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comments8.xml" ContentType="application/vnd.openxmlformats-officedocument.spreadsheetml.comments+xml"/>
  <Override PartName="/xl/comments7.xml" ContentType="application/vnd.openxmlformats-officedocument.spreadsheetml.comments+xml"/>
  <Override PartName="/xl/drawings/_rels/drawing13.xml.rels" ContentType="application/vnd.openxmlformats-package.relationships+xml"/>
  <Override PartName="/xl/drawings/_rels/drawing10.xml.rels" ContentType="application/vnd.openxmlformats-package.relationships+xml"/>
  <Override PartName="/xl/drawings/_rels/drawing12.xml.rels" ContentType="application/vnd.openxmlformats-package.relationships+xml"/>
  <Override PartName="/xl/drawings/_rels/drawing11.xml.rels" ContentType="application/vnd.openxmlformats-package.relationships+xml"/>
  <Override PartName="/xl/drawings/_rels/drawing9.xml.rels" ContentType="application/vnd.openxmlformats-package.relationships+xml"/>
  <Override PartName="/xl/drawings/_rels/drawing3.xml.rels" ContentType="application/vnd.openxmlformats-package.relationships+xml"/>
  <Override PartName="/xl/drawings/_rels/drawing8.xml.rels" ContentType="application/vnd.openxmlformats-package.relationships+xml"/>
  <Override PartName="/xl/drawings/_rels/drawing6.xml.rels" ContentType="application/vnd.openxmlformats-package.relationships+xml"/>
  <Override PartName="/xl/drawings/_rels/drawing1.xml.rels" ContentType="application/vnd.openxmlformats-package.relationships+xml"/>
  <Override PartName="/xl/drawings/_rels/drawing4.xml.rels" ContentType="application/vnd.openxmlformats-package.relationships+xml"/>
  <Override PartName="/xl/drawings/_rels/drawing2.xml.rels" ContentType="application/vnd.openxmlformats-package.relationships+xml"/>
  <Override PartName="/xl/drawings/_rels/drawing5.xml.rels" ContentType="application/vnd.openxmlformats-package.relationships+xml"/>
  <Override PartName="/xl/drawings/vmlDrawing6.vml" ContentType="application/vnd.openxmlformats-officedocument.vmlDrawing"/>
  <Override PartName="/xl/drawings/drawing5.xml" ContentType="application/vnd.openxmlformats-officedocument.drawing+xml"/>
  <Override PartName="/xl/drawings/vmlDrawing5.vml" ContentType="application/vnd.openxmlformats-officedocument.vmlDrawing"/>
  <Override PartName="/xl/drawings/drawing4.xml" ContentType="application/vnd.openxmlformats-officedocument.drawing+xml"/>
  <Override PartName="/xl/drawings/vmlDrawing4.vml" ContentType="application/vnd.openxmlformats-officedocument.vmlDrawing"/>
  <Override PartName="/xl/drawings/drawing3.xml" ContentType="application/vnd.openxmlformats-officedocument.drawing+xml"/>
  <Override PartName="/xl/drawings/vmlDrawing3.vml" ContentType="application/vnd.openxmlformats-officedocument.vmlDrawing"/>
  <Override PartName="/xl/drawings/drawing2.xml" ContentType="application/vnd.openxmlformats-officedocument.drawing+xml"/>
  <Override PartName="/xl/drawings/drawing13.xml" ContentType="application/vnd.openxmlformats-officedocument.drawing+xml"/>
  <Override PartName="/xl/drawings/drawing12.xml" ContentType="application/vnd.openxmlformats-officedocument.drawing+xml"/>
  <Override PartName="/xl/drawings/drawing11.xml" ContentType="application/vnd.openxmlformats-officedocument.drawing+xml"/>
  <Override PartName="/xl/drawings/vmlDrawing1.vml" ContentType="application/vnd.openxmlformats-officedocument.vmlDrawing"/>
  <Override PartName="/xl/drawings/drawing10.xml" ContentType="application/vnd.openxmlformats-officedocument.drawing+xml"/>
  <Override PartName="/xl/drawings/drawing9.xml" ContentType="application/vnd.openxmlformats-officedocument.drawing+xml"/>
  <Override PartName="/xl/drawings/drawing8.xml" ContentType="application/vnd.openxmlformats-officedocument.drawing+xml"/>
  <Override PartName="/xl/drawings/vmlDrawing9.vml" ContentType="application/vnd.openxmlformats-officedocument.vmlDrawing"/>
  <Override PartName="/xl/drawings/vmlDrawing2.vml" ContentType="application/vnd.openxmlformats-officedocument.vmlDrawing"/>
  <Override PartName="/xl/drawings/drawing1.xml" ContentType="application/vnd.openxmlformats-officedocument.drawing+xml"/>
  <Override PartName="/xl/drawings/drawing6.xml" ContentType="application/vnd.openxmlformats-officedocument.drawing+xml"/>
  <Override PartName="/xl/drawings/vmlDrawing7.vml" ContentType="application/vnd.openxmlformats-officedocument.vmlDrawing"/>
  <Override PartName="/xl/drawings/drawing7.xml" ContentType="application/vnd.openxmlformats-officedocument.drawing+xml"/>
  <Override PartName="/xl/drawings/vmlDrawing8.vml" ContentType="application/vnd.openxmlformats-officedocument.vmlDrawing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tyles.xml" ContentType="application/vnd.openxmlformats-officedocument.spreadsheetml.styles+xml"/>
  <Override PartName="/xl/comments2.xml" ContentType="application/vnd.openxmlformats-officedocument.spreadsheetml.comments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comments25.xml" ContentType="application/vnd.openxmlformats-officedocument.spreadsheetml.comment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12.xml" ContentType="application/vnd.openxmlformats-officedocument.spreadsheetml.worksheet+xml"/>
  <Override PartName="/xl/worksheets/sheet3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10.xml" ContentType="application/vnd.openxmlformats-officedocument.spreadsheetml.worksheet+xml"/>
  <Override PartName="/xl/worksheets/sheet1.xml" ContentType="application/vnd.openxmlformats-officedocument.spreadsheetml.worksheet+xml"/>
  <Override PartName="/xl/worksheets/sheet14.xml" ContentType="application/vnd.openxmlformats-officedocument.spreadsheetml.worksheet+xml"/>
  <Override PartName="/xl/worksheets/sheet27.xml" ContentType="application/vnd.openxmlformats-officedocument.spreadsheetml.worksheet+xml"/>
  <Override PartName="/xl/worksheets/sheet1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_rels/sheet1.xml.rels" ContentType="application/vnd.openxmlformats-package.relationships+xml"/>
  <Override PartName="/xl/worksheets/_rels/sheet10.xml.rels" ContentType="application/vnd.openxmlformats-package.relationships+xml"/>
  <Override PartName="/xl/worksheets/_rels/sheet25.xml.rels" ContentType="application/vnd.openxmlformats-package.relationships+xml"/>
  <Override PartName="/xl/worksheets/_rels/sheet17.xml.rels" ContentType="application/vnd.openxmlformats-package.relationships+xml"/>
  <Override PartName="/xl/worksheets/_rels/sheet20.xml.rels" ContentType="application/vnd.openxmlformats-package.relationships+xml"/>
  <Override PartName="/xl/worksheets/_rels/sheet19.xml.rels" ContentType="application/vnd.openxmlformats-package.relationships+xml"/>
  <Override PartName="/xl/worksheets/_rels/sheet22.xml.rels" ContentType="application/vnd.openxmlformats-package.relationships+xml"/>
  <Override PartName="/xl/worksheets/_rels/sheet23.xml.rels" ContentType="application/vnd.openxmlformats-package.relationships+xml"/>
  <Override PartName="/xl/worksheets/_rels/sheet15.xml.rels" ContentType="application/vnd.openxmlformats-package.relationships+xml"/>
  <Override PartName="/xl/worksheets/_rels/sheet7.xml.rels" ContentType="application/vnd.openxmlformats-package.relationships+xml"/>
  <Override PartName="/xl/worksheets/_rels/sheet9.xml.rels" ContentType="application/vnd.openxmlformats-package.relationships+xml"/>
  <Override PartName="/xl/worksheets/_rels/sheet13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12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4.xml.rels" ContentType="application/vnd.openxmlformats-package.relationships+xml"/>
  <Override PartName="/xl/worksheets/_rels/sheet27.xml.rels" ContentType="application/vnd.openxmlformats-package.relationships+xml"/>
  <Override PartName="/xl/worksheets/_rels/sheet24.xml.rels" ContentType="application/vnd.openxmlformats-package.relationships+xml"/>
  <Override PartName="/xl/worksheets/_rels/sheet14.xml.rels" ContentType="application/vnd.openxmlformats-package.relationships+xml"/>
  <Override PartName="/xl/worksheets/_rels/sheet26.xml.rels" ContentType="application/vnd.openxmlformats-package.relationships+xml"/>
  <Override PartName="/xl/worksheets/_rels/sheet11.xml.rels" ContentType="application/vnd.openxmlformats-package.relationships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comments23.xml" ContentType="application/vnd.openxmlformats-officedocument.spreadsheetml.comments+xml"/>
  <Override PartName="/xl/comments1.xml" ContentType="application/vnd.openxmlformats-officedocument.spreadsheetml.comments+xml"/>
  <Override PartName="/xl/comments19.xml" ContentType="application/vnd.openxmlformats-officedocument.spreadsheetml.comments+xml"/>
  <Override PartName="/xl/pivotTables/pivotTable1.xml" ContentType="application/vnd.openxmlformats-officedocument.spreadsheetml.pivotTable+xml"/>
  <Override PartName="/xl/pivotTables/_rels/pivotTable8.xml.rels" ContentType="application/vnd.openxmlformats-package.relationships+xml"/>
  <Override PartName="/xl/pivotTables/_rels/pivotTable7.xml.rels" ContentType="application/vnd.openxmlformats-package.relationships+xml"/>
  <Override PartName="/xl/pivotTables/_rels/pivotTable6.xml.rels" ContentType="application/vnd.openxmlformats-package.relationships+xml"/>
  <Override PartName="/xl/pivotTables/_rels/pivotTable5.xml.rels" ContentType="application/vnd.openxmlformats-package.relationships+xml"/>
  <Override PartName="/xl/pivotTables/_rels/pivotTable2.xml.rels" ContentType="application/vnd.openxmlformats-package.relationships+xml"/>
  <Override PartName="/xl/pivotTables/_rels/pivotTable4.xml.rels" ContentType="application/vnd.openxmlformats-package.relationships+xml"/>
  <Override PartName="/xl/pivotTables/_rels/pivotTable1.xml.rels" ContentType="application/vnd.openxmlformats-package.relationships+xml"/>
  <Override PartName="/xl/pivotTables/_rels/pivotTable3.xml.rels" ContentType="application/vnd.openxmlformats-package.relationship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omments4.xml" ContentType="application/vnd.openxmlformats-officedocument.spreadsheetml.comments+xml"/>
  <Override PartName="/xl/comments14.xml" ContentType="application/vnd.openxmlformats-officedocument.spreadsheetml.comments+xml"/>
  <Override PartName="/xl/sharedStrings.xml" ContentType="application/vnd.openxmlformats-officedocument.spreadsheetml.sharedStrings+xml"/>
  <Override PartName="/xl/charts/chart22.xml" ContentType="application/vnd.openxmlformats-officedocument.drawingml.chart+xml"/>
  <Override PartName="/xl/charts/chart21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18.xml" ContentType="application/vnd.openxmlformats-officedocument.drawingml.chart+xml"/>
  <Override PartName="/xl/charts/chart17.xml" ContentType="application/vnd.openxmlformats-officedocument.drawingml.chart+xml"/>
  <Override PartName="/xl/charts/chart16.xml" ContentType="application/vnd.openxmlformats-officedocument.drawingml.chart+xml"/>
  <Override PartName="/xl/charts/chart15.xml" ContentType="application/vnd.openxmlformats-officedocument.drawingml.chart+xml"/>
  <Override PartName="/xl/charts/chart14.xml" ContentType="application/vnd.openxmlformats-officedocument.drawingml.chart+xml"/>
  <Override PartName="/xl/charts/chart23.xml" ContentType="application/vnd.openxmlformats-officedocument.drawingml.chart+xml"/>
  <Override PartName="/xl/charts/chart1.xml" ContentType="application/vnd.openxmlformats-officedocument.drawingml.chart+xml"/>
  <Override PartName="/xl/charts/chart13.xml" ContentType="application/vnd.openxmlformats-officedocument.drawingml.chart+xml"/>
  <Override PartName="/xl/charts/chart24.xml" ContentType="application/vnd.openxmlformats-officedocument.drawingml.chart+xml"/>
  <Override PartName="/xl/charts/chart2.xml" ContentType="application/vnd.openxmlformats-officedocument.drawingml.chart+xml"/>
  <Override PartName="/xl/charts/chart25.xml" ContentType="application/vnd.openxmlformats-officedocument.drawingml.chart+xml"/>
  <Override PartName="/xl/charts/chart3.xml" ContentType="application/vnd.openxmlformats-officedocument.drawingml.chart+xml"/>
  <Override PartName="/xl/charts/chart26.xml" ContentType="application/vnd.openxmlformats-officedocument.drawingml.chart+xml"/>
  <Override PartName="/xl/charts/chart4.xml" ContentType="application/vnd.openxmlformats-officedocument.drawingml.chart+xml"/>
  <Override PartName="/xl/charts/chart27.xml" ContentType="application/vnd.openxmlformats-officedocument.drawingml.chart+xml"/>
  <Override PartName="/xl/charts/chart5.xml" ContentType="application/vnd.openxmlformats-officedocument.drawingml.chart+xml"/>
  <Override PartName="/xl/charts/chart28.xml" ContentType="application/vnd.openxmlformats-officedocument.drawingml.chart+xml"/>
  <Override PartName="/xl/charts/chart6.xml" ContentType="application/vnd.openxmlformats-officedocument.drawingml.chart+xml"/>
  <Override PartName="/xl/charts/chart40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44.xml" ContentType="application/vnd.openxmlformats-officedocument.drawingml.chart+xml"/>
  <Override PartName="/xl/charts/chart33.xml" ContentType="application/vnd.openxmlformats-officedocument.drawingml.chart+xml"/>
  <Override PartName="/xl/charts/chart45.xml" ContentType="application/vnd.openxmlformats-officedocument.drawingml.chart+xml"/>
  <Override PartName="/xl/charts/chart34.xml" ContentType="application/vnd.openxmlformats-officedocument.drawingml.chart+xml"/>
  <Override PartName="/xl/charts/chart46.xml" ContentType="application/vnd.openxmlformats-officedocument.drawingml.chart+xml"/>
  <Override PartName="/xl/charts/chart39.xml" ContentType="application/vnd.openxmlformats-officedocument.drawingml.chart+xml"/>
  <Override PartName="/xl/charts/chart50.xml" ContentType="application/vnd.openxmlformats-officedocument.drawingml.chart+xml"/>
  <Override PartName="/xl/charts/chart11.xml" ContentType="application/vnd.openxmlformats-officedocument.drawingml.chart+xml"/>
  <Override PartName="/xl/charts/chart48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32.xml" ContentType="application/vnd.openxmlformats-officedocument.drawingml.chart+xml"/>
  <Override PartName="/xl/charts/chart31.xml" ContentType="application/vnd.openxmlformats-officedocument.drawingml.chart+xml"/>
  <Override PartName="/xl/charts/chart41.xml" ContentType="application/vnd.openxmlformats-officedocument.drawingml.chart+xml"/>
  <Override PartName="/xl/charts/chart7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49.xml" ContentType="application/vnd.openxmlformats-officedocument.drawingml.chart+xml"/>
  <Override PartName="/xl/charts/chart12.xml" ContentType="application/vnd.openxmlformats-officedocument.drawingml.chart+xml"/>
  <Override PartName="/xl/charts/chart10.xml" ContentType="application/vnd.openxmlformats-officedocument.drawingml.chart+xml"/>
  <Override PartName="/xl/charts/chart47.xml" ContentType="application/vnd.openxmlformats-officedocument.drawingml.chart+xml"/>
  <Override PartName="/xl/charts/chart9.xml" ContentType="application/vnd.openxmlformats-officedocument.drawingml.chart+xml"/>
  <Override PartName="/xl/charts/chart43.xml" ContentType="application/vnd.openxmlformats-officedocument.drawingml.chart+xml"/>
  <Override PartName="/xl/charts/chart8.xml" ContentType="application/vnd.openxmlformats-officedocument.drawingml.chart+xml"/>
  <Override PartName="/xl/charts/chart42.xml" ContentType="application/vnd.openxmlformats-officedocument.drawingml.chart+xml"/>
  <Override PartName="/xl/media/image24.png" ContentType="image/png"/>
  <Override PartName="/xl/media/image23.png" ContentType="image/png"/>
  <Override PartName="/xl/media/image22.png" ContentType="image/png"/>
  <Override PartName="/xl/media/image21.png" ContentType="image/png"/>
  <Override PartName="/xl/media/image19.png" ContentType="image/png"/>
  <Override PartName="/xl/media/image20.png" ContentType="image/png"/>
  <Override PartName="/xl/media/image18.png" ContentType="image/png"/>
  <Override PartName="/xl/media/image17.png" ContentType="image/png"/>
  <Override PartName="/xl/media/image16.png" ContentType="image/png"/>
  <Override PartName="/xl/media/image15.png" ContentType="image/png"/>
  <Override PartName="/xl/media/image14.png" ContentType="image/png"/>
  <Override PartName="/xl/media/image28.png" ContentType="image/png"/>
  <Override PartName="/xl/media/image5.png" ContentType="image/png"/>
  <Override PartName="/xl/media/image35.png" ContentType="image/png"/>
  <Override PartName="/xl/media/image10.png" ContentType="image/png"/>
  <Override PartName="/xl/media/image1.jpeg" ContentType="image/jpeg"/>
  <Override PartName="/xl/media/image47.png" ContentType="image/png"/>
  <Override PartName="/xl/media/image25.png" ContentType="image/png"/>
  <Override PartName="/xl/media/image2.png" ContentType="image/png"/>
  <Override PartName="/xl/media/image32.png" ContentType="image/png"/>
  <Override PartName="/xl/media/image26.png" ContentType="image/png"/>
  <Override PartName="/xl/media/image3.png" ContentType="image/png"/>
  <Override PartName="/xl/media/image33.png" ContentType="image/png"/>
  <Override PartName="/xl/media/image56.jpeg" ContentType="image/jpeg"/>
  <Override PartName="/xl/media/image27.png" ContentType="image/png"/>
  <Override PartName="/xl/media/image4.png" ContentType="image/png"/>
  <Override PartName="/xl/media/image34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50.png" ContentType="image/png"/>
  <Override PartName="/xl/media/image13.png" ContentType="image/png"/>
  <Override PartName="/xl/media/image11.png" ContentType="image/png"/>
  <Override PartName="/xl/media/image48.png" ContentType="image/png"/>
  <Override PartName="/xl/media/image51.png" ContentType="image/png"/>
  <Override PartName="/xl/media/image40.png" ContentType="image/png"/>
  <Override PartName="/xl/media/image52.png" ContentType="image/png"/>
  <Override PartName="/xl/media/image41.png" ContentType="image/png"/>
  <Override PartName="/xl/media/image53.png" ContentType="image/png"/>
  <Override PartName="/xl/media/image42.png" ContentType="image/png"/>
  <Override PartName="/xl/media/image54.png" ContentType="image/png"/>
  <Override PartName="/xl/media/image43.png" ContentType="image/png"/>
  <Override PartName="/xl/media/image55.png" ContentType="image/png"/>
  <Override PartName="/xl/media/image31.png" ContentType="image/png"/>
  <Override PartName="/xl/media/image29.png" ContentType="image/png"/>
  <Override PartName="/xl/media/image30.png" ContentType="image/png"/>
  <Override PartName="/xl/media/image39.png" ContentType="image/png"/>
  <Override PartName="/xl/media/image9.png" ContentType="image/png"/>
  <Override PartName="/xl/media/image38.png" ContentType="image/png"/>
  <Override PartName="/xl/media/image8.png" ContentType="image/png"/>
  <Override PartName="/xl/media/image49.png" ContentType="image/png"/>
  <Override PartName="/xl/media/image12.png" ContentType="image/png"/>
  <Override PartName="/xl/media/image37.png" ContentType="image/png"/>
  <Override PartName="/xl/media/image7.png" ContentType="image/png"/>
  <Override PartName="/xl/media/image6.png" ContentType="image/png"/>
  <Override PartName="/xl/media/image36.png" ContentType="image/p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tatistik Harian" sheetId="1" state="visible" r:id="rId2"/>
    <sheet name="Kasus per Provinsi" sheetId="2" state="visible" r:id="rId3"/>
    <sheet name="Timeline" sheetId="3" state="visible" r:id="rId4"/>
    <sheet name="Index Kewaspadaan - Kabupaten" sheetId="4" state="visible" r:id="rId5"/>
    <sheet name="Grafik" sheetId="5" state="hidden" r:id="rId6"/>
    <sheet name="Sheet30" sheetId="6" state="hidden" r:id="rId7"/>
    <sheet name="Rapid Test" sheetId="7" state="hidden" r:id="rId8"/>
    <sheet name="Timeline per Provinsi" sheetId="8" state="hidden" r:id="rId9"/>
    <sheet name="Sheet26" sheetId="9" state="hidden" r:id="rId10"/>
    <sheet name="Detail1-50-59-Dalam Perawatan" sheetId="10" state="hidden" r:id="rId11"/>
    <sheet name="ASEAN" sheetId="11" state="hidden" r:id="rId12"/>
    <sheet name="Tingkat Kematian" sheetId="12" state="visible" r:id="rId13"/>
    <sheet name="Daftar Kasus (baru)" sheetId="13" state="visible" r:id="rId14"/>
    <sheet name="Daftar Kasus" sheetId="14" state="visible" r:id="rId15"/>
    <sheet name="Tabel" sheetId="15" state="hidden" r:id="rId16"/>
    <sheet name="Italia" sheetId="16" state="hidden" r:id="rId17"/>
    <sheet name="Legenda" sheetId="17" state="visible" r:id="rId18"/>
    <sheet name="Sheet35" sheetId="18" state="visible" r:id="rId19"/>
    <sheet name="Daftar Meninggal" sheetId="19" state="hidden" r:id="rId20"/>
    <sheet name="Risk by Age - World" sheetId="20" state="hidden" r:id="rId21"/>
    <sheet name="Rangkuman" sheetId="21" state="hidden" r:id="rId22"/>
    <sheet name="Sheet23" sheetId="22" state="hidden" r:id="rId23"/>
    <sheet name="Kasus ekspor" sheetId="23" state="hidden" r:id="rId24"/>
    <sheet name="Kasus WNI di LN" sheetId="24" state="hidden" r:id="rId25"/>
    <sheet name="Kasus Transit" sheetId="25" state="hidden" r:id="rId26"/>
    <sheet name="Jurnal" sheetId="26" state="hidden" r:id="rId27"/>
    <sheet name="Korsel" sheetId="27" state="hidden" r:id="rId28"/>
  </sheets>
  <definedNames>
    <definedName function="false" hidden="true" localSheetId="12" name="_xlnm._FilterDatabase" vbProcedure="false">'Daftar Kasus (baru)'!$A$2:$H$454</definedName>
    <definedName function="false" hidden="true" localSheetId="3" name="_xlnm._FilterDatabase" vbProcedure="false">'Index Kewaspadaan - Kabupaten'!$A$2:$AX$520</definedName>
    <definedName function="false" hidden="false" localSheetId="3" name="Z_96991621_CC4C_48DA_9840_CE7D24FA377F_.wvu.FilterData" vbProcedure="false">'Index Kewaspadaan - Kabupaten'!$A$2:$AL$520</definedName>
  </definedNames>
  <calcPr iterateCount="100" refMode="A1" iterate="false" iterateDelta="0.0001"/>
  <pivotCaches>
    <pivotCache cacheId="1" r:id="rId30"/>
    <pivotCache cacheId="2" r:id="rId31"/>
  </pivotCaches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S15" authorId="0">
      <text>
        <r>
          <rPr>
            <sz val="10"/>
            <color rgb="FF000000"/>
            <rFont val="Arial"/>
            <family val="0"/>
            <charset val="1"/>
          </rPr>
          <t xml:space="preserve">Penjelasan dari situs infeksiemerging.kemkes.go.id:
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
</t>
        </r>
      </text>
    </comment>
    <comment ref="T1" authorId="0">
      <text>
        <r>
          <rPr>
            <sz val="10"/>
            <color rgb="FF000000"/>
            <rFont val="Arial"/>
            <family val="0"/>
            <charset val="1"/>
          </rPr>
          <t xml:space="preserve">Informasi dari 
https://infeksiemerging.kemkes.go.id/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I2" authorId="0">
      <text>
        <r>
          <rPr>
            <sz val="10"/>
            <color rgb="FF000000"/>
            <rFont val="Arial"/>
            <family val="0"/>
            <charset val="1"/>
          </rPr>
          <t xml:space="preserve">Recovery Index</t>
        </r>
      </text>
    </comment>
    <comment ref="J2" authorId="0">
      <text>
        <r>
          <rPr>
            <sz val="10"/>
            <color rgb="FF000000"/>
            <rFont val="Arial"/>
            <family val="0"/>
            <charset val="1"/>
          </rPr>
          <t xml:space="preserve">Case Fatality Ratio</t>
        </r>
      </text>
    </comment>
    <comment ref="AW2" authorId="0">
      <text>
        <r>
          <rPr>
            <sz val="10"/>
            <color rgb="FF000000"/>
            <rFont val="Arial"/>
            <family val="0"/>
            <charset val="1"/>
          </rPr>
          <t xml:space="preserve">Case Fatality Ratio</t>
        </r>
      </text>
    </comment>
    <comment ref="AX2" authorId="0">
      <text>
        <r>
          <rPr>
            <sz val="10"/>
            <color rgb="FF000000"/>
            <rFont val="Arial"/>
            <family val="0"/>
            <charset val="1"/>
          </rPr>
          <t xml:space="preserve">Recovery Index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L374" authorId="0">
      <text>
        <r>
          <rPr>
            <sz val="10"/>
            <color rgb="FF000000"/>
            <rFont val="Arial"/>
            <family val="0"/>
            <charset val="1"/>
          </rPr>
          <t xml:space="preserve">Jumlah kasus aktif adalah pengurangan total kasus - total kasus lainnya
karena perpindahan pada program "rekreasi duta covid19"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4" authorId="0">
      <text>
        <r>
          <rPr>
            <sz val="10"/>
            <color rgb="FF000000"/>
            <rFont val="Arial"/>
            <family val="0"/>
            <charset val="1"/>
          </rPr>
          <t xml:space="preserve">
1 April
https://www.liputan6.com/news/read/4216434/jawa-barat-dapat-bantuan-50-ribu-rapid-test-bantu-cari-sebaran-corona-covid</t>
        </r>
      </text>
    </comment>
    <comment ref="C6" authorId="0">
      <text>
        <r>
          <rPr>
            <sz val="10"/>
            <color rgb="FF000000"/>
            <rFont val="Arial"/>
            <family val="0"/>
            <charset val="1"/>
          </rPr>
          <t xml:space="preserve">https://news.detik.com/berita-jawa-timur/d-4955186/18400-alat-rapid-test-siap-digunakan-di-jatim-ini-prioritasnya</t>
        </r>
      </text>
    </comment>
    <comment ref="C7" authorId="0">
      <text>
        <r>
          <rPr>
            <sz val="10"/>
            <color rgb="FF000000"/>
            <rFont val="Arial"/>
            <family val="0"/>
            <charset val="1"/>
          </rPr>
          <t xml:space="preserve">https://semarang.bisnis.com/read/20200327/535/1218769/jawa-tengah-terima-8400-rapid-test-gubernur-ganjar-segera-distribusikan</t>
        </r>
      </text>
    </comment>
    <comment ref="C8" authorId="0">
      <text>
        <r>
          <rPr>
            <sz val="10"/>
            <color rgb="FF000000"/>
            <rFont val="Arial"/>
            <family val="0"/>
            <charset val="1"/>
          </rPr>
          <t xml:space="preserve">26 Maret 3600
28 Maret 12000
https://regional.kompas.com/read/2020/03/28/17354561/dapat-tambahan-12000-rapid-test-corona-banten-belum-berencana-gelar-tes</t>
        </r>
      </text>
    </comment>
    <comment ref="G6" authorId="0">
      <text>
        <r>
          <rPr>
            <sz val="10"/>
            <color rgb="FF000000"/>
            <rFont val="Arial"/>
            <family val="0"/>
            <charset val="1"/>
          </rPr>
          <t xml:space="preserve">https://surabaya.liputan6.com/read/4216122/49-orang-dinyatakan-positif-corona-covid-19-dari-hasil-rapid-test-di-jatim</t>
        </r>
      </text>
    </comment>
  </commentList>
</comments>
</file>

<file path=xl/comments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2" authorId="0">
      <text>
        <r>
          <rPr>
            <sz val="10"/>
            <color rgb="FF000000"/>
            <rFont val="Arial"/>
            <family val="0"/>
            <charset val="1"/>
          </rPr>
          <t xml:space="preserve">11 Mar  = 1</t>
        </r>
      </text>
    </comment>
    <comment ref="D2" authorId="0">
      <text>
        <r>
          <rPr>
            <sz val="10"/>
            <color rgb="FF000000"/>
            <rFont val="Arial"/>
            <family val="0"/>
            <charset val="1"/>
          </rPr>
          <t xml:space="preserve">13 Mar =4
16 Mar +1 = 5
18 Mar +4 = 9
</t>
        </r>
      </text>
    </comment>
    <comment ref="G2" authorId="0">
      <text>
        <r>
          <rPr>
            <sz val="10"/>
            <color rgb="FF000000"/>
            <rFont val="Arial"/>
            <family val="0"/>
            <charset val="1"/>
          </rPr>
          <t xml:space="preserve">15 Mar = 1
18 Mar +1 = 2</t>
        </r>
      </text>
    </comment>
    <comment ref="H2" authorId="0">
      <text>
        <r>
          <rPr>
            <sz val="10"/>
            <color rgb="FF000000"/>
            <rFont val="Arial"/>
            <family val="0"/>
            <charset val="1"/>
          </rPr>
          <t xml:space="preserve">https://corona.jakarta.go.id/peta
hasil pantauan 18 Maret </t>
        </r>
      </text>
    </comment>
    <comment ref="J2" authorId="0">
      <text>
        <r>
          <rPr>
            <sz val="10"/>
            <color rgb="FF000000"/>
            <rFont val="Arial"/>
            <family val="0"/>
            <charset val="1"/>
          </rPr>
          <t xml:space="preserve">15 Mar  =7
16 Mar = 10 
18 Mar = 12
</t>
        </r>
      </text>
    </comment>
    <comment ref="K2" authorId="0">
      <text>
        <r>
          <rPr>
            <sz val="10"/>
            <color rgb="FF000000"/>
            <rFont val="Arial"/>
            <family val="0"/>
            <charset val="1"/>
          </rPr>
          <t xml:space="preserve">15 Mar =4
16 Mar +1 = 5
18 Mar = 9</t>
        </r>
      </text>
    </comment>
    <comment ref="L2" authorId="0">
      <text>
        <r>
          <rPr>
            <sz val="10"/>
            <color rgb="FF000000"/>
            <rFont val="Arial"/>
            <family val="0"/>
            <charset val="1"/>
          </rPr>
          <t xml:space="preserve">17 Mar = 6
18 Mar = 8</t>
        </r>
      </text>
    </comment>
    <comment ref="M2" authorId="0">
      <text>
        <r>
          <rPr>
            <sz val="10"/>
            <color rgb="FF000000"/>
            <rFont val="Arial"/>
            <family val="0"/>
            <charset val="1"/>
          </rPr>
          <t xml:space="preserve">16 Mar  =1</t>
        </r>
      </text>
    </comment>
    <comment ref="N2" authorId="0">
      <text>
        <r>
          <rPr>
            <sz val="10"/>
            <color rgb="FF000000"/>
            <rFont val="Arial"/>
            <family val="0"/>
            <charset val="1"/>
          </rPr>
          <t xml:space="preserve">18 Mar = 1</t>
        </r>
      </text>
    </comment>
    <comment ref="R2" authorId="0">
      <text>
        <r>
          <rPr>
            <sz val="10"/>
            <color rgb="FF000000"/>
            <rFont val="Arial"/>
            <family val="0"/>
            <charset val="1"/>
          </rPr>
          <t xml:space="preserve">17 Mar = 1</t>
        </r>
      </text>
    </comment>
    <comment ref="V2" authorId="0">
      <text>
        <r>
          <rPr>
            <sz val="10"/>
            <color rgb="FF000000"/>
            <rFont val="Arial"/>
            <family val="0"/>
            <charset val="1"/>
          </rPr>
          <t xml:space="preserve">15 Mar = 1</t>
        </r>
      </text>
    </comment>
    <comment ref="W2" authorId="0">
      <text>
        <r>
          <rPr>
            <sz val="10"/>
            <color rgb="FF000000"/>
            <rFont val="Arial"/>
            <family val="0"/>
            <charset val="1"/>
          </rPr>
          <t xml:space="preserve">18 Mar  =1</t>
        </r>
      </text>
    </comment>
    <comment ref="AA2" authorId="0">
      <text>
        <r>
          <rPr>
            <sz val="10"/>
            <color rgb="FF000000"/>
            <rFont val="Arial"/>
            <family val="0"/>
            <charset val="1"/>
          </rPr>
          <t xml:space="preserve">18 Mar = 1</t>
        </r>
      </text>
    </comment>
    <comment ref="AB2" authorId="0">
      <text>
        <r>
          <rPr>
            <sz val="10"/>
            <color rgb="FF000000"/>
            <rFont val="Arial"/>
            <family val="0"/>
            <charset val="1"/>
          </rPr>
          <t xml:space="preserve">18 Mar = 1</t>
        </r>
      </text>
    </comment>
  </commentList>
</comments>
</file>

<file path=xl/comments1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5" authorId="0">
      <text>
        <r>
          <rPr>
            <sz val="10"/>
            <color rgb="FF000000"/>
            <rFont val="Arial"/>
            <family val="0"/>
            <charset val="1"/>
          </rPr>
          <t xml:space="preserve">https://megapolitan.kompas.com/read/2020/03/11/18074631/kabar-baik-pasien-terinfeksi-corona-yang-kini-sembuh-bertambah-2-orang?page=1</t>
        </r>
      </text>
    </comment>
    <comment ref="E2" authorId="0">
      <text>
        <r>
          <rPr>
            <sz val="10"/>
            <color rgb="FF000000"/>
            <rFont val="Arial"/>
            <family val="0"/>
            <charset val="1"/>
          </rPr>
          <t xml:space="preserve">Domisili</t>
        </r>
      </text>
    </comment>
    <comment ref="G2" authorId="0">
      <text>
        <r>
          <rPr>
            <sz val="10"/>
            <color rgb="FF000000"/>
            <rFont val="Arial"/>
            <family val="0"/>
            <charset val="1"/>
          </rPr>
          <t xml:space="preserve">Kasus impor: WNI/WNA yang terpapar penyakit ini di luar negeri, dan kemudian terkonfirmasi positif di Indonesia.
Transmisi lokal: WNI/WNA yang terpapar penyakit ini di Indonesia.</t>
        </r>
      </text>
    </comment>
    <comment ref="G9" authorId="0">
      <text>
        <r>
          <rPr>
            <sz val="10"/>
            <color rgb="FF000000"/>
            <rFont val="Arial"/>
            <family val="0"/>
            <charset val="1"/>
          </rPr>
          <t xml:space="preserve">riwayat perjalanan ke Amerika Serikat dan transit di Jepang
https://infeksiemerging.kemkes.go.id/situasi-infeksi-emerging/info-corona-virus/situasi-terkini-perkembangan-coronavirus-disease-covid-19-12-maret-2020/#.XmpOjlMxU0E</t>
        </r>
      </text>
    </comment>
    <comment ref="G16" authorId="0">
      <text>
        <r>
          <rPr>
            <sz val="10"/>
            <color rgb="FF000000"/>
            <rFont val="Arial"/>
            <family val="0"/>
            <charset val="1"/>
          </rPr>
          <t xml:space="preserve">Dari Malaysia
https://m.kumparan.com/kumparannews/rs-persahabatan-rawat-3-pasien-baru-positif-corona-punya-riwayat-ke-malaysia-1szuQQy94g8
</t>
        </r>
      </text>
    </comment>
    <comment ref="G19" authorId="0">
      <text>
        <r>
          <rPr>
            <sz val="10"/>
            <color rgb="FF000000"/>
            <rFont val="Arial"/>
            <family val="0"/>
            <charset val="1"/>
          </rPr>
          <t xml:space="preserve">Riwayat perjalanan Malaysia
https://covid19.kemkes.go.id/situasi-infeksi-emerging/info-corona-virus/situasi-terkini-perkembangan-coronavirus-disease-covid-19-14-maret-2020/#.XmzHulMxU0E</t>
        </r>
      </text>
    </comment>
    <comment ref="G20" authorId="0">
      <text>
        <r>
          <rPr>
            <sz val="10"/>
            <color rgb="FF000000"/>
            <rFont val="Arial"/>
            <family val="0"/>
            <charset val="1"/>
          </rPr>
          <t xml:space="preserve">Dari Malaysia
https://m.kumparan.com/kumparannews/rs-persahabatan-rawat-3-pasien-baru-positif-corona-punya-riwayat-ke-malaysia-1szuQQy94g8
</t>
        </r>
      </text>
    </comment>
    <comment ref="G21" authorId="0">
      <text>
        <r>
          <rPr>
            <sz val="10"/>
            <color rgb="FF000000"/>
            <rFont val="Arial"/>
            <family val="0"/>
            <charset val="1"/>
          </rPr>
          <t xml:space="preserve">Dari Malaysia
https://m.kumparan.com/kumparannews/rs-persahabatan-rawat-3-pasien-baru-positif-corona-punya-riwayat-ke-malaysia-1szuQQy94g8
</t>
        </r>
      </text>
    </comment>
    <comment ref="G22" authorId="0">
      <text>
        <r>
          <rPr>
            <sz val="10"/>
            <color rgb="FF000000"/>
            <rFont val="Arial"/>
            <family val="0"/>
            <charset val="1"/>
          </rPr>
          <t xml:space="preserve">Menurut konpress Achmad Yurianto, pasien 20 adalah transmisi lokal subkluster Jakarta, namun menurut RS Persahabatan, pasien 20 adalah kasus impor dari Korea
https://news.detik.com/berita/d-4934486/rsup-persahabatan-rawat-7-pasien-positif-corona-9-dalam-pengawasan
 </t>
        </r>
      </text>
    </comment>
    <comment ref="G26" authorId="0">
      <text>
        <r>
          <rPr>
            <sz val="10"/>
            <color rgb="FF000000"/>
            <rFont val="Arial"/>
            <family val="0"/>
            <charset val="1"/>
          </rPr>
          <t xml:space="preserve">Dari Korea
https://news.detik.com/berita/d-4934486/rsup-persahabatan-rawat-7-pasien-positif-corona-9-dalam-pengawasan</t>
        </r>
      </text>
    </comment>
    <comment ref="G34" authorId="0">
      <text>
        <r>
          <rPr>
            <sz val="10"/>
            <color rgb="FF000000"/>
            <rFont val="Arial"/>
            <family val="0"/>
            <charset val="1"/>
          </rPr>
          <t xml:space="preserve">riwayat perjalanan ke Singapura</t>
        </r>
      </text>
    </comment>
    <comment ref="I29" authorId="0">
      <text>
        <r>
          <rPr>
            <sz val="10"/>
            <color rgb="FF000000"/>
            <rFont val="Arial"/>
            <family val="0"/>
            <charset val="1"/>
          </rPr>
          <t xml:space="preserve">https://nasional.kompas.com/read/2020/03/12/19213171/pemerintah-sudah-temukan-jawaban-terkait-kontak-pasien-27-covid-19</t>
        </r>
      </text>
    </comment>
    <comment ref="N3" authorId="0">
      <text>
        <r>
          <rPr>
            <sz val="10"/>
            <color rgb="FF000000"/>
            <rFont val="Arial"/>
            <family val="0"/>
            <charset val="1"/>
          </rPr>
          <t xml:space="preserve">http://sehatnegeriku.kemkes.go.id/baca/rilis-media/20200313/3333353/sudah-5-pasien-positif-covid-19-dinyatakan-sembuh/
</t>
        </r>
      </text>
    </comment>
    <comment ref="N5" authorId="0">
      <text>
        <r>
          <rPr>
            <sz val="10"/>
            <color rgb="FF000000"/>
            <rFont val="Arial"/>
            <family val="0"/>
            <charset val="1"/>
          </rPr>
          <t xml:space="preserve">http://sehatnegeriku.kemkes.go.id/baca/rilis-media/20200313/3333353/sudah-5-pasien-positif-covid-19-dinyatakan-sembuh/
</t>
        </r>
      </text>
    </comment>
    <comment ref="N12" authorId="0">
      <text>
        <r>
          <rPr>
            <sz val="10"/>
            <color rgb="FF000000"/>
            <rFont val="Arial"/>
            <family val="0"/>
            <charset val="1"/>
          </rPr>
          <t xml:space="preserve">https://megapolitan.kompas.com/read/2020/03/11/18074631/kabar-baik-pasien-terinfeksi-corona-yang-kini-sembuh-bertambah-2-orang?page=1</t>
        </r>
      </text>
    </comment>
    <comment ref="O27" authorId="0">
      <text>
        <r>
          <rPr>
            <sz val="10"/>
            <color rgb="FF000000"/>
            <rFont val="Arial"/>
            <family val="0"/>
            <charset val="1"/>
          </rPr>
          <t xml:space="preserve">https://nasional.kompas.com/read/2020/03/11/13061741/breaking-news-satu-pasien-covid-19-di-indonesia-meninggal-dunia</t>
        </r>
      </text>
    </comment>
    <comment ref="P3" authorId="0">
      <text>
        <r>
          <rPr>
            <sz val="10"/>
            <color rgb="FF000000"/>
            <rFont val="Arial"/>
            <family val="0"/>
            <charset val="1"/>
          </rPr>
          <t xml:space="preserve">27-29 Feb di RS Mitra Depok</t>
        </r>
      </text>
    </comment>
    <comment ref="P4" authorId="0">
      <text>
        <r>
          <rPr>
            <sz val="10"/>
            <color rgb="FF000000"/>
            <rFont val="Arial"/>
            <family val="0"/>
            <charset val="1"/>
          </rPr>
          <t xml:space="preserve">27-29 Feb di RS Mitra Depok</t>
        </r>
      </text>
    </comment>
    <comment ref="P7" authorId="0">
      <text>
        <r>
          <rPr>
            <sz val="10"/>
            <color rgb="FF000000"/>
            <rFont val="Arial"/>
            <family val="0"/>
            <charset val="1"/>
          </rPr>
          <t xml:space="preserve">https://m.detik.com/news/berita/d-4931265/bukan-di-rspi-ss-pasien-kasus-5-corona-dirawat-di-rs-persahabatan</t>
        </r>
      </text>
    </comment>
    <comment ref="P12" authorId="0">
      <text>
        <r>
          <rPr>
            <sz val="10"/>
            <color rgb="FF000000"/>
            <rFont val="Arial"/>
            <family val="0"/>
            <charset val="1"/>
          </rPr>
          <t xml:space="preserve">https://nasional.okezone.com/read/2020/03/09/337/2180687/2-wna-positif-korona-dirawat-di-rspi-sulianti-saroso</t>
        </r>
      </text>
    </comment>
    <comment ref="P14" authorId="0">
      <text>
        <r>
          <rPr>
            <sz val="10"/>
            <color rgb="FF000000"/>
            <rFont val="Arial"/>
            <family val="0"/>
            <charset val="1"/>
          </rPr>
          <t xml:space="preserve">Asumsi berdasarkan berita suspect di RSHS yg sesuai ciri pasien 12:
https://regional.kompas.com/read/2020/03/09/18125931/2-pasien-di-rshs-sempat-kontak-dengan-warga-depok-yang-positif-corona?page=all</t>
        </r>
      </text>
    </comment>
    <comment ref="P16" authorId="0">
      <text>
        <r>
          <rPr>
            <sz val="10"/>
            <color rgb="FF000000"/>
            <rFont val="Arial"/>
            <family val="0"/>
            <charset val="1"/>
          </rPr>
          <t xml:space="preserve">https://m.kumparan.com/kumparannews/rs-persahabatan-rawat-3-pasien-baru-positif-corona-punya-riwayat-ke-malaysia-1szuQQy94g8</t>
        </r>
      </text>
    </comment>
    <comment ref="P20" authorId="0">
      <text>
        <r>
          <rPr>
            <sz val="10"/>
            <color rgb="FF000000"/>
            <rFont val="Arial"/>
            <family val="0"/>
            <charset val="1"/>
          </rPr>
          <t xml:space="preserve">https://m.kumparan.com/kumparannews/rs-persahabatan-rawat-3-pasien-baru-positif-corona-punya-riwayat-ke-malaysia-1szuQQy94g8</t>
        </r>
      </text>
    </comment>
    <comment ref="P21" authorId="0">
      <text>
        <r>
          <rPr>
            <sz val="10"/>
            <color rgb="FF000000"/>
            <rFont val="Arial"/>
            <family val="0"/>
            <charset val="1"/>
          </rPr>
          <t xml:space="preserve">https://m.kumparan.com/kumparannews/rs-persahabatan-rawat-3-pasien-baru-positif-corona-punya-riwayat-ke-malaysia-1szuQQy94g8</t>
        </r>
      </text>
    </comment>
    <comment ref="P22" authorId="0">
      <text>
        <r>
          <rPr>
            <sz val="10"/>
            <color rgb="FF000000"/>
            <rFont val="Arial"/>
            <family val="0"/>
            <charset val="1"/>
          </rPr>
          <t xml:space="preserve">https://news.detik.com/berita/d-4934486/rsup-persahabatan-rawat-7-pasien-positif-corona-9-dalam-pengawasan</t>
        </r>
      </text>
    </comment>
    <comment ref="P23" authorId="0">
      <text>
        <r>
          <rPr>
            <sz val="10"/>
            <color rgb="FF000000"/>
            <rFont val="Arial"/>
            <family val="0"/>
            <charset val="1"/>
          </rPr>
          <t xml:space="preserve">https://m.cnnindonesia.com/nasional/20200310203902-20-482264/rspi-isolasi-dua-pasien-baru-positif-corona</t>
        </r>
      </text>
    </comment>
    <comment ref="P26" authorId="0">
      <text>
        <r>
          <rPr>
            <sz val="10"/>
            <color rgb="FF000000"/>
            <rFont val="Arial"/>
            <family val="0"/>
            <charset val="1"/>
          </rPr>
          <t xml:space="preserve">https://news.detik.com/berita/d-4934486/rsup-persahabatan-rawat-7-pasien-positif-corona-9-dalam-pengawasan</t>
        </r>
      </text>
    </comment>
    <comment ref="Q8" authorId="0">
      <text>
        <r>
          <rPr>
            <sz val="10"/>
            <color rgb="FF000000"/>
            <rFont val="Arial"/>
            <family val="0"/>
            <charset val="1"/>
          </rPr>
          <t xml:space="preserve">https://news.detik.com/berita/d-4934308/pasien-06-dan-14-dua-kali-dites-negatif-corona-sedang-persiapan-pulang
</t>
        </r>
      </text>
    </comment>
    <comment ref="Q16" authorId="0">
      <text>
        <r>
          <rPr>
            <sz val="10"/>
            <color rgb="FF000000"/>
            <rFont val="Arial"/>
            <family val="0"/>
            <charset val="1"/>
          </rPr>
          <t xml:space="preserve">https://news.detik.com/berita/d-4934308/pasien-06-dan-14-dua-kali-dites-negatif-corona-sedang-persiapan-pulang
</t>
        </r>
      </text>
    </comment>
    <comment ref="R9" authorId="0">
      <text>
        <r>
          <rPr>
            <sz val="10"/>
            <color rgb="FF000000"/>
            <rFont val="Arial"/>
            <family val="0"/>
            <charset val="1"/>
          </rPr>
          <t xml:space="preserve">https://m.detik.com/news/berita/d-4933436/wni-pasien-07-yang-positif-corona-pulang-dari-as-dan-transit-di-jepang</t>
        </r>
      </text>
    </comment>
    <comment ref="R27" authorId="0">
      <text>
        <r>
          <rPr>
            <sz val="10"/>
            <color rgb="FF000000"/>
            <rFont val="Arial"/>
            <family val="0"/>
            <charset val="1"/>
          </rPr>
          <t xml:space="preserve">https://m.cnnindonesia.com/nasional/20200311161610-20-482536/wna-positif-corona-disebut-kontak-dengan-21-orang-di-bali</t>
        </r>
      </text>
    </comment>
  </commentList>
</comments>
</file>

<file path=xl/comments1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F2" authorId="0">
      <text>
        <r>
          <rPr>
            <sz val="10"/>
            <color rgb="FF000000"/>
            <rFont val="Arial"/>
            <family val="0"/>
            <charset val="1"/>
          </rPr>
          <t xml:space="preserve">Domisili</t>
        </r>
      </text>
    </comment>
    <comment ref="I3" authorId="0">
      <text>
        <r>
          <rPr>
            <sz val="10"/>
            <color rgb="FF000000"/>
            <rFont val="Arial"/>
            <family val="0"/>
            <charset val="1"/>
          </rPr>
          <t xml:space="preserve">https://nasional.kompas.com/read/2020/03/11/13061741/breaking-news-satu-pasien-covid-19-di-indonesia-meninggal-dunia</t>
        </r>
      </text>
    </comment>
  </commentList>
</comments>
</file>

<file path=xl/comments2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I17" authorId="0">
      <text>
        <r>
          <rPr>
            <sz val="10"/>
            <color rgb="FF000000"/>
            <rFont val="Arial"/>
            <family val="0"/>
            <charset val="1"/>
          </rPr>
          <t xml:space="preserve">Dragon Air flight KA896 </t>
        </r>
      </text>
    </comment>
  </commentList>
</comments>
</file>

<file path=xl/comments2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2" authorId="0">
      <text>
        <r>
          <rPr>
            <sz val="10"/>
            <color rgb="FF000000"/>
            <rFont val="Arial"/>
            <family val="0"/>
            <charset val="1"/>
          </rPr>
          <t xml:space="preserve">Negara di mana pasien dinyatakan positif COVID-19
</t>
        </r>
      </text>
    </comment>
    <comment ref="H3" authorId="0">
      <text>
        <r>
          <rPr>
            <sz val="10"/>
            <color rgb="FF000000"/>
            <rFont val="Arial"/>
            <family val="0"/>
            <charset val="1"/>
          </rPr>
          <t xml:space="preserve">Lion Air flight JT2618 from Wuhan to  Bali</t>
        </r>
      </text>
    </comment>
    <comment ref="H6" authorId="0">
      <text>
        <r>
          <rPr>
            <sz val="10"/>
            <color rgb="FF000000"/>
            <rFont val="Arial"/>
            <family val="0"/>
            <charset val="1"/>
          </rPr>
          <t xml:space="preserve">Emirates flight EK450 on Feb. 26 from Dubai to Bali to Auckland</t>
        </r>
      </text>
    </comment>
    <comment ref="H7" authorId="0">
      <text>
        <r>
          <rPr>
            <sz val="10"/>
            <color rgb="FF000000"/>
            <rFont val="Arial"/>
            <family val="0"/>
            <charset val="1"/>
          </rPr>
          <t xml:space="preserve">Kasus SG-101, 103 &amp; 104 mengunjungi Batam bersama-sama</t>
        </r>
      </text>
    </comment>
    <comment ref="J3" authorId="0">
      <text>
        <r>
          <rPr>
            <sz val="10"/>
            <color rgb="FF000000"/>
            <rFont val="Arial"/>
            <family val="0"/>
            <charset val="1"/>
          </rPr>
          <t xml:space="preserve">Garuda Indonesia flight GA858 from Bali to Shanghai</t>
        </r>
      </text>
    </comment>
    <comment ref="M1" authorId="0">
      <text>
        <r>
          <rPr>
            <sz val="10"/>
            <color rgb="FF000000"/>
            <rFont val="Arial"/>
            <family val="0"/>
            <charset val="1"/>
          </rPr>
          <t xml:space="preserve">Kemungkinan tempat &amp; waktu tertularnya kasus ini</t>
        </r>
      </text>
    </comment>
    <comment ref="N2" authorId="0">
      <text>
        <r>
          <rPr>
            <sz val="10"/>
            <color rgb="FF000000"/>
            <rFont val="Arial"/>
            <family val="0"/>
            <charset val="1"/>
          </rPr>
          <t xml:space="preserve">Sebelum - pergi ke Indonesia
Setelah - kembali dari Indonesia
Ketika - berada di Indonesia</t>
        </r>
      </text>
    </comment>
  </commentList>
</comments>
</file>

<file path=xl/sharedStrings.xml><?xml version="1.0" encoding="utf-8"?>
<sst xmlns="http://schemas.openxmlformats.org/spreadsheetml/2006/main" count="7783" uniqueCount="1557">
  <si>
    <t xml:space="preserve">Kasus baru</t>
  </si>
  <si>
    <t xml:space="preserve">Kasus Impor</t>
  </si>
  <si>
    <t xml:space="preserve">Kasus Lokal</t>
  </si>
  <si>
    <t xml:space="preserve">Total kasus</t>
  </si>
  <si>
    <t xml:space="preserve">Kasus aktif</t>
  </si>
  <si>
    <t xml:space="preserve">% kasus aktif</t>
  </si>
  <si>
    <t xml:space="preserve">Sembuh
(baru)</t>
  </si>
  <si>
    <t xml:space="preserve">Sembuh</t>
  </si>
  <si>
    <t xml:space="preserve">Tingkat kesembuhan (seluruh kasus)</t>
  </si>
  <si>
    <t xml:space="preserve">Tingkat kesembuhan (closed cases)</t>
  </si>
  <si>
    <t xml:space="preserve">Meninggal
(baru)</t>
  </si>
  <si>
    <t xml:space="preserve">Meninggal
Dunia</t>
  </si>
  <si>
    <t xml:space="preserve">Tingkat kematian (seluruh kasus)</t>
  </si>
  <si>
    <t xml:space="preserve">Tingkat kematian (closed cases)</t>
  </si>
  <si>
    <t xml:space="preserve">PDP</t>
  </si>
  <si>
    <t xml:space="preserve">ODP</t>
  </si>
  <si>
    <t xml:space="preserve">Suspek</t>
  </si>
  <si>
    <t xml:space="preserve">Jumlah sampel diperiksa (dari 1 April)</t>
  </si>
  <si>
    <t xml:space="preserve">Jumlah orang diperiksa</t>
  </si>
  <si>
    <t xml:space="preserve">Negatif</t>
  </si>
  <si>
    <t xml:space="preserve">Positif 
(=C)</t>
  </si>
  <si>
    <t xml:space="preserve">Dalam Proses</t>
  </si>
  <si>
    <t xml:space="preserve">Spesimen</t>
  </si>
  <si>
    <t xml:space="preserve">Orang yang dites</t>
  </si>
  <si>
    <t xml:space="preserve">Jumlah test/juta penduduk</t>
  </si>
  <si>
    <t xml:space="preserve">Test/Positif</t>
  </si>
  <si>
    <t xml:space="preserve">Jumlah org yg dites / positif</t>
  </si>
  <si>
    <t xml:space="preserve">Jumlah Test/Positif harian</t>
  </si>
  <si>
    <t xml:space="preserve">Positif / Jumlah Tes</t>
  </si>
  <si>
    <t xml:space="preserve">Positive rate Harian</t>
  </si>
  <si>
    <t xml:space="preserve">Case Growth Rate</t>
  </si>
  <si>
    <t xml:space="preserve">Catatan</t>
  </si>
  <si>
    <t xml:space="preserve">Termasuk 188 ABK World Dream dan 69 ABK Diamond Princess</t>
  </si>
  <si>
    <t xml:space="preserve">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</t>
  </si>
  <si>
    <t xml:space="preserve">Data Nasional : 18 Juli 2020 pk 16:00 WIB</t>
  </si>
  <si>
    <t xml:space="preserve">Data Provinsi - KawalCOVID19</t>
  </si>
  <si>
    <t xml:space="preserve">No</t>
  </si>
  <si>
    <t xml:space="preserve">Provinsi Asal</t>
  </si>
  <si>
    <t xml:space="preserve">Kasus</t>
  </si>
  <si>
    <t xml:space="preserve">Kasus Hari ini</t>
  </si>
  <si>
    <t xml:space="preserve">Sembuh Hari Ini</t>
  </si>
  <si>
    <t xml:space="preserve">Kematian</t>
  </si>
  <si>
    <t xml:space="preserve">Meninggal Hari Ini</t>
  </si>
  <si>
    <t xml:space="preserve">RI</t>
  </si>
  <si>
    <t xml:space="preserve">CFR</t>
  </si>
  <si>
    <t xml:space="preserve">Rasio Lacak &amp; Isolasi</t>
  </si>
  <si>
    <t xml:space="preserve">Trac</t>
  </si>
  <si>
    <t xml:space="preserve">OTG Total</t>
  </si>
  <si>
    <t xml:space="preserve">OTG Selesai</t>
  </si>
  <si>
    <t xml:space="preserve">ODP Total</t>
  </si>
  <si>
    <t xml:space="preserve">ODP Proses</t>
  </si>
  <si>
    <t xml:space="preserve">ODP Selesai</t>
  </si>
  <si>
    <t xml:space="preserve">ODP MD</t>
  </si>
  <si>
    <t xml:space="preserve">PDP Dirawat</t>
  </si>
  <si>
    <t xml:space="preserve">PDP (-)</t>
  </si>
  <si>
    <t xml:space="preserve">PDP Sembuh</t>
  </si>
  <si>
    <t xml:space="preserve">PDP MD (-)</t>
  </si>
  <si>
    <t xml:space="preserve">PDP MD</t>
  </si>
  <si>
    <t xml:space="preserve">Rapid Test</t>
  </si>
  <si>
    <t xml:space="preserve">Kasus (+) Rapid Test</t>
  </si>
  <si>
    <t xml:space="preserve">Tes PCR (Sampel)</t>
  </si>
  <si>
    <t xml:space="preserve">Tes PCR (Sampel +)</t>
  </si>
  <si>
    <t xml:space="preserve">Tes PCR (Sampel -)</t>
  </si>
  <si>
    <t xml:space="preserve">Tes PCR (Kasus Baru)</t>
  </si>
  <si>
    <t xml:space="preserve">Result (+)</t>
  </si>
  <si>
    <t xml:space="preserve">Result (-)</t>
  </si>
  <si>
    <t xml:space="preserve">Covid19+ Total</t>
  </si>
  <si>
    <t xml:space="preserve">Covid19+ Dirawat</t>
  </si>
  <si>
    <t xml:space="preserve">Covid19+ Sembuh</t>
  </si>
  <si>
    <t xml:space="preserve">Covid19+ 
Meninggal</t>
  </si>
  <si>
    <t xml:space="preserve">Covid19+ Isolasi</t>
  </si>
  <si>
    <t xml:space="preserve">Update</t>
  </si>
  <si>
    <t xml:space="preserve">Referensi</t>
  </si>
  <si>
    <t xml:space="preserve">Aceh</t>
  </si>
  <si>
    <t xml:space="preserve">Bali</t>
  </si>
  <si>
    <t xml:space="preserve">Banten</t>
  </si>
  <si>
    <t xml:space="preserve">Bangka Belitung</t>
  </si>
  <si>
    <t xml:space="preserve">Bengkulu</t>
  </si>
  <si>
    <t xml:space="preserve">DI Yogyakarta</t>
  </si>
  <si>
    <t xml:space="preserve">DKI Jakarta</t>
  </si>
  <si>
    <t xml:space="preserve">Jambi</t>
  </si>
  <si>
    <t xml:space="preserve">s</t>
  </si>
  <si>
    <t xml:space="preserve">Jawa Barat</t>
  </si>
  <si>
    <t xml:space="preserve">Jawa Tengah</t>
  </si>
  <si>
    <t xml:space="preserve">Jawa Timur</t>
  </si>
  <si>
    <t xml:space="preserve">Kalimantan Barat</t>
  </si>
  <si>
    <t xml:space="preserve">Kalimantan Timur</t>
  </si>
  <si>
    <t xml:space="preserve">Kalimantan Tengah</t>
  </si>
  <si>
    <t xml:space="preserve">Kalimantan Selatan</t>
  </si>
  <si>
    <t xml:space="preserve">Kalimantan Utara</t>
  </si>
  <si>
    <t xml:space="preserve">Kepulauan Riau</t>
  </si>
  <si>
    <t xml:space="preserve">Nusa Tenggara Barat</t>
  </si>
  <si>
    <t xml:space="preserve">Sumatera Selatan</t>
  </si>
  <si>
    <t xml:space="preserve">Sumatera Barat</t>
  </si>
  <si>
    <t xml:space="preserve">Sulawesi Utara</t>
  </si>
  <si>
    <t xml:space="preserve">Sumatera Utara</t>
  </si>
  <si>
    <t xml:space="preserve">Sulawesi Tenggara</t>
  </si>
  <si>
    <t xml:space="preserve">Sulawesi Selatan</t>
  </si>
  <si>
    <t xml:space="preserve">Sulawesi Tengah</t>
  </si>
  <si>
    <t xml:space="preserve">Lampung</t>
  </si>
  <si>
    <t xml:space="preserve">Riau</t>
  </si>
  <si>
    <t xml:space="preserve">Maluku Utara</t>
  </si>
  <si>
    <t xml:space="preserve">Maluku</t>
  </si>
  <si>
    <t xml:space="preserve">Papua Barat</t>
  </si>
  <si>
    <t xml:space="preserve">Papua</t>
  </si>
  <si>
    <t xml:space="preserve">Sulawesi Barat</t>
  </si>
  <si>
    <t xml:space="preserve">Nusa Tenggara Timur</t>
  </si>
  <si>
    <t xml:space="preserve">Gorontalo</t>
  </si>
  <si>
    <t xml:space="preserve">Dalam proses investigasi</t>
  </si>
  <si>
    <t xml:space="preserve">Total</t>
  </si>
  <si>
    <t xml:space="preserve">https://datawrapper.dwcdn.net/MwHOx/5/</t>
  </si>
  <si>
    <t xml:space="preserve">https://datawrapper.dwcdn.net/BA77E/6/</t>
  </si>
  <si>
    <t xml:space="preserve">https://datawrapper.dwcdn.net/0p5op/17/</t>
  </si>
  <si>
    <t xml:space="preserve">Total Kasus</t>
  </si>
  <si>
    <t xml:space="preserve">Babel</t>
  </si>
  <si>
    <t xml:space="preserve">DIY</t>
  </si>
  <si>
    <t xml:space="preserve">Jakarta</t>
  </si>
  <si>
    <t xml:space="preserve">Jabar</t>
  </si>
  <si>
    <t xml:space="preserve">Jateng</t>
  </si>
  <si>
    <t xml:space="preserve">Jatim</t>
  </si>
  <si>
    <t xml:space="preserve">Kalbar</t>
  </si>
  <si>
    <t xml:space="preserve">Kaltim</t>
  </si>
  <si>
    <t xml:space="preserve">Kalteng</t>
  </si>
  <si>
    <t xml:space="preserve">Kalsel</t>
  </si>
  <si>
    <t xml:space="preserve">Kaltara</t>
  </si>
  <si>
    <t xml:space="preserve">Kep Riau</t>
  </si>
  <si>
    <t xml:space="preserve">NTB</t>
  </si>
  <si>
    <t xml:space="preserve">Sumsel</t>
  </si>
  <si>
    <t xml:space="preserve">Sumbar</t>
  </si>
  <si>
    <t xml:space="preserve">Sulut</t>
  </si>
  <si>
    <t xml:space="preserve">Sumut</t>
  </si>
  <si>
    <t xml:space="preserve">Sultra</t>
  </si>
  <si>
    <t xml:space="preserve">Sulsel</t>
  </si>
  <si>
    <t xml:space="preserve">Sulteng</t>
  </si>
  <si>
    <t xml:space="preserve">Malut</t>
  </si>
  <si>
    <t xml:space="preserve">Papbar</t>
  </si>
  <si>
    <t xml:space="preserve">Sulbar</t>
  </si>
  <si>
    <t xml:space="preserve">NTT</t>
  </si>
  <si>
    <t xml:space="preserve">?</t>
  </si>
  <si>
    <t xml:space="preserve">Kasus Harian</t>
  </si>
  <si>
    <t xml:space="preserve">Kasus Aktif</t>
  </si>
  <si>
    <t xml:space="preserve">Sembuh Harian</t>
  </si>
  <si>
    <t xml:space="preserve">Meninggal Dunia</t>
  </si>
  <si>
    <t xml:space="preserve">Meninggal Dunia Harian</t>
  </si>
  <si>
    <t xml:space="preserve">Luar Jakarta</t>
  </si>
  <si>
    <t xml:space="preserve">Kasus-Harian</t>
  </si>
  <si>
    <t xml:space="preserve">Jabar-Banten</t>
  </si>
  <si>
    <t xml:space="preserve">Jateng-Jatim</t>
  </si>
  <si>
    <t xml:space="preserve">Luar Jawa</t>
  </si>
  <si>
    <t xml:space="preserve">Tanggal</t>
  </si>
  <si>
    <t xml:space="preserve">Provinsi</t>
  </si>
  <si>
    <t xml:space="preserve">Kabupaten/Kota</t>
  </si>
  <si>
    <t xml:space="preserve">Index Kewaspadaan Kabupaten</t>
  </si>
  <si>
    <t xml:space="preserve">PDP Total</t>
  </si>
  <si>
    <t xml:space="preserve">PDP Proses</t>
  </si>
  <si>
    <t xml:space="preserve">Positif Total</t>
  </si>
  <si>
    <t xml:space="preserve">Positif - Aktif</t>
  </si>
  <si>
    <t xml:space="preserve">Positif - Sembuh</t>
  </si>
  <si>
    <t xml:space="preserve">Positif - Meninggal</t>
  </si>
  <si>
    <t xml:space="preserve">Isolasi Mandiri</t>
  </si>
  <si>
    <t xml:space="preserve">Tanggal Update</t>
  </si>
  <si>
    <t xml:space="preserve">Luas Wilayah</t>
  </si>
  <si>
    <t xml:space="preserve">Jumlah Penduduk</t>
  </si>
  <si>
    <t xml:space="preserve">Penduduk/sq.km</t>
  </si>
  <si>
    <t xml:space="preserve">Resolved</t>
  </si>
  <si>
    <t xml:space="preserve">CFR (inc PDP)</t>
  </si>
  <si>
    <t xml:space="preserve">Rasio Lacak Isolasi (RLI)</t>
  </si>
  <si>
    <t xml:space="preserve">Kasus Total per 100rb penduduk</t>
  </si>
  <si>
    <t xml:space="preserve">Kasus selesai per 100rb penduduk</t>
  </si>
  <si>
    <t xml:space="preserve">Kasus total (inc PDP) per 100rb penduduk</t>
  </si>
  <si>
    <t xml:space="preserve">Kasus selesai (inc PDP) per 100rb penduduk</t>
  </si>
  <si>
    <t xml:space="preserve">Trace</t>
  </si>
  <si>
    <t xml:space="preserve">IKK</t>
  </si>
  <si>
    <t xml:space="preserve">Resiko BNPB</t>
  </si>
  <si>
    <t xml:space="preserve">Aceh Barat</t>
  </si>
  <si>
    <t xml:space="preserve">Aceh Barat (ABAR)</t>
  </si>
  <si>
    <t xml:space="preserve">Aceh Barat Daya</t>
  </si>
  <si>
    <t xml:space="preserve">Aceh Barat Daya (ABDYA)</t>
  </si>
  <si>
    <t xml:space="preserve">Aceh Besar</t>
  </si>
  <si>
    <t xml:space="preserve">Aceh Besar (ABES)</t>
  </si>
  <si>
    <t xml:space="preserve">Aceh Jaya</t>
  </si>
  <si>
    <t xml:space="preserve">Aceh Jaya (AJAY)</t>
  </si>
  <si>
    <t xml:space="preserve">Aceh Selatan</t>
  </si>
  <si>
    <t xml:space="preserve">Aceh Selatan (ASEL)</t>
  </si>
  <si>
    <t xml:space="preserve">Aceh Singkil</t>
  </si>
  <si>
    <t xml:space="preserve">Aceh Singkil (SKL)</t>
  </si>
  <si>
    <t xml:space="preserve">Aceh Tamiang</t>
  </si>
  <si>
    <t xml:space="preserve">Aceh Tamiang (ATAM)</t>
  </si>
  <si>
    <t xml:space="preserve">Aceh Tengah</t>
  </si>
  <si>
    <t xml:space="preserve">Aceh Tengah (ATENG)</t>
  </si>
  <si>
    <t xml:space="preserve">Aceh Tenggara</t>
  </si>
  <si>
    <t xml:space="preserve">Aceh Tenggara (AGARA)</t>
  </si>
  <si>
    <t xml:space="preserve">Aceh Timur</t>
  </si>
  <si>
    <t xml:space="preserve">Aceh Timur (ATIM)</t>
  </si>
  <si>
    <t xml:space="preserve">Aceh Utara</t>
  </si>
  <si>
    <t xml:space="preserve">Aceh Utara (ACUT)</t>
  </si>
  <si>
    <t xml:space="preserve">Banda Aceh</t>
  </si>
  <si>
    <t xml:space="preserve">Banda Aceh (BNA)</t>
  </si>
  <si>
    <t xml:space="preserve">Bener Meriah</t>
  </si>
  <si>
    <t xml:space="preserve">Bener Meriah (BM)</t>
  </si>
  <si>
    <t xml:space="preserve">Bireuen</t>
  </si>
  <si>
    <t xml:space="preserve">Bireun (BRN)</t>
  </si>
  <si>
    <t xml:space="preserve">Gayo Lues</t>
  </si>
  <si>
    <t xml:space="preserve">Gayo Lues (GALUS)</t>
  </si>
  <si>
    <t xml:space="preserve">Langsa</t>
  </si>
  <si>
    <t xml:space="preserve">Langsa (LGS)</t>
  </si>
  <si>
    <t xml:space="preserve">Lhokseumawe</t>
  </si>
  <si>
    <t xml:space="preserve">Lhokseumawe (LSM)</t>
  </si>
  <si>
    <t xml:space="preserve">Nagan Raya</t>
  </si>
  <si>
    <t xml:space="preserve">Nagan Raya (NAGAN)</t>
  </si>
  <si>
    <t xml:space="preserve">Pidie</t>
  </si>
  <si>
    <t xml:space="preserve">Pidie (PIDIE)</t>
  </si>
  <si>
    <t xml:space="preserve">Pidie Jaya</t>
  </si>
  <si>
    <t xml:space="preserve">Pidie Jaya (PIJAY)</t>
  </si>
  <si>
    <t xml:space="preserve">Sabang</t>
  </si>
  <si>
    <t xml:space="preserve">Sabang (SBG)</t>
  </si>
  <si>
    <t xml:space="preserve">Simeulue</t>
  </si>
  <si>
    <t xml:space="preserve">Simeulue (SMLU)</t>
  </si>
  <si>
    <t xml:space="preserve">Subulussalam</t>
  </si>
  <si>
    <t xml:space="preserve">Subulussalam (SBLM)</t>
  </si>
  <si>
    <t xml:space="preserve">Badung</t>
  </si>
  <si>
    <t xml:space="preserve">Bangli</t>
  </si>
  <si>
    <t xml:space="preserve">Buleleng</t>
  </si>
  <si>
    <t xml:space="preserve">Denpasar</t>
  </si>
  <si>
    <t xml:space="preserve">Gianyar</t>
  </si>
  <si>
    <t xml:space="preserve">Jembrana</t>
  </si>
  <si>
    <t xml:space="preserve">Karang Asem</t>
  </si>
  <si>
    <t xml:space="preserve">Klungkung</t>
  </si>
  <si>
    <t xml:space="preserve">Tabanan</t>
  </si>
  <si>
    <t xml:space="preserve">Cilegon</t>
  </si>
  <si>
    <t xml:space="preserve">Kota Cilegon</t>
  </si>
  <si>
    <t xml:space="preserve">Lebak</t>
  </si>
  <si>
    <t xml:space="preserve">Kabupaten Lebak</t>
  </si>
  <si>
    <t xml:space="preserve">Pandeglang</t>
  </si>
  <si>
    <t xml:space="preserve">Kabupaten Pandeglang</t>
  </si>
  <si>
    <t xml:space="preserve">Serang</t>
  </si>
  <si>
    <t xml:space="preserve">Kabupaten Serang</t>
  </si>
  <si>
    <t xml:space="preserve">Serang City</t>
  </si>
  <si>
    <t xml:space="preserve">Kota Serang</t>
  </si>
  <si>
    <t xml:space="preserve">Tangerang</t>
  </si>
  <si>
    <t xml:space="preserve">Kabupaten Tangerang</t>
  </si>
  <si>
    <t xml:space="preserve">Tangerang City</t>
  </si>
  <si>
    <t xml:space="preserve">Kota Tangerang</t>
  </si>
  <si>
    <t xml:space="preserve">Tangerang Selatan</t>
  </si>
  <si>
    <t xml:space="preserve">Kota Tangerang Selatan</t>
  </si>
  <si>
    <t xml:space="preserve">Bengkulu Selatan</t>
  </si>
  <si>
    <t xml:space="preserve">Bengkulu Tengah</t>
  </si>
  <si>
    <t xml:space="preserve">Bengkulu Utara</t>
  </si>
  <si>
    <t xml:space="preserve">Kaur</t>
  </si>
  <si>
    <t xml:space="preserve">Kepahiang</t>
  </si>
  <si>
    <t xml:space="preserve">Lebong</t>
  </si>
  <si>
    <t xml:space="preserve">Mukomuko</t>
  </si>
  <si>
    <t xml:space="preserve">Rejang Lebong</t>
  </si>
  <si>
    <t xml:space="preserve">Seluma</t>
  </si>
  <si>
    <t xml:space="preserve">Boalemo</t>
  </si>
  <si>
    <t xml:space="preserve">Kab. Boalemo</t>
  </si>
  <si>
    <t xml:space="preserve">Bone Bolango</t>
  </si>
  <si>
    <t xml:space="preserve">Kab. Bone Bolango</t>
  </si>
  <si>
    <t xml:space="preserve">Kab. Gorontalo</t>
  </si>
  <si>
    <t xml:space="preserve">Gorontalo Kota</t>
  </si>
  <si>
    <t xml:space="preserve">Kota Gorontalo</t>
  </si>
  <si>
    <t xml:space="preserve">Gorontalo Utara</t>
  </si>
  <si>
    <t xml:space="preserve">Kab. Gorut</t>
  </si>
  <si>
    <t xml:space="preserve">Pohuwato</t>
  </si>
  <si>
    <t xml:space="preserve">Kab. Pohuwato</t>
  </si>
  <si>
    <t xml:space="preserve">Jakarta Raya</t>
  </si>
  <si>
    <t xml:space="preserve">Jakarta Barat</t>
  </si>
  <si>
    <t xml:space="preserve">JAKARTA BARAT</t>
  </si>
  <si>
    <t xml:space="preserve">Jakarta Pusat</t>
  </si>
  <si>
    <t xml:space="preserve">JAKARTA PUSAT</t>
  </si>
  <si>
    <t xml:space="preserve">Jakarta Selatan</t>
  </si>
  <si>
    <t xml:space="preserve">JAKARTA SELATAN</t>
  </si>
  <si>
    <t xml:space="preserve">Jakarta Timur</t>
  </si>
  <si>
    <t xml:space="preserve">JAKARTA TIMUR</t>
  </si>
  <si>
    <t xml:space="preserve">Jakarta Utara</t>
  </si>
  <si>
    <t xml:space="preserve">JAKARTA UTARA</t>
  </si>
  <si>
    <t xml:space="preserve">Kepulauan Seribu</t>
  </si>
  <si>
    <t xml:space="preserve">KAB.ADM.KEP.SERIBU</t>
  </si>
  <si>
    <t xml:space="preserve">Batang Hari</t>
  </si>
  <si>
    <t xml:space="preserve">Kab. Batang Hari</t>
  </si>
  <si>
    <t xml:space="preserve">Bungo</t>
  </si>
  <si>
    <t xml:space="preserve">Kab. Bungo</t>
  </si>
  <si>
    <t xml:space="preserve">Jambi City</t>
  </si>
  <si>
    <t xml:space="preserve">Kota Jambi</t>
  </si>
  <si>
    <t xml:space="preserve">Kerinci</t>
  </si>
  <si>
    <t xml:space="preserve">Kab. Kerinci</t>
  </si>
  <si>
    <t xml:space="preserve">Merangin</t>
  </si>
  <si>
    <t xml:space="preserve">Kab. Merangin</t>
  </si>
  <si>
    <t xml:space="preserve">Muaro Jambi</t>
  </si>
  <si>
    <t xml:space="preserve">Kab. Muaro Jambi</t>
  </si>
  <si>
    <t xml:space="preserve">Sarolangun</t>
  </si>
  <si>
    <t xml:space="preserve">Kab. Sarolangun</t>
  </si>
  <si>
    <t xml:space="preserve">Sungai Penuh City</t>
  </si>
  <si>
    <t xml:space="preserve">Kota Sungai Penuh</t>
  </si>
  <si>
    <t xml:space="preserve">Tanjung Jabung Barat</t>
  </si>
  <si>
    <t xml:space="preserve">Kab. Tanjung Jabung Barat</t>
  </si>
  <si>
    <t xml:space="preserve">Tanjung Jabung Timur</t>
  </si>
  <si>
    <t xml:space="preserve">Kab. Tanjung Jabung Timur</t>
  </si>
  <si>
    <t xml:space="preserve">Tebo</t>
  </si>
  <si>
    <t xml:space="preserve">Kab. Tebo</t>
  </si>
  <si>
    <t xml:space="preserve">Bandung</t>
  </si>
  <si>
    <t xml:space="preserve">Kabupaten Bandung</t>
  </si>
  <si>
    <t xml:space="preserve">Bandung Barat</t>
  </si>
  <si>
    <t xml:space="preserve">Kabupaten Bandung Barat</t>
  </si>
  <si>
    <t xml:space="preserve">Bandung City</t>
  </si>
  <si>
    <t xml:space="preserve">Kota Bandung</t>
  </si>
  <si>
    <t xml:space="preserve">Banjar Jawa Barat</t>
  </si>
  <si>
    <t xml:space="preserve">Kota Banjar</t>
  </si>
  <si>
    <t xml:space="preserve">Bekasi</t>
  </si>
  <si>
    <t xml:space="preserve">Kabupaten Bekasi</t>
  </si>
  <si>
    <t xml:space="preserve">Bekasi City</t>
  </si>
  <si>
    <t xml:space="preserve">Kota Bekasi</t>
  </si>
  <si>
    <t xml:space="preserve">Bogor</t>
  </si>
  <si>
    <t xml:space="preserve">Kabupaten Bogor</t>
  </si>
  <si>
    <t xml:space="preserve">Bogor City</t>
  </si>
  <si>
    <t xml:space="preserve">Kota Bogor</t>
  </si>
  <si>
    <t xml:space="preserve">Ciamis</t>
  </si>
  <si>
    <t xml:space="preserve">Kabupaten Ciamis</t>
  </si>
  <si>
    <t xml:space="preserve">Cianjur</t>
  </si>
  <si>
    <t xml:space="preserve">Kabupaten Cianjur</t>
  </si>
  <si>
    <t xml:space="preserve">Cimahi</t>
  </si>
  <si>
    <t xml:space="preserve">Kota Cimahi</t>
  </si>
  <si>
    <t xml:space="preserve">Cirebon</t>
  </si>
  <si>
    <t xml:space="preserve">Kabupaten Cirebon</t>
  </si>
  <si>
    <t xml:space="preserve">Cirebon City</t>
  </si>
  <si>
    <t xml:space="preserve">Kota Cirebon</t>
  </si>
  <si>
    <t xml:space="preserve">Depok</t>
  </si>
  <si>
    <t xml:space="preserve">Kota Depok</t>
  </si>
  <si>
    <t xml:space="preserve">Garut</t>
  </si>
  <si>
    <t xml:space="preserve">Kabupaten Garut</t>
  </si>
  <si>
    <t xml:space="preserve">Indramayu</t>
  </si>
  <si>
    <t xml:space="preserve">Kabupaten Indramayu</t>
  </si>
  <si>
    <t xml:space="preserve">Karawang</t>
  </si>
  <si>
    <t xml:space="preserve">Kabupaten Karawang</t>
  </si>
  <si>
    <t xml:space="preserve">Kuningan</t>
  </si>
  <si>
    <t xml:space="preserve">Kabupaten Kuningan</t>
  </si>
  <si>
    <t xml:space="preserve">Majalengka</t>
  </si>
  <si>
    <t xml:space="preserve">Kabupaten Majalengka</t>
  </si>
  <si>
    <t xml:space="preserve">Pangandaran</t>
  </si>
  <si>
    <t xml:space="preserve">Kabupaten Pangandaran</t>
  </si>
  <si>
    <t xml:space="preserve">Purwakarta</t>
  </si>
  <si>
    <t xml:space="preserve">Kabupaten Purwakarta</t>
  </si>
  <si>
    <t xml:space="preserve">Subang</t>
  </si>
  <si>
    <t xml:space="preserve">Kabupaten Subang</t>
  </si>
  <si>
    <t xml:space="preserve">Sukabumi</t>
  </si>
  <si>
    <t xml:space="preserve">Kabupaten Sukabumi</t>
  </si>
  <si>
    <t xml:space="preserve">Sukabumi City</t>
  </si>
  <si>
    <t xml:space="preserve">Kota Sukabumi</t>
  </si>
  <si>
    <t xml:space="preserve">Sumedang</t>
  </si>
  <si>
    <t xml:space="preserve">Kabupaten Sumedang</t>
  </si>
  <si>
    <t xml:space="preserve">Tasikmalaya</t>
  </si>
  <si>
    <t xml:space="preserve">Kabupaten Tasikmalaya</t>
  </si>
  <si>
    <t xml:space="preserve">Jawa barat</t>
  </si>
  <si>
    <t xml:space="preserve">Tasikmalaya City</t>
  </si>
  <si>
    <t xml:space="preserve">Kota Tasikmalaya</t>
  </si>
  <si>
    <t xml:space="preserve">Banjarnegara</t>
  </si>
  <si>
    <t xml:space="preserve">BANJARNEGARA</t>
  </si>
  <si>
    <t xml:space="preserve">Banyumas</t>
  </si>
  <si>
    <t xml:space="preserve">BANYUMAS</t>
  </si>
  <si>
    <t xml:space="preserve">Batang</t>
  </si>
  <si>
    <t xml:space="preserve">BATANG</t>
  </si>
  <si>
    <t xml:space="preserve">Blora</t>
  </si>
  <si>
    <t xml:space="preserve">BLORA</t>
  </si>
  <si>
    <t xml:space="preserve">Boyolali</t>
  </si>
  <si>
    <t xml:space="preserve">BOYOLALI</t>
  </si>
  <si>
    <t xml:space="preserve">Brebes</t>
  </si>
  <si>
    <t xml:space="preserve">BREBES</t>
  </si>
  <si>
    <t xml:space="preserve">Cilacap</t>
  </si>
  <si>
    <t xml:space="preserve">CILACAP</t>
  </si>
  <si>
    <t xml:space="preserve">Demak</t>
  </si>
  <si>
    <t xml:space="preserve">DEMAK</t>
  </si>
  <si>
    <t xml:space="preserve">Grobogan</t>
  </si>
  <si>
    <t xml:space="preserve">GROBOGAN</t>
  </si>
  <si>
    <t xml:space="preserve">Jepara</t>
  </si>
  <si>
    <t xml:space="preserve">JEPARA</t>
  </si>
  <si>
    <t xml:space="preserve">Karanganyar</t>
  </si>
  <si>
    <t xml:space="preserve">KARANGANYAR</t>
  </si>
  <si>
    <t xml:space="preserve">Kebumen</t>
  </si>
  <si>
    <t xml:space="preserve">KEBUMEN</t>
  </si>
  <si>
    <t xml:space="preserve">Kendal</t>
  </si>
  <si>
    <t xml:space="preserve">KENDAL</t>
  </si>
  <si>
    <t xml:space="preserve">Klaten</t>
  </si>
  <si>
    <t xml:space="preserve">KLATEN</t>
  </si>
  <si>
    <t xml:space="preserve">Kudus</t>
  </si>
  <si>
    <t xml:space="preserve">KUDUS</t>
  </si>
  <si>
    <t xml:space="preserve">Magelang</t>
  </si>
  <si>
    <t xml:space="preserve">MAGELANG</t>
  </si>
  <si>
    <t xml:space="preserve">Magelang City</t>
  </si>
  <si>
    <t xml:space="preserve">KOTA MAGELANG</t>
  </si>
  <si>
    <t xml:space="preserve">Pati</t>
  </si>
  <si>
    <t xml:space="preserve">PATI</t>
  </si>
  <si>
    <t xml:space="preserve">Pekalongan</t>
  </si>
  <si>
    <t xml:space="preserve">PEKALONGAN</t>
  </si>
  <si>
    <t xml:space="preserve">Pekalongan City</t>
  </si>
  <si>
    <t xml:space="preserve">KOTA PEKALONGAN</t>
  </si>
  <si>
    <t xml:space="preserve">Pemalang</t>
  </si>
  <si>
    <t xml:space="preserve">PEMALANG</t>
  </si>
  <si>
    <t xml:space="preserve">Purbalingga</t>
  </si>
  <si>
    <t xml:space="preserve">PURBALINGGA</t>
  </si>
  <si>
    <t xml:space="preserve">Purworejo</t>
  </si>
  <si>
    <t xml:space="preserve">PURWOREJO</t>
  </si>
  <si>
    <t xml:space="preserve">Rembang</t>
  </si>
  <si>
    <t xml:space="preserve">REMBANG</t>
  </si>
  <si>
    <t xml:space="preserve">Salatiga</t>
  </si>
  <si>
    <t xml:space="preserve">KOTA SALATIGA</t>
  </si>
  <si>
    <t xml:space="preserve">Semarang</t>
  </si>
  <si>
    <t xml:space="preserve">SEMARANG</t>
  </si>
  <si>
    <t xml:space="preserve">Semarang City</t>
  </si>
  <si>
    <t xml:space="preserve">KOTA SEMARANG</t>
  </si>
  <si>
    <t xml:space="preserve">Sragen</t>
  </si>
  <si>
    <t xml:space="preserve">SRAGEN</t>
  </si>
  <si>
    <t xml:space="preserve">Sukoharjo</t>
  </si>
  <si>
    <t xml:space="preserve">SUKOHARJO</t>
  </si>
  <si>
    <t xml:space="preserve">Surakarta</t>
  </si>
  <si>
    <t xml:space="preserve">KOTA SURAKARTA</t>
  </si>
  <si>
    <t xml:space="preserve">Tegal</t>
  </si>
  <si>
    <t xml:space="preserve">TEGAL</t>
  </si>
  <si>
    <t xml:space="preserve">Tegal City</t>
  </si>
  <si>
    <t xml:space="preserve">KOTA TEGAL</t>
  </si>
  <si>
    <t xml:space="preserve">Temanggung</t>
  </si>
  <si>
    <t xml:space="preserve">TEMANGGUNG</t>
  </si>
  <si>
    <t xml:space="preserve">Wonogiri</t>
  </si>
  <si>
    <t xml:space="preserve">WONOGIRI</t>
  </si>
  <si>
    <t xml:space="preserve">Wonosobo</t>
  </si>
  <si>
    <t xml:space="preserve">WONOSOBO</t>
  </si>
  <si>
    <t xml:space="preserve">Bangkalan</t>
  </si>
  <si>
    <t xml:space="preserve">KAB. BANGKALAN</t>
  </si>
  <si>
    <t xml:space="preserve">Banyuwangi</t>
  </si>
  <si>
    <t xml:space="preserve">KAB. BANYUWANGI</t>
  </si>
  <si>
    <t xml:space="preserve">Batu</t>
  </si>
  <si>
    <t xml:space="preserve">KOTA BATU</t>
  </si>
  <si>
    <t xml:space="preserve">Blitar</t>
  </si>
  <si>
    <t xml:space="preserve">KAB. BLITAR</t>
  </si>
  <si>
    <t xml:space="preserve">Blitar City</t>
  </si>
  <si>
    <t xml:space="preserve">KOTA BLITAR</t>
  </si>
  <si>
    <t xml:space="preserve">Bojonegoro</t>
  </si>
  <si>
    <t xml:space="preserve">KAB. BOJONEGORO</t>
  </si>
  <si>
    <t xml:space="preserve">Bondowoso</t>
  </si>
  <si>
    <t xml:space="preserve">KAB. BONDOWOSO</t>
  </si>
  <si>
    <t xml:space="preserve">Gresik</t>
  </si>
  <si>
    <t xml:space="preserve">KAB. GRESIK</t>
  </si>
  <si>
    <t xml:space="preserve">Jember</t>
  </si>
  <si>
    <t xml:space="preserve">KAB. JEMBER</t>
  </si>
  <si>
    <t xml:space="preserve">Jombang</t>
  </si>
  <si>
    <t xml:space="preserve">KAB. JOMBANG</t>
  </si>
  <si>
    <t xml:space="preserve">Kediri</t>
  </si>
  <si>
    <t xml:space="preserve">KAB. KEDIRI</t>
  </si>
  <si>
    <t xml:space="preserve">Kediri City</t>
  </si>
  <si>
    <t xml:space="preserve">KOTA KEDIRI</t>
  </si>
  <si>
    <t xml:space="preserve">Lamongan</t>
  </si>
  <si>
    <t xml:space="preserve">KAB. LAMONGAN</t>
  </si>
  <si>
    <t xml:space="preserve">Lumajang</t>
  </si>
  <si>
    <t xml:space="preserve">KAB. LUMAJANG</t>
  </si>
  <si>
    <t xml:space="preserve">Madiun</t>
  </si>
  <si>
    <t xml:space="preserve">KAB. MADIUN</t>
  </si>
  <si>
    <t xml:space="preserve">Madiun City</t>
  </si>
  <si>
    <t xml:space="preserve">KOTA MADIUN</t>
  </si>
  <si>
    <t xml:space="preserve">Magetan</t>
  </si>
  <si>
    <t xml:space="preserve">KAB. MAGETAN</t>
  </si>
  <si>
    <t xml:space="preserve">Malang</t>
  </si>
  <si>
    <t xml:space="preserve">KAB. MALANG</t>
  </si>
  <si>
    <t xml:space="preserve">Malang City</t>
  </si>
  <si>
    <t xml:space="preserve">KOTA MALANG</t>
  </si>
  <si>
    <t xml:space="preserve">Mojokerto</t>
  </si>
  <si>
    <t xml:space="preserve">KAB. MOJOKERTO</t>
  </si>
  <si>
    <t xml:space="preserve">Mojokerto – City</t>
  </si>
  <si>
    <t xml:space="preserve">KOTA MOJOKERTO</t>
  </si>
  <si>
    <t xml:space="preserve">Nganjuk</t>
  </si>
  <si>
    <t xml:space="preserve">KAB. NGANJUK</t>
  </si>
  <si>
    <t xml:space="preserve">Ngawi</t>
  </si>
  <si>
    <t xml:space="preserve">KAB. NGAWI</t>
  </si>
  <si>
    <t xml:space="preserve">Pacitan</t>
  </si>
  <si>
    <t xml:space="preserve">KAB. PACITAN</t>
  </si>
  <si>
    <t xml:space="preserve">Pamekasan</t>
  </si>
  <si>
    <t xml:space="preserve">KAB. PAMEKASAN</t>
  </si>
  <si>
    <t xml:space="preserve">Pasuruan</t>
  </si>
  <si>
    <t xml:space="preserve">KAB. PASURUAN</t>
  </si>
  <si>
    <t xml:space="preserve">Pasuruan City</t>
  </si>
  <si>
    <t xml:space="preserve">KOTA PASURUAN</t>
  </si>
  <si>
    <t xml:space="preserve">Ponorogo</t>
  </si>
  <si>
    <t xml:space="preserve">KAB. PONOROGO</t>
  </si>
  <si>
    <t xml:space="preserve">Probolinggo</t>
  </si>
  <si>
    <t xml:space="preserve">KAB. PROBOLINGGO</t>
  </si>
  <si>
    <t xml:space="preserve">Probolinggo City</t>
  </si>
  <si>
    <t xml:space="preserve">KOTA PROBOLINGGO</t>
  </si>
  <si>
    <t xml:space="preserve">Sampang</t>
  </si>
  <si>
    <t xml:space="preserve">KAB. SAMPANG</t>
  </si>
  <si>
    <t xml:space="preserve">Sidoarjo</t>
  </si>
  <si>
    <t xml:space="preserve">KAB. SIDOARJO</t>
  </si>
  <si>
    <t xml:space="preserve">Situbondo</t>
  </si>
  <si>
    <t xml:space="preserve">KAB. SITUBONDO</t>
  </si>
  <si>
    <t xml:space="preserve">Sumenep</t>
  </si>
  <si>
    <t xml:space="preserve">KAB. SUMENEP</t>
  </si>
  <si>
    <t xml:space="preserve">Surabaya</t>
  </si>
  <si>
    <t xml:space="preserve">KOTA SURABAYA</t>
  </si>
  <si>
    <t xml:space="preserve">Trenggalek</t>
  </si>
  <si>
    <t xml:space="preserve">KAB. TRENGGALEK</t>
  </si>
  <si>
    <t xml:space="preserve">Tuban</t>
  </si>
  <si>
    <t xml:space="preserve">KAB. TUBAN</t>
  </si>
  <si>
    <t xml:space="preserve">Tulungagung</t>
  </si>
  <si>
    <t xml:space="preserve">KAB. TULUNGAGUNG</t>
  </si>
  <si>
    <t xml:space="preserve">Bengkayang</t>
  </si>
  <si>
    <t xml:space="preserve">KAB. BENGKAYANG</t>
  </si>
  <si>
    <t xml:space="preserve">Kapuas Hulu</t>
  </si>
  <si>
    <t xml:space="preserve">KAB. KAPUAS HULU</t>
  </si>
  <si>
    <t xml:space="preserve">Kayong Utara</t>
  </si>
  <si>
    <t xml:space="preserve">KAB. KAYONG UTARA</t>
  </si>
  <si>
    <t xml:space="preserve">Ketapang</t>
  </si>
  <si>
    <t xml:space="preserve">KAB. KETAPANG</t>
  </si>
  <si>
    <t xml:space="preserve">Kubu Raya</t>
  </si>
  <si>
    <t xml:space="preserve">KAB. KUBU RAYA</t>
  </si>
  <si>
    <t xml:space="preserve">Landak</t>
  </si>
  <si>
    <t xml:space="preserve">KAB. LANDAK</t>
  </si>
  <si>
    <t xml:space="preserve">Melawi</t>
  </si>
  <si>
    <t xml:space="preserve">KAB. MELAWI</t>
  </si>
  <si>
    <t xml:space="preserve">Pontianak</t>
  </si>
  <si>
    <t xml:space="preserve">KAB. MEMPAWAH</t>
  </si>
  <si>
    <t xml:space="preserve">Pontianak City</t>
  </si>
  <si>
    <t xml:space="preserve">KOTA PONTIANAK</t>
  </si>
  <si>
    <t xml:space="preserve">Sambas</t>
  </si>
  <si>
    <t xml:space="preserve">KAB. SAMBAS</t>
  </si>
  <si>
    <t xml:space="preserve">Sanggau</t>
  </si>
  <si>
    <t xml:space="preserve">KAB. SANGGAU</t>
  </si>
  <si>
    <t xml:space="preserve">Sekadau</t>
  </si>
  <si>
    <t xml:space="preserve">KAB. SEKADAU</t>
  </si>
  <si>
    <t xml:space="preserve">Singkawang</t>
  </si>
  <si>
    <t xml:space="preserve">KOTA SINGKAWANG</t>
  </si>
  <si>
    <t xml:space="preserve">Sintang</t>
  </si>
  <si>
    <t xml:space="preserve">KAB. SINTANG</t>
  </si>
  <si>
    <t xml:space="preserve">Balangan</t>
  </si>
  <si>
    <t xml:space="preserve">Banjar Baru</t>
  </si>
  <si>
    <t xml:space="preserve">Kota Banjarbaru</t>
  </si>
  <si>
    <t xml:space="preserve">Banjar Kalimantan Selatan</t>
  </si>
  <si>
    <t xml:space="preserve">Banjar</t>
  </si>
  <si>
    <t xml:space="preserve">Banjarmasin</t>
  </si>
  <si>
    <t xml:space="preserve">Kota Banjarmasin</t>
  </si>
  <si>
    <t xml:space="preserve">Barito Kuala</t>
  </si>
  <si>
    <t xml:space="preserve">Hulu Sungai Selatan</t>
  </si>
  <si>
    <t xml:space="preserve">Hs Selatan</t>
  </si>
  <si>
    <t xml:space="preserve">Hulu Sungai Tengah</t>
  </si>
  <si>
    <t xml:space="preserve">Hs Tengah</t>
  </si>
  <si>
    <t xml:space="preserve">Hulu Sungai Utara</t>
  </si>
  <si>
    <t xml:space="preserve">Hs Utara</t>
  </si>
  <si>
    <t xml:space="preserve">Kota Baru</t>
  </si>
  <si>
    <t xml:space="preserve">Kotabaru</t>
  </si>
  <si>
    <t xml:space="preserve">Tabalong</t>
  </si>
  <si>
    <t xml:space="preserve">Tanah Bumbu</t>
  </si>
  <si>
    <t xml:space="preserve">Tanah Laut</t>
  </si>
  <si>
    <t xml:space="preserve">Tapin</t>
  </si>
  <si>
    <t xml:space="preserve">Barito Selatan</t>
  </si>
  <si>
    <t xml:space="preserve">Barito Timur</t>
  </si>
  <si>
    <t xml:space="preserve">Barito Utara</t>
  </si>
  <si>
    <t xml:space="preserve">Gunung Mas</t>
  </si>
  <si>
    <t xml:space="preserve">Kapuas</t>
  </si>
  <si>
    <t xml:space="preserve">Katingan</t>
  </si>
  <si>
    <t xml:space="preserve">Kotawaringin Barat</t>
  </si>
  <si>
    <t xml:space="preserve">Kotawaringin Timur</t>
  </si>
  <si>
    <t xml:space="preserve">Lamandau</t>
  </si>
  <si>
    <t xml:space="preserve">Murung Raya</t>
  </si>
  <si>
    <t xml:space="preserve">Palangka Raya</t>
  </si>
  <si>
    <t xml:space="preserve">Pulang Pisau</t>
  </si>
  <si>
    <t xml:space="preserve">Seruyan</t>
  </si>
  <si>
    <t xml:space="preserve">Sukamara</t>
  </si>
  <si>
    <t xml:space="preserve">Balikpapan</t>
  </si>
  <si>
    <t xml:space="preserve">Kota Balikpapan</t>
  </si>
  <si>
    <t xml:space="preserve">Berau</t>
  </si>
  <si>
    <t xml:space="preserve">Kabupaten Berau</t>
  </si>
  <si>
    <t xml:space="preserve">Bontang</t>
  </si>
  <si>
    <t xml:space="preserve">Kota Bontang</t>
  </si>
  <si>
    <t xml:space="preserve">Kutai Barat</t>
  </si>
  <si>
    <t xml:space="preserve">Kabupaten Kutai Barat</t>
  </si>
  <si>
    <t xml:space="preserve">Kutai Kartanegara</t>
  </si>
  <si>
    <t xml:space="preserve">Kabupaten Kutai Kartanegara</t>
  </si>
  <si>
    <t xml:space="preserve">Kutai Timur</t>
  </si>
  <si>
    <t xml:space="preserve">Kabupaten Kutai Timur</t>
  </si>
  <si>
    <t xml:space="preserve">Mahakam Ulu</t>
  </si>
  <si>
    <t xml:space="preserve">Kabupaten Mahakam Ulu</t>
  </si>
  <si>
    <t xml:space="preserve">Paser</t>
  </si>
  <si>
    <t xml:space="preserve">Kabupaten Paser</t>
  </si>
  <si>
    <t xml:space="preserve">Penajam Paser Utara</t>
  </si>
  <si>
    <t xml:space="preserve">Kabupaten Penajam Paser Utara</t>
  </si>
  <si>
    <t xml:space="preserve">Samarinda</t>
  </si>
  <si>
    <t xml:space="preserve">Kota Samarinda</t>
  </si>
  <si>
    <t xml:space="preserve">Bulungan</t>
  </si>
  <si>
    <t xml:space="preserve">Kabupaten Bulungan</t>
  </si>
  <si>
    <t xml:space="preserve">Malinau</t>
  </si>
  <si>
    <t xml:space="preserve">Kabupaten Malinau</t>
  </si>
  <si>
    <t xml:space="preserve">Nunukan</t>
  </si>
  <si>
    <t xml:space="preserve">Kabupaten Nunukan</t>
  </si>
  <si>
    <t xml:space="preserve">Tana Tidung</t>
  </si>
  <si>
    <t xml:space="preserve">Kabupaten Tana Tidung</t>
  </si>
  <si>
    <t xml:space="preserve">Tarakan</t>
  </si>
  <si>
    <t xml:space="preserve">Kota Tarakan</t>
  </si>
  <si>
    <t xml:space="preserve">Kepulauan Bangka Belitung</t>
  </si>
  <si>
    <t xml:space="preserve">Bangka</t>
  </si>
  <si>
    <t xml:space="preserve">KABUPATEN BANGKA</t>
  </si>
  <si>
    <t xml:space="preserve">Bangka Barat</t>
  </si>
  <si>
    <t xml:space="preserve">KABUPATEN BANGKA BARAT</t>
  </si>
  <si>
    <t xml:space="preserve">Bangka Selatan</t>
  </si>
  <si>
    <t xml:space="preserve">KABUPATEN BANGKA SELATAN</t>
  </si>
  <si>
    <t xml:space="preserve">Bangka Tengah</t>
  </si>
  <si>
    <t xml:space="preserve">KABUPATEN BANGKA TENGAH</t>
  </si>
  <si>
    <t xml:space="preserve">Belitung</t>
  </si>
  <si>
    <t xml:space="preserve">KABUPATEN BELITUNG</t>
  </si>
  <si>
    <t xml:space="preserve">Belitung Timur</t>
  </si>
  <si>
    <t xml:space="preserve">KABUPATEN BELITUNG TIMUR</t>
  </si>
  <si>
    <t xml:space="preserve">Pangkal Pinang</t>
  </si>
  <si>
    <t xml:space="preserve">KOTA PANGKAL PINANG</t>
  </si>
  <si>
    <t xml:space="preserve">Batam</t>
  </si>
  <si>
    <t xml:space="preserve">Bintan</t>
  </si>
  <si>
    <t xml:space="preserve">Karimun</t>
  </si>
  <si>
    <t xml:space="preserve">Kepulauan Anambas</t>
  </si>
  <si>
    <t xml:space="preserve">Lingga</t>
  </si>
  <si>
    <t xml:space="preserve">Natuna</t>
  </si>
  <si>
    <t xml:space="preserve">Tanjung Pinang</t>
  </si>
  <si>
    <t xml:space="preserve">Bandar Lampung</t>
  </si>
  <si>
    <t xml:space="preserve">KOTA BANDAR LAMPUNG</t>
  </si>
  <si>
    <t xml:space="preserve">Lampung Barat</t>
  </si>
  <si>
    <t xml:space="preserve">KABUPATEN LAMPUNG BARAT</t>
  </si>
  <si>
    <t xml:space="preserve">Lampung Selatan</t>
  </si>
  <si>
    <t xml:space="preserve">KABUPATEN LAMPUNG SELATAN</t>
  </si>
  <si>
    <t xml:space="preserve">Lampung Tengah</t>
  </si>
  <si>
    <t xml:space="preserve">KABUPATEN LAMPUNG TENGAH</t>
  </si>
  <si>
    <t xml:space="preserve">Lampung Timur</t>
  </si>
  <si>
    <t xml:space="preserve">KABUPATEN LAMPUNG TIMUR</t>
  </si>
  <si>
    <t xml:space="preserve">Lampung Utara</t>
  </si>
  <si>
    <t xml:space="preserve">KABUPATEN LAMPUNG UTARA</t>
  </si>
  <si>
    <t xml:space="preserve">Mesuji</t>
  </si>
  <si>
    <t xml:space="preserve">KABUPATEN MESUJI</t>
  </si>
  <si>
    <t xml:space="preserve">Metro</t>
  </si>
  <si>
    <t xml:space="preserve">KOTA METRO</t>
  </si>
  <si>
    <t xml:space="preserve">Pesawaran</t>
  </si>
  <si>
    <t xml:space="preserve">KABUPATEN PESAWARAN</t>
  </si>
  <si>
    <t xml:space="preserve">Pesisir Barat</t>
  </si>
  <si>
    <t xml:space="preserve">KABUPATEN PESISIR BARAT</t>
  </si>
  <si>
    <t xml:space="preserve">Pringsewu</t>
  </si>
  <si>
    <t xml:space="preserve">KABUPATEN PRINGSEWU</t>
  </si>
  <si>
    <t xml:space="preserve">Tanggamus</t>
  </si>
  <si>
    <t xml:space="preserve">KABUPATEN TANGGAMUS</t>
  </si>
  <si>
    <t xml:space="preserve">Tulang Bawang Barat</t>
  </si>
  <si>
    <t xml:space="preserve">KABUPATEN TULANGBAWANG</t>
  </si>
  <si>
    <t xml:space="preserve">Tulangbawang</t>
  </si>
  <si>
    <t xml:space="preserve">KABUPATEN TULANGBAWANG BARAT</t>
  </si>
  <si>
    <t xml:space="preserve">Way Kanan</t>
  </si>
  <si>
    <t xml:space="preserve">KABUPATEN WAYKANAN</t>
  </si>
  <si>
    <t xml:space="preserve">Ambon</t>
  </si>
  <si>
    <t xml:space="preserve">Buru</t>
  </si>
  <si>
    <t xml:space="preserve">Buru Selatan</t>
  </si>
  <si>
    <t xml:space="preserve">Kepulauan Aru</t>
  </si>
  <si>
    <t xml:space="preserve">Maluku Barat Daya</t>
  </si>
  <si>
    <t xml:space="preserve">Maluku Tengah</t>
  </si>
  <si>
    <t xml:space="preserve">Maluku Tenggara</t>
  </si>
  <si>
    <t xml:space="preserve">Maluku Tenggara Barat</t>
  </si>
  <si>
    <t xml:space="preserve">Tanimbar</t>
  </si>
  <si>
    <t xml:space="preserve">Seram Bagian Barat</t>
  </si>
  <si>
    <t xml:space="preserve">Seram Bagian Timur</t>
  </si>
  <si>
    <t xml:space="preserve">Tual</t>
  </si>
  <si>
    <t xml:space="preserve">Halmahera Barat</t>
  </si>
  <si>
    <t xml:space="preserve">Halmahera Selatan</t>
  </si>
  <si>
    <t xml:space="preserve">Halmahera Tengah</t>
  </si>
  <si>
    <t xml:space="preserve">Halmahera Timur</t>
  </si>
  <si>
    <t xml:space="preserve">Halmahera Utara</t>
  </si>
  <si>
    <t xml:space="preserve">Kepulauan Sula</t>
  </si>
  <si>
    <t xml:space="preserve">Pulau Morotai</t>
  </si>
  <si>
    <t xml:space="preserve">Pulau Taliabu</t>
  </si>
  <si>
    <t xml:space="preserve">Ternate</t>
  </si>
  <si>
    <t xml:space="preserve">http://covid19.ternatekota.go.id/</t>
  </si>
  <si>
    <t xml:space="preserve">Tidore Kepulauan</t>
  </si>
  <si>
    <t xml:space="preserve">Bima</t>
  </si>
  <si>
    <t xml:space="preserve">Kabupaten Bima</t>
  </si>
  <si>
    <t xml:space="preserve">Bima City</t>
  </si>
  <si>
    <t xml:space="preserve">Kota Bima</t>
  </si>
  <si>
    <t xml:space="preserve">Dompu</t>
  </si>
  <si>
    <t xml:space="preserve">Kabupaten Dompu</t>
  </si>
  <si>
    <t xml:space="preserve">Lombok Barat</t>
  </si>
  <si>
    <t xml:space="preserve">Kabupaten Lombok Barat</t>
  </si>
  <si>
    <t xml:space="preserve">Lombok Tengah</t>
  </si>
  <si>
    <t xml:space="preserve">Kabupaten Lombok Tengah</t>
  </si>
  <si>
    <t xml:space="preserve">Lombok Timur</t>
  </si>
  <si>
    <t xml:space="preserve">Kabupaten Lombok Timur</t>
  </si>
  <si>
    <t xml:space="preserve">Lombok Utara</t>
  </si>
  <si>
    <t xml:space="preserve">Kabupaten Lombok Utara</t>
  </si>
  <si>
    <t xml:space="preserve">Mataram</t>
  </si>
  <si>
    <t xml:space="preserve">Kota Mataram</t>
  </si>
  <si>
    <t xml:space="preserve">Sumbawa</t>
  </si>
  <si>
    <t xml:space="preserve">Kabupaten Sumbawa</t>
  </si>
  <si>
    <t xml:space="preserve">Sumbawa Barat</t>
  </si>
  <si>
    <t xml:space="preserve">Kabupaten Sumbawa Barat</t>
  </si>
  <si>
    <t xml:space="preserve">Alor</t>
  </si>
  <si>
    <t xml:space="preserve">ALOR</t>
  </si>
  <si>
    <t xml:space="preserve">Belu</t>
  </si>
  <si>
    <t xml:space="preserve">BELU</t>
  </si>
  <si>
    <t xml:space="preserve">Ende</t>
  </si>
  <si>
    <t xml:space="preserve">ENDE</t>
  </si>
  <si>
    <t xml:space="preserve">Flores Timur</t>
  </si>
  <si>
    <t xml:space="preserve">FLORES TIMUR</t>
  </si>
  <si>
    <t xml:space="preserve">Kota Kupang</t>
  </si>
  <si>
    <t xml:space="preserve">KOTA KUPANG</t>
  </si>
  <si>
    <t xml:space="preserve">Kupang</t>
  </si>
  <si>
    <t xml:space="preserve">KUPANG</t>
  </si>
  <si>
    <t xml:space="preserve">Lembata</t>
  </si>
  <si>
    <t xml:space="preserve">LEMBATA</t>
  </si>
  <si>
    <t xml:space="preserve">Malaka</t>
  </si>
  <si>
    <t xml:space="preserve">MALAKA</t>
  </si>
  <si>
    <t xml:space="preserve">Manggarai</t>
  </si>
  <si>
    <t xml:space="preserve">MANGGARAI</t>
  </si>
  <si>
    <t xml:space="preserve">Manggarai Barat</t>
  </si>
  <si>
    <t xml:space="preserve">MANGGARAI BARAT</t>
  </si>
  <si>
    <t xml:space="preserve">Manggarai Timur</t>
  </si>
  <si>
    <t xml:space="preserve">MANGGARAI TIMUR</t>
  </si>
  <si>
    <t xml:space="preserve">Nagekeo</t>
  </si>
  <si>
    <t xml:space="preserve">NAGEKEO</t>
  </si>
  <si>
    <t xml:space="preserve">Ngada</t>
  </si>
  <si>
    <t xml:space="preserve">NGADA</t>
  </si>
  <si>
    <t xml:space="preserve">Rote Ndao</t>
  </si>
  <si>
    <t xml:space="preserve">ROTE NDAO</t>
  </si>
  <si>
    <t xml:space="preserve">Sabu Raijua</t>
  </si>
  <si>
    <t xml:space="preserve">SABU RAIJUA</t>
  </si>
  <si>
    <t xml:space="preserve">Sikka</t>
  </si>
  <si>
    <t xml:space="preserve">SIKKA</t>
  </si>
  <si>
    <t xml:space="preserve">Sumba Barat</t>
  </si>
  <si>
    <t xml:space="preserve">SUMBA BARAT</t>
  </si>
  <si>
    <t xml:space="preserve">Sumba Barat Daya</t>
  </si>
  <si>
    <t xml:space="preserve">SUMBA BARAT DAYA</t>
  </si>
  <si>
    <t xml:space="preserve">Sumba Tengah</t>
  </si>
  <si>
    <t xml:space="preserve">SUMBA TENGAH</t>
  </si>
  <si>
    <t xml:space="preserve">Sumba Timur</t>
  </si>
  <si>
    <t xml:space="preserve">SUMBA TIMUR</t>
  </si>
  <si>
    <t xml:space="preserve">Timor Tengah Selatan</t>
  </si>
  <si>
    <t xml:space="preserve">TIMOR TENGAH SELATAN</t>
  </si>
  <si>
    <t xml:space="preserve">Timor Tengah Utara</t>
  </si>
  <si>
    <t xml:space="preserve">TIMOR TENGAH UTARA</t>
  </si>
  <si>
    <t xml:space="preserve">Asmat</t>
  </si>
  <si>
    <t xml:space="preserve">Kab. Asmat</t>
  </si>
  <si>
    <t xml:space="preserve">Biak Numfor</t>
  </si>
  <si>
    <t xml:space="preserve">Kab. Biak Numfor</t>
  </si>
  <si>
    <t xml:space="preserve">Boven Digoel</t>
  </si>
  <si>
    <t xml:space="preserve">Kab. Boven Digoel</t>
  </si>
  <si>
    <t xml:space="preserve">Deiyai</t>
  </si>
  <si>
    <t xml:space="preserve">Kab. Deiyai</t>
  </si>
  <si>
    <t xml:space="preserve">Dogiyai</t>
  </si>
  <si>
    <t xml:space="preserve">Kab. Dogiyai</t>
  </si>
  <si>
    <t xml:space="preserve">Intan Jaya</t>
  </si>
  <si>
    <t xml:space="preserve">Kab. Intan Jaya</t>
  </si>
  <si>
    <t xml:space="preserve">Jayapura</t>
  </si>
  <si>
    <t xml:space="preserve">Kab. Jayapura</t>
  </si>
  <si>
    <t xml:space="preserve">Jayapura City</t>
  </si>
  <si>
    <t xml:space="preserve">Kota Jayapura</t>
  </si>
  <si>
    <t xml:space="preserve">Jayawijaya</t>
  </si>
  <si>
    <t xml:space="preserve">Kab. Jayawijaya</t>
  </si>
  <si>
    <t xml:space="preserve">Keerom</t>
  </si>
  <si>
    <t xml:space="preserve">Kab. Keerom</t>
  </si>
  <si>
    <t xml:space="preserve">Kepulauan Yapen</t>
  </si>
  <si>
    <t xml:space="preserve">Lanny Jaya</t>
  </si>
  <si>
    <t xml:space="preserve">Kab. Lanny Jaya</t>
  </si>
  <si>
    <t xml:space="preserve">Mamberamo Raya</t>
  </si>
  <si>
    <t xml:space="preserve">Kab. Mamberamo Raya</t>
  </si>
  <si>
    <t xml:space="preserve">Mamberamo Tengah</t>
  </si>
  <si>
    <t xml:space="preserve">Kab. Mamberamo Tengah</t>
  </si>
  <si>
    <t xml:space="preserve">Mappi</t>
  </si>
  <si>
    <t xml:space="preserve">Kab. Mappi</t>
  </si>
  <si>
    <t xml:space="preserve">Merauke</t>
  </si>
  <si>
    <t xml:space="preserve">Kab. Merauke</t>
  </si>
  <si>
    <t xml:space="preserve">Mimika</t>
  </si>
  <si>
    <t xml:space="preserve">Kab. Mimika</t>
  </si>
  <si>
    <t xml:space="preserve">Nabire</t>
  </si>
  <si>
    <t xml:space="preserve">Kab. Nabire</t>
  </si>
  <si>
    <t xml:space="preserve">Nduga</t>
  </si>
  <si>
    <t xml:space="preserve">Kab. Nduga</t>
  </si>
  <si>
    <t xml:space="preserve">Paniai</t>
  </si>
  <si>
    <t xml:space="preserve">Kab. Paniai</t>
  </si>
  <si>
    <t xml:space="preserve">Pegunungan Bintang</t>
  </si>
  <si>
    <t xml:space="preserve">Kab. Pegunungan Bintang</t>
  </si>
  <si>
    <t xml:space="preserve">Puncak</t>
  </si>
  <si>
    <t xml:space="preserve">Kab. Puncak</t>
  </si>
  <si>
    <t xml:space="preserve">Puncak Jaya</t>
  </si>
  <si>
    <t xml:space="preserve">Kab. Puncak Jaya</t>
  </si>
  <si>
    <t xml:space="preserve">Sarmi</t>
  </si>
  <si>
    <t xml:space="preserve">Kab. Sarmi</t>
  </si>
  <si>
    <t xml:space="preserve">Supiori</t>
  </si>
  <si>
    <t xml:space="preserve">Kab. Supiori</t>
  </si>
  <si>
    <t xml:space="preserve">Tolikara</t>
  </si>
  <si>
    <t xml:space="preserve">Kab. Tolikara</t>
  </si>
  <si>
    <t xml:space="preserve">Waropen</t>
  </si>
  <si>
    <t xml:space="preserve">Kab. Waropen</t>
  </si>
  <si>
    <t xml:space="preserve">Yahukimo</t>
  </si>
  <si>
    <t xml:space="preserve">Kab. Yahukimo</t>
  </si>
  <si>
    <t xml:space="preserve">Yalimo</t>
  </si>
  <si>
    <t xml:space="preserve">Kab. Yalimo</t>
  </si>
  <si>
    <t xml:space="preserve">Fakfak</t>
  </si>
  <si>
    <t xml:space="preserve">Kabupaten Fakfak</t>
  </si>
  <si>
    <t xml:space="preserve">Kaimana</t>
  </si>
  <si>
    <t xml:space="preserve">Kabupaten Kaimana</t>
  </si>
  <si>
    <t xml:space="preserve">Manokwari</t>
  </si>
  <si>
    <t xml:space="preserve">Kab. Peg. Arfak</t>
  </si>
  <si>
    <t xml:space="preserve">Manokwari City</t>
  </si>
  <si>
    <t xml:space="preserve">Kabupaten Manokwari</t>
  </si>
  <si>
    <t xml:space="preserve">Manokwari Selatan</t>
  </si>
  <si>
    <t xml:space="preserve">Kabupaten Manokwari Selatan</t>
  </si>
  <si>
    <t xml:space="preserve">Maybrat</t>
  </si>
  <si>
    <t xml:space="preserve">Kabupaten Maybrat</t>
  </si>
  <si>
    <t xml:space="preserve">Raja Ampat</t>
  </si>
  <si>
    <t xml:space="preserve">Kabupaten Raja Ampat</t>
  </si>
  <si>
    <t xml:space="preserve">Sorong</t>
  </si>
  <si>
    <t xml:space="preserve">Kabupaten Sorong</t>
  </si>
  <si>
    <t xml:space="preserve">Sorong City</t>
  </si>
  <si>
    <t xml:space="preserve">Kota Sorong</t>
  </si>
  <si>
    <t xml:space="preserve">Sorong Selatan</t>
  </si>
  <si>
    <t xml:space="preserve">Kabupaten Sorong Selatan</t>
  </si>
  <si>
    <t xml:space="preserve">Tambrauw</t>
  </si>
  <si>
    <t xml:space="preserve">Kabupaten Tambrauw</t>
  </si>
  <si>
    <t xml:space="preserve">Teluk Bintuni</t>
  </si>
  <si>
    <t xml:space="preserve">Kabupaten Teluk Bintuni</t>
  </si>
  <si>
    <t xml:space="preserve">Teluk Wondama</t>
  </si>
  <si>
    <t xml:space="preserve">Kabupaten Teluk Wondama</t>
  </si>
  <si>
    <t xml:space="preserve">Bengkalis</t>
  </si>
  <si>
    <t xml:space="preserve">Dumai</t>
  </si>
  <si>
    <t xml:space="preserve">Indragiri Hilir</t>
  </si>
  <si>
    <t xml:space="preserve">Indragiri Hulu</t>
  </si>
  <si>
    <t xml:space="preserve">Kampar</t>
  </si>
  <si>
    <t xml:space="preserve">Kepulauan Meranti</t>
  </si>
  <si>
    <t xml:space="preserve">Kuantan Singingi</t>
  </si>
  <si>
    <t xml:space="preserve">Pekanbaru</t>
  </si>
  <si>
    <t xml:space="preserve">Pelalawan</t>
  </si>
  <si>
    <t xml:space="preserve">Rokan Hilir</t>
  </si>
  <si>
    <t xml:space="preserve">Rokan Hulu</t>
  </si>
  <si>
    <t xml:space="preserve">Siak</t>
  </si>
  <si>
    <t xml:space="preserve">Majene</t>
  </si>
  <si>
    <t xml:space="preserve">Kabupaten Majene</t>
  </si>
  <si>
    <t xml:space="preserve">Mamasa</t>
  </si>
  <si>
    <t xml:space="preserve">Kabupaten Mamasa</t>
  </si>
  <si>
    <t xml:space="preserve">Mamuju</t>
  </si>
  <si>
    <t xml:space="preserve">Kabupaten Mamuju</t>
  </si>
  <si>
    <t xml:space="preserve">Mamuju Tengah</t>
  </si>
  <si>
    <t xml:space="preserve">Kabupaten Mamuju Tengah</t>
  </si>
  <si>
    <t xml:space="preserve">Mamuju Utara</t>
  </si>
  <si>
    <t xml:space="preserve">Kabupaten Pasangkayu</t>
  </si>
  <si>
    <t xml:space="preserve">Polewali Mandar</t>
  </si>
  <si>
    <t xml:space="preserve">Kabupaten Powewali Mandar</t>
  </si>
  <si>
    <t xml:space="preserve">Bantaeng</t>
  </si>
  <si>
    <t xml:space="preserve">Kabupaten Bantaeng</t>
  </si>
  <si>
    <t xml:space="preserve">Barru</t>
  </si>
  <si>
    <t xml:space="preserve">Kabupaten Barru</t>
  </si>
  <si>
    <t xml:space="preserve">Bone</t>
  </si>
  <si>
    <t xml:space="preserve">Kabupaten Bone</t>
  </si>
  <si>
    <t xml:space="preserve">Bulukumba</t>
  </si>
  <si>
    <t xml:space="preserve">Kabupaten Bulukumba</t>
  </si>
  <si>
    <t xml:space="preserve">Enrekang</t>
  </si>
  <si>
    <t xml:space="preserve">Kabupaten Enrekang</t>
  </si>
  <si>
    <t xml:space="preserve">Gowa</t>
  </si>
  <si>
    <t xml:space="preserve">Kabupaten Gowa</t>
  </si>
  <si>
    <t xml:space="preserve">Jeneponto</t>
  </si>
  <si>
    <t xml:space="preserve">Kabupaten Jeneponto</t>
  </si>
  <si>
    <t xml:space="preserve">Kepulauan Selayar</t>
  </si>
  <si>
    <t xml:space="preserve">Kabupaten Kepulauan Selayar</t>
  </si>
  <si>
    <t xml:space="preserve">Luwu</t>
  </si>
  <si>
    <t xml:space="preserve">Kabupaten Luwu</t>
  </si>
  <si>
    <t xml:space="preserve">Luwu Timur</t>
  </si>
  <si>
    <t xml:space="preserve">Kabupaten Luwu Timur</t>
  </si>
  <si>
    <t xml:space="preserve">Luwu Utara</t>
  </si>
  <si>
    <t xml:space="preserve">Kabupaten Luwu Utara</t>
  </si>
  <si>
    <t xml:space="preserve">Makassar</t>
  </si>
  <si>
    <t xml:space="preserve">Kota Makassar</t>
  </si>
  <si>
    <t xml:space="preserve">Maros</t>
  </si>
  <si>
    <t xml:space="preserve">Kabupaten Maros</t>
  </si>
  <si>
    <t xml:space="preserve">Palopo</t>
  </si>
  <si>
    <t xml:space="preserve">Kota Palopo</t>
  </si>
  <si>
    <t xml:space="preserve">Pangkajene Dan Kepulauan</t>
  </si>
  <si>
    <t xml:space="preserve">Kabupaten Pangkajene Dan Kepulauan</t>
  </si>
  <si>
    <t xml:space="preserve">Parepare</t>
  </si>
  <si>
    <t xml:space="preserve">Kota Parepare</t>
  </si>
  <si>
    <t xml:space="preserve">Pinrang</t>
  </si>
  <si>
    <t xml:space="preserve">Kabupaten Pinrang</t>
  </si>
  <si>
    <t xml:space="preserve">Sidenreng Rappang</t>
  </si>
  <si>
    <t xml:space="preserve">Kabupaten Sidenreng Rappang</t>
  </si>
  <si>
    <t xml:space="preserve">Sinjai</t>
  </si>
  <si>
    <t xml:space="preserve">Kabupaten Sinjai</t>
  </si>
  <si>
    <t xml:space="preserve">Soppeng</t>
  </si>
  <si>
    <t xml:space="preserve">Kabupaten Soppeng</t>
  </si>
  <si>
    <t xml:space="preserve">Takalar</t>
  </si>
  <si>
    <t xml:space="preserve">Kabupaten Takalar</t>
  </si>
  <si>
    <t xml:space="preserve">Tana Toraja</t>
  </si>
  <si>
    <t xml:space="preserve">Kabupaten Tana Toraja</t>
  </si>
  <si>
    <t xml:space="preserve">Toraja Utara</t>
  </si>
  <si>
    <t xml:space="preserve">Kabupaten Toraja Utara</t>
  </si>
  <si>
    <t xml:space="preserve">Wajo</t>
  </si>
  <si>
    <t xml:space="preserve">Kabupaten Wajo</t>
  </si>
  <si>
    <t xml:space="preserve">Banggai</t>
  </si>
  <si>
    <t xml:space="preserve">Banggai Kepulauan</t>
  </si>
  <si>
    <t xml:space="preserve">Banggai Laut</t>
  </si>
  <si>
    <t xml:space="preserve">Buol</t>
  </si>
  <si>
    <t xml:space="preserve">Donggala</t>
  </si>
  <si>
    <t xml:space="preserve">Morowali</t>
  </si>
  <si>
    <t xml:space="preserve">Morowali Utara</t>
  </si>
  <si>
    <t xml:space="preserve">Palu</t>
  </si>
  <si>
    <t xml:space="preserve">Parigi Moutong</t>
  </si>
  <si>
    <t xml:space="preserve">Poso</t>
  </si>
  <si>
    <t xml:space="preserve">Sigi</t>
  </si>
  <si>
    <t xml:space="preserve">Tojo Una-Una</t>
  </si>
  <si>
    <t xml:space="preserve">Toli-Toli</t>
  </si>
  <si>
    <t xml:space="preserve">Baubau</t>
  </si>
  <si>
    <t xml:space="preserve">Kota Baubau</t>
  </si>
  <si>
    <t xml:space="preserve">Bombana</t>
  </si>
  <si>
    <t xml:space="preserve">Buton</t>
  </si>
  <si>
    <t xml:space="preserve">Buton Utara</t>
  </si>
  <si>
    <t xml:space="preserve">Kendari</t>
  </si>
  <si>
    <t xml:space="preserve">Kota Kendari</t>
  </si>
  <si>
    <t xml:space="preserve">Kolaka</t>
  </si>
  <si>
    <t xml:space="preserve">Kolaka Timur</t>
  </si>
  <si>
    <t xml:space="preserve">Kolaka Utara</t>
  </si>
  <si>
    <t xml:space="preserve">Konawe</t>
  </si>
  <si>
    <t xml:space="preserve">Konawe Selatan</t>
  </si>
  <si>
    <t xml:space="preserve">Konawe Utara</t>
  </si>
  <si>
    <t xml:space="preserve">Muna</t>
  </si>
  <si>
    <t xml:space="preserve">Wakatobi</t>
  </si>
  <si>
    <t xml:space="preserve">Bitung</t>
  </si>
  <si>
    <t xml:space="preserve">Bolaang Mongondow</t>
  </si>
  <si>
    <t xml:space="preserve">Bolaang Mongondow Selatan</t>
  </si>
  <si>
    <t xml:space="preserve">Bolaang Mongondow Timur</t>
  </si>
  <si>
    <t xml:space="preserve">Bolaang Mongondow Utara</t>
  </si>
  <si>
    <t xml:space="preserve">Kepulauan Sangihe</t>
  </si>
  <si>
    <t xml:space="preserve">Kepulauan Talaud</t>
  </si>
  <si>
    <t xml:space="preserve">Kotamobagu</t>
  </si>
  <si>
    <t xml:space="preserve">Manado</t>
  </si>
  <si>
    <t xml:space="preserve">Minahasa</t>
  </si>
  <si>
    <t xml:space="preserve">Minahasa Selatan</t>
  </si>
  <si>
    <t xml:space="preserve">Minahasa Tenggara</t>
  </si>
  <si>
    <t xml:space="preserve">Minahasa Utara</t>
  </si>
  <si>
    <t xml:space="preserve">Siau Tagulandang Biaro</t>
  </si>
  <si>
    <t xml:space="preserve">Kepulauan Siau Tagulandang Biaro</t>
  </si>
  <si>
    <t xml:space="preserve">Tomohon</t>
  </si>
  <si>
    <t xml:space="preserve">Agam</t>
  </si>
  <si>
    <t xml:space="preserve">Bukittinggi</t>
  </si>
  <si>
    <t xml:space="preserve">Kota Bukittinggi</t>
  </si>
  <si>
    <t xml:space="preserve">Dharmasraya</t>
  </si>
  <si>
    <t xml:space="preserve">Kepulauan Mentawai</t>
  </si>
  <si>
    <t xml:space="preserve">Lima Puluh Kota</t>
  </si>
  <si>
    <t xml:space="preserve">Limapuluh Kota</t>
  </si>
  <si>
    <t xml:space="preserve">Padang</t>
  </si>
  <si>
    <t xml:space="preserve">Kota Padang</t>
  </si>
  <si>
    <t xml:space="preserve">Padang Panjang</t>
  </si>
  <si>
    <t xml:space="preserve">Kota Padang Panjang</t>
  </si>
  <si>
    <t xml:space="preserve">Padang Pariaman</t>
  </si>
  <si>
    <t xml:space="preserve">Pariaman</t>
  </si>
  <si>
    <t xml:space="preserve">Kota Pariaman</t>
  </si>
  <si>
    <t xml:space="preserve">Pasaman</t>
  </si>
  <si>
    <t xml:space="preserve">Pasaman Barat</t>
  </si>
  <si>
    <t xml:space="preserve">Payakumbuh</t>
  </si>
  <si>
    <t xml:space="preserve">Kota Payakumbuh</t>
  </si>
  <si>
    <t xml:space="preserve">Pesisir Selatan</t>
  </si>
  <si>
    <t xml:space="preserve">Sawah Lunto</t>
  </si>
  <si>
    <t xml:space="preserve">Kota Sawahlunto</t>
  </si>
  <si>
    <t xml:space="preserve">Sijunjung</t>
  </si>
  <si>
    <t xml:space="preserve">Solok</t>
  </si>
  <si>
    <t xml:space="preserve">Solok City</t>
  </si>
  <si>
    <t xml:space="preserve">Kota Solok</t>
  </si>
  <si>
    <t xml:space="preserve">Solok Selatan</t>
  </si>
  <si>
    <t xml:space="preserve">Tanah Datar</t>
  </si>
  <si>
    <t xml:space="preserve">Banyuasin</t>
  </si>
  <si>
    <t xml:space="preserve">Kabupaten Banyuasin</t>
  </si>
  <si>
    <t xml:space="preserve">Empat Lawang</t>
  </si>
  <si>
    <t xml:space="preserve">Kabupaten E.Lawang</t>
  </si>
  <si>
    <t xml:space="preserve">Lahat</t>
  </si>
  <si>
    <t xml:space="preserve">Kabupaten Lahat</t>
  </si>
  <si>
    <t xml:space="preserve">Lubuklinggau</t>
  </si>
  <si>
    <t xml:space="preserve">Kota Lubuk Linggau</t>
  </si>
  <si>
    <t xml:space="preserve">Muara Enim</t>
  </si>
  <si>
    <t xml:space="preserve">Kabupaten M. Enim</t>
  </si>
  <si>
    <t xml:space="preserve">Musi Banyuasin</t>
  </si>
  <si>
    <t xml:space="preserve">Kabupaten MUBA</t>
  </si>
  <si>
    <t xml:space="preserve">Musi Rawas</t>
  </si>
  <si>
    <t xml:space="preserve">Kabupaten MURA</t>
  </si>
  <si>
    <t xml:space="preserve">Musi Rawas Utara</t>
  </si>
  <si>
    <t xml:space="preserve">Kabupaten MURATARA</t>
  </si>
  <si>
    <t xml:space="preserve">Ogan Ilir</t>
  </si>
  <si>
    <t xml:space="preserve">Kabupaten Ogan Ilir</t>
  </si>
  <si>
    <t xml:space="preserve">Ogan Komering Ilir</t>
  </si>
  <si>
    <t xml:space="preserve">Kabupaten OKI</t>
  </si>
  <si>
    <t xml:space="preserve">Ogan Komering Ulu</t>
  </si>
  <si>
    <t xml:space="preserve">Kabupaten OKU</t>
  </si>
  <si>
    <t xml:space="preserve">Ogan Komering Ulu Selatan</t>
  </si>
  <si>
    <t xml:space="preserve">Kabupaten OKU Selatan</t>
  </si>
  <si>
    <t xml:space="preserve">Ogan Komering Ulu Timur</t>
  </si>
  <si>
    <t xml:space="preserve">Kabupaten OKU Timur</t>
  </si>
  <si>
    <t xml:space="preserve">Pagar Alam</t>
  </si>
  <si>
    <t xml:space="preserve">Kota Pagaralam</t>
  </si>
  <si>
    <t xml:space="preserve">Palembang</t>
  </si>
  <si>
    <t xml:space="preserve">Kota Palembang</t>
  </si>
  <si>
    <t xml:space="preserve">Penukal Abab Lematang Ilir</t>
  </si>
  <si>
    <t xml:space="preserve">Kabupaten PALI</t>
  </si>
  <si>
    <t xml:space="preserve">Prabumulih</t>
  </si>
  <si>
    <t xml:space="preserve">Kota Prabumulih</t>
  </si>
  <si>
    <t xml:space="preserve">Asahan</t>
  </si>
  <si>
    <t xml:space="preserve">KABUPATEN ASAHAN</t>
  </si>
  <si>
    <t xml:space="preserve">Batu Bara</t>
  </si>
  <si>
    <t xml:space="preserve">KABUPATEN BATU BARA</t>
  </si>
  <si>
    <t xml:space="preserve">Binjai</t>
  </si>
  <si>
    <t xml:space="preserve">KOTA BINJAI</t>
  </si>
  <si>
    <t xml:space="preserve">Dairi</t>
  </si>
  <si>
    <t xml:space="preserve">KABUPATEN DAIRI</t>
  </si>
  <si>
    <t xml:space="preserve">Deli Serdang</t>
  </si>
  <si>
    <t xml:space="preserve">KABUPATEN DELI SERDANG</t>
  </si>
  <si>
    <t xml:space="preserve">Gunungsitoli</t>
  </si>
  <si>
    <t xml:space="preserve">KOTA GUNUNGSITOLI</t>
  </si>
  <si>
    <t xml:space="preserve">Humbang Hasundutan</t>
  </si>
  <si>
    <t xml:space="preserve">KABUPATEN HUMBANG HASUNDUTAN</t>
  </si>
  <si>
    <t xml:space="preserve">Karo</t>
  </si>
  <si>
    <t xml:space="preserve">KABUPATEN KARO</t>
  </si>
  <si>
    <t xml:space="preserve">Labuhan Batu</t>
  </si>
  <si>
    <t xml:space="preserve">KABUPATEN LABUHAN BATU</t>
  </si>
  <si>
    <t xml:space="preserve">Labuhan Batu Selatan</t>
  </si>
  <si>
    <t xml:space="preserve">KABUPATEN LABUHAN BATU SELATAN</t>
  </si>
  <si>
    <t xml:space="preserve">Labuhan Batu Utara</t>
  </si>
  <si>
    <t xml:space="preserve">KABUPATEN LABUHAN BATU UTARA</t>
  </si>
  <si>
    <t xml:space="preserve">Langkat</t>
  </si>
  <si>
    <t xml:space="preserve">KABUPATEN LANGKAT</t>
  </si>
  <si>
    <t xml:space="preserve">Mandailing Natal</t>
  </si>
  <si>
    <t xml:space="preserve">KABUPATEN MANDAILING NATAL</t>
  </si>
  <si>
    <t xml:space="preserve">Medan</t>
  </si>
  <si>
    <t xml:space="preserve">KOTA MEDAN</t>
  </si>
  <si>
    <t xml:space="preserve">Nias</t>
  </si>
  <si>
    <t xml:space="preserve">KABUPATEN NIAS</t>
  </si>
  <si>
    <t xml:space="preserve">Nias Barat</t>
  </si>
  <si>
    <t xml:space="preserve">KABUPATEN NIAS BARAT</t>
  </si>
  <si>
    <t xml:space="preserve">Nias Selatan</t>
  </si>
  <si>
    <t xml:space="preserve">KABUPATEN NIAS SELATAN</t>
  </si>
  <si>
    <t xml:space="preserve">Nias Utara</t>
  </si>
  <si>
    <t xml:space="preserve">KABUPATEN NIAS UTARA</t>
  </si>
  <si>
    <t xml:space="preserve">Padang Lawas</t>
  </si>
  <si>
    <t xml:space="preserve">KABUPATEN PADANG LAWAS</t>
  </si>
  <si>
    <t xml:space="preserve">Padang Lawas Utara</t>
  </si>
  <si>
    <t xml:space="preserve">KABUPATEN PADANG LAWAS UTARA</t>
  </si>
  <si>
    <t xml:space="preserve">Padangsidimpuan</t>
  </si>
  <si>
    <t xml:space="preserve">KOTA PADANGSIDIMPUAN</t>
  </si>
  <si>
    <t xml:space="preserve">Pakpak Bharat</t>
  </si>
  <si>
    <t xml:space="preserve">KABUPATEN PAKPAK BHARAT</t>
  </si>
  <si>
    <t xml:space="preserve">Pematang Siantar</t>
  </si>
  <si>
    <t xml:space="preserve">KOTA PEMATANG SIANTAR</t>
  </si>
  <si>
    <t xml:space="preserve">Samosir</t>
  </si>
  <si>
    <t xml:space="preserve">KABUPATEN SAMOSIR</t>
  </si>
  <si>
    <t xml:space="preserve">Serdang Bedagai</t>
  </si>
  <si>
    <t xml:space="preserve">KABUPATEN SERDANG BEDAGAI</t>
  </si>
  <si>
    <t xml:space="preserve">Sibolga</t>
  </si>
  <si>
    <t xml:space="preserve">KOTA SIBOLGA</t>
  </si>
  <si>
    <t xml:space="preserve">Simalungun</t>
  </si>
  <si>
    <t xml:space="preserve">KABUPATEN SIMALUNGUN</t>
  </si>
  <si>
    <t xml:space="preserve">Tanjung Balai</t>
  </si>
  <si>
    <t xml:space="preserve">KOTA TANJUNG BALAI</t>
  </si>
  <si>
    <t xml:space="preserve">Tapanuli Selatan</t>
  </si>
  <si>
    <t xml:space="preserve">KABUPATEN TAPANULI SELATAN</t>
  </si>
  <si>
    <t xml:space="preserve">Tapanuli Tengah</t>
  </si>
  <si>
    <t xml:space="preserve">KABUPATEN TAPANULI TENGAH</t>
  </si>
  <si>
    <t xml:space="preserve">Tapanuli Utara</t>
  </si>
  <si>
    <t xml:space="preserve">KABUPATEN TAPANULI UTARA</t>
  </si>
  <si>
    <t xml:space="preserve">Tebing Tinggi</t>
  </si>
  <si>
    <t xml:space="preserve">KOTA TEBING TINGGI</t>
  </si>
  <si>
    <t xml:space="preserve">Toba Samosir</t>
  </si>
  <si>
    <t xml:space="preserve">KABUPATEN TOBA</t>
  </si>
  <si>
    <t xml:space="preserve">Yogyakarta</t>
  </si>
  <si>
    <t xml:space="preserve">Bantul</t>
  </si>
  <si>
    <t xml:space="preserve">Gunung Kidul</t>
  </si>
  <si>
    <t xml:space="preserve">Kulon Progo</t>
  </si>
  <si>
    <t xml:space="preserve">Sleman</t>
  </si>
  <si>
    <t xml:space="preserve">Danau – Lampung</t>
  </si>
  <si>
    <t xml:space="preserve">Danau – Sumatera Barat</t>
  </si>
  <si>
    <t xml:space="preserve">Danau – Sumatera Selatan</t>
  </si>
  <si>
    <t xml:space="preserve">Danau – Sumatera Utara</t>
  </si>
  <si>
    <t xml:space="preserve">Danau Toba</t>
  </si>
  <si>
    <t xml:space="preserve">Hutan</t>
  </si>
  <si>
    <t xml:space="preserve">Waduk Cira</t>
  </si>
  <si>
    <t xml:space="preserve">Waduk Kedu</t>
  </si>
  <si>
    <t xml:space="preserve"> </t>
  </si>
  <si>
    <t xml:space="preserve">Kabupaten</t>
  </si>
  <si>
    <t xml:space="preserve">Banjar – Jawa Barat</t>
  </si>
  <si>
    <t xml:space="preserve">Banjar – Kalimantan Selatan</t>
  </si>
  <si>
    <t xml:space="preserve">Sungai Penuh</t>
  </si>
  <si>
    <t xml:space="preserve">No.</t>
  </si>
  <si>
    <t xml:space="preserve">Jumlah Diterima</t>
  </si>
  <si>
    <t xml:space="preserve">Distribusi</t>
  </si>
  <si>
    <t xml:space="preserve">Jumlah Dipakai</t>
  </si>
  <si>
    <t xml:space="preserve">Positif</t>
  </si>
  <si>
    <t xml:space="preserve">https://corona.jakarta.go.id/id/data</t>
  </si>
  <si>
    <t xml:space="preserve">https://www.ayobandung.com/read/2020/04/07/85258/rapid-test-covid-19-di-jabar-826-orang-terindikasi-positif</t>
  </si>
  <si>
    <t xml:space="preserve">https://news.detik.com/berita-jawa-timur/d-4968894/7279-rapid-test-di-jatim-169-positif-hasil-swab-15-orang-positif</t>
  </si>
  <si>
    <t xml:space="preserve">https://www.tribunnews.com/corona/2020/04/04/hasil-rapid-test-jawa-tengah-37-orang-dinyatakan-positif-covid-19</t>
  </si>
  <si>
    <t xml:space="preserve">https://www.cnnindonesia.com/nasional/20200406223115-20-490986/hasil-rapid-test-di-banten-201-orang-dinyatakan-positif?utm_source=twitter&amp;utm_medium=oa&amp;utm_content=cnnindonesia&amp;utm_campaign=cmssocmed</t>
  </si>
  <si>
    <t xml:space="preserve">https://babelreview.co.id/hasil-rapid-test-492-orang-di-babel-12-orang-reaktif-mikron-ayo-jangan-takut-ini-untuk-deteksi-dini</t>
  </si>
  <si>
    <t xml:space="preserve">https://www.beritasatu.com/nasional/618073-kemkes-bantu-4800-rapid-test-covid19-ke-dinkes-bengkulu</t>
  </si>
  <si>
    <t xml:space="preserve">https://corona.kepriprov.go.id/data.phtml</t>
  </si>
  <si>
    <t xml:space="preserve">Jurnal</t>
  </si>
  <si>
    <t xml:space="preserve">Tanggal </t>
  </si>
  <si>
    <t xml:space="preserve">Kota/Kabupaten</t>
  </si>
  <si>
    <t xml:space="preserve">Diterima</t>
  </si>
  <si>
    <t xml:space="preserve">Dipakai</t>
  </si>
  <si>
    <t xml:space="preserve">Link berita</t>
  </si>
  <si>
    <t xml:space="preserve">https://www.kompas.tv/article/72969/jakarta-terima-100-ribu-alat-rapid-test-corona-ini-warga-yang-dapat-prioritas</t>
  </si>
  <si>
    <t xml:space="preserve">https://www.cnnindonesia.com/nasional/20200401101920-20-488994/18077-orang-di-jakarta-rapid-test-299-positif-corona</t>
  </si>
  <si>
    <t xml:space="preserve">https://www.liputan6.com/news/read/4216434/jawa-barat-dapat-bantuan-50-ribu-rapid-test-bantu-cari-sebaran-corona-covid</t>
  </si>
  <si>
    <t xml:space="preserve">https://www.cnnindonesia.com/nasional/20200401182606-20-489307/hasil-rapid-test-di-jabar-409-orang-positif-corona</t>
  </si>
  <si>
    <t xml:space="preserve">https://news.detik.com/berita-jawa-timur/d-4955186/18400-alat-rapid-test-siap-digunakan-di-jatim-ini-prioritasnya</t>
  </si>
  <si>
    <t xml:space="preserve">https://regional.kompas.com/read/2020/03/28/17354561/dapat-tambahan-12000-rapid-test-corona-banten-belum-berencana-gelar-tes</t>
  </si>
  <si>
    <t xml:space="preserve">https://regional.kompas.com/read/2020/04/01/21472461/hasil-rapid-test-106-orang-positif-corona-di-tangerang-dan-tangsel?page=2</t>
  </si>
  <si>
    <t xml:space="preserve">Kabupateng Pandeglang</t>
  </si>
  <si>
    <t xml:space="preserve">Kabupateng Lebak</t>
  </si>
  <si>
    <t xml:space="preserve">https://www.merdeka.com/jakarta/20532-rapid-test-di-dki-428-dinyatakan-positif-covid-19.html</t>
  </si>
  <si>
    <t xml:space="preserve">Kep Babel</t>
  </si>
  <si>
    <t xml:space="preserve">Jakarta (kum)</t>
  </si>
  <si>
    <t xml:space="preserve">Luar Jakarta (kum)</t>
  </si>
  <si>
    <t xml:space="preserve">s/d 19 Mar</t>
  </si>
  <si>
    <t xml:space="preserve">Meninggal</t>
  </si>
  <si>
    <t xml:space="preserve">SUM of Kasus</t>
  </si>
  <si>
    <t xml:space="preserve">(empty)</t>
  </si>
  <si>
    <t xml:space="preserve">Total Result</t>
  </si>
  <si>
    <t xml:space="preserve">Dalam Verifikasi</t>
  </si>
  <si>
    <t xml:space="preserve">Terkonfirmasi</t>
  </si>
  <si>
    <t xml:space="preserve">Data</t>
  </si>
  <si>
    <t xml:space="preserve">SUM of Sembuh</t>
  </si>
  <si>
    <t xml:space="preserve">SUM of Meninggal</t>
  </si>
  <si>
    <t xml:space="preserve">Daerah Istimewa Yogyakarta</t>
  </si>
  <si>
    <t xml:space="preserve">Gender</t>
  </si>
  <si>
    <t xml:space="preserve">Umur</t>
  </si>
  <si>
    <t xml:space="preserve">WN</t>
  </si>
  <si>
    <t xml:space="preserve">Status</t>
  </si>
  <si>
    <t xml:space="preserve">Sumber Kontak</t>
  </si>
  <si>
    <t xml:space="preserve">Kelompok Umur</t>
  </si>
  <si>
    <t xml:space="preserve">MD</t>
  </si>
  <si>
    <t xml:space="preserve">S</t>
  </si>
  <si>
    <t xml:space="preserve">DP</t>
  </si>
  <si>
    <t xml:space="preserve">Laki-laki</t>
  </si>
  <si>
    <t xml:space="preserve">WNI</t>
  </si>
  <si>
    <t xml:space="preserve">DKI JAKARTA</t>
  </si>
  <si>
    <t xml:space="preserve">Dalam Perawatan</t>
  </si>
  <si>
    <t xml:space="preserve">50-59</t>
  </si>
  <si>
    <t xml:space="preserve">50-59Laki-laki</t>
  </si>
  <si>
    <t xml:space="preserve">Perempuan</t>
  </si>
  <si>
    <t xml:space="preserve">WNA</t>
  </si>
  <si>
    <t xml:space="preserve">50-59Perempuan</t>
  </si>
  <si>
    <t xml:space="preserve">BANTEN</t>
  </si>
  <si>
    <t xml:space="preserve">JAWA BARAT</t>
  </si>
  <si>
    <t xml:space="preserve">SULAWESI UTARA</t>
  </si>
  <si>
    <t xml:space="preserve">JAWA TIMUR</t>
  </si>
  <si>
    <t xml:space="preserve">SUMATERA UTARA</t>
  </si>
  <si>
    <t xml:space="preserve">DI YOGYAKARTA</t>
  </si>
  <si>
    <t xml:space="preserve">KEPULAUAN RIAU</t>
  </si>
  <si>
    <t xml:space="preserve">SULAWESI SELATAN</t>
  </si>
  <si>
    <t xml:space="preserve">Laki-Laki</t>
  </si>
  <si>
    <t xml:space="preserve">50-59Laki-Laki</t>
  </si>
  <si>
    <t xml:space="preserve">Tidak diketahui</t>
  </si>
  <si>
    <t xml:space="preserve">Date</t>
  </si>
  <si>
    <t xml:space="preserve">MY New</t>
  </si>
  <si>
    <t xml:space="preserve">MAS</t>
  </si>
  <si>
    <t xml:space="preserve">ID New</t>
  </si>
  <si>
    <t xml:space="preserve">INA</t>
  </si>
  <si>
    <t xml:space="preserve">PH New</t>
  </si>
  <si>
    <t xml:space="preserve">PHI</t>
  </si>
  <si>
    <t xml:space="preserve">SG New</t>
  </si>
  <si>
    <t xml:space="preserve">SIN</t>
  </si>
  <si>
    <t xml:space="preserve">TH New</t>
  </si>
  <si>
    <t xml:space="preserve">THA</t>
  </si>
  <si>
    <t xml:space="preserve">% ada data usia</t>
  </si>
  <si>
    <t xml:space="preserve">Diolah dari:</t>
  </si>
  <si>
    <t xml:space="preserve">https://covid19.go.id/peta-sebaran</t>
  </si>
  <si>
    <t xml:space="preserve">Jumlah kasus</t>
  </si>
  <si>
    <t xml:space="preserve">Kasus dg data usia</t>
  </si>
  <si>
    <t xml:space="preserve">Jumlah sembuh</t>
  </si>
  <si>
    <t xml:space="preserve">Sembuh dg data usia</t>
  </si>
  <si>
    <t xml:space="preserve">% sembuh</t>
  </si>
  <si>
    <t xml:space="preserve">Jumlah dirawat</t>
  </si>
  <si>
    <t xml:space="preserve">Jumlah dirawat dg data usia</t>
  </si>
  <si>
    <t xml:space="preserve">Jumlah kematian</t>
  </si>
  <si>
    <t xml:space="preserve">Kematian dg data usia</t>
  </si>
  <si>
    <t xml:space="preserve">Tingkat kematian</t>
  </si>
  <si>
    <t xml:space="preserve">Kel. Usia</t>
  </si>
  <si>
    <t xml:space="preserve">Proporsi</t>
  </si>
  <si>
    <t xml:space="preserve">Dirawat dg data usia</t>
  </si>
  <si>
    <t xml:space="preserve">% dirawat</t>
  </si>
  <si>
    <t xml:space="preserve">Proporsi populasi</t>
  </si>
  <si>
    <t xml:space="preserve">0-5</t>
  </si>
  <si>
    <t xml:space="preserve">18-30</t>
  </si>
  <si>
    <t xml:space="preserve">31-45</t>
  </si>
  <si>
    <t xml:space="preserve">46-59</t>
  </si>
  <si>
    <t xml:space="preserve">≥60</t>
  </si>
  <si>
    <t xml:space="preserve">Cina</t>
  </si>
  <si>
    <t xml:space="preserve">Singapura</t>
  </si>
  <si>
    <t xml:space="preserve">Korsel</t>
  </si>
  <si>
    <t xml:space="preserve">Italia</t>
  </si>
  <si>
    <t xml:space="preserve">Indonesia</t>
  </si>
  <si>
    <t xml:space="preserve">20-29</t>
  </si>
  <si>
    <t xml:space="preserve">30-39</t>
  </si>
  <si>
    <t xml:space="preserve">40-45</t>
  </si>
  <si>
    <t xml:space="preserve">46-49</t>
  </si>
  <si>
    <t xml:space="preserve">Update terakhir</t>
  </si>
  <si>
    <t xml:space="preserve">21 Maret 2020</t>
  </si>
  <si>
    <t xml:space="preserve">Sumber</t>
  </si>
  <si>
    <t xml:space="preserve">http://covid-monitoring.kemkes.go.id/</t>
  </si>
  <si>
    <t xml:space="preserve">BALI</t>
  </si>
  <si>
    <t xml:space="preserve">JAWA TENGAH</t>
  </si>
  <si>
    <t xml:space="preserve">KALIMANTAN BARAT</t>
  </si>
  <si>
    <t xml:space="preserve">RIAU</t>
  </si>
  <si>
    <t xml:space="preserve">LAMPUNG</t>
  </si>
  <si>
    <t xml:space="preserve">KALIMANTAN TIMUR</t>
  </si>
  <si>
    <t xml:space="preserve">SULAWESI TENGGARA</t>
  </si>
  <si>
    <t xml:space="preserve">Pembaharuan terakhir: Sabtu, 21 Maret 2020, 16:00 WIB</t>
  </si>
  <si>
    <t xml:space="preserve">Februari</t>
  </si>
  <si>
    <t xml:space="preserve">Maret</t>
  </si>
  <si>
    <t xml:space="preserve">Usia</t>
  </si>
  <si>
    <t xml:space="preserve">JK</t>
  </si>
  <si>
    <t xml:space="preserve">Kota/Kab</t>
  </si>
  <si>
    <t xml:space="preserve">Jenis kasus</t>
  </si>
  <si>
    <t xml:space="preserve">Kluster</t>
  </si>
  <si>
    <t xml:space="preserve">Kontak dgn pasien COVID-19</t>
  </si>
  <si>
    <t xml:space="preserve">Mulai Gejala</t>
  </si>
  <si>
    <t xml:space="preserve">Mulai Diisolasi</t>
  </si>
  <si>
    <t xml:space="preserve">Dirawat di</t>
  </si>
  <si>
    <t xml:space="preserve">Kondisi Kesehatan</t>
  </si>
  <si>
    <t xml:space="preserve">Keterangan</t>
  </si>
  <si>
    <t xml:space="preserve">Lama inkubasi</t>
  </si>
  <si>
    <t xml:space="preserve">P</t>
  </si>
  <si>
    <t xml:space="preserve">ID</t>
  </si>
  <si>
    <t xml:space="preserve">Lokal</t>
  </si>
  <si>
    <t xml:space="preserve">MY-24</t>
  </si>
  <si>
    <t xml:space="preserve">RSPI Sulianti Saroso</t>
  </si>
  <si>
    <t xml:space="preserve">Kontak dengan kasus MY-24 tgl 14 Feb di Restoran Amigos, Jakarta; anak dari #2</t>
  </si>
  <si>
    <t xml:space="preserve">Ibu dari #1</t>
  </si>
  <si>
    <t xml:space="preserve">Hadir di acara yg sama dengan #1 dan MY-24</t>
  </si>
  <si>
    <t xml:space="preserve">L</t>
  </si>
  <si>
    <t xml:space="preserve">RS Persahabatan</t>
  </si>
  <si>
    <t xml:space="preserve">Terkait dengan #1</t>
  </si>
  <si>
    <t xml:space="preserve">Impor</t>
  </si>
  <si>
    <t xml:space="preserve">Diamond Princess</t>
  </si>
  <si>
    <t xml:space="preserve">2x test negatif per tgl 11 Mar</t>
  </si>
  <si>
    <t xml:space="preserve">ABK Diamond Princess</t>
  </si>
  <si>
    <t xml:space="preserve">-</t>
  </si>
  <si>
    <t xml:space="preserve">Sakit ringan sedang, stabil</t>
  </si>
  <si>
    <t xml:space="preserve">Riwayat perjalanan dr Amerika, transit Jepang</t>
  </si>
  <si>
    <t xml:space="preserve">Sakit sedang-berat, komorbiditas diabetes,  sudah tanpa ventilator</t>
  </si>
  <si>
    <t xml:space="preserve">Suami dari #7</t>
  </si>
  <si>
    <t xml:space="preserve">Sakit ringan sedang</t>
  </si>
  <si>
    <t xml:space="preserve">Riwayat Perjalanan ke Malaysia</t>
  </si>
  <si>
    <t xml:space="preserve">Terkait dengan #16</t>
  </si>
  <si>
    <t xml:space="preserve">Terkait dengan #15</t>
  </si>
  <si>
    <t xml:space="preserve">Menggunakan ventilator, stabil</t>
  </si>
  <si>
    <t xml:space="preserve">UK</t>
  </si>
  <si>
    <t xml:space="preserve">RS Sanglah, Denpasar</t>
  </si>
  <si>
    <t xml:space="preserve">komorbiditas: diabetes, hipertensi, paru obstruksi menahun</t>
  </si>
  <si>
    <t xml:space="preserve">Stabil</t>
  </si>
  <si>
    <t xml:space="preserve">sakit sedang</t>
  </si>
  <si>
    <t xml:space="preserve">sakit ringan</t>
  </si>
  <si>
    <t xml:space="preserve">riwayat perjalanan ke Singapura</t>
  </si>
  <si>
    <t xml:space="preserve">Tangsel</t>
  </si>
  <si>
    <t xml:space="preserve">Ventilator</t>
  </si>
  <si>
    <t xml:space="preserve">Masuk dengan kondisi buruk, ventilator</t>
  </si>
  <si>
    <t xml:space="preserve">Sakit sedang berat. stabil</t>
  </si>
  <si>
    <t xml:space="preserve">RS Dr Moewardi, Solo</t>
  </si>
  <si>
    <t xml:space="preserve">Bogor: 25-28 Feb</t>
  </si>
  <si>
    <t xml:space="preserve">Sakit sedang</t>
  </si>
  <si>
    <t xml:space="preserve">- all -</t>
  </si>
  <si>
    <t xml:space="preserve">Persen</t>
  </si>
  <si>
    <t xml:space="preserve">Sum - No</t>
  </si>
  <si>
    <t xml:space="preserve">LAKI-LAKI</t>
  </si>
  <si>
    <t xml:space="preserve">PEREMPUAN</t>
  </si>
  <si>
    <t xml:space="preserve">Jumlah</t>
  </si>
  <si>
    <t xml:space="preserve">Grand Total</t>
  </si>
  <si>
    <t xml:space="preserve">0-9</t>
  </si>
  <si>
    <t xml:space="preserve">10-19</t>
  </si>
  <si>
    <t xml:space="preserve">40-49</t>
  </si>
  <si>
    <t xml:space="preserve">60-69</t>
  </si>
  <si>
    <t xml:space="preserve">70-79</t>
  </si>
  <si>
    <t xml:space="preserve">80-89</t>
  </si>
  <si>
    <t xml:space="preserve">Daily Case</t>
  </si>
  <si>
    <t xml:space="preserve">Confirmed Cases (cum)</t>
  </si>
  <si>
    <t xml:space="preserve">Death (cum)</t>
  </si>
  <si>
    <t xml:space="preserve">Daily Death</t>
  </si>
  <si>
    <t xml:space="preserve">Testing</t>
  </si>
  <si>
    <t xml:space="preserve">Test/Positif Case</t>
  </si>
  <si>
    <t xml:space="preserve">T</t>
  </si>
  <si>
    <t xml:space="preserve">Tertular/kontak dengan pasien COVID-19</t>
  </si>
  <si>
    <t xml:space="preserve">O</t>
  </si>
  <si>
    <t xml:space="preserve">C</t>
  </si>
  <si>
    <t xml:space="preserve">H</t>
  </si>
  <si>
    <t xml:space="preserve">G</t>
  </si>
  <si>
    <t xml:space="preserve">Gejala</t>
  </si>
  <si>
    <t xml:space="preserve">W1</t>
  </si>
  <si>
    <t xml:space="preserve">R</t>
  </si>
  <si>
    <t xml:space="preserve">Diisolasi/dirawat di RS</t>
  </si>
  <si>
    <t xml:space="preserve">W2</t>
  </si>
  <si>
    <t xml:space="preserve">Konfirmasi positif</t>
  </si>
  <si>
    <t xml:space="preserve">W3</t>
  </si>
  <si>
    <t xml:space="preserve">M</t>
  </si>
  <si>
    <t xml:space="preserve">Meninggal dunia</t>
  </si>
  <si>
    <t xml:space="preserve">W4</t>
  </si>
  <si>
    <t xml:space="preserve">W5</t>
  </si>
  <si>
    <t xml:space="preserve">W6</t>
  </si>
  <si>
    <t xml:space="preserve">W7</t>
  </si>
  <si>
    <t xml:space="preserve">W8</t>
  </si>
  <si>
    <t xml:space="preserve">W9</t>
  </si>
  <si>
    <t xml:space="preserve">W10</t>
  </si>
  <si>
    <t xml:space="preserve">W11</t>
  </si>
  <si>
    <t xml:space="preserve">W12</t>
  </si>
  <si>
    <t xml:space="preserve">W13</t>
  </si>
  <si>
    <t xml:space="preserve">W14</t>
  </si>
  <si>
    <t xml:space="preserve">Data Nasional : 11 Juni 2020 pk 16:00 WIB</t>
  </si>
  <si>
    <t xml:space="preserve">Total Sembuh</t>
  </si>
  <si>
    <t xml:space="preserve">Total Meninggal</t>
  </si>
  <si>
    <t xml:space="preserve">COUNTA of Kabupaten/Kota</t>
  </si>
  <si>
    <t xml:space="preserve">Grouped Positif - Meninggal</t>
  </si>
  <si>
    <t xml:space="preserve">Grouped Rasio Lacak Isolasi (RLI)</t>
  </si>
  <si>
    <t xml:space="preserve">0 - 9</t>
  </si>
  <si>
    <t xml:space="preserve">10 - 19</t>
  </si>
  <si>
    <t xml:space="preserve">20 - 29</t>
  </si>
  <si>
    <t xml:space="preserve">30 - 39</t>
  </si>
  <si>
    <t xml:space="preserve">40 - 49</t>
  </si>
  <si>
    <t xml:space="preserve">50 - 59</t>
  </si>
  <si>
    <t xml:space="preserve">60 - 69</t>
  </si>
  <si>
    <t xml:space="preserve">80 - 89</t>
  </si>
  <si>
    <t xml:space="preserve">100 - 109</t>
  </si>
  <si>
    <t xml:space="preserve">110 - 119</t>
  </si>
  <si>
    <t xml:space="preserve">120 - 129</t>
  </si>
  <si>
    <t xml:space="preserve">130 - 139</t>
  </si>
  <si>
    <t xml:space="preserve">180 - 189</t>
  </si>
  <si>
    <t xml:space="preserve">260 - 269</t>
  </si>
  <si>
    <t xml:space="preserve">630 - 639</t>
  </si>
  <si>
    <t xml:space="preserve">0.00 - 10.00</t>
  </si>
  <si>
    <t xml:space="preserve">10.00 - 20.00</t>
  </si>
  <si>
    <t xml:space="preserve">20.00 - 30.00</t>
  </si>
  <si>
    <t xml:space="preserve">30.00 - 40.00</t>
  </si>
  <si>
    <t xml:space="preserve">40.00 - 50.00</t>
  </si>
  <si>
    <t xml:space="preserve">50.00 - 60.00</t>
  </si>
  <si>
    <t xml:space="preserve">60.00 - 70.00</t>
  </si>
  <si>
    <t xml:space="preserve">70.00 - 80.00</t>
  </si>
  <si>
    <t xml:space="preserve">80.00 - 90.00</t>
  </si>
  <si>
    <t xml:space="preserve">90.00 - 100.00</t>
  </si>
  <si>
    <t xml:space="preserve">100.00 - 110.00</t>
  </si>
  <si>
    <t xml:space="preserve">110.00 - 120.00</t>
  </si>
  <si>
    <t xml:space="preserve">120.00 - 130.00</t>
  </si>
  <si>
    <t xml:space="preserve">130.00 - 140.00</t>
  </si>
  <si>
    <t xml:space="preserve">140.00 - 150.00</t>
  </si>
  <si>
    <t xml:space="preserve">150.00 - 160.00</t>
  </si>
  <si>
    <t xml:space="preserve">160.00 - 170.00</t>
  </si>
  <si>
    <t xml:space="preserve">170.00 - 180.00</t>
  </si>
  <si>
    <t xml:space="preserve">190.00 - 200.00</t>
  </si>
  <si>
    <t xml:space="preserve">200.00 - 210.00</t>
  </si>
  <si>
    <t xml:space="preserve">210.00 - 220.00</t>
  </si>
  <si>
    <t xml:space="preserve">260.00 - 270.00</t>
  </si>
  <si>
    <t xml:space="preserve">280.00 - 290.00</t>
  </si>
  <si>
    <t xml:space="preserve">320.00 - 330.00</t>
  </si>
  <si>
    <t xml:space="preserve">340.00 - 350.00</t>
  </si>
  <si>
    <t xml:space="preserve">380.00 - 390.00</t>
  </si>
  <si>
    <t xml:space="preserve">400.00 - 410.00</t>
  </si>
  <si>
    <t xml:space="preserve">440.00 - 450.00</t>
  </si>
  <si>
    <t xml:space="preserve">460.00 - 470.00</t>
  </si>
  <si>
    <t xml:space="preserve">660.00 - 670.00</t>
  </si>
  <si>
    <t xml:space="preserve">710.00 - 720.00</t>
  </si>
  <si>
    <t xml:space="preserve">780.00 - 790.00</t>
  </si>
  <si>
    <t xml:space="preserve">820.00 - 830.00</t>
  </si>
  <si>
    <t xml:space="preserve">860.00 - 870.00</t>
  </si>
  <si>
    <t xml:space="preserve">1530.00 - 1540.00</t>
  </si>
  <si>
    <t xml:space="preserve">2150.00 - 2160.00</t>
  </si>
  <si>
    <t xml:space="preserve">6560.00 - 6570.00</t>
  </si>
  <si>
    <t xml:space="preserve">11450.00 - 11460.00</t>
  </si>
  <si>
    <t xml:space="preserve">Pembaharuan terakhir: Selasa, 17 Maret 2020, 23:00 WIB</t>
  </si>
  <si>
    <t xml:space="preserve">No Kasus</t>
  </si>
  <si>
    <t xml:space="preserve">Kota</t>
  </si>
  <si>
    <t xml:space="preserve">TangSel (Pondok Aren)</t>
  </si>
  <si>
    <t xml:space="preserve">Ventilator. </t>
  </si>
  <si>
    <t xml:space="preserve">Masuk dengan kondisi buruk, ventilator. Perawat</t>
  </si>
  <si>
    <t xml:space="preserve">Mengikuti seminar di Bogor 25-28 Feb</t>
  </si>
  <si>
    <t xml:space="preserve">RS Dr Hafiz, Cianjur</t>
  </si>
  <si>
    <t xml:space="preserve">Tes pertama negatif, tapi kemudian istri &amp; anak positif Covid-19</t>
  </si>
  <si>
    <t xml:space="preserve">RS Dr. Kariadi, Semarang</t>
  </si>
  <si>
    <t xml:space="preserve">TangSel (BSD)</t>
  </si>
  <si>
    <t xml:space="preserve">RS Saiful Anwar, Malang</t>
  </si>
  <si>
    <t xml:space="preserve">Rekan dari kasus #50, juga mengikuti acara sama di Bogor</t>
  </si>
  <si>
    <t xml:space="preserve">https://news.detik.com/berita-jawa-tengah/d-4944696/pasien-ke-2-corona-meninggal-di-solo-juga-peserta-seminar-di-bogor</t>
  </si>
  <si>
    <t xml:space="preserve">RS Adam Malik, Medan</t>
  </si>
  <si>
    <t xml:space="preserve">https://kumparan.com/sumutnews/pasien-virus-corona-yang-meninggal-di-medan-adalah-seorang-dokter-1t3Bvjkz7YA</t>
  </si>
  <si>
    <t xml:space="preserve">Agregat</t>
  </si>
  <si>
    <t xml:space="preserve">Korea</t>
  </si>
  <si>
    <t xml:space="preserve">Italy</t>
  </si>
  <si>
    <t xml:space="preserve">China</t>
  </si>
  <si>
    <t xml:space="preserve">Source</t>
  </si>
  <si>
    <t xml:space="preserve">Cases</t>
  </si>
  <si>
    <t xml:space="preserve">Death</t>
  </si>
  <si>
    <t xml:space="preserve">Non Fatal</t>
  </si>
  <si>
    <t xml:space="preserve">Fatal</t>
  </si>
  <si>
    <t xml:space="preserve">https://en.wikipedia.org/wiki/2020_coronavirus_pandemic_in_South_Korea</t>
  </si>
  <si>
    <t xml:space="preserve">https://en.wikipedia.org/wiki/2020_coronavirus_pandemic_in_Italy</t>
  </si>
  <si>
    <t xml:space="preserve">http://weekly.chinacdc.cn/en/article/id/e53946e2-c6c4-41e9-9a9b-fea8db1a8f51</t>
  </si>
  <si>
    <t xml:space="preserve">https://en.wikipedia.org/wiki/Template:2019%E2%80%9320_coronavirus_pandemic_data/China_medical_cases</t>
  </si>
  <si>
    <t xml:space="preserve">90+</t>
  </si>
  <si>
    <t xml:space="preserve">Jumlah kasus (akumulasi)</t>
  </si>
  <si>
    <t xml:space="preserve">Jumlah kasus (saat ini)</t>
  </si>
  <si>
    <t xml:space="preserve">Usia rata-rata</t>
  </si>
  <si>
    <t xml:space="preserve">tahun</t>
  </si>
  <si>
    <t xml:space="preserve">Masa Inkubasi rata-rata</t>
  </si>
  <si>
    <t xml:space="preserve">hari</t>
  </si>
  <si>
    <t xml:space="preserve">Riwayat perjalanan </t>
  </si>
  <si>
    <t xml:space="preserve">Negara</t>
  </si>
  <si>
    <t xml:space="preserve">Lokasi Penularan</t>
  </si>
  <si>
    <t xml:space="preserve">In</t>
  </si>
  <si>
    <t xml:space="preserve">Out from ID</t>
  </si>
  <si>
    <t xml:space="preserve">Tanggal Gejala</t>
  </si>
  <si>
    <t xml:space="preserve">Tanggal Positif</t>
  </si>
  <si>
    <t xml:space="preserve">Tanggal Sembuh</t>
  </si>
  <si>
    <t xml:space="preserve">Tanggal Meninggal Dunia</t>
  </si>
  <si>
    <t xml:space="preserve">AU-Vic-12</t>
  </si>
  <si>
    <t xml:space="preserve">Australia</t>
  </si>
  <si>
    <t xml:space="preserve">Kemungkinan Indonesia</t>
  </si>
  <si>
    <t xml:space="preserve">Tiba di Perth, Australia dari Jakarta tanggal 27 Feb</t>
  </si>
  <si>
    <t xml:space="preserve">SG-147</t>
  </si>
  <si>
    <t xml:space="preserve">Tiba di Singapura dari Indonesia tanggal 7 Mar</t>
  </si>
  <si>
    <t xml:space="preserve">SG-152</t>
  </si>
  <si>
    <t xml:space="preserve">Bergejala saat msh di Indonesia (28 Feb). Tiba di Singapura tgl 7 Mar</t>
  </si>
  <si>
    <t xml:space="preserve">SG-153</t>
  </si>
  <si>
    <t xml:space="preserve">Mengunjungi saudara perempuan yang pneumonia di Indonesia</t>
  </si>
  <si>
    <t xml:space="preserve">SG-170</t>
  </si>
  <si>
    <t xml:space="preserve">Terkait dengan SG-152, yang juga terpapar di Indonesia</t>
  </si>
  <si>
    <t xml:space="preserve">SG-181</t>
  </si>
  <si>
    <t xml:space="preserve">SG-182</t>
  </si>
  <si>
    <t xml:space="preserve">SG-203</t>
  </si>
  <si>
    <t xml:space="preserve">SG-212</t>
  </si>
  <si>
    <t xml:space="preserve">SG-213</t>
  </si>
  <si>
    <t xml:space="preserve">SG-225</t>
  </si>
  <si>
    <t xml:space="preserve">SG-264</t>
  </si>
  <si>
    <t xml:space="preserve">SG-267</t>
  </si>
  <si>
    <t xml:space="preserve">SG-297</t>
  </si>
  <si>
    <t xml:space="preserve">CN-Zhang</t>
  </si>
  <si>
    <t xml:space="preserve">Tiongkok</t>
  </si>
  <si>
    <t xml:space="preserve">SG-351</t>
  </si>
  <si>
    <t xml:space="preserve">SG-370</t>
  </si>
  <si>
    <t xml:space="preserve">Malaysia</t>
  </si>
  <si>
    <t xml:space="preserve">SG-379</t>
  </si>
  <si>
    <t xml:space="preserve">Swedia</t>
  </si>
  <si>
    <t xml:space="preserve">SG-392</t>
  </si>
  <si>
    <t xml:space="preserve">SG-402</t>
  </si>
  <si>
    <t xml:space="preserve">SG-403</t>
  </si>
  <si>
    <t xml:space="preserve">SG-415</t>
  </si>
  <si>
    <t xml:space="preserve">Terkait dengan SG-212</t>
  </si>
  <si>
    <t xml:space="preserve">SG-432</t>
  </si>
  <si>
    <t xml:space="preserve">Britania Raya</t>
  </si>
  <si>
    <t xml:space="preserve">SG-463</t>
  </si>
  <si>
    <t xml:space="preserve">SG-466</t>
  </si>
  <si>
    <t xml:space="preserve">SG-470</t>
  </si>
  <si>
    <t xml:space="preserve">SG-476</t>
  </si>
  <si>
    <t xml:space="preserve">SG-487</t>
  </si>
  <si>
    <t xml:space="preserve">SG-509</t>
  </si>
  <si>
    <t xml:space="preserve">TW-?</t>
  </si>
  <si>
    <t xml:space="preserve">Taiwan</t>
  </si>
  <si>
    <t xml:space="preserve">SG-562</t>
  </si>
  <si>
    <t xml:space="preserve">SG-623</t>
  </si>
  <si>
    <t xml:space="preserve">SG-646</t>
  </si>
  <si>
    <t xml:space="preserve">Singapura (PR)</t>
  </si>
  <si>
    <t xml:space="preserve">SG-736</t>
  </si>
  <si>
    <t xml:space="preserve">Perancis</t>
  </si>
  <si>
    <t xml:space="preserve">SG-895</t>
  </si>
  <si>
    <t xml:space="preserve">SG-928</t>
  </si>
  <si>
    <t xml:space="preserve">SG-944</t>
  </si>
  <si>
    <t xml:space="preserve">SG-1021</t>
  </si>
  <si>
    <t xml:space="preserve">SG-1109</t>
  </si>
  <si>
    <t xml:space="preserve">SG-21</t>
  </si>
  <si>
    <t xml:space="preserve">ART dari kasus SG-19</t>
  </si>
  <si>
    <t xml:space="preserve">https://en.tempo.co/read/1303537/coronavirus-indonesian-worker-becomes-singapores-case-21</t>
  </si>
  <si>
    <t xml:space="preserve">https://nasional.kompas.com/read/2020/02/19/12540061/sembuh-dari-corona-wni-di-singapura-keluar-rumah-sakit</t>
  </si>
  <si>
    <t xml:space="preserve">DP-ID-1</t>
  </si>
  <si>
    <t xml:space="preserve">Jepang</t>
  </si>
  <si>
    <t xml:space="preserve">9 sembuh per 12 maret</t>
  </si>
  <si>
    <t xml:space="preserve">https://www.gatra.com/detail/news/469557/internasional/3-wni-di-kapal-pesiar-diamond-princess-positif-corona</t>
  </si>
  <si>
    <t xml:space="preserve">DP-ID-2</t>
  </si>
  <si>
    <t xml:space="preserve">DP-ID-3</t>
  </si>
  <si>
    <t xml:space="preserve">DP-ID-4</t>
  </si>
  <si>
    <t xml:space="preserve">https://www.cnbcindonesia.com/news/20200224144659-4-140074/wni-kena-corona-di-kapal-diamond-princess-kini-jadi-9-orang</t>
  </si>
  <si>
    <t xml:space="preserve">DP-ID-5</t>
  </si>
  <si>
    <t xml:space="preserve">https://www.kompas.com/tren/read/2020/03/04/175905465/empat-wni-abk-diamond-princess-dinyatakan-sembuh-dari-corona-covid-19</t>
  </si>
  <si>
    <t xml:space="preserve">DP-ID-6</t>
  </si>
  <si>
    <t xml:space="preserve">https://www.instagram.com/p/B9dPU2dABI9/?utm_source=ig_web_copy_link</t>
  </si>
  <si>
    <t xml:space="preserve">DP-ID-7</t>
  </si>
  <si>
    <t xml:space="preserve">https://m.detik.com/news/berita/d-4936193/semua-9-wni-abk-diamond-princess-di-jepang-sembuh-dari-corona</t>
  </si>
  <si>
    <t xml:space="preserve">DP-ID-8</t>
  </si>
  <si>
    <t xml:space="preserve">DP-ID-9</t>
  </si>
  <si>
    <t xml:space="preserve">TW-32</t>
  </si>
  <si>
    <t xml:space="preserve">Perawat dari kasus TW-27</t>
  </si>
  <si>
    <t xml:space="preserve">https://www.taiwannews.com.tw/en/news/3882112</t>
  </si>
  <si>
    <t xml:space="preserve">SG-133</t>
  </si>
  <si>
    <t xml:space="preserve">Menghadiri acara makan malam di SAFRA Jurong pada 15 Feb</t>
  </si>
  <si>
    <t xml:space="preserve">https://www.moh.gov.sg/news-highlights/details/eight-more-cases-discharged-eight-more-cases-of-covid-19-infection-confirmed</t>
  </si>
  <si>
    <t xml:space="preserve">SG-237</t>
  </si>
  <si>
    <t xml:space="preserve">Peserta Tabligh di Mesjid Sri Petaling, Malaysia</t>
  </si>
  <si>
    <t xml:space="preserve">SG-260</t>
  </si>
  <si>
    <t xml:space="preserve">SG-262</t>
  </si>
  <si>
    <t xml:space="preserve">SG-294</t>
  </si>
  <si>
    <t xml:space="preserve">SG-368</t>
  </si>
  <si>
    <t xml:space="preserve">SG-446</t>
  </si>
  <si>
    <t xml:space="preserve">Arab Saudi</t>
  </si>
  <si>
    <t xml:space="preserve">SG-479</t>
  </si>
  <si>
    <t xml:space="preserve">SG-545</t>
  </si>
  <si>
    <t xml:space="preserve">Terkait dengan SG-403</t>
  </si>
  <si>
    <t xml:space="preserve">SG-565</t>
  </si>
  <si>
    <t xml:space="preserve">SG-575</t>
  </si>
  <si>
    <t xml:space="preserve">Pending</t>
  </si>
  <si>
    <t xml:space="preserve">SG-581</t>
  </si>
  <si>
    <t xml:space="preserve">SG-791</t>
  </si>
  <si>
    <t xml:space="preserve">SG-797</t>
  </si>
  <si>
    <t xml:space="preserve">KASUS TRANSIT:</t>
  </si>
  <si>
    <t xml:space="preserve">WNA yang melakukan perjalanan ke Indonesia sebelum terkonfirmasi COVID-19</t>
  </si>
  <si>
    <t xml:space="preserve">Perjalanan ke Indonesia</t>
  </si>
  <si>
    <t xml:space="preserve">Daerah yg Dikunjungi</t>
  </si>
  <si>
    <t xml:space="preserve">Kemungkinan Penularan</t>
  </si>
  <si>
    <t xml:space="preserve">Masuk</t>
  </si>
  <si>
    <t xml:space="preserve">Dari</t>
  </si>
  <si>
    <t xml:space="preserve">Keluar</t>
  </si>
  <si>
    <t xml:space="preserve">Ke</t>
  </si>
  <si>
    <t xml:space="preserve">Tempat</t>
  </si>
  <si>
    <t xml:space="preserve">Waktu</t>
  </si>
  <si>
    <t xml:space="preserve">CN-Jin</t>
  </si>
  <si>
    <t xml:space="preserve">CN</t>
  </si>
  <si>
    <t xml:space="preserve">Wuhan</t>
  </si>
  <si>
    <t xml:space="preserve">Shanghai</t>
  </si>
  <si>
    <t xml:space="preserve">Wuhan, Cina</t>
  </si>
  <si>
    <t xml:space="preserve">Sebelum </t>
  </si>
  <si>
    <t xml:space="preserve">JP-x</t>
  </si>
  <si>
    <t xml:space="preserve">JP</t>
  </si>
  <si>
    <t xml:space="preserve">Tokyo</t>
  </si>
  <si>
    <t xml:space="preserve">Mengalami gejala sejak 12 Feb. 11 Orang Kontak di Bali Negatif Corona</t>
  </si>
  <si>
    <t xml:space="preserve">Awal Feb</t>
  </si>
  <si>
    <t xml:space="preserve">Kuala Lumpur</t>
  </si>
  <si>
    <t xml:space="preserve">Sumber penularan bagi kasus #1 Indonesia. Mengalami gejala sejak 17 Feb. </t>
  </si>
  <si>
    <t xml:space="preserve">NZ-1</t>
  </si>
  <si>
    <t xml:space="preserve">Selandia Baru</t>
  </si>
  <si>
    <t xml:space="preserve">NZ</t>
  </si>
  <si>
    <t xml:space="preserve">Tehran</t>
  </si>
  <si>
    <t xml:space="preserve">Auckland</t>
  </si>
  <si>
    <t xml:space="preserve">Ngurah Rai, Denpasar (transit)</t>
  </si>
  <si>
    <t xml:space="preserve">Tehran, Iran</t>
  </si>
  <si>
    <t xml:space="preserve">9 WNA yang Kontak dengan NZ-1 Dikarantina</t>
  </si>
  <si>
    <t xml:space="preserve">SG-101</t>
  </si>
  <si>
    <t xml:space="preserve">SG</t>
  </si>
  <si>
    <t xml:space="preserve">Terkait kluster Wizlearn Tech. Ketiganya bepergian bersama ke Batam. 15 Warga Batam dikarantina terkait kunjungan mereka.</t>
  </si>
  <si>
    <t xml:space="preserve">SG-103</t>
  </si>
  <si>
    <t xml:space="preserve">SG-104</t>
  </si>
  <si>
    <t xml:space="preserve">MM</t>
  </si>
  <si>
    <t xml:space="preserve">SG-107</t>
  </si>
  <si>
    <t xml:space="preserve">Singapura </t>
  </si>
  <si>
    <t xml:space="preserve">Setelah </t>
  </si>
  <si>
    <t xml:space="preserve">Bagian dari kluster SAFRA Jurong (acara 15 Feb)</t>
  </si>
  <si>
    <t xml:space="preserve">MY-78</t>
  </si>
  <si>
    <t xml:space="preserve">MY</t>
  </si>
  <si>
    <t xml:space="preserve">Jakarta, Bogor</t>
  </si>
  <si>
    <t xml:space="preserve">Bagian dari kluster Pasien 26 Malaysia</t>
  </si>
  <si>
    <t xml:space="preserve">SG-148</t>
  </si>
  <si>
    <t xml:space="preserve">SG-162</t>
  </si>
  <si>
    <t xml:space="preserve">Live</t>
  </si>
  <si>
    <t xml:space="preserve">New Case</t>
  </si>
  <si>
    <t xml:space="preserve">New Death</t>
  </si>
  <si>
    <t xml:space="preserve">Daily test</t>
  </si>
  <si>
    <t xml:space="preserve">Test</t>
  </si>
  <si>
    <t xml:space="preserve">Daily positive rate</t>
  </si>
  <si>
    <t xml:space="preserve">Test/Positif Ratio</t>
  </si>
</sst>
</file>

<file path=xl/styles.xml><?xml version="1.0" encoding="utf-8"?>
<styleSheet xmlns="http://schemas.openxmlformats.org/spreadsheetml/2006/main">
  <numFmts count="20">
    <numFmt numFmtId="164" formatCode="General"/>
    <numFmt numFmtId="165" formatCode="#,##0"/>
    <numFmt numFmtId="166" formatCode="###0"/>
    <numFmt numFmtId="167" formatCode="d\ mmm"/>
    <numFmt numFmtId="168" formatCode="0.00%"/>
    <numFmt numFmtId="169" formatCode="0.0%"/>
    <numFmt numFmtId="170" formatCode="#,##0.00"/>
    <numFmt numFmtId="171" formatCode="d\ mmmm"/>
    <numFmt numFmtId="172" formatCode="m/d/yyyy"/>
    <numFmt numFmtId="173" formatCode="General"/>
    <numFmt numFmtId="174" formatCode="d\-mmm"/>
    <numFmt numFmtId="175" formatCode="0.00"/>
    <numFmt numFmtId="176" formatCode="0"/>
    <numFmt numFmtId="177" formatCode="0%"/>
    <numFmt numFmtId="178" formatCode="m/d"/>
    <numFmt numFmtId="179" formatCode="m\-d"/>
    <numFmt numFmtId="180" formatCode="d"/>
    <numFmt numFmtId="181" formatCode="@"/>
    <numFmt numFmtId="182" formatCode="d\-mmm\-yyyy"/>
    <numFmt numFmtId="183" formatCode="0.0"/>
  </numFmts>
  <fonts count="4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Arial"/>
      <family val="0"/>
      <charset val="1"/>
    </font>
    <font>
      <b val="true"/>
      <sz val="11"/>
      <color rgb="FF000000"/>
      <name val="Arial"/>
      <family val="0"/>
      <charset val="1"/>
    </font>
    <font>
      <sz val="11"/>
      <color rgb="FF000000"/>
      <name val="Arial"/>
      <family val="0"/>
      <charset val="1"/>
    </font>
    <font>
      <sz val="10"/>
      <color rgb="FF000000"/>
      <name val="Arial"/>
      <family val="2"/>
    </font>
    <font>
      <sz val="10"/>
      <color rgb="FF1A1A1A"/>
      <name val="Arial"/>
      <family val="2"/>
    </font>
    <font>
      <i val="true"/>
      <sz val="10"/>
      <color rgb="FF000000"/>
      <name val="Arial"/>
      <family val="0"/>
      <charset val="1"/>
    </font>
    <font>
      <sz val="10"/>
      <color rgb="FFFFFFFF"/>
      <name val="Arial"/>
      <family val="0"/>
      <charset val="1"/>
    </font>
    <font>
      <u val="single"/>
      <sz val="10"/>
      <color rgb="FF1155CC"/>
      <name val="Cambria"/>
      <family val="0"/>
      <charset val="1"/>
    </font>
    <font>
      <u val="single"/>
      <sz val="11"/>
      <color rgb="FF000000"/>
      <name val="Raleway"/>
      <family val="0"/>
      <charset val="1"/>
    </font>
    <font>
      <b val="true"/>
      <u val="single"/>
      <sz val="10"/>
      <color rgb="FF0000FF"/>
      <name val="Cambria"/>
      <family val="0"/>
      <charset val="1"/>
    </font>
    <font>
      <u val="single"/>
      <sz val="10"/>
      <color rgb="FF0000FF"/>
      <name val="Cambria"/>
      <family val="0"/>
      <charset val="1"/>
    </font>
    <font>
      <sz val="12"/>
      <color rgb="FF000000"/>
      <name val="Arial"/>
      <family val="2"/>
    </font>
    <font>
      <sz val="10"/>
      <name val="Arial"/>
      <family val="0"/>
      <charset val="1"/>
    </font>
    <font>
      <sz val="11"/>
      <name val="Cambria"/>
      <family val="0"/>
      <charset val="1"/>
    </font>
    <font>
      <sz val="10"/>
      <name val="Cambria"/>
      <family val="0"/>
      <charset val="1"/>
    </font>
    <font>
      <sz val="11"/>
      <color rgb="FF4285F4"/>
      <name val="Inconsolata"/>
      <family val="0"/>
      <charset val="1"/>
    </font>
    <font>
      <b val="true"/>
      <sz val="11"/>
      <color rgb="FF000000"/>
      <name val="Raleway"/>
      <family val="0"/>
      <charset val="1"/>
    </font>
    <font>
      <sz val="11"/>
      <color rgb="FF000000"/>
      <name val="Raleway"/>
      <family val="0"/>
      <charset val="1"/>
    </font>
    <font>
      <sz val="11"/>
      <color rgb="FF1155CC"/>
      <name val="Inconsolata"/>
      <family val="0"/>
      <charset val="1"/>
    </font>
    <font>
      <b val="true"/>
      <sz val="11"/>
      <color rgb="FF1155CC"/>
      <name val="Inconsolata"/>
      <family val="0"/>
      <charset val="1"/>
    </font>
    <font>
      <sz val="11"/>
      <color rgb="FF212529"/>
      <name val="Raleway"/>
      <family val="0"/>
      <charset val="1"/>
    </font>
    <font>
      <b val="true"/>
      <sz val="11"/>
      <color rgb="FF212529"/>
      <name val="Raleway"/>
      <family val="0"/>
      <charset val="1"/>
    </font>
    <font>
      <u val="single"/>
      <sz val="11"/>
      <color rgb="FF1155CC"/>
      <name val="Raleway"/>
      <family val="0"/>
      <charset val="1"/>
    </font>
    <font>
      <sz val="11"/>
      <color rgb="FF4A86E8"/>
      <name val="Raleway"/>
      <family val="0"/>
      <charset val="1"/>
    </font>
    <font>
      <u val="single"/>
      <sz val="11"/>
      <color rgb="FF0000FF"/>
      <name val="Cambria"/>
      <family val="0"/>
      <charset val="1"/>
    </font>
    <font>
      <sz val="11"/>
      <color rgb="FF000000"/>
      <name val="Verdana"/>
      <family val="0"/>
      <charset val="1"/>
    </font>
    <font>
      <b val="true"/>
      <sz val="11"/>
      <color rgb="FFFFFFFF"/>
      <name val="Verdana"/>
      <family val="0"/>
      <charset val="1"/>
    </font>
    <font>
      <b val="true"/>
      <sz val="11"/>
      <color rgb="FF000000"/>
      <name val="Verdana"/>
      <family val="0"/>
      <charset val="1"/>
    </font>
    <font>
      <b val="true"/>
      <sz val="11"/>
      <color rgb="FFFFFFFF"/>
      <name val="Arial"/>
      <family val="0"/>
      <charset val="1"/>
    </font>
    <font>
      <sz val="11"/>
      <color rgb="FF000000"/>
      <name val="Inconsolata"/>
      <family val="0"/>
      <charset val="1"/>
    </font>
    <font>
      <u val="single"/>
      <sz val="11"/>
      <color rgb="FF1A73E8"/>
      <name val="Roboto"/>
      <family val="0"/>
      <charset val="1"/>
    </font>
    <font>
      <b val="true"/>
      <i val="true"/>
      <sz val="11"/>
      <color rgb="FF000000"/>
      <name val="Arial"/>
      <family val="0"/>
      <charset val="1"/>
    </font>
    <font>
      <b val="true"/>
      <sz val="24"/>
      <color rgb="FFFFFFFF"/>
      <name val="Arial"/>
      <family val="0"/>
      <charset val="1"/>
    </font>
    <font>
      <sz val="11"/>
      <color rgb="FFFFFFFF"/>
      <name val="Arial"/>
      <family val="0"/>
      <charset val="1"/>
    </font>
    <font>
      <u val="single"/>
      <sz val="11"/>
      <color rgb="FF1155CC"/>
      <name val="Arial"/>
      <family val="0"/>
      <charset val="1"/>
    </font>
    <font>
      <b val="true"/>
      <sz val="11"/>
      <color rgb="FF000000"/>
      <name val="Calibri"/>
      <family val="0"/>
      <charset val="1"/>
    </font>
    <font>
      <sz val="14"/>
      <color rgb="FF000000"/>
      <name val="Arial"/>
      <family val="0"/>
      <charset val="1"/>
    </font>
    <font>
      <sz val="11"/>
      <color rgb="FFFF0000"/>
      <name val="Arial"/>
      <family val="0"/>
      <charset val="1"/>
    </font>
  </fonts>
  <fills count="41">
    <fill>
      <patternFill patternType="none"/>
    </fill>
    <fill>
      <patternFill patternType="gray125"/>
    </fill>
    <fill>
      <patternFill patternType="solid">
        <fgColor rgb="FF000000"/>
        <bgColor rgb="FF0B100D"/>
      </patternFill>
    </fill>
    <fill>
      <patternFill patternType="solid">
        <fgColor rgb="FFF4F3F4"/>
        <bgColor rgb="FFEFEFEF"/>
      </patternFill>
    </fill>
    <fill>
      <patternFill patternType="solid">
        <fgColor rgb="FFA4C3F5"/>
        <bgColor rgb="FF9CC6EF"/>
      </patternFill>
    </fill>
    <fill>
      <patternFill patternType="solid">
        <fgColor rgb="FFD9EAD3"/>
        <bgColor rgb="FFD6EDDE"/>
      </patternFill>
    </fill>
    <fill>
      <patternFill patternType="solid">
        <fgColor rgb="FFC9DAF8"/>
        <bgColor rgb="FFCFE2F3"/>
      </patternFill>
    </fill>
    <fill>
      <patternFill patternType="solid">
        <fgColor rgb="FFFCE5CD"/>
        <bgColor rgb="FFFFF2CC"/>
      </patternFill>
    </fill>
    <fill>
      <patternFill patternType="solid">
        <fgColor rgb="FFD0E0E3"/>
        <bgColor rgb="FFCFE2F3"/>
      </patternFill>
    </fill>
    <fill>
      <patternFill patternType="solid">
        <fgColor rgb="FFCFE2F3"/>
        <bgColor rgb="FFD0E0E3"/>
      </patternFill>
    </fill>
    <fill>
      <patternFill patternType="solid">
        <fgColor rgb="FFD9D2E9"/>
        <bgColor rgb="FFD9D9D9"/>
      </patternFill>
    </fill>
    <fill>
      <patternFill patternType="solid">
        <fgColor rgb="FFF4CCCC"/>
        <bgColor rgb="FFEAD1DC"/>
      </patternFill>
    </fill>
    <fill>
      <patternFill patternType="darkGray">
        <fgColor rgb="FF72A6EA"/>
        <bgColor rgb="FFA3B2CC"/>
      </patternFill>
    </fill>
    <fill>
      <patternFill patternType="solid">
        <fgColor rgb="FFFE8886"/>
        <bgColor rgb="FFF6B26B"/>
      </patternFill>
    </fill>
    <fill>
      <patternFill patternType="solid">
        <fgColor rgb="FFFFFFFF"/>
        <bgColor rgb="FFFCFCFF"/>
      </patternFill>
    </fill>
    <fill>
      <patternFill patternType="solid">
        <fgColor rgb="FFEAD1DC"/>
        <bgColor rgb="FFF4CCCC"/>
      </patternFill>
    </fill>
    <fill>
      <patternFill patternType="darkGray">
        <fgColor rgb="FF9CC6EF"/>
        <bgColor rgb="FFA4C3F5"/>
      </patternFill>
    </fill>
    <fill>
      <patternFill patternType="solid">
        <fgColor rgb="FFFFF2CC"/>
        <bgColor rgb="FFFCE5CD"/>
      </patternFill>
    </fill>
    <fill>
      <patternFill patternType="solid">
        <fgColor rgb="FFD5A6BD"/>
        <bgColor rgb="FFEAB9AE"/>
      </patternFill>
    </fill>
    <fill>
      <patternFill patternType="solid">
        <fgColor rgb="FFEAB9AE"/>
        <bgColor rgb="FFD5A6BD"/>
      </patternFill>
    </fill>
    <fill>
      <patternFill patternType="solid">
        <fgColor rgb="FFD9D9D9"/>
        <bgColor rgb="FFD9D2E9"/>
      </patternFill>
    </fill>
    <fill>
      <patternFill patternType="solid">
        <fgColor rgb="FF4373C7"/>
        <bgColor rgb="FF4A86E8"/>
      </patternFill>
    </fill>
    <fill>
      <patternFill patternType="solid">
        <fgColor rgb="FFD9E1F2"/>
        <bgColor rgb="FFCFE2F3"/>
      </patternFill>
    </fill>
    <fill>
      <patternFill patternType="solid">
        <fgColor rgb="FFCCCCCC"/>
        <bgColor rgb="FFD9D2E9"/>
      </patternFill>
    </fill>
    <fill>
      <patternFill patternType="darkGray">
        <fgColor rgb="FFFBC704"/>
        <bgColor rgb="FFFF9900"/>
      </patternFill>
    </fill>
    <fill>
      <patternFill patternType="solid">
        <fgColor rgb="FFBFBFBF"/>
        <bgColor rgb="FFB7B7B7"/>
      </patternFill>
    </fill>
    <fill>
      <patternFill patternType="solid">
        <fgColor rgb="FFEFEFEF"/>
        <bgColor rgb="FFF4F3F4"/>
      </patternFill>
    </fill>
    <fill>
      <patternFill patternType="solid">
        <fgColor rgb="FF4A86E8"/>
        <bgColor rgb="FF4285F4"/>
      </patternFill>
    </fill>
    <fill>
      <patternFill patternType="darkGray">
        <fgColor rgb="FF72A6EA"/>
        <bgColor rgb="FF4A86E8"/>
      </patternFill>
    </fill>
    <fill>
      <patternFill patternType="solid">
        <fgColor rgb="FFFFD862"/>
        <bgColor rgb="FFFFE599"/>
      </patternFill>
    </fill>
    <fill>
      <patternFill patternType="solid">
        <fgColor rgb="FFFF9900"/>
        <bgColor rgb="FFFF8706"/>
      </patternFill>
    </fill>
    <fill>
      <patternFill patternType="solid">
        <fgColor rgb="FFCC4125"/>
        <bgColor rgb="FFEC4336"/>
      </patternFill>
    </fill>
    <fill>
      <patternFill patternType="solid">
        <fgColor rgb="FFFCFCFF"/>
        <bgColor rgb="FFFBFCFE"/>
      </patternFill>
    </fill>
    <fill>
      <patternFill patternType="solid">
        <fgColor rgb="FFF7FAFB"/>
        <bgColor rgb="FFFBFCFE"/>
      </patternFill>
    </fill>
    <fill>
      <patternFill patternType="solid">
        <fgColor rgb="FFBDE4D6"/>
        <bgColor rgb="FFD0E0E3"/>
      </patternFill>
    </fill>
    <fill>
      <patternFill patternType="solid">
        <fgColor rgb="FFA4D9B3"/>
        <bgColor rgb="FF7FCB93"/>
      </patternFill>
    </fill>
    <fill>
      <patternFill patternType="solid">
        <fgColor rgb="FF7FCB93"/>
        <bgColor rgb="FF93C47D"/>
      </patternFill>
    </fill>
    <fill>
      <patternFill patternType="solid">
        <fgColor rgb="FF5EBE90"/>
        <bgColor rgb="FF7FCB93"/>
      </patternFill>
    </fill>
    <fill>
      <patternFill patternType="solid">
        <fgColor rgb="FFA4D9B3"/>
        <bgColor rgb="FFBDE4D6"/>
      </patternFill>
    </fill>
    <fill>
      <patternFill patternType="solid">
        <fgColor rgb="FFD6EDDE"/>
        <bgColor rgb="FFD9EAD3"/>
      </patternFill>
    </fill>
    <fill>
      <patternFill patternType="solid">
        <fgColor rgb="FFFBFCFE"/>
        <bgColor rgb="FFFCFCFF"/>
      </patternFill>
    </fill>
  </fills>
  <borders count="51">
    <border diagonalUp="false" diagonalDown="false">
      <left/>
      <right/>
      <top/>
      <bottom/>
      <diagonal/>
    </border>
    <border diagonalUp="false" diagonalDown="false"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 diagonalUp="false" diagonalDown="false">
      <left/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/>
      <right style="medium"/>
      <top/>
      <bottom style="thin"/>
      <diagonal/>
    </border>
    <border diagonalUp="false" diagonalDown="false">
      <left/>
      <right style="medium"/>
      <top style="thin"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/>
      <right style="thin">
        <color rgb="FFFFFFFF"/>
      </right>
      <top/>
      <bottom style="thin">
        <color rgb="FFA3B2CC"/>
      </bottom>
      <diagonal/>
    </border>
    <border diagonalUp="false" diagonalDown="false">
      <left style="thin">
        <color rgb="FFFFFFFF"/>
      </left>
      <right style="thin">
        <color rgb="FFFFFFFF"/>
      </right>
      <top/>
      <bottom style="thin">
        <color rgb="FFA3B2CC"/>
      </bottom>
      <diagonal/>
    </border>
    <border diagonalUp="false" diagonalDown="false">
      <left style="thin">
        <color rgb="FFFFFFFF"/>
      </left>
      <right/>
      <top/>
      <bottom style="thin">
        <color rgb="FFA3B2CC"/>
      </bottom>
      <diagonal/>
    </border>
    <border diagonalUp="false" diagonalDown="false">
      <left/>
      <right style="thin">
        <color rgb="FFFFFFFF"/>
      </right>
      <top style="thin">
        <color rgb="FFA3B2CC"/>
      </top>
      <bottom style="thin">
        <color rgb="FFA3B2CC"/>
      </bottom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  <diagonal/>
    </border>
    <border diagonalUp="false" diagonalDown="false">
      <left style="thin">
        <color rgb="FFFFFFFF"/>
      </left>
      <right/>
      <top style="thin">
        <color rgb="FFA3B2CC"/>
      </top>
      <bottom style="thin">
        <color rgb="FFA3B2CC"/>
      </bottom>
      <diagonal/>
    </border>
    <border diagonalUp="false" diagonalDown="false">
      <left style="thin">
        <color rgb="FFFFFFFF"/>
      </left>
      <right/>
      <top style="thin">
        <color rgb="FFFFFFFF"/>
      </top>
      <bottom style="thin">
        <color rgb="FFFFFFFF"/>
      </bottom>
      <diagonal/>
    </border>
    <border diagonalUp="false" diagonalDown="false">
      <left/>
      <right style="thin">
        <color rgb="FFFFFFFF"/>
      </right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>
        <color rgb="FFFFFFFF"/>
      </right>
      <top/>
      <bottom style="thin">
        <color rgb="FFFFFFFF"/>
      </bottom>
      <diagonal/>
    </border>
    <border diagonalUp="false" diagonalDown="false">
      <left style="thin">
        <color rgb="FFFFFFFF"/>
      </left>
      <right/>
      <top style="thin">
        <color rgb="FFFFFFFF"/>
      </top>
      <bottom/>
      <diagonal/>
    </border>
    <border diagonalUp="false" diagonalDown="false">
      <left/>
      <right style="thin">
        <color rgb="FFFFFFFF"/>
      </right>
      <top style="thin">
        <color rgb="FFFFFFFF"/>
      </top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>
        <color rgb="FFFFFFFF"/>
      </right>
      <top/>
      <bottom style="thin"/>
      <diagonal/>
    </border>
    <border diagonalUp="false" diagonalDown="false">
      <left/>
      <right style="thin">
        <color rgb="FFD9D9D9"/>
      </right>
      <top style="thin">
        <color rgb="FFD9D9D9"/>
      </top>
      <bottom style="thin">
        <color rgb="FFD9D9D9"/>
      </bottom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/>
      <diagonal/>
    </border>
    <border diagonalUp="false" diagonalDown="false">
      <left style="thin">
        <color rgb="FFFFFFFF"/>
      </left>
      <right style="thin">
        <color rgb="FFFFFFFF"/>
      </right>
      <top/>
      <bottom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3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6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6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6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0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4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5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5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6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7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8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9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9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10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11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5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7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8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9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1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1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11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0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0" fillId="11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3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4" fontId="1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9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2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5" fontId="2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2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6" fontId="2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0" fontId="2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7" fontId="2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5" fontId="2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7" fontId="2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7" fontId="2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0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1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5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6" fillId="1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21" fillId="1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0" fillId="1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2" fontId="21" fillId="1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1" fillId="1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21" fillId="1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2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5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2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2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22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1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6" fillId="1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20" fillId="1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1" fillId="1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2" fontId="21" fillId="1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1" fillId="1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21" fillId="1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1" fillId="1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21" fillId="1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6" fillId="1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21" fillId="1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0" fillId="1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2" fontId="21" fillId="1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1" fillId="1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21" fillId="1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1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6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21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0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2" fontId="21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1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21" fillId="4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1" fillId="11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6" fillId="11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21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0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2" fontId="21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1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21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1" fillId="1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21" fillId="1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0" fillId="1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2" fontId="21" fillId="1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1" fillId="1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21" fillId="1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1" fillId="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21" fillId="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0" fillId="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6" fillId="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21" fillId="9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0" fillId="9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2" fontId="21" fillId="9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1" fillId="9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21" fillId="9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0" fillId="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1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21" fillId="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0" fillId="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2" fontId="21" fillId="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1" fillId="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21" fillId="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0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6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20" fillId="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20" fillId="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0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20" fillId="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2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2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23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1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0" fillId="11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5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1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21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6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21" fillId="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0" fillId="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2" fontId="21" fillId="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1" fillId="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21" fillId="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1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6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21" fillId="8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0" fillId="8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2" fontId="21" fillId="8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1" fillId="8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21" fillId="8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1" fillId="1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21" fillId="1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6" fillId="1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21" fillId="18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0" fillId="18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2" fontId="21" fillId="18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1" fillId="18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21" fillId="18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1" fillId="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6" fillId="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0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2" fontId="21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1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21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1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6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1" fillId="1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6" fillId="1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21" fillId="19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0" fillId="19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2" fontId="21" fillId="19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1" fillId="19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21" fillId="19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6" fillId="1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27" fillId="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1" fillId="2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21" fillId="2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21" fillId="2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6" fillId="2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6" fillId="2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2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0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0" fillId="0" borderId="11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78" fontId="0" fillId="0" borderId="12" xfId="23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78" fontId="4" fillId="0" borderId="13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4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5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7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30" fillId="21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9" fillId="2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9" fillId="2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1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2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30" xfId="23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2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2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7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3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2" fillId="0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2" fillId="0" borderId="3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2" fillId="0" borderId="3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3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3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3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3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6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3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3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23" borderId="4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4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4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6" fillId="0" borderId="4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4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2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3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3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3" borderId="2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4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6" fillId="0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6" fillId="0" borderId="4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6" fillId="24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9" fontId="6" fillId="0" borderId="4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5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5" borderId="4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6" fillId="0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6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9" fontId="6" fillId="0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6" fillId="0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3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33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26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6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80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80" fontId="5" fillId="2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3" fontId="34" fillId="1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3" fontId="6" fillId="26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3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2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73" fontId="28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73" fontId="2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73" fontId="28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2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6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4" fontId="6" fillId="2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26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6" fillId="23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35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36" fillId="2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2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1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2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6" fillId="2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6" fillId="0" borderId="4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6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6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5" fillId="0" borderId="4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5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73" fontId="3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3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7" fontId="6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73" fontId="28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3" fontId="39" fillId="32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39" fillId="32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0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0" fillId="14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0" fillId="14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0" fillId="14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40" fillId="14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0" fillId="14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4" borderId="5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83" fontId="40" fillId="14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0" fillId="14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14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6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6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73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3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2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3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6" fillId="2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6" fillId="2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7" fontId="6" fillId="2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6" fillId="2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2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73" fontId="28" fillId="2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6" fillId="2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6" fillId="2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28" fillId="2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2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39" fillId="32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8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9" fillId="33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9" fillId="34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9" fillId="35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9" fillId="36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9" fillId="37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9" fillId="38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9" fillId="39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9" fillId="40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4" fontId="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orner" xfId="20"/>
    <cellStyle name="Pivot Table Value" xfId="21"/>
    <cellStyle name="Pivot Table Field" xfId="22"/>
    <cellStyle name="Pivot Table Category" xfId="23"/>
    <cellStyle name="Pivot Table Title" xfId="24"/>
    <cellStyle name="Pivot Table Result" xfId="25"/>
  </cellStyles>
  <dxfs count="9">
    <dxf>
      <fill>
        <patternFill>
          <bgColor rgb="FF4A86E8"/>
        </patternFill>
      </fill>
    </dxf>
    <dxf>
      <fill>
        <patternFill>
          <bgColor rgb="FFFCE5CD"/>
        </patternFill>
      </fill>
    </dxf>
    <dxf>
      <fill>
        <patternFill>
          <bgColor rgb="FFFF0000"/>
        </patternFill>
      </fill>
    </dxf>
    <dxf>
      <fill>
        <patternFill>
          <bgColor rgb="FF4285F4"/>
        </patternFill>
      </fill>
    </dxf>
    <dxf>
      <fill>
        <patternFill>
          <bgColor rgb="FFFFE599"/>
        </patternFill>
      </fill>
    </dxf>
    <dxf>
      <fill>
        <patternFill>
          <bgColor rgb="FFF6B26B"/>
        </patternFill>
      </fill>
    </dxf>
    <dxf>
      <fill>
        <patternFill>
          <bgColor rgb="FFE06666"/>
        </patternFill>
      </fill>
    </dxf>
    <dxf>
      <fill>
        <patternFill>
          <bgColor rgb="FF93C47D"/>
        </patternFill>
      </fill>
    </dxf>
    <dxf>
      <font>
        <color rgb="FFFFFFFF"/>
      </font>
      <fill>
        <patternFill>
          <bgColor rgb="FF000000"/>
        </patternFill>
      </fill>
    </dxf>
  </dxfs>
  <colors>
    <indexedColors>
      <rgbColor rgb="FF000000"/>
      <rgbColor rgb="FFFFFFFF"/>
      <rgbColor rgb="FFFF0000"/>
      <rgbColor rgb="FFCCCCCC"/>
      <rgbColor rgb="FF0000FF"/>
      <rgbColor rgb="FFFFD862"/>
      <rgbColor rgb="FFEAD1DC"/>
      <rgbColor rgb="FFA4D9B3"/>
      <rgbColor rgb="FFFF420E"/>
      <rgbColor rgb="FFB7B7B7"/>
      <rgbColor rgb="FFFBFCFE"/>
      <rgbColor rgb="FF7FCB93"/>
      <rgbColor rgb="FFD0E0E3"/>
      <rgbColor rgb="FF057CE2"/>
      <rgbColor rgb="FFBFBFBF"/>
      <rgbColor rgb="FF8B8B8B"/>
      <rgbColor rgb="FF72A6EA"/>
      <rgbColor rgb="FFEC4336"/>
      <rgbColor rgb="FFFFF2CC"/>
      <rgbColor rgb="FFCFE2F3"/>
      <rgbColor rgb="FFEFEFEF"/>
      <rgbColor rgb="FFFE8886"/>
      <rgbColor rgb="FF1155CC"/>
      <rgbColor rgb="FFC9DAF8"/>
      <rgbColor rgb="FFFCFCFF"/>
      <rgbColor rgb="FFD9E1F2"/>
      <rgbColor rgb="FFF6B26B"/>
      <rgbColor rgb="FFBDE4D6"/>
      <rgbColor rgb="FFFCE5CD"/>
      <rgbColor rgb="FFF4F3F4"/>
      <rgbColor rgb="FF4285F4"/>
      <rgbColor rgb="FFF7FAFB"/>
      <rgbColor rgb="FFA4C3F5"/>
      <rgbColor rgb="FFD9EAD3"/>
      <rgbColor rgb="FFD6EDDE"/>
      <rgbColor rgb="FFFFE599"/>
      <rgbColor rgb="FF9CC6EF"/>
      <rgbColor rgb="FFEAB9AE"/>
      <rgbColor rgb="FFD5A6BD"/>
      <rgbColor rgb="FFF4CCCC"/>
      <rgbColor rgb="FF4373C7"/>
      <rgbColor rgb="FF5EBE90"/>
      <rgbColor rgb="FF93C47D"/>
      <rgbColor rgb="FFFBC704"/>
      <rgbColor rgb="FFFF9900"/>
      <rgbColor rgb="FFFF8706"/>
      <rgbColor rgb="FF4A86E8"/>
      <rgbColor rgb="FFA3B2CC"/>
      <rgbColor rgb="FF003B81"/>
      <rgbColor rgb="FF3BA432"/>
      <rgbColor rgb="FF0B100D"/>
      <rgbColor rgb="FF3A0F15"/>
      <rgbColor rgb="FFCC4125"/>
      <rgbColor rgb="FFE06666"/>
      <rgbColor rgb="FFD9D2E9"/>
      <rgbColor rgb="FFD9D9D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sharedStrings" Target="sharedStrings.xml"/><Relationship Id="rId30" Type="http://schemas.openxmlformats.org/officeDocument/2006/relationships/pivotCacheDefinition" Target="pivotCache/pivotCacheDefinition1.xml"/><Relationship Id="rId31" Type="http://schemas.openxmlformats.org/officeDocument/2006/relationships/pivotCacheDefinition" Target="pivotCache/pivotCacheDefinition2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'Statistik Harian'!$E$1</c:f>
              <c:strCache>
                <c:ptCount val="1"/>
                <c:pt idx="0">
                  <c:v>Total kasus</c:v>
                </c:pt>
              </c:strCache>
            </c:strRef>
          </c:tx>
          <c:spPr>
            <a:solidFill>
              <a:srgbClr val="ea4335"/>
            </a:solidFill>
            <a:ln w="19080">
              <a:solidFill>
                <a:srgbClr val="ea4335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'Statistik Harian'!$A$2:$A$140</c:f>
              <c:strCache>
                <c:ptCount val="139"/>
                <c:pt idx="0">
                  <c:v>2 Mar</c:v>
                </c:pt>
                <c:pt idx="1">
                  <c:v>3 Mar</c:v>
                </c:pt>
                <c:pt idx="2">
                  <c:v>4 Mar</c:v>
                </c:pt>
                <c:pt idx="3">
                  <c:v>5 Mar</c:v>
                </c:pt>
                <c:pt idx="4">
                  <c:v>6 Mar</c:v>
                </c:pt>
                <c:pt idx="5">
                  <c:v>7 Mar</c:v>
                </c:pt>
                <c:pt idx="6">
                  <c:v>8 Mar</c:v>
                </c:pt>
                <c:pt idx="7">
                  <c:v>9 Mar</c:v>
                </c:pt>
                <c:pt idx="8">
                  <c:v>10 Mar</c:v>
                </c:pt>
                <c:pt idx="9">
                  <c:v>12 Mar</c:v>
                </c:pt>
                <c:pt idx="10">
                  <c:v>13 Mar</c:v>
                </c:pt>
                <c:pt idx="11">
                  <c:v>14 Mar</c:v>
                </c:pt>
                <c:pt idx="12">
                  <c:v>15 Mar</c:v>
                </c:pt>
                <c:pt idx="13">
                  <c:v>16 Mar</c:v>
                </c:pt>
                <c:pt idx="14">
                  <c:v>17 Mar</c:v>
                </c:pt>
                <c:pt idx="15">
                  <c:v>18 Mar</c:v>
                </c:pt>
                <c:pt idx="16">
                  <c:v>19 Mar</c:v>
                </c:pt>
                <c:pt idx="17">
                  <c:v>20 Mar</c:v>
                </c:pt>
                <c:pt idx="18">
                  <c:v>21 Mar</c:v>
                </c:pt>
                <c:pt idx="19">
                  <c:v>22 Mar</c:v>
                </c:pt>
                <c:pt idx="20">
                  <c:v>23 Mar</c:v>
                </c:pt>
                <c:pt idx="21">
                  <c:v>24 Mar</c:v>
                </c:pt>
                <c:pt idx="22">
                  <c:v>25 Mar</c:v>
                </c:pt>
                <c:pt idx="23">
                  <c:v>26 Mar</c:v>
                </c:pt>
                <c:pt idx="24">
                  <c:v>27 Mar</c:v>
                </c:pt>
                <c:pt idx="25">
                  <c:v>28 Mar</c:v>
                </c:pt>
                <c:pt idx="26">
                  <c:v>29 Mar</c:v>
                </c:pt>
                <c:pt idx="27">
                  <c:v>30 Mar</c:v>
                </c:pt>
                <c:pt idx="28">
                  <c:v>31 Mar</c:v>
                </c:pt>
                <c:pt idx="29">
                  <c:v>1 Apr</c:v>
                </c:pt>
                <c:pt idx="30">
                  <c:v>2 Apr</c:v>
                </c:pt>
                <c:pt idx="31">
                  <c:v>3 Apr</c:v>
                </c:pt>
                <c:pt idx="32">
                  <c:v>4 Apr</c:v>
                </c:pt>
                <c:pt idx="33">
                  <c:v>5 Apr</c:v>
                </c:pt>
                <c:pt idx="34">
                  <c:v>6 Apr</c:v>
                </c:pt>
                <c:pt idx="35">
                  <c:v>7 Apr</c:v>
                </c:pt>
                <c:pt idx="36">
                  <c:v>8 Apr</c:v>
                </c:pt>
                <c:pt idx="37">
                  <c:v>9 Apr</c:v>
                </c:pt>
                <c:pt idx="38">
                  <c:v>10 Apr</c:v>
                </c:pt>
                <c:pt idx="39">
                  <c:v>11 Apr</c:v>
                </c:pt>
                <c:pt idx="40">
                  <c:v>12 Apr</c:v>
                </c:pt>
                <c:pt idx="41">
                  <c:v>13 Apr</c:v>
                </c:pt>
                <c:pt idx="42">
                  <c:v>14 Apr</c:v>
                </c:pt>
                <c:pt idx="43">
                  <c:v>15 Apr</c:v>
                </c:pt>
                <c:pt idx="44">
                  <c:v>16 Apr</c:v>
                </c:pt>
                <c:pt idx="45">
                  <c:v>17 Apr</c:v>
                </c:pt>
                <c:pt idx="46">
                  <c:v>18 Apr</c:v>
                </c:pt>
                <c:pt idx="47">
                  <c:v>19 Apr</c:v>
                </c:pt>
                <c:pt idx="48">
                  <c:v>20 Apr</c:v>
                </c:pt>
                <c:pt idx="49">
                  <c:v>21 Apr</c:v>
                </c:pt>
                <c:pt idx="50">
                  <c:v>22 Apr</c:v>
                </c:pt>
                <c:pt idx="51">
                  <c:v>23 Apr</c:v>
                </c:pt>
                <c:pt idx="52">
                  <c:v>24 Apr</c:v>
                </c:pt>
                <c:pt idx="53">
                  <c:v>25 Apr</c:v>
                </c:pt>
                <c:pt idx="54">
                  <c:v>26 Apr</c:v>
                </c:pt>
                <c:pt idx="55">
                  <c:v>27 Apr</c:v>
                </c:pt>
                <c:pt idx="56">
                  <c:v>28 Apr</c:v>
                </c:pt>
                <c:pt idx="57">
                  <c:v>29 Apr</c:v>
                </c:pt>
                <c:pt idx="58">
                  <c:v>30 Apr</c:v>
                </c:pt>
                <c:pt idx="59">
                  <c:v>1 May</c:v>
                </c:pt>
                <c:pt idx="60">
                  <c:v>2 May</c:v>
                </c:pt>
                <c:pt idx="61">
                  <c:v>3 May</c:v>
                </c:pt>
                <c:pt idx="62">
                  <c:v>4 May</c:v>
                </c:pt>
                <c:pt idx="63">
                  <c:v>5 May</c:v>
                </c:pt>
                <c:pt idx="64">
                  <c:v>6 May</c:v>
                </c:pt>
                <c:pt idx="65">
                  <c:v>7 May</c:v>
                </c:pt>
                <c:pt idx="66">
                  <c:v>8 May</c:v>
                </c:pt>
                <c:pt idx="67">
                  <c:v>9 May</c:v>
                </c:pt>
                <c:pt idx="68">
                  <c:v>10 May</c:v>
                </c:pt>
                <c:pt idx="69">
                  <c:v>11 May</c:v>
                </c:pt>
                <c:pt idx="70">
                  <c:v>12 May</c:v>
                </c:pt>
                <c:pt idx="71">
                  <c:v>13 May</c:v>
                </c:pt>
                <c:pt idx="72">
                  <c:v>14 May</c:v>
                </c:pt>
                <c:pt idx="73">
                  <c:v>15 May</c:v>
                </c:pt>
                <c:pt idx="74">
                  <c:v>16 May</c:v>
                </c:pt>
                <c:pt idx="75">
                  <c:v>17 May</c:v>
                </c:pt>
                <c:pt idx="76">
                  <c:v>18 May</c:v>
                </c:pt>
                <c:pt idx="77">
                  <c:v>19 May</c:v>
                </c:pt>
                <c:pt idx="78">
                  <c:v>20 May</c:v>
                </c:pt>
                <c:pt idx="79">
                  <c:v>21 May</c:v>
                </c:pt>
                <c:pt idx="80">
                  <c:v>22 May</c:v>
                </c:pt>
                <c:pt idx="81">
                  <c:v>23 May</c:v>
                </c:pt>
                <c:pt idx="82">
                  <c:v>24 May</c:v>
                </c:pt>
                <c:pt idx="83">
                  <c:v>25 May</c:v>
                </c:pt>
                <c:pt idx="84">
                  <c:v>26 May</c:v>
                </c:pt>
                <c:pt idx="85">
                  <c:v>27 May</c:v>
                </c:pt>
                <c:pt idx="86">
                  <c:v>28 May</c:v>
                </c:pt>
                <c:pt idx="87">
                  <c:v>29 May</c:v>
                </c:pt>
                <c:pt idx="88">
                  <c:v>30 May</c:v>
                </c:pt>
                <c:pt idx="89">
                  <c:v>31 May</c:v>
                </c:pt>
                <c:pt idx="90">
                  <c:v>1 Jun</c:v>
                </c:pt>
                <c:pt idx="91">
                  <c:v>2 Jun</c:v>
                </c:pt>
                <c:pt idx="92">
                  <c:v>3 Jun</c:v>
                </c:pt>
                <c:pt idx="93">
                  <c:v>4 Jun</c:v>
                </c:pt>
                <c:pt idx="94">
                  <c:v>5 Jun</c:v>
                </c:pt>
                <c:pt idx="95">
                  <c:v>6 Jun</c:v>
                </c:pt>
                <c:pt idx="96">
                  <c:v>7 Jun</c:v>
                </c:pt>
                <c:pt idx="97">
                  <c:v>8 Jun</c:v>
                </c:pt>
                <c:pt idx="98">
                  <c:v>9 Jun</c:v>
                </c:pt>
                <c:pt idx="99">
                  <c:v>10 Jun</c:v>
                </c:pt>
                <c:pt idx="100">
                  <c:v>11 Jun</c:v>
                </c:pt>
                <c:pt idx="101">
                  <c:v>12 Jun</c:v>
                </c:pt>
                <c:pt idx="102">
                  <c:v>13 Jun</c:v>
                </c:pt>
                <c:pt idx="103">
                  <c:v>14 Jun</c:v>
                </c:pt>
                <c:pt idx="104">
                  <c:v>15 Jun</c:v>
                </c:pt>
                <c:pt idx="105">
                  <c:v>16 Jun</c:v>
                </c:pt>
                <c:pt idx="106">
                  <c:v>17 Jun</c:v>
                </c:pt>
                <c:pt idx="107">
                  <c:v>18 Jun</c:v>
                </c:pt>
                <c:pt idx="108">
                  <c:v>19 Jun</c:v>
                </c:pt>
                <c:pt idx="109">
                  <c:v>20 Jun</c:v>
                </c:pt>
                <c:pt idx="110">
                  <c:v>21 Jun</c:v>
                </c:pt>
                <c:pt idx="111">
                  <c:v>22 Jun</c:v>
                </c:pt>
                <c:pt idx="112">
                  <c:v>23 Jun</c:v>
                </c:pt>
                <c:pt idx="113">
                  <c:v>24 Jun</c:v>
                </c:pt>
                <c:pt idx="114">
                  <c:v>25 Jun</c:v>
                </c:pt>
                <c:pt idx="115">
                  <c:v>26 Jun</c:v>
                </c:pt>
                <c:pt idx="116">
                  <c:v>27 Jun</c:v>
                </c:pt>
                <c:pt idx="117">
                  <c:v>28 Jun</c:v>
                </c:pt>
                <c:pt idx="118">
                  <c:v>29 Jun</c:v>
                </c:pt>
                <c:pt idx="119">
                  <c:v>30 Jun</c:v>
                </c:pt>
                <c:pt idx="120">
                  <c:v>1 Jul</c:v>
                </c:pt>
                <c:pt idx="121">
                  <c:v>2 Jul</c:v>
                </c:pt>
                <c:pt idx="122">
                  <c:v>3 Jul</c:v>
                </c:pt>
                <c:pt idx="123">
                  <c:v>4 Jul</c:v>
                </c:pt>
                <c:pt idx="124">
                  <c:v>5 Jul</c:v>
                </c:pt>
                <c:pt idx="125">
                  <c:v>6 Jul</c:v>
                </c:pt>
                <c:pt idx="126">
                  <c:v>7 Jul</c:v>
                </c:pt>
                <c:pt idx="127">
                  <c:v>8 Jul</c:v>
                </c:pt>
                <c:pt idx="128">
                  <c:v>9 Jul</c:v>
                </c:pt>
                <c:pt idx="129">
                  <c:v>10 Jul</c:v>
                </c:pt>
                <c:pt idx="130">
                  <c:v>11 Jul</c:v>
                </c:pt>
                <c:pt idx="131">
                  <c:v>12 Jul</c:v>
                </c:pt>
                <c:pt idx="132">
                  <c:v>13 Jul</c:v>
                </c:pt>
                <c:pt idx="133">
                  <c:v>14 Jul</c:v>
                </c:pt>
                <c:pt idx="134">
                  <c:v>15 Jul</c:v>
                </c:pt>
                <c:pt idx="135">
                  <c:v>16 Jul</c:v>
                </c:pt>
                <c:pt idx="136">
                  <c:v>17 Jul</c:v>
                </c:pt>
                <c:pt idx="137">
                  <c:v>18 Jul</c:v>
                </c:pt>
                <c:pt idx="138">
                  <c:v>19 Jul</c:v>
                </c:pt>
              </c:strCache>
            </c:strRef>
          </c:cat>
          <c:val>
            <c:numRef>
              <c:f>'Statistik Harian'!$E$2:$E$140</c:f>
              <c:numCache>
                <c:formatCode>General</c:formatCode>
                <c:ptCount val="13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19</c:v>
                </c:pt>
                <c:pt idx="8">
                  <c:v>27</c:v>
                </c:pt>
                <c:pt idx="9">
                  <c:v>34</c:v>
                </c:pt>
                <c:pt idx="10">
                  <c:v>69</c:v>
                </c:pt>
                <c:pt idx="11">
                  <c:v>96</c:v>
                </c:pt>
                <c:pt idx="12">
                  <c:v>117</c:v>
                </c:pt>
                <c:pt idx="13">
                  <c:v>134</c:v>
                </c:pt>
                <c:pt idx="14">
                  <c:v>172</c:v>
                </c:pt>
                <c:pt idx="15">
                  <c:v>227</c:v>
                </c:pt>
                <c:pt idx="16">
                  <c:v>309</c:v>
                </c:pt>
                <c:pt idx="17">
                  <c:v>369</c:v>
                </c:pt>
                <c:pt idx="18">
                  <c:v>450</c:v>
                </c:pt>
                <c:pt idx="19">
                  <c:v>514</c:v>
                </c:pt>
                <c:pt idx="20">
                  <c:v>579</c:v>
                </c:pt>
                <c:pt idx="21">
                  <c:v>685</c:v>
                </c:pt>
                <c:pt idx="22">
                  <c:v>790</c:v>
                </c:pt>
                <c:pt idx="23">
                  <c:v>893</c:v>
                </c:pt>
                <c:pt idx="24">
                  <c:v>1046</c:v>
                </c:pt>
                <c:pt idx="25">
                  <c:v>1155</c:v>
                </c:pt>
                <c:pt idx="26">
                  <c:v>1285</c:v>
                </c:pt>
                <c:pt idx="27">
                  <c:v>1414</c:v>
                </c:pt>
                <c:pt idx="28">
                  <c:v>1528</c:v>
                </c:pt>
                <c:pt idx="29">
                  <c:v>1677</c:v>
                </c:pt>
                <c:pt idx="30">
                  <c:v>1790</c:v>
                </c:pt>
                <c:pt idx="31">
                  <c:v>1986</c:v>
                </c:pt>
                <c:pt idx="32">
                  <c:v>2092</c:v>
                </c:pt>
                <c:pt idx="33">
                  <c:v>2273</c:v>
                </c:pt>
                <c:pt idx="34">
                  <c:v>2491</c:v>
                </c:pt>
                <c:pt idx="35">
                  <c:v>2738</c:v>
                </c:pt>
                <c:pt idx="36">
                  <c:v>2956</c:v>
                </c:pt>
                <c:pt idx="37">
                  <c:v>3293</c:v>
                </c:pt>
                <c:pt idx="38">
                  <c:v>3512</c:v>
                </c:pt>
                <c:pt idx="39">
                  <c:v>3842</c:v>
                </c:pt>
                <c:pt idx="40">
                  <c:v>4241</c:v>
                </c:pt>
                <c:pt idx="41">
                  <c:v>4557</c:v>
                </c:pt>
                <c:pt idx="42">
                  <c:v>4839</c:v>
                </c:pt>
                <c:pt idx="43">
                  <c:v>5136</c:v>
                </c:pt>
                <c:pt idx="44">
                  <c:v>5516</c:v>
                </c:pt>
                <c:pt idx="45">
                  <c:v>5923</c:v>
                </c:pt>
                <c:pt idx="46">
                  <c:v>6248</c:v>
                </c:pt>
                <c:pt idx="47">
                  <c:v>6575</c:v>
                </c:pt>
                <c:pt idx="48">
                  <c:v>6760</c:v>
                </c:pt>
                <c:pt idx="49">
                  <c:v>7135</c:v>
                </c:pt>
                <c:pt idx="50">
                  <c:v>7418</c:v>
                </c:pt>
                <c:pt idx="51">
                  <c:v>7775</c:v>
                </c:pt>
                <c:pt idx="52">
                  <c:v>8211</c:v>
                </c:pt>
                <c:pt idx="53">
                  <c:v>8607</c:v>
                </c:pt>
                <c:pt idx="54">
                  <c:v>8882</c:v>
                </c:pt>
                <c:pt idx="55">
                  <c:v>9096</c:v>
                </c:pt>
                <c:pt idx="56">
                  <c:v>9511</c:v>
                </c:pt>
                <c:pt idx="57">
                  <c:v>9771</c:v>
                </c:pt>
                <c:pt idx="58">
                  <c:v>10118</c:v>
                </c:pt>
                <c:pt idx="59">
                  <c:v>10551</c:v>
                </c:pt>
                <c:pt idx="60">
                  <c:v>10843</c:v>
                </c:pt>
                <c:pt idx="61">
                  <c:v>11192</c:v>
                </c:pt>
                <c:pt idx="62">
                  <c:v>11587</c:v>
                </c:pt>
                <c:pt idx="63">
                  <c:v>12071</c:v>
                </c:pt>
                <c:pt idx="64">
                  <c:v>12438</c:v>
                </c:pt>
                <c:pt idx="65">
                  <c:v>12776</c:v>
                </c:pt>
                <c:pt idx="66">
                  <c:v>13112</c:v>
                </c:pt>
                <c:pt idx="67">
                  <c:v>13645</c:v>
                </c:pt>
                <c:pt idx="68">
                  <c:v>14032</c:v>
                </c:pt>
                <c:pt idx="69">
                  <c:v>14265</c:v>
                </c:pt>
                <c:pt idx="70">
                  <c:v>14749</c:v>
                </c:pt>
                <c:pt idx="71">
                  <c:v>15438</c:v>
                </c:pt>
                <c:pt idx="72">
                  <c:v>16006</c:v>
                </c:pt>
                <c:pt idx="73">
                  <c:v>16496</c:v>
                </c:pt>
                <c:pt idx="74">
                  <c:v>17025</c:v>
                </c:pt>
                <c:pt idx="75">
                  <c:v>17514</c:v>
                </c:pt>
                <c:pt idx="76">
                  <c:v>18010</c:v>
                </c:pt>
                <c:pt idx="77">
                  <c:v>18496</c:v>
                </c:pt>
                <c:pt idx="78">
                  <c:v>19189</c:v>
                </c:pt>
                <c:pt idx="79">
                  <c:v>20162</c:v>
                </c:pt>
                <c:pt idx="80">
                  <c:v>20796</c:v>
                </c:pt>
                <c:pt idx="81">
                  <c:v>21745</c:v>
                </c:pt>
                <c:pt idx="82">
                  <c:v>22271</c:v>
                </c:pt>
                <c:pt idx="83">
                  <c:v>22750</c:v>
                </c:pt>
                <c:pt idx="84">
                  <c:v>23165</c:v>
                </c:pt>
                <c:pt idx="85">
                  <c:v>23851</c:v>
                </c:pt>
                <c:pt idx="86">
                  <c:v>24538</c:v>
                </c:pt>
                <c:pt idx="87">
                  <c:v>25216</c:v>
                </c:pt>
                <c:pt idx="88">
                  <c:v>25773</c:v>
                </c:pt>
                <c:pt idx="89">
                  <c:v>26473</c:v>
                </c:pt>
                <c:pt idx="90">
                  <c:v>26940</c:v>
                </c:pt>
                <c:pt idx="91">
                  <c:v>27549</c:v>
                </c:pt>
                <c:pt idx="92">
                  <c:v>28233</c:v>
                </c:pt>
                <c:pt idx="93">
                  <c:v>28818</c:v>
                </c:pt>
                <c:pt idx="94">
                  <c:v>29521</c:v>
                </c:pt>
                <c:pt idx="95">
                  <c:v>30514</c:v>
                </c:pt>
                <c:pt idx="96">
                  <c:v>31186</c:v>
                </c:pt>
                <c:pt idx="97">
                  <c:v>32033</c:v>
                </c:pt>
                <c:pt idx="98">
                  <c:v>33076</c:v>
                </c:pt>
                <c:pt idx="99">
                  <c:v>34316</c:v>
                </c:pt>
                <c:pt idx="100">
                  <c:v>35295</c:v>
                </c:pt>
                <c:pt idx="101">
                  <c:v>36406</c:v>
                </c:pt>
                <c:pt idx="102">
                  <c:v>37420</c:v>
                </c:pt>
                <c:pt idx="103">
                  <c:v>38277</c:v>
                </c:pt>
                <c:pt idx="104">
                  <c:v>39294</c:v>
                </c:pt>
                <c:pt idx="105">
                  <c:v>40400</c:v>
                </c:pt>
                <c:pt idx="106">
                  <c:v>41431</c:v>
                </c:pt>
                <c:pt idx="107">
                  <c:v>42762</c:v>
                </c:pt>
                <c:pt idx="108">
                  <c:v>43803</c:v>
                </c:pt>
                <c:pt idx="109">
                  <c:v>45029</c:v>
                </c:pt>
                <c:pt idx="110">
                  <c:v>45891</c:v>
                </c:pt>
                <c:pt idx="111">
                  <c:v>46845</c:v>
                </c:pt>
                <c:pt idx="112">
                  <c:v>47896</c:v>
                </c:pt>
                <c:pt idx="113">
                  <c:v>49009</c:v>
                </c:pt>
                <c:pt idx="114">
                  <c:v>50187</c:v>
                </c:pt>
                <c:pt idx="115">
                  <c:v>51427</c:v>
                </c:pt>
                <c:pt idx="116">
                  <c:v>52812</c:v>
                </c:pt>
                <c:pt idx="117">
                  <c:v>54010</c:v>
                </c:pt>
                <c:pt idx="118">
                  <c:v>55092</c:v>
                </c:pt>
                <c:pt idx="119">
                  <c:v>56385</c:v>
                </c:pt>
                <c:pt idx="120">
                  <c:v>57770</c:v>
                </c:pt>
                <c:pt idx="121">
                  <c:v>59394</c:v>
                </c:pt>
                <c:pt idx="122">
                  <c:v>60695</c:v>
                </c:pt>
                <c:pt idx="123">
                  <c:v>62142</c:v>
                </c:pt>
                <c:pt idx="124">
                  <c:v>63749</c:v>
                </c:pt>
                <c:pt idx="125">
                  <c:v>64958</c:v>
                </c:pt>
                <c:pt idx="126">
                  <c:v>66226</c:v>
                </c:pt>
                <c:pt idx="127">
                  <c:v>68079</c:v>
                </c:pt>
                <c:pt idx="128">
                  <c:v>70736</c:v>
                </c:pt>
                <c:pt idx="129">
                  <c:v>72347</c:v>
                </c:pt>
                <c:pt idx="130">
                  <c:v>74018</c:v>
                </c:pt>
                <c:pt idx="131">
                  <c:v>75699</c:v>
                </c:pt>
                <c:pt idx="132">
                  <c:v>76981</c:v>
                </c:pt>
                <c:pt idx="133">
                  <c:v>78572</c:v>
                </c:pt>
                <c:pt idx="134">
                  <c:v>80094</c:v>
                </c:pt>
                <c:pt idx="135">
                  <c:v>81668</c:v>
                </c:pt>
                <c:pt idx="136">
                  <c:v>83130</c:v>
                </c:pt>
                <c:pt idx="137">
                  <c:v>84882</c:v>
                </c:pt>
                <c:pt idx="138">
                  <c:v>86521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'Statistik Harian'!$F$1</c:f>
              <c:strCache>
                <c:ptCount val="1"/>
                <c:pt idx="0">
                  <c:v>Kasus aktif</c:v>
                </c:pt>
              </c:strCache>
            </c:strRef>
          </c:tx>
          <c:spPr>
            <a:solidFill>
              <a:srgbClr val="fbbc04"/>
            </a:solidFill>
            <a:ln w="19080">
              <a:solidFill>
                <a:srgbClr val="fbbc04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'Statistik Harian'!$A$2:$A$140</c:f>
              <c:strCache>
                <c:ptCount val="139"/>
                <c:pt idx="0">
                  <c:v>2 Mar</c:v>
                </c:pt>
                <c:pt idx="1">
                  <c:v>3 Mar</c:v>
                </c:pt>
                <c:pt idx="2">
                  <c:v>4 Mar</c:v>
                </c:pt>
                <c:pt idx="3">
                  <c:v>5 Mar</c:v>
                </c:pt>
                <c:pt idx="4">
                  <c:v>6 Mar</c:v>
                </c:pt>
                <c:pt idx="5">
                  <c:v>7 Mar</c:v>
                </c:pt>
                <c:pt idx="6">
                  <c:v>8 Mar</c:v>
                </c:pt>
                <c:pt idx="7">
                  <c:v>9 Mar</c:v>
                </c:pt>
                <c:pt idx="8">
                  <c:v>10 Mar</c:v>
                </c:pt>
                <c:pt idx="9">
                  <c:v>12 Mar</c:v>
                </c:pt>
                <c:pt idx="10">
                  <c:v>13 Mar</c:v>
                </c:pt>
                <c:pt idx="11">
                  <c:v>14 Mar</c:v>
                </c:pt>
                <c:pt idx="12">
                  <c:v>15 Mar</c:v>
                </c:pt>
                <c:pt idx="13">
                  <c:v>16 Mar</c:v>
                </c:pt>
                <c:pt idx="14">
                  <c:v>17 Mar</c:v>
                </c:pt>
                <c:pt idx="15">
                  <c:v>18 Mar</c:v>
                </c:pt>
                <c:pt idx="16">
                  <c:v>19 Mar</c:v>
                </c:pt>
                <c:pt idx="17">
                  <c:v>20 Mar</c:v>
                </c:pt>
                <c:pt idx="18">
                  <c:v>21 Mar</c:v>
                </c:pt>
                <c:pt idx="19">
                  <c:v>22 Mar</c:v>
                </c:pt>
                <c:pt idx="20">
                  <c:v>23 Mar</c:v>
                </c:pt>
                <c:pt idx="21">
                  <c:v>24 Mar</c:v>
                </c:pt>
                <c:pt idx="22">
                  <c:v>25 Mar</c:v>
                </c:pt>
                <c:pt idx="23">
                  <c:v>26 Mar</c:v>
                </c:pt>
                <c:pt idx="24">
                  <c:v>27 Mar</c:v>
                </c:pt>
                <c:pt idx="25">
                  <c:v>28 Mar</c:v>
                </c:pt>
                <c:pt idx="26">
                  <c:v>29 Mar</c:v>
                </c:pt>
                <c:pt idx="27">
                  <c:v>30 Mar</c:v>
                </c:pt>
                <c:pt idx="28">
                  <c:v>31 Mar</c:v>
                </c:pt>
                <c:pt idx="29">
                  <c:v>1 Apr</c:v>
                </c:pt>
                <c:pt idx="30">
                  <c:v>2 Apr</c:v>
                </c:pt>
                <c:pt idx="31">
                  <c:v>3 Apr</c:v>
                </c:pt>
                <c:pt idx="32">
                  <c:v>4 Apr</c:v>
                </c:pt>
                <c:pt idx="33">
                  <c:v>5 Apr</c:v>
                </c:pt>
                <c:pt idx="34">
                  <c:v>6 Apr</c:v>
                </c:pt>
                <c:pt idx="35">
                  <c:v>7 Apr</c:v>
                </c:pt>
                <c:pt idx="36">
                  <c:v>8 Apr</c:v>
                </c:pt>
                <c:pt idx="37">
                  <c:v>9 Apr</c:v>
                </c:pt>
                <c:pt idx="38">
                  <c:v>10 Apr</c:v>
                </c:pt>
                <c:pt idx="39">
                  <c:v>11 Apr</c:v>
                </c:pt>
                <c:pt idx="40">
                  <c:v>12 Apr</c:v>
                </c:pt>
                <c:pt idx="41">
                  <c:v>13 Apr</c:v>
                </c:pt>
                <c:pt idx="42">
                  <c:v>14 Apr</c:v>
                </c:pt>
                <c:pt idx="43">
                  <c:v>15 Apr</c:v>
                </c:pt>
                <c:pt idx="44">
                  <c:v>16 Apr</c:v>
                </c:pt>
                <c:pt idx="45">
                  <c:v>17 Apr</c:v>
                </c:pt>
                <c:pt idx="46">
                  <c:v>18 Apr</c:v>
                </c:pt>
                <c:pt idx="47">
                  <c:v>19 Apr</c:v>
                </c:pt>
                <c:pt idx="48">
                  <c:v>20 Apr</c:v>
                </c:pt>
                <c:pt idx="49">
                  <c:v>21 Apr</c:v>
                </c:pt>
                <c:pt idx="50">
                  <c:v>22 Apr</c:v>
                </c:pt>
                <c:pt idx="51">
                  <c:v>23 Apr</c:v>
                </c:pt>
                <c:pt idx="52">
                  <c:v>24 Apr</c:v>
                </c:pt>
                <c:pt idx="53">
                  <c:v>25 Apr</c:v>
                </c:pt>
                <c:pt idx="54">
                  <c:v>26 Apr</c:v>
                </c:pt>
                <c:pt idx="55">
                  <c:v>27 Apr</c:v>
                </c:pt>
                <c:pt idx="56">
                  <c:v>28 Apr</c:v>
                </c:pt>
                <c:pt idx="57">
                  <c:v>29 Apr</c:v>
                </c:pt>
                <c:pt idx="58">
                  <c:v>30 Apr</c:v>
                </c:pt>
                <c:pt idx="59">
                  <c:v>1 May</c:v>
                </c:pt>
                <c:pt idx="60">
                  <c:v>2 May</c:v>
                </c:pt>
                <c:pt idx="61">
                  <c:v>3 May</c:v>
                </c:pt>
                <c:pt idx="62">
                  <c:v>4 May</c:v>
                </c:pt>
                <c:pt idx="63">
                  <c:v>5 May</c:v>
                </c:pt>
                <c:pt idx="64">
                  <c:v>6 May</c:v>
                </c:pt>
                <c:pt idx="65">
                  <c:v>7 May</c:v>
                </c:pt>
                <c:pt idx="66">
                  <c:v>8 May</c:v>
                </c:pt>
                <c:pt idx="67">
                  <c:v>9 May</c:v>
                </c:pt>
                <c:pt idx="68">
                  <c:v>10 May</c:v>
                </c:pt>
                <c:pt idx="69">
                  <c:v>11 May</c:v>
                </c:pt>
                <c:pt idx="70">
                  <c:v>12 May</c:v>
                </c:pt>
                <c:pt idx="71">
                  <c:v>13 May</c:v>
                </c:pt>
                <c:pt idx="72">
                  <c:v>14 May</c:v>
                </c:pt>
                <c:pt idx="73">
                  <c:v>15 May</c:v>
                </c:pt>
                <c:pt idx="74">
                  <c:v>16 May</c:v>
                </c:pt>
                <c:pt idx="75">
                  <c:v>17 May</c:v>
                </c:pt>
                <c:pt idx="76">
                  <c:v>18 May</c:v>
                </c:pt>
                <c:pt idx="77">
                  <c:v>19 May</c:v>
                </c:pt>
                <c:pt idx="78">
                  <c:v>20 May</c:v>
                </c:pt>
                <c:pt idx="79">
                  <c:v>21 May</c:v>
                </c:pt>
                <c:pt idx="80">
                  <c:v>22 May</c:v>
                </c:pt>
                <c:pt idx="81">
                  <c:v>23 May</c:v>
                </c:pt>
                <c:pt idx="82">
                  <c:v>24 May</c:v>
                </c:pt>
                <c:pt idx="83">
                  <c:v>25 May</c:v>
                </c:pt>
                <c:pt idx="84">
                  <c:v>26 May</c:v>
                </c:pt>
                <c:pt idx="85">
                  <c:v>27 May</c:v>
                </c:pt>
                <c:pt idx="86">
                  <c:v>28 May</c:v>
                </c:pt>
                <c:pt idx="87">
                  <c:v>29 May</c:v>
                </c:pt>
                <c:pt idx="88">
                  <c:v>30 May</c:v>
                </c:pt>
                <c:pt idx="89">
                  <c:v>31 May</c:v>
                </c:pt>
                <c:pt idx="90">
                  <c:v>1 Jun</c:v>
                </c:pt>
                <c:pt idx="91">
                  <c:v>2 Jun</c:v>
                </c:pt>
                <c:pt idx="92">
                  <c:v>3 Jun</c:v>
                </c:pt>
                <c:pt idx="93">
                  <c:v>4 Jun</c:v>
                </c:pt>
                <c:pt idx="94">
                  <c:v>5 Jun</c:v>
                </c:pt>
                <c:pt idx="95">
                  <c:v>6 Jun</c:v>
                </c:pt>
                <c:pt idx="96">
                  <c:v>7 Jun</c:v>
                </c:pt>
                <c:pt idx="97">
                  <c:v>8 Jun</c:v>
                </c:pt>
                <c:pt idx="98">
                  <c:v>9 Jun</c:v>
                </c:pt>
                <c:pt idx="99">
                  <c:v>10 Jun</c:v>
                </c:pt>
                <c:pt idx="100">
                  <c:v>11 Jun</c:v>
                </c:pt>
                <c:pt idx="101">
                  <c:v>12 Jun</c:v>
                </c:pt>
                <c:pt idx="102">
                  <c:v>13 Jun</c:v>
                </c:pt>
                <c:pt idx="103">
                  <c:v>14 Jun</c:v>
                </c:pt>
                <c:pt idx="104">
                  <c:v>15 Jun</c:v>
                </c:pt>
                <c:pt idx="105">
                  <c:v>16 Jun</c:v>
                </c:pt>
                <c:pt idx="106">
                  <c:v>17 Jun</c:v>
                </c:pt>
                <c:pt idx="107">
                  <c:v>18 Jun</c:v>
                </c:pt>
                <c:pt idx="108">
                  <c:v>19 Jun</c:v>
                </c:pt>
                <c:pt idx="109">
                  <c:v>20 Jun</c:v>
                </c:pt>
                <c:pt idx="110">
                  <c:v>21 Jun</c:v>
                </c:pt>
                <c:pt idx="111">
                  <c:v>22 Jun</c:v>
                </c:pt>
                <c:pt idx="112">
                  <c:v>23 Jun</c:v>
                </c:pt>
                <c:pt idx="113">
                  <c:v>24 Jun</c:v>
                </c:pt>
                <c:pt idx="114">
                  <c:v>25 Jun</c:v>
                </c:pt>
                <c:pt idx="115">
                  <c:v>26 Jun</c:v>
                </c:pt>
                <c:pt idx="116">
                  <c:v>27 Jun</c:v>
                </c:pt>
                <c:pt idx="117">
                  <c:v>28 Jun</c:v>
                </c:pt>
                <c:pt idx="118">
                  <c:v>29 Jun</c:v>
                </c:pt>
                <c:pt idx="119">
                  <c:v>30 Jun</c:v>
                </c:pt>
                <c:pt idx="120">
                  <c:v>1 Jul</c:v>
                </c:pt>
                <c:pt idx="121">
                  <c:v>2 Jul</c:v>
                </c:pt>
                <c:pt idx="122">
                  <c:v>3 Jul</c:v>
                </c:pt>
                <c:pt idx="123">
                  <c:v>4 Jul</c:v>
                </c:pt>
                <c:pt idx="124">
                  <c:v>5 Jul</c:v>
                </c:pt>
                <c:pt idx="125">
                  <c:v>6 Jul</c:v>
                </c:pt>
                <c:pt idx="126">
                  <c:v>7 Jul</c:v>
                </c:pt>
                <c:pt idx="127">
                  <c:v>8 Jul</c:v>
                </c:pt>
                <c:pt idx="128">
                  <c:v>9 Jul</c:v>
                </c:pt>
                <c:pt idx="129">
                  <c:v>10 Jul</c:v>
                </c:pt>
                <c:pt idx="130">
                  <c:v>11 Jul</c:v>
                </c:pt>
                <c:pt idx="131">
                  <c:v>12 Jul</c:v>
                </c:pt>
                <c:pt idx="132">
                  <c:v>13 Jul</c:v>
                </c:pt>
                <c:pt idx="133">
                  <c:v>14 Jul</c:v>
                </c:pt>
                <c:pt idx="134">
                  <c:v>15 Jul</c:v>
                </c:pt>
                <c:pt idx="135">
                  <c:v>16 Jul</c:v>
                </c:pt>
                <c:pt idx="136">
                  <c:v>17 Jul</c:v>
                </c:pt>
                <c:pt idx="137">
                  <c:v>18 Jul</c:v>
                </c:pt>
                <c:pt idx="138">
                  <c:v>19 Jul</c:v>
                </c:pt>
              </c:strCache>
            </c:strRef>
          </c:cat>
          <c:val>
            <c:numRef>
              <c:f>'Statistik Harian'!$F$2:$F$140</c:f>
              <c:numCache>
                <c:formatCode>General</c:formatCode>
                <c:ptCount val="13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19</c:v>
                </c:pt>
                <c:pt idx="8">
                  <c:v>27</c:v>
                </c:pt>
                <c:pt idx="9">
                  <c:v>27</c:v>
                </c:pt>
                <c:pt idx="10">
                  <c:v>60</c:v>
                </c:pt>
                <c:pt idx="11">
                  <c:v>83</c:v>
                </c:pt>
                <c:pt idx="12">
                  <c:v>104</c:v>
                </c:pt>
                <c:pt idx="13">
                  <c:v>121</c:v>
                </c:pt>
                <c:pt idx="14">
                  <c:v>156</c:v>
                </c:pt>
                <c:pt idx="15">
                  <c:v>197</c:v>
                </c:pt>
                <c:pt idx="16">
                  <c:v>269</c:v>
                </c:pt>
                <c:pt idx="17">
                  <c:v>321</c:v>
                </c:pt>
                <c:pt idx="18">
                  <c:v>392</c:v>
                </c:pt>
                <c:pt idx="19">
                  <c:v>437</c:v>
                </c:pt>
                <c:pt idx="20">
                  <c:v>500</c:v>
                </c:pt>
                <c:pt idx="21">
                  <c:v>600</c:v>
                </c:pt>
                <c:pt idx="22">
                  <c:v>701</c:v>
                </c:pt>
                <c:pt idx="23">
                  <c:v>780</c:v>
                </c:pt>
                <c:pt idx="24">
                  <c:v>913</c:v>
                </c:pt>
                <c:pt idx="25">
                  <c:v>994</c:v>
                </c:pt>
                <c:pt idx="26">
                  <c:v>1107</c:v>
                </c:pt>
                <c:pt idx="27">
                  <c:v>1217</c:v>
                </c:pt>
                <c:pt idx="28">
                  <c:v>1311</c:v>
                </c:pt>
                <c:pt idx="29">
                  <c:v>1417</c:v>
                </c:pt>
                <c:pt idx="30">
                  <c:v>1508</c:v>
                </c:pt>
                <c:pt idx="31">
                  <c:v>1671</c:v>
                </c:pt>
                <c:pt idx="32">
                  <c:v>1751</c:v>
                </c:pt>
                <c:pt idx="33">
                  <c:v>1911</c:v>
                </c:pt>
                <c:pt idx="34">
                  <c:v>2090</c:v>
                </c:pt>
                <c:pt idx="35">
                  <c:v>2313</c:v>
                </c:pt>
                <c:pt idx="36">
                  <c:v>2494</c:v>
                </c:pt>
                <c:pt idx="37">
                  <c:v>2761</c:v>
                </c:pt>
                <c:pt idx="38">
                  <c:v>2924</c:v>
                </c:pt>
                <c:pt idx="39">
                  <c:v>3229</c:v>
                </c:pt>
                <c:pt idx="40">
                  <c:v>3509</c:v>
                </c:pt>
                <c:pt idx="41">
                  <c:v>3778</c:v>
                </c:pt>
                <c:pt idx="42">
                  <c:v>3954</c:v>
                </c:pt>
                <c:pt idx="43">
                  <c:v>4221</c:v>
                </c:pt>
                <c:pt idx="44">
                  <c:v>4472</c:v>
                </c:pt>
                <c:pt idx="45">
                  <c:v>4796</c:v>
                </c:pt>
                <c:pt idx="46">
                  <c:v>5082</c:v>
                </c:pt>
                <c:pt idx="47">
                  <c:v>5307</c:v>
                </c:pt>
                <c:pt idx="48">
                  <c:v>5423</c:v>
                </c:pt>
                <c:pt idx="49">
                  <c:v>5677</c:v>
                </c:pt>
                <c:pt idx="50">
                  <c:v>5869</c:v>
                </c:pt>
                <c:pt idx="51">
                  <c:v>6168</c:v>
                </c:pt>
                <c:pt idx="52">
                  <c:v>6520</c:v>
                </c:pt>
                <c:pt idx="53">
                  <c:v>6845</c:v>
                </c:pt>
                <c:pt idx="54">
                  <c:v>7032</c:v>
                </c:pt>
                <c:pt idx="55">
                  <c:v>7180</c:v>
                </c:pt>
                <c:pt idx="56">
                  <c:v>7484</c:v>
                </c:pt>
                <c:pt idx="57">
                  <c:v>7596</c:v>
                </c:pt>
                <c:pt idx="58">
                  <c:v>7804</c:v>
                </c:pt>
                <c:pt idx="59">
                  <c:v>8160</c:v>
                </c:pt>
                <c:pt idx="60">
                  <c:v>8347</c:v>
                </c:pt>
                <c:pt idx="61">
                  <c:v>8471</c:v>
                </c:pt>
                <c:pt idx="62">
                  <c:v>8769</c:v>
                </c:pt>
                <c:pt idx="63">
                  <c:v>9002</c:v>
                </c:pt>
                <c:pt idx="64">
                  <c:v>9226</c:v>
                </c:pt>
                <c:pt idx="65">
                  <c:v>9465</c:v>
                </c:pt>
                <c:pt idx="66">
                  <c:v>9675</c:v>
                </c:pt>
                <c:pt idx="67">
                  <c:v>10079</c:v>
                </c:pt>
                <c:pt idx="68">
                  <c:v>10361</c:v>
                </c:pt>
                <c:pt idx="69">
                  <c:v>10393</c:v>
                </c:pt>
                <c:pt idx="70">
                  <c:v>10679</c:v>
                </c:pt>
                <c:pt idx="71">
                  <c:v>11123</c:v>
                </c:pt>
                <c:pt idx="72">
                  <c:v>11445</c:v>
                </c:pt>
                <c:pt idx="73">
                  <c:v>11617</c:v>
                </c:pt>
                <c:pt idx="74">
                  <c:v>12025</c:v>
                </c:pt>
                <c:pt idx="75">
                  <c:v>12237</c:v>
                </c:pt>
                <c:pt idx="76">
                  <c:v>12495</c:v>
                </c:pt>
                <c:pt idx="77">
                  <c:v>12808</c:v>
                </c:pt>
                <c:pt idx="78">
                  <c:v>13372</c:v>
                </c:pt>
                <c:pt idx="79">
                  <c:v>14046</c:v>
                </c:pt>
                <c:pt idx="80">
                  <c:v>14413</c:v>
                </c:pt>
                <c:pt idx="81">
                  <c:v>15145</c:v>
                </c:pt>
                <c:pt idx="82">
                  <c:v>15497</c:v>
                </c:pt>
                <c:pt idx="83">
                  <c:v>15717</c:v>
                </c:pt>
                <c:pt idx="84">
                  <c:v>15870</c:v>
                </c:pt>
                <c:pt idx="85">
                  <c:v>16321</c:v>
                </c:pt>
                <c:pt idx="86">
                  <c:v>16802</c:v>
                </c:pt>
                <c:pt idx="87">
                  <c:v>17204</c:v>
                </c:pt>
                <c:pt idx="88">
                  <c:v>17185</c:v>
                </c:pt>
                <c:pt idx="89">
                  <c:v>17552</c:v>
                </c:pt>
                <c:pt idx="90">
                  <c:v>17662</c:v>
                </c:pt>
                <c:pt idx="91">
                  <c:v>17951</c:v>
                </c:pt>
                <c:pt idx="92">
                  <c:v>18129</c:v>
                </c:pt>
                <c:pt idx="93">
                  <c:v>18205</c:v>
                </c:pt>
                <c:pt idx="94">
                  <c:v>18308</c:v>
                </c:pt>
                <c:pt idx="95">
                  <c:v>18806</c:v>
                </c:pt>
                <c:pt idx="96">
                  <c:v>18837</c:v>
                </c:pt>
                <c:pt idx="97">
                  <c:v>19246</c:v>
                </c:pt>
                <c:pt idx="98">
                  <c:v>19739</c:v>
                </c:pt>
                <c:pt idx="99">
                  <c:v>20228</c:v>
                </c:pt>
                <c:pt idx="100">
                  <c:v>20659</c:v>
                </c:pt>
                <c:pt idx="101">
                  <c:v>21145</c:v>
                </c:pt>
                <c:pt idx="102">
                  <c:v>21553</c:v>
                </c:pt>
                <c:pt idx="103">
                  <c:v>21612</c:v>
                </c:pt>
                <c:pt idx="104">
                  <c:v>21973</c:v>
                </c:pt>
                <c:pt idx="105">
                  <c:v>22466</c:v>
                </c:pt>
                <c:pt idx="106">
                  <c:v>22912</c:v>
                </c:pt>
                <c:pt idx="107">
                  <c:v>23625</c:v>
                </c:pt>
                <c:pt idx="108">
                  <c:v>24081</c:v>
                </c:pt>
                <c:pt idx="109">
                  <c:v>24717</c:v>
                </c:pt>
                <c:pt idx="110">
                  <c:v>25022</c:v>
                </c:pt>
                <c:pt idx="111">
                  <c:v>25610</c:v>
                </c:pt>
                <c:pt idx="112">
                  <c:v>26120</c:v>
                </c:pt>
                <c:pt idx="113">
                  <c:v>26778</c:v>
                </c:pt>
                <c:pt idx="114">
                  <c:v>27118</c:v>
                </c:pt>
                <c:pt idx="115">
                  <c:v>27411</c:v>
                </c:pt>
                <c:pt idx="116">
                  <c:v>28183</c:v>
                </c:pt>
                <c:pt idx="117">
                  <c:v>28320</c:v>
                </c:pt>
                <c:pt idx="118">
                  <c:v>28487</c:v>
                </c:pt>
                <c:pt idx="119">
                  <c:v>28703</c:v>
                </c:pt>
                <c:pt idx="120">
                  <c:v>29241</c:v>
                </c:pt>
                <c:pt idx="121">
                  <c:v>29740</c:v>
                </c:pt>
                <c:pt idx="122">
                  <c:v>30091</c:v>
                </c:pt>
                <c:pt idx="123">
                  <c:v>30834</c:v>
                </c:pt>
                <c:pt idx="124">
                  <c:v>31473</c:v>
                </c:pt>
                <c:pt idx="125">
                  <c:v>31798</c:v>
                </c:pt>
                <c:pt idx="126">
                  <c:v>32132</c:v>
                </c:pt>
                <c:pt idx="127">
                  <c:v>33135</c:v>
                </c:pt>
                <c:pt idx="128">
                  <c:v>34668</c:v>
                </c:pt>
                <c:pt idx="129">
                  <c:v>35349</c:v>
                </c:pt>
                <c:pt idx="130">
                  <c:v>35764</c:v>
                </c:pt>
                <c:pt idx="131">
                  <c:v>36455</c:v>
                </c:pt>
                <c:pt idx="132">
                  <c:v>36636</c:v>
                </c:pt>
                <c:pt idx="133">
                  <c:v>37226</c:v>
                </c:pt>
                <c:pt idx="134">
                  <c:v>37247</c:v>
                </c:pt>
                <c:pt idx="135">
                  <c:v>37450</c:v>
                </c:pt>
                <c:pt idx="136">
                  <c:v>37339</c:v>
                </c:pt>
                <c:pt idx="137">
                  <c:v>37598</c:v>
                </c:pt>
                <c:pt idx="138">
                  <c:v>36977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'Statistik Harian'!$I$1</c:f>
              <c:strCache>
                <c:ptCount val="1"/>
                <c:pt idx="0">
                  <c:v>Sembuh</c:v>
                </c:pt>
              </c:strCache>
            </c:strRef>
          </c:tx>
          <c:spPr>
            <a:solidFill>
              <a:srgbClr val="34a853"/>
            </a:solidFill>
            <a:ln w="19080">
              <a:solidFill>
                <a:srgbClr val="34a853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'Statistik Harian'!$A$2:$A$140</c:f>
              <c:strCache>
                <c:ptCount val="139"/>
                <c:pt idx="0">
                  <c:v>2 Mar</c:v>
                </c:pt>
                <c:pt idx="1">
                  <c:v>3 Mar</c:v>
                </c:pt>
                <c:pt idx="2">
                  <c:v>4 Mar</c:v>
                </c:pt>
                <c:pt idx="3">
                  <c:v>5 Mar</c:v>
                </c:pt>
                <c:pt idx="4">
                  <c:v>6 Mar</c:v>
                </c:pt>
                <c:pt idx="5">
                  <c:v>7 Mar</c:v>
                </c:pt>
                <c:pt idx="6">
                  <c:v>8 Mar</c:v>
                </c:pt>
                <c:pt idx="7">
                  <c:v>9 Mar</c:v>
                </c:pt>
                <c:pt idx="8">
                  <c:v>10 Mar</c:v>
                </c:pt>
                <c:pt idx="9">
                  <c:v>12 Mar</c:v>
                </c:pt>
                <c:pt idx="10">
                  <c:v>13 Mar</c:v>
                </c:pt>
                <c:pt idx="11">
                  <c:v>14 Mar</c:v>
                </c:pt>
                <c:pt idx="12">
                  <c:v>15 Mar</c:v>
                </c:pt>
                <c:pt idx="13">
                  <c:v>16 Mar</c:v>
                </c:pt>
                <c:pt idx="14">
                  <c:v>17 Mar</c:v>
                </c:pt>
                <c:pt idx="15">
                  <c:v>18 Mar</c:v>
                </c:pt>
                <c:pt idx="16">
                  <c:v>19 Mar</c:v>
                </c:pt>
                <c:pt idx="17">
                  <c:v>20 Mar</c:v>
                </c:pt>
                <c:pt idx="18">
                  <c:v>21 Mar</c:v>
                </c:pt>
                <c:pt idx="19">
                  <c:v>22 Mar</c:v>
                </c:pt>
                <c:pt idx="20">
                  <c:v>23 Mar</c:v>
                </c:pt>
                <c:pt idx="21">
                  <c:v>24 Mar</c:v>
                </c:pt>
                <c:pt idx="22">
                  <c:v>25 Mar</c:v>
                </c:pt>
                <c:pt idx="23">
                  <c:v>26 Mar</c:v>
                </c:pt>
                <c:pt idx="24">
                  <c:v>27 Mar</c:v>
                </c:pt>
                <c:pt idx="25">
                  <c:v>28 Mar</c:v>
                </c:pt>
                <c:pt idx="26">
                  <c:v>29 Mar</c:v>
                </c:pt>
                <c:pt idx="27">
                  <c:v>30 Mar</c:v>
                </c:pt>
                <c:pt idx="28">
                  <c:v>31 Mar</c:v>
                </c:pt>
                <c:pt idx="29">
                  <c:v>1 Apr</c:v>
                </c:pt>
                <c:pt idx="30">
                  <c:v>2 Apr</c:v>
                </c:pt>
                <c:pt idx="31">
                  <c:v>3 Apr</c:v>
                </c:pt>
                <c:pt idx="32">
                  <c:v>4 Apr</c:v>
                </c:pt>
                <c:pt idx="33">
                  <c:v>5 Apr</c:v>
                </c:pt>
                <c:pt idx="34">
                  <c:v>6 Apr</c:v>
                </c:pt>
                <c:pt idx="35">
                  <c:v>7 Apr</c:v>
                </c:pt>
                <c:pt idx="36">
                  <c:v>8 Apr</c:v>
                </c:pt>
                <c:pt idx="37">
                  <c:v>9 Apr</c:v>
                </c:pt>
                <c:pt idx="38">
                  <c:v>10 Apr</c:v>
                </c:pt>
                <c:pt idx="39">
                  <c:v>11 Apr</c:v>
                </c:pt>
                <c:pt idx="40">
                  <c:v>12 Apr</c:v>
                </c:pt>
                <c:pt idx="41">
                  <c:v>13 Apr</c:v>
                </c:pt>
                <c:pt idx="42">
                  <c:v>14 Apr</c:v>
                </c:pt>
                <c:pt idx="43">
                  <c:v>15 Apr</c:v>
                </c:pt>
                <c:pt idx="44">
                  <c:v>16 Apr</c:v>
                </c:pt>
                <c:pt idx="45">
                  <c:v>17 Apr</c:v>
                </c:pt>
                <c:pt idx="46">
                  <c:v>18 Apr</c:v>
                </c:pt>
                <c:pt idx="47">
                  <c:v>19 Apr</c:v>
                </c:pt>
                <c:pt idx="48">
                  <c:v>20 Apr</c:v>
                </c:pt>
                <c:pt idx="49">
                  <c:v>21 Apr</c:v>
                </c:pt>
                <c:pt idx="50">
                  <c:v>22 Apr</c:v>
                </c:pt>
                <c:pt idx="51">
                  <c:v>23 Apr</c:v>
                </c:pt>
                <c:pt idx="52">
                  <c:v>24 Apr</c:v>
                </c:pt>
                <c:pt idx="53">
                  <c:v>25 Apr</c:v>
                </c:pt>
                <c:pt idx="54">
                  <c:v>26 Apr</c:v>
                </c:pt>
                <c:pt idx="55">
                  <c:v>27 Apr</c:v>
                </c:pt>
                <c:pt idx="56">
                  <c:v>28 Apr</c:v>
                </c:pt>
                <c:pt idx="57">
                  <c:v>29 Apr</c:v>
                </c:pt>
                <c:pt idx="58">
                  <c:v>30 Apr</c:v>
                </c:pt>
                <c:pt idx="59">
                  <c:v>1 May</c:v>
                </c:pt>
                <c:pt idx="60">
                  <c:v>2 May</c:v>
                </c:pt>
                <c:pt idx="61">
                  <c:v>3 May</c:v>
                </c:pt>
                <c:pt idx="62">
                  <c:v>4 May</c:v>
                </c:pt>
                <c:pt idx="63">
                  <c:v>5 May</c:v>
                </c:pt>
                <c:pt idx="64">
                  <c:v>6 May</c:v>
                </c:pt>
                <c:pt idx="65">
                  <c:v>7 May</c:v>
                </c:pt>
                <c:pt idx="66">
                  <c:v>8 May</c:v>
                </c:pt>
                <c:pt idx="67">
                  <c:v>9 May</c:v>
                </c:pt>
                <c:pt idx="68">
                  <c:v>10 May</c:v>
                </c:pt>
                <c:pt idx="69">
                  <c:v>11 May</c:v>
                </c:pt>
                <c:pt idx="70">
                  <c:v>12 May</c:v>
                </c:pt>
                <c:pt idx="71">
                  <c:v>13 May</c:v>
                </c:pt>
                <c:pt idx="72">
                  <c:v>14 May</c:v>
                </c:pt>
                <c:pt idx="73">
                  <c:v>15 May</c:v>
                </c:pt>
                <c:pt idx="74">
                  <c:v>16 May</c:v>
                </c:pt>
                <c:pt idx="75">
                  <c:v>17 May</c:v>
                </c:pt>
                <c:pt idx="76">
                  <c:v>18 May</c:v>
                </c:pt>
                <c:pt idx="77">
                  <c:v>19 May</c:v>
                </c:pt>
                <c:pt idx="78">
                  <c:v>20 May</c:v>
                </c:pt>
                <c:pt idx="79">
                  <c:v>21 May</c:v>
                </c:pt>
                <c:pt idx="80">
                  <c:v>22 May</c:v>
                </c:pt>
                <c:pt idx="81">
                  <c:v>23 May</c:v>
                </c:pt>
                <c:pt idx="82">
                  <c:v>24 May</c:v>
                </c:pt>
                <c:pt idx="83">
                  <c:v>25 May</c:v>
                </c:pt>
                <c:pt idx="84">
                  <c:v>26 May</c:v>
                </c:pt>
                <c:pt idx="85">
                  <c:v>27 May</c:v>
                </c:pt>
                <c:pt idx="86">
                  <c:v>28 May</c:v>
                </c:pt>
                <c:pt idx="87">
                  <c:v>29 May</c:v>
                </c:pt>
                <c:pt idx="88">
                  <c:v>30 May</c:v>
                </c:pt>
                <c:pt idx="89">
                  <c:v>31 May</c:v>
                </c:pt>
                <c:pt idx="90">
                  <c:v>1 Jun</c:v>
                </c:pt>
                <c:pt idx="91">
                  <c:v>2 Jun</c:v>
                </c:pt>
                <c:pt idx="92">
                  <c:v>3 Jun</c:v>
                </c:pt>
                <c:pt idx="93">
                  <c:v>4 Jun</c:v>
                </c:pt>
                <c:pt idx="94">
                  <c:v>5 Jun</c:v>
                </c:pt>
                <c:pt idx="95">
                  <c:v>6 Jun</c:v>
                </c:pt>
                <c:pt idx="96">
                  <c:v>7 Jun</c:v>
                </c:pt>
                <c:pt idx="97">
                  <c:v>8 Jun</c:v>
                </c:pt>
                <c:pt idx="98">
                  <c:v>9 Jun</c:v>
                </c:pt>
                <c:pt idx="99">
                  <c:v>10 Jun</c:v>
                </c:pt>
                <c:pt idx="100">
                  <c:v>11 Jun</c:v>
                </c:pt>
                <c:pt idx="101">
                  <c:v>12 Jun</c:v>
                </c:pt>
                <c:pt idx="102">
                  <c:v>13 Jun</c:v>
                </c:pt>
                <c:pt idx="103">
                  <c:v>14 Jun</c:v>
                </c:pt>
                <c:pt idx="104">
                  <c:v>15 Jun</c:v>
                </c:pt>
                <c:pt idx="105">
                  <c:v>16 Jun</c:v>
                </c:pt>
                <c:pt idx="106">
                  <c:v>17 Jun</c:v>
                </c:pt>
                <c:pt idx="107">
                  <c:v>18 Jun</c:v>
                </c:pt>
                <c:pt idx="108">
                  <c:v>19 Jun</c:v>
                </c:pt>
                <c:pt idx="109">
                  <c:v>20 Jun</c:v>
                </c:pt>
                <c:pt idx="110">
                  <c:v>21 Jun</c:v>
                </c:pt>
                <c:pt idx="111">
                  <c:v>22 Jun</c:v>
                </c:pt>
                <c:pt idx="112">
                  <c:v>23 Jun</c:v>
                </c:pt>
                <c:pt idx="113">
                  <c:v>24 Jun</c:v>
                </c:pt>
                <c:pt idx="114">
                  <c:v>25 Jun</c:v>
                </c:pt>
                <c:pt idx="115">
                  <c:v>26 Jun</c:v>
                </c:pt>
                <c:pt idx="116">
                  <c:v>27 Jun</c:v>
                </c:pt>
                <c:pt idx="117">
                  <c:v>28 Jun</c:v>
                </c:pt>
                <c:pt idx="118">
                  <c:v>29 Jun</c:v>
                </c:pt>
                <c:pt idx="119">
                  <c:v>30 Jun</c:v>
                </c:pt>
                <c:pt idx="120">
                  <c:v>1 Jul</c:v>
                </c:pt>
                <c:pt idx="121">
                  <c:v>2 Jul</c:v>
                </c:pt>
                <c:pt idx="122">
                  <c:v>3 Jul</c:v>
                </c:pt>
                <c:pt idx="123">
                  <c:v>4 Jul</c:v>
                </c:pt>
                <c:pt idx="124">
                  <c:v>5 Jul</c:v>
                </c:pt>
                <c:pt idx="125">
                  <c:v>6 Jul</c:v>
                </c:pt>
                <c:pt idx="126">
                  <c:v>7 Jul</c:v>
                </c:pt>
                <c:pt idx="127">
                  <c:v>8 Jul</c:v>
                </c:pt>
                <c:pt idx="128">
                  <c:v>9 Jul</c:v>
                </c:pt>
                <c:pt idx="129">
                  <c:v>10 Jul</c:v>
                </c:pt>
                <c:pt idx="130">
                  <c:v>11 Jul</c:v>
                </c:pt>
                <c:pt idx="131">
                  <c:v>12 Jul</c:v>
                </c:pt>
                <c:pt idx="132">
                  <c:v>13 Jul</c:v>
                </c:pt>
                <c:pt idx="133">
                  <c:v>14 Jul</c:v>
                </c:pt>
                <c:pt idx="134">
                  <c:v>15 Jul</c:v>
                </c:pt>
                <c:pt idx="135">
                  <c:v>16 Jul</c:v>
                </c:pt>
                <c:pt idx="136">
                  <c:v>17 Jul</c:v>
                </c:pt>
                <c:pt idx="137">
                  <c:v>18 Jul</c:v>
                </c:pt>
                <c:pt idx="138">
                  <c:v>19 Jul</c:v>
                </c:pt>
              </c:strCache>
            </c:strRef>
          </c:cat>
          <c:val>
            <c:numRef>
              <c:f>'Statistik Harian'!$I$2:$I$140</c:f>
              <c:numCache>
                <c:formatCode>General</c:formatCode>
                <c:ptCount val="1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5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11</c:v>
                </c:pt>
                <c:pt idx="16">
                  <c:v>15</c:v>
                </c:pt>
                <c:pt idx="17">
                  <c:v>16</c:v>
                </c:pt>
                <c:pt idx="18">
                  <c:v>20</c:v>
                </c:pt>
                <c:pt idx="19">
                  <c:v>29</c:v>
                </c:pt>
                <c:pt idx="20">
                  <c:v>30</c:v>
                </c:pt>
                <c:pt idx="21">
                  <c:v>30</c:v>
                </c:pt>
                <c:pt idx="22">
                  <c:v>31</c:v>
                </c:pt>
                <c:pt idx="23">
                  <c:v>35</c:v>
                </c:pt>
                <c:pt idx="24">
                  <c:v>46</c:v>
                </c:pt>
                <c:pt idx="25">
                  <c:v>59</c:v>
                </c:pt>
                <c:pt idx="26">
                  <c:v>64</c:v>
                </c:pt>
                <c:pt idx="27">
                  <c:v>75</c:v>
                </c:pt>
                <c:pt idx="28">
                  <c:v>81</c:v>
                </c:pt>
                <c:pt idx="29">
                  <c:v>103</c:v>
                </c:pt>
                <c:pt idx="30">
                  <c:v>112</c:v>
                </c:pt>
                <c:pt idx="31">
                  <c:v>134</c:v>
                </c:pt>
                <c:pt idx="32">
                  <c:v>150</c:v>
                </c:pt>
                <c:pt idx="33">
                  <c:v>164</c:v>
                </c:pt>
                <c:pt idx="34">
                  <c:v>192</c:v>
                </c:pt>
                <c:pt idx="35">
                  <c:v>204</c:v>
                </c:pt>
                <c:pt idx="36">
                  <c:v>222</c:v>
                </c:pt>
                <c:pt idx="37">
                  <c:v>252</c:v>
                </c:pt>
                <c:pt idx="38">
                  <c:v>282</c:v>
                </c:pt>
                <c:pt idx="39">
                  <c:v>286</c:v>
                </c:pt>
                <c:pt idx="40">
                  <c:v>359</c:v>
                </c:pt>
                <c:pt idx="41">
                  <c:v>380</c:v>
                </c:pt>
                <c:pt idx="42">
                  <c:v>426</c:v>
                </c:pt>
                <c:pt idx="43">
                  <c:v>446</c:v>
                </c:pt>
                <c:pt idx="44">
                  <c:v>548</c:v>
                </c:pt>
                <c:pt idx="45">
                  <c:v>607</c:v>
                </c:pt>
                <c:pt idx="46">
                  <c:v>631</c:v>
                </c:pt>
                <c:pt idx="47">
                  <c:v>686</c:v>
                </c:pt>
                <c:pt idx="48">
                  <c:v>747</c:v>
                </c:pt>
                <c:pt idx="49">
                  <c:v>842</c:v>
                </c:pt>
                <c:pt idx="50">
                  <c:v>913</c:v>
                </c:pt>
                <c:pt idx="51">
                  <c:v>960</c:v>
                </c:pt>
                <c:pt idx="52">
                  <c:v>1002</c:v>
                </c:pt>
                <c:pt idx="53">
                  <c:v>1042</c:v>
                </c:pt>
                <c:pt idx="54">
                  <c:v>1107</c:v>
                </c:pt>
                <c:pt idx="55">
                  <c:v>1151</c:v>
                </c:pt>
                <c:pt idx="56">
                  <c:v>1254</c:v>
                </c:pt>
                <c:pt idx="57">
                  <c:v>1391</c:v>
                </c:pt>
                <c:pt idx="58">
                  <c:v>1522</c:v>
                </c:pt>
                <c:pt idx="59">
                  <c:v>1591</c:v>
                </c:pt>
                <c:pt idx="60">
                  <c:v>1665</c:v>
                </c:pt>
                <c:pt idx="61">
                  <c:v>1876</c:v>
                </c:pt>
                <c:pt idx="62">
                  <c:v>1954</c:v>
                </c:pt>
                <c:pt idx="63">
                  <c:v>2197</c:v>
                </c:pt>
                <c:pt idx="64">
                  <c:v>2317</c:v>
                </c:pt>
                <c:pt idx="65">
                  <c:v>2381</c:v>
                </c:pt>
                <c:pt idx="66">
                  <c:v>2494</c:v>
                </c:pt>
                <c:pt idx="67">
                  <c:v>2607</c:v>
                </c:pt>
                <c:pt idx="68">
                  <c:v>2698</c:v>
                </c:pt>
                <c:pt idx="69">
                  <c:v>2881</c:v>
                </c:pt>
                <c:pt idx="70">
                  <c:v>3063</c:v>
                </c:pt>
                <c:pt idx="71">
                  <c:v>3287</c:v>
                </c:pt>
                <c:pt idx="72">
                  <c:v>3518</c:v>
                </c:pt>
                <c:pt idx="73">
                  <c:v>3803</c:v>
                </c:pt>
                <c:pt idx="74">
                  <c:v>3911</c:v>
                </c:pt>
                <c:pt idx="75">
                  <c:v>4129</c:v>
                </c:pt>
                <c:pt idx="76">
                  <c:v>4324</c:v>
                </c:pt>
                <c:pt idx="77">
                  <c:v>4467</c:v>
                </c:pt>
                <c:pt idx="78">
                  <c:v>4575</c:v>
                </c:pt>
                <c:pt idx="79">
                  <c:v>4838</c:v>
                </c:pt>
                <c:pt idx="80">
                  <c:v>5057</c:v>
                </c:pt>
                <c:pt idx="81">
                  <c:v>5249</c:v>
                </c:pt>
                <c:pt idx="82">
                  <c:v>5402</c:v>
                </c:pt>
                <c:pt idx="83">
                  <c:v>5642</c:v>
                </c:pt>
                <c:pt idx="84">
                  <c:v>5877</c:v>
                </c:pt>
                <c:pt idx="85">
                  <c:v>6057</c:v>
                </c:pt>
                <c:pt idx="86">
                  <c:v>6240</c:v>
                </c:pt>
                <c:pt idx="87">
                  <c:v>6492</c:v>
                </c:pt>
                <c:pt idx="88">
                  <c:v>7015</c:v>
                </c:pt>
                <c:pt idx="89">
                  <c:v>7308</c:v>
                </c:pt>
                <c:pt idx="90">
                  <c:v>7637</c:v>
                </c:pt>
                <c:pt idx="91">
                  <c:v>7935</c:v>
                </c:pt>
                <c:pt idx="92">
                  <c:v>8406</c:v>
                </c:pt>
                <c:pt idx="93">
                  <c:v>8892</c:v>
                </c:pt>
                <c:pt idx="94">
                  <c:v>9443</c:v>
                </c:pt>
                <c:pt idx="95">
                  <c:v>9907</c:v>
                </c:pt>
                <c:pt idx="96">
                  <c:v>10498</c:v>
                </c:pt>
                <c:pt idx="97">
                  <c:v>10904</c:v>
                </c:pt>
                <c:pt idx="98">
                  <c:v>11414</c:v>
                </c:pt>
                <c:pt idx="99">
                  <c:v>12129</c:v>
                </c:pt>
                <c:pt idx="100">
                  <c:v>12636</c:v>
                </c:pt>
                <c:pt idx="101">
                  <c:v>13213</c:v>
                </c:pt>
                <c:pt idx="102">
                  <c:v>13776</c:v>
                </c:pt>
                <c:pt idx="103">
                  <c:v>14531</c:v>
                </c:pt>
                <c:pt idx="104">
                  <c:v>15123</c:v>
                </c:pt>
                <c:pt idx="105">
                  <c:v>15703</c:v>
                </c:pt>
                <c:pt idx="106">
                  <c:v>16243</c:v>
                </c:pt>
                <c:pt idx="107">
                  <c:v>16798</c:v>
                </c:pt>
                <c:pt idx="108">
                  <c:v>17349</c:v>
                </c:pt>
                <c:pt idx="109">
                  <c:v>17883</c:v>
                </c:pt>
                <c:pt idx="110">
                  <c:v>18404</c:v>
                </c:pt>
                <c:pt idx="111">
                  <c:v>18735</c:v>
                </c:pt>
                <c:pt idx="112">
                  <c:v>19241</c:v>
                </c:pt>
                <c:pt idx="113">
                  <c:v>19658</c:v>
                </c:pt>
                <c:pt idx="114">
                  <c:v>20449</c:v>
                </c:pt>
                <c:pt idx="115">
                  <c:v>21333</c:v>
                </c:pt>
                <c:pt idx="116">
                  <c:v>21909</c:v>
                </c:pt>
                <c:pt idx="117">
                  <c:v>22936</c:v>
                </c:pt>
                <c:pt idx="118">
                  <c:v>23800</c:v>
                </c:pt>
                <c:pt idx="119">
                  <c:v>24806</c:v>
                </c:pt>
                <c:pt idx="120">
                  <c:v>25595</c:v>
                </c:pt>
                <c:pt idx="121">
                  <c:v>26667</c:v>
                </c:pt>
                <c:pt idx="122">
                  <c:v>27568</c:v>
                </c:pt>
                <c:pt idx="123">
                  <c:v>28219</c:v>
                </c:pt>
                <c:pt idx="124">
                  <c:v>29105</c:v>
                </c:pt>
                <c:pt idx="125">
                  <c:v>29919</c:v>
                </c:pt>
                <c:pt idx="126">
                  <c:v>30785</c:v>
                </c:pt>
                <c:pt idx="127">
                  <c:v>31585</c:v>
                </c:pt>
                <c:pt idx="128">
                  <c:v>32651</c:v>
                </c:pt>
                <c:pt idx="129">
                  <c:v>33529</c:v>
                </c:pt>
                <c:pt idx="130">
                  <c:v>34719</c:v>
                </c:pt>
                <c:pt idx="131">
                  <c:v>35638</c:v>
                </c:pt>
                <c:pt idx="132">
                  <c:v>36689</c:v>
                </c:pt>
                <c:pt idx="133">
                  <c:v>37636</c:v>
                </c:pt>
                <c:pt idx="134">
                  <c:v>39050</c:v>
                </c:pt>
                <c:pt idx="135">
                  <c:v>40345</c:v>
                </c:pt>
                <c:pt idx="136">
                  <c:v>41834</c:v>
                </c:pt>
                <c:pt idx="137">
                  <c:v>43268</c:v>
                </c:pt>
                <c:pt idx="138">
                  <c:v>45401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'Statistik Harian'!$M$1</c:f>
              <c:strCache>
                <c:ptCount val="1"/>
                <c:pt idx="0">
                  <c:v>Meninggal
Dunia</c:v>
                </c:pt>
              </c:strCache>
            </c:strRef>
          </c:tx>
          <c:spPr>
            <a:solidFill>
              <a:srgbClr val="ff6d01"/>
            </a:solidFill>
            <a:ln w="19080">
              <a:solidFill>
                <a:srgbClr val="ff6d01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'Statistik Harian'!$A$2:$A$140</c:f>
              <c:strCache>
                <c:ptCount val="139"/>
                <c:pt idx="0">
                  <c:v>2 Mar</c:v>
                </c:pt>
                <c:pt idx="1">
                  <c:v>3 Mar</c:v>
                </c:pt>
                <c:pt idx="2">
                  <c:v>4 Mar</c:v>
                </c:pt>
                <c:pt idx="3">
                  <c:v>5 Mar</c:v>
                </c:pt>
                <c:pt idx="4">
                  <c:v>6 Mar</c:v>
                </c:pt>
                <c:pt idx="5">
                  <c:v>7 Mar</c:v>
                </c:pt>
                <c:pt idx="6">
                  <c:v>8 Mar</c:v>
                </c:pt>
                <c:pt idx="7">
                  <c:v>9 Mar</c:v>
                </c:pt>
                <c:pt idx="8">
                  <c:v>10 Mar</c:v>
                </c:pt>
                <c:pt idx="9">
                  <c:v>12 Mar</c:v>
                </c:pt>
                <c:pt idx="10">
                  <c:v>13 Mar</c:v>
                </c:pt>
                <c:pt idx="11">
                  <c:v>14 Mar</c:v>
                </c:pt>
                <c:pt idx="12">
                  <c:v>15 Mar</c:v>
                </c:pt>
                <c:pt idx="13">
                  <c:v>16 Mar</c:v>
                </c:pt>
                <c:pt idx="14">
                  <c:v>17 Mar</c:v>
                </c:pt>
                <c:pt idx="15">
                  <c:v>18 Mar</c:v>
                </c:pt>
                <c:pt idx="16">
                  <c:v>19 Mar</c:v>
                </c:pt>
                <c:pt idx="17">
                  <c:v>20 Mar</c:v>
                </c:pt>
                <c:pt idx="18">
                  <c:v>21 Mar</c:v>
                </c:pt>
                <c:pt idx="19">
                  <c:v>22 Mar</c:v>
                </c:pt>
                <c:pt idx="20">
                  <c:v>23 Mar</c:v>
                </c:pt>
                <c:pt idx="21">
                  <c:v>24 Mar</c:v>
                </c:pt>
                <c:pt idx="22">
                  <c:v>25 Mar</c:v>
                </c:pt>
                <c:pt idx="23">
                  <c:v>26 Mar</c:v>
                </c:pt>
                <c:pt idx="24">
                  <c:v>27 Mar</c:v>
                </c:pt>
                <c:pt idx="25">
                  <c:v>28 Mar</c:v>
                </c:pt>
                <c:pt idx="26">
                  <c:v>29 Mar</c:v>
                </c:pt>
                <c:pt idx="27">
                  <c:v>30 Mar</c:v>
                </c:pt>
                <c:pt idx="28">
                  <c:v>31 Mar</c:v>
                </c:pt>
                <c:pt idx="29">
                  <c:v>1 Apr</c:v>
                </c:pt>
                <c:pt idx="30">
                  <c:v>2 Apr</c:v>
                </c:pt>
                <c:pt idx="31">
                  <c:v>3 Apr</c:v>
                </c:pt>
                <c:pt idx="32">
                  <c:v>4 Apr</c:v>
                </c:pt>
                <c:pt idx="33">
                  <c:v>5 Apr</c:v>
                </c:pt>
                <c:pt idx="34">
                  <c:v>6 Apr</c:v>
                </c:pt>
                <c:pt idx="35">
                  <c:v>7 Apr</c:v>
                </c:pt>
                <c:pt idx="36">
                  <c:v>8 Apr</c:v>
                </c:pt>
                <c:pt idx="37">
                  <c:v>9 Apr</c:v>
                </c:pt>
                <c:pt idx="38">
                  <c:v>10 Apr</c:v>
                </c:pt>
                <c:pt idx="39">
                  <c:v>11 Apr</c:v>
                </c:pt>
                <c:pt idx="40">
                  <c:v>12 Apr</c:v>
                </c:pt>
                <c:pt idx="41">
                  <c:v>13 Apr</c:v>
                </c:pt>
                <c:pt idx="42">
                  <c:v>14 Apr</c:v>
                </c:pt>
                <c:pt idx="43">
                  <c:v>15 Apr</c:v>
                </c:pt>
                <c:pt idx="44">
                  <c:v>16 Apr</c:v>
                </c:pt>
                <c:pt idx="45">
                  <c:v>17 Apr</c:v>
                </c:pt>
                <c:pt idx="46">
                  <c:v>18 Apr</c:v>
                </c:pt>
                <c:pt idx="47">
                  <c:v>19 Apr</c:v>
                </c:pt>
                <c:pt idx="48">
                  <c:v>20 Apr</c:v>
                </c:pt>
                <c:pt idx="49">
                  <c:v>21 Apr</c:v>
                </c:pt>
                <c:pt idx="50">
                  <c:v>22 Apr</c:v>
                </c:pt>
                <c:pt idx="51">
                  <c:v>23 Apr</c:v>
                </c:pt>
                <c:pt idx="52">
                  <c:v>24 Apr</c:v>
                </c:pt>
                <c:pt idx="53">
                  <c:v>25 Apr</c:v>
                </c:pt>
                <c:pt idx="54">
                  <c:v>26 Apr</c:v>
                </c:pt>
                <c:pt idx="55">
                  <c:v>27 Apr</c:v>
                </c:pt>
                <c:pt idx="56">
                  <c:v>28 Apr</c:v>
                </c:pt>
                <c:pt idx="57">
                  <c:v>29 Apr</c:v>
                </c:pt>
                <c:pt idx="58">
                  <c:v>30 Apr</c:v>
                </c:pt>
                <c:pt idx="59">
                  <c:v>1 May</c:v>
                </c:pt>
                <c:pt idx="60">
                  <c:v>2 May</c:v>
                </c:pt>
                <c:pt idx="61">
                  <c:v>3 May</c:v>
                </c:pt>
                <c:pt idx="62">
                  <c:v>4 May</c:v>
                </c:pt>
                <c:pt idx="63">
                  <c:v>5 May</c:v>
                </c:pt>
                <c:pt idx="64">
                  <c:v>6 May</c:v>
                </c:pt>
                <c:pt idx="65">
                  <c:v>7 May</c:v>
                </c:pt>
                <c:pt idx="66">
                  <c:v>8 May</c:v>
                </c:pt>
                <c:pt idx="67">
                  <c:v>9 May</c:v>
                </c:pt>
                <c:pt idx="68">
                  <c:v>10 May</c:v>
                </c:pt>
                <c:pt idx="69">
                  <c:v>11 May</c:v>
                </c:pt>
                <c:pt idx="70">
                  <c:v>12 May</c:v>
                </c:pt>
                <c:pt idx="71">
                  <c:v>13 May</c:v>
                </c:pt>
                <c:pt idx="72">
                  <c:v>14 May</c:v>
                </c:pt>
                <c:pt idx="73">
                  <c:v>15 May</c:v>
                </c:pt>
                <c:pt idx="74">
                  <c:v>16 May</c:v>
                </c:pt>
                <c:pt idx="75">
                  <c:v>17 May</c:v>
                </c:pt>
                <c:pt idx="76">
                  <c:v>18 May</c:v>
                </c:pt>
                <c:pt idx="77">
                  <c:v>19 May</c:v>
                </c:pt>
                <c:pt idx="78">
                  <c:v>20 May</c:v>
                </c:pt>
                <c:pt idx="79">
                  <c:v>21 May</c:v>
                </c:pt>
                <c:pt idx="80">
                  <c:v>22 May</c:v>
                </c:pt>
                <c:pt idx="81">
                  <c:v>23 May</c:v>
                </c:pt>
                <c:pt idx="82">
                  <c:v>24 May</c:v>
                </c:pt>
                <c:pt idx="83">
                  <c:v>25 May</c:v>
                </c:pt>
                <c:pt idx="84">
                  <c:v>26 May</c:v>
                </c:pt>
                <c:pt idx="85">
                  <c:v>27 May</c:v>
                </c:pt>
                <c:pt idx="86">
                  <c:v>28 May</c:v>
                </c:pt>
                <c:pt idx="87">
                  <c:v>29 May</c:v>
                </c:pt>
                <c:pt idx="88">
                  <c:v>30 May</c:v>
                </c:pt>
                <c:pt idx="89">
                  <c:v>31 May</c:v>
                </c:pt>
                <c:pt idx="90">
                  <c:v>1 Jun</c:v>
                </c:pt>
                <c:pt idx="91">
                  <c:v>2 Jun</c:v>
                </c:pt>
                <c:pt idx="92">
                  <c:v>3 Jun</c:v>
                </c:pt>
                <c:pt idx="93">
                  <c:v>4 Jun</c:v>
                </c:pt>
                <c:pt idx="94">
                  <c:v>5 Jun</c:v>
                </c:pt>
                <c:pt idx="95">
                  <c:v>6 Jun</c:v>
                </c:pt>
                <c:pt idx="96">
                  <c:v>7 Jun</c:v>
                </c:pt>
                <c:pt idx="97">
                  <c:v>8 Jun</c:v>
                </c:pt>
                <c:pt idx="98">
                  <c:v>9 Jun</c:v>
                </c:pt>
                <c:pt idx="99">
                  <c:v>10 Jun</c:v>
                </c:pt>
                <c:pt idx="100">
                  <c:v>11 Jun</c:v>
                </c:pt>
                <c:pt idx="101">
                  <c:v>12 Jun</c:v>
                </c:pt>
                <c:pt idx="102">
                  <c:v>13 Jun</c:v>
                </c:pt>
                <c:pt idx="103">
                  <c:v>14 Jun</c:v>
                </c:pt>
                <c:pt idx="104">
                  <c:v>15 Jun</c:v>
                </c:pt>
                <c:pt idx="105">
                  <c:v>16 Jun</c:v>
                </c:pt>
                <c:pt idx="106">
                  <c:v>17 Jun</c:v>
                </c:pt>
                <c:pt idx="107">
                  <c:v>18 Jun</c:v>
                </c:pt>
                <c:pt idx="108">
                  <c:v>19 Jun</c:v>
                </c:pt>
                <c:pt idx="109">
                  <c:v>20 Jun</c:v>
                </c:pt>
                <c:pt idx="110">
                  <c:v>21 Jun</c:v>
                </c:pt>
                <c:pt idx="111">
                  <c:v>22 Jun</c:v>
                </c:pt>
                <c:pt idx="112">
                  <c:v>23 Jun</c:v>
                </c:pt>
                <c:pt idx="113">
                  <c:v>24 Jun</c:v>
                </c:pt>
                <c:pt idx="114">
                  <c:v>25 Jun</c:v>
                </c:pt>
                <c:pt idx="115">
                  <c:v>26 Jun</c:v>
                </c:pt>
                <c:pt idx="116">
                  <c:v>27 Jun</c:v>
                </c:pt>
                <c:pt idx="117">
                  <c:v>28 Jun</c:v>
                </c:pt>
                <c:pt idx="118">
                  <c:v>29 Jun</c:v>
                </c:pt>
                <c:pt idx="119">
                  <c:v>30 Jun</c:v>
                </c:pt>
                <c:pt idx="120">
                  <c:v>1 Jul</c:v>
                </c:pt>
                <c:pt idx="121">
                  <c:v>2 Jul</c:v>
                </c:pt>
                <c:pt idx="122">
                  <c:v>3 Jul</c:v>
                </c:pt>
                <c:pt idx="123">
                  <c:v>4 Jul</c:v>
                </c:pt>
                <c:pt idx="124">
                  <c:v>5 Jul</c:v>
                </c:pt>
                <c:pt idx="125">
                  <c:v>6 Jul</c:v>
                </c:pt>
                <c:pt idx="126">
                  <c:v>7 Jul</c:v>
                </c:pt>
                <c:pt idx="127">
                  <c:v>8 Jul</c:v>
                </c:pt>
                <c:pt idx="128">
                  <c:v>9 Jul</c:v>
                </c:pt>
                <c:pt idx="129">
                  <c:v>10 Jul</c:v>
                </c:pt>
                <c:pt idx="130">
                  <c:v>11 Jul</c:v>
                </c:pt>
                <c:pt idx="131">
                  <c:v>12 Jul</c:v>
                </c:pt>
                <c:pt idx="132">
                  <c:v>13 Jul</c:v>
                </c:pt>
                <c:pt idx="133">
                  <c:v>14 Jul</c:v>
                </c:pt>
                <c:pt idx="134">
                  <c:v>15 Jul</c:v>
                </c:pt>
                <c:pt idx="135">
                  <c:v>16 Jul</c:v>
                </c:pt>
                <c:pt idx="136">
                  <c:v>17 Jul</c:v>
                </c:pt>
                <c:pt idx="137">
                  <c:v>18 Jul</c:v>
                </c:pt>
                <c:pt idx="138">
                  <c:v>19 Jul</c:v>
                </c:pt>
              </c:strCache>
            </c:strRef>
          </c:cat>
          <c:val>
            <c:numRef>
              <c:f>'Statistik Harian'!$M$2:$M$140</c:f>
              <c:numCache>
                <c:formatCode>General</c:formatCode>
                <c:ptCount val="1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19</c:v>
                </c:pt>
                <c:pt idx="16">
                  <c:v>25</c:v>
                </c:pt>
                <c:pt idx="17">
                  <c:v>32</c:v>
                </c:pt>
                <c:pt idx="18">
                  <c:v>38</c:v>
                </c:pt>
                <c:pt idx="19">
                  <c:v>48</c:v>
                </c:pt>
                <c:pt idx="20">
                  <c:v>49</c:v>
                </c:pt>
                <c:pt idx="21">
                  <c:v>55</c:v>
                </c:pt>
                <c:pt idx="22">
                  <c:v>58</c:v>
                </c:pt>
                <c:pt idx="23">
                  <c:v>78</c:v>
                </c:pt>
                <c:pt idx="24">
                  <c:v>87</c:v>
                </c:pt>
                <c:pt idx="25">
                  <c:v>102</c:v>
                </c:pt>
                <c:pt idx="26">
                  <c:v>114</c:v>
                </c:pt>
                <c:pt idx="27">
                  <c:v>122</c:v>
                </c:pt>
                <c:pt idx="28">
                  <c:v>136</c:v>
                </c:pt>
                <c:pt idx="29">
                  <c:v>157</c:v>
                </c:pt>
                <c:pt idx="30">
                  <c:v>170</c:v>
                </c:pt>
                <c:pt idx="31">
                  <c:v>181</c:v>
                </c:pt>
                <c:pt idx="32">
                  <c:v>191</c:v>
                </c:pt>
                <c:pt idx="33">
                  <c:v>198</c:v>
                </c:pt>
                <c:pt idx="34">
                  <c:v>209</c:v>
                </c:pt>
                <c:pt idx="35">
                  <c:v>221</c:v>
                </c:pt>
                <c:pt idx="36">
                  <c:v>240</c:v>
                </c:pt>
                <c:pt idx="37">
                  <c:v>280</c:v>
                </c:pt>
                <c:pt idx="38">
                  <c:v>306</c:v>
                </c:pt>
                <c:pt idx="39">
                  <c:v>327</c:v>
                </c:pt>
                <c:pt idx="40">
                  <c:v>373</c:v>
                </c:pt>
                <c:pt idx="41">
                  <c:v>399</c:v>
                </c:pt>
                <c:pt idx="42">
                  <c:v>459</c:v>
                </c:pt>
                <c:pt idx="43">
                  <c:v>469</c:v>
                </c:pt>
                <c:pt idx="44">
                  <c:v>496</c:v>
                </c:pt>
                <c:pt idx="45">
                  <c:v>520</c:v>
                </c:pt>
                <c:pt idx="46">
                  <c:v>535</c:v>
                </c:pt>
                <c:pt idx="47">
                  <c:v>582</c:v>
                </c:pt>
                <c:pt idx="48">
                  <c:v>590</c:v>
                </c:pt>
                <c:pt idx="49">
                  <c:v>616</c:v>
                </c:pt>
                <c:pt idx="50">
                  <c:v>636</c:v>
                </c:pt>
                <c:pt idx="51">
                  <c:v>647</c:v>
                </c:pt>
                <c:pt idx="52">
                  <c:v>689</c:v>
                </c:pt>
                <c:pt idx="53">
                  <c:v>720</c:v>
                </c:pt>
                <c:pt idx="54">
                  <c:v>743</c:v>
                </c:pt>
                <c:pt idx="55">
                  <c:v>765</c:v>
                </c:pt>
                <c:pt idx="56">
                  <c:v>773</c:v>
                </c:pt>
                <c:pt idx="57">
                  <c:v>784</c:v>
                </c:pt>
                <c:pt idx="58">
                  <c:v>792</c:v>
                </c:pt>
                <c:pt idx="59">
                  <c:v>800</c:v>
                </c:pt>
                <c:pt idx="60">
                  <c:v>831</c:v>
                </c:pt>
                <c:pt idx="61">
                  <c:v>845</c:v>
                </c:pt>
                <c:pt idx="62">
                  <c:v>864</c:v>
                </c:pt>
                <c:pt idx="63">
                  <c:v>872</c:v>
                </c:pt>
                <c:pt idx="64">
                  <c:v>895</c:v>
                </c:pt>
                <c:pt idx="65">
                  <c:v>930</c:v>
                </c:pt>
                <c:pt idx="66">
                  <c:v>943</c:v>
                </c:pt>
                <c:pt idx="67">
                  <c:v>959</c:v>
                </c:pt>
                <c:pt idx="68">
                  <c:v>973</c:v>
                </c:pt>
                <c:pt idx="69">
                  <c:v>991</c:v>
                </c:pt>
                <c:pt idx="70">
                  <c:v>1007</c:v>
                </c:pt>
                <c:pt idx="71">
                  <c:v>1028</c:v>
                </c:pt>
                <c:pt idx="72">
                  <c:v>1043</c:v>
                </c:pt>
                <c:pt idx="73">
                  <c:v>1076</c:v>
                </c:pt>
                <c:pt idx="74">
                  <c:v>1089</c:v>
                </c:pt>
                <c:pt idx="75">
                  <c:v>1148</c:v>
                </c:pt>
                <c:pt idx="76">
                  <c:v>1191</c:v>
                </c:pt>
                <c:pt idx="77">
                  <c:v>1221</c:v>
                </c:pt>
                <c:pt idx="78">
                  <c:v>1242</c:v>
                </c:pt>
                <c:pt idx="79">
                  <c:v>1278</c:v>
                </c:pt>
                <c:pt idx="80">
                  <c:v>1326</c:v>
                </c:pt>
                <c:pt idx="81">
                  <c:v>1351</c:v>
                </c:pt>
                <c:pt idx="82">
                  <c:v>1372</c:v>
                </c:pt>
                <c:pt idx="83">
                  <c:v>1391</c:v>
                </c:pt>
                <c:pt idx="84">
                  <c:v>1418</c:v>
                </c:pt>
                <c:pt idx="85">
                  <c:v>1473</c:v>
                </c:pt>
                <c:pt idx="86">
                  <c:v>1496</c:v>
                </c:pt>
                <c:pt idx="87">
                  <c:v>1520</c:v>
                </c:pt>
                <c:pt idx="88">
                  <c:v>1573</c:v>
                </c:pt>
                <c:pt idx="89">
                  <c:v>1613</c:v>
                </c:pt>
                <c:pt idx="90">
                  <c:v>1641</c:v>
                </c:pt>
                <c:pt idx="91">
                  <c:v>1663</c:v>
                </c:pt>
                <c:pt idx="92">
                  <c:v>1698</c:v>
                </c:pt>
                <c:pt idx="93">
                  <c:v>1721</c:v>
                </c:pt>
                <c:pt idx="94">
                  <c:v>1770</c:v>
                </c:pt>
                <c:pt idx="95">
                  <c:v>1801</c:v>
                </c:pt>
                <c:pt idx="96">
                  <c:v>1851</c:v>
                </c:pt>
                <c:pt idx="97">
                  <c:v>1883</c:v>
                </c:pt>
                <c:pt idx="98">
                  <c:v>1923</c:v>
                </c:pt>
                <c:pt idx="99">
                  <c:v>1959</c:v>
                </c:pt>
                <c:pt idx="100">
                  <c:v>2000</c:v>
                </c:pt>
                <c:pt idx="101">
                  <c:v>2048</c:v>
                </c:pt>
                <c:pt idx="102">
                  <c:v>2091</c:v>
                </c:pt>
                <c:pt idx="103">
                  <c:v>2134</c:v>
                </c:pt>
                <c:pt idx="104">
                  <c:v>2198</c:v>
                </c:pt>
                <c:pt idx="105">
                  <c:v>2231</c:v>
                </c:pt>
                <c:pt idx="106">
                  <c:v>2276</c:v>
                </c:pt>
                <c:pt idx="107">
                  <c:v>2339</c:v>
                </c:pt>
                <c:pt idx="108">
                  <c:v>2373</c:v>
                </c:pt>
                <c:pt idx="109">
                  <c:v>2429</c:v>
                </c:pt>
                <c:pt idx="110">
                  <c:v>2465</c:v>
                </c:pt>
                <c:pt idx="111">
                  <c:v>2500</c:v>
                </c:pt>
                <c:pt idx="112">
                  <c:v>2535</c:v>
                </c:pt>
                <c:pt idx="113">
                  <c:v>2573</c:v>
                </c:pt>
                <c:pt idx="114">
                  <c:v>2620</c:v>
                </c:pt>
                <c:pt idx="115">
                  <c:v>2683</c:v>
                </c:pt>
                <c:pt idx="116">
                  <c:v>2720</c:v>
                </c:pt>
                <c:pt idx="117">
                  <c:v>2754</c:v>
                </c:pt>
                <c:pt idx="118">
                  <c:v>2805</c:v>
                </c:pt>
                <c:pt idx="119">
                  <c:v>2876</c:v>
                </c:pt>
                <c:pt idx="120">
                  <c:v>2934</c:v>
                </c:pt>
                <c:pt idx="121">
                  <c:v>2987</c:v>
                </c:pt>
                <c:pt idx="122">
                  <c:v>3036</c:v>
                </c:pt>
                <c:pt idx="123">
                  <c:v>3089</c:v>
                </c:pt>
                <c:pt idx="124">
                  <c:v>3171</c:v>
                </c:pt>
                <c:pt idx="125">
                  <c:v>3241</c:v>
                </c:pt>
                <c:pt idx="126">
                  <c:v>3309</c:v>
                </c:pt>
                <c:pt idx="127">
                  <c:v>3359</c:v>
                </c:pt>
                <c:pt idx="128">
                  <c:v>3417</c:v>
                </c:pt>
                <c:pt idx="129">
                  <c:v>3469</c:v>
                </c:pt>
                <c:pt idx="130">
                  <c:v>3535</c:v>
                </c:pt>
                <c:pt idx="131">
                  <c:v>3606</c:v>
                </c:pt>
                <c:pt idx="132">
                  <c:v>3656</c:v>
                </c:pt>
                <c:pt idx="133">
                  <c:v>3710</c:v>
                </c:pt>
                <c:pt idx="134">
                  <c:v>3797</c:v>
                </c:pt>
                <c:pt idx="135">
                  <c:v>3873</c:v>
                </c:pt>
                <c:pt idx="136">
                  <c:v>3957</c:v>
                </c:pt>
                <c:pt idx="137">
                  <c:v>4016</c:v>
                </c:pt>
                <c:pt idx="138">
                  <c:v>4143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0613446"/>
        <c:axId val="4254294"/>
      </c:lineChart>
      <c:barChart>
        <c:barDir val="col"/>
        <c:grouping val="clustered"/>
        <c:varyColors val="0"/>
        <c:ser>
          <c:idx val="4"/>
          <c:order val="4"/>
          <c:tx>
            <c:strRef>
              <c:f>'Statistik Harian'!$B$1</c:f>
              <c:strCache>
                <c:ptCount val="1"/>
                <c:pt idx="0">
                  <c:v>Kasus baru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'Statistik Harian'!$A$2:$A$140</c:f>
              <c:strCache>
                <c:ptCount val="139"/>
                <c:pt idx="0">
                  <c:v>2 Mar</c:v>
                </c:pt>
                <c:pt idx="1">
                  <c:v>3 Mar</c:v>
                </c:pt>
                <c:pt idx="2">
                  <c:v>4 Mar</c:v>
                </c:pt>
                <c:pt idx="3">
                  <c:v>5 Mar</c:v>
                </c:pt>
                <c:pt idx="4">
                  <c:v>6 Mar</c:v>
                </c:pt>
                <c:pt idx="5">
                  <c:v>7 Mar</c:v>
                </c:pt>
                <c:pt idx="6">
                  <c:v>8 Mar</c:v>
                </c:pt>
                <c:pt idx="7">
                  <c:v>9 Mar</c:v>
                </c:pt>
                <c:pt idx="8">
                  <c:v>10 Mar</c:v>
                </c:pt>
                <c:pt idx="9">
                  <c:v>12 Mar</c:v>
                </c:pt>
                <c:pt idx="10">
                  <c:v>13 Mar</c:v>
                </c:pt>
                <c:pt idx="11">
                  <c:v>14 Mar</c:v>
                </c:pt>
                <c:pt idx="12">
                  <c:v>15 Mar</c:v>
                </c:pt>
                <c:pt idx="13">
                  <c:v>16 Mar</c:v>
                </c:pt>
                <c:pt idx="14">
                  <c:v>17 Mar</c:v>
                </c:pt>
                <c:pt idx="15">
                  <c:v>18 Mar</c:v>
                </c:pt>
                <c:pt idx="16">
                  <c:v>19 Mar</c:v>
                </c:pt>
                <c:pt idx="17">
                  <c:v>20 Mar</c:v>
                </c:pt>
                <c:pt idx="18">
                  <c:v>21 Mar</c:v>
                </c:pt>
                <c:pt idx="19">
                  <c:v>22 Mar</c:v>
                </c:pt>
                <c:pt idx="20">
                  <c:v>23 Mar</c:v>
                </c:pt>
                <c:pt idx="21">
                  <c:v>24 Mar</c:v>
                </c:pt>
                <c:pt idx="22">
                  <c:v>25 Mar</c:v>
                </c:pt>
                <c:pt idx="23">
                  <c:v>26 Mar</c:v>
                </c:pt>
                <c:pt idx="24">
                  <c:v>27 Mar</c:v>
                </c:pt>
                <c:pt idx="25">
                  <c:v>28 Mar</c:v>
                </c:pt>
                <c:pt idx="26">
                  <c:v>29 Mar</c:v>
                </c:pt>
                <c:pt idx="27">
                  <c:v>30 Mar</c:v>
                </c:pt>
                <c:pt idx="28">
                  <c:v>31 Mar</c:v>
                </c:pt>
                <c:pt idx="29">
                  <c:v>1 Apr</c:v>
                </c:pt>
                <c:pt idx="30">
                  <c:v>2 Apr</c:v>
                </c:pt>
                <c:pt idx="31">
                  <c:v>3 Apr</c:v>
                </c:pt>
                <c:pt idx="32">
                  <c:v>4 Apr</c:v>
                </c:pt>
                <c:pt idx="33">
                  <c:v>5 Apr</c:v>
                </c:pt>
                <c:pt idx="34">
                  <c:v>6 Apr</c:v>
                </c:pt>
                <c:pt idx="35">
                  <c:v>7 Apr</c:v>
                </c:pt>
                <c:pt idx="36">
                  <c:v>8 Apr</c:v>
                </c:pt>
                <c:pt idx="37">
                  <c:v>9 Apr</c:v>
                </c:pt>
                <c:pt idx="38">
                  <c:v>10 Apr</c:v>
                </c:pt>
                <c:pt idx="39">
                  <c:v>11 Apr</c:v>
                </c:pt>
                <c:pt idx="40">
                  <c:v>12 Apr</c:v>
                </c:pt>
                <c:pt idx="41">
                  <c:v>13 Apr</c:v>
                </c:pt>
                <c:pt idx="42">
                  <c:v>14 Apr</c:v>
                </c:pt>
                <c:pt idx="43">
                  <c:v>15 Apr</c:v>
                </c:pt>
                <c:pt idx="44">
                  <c:v>16 Apr</c:v>
                </c:pt>
                <c:pt idx="45">
                  <c:v>17 Apr</c:v>
                </c:pt>
                <c:pt idx="46">
                  <c:v>18 Apr</c:v>
                </c:pt>
                <c:pt idx="47">
                  <c:v>19 Apr</c:v>
                </c:pt>
                <c:pt idx="48">
                  <c:v>20 Apr</c:v>
                </c:pt>
                <c:pt idx="49">
                  <c:v>21 Apr</c:v>
                </c:pt>
                <c:pt idx="50">
                  <c:v>22 Apr</c:v>
                </c:pt>
                <c:pt idx="51">
                  <c:v>23 Apr</c:v>
                </c:pt>
                <c:pt idx="52">
                  <c:v>24 Apr</c:v>
                </c:pt>
                <c:pt idx="53">
                  <c:v>25 Apr</c:v>
                </c:pt>
                <c:pt idx="54">
                  <c:v>26 Apr</c:v>
                </c:pt>
                <c:pt idx="55">
                  <c:v>27 Apr</c:v>
                </c:pt>
                <c:pt idx="56">
                  <c:v>28 Apr</c:v>
                </c:pt>
                <c:pt idx="57">
                  <c:v>29 Apr</c:v>
                </c:pt>
                <c:pt idx="58">
                  <c:v>30 Apr</c:v>
                </c:pt>
                <c:pt idx="59">
                  <c:v>1 May</c:v>
                </c:pt>
                <c:pt idx="60">
                  <c:v>2 May</c:v>
                </c:pt>
                <c:pt idx="61">
                  <c:v>3 May</c:v>
                </c:pt>
                <c:pt idx="62">
                  <c:v>4 May</c:v>
                </c:pt>
                <c:pt idx="63">
                  <c:v>5 May</c:v>
                </c:pt>
                <c:pt idx="64">
                  <c:v>6 May</c:v>
                </c:pt>
                <c:pt idx="65">
                  <c:v>7 May</c:v>
                </c:pt>
                <c:pt idx="66">
                  <c:v>8 May</c:v>
                </c:pt>
                <c:pt idx="67">
                  <c:v>9 May</c:v>
                </c:pt>
                <c:pt idx="68">
                  <c:v>10 May</c:v>
                </c:pt>
                <c:pt idx="69">
                  <c:v>11 May</c:v>
                </c:pt>
                <c:pt idx="70">
                  <c:v>12 May</c:v>
                </c:pt>
                <c:pt idx="71">
                  <c:v>13 May</c:v>
                </c:pt>
                <c:pt idx="72">
                  <c:v>14 May</c:v>
                </c:pt>
                <c:pt idx="73">
                  <c:v>15 May</c:v>
                </c:pt>
                <c:pt idx="74">
                  <c:v>16 May</c:v>
                </c:pt>
                <c:pt idx="75">
                  <c:v>17 May</c:v>
                </c:pt>
                <c:pt idx="76">
                  <c:v>18 May</c:v>
                </c:pt>
                <c:pt idx="77">
                  <c:v>19 May</c:v>
                </c:pt>
                <c:pt idx="78">
                  <c:v>20 May</c:v>
                </c:pt>
                <c:pt idx="79">
                  <c:v>21 May</c:v>
                </c:pt>
                <c:pt idx="80">
                  <c:v>22 May</c:v>
                </c:pt>
                <c:pt idx="81">
                  <c:v>23 May</c:v>
                </c:pt>
                <c:pt idx="82">
                  <c:v>24 May</c:v>
                </c:pt>
                <c:pt idx="83">
                  <c:v>25 May</c:v>
                </c:pt>
                <c:pt idx="84">
                  <c:v>26 May</c:v>
                </c:pt>
                <c:pt idx="85">
                  <c:v>27 May</c:v>
                </c:pt>
                <c:pt idx="86">
                  <c:v>28 May</c:v>
                </c:pt>
                <c:pt idx="87">
                  <c:v>29 May</c:v>
                </c:pt>
                <c:pt idx="88">
                  <c:v>30 May</c:v>
                </c:pt>
                <c:pt idx="89">
                  <c:v>31 May</c:v>
                </c:pt>
                <c:pt idx="90">
                  <c:v>1 Jun</c:v>
                </c:pt>
                <c:pt idx="91">
                  <c:v>2 Jun</c:v>
                </c:pt>
                <c:pt idx="92">
                  <c:v>3 Jun</c:v>
                </c:pt>
                <c:pt idx="93">
                  <c:v>4 Jun</c:v>
                </c:pt>
                <c:pt idx="94">
                  <c:v>5 Jun</c:v>
                </c:pt>
                <c:pt idx="95">
                  <c:v>6 Jun</c:v>
                </c:pt>
                <c:pt idx="96">
                  <c:v>7 Jun</c:v>
                </c:pt>
                <c:pt idx="97">
                  <c:v>8 Jun</c:v>
                </c:pt>
                <c:pt idx="98">
                  <c:v>9 Jun</c:v>
                </c:pt>
                <c:pt idx="99">
                  <c:v>10 Jun</c:v>
                </c:pt>
                <c:pt idx="100">
                  <c:v>11 Jun</c:v>
                </c:pt>
                <c:pt idx="101">
                  <c:v>12 Jun</c:v>
                </c:pt>
                <c:pt idx="102">
                  <c:v>13 Jun</c:v>
                </c:pt>
                <c:pt idx="103">
                  <c:v>14 Jun</c:v>
                </c:pt>
                <c:pt idx="104">
                  <c:v>15 Jun</c:v>
                </c:pt>
                <c:pt idx="105">
                  <c:v>16 Jun</c:v>
                </c:pt>
                <c:pt idx="106">
                  <c:v>17 Jun</c:v>
                </c:pt>
                <c:pt idx="107">
                  <c:v>18 Jun</c:v>
                </c:pt>
                <c:pt idx="108">
                  <c:v>19 Jun</c:v>
                </c:pt>
                <c:pt idx="109">
                  <c:v>20 Jun</c:v>
                </c:pt>
                <c:pt idx="110">
                  <c:v>21 Jun</c:v>
                </c:pt>
                <c:pt idx="111">
                  <c:v>22 Jun</c:v>
                </c:pt>
                <c:pt idx="112">
                  <c:v>23 Jun</c:v>
                </c:pt>
                <c:pt idx="113">
                  <c:v>24 Jun</c:v>
                </c:pt>
                <c:pt idx="114">
                  <c:v>25 Jun</c:v>
                </c:pt>
                <c:pt idx="115">
                  <c:v>26 Jun</c:v>
                </c:pt>
                <c:pt idx="116">
                  <c:v>27 Jun</c:v>
                </c:pt>
                <c:pt idx="117">
                  <c:v>28 Jun</c:v>
                </c:pt>
                <c:pt idx="118">
                  <c:v>29 Jun</c:v>
                </c:pt>
                <c:pt idx="119">
                  <c:v>30 Jun</c:v>
                </c:pt>
                <c:pt idx="120">
                  <c:v>1 Jul</c:v>
                </c:pt>
                <c:pt idx="121">
                  <c:v>2 Jul</c:v>
                </c:pt>
                <c:pt idx="122">
                  <c:v>3 Jul</c:v>
                </c:pt>
                <c:pt idx="123">
                  <c:v>4 Jul</c:v>
                </c:pt>
                <c:pt idx="124">
                  <c:v>5 Jul</c:v>
                </c:pt>
                <c:pt idx="125">
                  <c:v>6 Jul</c:v>
                </c:pt>
                <c:pt idx="126">
                  <c:v>7 Jul</c:v>
                </c:pt>
                <c:pt idx="127">
                  <c:v>8 Jul</c:v>
                </c:pt>
                <c:pt idx="128">
                  <c:v>9 Jul</c:v>
                </c:pt>
                <c:pt idx="129">
                  <c:v>10 Jul</c:v>
                </c:pt>
                <c:pt idx="130">
                  <c:v>11 Jul</c:v>
                </c:pt>
                <c:pt idx="131">
                  <c:v>12 Jul</c:v>
                </c:pt>
                <c:pt idx="132">
                  <c:v>13 Jul</c:v>
                </c:pt>
                <c:pt idx="133">
                  <c:v>14 Jul</c:v>
                </c:pt>
                <c:pt idx="134">
                  <c:v>15 Jul</c:v>
                </c:pt>
                <c:pt idx="135">
                  <c:v>16 Jul</c:v>
                </c:pt>
                <c:pt idx="136">
                  <c:v>17 Jul</c:v>
                </c:pt>
                <c:pt idx="137">
                  <c:v>18 Jul</c:v>
                </c:pt>
                <c:pt idx="138">
                  <c:v>19 Jul</c:v>
                </c:pt>
              </c:strCache>
            </c:strRef>
          </c:cat>
          <c:val>
            <c:numRef>
              <c:f>'Statistik Harian'!$B$2:$B$140</c:f>
              <c:numCache>
                <c:formatCode>General</c:formatCode>
                <c:ptCount val="139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2</c:v>
                </c:pt>
                <c:pt idx="7">
                  <c:v>13</c:v>
                </c:pt>
                <c:pt idx="8">
                  <c:v>8</c:v>
                </c:pt>
                <c:pt idx="9">
                  <c:v>0</c:v>
                </c:pt>
                <c:pt idx="10">
                  <c:v>35</c:v>
                </c:pt>
                <c:pt idx="11">
                  <c:v>27</c:v>
                </c:pt>
                <c:pt idx="12">
                  <c:v>21</c:v>
                </c:pt>
                <c:pt idx="13">
                  <c:v>17</c:v>
                </c:pt>
                <c:pt idx="14">
                  <c:v>38</c:v>
                </c:pt>
                <c:pt idx="15">
                  <c:v>55</c:v>
                </c:pt>
                <c:pt idx="16">
                  <c:v>82</c:v>
                </c:pt>
                <c:pt idx="17">
                  <c:v>60</c:v>
                </c:pt>
                <c:pt idx="18">
                  <c:v>81</c:v>
                </c:pt>
                <c:pt idx="19">
                  <c:v>64</c:v>
                </c:pt>
                <c:pt idx="20">
                  <c:v>65</c:v>
                </c:pt>
                <c:pt idx="21">
                  <c:v>106</c:v>
                </c:pt>
                <c:pt idx="22">
                  <c:v>105</c:v>
                </c:pt>
                <c:pt idx="23">
                  <c:v>103</c:v>
                </c:pt>
                <c:pt idx="24">
                  <c:v>153</c:v>
                </c:pt>
                <c:pt idx="25">
                  <c:v>109</c:v>
                </c:pt>
                <c:pt idx="26">
                  <c:v>130</c:v>
                </c:pt>
                <c:pt idx="27">
                  <c:v>129</c:v>
                </c:pt>
                <c:pt idx="28">
                  <c:v>114</c:v>
                </c:pt>
                <c:pt idx="29">
                  <c:v>149</c:v>
                </c:pt>
                <c:pt idx="30">
                  <c:v>113</c:v>
                </c:pt>
                <c:pt idx="31">
                  <c:v>196</c:v>
                </c:pt>
                <c:pt idx="32">
                  <c:v>106</c:v>
                </c:pt>
                <c:pt idx="33">
                  <c:v>181</c:v>
                </c:pt>
                <c:pt idx="34">
                  <c:v>218</c:v>
                </c:pt>
                <c:pt idx="35">
                  <c:v>247</c:v>
                </c:pt>
                <c:pt idx="36">
                  <c:v>218</c:v>
                </c:pt>
                <c:pt idx="37">
                  <c:v>337</c:v>
                </c:pt>
                <c:pt idx="38">
                  <c:v>219</c:v>
                </c:pt>
                <c:pt idx="39">
                  <c:v>330</c:v>
                </c:pt>
                <c:pt idx="40">
                  <c:v>399</c:v>
                </c:pt>
                <c:pt idx="41">
                  <c:v>316</c:v>
                </c:pt>
                <c:pt idx="42">
                  <c:v>282</c:v>
                </c:pt>
                <c:pt idx="43">
                  <c:v>297</c:v>
                </c:pt>
                <c:pt idx="44">
                  <c:v>380</c:v>
                </c:pt>
                <c:pt idx="45">
                  <c:v>407</c:v>
                </c:pt>
                <c:pt idx="46">
                  <c:v>325</c:v>
                </c:pt>
                <c:pt idx="47">
                  <c:v>327</c:v>
                </c:pt>
                <c:pt idx="48">
                  <c:v>185</c:v>
                </c:pt>
                <c:pt idx="49">
                  <c:v>375</c:v>
                </c:pt>
                <c:pt idx="50">
                  <c:v>283</c:v>
                </c:pt>
                <c:pt idx="51">
                  <c:v>357</c:v>
                </c:pt>
                <c:pt idx="52">
                  <c:v>436</c:v>
                </c:pt>
                <c:pt idx="53">
                  <c:v>396</c:v>
                </c:pt>
                <c:pt idx="54">
                  <c:v>275</c:v>
                </c:pt>
                <c:pt idx="55">
                  <c:v>214</c:v>
                </c:pt>
                <c:pt idx="56">
                  <c:v>415</c:v>
                </c:pt>
                <c:pt idx="57">
                  <c:v>260</c:v>
                </c:pt>
                <c:pt idx="58">
                  <c:v>347</c:v>
                </c:pt>
                <c:pt idx="59">
                  <c:v>433</c:v>
                </c:pt>
                <c:pt idx="60">
                  <c:v>292</c:v>
                </c:pt>
                <c:pt idx="61">
                  <c:v>349</c:v>
                </c:pt>
                <c:pt idx="62">
                  <c:v>395</c:v>
                </c:pt>
                <c:pt idx="63">
                  <c:v>484</c:v>
                </c:pt>
                <c:pt idx="64">
                  <c:v>367</c:v>
                </c:pt>
                <c:pt idx="65">
                  <c:v>338</c:v>
                </c:pt>
                <c:pt idx="66">
                  <c:v>336</c:v>
                </c:pt>
                <c:pt idx="67">
                  <c:v>533</c:v>
                </c:pt>
                <c:pt idx="68">
                  <c:v>387</c:v>
                </c:pt>
                <c:pt idx="69">
                  <c:v>233</c:v>
                </c:pt>
                <c:pt idx="70">
                  <c:v>484</c:v>
                </c:pt>
                <c:pt idx="71">
                  <c:v>689</c:v>
                </c:pt>
                <c:pt idx="72">
                  <c:v>568</c:v>
                </c:pt>
                <c:pt idx="73">
                  <c:v>490</c:v>
                </c:pt>
                <c:pt idx="74">
                  <c:v>529</c:v>
                </c:pt>
                <c:pt idx="75">
                  <c:v>489</c:v>
                </c:pt>
                <c:pt idx="76">
                  <c:v>496</c:v>
                </c:pt>
                <c:pt idx="77">
                  <c:v>486</c:v>
                </c:pt>
                <c:pt idx="78">
                  <c:v>693</c:v>
                </c:pt>
                <c:pt idx="79">
                  <c:v>973</c:v>
                </c:pt>
                <c:pt idx="80">
                  <c:v>634</c:v>
                </c:pt>
                <c:pt idx="81">
                  <c:v>949</c:v>
                </c:pt>
                <c:pt idx="82">
                  <c:v>526</c:v>
                </c:pt>
                <c:pt idx="83">
                  <c:v>479</c:v>
                </c:pt>
                <c:pt idx="84">
                  <c:v>415</c:v>
                </c:pt>
                <c:pt idx="85">
                  <c:v>686</c:v>
                </c:pt>
                <c:pt idx="86">
                  <c:v>687</c:v>
                </c:pt>
                <c:pt idx="87">
                  <c:v>678</c:v>
                </c:pt>
                <c:pt idx="88">
                  <c:v>557</c:v>
                </c:pt>
                <c:pt idx="89">
                  <c:v>700</c:v>
                </c:pt>
                <c:pt idx="90">
                  <c:v>467</c:v>
                </c:pt>
                <c:pt idx="91">
                  <c:v>609</c:v>
                </c:pt>
                <c:pt idx="92">
                  <c:v>684</c:v>
                </c:pt>
                <c:pt idx="93">
                  <c:v>585</c:v>
                </c:pt>
                <c:pt idx="94">
                  <c:v>703</c:v>
                </c:pt>
                <c:pt idx="95">
                  <c:v>993</c:v>
                </c:pt>
                <c:pt idx="96">
                  <c:v>672</c:v>
                </c:pt>
                <c:pt idx="97">
                  <c:v>847</c:v>
                </c:pt>
                <c:pt idx="98">
                  <c:v>1043</c:v>
                </c:pt>
                <c:pt idx="99">
                  <c:v>1240</c:v>
                </c:pt>
                <c:pt idx="100">
                  <c:v>979</c:v>
                </c:pt>
                <c:pt idx="101">
                  <c:v>1111</c:v>
                </c:pt>
                <c:pt idx="102">
                  <c:v>1014</c:v>
                </c:pt>
                <c:pt idx="103">
                  <c:v>857</c:v>
                </c:pt>
                <c:pt idx="104">
                  <c:v>1017</c:v>
                </c:pt>
                <c:pt idx="105">
                  <c:v>1106</c:v>
                </c:pt>
                <c:pt idx="106">
                  <c:v>1031</c:v>
                </c:pt>
                <c:pt idx="107">
                  <c:v>1331</c:v>
                </c:pt>
                <c:pt idx="108">
                  <c:v>1041</c:v>
                </c:pt>
                <c:pt idx="109">
                  <c:v>1226</c:v>
                </c:pt>
                <c:pt idx="110">
                  <c:v>862</c:v>
                </c:pt>
                <c:pt idx="111">
                  <c:v>954</c:v>
                </c:pt>
                <c:pt idx="112">
                  <c:v>1051</c:v>
                </c:pt>
                <c:pt idx="113">
                  <c:v>1113</c:v>
                </c:pt>
                <c:pt idx="114">
                  <c:v>1178</c:v>
                </c:pt>
                <c:pt idx="115">
                  <c:v>1240</c:v>
                </c:pt>
                <c:pt idx="116">
                  <c:v>1385</c:v>
                </c:pt>
                <c:pt idx="117">
                  <c:v>1198</c:v>
                </c:pt>
                <c:pt idx="118">
                  <c:v>1082</c:v>
                </c:pt>
                <c:pt idx="119">
                  <c:v>1293</c:v>
                </c:pt>
                <c:pt idx="120">
                  <c:v>1385</c:v>
                </c:pt>
                <c:pt idx="121">
                  <c:v>1624</c:v>
                </c:pt>
                <c:pt idx="122">
                  <c:v>1301</c:v>
                </c:pt>
                <c:pt idx="123">
                  <c:v>1447</c:v>
                </c:pt>
                <c:pt idx="124">
                  <c:v>1607</c:v>
                </c:pt>
                <c:pt idx="125">
                  <c:v>1209</c:v>
                </c:pt>
                <c:pt idx="126">
                  <c:v>1268</c:v>
                </c:pt>
                <c:pt idx="127">
                  <c:v>1853</c:v>
                </c:pt>
                <c:pt idx="128">
                  <c:v>2657</c:v>
                </c:pt>
                <c:pt idx="129">
                  <c:v>1611</c:v>
                </c:pt>
                <c:pt idx="130">
                  <c:v>1671</c:v>
                </c:pt>
                <c:pt idx="131">
                  <c:v>1681</c:v>
                </c:pt>
                <c:pt idx="132">
                  <c:v>1282</c:v>
                </c:pt>
                <c:pt idx="133">
                  <c:v>1591</c:v>
                </c:pt>
                <c:pt idx="134">
                  <c:v>1522</c:v>
                </c:pt>
                <c:pt idx="135">
                  <c:v>1574</c:v>
                </c:pt>
                <c:pt idx="136">
                  <c:v>1462</c:v>
                </c:pt>
                <c:pt idx="137">
                  <c:v>1752</c:v>
                </c:pt>
                <c:pt idx="138">
                  <c:v>1639</c:v>
                </c:pt>
              </c:numCache>
            </c:numRef>
          </c:val>
        </c:ser>
        <c:gapWidth val="150"/>
        <c:overlap val="0"/>
        <c:axId val="84780814"/>
        <c:axId val="31434671"/>
      </c:barChart>
      <c:catAx>
        <c:axId val="40613446"/>
        <c:scaling>
          <c:orientation val="minMax"/>
        </c:scaling>
        <c:delete val="0"/>
        <c:axPos val="b"/>
        <c:numFmt formatCode="d\ mmm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4254294"/>
        <c:crosses val="autoZero"/>
        <c:auto val="1"/>
        <c:lblAlgn val="ctr"/>
        <c:lblOffset val="100"/>
        <c:noMultiLvlLbl val="0"/>
      </c:catAx>
      <c:valAx>
        <c:axId val="4254294"/>
        <c:scaling>
          <c:orientation val="minMax"/>
          <c:max val="100000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Jumlah kasus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40613446"/>
        <c:crosses val="autoZero"/>
        <c:crossBetween val="between"/>
      </c:valAx>
      <c:catAx>
        <c:axId val="84780814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31434671"/>
        <c:auto val="1"/>
        <c:lblAlgn val="ctr"/>
        <c:lblOffset val="100"/>
        <c:noMultiLvlLbl val="0"/>
      </c:catAx>
      <c:valAx>
        <c:axId val="31434671"/>
        <c:scaling>
          <c:orientation val="minMax"/>
          <c:max val="4000"/>
        </c:scaling>
        <c:delete val="0"/>
        <c:axPos val="r"/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Kasus baru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84780814"/>
        <c:crosses val="max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'Statistik Harian'!$T$1</c:f>
              <c:strCache>
                <c:ptCount val="1"/>
                <c:pt idx="0">
                  <c:v>Jumlah orang diperiksa</c:v>
                </c:pt>
              </c:strCache>
            </c:strRef>
          </c:tx>
          <c:spPr>
            <a:solidFill>
              <a:srgbClr val="4285f4"/>
            </a:solidFill>
            <a:ln w="38160">
              <a:solidFill>
                <a:srgbClr val="4285f4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'Statistik Harian'!$E$3:$E$140</c:f>
              <c:strCache>
                <c:ptCount val="13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19</c:v>
                </c:pt>
                <c:pt idx="7">
                  <c:v>27</c:v>
                </c:pt>
                <c:pt idx="8">
                  <c:v>34</c:v>
                </c:pt>
                <c:pt idx="9">
                  <c:v>69</c:v>
                </c:pt>
                <c:pt idx="10">
                  <c:v>96</c:v>
                </c:pt>
                <c:pt idx="11">
                  <c:v>117</c:v>
                </c:pt>
                <c:pt idx="12">
                  <c:v>134</c:v>
                </c:pt>
                <c:pt idx="13">
                  <c:v>172</c:v>
                </c:pt>
                <c:pt idx="14">
                  <c:v>227</c:v>
                </c:pt>
                <c:pt idx="15">
                  <c:v>309</c:v>
                </c:pt>
                <c:pt idx="16">
                  <c:v>369</c:v>
                </c:pt>
                <c:pt idx="17">
                  <c:v>450</c:v>
                </c:pt>
                <c:pt idx="18">
                  <c:v>514</c:v>
                </c:pt>
                <c:pt idx="19">
                  <c:v>579</c:v>
                </c:pt>
                <c:pt idx="20">
                  <c:v>685</c:v>
                </c:pt>
                <c:pt idx="21">
                  <c:v>790</c:v>
                </c:pt>
                <c:pt idx="22">
                  <c:v>893</c:v>
                </c:pt>
                <c:pt idx="23">
                  <c:v>1046</c:v>
                </c:pt>
                <c:pt idx="24">
                  <c:v>1155</c:v>
                </c:pt>
                <c:pt idx="25">
                  <c:v>1285</c:v>
                </c:pt>
                <c:pt idx="26">
                  <c:v>1414</c:v>
                </c:pt>
                <c:pt idx="27">
                  <c:v>1528</c:v>
                </c:pt>
                <c:pt idx="28">
                  <c:v>1677</c:v>
                </c:pt>
                <c:pt idx="29">
                  <c:v>1790</c:v>
                </c:pt>
                <c:pt idx="30">
                  <c:v>1986</c:v>
                </c:pt>
                <c:pt idx="31">
                  <c:v>2092</c:v>
                </c:pt>
                <c:pt idx="32">
                  <c:v>2273</c:v>
                </c:pt>
                <c:pt idx="33">
                  <c:v>2491</c:v>
                </c:pt>
                <c:pt idx="34">
                  <c:v>2738</c:v>
                </c:pt>
                <c:pt idx="35">
                  <c:v>2956</c:v>
                </c:pt>
                <c:pt idx="36">
                  <c:v>3293</c:v>
                </c:pt>
                <c:pt idx="37">
                  <c:v>3512</c:v>
                </c:pt>
                <c:pt idx="38">
                  <c:v>3842</c:v>
                </c:pt>
                <c:pt idx="39">
                  <c:v>4241</c:v>
                </c:pt>
                <c:pt idx="40">
                  <c:v>4557</c:v>
                </c:pt>
                <c:pt idx="41">
                  <c:v>4839</c:v>
                </c:pt>
                <c:pt idx="42">
                  <c:v>5136</c:v>
                </c:pt>
                <c:pt idx="43">
                  <c:v>5516</c:v>
                </c:pt>
                <c:pt idx="44">
                  <c:v>5923</c:v>
                </c:pt>
                <c:pt idx="45">
                  <c:v>6248</c:v>
                </c:pt>
                <c:pt idx="46">
                  <c:v>6575</c:v>
                </c:pt>
                <c:pt idx="47">
                  <c:v>6760</c:v>
                </c:pt>
                <c:pt idx="48">
                  <c:v>7135</c:v>
                </c:pt>
                <c:pt idx="49">
                  <c:v>7418</c:v>
                </c:pt>
                <c:pt idx="50">
                  <c:v>7775</c:v>
                </c:pt>
                <c:pt idx="51">
                  <c:v>8211</c:v>
                </c:pt>
                <c:pt idx="52">
                  <c:v>8607</c:v>
                </c:pt>
                <c:pt idx="53">
                  <c:v>8882</c:v>
                </c:pt>
                <c:pt idx="54">
                  <c:v>9096</c:v>
                </c:pt>
                <c:pt idx="55">
                  <c:v>9511</c:v>
                </c:pt>
                <c:pt idx="56">
                  <c:v>9771</c:v>
                </c:pt>
                <c:pt idx="57">
                  <c:v>10118</c:v>
                </c:pt>
                <c:pt idx="58">
                  <c:v>10551</c:v>
                </c:pt>
                <c:pt idx="59">
                  <c:v>10843</c:v>
                </c:pt>
                <c:pt idx="60">
                  <c:v>11192</c:v>
                </c:pt>
                <c:pt idx="61">
                  <c:v>11587</c:v>
                </c:pt>
                <c:pt idx="62">
                  <c:v>12071</c:v>
                </c:pt>
                <c:pt idx="63">
                  <c:v>12438</c:v>
                </c:pt>
                <c:pt idx="64">
                  <c:v>12776</c:v>
                </c:pt>
                <c:pt idx="65">
                  <c:v>13112</c:v>
                </c:pt>
                <c:pt idx="66">
                  <c:v>13645</c:v>
                </c:pt>
                <c:pt idx="67">
                  <c:v>14032</c:v>
                </c:pt>
                <c:pt idx="68">
                  <c:v>14265</c:v>
                </c:pt>
                <c:pt idx="69">
                  <c:v>14749</c:v>
                </c:pt>
                <c:pt idx="70">
                  <c:v>15438</c:v>
                </c:pt>
                <c:pt idx="71">
                  <c:v>16006</c:v>
                </c:pt>
                <c:pt idx="72">
                  <c:v>16496</c:v>
                </c:pt>
                <c:pt idx="73">
                  <c:v>17025</c:v>
                </c:pt>
                <c:pt idx="74">
                  <c:v>17514</c:v>
                </c:pt>
                <c:pt idx="75">
                  <c:v>18010</c:v>
                </c:pt>
                <c:pt idx="76">
                  <c:v>18496</c:v>
                </c:pt>
                <c:pt idx="77">
                  <c:v>19189</c:v>
                </c:pt>
                <c:pt idx="78">
                  <c:v>20162</c:v>
                </c:pt>
                <c:pt idx="79">
                  <c:v>20796</c:v>
                </c:pt>
                <c:pt idx="80">
                  <c:v>21745</c:v>
                </c:pt>
                <c:pt idx="81">
                  <c:v>22271</c:v>
                </c:pt>
                <c:pt idx="82">
                  <c:v>22750</c:v>
                </c:pt>
                <c:pt idx="83">
                  <c:v>23165</c:v>
                </c:pt>
                <c:pt idx="84">
                  <c:v>23851</c:v>
                </c:pt>
                <c:pt idx="85">
                  <c:v>24538</c:v>
                </c:pt>
                <c:pt idx="86">
                  <c:v>25216</c:v>
                </c:pt>
                <c:pt idx="87">
                  <c:v>25773</c:v>
                </c:pt>
                <c:pt idx="88">
                  <c:v>26473</c:v>
                </c:pt>
                <c:pt idx="89">
                  <c:v>26940</c:v>
                </c:pt>
                <c:pt idx="90">
                  <c:v>27549</c:v>
                </c:pt>
                <c:pt idx="91">
                  <c:v>28233</c:v>
                </c:pt>
                <c:pt idx="92">
                  <c:v>28818</c:v>
                </c:pt>
                <c:pt idx="93">
                  <c:v>29521</c:v>
                </c:pt>
                <c:pt idx="94">
                  <c:v>30514</c:v>
                </c:pt>
                <c:pt idx="95">
                  <c:v>31186</c:v>
                </c:pt>
                <c:pt idx="96">
                  <c:v>32033</c:v>
                </c:pt>
                <c:pt idx="97">
                  <c:v>33076</c:v>
                </c:pt>
                <c:pt idx="98">
                  <c:v>34316</c:v>
                </c:pt>
                <c:pt idx="99">
                  <c:v>35295</c:v>
                </c:pt>
                <c:pt idx="100">
                  <c:v>36406</c:v>
                </c:pt>
                <c:pt idx="101">
                  <c:v>37420</c:v>
                </c:pt>
                <c:pt idx="102">
                  <c:v>38277</c:v>
                </c:pt>
                <c:pt idx="103">
                  <c:v>39294</c:v>
                </c:pt>
                <c:pt idx="104">
                  <c:v>40400</c:v>
                </c:pt>
                <c:pt idx="105">
                  <c:v>41431</c:v>
                </c:pt>
                <c:pt idx="106">
                  <c:v>42762</c:v>
                </c:pt>
                <c:pt idx="107">
                  <c:v>43803</c:v>
                </c:pt>
                <c:pt idx="108">
                  <c:v>45029</c:v>
                </c:pt>
                <c:pt idx="109">
                  <c:v>45891</c:v>
                </c:pt>
                <c:pt idx="110">
                  <c:v>46845</c:v>
                </c:pt>
                <c:pt idx="111">
                  <c:v>47896</c:v>
                </c:pt>
                <c:pt idx="112">
                  <c:v>49009</c:v>
                </c:pt>
                <c:pt idx="113">
                  <c:v>50187</c:v>
                </c:pt>
                <c:pt idx="114">
                  <c:v>51427</c:v>
                </c:pt>
                <c:pt idx="115">
                  <c:v>52812</c:v>
                </c:pt>
                <c:pt idx="116">
                  <c:v>54010</c:v>
                </c:pt>
                <c:pt idx="117">
                  <c:v>55092</c:v>
                </c:pt>
                <c:pt idx="118">
                  <c:v>56385</c:v>
                </c:pt>
                <c:pt idx="119">
                  <c:v>57770</c:v>
                </c:pt>
                <c:pt idx="120">
                  <c:v>59394</c:v>
                </c:pt>
                <c:pt idx="121">
                  <c:v>60695</c:v>
                </c:pt>
                <c:pt idx="122">
                  <c:v>62142</c:v>
                </c:pt>
                <c:pt idx="123">
                  <c:v>63749</c:v>
                </c:pt>
                <c:pt idx="124">
                  <c:v>64958</c:v>
                </c:pt>
                <c:pt idx="125">
                  <c:v>66226</c:v>
                </c:pt>
                <c:pt idx="126">
                  <c:v>68079</c:v>
                </c:pt>
                <c:pt idx="127">
                  <c:v>70736</c:v>
                </c:pt>
                <c:pt idx="128">
                  <c:v>72347</c:v>
                </c:pt>
                <c:pt idx="129">
                  <c:v>74018</c:v>
                </c:pt>
                <c:pt idx="130">
                  <c:v>75699</c:v>
                </c:pt>
                <c:pt idx="131">
                  <c:v>76981</c:v>
                </c:pt>
                <c:pt idx="132">
                  <c:v>78572</c:v>
                </c:pt>
                <c:pt idx="133">
                  <c:v>80094</c:v>
                </c:pt>
                <c:pt idx="134">
                  <c:v>81668</c:v>
                </c:pt>
                <c:pt idx="135">
                  <c:v>83130</c:v>
                </c:pt>
                <c:pt idx="136">
                  <c:v>84882</c:v>
                </c:pt>
                <c:pt idx="137">
                  <c:v>86521</c:v>
                </c:pt>
              </c:strCache>
            </c:strRef>
          </c:cat>
          <c:val>
            <c:numRef>
              <c:f>'Statistik Harian'!$T$2:$T$140</c:f>
              <c:numCache>
                <c:formatCode>General</c:formatCode>
                <c:ptCount val="139"/>
                <c:pt idx="0">
                  <c:v>339</c:v>
                </c:pt>
                <c:pt idx="1">
                  <c:v>341</c:v>
                </c:pt>
                <c:pt idx="2">
                  <c:v>372</c:v>
                </c:pt>
                <c:pt idx="3">
                  <c:v>388</c:v>
                </c:pt>
                <c:pt idx="4">
                  <c:v>450</c:v>
                </c:pt>
                <c:pt idx="5">
                  <c:v>454</c:v>
                </c:pt>
                <c:pt idx="6">
                  <c:v>483</c:v>
                </c:pt>
                <c:pt idx="7">
                  <c:v>543</c:v>
                </c:pt>
                <c:pt idx="8">
                  <c:v>694</c:v>
                </c:pt>
                <c:pt idx="9">
                  <c:v>862</c:v>
                </c:pt>
                <c:pt idx="10">
                  <c:v>1005</c:v>
                </c:pt>
                <c:pt idx="11">
                  <c:v>1205</c:v>
                </c:pt>
                <c:pt idx="12">
                  <c:v>1293</c:v>
                </c:pt>
                <c:pt idx="13">
                  <c:v>1230</c:v>
                </c:pt>
                <c:pt idx="14">
                  <c:v>1372</c:v>
                </c:pt>
                <c:pt idx="15">
                  <c:v>1592</c:v>
                </c:pt>
                <c:pt idx="16">
                  <c:v>1898</c:v>
                </c:pt>
                <c:pt idx="17">
                  <c:v>2028</c:v>
                </c:pt>
                <c:pt idx="18">
                  <c:v>2365</c:v>
                </c:pt>
                <c:pt idx="19">
                  <c:v>2438</c:v>
                </c:pt>
                <c:pt idx="20">
                  <c:v>2756</c:v>
                </c:pt>
                <c:pt idx="21">
                  <c:v>3332</c:v>
                </c:pt>
                <c:pt idx="22">
                  <c:v>3822</c:v>
                </c:pt>
                <c:pt idx="23">
                  <c:v>4336</c:v>
                </c:pt>
                <c:pt idx="24">
                  <c:v>5775</c:v>
                </c:pt>
                <c:pt idx="25">
                  <c:v>6266</c:v>
                </c:pt>
                <c:pt idx="26">
                  <c:v>6534</c:v>
                </c:pt>
                <c:pt idx="27">
                  <c:v>6663</c:v>
                </c:pt>
                <c:pt idx="28">
                  <c:v>6777</c:v>
                </c:pt>
                <c:pt idx="29">
                  <c:v>7193</c:v>
                </c:pt>
                <c:pt idx="30">
                  <c:v>7425</c:v>
                </c:pt>
                <c:pt idx="31">
                  <c:v>7986</c:v>
                </c:pt>
                <c:pt idx="32">
                  <c:v>9712</c:v>
                </c:pt>
                <c:pt idx="33">
                  <c:v>11242</c:v>
                </c:pt>
                <c:pt idx="34">
                  <c:v>13186</c:v>
                </c:pt>
                <c:pt idx="35">
                  <c:v>14353</c:v>
                </c:pt>
                <c:pt idx="36">
                  <c:v>16511</c:v>
                </c:pt>
                <c:pt idx="37">
                  <c:v>17679</c:v>
                </c:pt>
                <c:pt idx="38">
                  <c:v>19452</c:v>
                </c:pt>
                <c:pt idx="39">
                  <c:v>19964</c:v>
                </c:pt>
                <c:pt idx="40">
                  <c:v>27075</c:v>
                </c:pt>
                <c:pt idx="41">
                  <c:v>27953</c:v>
                </c:pt>
                <c:pt idx="42">
                  <c:v>31628</c:v>
                </c:pt>
                <c:pt idx="43">
                  <c:v>33001</c:v>
                </c:pt>
                <c:pt idx="44">
                  <c:v>34975</c:v>
                </c:pt>
                <c:pt idx="45">
                  <c:v>37134</c:v>
                </c:pt>
                <c:pt idx="46">
                  <c:v>39422</c:v>
                </c:pt>
                <c:pt idx="47">
                  <c:v>42219</c:v>
                </c:pt>
                <c:pt idx="48">
                  <c:v>43749</c:v>
                </c:pt>
                <c:pt idx="49">
                  <c:v>46173</c:v>
                </c:pt>
                <c:pt idx="50">
                  <c:v>47361</c:v>
                </c:pt>
                <c:pt idx="51">
                  <c:v>48647</c:v>
                </c:pt>
                <c:pt idx="52">
                  <c:v>50563</c:v>
                </c:pt>
                <c:pt idx="53">
                  <c:v>52541</c:v>
                </c:pt>
                <c:pt idx="54">
                  <c:v>56974</c:v>
                </c:pt>
                <c:pt idx="55">
                  <c:v>59409</c:v>
                </c:pt>
                <c:pt idx="56">
                  <c:v>62544</c:v>
                </c:pt>
                <c:pt idx="57">
                  <c:v>67784</c:v>
                </c:pt>
                <c:pt idx="58">
                  <c:v>72351</c:v>
                </c:pt>
                <c:pt idx="59">
                  <c:v>76538</c:v>
                </c:pt>
                <c:pt idx="60">
                  <c:v>79868</c:v>
                </c:pt>
                <c:pt idx="61">
                  <c:v>83012</c:v>
                </c:pt>
                <c:pt idx="62">
                  <c:v>86061</c:v>
                </c:pt>
                <c:pt idx="63">
                  <c:v>88924</c:v>
                </c:pt>
                <c:pt idx="64">
                  <c:v>92976</c:v>
                </c:pt>
                <c:pt idx="65">
                  <c:v>96717</c:v>
                </c:pt>
                <c:pt idx="66">
                  <c:v>103361</c:v>
                </c:pt>
                <c:pt idx="67">
                  <c:v>108699</c:v>
                </c:pt>
                <c:pt idx="68">
                  <c:v>113452</c:v>
                </c:pt>
                <c:pt idx="69">
                  <c:v>116358</c:v>
                </c:pt>
                <c:pt idx="70">
                  <c:v>119728</c:v>
                </c:pt>
                <c:pt idx="71">
                  <c:v>123572</c:v>
                </c:pt>
                <c:pt idx="72">
                  <c:v>127813</c:v>
                </c:pt>
                <c:pt idx="73">
                  <c:v>132060</c:v>
                </c:pt>
                <c:pt idx="74">
                  <c:v>135725</c:v>
                </c:pt>
                <c:pt idx="75">
                  <c:v>140473</c:v>
                </c:pt>
                <c:pt idx="76">
                  <c:v>143035</c:v>
                </c:pt>
                <c:pt idx="77">
                  <c:v>147799</c:v>
                </c:pt>
                <c:pt idx="78">
                  <c:v>154139</c:v>
                </c:pt>
                <c:pt idx="79">
                  <c:v>160374</c:v>
                </c:pt>
                <c:pt idx="80">
                  <c:v>168969</c:v>
                </c:pt>
                <c:pt idx="81">
                  <c:v>176035</c:v>
                </c:pt>
                <c:pt idx="82">
                  <c:v>179864</c:v>
                </c:pt>
                <c:pt idx="83">
                  <c:v>183192</c:v>
                </c:pt>
                <c:pt idx="84">
                  <c:v>188302</c:v>
                </c:pt>
                <c:pt idx="85">
                  <c:v>195518</c:v>
                </c:pt>
                <c:pt idx="86">
                  <c:v>201311</c:v>
                </c:pt>
                <c:pt idx="87">
                  <c:v>205165</c:v>
                </c:pt>
                <c:pt idx="88">
                  <c:v>216769</c:v>
                </c:pt>
                <c:pt idx="89">
                  <c:v>223624</c:v>
                </c:pt>
                <c:pt idx="90">
                  <c:v>232113</c:v>
                </c:pt>
                <c:pt idx="91">
                  <c:v>237947</c:v>
                </c:pt>
                <c:pt idx="92">
                  <c:v>246433</c:v>
                </c:pt>
                <c:pt idx="93">
                  <c:v>251736</c:v>
                </c:pt>
                <c:pt idx="94">
                  <c:v>256810</c:v>
                </c:pt>
                <c:pt idx="95">
                  <c:v>264740</c:v>
                </c:pt>
                <c:pt idx="96">
                  <c:v>269146</c:v>
                </c:pt>
                <c:pt idx="97">
                  <c:v>274430</c:v>
                </c:pt>
                <c:pt idx="98">
                  <c:v>281653</c:v>
                </c:pt>
                <c:pt idx="99">
                  <c:v>287478</c:v>
                </c:pt>
                <c:pt idx="100">
                  <c:v>294671</c:v>
                </c:pt>
                <c:pt idx="101">
                  <c:v>302147</c:v>
                </c:pt>
                <c:pt idx="102">
                  <c:v>313275</c:v>
                </c:pt>
                <c:pt idx="103">
                  <c:v>322933</c:v>
                </c:pt>
                <c:pt idx="104">
                  <c:v>329190</c:v>
                </c:pt>
                <c:pt idx="105">
                  <c:v>339309</c:v>
                </c:pt>
                <c:pt idx="106">
                  <c:v>348278</c:v>
                </c:pt>
                <c:pt idx="107">
                  <c:v>358659</c:v>
                </c:pt>
                <c:pt idx="108">
                  <c:v>366581</c:v>
                </c:pt>
                <c:pt idx="109">
                  <c:v>374458</c:v>
                </c:pt>
                <c:pt idx="110">
                  <c:v>383105</c:v>
                </c:pt>
                <c:pt idx="111">
                  <c:v>393117</c:v>
                </c:pt>
                <c:pt idx="112">
                  <c:v>401681</c:v>
                </c:pt>
                <c:pt idx="113">
                  <c:v>413919</c:v>
                </c:pt>
                <c:pt idx="114">
                  <c:v>427158</c:v>
                </c:pt>
                <c:pt idx="115">
                  <c:v>439907</c:v>
                </c:pt>
                <c:pt idx="116">
                  <c:v>449569</c:v>
                </c:pt>
                <c:pt idx="117">
                  <c:v>456636</c:v>
                </c:pt>
                <c:pt idx="118">
                  <c:v>465683</c:v>
                </c:pt>
                <c:pt idx="119">
                  <c:v>477318</c:v>
                </c:pt>
                <c:pt idx="120">
                  <c:v>492318</c:v>
                </c:pt>
                <c:pt idx="121">
                  <c:v>503132</c:v>
                </c:pt>
                <c:pt idx="122">
                  <c:v>519970</c:v>
                </c:pt>
                <c:pt idx="123">
                  <c:v>529669</c:v>
                </c:pt>
                <c:pt idx="124">
                  <c:v>540175</c:v>
                </c:pt>
                <c:pt idx="125">
                  <c:v>552084</c:v>
                </c:pt>
                <c:pt idx="126">
                  <c:v>562759</c:v>
                </c:pt>
                <c:pt idx="127">
                  <c:v>575536</c:v>
                </c:pt>
                <c:pt idx="128">
                  <c:v>588080</c:v>
                </c:pt>
                <c:pt idx="129">
                  <c:v>597468</c:v>
                </c:pt>
                <c:pt idx="130">
                  <c:v>610093</c:v>
                </c:pt>
                <c:pt idx="131">
                  <c:v>621087</c:v>
                </c:pt>
                <c:pt idx="132">
                  <c:v>630149</c:v>
                </c:pt>
                <c:pt idx="133">
                  <c:v>642164</c:v>
                </c:pt>
                <c:pt idx="134">
                  <c:v>657655</c:v>
                </c:pt>
                <c:pt idx="135">
                  <c:v>669811</c:v>
                </c:pt>
                <c:pt idx="136">
                  <c:v>683805</c:v>
                </c:pt>
                <c:pt idx="137">
                  <c:v>697043</c:v>
                </c:pt>
                <c:pt idx="138">
                  <c:v>707238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56305993"/>
        <c:axId val="9189087"/>
      </c:lineChart>
      <c:catAx>
        <c:axId val="56305993"/>
        <c:scaling>
          <c:orientation val="minMax"/>
        </c:scaling>
        <c:delete val="0"/>
        <c:axPos val="b"/>
        <c:numFmt formatCode="###0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9189087"/>
        <c:crosses val="autoZero"/>
        <c:auto val="1"/>
        <c:lblAlgn val="ctr"/>
        <c:lblOffset val="100"/>
        <c:noMultiLvlLbl val="0"/>
      </c:catAx>
      <c:valAx>
        <c:axId val="9189087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Jumlah diperiksa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56305993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1"/>
        <c:ser>
          <c:idx val="0"/>
          <c:order val="0"/>
          <c:tx>
            <c:strRef>
              <c:f>'Statistik Harian'!$L$1</c:f>
              <c:strCache>
                <c:ptCount val="1"/>
                <c:pt idx="0">
                  <c:v>Meninggal
(baru)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</c:spPr>
          <c:invertIfNegative val="0"/>
          <c:dPt>
            <c:idx val="0"/>
            <c:spPr>
              <a:solidFill>
                <a:srgbClr val="004586"/>
              </a:solidFill>
              <a:ln>
                <a:noFill/>
              </a:ln>
            </c:spPr>
          </c:dPt>
          <c:dPt>
            <c:idx val="1"/>
            <c:spPr>
              <a:solidFill>
                <a:srgbClr val="ff420e"/>
              </a:solidFill>
              <a:ln>
                <a:noFill/>
              </a:ln>
            </c:spPr>
          </c:dPt>
          <c:dPt>
            <c:idx val="2"/>
            <c:spPr>
              <a:solidFill>
                <a:srgbClr val="ffd320"/>
              </a:solidFill>
              <a:ln>
                <a:noFill/>
              </a:ln>
            </c:spPr>
          </c:dPt>
          <c:dPt>
            <c:idx val="3"/>
            <c:spPr>
              <a:solidFill>
                <a:srgbClr val="579d1c"/>
              </a:solidFill>
              <a:ln>
                <a:noFill/>
              </a:ln>
            </c:spPr>
          </c:dPt>
          <c:dPt>
            <c:idx val="4"/>
            <c:spPr>
              <a:solidFill>
                <a:srgbClr val="7e0021"/>
              </a:solidFill>
              <a:ln>
                <a:noFill/>
              </a:ln>
            </c:spPr>
          </c:dPt>
          <c:dPt>
            <c:idx val="5"/>
            <c:spPr>
              <a:solidFill>
                <a:srgbClr val="83caff"/>
              </a:solidFill>
              <a:ln>
                <a:noFill/>
              </a:ln>
            </c:spPr>
          </c:dPt>
          <c:dPt>
            <c:idx val="6"/>
            <c:spPr>
              <a:solidFill>
                <a:srgbClr val="314004"/>
              </a:solidFill>
              <a:ln>
                <a:noFill/>
              </a:ln>
            </c:spPr>
          </c:dPt>
          <c:dPt>
            <c:idx val="7"/>
            <c:spPr>
              <a:solidFill>
                <a:srgbClr val="aecf00"/>
              </a:solidFill>
              <a:ln>
                <a:noFill/>
              </a:ln>
            </c:spPr>
          </c:dPt>
          <c:dPt>
            <c:idx val="8"/>
            <c:spPr>
              <a:solidFill>
                <a:srgbClr val="4b1f6f"/>
              </a:solidFill>
              <a:ln>
                <a:noFill/>
              </a:ln>
            </c:spPr>
          </c:dPt>
          <c:dPt>
            <c:idx val="9"/>
            <c:spPr>
              <a:solidFill>
                <a:srgbClr val="ff950e"/>
              </a:solidFill>
              <a:ln>
                <a:noFill/>
              </a:ln>
            </c:spPr>
          </c:dPt>
          <c:dPt>
            <c:idx val="10"/>
            <c:spPr>
              <a:solidFill>
                <a:srgbClr val="c5000b"/>
              </a:solidFill>
              <a:ln>
                <a:noFill/>
              </a:ln>
            </c:spPr>
          </c:dPt>
          <c:dPt>
            <c:idx val="11"/>
            <c:spPr>
              <a:solidFill>
                <a:srgbClr val="0084d1"/>
              </a:solidFill>
              <a:ln>
                <a:noFill/>
              </a:ln>
            </c:spPr>
          </c:dPt>
          <c:dPt>
            <c:idx val="12"/>
            <c:spPr>
              <a:solidFill>
                <a:srgbClr val="004586"/>
              </a:solidFill>
              <a:ln>
                <a:noFill/>
              </a:ln>
            </c:spPr>
          </c:dPt>
          <c:dPt>
            <c:idx val="13"/>
            <c:spPr>
              <a:solidFill>
                <a:srgbClr val="ff420e"/>
              </a:solidFill>
              <a:ln>
                <a:noFill/>
              </a:ln>
            </c:spPr>
          </c:dPt>
          <c:dPt>
            <c:idx val="14"/>
            <c:spPr>
              <a:solidFill>
                <a:srgbClr val="ffd320"/>
              </a:solidFill>
              <a:ln>
                <a:noFill/>
              </a:ln>
            </c:spPr>
          </c:dPt>
          <c:dPt>
            <c:idx val="15"/>
            <c:spPr>
              <a:solidFill>
                <a:srgbClr val="579d1c"/>
              </a:solidFill>
              <a:ln>
                <a:noFill/>
              </a:ln>
            </c:spPr>
          </c:dPt>
          <c:dPt>
            <c:idx val="16"/>
            <c:spPr>
              <a:solidFill>
                <a:srgbClr val="7e0021"/>
              </a:solidFill>
              <a:ln>
                <a:noFill/>
              </a:ln>
            </c:spPr>
          </c:dPt>
          <c:dPt>
            <c:idx val="17"/>
            <c:spPr>
              <a:solidFill>
                <a:srgbClr val="83caff"/>
              </a:solidFill>
              <a:ln>
                <a:noFill/>
              </a:ln>
            </c:spPr>
          </c:dPt>
          <c:dPt>
            <c:idx val="18"/>
            <c:spPr>
              <a:solidFill>
                <a:srgbClr val="314004"/>
              </a:solidFill>
              <a:ln>
                <a:noFill/>
              </a:ln>
            </c:spPr>
          </c:dPt>
          <c:dPt>
            <c:idx val="19"/>
            <c:spPr>
              <a:solidFill>
                <a:srgbClr val="aecf00"/>
              </a:solidFill>
              <a:ln>
                <a:noFill/>
              </a:ln>
            </c:spPr>
          </c:dPt>
          <c:dPt>
            <c:idx val="20"/>
            <c:spPr>
              <a:solidFill>
                <a:srgbClr val="4b1f6f"/>
              </a:solidFill>
              <a:ln>
                <a:noFill/>
              </a:ln>
            </c:spPr>
          </c:dPt>
          <c:dPt>
            <c:idx val="21"/>
            <c:spPr>
              <a:solidFill>
                <a:srgbClr val="ff950e"/>
              </a:solidFill>
              <a:ln>
                <a:noFill/>
              </a:ln>
            </c:spPr>
          </c:dPt>
          <c:dPt>
            <c:idx val="22"/>
            <c:spPr>
              <a:solidFill>
                <a:srgbClr val="c5000b"/>
              </a:solidFill>
              <a:ln>
                <a:noFill/>
              </a:ln>
            </c:spPr>
          </c:dPt>
          <c:dPt>
            <c:idx val="23"/>
            <c:spPr>
              <a:solidFill>
                <a:srgbClr val="0084d1"/>
              </a:solidFill>
              <a:ln>
                <a:noFill/>
              </a:ln>
            </c:spPr>
          </c:dPt>
          <c:dPt>
            <c:idx val="24"/>
            <c:spPr>
              <a:solidFill>
                <a:srgbClr val="004586"/>
              </a:solidFill>
              <a:ln>
                <a:noFill/>
              </a:ln>
            </c:spPr>
          </c:dPt>
          <c:dPt>
            <c:idx val="25"/>
            <c:spPr>
              <a:solidFill>
                <a:srgbClr val="ff420e"/>
              </a:solidFill>
              <a:ln>
                <a:noFill/>
              </a:ln>
            </c:spPr>
          </c:dPt>
          <c:dPt>
            <c:idx val="26"/>
            <c:spPr>
              <a:solidFill>
                <a:srgbClr val="ffd320"/>
              </a:solidFill>
              <a:ln>
                <a:noFill/>
              </a:ln>
            </c:spPr>
          </c:dPt>
          <c:dPt>
            <c:idx val="27"/>
            <c:spPr>
              <a:solidFill>
                <a:srgbClr val="579d1c"/>
              </a:solidFill>
              <a:ln>
                <a:noFill/>
              </a:ln>
            </c:spPr>
          </c:dPt>
          <c:dPt>
            <c:idx val="28"/>
            <c:spPr>
              <a:solidFill>
                <a:srgbClr val="7e0021"/>
              </a:solidFill>
              <a:ln>
                <a:noFill/>
              </a:ln>
            </c:spPr>
          </c:dPt>
          <c:dPt>
            <c:idx val="29"/>
            <c:spPr>
              <a:solidFill>
                <a:srgbClr val="83caff"/>
              </a:solidFill>
              <a:ln>
                <a:noFill/>
              </a:ln>
            </c:spPr>
          </c:dPt>
          <c:dPt>
            <c:idx val="30"/>
            <c:spPr>
              <a:solidFill>
                <a:srgbClr val="314004"/>
              </a:solidFill>
              <a:ln>
                <a:noFill/>
              </a:ln>
            </c:spPr>
          </c:dPt>
          <c:dPt>
            <c:idx val="31"/>
            <c:spPr>
              <a:solidFill>
                <a:srgbClr val="aecf00"/>
              </a:solidFill>
              <a:ln>
                <a:noFill/>
              </a:ln>
            </c:spPr>
          </c:dPt>
          <c:dPt>
            <c:idx val="32"/>
            <c:spPr>
              <a:solidFill>
                <a:srgbClr val="4b1f6f"/>
              </a:solidFill>
              <a:ln>
                <a:noFill/>
              </a:ln>
            </c:spPr>
          </c:dPt>
          <c:dPt>
            <c:idx val="33"/>
            <c:spPr>
              <a:solidFill>
                <a:srgbClr val="ff950e"/>
              </a:solidFill>
              <a:ln>
                <a:noFill/>
              </a:ln>
            </c:spPr>
          </c:dPt>
          <c:dPt>
            <c:idx val="34"/>
            <c:spPr>
              <a:solidFill>
                <a:srgbClr val="c5000b"/>
              </a:solidFill>
              <a:ln>
                <a:noFill/>
              </a:ln>
            </c:spPr>
          </c:dPt>
          <c:dPt>
            <c:idx val="35"/>
            <c:spPr>
              <a:solidFill>
                <a:srgbClr val="0084d1"/>
              </a:solidFill>
              <a:ln>
                <a:noFill/>
              </a:ln>
            </c:spPr>
          </c:dPt>
          <c:dPt>
            <c:idx val="36"/>
            <c:spPr>
              <a:solidFill>
                <a:srgbClr val="004586"/>
              </a:solidFill>
              <a:ln>
                <a:noFill/>
              </a:ln>
            </c:spPr>
          </c:dPt>
          <c:dPt>
            <c:idx val="37"/>
            <c:spPr>
              <a:solidFill>
                <a:srgbClr val="ff420e"/>
              </a:solidFill>
              <a:ln>
                <a:noFill/>
              </a:ln>
            </c:spPr>
          </c:dPt>
          <c:dPt>
            <c:idx val="38"/>
            <c:spPr>
              <a:solidFill>
                <a:srgbClr val="ffd320"/>
              </a:solidFill>
              <a:ln>
                <a:noFill/>
              </a:ln>
            </c:spPr>
          </c:dPt>
          <c:dPt>
            <c:idx val="39"/>
            <c:spPr>
              <a:solidFill>
                <a:srgbClr val="579d1c"/>
              </a:solidFill>
              <a:ln>
                <a:noFill/>
              </a:ln>
            </c:spPr>
          </c:dPt>
          <c:dPt>
            <c:idx val="40"/>
            <c:spPr>
              <a:solidFill>
                <a:srgbClr val="7e0021"/>
              </a:solidFill>
              <a:ln>
                <a:noFill/>
              </a:ln>
            </c:spPr>
          </c:dPt>
          <c:dPt>
            <c:idx val="41"/>
            <c:spPr>
              <a:solidFill>
                <a:srgbClr val="83caff"/>
              </a:solidFill>
              <a:ln>
                <a:noFill/>
              </a:ln>
            </c:spPr>
          </c:dPt>
          <c:dPt>
            <c:idx val="42"/>
            <c:spPr>
              <a:solidFill>
                <a:srgbClr val="314004"/>
              </a:solidFill>
              <a:ln>
                <a:noFill/>
              </a:ln>
            </c:spPr>
          </c:dPt>
          <c:dPt>
            <c:idx val="43"/>
            <c:spPr>
              <a:solidFill>
                <a:srgbClr val="aecf00"/>
              </a:solidFill>
              <a:ln>
                <a:noFill/>
              </a:ln>
            </c:spPr>
          </c:dPt>
          <c:dPt>
            <c:idx val="44"/>
            <c:spPr>
              <a:solidFill>
                <a:srgbClr val="4b1f6f"/>
              </a:solidFill>
              <a:ln>
                <a:noFill/>
              </a:ln>
            </c:spPr>
          </c:dPt>
          <c:dPt>
            <c:idx val="45"/>
            <c:spPr>
              <a:solidFill>
                <a:srgbClr val="ff950e"/>
              </a:solidFill>
              <a:ln>
                <a:noFill/>
              </a:ln>
            </c:spPr>
          </c:dPt>
          <c:dPt>
            <c:idx val="46"/>
            <c:spPr>
              <a:solidFill>
                <a:srgbClr val="c5000b"/>
              </a:solidFill>
              <a:ln>
                <a:noFill/>
              </a:ln>
            </c:spPr>
          </c:dPt>
          <c:dPt>
            <c:idx val="47"/>
            <c:spPr>
              <a:solidFill>
                <a:srgbClr val="0084d1"/>
              </a:solidFill>
              <a:ln>
                <a:noFill/>
              </a:ln>
            </c:spPr>
          </c:dPt>
          <c:dPt>
            <c:idx val="48"/>
            <c:spPr>
              <a:solidFill>
                <a:srgbClr val="004586"/>
              </a:solidFill>
              <a:ln>
                <a:noFill/>
              </a:ln>
            </c:spPr>
          </c:dPt>
          <c:dPt>
            <c:idx val="49"/>
            <c:spPr>
              <a:solidFill>
                <a:srgbClr val="ff420e"/>
              </a:solidFill>
              <a:ln>
                <a:noFill/>
              </a:ln>
            </c:spPr>
          </c:dPt>
          <c:dPt>
            <c:idx val="50"/>
            <c:spPr>
              <a:solidFill>
                <a:srgbClr val="ffd320"/>
              </a:solidFill>
              <a:ln>
                <a:noFill/>
              </a:ln>
            </c:spPr>
          </c:dPt>
          <c:dPt>
            <c:idx val="51"/>
            <c:spPr>
              <a:solidFill>
                <a:srgbClr val="579d1c"/>
              </a:solidFill>
              <a:ln>
                <a:noFill/>
              </a:ln>
            </c:spPr>
          </c:dPt>
          <c:dPt>
            <c:idx val="52"/>
            <c:spPr>
              <a:solidFill>
                <a:srgbClr val="7e0021"/>
              </a:solidFill>
              <a:ln>
                <a:noFill/>
              </a:ln>
            </c:spPr>
          </c:dPt>
          <c:dPt>
            <c:idx val="53"/>
            <c:spPr>
              <a:solidFill>
                <a:srgbClr val="83caff"/>
              </a:solidFill>
              <a:ln>
                <a:noFill/>
              </a:ln>
            </c:spPr>
          </c:dPt>
          <c:dPt>
            <c:idx val="54"/>
            <c:spPr>
              <a:solidFill>
                <a:srgbClr val="314004"/>
              </a:solidFill>
              <a:ln>
                <a:noFill/>
              </a:ln>
            </c:spPr>
          </c:dPt>
          <c:dPt>
            <c:idx val="55"/>
            <c:spPr>
              <a:solidFill>
                <a:srgbClr val="aecf00"/>
              </a:solidFill>
              <a:ln>
                <a:noFill/>
              </a:ln>
            </c:spPr>
          </c:dPt>
          <c:dPt>
            <c:idx val="56"/>
            <c:spPr>
              <a:solidFill>
                <a:srgbClr val="4b1f6f"/>
              </a:solidFill>
              <a:ln>
                <a:noFill/>
              </a:ln>
            </c:spPr>
          </c:dPt>
          <c:dPt>
            <c:idx val="57"/>
            <c:spPr>
              <a:solidFill>
                <a:srgbClr val="ff950e"/>
              </a:solidFill>
              <a:ln>
                <a:noFill/>
              </a:ln>
            </c:spPr>
          </c:dPt>
          <c:dPt>
            <c:idx val="58"/>
            <c:spPr>
              <a:solidFill>
                <a:srgbClr val="c5000b"/>
              </a:solidFill>
              <a:ln>
                <a:noFill/>
              </a:ln>
            </c:spPr>
          </c:dPt>
          <c:dPt>
            <c:idx val="59"/>
            <c:spPr>
              <a:solidFill>
                <a:srgbClr val="0084d1"/>
              </a:solidFill>
              <a:ln>
                <a:noFill/>
              </a:ln>
            </c:spPr>
          </c:dPt>
          <c:dPt>
            <c:idx val="60"/>
            <c:spPr>
              <a:solidFill>
                <a:srgbClr val="004586"/>
              </a:solidFill>
              <a:ln>
                <a:noFill/>
              </a:ln>
            </c:spPr>
          </c:dPt>
          <c:dPt>
            <c:idx val="61"/>
            <c:spPr>
              <a:solidFill>
                <a:srgbClr val="ff420e"/>
              </a:solidFill>
              <a:ln>
                <a:noFill/>
              </a:ln>
            </c:spPr>
          </c:dPt>
          <c:dPt>
            <c:idx val="62"/>
            <c:spPr>
              <a:solidFill>
                <a:srgbClr val="ffd320"/>
              </a:solidFill>
              <a:ln>
                <a:noFill/>
              </a:ln>
            </c:spPr>
          </c:dPt>
          <c:dPt>
            <c:idx val="63"/>
            <c:spPr>
              <a:solidFill>
                <a:srgbClr val="579d1c"/>
              </a:solidFill>
              <a:ln>
                <a:noFill/>
              </a:ln>
            </c:spPr>
          </c:dPt>
          <c:dPt>
            <c:idx val="64"/>
            <c:spPr>
              <a:solidFill>
                <a:srgbClr val="7e0021"/>
              </a:solidFill>
              <a:ln>
                <a:noFill/>
              </a:ln>
            </c:spPr>
          </c:dPt>
          <c:dPt>
            <c:idx val="65"/>
            <c:spPr>
              <a:solidFill>
                <a:srgbClr val="83caff"/>
              </a:solidFill>
              <a:ln>
                <a:noFill/>
              </a:ln>
            </c:spPr>
          </c:dPt>
          <c:dPt>
            <c:idx val="66"/>
            <c:spPr>
              <a:solidFill>
                <a:srgbClr val="314004"/>
              </a:solidFill>
              <a:ln>
                <a:noFill/>
              </a:ln>
            </c:spPr>
          </c:dPt>
          <c:dPt>
            <c:idx val="67"/>
            <c:spPr>
              <a:solidFill>
                <a:srgbClr val="aecf00"/>
              </a:solidFill>
              <a:ln>
                <a:noFill/>
              </a:ln>
            </c:spPr>
          </c:dPt>
          <c:dPt>
            <c:idx val="68"/>
            <c:spPr>
              <a:solidFill>
                <a:srgbClr val="4b1f6f"/>
              </a:solidFill>
              <a:ln>
                <a:noFill/>
              </a:ln>
            </c:spPr>
          </c:dPt>
          <c:dPt>
            <c:idx val="69"/>
            <c:spPr>
              <a:solidFill>
                <a:srgbClr val="ff950e"/>
              </a:solidFill>
              <a:ln>
                <a:noFill/>
              </a:ln>
            </c:spPr>
          </c:dPt>
          <c:dPt>
            <c:idx val="70"/>
            <c:spPr>
              <a:solidFill>
                <a:srgbClr val="c5000b"/>
              </a:solidFill>
              <a:ln>
                <a:noFill/>
              </a:ln>
            </c:spPr>
          </c:dPt>
          <c:dPt>
            <c:idx val="71"/>
            <c:spPr>
              <a:solidFill>
                <a:srgbClr val="0084d1"/>
              </a:solidFill>
              <a:ln>
                <a:noFill/>
              </a:ln>
            </c:spPr>
          </c:dPt>
          <c:dPt>
            <c:idx val="72"/>
            <c:spPr>
              <a:solidFill>
                <a:srgbClr val="004586"/>
              </a:solidFill>
              <a:ln>
                <a:noFill/>
              </a:ln>
            </c:spPr>
          </c:dPt>
          <c:dPt>
            <c:idx val="73"/>
            <c:spPr>
              <a:solidFill>
                <a:srgbClr val="ff420e"/>
              </a:solidFill>
              <a:ln>
                <a:noFill/>
              </a:ln>
            </c:spPr>
          </c:dPt>
          <c:dPt>
            <c:idx val="74"/>
            <c:spPr>
              <a:solidFill>
                <a:srgbClr val="ffd320"/>
              </a:solidFill>
              <a:ln>
                <a:noFill/>
              </a:ln>
            </c:spPr>
          </c:dPt>
          <c:dPt>
            <c:idx val="75"/>
            <c:spPr>
              <a:solidFill>
                <a:srgbClr val="579d1c"/>
              </a:solidFill>
              <a:ln>
                <a:noFill/>
              </a:ln>
            </c:spPr>
          </c:dPt>
          <c:dPt>
            <c:idx val="76"/>
            <c:spPr>
              <a:solidFill>
                <a:srgbClr val="7e0021"/>
              </a:solidFill>
              <a:ln>
                <a:noFill/>
              </a:ln>
            </c:spPr>
          </c:dPt>
          <c:dPt>
            <c:idx val="77"/>
            <c:spPr>
              <a:solidFill>
                <a:srgbClr val="83caff"/>
              </a:solidFill>
              <a:ln>
                <a:noFill/>
              </a:ln>
            </c:spPr>
          </c:dPt>
          <c:dPt>
            <c:idx val="78"/>
            <c:spPr>
              <a:solidFill>
                <a:srgbClr val="314004"/>
              </a:solidFill>
              <a:ln>
                <a:noFill/>
              </a:ln>
            </c:spPr>
          </c:dPt>
          <c:dPt>
            <c:idx val="79"/>
            <c:spPr>
              <a:solidFill>
                <a:srgbClr val="aecf00"/>
              </a:solidFill>
              <a:ln>
                <a:noFill/>
              </a:ln>
            </c:spPr>
          </c:dPt>
          <c:dPt>
            <c:idx val="80"/>
            <c:spPr>
              <a:solidFill>
                <a:srgbClr val="4b1f6f"/>
              </a:solidFill>
              <a:ln>
                <a:noFill/>
              </a:ln>
            </c:spPr>
          </c:dPt>
          <c:dPt>
            <c:idx val="81"/>
            <c:spPr>
              <a:solidFill>
                <a:srgbClr val="ff950e"/>
              </a:solidFill>
              <a:ln>
                <a:noFill/>
              </a:ln>
            </c:spPr>
          </c:dPt>
          <c:dPt>
            <c:idx val="82"/>
            <c:spPr>
              <a:solidFill>
                <a:srgbClr val="c5000b"/>
              </a:solidFill>
              <a:ln>
                <a:noFill/>
              </a:ln>
            </c:spPr>
          </c:dPt>
          <c:dPt>
            <c:idx val="83"/>
            <c:spPr>
              <a:solidFill>
                <a:srgbClr val="0084d1"/>
              </a:solidFill>
              <a:ln>
                <a:noFill/>
              </a:ln>
            </c:spPr>
          </c:dPt>
          <c:dPt>
            <c:idx val="84"/>
            <c:spPr>
              <a:solidFill>
                <a:srgbClr val="004586"/>
              </a:solidFill>
              <a:ln>
                <a:noFill/>
              </a:ln>
            </c:spPr>
          </c:dPt>
          <c:dPt>
            <c:idx val="85"/>
            <c:spPr>
              <a:solidFill>
                <a:srgbClr val="ff420e"/>
              </a:solidFill>
              <a:ln>
                <a:noFill/>
              </a:ln>
            </c:spPr>
          </c:dPt>
          <c:dPt>
            <c:idx val="86"/>
            <c:spPr>
              <a:solidFill>
                <a:srgbClr val="ffd320"/>
              </a:solidFill>
              <a:ln>
                <a:noFill/>
              </a:ln>
            </c:spPr>
          </c:dPt>
          <c:dPt>
            <c:idx val="87"/>
            <c:spPr>
              <a:solidFill>
                <a:srgbClr val="579d1c"/>
              </a:solidFill>
              <a:ln>
                <a:noFill/>
              </a:ln>
            </c:spPr>
          </c:dPt>
          <c:dPt>
            <c:idx val="88"/>
            <c:spPr>
              <a:solidFill>
                <a:srgbClr val="7e0021"/>
              </a:solidFill>
              <a:ln>
                <a:noFill/>
              </a:ln>
            </c:spPr>
          </c:dPt>
          <c:dPt>
            <c:idx val="89"/>
            <c:spPr>
              <a:solidFill>
                <a:srgbClr val="83caff"/>
              </a:solidFill>
              <a:ln>
                <a:noFill/>
              </a:ln>
            </c:spPr>
          </c:dPt>
          <c:dPt>
            <c:idx val="90"/>
            <c:spPr>
              <a:solidFill>
                <a:srgbClr val="314004"/>
              </a:solidFill>
              <a:ln>
                <a:noFill/>
              </a:ln>
            </c:spPr>
          </c:dPt>
          <c:dPt>
            <c:idx val="91"/>
            <c:spPr>
              <a:solidFill>
                <a:srgbClr val="aecf00"/>
              </a:solidFill>
              <a:ln>
                <a:noFill/>
              </a:ln>
            </c:spPr>
          </c:dPt>
          <c:dPt>
            <c:idx val="92"/>
            <c:spPr>
              <a:solidFill>
                <a:srgbClr val="4b1f6f"/>
              </a:solidFill>
              <a:ln>
                <a:noFill/>
              </a:ln>
            </c:spPr>
          </c:dPt>
          <c:dPt>
            <c:idx val="93"/>
            <c:spPr>
              <a:solidFill>
                <a:srgbClr val="ff950e"/>
              </a:solidFill>
              <a:ln>
                <a:noFill/>
              </a:ln>
            </c:spPr>
          </c:dPt>
          <c:dPt>
            <c:idx val="94"/>
            <c:spPr>
              <a:solidFill>
                <a:srgbClr val="c5000b"/>
              </a:solidFill>
              <a:ln>
                <a:noFill/>
              </a:ln>
            </c:spPr>
          </c:dPt>
          <c:dPt>
            <c:idx val="95"/>
            <c:spPr>
              <a:solidFill>
                <a:srgbClr val="0084d1"/>
              </a:solidFill>
              <a:ln>
                <a:noFill/>
              </a:ln>
            </c:spPr>
          </c:dPt>
          <c:dPt>
            <c:idx val="96"/>
            <c:spPr>
              <a:solidFill>
                <a:srgbClr val="004586"/>
              </a:solidFill>
              <a:ln>
                <a:noFill/>
              </a:ln>
            </c:spPr>
          </c:dPt>
          <c:dPt>
            <c:idx val="97"/>
            <c:spPr>
              <a:solidFill>
                <a:srgbClr val="ff420e"/>
              </a:solidFill>
              <a:ln>
                <a:noFill/>
              </a:ln>
            </c:spPr>
          </c:dPt>
          <c:dPt>
            <c:idx val="98"/>
            <c:spPr>
              <a:solidFill>
                <a:srgbClr val="ffd320"/>
              </a:solidFill>
              <a:ln>
                <a:noFill/>
              </a:ln>
            </c:spPr>
          </c:dPt>
          <c:dPt>
            <c:idx val="99"/>
            <c:spPr>
              <a:solidFill>
                <a:srgbClr val="579d1c"/>
              </a:solidFill>
              <a:ln>
                <a:noFill/>
              </a:ln>
            </c:spPr>
          </c:dPt>
          <c:dPt>
            <c:idx val="100"/>
            <c:spPr>
              <a:solidFill>
                <a:srgbClr val="7e0021"/>
              </a:solidFill>
              <a:ln>
                <a:noFill/>
              </a:ln>
            </c:spPr>
          </c:dPt>
          <c:dPt>
            <c:idx val="101"/>
            <c:spPr>
              <a:solidFill>
                <a:srgbClr val="83caff"/>
              </a:solidFill>
              <a:ln>
                <a:noFill/>
              </a:ln>
            </c:spPr>
          </c:dPt>
          <c:dPt>
            <c:idx val="102"/>
            <c:spPr>
              <a:solidFill>
                <a:srgbClr val="314004"/>
              </a:solidFill>
              <a:ln>
                <a:noFill/>
              </a:ln>
            </c:spPr>
          </c:dPt>
          <c:dPt>
            <c:idx val="103"/>
            <c:spPr>
              <a:solidFill>
                <a:srgbClr val="aecf00"/>
              </a:solidFill>
              <a:ln>
                <a:noFill/>
              </a:ln>
            </c:spPr>
          </c:dPt>
          <c:dPt>
            <c:idx val="104"/>
            <c:spPr>
              <a:solidFill>
                <a:srgbClr val="4b1f6f"/>
              </a:solidFill>
              <a:ln>
                <a:noFill/>
              </a:ln>
            </c:spPr>
          </c:dPt>
          <c:dPt>
            <c:idx val="105"/>
            <c:spPr>
              <a:solidFill>
                <a:srgbClr val="ff950e"/>
              </a:solidFill>
              <a:ln>
                <a:noFill/>
              </a:ln>
            </c:spPr>
          </c:dPt>
          <c:dPt>
            <c:idx val="106"/>
            <c:spPr>
              <a:solidFill>
                <a:srgbClr val="c5000b"/>
              </a:solidFill>
              <a:ln>
                <a:noFill/>
              </a:ln>
            </c:spPr>
          </c:dPt>
          <c:dPt>
            <c:idx val="107"/>
            <c:spPr>
              <a:solidFill>
                <a:srgbClr val="0084d1"/>
              </a:solidFill>
              <a:ln>
                <a:noFill/>
              </a:ln>
            </c:spPr>
          </c:dPt>
          <c:dPt>
            <c:idx val="108"/>
            <c:spPr>
              <a:solidFill>
                <a:srgbClr val="004586"/>
              </a:solidFill>
              <a:ln>
                <a:noFill/>
              </a:ln>
            </c:spPr>
          </c:dPt>
          <c:dPt>
            <c:idx val="109"/>
            <c:spPr>
              <a:solidFill>
                <a:srgbClr val="ff420e"/>
              </a:solidFill>
              <a:ln>
                <a:noFill/>
              </a:ln>
            </c:spPr>
          </c:dPt>
          <c:dPt>
            <c:idx val="110"/>
            <c:spPr>
              <a:solidFill>
                <a:srgbClr val="ffd320"/>
              </a:solidFill>
              <a:ln>
                <a:noFill/>
              </a:ln>
            </c:spPr>
          </c:dPt>
          <c:dPt>
            <c:idx val="111"/>
            <c:spPr>
              <a:solidFill>
                <a:srgbClr val="579d1c"/>
              </a:solidFill>
              <a:ln>
                <a:noFill/>
              </a:ln>
            </c:spPr>
          </c:dPt>
          <c:dPt>
            <c:idx val="112"/>
            <c:spPr>
              <a:solidFill>
                <a:srgbClr val="7e0021"/>
              </a:solidFill>
              <a:ln>
                <a:noFill/>
              </a:ln>
            </c:spPr>
          </c:dPt>
          <c:dPt>
            <c:idx val="113"/>
            <c:spPr>
              <a:solidFill>
                <a:srgbClr val="83caff"/>
              </a:solidFill>
              <a:ln>
                <a:noFill/>
              </a:ln>
            </c:spPr>
          </c:dPt>
          <c:dPt>
            <c:idx val="114"/>
            <c:spPr>
              <a:solidFill>
                <a:srgbClr val="314004"/>
              </a:solidFill>
              <a:ln>
                <a:noFill/>
              </a:ln>
            </c:spPr>
          </c:dPt>
          <c:dPt>
            <c:idx val="115"/>
            <c:spPr>
              <a:solidFill>
                <a:srgbClr val="aecf00"/>
              </a:solidFill>
              <a:ln>
                <a:noFill/>
              </a:ln>
            </c:spPr>
          </c:dPt>
          <c:dPt>
            <c:idx val="116"/>
            <c:spPr>
              <a:solidFill>
                <a:srgbClr val="4b1f6f"/>
              </a:solidFill>
              <a:ln>
                <a:noFill/>
              </a:ln>
            </c:spPr>
          </c:dPt>
          <c:dPt>
            <c:idx val="117"/>
            <c:spPr>
              <a:solidFill>
                <a:srgbClr val="ff950e"/>
              </a:solidFill>
              <a:ln>
                <a:noFill/>
              </a:ln>
            </c:spPr>
          </c:dPt>
          <c:dPt>
            <c:idx val="118"/>
            <c:spPr>
              <a:solidFill>
                <a:srgbClr val="c5000b"/>
              </a:solidFill>
              <a:ln>
                <a:noFill/>
              </a:ln>
            </c:spPr>
          </c:dPt>
          <c:dPt>
            <c:idx val="119"/>
            <c:spPr>
              <a:solidFill>
                <a:srgbClr val="0084d1"/>
              </a:solidFill>
              <a:ln>
                <a:noFill/>
              </a:ln>
            </c:spPr>
          </c:dPt>
          <c:dPt>
            <c:idx val="120"/>
            <c:spPr>
              <a:solidFill>
                <a:srgbClr val="004586"/>
              </a:solidFill>
              <a:ln>
                <a:noFill/>
              </a:ln>
            </c:spPr>
          </c:dPt>
          <c:dPt>
            <c:idx val="121"/>
            <c:spPr>
              <a:solidFill>
                <a:srgbClr val="ff420e"/>
              </a:solidFill>
              <a:ln>
                <a:noFill/>
              </a:ln>
            </c:spPr>
          </c:dPt>
          <c:dPt>
            <c:idx val="122"/>
            <c:spPr>
              <a:solidFill>
                <a:srgbClr val="ffd320"/>
              </a:solidFill>
              <a:ln>
                <a:noFill/>
              </a:ln>
            </c:spPr>
          </c:dPt>
          <c:dPt>
            <c:idx val="123"/>
            <c:spPr>
              <a:solidFill>
                <a:srgbClr val="579d1c"/>
              </a:solidFill>
              <a:ln>
                <a:noFill/>
              </a:ln>
            </c:spPr>
          </c:dPt>
          <c:dPt>
            <c:idx val="124"/>
            <c:spPr>
              <a:solidFill>
                <a:srgbClr val="7e0021"/>
              </a:solidFill>
              <a:ln>
                <a:noFill/>
              </a:ln>
            </c:spPr>
          </c:dPt>
          <c:dPt>
            <c:idx val="125"/>
            <c:spPr>
              <a:solidFill>
                <a:srgbClr val="83caff"/>
              </a:solidFill>
              <a:ln>
                <a:noFill/>
              </a:ln>
            </c:spPr>
          </c:dPt>
          <c:dPt>
            <c:idx val="126"/>
            <c:spPr>
              <a:solidFill>
                <a:srgbClr val="314004"/>
              </a:solidFill>
              <a:ln>
                <a:noFill/>
              </a:ln>
            </c:spPr>
          </c:dPt>
          <c:dPt>
            <c:idx val="127"/>
            <c:spPr>
              <a:solidFill>
                <a:srgbClr val="aecf00"/>
              </a:solidFill>
              <a:ln>
                <a:noFill/>
              </a:ln>
            </c:spPr>
          </c:dPt>
          <c:dPt>
            <c:idx val="128"/>
            <c:spPr>
              <a:solidFill>
                <a:srgbClr val="4b1f6f"/>
              </a:solidFill>
              <a:ln>
                <a:noFill/>
              </a:ln>
            </c:spPr>
          </c:dPt>
          <c:dPt>
            <c:idx val="129"/>
            <c:spPr>
              <a:solidFill>
                <a:srgbClr val="ff950e"/>
              </a:solidFill>
              <a:ln>
                <a:noFill/>
              </a:ln>
            </c:spPr>
          </c:dPt>
          <c:dPt>
            <c:idx val="130"/>
            <c:spPr>
              <a:solidFill>
                <a:srgbClr val="c5000b"/>
              </a:solidFill>
              <a:ln>
                <a:noFill/>
              </a:ln>
            </c:spPr>
          </c:dPt>
          <c:dPt>
            <c:idx val="131"/>
            <c:spPr>
              <a:solidFill>
                <a:srgbClr val="0084d1"/>
              </a:solidFill>
              <a:ln>
                <a:noFill/>
              </a:ln>
            </c:spPr>
          </c:dPt>
          <c:dPt>
            <c:idx val="132"/>
            <c:spPr>
              <a:solidFill>
                <a:srgbClr val="004586"/>
              </a:solidFill>
              <a:ln>
                <a:noFill/>
              </a:ln>
            </c:spPr>
          </c:dPt>
          <c:dPt>
            <c:idx val="133"/>
            <c:spPr>
              <a:solidFill>
                <a:srgbClr val="ff420e"/>
              </a:solidFill>
              <a:ln>
                <a:noFill/>
              </a:ln>
            </c:spPr>
          </c:dPt>
          <c:dPt>
            <c:idx val="134"/>
            <c:spPr>
              <a:solidFill>
                <a:srgbClr val="ffd320"/>
              </a:solidFill>
              <a:ln>
                <a:noFill/>
              </a:ln>
            </c:spPr>
          </c:dPt>
          <c:dPt>
            <c:idx val="135"/>
            <c:spPr>
              <a:solidFill>
                <a:srgbClr val="579d1c"/>
              </a:solidFill>
              <a:ln>
                <a:noFill/>
              </a:ln>
            </c:spPr>
          </c:dPt>
          <c:dPt>
            <c:idx val="136"/>
            <c:spPr>
              <a:solidFill>
                <a:srgbClr val="7e0021"/>
              </a:solidFill>
              <a:ln>
                <a:noFill/>
              </a:ln>
            </c:spPr>
          </c:dPt>
          <c:dPt>
            <c:idx val="137"/>
            <c:spPr>
              <a:solidFill>
                <a:srgbClr val="83caff"/>
              </a:solidFill>
              <a:ln>
                <a:noFill/>
              </a:ln>
            </c:spPr>
          </c:dPt>
          <c:dPt>
            <c:idx val="138"/>
            <c:spPr>
              <a:solidFill>
                <a:srgbClr val="314004"/>
              </a:solidFill>
              <a:ln>
                <a:noFill/>
              </a:ln>
            </c:spPr>
          </c:dPt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'Statistik Harian'!$A$2:$A$52</c:f>
              <c:strCache>
                <c:ptCount val="51"/>
                <c:pt idx="0">
                  <c:v>2 Mar</c:v>
                </c:pt>
                <c:pt idx="1">
                  <c:v>3 Mar</c:v>
                </c:pt>
                <c:pt idx="2">
                  <c:v>4 Mar</c:v>
                </c:pt>
                <c:pt idx="3">
                  <c:v>5 Mar</c:v>
                </c:pt>
                <c:pt idx="4">
                  <c:v>6 Mar</c:v>
                </c:pt>
                <c:pt idx="5">
                  <c:v>7 Mar</c:v>
                </c:pt>
                <c:pt idx="6">
                  <c:v>8 Mar</c:v>
                </c:pt>
                <c:pt idx="7">
                  <c:v>9 Mar</c:v>
                </c:pt>
                <c:pt idx="8">
                  <c:v>10 Mar</c:v>
                </c:pt>
                <c:pt idx="9">
                  <c:v>12 Mar</c:v>
                </c:pt>
                <c:pt idx="10">
                  <c:v>13 Mar</c:v>
                </c:pt>
                <c:pt idx="11">
                  <c:v>14 Mar</c:v>
                </c:pt>
                <c:pt idx="12">
                  <c:v>15 Mar</c:v>
                </c:pt>
                <c:pt idx="13">
                  <c:v>16 Mar</c:v>
                </c:pt>
                <c:pt idx="14">
                  <c:v>17 Mar</c:v>
                </c:pt>
                <c:pt idx="15">
                  <c:v>18 Mar</c:v>
                </c:pt>
                <c:pt idx="16">
                  <c:v>19 Mar</c:v>
                </c:pt>
                <c:pt idx="17">
                  <c:v>20 Mar</c:v>
                </c:pt>
                <c:pt idx="18">
                  <c:v>21 Mar</c:v>
                </c:pt>
                <c:pt idx="19">
                  <c:v>22 Mar</c:v>
                </c:pt>
                <c:pt idx="20">
                  <c:v>23 Mar</c:v>
                </c:pt>
                <c:pt idx="21">
                  <c:v>24 Mar</c:v>
                </c:pt>
                <c:pt idx="22">
                  <c:v>25 Mar</c:v>
                </c:pt>
                <c:pt idx="23">
                  <c:v>26 Mar</c:v>
                </c:pt>
                <c:pt idx="24">
                  <c:v>27 Mar</c:v>
                </c:pt>
                <c:pt idx="25">
                  <c:v>28 Mar</c:v>
                </c:pt>
                <c:pt idx="26">
                  <c:v>29 Mar</c:v>
                </c:pt>
                <c:pt idx="27">
                  <c:v>30 Mar</c:v>
                </c:pt>
                <c:pt idx="28">
                  <c:v>31 Mar</c:v>
                </c:pt>
                <c:pt idx="29">
                  <c:v>1 Apr</c:v>
                </c:pt>
                <c:pt idx="30">
                  <c:v>2 Apr</c:v>
                </c:pt>
                <c:pt idx="31">
                  <c:v>3 Apr</c:v>
                </c:pt>
                <c:pt idx="32">
                  <c:v>4 Apr</c:v>
                </c:pt>
                <c:pt idx="33">
                  <c:v>5 Apr</c:v>
                </c:pt>
                <c:pt idx="34">
                  <c:v>6 Apr</c:v>
                </c:pt>
                <c:pt idx="35">
                  <c:v>7 Apr</c:v>
                </c:pt>
                <c:pt idx="36">
                  <c:v>8 Apr</c:v>
                </c:pt>
                <c:pt idx="37">
                  <c:v>9 Apr</c:v>
                </c:pt>
                <c:pt idx="38">
                  <c:v>10 Apr</c:v>
                </c:pt>
                <c:pt idx="39">
                  <c:v>11 Apr</c:v>
                </c:pt>
                <c:pt idx="40">
                  <c:v>12 Apr</c:v>
                </c:pt>
                <c:pt idx="41">
                  <c:v>13 Apr</c:v>
                </c:pt>
                <c:pt idx="42">
                  <c:v>14 Apr</c:v>
                </c:pt>
                <c:pt idx="43">
                  <c:v>15 Apr</c:v>
                </c:pt>
                <c:pt idx="44">
                  <c:v>16 Apr</c:v>
                </c:pt>
                <c:pt idx="45">
                  <c:v>17 Apr</c:v>
                </c:pt>
                <c:pt idx="46">
                  <c:v>18 Apr</c:v>
                </c:pt>
                <c:pt idx="47">
                  <c:v>19 Apr</c:v>
                </c:pt>
                <c:pt idx="48">
                  <c:v>20 Apr</c:v>
                </c:pt>
                <c:pt idx="49">
                  <c:v>21 Apr</c:v>
                </c:pt>
                <c:pt idx="50">
                  <c:v>22 Apr</c:v>
                </c:pt>
              </c:strCache>
            </c:strRef>
          </c:cat>
          <c:val>
            <c:numRef>
              <c:f>'Statistik Harian'!$L$2:$L$140</c:f>
              <c:numCache>
                <c:formatCode>General</c:formatCode>
                <c:ptCount val="1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12</c:v>
                </c:pt>
                <c:pt idx="16">
                  <c:v>6</c:v>
                </c:pt>
                <c:pt idx="17">
                  <c:v>7</c:v>
                </c:pt>
                <c:pt idx="18">
                  <c:v>6</c:v>
                </c:pt>
                <c:pt idx="19">
                  <c:v>10</c:v>
                </c:pt>
                <c:pt idx="20">
                  <c:v>1</c:v>
                </c:pt>
                <c:pt idx="21">
                  <c:v>6</c:v>
                </c:pt>
                <c:pt idx="22">
                  <c:v>3</c:v>
                </c:pt>
                <c:pt idx="23">
                  <c:v>20</c:v>
                </c:pt>
                <c:pt idx="24">
                  <c:v>9</c:v>
                </c:pt>
                <c:pt idx="25">
                  <c:v>15</c:v>
                </c:pt>
                <c:pt idx="26">
                  <c:v>12</c:v>
                </c:pt>
                <c:pt idx="27">
                  <c:v>8</c:v>
                </c:pt>
                <c:pt idx="28">
                  <c:v>14</c:v>
                </c:pt>
                <c:pt idx="29">
                  <c:v>21</c:v>
                </c:pt>
                <c:pt idx="30">
                  <c:v>13</c:v>
                </c:pt>
                <c:pt idx="31">
                  <c:v>11</c:v>
                </c:pt>
                <c:pt idx="32">
                  <c:v>10</c:v>
                </c:pt>
                <c:pt idx="33">
                  <c:v>7</c:v>
                </c:pt>
                <c:pt idx="34">
                  <c:v>11</c:v>
                </c:pt>
                <c:pt idx="35">
                  <c:v>12</c:v>
                </c:pt>
                <c:pt idx="36">
                  <c:v>19</c:v>
                </c:pt>
                <c:pt idx="37">
                  <c:v>40</c:v>
                </c:pt>
                <c:pt idx="38">
                  <c:v>26</c:v>
                </c:pt>
                <c:pt idx="39">
                  <c:v>21</c:v>
                </c:pt>
                <c:pt idx="40">
                  <c:v>46</c:v>
                </c:pt>
                <c:pt idx="41">
                  <c:v>26</c:v>
                </c:pt>
                <c:pt idx="42">
                  <c:v>60</c:v>
                </c:pt>
                <c:pt idx="43">
                  <c:v>10</c:v>
                </c:pt>
                <c:pt idx="44">
                  <c:v>27</c:v>
                </c:pt>
                <c:pt idx="45">
                  <c:v>24</c:v>
                </c:pt>
                <c:pt idx="46">
                  <c:v>15</c:v>
                </c:pt>
                <c:pt idx="47">
                  <c:v>47</c:v>
                </c:pt>
                <c:pt idx="48">
                  <c:v>8</c:v>
                </c:pt>
                <c:pt idx="49">
                  <c:v>26</c:v>
                </c:pt>
                <c:pt idx="50">
                  <c:v>20</c:v>
                </c:pt>
                <c:pt idx="51">
                  <c:v>11</c:v>
                </c:pt>
                <c:pt idx="52">
                  <c:v>42</c:v>
                </c:pt>
                <c:pt idx="53">
                  <c:v>31</c:v>
                </c:pt>
                <c:pt idx="54">
                  <c:v>23</c:v>
                </c:pt>
                <c:pt idx="55">
                  <c:v>22</c:v>
                </c:pt>
                <c:pt idx="56">
                  <c:v>8</c:v>
                </c:pt>
                <c:pt idx="57">
                  <c:v>11</c:v>
                </c:pt>
                <c:pt idx="58">
                  <c:v>8</c:v>
                </c:pt>
                <c:pt idx="59">
                  <c:v>8</c:v>
                </c:pt>
                <c:pt idx="60">
                  <c:v>31</c:v>
                </c:pt>
                <c:pt idx="61">
                  <c:v>14</c:v>
                </c:pt>
                <c:pt idx="62">
                  <c:v>19</c:v>
                </c:pt>
                <c:pt idx="63">
                  <c:v>8</c:v>
                </c:pt>
                <c:pt idx="64">
                  <c:v>23</c:v>
                </c:pt>
                <c:pt idx="65">
                  <c:v>35</c:v>
                </c:pt>
                <c:pt idx="66">
                  <c:v>13</c:v>
                </c:pt>
                <c:pt idx="67">
                  <c:v>16</c:v>
                </c:pt>
                <c:pt idx="68">
                  <c:v>14</c:v>
                </c:pt>
                <c:pt idx="69">
                  <c:v>18</c:v>
                </c:pt>
                <c:pt idx="70">
                  <c:v>16</c:v>
                </c:pt>
                <c:pt idx="71">
                  <c:v>21</c:v>
                </c:pt>
                <c:pt idx="72">
                  <c:v>15</c:v>
                </c:pt>
                <c:pt idx="73">
                  <c:v>33</c:v>
                </c:pt>
                <c:pt idx="74">
                  <c:v>13</c:v>
                </c:pt>
                <c:pt idx="75">
                  <c:v>59</c:v>
                </c:pt>
                <c:pt idx="76">
                  <c:v>43</c:v>
                </c:pt>
                <c:pt idx="77">
                  <c:v>30</c:v>
                </c:pt>
                <c:pt idx="78">
                  <c:v>21</c:v>
                </c:pt>
                <c:pt idx="79">
                  <c:v>36</c:v>
                </c:pt>
                <c:pt idx="80">
                  <c:v>48</c:v>
                </c:pt>
                <c:pt idx="81">
                  <c:v>25</c:v>
                </c:pt>
                <c:pt idx="82">
                  <c:v>21</c:v>
                </c:pt>
                <c:pt idx="83">
                  <c:v>19</c:v>
                </c:pt>
                <c:pt idx="84">
                  <c:v>27</c:v>
                </c:pt>
                <c:pt idx="85">
                  <c:v>55</c:v>
                </c:pt>
                <c:pt idx="86">
                  <c:v>23</c:v>
                </c:pt>
                <c:pt idx="87">
                  <c:v>24</c:v>
                </c:pt>
                <c:pt idx="88">
                  <c:v>53</c:v>
                </c:pt>
                <c:pt idx="89">
                  <c:v>40</c:v>
                </c:pt>
                <c:pt idx="90">
                  <c:v>28</c:v>
                </c:pt>
                <c:pt idx="91">
                  <c:v>22</c:v>
                </c:pt>
                <c:pt idx="92">
                  <c:v>35</c:v>
                </c:pt>
                <c:pt idx="93">
                  <c:v>23</c:v>
                </c:pt>
                <c:pt idx="94">
                  <c:v>49</c:v>
                </c:pt>
                <c:pt idx="95">
                  <c:v>31</c:v>
                </c:pt>
                <c:pt idx="96">
                  <c:v>50</c:v>
                </c:pt>
                <c:pt idx="97">
                  <c:v>32</c:v>
                </c:pt>
                <c:pt idx="98">
                  <c:v>40</c:v>
                </c:pt>
                <c:pt idx="99">
                  <c:v>36</c:v>
                </c:pt>
                <c:pt idx="100">
                  <c:v>41</c:v>
                </c:pt>
                <c:pt idx="101">
                  <c:v>48</c:v>
                </c:pt>
                <c:pt idx="102">
                  <c:v>43</c:v>
                </c:pt>
                <c:pt idx="103">
                  <c:v>43</c:v>
                </c:pt>
                <c:pt idx="104">
                  <c:v>64</c:v>
                </c:pt>
                <c:pt idx="105">
                  <c:v>33</c:v>
                </c:pt>
                <c:pt idx="106">
                  <c:v>45</c:v>
                </c:pt>
                <c:pt idx="107">
                  <c:v>63</c:v>
                </c:pt>
                <c:pt idx="108">
                  <c:v>34</c:v>
                </c:pt>
                <c:pt idx="109">
                  <c:v>56</c:v>
                </c:pt>
                <c:pt idx="110">
                  <c:v>36</c:v>
                </c:pt>
                <c:pt idx="111">
                  <c:v>35</c:v>
                </c:pt>
                <c:pt idx="112">
                  <c:v>35</c:v>
                </c:pt>
                <c:pt idx="113">
                  <c:v>38</c:v>
                </c:pt>
                <c:pt idx="114">
                  <c:v>47</c:v>
                </c:pt>
                <c:pt idx="115">
                  <c:v>63</c:v>
                </c:pt>
                <c:pt idx="116">
                  <c:v>37</c:v>
                </c:pt>
                <c:pt idx="117">
                  <c:v>34</c:v>
                </c:pt>
                <c:pt idx="118">
                  <c:v>51</c:v>
                </c:pt>
                <c:pt idx="119">
                  <c:v>71</c:v>
                </c:pt>
                <c:pt idx="120">
                  <c:v>58</c:v>
                </c:pt>
                <c:pt idx="121">
                  <c:v>53</c:v>
                </c:pt>
                <c:pt idx="122">
                  <c:v>49</c:v>
                </c:pt>
                <c:pt idx="123">
                  <c:v>53</c:v>
                </c:pt>
                <c:pt idx="124">
                  <c:v>82</c:v>
                </c:pt>
                <c:pt idx="125">
                  <c:v>70</c:v>
                </c:pt>
                <c:pt idx="126">
                  <c:v>68</c:v>
                </c:pt>
                <c:pt idx="127">
                  <c:v>50</c:v>
                </c:pt>
                <c:pt idx="128">
                  <c:v>58</c:v>
                </c:pt>
                <c:pt idx="129">
                  <c:v>52</c:v>
                </c:pt>
                <c:pt idx="130">
                  <c:v>66</c:v>
                </c:pt>
                <c:pt idx="131">
                  <c:v>71</c:v>
                </c:pt>
                <c:pt idx="132">
                  <c:v>50</c:v>
                </c:pt>
                <c:pt idx="133">
                  <c:v>54</c:v>
                </c:pt>
                <c:pt idx="134">
                  <c:v>87</c:v>
                </c:pt>
                <c:pt idx="135">
                  <c:v>76</c:v>
                </c:pt>
                <c:pt idx="136">
                  <c:v>84</c:v>
                </c:pt>
                <c:pt idx="137">
                  <c:v>59</c:v>
                </c:pt>
                <c:pt idx="138">
                  <c:v>127</c:v>
                </c:pt>
              </c:numCache>
            </c:numRef>
          </c:val>
        </c:ser>
        <c:gapWidth val="150"/>
        <c:overlap val="0"/>
        <c:axId val="80627157"/>
        <c:axId val="8833868"/>
      </c:barChart>
      <c:catAx>
        <c:axId val="80627157"/>
        <c:scaling>
          <c:orientation val="minMax"/>
        </c:scaling>
        <c:delete val="0"/>
        <c:axPos val="b"/>
        <c:numFmt formatCode="d\ mmm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8833868"/>
        <c:crosses val="autoZero"/>
        <c:auto val="1"/>
        <c:lblAlgn val="ctr"/>
        <c:lblOffset val="100"/>
        <c:noMultiLvlLbl val="0"/>
      </c:catAx>
      <c:valAx>
        <c:axId val="8833868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Meninggal
(baru)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80627157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285f4"/>
            </a:solidFill>
            <a:ln w="19080"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'Statistik Harian'!$E$19:$E$140</c:f>
              <c:numCache>
                <c:formatCode>General</c:formatCode>
                <c:ptCount val="122"/>
                <c:pt idx="0">
                  <c:v>369</c:v>
                </c:pt>
                <c:pt idx="1">
                  <c:v>450</c:v>
                </c:pt>
                <c:pt idx="2">
                  <c:v>514</c:v>
                </c:pt>
                <c:pt idx="3">
                  <c:v>579</c:v>
                </c:pt>
                <c:pt idx="4">
                  <c:v>685</c:v>
                </c:pt>
                <c:pt idx="5">
                  <c:v>790</c:v>
                </c:pt>
                <c:pt idx="6">
                  <c:v>893</c:v>
                </c:pt>
                <c:pt idx="7">
                  <c:v>1046</c:v>
                </c:pt>
                <c:pt idx="8">
                  <c:v>1155</c:v>
                </c:pt>
                <c:pt idx="9">
                  <c:v>1285</c:v>
                </c:pt>
                <c:pt idx="10">
                  <c:v>1414</c:v>
                </c:pt>
                <c:pt idx="11">
                  <c:v>1528</c:v>
                </c:pt>
                <c:pt idx="12">
                  <c:v>1677</c:v>
                </c:pt>
                <c:pt idx="13">
                  <c:v>1790</c:v>
                </c:pt>
                <c:pt idx="14">
                  <c:v>1986</c:v>
                </c:pt>
                <c:pt idx="15">
                  <c:v>2092</c:v>
                </c:pt>
                <c:pt idx="16">
                  <c:v>2273</c:v>
                </c:pt>
                <c:pt idx="17">
                  <c:v>2491</c:v>
                </c:pt>
                <c:pt idx="18">
                  <c:v>2738</c:v>
                </c:pt>
                <c:pt idx="19">
                  <c:v>2956</c:v>
                </c:pt>
                <c:pt idx="20">
                  <c:v>3293</c:v>
                </c:pt>
                <c:pt idx="21">
                  <c:v>3512</c:v>
                </c:pt>
                <c:pt idx="22">
                  <c:v>3842</c:v>
                </c:pt>
                <c:pt idx="23">
                  <c:v>4241</c:v>
                </c:pt>
                <c:pt idx="24">
                  <c:v>4557</c:v>
                </c:pt>
                <c:pt idx="25">
                  <c:v>4839</c:v>
                </c:pt>
                <c:pt idx="26">
                  <c:v>5136</c:v>
                </c:pt>
                <c:pt idx="27">
                  <c:v>5516</c:v>
                </c:pt>
                <c:pt idx="28">
                  <c:v>5923</c:v>
                </c:pt>
                <c:pt idx="29">
                  <c:v>6248</c:v>
                </c:pt>
                <c:pt idx="30">
                  <c:v>6575</c:v>
                </c:pt>
                <c:pt idx="31">
                  <c:v>6760</c:v>
                </c:pt>
                <c:pt idx="32">
                  <c:v>7135</c:v>
                </c:pt>
                <c:pt idx="33">
                  <c:v>7418</c:v>
                </c:pt>
                <c:pt idx="34">
                  <c:v>7775</c:v>
                </c:pt>
                <c:pt idx="35">
                  <c:v>8211</c:v>
                </c:pt>
                <c:pt idx="36">
                  <c:v>8607</c:v>
                </c:pt>
                <c:pt idx="37">
                  <c:v>8882</c:v>
                </c:pt>
                <c:pt idx="38">
                  <c:v>9096</c:v>
                </c:pt>
                <c:pt idx="39">
                  <c:v>9511</c:v>
                </c:pt>
                <c:pt idx="40">
                  <c:v>9771</c:v>
                </c:pt>
                <c:pt idx="41">
                  <c:v>10118</c:v>
                </c:pt>
                <c:pt idx="42">
                  <c:v>10551</c:v>
                </c:pt>
                <c:pt idx="43">
                  <c:v>10843</c:v>
                </c:pt>
                <c:pt idx="44">
                  <c:v>11192</c:v>
                </c:pt>
                <c:pt idx="45">
                  <c:v>11587</c:v>
                </c:pt>
                <c:pt idx="46">
                  <c:v>12071</c:v>
                </c:pt>
                <c:pt idx="47">
                  <c:v>12438</c:v>
                </c:pt>
                <c:pt idx="48">
                  <c:v>12776</c:v>
                </c:pt>
                <c:pt idx="49">
                  <c:v>13112</c:v>
                </c:pt>
                <c:pt idx="50">
                  <c:v>13645</c:v>
                </c:pt>
                <c:pt idx="51">
                  <c:v>14032</c:v>
                </c:pt>
                <c:pt idx="52">
                  <c:v>14265</c:v>
                </c:pt>
                <c:pt idx="53">
                  <c:v>14749</c:v>
                </c:pt>
                <c:pt idx="54">
                  <c:v>15438</c:v>
                </c:pt>
                <c:pt idx="55">
                  <c:v>16006</c:v>
                </c:pt>
                <c:pt idx="56">
                  <c:v>16496</c:v>
                </c:pt>
                <c:pt idx="57">
                  <c:v>17025</c:v>
                </c:pt>
                <c:pt idx="58">
                  <c:v>17514</c:v>
                </c:pt>
                <c:pt idx="59">
                  <c:v>18010</c:v>
                </c:pt>
                <c:pt idx="60">
                  <c:v>18496</c:v>
                </c:pt>
                <c:pt idx="61">
                  <c:v>19189</c:v>
                </c:pt>
                <c:pt idx="62">
                  <c:v>20162</c:v>
                </c:pt>
                <c:pt idx="63">
                  <c:v>20796</c:v>
                </c:pt>
                <c:pt idx="64">
                  <c:v>21745</c:v>
                </c:pt>
                <c:pt idx="65">
                  <c:v>22271</c:v>
                </c:pt>
                <c:pt idx="66">
                  <c:v>22750</c:v>
                </c:pt>
                <c:pt idx="67">
                  <c:v>23165</c:v>
                </c:pt>
                <c:pt idx="68">
                  <c:v>23851</c:v>
                </c:pt>
                <c:pt idx="69">
                  <c:v>24538</c:v>
                </c:pt>
                <c:pt idx="70">
                  <c:v>25216</c:v>
                </c:pt>
                <c:pt idx="71">
                  <c:v>25773</c:v>
                </c:pt>
                <c:pt idx="72">
                  <c:v>26473</c:v>
                </c:pt>
                <c:pt idx="73">
                  <c:v>26940</c:v>
                </c:pt>
                <c:pt idx="74">
                  <c:v>27549</c:v>
                </c:pt>
                <c:pt idx="75">
                  <c:v>28233</c:v>
                </c:pt>
                <c:pt idx="76">
                  <c:v>28818</c:v>
                </c:pt>
                <c:pt idx="77">
                  <c:v>29521</c:v>
                </c:pt>
                <c:pt idx="78">
                  <c:v>30514</c:v>
                </c:pt>
                <c:pt idx="79">
                  <c:v>31186</c:v>
                </c:pt>
                <c:pt idx="80">
                  <c:v>32033</c:v>
                </c:pt>
                <c:pt idx="81">
                  <c:v>33076</c:v>
                </c:pt>
                <c:pt idx="82">
                  <c:v>34316</c:v>
                </c:pt>
                <c:pt idx="83">
                  <c:v>35295</c:v>
                </c:pt>
                <c:pt idx="84">
                  <c:v>36406</c:v>
                </c:pt>
                <c:pt idx="85">
                  <c:v>37420</c:v>
                </c:pt>
                <c:pt idx="86">
                  <c:v>38277</c:v>
                </c:pt>
                <c:pt idx="87">
                  <c:v>39294</c:v>
                </c:pt>
                <c:pt idx="88">
                  <c:v>40400</c:v>
                </c:pt>
                <c:pt idx="89">
                  <c:v>41431</c:v>
                </c:pt>
                <c:pt idx="90">
                  <c:v>42762</c:v>
                </c:pt>
                <c:pt idx="91">
                  <c:v>43803</c:v>
                </c:pt>
                <c:pt idx="92">
                  <c:v>45029</c:v>
                </c:pt>
                <c:pt idx="93">
                  <c:v>45891</c:v>
                </c:pt>
                <c:pt idx="94">
                  <c:v>46845</c:v>
                </c:pt>
                <c:pt idx="95">
                  <c:v>47896</c:v>
                </c:pt>
                <c:pt idx="96">
                  <c:v>49009</c:v>
                </c:pt>
                <c:pt idx="97">
                  <c:v>50187</c:v>
                </c:pt>
                <c:pt idx="98">
                  <c:v>51427</c:v>
                </c:pt>
                <c:pt idx="99">
                  <c:v>52812</c:v>
                </c:pt>
                <c:pt idx="100">
                  <c:v>54010</c:v>
                </c:pt>
                <c:pt idx="101">
                  <c:v>55092</c:v>
                </c:pt>
                <c:pt idx="102">
                  <c:v>56385</c:v>
                </c:pt>
                <c:pt idx="103">
                  <c:v>57770</c:v>
                </c:pt>
                <c:pt idx="104">
                  <c:v>59394</c:v>
                </c:pt>
                <c:pt idx="105">
                  <c:v>60695</c:v>
                </c:pt>
                <c:pt idx="106">
                  <c:v>62142</c:v>
                </c:pt>
                <c:pt idx="107">
                  <c:v>63749</c:v>
                </c:pt>
                <c:pt idx="108">
                  <c:v>64958</c:v>
                </c:pt>
                <c:pt idx="109">
                  <c:v>66226</c:v>
                </c:pt>
                <c:pt idx="110">
                  <c:v>68079</c:v>
                </c:pt>
                <c:pt idx="111">
                  <c:v>70736</c:v>
                </c:pt>
                <c:pt idx="112">
                  <c:v>72347</c:v>
                </c:pt>
                <c:pt idx="113">
                  <c:v>74018</c:v>
                </c:pt>
                <c:pt idx="114">
                  <c:v>75699</c:v>
                </c:pt>
                <c:pt idx="115">
                  <c:v>76981</c:v>
                </c:pt>
                <c:pt idx="116">
                  <c:v>78572</c:v>
                </c:pt>
                <c:pt idx="117">
                  <c:v>80094</c:v>
                </c:pt>
                <c:pt idx="118">
                  <c:v>81668</c:v>
                </c:pt>
                <c:pt idx="119">
                  <c:v>83130</c:v>
                </c:pt>
                <c:pt idx="120">
                  <c:v>84882</c:v>
                </c:pt>
                <c:pt idx="121">
                  <c:v>86521</c:v>
                </c:pt>
              </c:numCache>
            </c:numRef>
          </c:xVal>
          <c:yVal>
            <c:numRef>
              <c:f>'Statistik Harian'!$AB$19:$AB$140</c:f>
              <c:numCache>
                <c:formatCode>General</c:formatCode>
                <c:ptCount val="122"/>
                <c:pt idx="0">
                  <c:v>5.49593495934959</c:v>
                </c:pt>
                <c:pt idx="1">
                  <c:v>5.25555555555556</c:v>
                </c:pt>
                <c:pt idx="2">
                  <c:v>4.7431906614786</c:v>
                </c:pt>
                <c:pt idx="3">
                  <c:v>4.75993091537133</c:v>
                </c:pt>
                <c:pt idx="4">
                  <c:v>4.86423357664234</c:v>
                </c:pt>
                <c:pt idx="5">
                  <c:v>4.8379746835443</c:v>
                </c:pt>
                <c:pt idx="6">
                  <c:v>4.8555431131019</c:v>
                </c:pt>
                <c:pt idx="7">
                  <c:v>5.52103250478011</c:v>
                </c:pt>
                <c:pt idx="8">
                  <c:v>5.42510822510823</c:v>
                </c:pt>
                <c:pt idx="9">
                  <c:v>5.08482490272374</c:v>
                </c:pt>
                <c:pt idx="10">
                  <c:v>4.71216407355021</c:v>
                </c:pt>
                <c:pt idx="11">
                  <c:v>4.43520942408377</c:v>
                </c:pt>
                <c:pt idx="12">
                  <c:v>4.28920691711389</c:v>
                </c:pt>
                <c:pt idx="13">
                  <c:v>4.14804469273743</c:v>
                </c:pt>
                <c:pt idx="14">
                  <c:v>4.02114803625378</c:v>
                </c:pt>
                <c:pt idx="15">
                  <c:v>4.64244741873805</c:v>
                </c:pt>
                <c:pt idx="16">
                  <c:v>4.94588649362077</c:v>
                </c:pt>
                <c:pt idx="17">
                  <c:v>5.2934564431955</c:v>
                </c:pt>
                <c:pt idx="18">
                  <c:v>5.24214755295836</c:v>
                </c:pt>
                <c:pt idx="19">
                  <c:v>5.58558863328823</c:v>
                </c:pt>
                <c:pt idx="20">
                  <c:v>5.36866079562709</c:v>
                </c:pt>
                <c:pt idx="21">
                  <c:v>5.53872437357631</c:v>
                </c:pt>
                <c:pt idx="22">
                  <c:v>5.19625195210828</c:v>
                </c:pt>
                <c:pt idx="23">
                  <c:v>6.38410752181089</c:v>
                </c:pt>
                <c:pt idx="24">
                  <c:v>6.1340794382269</c:v>
                </c:pt>
                <c:pt idx="25">
                  <c:v>6.53606116966315</c:v>
                </c:pt>
                <c:pt idx="26">
                  <c:v>6.42542834890966</c:v>
                </c:pt>
                <c:pt idx="27">
                  <c:v>6.34064539521392</c:v>
                </c:pt>
                <c:pt idx="28">
                  <c:v>6.26945804490967</c:v>
                </c:pt>
                <c:pt idx="29">
                  <c:v>6.3095390524968</c:v>
                </c:pt>
                <c:pt idx="30">
                  <c:v>6.42114068441065</c:v>
                </c:pt>
                <c:pt idx="31">
                  <c:v>6.47174556213018</c:v>
                </c:pt>
                <c:pt idx="32">
                  <c:v>6.47133847231955</c:v>
                </c:pt>
                <c:pt idx="33">
                  <c:v>6.3846050148288</c:v>
                </c:pt>
                <c:pt idx="34">
                  <c:v>6.25684887459807</c:v>
                </c:pt>
                <c:pt idx="35">
                  <c:v>6.1579588357082</c:v>
                </c:pt>
                <c:pt idx="36">
                  <c:v>6.10444986638782</c:v>
                </c:pt>
                <c:pt idx="37">
                  <c:v>6.41454627336186</c:v>
                </c:pt>
                <c:pt idx="38">
                  <c:v>6.53133245382586</c:v>
                </c:pt>
                <c:pt idx="39">
                  <c:v>6.57596467248449</c:v>
                </c:pt>
                <c:pt idx="40">
                  <c:v>6.93726333026302</c:v>
                </c:pt>
                <c:pt idx="41">
                  <c:v>7.15072148645977</c:v>
                </c:pt>
                <c:pt idx="42">
                  <c:v>7.25409913752251</c:v>
                </c:pt>
                <c:pt idx="43">
                  <c:v>7.36585815733653</c:v>
                </c:pt>
                <c:pt idx="44">
                  <c:v>7.41708363116512</c:v>
                </c:pt>
                <c:pt idx="45">
                  <c:v>7.42737550703374</c:v>
                </c:pt>
                <c:pt idx="46">
                  <c:v>7.36674674840527</c:v>
                </c:pt>
                <c:pt idx="47">
                  <c:v>7.47515677761698</c:v>
                </c:pt>
                <c:pt idx="48">
                  <c:v>7.57020976831559</c:v>
                </c:pt>
                <c:pt idx="49">
                  <c:v>7.88293166564979</c:v>
                </c:pt>
                <c:pt idx="50">
                  <c:v>7.96621473067058</c:v>
                </c:pt>
                <c:pt idx="51">
                  <c:v>8.08523375142531</c:v>
                </c:pt>
                <c:pt idx="52">
                  <c:v>8.15688748685594</c:v>
                </c:pt>
                <c:pt idx="53">
                  <c:v>8.11770289511153</c:v>
                </c:pt>
                <c:pt idx="54">
                  <c:v>8.00440471563674</c:v>
                </c:pt>
                <c:pt idx="55">
                  <c:v>7.98531800574784</c:v>
                </c:pt>
                <c:pt idx="56">
                  <c:v>8.00557710960233</c:v>
                </c:pt>
                <c:pt idx="57">
                  <c:v>7.97209985315712</c:v>
                </c:pt>
                <c:pt idx="58">
                  <c:v>8.02061208176316</c:v>
                </c:pt>
                <c:pt idx="59">
                  <c:v>7.94197667962243</c:v>
                </c:pt>
                <c:pt idx="60">
                  <c:v>7.99086288927336</c:v>
                </c:pt>
                <c:pt idx="61">
                  <c:v>8.03267497003492</c:v>
                </c:pt>
                <c:pt idx="62">
                  <c:v>7.95427040968158</c:v>
                </c:pt>
                <c:pt idx="63">
                  <c:v>8.12507212925563</c:v>
                </c:pt>
                <c:pt idx="64">
                  <c:v>8.09542423545643</c:v>
                </c:pt>
                <c:pt idx="65">
                  <c:v>8.07615284450631</c:v>
                </c:pt>
                <c:pt idx="66">
                  <c:v>8.0523956043956</c:v>
                </c:pt>
                <c:pt idx="67">
                  <c:v>8.12872868551694</c:v>
                </c:pt>
                <c:pt idx="68">
                  <c:v>8.19747599681355</c:v>
                </c:pt>
                <c:pt idx="69">
                  <c:v>8.20405085989078</c:v>
                </c:pt>
                <c:pt idx="70">
                  <c:v>8.13630234771574</c:v>
                </c:pt>
                <c:pt idx="71">
                  <c:v>8.41070112132852</c:v>
                </c:pt>
                <c:pt idx="72">
                  <c:v>8.44724813961395</c:v>
                </c:pt>
                <c:pt idx="73">
                  <c:v>8.61592427616927</c:v>
                </c:pt>
                <c:pt idx="74">
                  <c:v>8.63722821155033</c:v>
                </c:pt>
                <c:pt idx="75">
                  <c:v>8.7285446109163</c:v>
                </c:pt>
                <c:pt idx="76">
                  <c:v>8.73537372475536</c:v>
                </c:pt>
                <c:pt idx="77">
                  <c:v>8.69923105585854</c:v>
                </c:pt>
                <c:pt idx="78">
                  <c:v>8.67601756570755</c:v>
                </c:pt>
                <c:pt idx="79">
                  <c:v>8.63034695055474</c:v>
                </c:pt>
                <c:pt idx="80">
                  <c:v>8.56710267536603</c:v>
                </c:pt>
                <c:pt idx="81">
                  <c:v>8.51532833474423</c:v>
                </c:pt>
                <c:pt idx="82">
                  <c:v>8.37737498542954</c:v>
                </c:pt>
                <c:pt idx="83">
                  <c:v>8.348802946593</c:v>
                </c:pt>
                <c:pt idx="84">
                  <c:v>8.29937372960501</c:v>
                </c:pt>
                <c:pt idx="85">
                  <c:v>8.37185996793159</c:v>
                </c:pt>
                <c:pt idx="86">
                  <c:v>8.43673746636361</c:v>
                </c:pt>
                <c:pt idx="87">
                  <c:v>8.37761490303863</c:v>
                </c:pt>
                <c:pt idx="88">
                  <c:v>8.39873762376238</c:v>
                </c:pt>
                <c:pt idx="89">
                  <c:v>8.40621756655644</c:v>
                </c:pt>
                <c:pt idx="90">
                  <c:v>8.38732987231654</c:v>
                </c:pt>
                <c:pt idx="91">
                  <c:v>8.36885601442824</c:v>
                </c:pt>
                <c:pt idx="92">
                  <c:v>8.31592973417131</c:v>
                </c:pt>
                <c:pt idx="93">
                  <c:v>8.34815105358349</c:v>
                </c:pt>
                <c:pt idx="94">
                  <c:v>8.39186679474864</c:v>
                </c:pt>
                <c:pt idx="95">
                  <c:v>8.38652497077</c:v>
                </c:pt>
                <c:pt idx="96">
                  <c:v>8.44577526576751</c:v>
                </c:pt>
                <c:pt idx="97">
                  <c:v>8.51132763464642</c:v>
                </c:pt>
                <c:pt idx="98">
                  <c:v>8.55400859470706</c:v>
                </c:pt>
                <c:pt idx="99">
                  <c:v>8.51262970536999</c:v>
                </c:pt>
                <c:pt idx="100">
                  <c:v>8.45465654508424</c:v>
                </c:pt>
                <c:pt idx="101">
                  <c:v>8.45282436651419</c:v>
                </c:pt>
                <c:pt idx="102">
                  <c:v>8.46533652567172</c:v>
                </c:pt>
                <c:pt idx="103">
                  <c:v>8.52203565864636</c:v>
                </c:pt>
                <c:pt idx="104">
                  <c:v>8.47109135602923</c:v>
                </c:pt>
                <c:pt idx="105">
                  <c:v>8.56693302578466</c:v>
                </c:pt>
                <c:pt idx="106">
                  <c:v>8.52352676128866</c:v>
                </c:pt>
                <c:pt idx="107">
                  <c:v>8.47346625045099</c:v>
                </c:pt>
                <c:pt idx="108">
                  <c:v>8.49909172080421</c:v>
                </c:pt>
                <c:pt idx="109">
                  <c:v>8.49755383082173</c:v>
                </c:pt>
                <c:pt idx="110">
                  <c:v>8.45394321303192</c:v>
                </c:pt>
                <c:pt idx="111">
                  <c:v>8.31372992535625</c:v>
                </c:pt>
                <c:pt idx="112">
                  <c:v>8.25836593086099</c:v>
                </c:pt>
                <c:pt idx="113">
                  <c:v>8.24249506876706</c:v>
                </c:pt>
                <c:pt idx="114">
                  <c:v>8.20469226806167</c:v>
                </c:pt>
                <c:pt idx="115">
                  <c:v>8.18577311284603</c:v>
                </c:pt>
                <c:pt idx="116">
                  <c:v>8.1729369240951</c:v>
                </c:pt>
                <c:pt idx="117">
                  <c:v>8.21103952855395</c:v>
                </c:pt>
                <c:pt idx="118">
                  <c:v>8.2016334427193</c:v>
                </c:pt>
                <c:pt idx="119">
                  <c:v>8.22573078311079</c:v>
                </c:pt>
                <c:pt idx="120">
                  <c:v>8.21190594001084</c:v>
                </c:pt>
                <c:pt idx="121">
                  <c:v>8.17417736734434</c:v>
                </c:pt>
              </c:numCache>
            </c:numRef>
          </c:yVal>
          <c:smooth val="1"/>
        </c:ser>
        <c:axId val="63614364"/>
        <c:axId val="44290310"/>
      </c:scatterChart>
      <c:valAx>
        <c:axId val="63614364"/>
        <c:scaling>
          <c:orientation val="minMax"/>
        </c:scaling>
        <c:delete val="0"/>
        <c:axPos val="b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44290310"/>
        <c:crosses val="autoZero"/>
        <c:crossBetween val="midCat"/>
      </c:valAx>
      <c:valAx>
        <c:axId val="44290310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6361436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areaChart>
        <c:grouping val="percentStacked"/>
        <c:ser>
          <c:idx val="0"/>
          <c:order val="0"/>
          <c:tx>
            <c:strRef>
              <c:f>'Statistik Harian'!$F$1</c:f>
              <c:strCache>
                <c:ptCount val="1"/>
                <c:pt idx="0">
                  <c:v>Kasus aktif</c:v>
                </c:pt>
              </c:strCache>
            </c:strRef>
          </c:tx>
          <c:spPr>
            <a:solidFill>
              <a:srgbClr val="4285f4">
                <a:alpha val="30000"/>
              </a:srgbClr>
            </a:solidFill>
            <a:ln w="19080">
              <a:solidFill>
                <a:srgbClr val="4285f4"/>
              </a:solidFill>
              <a:round/>
            </a:ln>
          </c:spP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'Statistik Harian'!$A$2:$A$56</c:f>
              <c:strCache>
                <c:ptCount val="55"/>
                <c:pt idx="0">
                  <c:v>2 Mar</c:v>
                </c:pt>
                <c:pt idx="1">
                  <c:v>3 Mar</c:v>
                </c:pt>
                <c:pt idx="2">
                  <c:v>4 Mar</c:v>
                </c:pt>
                <c:pt idx="3">
                  <c:v>5 Mar</c:v>
                </c:pt>
                <c:pt idx="4">
                  <c:v>6 Mar</c:v>
                </c:pt>
                <c:pt idx="5">
                  <c:v>7 Mar</c:v>
                </c:pt>
                <c:pt idx="6">
                  <c:v>8 Mar</c:v>
                </c:pt>
                <c:pt idx="7">
                  <c:v>9 Mar</c:v>
                </c:pt>
                <c:pt idx="8">
                  <c:v>10 Mar</c:v>
                </c:pt>
                <c:pt idx="9">
                  <c:v>12 Mar</c:v>
                </c:pt>
                <c:pt idx="10">
                  <c:v>13 Mar</c:v>
                </c:pt>
                <c:pt idx="11">
                  <c:v>14 Mar</c:v>
                </c:pt>
                <c:pt idx="12">
                  <c:v>15 Mar</c:v>
                </c:pt>
                <c:pt idx="13">
                  <c:v>16 Mar</c:v>
                </c:pt>
                <c:pt idx="14">
                  <c:v>17 Mar</c:v>
                </c:pt>
                <c:pt idx="15">
                  <c:v>18 Mar</c:v>
                </c:pt>
                <c:pt idx="16">
                  <c:v>19 Mar</c:v>
                </c:pt>
                <c:pt idx="17">
                  <c:v>20 Mar</c:v>
                </c:pt>
                <c:pt idx="18">
                  <c:v>21 Mar</c:v>
                </c:pt>
                <c:pt idx="19">
                  <c:v>22 Mar</c:v>
                </c:pt>
                <c:pt idx="20">
                  <c:v>23 Mar</c:v>
                </c:pt>
                <c:pt idx="21">
                  <c:v>24 Mar</c:v>
                </c:pt>
                <c:pt idx="22">
                  <c:v>25 Mar</c:v>
                </c:pt>
                <c:pt idx="23">
                  <c:v>26 Mar</c:v>
                </c:pt>
                <c:pt idx="24">
                  <c:v>27 Mar</c:v>
                </c:pt>
                <c:pt idx="25">
                  <c:v>28 Mar</c:v>
                </c:pt>
                <c:pt idx="26">
                  <c:v>29 Mar</c:v>
                </c:pt>
                <c:pt idx="27">
                  <c:v>30 Mar</c:v>
                </c:pt>
                <c:pt idx="28">
                  <c:v>31 Mar</c:v>
                </c:pt>
                <c:pt idx="29">
                  <c:v>1 Apr</c:v>
                </c:pt>
                <c:pt idx="30">
                  <c:v>2 Apr</c:v>
                </c:pt>
                <c:pt idx="31">
                  <c:v>3 Apr</c:v>
                </c:pt>
                <c:pt idx="32">
                  <c:v>4 Apr</c:v>
                </c:pt>
                <c:pt idx="33">
                  <c:v>5 Apr</c:v>
                </c:pt>
                <c:pt idx="34">
                  <c:v>6 Apr</c:v>
                </c:pt>
                <c:pt idx="35">
                  <c:v>7 Apr</c:v>
                </c:pt>
                <c:pt idx="36">
                  <c:v>8 Apr</c:v>
                </c:pt>
                <c:pt idx="37">
                  <c:v>9 Apr</c:v>
                </c:pt>
                <c:pt idx="38">
                  <c:v>10 Apr</c:v>
                </c:pt>
                <c:pt idx="39">
                  <c:v>11 Apr</c:v>
                </c:pt>
                <c:pt idx="40">
                  <c:v>12 Apr</c:v>
                </c:pt>
                <c:pt idx="41">
                  <c:v>13 Apr</c:v>
                </c:pt>
                <c:pt idx="42">
                  <c:v>14 Apr</c:v>
                </c:pt>
                <c:pt idx="43">
                  <c:v>15 Apr</c:v>
                </c:pt>
                <c:pt idx="44">
                  <c:v>16 Apr</c:v>
                </c:pt>
                <c:pt idx="45">
                  <c:v>17 Apr</c:v>
                </c:pt>
                <c:pt idx="46">
                  <c:v>18 Apr</c:v>
                </c:pt>
                <c:pt idx="47">
                  <c:v>19 Apr</c:v>
                </c:pt>
                <c:pt idx="48">
                  <c:v>20 Apr</c:v>
                </c:pt>
                <c:pt idx="49">
                  <c:v>21 Apr</c:v>
                </c:pt>
                <c:pt idx="50">
                  <c:v>22 Apr</c:v>
                </c:pt>
                <c:pt idx="51">
                  <c:v>23 Apr</c:v>
                </c:pt>
                <c:pt idx="52">
                  <c:v>24 Apr</c:v>
                </c:pt>
                <c:pt idx="53">
                  <c:v>25 Apr</c:v>
                </c:pt>
                <c:pt idx="54">
                  <c:v>26 Apr</c:v>
                </c:pt>
              </c:strCache>
            </c:strRef>
          </c:cat>
          <c:val>
            <c:numRef>
              <c:f>'Statistik Harian'!$F$2:$F$58</c:f>
              <c:numCache>
                <c:formatCode>General</c:formatCode>
                <c:ptCount val="5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19</c:v>
                </c:pt>
                <c:pt idx="8">
                  <c:v>27</c:v>
                </c:pt>
                <c:pt idx="9">
                  <c:v>27</c:v>
                </c:pt>
                <c:pt idx="10">
                  <c:v>60</c:v>
                </c:pt>
                <c:pt idx="11">
                  <c:v>83</c:v>
                </c:pt>
                <c:pt idx="12">
                  <c:v>104</c:v>
                </c:pt>
                <c:pt idx="13">
                  <c:v>121</c:v>
                </c:pt>
                <c:pt idx="14">
                  <c:v>156</c:v>
                </c:pt>
                <c:pt idx="15">
                  <c:v>197</c:v>
                </c:pt>
                <c:pt idx="16">
                  <c:v>269</c:v>
                </c:pt>
                <c:pt idx="17">
                  <c:v>321</c:v>
                </c:pt>
                <c:pt idx="18">
                  <c:v>392</c:v>
                </c:pt>
                <c:pt idx="19">
                  <c:v>437</c:v>
                </c:pt>
                <c:pt idx="20">
                  <c:v>500</c:v>
                </c:pt>
                <c:pt idx="21">
                  <c:v>600</c:v>
                </c:pt>
                <c:pt idx="22">
                  <c:v>701</c:v>
                </c:pt>
                <c:pt idx="23">
                  <c:v>780</c:v>
                </c:pt>
                <c:pt idx="24">
                  <c:v>913</c:v>
                </c:pt>
                <c:pt idx="25">
                  <c:v>994</c:v>
                </c:pt>
                <c:pt idx="26">
                  <c:v>1107</c:v>
                </c:pt>
                <c:pt idx="27">
                  <c:v>1217</c:v>
                </c:pt>
                <c:pt idx="28">
                  <c:v>1311</c:v>
                </c:pt>
                <c:pt idx="29">
                  <c:v>1417</c:v>
                </c:pt>
                <c:pt idx="30">
                  <c:v>1508</c:v>
                </c:pt>
                <c:pt idx="31">
                  <c:v>1671</c:v>
                </c:pt>
                <c:pt idx="32">
                  <c:v>1751</c:v>
                </c:pt>
                <c:pt idx="33">
                  <c:v>1911</c:v>
                </c:pt>
                <c:pt idx="34">
                  <c:v>2090</c:v>
                </c:pt>
                <c:pt idx="35">
                  <c:v>2313</c:v>
                </c:pt>
                <c:pt idx="36">
                  <c:v>2494</c:v>
                </c:pt>
                <c:pt idx="37">
                  <c:v>2761</c:v>
                </c:pt>
                <c:pt idx="38">
                  <c:v>2924</c:v>
                </c:pt>
                <c:pt idx="39">
                  <c:v>3229</c:v>
                </c:pt>
                <c:pt idx="40">
                  <c:v>3509</c:v>
                </c:pt>
                <c:pt idx="41">
                  <c:v>3778</c:v>
                </c:pt>
                <c:pt idx="42">
                  <c:v>3954</c:v>
                </c:pt>
                <c:pt idx="43">
                  <c:v>4221</c:v>
                </c:pt>
                <c:pt idx="44">
                  <c:v>4472</c:v>
                </c:pt>
                <c:pt idx="45">
                  <c:v>4796</c:v>
                </c:pt>
                <c:pt idx="46">
                  <c:v>5082</c:v>
                </c:pt>
                <c:pt idx="47">
                  <c:v>5307</c:v>
                </c:pt>
                <c:pt idx="48">
                  <c:v>5423</c:v>
                </c:pt>
                <c:pt idx="49">
                  <c:v>5677</c:v>
                </c:pt>
                <c:pt idx="50">
                  <c:v>5869</c:v>
                </c:pt>
                <c:pt idx="51">
                  <c:v>6168</c:v>
                </c:pt>
                <c:pt idx="52">
                  <c:v>6520</c:v>
                </c:pt>
                <c:pt idx="53">
                  <c:v>6845</c:v>
                </c:pt>
                <c:pt idx="54">
                  <c:v>7032</c:v>
                </c:pt>
                <c:pt idx="55">
                  <c:v>7180</c:v>
                </c:pt>
                <c:pt idx="56">
                  <c:v>7484</c:v>
                </c:pt>
              </c:numCache>
            </c:numRef>
          </c:val>
        </c:ser>
        <c:ser>
          <c:idx val="1"/>
          <c:order val="1"/>
          <c:tx>
            <c:strRef>
              <c:f>'Statistik Harian'!$I$1</c:f>
              <c:strCache>
                <c:ptCount val="1"/>
                <c:pt idx="0">
                  <c:v>Sembuh</c:v>
                </c:pt>
              </c:strCache>
            </c:strRef>
          </c:tx>
          <c:spPr>
            <a:solidFill>
              <a:srgbClr val="ea4335">
                <a:alpha val="30000"/>
              </a:srgbClr>
            </a:solidFill>
            <a:ln w="19080">
              <a:solidFill>
                <a:srgbClr val="ea4335"/>
              </a:solidFill>
              <a:round/>
            </a:ln>
          </c:spP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'Statistik Harian'!$A$2:$A$56</c:f>
              <c:strCache>
                <c:ptCount val="55"/>
                <c:pt idx="0">
                  <c:v>2 Mar</c:v>
                </c:pt>
                <c:pt idx="1">
                  <c:v>3 Mar</c:v>
                </c:pt>
                <c:pt idx="2">
                  <c:v>4 Mar</c:v>
                </c:pt>
                <c:pt idx="3">
                  <c:v>5 Mar</c:v>
                </c:pt>
                <c:pt idx="4">
                  <c:v>6 Mar</c:v>
                </c:pt>
                <c:pt idx="5">
                  <c:v>7 Mar</c:v>
                </c:pt>
                <c:pt idx="6">
                  <c:v>8 Mar</c:v>
                </c:pt>
                <c:pt idx="7">
                  <c:v>9 Mar</c:v>
                </c:pt>
                <c:pt idx="8">
                  <c:v>10 Mar</c:v>
                </c:pt>
                <c:pt idx="9">
                  <c:v>12 Mar</c:v>
                </c:pt>
                <c:pt idx="10">
                  <c:v>13 Mar</c:v>
                </c:pt>
                <c:pt idx="11">
                  <c:v>14 Mar</c:v>
                </c:pt>
                <c:pt idx="12">
                  <c:v>15 Mar</c:v>
                </c:pt>
                <c:pt idx="13">
                  <c:v>16 Mar</c:v>
                </c:pt>
                <c:pt idx="14">
                  <c:v>17 Mar</c:v>
                </c:pt>
                <c:pt idx="15">
                  <c:v>18 Mar</c:v>
                </c:pt>
                <c:pt idx="16">
                  <c:v>19 Mar</c:v>
                </c:pt>
                <c:pt idx="17">
                  <c:v>20 Mar</c:v>
                </c:pt>
                <c:pt idx="18">
                  <c:v>21 Mar</c:v>
                </c:pt>
                <c:pt idx="19">
                  <c:v>22 Mar</c:v>
                </c:pt>
                <c:pt idx="20">
                  <c:v>23 Mar</c:v>
                </c:pt>
                <c:pt idx="21">
                  <c:v>24 Mar</c:v>
                </c:pt>
                <c:pt idx="22">
                  <c:v>25 Mar</c:v>
                </c:pt>
                <c:pt idx="23">
                  <c:v>26 Mar</c:v>
                </c:pt>
                <c:pt idx="24">
                  <c:v>27 Mar</c:v>
                </c:pt>
                <c:pt idx="25">
                  <c:v>28 Mar</c:v>
                </c:pt>
                <c:pt idx="26">
                  <c:v>29 Mar</c:v>
                </c:pt>
                <c:pt idx="27">
                  <c:v>30 Mar</c:v>
                </c:pt>
                <c:pt idx="28">
                  <c:v>31 Mar</c:v>
                </c:pt>
                <c:pt idx="29">
                  <c:v>1 Apr</c:v>
                </c:pt>
                <c:pt idx="30">
                  <c:v>2 Apr</c:v>
                </c:pt>
                <c:pt idx="31">
                  <c:v>3 Apr</c:v>
                </c:pt>
                <c:pt idx="32">
                  <c:v>4 Apr</c:v>
                </c:pt>
                <c:pt idx="33">
                  <c:v>5 Apr</c:v>
                </c:pt>
                <c:pt idx="34">
                  <c:v>6 Apr</c:v>
                </c:pt>
                <c:pt idx="35">
                  <c:v>7 Apr</c:v>
                </c:pt>
                <c:pt idx="36">
                  <c:v>8 Apr</c:v>
                </c:pt>
                <c:pt idx="37">
                  <c:v>9 Apr</c:v>
                </c:pt>
                <c:pt idx="38">
                  <c:v>10 Apr</c:v>
                </c:pt>
                <c:pt idx="39">
                  <c:v>11 Apr</c:v>
                </c:pt>
                <c:pt idx="40">
                  <c:v>12 Apr</c:v>
                </c:pt>
                <c:pt idx="41">
                  <c:v>13 Apr</c:v>
                </c:pt>
                <c:pt idx="42">
                  <c:v>14 Apr</c:v>
                </c:pt>
                <c:pt idx="43">
                  <c:v>15 Apr</c:v>
                </c:pt>
                <c:pt idx="44">
                  <c:v>16 Apr</c:v>
                </c:pt>
                <c:pt idx="45">
                  <c:v>17 Apr</c:v>
                </c:pt>
                <c:pt idx="46">
                  <c:v>18 Apr</c:v>
                </c:pt>
                <c:pt idx="47">
                  <c:v>19 Apr</c:v>
                </c:pt>
                <c:pt idx="48">
                  <c:v>20 Apr</c:v>
                </c:pt>
                <c:pt idx="49">
                  <c:v>21 Apr</c:v>
                </c:pt>
                <c:pt idx="50">
                  <c:v>22 Apr</c:v>
                </c:pt>
                <c:pt idx="51">
                  <c:v>23 Apr</c:v>
                </c:pt>
                <c:pt idx="52">
                  <c:v>24 Apr</c:v>
                </c:pt>
                <c:pt idx="53">
                  <c:v>25 Apr</c:v>
                </c:pt>
                <c:pt idx="54">
                  <c:v>26 Apr</c:v>
                </c:pt>
              </c:strCache>
            </c:strRef>
          </c:cat>
          <c:val>
            <c:numRef>
              <c:f>'Statistik Harian'!$I$2:$I$140</c:f>
              <c:numCache>
                <c:formatCode>General</c:formatCode>
                <c:ptCount val="1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5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11</c:v>
                </c:pt>
                <c:pt idx="16">
                  <c:v>15</c:v>
                </c:pt>
                <c:pt idx="17">
                  <c:v>16</c:v>
                </c:pt>
                <c:pt idx="18">
                  <c:v>20</c:v>
                </c:pt>
                <c:pt idx="19">
                  <c:v>29</c:v>
                </c:pt>
                <c:pt idx="20">
                  <c:v>30</c:v>
                </c:pt>
                <c:pt idx="21">
                  <c:v>30</c:v>
                </c:pt>
                <c:pt idx="22">
                  <c:v>31</c:v>
                </c:pt>
                <c:pt idx="23">
                  <c:v>35</c:v>
                </c:pt>
                <c:pt idx="24">
                  <c:v>46</c:v>
                </c:pt>
                <c:pt idx="25">
                  <c:v>59</c:v>
                </c:pt>
                <c:pt idx="26">
                  <c:v>64</c:v>
                </c:pt>
                <c:pt idx="27">
                  <c:v>75</c:v>
                </c:pt>
                <c:pt idx="28">
                  <c:v>81</c:v>
                </c:pt>
                <c:pt idx="29">
                  <c:v>103</c:v>
                </c:pt>
                <c:pt idx="30">
                  <c:v>112</c:v>
                </c:pt>
                <c:pt idx="31">
                  <c:v>134</c:v>
                </c:pt>
                <c:pt idx="32">
                  <c:v>150</c:v>
                </c:pt>
                <c:pt idx="33">
                  <c:v>164</c:v>
                </c:pt>
                <c:pt idx="34">
                  <c:v>192</c:v>
                </c:pt>
                <c:pt idx="35">
                  <c:v>204</c:v>
                </c:pt>
                <c:pt idx="36">
                  <c:v>222</c:v>
                </c:pt>
                <c:pt idx="37">
                  <c:v>252</c:v>
                </c:pt>
                <c:pt idx="38">
                  <c:v>282</c:v>
                </c:pt>
                <c:pt idx="39">
                  <c:v>286</c:v>
                </c:pt>
                <c:pt idx="40">
                  <c:v>359</c:v>
                </c:pt>
                <c:pt idx="41">
                  <c:v>380</c:v>
                </c:pt>
                <c:pt idx="42">
                  <c:v>426</c:v>
                </c:pt>
                <c:pt idx="43">
                  <c:v>446</c:v>
                </c:pt>
                <c:pt idx="44">
                  <c:v>548</c:v>
                </c:pt>
                <c:pt idx="45">
                  <c:v>607</c:v>
                </c:pt>
                <c:pt idx="46">
                  <c:v>631</c:v>
                </c:pt>
                <c:pt idx="47">
                  <c:v>686</c:v>
                </c:pt>
                <c:pt idx="48">
                  <c:v>747</c:v>
                </c:pt>
                <c:pt idx="49">
                  <c:v>842</c:v>
                </c:pt>
                <c:pt idx="50">
                  <c:v>913</c:v>
                </c:pt>
                <c:pt idx="51">
                  <c:v>960</c:v>
                </c:pt>
                <c:pt idx="52">
                  <c:v>1002</c:v>
                </c:pt>
                <c:pt idx="53">
                  <c:v>1042</c:v>
                </c:pt>
                <c:pt idx="54">
                  <c:v>1107</c:v>
                </c:pt>
                <c:pt idx="55">
                  <c:v>1151</c:v>
                </c:pt>
                <c:pt idx="56">
                  <c:v>1254</c:v>
                </c:pt>
                <c:pt idx="57">
                  <c:v>1391</c:v>
                </c:pt>
                <c:pt idx="58">
                  <c:v>1522</c:v>
                </c:pt>
                <c:pt idx="59">
                  <c:v>1591</c:v>
                </c:pt>
                <c:pt idx="60">
                  <c:v>1665</c:v>
                </c:pt>
                <c:pt idx="61">
                  <c:v>1876</c:v>
                </c:pt>
                <c:pt idx="62">
                  <c:v>1954</c:v>
                </c:pt>
                <c:pt idx="63">
                  <c:v>2197</c:v>
                </c:pt>
                <c:pt idx="64">
                  <c:v>2317</c:v>
                </c:pt>
                <c:pt idx="65">
                  <c:v>2381</c:v>
                </c:pt>
                <c:pt idx="66">
                  <c:v>2494</c:v>
                </c:pt>
                <c:pt idx="67">
                  <c:v>2607</c:v>
                </c:pt>
                <c:pt idx="68">
                  <c:v>2698</c:v>
                </c:pt>
                <c:pt idx="69">
                  <c:v>2881</c:v>
                </c:pt>
                <c:pt idx="70">
                  <c:v>3063</c:v>
                </c:pt>
                <c:pt idx="71">
                  <c:v>3287</c:v>
                </c:pt>
                <c:pt idx="72">
                  <c:v>3518</c:v>
                </c:pt>
                <c:pt idx="73">
                  <c:v>3803</c:v>
                </c:pt>
                <c:pt idx="74">
                  <c:v>3911</c:v>
                </c:pt>
                <c:pt idx="75">
                  <c:v>4129</c:v>
                </c:pt>
                <c:pt idx="76">
                  <c:v>4324</c:v>
                </c:pt>
                <c:pt idx="77">
                  <c:v>4467</c:v>
                </c:pt>
                <c:pt idx="78">
                  <c:v>4575</c:v>
                </c:pt>
                <c:pt idx="79">
                  <c:v>4838</c:v>
                </c:pt>
                <c:pt idx="80">
                  <c:v>5057</c:v>
                </c:pt>
                <c:pt idx="81">
                  <c:v>5249</c:v>
                </c:pt>
                <c:pt idx="82">
                  <c:v>5402</c:v>
                </c:pt>
                <c:pt idx="83">
                  <c:v>5642</c:v>
                </c:pt>
                <c:pt idx="84">
                  <c:v>5877</c:v>
                </c:pt>
                <c:pt idx="85">
                  <c:v>6057</c:v>
                </c:pt>
                <c:pt idx="86">
                  <c:v>6240</c:v>
                </c:pt>
                <c:pt idx="87">
                  <c:v>6492</c:v>
                </c:pt>
                <c:pt idx="88">
                  <c:v>7015</c:v>
                </c:pt>
                <c:pt idx="89">
                  <c:v>7308</c:v>
                </c:pt>
                <c:pt idx="90">
                  <c:v>7637</c:v>
                </c:pt>
                <c:pt idx="91">
                  <c:v>7935</c:v>
                </c:pt>
                <c:pt idx="92">
                  <c:v>8406</c:v>
                </c:pt>
                <c:pt idx="93">
                  <c:v>8892</c:v>
                </c:pt>
                <c:pt idx="94">
                  <c:v>9443</c:v>
                </c:pt>
                <c:pt idx="95">
                  <c:v>9907</c:v>
                </c:pt>
                <c:pt idx="96">
                  <c:v>10498</c:v>
                </c:pt>
                <c:pt idx="97">
                  <c:v>10904</c:v>
                </c:pt>
                <c:pt idx="98">
                  <c:v>11414</c:v>
                </c:pt>
                <c:pt idx="99">
                  <c:v>12129</c:v>
                </c:pt>
                <c:pt idx="100">
                  <c:v>12636</c:v>
                </c:pt>
                <c:pt idx="101">
                  <c:v>13213</c:v>
                </c:pt>
                <c:pt idx="102">
                  <c:v>13776</c:v>
                </c:pt>
                <c:pt idx="103">
                  <c:v>14531</c:v>
                </c:pt>
                <c:pt idx="104">
                  <c:v>15123</c:v>
                </c:pt>
                <c:pt idx="105">
                  <c:v>15703</c:v>
                </c:pt>
                <c:pt idx="106">
                  <c:v>16243</c:v>
                </c:pt>
                <c:pt idx="107">
                  <c:v>16798</c:v>
                </c:pt>
                <c:pt idx="108">
                  <c:v>17349</c:v>
                </c:pt>
                <c:pt idx="109">
                  <c:v>17883</c:v>
                </c:pt>
                <c:pt idx="110">
                  <c:v>18404</c:v>
                </c:pt>
                <c:pt idx="111">
                  <c:v>18735</c:v>
                </c:pt>
                <c:pt idx="112">
                  <c:v>19241</c:v>
                </c:pt>
                <c:pt idx="113">
                  <c:v>19658</c:v>
                </c:pt>
                <c:pt idx="114">
                  <c:v>20449</c:v>
                </c:pt>
                <c:pt idx="115">
                  <c:v>21333</c:v>
                </c:pt>
                <c:pt idx="116">
                  <c:v>21909</c:v>
                </c:pt>
                <c:pt idx="117">
                  <c:v>22936</c:v>
                </c:pt>
                <c:pt idx="118">
                  <c:v>23800</c:v>
                </c:pt>
                <c:pt idx="119">
                  <c:v>24806</c:v>
                </c:pt>
                <c:pt idx="120">
                  <c:v>25595</c:v>
                </c:pt>
                <c:pt idx="121">
                  <c:v>26667</c:v>
                </c:pt>
                <c:pt idx="122">
                  <c:v>27568</c:v>
                </c:pt>
                <c:pt idx="123">
                  <c:v>28219</c:v>
                </c:pt>
                <c:pt idx="124">
                  <c:v>29105</c:v>
                </c:pt>
                <c:pt idx="125">
                  <c:v>29919</c:v>
                </c:pt>
                <c:pt idx="126">
                  <c:v>30785</c:v>
                </c:pt>
                <c:pt idx="127">
                  <c:v>31585</c:v>
                </c:pt>
                <c:pt idx="128">
                  <c:v>32651</c:v>
                </c:pt>
                <c:pt idx="129">
                  <c:v>33529</c:v>
                </c:pt>
                <c:pt idx="130">
                  <c:v>34719</c:v>
                </c:pt>
                <c:pt idx="131">
                  <c:v>35638</c:v>
                </c:pt>
                <c:pt idx="132">
                  <c:v>36689</c:v>
                </c:pt>
                <c:pt idx="133">
                  <c:v>37636</c:v>
                </c:pt>
                <c:pt idx="134">
                  <c:v>39050</c:v>
                </c:pt>
                <c:pt idx="135">
                  <c:v>40345</c:v>
                </c:pt>
                <c:pt idx="136">
                  <c:v>41834</c:v>
                </c:pt>
                <c:pt idx="137">
                  <c:v>43268</c:v>
                </c:pt>
                <c:pt idx="138">
                  <c:v>45401</c:v>
                </c:pt>
              </c:numCache>
            </c:numRef>
          </c:val>
        </c:ser>
        <c:ser>
          <c:idx val="2"/>
          <c:order val="2"/>
          <c:tx>
            <c:strRef>
              <c:f>'Statistik Harian'!$M$1</c:f>
              <c:strCache>
                <c:ptCount val="1"/>
                <c:pt idx="0">
                  <c:v>Meninggal
Dunia</c:v>
                </c:pt>
              </c:strCache>
            </c:strRef>
          </c:tx>
          <c:spPr>
            <a:solidFill>
              <a:srgbClr val="fbbc04">
                <a:alpha val="30000"/>
              </a:srgbClr>
            </a:solidFill>
            <a:ln w="19080">
              <a:solidFill>
                <a:srgbClr val="fbbc04"/>
              </a:solidFill>
              <a:round/>
            </a:ln>
          </c:spP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'Statistik Harian'!$A$2:$A$56</c:f>
              <c:strCache>
                <c:ptCount val="55"/>
                <c:pt idx="0">
                  <c:v>2 Mar</c:v>
                </c:pt>
                <c:pt idx="1">
                  <c:v>3 Mar</c:v>
                </c:pt>
                <c:pt idx="2">
                  <c:v>4 Mar</c:v>
                </c:pt>
                <c:pt idx="3">
                  <c:v>5 Mar</c:v>
                </c:pt>
                <c:pt idx="4">
                  <c:v>6 Mar</c:v>
                </c:pt>
                <c:pt idx="5">
                  <c:v>7 Mar</c:v>
                </c:pt>
                <c:pt idx="6">
                  <c:v>8 Mar</c:v>
                </c:pt>
                <c:pt idx="7">
                  <c:v>9 Mar</c:v>
                </c:pt>
                <c:pt idx="8">
                  <c:v>10 Mar</c:v>
                </c:pt>
                <c:pt idx="9">
                  <c:v>12 Mar</c:v>
                </c:pt>
                <c:pt idx="10">
                  <c:v>13 Mar</c:v>
                </c:pt>
                <c:pt idx="11">
                  <c:v>14 Mar</c:v>
                </c:pt>
                <c:pt idx="12">
                  <c:v>15 Mar</c:v>
                </c:pt>
                <c:pt idx="13">
                  <c:v>16 Mar</c:v>
                </c:pt>
                <c:pt idx="14">
                  <c:v>17 Mar</c:v>
                </c:pt>
                <c:pt idx="15">
                  <c:v>18 Mar</c:v>
                </c:pt>
                <c:pt idx="16">
                  <c:v>19 Mar</c:v>
                </c:pt>
                <c:pt idx="17">
                  <c:v>20 Mar</c:v>
                </c:pt>
                <c:pt idx="18">
                  <c:v>21 Mar</c:v>
                </c:pt>
                <c:pt idx="19">
                  <c:v>22 Mar</c:v>
                </c:pt>
                <c:pt idx="20">
                  <c:v>23 Mar</c:v>
                </c:pt>
                <c:pt idx="21">
                  <c:v>24 Mar</c:v>
                </c:pt>
                <c:pt idx="22">
                  <c:v>25 Mar</c:v>
                </c:pt>
                <c:pt idx="23">
                  <c:v>26 Mar</c:v>
                </c:pt>
                <c:pt idx="24">
                  <c:v>27 Mar</c:v>
                </c:pt>
                <c:pt idx="25">
                  <c:v>28 Mar</c:v>
                </c:pt>
                <c:pt idx="26">
                  <c:v>29 Mar</c:v>
                </c:pt>
                <c:pt idx="27">
                  <c:v>30 Mar</c:v>
                </c:pt>
                <c:pt idx="28">
                  <c:v>31 Mar</c:v>
                </c:pt>
                <c:pt idx="29">
                  <c:v>1 Apr</c:v>
                </c:pt>
                <c:pt idx="30">
                  <c:v>2 Apr</c:v>
                </c:pt>
                <c:pt idx="31">
                  <c:v>3 Apr</c:v>
                </c:pt>
                <c:pt idx="32">
                  <c:v>4 Apr</c:v>
                </c:pt>
                <c:pt idx="33">
                  <c:v>5 Apr</c:v>
                </c:pt>
                <c:pt idx="34">
                  <c:v>6 Apr</c:v>
                </c:pt>
                <c:pt idx="35">
                  <c:v>7 Apr</c:v>
                </c:pt>
                <c:pt idx="36">
                  <c:v>8 Apr</c:v>
                </c:pt>
                <c:pt idx="37">
                  <c:v>9 Apr</c:v>
                </c:pt>
                <c:pt idx="38">
                  <c:v>10 Apr</c:v>
                </c:pt>
                <c:pt idx="39">
                  <c:v>11 Apr</c:v>
                </c:pt>
                <c:pt idx="40">
                  <c:v>12 Apr</c:v>
                </c:pt>
                <c:pt idx="41">
                  <c:v>13 Apr</c:v>
                </c:pt>
                <c:pt idx="42">
                  <c:v>14 Apr</c:v>
                </c:pt>
                <c:pt idx="43">
                  <c:v>15 Apr</c:v>
                </c:pt>
                <c:pt idx="44">
                  <c:v>16 Apr</c:v>
                </c:pt>
                <c:pt idx="45">
                  <c:v>17 Apr</c:v>
                </c:pt>
                <c:pt idx="46">
                  <c:v>18 Apr</c:v>
                </c:pt>
                <c:pt idx="47">
                  <c:v>19 Apr</c:v>
                </c:pt>
                <c:pt idx="48">
                  <c:v>20 Apr</c:v>
                </c:pt>
                <c:pt idx="49">
                  <c:v>21 Apr</c:v>
                </c:pt>
                <c:pt idx="50">
                  <c:v>22 Apr</c:v>
                </c:pt>
                <c:pt idx="51">
                  <c:v>23 Apr</c:v>
                </c:pt>
                <c:pt idx="52">
                  <c:v>24 Apr</c:v>
                </c:pt>
                <c:pt idx="53">
                  <c:v>25 Apr</c:v>
                </c:pt>
                <c:pt idx="54">
                  <c:v>26 Apr</c:v>
                </c:pt>
              </c:strCache>
            </c:strRef>
          </c:cat>
          <c:val>
            <c:numRef>
              <c:f>'Statistik Harian'!$M$2:$M$140</c:f>
              <c:numCache>
                <c:formatCode>General</c:formatCode>
                <c:ptCount val="1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19</c:v>
                </c:pt>
                <c:pt idx="16">
                  <c:v>25</c:v>
                </c:pt>
                <c:pt idx="17">
                  <c:v>32</c:v>
                </c:pt>
                <c:pt idx="18">
                  <c:v>38</c:v>
                </c:pt>
                <c:pt idx="19">
                  <c:v>48</c:v>
                </c:pt>
                <c:pt idx="20">
                  <c:v>49</c:v>
                </c:pt>
                <c:pt idx="21">
                  <c:v>55</c:v>
                </c:pt>
                <c:pt idx="22">
                  <c:v>58</c:v>
                </c:pt>
                <c:pt idx="23">
                  <c:v>78</c:v>
                </c:pt>
                <c:pt idx="24">
                  <c:v>87</c:v>
                </c:pt>
                <c:pt idx="25">
                  <c:v>102</c:v>
                </c:pt>
                <c:pt idx="26">
                  <c:v>114</c:v>
                </c:pt>
                <c:pt idx="27">
                  <c:v>122</c:v>
                </c:pt>
                <c:pt idx="28">
                  <c:v>136</c:v>
                </c:pt>
                <c:pt idx="29">
                  <c:v>157</c:v>
                </c:pt>
                <c:pt idx="30">
                  <c:v>170</c:v>
                </c:pt>
                <c:pt idx="31">
                  <c:v>181</c:v>
                </c:pt>
                <c:pt idx="32">
                  <c:v>191</c:v>
                </c:pt>
                <c:pt idx="33">
                  <c:v>198</c:v>
                </c:pt>
                <c:pt idx="34">
                  <c:v>209</c:v>
                </c:pt>
                <c:pt idx="35">
                  <c:v>221</c:v>
                </c:pt>
                <c:pt idx="36">
                  <c:v>240</c:v>
                </c:pt>
                <c:pt idx="37">
                  <c:v>280</c:v>
                </c:pt>
                <c:pt idx="38">
                  <c:v>306</c:v>
                </c:pt>
                <c:pt idx="39">
                  <c:v>327</c:v>
                </c:pt>
                <c:pt idx="40">
                  <c:v>373</c:v>
                </c:pt>
                <c:pt idx="41">
                  <c:v>399</c:v>
                </c:pt>
                <c:pt idx="42">
                  <c:v>459</c:v>
                </c:pt>
                <c:pt idx="43">
                  <c:v>469</c:v>
                </c:pt>
                <c:pt idx="44">
                  <c:v>496</c:v>
                </c:pt>
                <c:pt idx="45">
                  <c:v>520</c:v>
                </c:pt>
                <c:pt idx="46">
                  <c:v>535</c:v>
                </c:pt>
                <c:pt idx="47">
                  <c:v>582</c:v>
                </c:pt>
                <c:pt idx="48">
                  <c:v>590</c:v>
                </c:pt>
                <c:pt idx="49">
                  <c:v>616</c:v>
                </c:pt>
                <c:pt idx="50">
                  <c:v>636</c:v>
                </c:pt>
                <c:pt idx="51">
                  <c:v>647</c:v>
                </c:pt>
                <c:pt idx="52">
                  <c:v>689</c:v>
                </c:pt>
                <c:pt idx="53">
                  <c:v>720</c:v>
                </c:pt>
                <c:pt idx="54">
                  <c:v>743</c:v>
                </c:pt>
                <c:pt idx="55">
                  <c:v>765</c:v>
                </c:pt>
                <c:pt idx="56">
                  <c:v>773</c:v>
                </c:pt>
                <c:pt idx="57">
                  <c:v>784</c:v>
                </c:pt>
                <c:pt idx="58">
                  <c:v>792</c:v>
                </c:pt>
                <c:pt idx="59">
                  <c:v>800</c:v>
                </c:pt>
                <c:pt idx="60">
                  <c:v>831</c:v>
                </c:pt>
                <c:pt idx="61">
                  <c:v>845</c:v>
                </c:pt>
                <c:pt idx="62">
                  <c:v>864</c:v>
                </c:pt>
                <c:pt idx="63">
                  <c:v>872</c:v>
                </c:pt>
                <c:pt idx="64">
                  <c:v>895</c:v>
                </c:pt>
                <c:pt idx="65">
                  <c:v>930</c:v>
                </c:pt>
                <c:pt idx="66">
                  <c:v>943</c:v>
                </c:pt>
                <c:pt idx="67">
                  <c:v>959</c:v>
                </c:pt>
                <c:pt idx="68">
                  <c:v>973</c:v>
                </c:pt>
                <c:pt idx="69">
                  <c:v>991</c:v>
                </c:pt>
                <c:pt idx="70">
                  <c:v>1007</c:v>
                </c:pt>
                <c:pt idx="71">
                  <c:v>1028</c:v>
                </c:pt>
                <c:pt idx="72">
                  <c:v>1043</c:v>
                </c:pt>
                <c:pt idx="73">
                  <c:v>1076</c:v>
                </c:pt>
                <c:pt idx="74">
                  <c:v>1089</c:v>
                </c:pt>
                <c:pt idx="75">
                  <c:v>1148</c:v>
                </c:pt>
                <c:pt idx="76">
                  <c:v>1191</c:v>
                </c:pt>
                <c:pt idx="77">
                  <c:v>1221</c:v>
                </c:pt>
                <c:pt idx="78">
                  <c:v>1242</c:v>
                </c:pt>
                <c:pt idx="79">
                  <c:v>1278</c:v>
                </c:pt>
                <c:pt idx="80">
                  <c:v>1326</c:v>
                </c:pt>
                <c:pt idx="81">
                  <c:v>1351</c:v>
                </c:pt>
                <c:pt idx="82">
                  <c:v>1372</c:v>
                </c:pt>
                <c:pt idx="83">
                  <c:v>1391</c:v>
                </c:pt>
                <c:pt idx="84">
                  <c:v>1418</c:v>
                </c:pt>
                <c:pt idx="85">
                  <c:v>1473</c:v>
                </c:pt>
                <c:pt idx="86">
                  <c:v>1496</c:v>
                </c:pt>
                <c:pt idx="87">
                  <c:v>1520</c:v>
                </c:pt>
                <c:pt idx="88">
                  <c:v>1573</c:v>
                </c:pt>
                <c:pt idx="89">
                  <c:v>1613</c:v>
                </c:pt>
                <c:pt idx="90">
                  <c:v>1641</c:v>
                </c:pt>
                <c:pt idx="91">
                  <c:v>1663</c:v>
                </c:pt>
                <c:pt idx="92">
                  <c:v>1698</c:v>
                </c:pt>
                <c:pt idx="93">
                  <c:v>1721</c:v>
                </c:pt>
                <c:pt idx="94">
                  <c:v>1770</c:v>
                </c:pt>
                <c:pt idx="95">
                  <c:v>1801</c:v>
                </c:pt>
                <c:pt idx="96">
                  <c:v>1851</c:v>
                </c:pt>
                <c:pt idx="97">
                  <c:v>1883</c:v>
                </c:pt>
                <c:pt idx="98">
                  <c:v>1923</c:v>
                </c:pt>
                <c:pt idx="99">
                  <c:v>1959</c:v>
                </c:pt>
                <c:pt idx="100">
                  <c:v>2000</c:v>
                </c:pt>
                <c:pt idx="101">
                  <c:v>2048</c:v>
                </c:pt>
                <c:pt idx="102">
                  <c:v>2091</c:v>
                </c:pt>
                <c:pt idx="103">
                  <c:v>2134</c:v>
                </c:pt>
                <c:pt idx="104">
                  <c:v>2198</c:v>
                </c:pt>
                <c:pt idx="105">
                  <c:v>2231</c:v>
                </c:pt>
                <c:pt idx="106">
                  <c:v>2276</c:v>
                </c:pt>
                <c:pt idx="107">
                  <c:v>2339</c:v>
                </c:pt>
                <c:pt idx="108">
                  <c:v>2373</c:v>
                </c:pt>
                <c:pt idx="109">
                  <c:v>2429</c:v>
                </c:pt>
                <c:pt idx="110">
                  <c:v>2465</c:v>
                </c:pt>
                <c:pt idx="111">
                  <c:v>2500</c:v>
                </c:pt>
                <c:pt idx="112">
                  <c:v>2535</c:v>
                </c:pt>
                <c:pt idx="113">
                  <c:v>2573</c:v>
                </c:pt>
                <c:pt idx="114">
                  <c:v>2620</c:v>
                </c:pt>
                <c:pt idx="115">
                  <c:v>2683</c:v>
                </c:pt>
                <c:pt idx="116">
                  <c:v>2720</c:v>
                </c:pt>
                <c:pt idx="117">
                  <c:v>2754</c:v>
                </c:pt>
                <c:pt idx="118">
                  <c:v>2805</c:v>
                </c:pt>
                <c:pt idx="119">
                  <c:v>2876</c:v>
                </c:pt>
                <c:pt idx="120">
                  <c:v>2934</c:v>
                </c:pt>
                <c:pt idx="121">
                  <c:v>2987</c:v>
                </c:pt>
                <c:pt idx="122">
                  <c:v>3036</c:v>
                </c:pt>
                <c:pt idx="123">
                  <c:v>3089</c:v>
                </c:pt>
                <c:pt idx="124">
                  <c:v>3171</c:v>
                </c:pt>
                <c:pt idx="125">
                  <c:v>3241</c:v>
                </c:pt>
                <c:pt idx="126">
                  <c:v>3309</c:v>
                </c:pt>
                <c:pt idx="127">
                  <c:v>3359</c:v>
                </c:pt>
                <c:pt idx="128">
                  <c:v>3417</c:v>
                </c:pt>
                <c:pt idx="129">
                  <c:v>3469</c:v>
                </c:pt>
                <c:pt idx="130">
                  <c:v>3535</c:v>
                </c:pt>
                <c:pt idx="131">
                  <c:v>3606</c:v>
                </c:pt>
                <c:pt idx="132">
                  <c:v>3656</c:v>
                </c:pt>
                <c:pt idx="133">
                  <c:v>3710</c:v>
                </c:pt>
                <c:pt idx="134">
                  <c:v>3797</c:v>
                </c:pt>
                <c:pt idx="135">
                  <c:v>3873</c:v>
                </c:pt>
                <c:pt idx="136">
                  <c:v>3957</c:v>
                </c:pt>
                <c:pt idx="137">
                  <c:v>4016</c:v>
                </c:pt>
                <c:pt idx="138">
                  <c:v>4143</c:v>
                </c:pt>
              </c:numCache>
            </c:numRef>
          </c:val>
        </c:ser>
        <c:axId val="25492811"/>
        <c:axId val="67771492"/>
      </c:areaChart>
      <c:catAx>
        <c:axId val="25492811"/>
        <c:scaling>
          <c:orientation val="minMax"/>
        </c:scaling>
        <c:delete val="0"/>
        <c:axPos val="b"/>
        <c:numFmt formatCode="d\ mmm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67771492"/>
        <c:crosses val="autoZero"/>
        <c:auto val="1"/>
        <c:lblAlgn val="ctr"/>
        <c:lblOffset val="100"/>
        <c:noMultiLvlLbl val="0"/>
      </c:catAx>
      <c:valAx>
        <c:axId val="67771492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25492811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spPr>
            <a:solidFill>
              <a:srgbClr val="4285f4"/>
            </a:solidFill>
            <a:ln w="19080">
              <a:solidFill>
                <a:srgbClr val="4285f4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'Statistik Harian'!$M$2:$M$140</c:f>
              <c:strCache>
                <c:ptCount val="1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19</c:v>
                </c:pt>
                <c:pt idx="16">
                  <c:v>25</c:v>
                </c:pt>
                <c:pt idx="17">
                  <c:v>32</c:v>
                </c:pt>
                <c:pt idx="18">
                  <c:v>38</c:v>
                </c:pt>
                <c:pt idx="19">
                  <c:v>48</c:v>
                </c:pt>
                <c:pt idx="20">
                  <c:v>49</c:v>
                </c:pt>
                <c:pt idx="21">
                  <c:v>55</c:v>
                </c:pt>
                <c:pt idx="22">
                  <c:v>58</c:v>
                </c:pt>
                <c:pt idx="23">
                  <c:v>78</c:v>
                </c:pt>
                <c:pt idx="24">
                  <c:v>87</c:v>
                </c:pt>
                <c:pt idx="25">
                  <c:v>102</c:v>
                </c:pt>
                <c:pt idx="26">
                  <c:v>114</c:v>
                </c:pt>
                <c:pt idx="27">
                  <c:v>122</c:v>
                </c:pt>
                <c:pt idx="28">
                  <c:v>136</c:v>
                </c:pt>
                <c:pt idx="29">
                  <c:v>157</c:v>
                </c:pt>
                <c:pt idx="30">
                  <c:v>170</c:v>
                </c:pt>
                <c:pt idx="31">
                  <c:v>181</c:v>
                </c:pt>
                <c:pt idx="32">
                  <c:v>191</c:v>
                </c:pt>
                <c:pt idx="33">
                  <c:v>198</c:v>
                </c:pt>
                <c:pt idx="34">
                  <c:v>209</c:v>
                </c:pt>
                <c:pt idx="35">
                  <c:v>221</c:v>
                </c:pt>
                <c:pt idx="36">
                  <c:v>240</c:v>
                </c:pt>
                <c:pt idx="37">
                  <c:v>280</c:v>
                </c:pt>
                <c:pt idx="38">
                  <c:v>306</c:v>
                </c:pt>
                <c:pt idx="39">
                  <c:v>327</c:v>
                </c:pt>
                <c:pt idx="40">
                  <c:v>373</c:v>
                </c:pt>
                <c:pt idx="41">
                  <c:v>399</c:v>
                </c:pt>
                <c:pt idx="42">
                  <c:v>459</c:v>
                </c:pt>
                <c:pt idx="43">
                  <c:v>469</c:v>
                </c:pt>
                <c:pt idx="44">
                  <c:v>496</c:v>
                </c:pt>
                <c:pt idx="45">
                  <c:v>520</c:v>
                </c:pt>
                <c:pt idx="46">
                  <c:v>535</c:v>
                </c:pt>
                <c:pt idx="47">
                  <c:v>582</c:v>
                </c:pt>
                <c:pt idx="48">
                  <c:v>590</c:v>
                </c:pt>
                <c:pt idx="49">
                  <c:v>616</c:v>
                </c:pt>
                <c:pt idx="50">
                  <c:v>636</c:v>
                </c:pt>
                <c:pt idx="51">
                  <c:v>647</c:v>
                </c:pt>
                <c:pt idx="52">
                  <c:v>689</c:v>
                </c:pt>
                <c:pt idx="53">
                  <c:v>720</c:v>
                </c:pt>
                <c:pt idx="54">
                  <c:v>743</c:v>
                </c:pt>
                <c:pt idx="55">
                  <c:v>765</c:v>
                </c:pt>
                <c:pt idx="56">
                  <c:v>773</c:v>
                </c:pt>
                <c:pt idx="57">
                  <c:v>784</c:v>
                </c:pt>
                <c:pt idx="58">
                  <c:v>792</c:v>
                </c:pt>
                <c:pt idx="59">
                  <c:v>800</c:v>
                </c:pt>
                <c:pt idx="60">
                  <c:v>831</c:v>
                </c:pt>
                <c:pt idx="61">
                  <c:v>845</c:v>
                </c:pt>
                <c:pt idx="62">
                  <c:v>864</c:v>
                </c:pt>
                <c:pt idx="63">
                  <c:v>872</c:v>
                </c:pt>
                <c:pt idx="64">
                  <c:v>895</c:v>
                </c:pt>
                <c:pt idx="65">
                  <c:v>930</c:v>
                </c:pt>
                <c:pt idx="66">
                  <c:v>943</c:v>
                </c:pt>
                <c:pt idx="67">
                  <c:v>959</c:v>
                </c:pt>
                <c:pt idx="68">
                  <c:v>973</c:v>
                </c:pt>
                <c:pt idx="69">
                  <c:v>991</c:v>
                </c:pt>
                <c:pt idx="70">
                  <c:v>1007</c:v>
                </c:pt>
                <c:pt idx="71">
                  <c:v>1028</c:v>
                </c:pt>
                <c:pt idx="72">
                  <c:v>1043</c:v>
                </c:pt>
                <c:pt idx="73">
                  <c:v>1076</c:v>
                </c:pt>
                <c:pt idx="74">
                  <c:v>1089</c:v>
                </c:pt>
                <c:pt idx="75">
                  <c:v>1148</c:v>
                </c:pt>
                <c:pt idx="76">
                  <c:v>1191</c:v>
                </c:pt>
                <c:pt idx="77">
                  <c:v>1221</c:v>
                </c:pt>
                <c:pt idx="78">
                  <c:v>1242</c:v>
                </c:pt>
                <c:pt idx="79">
                  <c:v>1278</c:v>
                </c:pt>
                <c:pt idx="80">
                  <c:v>1326</c:v>
                </c:pt>
                <c:pt idx="81">
                  <c:v>1351</c:v>
                </c:pt>
                <c:pt idx="82">
                  <c:v>1372</c:v>
                </c:pt>
                <c:pt idx="83">
                  <c:v>1391</c:v>
                </c:pt>
                <c:pt idx="84">
                  <c:v>1418</c:v>
                </c:pt>
                <c:pt idx="85">
                  <c:v>1473</c:v>
                </c:pt>
                <c:pt idx="86">
                  <c:v>1496</c:v>
                </c:pt>
                <c:pt idx="87">
                  <c:v>1520</c:v>
                </c:pt>
                <c:pt idx="88">
                  <c:v>1573</c:v>
                </c:pt>
                <c:pt idx="89">
                  <c:v>1613</c:v>
                </c:pt>
                <c:pt idx="90">
                  <c:v>1641</c:v>
                </c:pt>
                <c:pt idx="91">
                  <c:v>1663</c:v>
                </c:pt>
                <c:pt idx="92">
                  <c:v>1698</c:v>
                </c:pt>
                <c:pt idx="93">
                  <c:v>1721</c:v>
                </c:pt>
                <c:pt idx="94">
                  <c:v>1770</c:v>
                </c:pt>
                <c:pt idx="95">
                  <c:v>1801</c:v>
                </c:pt>
                <c:pt idx="96">
                  <c:v>1851</c:v>
                </c:pt>
                <c:pt idx="97">
                  <c:v>1883</c:v>
                </c:pt>
                <c:pt idx="98">
                  <c:v>1923</c:v>
                </c:pt>
                <c:pt idx="99">
                  <c:v>1959</c:v>
                </c:pt>
                <c:pt idx="100">
                  <c:v>2000</c:v>
                </c:pt>
                <c:pt idx="101">
                  <c:v>2048</c:v>
                </c:pt>
                <c:pt idx="102">
                  <c:v>2091</c:v>
                </c:pt>
                <c:pt idx="103">
                  <c:v>2134</c:v>
                </c:pt>
                <c:pt idx="104">
                  <c:v>2198</c:v>
                </c:pt>
                <c:pt idx="105">
                  <c:v>2231</c:v>
                </c:pt>
                <c:pt idx="106">
                  <c:v>2276</c:v>
                </c:pt>
                <c:pt idx="107">
                  <c:v>2339</c:v>
                </c:pt>
                <c:pt idx="108">
                  <c:v>2373</c:v>
                </c:pt>
                <c:pt idx="109">
                  <c:v>2429</c:v>
                </c:pt>
                <c:pt idx="110">
                  <c:v>2465</c:v>
                </c:pt>
                <c:pt idx="111">
                  <c:v>2500</c:v>
                </c:pt>
                <c:pt idx="112">
                  <c:v>2535</c:v>
                </c:pt>
                <c:pt idx="113">
                  <c:v>2573</c:v>
                </c:pt>
                <c:pt idx="114">
                  <c:v>2620</c:v>
                </c:pt>
                <c:pt idx="115">
                  <c:v>2683</c:v>
                </c:pt>
                <c:pt idx="116">
                  <c:v>2720</c:v>
                </c:pt>
                <c:pt idx="117">
                  <c:v>2754</c:v>
                </c:pt>
                <c:pt idx="118">
                  <c:v>2805</c:v>
                </c:pt>
                <c:pt idx="119">
                  <c:v>2876</c:v>
                </c:pt>
                <c:pt idx="120">
                  <c:v>2934</c:v>
                </c:pt>
                <c:pt idx="121">
                  <c:v>2987</c:v>
                </c:pt>
                <c:pt idx="122">
                  <c:v>3036</c:v>
                </c:pt>
                <c:pt idx="123">
                  <c:v>3089</c:v>
                </c:pt>
                <c:pt idx="124">
                  <c:v>3171</c:v>
                </c:pt>
                <c:pt idx="125">
                  <c:v>3241</c:v>
                </c:pt>
                <c:pt idx="126">
                  <c:v>3309</c:v>
                </c:pt>
                <c:pt idx="127">
                  <c:v>3359</c:v>
                </c:pt>
                <c:pt idx="128">
                  <c:v>3417</c:v>
                </c:pt>
                <c:pt idx="129">
                  <c:v>3469</c:v>
                </c:pt>
                <c:pt idx="130">
                  <c:v>3535</c:v>
                </c:pt>
                <c:pt idx="131">
                  <c:v>3606</c:v>
                </c:pt>
                <c:pt idx="132">
                  <c:v>3656</c:v>
                </c:pt>
                <c:pt idx="133">
                  <c:v>3710</c:v>
                </c:pt>
                <c:pt idx="134">
                  <c:v>3797</c:v>
                </c:pt>
                <c:pt idx="135">
                  <c:v>3873</c:v>
                </c:pt>
                <c:pt idx="136">
                  <c:v>3957</c:v>
                </c:pt>
                <c:pt idx="137">
                  <c:v>4016</c:v>
                </c:pt>
                <c:pt idx="138">
                  <c:v>4143</c:v>
                </c:pt>
              </c:strCache>
            </c:strRef>
          </c:cat>
          <c:val>
            <c:numRef>
              <c:f>'Statistik Harian'!$AB$2:$AB$140</c:f>
              <c:numCache>
                <c:formatCode>General</c:formatCode>
                <c:ptCount val="139"/>
                <c:pt idx="0">
                  <c:v>169.5</c:v>
                </c:pt>
                <c:pt idx="1">
                  <c:v>170.5</c:v>
                </c:pt>
                <c:pt idx="2">
                  <c:v>186</c:v>
                </c:pt>
                <c:pt idx="3">
                  <c:v>194</c:v>
                </c:pt>
                <c:pt idx="4">
                  <c:v>112.5</c:v>
                </c:pt>
                <c:pt idx="5">
                  <c:v>113.5</c:v>
                </c:pt>
                <c:pt idx="6">
                  <c:v>80.5</c:v>
                </c:pt>
                <c:pt idx="7">
                  <c:v>28.578947368421</c:v>
                </c:pt>
                <c:pt idx="8">
                  <c:v>25.7037037037037</c:v>
                </c:pt>
                <c:pt idx="9">
                  <c:v>25.3529411764706</c:v>
                </c:pt>
                <c:pt idx="10">
                  <c:v>14.5652173913043</c:v>
                </c:pt>
                <c:pt idx="11">
                  <c:v>12.5520833333333</c:v>
                </c:pt>
                <c:pt idx="12">
                  <c:v>11.0512820512821</c:v>
                </c:pt>
                <c:pt idx="13">
                  <c:v>9.17910447761194</c:v>
                </c:pt>
                <c:pt idx="14">
                  <c:v>7.97674418604651</c:v>
                </c:pt>
                <c:pt idx="15">
                  <c:v>7.01321585903084</c:v>
                </c:pt>
                <c:pt idx="16">
                  <c:v>6.14239482200647</c:v>
                </c:pt>
                <c:pt idx="17">
                  <c:v>5.49593495934959</c:v>
                </c:pt>
                <c:pt idx="18">
                  <c:v>5.25555555555556</c:v>
                </c:pt>
                <c:pt idx="19">
                  <c:v>4.7431906614786</c:v>
                </c:pt>
                <c:pt idx="20">
                  <c:v>4.75993091537133</c:v>
                </c:pt>
                <c:pt idx="21">
                  <c:v>4.86423357664234</c:v>
                </c:pt>
                <c:pt idx="22">
                  <c:v>4.8379746835443</c:v>
                </c:pt>
                <c:pt idx="23">
                  <c:v>4.8555431131019</c:v>
                </c:pt>
                <c:pt idx="24">
                  <c:v>5.52103250478011</c:v>
                </c:pt>
                <c:pt idx="25">
                  <c:v>5.42510822510823</c:v>
                </c:pt>
                <c:pt idx="26">
                  <c:v>5.08482490272374</c:v>
                </c:pt>
                <c:pt idx="27">
                  <c:v>4.71216407355021</c:v>
                </c:pt>
                <c:pt idx="28">
                  <c:v>4.43520942408377</c:v>
                </c:pt>
                <c:pt idx="29">
                  <c:v>4.28920691711389</c:v>
                </c:pt>
                <c:pt idx="30">
                  <c:v>4.14804469273743</c:v>
                </c:pt>
                <c:pt idx="31">
                  <c:v>4.02114803625378</c:v>
                </c:pt>
                <c:pt idx="32">
                  <c:v>4.64244741873805</c:v>
                </c:pt>
                <c:pt idx="33">
                  <c:v>4.94588649362077</c:v>
                </c:pt>
                <c:pt idx="34">
                  <c:v>5.2934564431955</c:v>
                </c:pt>
                <c:pt idx="35">
                  <c:v>5.24214755295836</c:v>
                </c:pt>
                <c:pt idx="36">
                  <c:v>5.58558863328823</c:v>
                </c:pt>
                <c:pt idx="37">
                  <c:v>5.36866079562709</c:v>
                </c:pt>
                <c:pt idx="38">
                  <c:v>5.53872437357631</c:v>
                </c:pt>
                <c:pt idx="39">
                  <c:v>5.19625195210828</c:v>
                </c:pt>
                <c:pt idx="40">
                  <c:v>6.38410752181089</c:v>
                </c:pt>
                <c:pt idx="41">
                  <c:v>6.1340794382269</c:v>
                </c:pt>
                <c:pt idx="42">
                  <c:v>6.53606116966315</c:v>
                </c:pt>
                <c:pt idx="43">
                  <c:v>6.42542834890966</c:v>
                </c:pt>
                <c:pt idx="44">
                  <c:v>6.34064539521392</c:v>
                </c:pt>
                <c:pt idx="45">
                  <c:v>6.26945804490967</c:v>
                </c:pt>
                <c:pt idx="46">
                  <c:v>6.3095390524968</c:v>
                </c:pt>
                <c:pt idx="47">
                  <c:v>6.42114068441065</c:v>
                </c:pt>
                <c:pt idx="48">
                  <c:v>6.47174556213018</c:v>
                </c:pt>
                <c:pt idx="49">
                  <c:v>6.47133847231955</c:v>
                </c:pt>
                <c:pt idx="50">
                  <c:v>6.3846050148288</c:v>
                </c:pt>
                <c:pt idx="51">
                  <c:v>6.25684887459807</c:v>
                </c:pt>
                <c:pt idx="52">
                  <c:v>6.1579588357082</c:v>
                </c:pt>
                <c:pt idx="53">
                  <c:v>6.10444986638782</c:v>
                </c:pt>
                <c:pt idx="54">
                  <c:v>6.41454627336186</c:v>
                </c:pt>
                <c:pt idx="55">
                  <c:v>6.53133245382586</c:v>
                </c:pt>
                <c:pt idx="56">
                  <c:v>6.57596467248449</c:v>
                </c:pt>
                <c:pt idx="57">
                  <c:v>6.93726333026302</c:v>
                </c:pt>
                <c:pt idx="58">
                  <c:v>7.15072148645977</c:v>
                </c:pt>
                <c:pt idx="59">
                  <c:v>7.25409913752251</c:v>
                </c:pt>
                <c:pt idx="60">
                  <c:v>7.36585815733653</c:v>
                </c:pt>
                <c:pt idx="61">
                  <c:v>7.41708363116512</c:v>
                </c:pt>
                <c:pt idx="62">
                  <c:v>7.42737550703374</c:v>
                </c:pt>
                <c:pt idx="63">
                  <c:v>7.36674674840527</c:v>
                </c:pt>
                <c:pt idx="64">
                  <c:v>7.47515677761698</c:v>
                </c:pt>
                <c:pt idx="65">
                  <c:v>7.57020976831559</c:v>
                </c:pt>
                <c:pt idx="66">
                  <c:v>7.88293166564979</c:v>
                </c:pt>
                <c:pt idx="67">
                  <c:v>7.96621473067058</c:v>
                </c:pt>
                <c:pt idx="68">
                  <c:v>8.08523375142531</c:v>
                </c:pt>
                <c:pt idx="69">
                  <c:v>8.15688748685594</c:v>
                </c:pt>
                <c:pt idx="70">
                  <c:v>8.11770289511153</c:v>
                </c:pt>
                <c:pt idx="71">
                  <c:v>8.00440471563674</c:v>
                </c:pt>
                <c:pt idx="72">
                  <c:v>7.98531800574784</c:v>
                </c:pt>
                <c:pt idx="73">
                  <c:v>8.00557710960233</c:v>
                </c:pt>
                <c:pt idx="74">
                  <c:v>7.97209985315712</c:v>
                </c:pt>
                <c:pt idx="75">
                  <c:v>8.02061208176316</c:v>
                </c:pt>
                <c:pt idx="76">
                  <c:v>7.94197667962243</c:v>
                </c:pt>
                <c:pt idx="77">
                  <c:v>7.99086288927336</c:v>
                </c:pt>
                <c:pt idx="78">
                  <c:v>8.03267497003492</c:v>
                </c:pt>
                <c:pt idx="79">
                  <c:v>7.95427040968158</c:v>
                </c:pt>
                <c:pt idx="80">
                  <c:v>8.12507212925563</c:v>
                </c:pt>
                <c:pt idx="81">
                  <c:v>8.09542423545643</c:v>
                </c:pt>
                <c:pt idx="82">
                  <c:v>8.07615284450631</c:v>
                </c:pt>
                <c:pt idx="83">
                  <c:v>8.0523956043956</c:v>
                </c:pt>
                <c:pt idx="84">
                  <c:v>8.12872868551694</c:v>
                </c:pt>
                <c:pt idx="85">
                  <c:v>8.19747599681355</c:v>
                </c:pt>
                <c:pt idx="86">
                  <c:v>8.20405085989078</c:v>
                </c:pt>
                <c:pt idx="87">
                  <c:v>8.13630234771574</c:v>
                </c:pt>
                <c:pt idx="88">
                  <c:v>8.41070112132852</c:v>
                </c:pt>
                <c:pt idx="89">
                  <c:v>8.44724813961395</c:v>
                </c:pt>
                <c:pt idx="90">
                  <c:v>8.61592427616927</c:v>
                </c:pt>
                <c:pt idx="91">
                  <c:v>8.63722821155033</c:v>
                </c:pt>
                <c:pt idx="92">
                  <c:v>8.7285446109163</c:v>
                </c:pt>
                <c:pt idx="93">
                  <c:v>8.73537372475536</c:v>
                </c:pt>
                <c:pt idx="94">
                  <c:v>8.69923105585854</c:v>
                </c:pt>
                <c:pt idx="95">
                  <c:v>8.67601756570755</c:v>
                </c:pt>
                <c:pt idx="96">
                  <c:v>8.63034695055474</c:v>
                </c:pt>
                <c:pt idx="97">
                  <c:v>8.56710267536603</c:v>
                </c:pt>
                <c:pt idx="98">
                  <c:v>8.51532833474423</c:v>
                </c:pt>
                <c:pt idx="99">
                  <c:v>8.37737498542954</c:v>
                </c:pt>
                <c:pt idx="100">
                  <c:v>8.348802946593</c:v>
                </c:pt>
                <c:pt idx="101">
                  <c:v>8.29937372960501</c:v>
                </c:pt>
                <c:pt idx="102">
                  <c:v>8.37185996793159</c:v>
                </c:pt>
                <c:pt idx="103">
                  <c:v>8.43673746636361</c:v>
                </c:pt>
                <c:pt idx="104">
                  <c:v>8.37761490303863</c:v>
                </c:pt>
                <c:pt idx="105">
                  <c:v>8.39873762376238</c:v>
                </c:pt>
                <c:pt idx="106">
                  <c:v>8.40621756655644</c:v>
                </c:pt>
                <c:pt idx="107">
                  <c:v>8.38732987231654</c:v>
                </c:pt>
                <c:pt idx="108">
                  <c:v>8.36885601442824</c:v>
                </c:pt>
                <c:pt idx="109">
                  <c:v>8.31592973417131</c:v>
                </c:pt>
                <c:pt idx="110">
                  <c:v>8.34815105358349</c:v>
                </c:pt>
                <c:pt idx="111">
                  <c:v>8.39186679474864</c:v>
                </c:pt>
                <c:pt idx="112">
                  <c:v>8.38652497077</c:v>
                </c:pt>
                <c:pt idx="113">
                  <c:v>8.44577526576751</c:v>
                </c:pt>
                <c:pt idx="114">
                  <c:v>8.51132763464642</c:v>
                </c:pt>
                <c:pt idx="115">
                  <c:v>8.55400859470706</c:v>
                </c:pt>
                <c:pt idx="116">
                  <c:v>8.51262970536999</c:v>
                </c:pt>
                <c:pt idx="117">
                  <c:v>8.45465654508424</c:v>
                </c:pt>
                <c:pt idx="118">
                  <c:v>8.45282436651419</c:v>
                </c:pt>
                <c:pt idx="119">
                  <c:v>8.46533652567172</c:v>
                </c:pt>
                <c:pt idx="120">
                  <c:v>8.52203565864636</c:v>
                </c:pt>
                <c:pt idx="121">
                  <c:v>8.47109135602923</c:v>
                </c:pt>
                <c:pt idx="122">
                  <c:v>8.56693302578466</c:v>
                </c:pt>
                <c:pt idx="123">
                  <c:v>8.52352676128866</c:v>
                </c:pt>
                <c:pt idx="124">
                  <c:v>8.47346625045099</c:v>
                </c:pt>
                <c:pt idx="125">
                  <c:v>8.49909172080421</c:v>
                </c:pt>
                <c:pt idx="126">
                  <c:v>8.49755383082173</c:v>
                </c:pt>
                <c:pt idx="127">
                  <c:v>8.45394321303192</c:v>
                </c:pt>
                <c:pt idx="128">
                  <c:v>8.31372992535625</c:v>
                </c:pt>
                <c:pt idx="129">
                  <c:v>8.25836593086099</c:v>
                </c:pt>
                <c:pt idx="130">
                  <c:v>8.24249506876706</c:v>
                </c:pt>
                <c:pt idx="131">
                  <c:v>8.20469226806167</c:v>
                </c:pt>
                <c:pt idx="132">
                  <c:v>8.18577311284603</c:v>
                </c:pt>
                <c:pt idx="133">
                  <c:v>8.1729369240951</c:v>
                </c:pt>
                <c:pt idx="134">
                  <c:v>8.21103952855395</c:v>
                </c:pt>
                <c:pt idx="135">
                  <c:v>8.2016334427193</c:v>
                </c:pt>
                <c:pt idx="136">
                  <c:v>8.22573078311079</c:v>
                </c:pt>
                <c:pt idx="137">
                  <c:v>8.21190594001084</c:v>
                </c:pt>
                <c:pt idx="138">
                  <c:v>8.17417736734434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68902930"/>
        <c:axId val="11043818"/>
      </c:lineChart>
      <c:catAx>
        <c:axId val="68902930"/>
        <c:scaling>
          <c:orientation val="minMax"/>
        </c:scaling>
        <c:delete val="0"/>
        <c:axPos val="b"/>
        <c:numFmt formatCode="###0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11043818"/>
        <c:crosses val="autoZero"/>
        <c:auto val="1"/>
        <c:lblAlgn val="ctr"/>
        <c:lblOffset val="100"/>
        <c:noMultiLvlLbl val="0"/>
      </c:catAx>
      <c:valAx>
        <c:axId val="11043818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68902930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285f4"/>
            </a:solidFill>
            <a:ln w="19080"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'Statistik Harian'!$E$2:$E$140</c:f>
              <c:numCache>
                <c:formatCode>General</c:formatCode>
                <c:ptCount val="13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19</c:v>
                </c:pt>
                <c:pt idx="8">
                  <c:v>27</c:v>
                </c:pt>
                <c:pt idx="9">
                  <c:v>34</c:v>
                </c:pt>
                <c:pt idx="10">
                  <c:v>69</c:v>
                </c:pt>
                <c:pt idx="11">
                  <c:v>96</c:v>
                </c:pt>
                <c:pt idx="12">
                  <c:v>117</c:v>
                </c:pt>
                <c:pt idx="13">
                  <c:v>134</c:v>
                </c:pt>
                <c:pt idx="14">
                  <c:v>172</c:v>
                </c:pt>
                <c:pt idx="15">
                  <c:v>227</c:v>
                </c:pt>
                <c:pt idx="16">
                  <c:v>309</c:v>
                </c:pt>
                <c:pt idx="17">
                  <c:v>369</c:v>
                </c:pt>
                <c:pt idx="18">
                  <c:v>450</c:v>
                </c:pt>
                <c:pt idx="19">
                  <c:v>514</c:v>
                </c:pt>
                <c:pt idx="20">
                  <c:v>579</c:v>
                </c:pt>
                <c:pt idx="21">
                  <c:v>685</c:v>
                </c:pt>
                <c:pt idx="22">
                  <c:v>790</c:v>
                </c:pt>
                <c:pt idx="23">
                  <c:v>893</c:v>
                </c:pt>
                <c:pt idx="24">
                  <c:v>1046</c:v>
                </c:pt>
                <c:pt idx="25">
                  <c:v>1155</c:v>
                </c:pt>
                <c:pt idx="26">
                  <c:v>1285</c:v>
                </c:pt>
                <c:pt idx="27">
                  <c:v>1414</c:v>
                </c:pt>
                <c:pt idx="28">
                  <c:v>1528</c:v>
                </c:pt>
                <c:pt idx="29">
                  <c:v>1677</c:v>
                </c:pt>
                <c:pt idx="30">
                  <c:v>1790</c:v>
                </c:pt>
                <c:pt idx="31">
                  <c:v>1986</c:v>
                </c:pt>
                <c:pt idx="32">
                  <c:v>2092</c:v>
                </c:pt>
                <c:pt idx="33">
                  <c:v>2273</c:v>
                </c:pt>
                <c:pt idx="34">
                  <c:v>2491</c:v>
                </c:pt>
                <c:pt idx="35">
                  <c:v>2738</c:v>
                </c:pt>
                <c:pt idx="36">
                  <c:v>2956</c:v>
                </c:pt>
                <c:pt idx="37">
                  <c:v>3293</c:v>
                </c:pt>
                <c:pt idx="38">
                  <c:v>3512</c:v>
                </c:pt>
                <c:pt idx="39">
                  <c:v>3842</c:v>
                </c:pt>
                <c:pt idx="40">
                  <c:v>4241</c:v>
                </c:pt>
                <c:pt idx="41">
                  <c:v>4557</c:v>
                </c:pt>
                <c:pt idx="42">
                  <c:v>4839</c:v>
                </c:pt>
                <c:pt idx="43">
                  <c:v>5136</c:v>
                </c:pt>
                <c:pt idx="44">
                  <c:v>5516</c:v>
                </c:pt>
                <c:pt idx="45">
                  <c:v>5923</c:v>
                </c:pt>
                <c:pt idx="46">
                  <c:v>6248</c:v>
                </c:pt>
                <c:pt idx="47">
                  <c:v>6575</c:v>
                </c:pt>
                <c:pt idx="48">
                  <c:v>6760</c:v>
                </c:pt>
                <c:pt idx="49">
                  <c:v>7135</c:v>
                </c:pt>
                <c:pt idx="50">
                  <c:v>7418</c:v>
                </c:pt>
                <c:pt idx="51">
                  <c:v>7775</c:v>
                </c:pt>
                <c:pt idx="52">
                  <c:v>8211</c:v>
                </c:pt>
                <c:pt idx="53">
                  <c:v>8607</c:v>
                </c:pt>
                <c:pt idx="54">
                  <c:v>8882</c:v>
                </c:pt>
                <c:pt idx="55">
                  <c:v>9096</c:v>
                </c:pt>
                <c:pt idx="56">
                  <c:v>9511</c:v>
                </c:pt>
                <c:pt idx="57">
                  <c:v>9771</c:v>
                </c:pt>
                <c:pt idx="58">
                  <c:v>10118</c:v>
                </c:pt>
                <c:pt idx="59">
                  <c:v>10551</c:v>
                </c:pt>
                <c:pt idx="60">
                  <c:v>10843</c:v>
                </c:pt>
                <c:pt idx="61">
                  <c:v>11192</c:v>
                </c:pt>
                <c:pt idx="62">
                  <c:v>11587</c:v>
                </c:pt>
                <c:pt idx="63">
                  <c:v>12071</c:v>
                </c:pt>
                <c:pt idx="64">
                  <c:v>12438</c:v>
                </c:pt>
                <c:pt idx="65">
                  <c:v>12776</c:v>
                </c:pt>
                <c:pt idx="66">
                  <c:v>13112</c:v>
                </c:pt>
                <c:pt idx="67">
                  <c:v>13645</c:v>
                </c:pt>
                <c:pt idx="68">
                  <c:v>14032</c:v>
                </c:pt>
                <c:pt idx="69">
                  <c:v>14265</c:v>
                </c:pt>
                <c:pt idx="70">
                  <c:v>14749</c:v>
                </c:pt>
                <c:pt idx="71">
                  <c:v>15438</c:v>
                </c:pt>
                <c:pt idx="72">
                  <c:v>16006</c:v>
                </c:pt>
                <c:pt idx="73">
                  <c:v>16496</c:v>
                </c:pt>
                <c:pt idx="74">
                  <c:v>17025</c:v>
                </c:pt>
                <c:pt idx="75">
                  <c:v>17514</c:v>
                </c:pt>
                <c:pt idx="76">
                  <c:v>18010</c:v>
                </c:pt>
                <c:pt idx="77">
                  <c:v>18496</c:v>
                </c:pt>
                <c:pt idx="78">
                  <c:v>19189</c:v>
                </c:pt>
                <c:pt idx="79">
                  <c:v>20162</c:v>
                </c:pt>
                <c:pt idx="80">
                  <c:v>20796</c:v>
                </c:pt>
                <c:pt idx="81">
                  <c:v>21745</c:v>
                </c:pt>
                <c:pt idx="82">
                  <c:v>22271</c:v>
                </c:pt>
                <c:pt idx="83">
                  <c:v>22750</c:v>
                </c:pt>
                <c:pt idx="84">
                  <c:v>23165</c:v>
                </c:pt>
                <c:pt idx="85">
                  <c:v>23851</c:v>
                </c:pt>
                <c:pt idx="86">
                  <c:v>24538</c:v>
                </c:pt>
                <c:pt idx="87">
                  <c:v>25216</c:v>
                </c:pt>
                <c:pt idx="88">
                  <c:v>25773</c:v>
                </c:pt>
                <c:pt idx="89">
                  <c:v>26473</c:v>
                </c:pt>
                <c:pt idx="90">
                  <c:v>26940</c:v>
                </c:pt>
                <c:pt idx="91">
                  <c:v>27549</c:v>
                </c:pt>
                <c:pt idx="92">
                  <c:v>28233</c:v>
                </c:pt>
                <c:pt idx="93">
                  <c:v>28818</c:v>
                </c:pt>
                <c:pt idx="94">
                  <c:v>29521</c:v>
                </c:pt>
                <c:pt idx="95">
                  <c:v>30514</c:v>
                </c:pt>
                <c:pt idx="96">
                  <c:v>31186</c:v>
                </c:pt>
                <c:pt idx="97">
                  <c:v>32033</c:v>
                </c:pt>
                <c:pt idx="98">
                  <c:v>33076</c:v>
                </c:pt>
                <c:pt idx="99">
                  <c:v>34316</c:v>
                </c:pt>
                <c:pt idx="100">
                  <c:v>35295</c:v>
                </c:pt>
                <c:pt idx="101">
                  <c:v>36406</c:v>
                </c:pt>
                <c:pt idx="102">
                  <c:v>37420</c:v>
                </c:pt>
                <c:pt idx="103">
                  <c:v>38277</c:v>
                </c:pt>
                <c:pt idx="104">
                  <c:v>39294</c:v>
                </c:pt>
                <c:pt idx="105">
                  <c:v>40400</c:v>
                </c:pt>
                <c:pt idx="106">
                  <c:v>41431</c:v>
                </c:pt>
                <c:pt idx="107">
                  <c:v>42762</c:v>
                </c:pt>
                <c:pt idx="108">
                  <c:v>43803</c:v>
                </c:pt>
                <c:pt idx="109">
                  <c:v>45029</c:v>
                </c:pt>
                <c:pt idx="110">
                  <c:v>45891</c:v>
                </c:pt>
                <c:pt idx="111">
                  <c:v>46845</c:v>
                </c:pt>
                <c:pt idx="112">
                  <c:v>47896</c:v>
                </c:pt>
                <c:pt idx="113">
                  <c:v>49009</c:v>
                </c:pt>
                <c:pt idx="114">
                  <c:v>50187</c:v>
                </c:pt>
                <c:pt idx="115">
                  <c:v>51427</c:v>
                </c:pt>
                <c:pt idx="116">
                  <c:v>52812</c:v>
                </c:pt>
                <c:pt idx="117">
                  <c:v>54010</c:v>
                </c:pt>
                <c:pt idx="118">
                  <c:v>55092</c:v>
                </c:pt>
                <c:pt idx="119">
                  <c:v>56385</c:v>
                </c:pt>
                <c:pt idx="120">
                  <c:v>57770</c:v>
                </c:pt>
                <c:pt idx="121">
                  <c:v>59394</c:v>
                </c:pt>
                <c:pt idx="122">
                  <c:v>60695</c:v>
                </c:pt>
                <c:pt idx="123">
                  <c:v>62142</c:v>
                </c:pt>
                <c:pt idx="124">
                  <c:v>63749</c:v>
                </c:pt>
                <c:pt idx="125">
                  <c:v>64958</c:v>
                </c:pt>
                <c:pt idx="126">
                  <c:v>66226</c:v>
                </c:pt>
                <c:pt idx="127">
                  <c:v>68079</c:v>
                </c:pt>
                <c:pt idx="128">
                  <c:v>70736</c:v>
                </c:pt>
                <c:pt idx="129">
                  <c:v>72347</c:v>
                </c:pt>
                <c:pt idx="130">
                  <c:v>74018</c:v>
                </c:pt>
                <c:pt idx="131">
                  <c:v>75699</c:v>
                </c:pt>
                <c:pt idx="132">
                  <c:v>76981</c:v>
                </c:pt>
                <c:pt idx="133">
                  <c:v>78572</c:v>
                </c:pt>
                <c:pt idx="134">
                  <c:v>80094</c:v>
                </c:pt>
                <c:pt idx="135">
                  <c:v>81668</c:v>
                </c:pt>
                <c:pt idx="136">
                  <c:v>83130</c:v>
                </c:pt>
                <c:pt idx="137">
                  <c:v>84882</c:v>
                </c:pt>
                <c:pt idx="138">
                  <c:v>86521</c:v>
                </c:pt>
              </c:numCache>
            </c:numRef>
          </c:xVal>
          <c:yVal>
            <c:numRef>
              <c:f>'Statistik Harian'!$M$2:$M$140</c:f>
              <c:numCache>
                <c:formatCode>General</c:formatCode>
                <c:ptCount val="1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19</c:v>
                </c:pt>
                <c:pt idx="16">
                  <c:v>25</c:v>
                </c:pt>
                <c:pt idx="17">
                  <c:v>32</c:v>
                </c:pt>
                <c:pt idx="18">
                  <c:v>38</c:v>
                </c:pt>
                <c:pt idx="19">
                  <c:v>48</c:v>
                </c:pt>
                <c:pt idx="20">
                  <c:v>49</c:v>
                </c:pt>
                <c:pt idx="21">
                  <c:v>55</c:v>
                </c:pt>
                <c:pt idx="22">
                  <c:v>58</c:v>
                </c:pt>
                <c:pt idx="23">
                  <c:v>78</c:v>
                </c:pt>
                <c:pt idx="24">
                  <c:v>87</c:v>
                </c:pt>
                <c:pt idx="25">
                  <c:v>102</c:v>
                </c:pt>
                <c:pt idx="26">
                  <c:v>114</c:v>
                </c:pt>
                <c:pt idx="27">
                  <c:v>122</c:v>
                </c:pt>
                <c:pt idx="28">
                  <c:v>136</c:v>
                </c:pt>
                <c:pt idx="29">
                  <c:v>157</c:v>
                </c:pt>
                <c:pt idx="30">
                  <c:v>170</c:v>
                </c:pt>
                <c:pt idx="31">
                  <c:v>181</c:v>
                </c:pt>
                <c:pt idx="32">
                  <c:v>191</c:v>
                </c:pt>
                <c:pt idx="33">
                  <c:v>198</c:v>
                </c:pt>
                <c:pt idx="34">
                  <c:v>209</c:v>
                </c:pt>
                <c:pt idx="35">
                  <c:v>221</c:v>
                </c:pt>
                <c:pt idx="36">
                  <c:v>240</c:v>
                </c:pt>
                <c:pt idx="37">
                  <c:v>280</c:v>
                </c:pt>
                <c:pt idx="38">
                  <c:v>306</c:v>
                </c:pt>
                <c:pt idx="39">
                  <c:v>327</c:v>
                </c:pt>
                <c:pt idx="40">
                  <c:v>373</c:v>
                </c:pt>
                <c:pt idx="41">
                  <c:v>399</c:v>
                </c:pt>
                <c:pt idx="42">
                  <c:v>459</c:v>
                </c:pt>
                <c:pt idx="43">
                  <c:v>469</c:v>
                </c:pt>
                <c:pt idx="44">
                  <c:v>496</c:v>
                </c:pt>
                <c:pt idx="45">
                  <c:v>520</c:v>
                </c:pt>
                <c:pt idx="46">
                  <c:v>535</c:v>
                </c:pt>
                <c:pt idx="47">
                  <c:v>582</c:v>
                </c:pt>
                <c:pt idx="48">
                  <c:v>590</c:v>
                </c:pt>
                <c:pt idx="49">
                  <c:v>616</c:v>
                </c:pt>
                <c:pt idx="50">
                  <c:v>636</c:v>
                </c:pt>
                <c:pt idx="51">
                  <c:v>647</c:v>
                </c:pt>
                <c:pt idx="52">
                  <c:v>689</c:v>
                </c:pt>
                <c:pt idx="53">
                  <c:v>720</c:v>
                </c:pt>
                <c:pt idx="54">
                  <c:v>743</c:v>
                </c:pt>
                <c:pt idx="55">
                  <c:v>765</c:v>
                </c:pt>
                <c:pt idx="56">
                  <c:v>773</c:v>
                </c:pt>
                <c:pt idx="57">
                  <c:v>784</c:v>
                </c:pt>
                <c:pt idx="58">
                  <c:v>792</c:v>
                </c:pt>
                <c:pt idx="59">
                  <c:v>800</c:v>
                </c:pt>
                <c:pt idx="60">
                  <c:v>831</c:v>
                </c:pt>
                <c:pt idx="61">
                  <c:v>845</c:v>
                </c:pt>
                <c:pt idx="62">
                  <c:v>864</c:v>
                </c:pt>
                <c:pt idx="63">
                  <c:v>872</c:v>
                </c:pt>
                <c:pt idx="64">
                  <c:v>895</c:v>
                </c:pt>
                <c:pt idx="65">
                  <c:v>930</c:v>
                </c:pt>
                <c:pt idx="66">
                  <c:v>943</c:v>
                </c:pt>
                <c:pt idx="67">
                  <c:v>959</c:v>
                </c:pt>
                <c:pt idx="68">
                  <c:v>973</c:v>
                </c:pt>
                <c:pt idx="69">
                  <c:v>991</c:v>
                </c:pt>
                <c:pt idx="70">
                  <c:v>1007</c:v>
                </c:pt>
                <c:pt idx="71">
                  <c:v>1028</c:v>
                </c:pt>
                <c:pt idx="72">
                  <c:v>1043</c:v>
                </c:pt>
                <c:pt idx="73">
                  <c:v>1076</c:v>
                </c:pt>
                <c:pt idx="74">
                  <c:v>1089</c:v>
                </c:pt>
                <c:pt idx="75">
                  <c:v>1148</c:v>
                </c:pt>
                <c:pt idx="76">
                  <c:v>1191</c:v>
                </c:pt>
                <c:pt idx="77">
                  <c:v>1221</c:v>
                </c:pt>
                <c:pt idx="78">
                  <c:v>1242</c:v>
                </c:pt>
                <c:pt idx="79">
                  <c:v>1278</c:v>
                </c:pt>
                <c:pt idx="80">
                  <c:v>1326</c:v>
                </c:pt>
                <c:pt idx="81">
                  <c:v>1351</c:v>
                </c:pt>
                <c:pt idx="82">
                  <c:v>1372</c:v>
                </c:pt>
                <c:pt idx="83">
                  <c:v>1391</c:v>
                </c:pt>
                <c:pt idx="84">
                  <c:v>1418</c:v>
                </c:pt>
                <c:pt idx="85">
                  <c:v>1473</c:v>
                </c:pt>
                <c:pt idx="86">
                  <c:v>1496</c:v>
                </c:pt>
                <c:pt idx="87">
                  <c:v>1520</c:v>
                </c:pt>
                <c:pt idx="88">
                  <c:v>1573</c:v>
                </c:pt>
                <c:pt idx="89">
                  <c:v>1613</c:v>
                </c:pt>
                <c:pt idx="90">
                  <c:v>1641</c:v>
                </c:pt>
                <c:pt idx="91">
                  <c:v>1663</c:v>
                </c:pt>
                <c:pt idx="92">
                  <c:v>1698</c:v>
                </c:pt>
                <c:pt idx="93">
                  <c:v>1721</c:v>
                </c:pt>
                <c:pt idx="94">
                  <c:v>1770</c:v>
                </c:pt>
                <c:pt idx="95">
                  <c:v>1801</c:v>
                </c:pt>
                <c:pt idx="96">
                  <c:v>1851</c:v>
                </c:pt>
                <c:pt idx="97">
                  <c:v>1883</c:v>
                </c:pt>
                <c:pt idx="98">
                  <c:v>1923</c:v>
                </c:pt>
                <c:pt idx="99">
                  <c:v>1959</c:v>
                </c:pt>
                <c:pt idx="100">
                  <c:v>2000</c:v>
                </c:pt>
                <c:pt idx="101">
                  <c:v>2048</c:v>
                </c:pt>
                <c:pt idx="102">
                  <c:v>2091</c:v>
                </c:pt>
                <c:pt idx="103">
                  <c:v>2134</c:v>
                </c:pt>
                <c:pt idx="104">
                  <c:v>2198</c:v>
                </c:pt>
                <c:pt idx="105">
                  <c:v>2231</c:v>
                </c:pt>
                <c:pt idx="106">
                  <c:v>2276</c:v>
                </c:pt>
                <c:pt idx="107">
                  <c:v>2339</c:v>
                </c:pt>
                <c:pt idx="108">
                  <c:v>2373</c:v>
                </c:pt>
                <c:pt idx="109">
                  <c:v>2429</c:v>
                </c:pt>
                <c:pt idx="110">
                  <c:v>2465</c:v>
                </c:pt>
                <c:pt idx="111">
                  <c:v>2500</c:v>
                </c:pt>
                <c:pt idx="112">
                  <c:v>2535</c:v>
                </c:pt>
                <c:pt idx="113">
                  <c:v>2573</c:v>
                </c:pt>
                <c:pt idx="114">
                  <c:v>2620</c:v>
                </c:pt>
                <c:pt idx="115">
                  <c:v>2683</c:v>
                </c:pt>
                <c:pt idx="116">
                  <c:v>2720</c:v>
                </c:pt>
                <c:pt idx="117">
                  <c:v>2754</c:v>
                </c:pt>
                <c:pt idx="118">
                  <c:v>2805</c:v>
                </c:pt>
                <c:pt idx="119">
                  <c:v>2876</c:v>
                </c:pt>
                <c:pt idx="120">
                  <c:v>2934</c:v>
                </c:pt>
                <c:pt idx="121">
                  <c:v>2987</c:v>
                </c:pt>
                <c:pt idx="122">
                  <c:v>3036</c:v>
                </c:pt>
                <c:pt idx="123">
                  <c:v>3089</c:v>
                </c:pt>
                <c:pt idx="124">
                  <c:v>3171</c:v>
                </c:pt>
                <c:pt idx="125">
                  <c:v>3241</c:v>
                </c:pt>
                <c:pt idx="126">
                  <c:v>3309</c:v>
                </c:pt>
                <c:pt idx="127">
                  <c:v>3359</c:v>
                </c:pt>
                <c:pt idx="128">
                  <c:v>3417</c:v>
                </c:pt>
                <c:pt idx="129">
                  <c:v>3469</c:v>
                </c:pt>
                <c:pt idx="130">
                  <c:v>3535</c:v>
                </c:pt>
                <c:pt idx="131">
                  <c:v>3606</c:v>
                </c:pt>
                <c:pt idx="132">
                  <c:v>3656</c:v>
                </c:pt>
                <c:pt idx="133">
                  <c:v>3710</c:v>
                </c:pt>
                <c:pt idx="134">
                  <c:v>3797</c:v>
                </c:pt>
                <c:pt idx="135">
                  <c:v>3873</c:v>
                </c:pt>
                <c:pt idx="136">
                  <c:v>3957</c:v>
                </c:pt>
                <c:pt idx="137">
                  <c:v>4016</c:v>
                </c:pt>
                <c:pt idx="138">
                  <c:v>4143</c:v>
                </c:pt>
              </c:numCache>
            </c:numRef>
          </c:yVal>
          <c:smooth val="1"/>
        </c:ser>
        <c:axId val="2255211"/>
        <c:axId val="25299388"/>
      </c:scatterChart>
      <c:valAx>
        <c:axId val="2255211"/>
        <c:scaling>
          <c:orientation val="minMax"/>
        </c:scaling>
        <c:delete val="0"/>
        <c:axPos val="b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25299388"/>
        <c:crosses val="autoZero"/>
        <c:crossBetween val="midCat"/>
      </c:valAx>
      <c:valAx>
        <c:axId val="25299388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2255211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285f4"/>
            </a:solidFill>
            <a:ln w="19080"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'Statistik Harian'!$E$2:$E$140</c:f>
              <c:numCache>
                <c:formatCode>General</c:formatCode>
                <c:ptCount val="13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19</c:v>
                </c:pt>
                <c:pt idx="8">
                  <c:v>27</c:v>
                </c:pt>
                <c:pt idx="9">
                  <c:v>34</c:v>
                </c:pt>
                <c:pt idx="10">
                  <c:v>69</c:v>
                </c:pt>
                <c:pt idx="11">
                  <c:v>96</c:v>
                </c:pt>
                <c:pt idx="12">
                  <c:v>117</c:v>
                </c:pt>
                <c:pt idx="13">
                  <c:v>134</c:v>
                </c:pt>
                <c:pt idx="14">
                  <c:v>172</c:v>
                </c:pt>
                <c:pt idx="15">
                  <c:v>227</c:v>
                </c:pt>
                <c:pt idx="16">
                  <c:v>309</c:v>
                </c:pt>
                <c:pt idx="17">
                  <c:v>369</c:v>
                </c:pt>
                <c:pt idx="18">
                  <c:v>450</c:v>
                </c:pt>
                <c:pt idx="19">
                  <c:v>514</c:v>
                </c:pt>
                <c:pt idx="20">
                  <c:v>579</c:v>
                </c:pt>
                <c:pt idx="21">
                  <c:v>685</c:v>
                </c:pt>
                <c:pt idx="22">
                  <c:v>790</c:v>
                </c:pt>
                <c:pt idx="23">
                  <c:v>893</c:v>
                </c:pt>
                <c:pt idx="24">
                  <c:v>1046</c:v>
                </c:pt>
                <c:pt idx="25">
                  <c:v>1155</c:v>
                </c:pt>
                <c:pt idx="26">
                  <c:v>1285</c:v>
                </c:pt>
                <c:pt idx="27">
                  <c:v>1414</c:v>
                </c:pt>
                <c:pt idx="28">
                  <c:v>1528</c:v>
                </c:pt>
                <c:pt idx="29">
                  <c:v>1677</c:v>
                </c:pt>
                <c:pt idx="30">
                  <c:v>1790</c:v>
                </c:pt>
                <c:pt idx="31">
                  <c:v>1986</c:v>
                </c:pt>
                <c:pt idx="32">
                  <c:v>2092</c:v>
                </c:pt>
                <c:pt idx="33">
                  <c:v>2273</c:v>
                </c:pt>
                <c:pt idx="34">
                  <c:v>2491</c:v>
                </c:pt>
                <c:pt idx="35">
                  <c:v>2738</c:v>
                </c:pt>
                <c:pt idx="36">
                  <c:v>2956</c:v>
                </c:pt>
                <c:pt idx="37">
                  <c:v>3293</c:v>
                </c:pt>
                <c:pt idx="38">
                  <c:v>3512</c:v>
                </c:pt>
                <c:pt idx="39">
                  <c:v>3842</c:v>
                </c:pt>
                <c:pt idx="40">
                  <c:v>4241</c:v>
                </c:pt>
                <c:pt idx="41">
                  <c:v>4557</c:v>
                </c:pt>
                <c:pt idx="42">
                  <c:v>4839</c:v>
                </c:pt>
                <c:pt idx="43">
                  <c:v>5136</c:v>
                </c:pt>
                <c:pt idx="44">
                  <c:v>5516</c:v>
                </c:pt>
                <c:pt idx="45">
                  <c:v>5923</c:v>
                </c:pt>
                <c:pt idx="46">
                  <c:v>6248</c:v>
                </c:pt>
                <c:pt idx="47">
                  <c:v>6575</c:v>
                </c:pt>
                <c:pt idx="48">
                  <c:v>6760</c:v>
                </c:pt>
                <c:pt idx="49">
                  <c:v>7135</c:v>
                </c:pt>
                <c:pt idx="50">
                  <c:v>7418</c:v>
                </c:pt>
                <c:pt idx="51">
                  <c:v>7775</c:v>
                </c:pt>
                <c:pt idx="52">
                  <c:v>8211</c:v>
                </c:pt>
                <c:pt idx="53">
                  <c:v>8607</c:v>
                </c:pt>
                <c:pt idx="54">
                  <c:v>8882</c:v>
                </c:pt>
                <c:pt idx="55">
                  <c:v>9096</c:v>
                </c:pt>
                <c:pt idx="56">
                  <c:v>9511</c:v>
                </c:pt>
                <c:pt idx="57">
                  <c:v>9771</c:v>
                </c:pt>
                <c:pt idx="58">
                  <c:v>10118</c:v>
                </c:pt>
                <c:pt idx="59">
                  <c:v>10551</c:v>
                </c:pt>
                <c:pt idx="60">
                  <c:v>10843</c:v>
                </c:pt>
                <c:pt idx="61">
                  <c:v>11192</c:v>
                </c:pt>
                <c:pt idx="62">
                  <c:v>11587</c:v>
                </c:pt>
                <c:pt idx="63">
                  <c:v>12071</c:v>
                </c:pt>
                <c:pt idx="64">
                  <c:v>12438</c:v>
                </c:pt>
                <c:pt idx="65">
                  <c:v>12776</c:v>
                </c:pt>
                <c:pt idx="66">
                  <c:v>13112</c:v>
                </c:pt>
                <c:pt idx="67">
                  <c:v>13645</c:v>
                </c:pt>
                <c:pt idx="68">
                  <c:v>14032</c:v>
                </c:pt>
                <c:pt idx="69">
                  <c:v>14265</c:v>
                </c:pt>
                <c:pt idx="70">
                  <c:v>14749</c:v>
                </c:pt>
                <c:pt idx="71">
                  <c:v>15438</c:v>
                </c:pt>
                <c:pt idx="72">
                  <c:v>16006</c:v>
                </c:pt>
                <c:pt idx="73">
                  <c:v>16496</c:v>
                </c:pt>
                <c:pt idx="74">
                  <c:v>17025</c:v>
                </c:pt>
                <c:pt idx="75">
                  <c:v>17514</c:v>
                </c:pt>
                <c:pt idx="76">
                  <c:v>18010</c:v>
                </c:pt>
                <c:pt idx="77">
                  <c:v>18496</c:v>
                </c:pt>
                <c:pt idx="78">
                  <c:v>19189</c:v>
                </c:pt>
                <c:pt idx="79">
                  <c:v>20162</c:v>
                </c:pt>
                <c:pt idx="80">
                  <c:v>20796</c:v>
                </c:pt>
                <c:pt idx="81">
                  <c:v>21745</c:v>
                </c:pt>
                <c:pt idx="82">
                  <c:v>22271</c:v>
                </c:pt>
                <c:pt idx="83">
                  <c:v>22750</c:v>
                </c:pt>
                <c:pt idx="84">
                  <c:v>23165</c:v>
                </c:pt>
                <c:pt idx="85">
                  <c:v>23851</c:v>
                </c:pt>
                <c:pt idx="86">
                  <c:v>24538</c:v>
                </c:pt>
                <c:pt idx="87">
                  <c:v>25216</c:v>
                </c:pt>
                <c:pt idx="88">
                  <c:v>25773</c:v>
                </c:pt>
                <c:pt idx="89">
                  <c:v>26473</c:v>
                </c:pt>
                <c:pt idx="90">
                  <c:v>26940</c:v>
                </c:pt>
                <c:pt idx="91">
                  <c:v>27549</c:v>
                </c:pt>
                <c:pt idx="92">
                  <c:v>28233</c:v>
                </c:pt>
                <c:pt idx="93">
                  <c:v>28818</c:v>
                </c:pt>
                <c:pt idx="94">
                  <c:v>29521</c:v>
                </c:pt>
                <c:pt idx="95">
                  <c:v>30514</c:v>
                </c:pt>
                <c:pt idx="96">
                  <c:v>31186</c:v>
                </c:pt>
                <c:pt idx="97">
                  <c:v>32033</c:v>
                </c:pt>
                <c:pt idx="98">
                  <c:v>33076</c:v>
                </c:pt>
                <c:pt idx="99">
                  <c:v>34316</c:v>
                </c:pt>
                <c:pt idx="100">
                  <c:v>35295</c:v>
                </c:pt>
                <c:pt idx="101">
                  <c:v>36406</c:v>
                </c:pt>
                <c:pt idx="102">
                  <c:v>37420</c:v>
                </c:pt>
                <c:pt idx="103">
                  <c:v>38277</c:v>
                </c:pt>
                <c:pt idx="104">
                  <c:v>39294</c:v>
                </c:pt>
                <c:pt idx="105">
                  <c:v>40400</c:v>
                </c:pt>
                <c:pt idx="106">
                  <c:v>41431</c:v>
                </c:pt>
                <c:pt idx="107">
                  <c:v>42762</c:v>
                </c:pt>
                <c:pt idx="108">
                  <c:v>43803</c:v>
                </c:pt>
                <c:pt idx="109">
                  <c:v>45029</c:v>
                </c:pt>
                <c:pt idx="110">
                  <c:v>45891</c:v>
                </c:pt>
                <c:pt idx="111">
                  <c:v>46845</c:v>
                </c:pt>
                <c:pt idx="112">
                  <c:v>47896</c:v>
                </c:pt>
                <c:pt idx="113">
                  <c:v>49009</c:v>
                </c:pt>
                <c:pt idx="114">
                  <c:v>50187</c:v>
                </c:pt>
                <c:pt idx="115">
                  <c:v>51427</c:v>
                </c:pt>
                <c:pt idx="116">
                  <c:v>52812</c:v>
                </c:pt>
                <c:pt idx="117">
                  <c:v>54010</c:v>
                </c:pt>
                <c:pt idx="118">
                  <c:v>55092</c:v>
                </c:pt>
                <c:pt idx="119">
                  <c:v>56385</c:v>
                </c:pt>
                <c:pt idx="120">
                  <c:v>57770</c:v>
                </c:pt>
                <c:pt idx="121">
                  <c:v>59394</c:v>
                </c:pt>
                <c:pt idx="122">
                  <c:v>60695</c:v>
                </c:pt>
                <c:pt idx="123">
                  <c:v>62142</c:v>
                </c:pt>
                <c:pt idx="124">
                  <c:v>63749</c:v>
                </c:pt>
                <c:pt idx="125">
                  <c:v>64958</c:v>
                </c:pt>
                <c:pt idx="126">
                  <c:v>66226</c:v>
                </c:pt>
                <c:pt idx="127">
                  <c:v>68079</c:v>
                </c:pt>
                <c:pt idx="128">
                  <c:v>70736</c:v>
                </c:pt>
                <c:pt idx="129">
                  <c:v>72347</c:v>
                </c:pt>
                <c:pt idx="130">
                  <c:v>74018</c:v>
                </c:pt>
                <c:pt idx="131">
                  <c:v>75699</c:v>
                </c:pt>
                <c:pt idx="132">
                  <c:v>76981</c:v>
                </c:pt>
                <c:pt idx="133">
                  <c:v>78572</c:v>
                </c:pt>
                <c:pt idx="134">
                  <c:v>80094</c:v>
                </c:pt>
                <c:pt idx="135">
                  <c:v>81668</c:v>
                </c:pt>
                <c:pt idx="136">
                  <c:v>83130</c:v>
                </c:pt>
                <c:pt idx="137">
                  <c:v>84882</c:v>
                </c:pt>
                <c:pt idx="138">
                  <c:v>86521</c:v>
                </c:pt>
              </c:numCache>
            </c:numRef>
          </c:xVal>
          <c:yVal>
            <c:numRef>
              <c:f>'Statistik Harian'!$N$2:$N$140</c:f>
              <c:numCache>
                <c:formatCode>General</c:formatCode>
                <c:ptCount val="1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0.117647058823529</c:v>
                </c:pt>
                <c:pt idx="10">
                  <c:v>0.0579710144927536</c:v>
                </c:pt>
                <c:pt idx="11">
                  <c:v>0.0520833333333333</c:v>
                </c:pt>
                <c:pt idx="12">
                  <c:v>0.0427350427350427</c:v>
                </c:pt>
                <c:pt idx="13">
                  <c:v>0.0373134328358209</c:v>
                </c:pt>
                <c:pt idx="14">
                  <c:v>0.0406976744186047</c:v>
                </c:pt>
                <c:pt idx="15">
                  <c:v>0.0837004405286344</c:v>
                </c:pt>
                <c:pt idx="16">
                  <c:v>0.0809061488673139</c:v>
                </c:pt>
                <c:pt idx="17">
                  <c:v>0.0867208672086721</c:v>
                </c:pt>
                <c:pt idx="18">
                  <c:v>0.0844444444444444</c:v>
                </c:pt>
                <c:pt idx="19">
                  <c:v>0.0933852140077821</c:v>
                </c:pt>
                <c:pt idx="20">
                  <c:v>0.0846286701208981</c:v>
                </c:pt>
                <c:pt idx="21">
                  <c:v>0.0802919708029197</c:v>
                </c:pt>
                <c:pt idx="22">
                  <c:v>0.0734177215189873</c:v>
                </c:pt>
                <c:pt idx="23">
                  <c:v>0.0873460246360582</c:v>
                </c:pt>
                <c:pt idx="24">
                  <c:v>0.0831739961759082</c:v>
                </c:pt>
                <c:pt idx="25">
                  <c:v>0.0883116883116883</c:v>
                </c:pt>
                <c:pt idx="26">
                  <c:v>0.088715953307393</c:v>
                </c:pt>
                <c:pt idx="27">
                  <c:v>0.0862800565770863</c:v>
                </c:pt>
                <c:pt idx="28">
                  <c:v>0.0890052356020942</c:v>
                </c:pt>
                <c:pt idx="29">
                  <c:v>0.0936195587358378</c:v>
                </c:pt>
                <c:pt idx="30">
                  <c:v>0.0949720670391061</c:v>
                </c:pt>
                <c:pt idx="31">
                  <c:v>0.0911379657603223</c:v>
                </c:pt>
                <c:pt idx="32">
                  <c:v>0.0913001912045889</c:v>
                </c:pt>
                <c:pt idx="33">
                  <c:v>0.0871095468543775</c:v>
                </c:pt>
                <c:pt idx="34">
                  <c:v>0.0839020473705339</c:v>
                </c:pt>
                <c:pt idx="35">
                  <c:v>0.0807158509861213</c:v>
                </c:pt>
                <c:pt idx="36">
                  <c:v>0.081190798376184</c:v>
                </c:pt>
                <c:pt idx="37">
                  <c:v>0.0850288490737929</c:v>
                </c:pt>
                <c:pt idx="38">
                  <c:v>0.087129840546697</c:v>
                </c:pt>
                <c:pt idx="39">
                  <c:v>0.0851119208745445</c:v>
                </c:pt>
                <c:pt idx="40">
                  <c:v>0.087950954963452</c:v>
                </c:pt>
                <c:pt idx="41">
                  <c:v>0.0875576036866359</c:v>
                </c:pt>
                <c:pt idx="42">
                  <c:v>0.0948543087414755</c:v>
                </c:pt>
                <c:pt idx="43">
                  <c:v>0.0913161993769471</c:v>
                </c:pt>
                <c:pt idx="44">
                  <c:v>0.0899202320522118</c:v>
                </c:pt>
                <c:pt idx="45">
                  <c:v>0.087793347965558</c:v>
                </c:pt>
                <c:pt idx="46">
                  <c:v>0.0856274007682458</c:v>
                </c:pt>
                <c:pt idx="47">
                  <c:v>0.0885171102661597</c:v>
                </c:pt>
                <c:pt idx="48">
                  <c:v>0.0872781065088758</c:v>
                </c:pt>
                <c:pt idx="49">
                  <c:v>0.0863349684653118</c:v>
                </c:pt>
                <c:pt idx="50">
                  <c:v>0.0857373955244001</c:v>
                </c:pt>
                <c:pt idx="51">
                  <c:v>0.0832154340836013</c:v>
                </c:pt>
                <c:pt idx="52">
                  <c:v>0.0839118255998051</c:v>
                </c:pt>
                <c:pt idx="53">
                  <c:v>0.0836528407110492</c:v>
                </c:pt>
                <c:pt idx="54">
                  <c:v>0.083652330556181</c:v>
                </c:pt>
                <c:pt idx="55">
                  <c:v>0.0841029023746702</c:v>
                </c:pt>
                <c:pt idx="56">
                  <c:v>0.0812743139522658</c:v>
                </c:pt>
                <c:pt idx="57">
                  <c:v>0.0802374373145021</c:v>
                </c:pt>
                <c:pt idx="58">
                  <c:v>0.0782763391974699</c:v>
                </c:pt>
                <c:pt idx="59">
                  <c:v>0.0758221969481566</c:v>
                </c:pt>
                <c:pt idx="60">
                  <c:v>0.0766393064650005</c:v>
                </c:pt>
                <c:pt idx="61">
                  <c:v>0.0755003573981415</c:v>
                </c:pt>
                <c:pt idx="62">
                  <c:v>0.0745663243289894</c:v>
                </c:pt>
                <c:pt idx="63">
                  <c:v>0.0722392510976721</c:v>
                </c:pt>
                <c:pt idx="64">
                  <c:v>0.0719569062550249</c:v>
                </c:pt>
                <c:pt idx="65">
                  <c:v>0.0727927363807138</c:v>
                </c:pt>
                <c:pt idx="66">
                  <c:v>0.0719188529591214</c:v>
                </c:pt>
                <c:pt idx="67">
                  <c:v>0.0702821546353976</c:v>
                </c:pt>
                <c:pt idx="68">
                  <c:v>0.0693415051311288</c:v>
                </c:pt>
                <c:pt idx="69">
                  <c:v>0.0694707325622152</c:v>
                </c:pt>
                <c:pt idx="70">
                  <c:v>0.0682758153095125</c:v>
                </c:pt>
                <c:pt idx="71">
                  <c:v>0.0665889363907242</c:v>
                </c:pt>
                <c:pt idx="72">
                  <c:v>0.0651630638510559</c:v>
                </c:pt>
                <c:pt idx="73">
                  <c:v>0.0652279340446169</c:v>
                </c:pt>
                <c:pt idx="74">
                  <c:v>0.0639647577092511</c:v>
                </c:pt>
                <c:pt idx="75">
                  <c:v>0.0655475619504396</c:v>
                </c:pt>
                <c:pt idx="76">
                  <c:v>0.066129927817879</c:v>
                </c:pt>
                <c:pt idx="77">
                  <c:v>0.0660142733564014</c:v>
                </c:pt>
                <c:pt idx="78">
                  <c:v>0.0647245817916515</c:v>
                </c:pt>
                <c:pt idx="79">
                  <c:v>0.0633865687927785</c:v>
                </c:pt>
                <c:pt idx="80">
                  <c:v>0.0637622619734564</c:v>
                </c:pt>
                <c:pt idx="81">
                  <c:v>0.0621292251092205</c:v>
                </c:pt>
                <c:pt idx="82">
                  <c:v>0.0616047775133582</c:v>
                </c:pt>
                <c:pt idx="83">
                  <c:v>0.0611428571428572</c:v>
                </c:pt>
                <c:pt idx="84">
                  <c:v>0.0612130369091302</c:v>
                </c:pt>
                <c:pt idx="85">
                  <c:v>0.0617584168378684</c:v>
                </c:pt>
                <c:pt idx="86">
                  <c:v>0.0609666639497922</c:v>
                </c:pt>
                <c:pt idx="87">
                  <c:v>0.0602791878172589</c:v>
                </c:pt>
                <c:pt idx="88">
                  <c:v>0.0610328638497653</c:v>
                </c:pt>
                <c:pt idx="89">
                  <c:v>0.060930004155177</c:v>
                </c:pt>
                <c:pt idx="90">
                  <c:v>0.060913140311804</c:v>
                </c:pt>
                <c:pt idx="91">
                  <c:v>0.0603651675196922</c:v>
                </c:pt>
                <c:pt idx="92">
                  <c:v>0.0601423865689087</c:v>
                </c:pt>
                <c:pt idx="93">
                  <c:v>0.0597196196821431</c:v>
                </c:pt>
                <c:pt idx="94">
                  <c:v>0.0599573185190204</c:v>
                </c:pt>
                <c:pt idx="95">
                  <c:v>0.0590220882217998</c:v>
                </c:pt>
                <c:pt idx="96">
                  <c:v>0.0593535560828577</c:v>
                </c:pt>
                <c:pt idx="97">
                  <c:v>0.0587831298972934</c:v>
                </c:pt>
                <c:pt idx="98">
                  <c:v>0.058138831781352</c:v>
                </c:pt>
                <c:pt idx="99">
                  <c:v>0.0570870730854412</c:v>
                </c:pt>
                <c:pt idx="100">
                  <c:v>0.0566652500354158</c:v>
                </c:pt>
                <c:pt idx="101">
                  <c:v>0.0562544635499643</c:v>
                </c:pt>
                <c:pt idx="102">
                  <c:v>0.0558792089791555</c:v>
                </c:pt>
                <c:pt idx="103">
                  <c:v>0.0557514956762547</c:v>
                </c:pt>
                <c:pt idx="104">
                  <c:v>0.0559372932254288</c:v>
                </c:pt>
                <c:pt idx="105">
                  <c:v>0.0552227722772277</c:v>
                </c:pt>
                <c:pt idx="106">
                  <c:v>0.0549347107238541</c:v>
                </c:pt>
                <c:pt idx="107">
                  <c:v>0.0546980964407652</c:v>
                </c:pt>
                <c:pt idx="108">
                  <c:v>0.0541743716183823</c:v>
                </c:pt>
                <c:pt idx="109">
                  <c:v>0.0539430145017655</c:v>
                </c:pt>
                <c:pt idx="110">
                  <c:v>0.0537142359068227</c:v>
                </c:pt>
                <c:pt idx="111">
                  <c:v>0.05336748852599</c:v>
                </c:pt>
                <c:pt idx="112">
                  <c:v>0.0529271755470185</c:v>
                </c:pt>
                <c:pt idx="113">
                  <c:v>0.0525005611214267</c:v>
                </c:pt>
                <c:pt idx="114">
                  <c:v>0.0522047542192201</c:v>
                </c:pt>
                <c:pt idx="115">
                  <c:v>0.0521710385595115</c:v>
                </c:pt>
                <c:pt idx="116">
                  <c:v>0.0515034461864728</c:v>
                </c:pt>
                <c:pt idx="117">
                  <c:v>0.0509905573042029</c:v>
                </c:pt>
                <c:pt idx="118">
                  <c:v>0.0509148333696362</c:v>
                </c:pt>
                <c:pt idx="119">
                  <c:v>0.0510064733528421</c:v>
                </c:pt>
                <c:pt idx="120">
                  <c:v>0.0507876060238878</c:v>
                </c:pt>
                <c:pt idx="121">
                  <c:v>0.0502912752129845</c:v>
                </c:pt>
                <c:pt idx="122">
                  <c:v>0.0500205947771645</c:v>
                </c:pt>
                <c:pt idx="123">
                  <c:v>0.0497087316146889</c:v>
                </c:pt>
                <c:pt idx="124">
                  <c:v>0.0497419567365763</c:v>
                </c:pt>
                <c:pt idx="125">
                  <c:v>0.0498937775177807</c:v>
                </c:pt>
                <c:pt idx="126">
                  <c:v>0.0499652704375925</c:v>
                </c:pt>
                <c:pt idx="127">
                  <c:v>0.0493397376577212</c:v>
                </c:pt>
                <c:pt idx="128">
                  <c:v>0.0483063786473648</c:v>
                </c:pt>
                <c:pt idx="129">
                  <c:v>0.0479494657691404</c:v>
                </c:pt>
                <c:pt idx="130">
                  <c:v>0.0477586533005485</c:v>
                </c:pt>
                <c:pt idx="131">
                  <c:v>0.0476360321800816</c:v>
                </c:pt>
                <c:pt idx="132">
                  <c:v>0.0474922383445266</c:v>
                </c:pt>
                <c:pt idx="133">
                  <c:v>0.0472178384157206</c:v>
                </c:pt>
                <c:pt idx="134">
                  <c:v>0.0474067970135091</c:v>
                </c:pt>
                <c:pt idx="135">
                  <c:v>0.047423715531175</c:v>
                </c:pt>
                <c:pt idx="136">
                  <c:v>0.0476001443522194</c:v>
                </c:pt>
                <c:pt idx="137">
                  <c:v>0.0473127400391131</c:v>
                </c:pt>
                <c:pt idx="138">
                  <c:v>0.0478843286600941</c:v>
                </c:pt>
              </c:numCache>
            </c:numRef>
          </c:yVal>
          <c:smooth val="1"/>
        </c:ser>
        <c:axId val="28971408"/>
        <c:axId val="69899979"/>
      </c:scatterChart>
      <c:valAx>
        <c:axId val="28971408"/>
        <c:scaling>
          <c:orientation val="minMax"/>
        </c:scaling>
        <c:delete val="0"/>
        <c:axPos val="b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69899979"/>
        <c:crosses val="autoZero"/>
        <c:crossBetween val="midCat"/>
      </c:valAx>
      <c:valAx>
        <c:axId val="69899979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2897140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'Statistik Harian'!$X$1</c:f>
              <c:strCache>
                <c:ptCount val="1"/>
                <c:pt idx="0">
                  <c:v>Spesimen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'Statistik Harian'!$A$2:$A$1075</c:f>
              <c:strCache>
                <c:ptCount val="1074"/>
                <c:pt idx="0">
                  <c:v>2 Mar</c:v>
                </c:pt>
                <c:pt idx="1">
                  <c:v>3 Mar</c:v>
                </c:pt>
                <c:pt idx="2">
                  <c:v>4 Mar</c:v>
                </c:pt>
                <c:pt idx="3">
                  <c:v>5 Mar</c:v>
                </c:pt>
                <c:pt idx="4">
                  <c:v>6 Mar</c:v>
                </c:pt>
                <c:pt idx="5">
                  <c:v>7 Mar</c:v>
                </c:pt>
                <c:pt idx="6">
                  <c:v>8 Mar</c:v>
                </c:pt>
                <c:pt idx="7">
                  <c:v>9 Mar</c:v>
                </c:pt>
                <c:pt idx="8">
                  <c:v>10 Mar</c:v>
                </c:pt>
                <c:pt idx="9">
                  <c:v>12 Mar</c:v>
                </c:pt>
                <c:pt idx="10">
                  <c:v>13 Mar</c:v>
                </c:pt>
                <c:pt idx="11">
                  <c:v>14 Mar</c:v>
                </c:pt>
                <c:pt idx="12">
                  <c:v>15 Mar</c:v>
                </c:pt>
                <c:pt idx="13">
                  <c:v>16 Mar</c:v>
                </c:pt>
                <c:pt idx="14">
                  <c:v>17 Mar</c:v>
                </c:pt>
                <c:pt idx="15">
                  <c:v>18 Mar</c:v>
                </c:pt>
                <c:pt idx="16">
                  <c:v>19 Mar</c:v>
                </c:pt>
                <c:pt idx="17">
                  <c:v>20 Mar</c:v>
                </c:pt>
                <c:pt idx="18">
                  <c:v>21 Mar</c:v>
                </c:pt>
                <c:pt idx="19">
                  <c:v>22 Mar</c:v>
                </c:pt>
                <c:pt idx="20">
                  <c:v>23 Mar</c:v>
                </c:pt>
                <c:pt idx="21">
                  <c:v>24 Mar</c:v>
                </c:pt>
                <c:pt idx="22">
                  <c:v>25 Mar</c:v>
                </c:pt>
                <c:pt idx="23">
                  <c:v>26 Mar</c:v>
                </c:pt>
                <c:pt idx="24">
                  <c:v>27 Mar</c:v>
                </c:pt>
                <c:pt idx="25">
                  <c:v>28 Mar</c:v>
                </c:pt>
                <c:pt idx="26">
                  <c:v>29 Mar</c:v>
                </c:pt>
                <c:pt idx="27">
                  <c:v>30 Mar</c:v>
                </c:pt>
                <c:pt idx="28">
                  <c:v>31 Mar</c:v>
                </c:pt>
                <c:pt idx="29">
                  <c:v>1 Apr</c:v>
                </c:pt>
                <c:pt idx="30">
                  <c:v>2 Apr</c:v>
                </c:pt>
                <c:pt idx="31">
                  <c:v>3 Apr</c:v>
                </c:pt>
                <c:pt idx="32">
                  <c:v>4 Apr</c:v>
                </c:pt>
                <c:pt idx="33">
                  <c:v>5 Apr</c:v>
                </c:pt>
                <c:pt idx="34">
                  <c:v>6 Apr</c:v>
                </c:pt>
                <c:pt idx="35">
                  <c:v>7 Apr</c:v>
                </c:pt>
                <c:pt idx="36">
                  <c:v>8 Apr</c:v>
                </c:pt>
                <c:pt idx="37">
                  <c:v>9 Apr</c:v>
                </c:pt>
                <c:pt idx="38">
                  <c:v>10 Apr</c:v>
                </c:pt>
                <c:pt idx="39">
                  <c:v>11 Apr</c:v>
                </c:pt>
                <c:pt idx="40">
                  <c:v>12 Apr</c:v>
                </c:pt>
                <c:pt idx="41">
                  <c:v>13 Apr</c:v>
                </c:pt>
                <c:pt idx="42">
                  <c:v>14 Apr</c:v>
                </c:pt>
                <c:pt idx="43">
                  <c:v>15 Apr</c:v>
                </c:pt>
                <c:pt idx="44">
                  <c:v>16 Apr</c:v>
                </c:pt>
                <c:pt idx="45">
                  <c:v>17 Apr</c:v>
                </c:pt>
                <c:pt idx="46">
                  <c:v>18 Apr</c:v>
                </c:pt>
                <c:pt idx="47">
                  <c:v>19 Apr</c:v>
                </c:pt>
                <c:pt idx="48">
                  <c:v>20 Apr</c:v>
                </c:pt>
                <c:pt idx="49">
                  <c:v>21 Apr</c:v>
                </c:pt>
                <c:pt idx="50">
                  <c:v>22 Apr</c:v>
                </c:pt>
                <c:pt idx="51">
                  <c:v>23 Apr</c:v>
                </c:pt>
                <c:pt idx="52">
                  <c:v>24 Apr</c:v>
                </c:pt>
                <c:pt idx="53">
                  <c:v>25 Apr</c:v>
                </c:pt>
                <c:pt idx="54">
                  <c:v>26 Apr</c:v>
                </c:pt>
                <c:pt idx="55">
                  <c:v>27 Apr</c:v>
                </c:pt>
                <c:pt idx="56">
                  <c:v>28 Apr</c:v>
                </c:pt>
                <c:pt idx="57">
                  <c:v>29 Apr</c:v>
                </c:pt>
                <c:pt idx="58">
                  <c:v>30 Apr</c:v>
                </c:pt>
                <c:pt idx="59">
                  <c:v>1 May</c:v>
                </c:pt>
                <c:pt idx="60">
                  <c:v>2 May</c:v>
                </c:pt>
                <c:pt idx="61">
                  <c:v>3 May</c:v>
                </c:pt>
                <c:pt idx="62">
                  <c:v>4 May</c:v>
                </c:pt>
                <c:pt idx="63">
                  <c:v>5 May</c:v>
                </c:pt>
                <c:pt idx="64">
                  <c:v>6 May</c:v>
                </c:pt>
                <c:pt idx="65">
                  <c:v>7 May</c:v>
                </c:pt>
                <c:pt idx="66">
                  <c:v>8 May</c:v>
                </c:pt>
                <c:pt idx="67">
                  <c:v>9 May</c:v>
                </c:pt>
                <c:pt idx="68">
                  <c:v>10 May</c:v>
                </c:pt>
                <c:pt idx="69">
                  <c:v>11 May</c:v>
                </c:pt>
                <c:pt idx="70">
                  <c:v>12 May</c:v>
                </c:pt>
                <c:pt idx="71">
                  <c:v>13 May</c:v>
                </c:pt>
                <c:pt idx="72">
                  <c:v>14 May</c:v>
                </c:pt>
                <c:pt idx="73">
                  <c:v>15 May</c:v>
                </c:pt>
                <c:pt idx="74">
                  <c:v>16 May</c:v>
                </c:pt>
                <c:pt idx="75">
                  <c:v>17 May</c:v>
                </c:pt>
                <c:pt idx="76">
                  <c:v>18 May</c:v>
                </c:pt>
                <c:pt idx="77">
                  <c:v>19 May</c:v>
                </c:pt>
                <c:pt idx="78">
                  <c:v>20 May</c:v>
                </c:pt>
                <c:pt idx="79">
                  <c:v>21 May</c:v>
                </c:pt>
                <c:pt idx="80">
                  <c:v>22 May</c:v>
                </c:pt>
                <c:pt idx="81">
                  <c:v>23 May</c:v>
                </c:pt>
                <c:pt idx="82">
                  <c:v>24 May</c:v>
                </c:pt>
                <c:pt idx="83">
                  <c:v>25 May</c:v>
                </c:pt>
                <c:pt idx="84">
                  <c:v>26 May</c:v>
                </c:pt>
                <c:pt idx="85">
                  <c:v>27 May</c:v>
                </c:pt>
                <c:pt idx="86">
                  <c:v>28 May</c:v>
                </c:pt>
                <c:pt idx="87">
                  <c:v>29 May</c:v>
                </c:pt>
                <c:pt idx="88">
                  <c:v>30 May</c:v>
                </c:pt>
                <c:pt idx="89">
                  <c:v>31 May</c:v>
                </c:pt>
                <c:pt idx="90">
                  <c:v>1 Jun</c:v>
                </c:pt>
                <c:pt idx="91">
                  <c:v>2 Jun</c:v>
                </c:pt>
                <c:pt idx="92">
                  <c:v>3 Jun</c:v>
                </c:pt>
                <c:pt idx="93">
                  <c:v>4 Jun</c:v>
                </c:pt>
                <c:pt idx="94">
                  <c:v>5 Jun</c:v>
                </c:pt>
                <c:pt idx="95">
                  <c:v>6 Jun</c:v>
                </c:pt>
                <c:pt idx="96">
                  <c:v>7 Jun</c:v>
                </c:pt>
                <c:pt idx="97">
                  <c:v>8 Jun</c:v>
                </c:pt>
                <c:pt idx="98">
                  <c:v>9 Jun</c:v>
                </c:pt>
                <c:pt idx="99">
                  <c:v>10 Jun</c:v>
                </c:pt>
                <c:pt idx="100">
                  <c:v>11 Jun</c:v>
                </c:pt>
                <c:pt idx="101">
                  <c:v>12 Jun</c:v>
                </c:pt>
                <c:pt idx="102">
                  <c:v>13 Jun</c:v>
                </c:pt>
                <c:pt idx="103">
                  <c:v>14 Jun</c:v>
                </c:pt>
                <c:pt idx="104">
                  <c:v>15 Jun</c:v>
                </c:pt>
                <c:pt idx="105">
                  <c:v>16 Jun</c:v>
                </c:pt>
                <c:pt idx="106">
                  <c:v>17 Jun</c:v>
                </c:pt>
                <c:pt idx="107">
                  <c:v>18 Jun</c:v>
                </c:pt>
                <c:pt idx="108">
                  <c:v>19 Jun</c:v>
                </c:pt>
                <c:pt idx="109">
                  <c:v>20 Jun</c:v>
                </c:pt>
                <c:pt idx="110">
                  <c:v>21 Jun</c:v>
                </c:pt>
                <c:pt idx="111">
                  <c:v>22 Jun</c:v>
                </c:pt>
                <c:pt idx="112">
                  <c:v>23 Jun</c:v>
                </c:pt>
                <c:pt idx="113">
                  <c:v>24 Jun</c:v>
                </c:pt>
                <c:pt idx="114">
                  <c:v>25 Jun</c:v>
                </c:pt>
                <c:pt idx="115">
                  <c:v>26 Jun</c:v>
                </c:pt>
                <c:pt idx="116">
                  <c:v>27 Jun</c:v>
                </c:pt>
                <c:pt idx="117">
                  <c:v>28 Jun</c:v>
                </c:pt>
                <c:pt idx="118">
                  <c:v>29 Jun</c:v>
                </c:pt>
                <c:pt idx="119">
                  <c:v>30 Jun</c:v>
                </c:pt>
                <c:pt idx="120">
                  <c:v>1 Jul</c:v>
                </c:pt>
                <c:pt idx="121">
                  <c:v>2 Jul</c:v>
                </c:pt>
                <c:pt idx="122">
                  <c:v>3 Jul</c:v>
                </c:pt>
                <c:pt idx="123">
                  <c:v>4 Jul</c:v>
                </c:pt>
                <c:pt idx="124">
                  <c:v>5 Jul</c:v>
                </c:pt>
                <c:pt idx="125">
                  <c:v>6 Jul</c:v>
                </c:pt>
                <c:pt idx="126">
                  <c:v>7 Jul</c:v>
                </c:pt>
                <c:pt idx="127">
                  <c:v>8 Jul</c:v>
                </c:pt>
                <c:pt idx="128">
                  <c:v>9 Jul</c:v>
                </c:pt>
                <c:pt idx="129">
                  <c:v>10 Jul</c:v>
                </c:pt>
                <c:pt idx="130">
                  <c:v>11 Jul</c:v>
                </c:pt>
                <c:pt idx="131">
                  <c:v>12 Jul</c:v>
                </c:pt>
                <c:pt idx="132">
                  <c:v>13 Jul</c:v>
                </c:pt>
                <c:pt idx="133">
                  <c:v>14 Jul</c:v>
                </c:pt>
                <c:pt idx="134">
                  <c:v>15 Jul</c:v>
                </c:pt>
                <c:pt idx="135">
                  <c:v>16 Jul</c:v>
                </c:pt>
                <c:pt idx="136">
                  <c:v>17 Jul</c:v>
                </c:pt>
                <c:pt idx="137">
                  <c:v>18 Jul</c:v>
                </c:pt>
                <c:pt idx="138">
                  <c:v>19 Jul</c:v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</c:strCache>
            </c:strRef>
          </c:cat>
          <c:val>
            <c:numRef>
              <c:f>'Statistik Harian'!$X$2:$X$1075</c:f>
              <c:numCache>
                <c:formatCode>General</c:formatCode>
                <c:ptCount val="1074"/>
                <c:pt idx="44">
                  <c:v>3275</c:v>
                </c:pt>
                <c:pt idx="45">
                  <c:v>2402</c:v>
                </c:pt>
                <c:pt idx="46">
                  <c:v>3270</c:v>
                </c:pt>
                <c:pt idx="47">
                  <c:v>2100</c:v>
                </c:pt>
                <c:pt idx="48">
                  <c:v>2289</c:v>
                </c:pt>
                <c:pt idx="49">
                  <c:v>603</c:v>
                </c:pt>
                <c:pt idx="50">
                  <c:v>5362</c:v>
                </c:pt>
                <c:pt idx="51">
                  <c:v>4203</c:v>
                </c:pt>
                <c:pt idx="52">
                  <c:v>4119</c:v>
                </c:pt>
                <c:pt idx="53">
                  <c:v>3774</c:v>
                </c:pt>
                <c:pt idx="54">
                  <c:v>4271</c:v>
                </c:pt>
                <c:pt idx="55">
                  <c:v>3058</c:v>
                </c:pt>
                <c:pt idx="56">
                  <c:v>4461</c:v>
                </c:pt>
                <c:pt idx="57">
                  <c:v>7367</c:v>
                </c:pt>
                <c:pt idx="58">
                  <c:v>7614</c:v>
                </c:pt>
                <c:pt idx="59">
                  <c:v>7706</c:v>
                </c:pt>
                <c:pt idx="60">
                  <c:v>5638</c:v>
                </c:pt>
                <c:pt idx="61">
                  <c:v>5022</c:v>
                </c:pt>
                <c:pt idx="62">
                  <c:v>3896</c:v>
                </c:pt>
                <c:pt idx="63">
                  <c:v>4686</c:v>
                </c:pt>
                <c:pt idx="64">
                  <c:v>6836</c:v>
                </c:pt>
                <c:pt idx="65">
                  <c:v>5768</c:v>
                </c:pt>
                <c:pt idx="66">
                  <c:v>9301</c:v>
                </c:pt>
                <c:pt idx="67">
                  <c:v>7435</c:v>
                </c:pt>
                <c:pt idx="68">
                  <c:v>7386</c:v>
                </c:pt>
                <c:pt idx="69">
                  <c:v>3078</c:v>
                </c:pt>
                <c:pt idx="70">
                  <c:v>3777</c:v>
                </c:pt>
                <c:pt idx="71">
                  <c:v>4067</c:v>
                </c:pt>
                <c:pt idx="72">
                  <c:v>4495</c:v>
                </c:pt>
                <c:pt idx="73">
                  <c:v>4912</c:v>
                </c:pt>
                <c:pt idx="74">
                  <c:v>4216</c:v>
                </c:pt>
                <c:pt idx="75">
                  <c:v>5147</c:v>
                </c:pt>
                <c:pt idx="76">
                  <c:v>2695</c:v>
                </c:pt>
                <c:pt idx="77">
                  <c:v>12276</c:v>
                </c:pt>
                <c:pt idx="78">
                  <c:v>8947</c:v>
                </c:pt>
                <c:pt idx="79">
                  <c:v>8092</c:v>
                </c:pt>
                <c:pt idx="80">
                  <c:v>9359</c:v>
                </c:pt>
                <c:pt idx="81">
                  <c:v>10406</c:v>
                </c:pt>
                <c:pt idx="82">
                  <c:v>8815</c:v>
                </c:pt>
                <c:pt idx="83">
                  <c:v>8391</c:v>
                </c:pt>
                <c:pt idx="84">
                  <c:v>7152</c:v>
                </c:pt>
                <c:pt idx="85">
                  <c:v>14313</c:v>
                </c:pt>
                <c:pt idx="86">
                  <c:v>11495</c:v>
                </c:pt>
                <c:pt idx="87">
                  <c:v>10639</c:v>
                </c:pt>
                <c:pt idx="88">
                  <c:v>11361</c:v>
                </c:pt>
                <c:pt idx="89">
                  <c:v>11470</c:v>
                </c:pt>
                <c:pt idx="90">
                  <c:v>10039</c:v>
                </c:pt>
                <c:pt idx="91">
                  <c:v>9049</c:v>
                </c:pt>
                <c:pt idx="92">
                  <c:v>11970</c:v>
                </c:pt>
                <c:pt idx="93">
                  <c:v>13206</c:v>
                </c:pt>
                <c:pt idx="94">
                  <c:v>13333</c:v>
                </c:pt>
                <c:pt idx="95">
                  <c:v>13095</c:v>
                </c:pt>
                <c:pt idx="96">
                  <c:v>11924</c:v>
                </c:pt>
                <c:pt idx="97">
                  <c:v>6988</c:v>
                </c:pt>
                <c:pt idx="98">
                  <c:v>16181</c:v>
                </c:pt>
                <c:pt idx="99">
                  <c:v>17757</c:v>
                </c:pt>
                <c:pt idx="100">
                  <c:v>16702</c:v>
                </c:pt>
                <c:pt idx="101">
                  <c:v>15333</c:v>
                </c:pt>
                <c:pt idx="102">
                  <c:v>16574</c:v>
                </c:pt>
                <c:pt idx="103">
                  <c:v>18760</c:v>
                </c:pt>
                <c:pt idx="104">
                  <c:v>8776</c:v>
                </c:pt>
                <c:pt idx="105">
                  <c:v>17052</c:v>
                </c:pt>
                <c:pt idx="106">
                  <c:v>19757</c:v>
                </c:pt>
                <c:pt idx="107">
                  <c:v>20650</c:v>
                </c:pt>
                <c:pt idx="108">
                  <c:v>20717</c:v>
                </c:pt>
                <c:pt idx="109">
                  <c:v>19917</c:v>
                </c:pt>
                <c:pt idx="110">
                  <c:v>18229</c:v>
                </c:pt>
                <c:pt idx="111">
                  <c:v>10926</c:v>
                </c:pt>
                <c:pt idx="112">
                  <c:v>17908</c:v>
                </c:pt>
                <c:pt idx="113">
                  <c:v>21233</c:v>
                </c:pt>
                <c:pt idx="114">
                  <c:v>19510</c:v>
                </c:pt>
                <c:pt idx="115">
                  <c:v>22819</c:v>
                </c:pt>
                <c:pt idx="116">
                  <c:v>21589</c:v>
                </c:pt>
                <c:pt idx="117">
                  <c:v>17230</c:v>
                </c:pt>
                <c:pt idx="118">
                  <c:v>11783</c:v>
                </c:pt>
                <c:pt idx="119">
                  <c:v>21515</c:v>
                </c:pt>
                <c:pt idx="120">
                  <c:v>21738</c:v>
                </c:pt>
                <c:pt idx="121">
                  <c:v>23519</c:v>
                </c:pt>
                <c:pt idx="122">
                  <c:v>22281</c:v>
                </c:pt>
                <c:pt idx="123">
                  <c:v>22992</c:v>
                </c:pt>
                <c:pt idx="124">
                  <c:v>21054</c:v>
                </c:pt>
                <c:pt idx="125">
                  <c:v>12756</c:v>
                </c:pt>
                <c:pt idx="126">
                  <c:v>17816</c:v>
                </c:pt>
                <c:pt idx="127">
                  <c:v>22183</c:v>
                </c:pt>
                <c:pt idx="128">
                  <c:v>23832</c:v>
                </c:pt>
                <c:pt idx="129">
                  <c:v>23609</c:v>
                </c:pt>
                <c:pt idx="130">
                  <c:v>23310</c:v>
                </c:pt>
                <c:pt idx="131">
                  <c:v>22379</c:v>
                </c:pt>
                <c:pt idx="132">
                  <c:v>13100</c:v>
                </c:pt>
                <c:pt idx="133">
                  <c:v>23001</c:v>
                </c:pt>
                <c:pt idx="134">
                  <c:v>24871</c:v>
                </c:pt>
                <c:pt idx="135">
                  <c:v>23947</c:v>
                </c:pt>
                <c:pt idx="136">
                  <c:v>29176</c:v>
                </c:pt>
                <c:pt idx="137">
                  <c:v>25552</c:v>
                </c:pt>
                <c:pt idx="138">
                  <c:v>20504</c:v>
                </c:pt>
              </c:numCache>
            </c:numRef>
          </c:val>
        </c:ser>
        <c:ser>
          <c:idx val="1"/>
          <c:order val="1"/>
          <c:tx>
            <c:strRef>
              <c:f>'Statistik Harian'!$Y$1</c:f>
              <c:strCache>
                <c:ptCount val="1"/>
                <c:pt idx="0">
                  <c:v>Orang yang dites</c:v>
                </c:pt>
              </c:strCache>
            </c:strRef>
          </c:tx>
          <c:spPr>
            <a:solidFill>
              <a:srgbClr val="ea433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'Statistik Harian'!$A$2:$A$1075</c:f>
              <c:strCache>
                <c:ptCount val="1074"/>
                <c:pt idx="0">
                  <c:v>2 Mar</c:v>
                </c:pt>
                <c:pt idx="1">
                  <c:v>3 Mar</c:v>
                </c:pt>
                <c:pt idx="2">
                  <c:v>4 Mar</c:v>
                </c:pt>
                <c:pt idx="3">
                  <c:v>5 Mar</c:v>
                </c:pt>
                <c:pt idx="4">
                  <c:v>6 Mar</c:v>
                </c:pt>
                <c:pt idx="5">
                  <c:v>7 Mar</c:v>
                </c:pt>
                <c:pt idx="6">
                  <c:v>8 Mar</c:v>
                </c:pt>
                <c:pt idx="7">
                  <c:v>9 Mar</c:v>
                </c:pt>
                <c:pt idx="8">
                  <c:v>10 Mar</c:v>
                </c:pt>
                <c:pt idx="9">
                  <c:v>12 Mar</c:v>
                </c:pt>
                <c:pt idx="10">
                  <c:v>13 Mar</c:v>
                </c:pt>
                <c:pt idx="11">
                  <c:v>14 Mar</c:v>
                </c:pt>
                <c:pt idx="12">
                  <c:v>15 Mar</c:v>
                </c:pt>
                <c:pt idx="13">
                  <c:v>16 Mar</c:v>
                </c:pt>
                <c:pt idx="14">
                  <c:v>17 Mar</c:v>
                </c:pt>
                <c:pt idx="15">
                  <c:v>18 Mar</c:v>
                </c:pt>
                <c:pt idx="16">
                  <c:v>19 Mar</c:v>
                </c:pt>
                <c:pt idx="17">
                  <c:v>20 Mar</c:v>
                </c:pt>
                <c:pt idx="18">
                  <c:v>21 Mar</c:v>
                </c:pt>
                <c:pt idx="19">
                  <c:v>22 Mar</c:v>
                </c:pt>
                <c:pt idx="20">
                  <c:v>23 Mar</c:v>
                </c:pt>
                <c:pt idx="21">
                  <c:v>24 Mar</c:v>
                </c:pt>
                <c:pt idx="22">
                  <c:v>25 Mar</c:v>
                </c:pt>
                <c:pt idx="23">
                  <c:v>26 Mar</c:v>
                </c:pt>
                <c:pt idx="24">
                  <c:v>27 Mar</c:v>
                </c:pt>
                <c:pt idx="25">
                  <c:v>28 Mar</c:v>
                </c:pt>
                <c:pt idx="26">
                  <c:v>29 Mar</c:v>
                </c:pt>
                <c:pt idx="27">
                  <c:v>30 Mar</c:v>
                </c:pt>
                <c:pt idx="28">
                  <c:v>31 Mar</c:v>
                </c:pt>
                <c:pt idx="29">
                  <c:v>1 Apr</c:v>
                </c:pt>
                <c:pt idx="30">
                  <c:v>2 Apr</c:v>
                </c:pt>
                <c:pt idx="31">
                  <c:v>3 Apr</c:v>
                </c:pt>
                <c:pt idx="32">
                  <c:v>4 Apr</c:v>
                </c:pt>
                <c:pt idx="33">
                  <c:v>5 Apr</c:v>
                </c:pt>
                <c:pt idx="34">
                  <c:v>6 Apr</c:v>
                </c:pt>
                <c:pt idx="35">
                  <c:v>7 Apr</c:v>
                </c:pt>
                <c:pt idx="36">
                  <c:v>8 Apr</c:v>
                </c:pt>
                <c:pt idx="37">
                  <c:v>9 Apr</c:v>
                </c:pt>
                <c:pt idx="38">
                  <c:v>10 Apr</c:v>
                </c:pt>
                <c:pt idx="39">
                  <c:v>11 Apr</c:v>
                </c:pt>
                <c:pt idx="40">
                  <c:v>12 Apr</c:v>
                </c:pt>
                <c:pt idx="41">
                  <c:v>13 Apr</c:v>
                </c:pt>
                <c:pt idx="42">
                  <c:v>14 Apr</c:v>
                </c:pt>
                <c:pt idx="43">
                  <c:v>15 Apr</c:v>
                </c:pt>
                <c:pt idx="44">
                  <c:v>16 Apr</c:v>
                </c:pt>
                <c:pt idx="45">
                  <c:v>17 Apr</c:v>
                </c:pt>
                <c:pt idx="46">
                  <c:v>18 Apr</c:v>
                </c:pt>
                <c:pt idx="47">
                  <c:v>19 Apr</c:v>
                </c:pt>
                <c:pt idx="48">
                  <c:v>20 Apr</c:v>
                </c:pt>
                <c:pt idx="49">
                  <c:v>21 Apr</c:v>
                </c:pt>
                <c:pt idx="50">
                  <c:v>22 Apr</c:v>
                </c:pt>
                <c:pt idx="51">
                  <c:v>23 Apr</c:v>
                </c:pt>
                <c:pt idx="52">
                  <c:v>24 Apr</c:v>
                </c:pt>
                <c:pt idx="53">
                  <c:v>25 Apr</c:v>
                </c:pt>
                <c:pt idx="54">
                  <c:v>26 Apr</c:v>
                </c:pt>
                <c:pt idx="55">
                  <c:v>27 Apr</c:v>
                </c:pt>
                <c:pt idx="56">
                  <c:v>28 Apr</c:v>
                </c:pt>
                <c:pt idx="57">
                  <c:v>29 Apr</c:v>
                </c:pt>
                <c:pt idx="58">
                  <c:v>30 Apr</c:v>
                </c:pt>
                <c:pt idx="59">
                  <c:v>1 May</c:v>
                </c:pt>
                <c:pt idx="60">
                  <c:v>2 May</c:v>
                </c:pt>
                <c:pt idx="61">
                  <c:v>3 May</c:v>
                </c:pt>
                <c:pt idx="62">
                  <c:v>4 May</c:v>
                </c:pt>
                <c:pt idx="63">
                  <c:v>5 May</c:v>
                </c:pt>
                <c:pt idx="64">
                  <c:v>6 May</c:v>
                </c:pt>
                <c:pt idx="65">
                  <c:v>7 May</c:v>
                </c:pt>
                <c:pt idx="66">
                  <c:v>8 May</c:v>
                </c:pt>
                <c:pt idx="67">
                  <c:v>9 May</c:v>
                </c:pt>
                <c:pt idx="68">
                  <c:v>10 May</c:v>
                </c:pt>
                <c:pt idx="69">
                  <c:v>11 May</c:v>
                </c:pt>
                <c:pt idx="70">
                  <c:v>12 May</c:v>
                </c:pt>
                <c:pt idx="71">
                  <c:v>13 May</c:v>
                </c:pt>
                <c:pt idx="72">
                  <c:v>14 May</c:v>
                </c:pt>
                <c:pt idx="73">
                  <c:v>15 May</c:v>
                </c:pt>
                <c:pt idx="74">
                  <c:v>16 May</c:v>
                </c:pt>
                <c:pt idx="75">
                  <c:v>17 May</c:v>
                </c:pt>
                <c:pt idx="76">
                  <c:v>18 May</c:v>
                </c:pt>
                <c:pt idx="77">
                  <c:v>19 May</c:v>
                </c:pt>
                <c:pt idx="78">
                  <c:v>20 May</c:v>
                </c:pt>
                <c:pt idx="79">
                  <c:v>21 May</c:v>
                </c:pt>
                <c:pt idx="80">
                  <c:v>22 May</c:v>
                </c:pt>
                <c:pt idx="81">
                  <c:v>23 May</c:v>
                </c:pt>
                <c:pt idx="82">
                  <c:v>24 May</c:v>
                </c:pt>
                <c:pt idx="83">
                  <c:v>25 May</c:v>
                </c:pt>
                <c:pt idx="84">
                  <c:v>26 May</c:v>
                </c:pt>
                <c:pt idx="85">
                  <c:v>27 May</c:v>
                </c:pt>
                <c:pt idx="86">
                  <c:v>28 May</c:v>
                </c:pt>
                <c:pt idx="87">
                  <c:v>29 May</c:v>
                </c:pt>
                <c:pt idx="88">
                  <c:v>30 May</c:v>
                </c:pt>
                <c:pt idx="89">
                  <c:v>31 May</c:v>
                </c:pt>
                <c:pt idx="90">
                  <c:v>1 Jun</c:v>
                </c:pt>
                <c:pt idx="91">
                  <c:v>2 Jun</c:v>
                </c:pt>
                <c:pt idx="92">
                  <c:v>3 Jun</c:v>
                </c:pt>
                <c:pt idx="93">
                  <c:v>4 Jun</c:v>
                </c:pt>
                <c:pt idx="94">
                  <c:v>5 Jun</c:v>
                </c:pt>
                <c:pt idx="95">
                  <c:v>6 Jun</c:v>
                </c:pt>
                <c:pt idx="96">
                  <c:v>7 Jun</c:v>
                </c:pt>
                <c:pt idx="97">
                  <c:v>8 Jun</c:v>
                </c:pt>
                <c:pt idx="98">
                  <c:v>9 Jun</c:v>
                </c:pt>
                <c:pt idx="99">
                  <c:v>10 Jun</c:v>
                </c:pt>
                <c:pt idx="100">
                  <c:v>11 Jun</c:v>
                </c:pt>
                <c:pt idx="101">
                  <c:v>12 Jun</c:v>
                </c:pt>
                <c:pt idx="102">
                  <c:v>13 Jun</c:v>
                </c:pt>
                <c:pt idx="103">
                  <c:v>14 Jun</c:v>
                </c:pt>
                <c:pt idx="104">
                  <c:v>15 Jun</c:v>
                </c:pt>
                <c:pt idx="105">
                  <c:v>16 Jun</c:v>
                </c:pt>
                <c:pt idx="106">
                  <c:v>17 Jun</c:v>
                </c:pt>
                <c:pt idx="107">
                  <c:v>18 Jun</c:v>
                </c:pt>
                <c:pt idx="108">
                  <c:v>19 Jun</c:v>
                </c:pt>
                <c:pt idx="109">
                  <c:v>20 Jun</c:v>
                </c:pt>
                <c:pt idx="110">
                  <c:v>21 Jun</c:v>
                </c:pt>
                <c:pt idx="111">
                  <c:v>22 Jun</c:v>
                </c:pt>
                <c:pt idx="112">
                  <c:v>23 Jun</c:v>
                </c:pt>
                <c:pt idx="113">
                  <c:v>24 Jun</c:v>
                </c:pt>
                <c:pt idx="114">
                  <c:v>25 Jun</c:v>
                </c:pt>
                <c:pt idx="115">
                  <c:v>26 Jun</c:v>
                </c:pt>
                <c:pt idx="116">
                  <c:v>27 Jun</c:v>
                </c:pt>
                <c:pt idx="117">
                  <c:v>28 Jun</c:v>
                </c:pt>
                <c:pt idx="118">
                  <c:v>29 Jun</c:v>
                </c:pt>
                <c:pt idx="119">
                  <c:v>30 Jun</c:v>
                </c:pt>
                <c:pt idx="120">
                  <c:v>1 Jul</c:v>
                </c:pt>
                <c:pt idx="121">
                  <c:v>2 Jul</c:v>
                </c:pt>
                <c:pt idx="122">
                  <c:v>3 Jul</c:v>
                </c:pt>
                <c:pt idx="123">
                  <c:v>4 Jul</c:v>
                </c:pt>
                <c:pt idx="124">
                  <c:v>5 Jul</c:v>
                </c:pt>
                <c:pt idx="125">
                  <c:v>6 Jul</c:v>
                </c:pt>
                <c:pt idx="126">
                  <c:v>7 Jul</c:v>
                </c:pt>
                <c:pt idx="127">
                  <c:v>8 Jul</c:v>
                </c:pt>
                <c:pt idx="128">
                  <c:v>9 Jul</c:v>
                </c:pt>
                <c:pt idx="129">
                  <c:v>10 Jul</c:v>
                </c:pt>
                <c:pt idx="130">
                  <c:v>11 Jul</c:v>
                </c:pt>
                <c:pt idx="131">
                  <c:v>12 Jul</c:v>
                </c:pt>
                <c:pt idx="132">
                  <c:v>13 Jul</c:v>
                </c:pt>
                <c:pt idx="133">
                  <c:v>14 Jul</c:v>
                </c:pt>
                <c:pt idx="134">
                  <c:v>15 Jul</c:v>
                </c:pt>
                <c:pt idx="135">
                  <c:v>16 Jul</c:v>
                </c:pt>
                <c:pt idx="136">
                  <c:v>17 Jul</c:v>
                </c:pt>
                <c:pt idx="137">
                  <c:v>18 Jul</c:v>
                </c:pt>
                <c:pt idx="138">
                  <c:v>19 Jul</c:v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</c:strCache>
            </c:strRef>
          </c:cat>
          <c:val>
            <c:numRef>
              <c:f>'Statistik Harian'!$Y$2:$Y$1075</c:f>
              <c:numCache>
                <c:formatCode>General</c:formatCode>
                <c:ptCount val="1074"/>
                <c:pt idx="1">
                  <c:v>2</c:v>
                </c:pt>
                <c:pt idx="2">
                  <c:v>31</c:v>
                </c:pt>
                <c:pt idx="3">
                  <c:v>16</c:v>
                </c:pt>
                <c:pt idx="4">
                  <c:v>62</c:v>
                </c:pt>
                <c:pt idx="5">
                  <c:v>4</c:v>
                </c:pt>
                <c:pt idx="6">
                  <c:v>29</c:v>
                </c:pt>
                <c:pt idx="7">
                  <c:v>60</c:v>
                </c:pt>
                <c:pt idx="8">
                  <c:v>151</c:v>
                </c:pt>
                <c:pt idx="10">
                  <c:v>143</c:v>
                </c:pt>
                <c:pt idx="11">
                  <c:v>200</c:v>
                </c:pt>
                <c:pt idx="12">
                  <c:v>88</c:v>
                </c:pt>
                <c:pt idx="14">
                  <c:v>120</c:v>
                </c:pt>
                <c:pt idx="15">
                  <c:v>197</c:v>
                </c:pt>
                <c:pt idx="16">
                  <c:v>287</c:v>
                </c:pt>
                <c:pt idx="17">
                  <c:v>112</c:v>
                </c:pt>
                <c:pt idx="18">
                  <c:v>317</c:v>
                </c:pt>
                <c:pt idx="19">
                  <c:v>53</c:v>
                </c:pt>
                <c:pt idx="20">
                  <c:v>318</c:v>
                </c:pt>
                <c:pt idx="21">
                  <c:v>554</c:v>
                </c:pt>
                <c:pt idx="22">
                  <c:v>490</c:v>
                </c:pt>
                <c:pt idx="23">
                  <c:v>514</c:v>
                </c:pt>
                <c:pt idx="24">
                  <c:v>1439</c:v>
                </c:pt>
                <c:pt idx="25">
                  <c:v>491</c:v>
                </c:pt>
                <c:pt idx="26">
                  <c:v>268</c:v>
                </c:pt>
                <c:pt idx="27">
                  <c:v>129</c:v>
                </c:pt>
                <c:pt idx="28">
                  <c:v>114</c:v>
                </c:pt>
                <c:pt idx="29">
                  <c:v>416</c:v>
                </c:pt>
                <c:pt idx="30">
                  <c:v>232</c:v>
                </c:pt>
                <c:pt idx="31">
                  <c:v>561</c:v>
                </c:pt>
                <c:pt idx="32">
                  <c:v>1726</c:v>
                </c:pt>
                <c:pt idx="33">
                  <c:v>1530</c:v>
                </c:pt>
                <c:pt idx="34">
                  <c:v>1944</c:v>
                </c:pt>
                <c:pt idx="35">
                  <c:v>1167</c:v>
                </c:pt>
                <c:pt idx="36">
                  <c:v>2158</c:v>
                </c:pt>
                <c:pt idx="37">
                  <c:v>1168</c:v>
                </c:pt>
                <c:pt idx="38">
                  <c:v>1773</c:v>
                </c:pt>
                <c:pt idx="39">
                  <c:v>512</c:v>
                </c:pt>
                <c:pt idx="40">
                  <c:v>7111</c:v>
                </c:pt>
                <c:pt idx="41">
                  <c:v>878</c:v>
                </c:pt>
                <c:pt idx="42">
                  <c:v>3675</c:v>
                </c:pt>
                <c:pt idx="43">
                  <c:v>1373</c:v>
                </c:pt>
                <c:pt idx="44">
                  <c:v>1974</c:v>
                </c:pt>
                <c:pt idx="45">
                  <c:v>2159</c:v>
                </c:pt>
                <c:pt idx="46">
                  <c:v>2288</c:v>
                </c:pt>
                <c:pt idx="47">
                  <c:v>2797</c:v>
                </c:pt>
                <c:pt idx="48">
                  <c:v>1530</c:v>
                </c:pt>
                <c:pt idx="49">
                  <c:v>2424</c:v>
                </c:pt>
                <c:pt idx="50">
                  <c:v>1188</c:v>
                </c:pt>
                <c:pt idx="51">
                  <c:v>1286</c:v>
                </c:pt>
                <c:pt idx="52">
                  <c:v>1916</c:v>
                </c:pt>
                <c:pt idx="53">
                  <c:v>1978</c:v>
                </c:pt>
                <c:pt idx="54">
                  <c:v>4433</c:v>
                </c:pt>
                <c:pt idx="55">
                  <c:v>2435</c:v>
                </c:pt>
                <c:pt idx="56">
                  <c:v>3135</c:v>
                </c:pt>
                <c:pt idx="57">
                  <c:v>5240</c:v>
                </c:pt>
                <c:pt idx="58">
                  <c:v>4567</c:v>
                </c:pt>
                <c:pt idx="59">
                  <c:v>4187</c:v>
                </c:pt>
                <c:pt idx="60">
                  <c:v>3330</c:v>
                </c:pt>
                <c:pt idx="61">
                  <c:v>3144</c:v>
                </c:pt>
                <c:pt idx="62">
                  <c:v>3049</c:v>
                </c:pt>
                <c:pt idx="63">
                  <c:v>2863</c:v>
                </c:pt>
                <c:pt idx="64">
                  <c:v>4052</c:v>
                </c:pt>
                <c:pt idx="65">
                  <c:v>3741</c:v>
                </c:pt>
                <c:pt idx="66">
                  <c:v>6644</c:v>
                </c:pt>
                <c:pt idx="67">
                  <c:v>5338</c:v>
                </c:pt>
                <c:pt idx="68">
                  <c:v>4753</c:v>
                </c:pt>
                <c:pt idx="69">
                  <c:v>2906</c:v>
                </c:pt>
                <c:pt idx="70">
                  <c:v>3370</c:v>
                </c:pt>
                <c:pt idx="71">
                  <c:v>3844</c:v>
                </c:pt>
                <c:pt idx="72">
                  <c:v>4241</c:v>
                </c:pt>
                <c:pt idx="73">
                  <c:v>4247</c:v>
                </c:pt>
                <c:pt idx="74">
                  <c:v>3665</c:v>
                </c:pt>
                <c:pt idx="75">
                  <c:v>4748</c:v>
                </c:pt>
                <c:pt idx="76">
                  <c:v>2562</c:v>
                </c:pt>
                <c:pt idx="77">
                  <c:v>4764</c:v>
                </c:pt>
                <c:pt idx="78">
                  <c:v>6340</c:v>
                </c:pt>
                <c:pt idx="79">
                  <c:v>6235</c:v>
                </c:pt>
                <c:pt idx="80">
                  <c:v>8595</c:v>
                </c:pt>
                <c:pt idx="81">
                  <c:v>7066</c:v>
                </c:pt>
                <c:pt idx="82">
                  <c:v>3829</c:v>
                </c:pt>
                <c:pt idx="83">
                  <c:v>3328</c:v>
                </c:pt>
                <c:pt idx="84">
                  <c:v>5110</c:v>
                </c:pt>
                <c:pt idx="85">
                  <c:v>7216</c:v>
                </c:pt>
                <c:pt idx="86">
                  <c:v>5793</c:v>
                </c:pt>
                <c:pt idx="87">
                  <c:v>3854</c:v>
                </c:pt>
                <c:pt idx="88">
                  <c:v>11604</c:v>
                </c:pt>
                <c:pt idx="89">
                  <c:v>6855</c:v>
                </c:pt>
                <c:pt idx="90">
                  <c:v>8489</c:v>
                </c:pt>
                <c:pt idx="91">
                  <c:v>5834</c:v>
                </c:pt>
                <c:pt idx="92">
                  <c:v>8486</c:v>
                </c:pt>
                <c:pt idx="93">
                  <c:v>5303</c:v>
                </c:pt>
                <c:pt idx="94">
                  <c:v>5074</c:v>
                </c:pt>
                <c:pt idx="95">
                  <c:v>7930</c:v>
                </c:pt>
                <c:pt idx="96">
                  <c:v>4406</c:v>
                </c:pt>
                <c:pt idx="97">
                  <c:v>5284</c:v>
                </c:pt>
                <c:pt idx="98">
                  <c:v>7223</c:v>
                </c:pt>
                <c:pt idx="99">
                  <c:v>5825</c:v>
                </c:pt>
                <c:pt idx="100">
                  <c:v>7193</c:v>
                </c:pt>
                <c:pt idx="101">
                  <c:v>7476</c:v>
                </c:pt>
                <c:pt idx="102">
                  <c:v>11128</c:v>
                </c:pt>
                <c:pt idx="103">
                  <c:v>9658</c:v>
                </c:pt>
                <c:pt idx="104">
                  <c:v>6257</c:v>
                </c:pt>
                <c:pt idx="105">
                  <c:v>10119</c:v>
                </c:pt>
                <c:pt idx="106">
                  <c:v>8969</c:v>
                </c:pt>
                <c:pt idx="107">
                  <c:v>10381</c:v>
                </c:pt>
                <c:pt idx="108">
                  <c:v>7922</c:v>
                </c:pt>
                <c:pt idx="109">
                  <c:v>7877</c:v>
                </c:pt>
                <c:pt idx="110">
                  <c:v>8647</c:v>
                </c:pt>
                <c:pt idx="111">
                  <c:v>10012</c:v>
                </c:pt>
                <c:pt idx="112">
                  <c:v>8564</c:v>
                </c:pt>
                <c:pt idx="113">
                  <c:v>12238</c:v>
                </c:pt>
                <c:pt idx="114">
                  <c:v>13239</c:v>
                </c:pt>
                <c:pt idx="115">
                  <c:v>12749</c:v>
                </c:pt>
                <c:pt idx="116">
                  <c:v>9662</c:v>
                </c:pt>
                <c:pt idx="117">
                  <c:v>7067</c:v>
                </c:pt>
                <c:pt idx="118">
                  <c:v>9047</c:v>
                </c:pt>
                <c:pt idx="119">
                  <c:v>11635</c:v>
                </c:pt>
                <c:pt idx="120">
                  <c:v>15000</c:v>
                </c:pt>
                <c:pt idx="121">
                  <c:v>10814</c:v>
                </c:pt>
                <c:pt idx="122">
                  <c:v>16838</c:v>
                </c:pt>
                <c:pt idx="123">
                  <c:v>9699</c:v>
                </c:pt>
                <c:pt idx="124">
                  <c:v>10506</c:v>
                </c:pt>
                <c:pt idx="125">
                  <c:v>11909</c:v>
                </c:pt>
                <c:pt idx="126">
                  <c:v>10675</c:v>
                </c:pt>
                <c:pt idx="127">
                  <c:v>12777</c:v>
                </c:pt>
                <c:pt idx="128">
                  <c:v>12544</c:v>
                </c:pt>
                <c:pt idx="129">
                  <c:v>9388</c:v>
                </c:pt>
                <c:pt idx="130">
                  <c:v>12625</c:v>
                </c:pt>
                <c:pt idx="131">
                  <c:v>10994</c:v>
                </c:pt>
                <c:pt idx="132">
                  <c:v>9062</c:v>
                </c:pt>
                <c:pt idx="133">
                  <c:v>12015</c:v>
                </c:pt>
                <c:pt idx="134">
                  <c:v>15491</c:v>
                </c:pt>
                <c:pt idx="135">
                  <c:v>12156</c:v>
                </c:pt>
                <c:pt idx="136">
                  <c:v>13994</c:v>
                </c:pt>
                <c:pt idx="137">
                  <c:v>13238</c:v>
                </c:pt>
                <c:pt idx="138">
                  <c:v>10195</c:v>
                </c:pt>
              </c:numCache>
            </c:numRef>
          </c:val>
        </c:ser>
        <c:gapWidth val="150"/>
        <c:overlap val="0"/>
        <c:axId val="91337937"/>
        <c:axId val="54049784"/>
      </c:barChart>
      <c:lineChart>
        <c:grouping val="standard"/>
        <c:varyColors val="0"/>
        <c:ser>
          <c:idx val="2"/>
          <c:order val="2"/>
          <c:tx>
            <c:strRef>
              <c:f>'Statistik Harian'!$AE$1</c:f>
              <c:strCache>
                <c:ptCount val="1"/>
                <c:pt idx="0">
                  <c:v>Positive rate Harian</c:v>
                </c:pt>
              </c:strCache>
            </c:strRef>
          </c:tx>
          <c:spPr>
            <a:solidFill>
              <a:srgbClr val="000000"/>
            </a:solidFill>
            <a:ln w="19080">
              <a:solidFill>
                <a:srgbClr val="000000"/>
              </a:solidFill>
              <a:round/>
            </a:ln>
          </c:spPr>
          <c:marker>
            <c:symbol val="circle"/>
            <c:size val="7"/>
            <c:spPr>
              <a:solidFill>
                <a:srgbClr val="000000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'Statistik Harian'!$A$2:$A$1075</c:f>
              <c:strCache>
                <c:ptCount val="1074"/>
                <c:pt idx="0">
                  <c:v>2 Mar</c:v>
                </c:pt>
                <c:pt idx="1">
                  <c:v>3 Mar</c:v>
                </c:pt>
                <c:pt idx="2">
                  <c:v>4 Mar</c:v>
                </c:pt>
                <c:pt idx="3">
                  <c:v>5 Mar</c:v>
                </c:pt>
                <c:pt idx="4">
                  <c:v>6 Mar</c:v>
                </c:pt>
                <c:pt idx="5">
                  <c:v>7 Mar</c:v>
                </c:pt>
                <c:pt idx="6">
                  <c:v>8 Mar</c:v>
                </c:pt>
                <c:pt idx="7">
                  <c:v>9 Mar</c:v>
                </c:pt>
                <c:pt idx="8">
                  <c:v>10 Mar</c:v>
                </c:pt>
                <c:pt idx="9">
                  <c:v>12 Mar</c:v>
                </c:pt>
                <c:pt idx="10">
                  <c:v>13 Mar</c:v>
                </c:pt>
                <c:pt idx="11">
                  <c:v>14 Mar</c:v>
                </c:pt>
                <c:pt idx="12">
                  <c:v>15 Mar</c:v>
                </c:pt>
                <c:pt idx="13">
                  <c:v>16 Mar</c:v>
                </c:pt>
                <c:pt idx="14">
                  <c:v>17 Mar</c:v>
                </c:pt>
                <c:pt idx="15">
                  <c:v>18 Mar</c:v>
                </c:pt>
                <c:pt idx="16">
                  <c:v>19 Mar</c:v>
                </c:pt>
                <c:pt idx="17">
                  <c:v>20 Mar</c:v>
                </c:pt>
                <c:pt idx="18">
                  <c:v>21 Mar</c:v>
                </c:pt>
                <c:pt idx="19">
                  <c:v>22 Mar</c:v>
                </c:pt>
                <c:pt idx="20">
                  <c:v>23 Mar</c:v>
                </c:pt>
                <c:pt idx="21">
                  <c:v>24 Mar</c:v>
                </c:pt>
                <c:pt idx="22">
                  <c:v>25 Mar</c:v>
                </c:pt>
                <c:pt idx="23">
                  <c:v>26 Mar</c:v>
                </c:pt>
                <c:pt idx="24">
                  <c:v>27 Mar</c:v>
                </c:pt>
                <c:pt idx="25">
                  <c:v>28 Mar</c:v>
                </c:pt>
                <c:pt idx="26">
                  <c:v>29 Mar</c:v>
                </c:pt>
                <c:pt idx="27">
                  <c:v>30 Mar</c:v>
                </c:pt>
                <c:pt idx="28">
                  <c:v>31 Mar</c:v>
                </c:pt>
                <c:pt idx="29">
                  <c:v>1 Apr</c:v>
                </c:pt>
                <c:pt idx="30">
                  <c:v>2 Apr</c:v>
                </c:pt>
                <c:pt idx="31">
                  <c:v>3 Apr</c:v>
                </c:pt>
                <c:pt idx="32">
                  <c:v>4 Apr</c:v>
                </c:pt>
                <c:pt idx="33">
                  <c:v>5 Apr</c:v>
                </c:pt>
                <c:pt idx="34">
                  <c:v>6 Apr</c:v>
                </c:pt>
                <c:pt idx="35">
                  <c:v>7 Apr</c:v>
                </c:pt>
                <c:pt idx="36">
                  <c:v>8 Apr</c:v>
                </c:pt>
                <c:pt idx="37">
                  <c:v>9 Apr</c:v>
                </c:pt>
                <c:pt idx="38">
                  <c:v>10 Apr</c:v>
                </c:pt>
                <c:pt idx="39">
                  <c:v>11 Apr</c:v>
                </c:pt>
                <c:pt idx="40">
                  <c:v>12 Apr</c:v>
                </c:pt>
                <c:pt idx="41">
                  <c:v>13 Apr</c:v>
                </c:pt>
                <c:pt idx="42">
                  <c:v>14 Apr</c:v>
                </c:pt>
                <c:pt idx="43">
                  <c:v>15 Apr</c:v>
                </c:pt>
                <c:pt idx="44">
                  <c:v>16 Apr</c:v>
                </c:pt>
                <c:pt idx="45">
                  <c:v>17 Apr</c:v>
                </c:pt>
                <c:pt idx="46">
                  <c:v>18 Apr</c:v>
                </c:pt>
                <c:pt idx="47">
                  <c:v>19 Apr</c:v>
                </c:pt>
                <c:pt idx="48">
                  <c:v>20 Apr</c:v>
                </c:pt>
                <c:pt idx="49">
                  <c:v>21 Apr</c:v>
                </c:pt>
                <c:pt idx="50">
                  <c:v>22 Apr</c:v>
                </c:pt>
                <c:pt idx="51">
                  <c:v>23 Apr</c:v>
                </c:pt>
                <c:pt idx="52">
                  <c:v>24 Apr</c:v>
                </c:pt>
                <c:pt idx="53">
                  <c:v>25 Apr</c:v>
                </c:pt>
                <c:pt idx="54">
                  <c:v>26 Apr</c:v>
                </c:pt>
                <c:pt idx="55">
                  <c:v>27 Apr</c:v>
                </c:pt>
                <c:pt idx="56">
                  <c:v>28 Apr</c:v>
                </c:pt>
                <c:pt idx="57">
                  <c:v>29 Apr</c:v>
                </c:pt>
                <c:pt idx="58">
                  <c:v>30 Apr</c:v>
                </c:pt>
                <c:pt idx="59">
                  <c:v>1 May</c:v>
                </c:pt>
                <c:pt idx="60">
                  <c:v>2 May</c:v>
                </c:pt>
                <c:pt idx="61">
                  <c:v>3 May</c:v>
                </c:pt>
                <c:pt idx="62">
                  <c:v>4 May</c:v>
                </c:pt>
                <c:pt idx="63">
                  <c:v>5 May</c:v>
                </c:pt>
                <c:pt idx="64">
                  <c:v>6 May</c:v>
                </c:pt>
                <c:pt idx="65">
                  <c:v>7 May</c:v>
                </c:pt>
                <c:pt idx="66">
                  <c:v>8 May</c:v>
                </c:pt>
                <c:pt idx="67">
                  <c:v>9 May</c:v>
                </c:pt>
                <c:pt idx="68">
                  <c:v>10 May</c:v>
                </c:pt>
                <c:pt idx="69">
                  <c:v>11 May</c:v>
                </c:pt>
                <c:pt idx="70">
                  <c:v>12 May</c:v>
                </c:pt>
                <c:pt idx="71">
                  <c:v>13 May</c:v>
                </c:pt>
                <c:pt idx="72">
                  <c:v>14 May</c:v>
                </c:pt>
                <c:pt idx="73">
                  <c:v>15 May</c:v>
                </c:pt>
                <c:pt idx="74">
                  <c:v>16 May</c:v>
                </c:pt>
                <c:pt idx="75">
                  <c:v>17 May</c:v>
                </c:pt>
                <c:pt idx="76">
                  <c:v>18 May</c:v>
                </c:pt>
                <c:pt idx="77">
                  <c:v>19 May</c:v>
                </c:pt>
                <c:pt idx="78">
                  <c:v>20 May</c:v>
                </c:pt>
                <c:pt idx="79">
                  <c:v>21 May</c:v>
                </c:pt>
                <c:pt idx="80">
                  <c:v>22 May</c:v>
                </c:pt>
                <c:pt idx="81">
                  <c:v>23 May</c:v>
                </c:pt>
                <c:pt idx="82">
                  <c:v>24 May</c:v>
                </c:pt>
                <c:pt idx="83">
                  <c:v>25 May</c:v>
                </c:pt>
                <c:pt idx="84">
                  <c:v>26 May</c:v>
                </c:pt>
                <c:pt idx="85">
                  <c:v>27 May</c:v>
                </c:pt>
                <c:pt idx="86">
                  <c:v>28 May</c:v>
                </c:pt>
                <c:pt idx="87">
                  <c:v>29 May</c:v>
                </c:pt>
                <c:pt idx="88">
                  <c:v>30 May</c:v>
                </c:pt>
                <c:pt idx="89">
                  <c:v>31 May</c:v>
                </c:pt>
                <c:pt idx="90">
                  <c:v>1 Jun</c:v>
                </c:pt>
                <c:pt idx="91">
                  <c:v>2 Jun</c:v>
                </c:pt>
                <c:pt idx="92">
                  <c:v>3 Jun</c:v>
                </c:pt>
                <c:pt idx="93">
                  <c:v>4 Jun</c:v>
                </c:pt>
                <c:pt idx="94">
                  <c:v>5 Jun</c:v>
                </c:pt>
                <c:pt idx="95">
                  <c:v>6 Jun</c:v>
                </c:pt>
                <c:pt idx="96">
                  <c:v>7 Jun</c:v>
                </c:pt>
                <c:pt idx="97">
                  <c:v>8 Jun</c:v>
                </c:pt>
                <c:pt idx="98">
                  <c:v>9 Jun</c:v>
                </c:pt>
                <c:pt idx="99">
                  <c:v>10 Jun</c:v>
                </c:pt>
                <c:pt idx="100">
                  <c:v>11 Jun</c:v>
                </c:pt>
                <c:pt idx="101">
                  <c:v>12 Jun</c:v>
                </c:pt>
                <c:pt idx="102">
                  <c:v>13 Jun</c:v>
                </c:pt>
                <c:pt idx="103">
                  <c:v>14 Jun</c:v>
                </c:pt>
                <c:pt idx="104">
                  <c:v>15 Jun</c:v>
                </c:pt>
                <c:pt idx="105">
                  <c:v>16 Jun</c:v>
                </c:pt>
                <c:pt idx="106">
                  <c:v>17 Jun</c:v>
                </c:pt>
                <c:pt idx="107">
                  <c:v>18 Jun</c:v>
                </c:pt>
                <c:pt idx="108">
                  <c:v>19 Jun</c:v>
                </c:pt>
                <c:pt idx="109">
                  <c:v>20 Jun</c:v>
                </c:pt>
                <c:pt idx="110">
                  <c:v>21 Jun</c:v>
                </c:pt>
                <c:pt idx="111">
                  <c:v>22 Jun</c:v>
                </c:pt>
                <c:pt idx="112">
                  <c:v>23 Jun</c:v>
                </c:pt>
                <c:pt idx="113">
                  <c:v>24 Jun</c:v>
                </c:pt>
                <c:pt idx="114">
                  <c:v>25 Jun</c:v>
                </c:pt>
                <c:pt idx="115">
                  <c:v>26 Jun</c:v>
                </c:pt>
                <c:pt idx="116">
                  <c:v>27 Jun</c:v>
                </c:pt>
                <c:pt idx="117">
                  <c:v>28 Jun</c:v>
                </c:pt>
                <c:pt idx="118">
                  <c:v>29 Jun</c:v>
                </c:pt>
                <c:pt idx="119">
                  <c:v>30 Jun</c:v>
                </c:pt>
                <c:pt idx="120">
                  <c:v>1 Jul</c:v>
                </c:pt>
                <c:pt idx="121">
                  <c:v>2 Jul</c:v>
                </c:pt>
                <c:pt idx="122">
                  <c:v>3 Jul</c:v>
                </c:pt>
                <c:pt idx="123">
                  <c:v>4 Jul</c:v>
                </c:pt>
                <c:pt idx="124">
                  <c:v>5 Jul</c:v>
                </c:pt>
                <c:pt idx="125">
                  <c:v>6 Jul</c:v>
                </c:pt>
                <c:pt idx="126">
                  <c:v>7 Jul</c:v>
                </c:pt>
                <c:pt idx="127">
                  <c:v>8 Jul</c:v>
                </c:pt>
                <c:pt idx="128">
                  <c:v>9 Jul</c:v>
                </c:pt>
                <c:pt idx="129">
                  <c:v>10 Jul</c:v>
                </c:pt>
                <c:pt idx="130">
                  <c:v>11 Jul</c:v>
                </c:pt>
                <c:pt idx="131">
                  <c:v>12 Jul</c:v>
                </c:pt>
                <c:pt idx="132">
                  <c:v>13 Jul</c:v>
                </c:pt>
                <c:pt idx="133">
                  <c:v>14 Jul</c:v>
                </c:pt>
                <c:pt idx="134">
                  <c:v>15 Jul</c:v>
                </c:pt>
                <c:pt idx="135">
                  <c:v>16 Jul</c:v>
                </c:pt>
                <c:pt idx="136">
                  <c:v>17 Jul</c:v>
                </c:pt>
                <c:pt idx="137">
                  <c:v>18 Jul</c:v>
                </c:pt>
                <c:pt idx="138">
                  <c:v>19 Jul</c:v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</c:strCache>
            </c:strRef>
          </c:cat>
          <c:val>
            <c:numRef>
              <c:f>'Statistik Harian'!$AE$2:$AE$1075</c:f>
              <c:numCache>
                <c:formatCode>General</c:formatCode>
                <c:ptCount val="107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0.0377358490566038</c:v>
                </c:pt>
                <c:pt idx="5">
                  <c:v>0</c:v>
                </c:pt>
                <c:pt idx="6">
                  <c:v>0.08</c:v>
                </c:pt>
                <c:pt idx="7">
                  <c:v>0.236363636363636</c:v>
                </c:pt>
                <c:pt idx="8">
                  <c:v>0.0473372781065089</c:v>
                </c:pt>
                <c:pt idx="10">
                  <c:v>0.24822695035461</c:v>
                </c:pt>
                <c:pt idx="11">
                  <c:v>0.123287671232877</c:v>
                </c:pt>
                <c:pt idx="12">
                  <c:v>0.265822784810127</c:v>
                </c:pt>
                <c:pt idx="14">
                  <c:v>0.285714285714286</c:v>
                </c:pt>
                <c:pt idx="15">
                  <c:v>0.251141552511415</c:v>
                </c:pt>
                <c:pt idx="16">
                  <c:v>0.264516129032258</c:v>
                </c:pt>
                <c:pt idx="17">
                  <c:v>0.458015267175573</c:v>
                </c:pt>
                <c:pt idx="18">
                  <c:v>0.241791044776119</c:v>
                </c:pt>
                <c:pt idx="19">
                  <c:v>0.876712328767123</c:v>
                </c:pt>
                <c:pt idx="20">
                  <c:v>0.192307692307692</c:v>
                </c:pt>
                <c:pt idx="21">
                  <c:v>0.191335740072202</c:v>
                </c:pt>
                <c:pt idx="22">
                  <c:v>0.205078125</c:v>
                </c:pt>
                <c:pt idx="23">
                  <c:v>0.200389105058366</c:v>
                </c:pt>
                <c:pt idx="24">
                  <c:v>0.10632383599722</c:v>
                </c:pt>
                <c:pt idx="25">
                  <c:v>0.221995926680244</c:v>
                </c:pt>
                <c:pt idx="26">
                  <c:v>0.485074626865672</c:v>
                </c:pt>
                <c:pt idx="27">
                  <c:v>1</c:v>
                </c:pt>
                <c:pt idx="28">
                  <c:v>1</c:v>
                </c:pt>
                <c:pt idx="29">
                  <c:v>0.358173076923077</c:v>
                </c:pt>
                <c:pt idx="30">
                  <c:v>0.487068965517241</c:v>
                </c:pt>
                <c:pt idx="31">
                  <c:v>0.710144927536232</c:v>
                </c:pt>
                <c:pt idx="32">
                  <c:v>0.052710094480358</c:v>
                </c:pt>
                <c:pt idx="33">
                  <c:v>0.118300653594771</c:v>
                </c:pt>
                <c:pt idx="34">
                  <c:v>0.112139917695473</c:v>
                </c:pt>
                <c:pt idx="35">
                  <c:v>0.21165381319623</c:v>
                </c:pt>
                <c:pt idx="36">
                  <c:v>0.101019462465246</c:v>
                </c:pt>
                <c:pt idx="37">
                  <c:v>0.288527397260274</c:v>
                </c:pt>
                <c:pt idx="38">
                  <c:v>0.123519458544839</c:v>
                </c:pt>
                <c:pt idx="39">
                  <c:v>0.64453125</c:v>
                </c:pt>
                <c:pt idx="40">
                  <c:v>0.0561102517226832</c:v>
                </c:pt>
                <c:pt idx="41">
                  <c:v>0.359908883826879</c:v>
                </c:pt>
                <c:pt idx="42">
                  <c:v>0.076734693877551</c:v>
                </c:pt>
                <c:pt idx="43">
                  <c:v>0.216314639475601</c:v>
                </c:pt>
                <c:pt idx="44">
                  <c:v>0.192502532928065</c:v>
                </c:pt>
                <c:pt idx="45">
                  <c:v>0.188513200555813</c:v>
                </c:pt>
                <c:pt idx="46">
                  <c:v>0.142045454545455</c:v>
                </c:pt>
                <c:pt idx="47">
                  <c:v>0.116910976045763</c:v>
                </c:pt>
                <c:pt idx="48">
                  <c:v>0.120915032679739</c:v>
                </c:pt>
                <c:pt idx="49">
                  <c:v>0.15470297029703</c:v>
                </c:pt>
                <c:pt idx="50">
                  <c:v>0.238215488215488</c:v>
                </c:pt>
                <c:pt idx="51">
                  <c:v>0.277604976671851</c:v>
                </c:pt>
                <c:pt idx="52">
                  <c:v>0.227557411273486</c:v>
                </c:pt>
                <c:pt idx="53">
                  <c:v>0.200202224469161</c:v>
                </c:pt>
                <c:pt idx="54">
                  <c:v>0.0620347394540943</c:v>
                </c:pt>
                <c:pt idx="55">
                  <c:v>0.0878850102669405</c:v>
                </c:pt>
                <c:pt idx="56">
                  <c:v>0.13237639553429</c:v>
                </c:pt>
                <c:pt idx="57">
                  <c:v>0.049618320610687</c:v>
                </c:pt>
                <c:pt idx="58">
                  <c:v>0.0759798554850011</c:v>
                </c:pt>
                <c:pt idx="59">
                  <c:v>0.10341533317411</c:v>
                </c:pt>
                <c:pt idx="60">
                  <c:v>0.0876876876876877</c:v>
                </c:pt>
                <c:pt idx="61">
                  <c:v>0.111005089058524</c:v>
                </c:pt>
                <c:pt idx="62">
                  <c:v>0.129550672351591</c:v>
                </c:pt>
                <c:pt idx="63">
                  <c:v>0.169053440447083</c:v>
                </c:pt>
                <c:pt idx="64">
                  <c:v>0.0905725567620928</c:v>
                </c:pt>
                <c:pt idx="65">
                  <c:v>0.0903501737503341</c:v>
                </c:pt>
                <c:pt idx="66">
                  <c:v>0.0505719446116797</c:v>
                </c:pt>
                <c:pt idx="67">
                  <c:v>0.0998501311352566</c:v>
                </c:pt>
                <c:pt idx="68">
                  <c:v>0.0814222596254997</c:v>
                </c:pt>
                <c:pt idx="69">
                  <c:v>0.0801789401238816</c:v>
                </c:pt>
                <c:pt idx="70">
                  <c:v>0.143620178041543</c:v>
                </c:pt>
                <c:pt idx="71">
                  <c:v>0.179240374609781</c:v>
                </c:pt>
                <c:pt idx="72">
                  <c:v>0.133930676727187</c:v>
                </c:pt>
                <c:pt idx="73">
                  <c:v>0.115375559218272</c:v>
                </c:pt>
                <c:pt idx="74">
                  <c:v>0.144338335607094</c:v>
                </c:pt>
                <c:pt idx="75">
                  <c:v>0.102990732940185</c:v>
                </c:pt>
                <c:pt idx="76">
                  <c:v>0.1935987509758</c:v>
                </c:pt>
                <c:pt idx="77">
                  <c:v>0.102015113350126</c:v>
                </c:pt>
                <c:pt idx="78">
                  <c:v>0.109305993690852</c:v>
                </c:pt>
                <c:pt idx="79">
                  <c:v>0.156054530874098</c:v>
                </c:pt>
                <c:pt idx="80">
                  <c:v>0.0737638161721931</c:v>
                </c:pt>
                <c:pt idx="81">
                  <c:v>0.134305123124823</c:v>
                </c:pt>
                <c:pt idx="82">
                  <c:v>0.137372682162445</c:v>
                </c:pt>
                <c:pt idx="83">
                  <c:v>0.143930288461538</c:v>
                </c:pt>
                <c:pt idx="84">
                  <c:v>0.0812133072407045</c:v>
                </c:pt>
                <c:pt idx="85">
                  <c:v>0.0950665188470066</c:v>
                </c:pt>
                <c:pt idx="86">
                  <c:v>0.118591403417918</c:v>
                </c:pt>
                <c:pt idx="87">
                  <c:v>0.175921120913337</c:v>
                </c:pt>
                <c:pt idx="88">
                  <c:v>0.0480006894174423</c:v>
                </c:pt>
                <c:pt idx="89">
                  <c:v>0.102115244347192</c:v>
                </c:pt>
                <c:pt idx="90">
                  <c:v>0.0550123689480504</c:v>
                </c:pt>
                <c:pt idx="91">
                  <c:v>0.104388069934865</c:v>
                </c:pt>
                <c:pt idx="92">
                  <c:v>0.0806033466886637</c:v>
                </c:pt>
                <c:pt idx="93">
                  <c:v>0.110314916085235</c:v>
                </c:pt>
                <c:pt idx="94">
                  <c:v>0.138549467875443</c:v>
                </c:pt>
                <c:pt idx="95">
                  <c:v>0.125220680958386</c:v>
                </c:pt>
                <c:pt idx="96">
                  <c:v>0.152519291874716</c:v>
                </c:pt>
                <c:pt idx="97">
                  <c:v>0.160295230885693</c:v>
                </c:pt>
                <c:pt idx="98">
                  <c:v>0.144399833864045</c:v>
                </c:pt>
                <c:pt idx="99">
                  <c:v>0.212875536480687</c:v>
                </c:pt>
                <c:pt idx="100">
                  <c:v>0.136104546086473</c:v>
                </c:pt>
                <c:pt idx="101">
                  <c:v>0.148608881754949</c:v>
                </c:pt>
                <c:pt idx="102">
                  <c:v>0.0911214953271028</c:v>
                </c:pt>
                <c:pt idx="103">
                  <c:v>0.0887347276868917</c:v>
                </c:pt>
                <c:pt idx="104">
                  <c:v>0.162537957487614</c:v>
                </c:pt>
                <c:pt idx="105">
                  <c:v>0.109299337879237</c:v>
                </c:pt>
                <c:pt idx="106">
                  <c:v>0.114951499609767</c:v>
                </c:pt>
                <c:pt idx="107">
                  <c:v>0.128215008188036</c:v>
                </c:pt>
                <c:pt idx="108">
                  <c:v>0.131406210552891</c:v>
                </c:pt>
                <c:pt idx="109">
                  <c:v>0.155643011298718</c:v>
                </c:pt>
                <c:pt idx="110">
                  <c:v>0.0996877529779114</c:v>
                </c:pt>
                <c:pt idx="111">
                  <c:v>0.0952856572113464</c:v>
                </c:pt>
                <c:pt idx="112">
                  <c:v>0.122723026623073</c:v>
                </c:pt>
                <c:pt idx="113">
                  <c:v>0.0909462330446151</c:v>
                </c:pt>
                <c:pt idx="114">
                  <c:v>0.0889795301759952</c:v>
                </c:pt>
                <c:pt idx="115">
                  <c:v>0.0972625303945408</c:v>
                </c:pt>
                <c:pt idx="116">
                  <c:v>0.143345063133927</c:v>
                </c:pt>
                <c:pt idx="117">
                  <c:v>0.16952030564596</c:v>
                </c:pt>
                <c:pt idx="118">
                  <c:v>0.119597656681773</c:v>
                </c:pt>
                <c:pt idx="119">
                  <c:v>0.111130210571551</c:v>
                </c:pt>
                <c:pt idx="120">
                  <c:v>0.0923333333333333</c:v>
                </c:pt>
                <c:pt idx="121">
                  <c:v>0.15017569816904</c:v>
                </c:pt>
                <c:pt idx="122">
                  <c:v>0.0772657085164509</c:v>
                </c:pt>
                <c:pt idx="123">
                  <c:v>0.149190638210125</c:v>
                </c:pt>
                <c:pt idx="124">
                  <c:v>0.152960213211498</c:v>
                </c:pt>
                <c:pt idx="125">
                  <c:v>0.101519858930221</c:v>
                </c:pt>
                <c:pt idx="126">
                  <c:v>0.118782201405152</c:v>
                </c:pt>
                <c:pt idx="127">
                  <c:v>0.145026218987243</c:v>
                </c:pt>
                <c:pt idx="128">
                  <c:v>0.211814413265306</c:v>
                </c:pt>
                <c:pt idx="129">
                  <c:v>0.171602045164039</c:v>
                </c:pt>
                <c:pt idx="130">
                  <c:v>0.132356435643564</c:v>
                </c:pt>
                <c:pt idx="131">
                  <c:v>0.152901582681463</c:v>
                </c:pt>
                <c:pt idx="132">
                  <c:v>0.141469874199956</c:v>
                </c:pt>
                <c:pt idx="133">
                  <c:v>0.132417811069496</c:v>
                </c:pt>
                <c:pt idx="134">
                  <c:v>0.0982505971209089</c:v>
                </c:pt>
                <c:pt idx="135">
                  <c:v>0.129483382691675</c:v>
                </c:pt>
                <c:pt idx="136">
                  <c:v>0.104473345719594</c:v>
                </c:pt>
                <c:pt idx="137">
                  <c:v>0.132346275872488</c:v>
                </c:pt>
                <c:pt idx="138">
                  <c:v>0.160765080922021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33150856"/>
        <c:axId val="58038029"/>
      </c:lineChart>
      <c:catAx>
        <c:axId val="9133793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Tanggal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d\ mmm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54049784"/>
        <c:crosses val="autoZero"/>
        <c:auto val="1"/>
        <c:lblAlgn val="ctr"/>
        <c:lblOffset val="100"/>
        <c:noMultiLvlLbl val="0"/>
      </c:catAx>
      <c:valAx>
        <c:axId val="54049784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Spesimen / orang yang dites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91337937"/>
        <c:crosses val="autoZero"/>
        <c:crossBetween val="between"/>
      </c:valAx>
      <c:catAx>
        <c:axId val="33150856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58038029"/>
        <c:auto val="1"/>
        <c:lblAlgn val="ctr"/>
        <c:lblOffset val="100"/>
        <c:noMultiLvlLbl val="0"/>
      </c:catAx>
      <c:valAx>
        <c:axId val="58038029"/>
        <c:scaling>
          <c:orientation val="minMax"/>
          <c:max val="0.3"/>
        </c:scaling>
        <c:delete val="0"/>
        <c:axPos val="r"/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Positive rate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33150856"/>
        <c:crosses val="max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stacked"/>
        <c:varyColors val="0"/>
        <c:ser>
          <c:idx val="0"/>
          <c:order val="0"/>
          <c:tx>
            <c:strRef>
              <c:f>'Statistik Harian'!$A$1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val>
            <c:numRef>
              <c:f>'Statistik Harian'!$A$2:$A$1075</c:f>
              <c:numCache>
                <c:formatCode>General</c:formatCode>
                <c:ptCount val="1074"/>
                <c:pt idx="0">
                  <c:v>43892</c:v>
                </c:pt>
                <c:pt idx="1">
                  <c:v>43893</c:v>
                </c:pt>
                <c:pt idx="2">
                  <c:v>43894</c:v>
                </c:pt>
                <c:pt idx="3">
                  <c:v>43895</c:v>
                </c:pt>
                <c:pt idx="4">
                  <c:v>43896</c:v>
                </c:pt>
                <c:pt idx="5">
                  <c:v>43897</c:v>
                </c:pt>
                <c:pt idx="6">
                  <c:v>43898</c:v>
                </c:pt>
                <c:pt idx="7">
                  <c:v>43899</c:v>
                </c:pt>
                <c:pt idx="8">
                  <c:v>43900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</c:numCache>
            </c:numRef>
          </c:val>
        </c:ser>
        <c:ser>
          <c:idx val="1"/>
          <c:order val="1"/>
          <c:tx>
            <c:strRef>
              <c:f>'Statistik Harian'!$P$1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ea4335"/>
            </a:solidFill>
            <a:ln>
              <a:noFill/>
            </a:ln>
          </c:spPr>
          <c:invertIfNegative val="0"/>
          <c:val>
            <c:numRef>
              <c:f>'Statistik Harian'!$P$2:$P$1075</c:f>
              <c:numCache>
                <c:formatCode>General</c:formatCode>
                <c:ptCount val="0"/>
              </c:numCache>
            </c:numRef>
          </c:val>
        </c:ser>
        <c:ser>
          <c:idx val="2"/>
          <c:order val="2"/>
          <c:tx>
            <c:strRef>
              <c:f>'Statistik Harian'!$Q$1</c:f>
              <c:strCache>
                <c:ptCount val="1"/>
                <c:pt idx="0">
                  <c:v/>
                </c:pt>
              </c:strCache>
            </c:strRef>
          </c:tx>
          <c:spPr>
            <a:solidFill>
              <a:srgbClr val="fbbc04"/>
            </a:solidFill>
            <a:ln>
              <a:noFill/>
            </a:ln>
          </c:spPr>
          <c:invertIfNegative val="0"/>
          <c:val>
            <c:numRef>
              <c:f>'Statistik Harian'!$Q$2:$Q$1075</c:f>
              <c:numCache>
                <c:formatCode>General</c:formatCode>
                <c:ptCount val="0"/>
              </c:numCache>
            </c:numRef>
          </c:val>
        </c:ser>
        <c:gapWidth val="150"/>
        <c:overlap val="100"/>
        <c:axId val="70856977"/>
        <c:axId val="21897399"/>
      </c:barChart>
      <c:catAx>
        <c:axId val="7085697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21897399"/>
        <c:crosses val="autoZero"/>
        <c:auto val="1"/>
        <c:lblAlgn val="ctr"/>
        <c:lblOffset val="100"/>
        <c:noMultiLvlLbl val="0"/>
      </c:catAx>
      <c:valAx>
        <c:axId val="21897399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70856977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'Statistik Harian'!$S$1</c:f>
              <c:strCache>
                <c:ptCount val="1"/>
                <c:pt idx="0">
                  <c:v>Jumlah sampel diperiksa (dari 1 April)</c:v>
                </c:pt>
              </c:strCache>
            </c:strRef>
          </c:tx>
          <c:spPr>
            <a:solidFill>
              <a:srgbClr val="4285f4"/>
            </a:solidFill>
            <a:ln w="19080">
              <a:solidFill>
                <a:srgbClr val="4285f4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'Statistik Harian'!$A$2:$A$140</c:f>
              <c:strCache>
                <c:ptCount val="139"/>
                <c:pt idx="0">
                  <c:v>2 Mar</c:v>
                </c:pt>
                <c:pt idx="1">
                  <c:v>3 Mar</c:v>
                </c:pt>
                <c:pt idx="2">
                  <c:v>4 Mar</c:v>
                </c:pt>
                <c:pt idx="3">
                  <c:v>5 Mar</c:v>
                </c:pt>
                <c:pt idx="4">
                  <c:v>6 Mar</c:v>
                </c:pt>
                <c:pt idx="5">
                  <c:v>7 Mar</c:v>
                </c:pt>
                <c:pt idx="6">
                  <c:v>8 Mar</c:v>
                </c:pt>
                <c:pt idx="7">
                  <c:v>9 Mar</c:v>
                </c:pt>
                <c:pt idx="8">
                  <c:v>10 Mar</c:v>
                </c:pt>
                <c:pt idx="9">
                  <c:v>12 Mar</c:v>
                </c:pt>
                <c:pt idx="10">
                  <c:v>13 Mar</c:v>
                </c:pt>
                <c:pt idx="11">
                  <c:v>14 Mar</c:v>
                </c:pt>
                <c:pt idx="12">
                  <c:v>15 Mar</c:v>
                </c:pt>
                <c:pt idx="13">
                  <c:v>16 Mar</c:v>
                </c:pt>
                <c:pt idx="14">
                  <c:v>17 Mar</c:v>
                </c:pt>
                <c:pt idx="15">
                  <c:v>18 Mar</c:v>
                </c:pt>
                <c:pt idx="16">
                  <c:v>19 Mar</c:v>
                </c:pt>
                <c:pt idx="17">
                  <c:v>20 Mar</c:v>
                </c:pt>
                <c:pt idx="18">
                  <c:v>21 Mar</c:v>
                </c:pt>
                <c:pt idx="19">
                  <c:v>22 Mar</c:v>
                </c:pt>
                <c:pt idx="20">
                  <c:v>23 Mar</c:v>
                </c:pt>
                <c:pt idx="21">
                  <c:v>24 Mar</c:v>
                </c:pt>
                <c:pt idx="22">
                  <c:v>25 Mar</c:v>
                </c:pt>
                <c:pt idx="23">
                  <c:v>26 Mar</c:v>
                </c:pt>
                <c:pt idx="24">
                  <c:v>27 Mar</c:v>
                </c:pt>
                <c:pt idx="25">
                  <c:v>28 Mar</c:v>
                </c:pt>
                <c:pt idx="26">
                  <c:v>29 Mar</c:v>
                </c:pt>
                <c:pt idx="27">
                  <c:v>30 Mar</c:v>
                </c:pt>
                <c:pt idx="28">
                  <c:v>31 Mar</c:v>
                </c:pt>
                <c:pt idx="29">
                  <c:v>1 Apr</c:v>
                </c:pt>
                <c:pt idx="30">
                  <c:v>2 Apr</c:v>
                </c:pt>
                <c:pt idx="31">
                  <c:v>3 Apr</c:v>
                </c:pt>
                <c:pt idx="32">
                  <c:v>4 Apr</c:v>
                </c:pt>
                <c:pt idx="33">
                  <c:v>5 Apr</c:v>
                </c:pt>
                <c:pt idx="34">
                  <c:v>6 Apr</c:v>
                </c:pt>
                <c:pt idx="35">
                  <c:v>7 Apr</c:v>
                </c:pt>
                <c:pt idx="36">
                  <c:v>8 Apr</c:v>
                </c:pt>
                <c:pt idx="37">
                  <c:v>9 Apr</c:v>
                </c:pt>
                <c:pt idx="38">
                  <c:v>10 Apr</c:v>
                </c:pt>
                <c:pt idx="39">
                  <c:v>11 Apr</c:v>
                </c:pt>
                <c:pt idx="40">
                  <c:v>12 Apr</c:v>
                </c:pt>
                <c:pt idx="41">
                  <c:v>13 Apr</c:v>
                </c:pt>
                <c:pt idx="42">
                  <c:v>14 Apr</c:v>
                </c:pt>
                <c:pt idx="43">
                  <c:v>15 Apr</c:v>
                </c:pt>
                <c:pt idx="44">
                  <c:v>16 Apr</c:v>
                </c:pt>
                <c:pt idx="45">
                  <c:v>17 Apr</c:v>
                </c:pt>
                <c:pt idx="46">
                  <c:v>18 Apr</c:v>
                </c:pt>
                <c:pt idx="47">
                  <c:v>19 Apr</c:v>
                </c:pt>
                <c:pt idx="48">
                  <c:v>20 Apr</c:v>
                </c:pt>
                <c:pt idx="49">
                  <c:v>21 Apr</c:v>
                </c:pt>
                <c:pt idx="50">
                  <c:v>22 Apr</c:v>
                </c:pt>
                <c:pt idx="51">
                  <c:v>23 Apr</c:v>
                </c:pt>
                <c:pt idx="52">
                  <c:v>24 Apr</c:v>
                </c:pt>
                <c:pt idx="53">
                  <c:v>25 Apr</c:v>
                </c:pt>
                <c:pt idx="54">
                  <c:v>26 Apr</c:v>
                </c:pt>
                <c:pt idx="55">
                  <c:v>27 Apr</c:v>
                </c:pt>
                <c:pt idx="56">
                  <c:v>28 Apr</c:v>
                </c:pt>
                <c:pt idx="57">
                  <c:v>29 Apr</c:v>
                </c:pt>
                <c:pt idx="58">
                  <c:v>30 Apr</c:v>
                </c:pt>
                <c:pt idx="59">
                  <c:v>1 May</c:v>
                </c:pt>
                <c:pt idx="60">
                  <c:v>2 May</c:v>
                </c:pt>
                <c:pt idx="61">
                  <c:v>3 May</c:v>
                </c:pt>
                <c:pt idx="62">
                  <c:v>4 May</c:v>
                </c:pt>
                <c:pt idx="63">
                  <c:v>5 May</c:v>
                </c:pt>
                <c:pt idx="64">
                  <c:v>6 May</c:v>
                </c:pt>
                <c:pt idx="65">
                  <c:v>7 May</c:v>
                </c:pt>
                <c:pt idx="66">
                  <c:v>8 May</c:v>
                </c:pt>
                <c:pt idx="67">
                  <c:v>9 May</c:v>
                </c:pt>
                <c:pt idx="68">
                  <c:v>10 May</c:v>
                </c:pt>
                <c:pt idx="69">
                  <c:v>11 May</c:v>
                </c:pt>
                <c:pt idx="70">
                  <c:v>12 May</c:v>
                </c:pt>
                <c:pt idx="71">
                  <c:v>13 May</c:v>
                </c:pt>
                <c:pt idx="72">
                  <c:v>14 May</c:v>
                </c:pt>
                <c:pt idx="73">
                  <c:v>15 May</c:v>
                </c:pt>
                <c:pt idx="74">
                  <c:v>16 May</c:v>
                </c:pt>
                <c:pt idx="75">
                  <c:v>17 May</c:v>
                </c:pt>
                <c:pt idx="76">
                  <c:v>18 May</c:v>
                </c:pt>
                <c:pt idx="77">
                  <c:v>19 May</c:v>
                </c:pt>
                <c:pt idx="78">
                  <c:v>20 May</c:v>
                </c:pt>
                <c:pt idx="79">
                  <c:v>21 May</c:v>
                </c:pt>
                <c:pt idx="80">
                  <c:v>22 May</c:v>
                </c:pt>
                <c:pt idx="81">
                  <c:v>23 May</c:v>
                </c:pt>
                <c:pt idx="82">
                  <c:v>24 May</c:v>
                </c:pt>
                <c:pt idx="83">
                  <c:v>25 May</c:v>
                </c:pt>
                <c:pt idx="84">
                  <c:v>26 May</c:v>
                </c:pt>
                <c:pt idx="85">
                  <c:v>27 May</c:v>
                </c:pt>
                <c:pt idx="86">
                  <c:v>28 May</c:v>
                </c:pt>
                <c:pt idx="87">
                  <c:v>29 May</c:v>
                </c:pt>
                <c:pt idx="88">
                  <c:v>30 May</c:v>
                </c:pt>
                <c:pt idx="89">
                  <c:v>31 May</c:v>
                </c:pt>
                <c:pt idx="90">
                  <c:v>1 Jun</c:v>
                </c:pt>
                <c:pt idx="91">
                  <c:v>2 Jun</c:v>
                </c:pt>
                <c:pt idx="92">
                  <c:v>3 Jun</c:v>
                </c:pt>
                <c:pt idx="93">
                  <c:v>4 Jun</c:v>
                </c:pt>
                <c:pt idx="94">
                  <c:v>5 Jun</c:v>
                </c:pt>
                <c:pt idx="95">
                  <c:v>6 Jun</c:v>
                </c:pt>
                <c:pt idx="96">
                  <c:v>7 Jun</c:v>
                </c:pt>
                <c:pt idx="97">
                  <c:v>8 Jun</c:v>
                </c:pt>
                <c:pt idx="98">
                  <c:v>9 Jun</c:v>
                </c:pt>
                <c:pt idx="99">
                  <c:v>10 Jun</c:v>
                </c:pt>
                <c:pt idx="100">
                  <c:v>11 Jun</c:v>
                </c:pt>
                <c:pt idx="101">
                  <c:v>12 Jun</c:v>
                </c:pt>
                <c:pt idx="102">
                  <c:v>13 Jun</c:v>
                </c:pt>
                <c:pt idx="103">
                  <c:v>14 Jun</c:v>
                </c:pt>
                <c:pt idx="104">
                  <c:v>15 Jun</c:v>
                </c:pt>
                <c:pt idx="105">
                  <c:v>16 Jun</c:v>
                </c:pt>
                <c:pt idx="106">
                  <c:v>17 Jun</c:v>
                </c:pt>
                <c:pt idx="107">
                  <c:v>18 Jun</c:v>
                </c:pt>
                <c:pt idx="108">
                  <c:v>19 Jun</c:v>
                </c:pt>
                <c:pt idx="109">
                  <c:v>20 Jun</c:v>
                </c:pt>
                <c:pt idx="110">
                  <c:v>21 Jun</c:v>
                </c:pt>
                <c:pt idx="111">
                  <c:v>22 Jun</c:v>
                </c:pt>
                <c:pt idx="112">
                  <c:v>23 Jun</c:v>
                </c:pt>
                <c:pt idx="113">
                  <c:v>24 Jun</c:v>
                </c:pt>
                <c:pt idx="114">
                  <c:v>25 Jun</c:v>
                </c:pt>
                <c:pt idx="115">
                  <c:v>26 Jun</c:v>
                </c:pt>
                <c:pt idx="116">
                  <c:v>27 Jun</c:v>
                </c:pt>
                <c:pt idx="117">
                  <c:v>28 Jun</c:v>
                </c:pt>
                <c:pt idx="118">
                  <c:v>29 Jun</c:v>
                </c:pt>
                <c:pt idx="119">
                  <c:v>30 Jun</c:v>
                </c:pt>
                <c:pt idx="120">
                  <c:v>1 Jul</c:v>
                </c:pt>
                <c:pt idx="121">
                  <c:v>2 Jul</c:v>
                </c:pt>
                <c:pt idx="122">
                  <c:v>3 Jul</c:v>
                </c:pt>
                <c:pt idx="123">
                  <c:v>4 Jul</c:v>
                </c:pt>
                <c:pt idx="124">
                  <c:v>5 Jul</c:v>
                </c:pt>
                <c:pt idx="125">
                  <c:v>6 Jul</c:v>
                </c:pt>
                <c:pt idx="126">
                  <c:v>7 Jul</c:v>
                </c:pt>
                <c:pt idx="127">
                  <c:v>8 Jul</c:v>
                </c:pt>
                <c:pt idx="128">
                  <c:v>9 Jul</c:v>
                </c:pt>
                <c:pt idx="129">
                  <c:v>10 Jul</c:v>
                </c:pt>
                <c:pt idx="130">
                  <c:v>11 Jul</c:v>
                </c:pt>
                <c:pt idx="131">
                  <c:v>12 Jul</c:v>
                </c:pt>
                <c:pt idx="132">
                  <c:v>13 Jul</c:v>
                </c:pt>
                <c:pt idx="133">
                  <c:v>14 Jul</c:v>
                </c:pt>
                <c:pt idx="134">
                  <c:v>15 Jul</c:v>
                </c:pt>
                <c:pt idx="135">
                  <c:v>16 Jul</c:v>
                </c:pt>
                <c:pt idx="136">
                  <c:v>17 Jul</c:v>
                </c:pt>
                <c:pt idx="137">
                  <c:v>18 Jul</c:v>
                </c:pt>
                <c:pt idx="138">
                  <c:v>19 Jul</c:v>
                </c:pt>
              </c:strCache>
            </c:strRef>
          </c:cat>
          <c:val>
            <c:numRef>
              <c:f>'Statistik Harian'!$S$2:$S$140</c:f>
              <c:numCache>
                <c:formatCode>General</c:formatCode>
                <c:ptCount val="139"/>
                <c:pt idx="0">
                  <c:v>339</c:v>
                </c:pt>
                <c:pt idx="1">
                  <c:v>341</c:v>
                </c:pt>
                <c:pt idx="2">
                  <c:v>372</c:v>
                </c:pt>
                <c:pt idx="3">
                  <c:v>388</c:v>
                </c:pt>
                <c:pt idx="4">
                  <c:v>450</c:v>
                </c:pt>
                <c:pt idx="5">
                  <c:v>454</c:v>
                </c:pt>
                <c:pt idx="6">
                  <c:v>483</c:v>
                </c:pt>
                <c:pt idx="7">
                  <c:v>543</c:v>
                </c:pt>
                <c:pt idx="8">
                  <c:v>694</c:v>
                </c:pt>
                <c:pt idx="9">
                  <c:v>862</c:v>
                </c:pt>
                <c:pt idx="10">
                  <c:v>1005</c:v>
                </c:pt>
                <c:pt idx="11">
                  <c:v>1205</c:v>
                </c:pt>
                <c:pt idx="12">
                  <c:v>1293</c:v>
                </c:pt>
                <c:pt idx="13">
                  <c:v>1230</c:v>
                </c:pt>
                <c:pt idx="14">
                  <c:v>1372</c:v>
                </c:pt>
                <c:pt idx="15">
                  <c:v>1592</c:v>
                </c:pt>
                <c:pt idx="16">
                  <c:v>1898</c:v>
                </c:pt>
                <c:pt idx="17">
                  <c:v>2028</c:v>
                </c:pt>
                <c:pt idx="18">
                  <c:v>2365</c:v>
                </c:pt>
                <c:pt idx="19">
                  <c:v>2438</c:v>
                </c:pt>
                <c:pt idx="20">
                  <c:v>2756</c:v>
                </c:pt>
                <c:pt idx="21">
                  <c:v>3332</c:v>
                </c:pt>
                <c:pt idx="22">
                  <c:v>3822</c:v>
                </c:pt>
                <c:pt idx="23">
                  <c:v>4336</c:v>
                </c:pt>
                <c:pt idx="24">
                  <c:v>5775</c:v>
                </c:pt>
                <c:pt idx="25">
                  <c:v>6266</c:v>
                </c:pt>
                <c:pt idx="26">
                  <c:v>6534</c:v>
                </c:pt>
                <c:pt idx="27">
                  <c:v>6663</c:v>
                </c:pt>
                <c:pt idx="28">
                  <c:v>6777</c:v>
                </c:pt>
                <c:pt idx="29">
                  <c:v>7193</c:v>
                </c:pt>
                <c:pt idx="30">
                  <c:v>7425</c:v>
                </c:pt>
                <c:pt idx="31">
                  <c:v>7986</c:v>
                </c:pt>
                <c:pt idx="32">
                  <c:v>9712</c:v>
                </c:pt>
                <c:pt idx="33">
                  <c:v>11242</c:v>
                </c:pt>
                <c:pt idx="34">
                  <c:v>13186</c:v>
                </c:pt>
                <c:pt idx="35">
                  <c:v>14353</c:v>
                </c:pt>
                <c:pt idx="36">
                  <c:v>16511</c:v>
                </c:pt>
                <c:pt idx="37">
                  <c:v>17679</c:v>
                </c:pt>
                <c:pt idx="38">
                  <c:v>19452</c:v>
                </c:pt>
                <c:pt idx="39">
                  <c:v>19964</c:v>
                </c:pt>
                <c:pt idx="40">
                  <c:v>27075</c:v>
                </c:pt>
                <c:pt idx="41">
                  <c:v>27953</c:v>
                </c:pt>
                <c:pt idx="42">
                  <c:v>31628</c:v>
                </c:pt>
                <c:pt idx="43">
                  <c:v>36431</c:v>
                </c:pt>
                <c:pt idx="44">
                  <c:v>39706</c:v>
                </c:pt>
                <c:pt idx="45">
                  <c:v>42108</c:v>
                </c:pt>
                <c:pt idx="46">
                  <c:v>45378</c:v>
                </c:pt>
                <c:pt idx="47">
                  <c:v>47478</c:v>
                </c:pt>
                <c:pt idx="48">
                  <c:v>49767</c:v>
                </c:pt>
                <c:pt idx="49">
                  <c:v>50370</c:v>
                </c:pt>
                <c:pt idx="50">
                  <c:v>55732</c:v>
                </c:pt>
                <c:pt idx="51">
                  <c:v>59935</c:v>
                </c:pt>
                <c:pt idx="52">
                  <c:v>64054</c:v>
                </c:pt>
                <c:pt idx="53">
                  <c:v>67828</c:v>
                </c:pt>
                <c:pt idx="54">
                  <c:v>72099</c:v>
                </c:pt>
                <c:pt idx="55">
                  <c:v>75157</c:v>
                </c:pt>
                <c:pt idx="56">
                  <c:v>79618</c:v>
                </c:pt>
                <c:pt idx="57">
                  <c:v>86985</c:v>
                </c:pt>
                <c:pt idx="58">
                  <c:v>94599</c:v>
                </c:pt>
                <c:pt idx="59">
                  <c:v>102305</c:v>
                </c:pt>
                <c:pt idx="60">
                  <c:v>107943</c:v>
                </c:pt>
                <c:pt idx="61">
                  <c:v>112965</c:v>
                </c:pt>
                <c:pt idx="62">
                  <c:v>116861</c:v>
                </c:pt>
                <c:pt idx="63">
                  <c:v>121547</c:v>
                </c:pt>
                <c:pt idx="64">
                  <c:v>128383</c:v>
                </c:pt>
                <c:pt idx="65">
                  <c:v>134151</c:v>
                </c:pt>
                <c:pt idx="66">
                  <c:v>143452</c:v>
                </c:pt>
                <c:pt idx="67">
                  <c:v>150887</c:v>
                </c:pt>
                <c:pt idx="68">
                  <c:v>158273</c:v>
                </c:pt>
                <c:pt idx="69">
                  <c:v>161351</c:v>
                </c:pt>
                <c:pt idx="70">
                  <c:v>165128</c:v>
                </c:pt>
                <c:pt idx="71">
                  <c:v>169195</c:v>
                </c:pt>
                <c:pt idx="72">
                  <c:v>173690</c:v>
                </c:pt>
                <c:pt idx="73">
                  <c:v>178602</c:v>
                </c:pt>
                <c:pt idx="74">
                  <c:v>182818</c:v>
                </c:pt>
                <c:pt idx="75">
                  <c:v>187965</c:v>
                </c:pt>
                <c:pt idx="76">
                  <c:v>190660</c:v>
                </c:pt>
                <c:pt idx="77">
                  <c:v>202936</c:v>
                </c:pt>
                <c:pt idx="78">
                  <c:v>211883</c:v>
                </c:pt>
                <c:pt idx="79">
                  <c:v>219975</c:v>
                </c:pt>
                <c:pt idx="80">
                  <c:v>229334</c:v>
                </c:pt>
                <c:pt idx="81">
                  <c:v>239740</c:v>
                </c:pt>
                <c:pt idx="82">
                  <c:v>248555</c:v>
                </c:pt>
                <c:pt idx="83">
                  <c:v>256946</c:v>
                </c:pt>
                <c:pt idx="84">
                  <c:v>264098</c:v>
                </c:pt>
                <c:pt idx="85">
                  <c:v>278411</c:v>
                </c:pt>
                <c:pt idx="86">
                  <c:v>289906</c:v>
                </c:pt>
                <c:pt idx="87">
                  <c:v>300545</c:v>
                </c:pt>
                <c:pt idx="88">
                  <c:v>311906</c:v>
                </c:pt>
                <c:pt idx="89">
                  <c:v>323376</c:v>
                </c:pt>
                <c:pt idx="90">
                  <c:v>333415</c:v>
                </c:pt>
                <c:pt idx="91">
                  <c:v>342464</c:v>
                </c:pt>
                <c:pt idx="92">
                  <c:v>354434</c:v>
                </c:pt>
                <c:pt idx="93">
                  <c:v>367640</c:v>
                </c:pt>
                <c:pt idx="94">
                  <c:v>380973</c:v>
                </c:pt>
                <c:pt idx="95">
                  <c:v>394068</c:v>
                </c:pt>
                <c:pt idx="96">
                  <c:v>405992</c:v>
                </c:pt>
                <c:pt idx="97">
                  <c:v>412980</c:v>
                </c:pt>
                <c:pt idx="98">
                  <c:v>429161</c:v>
                </c:pt>
                <c:pt idx="99">
                  <c:v>446918</c:v>
                </c:pt>
                <c:pt idx="100">
                  <c:v>463620</c:v>
                </c:pt>
                <c:pt idx="101">
                  <c:v>478953</c:v>
                </c:pt>
                <c:pt idx="102">
                  <c:v>495527</c:v>
                </c:pt>
                <c:pt idx="103">
                  <c:v>514287</c:v>
                </c:pt>
                <c:pt idx="104">
                  <c:v>523063</c:v>
                </c:pt>
                <c:pt idx="105">
                  <c:v>540115</c:v>
                </c:pt>
                <c:pt idx="106">
                  <c:v>559872</c:v>
                </c:pt>
                <c:pt idx="107">
                  <c:v>580522</c:v>
                </c:pt>
                <c:pt idx="108">
                  <c:v>601239</c:v>
                </c:pt>
                <c:pt idx="109">
                  <c:v>621156</c:v>
                </c:pt>
                <c:pt idx="110">
                  <c:v>639385</c:v>
                </c:pt>
                <c:pt idx="111">
                  <c:v>650311</c:v>
                </c:pt>
                <c:pt idx="112">
                  <c:v>668219</c:v>
                </c:pt>
                <c:pt idx="113">
                  <c:v>689452</c:v>
                </c:pt>
                <c:pt idx="114">
                  <c:v>708962</c:v>
                </c:pt>
                <c:pt idx="115">
                  <c:v>731781</c:v>
                </c:pt>
                <c:pt idx="116">
                  <c:v>753370</c:v>
                </c:pt>
                <c:pt idx="117">
                  <c:v>770600</c:v>
                </c:pt>
                <c:pt idx="118">
                  <c:v>782383</c:v>
                </c:pt>
                <c:pt idx="119">
                  <c:v>803898</c:v>
                </c:pt>
                <c:pt idx="120">
                  <c:v>825636</c:v>
                </c:pt>
                <c:pt idx="121">
                  <c:v>849155</c:v>
                </c:pt>
                <c:pt idx="122">
                  <c:v>871436</c:v>
                </c:pt>
                <c:pt idx="123">
                  <c:v>894428</c:v>
                </c:pt>
                <c:pt idx="124">
                  <c:v>915482</c:v>
                </c:pt>
                <c:pt idx="125">
                  <c:v>928238</c:v>
                </c:pt>
                <c:pt idx="126">
                  <c:v>946054</c:v>
                </c:pt>
                <c:pt idx="127">
                  <c:v>968237</c:v>
                </c:pt>
                <c:pt idx="128">
                  <c:v>992069</c:v>
                </c:pt>
                <c:pt idx="129">
                  <c:v>1015678</c:v>
                </c:pt>
                <c:pt idx="130">
                  <c:v>1038988</c:v>
                </c:pt>
                <c:pt idx="131">
                  <c:v>1061367</c:v>
                </c:pt>
                <c:pt idx="132">
                  <c:v>1074467</c:v>
                </c:pt>
                <c:pt idx="133">
                  <c:v>1097468</c:v>
                </c:pt>
                <c:pt idx="134">
                  <c:v>1122339</c:v>
                </c:pt>
                <c:pt idx="135">
                  <c:v>1146286</c:v>
                </c:pt>
                <c:pt idx="136">
                  <c:v>1175462</c:v>
                </c:pt>
                <c:pt idx="137">
                  <c:v>1201014</c:v>
                </c:pt>
                <c:pt idx="138">
                  <c:v>1221518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'Statistik Harian'!$T$1</c:f>
              <c:strCache>
                <c:ptCount val="1"/>
                <c:pt idx="0">
                  <c:v>Jumlah orang diperiksa</c:v>
                </c:pt>
              </c:strCache>
            </c:strRef>
          </c:tx>
          <c:spPr>
            <a:solidFill>
              <a:srgbClr val="ea4335"/>
            </a:solidFill>
            <a:ln w="19080">
              <a:solidFill>
                <a:srgbClr val="ea4335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'Statistik Harian'!$A$2:$A$140</c:f>
              <c:strCache>
                <c:ptCount val="139"/>
                <c:pt idx="0">
                  <c:v>2 Mar</c:v>
                </c:pt>
                <c:pt idx="1">
                  <c:v>3 Mar</c:v>
                </c:pt>
                <c:pt idx="2">
                  <c:v>4 Mar</c:v>
                </c:pt>
                <c:pt idx="3">
                  <c:v>5 Mar</c:v>
                </c:pt>
                <c:pt idx="4">
                  <c:v>6 Mar</c:v>
                </c:pt>
                <c:pt idx="5">
                  <c:v>7 Mar</c:v>
                </c:pt>
                <c:pt idx="6">
                  <c:v>8 Mar</c:v>
                </c:pt>
                <c:pt idx="7">
                  <c:v>9 Mar</c:v>
                </c:pt>
                <c:pt idx="8">
                  <c:v>10 Mar</c:v>
                </c:pt>
                <c:pt idx="9">
                  <c:v>12 Mar</c:v>
                </c:pt>
                <c:pt idx="10">
                  <c:v>13 Mar</c:v>
                </c:pt>
                <c:pt idx="11">
                  <c:v>14 Mar</c:v>
                </c:pt>
                <c:pt idx="12">
                  <c:v>15 Mar</c:v>
                </c:pt>
                <c:pt idx="13">
                  <c:v>16 Mar</c:v>
                </c:pt>
                <c:pt idx="14">
                  <c:v>17 Mar</c:v>
                </c:pt>
                <c:pt idx="15">
                  <c:v>18 Mar</c:v>
                </c:pt>
                <c:pt idx="16">
                  <c:v>19 Mar</c:v>
                </c:pt>
                <c:pt idx="17">
                  <c:v>20 Mar</c:v>
                </c:pt>
                <c:pt idx="18">
                  <c:v>21 Mar</c:v>
                </c:pt>
                <c:pt idx="19">
                  <c:v>22 Mar</c:v>
                </c:pt>
                <c:pt idx="20">
                  <c:v>23 Mar</c:v>
                </c:pt>
                <c:pt idx="21">
                  <c:v>24 Mar</c:v>
                </c:pt>
                <c:pt idx="22">
                  <c:v>25 Mar</c:v>
                </c:pt>
                <c:pt idx="23">
                  <c:v>26 Mar</c:v>
                </c:pt>
                <c:pt idx="24">
                  <c:v>27 Mar</c:v>
                </c:pt>
                <c:pt idx="25">
                  <c:v>28 Mar</c:v>
                </c:pt>
                <c:pt idx="26">
                  <c:v>29 Mar</c:v>
                </c:pt>
                <c:pt idx="27">
                  <c:v>30 Mar</c:v>
                </c:pt>
                <c:pt idx="28">
                  <c:v>31 Mar</c:v>
                </c:pt>
                <c:pt idx="29">
                  <c:v>1 Apr</c:v>
                </c:pt>
                <c:pt idx="30">
                  <c:v>2 Apr</c:v>
                </c:pt>
                <c:pt idx="31">
                  <c:v>3 Apr</c:v>
                </c:pt>
                <c:pt idx="32">
                  <c:v>4 Apr</c:v>
                </c:pt>
                <c:pt idx="33">
                  <c:v>5 Apr</c:v>
                </c:pt>
                <c:pt idx="34">
                  <c:v>6 Apr</c:v>
                </c:pt>
                <c:pt idx="35">
                  <c:v>7 Apr</c:v>
                </c:pt>
                <c:pt idx="36">
                  <c:v>8 Apr</c:v>
                </c:pt>
                <c:pt idx="37">
                  <c:v>9 Apr</c:v>
                </c:pt>
                <c:pt idx="38">
                  <c:v>10 Apr</c:v>
                </c:pt>
                <c:pt idx="39">
                  <c:v>11 Apr</c:v>
                </c:pt>
                <c:pt idx="40">
                  <c:v>12 Apr</c:v>
                </c:pt>
                <c:pt idx="41">
                  <c:v>13 Apr</c:v>
                </c:pt>
                <c:pt idx="42">
                  <c:v>14 Apr</c:v>
                </c:pt>
                <c:pt idx="43">
                  <c:v>15 Apr</c:v>
                </c:pt>
                <c:pt idx="44">
                  <c:v>16 Apr</c:v>
                </c:pt>
                <c:pt idx="45">
                  <c:v>17 Apr</c:v>
                </c:pt>
                <c:pt idx="46">
                  <c:v>18 Apr</c:v>
                </c:pt>
                <c:pt idx="47">
                  <c:v>19 Apr</c:v>
                </c:pt>
                <c:pt idx="48">
                  <c:v>20 Apr</c:v>
                </c:pt>
                <c:pt idx="49">
                  <c:v>21 Apr</c:v>
                </c:pt>
                <c:pt idx="50">
                  <c:v>22 Apr</c:v>
                </c:pt>
                <c:pt idx="51">
                  <c:v>23 Apr</c:v>
                </c:pt>
                <c:pt idx="52">
                  <c:v>24 Apr</c:v>
                </c:pt>
                <c:pt idx="53">
                  <c:v>25 Apr</c:v>
                </c:pt>
                <c:pt idx="54">
                  <c:v>26 Apr</c:v>
                </c:pt>
                <c:pt idx="55">
                  <c:v>27 Apr</c:v>
                </c:pt>
                <c:pt idx="56">
                  <c:v>28 Apr</c:v>
                </c:pt>
                <c:pt idx="57">
                  <c:v>29 Apr</c:v>
                </c:pt>
                <c:pt idx="58">
                  <c:v>30 Apr</c:v>
                </c:pt>
                <c:pt idx="59">
                  <c:v>1 May</c:v>
                </c:pt>
                <c:pt idx="60">
                  <c:v>2 May</c:v>
                </c:pt>
                <c:pt idx="61">
                  <c:v>3 May</c:v>
                </c:pt>
                <c:pt idx="62">
                  <c:v>4 May</c:v>
                </c:pt>
                <c:pt idx="63">
                  <c:v>5 May</c:v>
                </c:pt>
                <c:pt idx="64">
                  <c:v>6 May</c:v>
                </c:pt>
                <c:pt idx="65">
                  <c:v>7 May</c:v>
                </c:pt>
                <c:pt idx="66">
                  <c:v>8 May</c:v>
                </c:pt>
                <c:pt idx="67">
                  <c:v>9 May</c:v>
                </c:pt>
                <c:pt idx="68">
                  <c:v>10 May</c:v>
                </c:pt>
                <c:pt idx="69">
                  <c:v>11 May</c:v>
                </c:pt>
                <c:pt idx="70">
                  <c:v>12 May</c:v>
                </c:pt>
                <c:pt idx="71">
                  <c:v>13 May</c:v>
                </c:pt>
                <c:pt idx="72">
                  <c:v>14 May</c:v>
                </c:pt>
                <c:pt idx="73">
                  <c:v>15 May</c:v>
                </c:pt>
                <c:pt idx="74">
                  <c:v>16 May</c:v>
                </c:pt>
                <c:pt idx="75">
                  <c:v>17 May</c:v>
                </c:pt>
                <c:pt idx="76">
                  <c:v>18 May</c:v>
                </c:pt>
                <c:pt idx="77">
                  <c:v>19 May</c:v>
                </c:pt>
                <c:pt idx="78">
                  <c:v>20 May</c:v>
                </c:pt>
                <c:pt idx="79">
                  <c:v>21 May</c:v>
                </c:pt>
                <c:pt idx="80">
                  <c:v>22 May</c:v>
                </c:pt>
                <c:pt idx="81">
                  <c:v>23 May</c:v>
                </c:pt>
                <c:pt idx="82">
                  <c:v>24 May</c:v>
                </c:pt>
                <c:pt idx="83">
                  <c:v>25 May</c:v>
                </c:pt>
                <c:pt idx="84">
                  <c:v>26 May</c:v>
                </c:pt>
                <c:pt idx="85">
                  <c:v>27 May</c:v>
                </c:pt>
                <c:pt idx="86">
                  <c:v>28 May</c:v>
                </c:pt>
                <c:pt idx="87">
                  <c:v>29 May</c:v>
                </c:pt>
                <c:pt idx="88">
                  <c:v>30 May</c:v>
                </c:pt>
                <c:pt idx="89">
                  <c:v>31 May</c:v>
                </c:pt>
                <c:pt idx="90">
                  <c:v>1 Jun</c:v>
                </c:pt>
                <c:pt idx="91">
                  <c:v>2 Jun</c:v>
                </c:pt>
                <c:pt idx="92">
                  <c:v>3 Jun</c:v>
                </c:pt>
                <c:pt idx="93">
                  <c:v>4 Jun</c:v>
                </c:pt>
                <c:pt idx="94">
                  <c:v>5 Jun</c:v>
                </c:pt>
                <c:pt idx="95">
                  <c:v>6 Jun</c:v>
                </c:pt>
                <c:pt idx="96">
                  <c:v>7 Jun</c:v>
                </c:pt>
                <c:pt idx="97">
                  <c:v>8 Jun</c:v>
                </c:pt>
                <c:pt idx="98">
                  <c:v>9 Jun</c:v>
                </c:pt>
                <c:pt idx="99">
                  <c:v>10 Jun</c:v>
                </c:pt>
                <c:pt idx="100">
                  <c:v>11 Jun</c:v>
                </c:pt>
                <c:pt idx="101">
                  <c:v>12 Jun</c:v>
                </c:pt>
                <c:pt idx="102">
                  <c:v>13 Jun</c:v>
                </c:pt>
                <c:pt idx="103">
                  <c:v>14 Jun</c:v>
                </c:pt>
                <c:pt idx="104">
                  <c:v>15 Jun</c:v>
                </c:pt>
                <c:pt idx="105">
                  <c:v>16 Jun</c:v>
                </c:pt>
                <c:pt idx="106">
                  <c:v>17 Jun</c:v>
                </c:pt>
                <c:pt idx="107">
                  <c:v>18 Jun</c:v>
                </c:pt>
                <c:pt idx="108">
                  <c:v>19 Jun</c:v>
                </c:pt>
                <c:pt idx="109">
                  <c:v>20 Jun</c:v>
                </c:pt>
                <c:pt idx="110">
                  <c:v>21 Jun</c:v>
                </c:pt>
                <c:pt idx="111">
                  <c:v>22 Jun</c:v>
                </c:pt>
                <c:pt idx="112">
                  <c:v>23 Jun</c:v>
                </c:pt>
                <c:pt idx="113">
                  <c:v>24 Jun</c:v>
                </c:pt>
                <c:pt idx="114">
                  <c:v>25 Jun</c:v>
                </c:pt>
                <c:pt idx="115">
                  <c:v>26 Jun</c:v>
                </c:pt>
                <c:pt idx="116">
                  <c:v>27 Jun</c:v>
                </c:pt>
                <c:pt idx="117">
                  <c:v>28 Jun</c:v>
                </c:pt>
                <c:pt idx="118">
                  <c:v>29 Jun</c:v>
                </c:pt>
                <c:pt idx="119">
                  <c:v>30 Jun</c:v>
                </c:pt>
                <c:pt idx="120">
                  <c:v>1 Jul</c:v>
                </c:pt>
                <c:pt idx="121">
                  <c:v>2 Jul</c:v>
                </c:pt>
                <c:pt idx="122">
                  <c:v>3 Jul</c:v>
                </c:pt>
                <c:pt idx="123">
                  <c:v>4 Jul</c:v>
                </c:pt>
                <c:pt idx="124">
                  <c:v>5 Jul</c:v>
                </c:pt>
                <c:pt idx="125">
                  <c:v>6 Jul</c:v>
                </c:pt>
                <c:pt idx="126">
                  <c:v>7 Jul</c:v>
                </c:pt>
                <c:pt idx="127">
                  <c:v>8 Jul</c:v>
                </c:pt>
                <c:pt idx="128">
                  <c:v>9 Jul</c:v>
                </c:pt>
                <c:pt idx="129">
                  <c:v>10 Jul</c:v>
                </c:pt>
                <c:pt idx="130">
                  <c:v>11 Jul</c:v>
                </c:pt>
                <c:pt idx="131">
                  <c:v>12 Jul</c:v>
                </c:pt>
                <c:pt idx="132">
                  <c:v>13 Jul</c:v>
                </c:pt>
                <c:pt idx="133">
                  <c:v>14 Jul</c:v>
                </c:pt>
                <c:pt idx="134">
                  <c:v>15 Jul</c:v>
                </c:pt>
                <c:pt idx="135">
                  <c:v>16 Jul</c:v>
                </c:pt>
                <c:pt idx="136">
                  <c:v>17 Jul</c:v>
                </c:pt>
                <c:pt idx="137">
                  <c:v>18 Jul</c:v>
                </c:pt>
                <c:pt idx="138">
                  <c:v>19 Jul</c:v>
                </c:pt>
              </c:strCache>
            </c:strRef>
          </c:cat>
          <c:val>
            <c:numRef>
              <c:f>'Statistik Harian'!$T$2:$T$140</c:f>
              <c:numCache>
                <c:formatCode>General</c:formatCode>
                <c:ptCount val="139"/>
                <c:pt idx="0">
                  <c:v>339</c:v>
                </c:pt>
                <c:pt idx="1">
                  <c:v>341</c:v>
                </c:pt>
                <c:pt idx="2">
                  <c:v>372</c:v>
                </c:pt>
                <c:pt idx="3">
                  <c:v>388</c:v>
                </c:pt>
                <c:pt idx="4">
                  <c:v>450</c:v>
                </c:pt>
                <c:pt idx="5">
                  <c:v>454</c:v>
                </c:pt>
                <c:pt idx="6">
                  <c:v>483</c:v>
                </c:pt>
                <c:pt idx="7">
                  <c:v>543</c:v>
                </c:pt>
                <c:pt idx="8">
                  <c:v>694</c:v>
                </c:pt>
                <c:pt idx="9">
                  <c:v>862</c:v>
                </c:pt>
                <c:pt idx="10">
                  <c:v>1005</c:v>
                </c:pt>
                <c:pt idx="11">
                  <c:v>1205</c:v>
                </c:pt>
                <c:pt idx="12">
                  <c:v>1293</c:v>
                </c:pt>
                <c:pt idx="13">
                  <c:v>1230</c:v>
                </c:pt>
                <c:pt idx="14">
                  <c:v>1372</c:v>
                </c:pt>
                <c:pt idx="15">
                  <c:v>1592</c:v>
                </c:pt>
                <c:pt idx="16">
                  <c:v>1898</c:v>
                </c:pt>
                <c:pt idx="17">
                  <c:v>2028</c:v>
                </c:pt>
                <c:pt idx="18">
                  <c:v>2365</c:v>
                </c:pt>
                <c:pt idx="19">
                  <c:v>2438</c:v>
                </c:pt>
                <c:pt idx="20">
                  <c:v>2756</c:v>
                </c:pt>
                <c:pt idx="21">
                  <c:v>3332</c:v>
                </c:pt>
                <c:pt idx="22">
                  <c:v>3822</c:v>
                </c:pt>
                <c:pt idx="23">
                  <c:v>4336</c:v>
                </c:pt>
                <c:pt idx="24">
                  <c:v>5775</c:v>
                </c:pt>
                <c:pt idx="25">
                  <c:v>6266</c:v>
                </c:pt>
                <c:pt idx="26">
                  <c:v>6534</c:v>
                </c:pt>
                <c:pt idx="27">
                  <c:v>6663</c:v>
                </c:pt>
                <c:pt idx="28">
                  <c:v>6777</c:v>
                </c:pt>
                <c:pt idx="29">
                  <c:v>7193</c:v>
                </c:pt>
                <c:pt idx="30">
                  <c:v>7425</c:v>
                </c:pt>
                <c:pt idx="31">
                  <c:v>7986</c:v>
                </c:pt>
                <c:pt idx="32">
                  <c:v>9712</c:v>
                </c:pt>
                <c:pt idx="33">
                  <c:v>11242</c:v>
                </c:pt>
                <c:pt idx="34">
                  <c:v>13186</c:v>
                </c:pt>
                <c:pt idx="35">
                  <c:v>14353</c:v>
                </c:pt>
                <c:pt idx="36">
                  <c:v>16511</c:v>
                </c:pt>
                <c:pt idx="37">
                  <c:v>17679</c:v>
                </c:pt>
                <c:pt idx="38">
                  <c:v>19452</c:v>
                </c:pt>
                <c:pt idx="39">
                  <c:v>19964</c:v>
                </c:pt>
                <c:pt idx="40">
                  <c:v>27075</c:v>
                </c:pt>
                <c:pt idx="41">
                  <c:v>27953</c:v>
                </c:pt>
                <c:pt idx="42">
                  <c:v>31628</c:v>
                </c:pt>
                <c:pt idx="43">
                  <c:v>33001</c:v>
                </c:pt>
                <c:pt idx="44">
                  <c:v>34975</c:v>
                </c:pt>
                <c:pt idx="45">
                  <c:v>37134</c:v>
                </c:pt>
                <c:pt idx="46">
                  <c:v>39422</c:v>
                </c:pt>
                <c:pt idx="47">
                  <c:v>42219</c:v>
                </c:pt>
                <c:pt idx="48">
                  <c:v>43749</c:v>
                </c:pt>
                <c:pt idx="49">
                  <c:v>46173</c:v>
                </c:pt>
                <c:pt idx="50">
                  <c:v>47361</c:v>
                </c:pt>
                <c:pt idx="51">
                  <c:v>48647</c:v>
                </c:pt>
                <c:pt idx="52">
                  <c:v>50563</c:v>
                </c:pt>
                <c:pt idx="53">
                  <c:v>52541</c:v>
                </c:pt>
                <c:pt idx="54">
                  <c:v>56974</c:v>
                </c:pt>
                <c:pt idx="55">
                  <c:v>59409</c:v>
                </c:pt>
                <c:pt idx="56">
                  <c:v>62544</c:v>
                </c:pt>
                <c:pt idx="57">
                  <c:v>67784</c:v>
                </c:pt>
                <c:pt idx="58">
                  <c:v>72351</c:v>
                </c:pt>
                <c:pt idx="59">
                  <c:v>76538</c:v>
                </c:pt>
                <c:pt idx="60">
                  <c:v>79868</c:v>
                </c:pt>
                <c:pt idx="61">
                  <c:v>83012</c:v>
                </c:pt>
                <c:pt idx="62">
                  <c:v>86061</c:v>
                </c:pt>
                <c:pt idx="63">
                  <c:v>88924</c:v>
                </c:pt>
                <c:pt idx="64">
                  <c:v>92976</c:v>
                </c:pt>
                <c:pt idx="65">
                  <c:v>96717</c:v>
                </c:pt>
                <c:pt idx="66">
                  <c:v>103361</c:v>
                </c:pt>
                <c:pt idx="67">
                  <c:v>108699</c:v>
                </c:pt>
                <c:pt idx="68">
                  <c:v>113452</c:v>
                </c:pt>
                <c:pt idx="69">
                  <c:v>116358</c:v>
                </c:pt>
                <c:pt idx="70">
                  <c:v>119728</c:v>
                </c:pt>
                <c:pt idx="71">
                  <c:v>123572</c:v>
                </c:pt>
                <c:pt idx="72">
                  <c:v>127813</c:v>
                </c:pt>
                <c:pt idx="73">
                  <c:v>132060</c:v>
                </c:pt>
                <c:pt idx="74">
                  <c:v>135725</c:v>
                </c:pt>
                <c:pt idx="75">
                  <c:v>140473</c:v>
                </c:pt>
                <c:pt idx="76">
                  <c:v>143035</c:v>
                </c:pt>
                <c:pt idx="77">
                  <c:v>147799</c:v>
                </c:pt>
                <c:pt idx="78">
                  <c:v>154139</c:v>
                </c:pt>
                <c:pt idx="79">
                  <c:v>160374</c:v>
                </c:pt>
                <c:pt idx="80">
                  <c:v>168969</c:v>
                </c:pt>
                <c:pt idx="81">
                  <c:v>176035</c:v>
                </c:pt>
                <c:pt idx="82">
                  <c:v>179864</c:v>
                </c:pt>
                <c:pt idx="83">
                  <c:v>183192</c:v>
                </c:pt>
                <c:pt idx="84">
                  <c:v>188302</c:v>
                </c:pt>
                <c:pt idx="85">
                  <c:v>195518</c:v>
                </c:pt>
                <c:pt idx="86">
                  <c:v>201311</c:v>
                </c:pt>
                <c:pt idx="87">
                  <c:v>205165</c:v>
                </c:pt>
                <c:pt idx="88">
                  <c:v>216769</c:v>
                </c:pt>
                <c:pt idx="89">
                  <c:v>223624</c:v>
                </c:pt>
                <c:pt idx="90">
                  <c:v>232113</c:v>
                </c:pt>
                <c:pt idx="91">
                  <c:v>237947</c:v>
                </c:pt>
                <c:pt idx="92">
                  <c:v>246433</c:v>
                </c:pt>
                <c:pt idx="93">
                  <c:v>251736</c:v>
                </c:pt>
                <c:pt idx="94">
                  <c:v>256810</c:v>
                </c:pt>
                <c:pt idx="95">
                  <c:v>264740</c:v>
                </c:pt>
                <c:pt idx="96">
                  <c:v>269146</c:v>
                </c:pt>
                <c:pt idx="97">
                  <c:v>274430</c:v>
                </c:pt>
                <c:pt idx="98">
                  <c:v>281653</c:v>
                </c:pt>
                <c:pt idx="99">
                  <c:v>287478</c:v>
                </c:pt>
                <c:pt idx="100">
                  <c:v>294671</c:v>
                </c:pt>
                <c:pt idx="101">
                  <c:v>302147</c:v>
                </c:pt>
                <c:pt idx="102">
                  <c:v>313275</c:v>
                </c:pt>
                <c:pt idx="103">
                  <c:v>322933</c:v>
                </c:pt>
                <c:pt idx="104">
                  <c:v>329190</c:v>
                </c:pt>
                <c:pt idx="105">
                  <c:v>339309</c:v>
                </c:pt>
                <c:pt idx="106">
                  <c:v>348278</c:v>
                </c:pt>
                <c:pt idx="107">
                  <c:v>358659</c:v>
                </c:pt>
                <c:pt idx="108">
                  <c:v>366581</c:v>
                </c:pt>
                <c:pt idx="109">
                  <c:v>374458</c:v>
                </c:pt>
                <c:pt idx="110">
                  <c:v>383105</c:v>
                </c:pt>
                <c:pt idx="111">
                  <c:v>393117</c:v>
                </c:pt>
                <c:pt idx="112">
                  <c:v>401681</c:v>
                </c:pt>
                <c:pt idx="113">
                  <c:v>413919</c:v>
                </c:pt>
                <c:pt idx="114">
                  <c:v>427158</c:v>
                </c:pt>
                <c:pt idx="115">
                  <c:v>439907</c:v>
                </c:pt>
                <c:pt idx="116">
                  <c:v>449569</c:v>
                </c:pt>
                <c:pt idx="117">
                  <c:v>456636</c:v>
                </c:pt>
                <c:pt idx="118">
                  <c:v>465683</c:v>
                </c:pt>
                <c:pt idx="119">
                  <c:v>477318</c:v>
                </c:pt>
                <c:pt idx="120">
                  <c:v>492318</c:v>
                </c:pt>
                <c:pt idx="121">
                  <c:v>503132</c:v>
                </c:pt>
                <c:pt idx="122">
                  <c:v>519970</c:v>
                </c:pt>
                <c:pt idx="123">
                  <c:v>529669</c:v>
                </c:pt>
                <c:pt idx="124">
                  <c:v>540175</c:v>
                </c:pt>
                <c:pt idx="125">
                  <c:v>552084</c:v>
                </c:pt>
                <c:pt idx="126">
                  <c:v>562759</c:v>
                </c:pt>
                <c:pt idx="127">
                  <c:v>575536</c:v>
                </c:pt>
                <c:pt idx="128">
                  <c:v>588080</c:v>
                </c:pt>
                <c:pt idx="129">
                  <c:v>597468</c:v>
                </c:pt>
                <c:pt idx="130">
                  <c:v>610093</c:v>
                </c:pt>
                <c:pt idx="131">
                  <c:v>621087</c:v>
                </c:pt>
                <c:pt idx="132">
                  <c:v>630149</c:v>
                </c:pt>
                <c:pt idx="133">
                  <c:v>642164</c:v>
                </c:pt>
                <c:pt idx="134">
                  <c:v>657655</c:v>
                </c:pt>
                <c:pt idx="135">
                  <c:v>669811</c:v>
                </c:pt>
                <c:pt idx="136">
                  <c:v>683805</c:v>
                </c:pt>
                <c:pt idx="137">
                  <c:v>697043</c:v>
                </c:pt>
                <c:pt idx="138">
                  <c:v>707238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92512132"/>
        <c:axId val="48487480"/>
      </c:lineChart>
      <c:catAx>
        <c:axId val="92512132"/>
        <c:scaling>
          <c:orientation val="minMax"/>
        </c:scaling>
        <c:delete val="0"/>
        <c:axPos val="b"/>
        <c:numFmt formatCode="d\ mmm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48487480"/>
        <c:crosses val="autoZero"/>
        <c:auto val="1"/>
        <c:lblAlgn val="ctr"/>
        <c:lblOffset val="100"/>
        <c:noMultiLvlLbl val="0"/>
      </c:catAx>
      <c:valAx>
        <c:axId val="48487480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92512132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pieChart>
        <c:varyColors val="1"/>
        <c:ser>
          <c:idx val="0"/>
          <c:order val="0"/>
          <c:tx>
            <c:strRef>
              <c:f>'Kasus per Provinsi'!$C$2</c:f>
              <c:strCache>
                <c:ptCount val="1"/>
                <c:pt idx="0">
                  <c:v>Kasus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</c:spPr>
          <c:explosion val="0"/>
          <c:dPt>
            <c:idx val="0"/>
            <c:spPr>
              <a:solidFill>
                <a:srgbClr val="4285f4"/>
              </a:solidFill>
              <a:ln>
                <a:noFill/>
              </a:ln>
            </c:spPr>
          </c:dPt>
          <c:dPt>
            <c:idx val="1"/>
            <c:spPr>
              <a:solidFill>
                <a:srgbClr val="ea4335"/>
              </a:solidFill>
              <a:ln>
                <a:noFill/>
              </a:ln>
            </c:spPr>
          </c:dPt>
          <c:dPt>
            <c:idx val="2"/>
            <c:spPr>
              <a:solidFill>
                <a:srgbClr val="fbbc04"/>
              </a:solidFill>
              <a:ln>
                <a:noFill/>
              </a:ln>
            </c:spPr>
          </c:dPt>
          <c:dPt>
            <c:idx val="3"/>
            <c:spPr>
              <a:solidFill>
                <a:srgbClr val="34a853"/>
              </a:solidFill>
              <a:ln>
                <a:noFill/>
              </a:ln>
            </c:spPr>
          </c:dPt>
          <c:dPt>
            <c:idx val="4"/>
            <c:spPr>
              <a:solidFill>
                <a:srgbClr val="ff6d01"/>
              </a:solidFill>
              <a:ln>
                <a:noFill/>
              </a:ln>
            </c:spPr>
          </c:dPt>
          <c:dPt>
            <c:idx val="5"/>
            <c:spPr>
              <a:solidFill>
                <a:srgbClr val="46bdc6"/>
              </a:solidFill>
              <a:ln>
                <a:noFill/>
              </a:ln>
            </c:spPr>
          </c:dPt>
          <c:dPt>
            <c:idx val="6"/>
            <c:spPr>
              <a:solidFill>
                <a:srgbClr val="7baaf7"/>
              </a:solidFill>
              <a:ln>
                <a:noFill/>
              </a:ln>
            </c:spPr>
          </c:dPt>
          <c:dPt>
            <c:idx val="7"/>
            <c:spPr>
              <a:solidFill>
                <a:srgbClr val="f07b72"/>
              </a:solidFill>
              <a:ln>
                <a:noFill/>
              </a:ln>
            </c:spPr>
          </c:dPt>
          <c:dPt>
            <c:idx val="8"/>
            <c:spPr>
              <a:solidFill>
                <a:srgbClr val="fcd04f"/>
              </a:solidFill>
              <a:ln>
                <a:noFill/>
              </a:ln>
            </c:spPr>
          </c:dPt>
          <c:dPt>
            <c:idx val="9"/>
            <c:spPr>
              <a:solidFill>
                <a:srgbClr val="71c287"/>
              </a:solidFill>
              <a:ln>
                <a:noFill/>
              </a:ln>
            </c:spPr>
          </c:dPt>
          <c:dPt>
            <c:idx val="10"/>
            <c:spPr>
              <a:solidFill>
                <a:srgbClr val="ff994d"/>
              </a:solidFill>
              <a:ln>
                <a:noFill/>
              </a:ln>
            </c:spPr>
          </c:dPt>
          <c:dPt>
            <c:idx val="11"/>
            <c:spPr>
              <a:solidFill>
                <a:srgbClr val="7ed1d7"/>
              </a:solidFill>
              <a:ln>
                <a:noFill/>
              </a:ln>
            </c:spPr>
          </c:dPt>
          <c:dPt>
            <c:idx val="12"/>
            <c:spPr>
              <a:solidFill>
                <a:srgbClr val="b3cefb"/>
              </a:solidFill>
              <a:ln>
                <a:noFill/>
              </a:ln>
            </c:spPr>
          </c:dPt>
          <c:dPt>
            <c:idx val="13"/>
            <c:spPr>
              <a:solidFill>
                <a:srgbClr val="f7b4ae"/>
              </a:solidFill>
              <a:ln>
                <a:noFill/>
              </a:ln>
            </c:spPr>
          </c:dPt>
          <c:dPt>
            <c:idx val="14"/>
            <c:spPr>
              <a:solidFill>
                <a:srgbClr val="fde49b"/>
              </a:solidFill>
              <a:ln>
                <a:noFill/>
              </a:ln>
            </c:spPr>
          </c:dPt>
          <c:dPt>
            <c:idx val="15"/>
            <c:spPr>
              <a:solidFill>
                <a:srgbClr val="aedcba"/>
              </a:solidFill>
              <a:ln>
                <a:noFill/>
              </a:ln>
            </c:spPr>
          </c:dPt>
          <c:dPt>
            <c:idx val="16"/>
            <c:spPr>
              <a:solidFill>
                <a:srgbClr val="ffc599"/>
              </a:solidFill>
              <a:ln>
                <a:noFill/>
              </a:ln>
            </c:spPr>
          </c:dPt>
          <c:dPt>
            <c:idx val="17"/>
            <c:spPr>
              <a:solidFill>
                <a:srgbClr val="b5e5e8"/>
              </a:solidFill>
              <a:ln>
                <a:noFill/>
              </a:ln>
            </c:spPr>
          </c:dPt>
          <c:dPt>
            <c:idx val="18"/>
            <c:spPr>
              <a:solidFill>
                <a:srgbClr val="ecf3fe"/>
              </a:solidFill>
              <a:ln>
                <a:noFill/>
              </a:ln>
            </c:spPr>
          </c:dPt>
          <c:dPt>
            <c:idx val="19"/>
            <c:spPr>
              <a:solidFill>
                <a:srgbClr val="fdeceb"/>
              </a:solidFill>
              <a:ln>
                <a:noFill/>
              </a:ln>
            </c:spPr>
          </c:dPt>
          <c:dPt>
            <c:idx val="20"/>
            <c:spPr>
              <a:solidFill>
                <a:srgbClr val="fff8e6"/>
              </a:solidFill>
              <a:ln>
                <a:noFill/>
              </a:ln>
            </c:spPr>
          </c:dPt>
          <c:dPt>
            <c:idx val="21"/>
            <c:spPr>
              <a:solidFill>
                <a:srgbClr val="ebf6ee"/>
              </a:solidFill>
              <a:ln>
                <a:noFill/>
              </a:ln>
            </c:spPr>
          </c:dPt>
          <c:dPt>
            <c:idx val="22"/>
            <c:spPr>
              <a:solidFill>
                <a:srgbClr val="fff0e6"/>
              </a:solidFill>
              <a:ln>
                <a:noFill/>
              </a:ln>
            </c:spPr>
          </c:dPt>
          <c:dPt>
            <c:idx val="23"/>
            <c:spPr>
              <a:solidFill>
                <a:srgbClr val="edf8f9"/>
              </a:solidFill>
              <a:ln>
                <a:noFill/>
              </a:ln>
            </c:spPr>
          </c:dPt>
          <c:dPt>
            <c:idx val="24"/>
            <c:spPr>
              <a:solidFill>
                <a:srgbClr val="251701"/>
              </a:solidFill>
              <a:ln>
                <a:noFill/>
              </a:ln>
            </c:spPr>
          </c:dPt>
          <c:dPt>
            <c:idx val="25"/>
            <c:spPr>
              <a:solidFill>
                <a:srgbClr val="032527"/>
              </a:solidFill>
              <a:ln>
                <a:noFill/>
              </a:ln>
            </c:spPr>
          </c:dPt>
          <c:dPt>
            <c:idx val="26"/>
            <c:spPr>
              <a:solidFill>
                <a:srgbClr val="010d31"/>
              </a:solidFill>
              <a:ln>
                <a:noFill/>
              </a:ln>
            </c:spPr>
          </c:dPt>
          <c:dPt>
            <c:idx val="27"/>
            <c:spPr>
              <a:solidFill>
                <a:srgbClr val="291121"/>
              </a:solidFill>
              <a:ln>
                <a:noFill/>
              </a:ln>
            </c:spPr>
          </c:dPt>
          <c:dPt>
            <c:idx val="28"/>
            <c:spPr>
              <a:solidFill>
                <a:srgbClr val="ff1d32"/>
              </a:solidFill>
              <a:ln>
                <a:noFill/>
              </a:ln>
            </c:spPr>
          </c:dPt>
          <c:dPt>
            <c:idx val="29"/>
            <c:spPr>
              <a:solidFill>
                <a:srgbClr val="250d0a"/>
              </a:solidFill>
              <a:ln>
                <a:noFill/>
              </a:ln>
            </c:spPr>
          </c:dPt>
          <c:dPt>
            <c:idx val="30"/>
            <c:spPr>
              <a:solidFill>
                <a:srgbClr val="5f3d05"/>
              </a:solidFill>
              <a:ln>
                <a:noFill/>
              </a:ln>
            </c:spPr>
          </c:dPt>
          <c:dPt>
            <c:idx val="31"/>
            <c:spPr>
              <a:solidFill>
                <a:srgbClr val="0b5d64"/>
              </a:solidFill>
              <a:ln>
                <a:noFill/>
              </a:ln>
            </c:spPr>
          </c:dPt>
          <c:dPt>
            <c:idx val="32"/>
            <c:spPr>
              <a:solidFill>
                <a:srgbClr val="01217d"/>
              </a:solidFill>
              <a:ln>
                <a:noFill/>
              </a:ln>
            </c:spPr>
          </c:dPt>
          <c:dPt>
            <c:idx val="33"/>
            <c:spPr>
              <a:solidFill>
                <a:srgbClr val="652b55"/>
              </a:solidFill>
              <a:ln>
                <a:noFill/>
              </a:ln>
            </c:spPr>
          </c:dPt>
          <c:dPt>
            <c:idx val="34"/>
            <c:spPr>
              <a:solidFill>
                <a:srgbClr val="ff497e"/>
              </a:solidFill>
              <a:ln>
                <a:noFill/>
              </a:ln>
            </c:spPr>
          </c:dPt>
          <c:dLbls>
            <c:numFmt formatCode="#,##0" sourceLinked="1"/>
            <c:dLbl>
              <c:idx val="0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5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8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0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1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2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3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4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5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6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7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8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9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0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1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2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3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4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5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6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7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8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9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0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1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2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3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4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'Kasus per Provinsi'!$B$3:$B$37</c:f>
              <c:strCache>
                <c:ptCount val="35"/>
                <c:pt idx="0">
                  <c:v>Aceh</c:v>
                </c:pt>
                <c:pt idx="1">
                  <c:v>Bali</c:v>
                </c:pt>
                <c:pt idx="2">
                  <c:v>Banten</c:v>
                </c:pt>
                <c:pt idx="3">
                  <c:v>Bangka Belitung</c:v>
                </c:pt>
                <c:pt idx="4">
                  <c:v>Bengkulu</c:v>
                </c:pt>
                <c:pt idx="5">
                  <c:v>DI Yogyakarta</c:v>
                </c:pt>
                <c:pt idx="6">
                  <c:v>DKI Jakarta</c:v>
                </c:pt>
                <c:pt idx="7">
                  <c:v>Jambi</c:v>
                </c:pt>
                <c:pt idx="8">
                  <c:v>Jawa Barat</c:v>
                </c:pt>
                <c:pt idx="9">
                  <c:v>Jawa Tengah</c:v>
                </c:pt>
                <c:pt idx="10">
                  <c:v>Jawa Timur</c:v>
                </c:pt>
                <c:pt idx="11">
                  <c:v>Kalimantan Barat</c:v>
                </c:pt>
                <c:pt idx="12">
                  <c:v>Kalimantan Timur</c:v>
                </c:pt>
                <c:pt idx="13">
                  <c:v>Kalimantan Tengah</c:v>
                </c:pt>
                <c:pt idx="14">
                  <c:v>Kalimantan Selatan</c:v>
                </c:pt>
                <c:pt idx="15">
                  <c:v>Kalimantan Utara</c:v>
                </c:pt>
                <c:pt idx="16">
                  <c:v>Kepulauan Riau</c:v>
                </c:pt>
                <c:pt idx="17">
                  <c:v>Nusa Tenggara Barat</c:v>
                </c:pt>
                <c:pt idx="18">
                  <c:v>Sumatera Selatan</c:v>
                </c:pt>
                <c:pt idx="19">
                  <c:v>Sumatera Barat</c:v>
                </c:pt>
                <c:pt idx="20">
                  <c:v>Sulawesi Utara</c:v>
                </c:pt>
                <c:pt idx="21">
                  <c:v>Sumatera Utara</c:v>
                </c:pt>
                <c:pt idx="22">
                  <c:v>Sulawesi Tenggara</c:v>
                </c:pt>
                <c:pt idx="23">
                  <c:v>Sulawesi Selatan</c:v>
                </c:pt>
                <c:pt idx="24">
                  <c:v>Sulawesi Tengah</c:v>
                </c:pt>
                <c:pt idx="25">
                  <c:v>Lampung</c:v>
                </c:pt>
                <c:pt idx="26">
                  <c:v>Riau</c:v>
                </c:pt>
                <c:pt idx="27">
                  <c:v>Maluku Utara</c:v>
                </c:pt>
                <c:pt idx="28">
                  <c:v>Maluku</c:v>
                </c:pt>
                <c:pt idx="29">
                  <c:v>Papua Barat</c:v>
                </c:pt>
                <c:pt idx="30">
                  <c:v>Papua</c:v>
                </c:pt>
                <c:pt idx="31">
                  <c:v>Sulawesi Barat</c:v>
                </c:pt>
                <c:pt idx="32">
                  <c:v>Nusa Tenggara Timur</c:v>
                </c:pt>
                <c:pt idx="33">
                  <c:v>Gorontalo</c:v>
                </c:pt>
                <c:pt idx="34">
                  <c:v>Dalam proses investigasi</c:v>
                </c:pt>
              </c:strCache>
            </c:strRef>
          </c:cat>
          <c:val>
            <c:numRef>
              <c:f>'Kasus per Provinsi'!$C$3:$C$37</c:f>
              <c:numCache>
                <c:formatCode>General</c:formatCode>
                <c:ptCount val="35"/>
                <c:pt idx="0">
                  <c:v>146</c:v>
                </c:pt>
                <c:pt idx="1">
                  <c:v>2745</c:v>
                </c:pt>
                <c:pt idx="2">
                  <c:v>1674</c:v>
                </c:pt>
                <c:pt idx="3">
                  <c:v>176</c:v>
                </c:pt>
                <c:pt idx="4">
                  <c:v>181</c:v>
                </c:pt>
                <c:pt idx="5">
                  <c:v>432</c:v>
                </c:pt>
                <c:pt idx="6">
                  <c:v>16538</c:v>
                </c:pt>
                <c:pt idx="7">
                  <c:v>132</c:v>
                </c:pt>
                <c:pt idx="8">
                  <c:v>5488</c:v>
                </c:pt>
                <c:pt idx="9">
                  <c:v>6932</c:v>
                </c:pt>
                <c:pt idx="10">
                  <c:v>18308</c:v>
                </c:pt>
                <c:pt idx="11">
                  <c:v>359</c:v>
                </c:pt>
                <c:pt idx="12">
                  <c:v>868</c:v>
                </c:pt>
                <c:pt idx="13">
                  <c:v>1399</c:v>
                </c:pt>
                <c:pt idx="14">
                  <c:v>4938</c:v>
                </c:pt>
                <c:pt idx="15">
                  <c:v>216</c:v>
                </c:pt>
                <c:pt idx="16">
                  <c:v>345</c:v>
                </c:pt>
                <c:pt idx="17">
                  <c:v>1725</c:v>
                </c:pt>
                <c:pt idx="18">
                  <c:v>3012</c:v>
                </c:pt>
                <c:pt idx="19">
                  <c:v>826</c:v>
                </c:pt>
                <c:pt idx="20">
                  <c:v>1898</c:v>
                </c:pt>
                <c:pt idx="21">
                  <c:v>2937</c:v>
                </c:pt>
                <c:pt idx="22">
                  <c:v>587</c:v>
                </c:pt>
                <c:pt idx="23">
                  <c:v>8039</c:v>
                </c:pt>
                <c:pt idx="24">
                  <c:v>196</c:v>
                </c:pt>
                <c:pt idx="25">
                  <c:v>231</c:v>
                </c:pt>
                <c:pt idx="26">
                  <c:v>272</c:v>
                </c:pt>
                <c:pt idx="27">
                  <c:v>1273</c:v>
                </c:pt>
                <c:pt idx="28">
                  <c:v>960</c:v>
                </c:pt>
                <c:pt idx="29">
                  <c:v>341</c:v>
                </c:pt>
                <c:pt idx="30">
                  <c:v>2601</c:v>
                </c:pt>
                <c:pt idx="31">
                  <c:v>159</c:v>
                </c:pt>
                <c:pt idx="32">
                  <c:v>131</c:v>
                </c:pt>
                <c:pt idx="33">
                  <c:v>432</c:v>
                </c:pt>
                <c:pt idx="34">
                  <c:v>24</c:v>
                </c:pt>
              </c:numCache>
            </c:numRef>
          </c:val>
        </c:ser>
        <c:firstSliceAng val="0"/>
      </c:pieChart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percentStacked"/>
        <c:varyColors val="0"/>
        <c:ser>
          <c:idx val="0"/>
          <c:order val="0"/>
          <c:tx>
            <c:strRef>
              <c:f>'Timeline per Provinsi'!$AO$1</c:f>
              <c:strCache>
                <c:ptCount val="1"/>
                <c:pt idx="0">
                  <c:v>Jakarta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'Timeline per Provinsi'!$A$2:$A$11</c:f>
              <c:strCache>
                <c:ptCount val="10"/>
                <c:pt idx="0">
                  <c:v>s/d 19 Mar</c:v>
                </c:pt>
                <c:pt idx="1">
                  <c:v>20 Mar</c:v>
                </c:pt>
                <c:pt idx="2">
                  <c:v>21 Mar</c:v>
                </c:pt>
                <c:pt idx="3">
                  <c:v>22 Mar</c:v>
                </c:pt>
                <c:pt idx="4">
                  <c:v>23 Mar</c:v>
                </c:pt>
                <c:pt idx="5">
                  <c:v>24 Mar</c:v>
                </c:pt>
                <c:pt idx="6">
                  <c:v>25 Mar</c:v>
                </c:pt>
                <c:pt idx="7">
                  <c:v>26 Mar</c:v>
                </c:pt>
                <c:pt idx="8">
                  <c:v>27 Mar</c:v>
                </c:pt>
                <c:pt idx="9">
                  <c:v>28 Mar</c:v>
                </c:pt>
              </c:strCache>
            </c:strRef>
          </c:cat>
          <c:val>
            <c:numRef>
              <c:f>'Timeline per Provinsi'!$AO$2:$AO$16</c:f>
              <c:numCache>
                <c:formatCode>General</c:formatCode>
                <c:ptCount val="15"/>
                <c:pt idx="0">
                  <c:v>0.572815533980582</c:v>
                </c:pt>
                <c:pt idx="1">
                  <c:v>0.588075880758808</c:v>
                </c:pt>
                <c:pt idx="2">
                  <c:v>0.58</c:v>
                </c:pt>
                <c:pt idx="3">
                  <c:v>0.585603112840467</c:v>
                </c:pt>
                <c:pt idx="4">
                  <c:v>0.595854922279793</c:v>
                </c:pt>
                <c:pt idx="5">
                  <c:v>0.605839416058394</c:v>
                </c:pt>
                <c:pt idx="6">
                  <c:v>0.573417721518987</c:v>
                </c:pt>
                <c:pt idx="7">
                  <c:v>0.566629339305711</c:v>
                </c:pt>
                <c:pt idx="8">
                  <c:v>0.563097514340344</c:v>
                </c:pt>
                <c:pt idx="9">
                  <c:v>0.542857142857143</c:v>
                </c:pt>
                <c:pt idx="10">
                  <c:v>0.524513618677043</c:v>
                </c:pt>
                <c:pt idx="11">
                  <c:v>0.493635077793494</c:v>
                </c:pt>
                <c:pt idx="12">
                  <c:v>0.483638743455497</c:v>
                </c:pt>
                <c:pt idx="13">
                  <c:v>0.477638640429338</c:v>
                </c:pt>
                <c:pt idx="14">
                  <c:v>0.492178770949721</c:v>
                </c:pt>
              </c:numCache>
            </c:numRef>
          </c:val>
        </c:ser>
        <c:ser>
          <c:idx val="1"/>
          <c:order val="1"/>
          <c:tx>
            <c:strRef>
              <c:f>'Timeline per Provinsi'!$AP$1</c:f>
              <c:strCache>
                <c:ptCount val="1"/>
                <c:pt idx="0">
                  <c:v>Luar Jakarta</c:v>
                </c:pt>
              </c:strCache>
            </c:strRef>
          </c:tx>
          <c:spPr>
            <a:solidFill>
              <a:srgbClr val="ea433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'Timeline per Provinsi'!$A$2:$A$11</c:f>
              <c:strCache>
                <c:ptCount val="10"/>
                <c:pt idx="0">
                  <c:v>s/d 19 Mar</c:v>
                </c:pt>
                <c:pt idx="1">
                  <c:v>20 Mar</c:v>
                </c:pt>
                <c:pt idx="2">
                  <c:v>21 Mar</c:v>
                </c:pt>
                <c:pt idx="3">
                  <c:v>22 Mar</c:v>
                </c:pt>
                <c:pt idx="4">
                  <c:v>23 Mar</c:v>
                </c:pt>
                <c:pt idx="5">
                  <c:v>24 Mar</c:v>
                </c:pt>
                <c:pt idx="6">
                  <c:v>25 Mar</c:v>
                </c:pt>
                <c:pt idx="7">
                  <c:v>26 Mar</c:v>
                </c:pt>
                <c:pt idx="8">
                  <c:v>27 Mar</c:v>
                </c:pt>
                <c:pt idx="9">
                  <c:v>28 Mar</c:v>
                </c:pt>
              </c:strCache>
            </c:strRef>
          </c:cat>
          <c:val>
            <c:numRef>
              <c:f>'Timeline per Provinsi'!$AP$2:$AP$16</c:f>
              <c:numCache>
                <c:formatCode>General</c:formatCode>
                <c:ptCount val="15"/>
                <c:pt idx="0">
                  <c:v>0.427184466019417</c:v>
                </c:pt>
                <c:pt idx="1">
                  <c:v>0.411924119241192</c:v>
                </c:pt>
                <c:pt idx="2">
                  <c:v>0.42</c:v>
                </c:pt>
                <c:pt idx="3">
                  <c:v>0.414396887159533</c:v>
                </c:pt>
                <c:pt idx="4">
                  <c:v>0.404145077720207</c:v>
                </c:pt>
                <c:pt idx="5">
                  <c:v>0.394160583941606</c:v>
                </c:pt>
                <c:pt idx="6">
                  <c:v>0.426582278481013</c:v>
                </c:pt>
                <c:pt idx="7">
                  <c:v>0.433370660694289</c:v>
                </c:pt>
                <c:pt idx="8">
                  <c:v>0.436902485659656</c:v>
                </c:pt>
                <c:pt idx="9">
                  <c:v>0.457142857142857</c:v>
                </c:pt>
                <c:pt idx="10">
                  <c:v>0.475486381322957</c:v>
                </c:pt>
                <c:pt idx="11">
                  <c:v>0.506364922206506</c:v>
                </c:pt>
                <c:pt idx="12">
                  <c:v>0.516361256544503</c:v>
                </c:pt>
                <c:pt idx="13">
                  <c:v>0.522361359570662</c:v>
                </c:pt>
                <c:pt idx="14">
                  <c:v>0.507821229050279</c:v>
                </c:pt>
              </c:numCache>
            </c:numRef>
          </c:val>
        </c:ser>
        <c:gapWidth val="150"/>
        <c:overlap val="100"/>
        <c:axId val="13204928"/>
        <c:axId val="91154386"/>
      </c:barChart>
      <c:catAx>
        <c:axId val="13204928"/>
        <c:scaling>
          <c:orientation val="minMax"/>
        </c:scaling>
        <c:delete val="0"/>
        <c:axPos val="b"/>
        <c:numFmt formatCode="d\ mmm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91154386"/>
        <c:crosses val="autoZero"/>
        <c:auto val="1"/>
        <c:lblAlgn val="ctr"/>
        <c:lblOffset val="100"/>
        <c:noMultiLvlLbl val="0"/>
      </c:catAx>
      <c:valAx>
        <c:axId val="91154386"/>
        <c:scaling>
          <c:orientation val="minMax"/>
          <c:max val="0.7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13204928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percentStacked"/>
        <c:varyColors val="0"/>
        <c:ser>
          <c:idx val="0"/>
          <c:order val="0"/>
          <c:tx>
            <c:strRef>
              <c:f>'Timeline per Provinsi'!$AO$1</c:f>
              <c:strCache>
                <c:ptCount val="1"/>
                <c:pt idx="0">
                  <c:v>Jakarta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2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'Timeline per Provinsi'!$A$2:$A$30</c:f>
              <c:strCache>
                <c:ptCount val="29"/>
                <c:pt idx="0">
                  <c:v>s/d 19 Mar</c:v>
                </c:pt>
                <c:pt idx="1">
                  <c:v>20 Mar</c:v>
                </c:pt>
                <c:pt idx="2">
                  <c:v>21 Mar</c:v>
                </c:pt>
                <c:pt idx="3">
                  <c:v>22 Mar</c:v>
                </c:pt>
                <c:pt idx="4">
                  <c:v>23 Mar</c:v>
                </c:pt>
                <c:pt idx="5">
                  <c:v>24 Mar</c:v>
                </c:pt>
                <c:pt idx="6">
                  <c:v>25 Mar</c:v>
                </c:pt>
                <c:pt idx="7">
                  <c:v>26 Mar</c:v>
                </c:pt>
                <c:pt idx="8">
                  <c:v>27 Mar</c:v>
                </c:pt>
                <c:pt idx="9">
                  <c:v>28 Mar</c:v>
                </c:pt>
                <c:pt idx="10">
                  <c:v>29 Mar</c:v>
                </c:pt>
                <c:pt idx="11">
                  <c:v>30 Mar</c:v>
                </c:pt>
                <c:pt idx="12">
                  <c:v>31 Mar</c:v>
                </c:pt>
                <c:pt idx="13">
                  <c:v>1 Apr</c:v>
                </c:pt>
                <c:pt idx="14">
                  <c:v>2 Apr</c:v>
                </c:pt>
                <c:pt idx="15">
                  <c:v>3 Apr</c:v>
                </c:pt>
                <c:pt idx="16">
                  <c:v>4 Apr</c:v>
                </c:pt>
                <c:pt idx="17">
                  <c:v>5 Apr</c:v>
                </c:pt>
                <c:pt idx="18">
                  <c:v>6 Apr</c:v>
                </c:pt>
                <c:pt idx="19">
                  <c:v>7 Apr</c:v>
                </c:pt>
                <c:pt idx="20">
                  <c:v>8 Apr</c:v>
                </c:pt>
                <c:pt idx="21">
                  <c:v>9 Apr</c:v>
                </c:pt>
                <c:pt idx="22">
                  <c:v>10 Apr</c:v>
                </c:pt>
                <c:pt idx="23">
                  <c:v>11 Apr</c:v>
                </c:pt>
                <c:pt idx="24">
                  <c:v>12 Apr</c:v>
                </c:pt>
                <c:pt idx="25">
                  <c:v>13 Apr</c:v>
                </c:pt>
                <c:pt idx="26">
                  <c:v>14 Apr</c:v>
                </c:pt>
                <c:pt idx="27">
                  <c:v>15 Apr</c:v>
                </c:pt>
                <c:pt idx="28">
                  <c:v>16 Apr</c:v>
                </c:pt>
              </c:strCache>
            </c:strRef>
          </c:cat>
          <c:val>
            <c:numRef>
              <c:f>'Timeline per Provinsi'!$AO$2:$AO$30</c:f>
              <c:numCache>
                <c:formatCode>General</c:formatCode>
                <c:ptCount val="29"/>
                <c:pt idx="0">
                  <c:v>0.572815533980582</c:v>
                </c:pt>
                <c:pt idx="1">
                  <c:v>0.588075880758808</c:v>
                </c:pt>
                <c:pt idx="2">
                  <c:v>0.58</c:v>
                </c:pt>
                <c:pt idx="3">
                  <c:v>0.585603112840467</c:v>
                </c:pt>
                <c:pt idx="4">
                  <c:v>0.595854922279793</c:v>
                </c:pt>
                <c:pt idx="5">
                  <c:v>0.605839416058394</c:v>
                </c:pt>
                <c:pt idx="6">
                  <c:v>0.573417721518987</c:v>
                </c:pt>
                <c:pt idx="7">
                  <c:v>0.566629339305711</c:v>
                </c:pt>
                <c:pt idx="8">
                  <c:v>0.563097514340344</c:v>
                </c:pt>
                <c:pt idx="9">
                  <c:v>0.542857142857143</c:v>
                </c:pt>
                <c:pt idx="10">
                  <c:v>0.524513618677043</c:v>
                </c:pt>
                <c:pt idx="11">
                  <c:v>0.493635077793494</c:v>
                </c:pt>
                <c:pt idx="12">
                  <c:v>0.483638743455497</c:v>
                </c:pt>
                <c:pt idx="13">
                  <c:v>0.477638640429338</c:v>
                </c:pt>
                <c:pt idx="14">
                  <c:v>0.492178770949721</c:v>
                </c:pt>
                <c:pt idx="15">
                  <c:v>0.480866062437059</c:v>
                </c:pt>
                <c:pt idx="16">
                  <c:v>0.482791586998088</c:v>
                </c:pt>
                <c:pt idx="17">
                  <c:v>0.486581610206775</c:v>
                </c:pt>
              </c:numCache>
            </c:numRef>
          </c:val>
        </c:ser>
        <c:ser>
          <c:idx val="1"/>
          <c:order val="1"/>
          <c:tx>
            <c:strRef>
              <c:f>'Timeline per Provinsi'!$AP$1</c:f>
              <c:strCache>
                <c:ptCount val="1"/>
                <c:pt idx="0">
                  <c:v>Luar Jakarta</c:v>
                </c:pt>
              </c:strCache>
            </c:strRef>
          </c:tx>
          <c:spPr>
            <a:solidFill>
              <a:srgbClr val="ea433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'Timeline per Provinsi'!$A$2:$A$30</c:f>
              <c:strCache>
                <c:ptCount val="29"/>
                <c:pt idx="0">
                  <c:v>s/d 19 Mar</c:v>
                </c:pt>
                <c:pt idx="1">
                  <c:v>20 Mar</c:v>
                </c:pt>
                <c:pt idx="2">
                  <c:v>21 Mar</c:v>
                </c:pt>
                <c:pt idx="3">
                  <c:v>22 Mar</c:v>
                </c:pt>
                <c:pt idx="4">
                  <c:v>23 Mar</c:v>
                </c:pt>
                <c:pt idx="5">
                  <c:v>24 Mar</c:v>
                </c:pt>
                <c:pt idx="6">
                  <c:v>25 Mar</c:v>
                </c:pt>
                <c:pt idx="7">
                  <c:v>26 Mar</c:v>
                </c:pt>
                <c:pt idx="8">
                  <c:v>27 Mar</c:v>
                </c:pt>
                <c:pt idx="9">
                  <c:v>28 Mar</c:v>
                </c:pt>
                <c:pt idx="10">
                  <c:v>29 Mar</c:v>
                </c:pt>
                <c:pt idx="11">
                  <c:v>30 Mar</c:v>
                </c:pt>
                <c:pt idx="12">
                  <c:v>31 Mar</c:v>
                </c:pt>
                <c:pt idx="13">
                  <c:v>1 Apr</c:v>
                </c:pt>
                <c:pt idx="14">
                  <c:v>2 Apr</c:v>
                </c:pt>
                <c:pt idx="15">
                  <c:v>3 Apr</c:v>
                </c:pt>
                <c:pt idx="16">
                  <c:v>4 Apr</c:v>
                </c:pt>
                <c:pt idx="17">
                  <c:v>5 Apr</c:v>
                </c:pt>
                <c:pt idx="18">
                  <c:v>6 Apr</c:v>
                </c:pt>
                <c:pt idx="19">
                  <c:v>7 Apr</c:v>
                </c:pt>
                <c:pt idx="20">
                  <c:v>8 Apr</c:v>
                </c:pt>
                <c:pt idx="21">
                  <c:v>9 Apr</c:v>
                </c:pt>
                <c:pt idx="22">
                  <c:v>10 Apr</c:v>
                </c:pt>
                <c:pt idx="23">
                  <c:v>11 Apr</c:v>
                </c:pt>
                <c:pt idx="24">
                  <c:v>12 Apr</c:v>
                </c:pt>
                <c:pt idx="25">
                  <c:v>13 Apr</c:v>
                </c:pt>
                <c:pt idx="26">
                  <c:v>14 Apr</c:v>
                </c:pt>
                <c:pt idx="27">
                  <c:v>15 Apr</c:v>
                </c:pt>
                <c:pt idx="28">
                  <c:v>16 Apr</c:v>
                </c:pt>
              </c:strCache>
            </c:strRef>
          </c:cat>
          <c:val>
            <c:numRef>
              <c:f>'Timeline per Provinsi'!$AP$2:$AP$30</c:f>
              <c:numCache>
                <c:formatCode>General</c:formatCode>
                <c:ptCount val="29"/>
                <c:pt idx="0">
                  <c:v>0.427184466019417</c:v>
                </c:pt>
                <c:pt idx="1">
                  <c:v>0.411924119241192</c:v>
                </c:pt>
                <c:pt idx="2">
                  <c:v>0.42</c:v>
                </c:pt>
                <c:pt idx="3">
                  <c:v>0.414396887159533</c:v>
                </c:pt>
                <c:pt idx="4">
                  <c:v>0.404145077720207</c:v>
                </c:pt>
                <c:pt idx="5">
                  <c:v>0.394160583941606</c:v>
                </c:pt>
                <c:pt idx="6">
                  <c:v>0.426582278481013</c:v>
                </c:pt>
                <c:pt idx="7">
                  <c:v>0.433370660694289</c:v>
                </c:pt>
                <c:pt idx="8">
                  <c:v>0.436902485659656</c:v>
                </c:pt>
                <c:pt idx="9">
                  <c:v>0.457142857142857</c:v>
                </c:pt>
                <c:pt idx="10">
                  <c:v>0.475486381322957</c:v>
                </c:pt>
                <c:pt idx="11">
                  <c:v>0.506364922206506</c:v>
                </c:pt>
                <c:pt idx="12">
                  <c:v>0.516361256544503</c:v>
                </c:pt>
                <c:pt idx="13">
                  <c:v>0.522361359570662</c:v>
                </c:pt>
                <c:pt idx="14">
                  <c:v>0.507821229050279</c:v>
                </c:pt>
                <c:pt idx="15">
                  <c:v>0.519133937562941</c:v>
                </c:pt>
                <c:pt idx="16">
                  <c:v>0.517208413001912</c:v>
                </c:pt>
                <c:pt idx="17">
                  <c:v>0.513418389793225</c:v>
                </c:pt>
              </c:numCache>
            </c:numRef>
          </c:val>
        </c:ser>
        <c:gapWidth val="150"/>
        <c:overlap val="100"/>
        <c:axId val="94186646"/>
        <c:axId val="12692731"/>
      </c:barChart>
      <c:catAx>
        <c:axId val="94186646"/>
        <c:scaling>
          <c:orientation val="minMax"/>
        </c:scaling>
        <c:delete val="0"/>
        <c:axPos val="b"/>
        <c:numFmt formatCode="d\ mmm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12692731"/>
        <c:crosses val="autoZero"/>
        <c:auto val="1"/>
        <c:lblAlgn val="ctr"/>
        <c:lblOffset val="100"/>
        <c:noMultiLvlLbl val="0"/>
      </c:catAx>
      <c:valAx>
        <c:axId val="12692731"/>
        <c:scaling>
          <c:orientation val="minMax"/>
          <c:max val="0.7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94186646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1"/>
        <c:ser>
          <c:idx val="0"/>
          <c:order val="0"/>
          <c:tx>
            <c:strRef>
              <c:f>Timeline!$H$127</c:f>
              <c:strCache>
                <c:ptCount val="1"/>
                <c:pt idx="0">
                  <c:v>Jakarta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</c:spPr>
          <c:invertIfNegative val="0"/>
          <c:dPt>
            <c:idx val="0"/>
            <c:spPr>
              <a:solidFill>
                <a:srgbClr val="004586"/>
              </a:solidFill>
              <a:ln>
                <a:noFill/>
              </a:ln>
            </c:spPr>
          </c:dPt>
          <c:dPt>
            <c:idx val="1"/>
            <c:spPr>
              <a:solidFill>
                <a:srgbClr val="ff420e"/>
              </a:solidFill>
              <a:ln>
                <a:noFill/>
              </a:ln>
            </c:spPr>
          </c:dPt>
          <c:dPt>
            <c:idx val="2"/>
            <c:spPr>
              <a:solidFill>
                <a:srgbClr val="ffd320"/>
              </a:solidFill>
              <a:ln>
                <a:noFill/>
              </a:ln>
            </c:spPr>
          </c:dPt>
          <c:dPt>
            <c:idx val="3"/>
            <c:spPr>
              <a:solidFill>
                <a:srgbClr val="579d1c"/>
              </a:solidFill>
              <a:ln>
                <a:noFill/>
              </a:ln>
            </c:spPr>
          </c:dPt>
          <c:dPt>
            <c:idx val="4"/>
            <c:spPr>
              <a:solidFill>
                <a:srgbClr val="7e0021"/>
              </a:solidFill>
              <a:ln>
                <a:noFill/>
              </a:ln>
            </c:spPr>
          </c:dPt>
          <c:dPt>
            <c:idx val="5"/>
            <c:spPr>
              <a:solidFill>
                <a:srgbClr val="83caff"/>
              </a:solidFill>
              <a:ln>
                <a:noFill/>
              </a:ln>
            </c:spPr>
          </c:dPt>
          <c:dPt>
            <c:idx val="6"/>
            <c:spPr>
              <a:solidFill>
                <a:srgbClr val="314004"/>
              </a:solidFill>
              <a:ln>
                <a:noFill/>
              </a:ln>
            </c:spPr>
          </c:dPt>
          <c:dPt>
            <c:idx val="7"/>
            <c:spPr>
              <a:solidFill>
                <a:srgbClr val="aecf00"/>
              </a:solidFill>
              <a:ln>
                <a:noFill/>
              </a:ln>
            </c:spPr>
          </c:dPt>
          <c:dPt>
            <c:idx val="8"/>
            <c:spPr>
              <a:solidFill>
                <a:srgbClr val="4b1f6f"/>
              </a:solidFill>
              <a:ln>
                <a:noFill/>
              </a:ln>
            </c:spPr>
          </c:dPt>
          <c:dPt>
            <c:idx val="9"/>
            <c:spPr>
              <a:solidFill>
                <a:srgbClr val="ff950e"/>
              </a:solidFill>
              <a:ln>
                <a:noFill/>
              </a:ln>
            </c:spPr>
          </c:dPt>
          <c:dPt>
            <c:idx val="10"/>
            <c:spPr>
              <a:solidFill>
                <a:srgbClr val="c5000b"/>
              </a:solidFill>
              <a:ln>
                <a:noFill/>
              </a:ln>
            </c:spPr>
          </c:dPt>
          <c:dPt>
            <c:idx val="11"/>
            <c:spPr>
              <a:solidFill>
                <a:srgbClr val="0084d1"/>
              </a:solidFill>
              <a:ln>
                <a:noFill/>
              </a:ln>
            </c:spPr>
          </c:dPt>
          <c:dPt>
            <c:idx val="12"/>
            <c:spPr>
              <a:solidFill>
                <a:srgbClr val="004586"/>
              </a:solidFill>
              <a:ln>
                <a:noFill/>
              </a:ln>
            </c:spPr>
          </c:dPt>
          <c:dPt>
            <c:idx val="13"/>
            <c:spPr>
              <a:solidFill>
                <a:srgbClr val="ff420e"/>
              </a:solidFill>
              <a:ln>
                <a:noFill/>
              </a:ln>
            </c:spPr>
          </c:dPt>
          <c:dPt>
            <c:idx val="14"/>
            <c:spPr>
              <a:solidFill>
                <a:srgbClr val="ffd320"/>
              </a:solidFill>
              <a:ln>
                <a:noFill/>
              </a:ln>
            </c:spPr>
          </c:dPt>
          <c:dPt>
            <c:idx val="15"/>
            <c:spPr>
              <a:solidFill>
                <a:srgbClr val="579d1c"/>
              </a:solidFill>
              <a:ln>
                <a:noFill/>
              </a:ln>
            </c:spPr>
          </c:dPt>
          <c:dPt>
            <c:idx val="16"/>
            <c:spPr>
              <a:solidFill>
                <a:srgbClr val="7e0021"/>
              </a:solidFill>
              <a:ln>
                <a:noFill/>
              </a:ln>
            </c:spPr>
          </c:dPt>
          <c:dPt>
            <c:idx val="17"/>
            <c:spPr>
              <a:solidFill>
                <a:srgbClr val="83caff"/>
              </a:solidFill>
              <a:ln>
                <a:noFill/>
              </a:ln>
            </c:spPr>
          </c:dPt>
          <c:dPt>
            <c:idx val="18"/>
            <c:spPr>
              <a:solidFill>
                <a:srgbClr val="314004"/>
              </a:solidFill>
              <a:ln>
                <a:noFill/>
              </a:ln>
            </c:spPr>
          </c:dPt>
          <c:dPt>
            <c:idx val="19"/>
            <c:spPr>
              <a:solidFill>
                <a:srgbClr val="aecf00"/>
              </a:solidFill>
              <a:ln>
                <a:noFill/>
              </a:ln>
            </c:spPr>
          </c:dPt>
          <c:dPt>
            <c:idx val="20"/>
            <c:spPr>
              <a:solidFill>
                <a:srgbClr val="4b1f6f"/>
              </a:solidFill>
              <a:ln>
                <a:noFill/>
              </a:ln>
            </c:spPr>
          </c:dPt>
          <c:dPt>
            <c:idx val="21"/>
            <c:spPr>
              <a:solidFill>
                <a:srgbClr val="ff950e"/>
              </a:solidFill>
              <a:ln>
                <a:noFill/>
              </a:ln>
            </c:spPr>
          </c:dPt>
          <c:dPt>
            <c:idx val="22"/>
            <c:spPr>
              <a:solidFill>
                <a:srgbClr val="c5000b"/>
              </a:solidFill>
              <a:ln>
                <a:noFill/>
              </a:ln>
            </c:spPr>
          </c:dPt>
          <c:dPt>
            <c:idx val="23"/>
            <c:spPr>
              <a:solidFill>
                <a:srgbClr val="0084d1"/>
              </a:solidFill>
              <a:ln>
                <a:noFill/>
              </a:ln>
            </c:spPr>
          </c:dPt>
          <c:dPt>
            <c:idx val="24"/>
            <c:spPr>
              <a:solidFill>
                <a:srgbClr val="004586"/>
              </a:solidFill>
              <a:ln>
                <a:noFill/>
              </a:ln>
            </c:spPr>
          </c:dPt>
          <c:dPt>
            <c:idx val="25"/>
            <c:spPr>
              <a:solidFill>
                <a:srgbClr val="ff420e"/>
              </a:solidFill>
              <a:ln>
                <a:noFill/>
              </a:ln>
            </c:spPr>
          </c:dPt>
          <c:dPt>
            <c:idx val="26"/>
            <c:spPr>
              <a:solidFill>
                <a:srgbClr val="ffd320"/>
              </a:solidFill>
              <a:ln>
                <a:noFill/>
              </a:ln>
            </c:spPr>
          </c:dPt>
          <c:dPt>
            <c:idx val="27"/>
            <c:spPr>
              <a:solidFill>
                <a:srgbClr val="579d1c"/>
              </a:solidFill>
              <a:ln>
                <a:noFill/>
              </a:ln>
            </c:spPr>
          </c:dPt>
          <c:dPt>
            <c:idx val="28"/>
            <c:spPr>
              <a:solidFill>
                <a:srgbClr val="7e0021"/>
              </a:solidFill>
              <a:ln>
                <a:noFill/>
              </a:ln>
            </c:spPr>
          </c:dPt>
          <c:dPt>
            <c:idx val="29"/>
            <c:spPr>
              <a:solidFill>
                <a:srgbClr val="83caff"/>
              </a:solidFill>
              <a:ln>
                <a:noFill/>
              </a:ln>
            </c:spPr>
          </c:dPt>
          <c:dPt>
            <c:idx val="30"/>
            <c:spPr>
              <a:solidFill>
                <a:srgbClr val="314004"/>
              </a:solidFill>
              <a:ln>
                <a:noFill/>
              </a:ln>
            </c:spPr>
          </c:dPt>
          <c:dPt>
            <c:idx val="31"/>
            <c:spPr>
              <a:solidFill>
                <a:srgbClr val="aecf00"/>
              </a:solidFill>
              <a:ln>
                <a:noFill/>
              </a:ln>
            </c:spPr>
          </c:dPt>
          <c:dPt>
            <c:idx val="32"/>
            <c:spPr>
              <a:solidFill>
                <a:srgbClr val="4b1f6f"/>
              </a:solidFill>
              <a:ln>
                <a:noFill/>
              </a:ln>
            </c:spPr>
          </c:dPt>
          <c:dPt>
            <c:idx val="33"/>
            <c:spPr>
              <a:solidFill>
                <a:srgbClr val="ff950e"/>
              </a:solidFill>
              <a:ln>
                <a:noFill/>
              </a:ln>
            </c:spPr>
          </c:dPt>
          <c:dPt>
            <c:idx val="34"/>
            <c:spPr>
              <a:solidFill>
                <a:srgbClr val="c5000b"/>
              </a:solidFill>
              <a:ln>
                <a:noFill/>
              </a:ln>
            </c:spPr>
          </c:dPt>
          <c:dPt>
            <c:idx val="35"/>
            <c:spPr>
              <a:solidFill>
                <a:srgbClr val="0084d1"/>
              </a:solidFill>
              <a:ln>
                <a:noFill/>
              </a:ln>
            </c:spPr>
          </c:dPt>
          <c:dPt>
            <c:idx val="36"/>
            <c:spPr>
              <a:solidFill>
                <a:srgbClr val="004586"/>
              </a:solidFill>
              <a:ln>
                <a:noFill/>
              </a:ln>
            </c:spPr>
          </c:dPt>
          <c:dPt>
            <c:idx val="37"/>
            <c:spPr>
              <a:solidFill>
                <a:srgbClr val="ff420e"/>
              </a:solidFill>
              <a:ln>
                <a:noFill/>
              </a:ln>
            </c:spPr>
          </c:dPt>
          <c:dPt>
            <c:idx val="38"/>
            <c:spPr>
              <a:solidFill>
                <a:srgbClr val="ffd320"/>
              </a:solidFill>
              <a:ln>
                <a:noFill/>
              </a:ln>
            </c:spPr>
          </c:dPt>
          <c:dPt>
            <c:idx val="39"/>
            <c:spPr>
              <a:solidFill>
                <a:srgbClr val="579d1c"/>
              </a:solidFill>
              <a:ln>
                <a:noFill/>
              </a:ln>
            </c:spPr>
          </c:dPt>
          <c:dPt>
            <c:idx val="40"/>
            <c:spPr>
              <a:solidFill>
                <a:srgbClr val="7e0021"/>
              </a:solidFill>
              <a:ln>
                <a:noFill/>
              </a:ln>
            </c:spPr>
          </c:dPt>
          <c:dPt>
            <c:idx val="41"/>
            <c:spPr>
              <a:solidFill>
                <a:srgbClr val="83caff"/>
              </a:solidFill>
              <a:ln>
                <a:noFill/>
              </a:ln>
            </c:spPr>
          </c:dPt>
          <c:dPt>
            <c:idx val="42"/>
            <c:spPr>
              <a:solidFill>
                <a:srgbClr val="314004"/>
              </a:solidFill>
              <a:ln>
                <a:noFill/>
              </a:ln>
            </c:spPr>
          </c:dPt>
          <c:dPt>
            <c:idx val="43"/>
            <c:spPr>
              <a:solidFill>
                <a:srgbClr val="aecf00"/>
              </a:solidFill>
              <a:ln>
                <a:noFill/>
              </a:ln>
            </c:spPr>
          </c:dPt>
          <c:dPt>
            <c:idx val="44"/>
            <c:spPr>
              <a:solidFill>
                <a:srgbClr val="4b1f6f"/>
              </a:solidFill>
              <a:ln>
                <a:noFill/>
              </a:ln>
            </c:spPr>
          </c:dPt>
          <c:dPt>
            <c:idx val="45"/>
            <c:spPr>
              <a:solidFill>
                <a:srgbClr val="ff950e"/>
              </a:solidFill>
              <a:ln>
                <a:noFill/>
              </a:ln>
            </c:spPr>
          </c:dPt>
          <c:dPt>
            <c:idx val="46"/>
            <c:spPr>
              <a:solidFill>
                <a:srgbClr val="c5000b"/>
              </a:solidFill>
              <a:ln>
                <a:noFill/>
              </a:ln>
            </c:spPr>
          </c:dPt>
          <c:dPt>
            <c:idx val="47"/>
            <c:spPr>
              <a:solidFill>
                <a:srgbClr val="0084d1"/>
              </a:solidFill>
              <a:ln>
                <a:noFill/>
              </a:ln>
            </c:spPr>
          </c:dPt>
          <c:dPt>
            <c:idx val="48"/>
            <c:spPr>
              <a:solidFill>
                <a:srgbClr val="004586"/>
              </a:solidFill>
              <a:ln>
                <a:noFill/>
              </a:ln>
            </c:spPr>
          </c:dPt>
          <c:dPt>
            <c:idx val="49"/>
            <c:spPr>
              <a:solidFill>
                <a:srgbClr val="ff420e"/>
              </a:solidFill>
              <a:ln>
                <a:noFill/>
              </a:ln>
            </c:spPr>
          </c:dPt>
          <c:dPt>
            <c:idx val="50"/>
            <c:spPr>
              <a:solidFill>
                <a:srgbClr val="ffd320"/>
              </a:solidFill>
              <a:ln>
                <a:noFill/>
              </a:ln>
            </c:spPr>
          </c:dPt>
          <c:dPt>
            <c:idx val="51"/>
            <c:spPr>
              <a:solidFill>
                <a:srgbClr val="579d1c"/>
              </a:solidFill>
              <a:ln>
                <a:noFill/>
              </a:ln>
            </c:spPr>
          </c:dPt>
          <c:dPt>
            <c:idx val="52"/>
            <c:spPr>
              <a:solidFill>
                <a:srgbClr val="7e0021"/>
              </a:solidFill>
              <a:ln>
                <a:noFill/>
              </a:ln>
            </c:spPr>
          </c:dPt>
          <c:dPt>
            <c:idx val="53"/>
            <c:spPr>
              <a:solidFill>
                <a:srgbClr val="83caff"/>
              </a:solidFill>
              <a:ln>
                <a:noFill/>
              </a:ln>
            </c:spPr>
          </c:dPt>
          <c:dPt>
            <c:idx val="54"/>
            <c:spPr>
              <a:solidFill>
                <a:srgbClr val="314004"/>
              </a:solidFill>
              <a:ln>
                <a:noFill/>
              </a:ln>
            </c:spPr>
          </c:dPt>
          <c:dPt>
            <c:idx val="55"/>
            <c:spPr>
              <a:solidFill>
                <a:srgbClr val="aecf00"/>
              </a:solidFill>
              <a:ln>
                <a:noFill/>
              </a:ln>
            </c:spPr>
          </c:dPt>
          <c:dPt>
            <c:idx val="56"/>
            <c:spPr>
              <a:solidFill>
                <a:srgbClr val="4b1f6f"/>
              </a:solidFill>
              <a:ln>
                <a:noFill/>
              </a:ln>
            </c:spPr>
          </c:dPt>
          <c:dPt>
            <c:idx val="57"/>
            <c:spPr>
              <a:solidFill>
                <a:srgbClr val="ff950e"/>
              </a:solidFill>
              <a:ln>
                <a:noFill/>
              </a:ln>
            </c:spPr>
          </c:dPt>
          <c:dPt>
            <c:idx val="58"/>
            <c:spPr>
              <a:solidFill>
                <a:srgbClr val="c5000b"/>
              </a:solidFill>
              <a:ln>
                <a:noFill/>
              </a:ln>
            </c:spPr>
          </c:dPt>
          <c:dPt>
            <c:idx val="59"/>
            <c:spPr>
              <a:solidFill>
                <a:srgbClr val="0084d1"/>
              </a:solidFill>
              <a:ln>
                <a:noFill/>
              </a:ln>
            </c:spPr>
          </c:dPt>
          <c:dPt>
            <c:idx val="60"/>
            <c:spPr>
              <a:solidFill>
                <a:srgbClr val="004586"/>
              </a:solidFill>
              <a:ln>
                <a:noFill/>
              </a:ln>
            </c:spPr>
          </c:dPt>
          <c:dPt>
            <c:idx val="61"/>
            <c:spPr>
              <a:solidFill>
                <a:srgbClr val="ff420e"/>
              </a:solidFill>
              <a:ln>
                <a:noFill/>
              </a:ln>
            </c:spPr>
          </c:dPt>
          <c:dPt>
            <c:idx val="62"/>
            <c:spPr>
              <a:solidFill>
                <a:srgbClr val="ffd320"/>
              </a:solidFill>
              <a:ln>
                <a:noFill/>
              </a:ln>
            </c:spPr>
          </c:dPt>
          <c:dPt>
            <c:idx val="63"/>
            <c:spPr>
              <a:solidFill>
                <a:srgbClr val="579d1c"/>
              </a:solidFill>
              <a:ln>
                <a:noFill/>
              </a:ln>
            </c:spPr>
          </c:dPt>
          <c:dPt>
            <c:idx val="64"/>
            <c:spPr>
              <a:solidFill>
                <a:srgbClr val="7e0021"/>
              </a:solidFill>
              <a:ln>
                <a:noFill/>
              </a:ln>
            </c:spPr>
          </c:dPt>
          <c:dPt>
            <c:idx val="65"/>
            <c:spPr>
              <a:solidFill>
                <a:srgbClr val="83caff"/>
              </a:solidFill>
              <a:ln>
                <a:noFill/>
              </a:ln>
            </c:spPr>
          </c:dPt>
          <c:dPt>
            <c:idx val="66"/>
            <c:spPr>
              <a:solidFill>
                <a:srgbClr val="314004"/>
              </a:solidFill>
              <a:ln>
                <a:noFill/>
              </a:ln>
            </c:spPr>
          </c:dPt>
          <c:dPt>
            <c:idx val="67"/>
            <c:spPr>
              <a:solidFill>
                <a:srgbClr val="aecf00"/>
              </a:solidFill>
              <a:ln>
                <a:noFill/>
              </a:ln>
            </c:spPr>
          </c:dPt>
          <c:dPt>
            <c:idx val="68"/>
            <c:spPr>
              <a:solidFill>
                <a:srgbClr val="4b1f6f"/>
              </a:solidFill>
              <a:ln>
                <a:noFill/>
              </a:ln>
            </c:spPr>
          </c:dPt>
          <c:dPt>
            <c:idx val="69"/>
            <c:spPr>
              <a:solidFill>
                <a:srgbClr val="ff950e"/>
              </a:solidFill>
              <a:ln>
                <a:noFill/>
              </a:ln>
            </c:spPr>
          </c:dPt>
          <c:dPt>
            <c:idx val="70"/>
            <c:spPr>
              <a:solidFill>
                <a:srgbClr val="c5000b"/>
              </a:solidFill>
              <a:ln>
                <a:noFill/>
              </a:ln>
            </c:spPr>
          </c:dPt>
          <c:dPt>
            <c:idx val="71"/>
            <c:spPr>
              <a:solidFill>
                <a:srgbClr val="0084d1"/>
              </a:solidFill>
              <a:ln>
                <a:noFill/>
              </a:ln>
            </c:spPr>
          </c:dPt>
          <c:dPt>
            <c:idx val="72"/>
            <c:spPr>
              <a:solidFill>
                <a:srgbClr val="004586"/>
              </a:solidFill>
              <a:ln>
                <a:noFill/>
              </a:ln>
            </c:spPr>
          </c:dPt>
          <c:dPt>
            <c:idx val="73"/>
            <c:spPr>
              <a:solidFill>
                <a:srgbClr val="ff420e"/>
              </a:solidFill>
              <a:ln>
                <a:noFill/>
              </a:ln>
            </c:spPr>
          </c:dPt>
          <c:dPt>
            <c:idx val="74"/>
            <c:spPr>
              <a:solidFill>
                <a:srgbClr val="ffd320"/>
              </a:solidFill>
              <a:ln>
                <a:noFill/>
              </a:ln>
            </c:spPr>
          </c:dPt>
          <c:dPt>
            <c:idx val="75"/>
            <c:spPr>
              <a:solidFill>
                <a:srgbClr val="579d1c"/>
              </a:solidFill>
              <a:ln>
                <a:noFill/>
              </a:ln>
            </c:spPr>
          </c:dPt>
          <c:dPt>
            <c:idx val="76"/>
            <c:spPr>
              <a:solidFill>
                <a:srgbClr val="7e0021"/>
              </a:solidFill>
              <a:ln>
                <a:noFill/>
              </a:ln>
            </c:spPr>
          </c:dPt>
          <c:dPt>
            <c:idx val="77"/>
            <c:spPr>
              <a:solidFill>
                <a:srgbClr val="83caff"/>
              </a:solidFill>
              <a:ln>
                <a:noFill/>
              </a:ln>
            </c:spPr>
          </c:dPt>
          <c:dPt>
            <c:idx val="78"/>
            <c:spPr>
              <a:solidFill>
                <a:srgbClr val="314004"/>
              </a:solidFill>
              <a:ln>
                <a:noFill/>
              </a:ln>
            </c:spPr>
          </c:dPt>
          <c:dPt>
            <c:idx val="79"/>
            <c:spPr>
              <a:solidFill>
                <a:srgbClr val="aecf00"/>
              </a:solidFill>
              <a:ln>
                <a:noFill/>
              </a:ln>
            </c:spPr>
          </c:dPt>
          <c:dPt>
            <c:idx val="80"/>
            <c:spPr>
              <a:solidFill>
                <a:srgbClr val="4b1f6f"/>
              </a:solidFill>
              <a:ln>
                <a:noFill/>
              </a:ln>
            </c:spPr>
          </c:dPt>
          <c:dPt>
            <c:idx val="81"/>
            <c:spPr>
              <a:solidFill>
                <a:srgbClr val="ff950e"/>
              </a:solidFill>
              <a:ln>
                <a:noFill/>
              </a:ln>
            </c:spPr>
          </c:dPt>
          <c:dPt>
            <c:idx val="82"/>
            <c:spPr>
              <a:solidFill>
                <a:srgbClr val="c5000b"/>
              </a:solidFill>
              <a:ln>
                <a:noFill/>
              </a:ln>
            </c:spPr>
          </c:dPt>
          <c:dPt>
            <c:idx val="83"/>
            <c:spPr>
              <a:solidFill>
                <a:srgbClr val="0084d1"/>
              </a:solidFill>
              <a:ln>
                <a:noFill/>
              </a:ln>
            </c:spPr>
          </c:dPt>
          <c:dPt>
            <c:idx val="84"/>
            <c:spPr>
              <a:solidFill>
                <a:srgbClr val="004586"/>
              </a:solidFill>
              <a:ln>
                <a:noFill/>
              </a:ln>
            </c:spPr>
          </c:dPt>
          <c:dPt>
            <c:idx val="85"/>
            <c:spPr>
              <a:solidFill>
                <a:srgbClr val="ff420e"/>
              </a:solidFill>
              <a:ln>
                <a:noFill/>
              </a:ln>
            </c:spPr>
          </c:dPt>
          <c:dPt>
            <c:idx val="86"/>
            <c:spPr>
              <a:solidFill>
                <a:srgbClr val="ffd320"/>
              </a:solidFill>
              <a:ln>
                <a:noFill/>
              </a:ln>
            </c:spPr>
          </c:dPt>
          <c:dPt>
            <c:idx val="87"/>
            <c:spPr>
              <a:solidFill>
                <a:srgbClr val="579d1c"/>
              </a:solidFill>
              <a:ln>
                <a:noFill/>
              </a:ln>
            </c:spPr>
          </c:dPt>
          <c:dPt>
            <c:idx val="88"/>
            <c:spPr>
              <a:solidFill>
                <a:srgbClr val="7e0021"/>
              </a:solidFill>
              <a:ln>
                <a:noFill/>
              </a:ln>
            </c:spPr>
          </c:dPt>
          <c:dPt>
            <c:idx val="89"/>
            <c:spPr>
              <a:solidFill>
                <a:srgbClr val="83caff"/>
              </a:solidFill>
              <a:ln>
                <a:noFill/>
              </a:ln>
            </c:spPr>
          </c:dPt>
          <c:dPt>
            <c:idx val="90"/>
            <c:spPr>
              <a:solidFill>
                <a:srgbClr val="314004"/>
              </a:solidFill>
              <a:ln>
                <a:noFill/>
              </a:ln>
            </c:spPr>
          </c:dPt>
          <c:dPt>
            <c:idx val="91"/>
            <c:spPr>
              <a:solidFill>
                <a:srgbClr val="aecf00"/>
              </a:solidFill>
              <a:ln>
                <a:noFill/>
              </a:ln>
            </c:spPr>
          </c:dPt>
          <c:dPt>
            <c:idx val="92"/>
            <c:spPr>
              <a:solidFill>
                <a:srgbClr val="4b1f6f"/>
              </a:solidFill>
              <a:ln>
                <a:noFill/>
              </a:ln>
            </c:spPr>
          </c:dPt>
          <c:dPt>
            <c:idx val="93"/>
            <c:spPr>
              <a:solidFill>
                <a:srgbClr val="ff950e"/>
              </a:solidFill>
              <a:ln>
                <a:noFill/>
              </a:ln>
            </c:spPr>
          </c:dPt>
          <c:dPt>
            <c:idx val="94"/>
            <c:spPr>
              <a:solidFill>
                <a:srgbClr val="c5000b"/>
              </a:solidFill>
              <a:ln>
                <a:noFill/>
              </a:ln>
            </c:spPr>
          </c:dPt>
          <c:dPt>
            <c:idx val="95"/>
            <c:spPr>
              <a:solidFill>
                <a:srgbClr val="0084d1"/>
              </a:solidFill>
              <a:ln>
                <a:noFill/>
              </a:ln>
            </c:spPr>
          </c:dPt>
          <c:dPt>
            <c:idx val="96"/>
            <c:spPr>
              <a:solidFill>
                <a:srgbClr val="004586"/>
              </a:solidFill>
              <a:ln>
                <a:noFill/>
              </a:ln>
            </c:spPr>
          </c:dPt>
          <c:dPt>
            <c:idx val="97"/>
            <c:spPr>
              <a:solidFill>
                <a:srgbClr val="ff420e"/>
              </a:solidFill>
              <a:ln>
                <a:noFill/>
              </a:ln>
            </c:spPr>
          </c:dPt>
          <c:dPt>
            <c:idx val="98"/>
            <c:spPr>
              <a:solidFill>
                <a:srgbClr val="ffd320"/>
              </a:solidFill>
              <a:ln>
                <a:noFill/>
              </a:ln>
            </c:spPr>
          </c:dPt>
          <c:dPt>
            <c:idx val="99"/>
            <c:spPr>
              <a:solidFill>
                <a:srgbClr val="579d1c"/>
              </a:solidFill>
              <a:ln>
                <a:noFill/>
              </a:ln>
            </c:spPr>
          </c:dPt>
          <c:dPt>
            <c:idx val="100"/>
            <c:spPr>
              <a:solidFill>
                <a:srgbClr val="7e0021"/>
              </a:solidFill>
              <a:ln>
                <a:noFill/>
              </a:ln>
            </c:spPr>
          </c:dPt>
          <c:dPt>
            <c:idx val="101"/>
            <c:spPr>
              <a:solidFill>
                <a:srgbClr val="83caff"/>
              </a:solidFill>
              <a:ln>
                <a:noFill/>
              </a:ln>
            </c:spPr>
          </c:dPt>
          <c:dPt>
            <c:idx val="102"/>
            <c:spPr>
              <a:solidFill>
                <a:srgbClr val="314004"/>
              </a:solidFill>
              <a:ln>
                <a:noFill/>
              </a:ln>
            </c:spPr>
          </c:dPt>
          <c:dPt>
            <c:idx val="103"/>
            <c:spPr>
              <a:solidFill>
                <a:srgbClr val="aecf00"/>
              </a:solidFill>
              <a:ln>
                <a:noFill/>
              </a:ln>
            </c:spPr>
          </c:dPt>
          <c:dPt>
            <c:idx val="104"/>
            <c:spPr>
              <a:solidFill>
                <a:srgbClr val="4b1f6f"/>
              </a:solidFill>
              <a:ln>
                <a:noFill/>
              </a:ln>
            </c:spPr>
          </c:dPt>
          <c:dPt>
            <c:idx val="105"/>
            <c:spPr>
              <a:solidFill>
                <a:srgbClr val="ff950e"/>
              </a:solidFill>
              <a:ln>
                <a:noFill/>
              </a:ln>
            </c:spPr>
          </c:dPt>
          <c:dPt>
            <c:idx val="106"/>
            <c:spPr>
              <a:solidFill>
                <a:srgbClr val="c5000b"/>
              </a:solidFill>
              <a:ln>
                <a:noFill/>
              </a:ln>
            </c:spPr>
          </c:dPt>
          <c:dPt>
            <c:idx val="107"/>
            <c:spPr>
              <a:solidFill>
                <a:srgbClr val="0084d1"/>
              </a:solidFill>
              <a:ln>
                <a:noFill/>
              </a:ln>
            </c:spPr>
          </c:dPt>
          <c:dPt>
            <c:idx val="108"/>
            <c:spPr>
              <a:solidFill>
                <a:srgbClr val="004586"/>
              </a:solidFill>
              <a:ln>
                <a:noFill/>
              </a:ln>
            </c:spPr>
          </c:dPt>
          <c:dPt>
            <c:idx val="109"/>
            <c:spPr>
              <a:solidFill>
                <a:srgbClr val="ff420e"/>
              </a:solidFill>
              <a:ln>
                <a:noFill/>
              </a:ln>
            </c:spPr>
          </c:dPt>
          <c:dPt>
            <c:idx val="110"/>
            <c:spPr>
              <a:solidFill>
                <a:srgbClr val="ffd320"/>
              </a:solidFill>
              <a:ln>
                <a:noFill/>
              </a:ln>
            </c:spPr>
          </c:dPt>
          <c:dPt>
            <c:idx val="111"/>
            <c:spPr>
              <a:solidFill>
                <a:srgbClr val="579d1c"/>
              </a:solidFill>
              <a:ln>
                <a:noFill/>
              </a:ln>
            </c:spPr>
          </c:dPt>
          <c:dPt>
            <c:idx val="112"/>
            <c:spPr>
              <a:solidFill>
                <a:srgbClr val="7e0021"/>
              </a:solidFill>
              <a:ln>
                <a:noFill/>
              </a:ln>
            </c:spPr>
          </c:dPt>
          <c:dPt>
            <c:idx val="113"/>
            <c:spPr>
              <a:solidFill>
                <a:srgbClr val="83caff"/>
              </a:solidFill>
              <a:ln>
                <a:noFill/>
              </a:ln>
            </c:spPr>
          </c:dPt>
          <c:dPt>
            <c:idx val="114"/>
            <c:spPr>
              <a:solidFill>
                <a:srgbClr val="314004"/>
              </a:solidFill>
              <a:ln>
                <a:noFill/>
              </a:ln>
            </c:spPr>
          </c:dPt>
          <c:dPt>
            <c:idx val="115"/>
            <c:spPr>
              <a:solidFill>
                <a:srgbClr val="aecf00"/>
              </a:solidFill>
              <a:ln>
                <a:noFill/>
              </a:ln>
            </c:spPr>
          </c:dPt>
          <c:dPt>
            <c:idx val="116"/>
            <c:spPr>
              <a:solidFill>
                <a:srgbClr val="4b1f6f"/>
              </a:solidFill>
              <a:ln>
                <a:noFill/>
              </a:ln>
            </c:spPr>
          </c:dPt>
          <c:dPt>
            <c:idx val="117"/>
            <c:spPr>
              <a:solidFill>
                <a:srgbClr val="ff950e"/>
              </a:solidFill>
              <a:ln>
                <a:noFill/>
              </a:ln>
            </c:spPr>
          </c:dPt>
          <c:dPt>
            <c:idx val="118"/>
            <c:spPr>
              <a:solidFill>
                <a:srgbClr val="c5000b"/>
              </a:solidFill>
              <a:ln>
                <a:noFill/>
              </a:ln>
            </c:spPr>
          </c:dPt>
          <c:dPt>
            <c:idx val="119"/>
            <c:spPr>
              <a:solidFill>
                <a:srgbClr val="0084d1"/>
              </a:solidFill>
              <a:ln>
                <a:noFill/>
              </a:ln>
            </c:spPr>
          </c:dPt>
          <c:dPt>
            <c:idx val="120"/>
            <c:spPr>
              <a:solidFill>
                <a:srgbClr val="004586"/>
              </a:solidFill>
              <a:ln>
                <a:noFill/>
              </a:ln>
            </c:spPr>
          </c:dPt>
          <c:dPt>
            <c:idx val="121"/>
            <c:spPr>
              <a:solidFill>
                <a:srgbClr val="ff420e"/>
              </a:solidFill>
              <a:ln>
                <a:noFill/>
              </a:ln>
            </c:spPr>
          </c:dPt>
          <c:dPt>
            <c:idx val="122"/>
            <c:spPr>
              <a:solidFill>
                <a:srgbClr val="ffd320"/>
              </a:solidFill>
              <a:ln>
                <a:noFill/>
              </a:ln>
            </c:spPr>
          </c:dPt>
          <c:dPt>
            <c:idx val="123"/>
            <c:spPr>
              <a:solidFill>
                <a:srgbClr val="579d1c"/>
              </a:solidFill>
              <a:ln>
                <a:noFill/>
              </a:ln>
            </c:spPr>
          </c:dPt>
          <c:dPt>
            <c:idx val="124"/>
            <c:spPr>
              <a:solidFill>
                <a:srgbClr val="7e0021"/>
              </a:solidFill>
              <a:ln>
                <a:noFill/>
              </a:ln>
            </c:spPr>
          </c:dPt>
          <c:dPt>
            <c:idx val="125"/>
            <c:spPr>
              <a:solidFill>
                <a:srgbClr val="83caff"/>
              </a:solidFill>
              <a:ln>
                <a:noFill/>
              </a:ln>
            </c:spPr>
          </c:dPt>
          <c:dPt>
            <c:idx val="126"/>
            <c:spPr>
              <a:solidFill>
                <a:srgbClr val="314004"/>
              </a:solidFill>
              <a:ln>
                <a:noFill/>
              </a:ln>
            </c:spPr>
          </c:dPt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Timeline!$A$128:$A$254</c:f>
              <c:strCache>
                <c:ptCount val="127"/>
                <c:pt idx="0">
                  <c:v>15-Mar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1-Apr</c:v>
                </c:pt>
                <c:pt idx="18">
                  <c:v>2-Apr</c:v>
                </c:pt>
                <c:pt idx="19">
                  <c:v>3-Apr</c:v>
                </c:pt>
                <c:pt idx="20">
                  <c:v>4-Apr</c:v>
                </c:pt>
                <c:pt idx="21">
                  <c:v>5-Apr</c:v>
                </c:pt>
                <c:pt idx="22">
                  <c:v>6-Apr</c:v>
                </c:pt>
                <c:pt idx="23">
                  <c:v>7-Apr</c:v>
                </c:pt>
                <c:pt idx="24">
                  <c:v>8-Apr</c:v>
                </c:pt>
                <c:pt idx="25">
                  <c:v>9-Apr</c:v>
                </c:pt>
                <c:pt idx="26">
                  <c:v>10-Apr</c:v>
                </c:pt>
                <c:pt idx="27">
                  <c:v>11-Apr</c:v>
                </c:pt>
                <c:pt idx="28">
                  <c:v>12-Apr</c:v>
                </c:pt>
                <c:pt idx="29">
                  <c:v>13-Apr</c:v>
                </c:pt>
                <c:pt idx="30">
                  <c:v>14-Apr</c:v>
                </c:pt>
                <c:pt idx="31">
                  <c:v>15-Apr</c:v>
                </c:pt>
                <c:pt idx="32">
                  <c:v>16-Apr</c:v>
                </c:pt>
                <c:pt idx="33">
                  <c:v>17-Apr</c:v>
                </c:pt>
                <c:pt idx="34">
                  <c:v>18-Apr</c:v>
                </c:pt>
                <c:pt idx="35">
                  <c:v>19-Apr</c:v>
                </c:pt>
                <c:pt idx="36">
                  <c:v>20-Apr</c:v>
                </c:pt>
                <c:pt idx="37">
                  <c:v>21-Apr</c:v>
                </c:pt>
                <c:pt idx="38">
                  <c:v>22-Apr</c:v>
                </c:pt>
                <c:pt idx="39">
                  <c:v>23-Apr</c:v>
                </c:pt>
                <c:pt idx="40">
                  <c:v>24-Apr</c:v>
                </c:pt>
                <c:pt idx="41">
                  <c:v>25-Apr</c:v>
                </c:pt>
                <c:pt idx="42">
                  <c:v>26-Apr</c:v>
                </c:pt>
                <c:pt idx="43">
                  <c:v>27-Apr</c:v>
                </c:pt>
                <c:pt idx="44">
                  <c:v>28-Apr</c:v>
                </c:pt>
                <c:pt idx="45">
                  <c:v>29-Apr</c:v>
                </c:pt>
                <c:pt idx="46">
                  <c:v>30-Apr</c:v>
                </c:pt>
                <c:pt idx="47">
                  <c:v>1-May</c:v>
                </c:pt>
                <c:pt idx="48">
                  <c:v>2-May</c:v>
                </c:pt>
                <c:pt idx="49">
                  <c:v>3-May</c:v>
                </c:pt>
                <c:pt idx="50">
                  <c:v>4-May</c:v>
                </c:pt>
                <c:pt idx="51">
                  <c:v>5-May</c:v>
                </c:pt>
                <c:pt idx="52">
                  <c:v>6-May</c:v>
                </c:pt>
                <c:pt idx="53">
                  <c:v>7-May</c:v>
                </c:pt>
                <c:pt idx="54">
                  <c:v>8-May</c:v>
                </c:pt>
                <c:pt idx="55">
                  <c:v>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  <c:pt idx="61">
                  <c:v>15-May</c:v>
                </c:pt>
                <c:pt idx="62">
                  <c:v>16-May</c:v>
                </c:pt>
                <c:pt idx="63">
                  <c:v>17-May</c:v>
                </c:pt>
                <c:pt idx="64">
                  <c:v>18-May</c:v>
                </c:pt>
                <c:pt idx="65">
                  <c:v>19-May</c:v>
                </c:pt>
                <c:pt idx="66">
                  <c:v>20-May</c:v>
                </c:pt>
                <c:pt idx="67">
                  <c:v>21-May</c:v>
                </c:pt>
                <c:pt idx="68">
                  <c:v>22-May</c:v>
                </c:pt>
                <c:pt idx="69">
                  <c:v>23-May</c:v>
                </c:pt>
                <c:pt idx="70">
                  <c:v>24-May</c:v>
                </c:pt>
                <c:pt idx="71">
                  <c:v>25-May</c:v>
                </c:pt>
                <c:pt idx="72">
                  <c:v>26-May</c:v>
                </c:pt>
                <c:pt idx="73">
                  <c:v>27-May</c:v>
                </c:pt>
                <c:pt idx="74">
                  <c:v>28-May</c:v>
                </c:pt>
                <c:pt idx="75">
                  <c:v>29-May</c:v>
                </c:pt>
                <c:pt idx="76">
                  <c:v>30-May</c:v>
                </c:pt>
                <c:pt idx="77">
                  <c:v>31-May</c:v>
                </c:pt>
                <c:pt idx="78">
                  <c:v>1-Jun</c:v>
                </c:pt>
                <c:pt idx="79">
                  <c:v>2-Jun</c:v>
                </c:pt>
                <c:pt idx="80">
                  <c:v>3-Jun</c:v>
                </c:pt>
                <c:pt idx="81">
                  <c:v>4-Jun</c:v>
                </c:pt>
                <c:pt idx="82">
                  <c:v>5-Jun</c:v>
                </c:pt>
                <c:pt idx="83">
                  <c:v>6-Jun</c:v>
                </c:pt>
                <c:pt idx="84">
                  <c:v>7-Jun</c:v>
                </c:pt>
                <c:pt idx="85">
                  <c:v>8-Jun</c:v>
                </c:pt>
                <c:pt idx="86">
                  <c:v>9-Jun</c:v>
                </c:pt>
                <c:pt idx="87">
                  <c:v>10-Jun</c:v>
                </c:pt>
                <c:pt idx="88">
                  <c:v>11-Jun</c:v>
                </c:pt>
                <c:pt idx="89">
                  <c:v>12-Jun</c:v>
                </c:pt>
                <c:pt idx="90">
                  <c:v>13-Jun</c:v>
                </c:pt>
                <c:pt idx="91">
                  <c:v>14-Jun</c:v>
                </c:pt>
                <c:pt idx="92">
                  <c:v>15-Jun</c:v>
                </c:pt>
                <c:pt idx="93">
                  <c:v>16-Jun</c:v>
                </c:pt>
                <c:pt idx="94">
                  <c:v>17-Jun</c:v>
                </c:pt>
                <c:pt idx="95">
                  <c:v>18-Jun</c:v>
                </c:pt>
                <c:pt idx="96">
                  <c:v>19-Jun</c:v>
                </c:pt>
                <c:pt idx="97">
                  <c:v>20-Jun</c:v>
                </c:pt>
                <c:pt idx="98">
                  <c:v>21-Jun</c:v>
                </c:pt>
                <c:pt idx="99">
                  <c:v>22-Jun</c:v>
                </c:pt>
                <c:pt idx="100">
                  <c:v>23-Jun</c:v>
                </c:pt>
                <c:pt idx="101">
                  <c:v>24-Jun</c:v>
                </c:pt>
                <c:pt idx="102">
                  <c:v>25-Jun</c:v>
                </c:pt>
                <c:pt idx="103">
                  <c:v>26-Jun</c:v>
                </c:pt>
                <c:pt idx="104">
                  <c:v>27-Jun</c:v>
                </c:pt>
                <c:pt idx="105">
                  <c:v>28-Jun</c:v>
                </c:pt>
                <c:pt idx="106">
                  <c:v>29-Jun</c:v>
                </c:pt>
                <c:pt idx="107">
                  <c:v>30-Jun</c:v>
                </c:pt>
                <c:pt idx="108">
                  <c:v>1-Jul</c:v>
                </c:pt>
                <c:pt idx="109">
                  <c:v>2-Jul</c:v>
                </c:pt>
                <c:pt idx="110">
                  <c:v>3-Jul</c:v>
                </c:pt>
                <c:pt idx="111">
                  <c:v>4-Jul</c:v>
                </c:pt>
                <c:pt idx="112">
                  <c:v>5-Jul</c:v>
                </c:pt>
                <c:pt idx="113">
                  <c:v>6-Jul</c:v>
                </c:pt>
                <c:pt idx="114">
                  <c:v>7-Jul</c:v>
                </c:pt>
                <c:pt idx="115">
                  <c:v>8-Jul</c:v>
                </c:pt>
                <c:pt idx="116">
                  <c:v>9-Jul</c:v>
                </c:pt>
                <c:pt idx="117">
                  <c:v>10-Jul</c:v>
                </c:pt>
                <c:pt idx="118">
                  <c:v>11-Jul</c:v>
                </c:pt>
                <c:pt idx="119">
                  <c:v>12-Jul</c:v>
                </c:pt>
                <c:pt idx="120">
                  <c:v>13-Jul</c:v>
                </c:pt>
                <c:pt idx="121">
                  <c:v>14-Jul</c:v>
                </c:pt>
                <c:pt idx="122">
                  <c:v>15-Jul</c:v>
                </c:pt>
                <c:pt idx="123">
                  <c:v>16-Jul</c:v>
                </c:pt>
                <c:pt idx="124">
                  <c:v>17-Jul</c:v>
                </c:pt>
                <c:pt idx="125">
                  <c:v>18-Jul</c:v>
                </c:pt>
                <c:pt idx="126">
                  <c:v>19-Jul</c:v>
                </c:pt>
              </c:strCache>
            </c:strRef>
          </c:cat>
          <c:val>
            <c:numRef>
              <c:f>Timeline!$H$128:$H$254</c:f>
              <c:numCache>
                <c:formatCode>General</c:formatCode>
                <c:ptCount val="127"/>
                <c:pt idx="0">
                  <c:v>19</c:v>
                </c:pt>
                <c:pt idx="1">
                  <c:v>14</c:v>
                </c:pt>
                <c:pt idx="3">
                  <c:v>30</c:v>
                </c:pt>
                <c:pt idx="4">
                  <c:v>52</c:v>
                </c:pt>
                <c:pt idx="5">
                  <c:v>5</c:v>
                </c:pt>
                <c:pt idx="6">
                  <c:v>44</c:v>
                </c:pt>
                <c:pt idx="7">
                  <c:v>40</c:v>
                </c:pt>
                <c:pt idx="8">
                  <c:v>44</c:v>
                </c:pt>
                <c:pt idx="9">
                  <c:v>70</c:v>
                </c:pt>
                <c:pt idx="10">
                  <c:v>39</c:v>
                </c:pt>
                <c:pt idx="11">
                  <c:v>53</c:v>
                </c:pt>
                <c:pt idx="12">
                  <c:v>83</c:v>
                </c:pt>
                <c:pt idx="13">
                  <c:v>38</c:v>
                </c:pt>
                <c:pt idx="14">
                  <c:v>48</c:v>
                </c:pt>
                <c:pt idx="15">
                  <c:v>24</c:v>
                </c:pt>
                <c:pt idx="16">
                  <c:v>41</c:v>
                </c:pt>
                <c:pt idx="17">
                  <c:v>62</c:v>
                </c:pt>
                <c:pt idx="18">
                  <c:v>80</c:v>
                </c:pt>
                <c:pt idx="19">
                  <c:v>74</c:v>
                </c:pt>
                <c:pt idx="20">
                  <c:v>55</c:v>
                </c:pt>
                <c:pt idx="21">
                  <c:v>96</c:v>
                </c:pt>
                <c:pt idx="22">
                  <c:v>101</c:v>
                </c:pt>
                <c:pt idx="23">
                  <c:v>135</c:v>
                </c:pt>
                <c:pt idx="24">
                  <c:v>101</c:v>
                </c:pt>
                <c:pt idx="25">
                  <c:v>236</c:v>
                </c:pt>
                <c:pt idx="26">
                  <c:v>47</c:v>
                </c:pt>
                <c:pt idx="27">
                  <c:v>196</c:v>
                </c:pt>
                <c:pt idx="28">
                  <c:v>96</c:v>
                </c:pt>
                <c:pt idx="29">
                  <c:v>160</c:v>
                </c:pt>
                <c:pt idx="30">
                  <c:v>130</c:v>
                </c:pt>
                <c:pt idx="31">
                  <c:v>139</c:v>
                </c:pt>
                <c:pt idx="32">
                  <c:v>196</c:v>
                </c:pt>
                <c:pt idx="33">
                  <c:v>154</c:v>
                </c:pt>
                <c:pt idx="34">
                  <c:v>109</c:v>
                </c:pt>
                <c:pt idx="35">
                  <c:v>108</c:v>
                </c:pt>
                <c:pt idx="36">
                  <c:v>79</c:v>
                </c:pt>
                <c:pt idx="37">
                  <c:v>163</c:v>
                </c:pt>
                <c:pt idx="38">
                  <c:v>119</c:v>
                </c:pt>
                <c:pt idx="39">
                  <c:v>133</c:v>
                </c:pt>
                <c:pt idx="40">
                  <c:v>85</c:v>
                </c:pt>
                <c:pt idx="41">
                  <c:v>85</c:v>
                </c:pt>
                <c:pt idx="42">
                  <c:v>114</c:v>
                </c:pt>
                <c:pt idx="43">
                  <c:v>70</c:v>
                </c:pt>
                <c:pt idx="44">
                  <c:v>133</c:v>
                </c:pt>
                <c:pt idx="45">
                  <c:v>90</c:v>
                </c:pt>
                <c:pt idx="46">
                  <c:v>82</c:v>
                </c:pt>
                <c:pt idx="47">
                  <c:v>142</c:v>
                </c:pt>
                <c:pt idx="48">
                  <c:v>80</c:v>
                </c:pt>
                <c:pt idx="49">
                  <c:v>67</c:v>
                </c:pt>
                <c:pt idx="50">
                  <c:v>79</c:v>
                </c:pt>
                <c:pt idx="51">
                  <c:v>148</c:v>
                </c:pt>
                <c:pt idx="52">
                  <c:v>83</c:v>
                </c:pt>
                <c:pt idx="53">
                  <c:v>85</c:v>
                </c:pt>
                <c:pt idx="54">
                  <c:v>100</c:v>
                </c:pt>
                <c:pt idx="55">
                  <c:v>101</c:v>
                </c:pt>
                <c:pt idx="56">
                  <c:v>134</c:v>
                </c:pt>
                <c:pt idx="57">
                  <c:v>86</c:v>
                </c:pt>
                <c:pt idx="58">
                  <c:v>99</c:v>
                </c:pt>
                <c:pt idx="59">
                  <c:v>183</c:v>
                </c:pt>
                <c:pt idx="60">
                  <c:v>134</c:v>
                </c:pt>
                <c:pt idx="61">
                  <c:v>86</c:v>
                </c:pt>
                <c:pt idx="62">
                  <c:v>107</c:v>
                </c:pt>
                <c:pt idx="63">
                  <c:v>132</c:v>
                </c:pt>
                <c:pt idx="64">
                  <c:v>49</c:v>
                </c:pt>
                <c:pt idx="65">
                  <c:v>98</c:v>
                </c:pt>
                <c:pt idx="66">
                  <c:v>81</c:v>
                </c:pt>
                <c:pt idx="67">
                  <c:v>65</c:v>
                </c:pt>
                <c:pt idx="68">
                  <c:v>99</c:v>
                </c:pt>
                <c:pt idx="69">
                  <c:v>115</c:v>
                </c:pt>
                <c:pt idx="70">
                  <c:v>119</c:v>
                </c:pt>
                <c:pt idx="71">
                  <c:v>75</c:v>
                </c:pt>
                <c:pt idx="72">
                  <c:v>89</c:v>
                </c:pt>
                <c:pt idx="73">
                  <c:v>97</c:v>
                </c:pt>
                <c:pt idx="74">
                  <c:v>105</c:v>
                </c:pt>
                <c:pt idx="75">
                  <c:v>125</c:v>
                </c:pt>
                <c:pt idx="76">
                  <c:v>101</c:v>
                </c:pt>
                <c:pt idx="77">
                  <c:v>118</c:v>
                </c:pt>
                <c:pt idx="78">
                  <c:v>137</c:v>
                </c:pt>
                <c:pt idx="79">
                  <c:v>60</c:v>
                </c:pt>
                <c:pt idx="80">
                  <c:v>82</c:v>
                </c:pt>
                <c:pt idx="81">
                  <c:v>94</c:v>
                </c:pt>
                <c:pt idx="82">
                  <c:v>76</c:v>
                </c:pt>
                <c:pt idx="83">
                  <c:v>104</c:v>
                </c:pt>
                <c:pt idx="84">
                  <c:v>163</c:v>
                </c:pt>
                <c:pt idx="85">
                  <c:v>89</c:v>
                </c:pt>
                <c:pt idx="86">
                  <c:v>232</c:v>
                </c:pt>
                <c:pt idx="87">
                  <c:v>157</c:v>
                </c:pt>
                <c:pt idx="88">
                  <c:v>128</c:v>
                </c:pt>
                <c:pt idx="89">
                  <c:v>93</c:v>
                </c:pt>
                <c:pt idx="90">
                  <c:v>121</c:v>
                </c:pt>
                <c:pt idx="91">
                  <c:v>117</c:v>
                </c:pt>
                <c:pt idx="92">
                  <c:v>142</c:v>
                </c:pt>
                <c:pt idx="93">
                  <c:v>101</c:v>
                </c:pt>
                <c:pt idx="94">
                  <c:v>127</c:v>
                </c:pt>
                <c:pt idx="95">
                  <c:v>173</c:v>
                </c:pt>
                <c:pt idx="96">
                  <c:v>141</c:v>
                </c:pt>
                <c:pt idx="97">
                  <c:v>180</c:v>
                </c:pt>
                <c:pt idx="98">
                  <c:v>142</c:v>
                </c:pt>
                <c:pt idx="99">
                  <c:v>127</c:v>
                </c:pt>
                <c:pt idx="100">
                  <c:v>160</c:v>
                </c:pt>
                <c:pt idx="101">
                  <c:v>157</c:v>
                </c:pt>
                <c:pt idx="102">
                  <c:v>196</c:v>
                </c:pt>
                <c:pt idx="103">
                  <c:v>205</c:v>
                </c:pt>
                <c:pt idx="104">
                  <c:v>203</c:v>
                </c:pt>
                <c:pt idx="105">
                  <c:v>125</c:v>
                </c:pt>
                <c:pt idx="106">
                  <c:v>125</c:v>
                </c:pt>
                <c:pt idx="107">
                  <c:v>190</c:v>
                </c:pt>
                <c:pt idx="108">
                  <c:v>217</c:v>
                </c:pt>
                <c:pt idx="109">
                  <c:v>190</c:v>
                </c:pt>
                <c:pt idx="110">
                  <c:v>140</c:v>
                </c:pt>
                <c:pt idx="111">
                  <c:v>223</c:v>
                </c:pt>
                <c:pt idx="112">
                  <c:v>257</c:v>
                </c:pt>
                <c:pt idx="113">
                  <c:v>232</c:v>
                </c:pt>
                <c:pt idx="114">
                  <c:v>190</c:v>
                </c:pt>
                <c:pt idx="115">
                  <c:v>357</c:v>
                </c:pt>
                <c:pt idx="116">
                  <c:v>284</c:v>
                </c:pt>
                <c:pt idx="117">
                  <c:v>260</c:v>
                </c:pt>
                <c:pt idx="118">
                  <c:v>378</c:v>
                </c:pt>
                <c:pt idx="119">
                  <c:v>404</c:v>
                </c:pt>
                <c:pt idx="120">
                  <c:v>281</c:v>
                </c:pt>
                <c:pt idx="121">
                  <c:v>268</c:v>
                </c:pt>
                <c:pt idx="122">
                  <c:v>260</c:v>
                </c:pt>
                <c:pt idx="123">
                  <c:v>312</c:v>
                </c:pt>
                <c:pt idx="124">
                  <c:v>253</c:v>
                </c:pt>
                <c:pt idx="125">
                  <c:v>346</c:v>
                </c:pt>
                <c:pt idx="126">
                  <c:v>313</c:v>
                </c:pt>
              </c:numCache>
            </c:numRef>
          </c:val>
        </c:ser>
        <c:gapWidth val="150"/>
        <c:overlap val="0"/>
        <c:axId val="23219021"/>
        <c:axId val="32455529"/>
      </c:barChart>
      <c:catAx>
        <c:axId val="2321902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Jakarta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32455529"/>
        <c:crosses val="autoZero"/>
        <c:auto val="1"/>
        <c:lblAlgn val="ctr"/>
        <c:lblOffset val="100"/>
        <c:noMultiLvlLbl val="0"/>
      </c:catAx>
      <c:valAx>
        <c:axId val="32455529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23219021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Timeline!$B$874</c:f>
              <c:strCache>
                <c:ptCount val="1"/>
                <c:pt idx="0">
                  <c:v>Jakarta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Timeline!$A$875:$A$910</c:f>
              <c:strCache>
                <c:ptCount val="36"/>
                <c:pt idx="0">
                  <c:v>21-Mar</c:v>
                </c:pt>
                <c:pt idx="1">
                  <c:v>22-Mar</c:v>
                </c:pt>
                <c:pt idx="2">
                  <c:v>23-Mar</c:v>
                </c:pt>
                <c:pt idx="3">
                  <c:v>24-Mar</c:v>
                </c:pt>
                <c:pt idx="4">
                  <c:v>25-Mar</c:v>
                </c:pt>
                <c:pt idx="5">
                  <c:v>26-Mar</c:v>
                </c:pt>
                <c:pt idx="6">
                  <c:v>27-Mar</c:v>
                </c:pt>
                <c:pt idx="7">
                  <c:v>28-Mar</c:v>
                </c:pt>
                <c:pt idx="8">
                  <c:v>29-Mar</c:v>
                </c:pt>
                <c:pt idx="9">
                  <c:v>30-Mar</c:v>
                </c:pt>
                <c:pt idx="10">
                  <c:v>31-Mar</c:v>
                </c:pt>
                <c:pt idx="11">
                  <c:v>1-Apr</c:v>
                </c:pt>
                <c:pt idx="12">
                  <c:v>2-Apr</c:v>
                </c:pt>
                <c:pt idx="13">
                  <c:v>3-Apr</c:v>
                </c:pt>
                <c:pt idx="14">
                  <c:v>4-Apr</c:v>
                </c:pt>
                <c:pt idx="15">
                  <c:v>5-Apr</c:v>
                </c:pt>
                <c:pt idx="16">
                  <c:v>6-Apr</c:v>
                </c:pt>
                <c:pt idx="17">
                  <c:v>7-Apr</c:v>
                </c:pt>
                <c:pt idx="18">
                  <c:v>8-Apr</c:v>
                </c:pt>
                <c:pt idx="19">
                  <c:v>9-Apr</c:v>
                </c:pt>
                <c:pt idx="20">
                  <c:v>10-Apr</c:v>
                </c:pt>
                <c:pt idx="21">
                  <c:v>11-Apr</c:v>
                </c:pt>
                <c:pt idx="22">
                  <c:v>12-Apr</c:v>
                </c:pt>
                <c:pt idx="23">
                  <c:v>13-Apr</c:v>
                </c:pt>
                <c:pt idx="24">
                  <c:v>14-Apr</c:v>
                </c:pt>
                <c:pt idx="25">
                  <c:v>15-Apr</c:v>
                </c:pt>
                <c:pt idx="26">
                  <c:v>16-Apr</c:v>
                </c:pt>
                <c:pt idx="27">
                  <c:v>17-Apr</c:v>
                </c:pt>
                <c:pt idx="28">
                  <c:v>18-Apr</c:v>
                </c:pt>
                <c:pt idx="29">
                  <c:v>19-Apr</c:v>
                </c:pt>
                <c:pt idx="30">
                  <c:v>20-Apr</c:v>
                </c:pt>
                <c:pt idx="31">
                  <c:v>21-Apr</c:v>
                </c:pt>
                <c:pt idx="32">
                  <c:v>22-Apr</c:v>
                </c:pt>
                <c:pt idx="33">
                  <c:v>23-Apr</c:v>
                </c:pt>
                <c:pt idx="34">
                  <c:v>24-Apr</c:v>
                </c:pt>
                <c:pt idx="35">
                  <c:v>25-Apr</c:v>
                </c:pt>
              </c:strCache>
            </c:strRef>
          </c:cat>
          <c:val>
            <c:numRef>
              <c:f>Timeline!$B$875:$B$910</c:f>
              <c:numCache>
                <c:formatCode>General</c:formatCode>
                <c:ptCount val="36"/>
                <c:pt idx="0">
                  <c:v>5</c:v>
                </c:pt>
                <c:pt idx="1">
                  <c:v>6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15</c:v>
                </c:pt>
                <c:pt idx="6">
                  <c:v>5</c:v>
                </c:pt>
                <c:pt idx="7">
                  <c:v>11</c:v>
                </c:pt>
                <c:pt idx="8">
                  <c:v>6</c:v>
                </c:pt>
                <c:pt idx="9">
                  <c:v>6</c:v>
                </c:pt>
                <c:pt idx="10">
                  <c:v>9</c:v>
                </c:pt>
                <c:pt idx="11">
                  <c:v>2</c:v>
                </c:pt>
                <c:pt idx="12">
                  <c:v>5</c:v>
                </c:pt>
                <c:pt idx="13">
                  <c:v>0</c:v>
                </c:pt>
                <c:pt idx="14">
                  <c:v>1</c:v>
                </c:pt>
                <c:pt idx="15">
                  <c:v>6</c:v>
                </c:pt>
                <c:pt idx="16">
                  <c:v>4</c:v>
                </c:pt>
                <c:pt idx="17">
                  <c:v>7</c:v>
                </c:pt>
                <c:pt idx="18">
                  <c:v>8</c:v>
                </c:pt>
                <c:pt idx="19">
                  <c:v>28</c:v>
                </c:pt>
                <c:pt idx="20">
                  <c:v>12</c:v>
                </c:pt>
                <c:pt idx="21">
                  <c:v>5</c:v>
                </c:pt>
                <c:pt idx="22">
                  <c:v>36</c:v>
                </c:pt>
                <c:pt idx="23">
                  <c:v>9</c:v>
                </c:pt>
                <c:pt idx="24">
                  <c:v>37</c:v>
                </c:pt>
                <c:pt idx="25">
                  <c:v>0</c:v>
                </c:pt>
                <c:pt idx="26">
                  <c:v>2</c:v>
                </c:pt>
                <c:pt idx="27">
                  <c:v>2</c:v>
                </c:pt>
                <c:pt idx="28">
                  <c:v>7</c:v>
                </c:pt>
                <c:pt idx="29">
                  <c:v>34</c:v>
                </c:pt>
                <c:pt idx="30">
                  <c:v>0</c:v>
                </c:pt>
                <c:pt idx="31">
                  <c:v>11</c:v>
                </c:pt>
                <c:pt idx="32">
                  <c:v>3</c:v>
                </c:pt>
                <c:pt idx="33">
                  <c:v>0</c:v>
                </c:pt>
                <c:pt idx="34">
                  <c:v>25</c:v>
                </c:pt>
                <c:pt idx="35">
                  <c:v>20</c:v>
                </c:pt>
              </c:numCache>
            </c:numRef>
          </c:val>
        </c:ser>
        <c:ser>
          <c:idx val="1"/>
          <c:order val="1"/>
          <c:tx>
            <c:strRef>
              <c:f>Timeline!$C$874</c:f>
              <c:strCache>
                <c:ptCount val="1"/>
                <c:pt idx="0">
                  <c:v>Luar Jakarta</c:v>
                </c:pt>
              </c:strCache>
            </c:strRef>
          </c:tx>
          <c:spPr>
            <a:solidFill>
              <a:srgbClr val="ea433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Timeline!$A$875:$A$910</c:f>
              <c:strCache>
                <c:ptCount val="36"/>
                <c:pt idx="0">
                  <c:v>21-Mar</c:v>
                </c:pt>
                <c:pt idx="1">
                  <c:v>22-Mar</c:v>
                </c:pt>
                <c:pt idx="2">
                  <c:v>23-Mar</c:v>
                </c:pt>
                <c:pt idx="3">
                  <c:v>24-Mar</c:v>
                </c:pt>
                <c:pt idx="4">
                  <c:v>25-Mar</c:v>
                </c:pt>
                <c:pt idx="5">
                  <c:v>26-Mar</c:v>
                </c:pt>
                <c:pt idx="6">
                  <c:v>27-Mar</c:v>
                </c:pt>
                <c:pt idx="7">
                  <c:v>28-Mar</c:v>
                </c:pt>
                <c:pt idx="8">
                  <c:v>29-Mar</c:v>
                </c:pt>
                <c:pt idx="9">
                  <c:v>30-Mar</c:v>
                </c:pt>
                <c:pt idx="10">
                  <c:v>31-Mar</c:v>
                </c:pt>
                <c:pt idx="11">
                  <c:v>1-Apr</c:v>
                </c:pt>
                <c:pt idx="12">
                  <c:v>2-Apr</c:v>
                </c:pt>
                <c:pt idx="13">
                  <c:v>3-Apr</c:v>
                </c:pt>
                <c:pt idx="14">
                  <c:v>4-Apr</c:v>
                </c:pt>
                <c:pt idx="15">
                  <c:v>5-Apr</c:v>
                </c:pt>
                <c:pt idx="16">
                  <c:v>6-Apr</c:v>
                </c:pt>
                <c:pt idx="17">
                  <c:v>7-Apr</c:v>
                </c:pt>
                <c:pt idx="18">
                  <c:v>8-Apr</c:v>
                </c:pt>
                <c:pt idx="19">
                  <c:v>9-Apr</c:v>
                </c:pt>
                <c:pt idx="20">
                  <c:v>10-Apr</c:v>
                </c:pt>
                <c:pt idx="21">
                  <c:v>11-Apr</c:v>
                </c:pt>
                <c:pt idx="22">
                  <c:v>12-Apr</c:v>
                </c:pt>
                <c:pt idx="23">
                  <c:v>13-Apr</c:v>
                </c:pt>
                <c:pt idx="24">
                  <c:v>14-Apr</c:v>
                </c:pt>
                <c:pt idx="25">
                  <c:v>15-Apr</c:v>
                </c:pt>
                <c:pt idx="26">
                  <c:v>16-Apr</c:v>
                </c:pt>
                <c:pt idx="27">
                  <c:v>17-Apr</c:v>
                </c:pt>
                <c:pt idx="28">
                  <c:v>18-Apr</c:v>
                </c:pt>
                <c:pt idx="29">
                  <c:v>19-Apr</c:v>
                </c:pt>
                <c:pt idx="30">
                  <c:v>20-Apr</c:v>
                </c:pt>
                <c:pt idx="31">
                  <c:v>21-Apr</c:v>
                </c:pt>
                <c:pt idx="32">
                  <c:v>22-Apr</c:v>
                </c:pt>
                <c:pt idx="33">
                  <c:v>23-Apr</c:v>
                </c:pt>
                <c:pt idx="34">
                  <c:v>24-Apr</c:v>
                </c:pt>
                <c:pt idx="35">
                  <c:v>25-Apr</c:v>
                </c:pt>
              </c:strCache>
            </c:strRef>
          </c:cat>
          <c:val>
            <c:numRef>
              <c:f>Timeline!$C$875:$C$910</c:f>
              <c:numCache>
                <c:formatCode>General</c:formatCode>
                <c:ptCount val="36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5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6</c:v>
                </c:pt>
                <c:pt idx="9">
                  <c:v>2</c:v>
                </c:pt>
                <c:pt idx="10">
                  <c:v>5</c:v>
                </c:pt>
                <c:pt idx="11">
                  <c:v>19</c:v>
                </c:pt>
                <c:pt idx="12">
                  <c:v>8</c:v>
                </c:pt>
                <c:pt idx="13">
                  <c:v>11</c:v>
                </c:pt>
                <c:pt idx="14">
                  <c:v>9</c:v>
                </c:pt>
                <c:pt idx="15">
                  <c:v>1</c:v>
                </c:pt>
                <c:pt idx="16">
                  <c:v>7</c:v>
                </c:pt>
                <c:pt idx="17">
                  <c:v>5</c:v>
                </c:pt>
                <c:pt idx="18">
                  <c:v>11</c:v>
                </c:pt>
                <c:pt idx="19">
                  <c:v>12</c:v>
                </c:pt>
                <c:pt idx="20">
                  <c:v>14</c:v>
                </c:pt>
                <c:pt idx="21">
                  <c:v>16</c:v>
                </c:pt>
                <c:pt idx="22">
                  <c:v>10</c:v>
                </c:pt>
                <c:pt idx="23">
                  <c:v>17</c:v>
                </c:pt>
                <c:pt idx="24">
                  <c:v>23</c:v>
                </c:pt>
                <c:pt idx="25">
                  <c:v>10</c:v>
                </c:pt>
                <c:pt idx="26">
                  <c:v>25</c:v>
                </c:pt>
                <c:pt idx="27">
                  <c:v>22</c:v>
                </c:pt>
                <c:pt idx="28">
                  <c:v>8</c:v>
                </c:pt>
                <c:pt idx="29">
                  <c:v>13</c:v>
                </c:pt>
                <c:pt idx="30">
                  <c:v>8</c:v>
                </c:pt>
                <c:pt idx="31">
                  <c:v>15</c:v>
                </c:pt>
                <c:pt idx="32">
                  <c:v>17</c:v>
                </c:pt>
                <c:pt idx="33">
                  <c:v>11</c:v>
                </c:pt>
                <c:pt idx="34">
                  <c:v>17</c:v>
                </c:pt>
                <c:pt idx="35">
                  <c:v>11</c:v>
                </c:pt>
              </c:numCache>
            </c:numRef>
          </c:val>
        </c:ser>
        <c:ser>
          <c:idx val="2"/>
          <c:order val="2"/>
          <c:tx>
            <c:strRef>
              <c:f>Timeline!$D$874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bbc0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Timeline!$A$875:$A$910</c:f>
              <c:strCache>
                <c:ptCount val="36"/>
                <c:pt idx="0">
                  <c:v>21-Mar</c:v>
                </c:pt>
                <c:pt idx="1">
                  <c:v>22-Mar</c:v>
                </c:pt>
                <c:pt idx="2">
                  <c:v>23-Mar</c:v>
                </c:pt>
                <c:pt idx="3">
                  <c:v>24-Mar</c:v>
                </c:pt>
                <c:pt idx="4">
                  <c:v>25-Mar</c:v>
                </c:pt>
                <c:pt idx="5">
                  <c:v>26-Mar</c:v>
                </c:pt>
                <c:pt idx="6">
                  <c:v>27-Mar</c:v>
                </c:pt>
                <c:pt idx="7">
                  <c:v>28-Mar</c:v>
                </c:pt>
                <c:pt idx="8">
                  <c:v>29-Mar</c:v>
                </c:pt>
                <c:pt idx="9">
                  <c:v>30-Mar</c:v>
                </c:pt>
                <c:pt idx="10">
                  <c:v>31-Mar</c:v>
                </c:pt>
                <c:pt idx="11">
                  <c:v>1-Apr</c:v>
                </c:pt>
                <c:pt idx="12">
                  <c:v>2-Apr</c:v>
                </c:pt>
                <c:pt idx="13">
                  <c:v>3-Apr</c:v>
                </c:pt>
                <c:pt idx="14">
                  <c:v>4-Apr</c:v>
                </c:pt>
                <c:pt idx="15">
                  <c:v>5-Apr</c:v>
                </c:pt>
                <c:pt idx="16">
                  <c:v>6-Apr</c:v>
                </c:pt>
                <c:pt idx="17">
                  <c:v>7-Apr</c:v>
                </c:pt>
                <c:pt idx="18">
                  <c:v>8-Apr</c:v>
                </c:pt>
                <c:pt idx="19">
                  <c:v>9-Apr</c:v>
                </c:pt>
                <c:pt idx="20">
                  <c:v>10-Apr</c:v>
                </c:pt>
                <c:pt idx="21">
                  <c:v>11-Apr</c:v>
                </c:pt>
                <c:pt idx="22">
                  <c:v>12-Apr</c:v>
                </c:pt>
                <c:pt idx="23">
                  <c:v>13-Apr</c:v>
                </c:pt>
                <c:pt idx="24">
                  <c:v>14-Apr</c:v>
                </c:pt>
                <c:pt idx="25">
                  <c:v>15-Apr</c:v>
                </c:pt>
                <c:pt idx="26">
                  <c:v>16-Apr</c:v>
                </c:pt>
                <c:pt idx="27">
                  <c:v>17-Apr</c:v>
                </c:pt>
                <c:pt idx="28">
                  <c:v>18-Apr</c:v>
                </c:pt>
                <c:pt idx="29">
                  <c:v>19-Apr</c:v>
                </c:pt>
                <c:pt idx="30">
                  <c:v>20-Apr</c:v>
                </c:pt>
                <c:pt idx="31">
                  <c:v>21-Apr</c:v>
                </c:pt>
                <c:pt idx="32">
                  <c:v>22-Apr</c:v>
                </c:pt>
                <c:pt idx="33">
                  <c:v>23-Apr</c:v>
                </c:pt>
                <c:pt idx="34">
                  <c:v>24-Apr</c:v>
                </c:pt>
                <c:pt idx="35">
                  <c:v>25-Apr</c:v>
                </c:pt>
              </c:strCache>
            </c:strRef>
          </c:cat>
          <c:val>
            <c:numRef>
              <c:f>Timeline!$D$875:$D$910</c:f>
              <c:numCache>
                <c:formatCode>General</c:formatCode>
                <c:ptCount val="36"/>
                <c:pt idx="0">
                  <c:v>6</c:v>
                </c:pt>
                <c:pt idx="1">
                  <c:v>10</c:v>
                </c:pt>
                <c:pt idx="2">
                  <c:v>1</c:v>
                </c:pt>
                <c:pt idx="3">
                  <c:v>7</c:v>
                </c:pt>
                <c:pt idx="4">
                  <c:v>3</c:v>
                </c:pt>
                <c:pt idx="5">
                  <c:v>20</c:v>
                </c:pt>
                <c:pt idx="6">
                  <c:v>9</c:v>
                </c:pt>
                <c:pt idx="7">
                  <c:v>15</c:v>
                </c:pt>
                <c:pt idx="8">
                  <c:v>12</c:v>
                </c:pt>
                <c:pt idx="9">
                  <c:v>8</c:v>
                </c:pt>
                <c:pt idx="10">
                  <c:v>14</c:v>
                </c:pt>
                <c:pt idx="11">
                  <c:v>21</c:v>
                </c:pt>
                <c:pt idx="12">
                  <c:v>13</c:v>
                </c:pt>
                <c:pt idx="13">
                  <c:v>11</c:v>
                </c:pt>
                <c:pt idx="14">
                  <c:v>10</c:v>
                </c:pt>
                <c:pt idx="15">
                  <c:v>7</c:v>
                </c:pt>
                <c:pt idx="16">
                  <c:v>11</c:v>
                </c:pt>
                <c:pt idx="17">
                  <c:v>12</c:v>
                </c:pt>
                <c:pt idx="18">
                  <c:v>19</c:v>
                </c:pt>
                <c:pt idx="19">
                  <c:v>40</c:v>
                </c:pt>
                <c:pt idx="20">
                  <c:v>26</c:v>
                </c:pt>
                <c:pt idx="21">
                  <c:v>21</c:v>
                </c:pt>
                <c:pt idx="22">
                  <c:v>46</c:v>
                </c:pt>
                <c:pt idx="23">
                  <c:v>26</c:v>
                </c:pt>
                <c:pt idx="24">
                  <c:v>60</c:v>
                </c:pt>
                <c:pt idx="25">
                  <c:v>10</c:v>
                </c:pt>
                <c:pt idx="26">
                  <c:v>27</c:v>
                </c:pt>
                <c:pt idx="27">
                  <c:v>24</c:v>
                </c:pt>
                <c:pt idx="28">
                  <c:v>15</c:v>
                </c:pt>
                <c:pt idx="29">
                  <c:v>47</c:v>
                </c:pt>
                <c:pt idx="30">
                  <c:v>8</c:v>
                </c:pt>
                <c:pt idx="31">
                  <c:v>26</c:v>
                </c:pt>
                <c:pt idx="32">
                  <c:v>20</c:v>
                </c:pt>
                <c:pt idx="33">
                  <c:v>11</c:v>
                </c:pt>
                <c:pt idx="34">
                  <c:v>42</c:v>
                </c:pt>
                <c:pt idx="35">
                  <c:v>31</c:v>
                </c:pt>
              </c:numCache>
            </c:numRef>
          </c:val>
        </c:ser>
        <c:gapWidth val="150"/>
        <c:overlap val="0"/>
        <c:axId val="56379873"/>
        <c:axId val="4792390"/>
      </c:barChart>
      <c:catAx>
        <c:axId val="5637987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Meninggal Dunia Harian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4792390"/>
        <c:crosses val="autoZero"/>
        <c:auto val="1"/>
        <c:lblAlgn val="ctr"/>
        <c:lblOffset val="100"/>
        <c:noMultiLvlLbl val="0"/>
      </c:catAx>
      <c:valAx>
        <c:axId val="4792390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56379873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areaChart>
        <c:grouping val="standard"/>
        <c:ser>
          <c:idx val="0"/>
          <c:order val="0"/>
          <c:tx>
            <c:strRef>
              <c:f>Timeline!$E$1018</c:f>
              <c:strCache>
                <c:ptCount val="1"/>
                <c:pt idx="0">
                  <c:v>Luar Jawa</c:v>
                </c:pt>
              </c:strCache>
            </c:strRef>
          </c:tx>
          <c:spPr>
            <a:solidFill>
              <a:srgbClr val="34a853">
                <a:alpha val="30000"/>
              </a:srgbClr>
            </a:solidFill>
            <a:ln w="19080">
              <a:solidFill>
                <a:srgbClr val="34a853"/>
              </a:solidFill>
              <a:round/>
            </a:ln>
          </c:spP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Timeline!$A$1019:$A$1115</c:f>
              <c:strCache>
                <c:ptCount val="97"/>
                <c:pt idx="0">
                  <c:v>17-Mar</c:v>
                </c:pt>
                <c:pt idx="1">
                  <c:v>18-Mar</c:v>
                </c:pt>
                <c:pt idx="2">
                  <c:v>19-Mar</c:v>
                </c:pt>
                <c:pt idx="3">
                  <c:v>20-Mar</c:v>
                </c:pt>
                <c:pt idx="4">
                  <c:v>21-Mar</c:v>
                </c:pt>
                <c:pt idx="5">
                  <c:v>22-Mar</c:v>
                </c:pt>
                <c:pt idx="6">
                  <c:v>23-Mar</c:v>
                </c:pt>
                <c:pt idx="7">
                  <c:v>24-Mar</c:v>
                </c:pt>
                <c:pt idx="8">
                  <c:v>25-Mar</c:v>
                </c:pt>
                <c:pt idx="9">
                  <c:v>26-Mar</c:v>
                </c:pt>
                <c:pt idx="10">
                  <c:v>27-Mar</c:v>
                </c:pt>
                <c:pt idx="11">
                  <c:v>28-Mar</c:v>
                </c:pt>
                <c:pt idx="12">
                  <c:v>29-Mar</c:v>
                </c:pt>
                <c:pt idx="13">
                  <c:v>30-Mar</c:v>
                </c:pt>
                <c:pt idx="14">
                  <c:v>31-Mar</c:v>
                </c:pt>
                <c:pt idx="15">
                  <c:v>1-Apr</c:v>
                </c:pt>
                <c:pt idx="16">
                  <c:v>2-Apr</c:v>
                </c:pt>
                <c:pt idx="17">
                  <c:v>3-Apr</c:v>
                </c:pt>
                <c:pt idx="18">
                  <c:v>4-Apr</c:v>
                </c:pt>
                <c:pt idx="19">
                  <c:v>5-Apr</c:v>
                </c:pt>
                <c:pt idx="20">
                  <c:v>6-Apr</c:v>
                </c:pt>
                <c:pt idx="21">
                  <c:v>7-Apr</c:v>
                </c:pt>
                <c:pt idx="22">
                  <c:v>8-Apr</c:v>
                </c:pt>
                <c:pt idx="23">
                  <c:v>9-Apr</c:v>
                </c:pt>
                <c:pt idx="24">
                  <c:v>10-Apr</c:v>
                </c:pt>
                <c:pt idx="25">
                  <c:v>11-Apr</c:v>
                </c:pt>
                <c:pt idx="26">
                  <c:v>12-Apr</c:v>
                </c:pt>
                <c:pt idx="27">
                  <c:v>13-Apr</c:v>
                </c:pt>
                <c:pt idx="28">
                  <c:v>14-Apr</c:v>
                </c:pt>
                <c:pt idx="29">
                  <c:v>15-Apr</c:v>
                </c:pt>
                <c:pt idx="30">
                  <c:v>16-Apr</c:v>
                </c:pt>
                <c:pt idx="31">
                  <c:v>17-Apr</c:v>
                </c:pt>
                <c:pt idx="32">
                  <c:v>18-Apr</c:v>
                </c:pt>
                <c:pt idx="33">
                  <c:v>19-Apr</c:v>
                </c:pt>
                <c:pt idx="34">
                  <c:v>20-Apr</c:v>
                </c:pt>
                <c:pt idx="35">
                  <c:v>21-Apr</c:v>
                </c:pt>
                <c:pt idx="36">
                  <c:v>22-Apr</c:v>
                </c:pt>
                <c:pt idx="37">
                  <c:v>23-Apr</c:v>
                </c:pt>
                <c:pt idx="38">
                  <c:v>24-Apr</c:v>
                </c:pt>
                <c:pt idx="39">
                  <c:v>25-Apr</c:v>
                </c:pt>
                <c:pt idx="40">
                  <c:v>26-Apr</c:v>
                </c:pt>
                <c:pt idx="41">
                  <c:v>27-Apr</c:v>
                </c:pt>
                <c:pt idx="42">
                  <c:v>28-Apr</c:v>
                </c:pt>
                <c:pt idx="43">
                  <c:v>29-Apr</c:v>
                </c:pt>
                <c:pt idx="44">
                  <c:v>30-Apr</c:v>
                </c:pt>
                <c:pt idx="45">
                  <c:v>1-May</c:v>
                </c:pt>
                <c:pt idx="46">
                  <c:v>2-May</c:v>
                </c:pt>
                <c:pt idx="47">
                  <c:v>3-May</c:v>
                </c:pt>
                <c:pt idx="48">
                  <c:v>4-May</c:v>
                </c:pt>
                <c:pt idx="49">
                  <c:v>5-May</c:v>
                </c:pt>
                <c:pt idx="50">
                  <c:v>6-May</c:v>
                </c:pt>
                <c:pt idx="51">
                  <c:v>7-May</c:v>
                </c:pt>
                <c:pt idx="52">
                  <c:v>8-May</c:v>
                </c:pt>
                <c:pt idx="53">
                  <c:v>9-May</c:v>
                </c:pt>
                <c:pt idx="54">
                  <c:v>10-May</c:v>
                </c:pt>
                <c:pt idx="55">
                  <c:v>11-May</c:v>
                </c:pt>
                <c:pt idx="56">
                  <c:v>12-May</c:v>
                </c:pt>
                <c:pt idx="57">
                  <c:v>13-May</c:v>
                </c:pt>
                <c:pt idx="58">
                  <c:v>14-May</c:v>
                </c:pt>
                <c:pt idx="59">
                  <c:v>15-May</c:v>
                </c:pt>
                <c:pt idx="60">
                  <c:v>16-May</c:v>
                </c:pt>
                <c:pt idx="61">
                  <c:v>17-May</c:v>
                </c:pt>
                <c:pt idx="62">
                  <c:v>18-May</c:v>
                </c:pt>
                <c:pt idx="63">
                  <c:v>19-May</c:v>
                </c:pt>
                <c:pt idx="64">
                  <c:v>20-May</c:v>
                </c:pt>
                <c:pt idx="65">
                  <c:v>21-May</c:v>
                </c:pt>
                <c:pt idx="66">
                  <c:v>22-May</c:v>
                </c:pt>
                <c:pt idx="67">
                  <c:v>23-May</c:v>
                </c:pt>
                <c:pt idx="68">
                  <c:v>24-May</c:v>
                </c:pt>
                <c:pt idx="69">
                  <c:v>25-May</c:v>
                </c:pt>
                <c:pt idx="70">
                  <c:v>26-May</c:v>
                </c:pt>
                <c:pt idx="71">
                  <c:v>27-May</c:v>
                </c:pt>
                <c:pt idx="72">
                  <c:v>28-May</c:v>
                </c:pt>
                <c:pt idx="73">
                  <c:v>29-May</c:v>
                </c:pt>
                <c:pt idx="74">
                  <c:v>30-May</c:v>
                </c:pt>
                <c:pt idx="75">
                  <c:v>31-May</c:v>
                </c:pt>
                <c:pt idx="76">
                  <c:v>1-Jun</c:v>
                </c:pt>
                <c:pt idx="77">
                  <c:v>2-Jun</c:v>
                </c:pt>
                <c:pt idx="78">
                  <c:v>3-Jun</c:v>
                </c:pt>
                <c:pt idx="79">
                  <c:v>4-Jun</c:v>
                </c:pt>
                <c:pt idx="80">
                  <c:v>5-Jun</c:v>
                </c:pt>
                <c:pt idx="81">
                  <c:v>6-Jun</c:v>
                </c:pt>
                <c:pt idx="82">
                  <c:v>7-Jun</c:v>
                </c:pt>
                <c:pt idx="83">
                  <c:v>8-Jun</c:v>
                </c:pt>
                <c:pt idx="84">
                  <c:v>9-Jun</c:v>
                </c:pt>
                <c:pt idx="85">
                  <c:v>10-Jun</c:v>
                </c:pt>
                <c:pt idx="86">
                  <c:v>11-Jun</c:v>
                </c:pt>
                <c:pt idx="87">
                  <c:v>12-Jun</c:v>
                </c:pt>
                <c:pt idx="88">
                  <c:v>13-Jun</c:v>
                </c:pt>
                <c:pt idx="89">
                  <c:v>14-Jun</c:v>
                </c:pt>
                <c:pt idx="90">
                  <c:v>15-Jun</c:v>
                </c:pt>
                <c:pt idx="91">
                  <c:v>16-Jun</c:v>
                </c:pt>
                <c:pt idx="92">
                  <c:v>17-Jun</c:v>
                </c:pt>
                <c:pt idx="93">
                  <c:v>18-Jun</c:v>
                </c:pt>
                <c:pt idx="94">
                  <c:v>19-Jun</c:v>
                </c:pt>
                <c:pt idx="95">
                  <c:v>20-Jun</c:v>
                </c:pt>
                <c:pt idx="96">
                  <c:v/>
                </c:pt>
              </c:strCache>
            </c:strRef>
          </c:cat>
          <c:val>
            <c:numRef>
              <c:f>Timeline!$E$1019:$E$1115</c:f>
              <c:numCache>
                <c:formatCode>General</c:formatCode>
                <c:ptCount val="97"/>
                <c:pt idx="0">
                  <c:v>0.666666666666667</c:v>
                </c:pt>
                <c:pt idx="1">
                  <c:v>8</c:v>
                </c:pt>
                <c:pt idx="2">
                  <c:v>15</c:v>
                </c:pt>
                <c:pt idx="3">
                  <c:v>31.6666666666667</c:v>
                </c:pt>
                <c:pt idx="4">
                  <c:v>32</c:v>
                </c:pt>
                <c:pt idx="5">
                  <c:v>27</c:v>
                </c:pt>
                <c:pt idx="6">
                  <c:v>17.3333333333333</c:v>
                </c:pt>
                <c:pt idx="7">
                  <c:v>17</c:v>
                </c:pt>
                <c:pt idx="8">
                  <c:v>26.3333333333333</c:v>
                </c:pt>
                <c:pt idx="9">
                  <c:v>32.6666666666667</c:v>
                </c:pt>
                <c:pt idx="10">
                  <c:v>43.3333333333333</c:v>
                </c:pt>
                <c:pt idx="11">
                  <c:v>47.3333333333333</c:v>
                </c:pt>
                <c:pt idx="12">
                  <c:v>54.3333333333333</c:v>
                </c:pt>
                <c:pt idx="13">
                  <c:v>65</c:v>
                </c:pt>
                <c:pt idx="14">
                  <c:v>66.6666666666667</c:v>
                </c:pt>
                <c:pt idx="15">
                  <c:v>66.3333333333333</c:v>
                </c:pt>
                <c:pt idx="16">
                  <c:v>48.6666666666667</c:v>
                </c:pt>
                <c:pt idx="17">
                  <c:v>51</c:v>
                </c:pt>
                <c:pt idx="18">
                  <c:v>44</c:v>
                </c:pt>
                <c:pt idx="19">
                  <c:v>49</c:v>
                </c:pt>
                <c:pt idx="20">
                  <c:v>61.6666666666667</c:v>
                </c:pt>
                <c:pt idx="21">
                  <c:v>83.6666666666667</c:v>
                </c:pt>
                <c:pt idx="22">
                  <c:v>103.666666666667</c:v>
                </c:pt>
                <c:pt idx="23">
                  <c:v>94.3333333333333</c:v>
                </c:pt>
                <c:pt idx="24">
                  <c:v>105.666666666667</c:v>
                </c:pt>
                <c:pt idx="25">
                  <c:v>110.666666666667</c:v>
                </c:pt>
                <c:pt idx="26">
                  <c:v>130</c:v>
                </c:pt>
                <c:pt idx="27">
                  <c:v>111.333333333333</c:v>
                </c:pt>
                <c:pt idx="28">
                  <c:v>82.6666666666667</c:v>
                </c:pt>
                <c:pt idx="29">
                  <c:v>80</c:v>
                </c:pt>
                <c:pt idx="30">
                  <c:v>106</c:v>
                </c:pt>
                <c:pt idx="31">
                  <c:v>173.333333333333</c:v>
                </c:pt>
                <c:pt idx="32">
                  <c:v>185</c:v>
                </c:pt>
                <c:pt idx="33">
                  <c:v>186</c:v>
                </c:pt>
                <c:pt idx="34">
                  <c:v>140</c:v>
                </c:pt>
                <c:pt idx="35">
                  <c:v>121</c:v>
                </c:pt>
                <c:pt idx="36">
                  <c:v>98.3333333333333</c:v>
                </c:pt>
                <c:pt idx="37">
                  <c:v>110.666666666667</c:v>
                </c:pt>
                <c:pt idx="38">
                  <c:v>173.666666666667</c:v>
                </c:pt>
                <c:pt idx="39">
                  <c:v>202.666666666667</c:v>
                </c:pt>
                <c:pt idx="40">
                  <c:v>195</c:v>
                </c:pt>
                <c:pt idx="41">
                  <c:v>137.666666666667</c:v>
                </c:pt>
                <c:pt idx="42">
                  <c:v>141.666666666667</c:v>
                </c:pt>
                <c:pt idx="43">
                  <c:v>145</c:v>
                </c:pt>
                <c:pt idx="44">
                  <c:v>161.666666666667</c:v>
                </c:pt>
                <c:pt idx="45">
                  <c:v>158</c:v>
                </c:pt>
                <c:pt idx="46">
                  <c:v>176.333333333333</c:v>
                </c:pt>
                <c:pt idx="47">
                  <c:v>185.333333333333</c:v>
                </c:pt>
                <c:pt idx="48">
                  <c:v>219.666666666667</c:v>
                </c:pt>
                <c:pt idx="49">
                  <c:v>237</c:v>
                </c:pt>
                <c:pt idx="50">
                  <c:v>236.666666666667</c:v>
                </c:pt>
                <c:pt idx="51">
                  <c:v>200.666666666667</c:v>
                </c:pt>
                <c:pt idx="52">
                  <c:v>185</c:v>
                </c:pt>
                <c:pt idx="53">
                  <c:v>210.666666666667</c:v>
                </c:pt>
                <c:pt idx="54">
                  <c:v>199</c:v>
                </c:pt>
                <c:pt idx="55">
                  <c:v>172.333333333333</c:v>
                </c:pt>
                <c:pt idx="56">
                  <c:v>157.333333333333</c:v>
                </c:pt>
                <c:pt idx="57">
                  <c:v>228.333333333333</c:v>
                </c:pt>
                <c:pt idx="58">
                  <c:v>292</c:v>
                </c:pt>
                <c:pt idx="59">
                  <c:v>317.666666666667</c:v>
                </c:pt>
                <c:pt idx="60">
                  <c:v>265.666666666667</c:v>
                </c:pt>
                <c:pt idx="61">
                  <c:v>263</c:v>
                </c:pt>
                <c:pt idx="62">
                  <c:v>261</c:v>
                </c:pt>
                <c:pt idx="63">
                  <c:v>290.666666666667</c:v>
                </c:pt>
                <c:pt idx="64">
                  <c:v>352.666666666667</c:v>
                </c:pt>
                <c:pt idx="65">
                  <c:v>379.666666666667</c:v>
                </c:pt>
                <c:pt idx="66">
                  <c:v>410.333333333333</c:v>
                </c:pt>
                <c:pt idx="67">
                  <c:v>355.333333333333</c:v>
                </c:pt>
                <c:pt idx="68">
                  <c:v>336</c:v>
                </c:pt>
                <c:pt idx="69">
                  <c:v>268.333333333333</c:v>
                </c:pt>
                <c:pt idx="70">
                  <c:v>253.666666666667</c:v>
                </c:pt>
                <c:pt idx="71">
                  <c:v>273.666666666667</c:v>
                </c:pt>
                <c:pt idx="72">
                  <c:v>347.666666666667</c:v>
                </c:pt>
                <c:pt idx="73">
                  <c:v>404.666666666667</c:v>
                </c:pt>
                <c:pt idx="74">
                  <c:v>358.333333333333</c:v>
                </c:pt>
                <c:pt idx="75">
                  <c:v>324</c:v>
                </c:pt>
                <c:pt idx="76">
                  <c:v>262</c:v>
                </c:pt>
                <c:pt idx="77">
                  <c:v>289.666666666667</c:v>
                </c:pt>
                <c:pt idx="78">
                  <c:v>322.333333333333</c:v>
                </c:pt>
                <c:pt idx="79">
                  <c:v>364.666666666667</c:v>
                </c:pt>
                <c:pt idx="80">
                  <c:v>400</c:v>
                </c:pt>
                <c:pt idx="81">
                  <c:v>458.666666666667</c:v>
                </c:pt>
                <c:pt idx="82">
                  <c:v>447.333333333333</c:v>
                </c:pt>
                <c:pt idx="83">
                  <c:v>426</c:v>
                </c:pt>
                <c:pt idx="84">
                  <c:v>421</c:v>
                </c:pt>
                <c:pt idx="85">
                  <c:v>530.333333333333</c:v>
                </c:pt>
                <c:pt idx="86">
                  <c:v>587</c:v>
                </c:pt>
                <c:pt idx="87">
                  <c:v>616.666666666667</c:v>
                </c:pt>
                <c:pt idx="88">
                  <c:v>608</c:v>
                </c:pt>
                <c:pt idx="89">
                  <c:v>572.333333333333</c:v>
                </c:pt>
                <c:pt idx="90">
                  <c:v>519</c:v>
                </c:pt>
                <c:pt idx="91">
                  <c:v>538.333333333333</c:v>
                </c:pt>
                <c:pt idx="92">
                  <c:v>583.333333333333</c:v>
                </c:pt>
                <c:pt idx="93">
                  <c:v>664.333333333333</c:v>
                </c:pt>
                <c:pt idx="94">
                  <c:v>656.333333333333</c:v>
                </c:pt>
                <c:pt idx="95">
                  <c:v>651.333333333333</c:v>
                </c:pt>
              </c:numCache>
            </c:numRef>
          </c:val>
        </c:ser>
        <c:ser>
          <c:idx val="1"/>
          <c:order val="1"/>
          <c:tx>
            <c:strRef>
              <c:f>Timeline!$D$1018</c:f>
              <c:strCache>
                <c:ptCount val="1"/>
                <c:pt idx="0">
                  <c:v>Jateng-Jatim</c:v>
                </c:pt>
              </c:strCache>
            </c:strRef>
          </c:tx>
          <c:spPr>
            <a:solidFill>
              <a:srgbClr val="fbbc04">
                <a:alpha val="30000"/>
              </a:srgbClr>
            </a:solidFill>
            <a:ln w="19080">
              <a:solidFill>
                <a:srgbClr val="fbbc04"/>
              </a:solidFill>
              <a:round/>
            </a:ln>
          </c:spP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Timeline!$A$1019:$A$1115</c:f>
              <c:strCache>
                <c:ptCount val="97"/>
                <c:pt idx="0">
                  <c:v>17-Mar</c:v>
                </c:pt>
                <c:pt idx="1">
                  <c:v>18-Mar</c:v>
                </c:pt>
                <c:pt idx="2">
                  <c:v>19-Mar</c:v>
                </c:pt>
                <c:pt idx="3">
                  <c:v>20-Mar</c:v>
                </c:pt>
                <c:pt idx="4">
                  <c:v>21-Mar</c:v>
                </c:pt>
                <c:pt idx="5">
                  <c:v>22-Mar</c:v>
                </c:pt>
                <c:pt idx="6">
                  <c:v>23-Mar</c:v>
                </c:pt>
                <c:pt idx="7">
                  <c:v>24-Mar</c:v>
                </c:pt>
                <c:pt idx="8">
                  <c:v>25-Mar</c:v>
                </c:pt>
                <c:pt idx="9">
                  <c:v>26-Mar</c:v>
                </c:pt>
                <c:pt idx="10">
                  <c:v>27-Mar</c:v>
                </c:pt>
                <c:pt idx="11">
                  <c:v>28-Mar</c:v>
                </c:pt>
                <c:pt idx="12">
                  <c:v>29-Mar</c:v>
                </c:pt>
                <c:pt idx="13">
                  <c:v>30-Mar</c:v>
                </c:pt>
                <c:pt idx="14">
                  <c:v>31-Mar</c:v>
                </c:pt>
                <c:pt idx="15">
                  <c:v>1-Apr</c:v>
                </c:pt>
                <c:pt idx="16">
                  <c:v>2-Apr</c:v>
                </c:pt>
                <c:pt idx="17">
                  <c:v>3-Apr</c:v>
                </c:pt>
                <c:pt idx="18">
                  <c:v>4-Apr</c:v>
                </c:pt>
                <c:pt idx="19">
                  <c:v>5-Apr</c:v>
                </c:pt>
                <c:pt idx="20">
                  <c:v>6-Apr</c:v>
                </c:pt>
                <c:pt idx="21">
                  <c:v>7-Apr</c:v>
                </c:pt>
                <c:pt idx="22">
                  <c:v>8-Apr</c:v>
                </c:pt>
                <c:pt idx="23">
                  <c:v>9-Apr</c:v>
                </c:pt>
                <c:pt idx="24">
                  <c:v>10-Apr</c:v>
                </c:pt>
                <c:pt idx="25">
                  <c:v>11-Apr</c:v>
                </c:pt>
                <c:pt idx="26">
                  <c:v>12-Apr</c:v>
                </c:pt>
                <c:pt idx="27">
                  <c:v>13-Apr</c:v>
                </c:pt>
                <c:pt idx="28">
                  <c:v>14-Apr</c:v>
                </c:pt>
                <c:pt idx="29">
                  <c:v>15-Apr</c:v>
                </c:pt>
                <c:pt idx="30">
                  <c:v>16-Apr</c:v>
                </c:pt>
                <c:pt idx="31">
                  <c:v>17-Apr</c:v>
                </c:pt>
                <c:pt idx="32">
                  <c:v>18-Apr</c:v>
                </c:pt>
                <c:pt idx="33">
                  <c:v>19-Apr</c:v>
                </c:pt>
                <c:pt idx="34">
                  <c:v>20-Apr</c:v>
                </c:pt>
                <c:pt idx="35">
                  <c:v>21-Apr</c:v>
                </c:pt>
                <c:pt idx="36">
                  <c:v>22-Apr</c:v>
                </c:pt>
                <c:pt idx="37">
                  <c:v>23-Apr</c:v>
                </c:pt>
                <c:pt idx="38">
                  <c:v>24-Apr</c:v>
                </c:pt>
                <c:pt idx="39">
                  <c:v>25-Apr</c:v>
                </c:pt>
                <c:pt idx="40">
                  <c:v>26-Apr</c:v>
                </c:pt>
                <c:pt idx="41">
                  <c:v>27-Apr</c:v>
                </c:pt>
                <c:pt idx="42">
                  <c:v>28-Apr</c:v>
                </c:pt>
                <c:pt idx="43">
                  <c:v>29-Apr</c:v>
                </c:pt>
                <c:pt idx="44">
                  <c:v>30-Apr</c:v>
                </c:pt>
                <c:pt idx="45">
                  <c:v>1-May</c:v>
                </c:pt>
                <c:pt idx="46">
                  <c:v>2-May</c:v>
                </c:pt>
                <c:pt idx="47">
                  <c:v>3-May</c:v>
                </c:pt>
                <c:pt idx="48">
                  <c:v>4-May</c:v>
                </c:pt>
                <c:pt idx="49">
                  <c:v>5-May</c:v>
                </c:pt>
                <c:pt idx="50">
                  <c:v>6-May</c:v>
                </c:pt>
                <c:pt idx="51">
                  <c:v>7-May</c:v>
                </c:pt>
                <c:pt idx="52">
                  <c:v>8-May</c:v>
                </c:pt>
                <c:pt idx="53">
                  <c:v>9-May</c:v>
                </c:pt>
                <c:pt idx="54">
                  <c:v>10-May</c:v>
                </c:pt>
                <c:pt idx="55">
                  <c:v>11-May</c:v>
                </c:pt>
                <c:pt idx="56">
                  <c:v>12-May</c:v>
                </c:pt>
                <c:pt idx="57">
                  <c:v>13-May</c:v>
                </c:pt>
                <c:pt idx="58">
                  <c:v>14-May</c:v>
                </c:pt>
                <c:pt idx="59">
                  <c:v>15-May</c:v>
                </c:pt>
                <c:pt idx="60">
                  <c:v>16-May</c:v>
                </c:pt>
                <c:pt idx="61">
                  <c:v>17-May</c:v>
                </c:pt>
                <c:pt idx="62">
                  <c:v>18-May</c:v>
                </c:pt>
                <c:pt idx="63">
                  <c:v>19-May</c:v>
                </c:pt>
                <c:pt idx="64">
                  <c:v>20-May</c:v>
                </c:pt>
                <c:pt idx="65">
                  <c:v>21-May</c:v>
                </c:pt>
                <c:pt idx="66">
                  <c:v>22-May</c:v>
                </c:pt>
                <c:pt idx="67">
                  <c:v>23-May</c:v>
                </c:pt>
                <c:pt idx="68">
                  <c:v>24-May</c:v>
                </c:pt>
                <c:pt idx="69">
                  <c:v>25-May</c:v>
                </c:pt>
                <c:pt idx="70">
                  <c:v>26-May</c:v>
                </c:pt>
                <c:pt idx="71">
                  <c:v>27-May</c:v>
                </c:pt>
                <c:pt idx="72">
                  <c:v>28-May</c:v>
                </c:pt>
                <c:pt idx="73">
                  <c:v>29-May</c:v>
                </c:pt>
                <c:pt idx="74">
                  <c:v>30-May</c:v>
                </c:pt>
                <c:pt idx="75">
                  <c:v>31-May</c:v>
                </c:pt>
                <c:pt idx="76">
                  <c:v>1-Jun</c:v>
                </c:pt>
                <c:pt idx="77">
                  <c:v>2-Jun</c:v>
                </c:pt>
                <c:pt idx="78">
                  <c:v>3-Jun</c:v>
                </c:pt>
                <c:pt idx="79">
                  <c:v>4-Jun</c:v>
                </c:pt>
                <c:pt idx="80">
                  <c:v>5-Jun</c:v>
                </c:pt>
                <c:pt idx="81">
                  <c:v>6-Jun</c:v>
                </c:pt>
                <c:pt idx="82">
                  <c:v>7-Jun</c:v>
                </c:pt>
                <c:pt idx="83">
                  <c:v>8-Jun</c:v>
                </c:pt>
                <c:pt idx="84">
                  <c:v>9-Jun</c:v>
                </c:pt>
                <c:pt idx="85">
                  <c:v>10-Jun</c:v>
                </c:pt>
                <c:pt idx="86">
                  <c:v>11-Jun</c:v>
                </c:pt>
                <c:pt idx="87">
                  <c:v>12-Jun</c:v>
                </c:pt>
                <c:pt idx="88">
                  <c:v>13-Jun</c:v>
                </c:pt>
                <c:pt idx="89">
                  <c:v>14-Jun</c:v>
                </c:pt>
                <c:pt idx="90">
                  <c:v>15-Jun</c:v>
                </c:pt>
                <c:pt idx="91">
                  <c:v>16-Jun</c:v>
                </c:pt>
                <c:pt idx="92">
                  <c:v>17-Jun</c:v>
                </c:pt>
                <c:pt idx="93">
                  <c:v>18-Jun</c:v>
                </c:pt>
                <c:pt idx="94">
                  <c:v>19-Jun</c:v>
                </c:pt>
                <c:pt idx="95">
                  <c:v>20-Jun</c:v>
                </c:pt>
                <c:pt idx="96">
                  <c:v/>
                </c:pt>
              </c:strCache>
            </c:strRef>
          </c:cat>
          <c:val>
            <c:numRef>
              <c:f>Timeline!$D$1019:$D$1115</c:f>
              <c:numCache>
                <c:formatCode>General</c:formatCode>
                <c:ptCount val="97"/>
                <c:pt idx="0">
                  <c:v>1</c:v>
                </c:pt>
                <c:pt idx="1">
                  <c:v>1.33333333333333</c:v>
                </c:pt>
                <c:pt idx="2">
                  <c:v>3.33333333333333</c:v>
                </c:pt>
                <c:pt idx="3">
                  <c:v>5</c:v>
                </c:pt>
                <c:pt idx="4">
                  <c:v>8.66666666666667</c:v>
                </c:pt>
                <c:pt idx="5">
                  <c:v>11.6666666666667</c:v>
                </c:pt>
                <c:pt idx="6">
                  <c:v>10</c:v>
                </c:pt>
                <c:pt idx="7">
                  <c:v>10.3333333333333</c:v>
                </c:pt>
                <c:pt idx="8">
                  <c:v>15</c:v>
                </c:pt>
                <c:pt idx="9">
                  <c:v>18.3333333333333</c:v>
                </c:pt>
                <c:pt idx="10">
                  <c:v>18.6666666666667</c:v>
                </c:pt>
                <c:pt idx="11">
                  <c:v>16.3333333333333</c:v>
                </c:pt>
                <c:pt idx="12">
                  <c:v>20</c:v>
                </c:pt>
                <c:pt idx="13">
                  <c:v>21</c:v>
                </c:pt>
                <c:pt idx="14">
                  <c:v>20</c:v>
                </c:pt>
                <c:pt idx="15">
                  <c:v>22</c:v>
                </c:pt>
                <c:pt idx="16">
                  <c:v>15.6666666666667</c:v>
                </c:pt>
                <c:pt idx="17">
                  <c:v>29.6666666666667</c:v>
                </c:pt>
                <c:pt idx="18">
                  <c:v>24.6666666666667</c:v>
                </c:pt>
                <c:pt idx="19">
                  <c:v>37</c:v>
                </c:pt>
                <c:pt idx="20">
                  <c:v>22.6666666666667</c:v>
                </c:pt>
                <c:pt idx="21">
                  <c:v>21</c:v>
                </c:pt>
                <c:pt idx="22">
                  <c:v>11.6666666666667</c:v>
                </c:pt>
                <c:pt idx="23">
                  <c:v>15.6666666666667</c:v>
                </c:pt>
                <c:pt idx="24">
                  <c:v>24.3333333333333</c:v>
                </c:pt>
                <c:pt idx="25">
                  <c:v>25</c:v>
                </c:pt>
                <c:pt idx="26">
                  <c:v>73</c:v>
                </c:pt>
                <c:pt idx="27">
                  <c:v>86.3333333333333</c:v>
                </c:pt>
                <c:pt idx="28">
                  <c:v>121</c:v>
                </c:pt>
                <c:pt idx="29">
                  <c:v>75.3333333333333</c:v>
                </c:pt>
                <c:pt idx="30">
                  <c:v>58.6666666666667</c:v>
                </c:pt>
                <c:pt idx="31">
                  <c:v>25</c:v>
                </c:pt>
                <c:pt idx="32">
                  <c:v>32.6666666666667</c:v>
                </c:pt>
                <c:pt idx="33">
                  <c:v>43.3333333333333</c:v>
                </c:pt>
                <c:pt idx="34">
                  <c:v>40.3333333333333</c:v>
                </c:pt>
                <c:pt idx="35">
                  <c:v>58</c:v>
                </c:pt>
                <c:pt idx="36">
                  <c:v>62.3333333333333</c:v>
                </c:pt>
                <c:pt idx="37">
                  <c:v>89.3333333333333</c:v>
                </c:pt>
                <c:pt idx="38">
                  <c:v>72.6666666666667</c:v>
                </c:pt>
                <c:pt idx="39">
                  <c:v>92.6666666666667</c:v>
                </c:pt>
                <c:pt idx="40">
                  <c:v>79.3333333333333</c:v>
                </c:pt>
                <c:pt idx="41">
                  <c:v>67.6666666666667</c:v>
                </c:pt>
                <c:pt idx="42">
                  <c:v>54</c:v>
                </c:pt>
                <c:pt idx="43">
                  <c:v>53.6666666666667</c:v>
                </c:pt>
                <c:pt idx="44">
                  <c:v>77.3333333333333</c:v>
                </c:pt>
                <c:pt idx="45">
                  <c:v>84</c:v>
                </c:pt>
                <c:pt idx="46">
                  <c:v>79.6666666666667</c:v>
                </c:pt>
                <c:pt idx="47">
                  <c:v>76.3333333333333</c:v>
                </c:pt>
                <c:pt idx="48">
                  <c:v>50.3333333333333</c:v>
                </c:pt>
                <c:pt idx="49">
                  <c:v>74.3333333333333</c:v>
                </c:pt>
                <c:pt idx="50">
                  <c:v>75.3333333333333</c:v>
                </c:pt>
                <c:pt idx="51">
                  <c:v>90.3333333333333</c:v>
                </c:pt>
                <c:pt idx="52">
                  <c:v>72.6666666666667</c:v>
                </c:pt>
                <c:pt idx="53">
                  <c:v>96.3333333333333</c:v>
                </c:pt>
                <c:pt idx="54">
                  <c:v>108</c:v>
                </c:pt>
                <c:pt idx="55">
                  <c:v>105</c:v>
                </c:pt>
                <c:pt idx="56">
                  <c:v>101</c:v>
                </c:pt>
                <c:pt idx="57">
                  <c:v>114.333333333333</c:v>
                </c:pt>
                <c:pt idx="58">
                  <c:v>146.333333333333</c:v>
                </c:pt>
                <c:pt idx="59">
                  <c:v>130.333333333333</c:v>
                </c:pt>
                <c:pt idx="60">
                  <c:v>154.333333333333</c:v>
                </c:pt>
                <c:pt idx="61">
                  <c:v>131.333333333333</c:v>
                </c:pt>
                <c:pt idx="62">
                  <c:v>147.666666666667</c:v>
                </c:pt>
                <c:pt idx="63">
                  <c:v>106.666666666667</c:v>
                </c:pt>
                <c:pt idx="64">
                  <c:v>129.666666666667</c:v>
                </c:pt>
                <c:pt idx="65">
                  <c:v>256.333333333333</c:v>
                </c:pt>
                <c:pt idx="66">
                  <c:v>274.666666666667</c:v>
                </c:pt>
                <c:pt idx="67">
                  <c:v>403.666666666667</c:v>
                </c:pt>
                <c:pt idx="68">
                  <c:v>256</c:v>
                </c:pt>
                <c:pt idx="69">
                  <c:v>280</c:v>
                </c:pt>
                <c:pt idx="70">
                  <c:v>125.333333333333</c:v>
                </c:pt>
                <c:pt idx="71">
                  <c:v>166</c:v>
                </c:pt>
                <c:pt idx="72">
                  <c:v>151.333333333333</c:v>
                </c:pt>
                <c:pt idx="73">
                  <c:v>170</c:v>
                </c:pt>
                <c:pt idx="74">
                  <c:v>172</c:v>
                </c:pt>
                <c:pt idx="75">
                  <c:v>206.333333333333</c:v>
                </c:pt>
                <c:pt idx="76">
                  <c:v>194</c:v>
                </c:pt>
                <c:pt idx="77">
                  <c:v>197.333333333333</c:v>
                </c:pt>
                <c:pt idx="78">
                  <c:v>171.333333333333</c:v>
                </c:pt>
                <c:pt idx="79">
                  <c:v>182.666666666667</c:v>
                </c:pt>
                <c:pt idx="80">
                  <c:v>173.333333333333</c:v>
                </c:pt>
                <c:pt idx="81">
                  <c:v>210.333333333333</c:v>
                </c:pt>
                <c:pt idx="82">
                  <c:v>227.666666666667</c:v>
                </c:pt>
                <c:pt idx="83">
                  <c:v>292.666666666667</c:v>
                </c:pt>
                <c:pt idx="84">
                  <c:v>271.666666666667</c:v>
                </c:pt>
                <c:pt idx="85">
                  <c:v>354</c:v>
                </c:pt>
                <c:pt idx="86">
                  <c:v>328.333333333333</c:v>
                </c:pt>
                <c:pt idx="87">
                  <c:v>367.666666666667</c:v>
                </c:pt>
                <c:pt idx="88">
                  <c:v>312.666666666667</c:v>
                </c:pt>
                <c:pt idx="89">
                  <c:v>311.333333333333</c:v>
                </c:pt>
                <c:pt idx="90">
                  <c:v>317</c:v>
                </c:pt>
                <c:pt idx="91">
                  <c:v>335</c:v>
                </c:pt>
                <c:pt idx="92">
                  <c:v>344.666666666667</c:v>
                </c:pt>
                <c:pt idx="93">
                  <c:v>358</c:v>
                </c:pt>
                <c:pt idx="94">
                  <c:v>331</c:v>
                </c:pt>
                <c:pt idx="95">
                  <c:v>383.333333333333</c:v>
                </c:pt>
              </c:numCache>
            </c:numRef>
          </c:val>
        </c:ser>
        <c:ser>
          <c:idx val="2"/>
          <c:order val="2"/>
          <c:tx>
            <c:strRef>
              <c:f>Timeline!$C$1018</c:f>
              <c:strCache>
                <c:ptCount val="1"/>
                <c:pt idx="0">
                  <c:v>Jabar-Banten</c:v>
                </c:pt>
              </c:strCache>
            </c:strRef>
          </c:tx>
          <c:spPr>
            <a:solidFill>
              <a:srgbClr val="ea4335">
                <a:alpha val="30000"/>
              </a:srgbClr>
            </a:solidFill>
            <a:ln w="19080">
              <a:solidFill>
                <a:srgbClr val="ea4335"/>
              </a:solidFill>
              <a:round/>
            </a:ln>
          </c:spP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Timeline!$A$1019:$A$1115</c:f>
              <c:strCache>
                <c:ptCount val="97"/>
                <c:pt idx="0">
                  <c:v>17-Mar</c:v>
                </c:pt>
                <c:pt idx="1">
                  <c:v>18-Mar</c:v>
                </c:pt>
                <c:pt idx="2">
                  <c:v>19-Mar</c:v>
                </c:pt>
                <c:pt idx="3">
                  <c:v>20-Mar</c:v>
                </c:pt>
                <c:pt idx="4">
                  <c:v>21-Mar</c:v>
                </c:pt>
                <c:pt idx="5">
                  <c:v>22-Mar</c:v>
                </c:pt>
                <c:pt idx="6">
                  <c:v>23-Mar</c:v>
                </c:pt>
                <c:pt idx="7">
                  <c:v>24-Mar</c:v>
                </c:pt>
                <c:pt idx="8">
                  <c:v>25-Mar</c:v>
                </c:pt>
                <c:pt idx="9">
                  <c:v>26-Mar</c:v>
                </c:pt>
                <c:pt idx="10">
                  <c:v>27-Mar</c:v>
                </c:pt>
                <c:pt idx="11">
                  <c:v>28-Mar</c:v>
                </c:pt>
                <c:pt idx="12">
                  <c:v>29-Mar</c:v>
                </c:pt>
                <c:pt idx="13">
                  <c:v>30-Mar</c:v>
                </c:pt>
                <c:pt idx="14">
                  <c:v>31-Mar</c:v>
                </c:pt>
                <c:pt idx="15">
                  <c:v>1-Apr</c:v>
                </c:pt>
                <c:pt idx="16">
                  <c:v>2-Apr</c:v>
                </c:pt>
                <c:pt idx="17">
                  <c:v>3-Apr</c:v>
                </c:pt>
                <c:pt idx="18">
                  <c:v>4-Apr</c:v>
                </c:pt>
                <c:pt idx="19">
                  <c:v>5-Apr</c:v>
                </c:pt>
                <c:pt idx="20">
                  <c:v>6-Apr</c:v>
                </c:pt>
                <c:pt idx="21">
                  <c:v>7-Apr</c:v>
                </c:pt>
                <c:pt idx="22">
                  <c:v>8-Apr</c:v>
                </c:pt>
                <c:pt idx="23">
                  <c:v>9-Apr</c:v>
                </c:pt>
                <c:pt idx="24">
                  <c:v>10-Apr</c:v>
                </c:pt>
                <c:pt idx="25">
                  <c:v>11-Apr</c:v>
                </c:pt>
                <c:pt idx="26">
                  <c:v>12-Apr</c:v>
                </c:pt>
                <c:pt idx="27">
                  <c:v>13-Apr</c:v>
                </c:pt>
                <c:pt idx="28">
                  <c:v>14-Apr</c:v>
                </c:pt>
                <c:pt idx="29">
                  <c:v>15-Apr</c:v>
                </c:pt>
                <c:pt idx="30">
                  <c:v>16-Apr</c:v>
                </c:pt>
                <c:pt idx="31">
                  <c:v>17-Apr</c:v>
                </c:pt>
                <c:pt idx="32">
                  <c:v>18-Apr</c:v>
                </c:pt>
                <c:pt idx="33">
                  <c:v>19-Apr</c:v>
                </c:pt>
                <c:pt idx="34">
                  <c:v>20-Apr</c:v>
                </c:pt>
                <c:pt idx="35">
                  <c:v>21-Apr</c:v>
                </c:pt>
                <c:pt idx="36">
                  <c:v>22-Apr</c:v>
                </c:pt>
                <c:pt idx="37">
                  <c:v>23-Apr</c:v>
                </c:pt>
                <c:pt idx="38">
                  <c:v>24-Apr</c:v>
                </c:pt>
                <c:pt idx="39">
                  <c:v>25-Apr</c:v>
                </c:pt>
                <c:pt idx="40">
                  <c:v>26-Apr</c:v>
                </c:pt>
                <c:pt idx="41">
                  <c:v>27-Apr</c:v>
                </c:pt>
                <c:pt idx="42">
                  <c:v>28-Apr</c:v>
                </c:pt>
                <c:pt idx="43">
                  <c:v>29-Apr</c:v>
                </c:pt>
                <c:pt idx="44">
                  <c:v>30-Apr</c:v>
                </c:pt>
                <c:pt idx="45">
                  <c:v>1-May</c:v>
                </c:pt>
                <c:pt idx="46">
                  <c:v>2-May</c:v>
                </c:pt>
                <c:pt idx="47">
                  <c:v>3-May</c:v>
                </c:pt>
                <c:pt idx="48">
                  <c:v>4-May</c:v>
                </c:pt>
                <c:pt idx="49">
                  <c:v>5-May</c:v>
                </c:pt>
                <c:pt idx="50">
                  <c:v>6-May</c:v>
                </c:pt>
                <c:pt idx="51">
                  <c:v>7-May</c:v>
                </c:pt>
                <c:pt idx="52">
                  <c:v>8-May</c:v>
                </c:pt>
                <c:pt idx="53">
                  <c:v>9-May</c:v>
                </c:pt>
                <c:pt idx="54">
                  <c:v>10-May</c:v>
                </c:pt>
                <c:pt idx="55">
                  <c:v>11-May</c:v>
                </c:pt>
                <c:pt idx="56">
                  <c:v>12-May</c:v>
                </c:pt>
                <c:pt idx="57">
                  <c:v>13-May</c:v>
                </c:pt>
                <c:pt idx="58">
                  <c:v>14-May</c:v>
                </c:pt>
                <c:pt idx="59">
                  <c:v>15-May</c:v>
                </c:pt>
                <c:pt idx="60">
                  <c:v>16-May</c:v>
                </c:pt>
                <c:pt idx="61">
                  <c:v>17-May</c:v>
                </c:pt>
                <c:pt idx="62">
                  <c:v>18-May</c:v>
                </c:pt>
                <c:pt idx="63">
                  <c:v>19-May</c:v>
                </c:pt>
                <c:pt idx="64">
                  <c:v>20-May</c:v>
                </c:pt>
                <c:pt idx="65">
                  <c:v>21-May</c:v>
                </c:pt>
                <c:pt idx="66">
                  <c:v>22-May</c:v>
                </c:pt>
                <c:pt idx="67">
                  <c:v>23-May</c:v>
                </c:pt>
                <c:pt idx="68">
                  <c:v>24-May</c:v>
                </c:pt>
                <c:pt idx="69">
                  <c:v>25-May</c:v>
                </c:pt>
                <c:pt idx="70">
                  <c:v>26-May</c:v>
                </c:pt>
                <c:pt idx="71">
                  <c:v>27-May</c:v>
                </c:pt>
                <c:pt idx="72">
                  <c:v>28-May</c:v>
                </c:pt>
                <c:pt idx="73">
                  <c:v>29-May</c:v>
                </c:pt>
                <c:pt idx="74">
                  <c:v>30-May</c:v>
                </c:pt>
                <c:pt idx="75">
                  <c:v>31-May</c:v>
                </c:pt>
                <c:pt idx="76">
                  <c:v>1-Jun</c:v>
                </c:pt>
                <c:pt idx="77">
                  <c:v>2-Jun</c:v>
                </c:pt>
                <c:pt idx="78">
                  <c:v>3-Jun</c:v>
                </c:pt>
                <c:pt idx="79">
                  <c:v>4-Jun</c:v>
                </c:pt>
                <c:pt idx="80">
                  <c:v>5-Jun</c:v>
                </c:pt>
                <c:pt idx="81">
                  <c:v>6-Jun</c:v>
                </c:pt>
                <c:pt idx="82">
                  <c:v>7-Jun</c:v>
                </c:pt>
                <c:pt idx="83">
                  <c:v>8-Jun</c:v>
                </c:pt>
                <c:pt idx="84">
                  <c:v>9-Jun</c:v>
                </c:pt>
                <c:pt idx="85">
                  <c:v>10-Jun</c:v>
                </c:pt>
                <c:pt idx="86">
                  <c:v>11-Jun</c:v>
                </c:pt>
                <c:pt idx="87">
                  <c:v>12-Jun</c:v>
                </c:pt>
                <c:pt idx="88">
                  <c:v>13-Jun</c:v>
                </c:pt>
                <c:pt idx="89">
                  <c:v>14-Jun</c:v>
                </c:pt>
                <c:pt idx="90">
                  <c:v>15-Jun</c:v>
                </c:pt>
                <c:pt idx="91">
                  <c:v>16-Jun</c:v>
                </c:pt>
                <c:pt idx="92">
                  <c:v>17-Jun</c:v>
                </c:pt>
                <c:pt idx="93">
                  <c:v>18-Jun</c:v>
                </c:pt>
                <c:pt idx="94">
                  <c:v>19-Jun</c:v>
                </c:pt>
                <c:pt idx="95">
                  <c:v>20-Jun</c:v>
                </c:pt>
                <c:pt idx="96">
                  <c:v/>
                </c:pt>
              </c:strCache>
            </c:strRef>
          </c:cat>
          <c:val>
            <c:numRef>
              <c:f>Timeline!$C$1019:$C$1115</c:f>
              <c:numCache>
                <c:formatCode>General</c:formatCode>
                <c:ptCount val="97"/>
                <c:pt idx="0">
                  <c:v>0.666666666666667</c:v>
                </c:pt>
                <c:pt idx="1">
                  <c:v>6</c:v>
                </c:pt>
                <c:pt idx="2">
                  <c:v>9.33333333333333</c:v>
                </c:pt>
                <c:pt idx="3">
                  <c:v>17.6666666666667</c:v>
                </c:pt>
                <c:pt idx="4">
                  <c:v>18.3333333333333</c:v>
                </c:pt>
                <c:pt idx="5">
                  <c:v>15.6666666666667</c:v>
                </c:pt>
                <c:pt idx="6">
                  <c:v>10.3333333333333</c:v>
                </c:pt>
                <c:pt idx="7">
                  <c:v>7.66666666666667</c:v>
                </c:pt>
                <c:pt idx="8">
                  <c:v>11.3333333333333</c:v>
                </c:pt>
                <c:pt idx="9">
                  <c:v>10</c:v>
                </c:pt>
                <c:pt idx="10">
                  <c:v>19</c:v>
                </c:pt>
                <c:pt idx="11">
                  <c:v>24.3333333333333</c:v>
                </c:pt>
                <c:pt idx="12">
                  <c:v>33.6666666666667</c:v>
                </c:pt>
                <c:pt idx="13">
                  <c:v>37</c:v>
                </c:pt>
                <c:pt idx="14">
                  <c:v>36.6666666666667</c:v>
                </c:pt>
                <c:pt idx="15">
                  <c:v>36.3333333333333</c:v>
                </c:pt>
                <c:pt idx="16">
                  <c:v>28.3333333333333</c:v>
                </c:pt>
                <c:pt idx="17">
                  <c:v>21</c:v>
                </c:pt>
                <c:pt idx="18">
                  <c:v>19.3333333333333</c:v>
                </c:pt>
                <c:pt idx="19">
                  <c:v>14.6666666666667</c:v>
                </c:pt>
                <c:pt idx="20">
                  <c:v>19</c:v>
                </c:pt>
                <c:pt idx="21">
                  <c:v>39</c:v>
                </c:pt>
                <c:pt idx="22">
                  <c:v>49.3333333333333</c:v>
                </c:pt>
                <c:pt idx="23">
                  <c:v>48</c:v>
                </c:pt>
                <c:pt idx="24">
                  <c:v>31.3333333333333</c:v>
                </c:pt>
                <c:pt idx="25">
                  <c:v>40.6666666666667</c:v>
                </c:pt>
                <c:pt idx="26">
                  <c:v>45.3333333333333</c:v>
                </c:pt>
                <c:pt idx="27">
                  <c:v>54.3333333333333</c:v>
                </c:pt>
                <c:pt idx="28">
                  <c:v>33</c:v>
                </c:pt>
                <c:pt idx="29">
                  <c:v>32.3333333333333</c:v>
                </c:pt>
                <c:pt idx="30">
                  <c:v>20</c:v>
                </c:pt>
                <c:pt idx="31">
                  <c:v>41.6666666666667</c:v>
                </c:pt>
                <c:pt idx="32">
                  <c:v>38.3333333333333</c:v>
                </c:pt>
                <c:pt idx="33">
                  <c:v>48.6666666666667</c:v>
                </c:pt>
                <c:pt idx="34">
                  <c:v>43.6666666666667</c:v>
                </c:pt>
                <c:pt idx="35">
                  <c:v>40.3333333333333</c:v>
                </c:pt>
                <c:pt idx="36">
                  <c:v>23</c:v>
                </c:pt>
                <c:pt idx="37">
                  <c:v>12.3333333333333</c:v>
                </c:pt>
                <c:pt idx="38">
                  <c:v>41.6666666666667</c:v>
                </c:pt>
                <c:pt idx="39">
                  <c:v>58.3333333333333</c:v>
                </c:pt>
                <c:pt idx="40">
                  <c:v>52.6666666666667</c:v>
                </c:pt>
                <c:pt idx="41">
                  <c:v>37.3333333333333</c:v>
                </c:pt>
                <c:pt idx="42">
                  <c:v>27</c:v>
                </c:pt>
                <c:pt idx="43">
                  <c:v>38.6666666666667</c:v>
                </c:pt>
                <c:pt idx="44">
                  <c:v>28</c:v>
                </c:pt>
                <c:pt idx="45">
                  <c:v>24.3333333333333</c:v>
                </c:pt>
                <c:pt idx="46">
                  <c:v>24.3333333333333</c:v>
                </c:pt>
                <c:pt idx="47">
                  <c:v>23</c:v>
                </c:pt>
                <c:pt idx="48">
                  <c:v>87.3333333333333</c:v>
                </c:pt>
                <c:pt idx="49">
                  <c:v>94</c:v>
                </c:pt>
                <c:pt idx="50">
                  <c:v>105.333333333333</c:v>
                </c:pt>
                <c:pt idx="51">
                  <c:v>59.3333333333333</c:v>
                </c:pt>
                <c:pt idx="52">
                  <c:v>50.3333333333333</c:v>
                </c:pt>
                <c:pt idx="53">
                  <c:v>51</c:v>
                </c:pt>
                <c:pt idx="54">
                  <c:v>31.3333333333333</c:v>
                </c:pt>
                <c:pt idx="55">
                  <c:v>41.6666666666667</c:v>
                </c:pt>
                <c:pt idx="56">
                  <c:v>48</c:v>
                </c:pt>
                <c:pt idx="57">
                  <c:v>54</c:v>
                </c:pt>
                <c:pt idx="58">
                  <c:v>40</c:v>
                </c:pt>
                <c:pt idx="59">
                  <c:v>36.6666666666667</c:v>
                </c:pt>
                <c:pt idx="60">
                  <c:v>36</c:v>
                </c:pt>
                <c:pt idx="61">
                  <c:v>47</c:v>
                </c:pt>
                <c:pt idx="62">
                  <c:v>44.3333333333333</c:v>
                </c:pt>
                <c:pt idx="63">
                  <c:v>49.6666666666667</c:v>
                </c:pt>
                <c:pt idx="64">
                  <c:v>90.3333333333333</c:v>
                </c:pt>
                <c:pt idx="65">
                  <c:v>119.666666666667</c:v>
                </c:pt>
                <c:pt idx="66">
                  <c:v>124</c:v>
                </c:pt>
                <c:pt idx="67">
                  <c:v>79.3333333333333</c:v>
                </c:pt>
                <c:pt idx="68">
                  <c:v>55</c:v>
                </c:pt>
                <c:pt idx="69">
                  <c:v>44</c:v>
                </c:pt>
                <c:pt idx="70">
                  <c:v>41.3333333333333</c:v>
                </c:pt>
                <c:pt idx="71">
                  <c:v>31.3333333333333</c:v>
                </c:pt>
                <c:pt idx="72">
                  <c:v>37</c:v>
                </c:pt>
                <c:pt idx="73">
                  <c:v>40.6666666666667</c:v>
                </c:pt>
                <c:pt idx="74">
                  <c:v>39.3333333333333</c:v>
                </c:pt>
                <c:pt idx="75">
                  <c:v>37.3333333333333</c:v>
                </c:pt>
                <c:pt idx="76">
                  <c:v>35.3333333333333</c:v>
                </c:pt>
                <c:pt idx="77">
                  <c:v>35</c:v>
                </c:pt>
                <c:pt idx="78">
                  <c:v>49.3333333333333</c:v>
                </c:pt>
                <c:pt idx="79">
                  <c:v>42.3333333333333</c:v>
                </c:pt>
                <c:pt idx="80">
                  <c:v>43.6666666666667</c:v>
                </c:pt>
                <c:pt idx="81">
                  <c:v>33.6666666666667</c:v>
                </c:pt>
                <c:pt idx="82">
                  <c:v>40</c:v>
                </c:pt>
                <c:pt idx="83">
                  <c:v>38.3333333333333</c:v>
                </c:pt>
                <c:pt idx="84">
                  <c:v>36.3333333333333</c:v>
                </c:pt>
                <c:pt idx="85">
                  <c:v>52</c:v>
                </c:pt>
                <c:pt idx="86">
                  <c:v>64.3333333333333</c:v>
                </c:pt>
                <c:pt idx="87">
                  <c:v>69</c:v>
                </c:pt>
                <c:pt idx="88">
                  <c:v>70.3333333333333</c:v>
                </c:pt>
                <c:pt idx="89">
                  <c:v>56.3333333333333</c:v>
                </c:pt>
                <c:pt idx="90">
                  <c:v>45.6666666666667</c:v>
                </c:pt>
                <c:pt idx="91">
                  <c:v>40.6666666666667</c:v>
                </c:pt>
                <c:pt idx="92">
                  <c:v>56.3333333333333</c:v>
                </c:pt>
                <c:pt idx="93">
                  <c:v>71.3333333333333</c:v>
                </c:pt>
                <c:pt idx="94">
                  <c:v>63</c:v>
                </c:pt>
                <c:pt idx="95">
                  <c:v>49.6666666666667</c:v>
                </c:pt>
              </c:numCache>
            </c:numRef>
          </c:val>
        </c:ser>
        <c:ser>
          <c:idx val="3"/>
          <c:order val="3"/>
          <c:tx>
            <c:strRef>
              <c:f>Timeline!$B$1018</c:f>
              <c:strCache>
                <c:ptCount val="1"/>
                <c:pt idx="0">
                  <c:v>Jakarta</c:v>
                </c:pt>
              </c:strCache>
            </c:strRef>
          </c:tx>
          <c:spPr>
            <a:solidFill>
              <a:srgbClr val="4285f4">
                <a:alpha val="30000"/>
              </a:srgbClr>
            </a:solidFill>
            <a:ln w="19080">
              <a:solidFill>
                <a:srgbClr val="4285f4"/>
              </a:solidFill>
              <a:round/>
            </a:ln>
          </c:spP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Timeline!$A$1019:$A$1115</c:f>
              <c:strCache>
                <c:ptCount val="97"/>
                <c:pt idx="0">
                  <c:v>17-Mar</c:v>
                </c:pt>
                <c:pt idx="1">
                  <c:v>18-Mar</c:v>
                </c:pt>
                <c:pt idx="2">
                  <c:v>19-Mar</c:v>
                </c:pt>
                <c:pt idx="3">
                  <c:v>20-Mar</c:v>
                </c:pt>
                <c:pt idx="4">
                  <c:v>21-Mar</c:v>
                </c:pt>
                <c:pt idx="5">
                  <c:v>22-Mar</c:v>
                </c:pt>
                <c:pt idx="6">
                  <c:v>23-Mar</c:v>
                </c:pt>
                <c:pt idx="7">
                  <c:v>24-Mar</c:v>
                </c:pt>
                <c:pt idx="8">
                  <c:v>25-Mar</c:v>
                </c:pt>
                <c:pt idx="9">
                  <c:v>26-Mar</c:v>
                </c:pt>
                <c:pt idx="10">
                  <c:v>27-Mar</c:v>
                </c:pt>
                <c:pt idx="11">
                  <c:v>28-Mar</c:v>
                </c:pt>
                <c:pt idx="12">
                  <c:v>29-Mar</c:v>
                </c:pt>
                <c:pt idx="13">
                  <c:v>30-Mar</c:v>
                </c:pt>
                <c:pt idx="14">
                  <c:v>31-Mar</c:v>
                </c:pt>
                <c:pt idx="15">
                  <c:v>1-Apr</c:v>
                </c:pt>
                <c:pt idx="16">
                  <c:v>2-Apr</c:v>
                </c:pt>
                <c:pt idx="17">
                  <c:v>3-Apr</c:v>
                </c:pt>
                <c:pt idx="18">
                  <c:v>4-Apr</c:v>
                </c:pt>
                <c:pt idx="19">
                  <c:v>5-Apr</c:v>
                </c:pt>
                <c:pt idx="20">
                  <c:v>6-Apr</c:v>
                </c:pt>
                <c:pt idx="21">
                  <c:v>7-Apr</c:v>
                </c:pt>
                <c:pt idx="22">
                  <c:v>8-Apr</c:v>
                </c:pt>
                <c:pt idx="23">
                  <c:v>9-Apr</c:v>
                </c:pt>
                <c:pt idx="24">
                  <c:v>10-Apr</c:v>
                </c:pt>
                <c:pt idx="25">
                  <c:v>11-Apr</c:v>
                </c:pt>
                <c:pt idx="26">
                  <c:v>12-Apr</c:v>
                </c:pt>
                <c:pt idx="27">
                  <c:v>13-Apr</c:v>
                </c:pt>
                <c:pt idx="28">
                  <c:v>14-Apr</c:v>
                </c:pt>
                <c:pt idx="29">
                  <c:v>15-Apr</c:v>
                </c:pt>
                <c:pt idx="30">
                  <c:v>16-Apr</c:v>
                </c:pt>
                <c:pt idx="31">
                  <c:v>17-Apr</c:v>
                </c:pt>
                <c:pt idx="32">
                  <c:v>18-Apr</c:v>
                </c:pt>
                <c:pt idx="33">
                  <c:v>19-Apr</c:v>
                </c:pt>
                <c:pt idx="34">
                  <c:v>20-Apr</c:v>
                </c:pt>
                <c:pt idx="35">
                  <c:v>21-Apr</c:v>
                </c:pt>
                <c:pt idx="36">
                  <c:v>22-Apr</c:v>
                </c:pt>
                <c:pt idx="37">
                  <c:v>23-Apr</c:v>
                </c:pt>
                <c:pt idx="38">
                  <c:v>24-Apr</c:v>
                </c:pt>
                <c:pt idx="39">
                  <c:v>25-Apr</c:v>
                </c:pt>
                <c:pt idx="40">
                  <c:v>26-Apr</c:v>
                </c:pt>
                <c:pt idx="41">
                  <c:v>27-Apr</c:v>
                </c:pt>
                <c:pt idx="42">
                  <c:v>28-Apr</c:v>
                </c:pt>
                <c:pt idx="43">
                  <c:v>29-Apr</c:v>
                </c:pt>
                <c:pt idx="44">
                  <c:v>30-Apr</c:v>
                </c:pt>
                <c:pt idx="45">
                  <c:v>1-May</c:v>
                </c:pt>
                <c:pt idx="46">
                  <c:v>2-May</c:v>
                </c:pt>
                <c:pt idx="47">
                  <c:v>3-May</c:v>
                </c:pt>
                <c:pt idx="48">
                  <c:v>4-May</c:v>
                </c:pt>
                <c:pt idx="49">
                  <c:v>5-May</c:v>
                </c:pt>
                <c:pt idx="50">
                  <c:v>6-May</c:v>
                </c:pt>
                <c:pt idx="51">
                  <c:v>7-May</c:v>
                </c:pt>
                <c:pt idx="52">
                  <c:v>8-May</c:v>
                </c:pt>
                <c:pt idx="53">
                  <c:v>9-May</c:v>
                </c:pt>
                <c:pt idx="54">
                  <c:v>10-May</c:v>
                </c:pt>
                <c:pt idx="55">
                  <c:v>11-May</c:v>
                </c:pt>
                <c:pt idx="56">
                  <c:v>12-May</c:v>
                </c:pt>
                <c:pt idx="57">
                  <c:v>13-May</c:v>
                </c:pt>
                <c:pt idx="58">
                  <c:v>14-May</c:v>
                </c:pt>
                <c:pt idx="59">
                  <c:v>15-May</c:v>
                </c:pt>
                <c:pt idx="60">
                  <c:v>16-May</c:v>
                </c:pt>
                <c:pt idx="61">
                  <c:v>17-May</c:v>
                </c:pt>
                <c:pt idx="62">
                  <c:v>18-May</c:v>
                </c:pt>
                <c:pt idx="63">
                  <c:v>19-May</c:v>
                </c:pt>
                <c:pt idx="64">
                  <c:v>20-May</c:v>
                </c:pt>
                <c:pt idx="65">
                  <c:v>21-May</c:v>
                </c:pt>
                <c:pt idx="66">
                  <c:v>22-May</c:v>
                </c:pt>
                <c:pt idx="67">
                  <c:v>23-May</c:v>
                </c:pt>
                <c:pt idx="68">
                  <c:v>24-May</c:v>
                </c:pt>
                <c:pt idx="69">
                  <c:v>25-May</c:v>
                </c:pt>
                <c:pt idx="70">
                  <c:v>26-May</c:v>
                </c:pt>
                <c:pt idx="71">
                  <c:v>27-May</c:v>
                </c:pt>
                <c:pt idx="72">
                  <c:v>28-May</c:v>
                </c:pt>
                <c:pt idx="73">
                  <c:v>29-May</c:v>
                </c:pt>
                <c:pt idx="74">
                  <c:v>30-May</c:v>
                </c:pt>
                <c:pt idx="75">
                  <c:v>31-May</c:v>
                </c:pt>
                <c:pt idx="76">
                  <c:v>1-Jun</c:v>
                </c:pt>
                <c:pt idx="77">
                  <c:v>2-Jun</c:v>
                </c:pt>
                <c:pt idx="78">
                  <c:v>3-Jun</c:v>
                </c:pt>
                <c:pt idx="79">
                  <c:v>4-Jun</c:v>
                </c:pt>
                <c:pt idx="80">
                  <c:v>5-Jun</c:v>
                </c:pt>
                <c:pt idx="81">
                  <c:v>6-Jun</c:v>
                </c:pt>
                <c:pt idx="82">
                  <c:v>7-Jun</c:v>
                </c:pt>
                <c:pt idx="83">
                  <c:v>8-Jun</c:v>
                </c:pt>
                <c:pt idx="84">
                  <c:v>9-Jun</c:v>
                </c:pt>
                <c:pt idx="85">
                  <c:v>10-Jun</c:v>
                </c:pt>
                <c:pt idx="86">
                  <c:v>11-Jun</c:v>
                </c:pt>
                <c:pt idx="87">
                  <c:v>12-Jun</c:v>
                </c:pt>
                <c:pt idx="88">
                  <c:v>13-Jun</c:v>
                </c:pt>
                <c:pt idx="89">
                  <c:v>14-Jun</c:v>
                </c:pt>
                <c:pt idx="90">
                  <c:v>15-Jun</c:v>
                </c:pt>
                <c:pt idx="91">
                  <c:v>16-Jun</c:v>
                </c:pt>
                <c:pt idx="92">
                  <c:v>17-Jun</c:v>
                </c:pt>
                <c:pt idx="93">
                  <c:v>18-Jun</c:v>
                </c:pt>
                <c:pt idx="94">
                  <c:v>19-Jun</c:v>
                </c:pt>
                <c:pt idx="95">
                  <c:v>20-Jun</c:v>
                </c:pt>
                <c:pt idx="96">
                  <c:v/>
                </c:pt>
              </c:strCache>
            </c:strRef>
          </c:cat>
          <c:val>
            <c:numRef>
              <c:f>Timeline!$B$1019:$B$1115</c:f>
              <c:numCache>
                <c:formatCode>General</c:formatCode>
                <c:ptCount val="97"/>
                <c:pt idx="0">
                  <c:v>11</c:v>
                </c:pt>
                <c:pt idx="1">
                  <c:v>14.6666666666667</c:v>
                </c:pt>
                <c:pt idx="2">
                  <c:v>27.3333333333333</c:v>
                </c:pt>
                <c:pt idx="3">
                  <c:v>29</c:v>
                </c:pt>
                <c:pt idx="4">
                  <c:v>33.6666666666667</c:v>
                </c:pt>
                <c:pt idx="5">
                  <c:v>29.6666666666667</c:v>
                </c:pt>
                <c:pt idx="6">
                  <c:v>42.6666666666667</c:v>
                </c:pt>
                <c:pt idx="7">
                  <c:v>51.3333333333333</c:v>
                </c:pt>
                <c:pt idx="8">
                  <c:v>51</c:v>
                </c:pt>
                <c:pt idx="9">
                  <c:v>54</c:v>
                </c:pt>
                <c:pt idx="10">
                  <c:v>58.3333333333333</c:v>
                </c:pt>
                <c:pt idx="11">
                  <c:v>58</c:v>
                </c:pt>
                <c:pt idx="12">
                  <c:v>56.3333333333333</c:v>
                </c:pt>
                <c:pt idx="13">
                  <c:v>36.6666666666667</c:v>
                </c:pt>
                <c:pt idx="14">
                  <c:v>37.6666666666667</c:v>
                </c:pt>
                <c:pt idx="15">
                  <c:v>42.3333333333333</c:v>
                </c:pt>
                <c:pt idx="16">
                  <c:v>61</c:v>
                </c:pt>
                <c:pt idx="17">
                  <c:v>72</c:v>
                </c:pt>
                <c:pt idx="18">
                  <c:v>69.6666666666667</c:v>
                </c:pt>
                <c:pt idx="19">
                  <c:v>75</c:v>
                </c:pt>
                <c:pt idx="20">
                  <c:v>84</c:v>
                </c:pt>
                <c:pt idx="21">
                  <c:v>110.666666666667</c:v>
                </c:pt>
                <c:pt idx="22">
                  <c:v>112.333333333333</c:v>
                </c:pt>
                <c:pt idx="23">
                  <c:v>157.333333333333</c:v>
                </c:pt>
                <c:pt idx="24">
                  <c:v>128</c:v>
                </c:pt>
                <c:pt idx="25">
                  <c:v>159.666666666667</c:v>
                </c:pt>
                <c:pt idx="26">
                  <c:v>113</c:v>
                </c:pt>
                <c:pt idx="27">
                  <c:v>150.666666666667</c:v>
                </c:pt>
                <c:pt idx="28">
                  <c:v>128.666666666667</c:v>
                </c:pt>
                <c:pt idx="29">
                  <c:v>143</c:v>
                </c:pt>
                <c:pt idx="30">
                  <c:v>155</c:v>
                </c:pt>
                <c:pt idx="31">
                  <c:v>163</c:v>
                </c:pt>
                <c:pt idx="32">
                  <c:v>153</c:v>
                </c:pt>
                <c:pt idx="33">
                  <c:v>123.666666666667</c:v>
                </c:pt>
                <c:pt idx="34">
                  <c:v>98.6666666666667</c:v>
                </c:pt>
                <c:pt idx="35">
                  <c:v>116.666666666667</c:v>
                </c:pt>
                <c:pt idx="36">
                  <c:v>120.333333333333</c:v>
                </c:pt>
                <c:pt idx="37">
                  <c:v>138.333333333333</c:v>
                </c:pt>
                <c:pt idx="38">
                  <c:v>112.333333333333</c:v>
                </c:pt>
                <c:pt idx="39">
                  <c:v>101</c:v>
                </c:pt>
                <c:pt idx="40">
                  <c:v>94.6666666666667</c:v>
                </c:pt>
                <c:pt idx="41">
                  <c:v>89.6666666666667</c:v>
                </c:pt>
                <c:pt idx="42">
                  <c:v>105.666666666667</c:v>
                </c:pt>
                <c:pt idx="43">
                  <c:v>97.6666666666667</c:v>
                </c:pt>
                <c:pt idx="44">
                  <c:v>101.666666666667</c:v>
                </c:pt>
                <c:pt idx="45">
                  <c:v>104.666666666667</c:v>
                </c:pt>
                <c:pt idx="46">
                  <c:v>101.333333333333</c:v>
                </c:pt>
                <c:pt idx="47">
                  <c:v>96.3333333333333</c:v>
                </c:pt>
                <c:pt idx="48">
                  <c:v>75.3333333333333</c:v>
                </c:pt>
                <c:pt idx="49">
                  <c:v>98</c:v>
                </c:pt>
                <c:pt idx="50">
                  <c:v>103.333333333333</c:v>
                </c:pt>
                <c:pt idx="51">
                  <c:v>105.333333333333</c:v>
                </c:pt>
                <c:pt idx="52">
                  <c:v>89.3333333333333</c:v>
                </c:pt>
                <c:pt idx="53">
                  <c:v>95.3333333333333</c:v>
                </c:pt>
                <c:pt idx="54">
                  <c:v>111.666666666667</c:v>
                </c:pt>
                <c:pt idx="55">
                  <c:v>107</c:v>
                </c:pt>
                <c:pt idx="56">
                  <c:v>106.333333333333</c:v>
                </c:pt>
                <c:pt idx="57">
                  <c:v>122.666666666667</c:v>
                </c:pt>
                <c:pt idx="58">
                  <c:v>138.666666666667</c:v>
                </c:pt>
                <c:pt idx="59">
                  <c:v>134.333333333333</c:v>
                </c:pt>
                <c:pt idx="60">
                  <c:v>109</c:v>
                </c:pt>
                <c:pt idx="61">
                  <c:v>108.333333333333</c:v>
                </c:pt>
                <c:pt idx="62">
                  <c:v>96</c:v>
                </c:pt>
                <c:pt idx="63">
                  <c:v>93</c:v>
                </c:pt>
                <c:pt idx="64">
                  <c:v>76</c:v>
                </c:pt>
                <c:pt idx="65">
                  <c:v>81.3333333333333</c:v>
                </c:pt>
                <c:pt idx="66">
                  <c:v>81.6666666666667</c:v>
                </c:pt>
                <c:pt idx="67">
                  <c:v>93</c:v>
                </c:pt>
                <c:pt idx="68">
                  <c:v>111</c:v>
                </c:pt>
                <c:pt idx="69">
                  <c:v>103</c:v>
                </c:pt>
                <c:pt idx="70">
                  <c:v>94.3333333333333</c:v>
                </c:pt>
                <c:pt idx="71">
                  <c:v>87</c:v>
                </c:pt>
                <c:pt idx="72">
                  <c:v>97</c:v>
                </c:pt>
                <c:pt idx="73">
                  <c:v>109</c:v>
                </c:pt>
                <c:pt idx="74">
                  <c:v>110.333333333333</c:v>
                </c:pt>
                <c:pt idx="75">
                  <c:v>114.666666666667</c:v>
                </c:pt>
                <c:pt idx="76">
                  <c:v>118.666666666667</c:v>
                </c:pt>
                <c:pt idx="77">
                  <c:v>105</c:v>
                </c:pt>
                <c:pt idx="78">
                  <c:v>93</c:v>
                </c:pt>
                <c:pt idx="79">
                  <c:v>78.6666666666667</c:v>
                </c:pt>
                <c:pt idx="80">
                  <c:v>84</c:v>
                </c:pt>
                <c:pt idx="81">
                  <c:v>91.3333333333333</c:v>
                </c:pt>
                <c:pt idx="82">
                  <c:v>114.333333333333</c:v>
                </c:pt>
                <c:pt idx="83">
                  <c:v>118.666666666667</c:v>
                </c:pt>
                <c:pt idx="84">
                  <c:v>161.333333333333</c:v>
                </c:pt>
                <c:pt idx="85">
                  <c:v>159.333333333333</c:v>
                </c:pt>
                <c:pt idx="86">
                  <c:v>172.333333333333</c:v>
                </c:pt>
                <c:pt idx="87">
                  <c:v>126</c:v>
                </c:pt>
                <c:pt idx="88">
                  <c:v>114</c:v>
                </c:pt>
                <c:pt idx="89">
                  <c:v>110.333333333333</c:v>
                </c:pt>
                <c:pt idx="90">
                  <c:v>126.666666666667</c:v>
                </c:pt>
                <c:pt idx="91">
                  <c:v>120</c:v>
                </c:pt>
                <c:pt idx="92">
                  <c:v>123.333333333333</c:v>
                </c:pt>
                <c:pt idx="93">
                  <c:v>133.666666666667</c:v>
                </c:pt>
                <c:pt idx="94">
                  <c:v>147</c:v>
                </c:pt>
                <c:pt idx="95">
                  <c:v>164.666666666667</c:v>
                </c:pt>
              </c:numCache>
            </c:numRef>
          </c:val>
        </c:ser>
        <c:axId val="93964519"/>
        <c:axId val="89604485"/>
      </c:areaChart>
      <c:catAx>
        <c:axId val="93964519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Kasus-Harian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89604485"/>
        <c:crosses val="autoZero"/>
        <c:auto val="1"/>
        <c:lblAlgn val="ctr"/>
        <c:lblOffset val="100"/>
        <c:noMultiLvlLbl val="0"/>
      </c:catAx>
      <c:valAx>
        <c:axId val="89604485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93964519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1"/>
        <c:ser>
          <c:idx val="0"/>
          <c:order val="0"/>
          <c:spPr>
            <a:solidFill>
              <a:srgbClr val="4285f4"/>
            </a:solidFill>
            <a:ln>
              <a:noFill/>
            </a:ln>
          </c:spPr>
          <c:invertIfNegative val="0"/>
          <c:dPt>
            <c:idx val="0"/>
            <c:spPr>
              <a:solidFill>
                <a:srgbClr val="004586"/>
              </a:solidFill>
              <a:ln>
                <a:noFill/>
              </a:ln>
            </c:spPr>
          </c:dPt>
          <c:dPt>
            <c:idx val="1"/>
            <c:spPr>
              <a:solidFill>
                <a:srgbClr val="ff420e"/>
              </a:solidFill>
              <a:ln>
                <a:noFill/>
              </a:ln>
            </c:spPr>
          </c:dPt>
          <c:dPt>
            <c:idx val="2"/>
            <c:spPr>
              <a:solidFill>
                <a:srgbClr val="ffd320"/>
              </a:solidFill>
              <a:ln>
                <a:noFill/>
              </a:ln>
            </c:spPr>
          </c:dPt>
          <c:dPt>
            <c:idx val="3"/>
            <c:spPr>
              <a:solidFill>
                <a:srgbClr val="579d1c"/>
              </a:solidFill>
              <a:ln>
                <a:noFill/>
              </a:ln>
            </c:spPr>
          </c:dPt>
          <c:dPt>
            <c:idx val="4"/>
            <c:spPr>
              <a:solidFill>
                <a:srgbClr val="7e0021"/>
              </a:solidFill>
              <a:ln>
                <a:noFill/>
              </a:ln>
            </c:spPr>
          </c:dPt>
          <c:dPt>
            <c:idx val="5"/>
            <c:spPr>
              <a:solidFill>
                <a:srgbClr val="83caff"/>
              </a:solidFill>
              <a:ln>
                <a:noFill/>
              </a:ln>
            </c:spPr>
          </c:dPt>
          <c:dPt>
            <c:idx val="6"/>
            <c:spPr>
              <a:solidFill>
                <a:srgbClr val="314004"/>
              </a:solidFill>
              <a:ln>
                <a:noFill/>
              </a:ln>
            </c:spPr>
          </c:dPt>
          <c:dPt>
            <c:idx val="7"/>
            <c:spPr>
              <a:solidFill>
                <a:srgbClr val="aecf00"/>
              </a:solidFill>
              <a:ln>
                <a:noFill/>
              </a:ln>
            </c:spPr>
          </c:dPt>
          <c:dPt>
            <c:idx val="8"/>
            <c:spPr>
              <a:solidFill>
                <a:srgbClr val="4b1f6f"/>
              </a:solidFill>
              <a:ln>
                <a:noFill/>
              </a:ln>
            </c:spPr>
          </c:dPt>
          <c:dPt>
            <c:idx val="9"/>
            <c:spPr>
              <a:solidFill>
                <a:srgbClr val="ff950e"/>
              </a:solidFill>
              <a:ln>
                <a:noFill/>
              </a:ln>
            </c:spPr>
          </c:dPt>
          <c:dPt>
            <c:idx val="10"/>
            <c:spPr>
              <a:solidFill>
                <a:srgbClr val="c5000b"/>
              </a:solidFill>
              <a:ln>
                <a:noFill/>
              </a:ln>
            </c:spPr>
          </c:dPt>
          <c:dPt>
            <c:idx val="11"/>
            <c:spPr>
              <a:solidFill>
                <a:srgbClr val="0084d1"/>
              </a:solidFill>
              <a:ln>
                <a:noFill/>
              </a:ln>
            </c:spPr>
          </c:dPt>
          <c:dPt>
            <c:idx val="12"/>
            <c:spPr>
              <a:solidFill>
                <a:srgbClr val="004586"/>
              </a:solidFill>
              <a:ln>
                <a:noFill/>
              </a:ln>
            </c:spPr>
          </c:dPt>
          <c:dPt>
            <c:idx val="13"/>
            <c:spPr>
              <a:solidFill>
                <a:srgbClr val="ff420e"/>
              </a:solidFill>
              <a:ln>
                <a:noFill/>
              </a:ln>
            </c:spPr>
          </c:dPt>
          <c:dPt>
            <c:idx val="14"/>
            <c:spPr>
              <a:solidFill>
                <a:srgbClr val="ffd320"/>
              </a:solidFill>
              <a:ln>
                <a:noFill/>
              </a:ln>
            </c:spPr>
          </c:dPt>
          <c:dPt>
            <c:idx val="15"/>
            <c:spPr>
              <a:solidFill>
                <a:srgbClr val="579d1c"/>
              </a:solidFill>
              <a:ln>
                <a:noFill/>
              </a:ln>
            </c:spPr>
          </c:dPt>
          <c:dPt>
            <c:idx val="16"/>
            <c:spPr>
              <a:solidFill>
                <a:srgbClr val="7e0021"/>
              </a:solidFill>
              <a:ln>
                <a:noFill/>
              </a:ln>
            </c:spPr>
          </c:dPt>
          <c:dPt>
            <c:idx val="17"/>
            <c:spPr>
              <a:solidFill>
                <a:srgbClr val="83caff"/>
              </a:solidFill>
              <a:ln>
                <a:noFill/>
              </a:ln>
            </c:spPr>
          </c:dPt>
          <c:dPt>
            <c:idx val="18"/>
            <c:spPr>
              <a:solidFill>
                <a:srgbClr val="314004"/>
              </a:solidFill>
              <a:ln>
                <a:noFill/>
              </a:ln>
            </c:spPr>
          </c:dPt>
          <c:dPt>
            <c:idx val="19"/>
            <c:spPr>
              <a:solidFill>
                <a:srgbClr val="aecf00"/>
              </a:solidFill>
              <a:ln>
                <a:noFill/>
              </a:ln>
            </c:spPr>
          </c:dPt>
          <c:dPt>
            <c:idx val="20"/>
            <c:spPr>
              <a:solidFill>
                <a:srgbClr val="4b1f6f"/>
              </a:solidFill>
              <a:ln>
                <a:noFill/>
              </a:ln>
            </c:spPr>
          </c:dPt>
          <c:dPt>
            <c:idx val="21"/>
            <c:spPr>
              <a:solidFill>
                <a:srgbClr val="ff950e"/>
              </a:solidFill>
              <a:ln>
                <a:noFill/>
              </a:ln>
            </c:spPr>
          </c:dPt>
          <c:dPt>
            <c:idx val="22"/>
            <c:spPr>
              <a:solidFill>
                <a:srgbClr val="c5000b"/>
              </a:solidFill>
              <a:ln>
                <a:noFill/>
              </a:ln>
            </c:spPr>
          </c:dPt>
          <c:dPt>
            <c:idx val="23"/>
            <c:spPr>
              <a:solidFill>
                <a:srgbClr val="0084d1"/>
              </a:solidFill>
              <a:ln>
                <a:noFill/>
              </a:ln>
            </c:spPr>
          </c:dPt>
          <c:dPt>
            <c:idx val="24"/>
            <c:spPr>
              <a:solidFill>
                <a:srgbClr val="004586"/>
              </a:solidFill>
              <a:ln>
                <a:noFill/>
              </a:ln>
            </c:spPr>
          </c:dPt>
          <c:dPt>
            <c:idx val="25"/>
            <c:spPr>
              <a:solidFill>
                <a:srgbClr val="ff420e"/>
              </a:solidFill>
              <a:ln>
                <a:noFill/>
              </a:ln>
            </c:spPr>
          </c:dPt>
          <c:dPt>
            <c:idx val="26"/>
            <c:spPr>
              <a:solidFill>
                <a:srgbClr val="ffd320"/>
              </a:solidFill>
              <a:ln>
                <a:noFill/>
              </a:ln>
            </c:spPr>
          </c:dPt>
          <c:dPt>
            <c:idx val="27"/>
            <c:spPr>
              <a:solidFill>
                <a:srgbClr val="579d1c"/>
              </a:solidFill>
              <a:ln>
                <a:noFill/>
              </a:ln>
            </c:spPr>
          </c:dPt>
          <c:dPt>
            <c:idx val="28"/>
            <c:spPr>
              <a:solidFill>
                <a:srgbClr val="7e0021"/>
              </a:solidFill>
              <a:ln>
                <a:noFill/>
              </a:ln>
            </c:spPr>
          </c:dPt>
          <c:dPt>
            <c:idx val="29"/>
            <c:spPr>
              <a:solidFill>
                <a:srgbClr val="83caff"/>
              </a:solidFill>
              <a:ln>
                <a:noFill/>
              </a:ln>
            </c:spPr>
          </c:dPt>
          <c:dPt>
            <c:idx val="30"/>
            <c:spPr>
              <a:solidFill>
                <a:srgbClr val="314004"/>
              </a:solidFill>
              <a:ln>
                <a:noFill/>
              </a:ln>
            </c:spPr>
          </c:dPt>
          <c:dPt>
            <c:idx val="31"/>
            <c:spPr>
              <a:solidFill>
                <a:srgbClr val="aecf00"/>
              </a:solidFill>
              <a:ln>
                <a:noFill/>
              </a:ln>
            </c:spPr>
          </c:dPt>
          <c:dPt>
            <c:idx val="32"/>
            <c:spPr>
              <a:solidFill>
                <a:srgbClr val="4b1f6f"/>
              </a:solidFill>
              <a:ln>
                <a:noFill/>
              </a:ln>
            </c:spPr>
          </c:dPt>
          <c:dPt>
            <c:idx val="33"/>
            <c:spPr>
              <a:solidFill>
                <a:srgbClr val="ff950e"/>
              </a:solidFill>
              <a:ln>
                <a:noFill/>
              </a:ln>
            </c:spPr>
          </c:dPt>
          <c:dPt>
            <c:idx val="34"/>
            <c:spPr>
              <a:solidFill>
                <a:srgbClr val="c5000b"/>
              </a:solidFill>
              <a:ln>
                <a:noFill/>
              </a:ln>
            </c:spPr>
          </c:dPt>
          <c:dPt>
            <c:idx val="35"/>
            <c:spPr>
              <a:solidFill>
                <a:srgbClr val="0084d1"/>
              </a:solidFill>
              <a:ln>
                <a:noFill/>
              </a:ln>
            </c:spPr>
          </c:dPt>
          <c:dPt>
            <c:idx val="36"/>
            <c:spPr>
              <a:solidFill>
                <a:srgbClr val="004586"/>
              </a:solidFill>
              <a:ln>
                <a:noFill/>
              </a:ln>
            </c:spPr>
          </c:dPt>
          <c:dPt>
            <c:idx val="37"/>
            <c:spPr>
              <a:solidFill>
                <a:srgbClr val="ff420e"/>
              </a:solidFill>
              <a:ln>
                <a:noFill/>
              </a:ln>
            </c:spPr>
          </c:dPt>
          <c:dPt>
            <c:idx val="38"/>
            <c:spPr>
              <a:solidFill>
                <a:srgbClr val="ffd320"/>
              </a:solidFill>
              <a:ln>
                <a:noFill/>
              </a:ln>
            </c:spPr>
          </c:dPt>
          <c:dPt>
            <c:idx val="39"/>
            <c:spPr>
              <a:solidFill>
                <a:srgbClr val="579d1c"/>
              </a:solidFill>
              <a:ln>
                <a:noFill/>
              </a:ln>
            </c:spPr>
          </c:dPt>
          <c:dPt>
            <c:idx val="40"/>
            <c:spPr>
              <a:solidFill>
                <a:srgbClr val="7e0021"/>
              </a:solidFill>
              <a:ln>
                <a:noFill/>
              </a:ln>
            </c:spPr>
          </c:dPt>
          <c:dPt>
            <c:idx val="41"/>
            <c:spPr>
              <a:solidFill>
                <a:srgbClr val="83caff"/>
              </a:solidFill>
              <a:ln>
                <a:noFill/>
              </a:ln>
            </c:spPr>
          </c:dPt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Timeline!$A$914:$A$955</c:f>
              <c:strCache>
                <c:ptCount val="42"/>
                <c:pt idx="0">
                  <c:v>15-Mar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1-Apr</c:v>
                </c:pt>
                <c:pt idx="18">
                  <c:v>2-Apr</c:v>
                </c:pt>
                <c:pt idx="19">
                  <c:v>3-Apr</c:v>
                </c:pt>
                <c:pt idx="20">
                  <c:v>4-Apr</c:v>
                </c:pt>
                <c:pt idx="21">
                  <c:v>5-Apr</c:v>
                </c:pt>
                <c:pt idx="22">
                  <c:v>6-Apr</c:v>
                </c:pt>
                <c:pt idx="23">
                  <c:v>7-Apr</c:v>
                </c:pt>
                <c:pt idx="24">
                  <c:v>8-Apr</c:v>
                </c:pt>
                <c:pt idx="25">
                  <c:v>9-Apr</c:v>
                </c:pt>
                <c:pt idx="26">
                  <c:v>10-Apr</c:v>
                </c:pt>
                <c:pt idx="27">
                  <c:v>11-Apr</c:v>
                </c:pt>
                <c:pt idx="28">
                  <c:v>12-Apr</c:v>
                </c:pt>
                <c:pt idx="29">
                  <c:v>13-Apr</c:v>
                </c:pt>
                <c:pt idx="30">
                  <c:v>14-Apr</c:v>
                </c:pt>
                <c:pt idx="31">
                  <c:v>15-Apr</c:v>
                </c:pt>
                <c:pt idx="32">
                  <c:v>16-Apr</c:v>
                </c:pt>
                <c:pt idx="33">
                  <c:v>17-Apr</c:v>
                </c:pt>
                <c:pt idx="34">
                  <c:v>18-Apr</c:v>
                </c:pt>
                <c:pt idx="35">
                  <c:v>19-Apr</c:v>
                </c:pt>
                <c:pt idx="36">
                  <c:v>20-Apr</c:v>
                </c:pt>
                <c:pt idx="37">
                  <c:v>21-Apr</c:v>
                </c:pt>
                <c:pt idx="38">
                  <c:v>22-Apr</c:v>
                </c:pt>
                <c:pt idx="39">
                  <c:v>23-Apr</c:v>
                </c:pt>
                <c:pt idx="40">
                  <c:v>24-Apr</c:v>
                </c:pt>
                <c:pt idx="41">
                  <c:v>25-Apr</c:v>
                </c:pt>
              </c:strCache>
            </c:strRef>
          </c:cat>
          <c:val>
            <c:numRef>
              <c:f>Timeline!$F$914:$F$955</c:f>
              <c:numCache>
                <c:formatCode>General</c:formatCode>
                <c:ptCount val="42"/>
                <c:pt idx="0">
                  <c:v>21</c:v>
                </c:pt>
                <c:pt idx="1">
                  <c:v>19</c:v>
                </c:pt>
                <c:pt idx="2">
                  <c:v>0</c:v>
                </c:pt>
                <c:pt idx="3">
                  <c:v>71</c:v>
                </c:pt>
                <c:pt idx="4">
                  <c:v>94</c:v>
                </c:pt>
                <c:pt idx="5">
                  <c:v>85</c:v>
                </c:pt>
                <c:pt idx="6">
                  <c:v>99</c:v>
                </c:pt>
                <c:pt idx="7">
                  <c:v>68</c:v>
                </c:pt>
                <c:pt idx="8">
                  <c:v>74</c:v>
                </c:pt>
                <c:pt idx="9">
                  <c:v>117</c:v>
                </c:pt>
                <c:pt idx="10">
                  <c:v>120</c:v>
                </c:pt>
                <c:pt idx="11">
                  <c:v>108</c:v>
                </c:pt>
                <c:pt idx="12">
                  <c:v>190</c:v>
                </c:pt>
                <c:pt idx="13">
                  <c:v>140</c:v>
                </c:pt>
                <c:pt idx="14">
                  <c:v>163</c:v>
                </c:pt>
                <c:pt idx="15">
                  <c:v>176</c:v>
                </c:pt>
                <c:pt idx="16">
                  <c:v>144</c:v>
                </c:pt>
                <c:pt idx="17">
                  <c:v>181</c:v>
                </c:pt>
                <c:pt idx="18">
                  <c:v>136</c:v>
                </c:pt>
                <c:pt idx="19">
                  <c:v>204</c:v>
                </c:pt>
                <c:pt idx="20">
                  <c:v>133</c:v>
                </c:pt>
                <c:pt idx="21">
                  <c:v>190</c:v>
                </c:pt>
                <c:pt idx="22">
                  <c:v>239</c:v>
                </c:pt>
                <c:pt idx="23">
                  <c:v>334</c:v>
                </c:pt>
                <c:pt idx="24">
                  <c:v>258</c:v>
                </c:pt>
                <c:pt idx="25">
                  <c:v>354</c:v>
                </c:pt>
                <c:pt idx="26">
                  <c:v>256</c:v>
                </c:pt>
                <c:pt idx="27">
                  <c:v>398</c:v>
                </c:pt>
                <c:pt idx="28">
                  <c:v>430</c:v>
                </c:pt>
                <c:pt idx="29">
                  <c:v>380</c:v>
                </c:pt>
                <c:pt idx="30">
                  <c:v>286</c:v>
                </c:pt>
                <c:pt idx="31">
                  <c:v>326</c:v>
                </c:pt>
                <c:pt idx="32">
                  <c:v>407</c:v>
                </c:pt>
                <c:pt idx="33">
                  <c:v>476</c:v>
                </c:pt>
                <c:pt idx="34">
                  <c:v>344</c:v>
                </c:pt>
                <c:pt idx="35">
                  <c:v>385</c:v>
                </c:pt>
                <c:pt idx="36">
                  <c:v>239</c:v>
                </c:pt>
                <c:pt idx="37">
                  <c:v>384</c:v>
                </c:pt>
                <c:pt idx="38">
                  <c:v>289</c:v>
                </c:pt>
                <c:pt idx="39">
                  <c:v>379</c:v>
                </c:pt>
                <c:pt idx="40">
                  <c:v>533</c:v>
                </c:pt>
                <c:pt idx="41">
                  <c:v>452</c:v>
                </c:pt>
              </c:numCache>
            </c:numRef>
          </c:val>
        </c:ser>
        <c:gapWidth val="150"/>
        <c:overlap val="0"/>
        <c:axId val="22558189"/>
        <c:axId val="30082821"/>
      </c:barChart>
      <c:catAx>
        <c:axId val="22558189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Kasus-Harian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30082821"/>
        <c:crosses val="autoZero"/>
        <c:auto val="1"/>
        <c:lblAlgn val="ctr"/>
        <c:lblOffset val="100"/>
        <c:noMultiLvlLbl val="0"/>
      </c:catAx>
      <c:valAx>
        <c:axId val="30082821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22558189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areaChart>
        <c:grouping val="percentStacked"/>
        <c:ser>
          <c:idx val="0"/>
          <c:order val="0"/>
          <c:tx>
            <c:strRef>
              <c:f>Timeline!$B$1018</c:f>
              <c:strCache>
                <c:ptCount val="1"/>
                <c:pt idx="0">
                  <c:v>Jakarta</c:v>
                </c:pt>
              </c:strCache>
            </c:strRef>
          </c:tx>
          <c:spPr>
            <a:solidFill>
              <a:srgbClr val="4285f4">
                <a:alpha val="30000"/>
              </a:srgbClr>
            </a:solidFill>
            <a:ln w="19080">
              <a:solidFill>
                <a:srgbClr val="4285f4"/>
              </a:solidFill>
              <a:round/>
            </a:ln>
          </c:spP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Timeline!$A$1019:$A$1114</c:f>
              <c:strCache>
                <c:ptCount val="96"/>
                <c:pt idx="0">
                  <c:v>17-Mar</c:v>
                </c:pt>
                <c:pt idx="1">
                  <c:v>18-Mar</c:v>
                </c:pt>
                <c:pt idx="2">
                  <c:v>19-Mar</c:v>
                </c:pt>
                <c:pt idx="3">
                  <c:v>20-Mar</c:v>
                </c:pt>
                <c:pt idx="4">
                  <c:v>21-Mar</c:v>
                </c:pt>
                <c:pt idx="5">
                  <c:v>22-Mar</c:v>
                </c:pt>
                <c:pt idx="6">
                  <c:v>23-Mar</c:v>
                </c:pt>
                <c:pt idx="7">
                  <c:v>24-Mar</c:v>
                </c:pt>
                <c:pt idx="8">
                  <c:v>25-Mar</c:v>
                </c:pt>
                <c:pt idx="9">
                  <c:v>26-Mar</c:v>
                </c:pt>
                <c:pt idx="10">
                  <c:v>27-Mar</c:v>
                </c:pt>
                <c:pt idx="11">
                  <c:v>28-Mar</c:v>
                </c:pt>
                <c:pt idx="12">
                  <c:v>29-Mar</c:v>
                </c:pt>
                <c:pt idx="13">
                  <c:v>30-Mar</c:v>
                </c:pt>
                <c:pt idx="14">
                  <c:v>31-Mar</c:v>
                </c:pt>
                <c:pt idx="15">
                  <c:v>1-Apr</c:v>
                </c:pt>
                <c:pt idx="16">
                  <c:v>2-Apr</c:v>
                </c:pt>
                <c:pt idx="17">
                  <c:v>3-Apr</c:v>
                </c:pt>
                <c:pt idx="18">
                  <c:v>4-Apr</c:v>
                </c:pt>
                <c:pt idx="19">
                  <c:v>5-Apr</c:v>
                </c:pt>
                <c:pt idx="20">
                  <c:v>6-Apr</c:v>
                </c:pt>
                <c:pt idx="21">
                  <c:v>7-Apr</c:v>
                </c:pt>
                <c:pt idx="22">
                  <c:v>8-Apr</c:v>
                </c:pt>
                <c:pt idx="23">
                  <c:v>9-Apr</c:v>
                </c:pt>
                <c:pt idx="24">
                  <c:v>10-Apr</c:v>
                </c:pt>
                <c:pt idx="25">
                  <c:v>11-Apr</c:v>
                </c:pt>
                <c:pt idx="26">
                  <c:v>12-Apr</c:v>
                </c:pt>
                <c:pt idx="27">
                  <c:v>13-Apr</c:v>
                </c:pt>
                <c:pt idx="28">
                  <c:v>14-Apr</c:v>
                </c:pt>
                <c:pt idx="29">
                  <c:v>15-Apr</c:v>
                </c:pt>
                <c:pt idx="30">
                  <c:v>16-Apr</c:v>
                </c:pt>
                <c:pt idx="31">
                  <c:v>17-Apr</c:v>
                </c:pt>
                <c:pt idx="32">
                  <c:v>18-Apr</c:v>
                </c:pt>
                <c:pt idx="33">
                  <c:v>19-Apr</c:v>
                </c:pt>
                <c:pt idx="34">
                  <c:v>20-Apr</c:v>
                </c:pt>
                <c:pt idx="35">
                  <c:v>21-Apr</c:v>
                </c:pt>
                <c:pt idx="36">
                  <c:v>22-Apr</c:v>
                </c:pt>
                <c:pt idx="37">
                  <c:v>23-Apr</c:v>
                </c:pt>
                <c:pt idx="38">
                  <c:v>24-Apr</c:v>
                </c:pt>
                <c:pt idx="39">
                  <c:v>25-Apr</c:v>
                </c:pt>
                <c:pt idx="40">
                  <c:v>26-Apr</c:v>
                </c:pt>
                <c:pt idx="41">
                  <c:v>27-Apr</c:v>
                </c:pt>
                <c:pt idx="42">
                  <c:v>28-Apr</c:v>
                </c:pt>
                <c:pt idx="43">
                  <c:v>29-Apr</c:v>
                </c:pt>
                <c:pt idx="44">
                  <c:v>30-Apr</c:v>
                </c:pt>
                <c:pt idx="45">
                  <c:v>1-May</c:v>
                </c:pt>
                <c:pt idx="46">
                  <c:v>2-May</c:v>
                </c:pt>
                <c:pt idx="47">
                  <c:v>3-May</c:v>
                </c:pt>
                <c:pt idx="48">
                  <c:v>4-May</c:v>
                </c:pt>
                <c:pt idx="49">
                  <c:v>5-May</c:v>
                </c:pt>
                <c:pt idx="50">
                  <c:v>6-May</c:v>
                </c:pt>
                <c:pt idx="51">
                  <c:v>7-May</c:v>
                </c:pt>
                <c:pt idx="52">
                  <c:v>8-May</c:v>
                </c:pt>
                <c:pt idx="53">
                  <c:v>9-May</c:v>
                </c:pt>
                <c:pt idx="54">
                  <c:v>10-May</c:v>
                </c:pt>
                <c:pt idx="55">
                  <c:v>11-May</c:v>
                </c:pt>
                <c:pt idx="56">
                  <c:v>12-May</c:v>
                </c:pt>
                <c:pt idx="57">
                  <c:v>13-May</c:v>
                </c:pt>
                <c:pt idx="58">
                  <c:v>14-May</c:v>
                </c:pt>
                <c:pt idx="59">
                  <c:v>15-May</c:v>
                </c:pt>
                <c:pt idx="60">
                  <c:v>16-May</c:v>
                </c:pt>
                <c:pt idx="61">
                  <c:v>17-May</c:v>
                </c:pt>
                <c:pt idx="62">
                  <c:v>18-May</c:v>
                </c:pt>
                <c:pt idx="63">
                  <c:v>19-May</c:v>
                </c:pt>
                <c:pt idx="64">
                  <c:v>20-May</c:v>
                </c:pt>
                <c:pt idx="65">
                  <c:v>21-May</c:v>
                </c:pt>
                <c:pt idx="66">
                  <c:v>22-May</c:v>
                </c:pt>
                <c:pt idx="67">
                  <c:v>23-May</c:v>
                </c:pt>
                <c:pt idx="68">
                  <c:v>24-May</c:v>
                </c:pt>
                <c:pt idx="69">
                  <c:v>25-May</c:v>
                </c:pt>
                <c:pt idx="70">
                  <c:v>26-May</c:v>
                </c:pt>
                <c:pt idx="71">
                  <c:v>27-May</c:v>
                </c:pt>
                <c:pt idx="72">
                  <c:v>28-May</c:v>
                </c:pt>
                <c:pt idx="73">
                  <c:v>29-May</c:v>
                </c:pt>
                <c:pt idx="74">
                  <c:v>30-May</c:v>
                </c:pt>
                <c:pt idx="75">
                  <c:v>31-May</c:v>
                </c:pt>
                <c:pt idx="76">
                  <c:v>1-Jun</c:v>
                </c:pt>
                <c:pt idx="77">
                  <c:v>2-Jun</c:v>
                </c:pt>
                <c:pt idx="78">
                  <c:v>3-Jun</c:v>
                </c:pt>
                <c:pt idx="79">
                  <c:v>4-Jun</c:v>
                </c:pt>
                <c:pt idx="80">
                  <c:v>5-Jun</c:v>
                </c:pt>
                <c:pt idx="81">
                  <c:v>6-Jun</c:v>
                </c:pt>
                <c:pt idx="82">
                  <c:v>7-Jun</c:v>
                </c:pt>
                <c:pt idx="83">
                  <c:v>8-Jun</c:v>
                </c:pt>
                <c:pt idx="84">
                  <c:v>9-Jun</c:v>
                </c:pt>
                <c:pt idx="85">
                  <c:v>10-Jun</c:v>
                </c:pt>
                <c:pt idx="86">
                  <c:v>11-Jun</c:v>
                </c:pt>
                <c:pt idx="87">
                  <c:v>12-Jun</c:v>
                </c:pt>
                <c:pt idx="88">
                  <c:v>13-Jun</c:v>
                </c:pt>
                <c:pt idx="89">
                  <c:v>14-Jun</c:v>
                </c:pt>
                <c:pt idx="90">
                  <c:v>15-Jun</c:v>
                </c:pt>
                <c:pt idx="91">
                  <c:v>16-Jun</c:v>
                </c:pt>
                <c:pt idx="92">
                  <c:v>17-Jun</c:v>
                </c:pt>
                <c:pt idx="93">
                  <c:v>18-Jun</c:v>
                </c:pt>
                <c:pt idx="94">
                  <c:v>19-Jun</c:v>
                </c:pt>
                <c:pt idx="95">
                  <c:v>20-Jun</c:v>
                </c:pt>
              </c:strCache>
            </c:strRef>
          </c:cat>
          <c:val>
            <c:numRef>
              <c:f>Timeline!$B$1019:$B$1114</c:f>
              <c:numCache>
                <c:formatCode>General</c:formatCode>
                <c:ptCount val="96"/>
                <c:pt idx="0">
                  <c:v>11</c:v>
                </c:pt>
                <c:pt idx="1">
                  <c:v>14.6666666666667</c:v>
                </c:pt>
                <c:pt idx="2">
                  <c:v>27.3333333333333</c:v>
                </c:pt>
                <c:pt idx="3">
                  <c:v>29</c:v>
                </c:pt>
                <c:pt idx="4">
                  <c:v>33.6666666666667</c:v>
                </c:pt>
                <c:pt idx="5">
                  <c:v>29.6666666666667</c:v>
                </c:pt>
                <c:pt idx="6">
                  <c:v>42.6666666666667</c:v>
                </c:pt>
                <c:pt idx="7">
                  <c:v>51.3333333333333</c:v>
                </c:pt>
                <c:pt idx="8">
                  <c:v>51</c:v>
                </c:pt>
                <c:pt idx="9">
                  <c:v>54</c:v>
                </c:pt>
                <c:pt idx="10">
                  <c:v>58.3333333333333</c:v>
                </c:pt>
                <c:pt idx="11">
                  <c:v>58</c:v>
                </c:pt>
                <c:pt idx="12">
                  <c:v>56.3333333333333</c:v>
                </c:pt>
                <c:pt idx="13">
                  <c:v>36.6666666666667</c:v>
                </c:pt>
                <c:pt idx="14">
                  <c:v>37.6666666666667</c:v>
                </c:pt>
                <c:pt idx="15">
                  <c:v>42.3333333333333</c:v>
                </c:pt>
                <c:pt idx="16">
                  <c:v>61</c:v>
                </c:pt>
                <c:pt idx="17">
                  <c:v>72</c:v>
                </c:pt>
                <c:pt idx="18">
                  <c:v>69.6666666666667</c:v>
                </c:pt>
                <c:pt idx="19">
                  <c:v>75</c:v>
                </c:pt>
                <c:pt idx="20">
                  <c:v>84</c:v>
                </c:pt>
                <c:pt idx="21">
                  <c:v>110.666666666667</c:v>
                </c:pt>
                <c:pt idx="22">
                  <c:v>112.333333333333</c:v>
                </c:pt>
                <c:pt idx="23">
                  <c:v>157.333333333333</c:v>
                </c:pt>
                <c:pt idx="24">
                  <c:v>128</c:v>
                </c:pt>
                <c:pt idx="25">
                  <c:v>159.666666666667</c:v>
                </c:pt>
                <c:pt idx="26">
                  <c:v>113</c:v>
                </c:pt>
                <c:pt idx="27">
                  <c:v>150.666666666667</c:v>
                </c:pt>
                <c:pt idx="28">
                  <c:v>128.666666666667</c:v>
                </c:pt>
                <c:pt idx="29">
                  <c:v>143</c:v>
                </c:pt>
                <c:pt idx="30">
                  <c:v>155</c:v>
                </c:pt>
                <c:pt idx="31">
                  <c:v>163</c:v>
                </c:pt>
                <c:pt idx="32">
                  <c:v>153</c:v>
                </c:pt>
                <c:pt idx="33">
                  <c:v>123.666666666667</c:v>
                </c:pt>
                <c:pt idx="34">
                  <c:v>98.6666666666667</c:v>
                </c:pt>
                <c:pt idx="35">
                  <c:v>116.666666666667</c:v>
                </c:pt>
                <c:pt idx="36">
                  <c:v>120.333333333333</c:v>
                </c:pt>
                <c:pt idx="37">
                  <c:v>138.333333333333</c:v>
                </c:pt>
                <c:pt idx="38">
                  <c:v>112.333333333333</c:v>
                </c:pt>
                <c:pt idx="39">
                  <c:v>101</c:v>
                </c:pt>
                <c:pt idx="40">
                  <c:v>94.6666666666667</c:v>
                </c:pt>
                <c:pt idx="41">
                  <c:v>89.6666666666667</c:v>
                </c:pt>
                <c:pt idx="42">
                  <c:v>105.666666666667</c:v>
                </c:pt>
                <c:pt idx="43">
                  <c:v>97.6666666666667</c:v>
                </c:pt>
                <c:pt idx="44">
                  <c:v>101.666666666667</c:v>
                </c:pt>
                <c:pt idx="45">
                  <c:v>104.666666666667</c:v>
                </c:pt>
                <c:pt idx="46">
                  <c:v>101.333333333333</c:v>
                </c:pt>
                <c:pt idx="47">
                  <c:v>96.3333333333333</c:v>
                </c:pt>
                <c:pt idx="48">
                  <c:v>75.3333333333333</c:v>
                </c:pt>
                <c:pt idx="49">
                  <c:v>98</c:v>
                </c:pt>
                <c:pt idx="50">
                  <c:v>103.333333333333</c:v>
                </c:pt>
                <c:pt idx="51">
                  <c:v>105.333333333333</c:v>
                </c:pt>
                <c:pt idx="52">
                  <c:v>89.3333333333333</c:v>
                </c:pt>
                <c:pt idx="53">
                  <c:v>95.3333333333333</c:v>
                </c:pt>
                <c:pt idx="54">
                  <c:v>111.666666666667</c:v>
                </c:pt>
                <c:pt idx="55">
                  <c:v>107</c:v>
                </c:pt>
                <c:pt idx="56">
                  <c:v>106.333333333333</c:v>
                </c:pt>
                <c:pt idx="57">
                  <c:v>122.666666666667</c:v>
                </c:pt>
                <c:pt idx="58">
                  <c:v>138.666666666667</c:v>
                </c:pt>
                <c:pt idx="59">
                  <c:v>134.333333333333</c:v>
                </c:pt>
                <c:pt idx="60">
                  <c:v>109</c:v>
                </c:pt>
                <c:pt idx="61">
                  <c:v>108.333333333333</c:v>
                </c:pt>
                <c:pt idx="62">
                  <c:v>96</c:v>
                </c:pt>
                <c:pt idx="63">
                  <c:v>93</c:v>
                </c:pt>
                <c:pt idx="64">
                  <c:v>76</c:v>
                </c:pt>
                <c:pt idx="65">
                  <c:v>81.3333333333333</c:v>
                </c:pt>
                <c:pt idx="66">
                  <c:v>81.6666666666667</c:v>
                </c:pt>
                <c:pt idx="67">
                  <c:v>93</c:v>
                </c:pt>
                <c:pt idx="68">
                  <c:v>111</c:v>
                </c:pt>
                <c:pt idx="69">
                  <c:v>103</c:v>
                </c:pt>
                <c:pt idx="70">
                  <c:v>94.3333333333333</c:v>
                </c:pt>
                <c:pt idx="71">
                  <c:v>87</c:v>
                </c:pt>
                <c:pt idx="72">
                  <c:v>97</c:v>
                </c:pt>
                <c:pt idx="73">
                  <c:v>109</c:v>
                </c:pt>
                <c:pt idx="74">
                  <c:v>110.333333333333</c:v>
                </c:pt>
                <c:pt idx="75">
                  <c:v>114.666666666667</c:v>
                </c:pt>
                <c:pt idx="76">
                  <c:v>118.666666666667</c:v>
                </c:pt>
                <c:pt idx="77">
                  <c:v>105</c:v>
                </c:pt>
                <c:pt idx="78">
                  <c:v>93</c:v>
                </c:pt>
                <c:pt idx="79">
                  <c:v>78.6666666666667</c:v>
                </c:pt>
                <c:pt idx="80">
                  <c:v>84</c:v>
                </c:pt>
                <c:pt idx="81">
                  <c:v>91.3333333333333</c:v>
                </c:pt>
                <c:pt idx="82">
                  <c:v>114.333333333333</c:v>
                </c:pt>
                <c:pt idx="83">
                  <c:v>118.666666666667</c:v>
                </c:pt>
                <c:pt idx="84">
                  <c:v>161.333333333333</c:v>
                </c:pt>
                <c:pt idx="85">
                  <c:v>159.333333333333</c:v>
                </c:pt>
                <c:pt idx="86">
                  <c:v>172.333333333333</c:v>
                </c:pt>
                <c:pt idx="87">
                  <c:v>126</c:v>
                </c:pt>
                <c:pt idx="88">
                  <c:v>114</c:v>
                </c:pt>
                <c:pt idx="89">
                  <c:v>110.333333333333</c:v>
                </c:pt>
                <c:pt idx="90">
                  <c:v>126.666666666667</c:v>
                </c:pt>
                <c:pt idx="91">
                  <c:v>120</c:v>
                </c:pt>
                <c:pt idx="92">
                  <c:v>123.333333333333</c:v>
                </c:pt>
                <c:pt idx="93">
                  <c:v>133.666666666667</c:v>
                </c:pt>
                <c:pt idx="94">
                  <c:v>147</c:v>
                </c:pt>
                <c:pt idx="95">
                  <c:v>164.666666666667</c:v>
                </c:pt>
              </c:numCache>
            </c:numRef>
          </c:val>
        </c:ser>
        <c:ser>
          <c:idx val="1"/>
          <c:order val="1"/>
          <c:tx>
            <c:strRef>
              <c:f>Timeline!$C$1018</c:f>
              <c:strCache>
                <c:ptCount val="1"/>
                <c:pt idx="0">
                  <c:v>Jabar-Banten</c:v>
                </c:pt>
              </c:strCache>
            </c:strRef>
          </c:tx>
          <c:spPr>
            <a:solidFill>
              <a:srgbClr val="ea4335">
                <a:alpha val="30000"/>
              </a:srgbClr>
            </a:solidFill>
            <a:ln w="19080">
              <a:solidFill>
                <a:srgbClr val="ea4335"/>
              </a:solidFill>
              <a:round/>
            </a:ln>
          </c:spP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Timeline!$A$1019:$A$1114</c:f>
              <c:strCache>
                <c:ptCount val="96"/>
                <c:pt idx="0">
                  <c:v>17-Mar</c:v>
                </c:pt>
                <c:pt idx="1">
                  <c:v>18-Mar</c:v>
                </c:pt>
                <c:pt idx="2">
                  <c:v>19-Mar</c:v>
                </c:pt>
                <c:pt idx="3">
                  <c:v>20-Mar</c:v>
                </c:pt>
                <c:pt idx="4">
                  <c:v>21-Mar</c:v>
                </c:pt>
                <c:pt idx="5">
                  <c:v>22-Mar</c:v>
                </c:pt>
                <c:pt idx="6">
                  <c:v>23-Mar</c:v>
                </c:pt>
                <c:pt idx="7">
                  <c:v>24-Mar</c:v>
                </c:pt>
                <c:pt idx="8">
                  <c:v>25-Mar</c:v>
                </c:pt>
                <c:pt idx="9">
                  <c:v>26-Mar</c:v>
                </c:pt>
                <c:pt idx="10">
                  <c:v>27-Mar</c:v>
                </c:pt>
                <c:pt idx="11">
                  <c:v>28-Mar</c:v>
                </c:pt>
                <c:pt idx="12">
                  <c:v>29-Mar</c:v>
                </c:pt>
                <c:pt idx="13">
                  <c:v>30-Mar</c:v>
                </c:pt>
                <c:pt idx="14">
                  <c:v>31-Mar</c:v>
                </c:pt>
                <c:pt idx="15">
                  <c:v>1-Apr</c:v>
                </c:pt>
                <c:pt idx="16">
                  <c:v>2-Apr</c:v>
                </c:pt>
                <c:pt idx="17">
                  <c:v>3-Apr</c:v>
                </c:pt>
                <c:pt idx="18">
                  <c:v>4-Apr</c:v>
                </c:pt>
                <c:pt idx="19">
                  <c:v>5-Apr</c:v>
                </c:pt>
                <c:pt idx="20">
                  <c:v>6-Apr</c:v>
                </c:pt>
                <c:pt idx="21">
                  <c:v>7-Apr</c:v>
                </c:pt>
                <c:pt idx="22">
                  <c:v>8-Apr</c:v>
                </c:pt>
                <c:pt idx="23">
                  <c:v>9-Apr</c:v>
                </c:pt>
                <c:pt idx="24">
                  <c:v>10-Apr</c:v>
                </c:pt>
                <c:pt idx="25">
                  <c:v>11-Apr</c:v>
                </c:pt>
                <c:pt idx="26">
                  <c:v>12-Apr</c:v>
                </c:pt>
                <c:pt idx="27">
                  <c:v>13-Apr</c:v>
                </c:pt>
                <c:pt idx="28">
                  <c:v>14-Apr</c:v>
                </c:pt>
                <c:pt idx="29">
                  <c:v>15-Apr</c:v>
                </c:pt>
                <c:pt idx="30">
                  <c:v>16-Apr</c:v>
                </c:pt>
                <c:pt idx="31">
                  <c:v>17-Apr</c:v>
                </c:pt>
                <c:pt idx="32">
                  <c:v>18-Apr</c:v>
                </c:pt>
                <c:pt idx="33">
                  <c:v>19-Apr</c:v>
                </c:pt>
                <c:pt idx="34">
                  <c:v>20-Apr</c:v>
                </c:pt>
                <c:pt idx="35">
                  <c:v>21-Apr</c:v>
                </c:pt>
                <c:pt idx="36">
                  <c:v>22-Apr</c:v>
                </c:pt>
                <c:pt idx="37">
                  <c:v>23-Apr</c:v>
                </c:pt>
                <c:pt idx="38">
                  <c:v>24-Apr</c:v>
                </c:pt>
                <c:pt idx="39">
                  <c:v>25-Apr</c:v>
                </c:pt>
                <c:pt idx="40">
                  <c:v>26-Apr</c:v>
                </c:pt>
                <c:pt idx="41">
                  <c:v>27-Apr</c:v>
                </c:pt>
                <c:pt idx="42">
                  <c:v>28-Apr</c:v>
                </c:pt>
                <c:pt idx="43">
                  <c:v>29-Apr</c:v>
                </c:pt>
                <c:pt idx="44">
                  <c:v>30-Apr</c:v>
                </c:pt>
                <c:pt idx="45">
                  <c:v>1-May</c:v>
                </c:pt>
                <c:pt idx="46">
                  <c:v>2-May</c:v>
                </c:pt>
                <c:pt idx="47">
                  <c:v>3-May</c:v>
                </c:pt>
                <c:pt idx="48">
                  <c:v>4-May</c:v>
                </c:pt>
                <c:pt idx="49">
                  <c:v>5-May</c:v>
                </c:pt>
                <c:pt idx="50">
                  <c:v>6-May</c:v>
                </c:pt>
                <c:pt idx="51">
                  <c:v>7-May</c:v>
                </c:pt>
                <c:pt idx="52">
                  <c:v>8-May</c:v>
                </c:pt>
                <c:pt idx="53">
                  <c:v>9-May</c:v>
                </c:pt>
                <c:pt idx="54">
                  <c:v>10-May</c:v>
                </c:pt>
                <c:pt idx="55">
                  <c:v>11-May</c:v>
                </c:pt>
                <c:pt idx="56">
                  <c:v>12-May</c:v>
                </c:pt>
                <c:pt idx="57">
                  <c:v>13-May</c:v>
                </c:pt>
                <c:pt idx="58">
                  <c:v>14-May</c:v>
                </c:pt>
                <c:pt idx="59">
                  <c:v>15-May</c:v>
                </c:pt>
                <c:pt idx="60">
                  <c:v>16-May</c:v>
                </c:pt>
                <c:pt idx="61">
                  <c:v>17-May</c:v>
                </c:pt>
                <c:pt idx="62">
                  <c:v>18-May</c:v>
                </c:pt>
                <c:pt idx="63">
                  <c:v>19-May</c:v>
                </c:pt>
                <c:pt idx="64">
                  <c:v>20-May</c:v>
                </c:pt>
                <c:pt idx="65">
                  <c:v>21-May</c:v>
                </c:pt>
                <c:pt idx="66">
                  <c:v>22-May</c:v>
                </c:pt>
                <c:pt idx="67">
                  <c:v>23-May</c:v>
                </c:pt>
                <c:pt idx="68">
                  <c:v>24-May</c:v>
                </c:pt>
                <c:pt idx="69">
                  <c:v>25-May</c:v>
                </c:pt>
                <c:pt idx="70">
                  <c:v>26-May</c:v>
                </c:pt>
                <c:pt idx="71">
                  <c:v>27-May</c:v>
                </c:pt>
                <c:pt idx="72">
                  <c:v>28-May</c:v>
                </c:pt>
                <c:pt idx="73">
                  <c:v>29-May</c:v>
                </c:pt>
                <c:pt idx="74">
                  <c:v>30-May</c:v>
                </c:pt>
                <c:pt idx="75">
                  <c:v>31-May</c:v>
                </c:pt>
                <c:pt idx="76">
                  <c:v>1-Jun</c:v>
                </c:pt>
                <c:pt idx="77">
                  <c:v>2-Jun</c:v>
                </c:pt>
                <c:pt idx="78">
                  <c:v>3-Jun</c:v>
                </c:pt>
                <c:pt idx="79">
                  <c:v>4-Jun</c:v>
                </c:pt>
                <c:pt idx="80">
                  <c:v>5-Jun</c:v>
                </c:pt>
                <c:pt idx="81">
                  <c:v>6-Jun</c:v>
                </c:pt>
                <c:pt idx="82">
                  <c:v>7-Jun</c:v>
                </c:pt>
                <c:pt idx="83">
                  <c:v>8-Jun</c:v>
                </c:pt>
                <c:pt idx="84">
                  <c:v>9-Jun</c:v>
                </c:pt>
                <c:pt idx="85">
                  <c:v>10-Jun</c:v>
                </c:pt>
                <c:pt idx="86">
                  <c:v>11-Jun</c:v>
                </c:pt>
                <c:pt idx="87">
                  <c:v>12-Jun</c:v>
                </c:pt>
                <c:pt idx="88">
                  <c:v>13-Jun</c:v>
                </c:pt>
                <c:pt idx="89">
                  <c:v>14-Jun</c:v>
                </c:pt>
                <c:pt idx="90">
                  <c:v>15-Jun</c:v>
                </c:pt>
                <c:pt idx="91">
                  <c:v>16-Jun</c:v>
                </c:pt>
                <c:pt idx="92">
                  <c:v>17-Jun</c:v>
                </c:pt>
                <c:pt idx="93">
                  <c:v>18-Jun</c:v>
                </c:pt>
                <c:pt idx="94">
                  <c:v>19-Jun</c:v>
                </c:pt>
                <c:pt idx="95">
                  <c:v>20-Jun</c:v>
                </c:pt>
              </c:strCache>
            </c:strRef>
          </c:cat>
          <c:val>
            <c:numRef>
              <c:f>Timeline!$C$1019:$C$1114</c:f>
              <c:numCache>
                <c:formatCode>General</c:formatCode>
                <c:ptCount val="96"/>
                <c:pt idx="0">
                  <c:v>0.666666666666667</c:v>
                </c:pt>
                <c:pt idx="1">
                  <c:v>6</c:v>
                </c:pt>
                <c:pt idx="2">
                  <c:v>9.33333333333333</c:v>
                </c:pt>
                <c:pt idx="3">
                  <c:v>17.6666666666667</c:v>
                </c:pt>
                <c:pt idx="4">
                  <c:v>18.3333333333333</c:v>
                </c:pt>
                <c:pt idx="5">
                  <c:v>15.6666666666667</c:v>
                </c:pt>
                <c:pt idx="6">
                  <c:v>10.3333333333333</c:v>
                </c:pt>
                <c:pt idx="7">
                  <c:v>7.66666666666667</c:v>
                </c:pt>
                <c:pt idx="8">
                  <c:v>11.3333333333333</c:v>
                </c:pt>
                <c:pt idx="9">
                  <c:v>10</c:v>
                </c:pt>
                <c:pt idx="10">
                  <c:v>19</c:v>
                </c:pt>
                <c:pt idx="11">
                  <c:v>24.3333333333333</c:v>
                </c:pt>
                <c:pt idx="12">
                  <c:v>33.6666666666667</c:v>
                </c:pt>
                <c:pt idx="13">
                  <c:v>37</c:v>
                </c:pt>
                <c:pt idx="14">
                  <c:v>36.6666666666667</c:v>
                </c:pt>
                <c:pt idx="15">
                  <c:v>36.3333333333333</c:v>
                </c:pt>
                <c:pt idx="16">
                  <c:v>28.3333333333333</c:v>
                </c:pt>
                <c:pt idx="17">
                  <c:v>21</c:v>
                </c:pt>
                <c:pt idx="18">
                  <c:v>19.3333333333333</c:v>
                </c:pt>
                <c:pt idx="19">
                  <c:v>14.6666666666667</c:v>
                </c:pt>
                <c:pt idx="20">
                  <c:v>19</c:v>
                </c:pt>
                <c:pt idx="21">
                  <c:v>39</c:v>
                </c:pt>
                <c:pt idx="22">
                  <c:v>49.3333333333333</c:v>
                </c:pt>
                <c:pt idx="23">
                  <c:v>48</c:v>
                </c:pt>
                <c:pt idx="24">
                  <c:v>31.3333333333333</c:v>
                </c:pt>
                <c:pt idx="25">
                  <c:v>40.6666666666667</c:v>
                </c:pt>
                <c:pt idx="26">
                  <c:v>45.3333333333333</c:v>
                </c:pt>
                <c:pt idx="27">
                  <c:v>54.3333333333333</c:v>
                </c:pt>
                <c:pt idx="28">
                  <c:v>33</c:v>
                </c:pt>
                <c:pt idx="29">
                  <c:v>32.3333333333333</c:v>
                </c:pt>
                <c:pt idx="30">
                  <c:v>20</c:v>
                </c:pt>
                <c:pt idx="31">
                  <c:v>41.6666666666667</c:v>
                </c:pt>
                <c:pt idx="32">
                  <c:v>38.3333333333333</c:v>
                </c:pt>
                <c:pt idx="33">
                  <c:v>48.6666666666667</c:v>
                </c:pt>
                <c:pt idx="34">
                  <c:v>43.6666666666667</c:v>
                </c:pt>
                <c:pt idx="35">
                  <c:v>40.3333333333333</c:v>
                </c:pt>
                <c:pt idx="36">
                  <c:v>23</c:v>
                </c:pt>
                <c:pt idx="37">
                  <c:v>12.3333333333333</c:v>
                </c:pt>
                <c:pt idx="38">
                  <c:v>41.6666666666667</c:v>
                </c:pt>
                <c:pt idx="39">
                  <c:v>58.3333333333333</c:v>
                </c:pt>
                <c:pt idx="40">
                  <c:v>52.6666666666667</c:v>
                </c:pt>
                <c:pt idx="41">
                  <c:v>37.3333333333333</c:v>
                </c:pt>
                <c:pt idx="42">
                  <c:v>27</c:v>
                </c:pt>
                <c:pt idx="43">
                  <c:v>38.6666666666667</c:v>
                </c:pt>
                <c:pt idx="44">
                  <c:v>28</c:v>
                </c:pt>
                <c:pt idx="45">
                  <c:v>24.3333333333333</c:v>
                </c:pt>
                <c:pt idx="46">
                  <c:v>24.3333333333333</c:v>
                </c:pt>
                <c:pt idx="47">
                  <c:v>23</c:v>
                </c:pt>
                <c:pt idx="48">
                  <c:v>87.3333333333333</c:v>
                </c:pt>
                <c:pt idx="49">
                  <c:v>94</c:v>
                </c:pt>
                <c:pt idx="50">
                  <c:v>105.333333333333</c:v>
                </c:pt>
                <c:pt idx="51">
                  <c:v>59.3333333333333</c:v>
                </c:pt>
                <c:pt idx="52">
                  <c:v>50.3333333333333</c:v>
                </c:pt>
                <c:pt idx="53">
                  <c:v>51</c:v>
                </c:pt>
                <c:pt idx="54">
                  <c:v>31.3333333333333</c:v>
                </c:pt>
                <c:pt idx="55">
                  <c:v>41.6666666666667</c:v>
                </c:pt>
                <c:pt idx="56">
                  <c:v>48</c:v>
                </c:pt>
                <c:pt idx="57">
                  <c:v>54</c:v>
                </c:pt>
                <c:pt idx="58">
                  <c:v>40</c:v>
                </c:pt>
                <c:pt idx="59">
                  <c:v>36.6666666666667</c:v>
                </c:pt>
                <c:pt idx="60">
                  <c:v>36</c:v>
                </c:pt>
                <c:pt idx="61">
                  <c:v>47</c:v>
                </c:pt>
                <c:pt idx="62">
                  <c:v>44.3333333333333</c:v>
                </c:pt>
                <c:pt idx="63">
                  <c:v>49.6666666666667</c:v>
                </c:pt>
                <c:pt idx="64">
                  <c:v>90.3333333333333</c:v>
                </c:pt>
                <c:pt idx="65">
                  <c:v>119.666666666667</c:v>
                </c:pt>
                <c:pt idx="66">
                  <c:v>124</c:v>
                </c:pt>
                <c:pt idx="67">
                  <c:v>79.3333333333333</c:v>
                </c:pt>
                <c:pt idx="68">
                  <c:v>55</c:v>
                </c:pt>
                <c:pt idx="69">
                  <c:v>44</c:v>
                </c:pt>
                <c:pt idx="70">
                  <c:v>41.3333333333333</c:v>
                </c:pt>
                <c:pt idx="71">
                  <c:v>31.3333333333333</c:v>
                </c:pt>
                <c:pt idx="72">
                  <c:v>37</c:v>
                </c:pt>
                <c:pt idx="73">
                  <c:v>40.6666666666667</c:v>
                </c:pt>
                <c:pt idx="74">
                  <c:v>39.3333333333333</c:v>
                </c:pt>
                <c:pt idx="75">
                  <c:v>37.3333333333333</c:v>
                </c:pt>
                <c:pt idx="76">
                  <c:v>35.3333333333333</c:v>
                </c:pt>
                <c:pt idx="77">
                  <c:v>35</c:v>
                </c:pt>
                <c:pt idx="78">
                  <c:v>49.3333333333333</c:v>
                </c:pt>
                <c:pt idx="79">
                  <c:v>42.3333333333333</c:v>
                </c:pt>
                <c:pt idx="80">
                  <c:v>43.6666666666667</c:v>
                </c:pt>
                <c:pt idx="81">
                  <c:v>33.6666666666667</c:v>
                </c:pt>
                <c:pt idx="82">
                  <c:v>40</c:v>
                </c:pt>
                <c:pt idx="83">
                  <c:v>38.3333333333333</c:v>
                </c:pt>
                <c:pt idx="84">
                  <c:v>36.3333333333333</c:v>
                </c:pt>
                <c:pt idx="85">
                  <c:v>52</c:v>
                </c:pt>
                <c:pt idx="86">
                  <c:v>64.3333333333333</c:v>
                </c:pt>
                <c:pt idx="87">
                  <c:v>69</c:v>
                </c:pt>
                <c:pt idx="88">
                  <c:v>70.3333333333333</c:v>
                </c:pt>
                <c:pt idx="89">
                  <c:v>56.3333333333333</c:v>
                </c:pt>
                <c:pt idx="90">
                  <c:v>45.6666666666667</c:v>
                </c:pt>
                <c:pt idx="91">
                  <c:v>40.6666666666667</c:v>
                </c:pt>
                <c:pt idx="92">
                  <c:v>56.3333333333333</c:v>
                </c:pt>
                <c:pt idx="93">
                  <c:v>71.3333333333333</c:v>
                </c:pt>
                <c:pt idx="94">
                  <c:v>63</c:v>
                </c:pt>
                <c:pt idx="95">
                  <c:v>49.6666666666667</c:v>
                </c:pt>
              </c:numCache>
            </c:numRef>
          </c:val>
        </c:ser>
        <c:ser>
          <c:idx val="2"/>
          <c:order val="2"/>
          <c:tx>
            <c:strRef>
              <c:f>Timeline!$D$1018</c:f>
              <c:strCache>
                <c:ptCount val="1"/>
                <c:pt idx="0">
                  <c:v>Jateng-Jatim</c:v>
                </c:pt>
              </c:strCache>
            </c:strRef>
          </c:tx>
          <c:spPr>
            <a:solidFill>
              <a:srgbClr val="fbbc04">
                <a:alpha val="30000"/>
              </a:srgbClr>
            </a:solidFill>
            <a:ln w="19080">
              <a:solidFill>
                <a:srgbClr val="fbbc04"/>
              </a:solidFill>
              <a:round/>
            </a:ln>
          </c:spP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Timeline!$A$1019:$A$1114</c:f>
              <c:strCache>
                <c:ptCount val="96"/>
                <c:pt idx="0">
                  <c:v>17-Mar</c:v>
                </c:pt>
                <c:pt idx="1">
                  <c:v>18-Mar</c:v>
                </c:pt>
                <c:pt idx="2">
                  <c:v>19-Mar</c:v>
                </c:pt>
                <c:pt idx="3">
                  <c:v>20-Mar</c:v>
                </c:pt>
                <c:pt idx="4">
                  <c:v>21-Mar</c:v>
                </c:pt>
                <c:pt idx="5">
                  <c:v>22-Mar</c:v>
                </c:pt>
                <c:pt idx="6">
                  <c:v>23-Mar</c:v>
                </c:pt>
                <c:pt idx="7">
                  <c:v>24-Mar</c:v>
                </c:pt>
                <c:pt idx="8">
                  <c:v>25-Mar</c:v>
                </c:pt>
                <c:pt idx="9">
                  <c:v>26-Mar</c:v>
                </c:pt>
                <c:pt idx="10">
                  <c:v>27-Mar</c:v>
                </c:pt>
                <c:pt idx="11">
                  <c:v>28-Mar</c:v>
                </c:pt>
                <c:pt idx="12">
                  <c:v>29-Mar</c:v>
                </c:pt>
                <c:pt idx="13">
                  <c:v>30-Mar</c:v>
                </c:pt>
                <c:pt idx="14">
                  <c:v>31-Mar</c:v>
                </c:pt>
                <c:pt idx="15">
                  <c:v>1-Apr</c:v>
                </c:pt>
                <c:pt idx="16">
                  <c:v>2-Apr</c:v>
                </c:pt>
                <c:pt idx="17">
                  <c:v>3-Apr</c:v>
                </c:pt>
                <c:pt idx="18">
                  <c:v>4-Apr</c:v>
                </c:pt>
                <c:pt idx="19">
                  <c:v>5-Apr</c:v>
                </c:pt>
                <c:pt idx="20">
                  <c:v>6-Apr</c:v>
                </c:pt>
                <c:pt idx="21">
                  <c:v>7-Apr</c:v>
                </c:pt>
                <c:pt idx="22">
                  <c:v>8-Apr</c:v>
                </c:pt>
                <c:pt idx="23">
                  <c:v>9-Apr</c:v>
                </c:pt>
                <c:pt idx="24">
                  <c:v>10-Apr</c:v>
                </c:pt>
                <c:pt idx="25">
                  <c:v>11-Apr</c:v>
                </c:pt>
                <c:pt idx="26">
                  <c:v>12-Apr</c:v>
                </c:pt>
                <c:pt idx="27">
                  <c:v>13-Apr</c:v>
                </c:pt>
                <c:pt idx="28">
                  <c:v>14-Apr</c:v>
                </c:pt>
                <c:pt idx="29">
                  <c:v>15-Apr</c:v>
                </c:pt>
                <c:pt idx="30">
                  <c:v>16-Apr</c:v>
                </c:pt>
                <c:pt idx="31">
                  <c:v>17-Apr</c:v>
                </c:pt>
                <c:pt idx="32">
                  <c:v>18-Apr</c:v>
                </c:pt>
                <c:pt idx="33">
                  <c:v>19-Apr</c:v>
                </c:pt>
                <c:pt idx="34">
                  <c:v>20-Apr</c:v>
                </c:pt>
                <c:pt idx="35">
                  <c:v>21-Apr</c:v>
                </c:pt>
                <c:pt idx="36">
                  <c:v>22-Apr</c:v>
                </c:pt>
                <c:pt idx="37">
                  <c:v>23-Apr</c:v>
                </c:pt>
                <c:pt idx="38">
                  <c:v>24-Apr</c:v>
                </c:pt>
                <c:pt idx="39">
                  <c:v>25-Apr</c:v>
                </c:pt>
                <c:pt idx="40">
                  <c:v>26-Apr</c:v>
                </c:pt>
                <c:pt idx="41">
                  <c:v>27-Apr</c:v>
                </c:pt>
                <c:pt idx="42">
                  <c:v>28-Apr</c:v>
                </c:pt>
                <c:pt idx="43">
                  <c:v>29-Apr</c:v>
                </c:pt>
                <c:pt idx="44">
                  <c:v>30-Apr</c:v>
                </c:pt>
                <c:pt idx="45">
                  <c:v>1-May</c:v>
                </c:pt>
                <c:pt idx="46">
                  <c:v>2-May</c:v>
                </c:pt>
                <c:pt idx="47">
                  <c:v>3-May</c:v>
                </c:pt>
                <c:pt idx="48">
                  <c:v>4-May</c:v>
                </c:pt>
                <c:pt idx="49">
                  <c:v>5-May</c:v>
                </c:pt>
                <c:pt idx="50">
                  <c:v>6-May</c:v>
                </c:pt>
                <c:pt idx="51">
                  <c:v>7-May</c:v>
                </c:pt>
                <c:pt idx="52">
                  <c:v>8-May</c:v>
                </c:pt>
                <c:pt idx="53">
                  <c:v>9-May</c:v>
                </c:pt>
                <c:pt idx="54">
                  <c:v>10-May</c:v>
                </c:pt>
                <c:pt idx="55">
                  <c:v>11-May</c:v>
                </c:pt>
                <c:pt idx="56">
                  <c:v>12-May</c:v>
                </c:pt>
                <c:pt idx="57">
                  <c:v>13-May</c:v>
                </c:pt>
                <c:pt idx="58">
                  <c:v>14-May</c:v>
                </c:pt>
                <c:pt idx="59">
                  <c:v>15-May</c:v>
                </c:pt>
                <c:pt idx="60">
                  <c:v>16-May</c:v>
                </c:pt>
                <c:pt idx="61">
                  <c:v>17-May</c:v>
                </c:pt>
                <c:pt idx="62">
                  <c:v>18-May</c:v>
                </c:pt>
                <c:pt idx="63">
                  <c:v>19-May</c:v>
                </c:pt>
                <c:pt idx="64">
                  <c:v>20-May</c:v>
                </c:pt>
                <c:pt idx="65">
                  <c:v>21-May</c:v>
                </c:pt>
                <c:pt idx="66">
                  <c:v>22-May</c:v>
                </c:pt>
                <c:pt idx="67">
                  <c:v>23-May</c:v>
                </c:pt>
                <c:pt idx="68">
                  <c:v>24-May</c:v>
                </c:pt>
                <c:pt idx="69">
                  <c:v>25-May</c:v>
                </c:pt>
                <c:pt idx="70">
                  <c:v>26-May</c:v>
                </c:pt>
                <c:pt idx="71">
                  <c:v>27-May</c:v>
                </c:pt>
                <c:pt idx="72">
                  <c:v>28-May</c:v>
                </c:pt>
                <c:pt idx="73">
                  <c:v>29-May</c:v>
                </c:pt>
                <c:pt idx="74">
                  <c:v>30-May</c:v>
                </c:pt>
                <c:pt idx="75">
                  <c:v>31-May</c:v>
                </c:pt>
                <c:pt idx="76">
                  <c:v>1-Jun</c:v>
                </c:pt>
                <c:pt idx="77">
                  <c:v>2-Jun</c:v>
                </c:pt>
                <c:pt idx="78">
                  <c:v>3-Jun</c:v>
                </c:pt>
                <c:pt idx="79">
                  <c:v>4-Jun</c:v>
                </c:pt>
                <c:pt idx="80">
                  <c:v>5-Jun</c:v>
                </c:pt>
                <c:pt idx="81">
                  <c:v>6-Jun</c:v>
                </c:pt>
                <c:pt idx="82">
                  <c:v>7-Jun</c:v>
                </c:pt>
                <c:pt idx="83">
                  <c:v>8-Jun</c:v>
                </c:pt>
                <c:pt idx="84">
                  <c:v>9-Jun</c:v>
                </c:pt>
                <c:pt idx="85">
                  <c:v>10-Jun</c:v>
                </c:pt>
                <c:pt idx="86">
                  <c:v>11-Jun</c:v>
                </c:pt>
                <c:pt idx="87">
                  <c:v>12-Jun</c:v>
                </c:pt>
                <c:pt idx="88">
                  <c:v>13-Jun</c:v>
                </c:pt>
                <c:pt idx="89">
                  <c:v>14-Jun</c:v>
                </c:pt>
                <c:pt idx="90">
                  <c:v>15-Jun</c:v>
                </c:pt>
                <c:pt idx="91">
                  <c:v>16-Jun</c:v>
                </c:pt>
                <c:pt idx="92">
                  <c:v>17-Jun</c:v>
                </c:pt>
                <c:pt idx="93">
                  <c:v>18-Jun</c:v>
                </c:pt>
                <c:pt idx="94">
                  <c:v>19-Jun</c:v>
                </c:pt>
                <c:pt idx="95">
                  <c:v>20-Jun</c:v>
                </c:pt>
              </c:strCache>
            </c:strRef>
          </c:cat>
          <c:val>
            <c:numRef>
              <c:f>Timeline!$D$1019:$D$1114</c:f>
              <c:numCache>
                <c:formatCode>General</c:formatCode>
                <c:ptCount val="96"/>
                <c:pt idx="0">
                  <c:v>1</c:v>
                </c:pt>
                <c:pt idx="1">
                  <c:v>1.33333333333333</c:v>
                </c:pt>
                <c:pt idx="2">
                  <c:v>3.33333333333333</c:v>
                </c:pt>
                <c:pt idx="3">
                  <c:v>5</c:v>
                </c:pt>
                <c:pt idx="4">
                  <c:v>8.66666666666667</c:v>
                </c:pt>
                <c:pt idx="5">
                  <c:v>11.6666666666667</c:v>
                </c:pt>
                <c:pt idx="6">
                  <c:v>10</c:v>
                </c:pt>
                <c:pt idx="7">
                  <c:v>10.3333333333333</c:v>
                </c:pt>
                <c:pt idx="8">
                  <c:v>15</c:v>
                </c:pt>
                <c:pt idx="9">
                  <c:v>18.3333333333333</c:v>
                </c:pt>
                <c:pt idx="10">
                  <c:v>18.6666666666667</c:v>
                </c:pt>
                <c:pt idx="11">
                  <c:v>16.3333333333333</c:v>
                </c:pt>
                <c:pt idx="12">
                  <c:v>20</c:v>
                </c:pt>
                <c:pt idx="13">
                  <c:v>21</c:v>
                </c:pt>
                <c:pt idx="14">
                  <c:v>20</c:v>
                </c:pt>
                <c:pt idx="15">
                  <c:v>22</c:v>
                </c:pt>
                <c:pt idx="16">
                  <c:v>15.6666666666667</c:v>
                </c:pt>
                <c:pt idx="17">
                  <c:v>29.6666666666667</c:v>
                </c:pt>
                <c:pt idx="18">
                  <c:v>24.6666666666667</c:v>
                </c:pt>
                <c:pt idx="19">
                  <c:v>37</c:v>
                </c:pt>
                <c:pt idx="20">
                  <c:v>22.6666666666667</c:v>
                </c:pt>
                <c:pt idx="21">
                  <c:v>21</c:v>
                </c:pt>
                <c:pt idx="22">
                  <c:v>11.6666666666667</c:v>
                </c:pt>
                <c:pt idx="23">
                  <c:v>15.6666666666667</c:v>
                </c:pt>
                <c:pt idx="24">
                  <c:v>24.3333333333333</c:v>
                </c:pt>
                <c:pt idx="25">
                  <c:v>25</c:v>
                </c:pt>
                <c:pt idx="26">
                  <c:v>73</c:v>
                </c:pt>
                <c:pt idx="27">
                  <c:v>86.3333333333333</c:v>
                </c:pt>
                <c:pt idx="28">
                  <c:v>121</c:v>
                </c:pt>
                <c:pt idx="29">
                  <c:v>75.3333333333333</c:v>
                </c:pt>
                <c:pt idx="30">
                  <c:v>58.6666666666667</c:v>
                </c:pt>
                <c:pt idx="31">
                  <c:v>25</c:v>
                </c:pt>
                <c:pt idx="32">
                  <c:v>32.6666666666667</c:v>
                </c:pt>
                <c:pt idx="33">
                  <c:v>43.3333333333333</c:v>
                </c:pt>
                <c:pt idx="34">
                  <c:v>40.3333333333333</c:v>
                </c:pt>
                <c:pt idx="35">
                  <c:v>58</c:v>
                </c:pt>
                <c:pt idx="36">
                  <c:v>62.3333333333333</c:v>
                </c:pt>
                <c:pt idx="37">
                  <c:v>89.3333333333333</c:v>
                </c:pt>
                <c:pt idx="38">
                  <c:v>72.6666666666667</c:v>
                </c:pt>
                <c:pt idx="39">
                  <c:v>92.6666666666667</c:v>
                </c:pt>
                <c:pt idx="40">
                  <c:v>79.3333333333333</c:v>
                </c:pt>
                <c:pt idx="41">
                  <c:v>67.6666666666667</c:v>
                </c:pt>
                <c:pt idx="42">
                  <c:v>54</c:v>
                </c:pt>
                <c:pt idx="43">
                  <c:v>53.6666666666667</c:v>
                </c:pt>
                <c:pt idx="44">
                  <c:v>77.3333333333333</c:v>
                </c:pt>
                <c:pt idx="45">
                  <c:v>84</c:v>
                </c:pt>
                <c:pt idx="46">
                  <c:v>79.6666666666667</c:v>
                </c:pt>
                <c:pt idx="47">
                  <c:v>76.3333333333333</c:v>
                </c:pt>
                <c:pt idx="48">
                  <c:v>50.3333333333333</c:v>
                </c:pt>
                <c:pt idx="49">
                  <c:v>74.3333333333333</c:v>
                </c:pt>
                <c:pt idx="50">
                  <c:v>75.3333333333333</c:v>
                </c:pt>
                <c:pt idx="51">
                  <c:v>90.3333333333333</c:v>
                </c:pt>
                <c:pt idx="52">
                  <c:v>72.6666666666667</c:v>
                </c:pt>
                <c:pt idx="53">
                  <c:v>96.3333333333333</c:v>
                </c:pt>
                <c:pt idx="54">
                  <c:v>108</c:v>
                </c:pt>
                <c:pt idx="55">
                  <c:v>105</c:v>
                </c:pt>
                <c:pt idx="56">
                  <c:v>101</c:v>
                </c:pt>
                <c:pt idx="57">
                  <c:v>114.333333333333</c:v>
                </c:pt>
                <c:pt idx="58">
                  <c:v>146.333333333333</c:v>
                </c:pt>
                <c:pt idx="59">
                  <c:v>130.333333333333</c:v>
                </c:pt>
                <c:pt idx="60">
                  <c:v>154.333333333333</c:v>
                </c:pt>
                <c:pt idx="61">
                  <c:v>131.333333333333</c:v>
                </c:pt>
                <c:pt idx="62">
                  <c:v>147.666666666667</c:v>
                </c:pt>
                <c:pt idx="63">
                  <c:v>106.666666666667</c:v>
                </c:pt>
                <c:pt idx="64">
                  <c:v>129.666666666667</c:v>
                </c:pt>
                <c:pt idx="65">
                  <c:v>256.333333333333</c:v>
                </c:pt>
                <c:pt idx="66">
                  <c:v>274.666666666667</c:v>
                </c:pt>
                <c:pt idx="67">
                  <c:v>403.666666666667</c:v>
                </c:pt>
                <c:pt idx="68">
                  <c:v>256</c:v>
                </c:pt>
                <c:pt idx="69">
                  <c:v>280</c:v>
                </c:pt>
                <c:pt idx="70">
                  <c:v>125.333333333333</c:v>
                </c:pt>
                <c:pt idx="71">
                  <c:v>166</c:v>
                </c:pt>
                <c:pt idx="72">
                  <c:v>151.333333333333</c:v>
                </c:pt>
                <c:pt idx="73">
                  <c:v>170</c:v>
                </c:pt>
                <c:pt idx="74">
                  <c:v>172</c:v>
                </c:pt>
                <c:pt idx="75">
                  <c:v>206.333333333333</c:v>
                </c:pt>
                <c:pt idx="76">
                  <c:v>194</c:v>
                </c:pt>
                <c:pt idx="77">
                  <c:v>197.333333333333</c:v>
                </c:pt>
                <c:pt idx="78">
                  <c:v>171.333333333333</c:v>
                </c:pt>
                <c:pt idx="79">
                  <c:v>182.666666666667</c:v>
                </c:pt>
                <c:pt idx="80">
                  <c:v>173.333333333333</c:v>
                </c:pt>
                <c:pt idx="81">
                  <c:v>210.333333333333</c:v>
                </c:pt>
                <c:pt idx="82">
                  <c:v>227.666666666667</c:v>
                </c:pt>
                <c:pt idx="83">
                  <c:v>292.666666666667</c:v>
                </c:pt>
                <c:pt idx="84">
                  <c:v>271.666666666667</c:v>
                </c:pt>
                <c:pt idx="85">
                  <c:v>354</c:v>
                </c:pt>
                <c:pt idx="86">
                  <c:v>328.333333333333</c:v>
                </c:pt>
                <c:pt idx="87">
                  <c:v>367.666666666667</c:v>
                </c:pt>
                <c:pt idx="88">
                  <c:v>312.666666666667</c:v>
                </c:pt>
                <c:pt idx="89">
                  <c:v>311.333333333333</c:v>
                </c:pt>
                <c:pt idx="90">
                  <c:v>317</c:v>
                </c:pt>
                <c:pt idx="91">
                  <c:v>335</c:v>
                </c:pt>
                <c:pt idx="92">
                  <c:v>344.666666666667</c:v>
                </c:pt>
                <c:pt idx="93">
                  <c:v>358</c:v>
                </c:pt>
                <c:pt idx="94">
                  <c:v>331</c:v>
                </c:pt>
                <c:pt idx="95">
                  <c:v>383.333333333333</c:v>
                </c:pt>
              </c:numCache>
            </c:numRef>
          </c:val>
        </c:ser>
        <c:ser>
          <c:idx val="3"/>
          <c:order val="3"/>
          <c:tx>
            <c:strRef>
              <c:f>Timeline!$E$1018</c:f>
              <c:strCache>
                <c:ptCount val="1"/>
                <c:pt idx="0">
                  <c:v>Luar Jawa</c:v>
                </c:pt>
              </c:strCache>
            </c:strRef>
          </c:tx>
          <c:spPr>
            <a:solidFill>
              <a:srgbClr val="34a853">
                <a:alpha val="30000"/>
              </a:srgbClr>
            </a:solidFill>
            <a:ln w="19080">
              <a:solidFill>
                <a:srgbClr val="34a853"/>
              </a:solidFill>
              <a:round/>
            </a:ln>
          </c:spP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Timeline!$A$1019:$A$1114</c:f>
              <c:strCache>
                <c:ptCount val="96"/>
                <c:pt idx="0">
                  <c:v>17-Mar</c:v>
                </c:pt>
                <c:pt idx="1">
                  <c:v>18-Mar</c:v>
                </c:pt>
                <c:pt idx="2">
                  <c:v>19-Mar</c:v>
                </c:pt>
                <c:pt idx="3">
                  <c:v>20-Mar</c:v>
                </c:pt>
                <c:pt idx="4">
                  <c:v>21-Mar</c:v>
                </c:pt>
                <c:pt idx="5">
                  <c:v>22-Mar</c:v>
                </c:pt>
                <c:pt idx="6">
                  <c:v>23-Mar</c:v>
                </c:pt>
                <c:pt idx="7">
                  <c:v>24-Mar</c:v>
                </c:pt>
                <c:pt idx="8">
                  <c:v>25-Mar</c:v>
                </c:pt>
                <c:pt idx="9">
                  <c:v>26-Mar</c:v>
                </c:pt>
                <c:pt idx="10">
                  <c:v>27-Mar</c:v>
                </c:pt>
                <c:pt idx="11">
                  <c:v>28-Mar</c:v>
                </c:pt>
                <c:pt idx="12">
                  <c:v>29-Mar</c:v>
                </c:pt>
                <c:pt idx="13">
                  <c:v>30-Mar</c:v>
                </c:pt>
                <c:pt idx="14">
                  <c:v>31-Mar</c:v>
                </c:pt>
                <c:pt idx="15">
                  <c:v>1-Apr</c:v>
                </c:pt>
                <c:pt idx="16">
                  <c:v>2-Apr</c:v>
                </c:pt>
                <c:pt idx="17">
                  <c:v>3-Apr</c:v>
                </c:pt>
                <c:pt idx="18">
                  <c:v>4-Apr</c:v>
                </c:pt>
                <c:pt idx="19">
                  <c:v>5-Apr</c:v>
                </c:pt>
                <c:pt idx="20">
                  <c:v>6-Apr</c:v>
                </c:pt>
                <c:pt idx="21">
                  <c:v>7-Apr</c:v>
                </c:pt>
                <c:pt idx="22">
                  <c:v>8-Apr</c:v>
                </c:pt>
                <c:pt idx="23">
                  <c:v>9-Apr</c:v>
                </c:pt>
                <c:pt idx="24">
                  <c:v>10-Apr</c:v>
                </c:pt>
                <c:pt idx="25">
                  <c:v>11-Apr</c:v>
                </c:pt>
                <c:pt idx="26">
                  <c:v>12-Apr</c:v>
                </c:pt>
                <c:pt idx="27">
                  <c:v>13-Apr</c:v>
                </c:pt>
                <c:pt idx="28">
                  <c:v>14-Apr</c:v>
                </c:pt>
                <c:pt idx="29">
                  <c:v>15-Apr</c:v>
                </c:pt>
                <c:pt idx="30">
                  <c:v>16-Apr</c:v>
                </c:pt>
                <c:pt idx="31">
                  <c:v>17-Apr</c:v>
                </c:pt>
                <c:pt idx="32">
                  <c:v>18-Apr</c:v>
                </c:pt>
                <c:pt idx="33">
                  <c:v>19-Apr</c:v>
                </c:pt>
                <c:pt idx="34">
                  <c:v>20-Apr</c:v>
                </c:pt>
                <c:pt idx="35">
                  <c:v>21-Apr</c:v>
                </c:pt>
                <c:pt idx="36">
                  <c:v>22-Apr</c:v>
                </c:pt>
                <c:pt idx="37">
                  <c:v>23-Apr</c:v>
                </c:pt>
                <c:pt idx="38">
                  <c:v>24-Apr</c:v>
                </c:pt>
                <c:pt idx="39">
                  <c:v>25-Apr</c:v>
                </c:pt>
                <c:pt idx="40">
                  <c:v>26-Apr</c:v>
                </c:pt>
                <c:pt idx="41">
                  <c:v>27-Apr</c:v>
                </c:pt>
                <c:pt idx="42">
                  <c:v>28-Apr</c:v>
                </c:pt>
                <c:pt idx="43">
                  <c:v>29-Apr</c:v>
                </c:pt>
                <c:pt idx="44">
                  <c:v>30-Apr</c:v>
                </c:pt>
                <c:pt idx="45">
                  <c:v>1-May</c:v>
                </c:pt>
                <c:pt idx="46">
                  <c:v>2-May</c:v>
                </c:pt>
                <c:pt idx="47">
                  <c:v>3-May</c:v>
                </c:pt>
                <c:pt idx="48">
                  <c:v>4-May</c:v>
                </c:pt>
                <c:pt idx="49">
                  <c:v>5-May</c:v>
                </c:pt>
                <c:pt idx="50">
                  <c:v>6-May</c:v>
                </c:pt>
                <c:pt idx="51">
                  <c:v>7-May</c:v>
                </c:pt>
                <c:pt idx="52">
                  <c:v>8-May</c:v>
                </c:pt>
                <c:pt idx="53">
                  <c:v>9-May</c:v>
                </c:pt>
                <c:pt idx="54">
                  <c:v>10-May</c:v>
                </c:pt>
                <c:pt idx="55">
                  <c:v>11-May</c:v>
                </c:pt>
                <c:pt idx="56">
                  <c:v>12-May</c:v>
                </c:pt>
                <c:pt idx="57">
                  <c:v>13-May</c:v>
                </c:pt>
                <c:pt idx="58">
                  <c:v>14-May</c:v>
                </c:pt>
                <c:pt idx="59">
                  <c:v>15-May</c:v>
                </c:pt>
                <c:pt idx="60">
                  <c:v>16-May</c:v>
                </c:pt>
                <c:pt idx="61">
                  <c:v>17-May</c:v>
                </c:pt>
                <c:pt idx="62">
                  <c:v>18-May</c:v>
                </c:pt>
                <c:pt idx="63">
                  <c:v>19-May</c:v>
                </c:pt>
                <c:pt idx="64">
                  <c:v>20-May</c:v>
                </c:pt>
                <c:pt idx="65">
                  <c:v>21-May</c:v>
                </c:pt>
                <c:pt idx="66">
                  <c:v>22-May</c:v>
                </c:pt>
                <c:pt idx="67">
                  <c:v>23-May</c:v>
                </c:pt>
                <c:pt idx="68">
                  <c:v>24-May</c:v>
                </c:pt>
                <c:pt idx="69">
                  <c:v>25-May</c:v>
                </c:pt>
                <c:pt idx="70">
                  <c:v>26-May</c:v>
                </c:pt>
                <c:pt idx="71">
                  <c:v>27-May</c:v>
                </c:pt>
                <c:pt idx="72">
                  <c:v>28-May</c:v>
                </c:pt>
                <c:pt idx="73">
                  <c:v>29-May</c:v>
                </c:pt>
                <c:pt idx="74">
                  <c:v>30-May</c:v>
                </c:pt>
                <c:pt idx="75">
                  <c:v>31-May</c:v>
                </c:pt>
                <c:pt idx="76">
                  <c:v>1-Jun</c:v>
                </c:pt>
                <c:pt idx="77">
                  <c:v>2-Jun</c:v>
                </c:pt>
                <c:pt idx="78">
                  <c:v>3-Jun</c:v>
                </c:pt>
                <c:pt idx="79">
                  <c:v>4-Jun</c:v>
                </c:pt>
                <c:pt idx="80">
                  <c:v>5-Jun</c:v>
                </c:pt>
                <c:pt idx="81">
                  <c:v>6-Jun</c:v>
                </c:pt>
                <c:pt idx="82">
                  <c:v>7-Jun</c:v>
                </c:pt>
                <c:pt idx="83">
                  <c:v>8-Jun</c:v>
                </c:pt>
                <c:pt idx="84">
                  <c:v>9-Jun</c:v>
                </c:pt>
                <c:pt idx="85">
                  <c:v>10-Jun</c:v>
                </c:pt>
                <c:pt idx="86">
                  <c:v>11-Jun</c:v>
                </c:pt>
                <c:pt idx="87">
                  <c:v>12-Jun</c:v>
                </c:pt>
                <c:pt idx="88">
                  <c:v>13-Jun</c:v>
                </c:pt>
                <c:pt idx="89">
                  <c:v>14-Jun</c:v>
                </c:pt>
                <c:pt idx="90">
                  <c:v>15-Jun</c:v>
                </c:pt>
                <c:pt idx="91">
                  <c:v>16-Jun</c:v>
                </c:pt>
                <c:pt idx="92">
                  <c:v>17-Jun</c:v>
                </c:pt>
                <c:pt idx="93">
                  <c:v>18-Jun</c:v>
                </c:pt>
                <c:pt idx="94">
                  <c:v>19-Jun</c:v>
                </c:pt>
                <c:pt idx="95">
                  <c:v>20-Jun</c:v>
                </c:pt>
              </c:strCache>
            </c:strRef>
          </c:cat>
          <c:val>
            <c:numRef>
              <c:f>Timeline!$E$1019:$E$1114</c:f>
              <c:numCache>
                <c:formatCode>General</c:formatCode>
                <c:ptCount val="96"/>
                <c:pt idx="0">
                  <c:v>0.666666666666667</c:v>
                </c:pt>
                <c:pt idx="1">
                  <c:v>8</c:v>
                </c:pt>
                <c:pt idx="2">
                  <c:v>15</c:v>
                </c:pt>
                <c:pt idx="3">
                  <c:v>31.6666666666667</c:v>
                </c:pt>
                <c:pt idx="4">
                  <c:v>32</c:v>
                </c:pt>
                <c:pt idx="5">
                  <c:v>27</c:v>
                </c:pt>
                <c:pt idx="6">
                  <c:v>17.3333333333333</c:v>
                </c:pt>
                <c:pt idx="7">
                  <c:v>17</c:v>
                </c:pt>
                <c:pt idx="8">
                  <c:v>26.3333333333333</c:v>
                </c:pt>
                <c:pt idx="9">
                  <c:v>32.6666666666667</c:v>
                </c:pt>
                <c:pt idx="10">
                  <c:v>43.3333333333333</c:v>
                </c:pt>
                <c:pt idx="11">
                  <c:v>47.3333333333333</c:v>
                </c:pt>
                <c:pt idx="12">
                  <c:v>54.3333333333333</c:v>
                </c:pt>
                <c:pt idx="13">
                  <c:v>65</c:v>
                </c:pt>
                <c:pt idx="14">
                  <c:v>66.6666666666667</c:v>
                </c:pt>
                <c:pt idx="15">
                  <c:v>66.3333333333333</c:v>
                </c:pt>
                <c:pt idx="16">
                  <c:v>48.6666666666667</c:v>
                </c:pt>
                <c:pt idx="17">
                  <c:v>51</c:v>
                </c:pt>
                <c:pt idx="18">
                  <c:v>44</c:v>
                </c:pt>
                <c:pt idx="19">
                  <c:v>49</c:v>
                </c:pt>
                <c:pt idx="20">
                  <c:v>61.6666666666667</c:v>
                </c:pt>
                <c:pt idx="21">
                  <c:v>83.6666666666667</c:v>
                </c:pt>
                <c:pt idx="22">
                  <c:v>103.666666666667</c:v>
                </c:pt>
                <c:pt idx="23">
                  <c:v>94.3333333333333</c:v>
                </c:pt>
                <c:pt idx="24">
                  <c:v>105.666666666667</c:v>
                </c:pt>
                <c:pt idx="25">
                  <c:v>110.666666666667</c:v>
                </c:pt>
                <c:pt idx="26">
                  <c:v>130</c:v>
                </c:pt>
                <c:pt idx="27">
                  <c:v>111.333333333333</c:v>
                </c:pt>
                <c:pt idx="28">
                  <c:v>82.6666666666667</c:v>
                </c:pt>
                <c:pt idx="29">
                  <c:v>80</c:v>
                </c:pt>
                <c:pt idx="30">
                  <c:v>106</c:v>
                </c:pt>
                <c:pt idx="31">
                  <c:v>173.333333333333</c:v>
                </c:pt>
                <c:pt idx="32">
                  <c:v>185</c:v>
                </c:pt>
                <c:pt idx="33">
                  <c:v>186</c:v>
                </c:pt>
                <c:pt idx="34">
                  <c:v>140</c:v>
                </c:pt>
                <c:pt idx="35">
                  <c:v>121</c:v>
                </c:pt>
                <c:pt idx="36">
                  <c:v>98.3333333333333</c:v>
                </c:pt>
                <c:pt idx="37">
                  <c:v>110.666666666667</c:v>
                </c:pt>
                <c:pt idx="38">
                  <c:v>173.666666666667</c:v>
                </c:pt>
                <c:pt idx="39">
                  <c:v>202.666666666667</c:v>
                </c:pt>
                <c:pt idx="40">
                  <c:v>195</c:v>
                </c:pt>
                <c:pt idx="41">
                  <c:v>137.666666666667</c:v>
                </c:pt>
                <c:pt idx="42">
                  <c:v>141.666666666667</c:v>
                </c:pt>
                <c:pt idx="43">
                  <c:v>145</c:v>
                </c:pt>
                <c:pt idx="44">
                  <c:v>161.666666666667</c:v>
                </c:pt>
                <c:pt idx="45">
                  <c:v>158</c:v>
                </c:pt>
                <c:pt idx="46">
                  <c:v>176.333333333333</c:v>
                </c:pt>
                <c:pt idx="47">
                  <c:v>185.333333333333</c:v>
                </c:pt>
                <c:pt idx="48">
                  <c:v>219.666666666667</c:v>
                </c:pt>
                <c:pt idx="49">
                  <c:v>237</c:v>
                </c:pt>
                <c:pt idx="50">
                  <c:v>236.666666666667</c:v>
                </c:pt>
                <c:pt idx="51">
                  <c:v>200.666666666667</c:v>
                </c:pt>
                <c:pt idx="52">
                  <c:v>185</c:v>
                </c:pt>
                <c:pt idx="53">
                  <c:v>210.666666666667</c:v>
                </c:pt>
                <c:pt idx="54">
                  <c:v>199</c:v>
                </c:pt>
                <c:pt idx="55">
                  <c:v>172.333333333333</c:v>
                </c:pt>
                <c:pt idx="56">
                  <c:v>157.333333333333</c:v>
                </c:pt>
                <c:pt idx="57">
                  <c:v>228.333333333333</c:v>
                </c:pt>
                <c:pt idx="58">
                  <c:v>292</c:v>
                </c:pt>
                <c:pt idx="59">
                  <c:v>317.666666666667</c:v>
                </c:pt>
                <c:pt idx="60">
                  <c:v>265.666666666667</c:v>
                </c:pt>
                <c:pt idx="61">
                  <c:v>263</c:v>
                </c:pt>
                <c:pt idx="62">
                  <c:v>261</c:v>
                </c:pt>
                <c:pt idx="63">
                  <c:v>290.666666666667</c:v>
                </c:pt>
                <c:pt idx="64">
                  <c:v>352.666666666667</c:v>
                </c:pt>
                <c:pt idx="65">
                  <c:v>379.666666666667</c:v>
                </c:pt>
                <c:pt idx="66">
                  <c:v>410.333333333333</c:v>
                </c:pt>
                <c:pt idx="67">
                  <c:v>355.333333333333</c:v>
                </c:pt>
                <c:pt idx="68">
                  <c:v>336</c:v>
                </c:pt>
                <c:pt idx="69">
                  <c:v>268.333333333333</c:v>
                </c:pt>
                <c:pt idx="70">
                  <c:v>253.666666666667</c:v>
                </c:pt>
                <c:pt idx="71">
                  <c:v>273.666666666667</c:v>
                </c:pt>
                <c:pt idx="72">
                  <c:v>347.666666666667</c:v>
                </c:pt>
                <c:pt idx="73">
                  <c:v>404.666666666667</c:v>
                </c:pt>
                <c:pt idx="74">
                  <c:v>358.333333333333</c:v>
                </c:pt>
                <c:pt idx="75">
                  <c:v>324</c:v>
                </c:pt>
                <c:pt idx="76">
                  <c:v>262</c:v>
                </c:pt>
                <c:pt idx="77">
                  <c:v>289.666666666667</c:v>
                </c:pt>
                <c:pt idx="78">
                  <c:v>322.333333333333</c:v>
                </c:pt>
                <c:pt idx="79">
                  <c:v>364.666666666667</c:v>
                </c:pt>
                <c:pt idx="80">
                  <c:v>400</c:v>
                </c:pt>
                <c:pt idx="81">
                  <c:v>458.666666666667</c:v>
                </c:pt>
                <c:pt idx="82">
                  <c:v>447.333333333333</c:v>
                </c:pt>
                <c:pt idx="83">
                  <c:v>426</c:v>
                </c:pt>
                <c:pt idx="84">
                  <c:v>421</c:v>
                </c:pt>
                <c:pt idx="85">
                  <c:v>530.333333333333</c:v>
                </c:pt>
                <c:pt idx="86">
                  <c:v>587</c:v>
                </c:pt>
                <c:pt idx="87">
                  <c:v>616.666666666667</c:v>
                </c:pt>
                <c:pt idx="88">
                  <c:v>608</c:v>
                </c:pt>
                <c:pt idx="89">
                  <c:v>572.333333333333</c:v>
                </c:pt>
                <c:pt idx="90">
                  <c:v>519</c:v>
                </c:pt>
                <c:pt idx="91">
                  <c:v>538.333333333333</c:v>
                </c:pt>
                <c:pt idx="92">
                  <c:v>583.333333333333</c:v>
                </c:pt>
                <c:pt idx="93">
                  <c:v>664.333333333333</c:v>
                </c:pt>
                <c:pt idx="94">
                  <c:v>656.333333333333</c:v>
                </c:pt>
                <c:pt idx="95">
                  <c:v>651.333333333333</c:v>
                </c:pt>
              </c:numCache>
            </c:numRef>
          </c:val>
        </c:ser>
        <c:axId val="94383928"/>
        <c:axId val="28405195"/>
      </c:areaChart>
      <c:catAx>
        <c:axId val="9438392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Tanggal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28405195"/>
        <c:crosses val="autoZero"/>
        <c:auto val="1"/>
        <c:lblAlgn val="ctr"/>
        <c:lblOffset val="100"/>
        <c:noMultiLvlLbl val="0"/>
      </c:catAx>
      <c:valAx>
        <c:axId val="28405195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94383928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areaChart>
        <c:grouping val="stacked"/>
        <c:ser>
          <c:idx val="0"/>
          <c:order val="0"/>
          <c:tx>
            <c:strRef>
              <c:f>Timeline!$B$913</c:f>
              <c:strCache>
                <c:ptCount val="1"/>
                <c:pt idx="0">
                  <c:v>Jakarta</c:v>
                </c:pt>
              </c:strCache>
            </c:strRef>
          </c:tx>
          <c:spPr>
            <a:solidFill>
              <a:srgbClr val="4285f4">
                <a:alpha val="30000"/>
              </a:srgbClr>
            </a:solidFill>
            <a:ln w="19080">
              <a:solidFill>
                <a:srgbClr val="4285f4"/>
              </a:solidFill>
              <a:round/>
            </a:ln>
          </c:spP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Timeline!$A$914:$A$974</c:f>
              <c:strCache>
                <c:ptCount val="61"/>
                <c:pt idx="0">
                  <c:v>15-Mar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1-Apr</c:v>
                </c:pt>
                <c:pt idx="18">
                  <c:v>2-Apr</c:v>
                </c:pt>
                <c:pt idx="19">
                  <c:v>3-Apr</c:v>
                </c:pt>
                <c:pt idx="20">
                  <c:v>4-Apr</c:v>
                </c:pt>
                <c:pt idx="21">
                  <c:v>5-Apr</c:v>
                </c:pt>
                <c:pt idx="22">
                  <c:v>6-Apr</c:v>
                </c:pt>
                <c:pt idx="23">
                  <c:v>7-Apr</c:v>
                </c:pt>
                <c:pt idx="24">
                  <c:v>8-Apr</c:v>
                </c:pt>
                <c:pt idx="25">
                  <c:v>9-Apr</c:v>
                </c:pt>
                <c:pt idx="26">
                  <c:v>10-Apr</c:v>
                </c:pt>
                <c:pt idx="27">
                  <c:v>11-Apr</c:v>
                </c:pt>
                <c:pt idx="28">
                  <c:v>12-Apr</c:v>
                </c:pt>
                <c:pt idx="29">
                  <c:v>13-Apr</c:v>
                </c:pt>
                <c:pt idx="30">
                  <c:v>14-Apr</c:v>
                </c:pt>
                <c:pt idx="31">
                  <c:v>15-Apr</c:v>
                </c:pt>
                <c:pt idx="32">
                  <c:v>16-Apr</c:v>
                </c:pt>
                <c:pt idx="33">
                  <c:v>17-Apr</c:v>
                </c:pt>
                <c:pt idx="34">
                  <c:v>18-Apr</c:v>
                </c:pt>
                <c:pt idx="35">
                  <c:v>19-Apr</c:v>
                </c:pt>
                <c:pt idx="36">
                  <c:v>20-Apr</c:v>
                </c:pt>
                <c:pt idx="37">
                  <c:v>21-Apr</c:v>
                </c:pt>
                <c:pt idx="38">
                  <c:v>22-Apr</c:v>
                </c:pt>
                <c:pt idx="39">
                  <c:v>23-Apr</c:v>
                </c:pt>
                <c:pt idx="40">
                  <c:v>24-Apr</c:v>
                </c:pt>
                <c:pt idx="41">
                  <c:v>25-Apr</c:v>
                </c:pt>
                <c:pt idx="42">
                  <c:v>26-Apr</c:v>
                </c:pt>
                <c:pt idx="43">
                  <c:v>27-Apr</c:v>
                </c:pt>
                <c:pt idx="44">
                  <c:v>28-Apr</c:v>
                </c:pt>
                <c:pt idx="45">
                  <c:v>29-Apr</c:v>
                </c:pt>
                <c:pt idx="46">
                  <c:v>30-Apr</c:v>
                </c:pt>
                <c:pt idx="47">
                  <c:v>1-May</c:v>
                </c:pt>
                <c:pt idx="48">
                  <c:v>2-May</c:v>
                </c:pt>
                <c:pt idx="49">
                  <c:v>3-May</c:v>
                </c:pt>
                <c:pt idx="50">
                  <c:v>4-May</c:v>
                </c:pt>
                <c:pt idx="51">
                  <c:v>5-May</c:v>
                </c:pt>
                <c:pt idx="52">
                  <c:v>6-May</c:v>
                </c:pt>
                <c:pt idx="53">
                  <c:v>7-May</c:v>
                </c:pt>
                <c:pt idx="54">
                  <c:v>8-May</c:v>
                </c:pt>
                <c:pt idx="55">
                  <c:v>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</c:strCache>
            </c:strRef>
          </c:cat>
          <c:val>
            <c:numRef>
              <c:f>Timeline!$B$914:$B$974</c:f>
              <c:numCache>
                <c:formatCode>General</c:formatCode>
                <c:ptCount val="61"/>
                <c:pt idx="0">
                  <c:v>19</c:v>
                </c:pt>
                <c:pt idx="1">
                  <c:v>14</c:v>
                </c:pt>
                <c:pt idx="2">
                  <c:v>0</c:v>
                </c:pt>
                <c:pt idx="3">
                  <c:v>30</c:v>
                </c:pt>
                <c:pt idx="4">
                  <c:v>52</c:v>
                </c:pt>
                <c:pt idx="5">
                  <c:v>5</c:v>
                </c:pt>
                <c:pt idx="6">
                  <c:v>44</c:v>
                </c:pt>
                <c:pt idx="7">
                  <c:v>40</c:v>
                </c:pt>
                <c:pt idx="8">
                  <c:v>44</c:v>
                </c:pt>
                <c:pt idx="9">
                  <c:v>70</c:v>
                </c:pt>
                <c:pt idx="10">
                  <c:v>39</c:v>
                </c:pt>
                <c:pt idx="11">
                  <c:v>53</c:v>
                </c:pt>
                <c:pt idx="12">
                  <c:v>83</c:v>
                </c:pt>
                <c:pt idx="13">
                  <c:v>38</c:v>
                </c:pt>
                <c:pt idx="14">
                  <c:v>48</c:v>
                </c:pt>
                <c:pt idx="15">
                  <c:v>24</c:v>
                </c:pt>
                <c:pt idx="16">
                  <c:v>41</c:v>
                </c:pt>
                <c:pt idx="17">
                  <c:v>62</c:v>
                </c:pt>
                <c:pt idx="18">
                  <c:v>80</c:v>
                </c:pt>
                <c:pt idx="19">
                  <c:v>74</c:v>
                </c:pt>
                <c:pt idx="20">
                  <c:v>55</c:v>
                </c:pt>
                <c:pt idx="21">
                  <c:v>96</c:v>
                </c:pt>
                <c:pt idx="22">
                  <c:v>101</c:v>
                </c:pt>
                <c:pt idx="23">
                  <c:v>135</c:v>
                </c:pt>
                <c:pt idx="24">
                  <c:v>101</c:v>
                </c:pt>
                <c:pt idx="25">
                  <c:v>236</c:v>
                </c:pt>
                <c:pt idx="26">
                  <c:v>47</c:v>
                </c:pt>
                <c:pt idx="27">
                  <c:v>196</c:v>
                </c:pt>
                <c:pt idx="28">
                  <c:v>96</c:v>
                </c:pt>
                <c:pt idx="29">
                  <c:v>160</c:v>
                </c:pt>
                <c:pt idx="30">
                  <c:v>130</c:v>
                </c:pt>
                <c:pt idx="31">
                  <c:v>139</c:v>
                </c:pt>
                <c:pt idx="32">
                  <c:v>196</c:v>
                </c:pt>
                <c:pt idx="33">
                  <c:v>154</c:v>
                </c:pt>
                <c:pt idx="34">
                  <c:v>109</c:v>
                </c:pt>
                <c:pt idx="35">
                  <c:v>108</c:v>
                </c:pt>
                <c:pt idx="36">
                  <c:v>79</c:v>
                </c:pt>
                <c:pt idx="37">
                  <c:v>163</c:v>
                </c:pt>
                <c:pt idx="38">
                  <c:v>119</c:v>
                </c:pt>
                <c:pt idx="39">
                  <c:v>133</c:v>
                </c:pt>
                <c:pt idx="40">
                  <c:v>85</c:v>
                </c:pt>
                <c:pt idx="41">
                  <c:v>85</c:v>
                </c:pt>
                <c:pt idx="42">
                  <c:v>114</c:v>
                </c:pt>
                <c:pt idx="43">
                  <c:v>70</c:v>
                </c:pt>
                <c:pt idx="44">
                  <c:v>133</c:v>
                </c:pt>
                <c:pt idx="45">
                  <c:v>90</c:v>
                </c:pt>
                <c:pt idx="46">
                  <c:v>82</c:v>
                </c:pt>
                <c:pt idx="47">
                  <c:v>142</c:v>
                </c:pt>
                <c:pt idx="48">
                  <c:v>80</c:v>
                </c:pt>
                <c:pt idx="49">
                  <c:v>67</c:v>
                </c:pt>
                <c:pt idx="50">
                  <c:v>79</c:v>
                </c:pt>
                <c:pt idx="51">
                  <c:v>148</c:v>
                </c:pt>
                <c:pt idx="52">
                  <c:v>83</c:v>
                </c:pt>
                <c:pt idx="53">
                  <c:v>85</c:v>
                </c:pt>
                <c:pt idx="54">
                  <c:v>100</c:v>
                </c:pt>
                <c:pt idx="55">
                  <c:v>101</c:v>
                </c:pt>
                <c:pt idx="56">
                  <c:v>134</c:v>
                </c:pt>
                <c:pt idx="57">
                  <c:v>86</c:v>
                </c:pt>
                <c:pt idx="58">
                  <c:v>99</c:v>
                </c:pt>
                <c:pt idx="59">
                  <c:v>183</c:v>
                </c:pt>
                <c:pt idx="60">
                  <c:v>134</c:v>
                </c:pt>
              </c:numCache>
            </c:numRef>
          </c:val>
        </c:ser>
        <c:ser>
          <c:idx val="1"/>
          <c:order val="1"/>
          <c:tx>
            <c:strRef>
              <c:f>Timeline!$C$913</c:f>
              <c:strCache>
                <c:ptCount val="1"/>
                <c:pt idx="0">
                  <c:v>Jabar-Banten</c:v>
                </c:pt>
              </c:strCache>
            </c:strRef>
          </c:tx>
          <c:spPr>
            <a:solidFill>
              <a:srgbClr val="ea4335">
                <a:alpha val="30000"/>
              </a:srgbClr>
            </a:solidFill>
            <a:ln w="19080">
              <a:solidFill>
                <a:srgbClr val="ea4335"/>
              </a:solidFill>
              <a:round/>
            </a:ln>
          </c:spP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Timeline!$A$914:$A$974</c:f>
              <c:strCache>
                <c:ptCount val="61"/>
                <c:pt idx="0">
                  <c:v>15-Mar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1-Apr</c:v>
                </c:pt>
                <c:pt idx="18">
                  <c:v>2-Apr</c:v>
                </c:pt>
                <c:pt idx="19">
                  <c:v>3-Apr</c:v>
                </c:pt>
                <c:pt idx="20">
                  <c:v>4-Apr</c:v>
                </c:pt>
                <c:pt idx="21">
                  <c:v>5-Apr</c:v>
                </c:pt>
                <c:pt idx="22">
                  <c:v>6-Apr</c:v>
                </c:pt>
                <c:pt idx="23">
                  <c:v>7-Apr</c:v>
                </c:pt>
                <c:pt idx="24">
                  <c:v>8-Apr</c:v>
                </c:pt>
                <c:pt idx="25">
                  <c:v>9-Apr</c:v>
                </c:pt>
                <c:pt idx="26">
                  <c:v>10-Apr</c:v>
                </c:pt>
                <c:pt idx="27">
                  <c:v>11-Apr</c:v>
                </c:pt>
                <c:pt idx="28">
                  <c:v>12-Apr</c:v>
                </c:pt>
                <c:pt idx="29">
                  <c:v>13-Apr</c:v>
                </c:pt>
                <c:pt idx="30">
                  <c:v>14-Apr</c:v>
                </c:pt>
                <c:pt idx="31">
                  <c:v>15-Apr</c:v>
                </c:pt>
                <c:pt idx="32">
                  <c:v>16-Apr</c:v>
                </c:pt>
                <c:pt idx="33">
                  <c:v>17-Apr</c:v>
                </c:pt>
                <c:pt idx="34">
                  <c:v>18-Apr</c:v>
                </c:pt>
                <c:pt idx="35">
                  <c:v>19-Apr</c:v>
                </c:pt>
                <c:pt idx="36">
                  <c:v>20-Apr</c:v>
                </c:pt>
                <c:pt idx="37">
                  <c:v>21-Apr</c:v>
                </c:pt>
                <c:pt idx="38">
                  <c:v>22-Apr</c:v>
                </c:pt>
                <c:pt idx="39">
                  <c:v>23-Apr</c:v>
                </c:pt>
                <c:pt idx="40">
                  <c:v>24-Apr</c:v>
                </c:pt>
                <c:pt idx="41">
                  <c:v>25-Apr</c:v>
                </c:pt>
                <c:pt idx="42">
                  <c:v>26-Apr</c:v>
                </c:pt>
                <c:pt idx="43">
                  <c:v>27-Apr</c:v>
                </c:pt>
                <c:pt idx="44">
                  <c:v>28-Apr</c:v>
                </c:pt>
                <c:pt idx="45">
                  <c:v>29-Apr</c:v>
                </c:pt>
                <c:pt idx="46">
                  <c:v>30-Apr</c:v>
                </c:pt>
                <c:pt idx="47">
                  <c:v>1-May</c:v>
                </c:pt>
                <c:pt idx="48">
                  <c:v>2-May</c:v>
                </c:pt>
                <c:pt idx="49">
                  <c:v>3-May</c:v>
                </c:pt>
                <c:pt idx="50">
                  <c:v>4-May</c:v>
                </c:pt>
                <c:pt idx="51">
                  <c:v>5-May</c:v>
                </c:pt>
                <c:pt idx="52">
                  <c:v>6-May</c:v>
                </c:pt>
                <c:pt idx="53">
                  <c:v>7-May</c:v>
                </c:pt>
                <c:pt idx="54">
                  <c:v>8-May</c:v>
                </c:pt>
                <c:pt idx="55">
                  <c:v>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</c:strCache>
            </c:strRef>
          </c:cat>
          <c:val>
            <c:numRef>
              <c:f>Timeline!$C$914:$C$974</c:f>
              <c:numCache>
                <c:formatCode>General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16</c:v>
                </c:pt>
                <c:pt idx="4">
                  <c:v>12</c:v>
                </c:pt>
                <c:pt idx="5">
                  <c:v>25</c:v>
                </c:pt>
                <c:pt idx="6">
                  <c:v>18</c:v>
                </c:pt>
                <c:pt idx="7">
                  <c:v>4</c:v>
                </c:pt>
                <c:pt idx="8">
                  <c:v>9</c:v>
                </c:pt>
                <c:pt idx="9">
                  <c:v>10</c:v>
                </c:pt>
                <c:pt idx="10">
                  <c:v>15</c:v>
                </c:pt>
                <c:pt idx="11">
                  <c:v>5</c:v>
                </c:pt>
                <c:pt idx="12">
                  <c:v>37</c:v>
                </c:pt>
                <c:pt idx="13">
                  <c:v>31</c:v>
                </c:pt>
                <c:pt idx="14">
                  <c:v>33</c:v>
                </c:pt>
                <c:pt idx="15">
                  <c:v>47</c:v>
                </c:pt>
                <c:pt idx="16">
                  <c:v>30</c:v>
                </c:pt>
                <c:pt idx="17">
                  <c:v>32</c:v>
                </c:pt>
                <c:pt idx="18">
                  <c:v>23</c:v>
                </c:pt>
                <c:pt idx="19">
                  <c:v>8</c:v>
                </c:pt>
                <c:pt idx="20">
                  <c:v>27</c:v>
                </c:pt>
                <c:pt idx="21">
                  <c:v>9</c:v>
                </c:pt>
                <c:pt idx="22">
                  <c:v>21</c:v>
                </c:pt>
                <c:pt idx="23">
                  <c:v>87</c:v>
                </c:pt>
                <c:pt idx="24">
                  <c:v>40</c:v>
                </c:pt>
                <c:pt idx="25">
                  <c:v>17</c:v>
                </c:pt>
                <c:pt idx="26">
                  <c:v>37</c:v>
                </c:pt>
                <c:pt idx="27">
                  <c:v>68</c:v>
                </c:pt>
                <c:pt idx="28">
                  <c:v>31</c:v>
                </c:pt>
                <c:pt idx="29">
                  <c:v>64</c:v>
                </c:pt>
                <c:pt idx="30">
                  <c:v>4</c:v>
                </c:pt>
                <c:pt idx="31">
                  <c:v>29</c:v>
                </c:pt>
                <c:pt idx="32">
                  <c:v>27</c:v>
                </c:pt>
                <c:pt idx="33">
                  <c:v>69</c:v>
                </c:pt>
                <c:pt idx="34">
                  <c:v>19</c:v>
                </c:pt>
                <c:pt idx="35">
                  <c:v>58</c:v>
                </c:pt>
                <c:pt idx="36">
                  <c:v>54</c:v>
                </c:pt>
                <c:pt idx="37">
                  <c:v>9</c:v>
                </c:pt>
                <c:pt idx="38">
                  <c:v>6</c:v>
                </c:pt>
                <c:pt idx="39">
                  <c:v>22</c:v>
                </c:pt>
                <c:pt idx="40">
                  <c:v>97</c:v>
                </c:pt>
                <c:pt idx="41">
                  <c:v>56</c:v>
                </c:pt>
                <c:pt idx="42">
                  <c:v>5</c:v>
                </c:pt>
                <c:pt idx="43">
                  <c:v>51</c:v>
                </c:pt>
                <c:pt idx="44">
                  <c:v>25</c:v>
                </c:pt>
                <c:pt idx="45">
                  <c:v>40</c:v>
                </c:pt>
                <c:pt idx="46">
                  <c:v>19</c:v>
                </c:pt>
                <c:pt idx="47">
                  <c:v>14</c:v>
                </c:pt>
                <c:pt idx="48">
                  <c:v>40</c:v>
                </c:pt>
                <c:pt idx="49">
                  <c:v>15</c:v>
                </c:pt>
                <c:pt idx="50">
                  <c:v>207</c:v>
                </c:pt>
                <c:pt idx="51">
                  <c:v>60</c:v>
                </c:pt>
                <c:pt idx="52">
                  <c:v>49</c:v>
                </c:pt>
                <c:pt idx="53">
                  <c:v>69</c:v>
                </c:pt>
                <c:pt idx="54">
                  <c:v>33</c:v>
                </c:pt>
                <c:pt idx="55">
                  <c:v>51</c:v>
                </c:pt>
                <c:pt idx="56">
                  <c:v>10</c:v>
                </c:pt>
                <c:pt idx="57">
                  <c:v>64</c:v>
                </c:pt>
                <c:pt idx="58">
                  <c:v>70</c:v>
                </c:pt>
                <c:pt idx="59">
                  <c:v>28</c:v>
                </c:pt>
                <c:pt idx="60">
                  <c:v>22</c:v>
                </c:pt>
              </c:numCache>
            </c:numRef>
          </c:val>
        </c:ser>
        <c:ser>
          <c:idx val="2"/>
          <c:order val="2"/>
          <c:tx>
            <c:strRef>
              <c:f>Timeline!$D$913</c:f>
              <c:strCache>
                <c:ptCount val="1"/>
                <c:pt idx="0">
                  <c:v>Jateng-Jatim</c:v>
                </c:pt>
              </c:strCache>
            </c:strRef>
          </c:tx>
          <c:spPr>
            <a:solidFill>
              <a:srgbClr val="fbbc04">
                <a:alpha val="30000"/>
              </a:srgbClr>
            </a:solidFill>
            <a:ln w="19080">
              <a:solidFill>
                <a:srgbClr val="fbbc04"/>
              </a:solidFill>
              <a:round/>
            </a:ln>
          </c:spP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Timeline!$A$914:$A$974</c:f>
              <c:strCache>
                <c:ptCount val="61"/>
                <c:pt idx="0">
                  <c:v>15-Mar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1-Apr</c:v>
                </c:pt>
                <c:pt idx="18">
                  <c:v>2-Apr</c:v>
                </c:pt>
                <c:pt idx="19">
                  <c:v>3-Apr</c:v>
                </c:pt>
                <c:pt idx="20">
                  <c:v>4-Apr</c:v>
                </c:pt>
                <c:pt idx="21">
                  <c:v>5-Apr</c:v>
                </c:pt>
                <c:pt idx="22">
                  <c:v>6-Apr</c:v>
                </c:pt>
                <c:pt idx="23">
                  <c:v>7-Apr</c:v>
                </c:pt>
                <c:pt idx="24">
                  <c:v>8-Apr</c:v>
                </c:pt>
                <c:pt idx="25">
                  <c:v>9-Apr</c:v>
                </c:pt>
                <c:pt idx="26">
                  <c:v>10-Apr</c:v>
                </c:pt>
                <c:pt idx="27">
                  <c:v>11-Apr</c:v>
                </c:pt>
                <c:pt idx="28">
                  <c:v>12-Apr</c:v>
                </c:pt>
                <c:pt idx="29">
                  <c:v>13-Apr</c:v>
                </c:pt>
                <c:pt idx="30">
                  <c:v>14-Apr</c:v>
                </c:pt>
                <c:pt idx="31">
                  <c:v>15-Apr</c:v>
                </c:pt>
                <c:pt idx="32">
                  <c:v>16-Apr</c:v>
                </c:pt>
                <c:pt idx="33">
                  <c:v>17-Apr</c:v>
                </c:pt>
                <c:pt idx="34">
                  <c:v>18-Apr</c:v>
                </c:pt>
                <c:pt idx="35">
                  <c:v>19-Apr</c:v>
                </c:pt>
                <c:pt idx="36">
                  <c:v>20-Apr</c:v>
                </c:pt>
                <c:pt idx="37">
                  <c:v>21-Apr</c:v>
                </c:pt>
                <c:pt idx="38">
                  <c:v>22-Apr</c:v>
                </c:pt>
                <c:pt idx="39">
                  <c:v>23-Apr</c:v>
                </c:pt>
                <c:pt idx="40">
                  <c:v>24-Apr</c:v>
                </c:pt>
                <c:pt idx="41">
                  <c:v>25-Apr</c:v>
                </c:pt>
                <c:pt idx="42">
                  <c:v>26-Apr</c:v>
                </c:pt>
                <c:pt idx="43">
                  <c:v>27-Apr</c:v>
                </c:pt>
                <c:pt idx="44">
                  <c:v>28-Apr</c:v>
                </c:pt>
                <c:pt idx="45">
                  <c:v>29-Apr</c:v>
                </c:pt>
                <c:pt idx="46">
                  <c:v>30-Apr</c:v>
                </c:pt>
                <c:pt idx="47">
                  <c:v>1-May</c:v>
                </c:pt>
                <c:pt idx="48">
                  <c:v>2-May</c:v>
                </c:pt>
                <c:pt idx="49">
                  <c:v>3-May</c:v>
                </c:pt>
                <c:pt idx="50">
                  <c:v>4-May</c:v>
                </c:pt>
                <c:pt idx="51">
                  <c:v>5-May</c:v>
                </c:pt>
                <c:pt idx="52">
                  <c:v>6-May</c:v>
                </c:pt>
                <c:pt idx="53">
                  <c:v>7-May</c:v>
                </c:pt>
                <c:pt idx="54">
                  <c:v>8-May</c:v>
                </c:pt>
                <c:pt idx="55">
                  <c:v>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</c:strCache>
            </c:strRef>
          </c:cat>
          <c:val>
            <c:numRef>
              <c:f>Timeline!$D$914:$D$974</c:f>
              <c:numCache>
                <c:formatCode>General</c:formatCode>
                <c:ptCount val="6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7</c:v>
                </c:pt>
                <c:pt idx="5">
                  <c:v>5</c:v>
                </c:pt>
                <c:pt idx="6">
                  <c:v>14</c:v>
                </c:pt>
                <c:pt idx="7">
                  <c:v>16</c:v>
                </c:pt>
                <c:pt idx="8">
                  <c:v>0</c:v>
                </c:pt>
                <c:pt idx="9">
                  <c:v>15</c:v>
                </c:pt>
                <c:pt idx="10">
                  <c:v>30</c:v>
                </c:pt>
                <c:pt idx="11">
                  <c:v>10</c:v>
                </c:pt>
                <c:pt idx="12">
                  <c:v>16</c:v>
                </c:pt>
                <c:pt idx="13">
                  <c:v>23</c:v>
                </c:pt>
                <c:pt idx="14">
                  <c:v>21</c:v>
                </c:pt>
                <c:pt idx="15">
                  <c:v>19</c:v>
                </c:pt>
                <c:pt idx="16">
                  <c:v>20</c:v>
                </c:pt>
                <c:pt idx="17">
                  <c:v>27</c:v>
                </c:pt>
                <c:pt idx="18">
                  <c:v>0</c:v>
                </c:pt>
                <c:pt idx="19">
                  <c:v>62</c:v>
                </c:pt>
                <c:pt idx="20">
                  <c:v>12</c:v>
                </c:pt>
                <c:pt idx="21">
                  <c:v>37</c:v>
                </c:pt>
                <c:pt idx="22">
                  <c:v>19</c:v>
                </c:pt>
                <c:pt idx="23">
                  <c:v>7</c:v>
                </c:pt>
                <c:pt idx="24">
                  <c:v>9</c:v>
                </c:pt>
                <c:pt idx="25">
                  <c:v>31</c:v>
                </c:pt>
                <c:pt idx="26">
                  <c:v>33</c:v>
                </c:pt>
                <c:pt idx="27">
                  <c:v>11</c:v>
                </c:pt>
                <c:pt idx="28">
                  <c:v>175</c:v>
                </c:pt>
                <c:pt idx="29">
                  <c:v>73</c:v>
                </c:pt>
                <c:pt idx="30">
                  <c:v>115</c:v>
                </c:pt>
                <c:pt idx="31">
                  <c:v>38</c:v>
                </c:pt>
                <c:pt idx="32">
                  <c:v>23</c:v>
                </c:pt>
                <c:pt idx="33">
                  <c:v>14</c:v>
                </c:pt>
                <c:pt idx="34">
                  <c:v>61</c:v>
                </c:pt>
                <c:pt idx="35">
                  <c:v>55</c:v>
                </c:pt>
                <c:pt idx="36">
                  <c:v>5</c:v>
                </c:pt>
                <c:pt idx="37">
                  <c:v>114</c:v>
                </c:pt>
                <c:pt idx="38">
                  <c:v>68</c:v>
                </c:pt>
                <c:pt idx="39">
                  <c:v>86</c:v>
                </c:pt>
                <c:pt idx="40">
                  <c:v>64</c:v>
                </c:pt>
                <c:pt idx="41">
                  <c:v>128</c:v>
                </c:pt>
                <c:pt idx="42">
                  <c:v>46</c:v>
                </c:pt>
                <c:pt idx="43">
                  <c:v>29</c:v>
                </c:pt>
                <c:pt idx="44">
                  <c:v>87</c:v>
                </c:pt>
                <c:pt idx="45">
                  <c:v>45</c:v>
                </c:pt>
                <c:pt idx="46">
                  <c:v>100</c:v>
                </c:pt>
                <c:pt idx="47">
                  <c:v>107</c:v>
                </c:pt>
                <c:pt idx="48">
                  <c:v>32</c:v>
                </c:pt>
                <c:pt idx="49">
                  <c:v>90</c:v>
                </c:pt>
                <c:pt idx="50">
                  <c:v>29</c:v>
                </c:pt>
                <c:pt idx="51">
                  <c:v>104</c:v>
                </c:pt>
                <c:pt idx="52">
                  <c:v>93</c:v>
                </c:pt>
                <c:pt idx="53">
                  <c:v>74</c:v>
                </c:pt>
                <c:pt idx="54">
                  <c:v>51</c:v>
                </c:pt>
                <c:pt idx="55">
                  <c:v>164</c:v>
                </c:pt>
                <c:pt idx="56">
                  <c:v>109</c:v>
                </c:pt>
                <c:pt idx="57">
                  <c:v>42</c:v>
                </c:pt>
                <c:pt idx="58">
                  <c:v>152</c:v>
                </c:pt>
                <c:pt idx="59">
                  <c:v>149</c:v>
                </c:pt>
                <c:pt idx="60">
                  <c:v>138</c:v>
                </c:pt>
              </c:numCache>
            </c:numRef>
          </c:val>
        </c:ser>
        <c:ser>
          <c:idx val="3"/>
          <c:order val="3"/>
          <c:tx>
            <c:strRef>
              <c:f>Timeline!$E$913</c:f>
              <c:strCache>
                <c:ptCount val="1"/>
                <c:pt idx="0">
                  <c:v>Luar Jawa</c:v>
                </c:pt>
              </c:strCache>
            </c:strRef>
          </c:tx>
          <c:spPr>
            <a:solidFill>
              <a:srgbClr val="34a853">
                <a:alpha val="30000"/>
              </a:srgbClr>
            </a:solidFill>
            <a:ln w="19080">
              <a:solidFill>
                <a:srgbClr val="34a853"/>
              </a:solidFill>
              <a:round/>
            </a:ln>
          </c:spP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Timeline!$A$914:$A$974</c:f>
              <c:strCache>
                <c:ptCount val="61"/>
                <c:pt idx="0">
                  <c:v>15-Mar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1-Apr</c:v>
                </c:pt>
                <c:pt idx="18">
                  <c:v>2-Apr</c:v>
                </c:pt>
                <c:pt idx="19">
                  <c:v>3-Apr</c:v>
                </c:pt>
                <c:pt idx="20">
                  <c:v>4-Apr</c:v>
                </c:pt>
                <c:pt idx="21">
                  <c:v>5-Apr</c:v>
                </c:pt>
                <c:pt idx="22">
                  <c:v>6-Apr</c:v>
                </c:pt>
                <c:pt idx="23">
                  <c:v>7-Apr</c:v>
                </c:pt>
                <c:pt idx="24">
                  <c:v>8-Apr</c:v>
                </c:pt>
                <c:pt idx="25">
                  <c:v>9-Apr</c:v>
                </c:pt>
                <c:pt idx="26">
                  <c:v>10-Apr</c:v>
                </c:pt>
                <c:pt idx="27">
                  <c:v>11-Apr</c:v>
                </c:pt>
                <c:pt idx="28">
                  <c:v>12-Apr</c:v>
                </c:pt>
                <c:pt idx="29">
                  <c:v>13-Apr</c:v>
                </c:pt>
                <c:pt idx="30">
                  <c:v>14-Apr</c:v>
                </c:pt>
                <c:pt idx="31">
                  <c:v>15-Apr</c:v>
                </c:pt>
                <c:pt idx="32">
                  <c:v>16-Apr</c:v>
                </c:pt>
                <c:pt idx="33">
                  <c:v>17-Apr</c:v>
                </c:pt>
                <c:pt idx="34">
                  <c:v>18-Apr</c:v>
                </c:pt>
                <c:pt idx="35">
                  <c:v>19-Apr</c:v>
                </c:pt>
                <c:pt idx="36">
                  <c:v>20-Apr</c:v>
                </c:pt>
                <c:pt idx="37">
                  <c:v>21-Apr</c:v>
                </c:pt>
                <c:pt idx="38">
                  <c:v>22-Apr</c:v>
                </c:pt>
                <c:pt idx="39">
                  <c:v>23-Apr</c:v>
                </c:pt>
                <c:pt idx="40">
                  <c:v>24-Apr</c:v>
                </c:pt>
                <c:pt idx="41">
                  <c:v>25-Apr</c:v>
                </c:pt>
                <c:pt idx="42">
                  <c:v>26-Apr</c:v>
                </c:pt>
                <c:pt idx="43">
                  <c:v>27-Apr</c:v>
                </c:pt>
                <c:pt idx="44">
                  <c:v>28-Apr</c:v>
                </c:pt>
                <c:pt idx="45">
                  <c:v>29-Apr</c:v>
                </c:pt>
                <c:pt idx="46">
                  <c:v>30-Apr</c:v>
                </c:pt>
                <c:pt idx="47">
                  <c:v>1-May</c:v>
                </c:pt>
                <c:pt idx="48">
                  <c:v>2-May</c:v>
                </c:pt>
                <c:pt idx="49">
                  <c:v>3-May</c:v>
                </c:pt>
                <c:pt idx="50">
                  <c:v>4-May</c:v>
                </c:pt>
                <c:pt idx="51">
                  <c:v>5-May</c:v>
                </c:pt>
                <c:pt idx="52">
                  <c:v>6-May</c:v>
                </c:pt>
                <c:pt idx="53">
                  <c:v>7-May</c:v>
                </c:pt>
                <c:pt idx="54">
                  <c:v>8-May</c:v>
                </c:pt>
                <c:pt idx="55">
                  <c:v>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</c:strCache>
            </c:strRef>
          </c:cat>
          <c:val>
            <c:numRef>
              <c:f>Timeline!$E$914:$E$974</c:f>
              <c:numCache>
                <c:formatCode>General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22</c:v>
                </c:pt>
                <c:pt idx="4">
                  <c:v>23</c:v>
                </c:pt>
                <c:pt idx="5">
                  <c:v>50</c:v>
                </c:pt>
                <c:pt idx="6">
                  <c:v>23</c:v>
                </c:pt>
                <c:pt idx="7">
                  <c:v>8</c:v>
                </c:pt>
                <c:pt idx="8">
                  <c:v>21</c:v>
                </c:pt>
                <c:pt idx="9">
                  <c:v>22</c:v>
                </c:pt>
                <c:pt idx="10">
                  <c:v>36</c:v>
                </c:pt>
                <c:pt idx="11">
                  <c:v>40</c:v>
                </c:pt>
                <c:pt idx="12">
                  <c:v>54</c:v>
                </c:pt>
                <c:pt idx="13">
                  <c:v>48</c:v>
                </c:pt>
                <c:pt idx="14">
                  <c:v>61</c:v>
                </c:pt>
                <c:pt idx="15">
                  <c:v>86</c:v>
                </c:pt>
                <c:pt idx="16">
                  <c:v>53</c:v>
                </c:pt>
                <c:pt idx="17">
                  <c:v>60</c:v>
                </c:pt>
                <c:pt idx="18">
                  <c:v>33</c:v>
                </c:pt>
                <c:pt idx="19">
                  <c:v>60</c:v>
                </c:pt>
                <c:pt idx="20">
                  <c:v>39</c:v>
                </c:pt>
                <c:pt idx="21">
                  <c:v>48</c:v>
                </c:pt>
                <c:pt idx="22">
                  <c:v>98</c:v>
                </c:pt>
                <c:pt idx="23">
                  <c:v>105</c:v>
                </c:pt>
                <c:pt idx="24">
                  <c:v>108</c:v>
                </c:pt>
                <c:pt idx="25">
                  <c:v>70</c:v>
                </c:pt>
                <c:pt idx="26">
                  <c:v>139</c:v>
                </c:pt>
                <c:pt idx="27">
                  <c:v>123</c:v>
                </c:pt>
                <c:pt idx="28">
                  <c:v>128</c:v>
                </c:pt>
                <c:pt idx="29">
                  <c:v>83</c:v>
                </c:pt>
                <c:pt idx="30">
                  <c:v>37</c:v>
                </c:pt>
                <c:pt idx="31">
                  <c:v>120</c:v>
                </c:pt>
                <c:pt idx="32">
                  <c:v>161</c:v>
                </c:pt>
                <c:pt idx="33">
                  <c:v>239</c:v>
                </c:pt>
                <c:pt idx="34">
                  <c:v>155</c:v>
                </c:pt>
                <c:pt idx="35">
                  <c:v>164</c:v>
                </c:pt>
                <c:pt idx="36">
                  <c:v>101</c:v>
                </c:pt>
                <c:pt idx="37">
                  <c:v>98</c:v>
                </c:pt>
                <c:pt idx="38">
                  <c:v>96</c:v>
                </c:pt>
                <c:pt idx="39">
                  <c:v>138</c:v>
                </c:pt>
                <c:pt idx="40">
                  <c:v>287</c:v>
                </c:pt>
                <c:pt idx="41">
                  <c:v>183</c:v>
                </c:pt>
                <c:pt idx="42">
                  <c:v>115</c:v>
                </c:pt>
                <c:pt idx="43">
                  <c:v>115</c:v>
                </c:pt>
                <c:pt idx="44">
                  <c:v>195</c:v>
                </c:pt>
                <c:pt idx="45">
                  <c:v>125</c:v>
                </c:pt>
                <c:pt idx="46">
                  <c:v>165</c:v>
                </c:pt>
                <c:pt idx="47">
                  <c:v>184</c:v>
                </c:pt>
                <c:pt idx="48">
                  <c:v>180</c:v>
                </c:pt>
                <c:pt idx="49">
                  <c:v>192</c:v>
                </c:pt>
                <c:pt idx="50">
                  <c:v>287</c:v>
                </c:pt>
                <c:pt idx="51">
                  <c:v>232</c:v>
                </c:pt>
                <c:pt idx="52">
                  <c:v>191</c:v>
                </c:pt>
                <c:pt idx="53">
                  <c:v>179</c:v>
                </c:pt>
                <c:pt idx="54">
                  <c:v>185</c:v>
                </c:pt>
                <c:pt idx="55">
                  <c:v>268</c:v>
                </c:pt>
                <c:pt idx="56">
                  <c:v>144</c:v>
                </c:pt>
                <c:pt idx="57">
                  <c:v>105</c:v>
                </c:pt>
                <c:pt idx="58">
                  <c:v>223</c:v>
                </c:pt>
                <c:pt idx="59">
                  <c:v>357</c:v>
                </c:pt>
                <c:pt idx="60">
                  <c:v>296</c:v>
                </c:pt>
              </c:numCache>
            </c:numRef>
          </c:val>
        </c:ser>
        <c:axId val="16432800"/>
        <c:axId val="79514936"/>
      </c:areaChart>
      <c:catAx>
        <c:axId val="1643280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Kasus-Harian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79514936"/>
        <c:crosses val="autoZero"/>
        <c:auto val="1"/>
        <c:lblAlgn val="ctr"/>
        <c:lblOffset val="100"/>
        <c:noMultiLvlLbl val="0"/>
      </c:catAx>
      <c:valAx>
        <c:axId val="79514936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16432800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areaChart>
        <c:grouping val="percentStacked"/>
        <c:ser>
          <c:idx val="0"/>
          <c:order val="0"/>
          <c:tx>
            <c:strRef>
              <c:f>Timeline!$B$913</c:f>
              <c:strCache>
                <c:ptCount val="1"/>
                <c:pt idx="0">
                  <c:v>Jakarta</c:v>
                </c:pt>
              </c:strCache>
            </c:strRef>
          </c:tx>
          <c:spPr>
            <a:solidFill>
              <a:srgbClr val="4285f4">
                <a:alpha val="30000"/>
              </a:srgbClr>
            </a:solidFill>
            <a:ln w="19080">
              <a:solidFill>
                <a:srgbClr val="4285f4"/>
              </a:solidFill>
              <a:round/>
            </a:ln>
          </c:spP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Timeline!$A$914:$A$974</c:f>
              <c:strCache>
                <c:ptCount val="61"/>
                <c:pt idx="0">
                  <c:v>15-Mar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1-Apr</c:v>
                </c:pt>
                <c:pt idx="18">
                  <c:v>2-Apr</c:v>
                </c:pt>
                <c:pt idx="19">
                  <c:v>3-Apr</c:v>
                </c:pt>
                <c:pt idx="20">
                  <c:v>4-Apr</c:v>
                </c:pt>
                <c:pt idx="21">
                  <c:v>5-Apr</c:v>
                </c:pt>
                <c:pt idx="22">
                  <c:v>6-Apr</c:v>
                </c:pt>
                <c:pt idx="23">
                  <c:v>7-Apr</c:v>
                </c:pt>
                <c:pt idx="24">
                  <c:v>8-Apr</c:v>
                </c:pt>
                <c:pt idx="25">
                  <c:v>9-Apr</c:v>
                </c:pt>
                <c:pt idx="26">
                  <c:v>10-Apr</c:v>
                </c:pt>
                <c:pt idx="27">
                  <c:v>11-Apr</c:v>
                </c:pt>
                <c:pt idx="28">
                  <c:v>12-Apr</c:v>
                </c:pt>
                <c:pt idx="29">
                  <c:v>13-Apr</c:v>
                </c:pt>
                <c:pt idx="30">
                  <c:v>14-Apr</c:v>
                </c:pt>
                <c:pt idx="31">
                  <c:v>15-Apr</c:v>
                </c:pt>
                <c:pt idx="32">
                  <c:v>16-Apr</c:v>
                </c:pt>
                <c:pt idx="33">
                  <c:v>17-Apr</c:v>
                </c:pt>
                <c:pt idx="34">
                  <c:v>18-Apr</c:v>
                </c:pt>
                <c:pt idx="35">
                  <c:v>19-Apr</c:v>
                </c:pt>
                <c:pt idx="36">
                  <c:v>20-Apr</c:v>
                </c:pt>
                <c:pt idx="37">
                  <c:v>21-Apr</c:v>
                </c:pt>
                <c:pt idx="38">
                  <c:v>22-Apr</c:v>
                </c:pt>
                <c:pt idx="39">
                  <c:v>23-Apr</c:v>
                </c:pt>
                <c:pt idx="40">
                  <c:v>24-Apr</c:v>
                </c:pt>
                <c:pt idx="41">
                  <c:v>25-Apr</c:v>
                </c:pt>
                <c:pt idx="42">
                  <c:v>26-Apr</c:v>
                </c:pt>
                <c:pt idx="43">
                  <c:v>27-Apr</c:v>
                </c:pt>
                <c:pt idx="44">
                  <c:v>28-Apr</c:v>
                </c:pt>
                <c:pt idx="45">
                  <c:v>29-Apr</c:v>
                </c:pt>
                <c:pt idx="46">
                  <c:v>30-Apr</c:v>
                </c:pt>
                <c:pt idx="47">
                  <c:v>1-May</c:v>
                </c:pt>
                <c:pt idx="48">
                  <c:v>2-May</c:v>
                </c:pt>
                <c:pt idx="49">
                  <c:v>3-May</c:v>
                </c:pt>
                <c:pt idx="50">
                  <c:v>4-May</c:v>
                </c:pt>
                <c:pt idx="51">
                  <c:v>5-May</c:v>
                </c:pt>
                <c:pt idx="52">
                  <c:v>6-May</c:v>
                </c:pt>
                <c:pt idx="53">
                  <c:v>7-May</c:v>
                </c:pt>
                <c:pt idx="54">
                  <c:v>8-May</c:v>
                </c:pt>
                <c:pt idx="55">
                  <c:v>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</c:strCache>
            </c:strRef>
          </c:cat>
          <c:val>
            <c:numRef>
              <c:f>Timeline!$B$914:$B$974</c:f>
              <c:numCache>
                <c:formatCode>General</c:formatCode>
                <c:ptCount val="61"/>
                <c:pt idx="0">
                  <c:v>19</c:v>
                </c:pt>
                <c:pt idx="1">
                  <c:v>14</c:v>
                </c:pt>
                <c:pt idx="2">
                  <c:v>0</c:v>
                </c:pt>
                <c:pt idx="3">
                  <c:v>30</c:v>
                </c:pt>
                <c:pt idx="4">
                  <c:v>52</c:v>
                </c:pt>
                <c:pt idx="5">
                  <c:v>5</c:v>
                </c:pt>
                <c:pt idx="6">
                  <c:v>44</c:v>
                </c:pt>
                <c:pt idx="7">
                  <c:v>40</c:v>
                </c:pt>
                <c:pt idx="8">
                  <c:v>44</c:v>
                </c:pt>
                <c:pt idx="9">
                  <c:v>70</c:v>
                </c:pt>
                <c:pt idx="10">
                  <c:v>39</c:v>
                </c:pt>
                <c:pt idx="11">
                  <c:v>53</c:v>
                </c:pt>
                <c:pt idx="12">
                  <c:v>83</c:v>
                </c:pt>
                <c:pt idx="13">
                  <c:v>38</c:v>
                </c:pt>
                <c:pt idx="14">
                  <c:v>48</c:v>
                </c:pt>
                <c:pt idx="15">
                  <c:v>24</c:v>
                </c:pt>
                <c:pt idx="16">
                  <c:v>41</c:v>
                </c:pt>
                <c:pt idx="17">
                  <c:v>62</c:v>
                </c:pt>
                <c:pt idx="18">
                  <c:v>80</c:v>
                </c:pt>
                <c:pt idx="19">
                  <c:v>74</c:v>
                </c:pt>
                <c:pt idx="20">
                  <c:v>55</c:v>
                </c:pt>
                <c:pt idx="21">
                  <c:v>96</c:v>
                </c:pt>
                <c:pt idx="22">
                  <c:v>101</c:v>
                </c:pt>
                <c:pt idx="23">
                  <c:v>135</c:v>
                </c:pt>
                <c:pt idx="24">
                  <c:v>101</c:v>
                </c:pt>
                <c:pt idx="25">
                  <c:v>236</c:v>
                </c:pt>
                <c:pt idx="26">
                  <c:v>47</c:v>
                </c:pt>
                <c:pt idx="27">
                  <c:v>196</c:v>
                </c:pt>
                <c:pt idx="28">
                  <c:v>96</c:v>
                </c:pt>
                <c:pt idx="29">
                  <c:v>160</c:v>
                </c:pt>
                <c:pt idx="30">
                  <c:v>130</c:v>
                </c:pt>
                <c:pt idx="31">
                  <c:v>139</c:v>
                </c:pt>
                <c:pt idx="32">
                  <c:v>196</c:v>
                </c:pt>
                <c:pt idx="33">
                  <c:v>154</c:v>
                </c:pt>
                <c:pt idx="34">
                  <c:v>109</c:v>
                </c:pt>
                <c:pt idx="35">
                  <c:v>108</c:v>
                </c:pt>
                <c:pt idx="36">
                  <c:v>79</c:v>
                </c:pt>
                <c:pt idx="37">
                  <c:v>163</c:v>
                </c:pt>
                <c:pt idx="38">
                  <c:v>119</c:v>
                </c:pt>
                <c:pt idx="39">
                  <c:v>133</c:v>
                </c:pt>
                <c:pt idx="40">
                  <c:v>85</c:v>
                </c:pt>
                <c:pt idx="41">
                  <c:v>85</c:v>
                </c:pt>
                <c:pt idx="42">
                  <c:v>114</c:v>
                </c:pt>
                <c:pt idx="43">
                  <c:v>70</c:v>
                </c:pt>
                <c:pt idx="44">
                  <c:v>133</c:v>
                </c:pt>
                <c:pt idx="45">
                  <c:v>90</c:v>
                </c:pt>
                <c:pt idx="46">
                  <c:v>82</c:v>
                </c:pt>
                <c:pt idx="47">
                  <c:v>142</c:v>
                </c:pt>
                <c:pt idx="48">
                  <c:v>80</c:v>
                </c:pt>
                <c:pt idx="49">
                  <c:v>67</c:v>
                </c:pt>
                <c:pt idx="50">
                  <c:v>79</c:v>
                </c:pt>
                <c:pt idx="51">
                  <c:v>148</c:v>
                </c:pt>
                <c:pt idx="52">
                  <c:v>83</c:v>
                </c:pt>
                <c:pt idx="53">
                  <c:v>85</c:v>
                </c:pt>
                <c:pt idx="54">
                  <c:v>100</c:v>
                </c:pt>
                <c:pt idx="55">
                  <c:v>101</c:v>
                </c:pt>
                <c:pt idx="56">
                  <c:v>134</c:v>
                </c:pt>
                <c:pt idx="57">
                  <c:v>86</c:v>
                </c:pt>
                <c:pt idx="58">
                  <c:v>99</c:v>
                </c:pt>
                <c:pt idx="59">
                  <c:v>183</c:v>
                </c:pt>
                <c:pt idx="60">
                  <c:v>134</c:v>
                </c:pt>
              </c:numCache>
            </c:numRef>
          </c:val>
        </c:ser>
        <c:ser>
          <c:idx val="1"/>
          <c:order val="1"/>
          <c:tx>
            <c:strRef>
              <c:f>Timeline!$C$913</c:f>
              <c:strCache>
                <c:ptCount val="1"/>
                <c:pt idx="0">
                  <c:v>Jabar-Banten</c:v>
                </c:pt>
              </c:strCache>
            </c:strRef>
          </c:tx>
          <c:spPr>
            <a:solidFill>
              <a:srgbClr val="ea4335">
                <a:alpha val="30000"/>
              </a:srgbClr>
            </a:solidFill>
            <a:ln w="19080">
              <a:solidFill>
                <a:srgbClr val="ea4335"/>
              </a:solidFill>
              <a:round/>
            </a:ln>
          </c:spP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Timeline!$A$914:$A$974</c:f>
              <c:strCache>
                <c:ptCount val="61"/>
                <c:pt idx="0">
                  <c:v>15-Mar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1-Apr</c:v>
                </c:pt>
                <c:pt idx="18">
                  <c:v>2-Apr</c:v>
                </c:pt>
                <c:pt idx="19">
                  <c:v>3-Apr</c:v>
                </c:pt>
                <c:pt idx="20">
                  <c:v>4-Apr</c:v>
                </c:pt>
                <c:pt idx="21">
                  <c:v>5-Apr</c:v>
                </c:pt>
                <c:pt idx="22">
                  <c:v>6-Apr</c:v>
                </c:pt>
                <c:pt idx="23">
                  <c:v>7-Apr</c:v>
                </c:pt>
                <c:pt idx="24">
                  <c:v>8-Apr</c:v>
                </c:pt>
                <c:pt idx="25">
                  <c:v>9-Apr</c:v>
                </c:pt>
                <c:pt idx="26">
                  <c:v>10-Apr</c:v>
                </c:pt>
                <c:pt idx="27">
                  <c:v>11-Apr</c:v>
                </c:pt>
                <c:pt idx="28">
                  <c:v>12-Apr</c:v>
                </c:pt>
                <c:pt idx="29">
                  <c:v>13-Apr</c:v>
                </c:pt>
                <c:pt idx="30">
                  <c:v>14-Apr</c:v>
                </c:pt>
                <c:pt idx="31">
                  <c:v>15-Apr</c:v>
                </c:pt>
                <c:pt idx="32">
                  <c:v>16-Apr</c:v>
                </c:pt>
                <c:pt idx="33">
                  <c:v>17-Apr</c:v>
                </c:pt>
                <c:pt idx="34">
                  <c:v>18-Apr</c:v>
                </c:pt>
                <c:pt idx="35">
                  <c:v>19-Apr</c:v>
                </c:pt>
                <c:pt idx="36">
                  <c:v>20-Apr</c:v>
                </c:pt>
                <c:pt idx="37">
                  <c:v>21-Apr</c:v>
                </c:pt>
                <c:pt idx="38">
                  <c:v>22-Apr</c:v>
                </c:pt>
                <c:pt idx="39">
                  <c:v>23-Apr</c:v>
                </c:pt>
                <c:pt idx="40">
                  <c:v>24-Apr</c:v>
                </c:pt>
                <c:pt idx="41">
                  <c:v>25-Apr</c:v>
                </c:pt>
                <c:pt idx="42">
                  <c:v>26-Apr</c:v>
                </c:pt>
                <c:pt idx="43">
                  <c:v>27-Apr</c:v>
                </c:pt>
                <c:pt idx="44">
                  <c:v>28-Apr</c:v>
                </c:pt>
                <c:pt idx="45">
                  <c:v>29-Apr</c:v>
                </c:pt>
                <c:pt idx="46">
                  <c:v>30-Apr</c:v>
                </c:pt>
                <c:pt idx="47">
                  <c:v>1-May</c:v>
                </c:pt>
                <c:pt idx="48">
                  <c:v>2-May</c:v>
                </c:pt>
                <c:pt idx="49">
                  <c:v>3-May</c:v>
                </c:pt>
                <c:pt idx="50">
                  <c:v>4-May</c:v>
                </c:pt>
                <c:pt idx="51">
                  <c:v>5-May</c:v>
                </c:pt>
                <c:pt idx="52">
                  <c:v>6-May</c:v>
                </c:pt>
                <c:pt idx="53">
                  <c:v>7-May</c:v>
                </c:pt>
                <c:pt idx="54">
                  <c:v>8-May</c:v>
                </c:pt>
                <c:pt idx="55">
                  <c:v>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</c:strCache>
            </c:strRef>
          </c:cat>
          <c:val>
            <c:numRef>
              <c:f>Timeline!$C$914:$C$974</c:f>
              <c:numCache>
                <c:formatCode>General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16</c:v>
                </c:pt>
                <c:pt idx="4">
                  <c:v>12</c:v>
                </c:pt>
                <c:pt idx="5">
                  <c:v>25</c:v>
                </c:pt>
                <c:pt idx="6">
                  <c:v>18</c:v>
                </c:pt>
                <c:pt idx="7">
                  <c:v>4</c:v>
                </c:pt>
                <c:pt idx="8">
                  <c:v>9</c:v>
                </c:pt>
                <c:pt idx="9">
                  <c:v>10</c:v>
                </c:pt>
                <c:pt idx="10">
                  <c:v>15</c:v>
                </c:pt>
                <c:pt idx="11">
                  <c:v>5</c:v>
                </c:pt>
                <c:pt idx="12">
                  <c:v>37</c:v>
                </c:pt>
                <c:pt idx="13">
                  <c:v>31</c:v>
                </c:pt>
                <c:pt idx="14">
                  <c:v>33</c:v>
                </c:pt>
                <c:pt idx="15">
                  <c:v>47</c:v>
                </c:pt>
                <c:pt idx="16">
                  <c:v>30</c:v>
                </c:pt>
                <c:pt idx="17">
                  <c:v>32</c:v>
                </c:pt>
                <c:pt idx="18">
                  <c:v>23</c:v>
                </c:pt>
                <c:pt idx="19">
                  <c:v>8</c:v>
                </c:pt>
                <c:pt idx="20">
                  <c:v>27</c:v>
                </c:pt>
                <c:pt idx="21">
                  <c:v>9</c:v>
                </c:pt>
                <c:pt idx="22">
                  <c:v>21</c:v>
                </c:pt>
                <c:pt idx="23">
                  <c:v>87</c:v>
                </c:pt>
                <c:pt idx="24">
                  <c:v>40</c:v>
                </c:pt>
                <c:pt idx="25">
                  <c:v>17</c:v>
                </c:pt>
                <c:pt idx="26">
                  <c:v>37</c:v>
                </c:pt>
                <c:pt idx="27">
                  <c:v>68</c:v>
                </c:pt>
                <c:pt idx="28">
                  <c:v>31</c:v>
                </c:pt>
                <c:pt idx="29">
                  <c:v>64</c:v>
                </c:pt>
                <c:pt idx="30">
                  <c:v>4</c:v>
                </c:pt>
                <c:pt idx="31">
                  <c:v>29</c:v>
                </c:pt>
                <c:pt idx="32">
                  <c:v>27</c:v>
                </c:pt>
                <c:pt idx="33">
                  <c:v>69</c:v>
                </c:pt>
                <c:pt idx="34">
                  <c:v>19</c:v>
                </c:pt>
                <c:pt idx="35">
                  <c:v>58</c:v>
                </c:pt>
                <c:pt idx="36">
                  <c:v>54</c:v>
                </c:pt>
                <c:pt idx="37">
                  <c:v>9</c:v>
                </c:pt>
                <c:pt idx="38">
                  <c:v>6</c:v>
                </c:pt>
                <c:pt idx="39">
                  <c:v>22</c:v>
                </c:pt>
                <c:pt idx="40">
                  <c:v>97</c:v>
                </c:pt>
                <c:pt idx="41">
                  <c:v>56</c:v>
                </c:pt>
                <c:pt idx="42">
                  <c:v>5</c:v>
                </c:pt>
                <c:pt idx="43">
                  <c:v>51</c:v>
                </c:pt>
                <c:pt idx="44">
                  <c:v>25</c:v>
                </c:pt>
                <c:pt idx="45">
                  <c:v>40</c:v>
                </c:pt>
                <c:pt idx="46">
                  <c:v>19</c:v>
                </c:pt>
                <c:pt idx="47">
                  <c:v>14</c:v>
                </c:pt>
                <c:pt idx="48">
                  <c:v>40</c:v>
                </c:pt>
                <c:pt idx="49">
                  <c:v>15</c:v>
                </c:pt>
                <c:pt idx="50">
                  <c:v>207</c:v>
                </c:pt>
                <c:pt idx="51">
                  <c:v>60</c:v>
                </c:pt>
                <c:pt idx="52">
                  <c:v>49</c:v>
                </c:pt>
                <c:pt idx="53">
                  <c:v>69</c:v>
                </c:pt>
                <c:pt idx="54">
                  <c:v>33</c:v>
                </c:pt>
                <c:pt idx="55">
                  <c:v>51</c:v>
                </c:pt>
                <c:pt idx="56">
                  <c:v>10</c:v>
                </c:pt>
                <c:pt idx="57">
                  <c:v>64</c:v>
                </c:pt>
                <c:pt idx="58">
                  <c:v>70</c:v>
                </c:pt>
                <c:pt idx="59">
                  <c:v>28</c:v>
                </c:pt>
                <c:pt idx="60">
                  <c:v>22</c:v>
                </c:pt>
              </c:numCache>
            </c:numRef>
          </c:val>
        </c:ser>
        <c:ser>
          <c:idx val="2"/>
          <c:order val="2"/>
          <c:tx>
            <c:strRef>
              <c:f>Timeline!$D$913</c:f>
              <c:strCache>
                <c:ptCount val="1"/>
                <c:pt idx="0">
                  <c:v>Jateng-Jatim</c:v>
                </c:pt>
              </c:strCache>
            </c:strRef>
          </c:tx>
          <c:spPr>
            <a:solidFill>
              <a:srgbClr val="fbbc04">
                <a:alpha val="30000"/>
              </a:srgbClr>
            </a:solidFill>
            <a:ln w="19080">
              <a:solidFill>
                <a:srgbClr val="fbbc04"/>
              </a:solidFill>
              <a:round/>
            </a:ln>
          </c:spP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Timeline!$A$914:$A$974</c:f>
              <c:strCache>
                <c:ptCount val="61"/>
                <c:pt idx="0">
                  <c:v>15-Mar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1-Apr</c:v>
                </c:pt>
                <c:pt idx="18">
                  <c:v>2-Apr</c:v>
                </c:pt>
                <c:pt idx="19">
                  <c:v>3-Apr</c:v>
                </c:pt>
                <c:pt idx="20">
                  <c:v>4-Apr</c:v>
                </c:pt>
                <c:pt idx="21">
                  <c:v>5-Apr</c:v>
                </c:pt>
                <c:pt idx="22">
                  <c:v>6-Apr</c:v>
                </c:pt>
                <c:pt idx="23">
                  <c:v>7-Apr</c:v>
                </c:pt>
                <c:pt idx="24">
                  <c:v>8-Apr</c:v>
                </c:pt>
                <c:pt idx="25">
                  <c:v>9-Apr</c:v>
                </c:pt>
                <c:pt idx="26">
                  <c:v>10-Apr</c:v>
                </c:pt>
                <c:pt idx="27">
                  <c:v>11-Apr</c:v>
                </c:pt>
                <c:pt idx="28">
                  <c:v>12-Apr</c:v>
                </c:pt>
                <c:pt idx="29">
                  <c:v>13-Apr</c:v>
                </c:pt>
                <c:pt idx="30">
                  <c:v>14-Apr</c:v>
                </c:pt>
                <c:pt idx="31">
                  <c:v>15-Apr</c:v>
                </c:pt>
                <c:pt idx="32">
                  <c:v>16-Apr</c:v>
                </c:pt>
                <c:pt idx="33">
                  <c:v>17-Apr</c:v>
                </c:pt>
                <c:pt idx="34">
                  <c:v>18-Apr</c:v>
                </c:pt>
                <c:pt idx="35">
                  <c:v>19-Apr</c:v>
                </c:pt>
                <c:pt idx="36">
                  <c:v>20-Apr</c:v>
                </c:pt>
                <c:pt idx="37">
                  <c:v>21-Apr</c:v>
                </c:pt>
                <c:pt idx="38">
                  <c:v>22-Apr</c:v>
                </c:pt>
                <c:pt idx="39">
                  <c:v>23-Apr</c:v>
                </c:pt>
                <c:pt idx="40">
                  <c:v>24-Apr</c:v>
                </c:pt>
                <c:pt idx="41">
                  <c:v>25-Apr</c:v>
                </c:pt>
                <c:pt idx="42">
                  <c:v>26-Apr</c:v>
                </c:pt>
                <c:pt idx="43">
                  <c:v>27-Apr</c:v>
                </c:pt>
                <c:pt idx="44">
                  <c:v>28-Apr</c:v>
                </c:pt>
                <c:pt idx="45">
                  <c:v>29-Apr</c:v>
                </c:pt>
                <c:pt idx="46">
                  <c:v>30-Apr</c:v>
                </c:pt>
                <c:pt idx="47">
                  <c:v>1-May</c:v>
                </c:pt>
                <c:pt idx="48">
                  <c:v>2-May</c:v>
                </c:pt>
                <c:pt idx="49">
                  <c:v>3-May</c:v>
                </c:pt>
                <c:pt idx="50">
                  <c:v>4-May</c:v>
                </c:pt>
                <c:pt idx="51">
                  <c:v>5-May</c:v>
                </c:pt>
                <c:pt idx="52">
                  <c:v>6-May</c:v>
                </c:pt>
                <c:pt idx="53">
                  <c:v>7-May</c:v>
                </c:pt>
                <c:pt idx="54">
                  <c:v>8-May</c:v>
                </c:pt>
                <c:pt idx="55">
                  <c:v>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</c:strCache>
            </c:strRef>
          </c:cat>
          <c:val>
            <c:numRef>
              <c:f>Timeline!$D$914:$D$974</c:f>
              <c:numCache>
                <c:formatCode>General</c:formatCode>
                <c:ptCount val="61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7</c:v>
                </c:pt>
                <c:pt idx="5">
                  <c:v>5</c:v>
                </c:pt>
                <c:pt idx="6">
                  <c:v>14</c:v>
                </c:pt>
                <c:pt idx="7">
                  <c:v>16</c:v>
                </c:pt>
                <c:pt idx="8">
                  <c:v>0</c:v>
                </c:pt>
                <c:pt idx="9">
                  <c:v>15</c:v>
                </c:pt>
                <c:pt idx="10">
                  <c:v>30</c:v>
                </c:pt>
                <c:pt idx="11">
                  <c:v>10</c:v>
                </c:pt>
                <c:pt idx="12">
                  <c:v>16</c:v>
                </c:pt>
                <c:pt idx="13">
                  <c:v>23</c:v>
                </c:pt>
                <c:pt idx="14">
                  <c:v>21</c:v>
                </c:pt>
                <c:pt idx="15">
                  <c:v>19</c:v>
                </c:pt>
                <c:pt idx="16">
                  <c:v>20</c:v>
                </c:pt>
                <c:pt idx="17">
                  <c:v>27</c:v>
                </c:pt>
                <c:pt idx="18">
                  <c:v>0</c:v>
                </c:pt>
                <c:pt idx="19">
                  <c:v>62</c:v>
                </c:pt>
                <c:pt idx="20">
                  <c:v>12</c:v>
                </c:pt>
                <c:pt idx="21">
                  <c:v>37</c:v>
                </c:pt>
                <c:pt idx="22">
                  <c:v>19</c:v>
                </c:pt>
                <c:pt idx="23">
                  <c:v>7</c:v>
                </c:pt>
                <c:pt idx="24">
                  <c:v>9</c:v>
                </c:pt>
                <c:pt idx="25">
                  <c:v>31</c:v>
                </c:pt>
                <c:pt idx="26">
                  <c:v>33</c:v>
                </c:pt>
                <c:pt idx="27">
                  <c:v>11</c:v>
                </c:pt>
                <c:pt idx="28">
                  <c:v>175</c:v>
                </c:pt>
                <c:pt idx="29">
                  <c:v>73</c:v>
                </c:pt>
                <c:pt idx="30">
                  <c:v>115</c:v>
                </c:pt>
                <c:pt idx="31">
                  <c:v>38</c:v>
                </c:pt>
                <c:pt idx="32">
                  <c:v>23</c:v>
                </c:pt>
                <c:pt idx="33">
                  <c:v>14</c:v>
                </c:pt>
                <c:pt idx="34">
                  <c:v>61</c:v>
                </c:pt>
                <c:pt idx="35">
                  <c:v>55</c:v>
                </c:pt>
                <c:pt idx="36">
                  <c:v>5</c:v>
                </c:pt>
                <c:pt idx="37">
                  <c:v>114</c:v>
                </c:pt>
                <c:pt idx="38">
                  <c:v>68</c:v>
                </c:pt>
                <c:pt idx="39">
                  <c:v>86</c:v>
                </c:pt>
                <c:pt idx="40">
                  <c:v>64</c:v>
                </c:pt>
                <c:pt idx="41">
                  <c:v>128</c:v>
                </c:pt>
                <c:pt idx="42">
                  <c:v>46</c:v>
                </c:pt>
                <c:pt idx="43">
                  <c:v>29</c:v>
                </c:pt>
                <c:pt idx="44">
                  <c:v>87</c:v>
                </c:pt>
                <c:pt idx="45">
                  <c:v>45</c:v>
                </c:pt>
                <c:pt idx="46">
                  <c:v>100</c:v>
                </c:pt>
                <c:pt idx="47">
                  <c:v>107</c:v>
                </c:pt>
                <c:pt idx="48">
                  <c:v>32</c:v>
                </c:pt>
                <c:pt idx="49">
                  <c:v>90</c:v>
                </c:pt>
                <c:pt idx="50">
                  <c:v>29</c:v>
                </c:pt>
                <c:pt idx="51">
                  <c:v>104</c:v>
                </c:pt>
                <c:pt idx="52">
                  <c:v>93</c:v>
                </c:pt>
                <c:pt idx="53">
                  <c:v>74</c:v>
                </c:pt>
                <c:pt idx="54">
                  <c:v>51</c:v>
                </c:pt>
                <c:pt idx="55">
                  <c:v>164</c:v>
                </c:pt>
                <c:pt idx="56">
                  <c:v>109</c:v>
                </c:pt>
                <c:pt idx="57">
                  <c:v>42</c:v>
                </c:pt>
                <c:pt idx="58">
                  <c:v>152</c:v>
                </c:pt>
                <c:pt idx="59">
                  <c:v>149</c:v>
                </c:pt>
                <c:pt idx="60">
                  <c:v>138</c:v>
                </c:pt>
              </c:numCache>
            </c:numRef>
          </c:val>
        </c:ser>
        <c:ser>
          <c:idx val="3"/>
          <c:order val="3"/>
          <c:tx>
            <c:strRef>
              <c:f>Timeline!$E$913</c:f>
              <c:strCache>
                <c:ptCount val="1"/>
                <c:pt idx="0">
                  <c:v>Luar Jawa</c:v>
                </c:pt>
              </c:strCache>
            </c:strRef>
          </c:tx>
          <c:spPr>
            <a:solidFill>
              <a:srgbClr val="34a853">
                <a:alpha val="30000"/>
              </a:srgbClr>
            </a:solidFill>
            <a:ln w="19080">
              <a:solidFill>
                <a:srgbClr val="34a853"/>
              </a:solidFill>
              <a:round/>
            </a:ln>
          </c:spP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Timeline!$A$914:$A$974</c:f>
              <c:strCache>
                <c:ptCount val="61"/>
                <c:pt idx="0">
                  <c:v>15-Mar</c:v>
                </c:pt>
                <c:pt idx="1">
                  <c:v>16-Mar</c:v>
                </c:pt>
                <c:pt idx="2">
                  <c:v>17-Mar</c:v>
                </c:pt>
                <c:pt idx="3">
                  <c:v>18-Mar</c:v>
                </c:pt>
                <c:pt idx="4">
                  <c:v>19-Mar</c:v>
                </c:pt>
                <c:pt idx="5">
                  <c:v>20-Mar</c:v>
                </c:pt>
                <c:pt idx="6">
                  <c:v>21-Mar</c:v>
                </c:pt>
                <c:pt idx="7">
                  <c:v>22-Mar</c:v>
                </c:pt>
                <c:pt idx="8">
                  <c:v>23-Mar</c:v>
                </c:pt>
                <c:pt idx="9">
                  <c:v>24-Mar</c:v>
                </c:pt>
                <c:pt idx="10">
                  <c:v>25-Mar</c:v>
                </c:pt>
                <c:pt idx="11">
                  <c:v>26-Mar</c:v>
                </c:pt>
                <c:pt idx="12">
                  <c:v>27-Mar</c:v>
                </c:pt>
                <c:pt idx="13">
                  <c:v>28-Mar</c:v>
                </c:pt>
                <c:pt idx="14">
                  <c:v>29-Mar</c:v>
                </c:pt>
                <c:pt idx="15">
                  <c:v>30-Mar</c:v>
                </c:pt>
                <c:pt idx="16">
                  <c:v>31-Mar</c:v>
                </c:pt>
                <c:pt idx="17">
                  <c:v>1-Apr</c:v>
                </c:pt>
                <c:pt idx="18">
                  <c:v>2-Apr</c:v>
                </c:pt>
                <c:pt idx="19">
                  <c:v>3-Apr</c:v>
                </c:pt>
                <c:pt idx="20">
                  <c:v>4-Apr</c:v>
                </c:pt>
                <c:pt idx="21">
                  <c:v>5-Apr</c:v>
                </c:pt>
                <c:pt idx="22">
                  <c:v>6-Apr</c:v>
                </c:pt>
                <c:pt idx="23">
                  <c:v>7-Apr</c:v>
                </c:pt>
                <c:pt idx="24">
                  <c:v>8-Apr</c:v>
                </c:pt>
                <c:pt idx="25">
                  <c:v>9-Apr</c:v>
                </c:pt>
                <c:pt idx="26">
                  <c:v>10-Apr</c:v>
                </c:pt>
                <c:pt idx="27">
                  <c:v>11-Apr</c:v>
                </c:pt>
                <c:pt idx="28">
                  <c:v>12-Apr</c:v>
                </c:pt>
                <c:pt idx="29">
                  <c:v>13-Apr</c:v>
                </c:pt>
                <c:pt idx="30">
                  <c:v>14-Apr</c:v>
                </c:pt>
                <c:pt idx="31">
                  <c:v>15-Apr</c:v>
                </c:pt>
                <c:pt idx="32">
                  <c:v>16-Apr</c:v>
                </c:pt>
                <c:pt idx="33">
                  <c:v>17-Apr</c:v>
                </c:pt>
                <c:pt idx="34">
                  <c:v>18-Apr</c:v>
                </c:pt>
                <c:pt idx="35">
                  <c:v>19-Apr</c:v>
                </c:pt>
                <c:pt idx="36">
                  <c:v>20-Apr</c:v>
                </c:pt>
                <c:pt idx="37">
                  <c:v>21-Apr</c:v>
                </c:pt>
                <c:pt idx="38">
                  <c:v>22-Apr</c:v>
                </c:pt>
                <c:pt idx="39">
                  <c:v>23-Apr</c:v>
                </c:pt>
                <c:pt idx="40">
                  <c:v>24-Apr</c:v>
                </c:pt>
                <c:pt idx="41">
                  <c:v>25-Apr</c:v>
                </c:pt>
                <c:pt idx="42">
                  <c:v>26-Apr</c:v>
                </c:pt>
                <c:pt idx="43">
                  <c:v>27-Apr</c:v>
                </c:pt>
                <c:pt idx="44">
                  <c:v>28-Apr</c:v>
                </c:pt>
                <c:pt idx="45">
                  <c:v>29-Apr</c:v>
                </c:pt>
                <c:pt idx="46">
                  <c:v>30-Apr</c:v>
                </c:pt>
                <c:pt idx="47">
                  <c:v>1-May</c:v>
                </c:pt>
                <c:pt idx="48">
                  <c:v>2-May</c:v>
                </c:pt>
                <c:pt idx="49">
                  <c:v>3-May</c:v>
                </c:pt>
                <c:pt idx="50">
                  <c:v>4-May</c:v>
                </c:pt>
                <c:pt idx="51">
                  <c:v>5-May</c:v>
                </c:pt>
                <c:pt idx="52">
                  <c:v>6-May</c:v>
                </c:pt>
                <c:pt idx="53">
                  <c:v>7-May</c:v>
                </c:pt>
                <c:pt idx="54">
                  <c:v>8-May</c:v>
                </c:pt>
                <c:pt idx="55">
                  <c:v>9-May</c:v>
                </c:pt>
                <c:pt idx="56">
                  <c:v>10-May</c:v>
                </c:pt>
                <c:pt idx="57">
                  <c:v>11-May</c:v>
                </c:pt>
                <c:pt idx="58">
                  <c:v>12-May</c:v>
                </c:pt>
                <c:pt idx="59">
                  <c:v>13-May</c:v>
                </c:pt>
                <c:pt idx="60">
                  <c:v>14-May</c:v>
                </c:pt>
              </c:strCache>
            </c:strRef>
          </c:cat>
          <c:val>
            <c:numRef>
              <c:f>Timeline!$E$914:$E$974</c:f>
              <c:numCache>
                <c:formatCode>General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22</c:v>
                </c:pt>
                <c:pt idx="4">
                  <c:v>23</c:v>
                </c:pt>
                <c:pt idx="5">
                  <c:v>50</c:v>
                </c:pt>
                <c:pt idx="6">
                  <c:v>23</c:v>
                </c:pt>
                <c:pt idx="7">
                  <c:v>8</c:v>
                </c:pt>
                <c:pt idx="8">
                  <c:v>21</c:v>
                </c:pt>
                <c:pt idx="9">
                  <c:v>22</c:v>
                </c:pt>
                <c:pt idx="10">
                  <c:v>36</c:v>
                </c:pt>
                <c:pt idx="11">
                  <c:v>40</c:v>
                </c:pt>
                <c:pt idx="12">
                  <c:v>54</c:v>
                </c:pt>
                <c:pt idx="13">
                  <c:v>48</c:v>
                </c:pt>
                <c:pt idx="14">
                  <c:v>61</c:v>
                </c:pt>
                <c:pt idx="15">
                  <c:v>86</c:v>
                </c:pt>
                <c:pt idx="16">
                  <c:v>53</c:v>
                </c:pt>
                <c:pt idx="17">
                  <c:v>60</c:v>
                </c:pt>
                <c:pt idx="18">
                  <c:v>33</c:v>
                </c:pt>
                <c:pt idx="19">
                  <c:v>60</c:v>
                </c:pt>
                <c:pt idx="20">
                  <c:v>39</c:v>
                </c:pt>
                <c:pt idx="21">
                  <c:v>48</c:v>
                </c:pt>
                <c:pt idx="22">
                  <c:v>98</c:v>
                </c:pt>
                <c:pt idx="23">
                  <c:v>105</c:v>
                </c:pt>
                <c:pt idx="24">
                  <c:v>108</c:v>
                </c:pt>
                <c:pt idx="25">
                  <c:v>70</c:v>
                </c:pt>
                <c:pt idx="26">
                  <c:v>139</c:v>
                </c:pt>
                <c:pt idx="27">
                  <c:v>123</c:v>
                </c:pt>
                <c:pt idx="28">
                  <c:v>128</c:v>
                </c:pt>
                <c:pt idx="29">
                  <c:v>83</c:v>
                </c:pt>
                <c:pt idx="30">
                  <c:v>37</c:v>
                </c:pt>
                <c:pt idx="31">
                  <c:v>120</c:v>
                </c:pt>
                <c:pt idx="32">
                  <c:v>161</c:v>
                </c:pt>
                <c:pt idx="33">
                  <c:v>239</c:v>
                </c:pt>
                <c:pt idx="34">
                  <c:v>155</c:v>
                </c:pt>
                <c:pt idx="35">
                  <c:v>164</c:v>
                </c:pt>
                <c:pt idx="36">
                  <c:v>101</c:v>
                </c:pt>
                <c:pt idx="37">
                  <c:v>98</c:v>
                </c:pt>
                <c:pt idx="38">
                  <c:v>96</c:v>
                </c:pt>
                <c:pt idx="39">
                  <c:v>138</c:v>
                </c:pt>
                <c:pt idx="40">
                  <c:v>287</c:v>
                </c:pt>
                <c:pt idx="41">
                  <c:v>183</c:v>
                </c:pt>
                <c:pt idx="42">
                  <c:v>115</c:v>
                </c:pt>
                <c:pt idx="43">
                  <c:v>115</c:v>
                </c:pt>
                <c:pt idx="44">
                  <c:v>195</c:v>
                </c:pt>
                <c:pt idx="45">
                  <c:v>125</c:v>
                </c:pt>
                <c:pt idx="46">
                  <c:v>165</c:v>
                </c:pt>
                <c:pt idx="47">
                  <c:v>184</c:v>
                </c:pt>
                <c:pt idx="48">
                  <c:v>180</c:v>
                </c:pt>
                <c:pt idx="49">
                  <c:v>192</c:v>
                </c:pt>
                <c:pt idx="50">
                  <c:v>287</c:v>
                </c:pt>
                <c:pt idx="51">
                  <c:v>232</c:v>
                </c:pt>
                <c:pt idx="52">
                  <c:v>191</c:v>
                </c:pt>
                <c:pt idx="53">
                  <c:v>179</c:v>
                </c:pt>
                <c:pt idx="54">
                  <c:v>185</c:v>
                </c:pt>
                <c:pt idx="55">
                  <c:v>268</c:v>
                </c:pt>
                <c:pt idx="56">
                  <c:v>144</c:v>
                </c:pt>
                <c:pt idx="57">
                  <c:v>105</c:v>
                </c:pt>
                <c:pt idx="58">
                  <c:v>223</c:v>
                </c:pt>
                <c:pt idx="59">
                  <c:v>357</c:v>
                </c:pt>
                <c:pt idx="60">
                  <c:v>296</c:v>
                </c:pt>
              </c:numCache>
            </c:numRef>
          </c:val>
        </c:ser>
        <c:axId val="20803839"/>
        <c:axId val="6683426"/>
      </c:areaChart>
      <c:catAx>
        <c:axId val="20803839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Kasus-Harian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6683426"/>
        <c:crosses val="autoZero"/>
        <c:auto val="1"/>
        <c:lblAlgn val="ctr"/>
        <c:lblOffset val="100"/>
        <c:noMultiLvlLbl val="0"/>
      </c:catAx>
      <c:valAx>
        <c:axId val="6683426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20803839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areaChart>
        <c:grouping val="stacked"/>
        <c:ser>
          <c:idx val="0"/>
          <c:order val="0"/>
          <c:tx>
            <c:strRef>
              <c:f>Timeline!$B$1018</c:f>
              <c:strCache>
                <c:ptCount val="1"/>
                <c:pt idx="0">
                  <c:v>Jakarta</c:v>
                </c:pt>
              </c:strCache>
            </c:strRef>
          </c:tx>
          <c:spPr>
            <a:solidFill>
              <a:srgbClr val="4285f4">
                <a:alpha val="30000"/>
              </a:srgbClr>
            </a:solidFill>
            <a:ln w="19080">
              <a:solidFill>
                <a:srgbClr val="4285f4"/>
              </a:solidFill>
              <a:round/>
            </a:ln>
          </c:spP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Timeline!$A$1019:$A$1114</c:f>
              <c:strCache>
                <c:ptCount val="96"/>
                <c:pt idx="0">
                  <c:v>17-Mar</c:v>
                </c:pt>
                <c:pt idx="1">
                  <c:v>18-Mar</c:v>
                </c:pt>
                <c:pt idx="2">
                  <c:v>19-Mar</c:v>
                </c:pt>
                <c:pt idx="3">
                  <c:v>20-Mar</c:v>
                </c:pt>
                <c:pt idx="4">
                  <c:v>21-Mar</c:v>
                </c:pt>
                <c:pt idx="5">
                  <c:v>22-Mar</c:v>
                </c:pt>
                <c:pt idx="6">
                  <c:v>23-Mar</c:v>
                </c:pt>
                <c:pt idx="7">
                  <c:v>24-Mar</c:v>
                </c:pt>
                <c:pt idx="8">
                  <c:v>25-Mar</c:v>
                </c:pt>
                <c:pt idx="9">
                  <c:v>26-Mar</c:v>
                </c:pt>
                <c:pt idx="10">
                  <c:v>27-Mar</c:v>
                </c:pt>
                <c:pt idx="11">
                  <c:v>28-Mar</c:v>
                </c:pt>
                <c:pt idx="12">
                  <c:v>29-Mar</c:v>
                </c:pt>
                <c:pt idx="13">
                  <c:v>30-Mar</c:v>
                </c:pt>
                <c:pt idx="14">
                  <c:v>31-Mar</c:v>
                </c:pt>
                <c:pt idx="15">
                  <c:v>1-Apr</c:v>
                </c:pt>
                <c:pt idx="16">
                  <c:v>2-Apr</c:v>
                </c:pt>
                <c:pt idx="17">
                  <c:v>3-Apr</c:v>
                </c:pt>
                <c:pt idx="18">
                  <c:v>4-Apr</c:v>
                </c:pt>
                <c:pt idx="19">
                  <c:v>5-Apr</c:v>
                </c:pt>
                <c:pt idx="20">
                  <c:v>6-Apr</c:v>
                </c:pt>
                <c:pt idx="21">
                  <c:v>7-Apr</c:v>
                </c:pt>
                <c:pt idx="22">
                  <c:v>8-Apr</c:v>
                </c:pt>
                <c:pt idx="23">
                  <c:v>9-Apr</c:v>
                </c:pt>
                <c:pt idx="24">
                  <c:v>10-Apr</c:v>
                </c:pt>
                <c:pt idx="25">
                  <c:v>11-Apr</c:v>
                </c:pt>
                <c:pt idx="26">
                  <c:v>12-Apr</c:v>
                </c:pt>
                <c:pt idx="27">
                  <c:v>13-Apr</c:v>
                </c:pt>
                <c:pt idx="28">
                  <c:v>14-Apr</c:v>
                </c:pt>
                <c:pt idx="29">
                  <c:v>15-Apr</c:v>
                </c:pt>
                <c:pt idx="30">
                  <c:v>16-Apr</c:v>
                </c:pt>
                <c:pt idx="31">
                  <c:v>17-Apr</c:v>
                </c:pt>
                <c:pt idx="32">
                  <c:v>18-Apr</c:v>
                </c:pt>
                <c:pt idx="33">
                  <c:v>19-Apr</c:v>
                </c:pt>
                <c:pt idx="34">
                  <c:v>20-Apr</c:v>
                </c:pt>
                <c:pt idx="35">
                  <c:v>21-Apr</c:v>
                </c:pt>
                <c:pt idx="36">
                  <c:v>22-Apr</c:v>
                </c:pt>
                <c:pt idx="37">
                  <c:v>23-Apr</c:v>
                </c:pt>
                <c:pt idx="38">
                  <c:v>24-Apr</c:v>
                </c:pt>
                <c:pt idx="39">
                  <c:v>25-Apr</c:v>
                </c:pt>
                <c:pt idx="40">
                  <c:v>26-Apr</c:v>
                </c:pt>
                <c:pt idx="41">
                  <c:v>27-Apr</c:v>
                </c:pt>
                <c:pt idx="42">
                  <c:v>28-Apr</c:v>
                </c:pt>
                <c:pt idx="43">
                  <c:v>29-Apr</c:v>
                </c:pt>
                <c:pt idx="44">
                  <c:v>30-Apr</c:v>
                </c:pt>
                <c:pt idx="45">
                  <c:v>1-May</c:v>
                </c:pt>
                <c:pt idx="46">
                  <c:v>2-May</c:v>
                </c:pt>
                <c:pt idx="47">
                  <c:v>3-May</c:v>
                </c:pt>
                <c:pt idx="48">
                  <c:v>4-May</c:v>
                </c:pt>
                <c:pt idx="49">
                  <c:v>5-May</c:v>
                </c:pt>
                <c:pt idx="50">
                  <c:v>6-May</c:v>
                </c:pt>
                <c:pt idx="51">
                  <c:v>7-May</c:v>
                </c:pt>
                <c:pt idx="52">
                  <c:v>8-May</c:v>
                </c:pt>
                <c:pt idx="53">
                  <c:v>9-May</c:v>
                </c:pt>
                <c:pt idx="54">
                  <c:v>10-May</c:v>
                </c:pt>
                <c:pt idx="55">
                  <c:v>11-May</c:v>
                </c:pt>
                <c:pt idx="56">
                  <c:v>12-May</c:v>
                </c:pt>
                <c:pt idx="57">
                  <c:v>13-May</c:v>
                </c:pt>
                <c:pt idx="58">
                  <c:v>14-May</c:v>
                </c:pt>
                <c:pt idx="59">
                  <c:v>15-May</c:v>
                </c:pt>
                <c:pt idx="60">
                  <c:v>16-May</c:v>
                </c:pt>
                <c:pt idx="61">
                  <c:v>17-May</c:v>
                </c:pt>
                <c:pt idx="62">
                  <c:v>18-May</c:v>
                </c:pt>
                <c:pt idx="63">
                  <c:v>19-May</c:v>
                </c:pt>
                <c:pt idx="64">
                  <c:v>20-May</c:v>
                </c:pt>
                <c:pt idx="65">
                  <c:v>21-May</c:v>
                </c:pt>
                <c:pt idx="66">
                  <c:v>22-May</c:v>
                </c:pt>
                <c:pt idx="67">
                  <c:v>23-May</c:v>
                </c:pt>
                <c:pt idx="68">
                  <c:v>24-May</c:v>
                </c:pt>
                <c:pt idx="69">
                  <c:v>25-May</c:v>
                </c:pt>
                <c:pt idx="70">
                  <c:v>26-May</c:v>
                </c:pt>
                <c:pt idx="71">
                  <c:v>27-May</c:v>
                </c:pt>
                <c:pt idx="72">
                  <c:v>28-May</c:v>
                </c:pt>
                <c:pt idx="73">
                  <c:v>29-May</c:v>
                </c:pt>
                <c:pt idx="74">
                  <c:v>30-May</c:v>
                </c:pt>
                <c:pt idx="75">
                  <c:v>31-May</c:v>
                </c:pt>
                <c:pt idx="76">
                  <c:v>1-Jun</c:v>
                </c:pt>
                <c:pt idx="77">
                  <c:v>2-Jun</c:v>
                </c:pt>
                <c:pt idx="78">
                  <c:v>3-Jun</c:v>
                </c:pt>
                <c:pt idx="79">
                  <c:v>4-Jun</c:v>
                </c:pt>
                <c:pt idx="80">
                  <c:v>5-Jun</c:v>
                </c:pt>
                <c:pt idx="81">
                  <c:v>6-Jun</c:v>
                </c:pt>
                <c:pt idx="82">
                  <c:v>7-Jun</c:v>
                </c:pt>
                <c:pt idx="83">
                  <c:v>8-Jun</c:v>
                </c:pt>
                <c:pt idx="84">
                  <c:v>9-Jun</c:v>
                </c:pt>
                <c:pt idx="85">
                  <c:v>10-Jun</c:v>
                </c:pt>
                <c:pt idx="86">
                  <c:v>11-Jun</c:v>
                </c:pt>
                <c:pt idx="87">
                  <c:v>12-Jun</c:v>
                </c:pt>
                <c:pt idx="88">
                  <c:v>13-Jun</c:v>
                </c:pt>
                <c:pt idx="89">
                  <c:v>14-Jun</c:v>
                </c:pt>
                <c:pt idx="90">
                  <c:v>15-Jun</c:v>
                </c:pt>
                <c:pt idx="91">
                  <c:v>16-Jun</c:v>
                </c:pt>
                <c:pt idx="92">
                  <c:v>17-Jun</c:v>
                </c:pt>
                <c:pt idx="93">
                  <c:v>18-Jun</c:v>
                </c:pt>
                <c:pt idx="94">
                  <c:v>19-Jun</c:v>
                </c:pt>
                <c:pt idx="95">
                  <c:v>20-Jun</c:v>
                </c:pt>
              </c:strCache>
            </c:strRef>
          </c:cat>
          <c:val>
            <c:numRef>
              <c:f>Timeline!$B$1019:$B$1114</c:f>
              <c:numCache>
                <c:formatCode>General</c:formatCode>
                <c:ptCount val="96"/>
                <c:pt idx="0">
                  <c:v>11</c:v>
                </c:pt>
                <c:pt idx="1">
                  <c:v>14.6666666666667</c:v>
                </c:pt>
                <c:pt idx="2">
                  <c:v>27.3333333333333</c:v>
                </c:pt>
                <c:pt idx="3">
                  <c:v>29</c:v>
                </c:pt>
                <c:pt idx="4">
                  <c:v>33.6666666666667</c:v>
                </c:pt>
                <c:pt idx="5">
                  <c:v>29.6666666666667</c:v>
                </c:pt>
                <c:pt idx="6">
                  <c:v>42.6666666666667</c:v>
                </c:pt>
                <c:pt idx="7">
                  <c:v>51.3333333333333</c:v>
                </c:pt>
                <c:pt idx="8">
                  <c:v>51</c:v>
                </c:pt>
                <c:pt idx="9">
                  <c:v>54</c:v>
                </c:pt>
                <c:pt idx="10">
                  <c:v>58.3333333333333</c:v>
                </c:pt>
                <c:pt idx="11">
                  <c:v>58</c:v>
                </c:pt>
                <c:pt idx="12">
                  <c:v>56.3333333333333</c:v>
                </c:pt>
                <c:pt idx="13">
                  <c:v>36.6666666666667</c:v>
                </c:pt>
                <c:pt idx="14">
                  <c:v>37.6666666666667</c:v>
                </c:pt>
                <c:pt idx="15">
                  <c:v>42.3333333333333</c:v>
                </c:pt>
                <c:pt idx="16">
                  <c:v>61</c:v>
                </c:pt>
                <c:pt idx="17">
                  <c:v>72</c:v>
                </c:pt>
                <c:pt idx="18">
                  <c:v>69.6666666666667</c:v>
                </c:pt>
                <c:pt idx="19">
                  <c:v>75</c:v>
                </c:pt>
                <c:pt idx="20">
                  <c:v>84</c:v>
                </c:pt>
                <c:pt idx="21">
                  <c:v>110.666666666667</c:v>
                </c:pt>
                <c:pt idx="22">
                  <c:v>112.333333333333</c:v>
                </c:pt>
                <c:pt idx="23">
                  <c:v>157.333333333333</c:v>
                </c:pt>
                <c:pt idx="24">
                  <c:v>128</c:v>
                </c:pt>
                <c:pt idx="25">
                  <c:v>159.666666666667</c:v>
                </c:pt>
                <c:pt idx="26">
                  <c:v>113</c:v>
                </c:pt>
                <c:pt idx="27">
                  <c:v>150.666666666667</c:v>
                </c:pt>
                <c:pt idx="28">
                  <c:v>128.666666666667</c:v>
                </c:pt>
                <c:pt idx="29">
                  <c:v>143</c:v>
                </c:pt>
                <c:pt idx="30">
                  <c:v>155</c:v>
                </c:pt>
                <c:pt idx="31">
                  <c:v>163</c:v>
                </c:pt>
                <c:pt idx="32">
                  <c:v>153</c:v>
                </c:pt>
                <c:pt idx="33">
                  <c:v>123.666666666667</c:v>
                </c:pt>
                <c:pt idx="34">
                  <c:v>98.6666666666667</c:v>
                </c:pt>
                <c:pt idx="35">
                  <c:v>116.666666666667</c:v>
                </c:pt>
                <c:pt idx="36">
                  <c:v>120.333333333333</c:v>
                </c:pt>
                <c:pt idx="37">
                  <c:v>138.333333333333</c:v>
                </c:pt>
                <c:pt idx="38">
                  <c:v>112.333333333333</c:v>
                </c:pt>
                <c:pt idx="39">
                  <c:v>101</c:v>
                </c:pt>
                <c:pt idx="40">
                  <c:v>94.6666666666667</c:v>
                </c:pt>
                <c:pt idx="41">
                  <c:v>89.6666666666667</c:v>
                </c:pt>
                <c:pt idx="42">
                  <c:v>105.666666666667</c:v>
                </c:pt>
                <c:pt idx="43">
                  <c:v>97.6666666666667</c:v>
                </c:pt>
                <c:pt idx="44">
                  <c:v>101.666666666667</c:v>
                </c:pt>
                <c:pt idx="45">
                  <c:v>104.666666666667</c:v>
                </c:pt>
                <c:pt idx="46">
                  <c:v>101.333333333333</c:v>
                </c:pt>
                <c:pt idx="47">
                  <c:v>96.3333333333333</c:v>
                </c:pt>
                <c:pt idx="48">
                  <c:v>75.3333333333333</c:v>
                </c:pt>
                <c:pt idx="49">
                  <c:v>98</c:v>
                </c:pt>
                <c:pt idx="50">
                  <c:v>103.333333333333</c:v>
                </c:pt>
                <c:pt idx="51">
                  <c:v>105.333333333333</c:v>
                </c:pt>
                <c:pt idx="52">
                  <c:v>89.3333333333333</c:v>
                </c:pt>
                <c:pt idx="53">
                  <c:v>95.3333333333333</c:v>
                </c:pt>
                <c:pt idx="54">
                  <c:v>111.666666666667</c:v>
                </c:pt>
                <c:pt idx="55">
                  <c:v>107</c:v>
                </c:pt>
                <c:pt idx="56">
                  <c:v>106.333333333333</c:v>
                </c:pt>
                <c:pt idx="57">
                  <c:v>122.666666666667</c:v>
                </c:pt>
                <c:pt idx="58">
                  <c:v>138.666666666667</c:v>
                </c:pt>
                <c:pt idx="59">
                  <c:v>134.333333333333</c:v>
                </c:pt>
                <c:pt idx="60">
                  <c:v>109</c:v>
                </c:pt>
                <c:pt idx="61">
                  <c:v>108.333333333333</c:v>
                </c:pt>
                <c:pt idx="62">
                  <c:v>96</c:v>
                </c:pt>
                <c:pt idx="63">
                  <c:v>93</c:v>
                </c:pt>
                <c:pt idx="64">
                  <c:v>76</c:v>
                </c:pt>
                <c:pt idx="65">
                  <c:v>81.3333333333333</c:v>
                </c:pt>
                <c:pt idx="66">
                  <c:v>81.6666666666667</c:v>
                </c:pt>
                <c:pt idx="67">
                  <c:v>93</c:v>
                </c:pt>
                <c:pt idx="68">
                  <c:v>111</c:v>
                </c:pt>
                <c:pt idx="69">
                  <c:v>103</c:v>
                </c:pt>
                <c:pt idx="70">
                  <c:v>94.3333333333333</c:v>
                </c:pt>
                <c:pt idx="71">
                  <c:v>87</c:v>
                </c:pt>
                <c:pt idx="72">
                  <c:v>97</c:v>
                </c:pt>
                <c:pt idx="73">
                  <c:v>109</c:v>
                </c:pt>
                <c:pt idx="74">
                  <c:v>110.333333333333</c:v>
                </c:pt>
                <c:pt idx="75">
                  <c:v>114.666666666667</c:v>
                </c:pt>
                <c:pt idx="76">
                  <c:v>118.666666666667</c:v>
                </c:pt>
                <c:pt idx="77">
                  <c:v>105</c:v>
                </c:pt>
                <c:pt idx="78">
                  <c:v>93</c:v>
                </c:pt>
                <c:pt idx="79">
                  <c:v>78.6666666666667</c:v>
                </c:pt>
                <c:pt idx="80">
                  <c:v>84</c:v>
                </c:pt>
                <c:pt idx="81">
                  <c:v>91.3333333333333</c:v>
                </c:pt>
                <c:pt idx="82">
                  <c:v>114.333333333333</c:v>
                </c:pt>
                <c:pt idx="83">
                  <c:v>118.666666666667</c:v>
                </c:pt>
                <c:pt idx="84">
                  <c:v>161.333333333333</c:v>
                </c:pt>
                <c:pt idx="85">
                  <c:v>159.333333333333</c:v>
                </c:pt>
                <c:pt idx="86">
                  <c:v>172.333333333333</c:v>
                </c:pt>
                <c:pt idx="87">
                  <c:v>126</c:v>
                </c:pt>
                <c:pt idx="88">
                  <c:v>114</c:v>
                </c:pt>
                <c:pt idx="89">
                  <c:v>110.333333333333</c:v>
                </c:pt>
                <c:pt idx="90">
                  <c:v>126.666666666667</c:v>
                </c:pt>
                <c:pt idx="91">
                  <c:v>120</c:v>
                </c:pt>
                <c:pt idx="92">
                  <c:v>123.333333333333</c:v>
                </c:pt>
                <c:pt idx="93">
                  <c:v>133.666666666667</c:v>
                </c:pt>
                <c:pt idx="94">
                  <c:v>147</c:v>
                </c:pt>
                <c:pt idx="95">
                  <c:v>164.666666666667</c:v>
                </c:pt>
              </c:numCache>
            </c:numRef>
          </c:val>
        </c:ser>
        <c:ser>
          <c:idx val="1"/>
          <c:order val="1"/>
          <c:tx>
            <c:strRef>
              <c:f>Timeline!$C$1018</c:f>
              <c:strCache>
                <c:ptCount val="1"/>
                <c:pt idx="0">
                  <c:v>Jabar-Banten</c:v>
                </c:pt>
              </c:strCache>
            </c:strRef>
          </c:tx>
          <c:spPr>
            <a:solidFill>
              <a:srgbClr val="ea4335">
                <a:alpha val="30000"/>
              </a:srgbClr>
            </a:solidFill>
            <a:ln w="19080">
              <a:solidFill>
                <a:srgbClr val="ea4335"/>
              </a:solidFill>
              <a:round/>
            </a:ln>
          </c:spP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Timeline!$A$1019:$A$1114</c:f>
              <c:strCache>
                <c:ptCount val="96"/>
                <c:pt idx="0">
                  <c:v>17-Mar</c:v>
                </c:pt>
                <c:pt idx="1">
                  <c:v>18-Mar</c:v>
                </c:pt>
                <c:pt idx="2">
                  <c:v>19-Mar</c:v>
                </c:pt>
                <c:pt idx="3">
                  <c:v>20-Mar</c:v>
                </c:pt>
                <c:pt idx="4">
                  <c:v>21-Mar</c:v>
                </c:pt>
                <c:pt idx="5">
                  <c:v>22-Mar</c:v>
                </c:pt>
                <c:pt idx="6">
                  <c:v>23-Mar</c:v>
                </c:pt>
                <c:pt idx="7">
                  <c:v>24-Mar</c:v>
                </c:pt>
                <c:pt idx="8">
                  <c:v>25-Mar</c:v>
                </c:pt>
                <c:pt idx="9">
                  <c:v>26-Mar</c:v>
                </c:pt>
                <c:pt idx="10">
                  <c:v>27-Mar</c:v>
                </c:pt>
                <c:pt idx="11">
                  <c:v>28-Mar</c:v>
                </c:pt>
                <c:pt idx="12">
                  <c:v>29-Mar</c:v>
                </c:pt>
                <c:pt idx="13">
                  <c:v>30-Mar</c:v>
                </c:pt>
                <c:pt idx="14">
                  <c:v>31-Mar</c:v>
                </c:pt>
                <c:pt idx="15">
                  <c:v>1-Apr</c:v>
                </c:pt>
                <c:pt idx="16">
                  <c:v>2-Apr</c:v>
                </c:pt>
                <c:pt idx="17">
                  <c:v>3-Apr</c:v>
                </c:pt>
                <c:pt idx="18">
                  <c:v>4-Apr</c:v>
                </c:pt>
                <c:pt idx="19">
                  <c:v>5-Apr</c:v>
                </c:pt>
                <c:pt idx="20">
                  <c:v>6-Apr</c:v>
                </c:pt>
                <c:pt idx="21">
                  <c:v>7-Apr</c:v>
                </c:pt>
                <c:pt idx="22">
                  <c:v>8-Apr</c:v>
                </c:pt>
                <c:pt idx="23">
                  <c:v>9-Apr</c:v>
                </c:pt>
                <c:pt idx="24">
                  <c:v>10-Apr</c:v>
                </c:pt>
                <c:pt idx="25">
                  <c:v>11-Apr</c:v>
                </c:pt>
                <c:pt idx="26">
                  <c:v>12-Apr</c:v>
                </c:pt>
                <c:pt idx="27">
                  <c:v>13-Apr</c:v>
                </c:pt>
                <c:pt idx="28">
                  <c:v>14-Apr</c:v>
                </c:pt>
                <c:pt idx="29">
                  <c:v>15-Apr</c:v>
                </c:pt>
                <c:pt idx="30">
                  <c:v>16-Apr</c:v>
                </c:pt>
                <c:pt idx="31">
                  <c:v>17-Apr</c:v>
                </c:pt>
                <c:pt idx="32">
                  <c:v>18-Apr</c:v>
                </c:pt>
                <c:pt idx="33">
                  <c:v>19-Apr</c:v>
                </c:pt>
                <c:pt idx="34">
                  <c:v>20-Apr</c:v>
                </c:pt>
                <c:pt idx="35">
                  <c:v>21-Apr</c:v>
                </c:pt>
                <c:pt idx="36">
                  <c:v>22-Apr</c:v>
                </c:pt>
                <c:pt idx="37">
                  <c:v>23-Apr</c:v>
                </c:pt>
                <c:pt idx="38">
                  <c:v>24-Apr</c:v>
                </c:pt>
                <c:pt idx="39">
                  <c:v>25-Apr</c:v>
                </c:pt>
                <c:pt idx="40">
                  <c:v>26-Apr</c:v>
                </c:pt>
                <c:pt idx="41">
                  <c:v>27-Apr</c:v>
                </c:pt>
                <c:pt idx="42">
                  <c:v>28-Apr</c:v>
                </c:pt>
                <c:pt idx="43">
                  <c:v>29-Apr</c:v>
                </c:pt>
                <c:pt idx="44">
                  <c:v>30-Apr</c:v>
                </c:pt>
                <c:pt idx="45">
                  <c:v>1-May</c:v>
                </c:pt>
                <c:pt idx="46">
                  <c:v>2-May</c:v>
                </c:pt>
                <c:pt idx="47">
                  <c:v>3-May</c:v>
                </c:pt>
                <c:pt idx="48">
                  <c:v>4-May</c:v>
                </c:pt>
                <c:pt idx="49">
                  <c:v>5-May</c:v>
                </c:pt>
                <c:pt idx="50">
                  <c:v>6-May</c:v>
                </c:pt>
                <c:pt idx="51">
                  <c:v>7-May</c:v>
                </c:pt>
                <c:pt idx="52">
                  <c:v>8-May</c:v>
                </c:pt>
                <c:pt idx="53">
                  <c:v>9-May</c:v>
                </c:pt>
                <c:pt idx="54">
                  <c:v>10-May</c:v>
                </c:pt>
                <c:pt idx="55">
                  <c:v>11-May</c:v>
                </c:pt>
                <c:pt idx="56">
                  <c:v>12-May</c:v>
                </c:pt>
                <c:pt idx="57">
                  <c:v>13-May</c:v>
                </c:pt>
                <c:pt idx="58">
                  <c:v>14-May</c:v>
                </c:pt>
                <c:pt idx="59">
                  <c:v>15-May</c:v>
                </c:pt>
                <c:pt idx="60">
                  <c:v>16-May</c:v>
                </c:pt>
                <c:pt idx="61">
                  <c:v>17-May</c:v>
                </c:pt>
                <c:pt idx="62">
                  <c:v>18-May</c:v>
                </c:pt>
                <c:pt idx="63">
                  <c:v>19-May</c:v>
                </c:pt>
                <c:pt idx="64">
                  <c:v>20-May</c:v>
                </c:pt>
                <c:pt idx="65">
                  <c:v>21-May</c:v>
                </c:pt>
                <c:pt idx="66">
                  <c:v>22-May</c:v>
                </c:pt>
                <c:pt idx="67">
                  <c:v>23-May</c:v>
                </c:pt>
                <c:pt idx="68">
                  <c:v>24-May</c:v>
                </c:pt>
                <c:pt idx="69">
                  <c:v>25-May</c:v>
                </c:pt>
                <c:pt idx="70">
                  <c:v>26-May</c:v>
                </c:pt>
                <c:pt idx="71">
                  <c:v>27-May</c:v>
                </c:pt>
                <c:pt idx="72">
                  <c:v>28-May</c:v>
                </c:pt>
                <c:pt idx="73">
                  <c:v>29-May</c:v>
                </c:pt>
                <c:pt idx="74">
                  <c:v>30-May</c:v>
                </c:pt>
                <c:pt idx="75">
                  <c:v>31-May</c:v>
                </c:pt>
                <c:pt idx="76">
                  <c:v>1-Jun</c:v>
                </c:pt>
                <c:pt idx="77">
                  <c:v>2-Jun</c:v>
                </c:pt>
                <c:pt idx="78">
                  <c:v>3-Jun</c:v>
                </c:pt>
                <c:pt idx="79">
                  <c:v>4-Jun</c:v>
                </c:pt>
                <c:pt idx="80">
                  <c:v>5-Jun</c:v>
                </c:pt>
                <c:pt idx="81">
                  <c:v>6-Jun</c:v>
                </c:pt>
                <c:pt idx="82">
                  <c:v>7-Jun</c:v>
                </c:pt>
                <c:pt idx="83">
                  <c:v>8-Jun</c:v>
                </c:pt>
                <c:pt idx="84">
                  <c:v>9-Jun</c:v>
                </c:pt>
                <c:pt idx="85">
                  <c:v>10-Jun</c:v>
                </c:pt>
                <c:pt idx="86">
                  <c:v>11-Jun</c:v>
                </c:pt>
                <c:pt idx="87">
                  <c:v>12-Jun</c:v>
                </c:pt>
                <c:pt idx="88">
                  <c:v>13-Jun</c:v>
                </c:pt>
                <c:pt idx="89">
                  <c:v>14-Jun</c:v>
                </c:pt>
                <c:pt idx="90">
                  <c:v>15-Jun</c:v>
                </c:pt>
                <c:pt idx="91">
                  <c:v>16-Jun</c:v>
                </c:pt>
                <c:pt idx="92">
                  <c:v>17-Jun</c:v>
                </c:pt>
                <c:pt idx="93">
                  <c:v>18-Jun</c:v>
                </c:pt>
                <c:pt idx="94">
                  <c:v>19-Jun</c:v>
                </c:pt>
                <c:pt idx="95">
                  <c:v>20-Jun</c:v>
                </c:pt>
              </c:strCache>
            </c:strRef>
          </c:cat>
          <c:val>
            <c:numRef>
              <c:f>Timeline!$C$1019:$C$1114</c:f>
              <c:numCache>
                <c:formatCode>General</c:formatCode>
                <c:ptCount val="96"/>
                <c:pt idx="0">
                  <c:v>0.666666666666667</c:v>
                </c:pt>
                <c:pt idx="1">
                  <c:v>6</c:v>
                </c:pt>
                <c:pt idx="2">
                  <c:v>9.33333333333333</c:v>
                </c:pt>
                <c:pt idx="3">
                  <c:v>17.6666666666667</c:v>
                </c:pt>
                <c:pt idx="4">
                  <c:v>18.3333333333333</c:v>
                </c:pt>
                <c:pt idx="5">
                  <c:v>15.6666666666667</c:v>
                </c:pt>
                <c:pt idx="6">
                  <c:v>10.3333333333333</c:v>
                </c:pt>
                <c:pt idx="7">
                  <c:v>7.66666666666667</c:v>
                </c:pt>
                <c:pt idx="8">
                  <c:v>11.3333333333333</c:v>
                </c:pt>
                <c:pt idx="9">
                  <c:v>10</c:v>
                </c:pt>
                <c:pt idx="10">
                  <c:v>19</c:v>
                </c:pt>
                <c:pt idx="11">
                  <c:v>24.3333333333333</c:v>
                </c:pt>
                <c:pt idx="12">
                  <c:v>33.6666666666667</c:v>
                </c:pt>
                <c:pt idx="13">
                  <c:v>37</c:v>
                </c:pt>
                <c:pt idx="14">
                  <c:v>36.6666666666667</c:v>
                </c:pt>
                <c:pt idx="15">
                  <c:v>36.3333333333333</c:v>
                </c:pt>
                <c:pt idx="16">
                  <c:v>28.3333333333333</c:v>
                </c:pt>
                <c:pt idx="17">
                  <c:v>21</c:v>
                </c:pt>
                <c:pt idx="18">
                  <c:v>19.3333333333333</c:v>
                </c:pt>
                <c:pt idx="19">
                  <c:v>14.6666666666667</c:v>
                </c:pt>
                <c:pt idx="20">
                  <c:v>19</c:v>
                </c:pt>
                <c:pt idx="21">
                  <c:v>39</c:v>
                </c:pt>
                <c:pt idx="22">
                  <c:v>49.3333333333333</c:v>
                </c:pt>
                <c:pt idx="23">
                  <c:v>48</c:v>
                </c:pt>
                <c:pt idx="24">
                  <c:v>31.3333333333333</c:v>
                </c:pt>
                <c:pt idx="25">
                  <c:v>40.6666666666667</c:v>
                </c:pt>
                <c:pt idx="26">
                  <c:v>45.3333333333333</c:v>
                </c:pt>
                <c:pt idx="27">
                  <c:v>54.3333333333333</c:v>
                </c:pt>
                <c:pt idx="28">
                  <c:v>33</c:v>
                </c:pt>
                <c:pt idx="29">
                  <c:v>32.3333333333333</c:v>
                </c:pt>
                <c:pt idx="30">
                  <c:v>20</c:v>
                </c:pt>
                <c:pt idx="31">
                  <c:v>41.6666666666667</c:v>
                </c:pt>
                <c:pt idx="32">
                  <c:v>38.3333333333333</c:v>
                </c:pt>
                <c:pt idx="33">
                  <c:v>48.6666666666667</c:v>
                </c:pt>
                <c:pt idx="34">
                  <c:v>43.6666666666667</c:v>
                </c:pt>
                <c:pt idx="35">
                  <c:v>40.3333333333333</c:v>
                </c:pt>
                <c:pt idx="36">
                  <c:v>23</c:v>
                </c:pt>
                <c:pt idx="37">
                  <c:v>12.3333333333333</c:v>
                </c:pt>
                <c:pt idx="38">
                  <c:v>41.6666666666667</c:v>
                </c:pt>
                <c:pt idx="39">
                  <c:v>58.3333333333333</c:v>
                </c:pt>
                <c:pt idx="40">
                  <c:v>52.6666666666667</c:v>
                </c:pt>
                <c:pt idx="41">
                  <c:v>37.3333333333333</c:v>
                </c:pt>
                <c:pt idx="42">
                  <c:v>27</c:v>
                </c:pt>
                <c:pt idx="43">
                  <c:v>38.6666666666667</c:v>
                </c:pt>
                <c:pt idx="44">
                  <c:v>28</c:v>
                </c:pt>
                <c:pt idx="45">
                  <c:v>24.3333333333333</c:v>
                </c:pt>
                <c:pt idx="46">
                  <c:v>24.3333333333333</c:v>
                </c:pt>
                <c:pt idx="47">
                  <c:v>23</c:v>
                </c:pt>
                <c:pt idx="48">
                  <c:v>87.3333333333333</c:v>
                </c:pt>
                <c:pt idx="49">
                  <c:v>94</c:v>
                </c:pt>
                <c:pt idx="50">
                  <c:v>105.333333333333</c:v>
                </c:pt>
                <c:pt idx="51">
                  <c:v>59.3333333333333</c:v>
                </c:pt>
                <c:pt idx="52">
                  <c:v>50.3333333333333</c:v>
                </c:pt>
                <c:pt idx="53">
                  <c:v>51</c:v>
                </c:pt>
                <c:pt idx="54">
                  <c:v>31.3333333333333</c:v>
                </c:pt>
                <c:pt idx="55">
                  <c:v>41.6666666666667</c:v>
                </c:pt>
                <c:pt idx="56">
                  <c:v>48</c:v>
                </c:pt>
                <c:pt idx="57">
                  <c:v>54</c:v>
                </c:pt>
                <c:pt idx="58">
                  <c:v>40</c:v>
                </c:pt>
                <c:pt idx="59">
                  <c:v>36.6666666666667</c:v>
                </c:pt>
                <c:pt idx="60">
                  <c:v>36</c:v>
                </c:pt>
                <c:pt idx="61">
                  <c:v>47</c:v>
                </c:pt>
                <c:pt idx="62">
                  <c:v>44.3333333333333</c:v>
                </c:pt>
                <c:pt idx="63">
                  <c:v>49.6666666666667</c:v>
                </c:pt>
                <c:pt idx="64">
                  <c:v>90.3333333333333</c:v>
                </c:pt>
                <c:pt idx="65">
                  <c:v>119.666666666667</c:v>
                </c:pt>
                <c:pt idx="66">
                  <c:v>124</c:v>
                </c:pt>
                <c:pt idx="67">
                  <c:v>79.3333333333333</c:v>
                </c:pt>
                <c:pt idx="68">
                  <c:v>55</c:v>
                </c:pt>
                <c:pt idx="69">
                  <c:v>44</c:v>
                </c:pt>
                <c:pt idx="70">
                  <c:v>41.3333333333333</c:v>
                </c:pt>
                <c:pt idx="71">
                  <c:v>31.3333333333333</c:v>
                </c:pt>
                <c:pt idx="72">
                  <c:v>37</c:v>
                </c:pt>
                <c:pt idx="73">
                  <c:v>40.6666666666667</c:v>
                </c:pt>
                <c:pt idx="74">
                  <c:v>39.3333333333333</c:v>
                </c:pt>
                <c:pt idx="75">
                  <c:v>37.3333333333333</c:v>
                </c:pt>
                <c:pt idx="76">
                  <c:v>35.3333333333333</c:v>
                </c:pt>
                <c:pt idx="77">
                  <c:v>35</c:v>
                </c:pt>
                <c:pt idx="78">
                  <c:v>49.3333333333333</c:v>
                </c:pt>
                <c:pt idx="79">
                  <c:v>42.3333333333333</c:v>
                </c:pt>
                <c:pt idx="80">
                  <c:v>43.6666666666667</c:v>
                </c:pt>
                <c:pt idx="81">
                  <c:v>33.6666666666667</c:v>
                </c:pt>
                <c:pt idx="82">
                  <c:v>40</c:v>
                </c:pt>
                <c:pt idx="83">
                  <c:v>38.3333333333333</c:v>
                </c:pt>
                <c:pt idx="84">
                  <c:v>36.3333333333333</c:v>
                </c:pt>
                <c:pt idx="85">
                  <c:v>52</c:v>
                </c:pt>
                <c:pt idx="86">
                  <c:v>64.3333333333333</c:v>
                </c:pt>
                <c:pt idx="87">
                  <c:v>69</c:v>
                </c:pt>
                <c:pt idx="88">
                  <c:v>70.3333333333333</c:v>
                </c:pt>
                <c:pt idx="89">
                  <c:v>56.3333333333333</c:v>
                </c:pt>
                <c:pt idx="90">
                  <c:v>45.6666666666667</c:v>
                </c:pt>
                <c:pt idx="91">
                  <c:v>40.6666666666667</c:v>
                </c:pt>
                <c:pt idx="92">
                  <c:v>56.3333333333333</c:v>
                </c:pt>
                <c:pt idx="93">
                  <c:v>71.3333333333333</c:v>
                </c:pt>
                <c:pt idx="94">
                  <c:v>63</c:v>
                </c:pt>
                <c:pt idx="95">
                  <c:v>49.6666666666667</c:v>
                </c:pt>
              </c:numCache>
            </c:numRef>
          </c:val>
        </c:ser>
        <c:ser>
          <c:idx val="2"/>
          <c:order val="2"/>
          <c:tx>
            <c:strRef>
              <c:f>Timeline!$D$1018</c:f>
              <c:strCache>
                <c:ptCount val="1"/>
                <c:pt idx="0">
                  <c:v>Jateng-Jatim</c:v>
                </c:pt>
              </c:strCache>
            </c:strRef>
          </c:tx>
          <c:spPr>
            <a:solidFill>
              <a:srgbClr val="fbbc04">
                <a:alpha val="30000"/>
              </a:srgbClr>
            </a:solidFill>
            <a:ln w="19080">
              <a:solidFill>
                <a:srgbClr val="fbbc04"/>
              </a:solidFill>
              <a:round/>
            </a:ln>
          </c:spP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Timeline!$A$1019:$A$1114</c:f>
              <c:strCache>
                <c:ptCount val="96"/>
                <c:pt idx="0">
                  <c:v>17-Mar</c:v>
                </c:pt>
                <c:pt idx="1">
                  <c:v>18-Mar</c:v>
                </c:pt>
                <c:pt idx="2">
                  <c:v>19-Mar</c:v>
                </c:pt>
                <c:pt idx="3">
                  <c:v>20-Mar</c:v>
                </c:pt>
                <c:pt idx="4">
                  <c:v>21-Mar</c:v>
                </c:pt>
                <c:pt idx="5">
                  <c:v>22-Mar</c:v>
                </c:pt>
                <c:pt idx="6">
                  <c:v>23-Mar</c:v>
                </c:pt>
                <c:pt idx="7">
                  <c:v>24-Mar</c:v>
                </c:pt>
                <c:pt idx="8">
                  <c:v>25-Mar</c:v>
                </c:pt>
                <c:pt idx="9">
                  <c:v>26-Mar</c:v>
                </c:pt>
                <c:pt idx="10">
                  <c:v>27-Mar</c:v>
                </c:pt>
                <c:pt idx="11">
                  <c:v>28-Mar</c:v>
                </c:pt>
                <c:pt idx="12">
                  <c:v>29-Mar</c:v>
                </c:pt>
                <c:pt idx="13">
                  <c:v>30-Mar</c:v>
                </c:pt>
                <c:pt idx="14">
                  <c:v>31-Mar</c:v>
                </c:pt>
                <c:pt idx="15">
                  <c:v>1-Apr</c:v>
                </c:pt>
                <c:pt idx="16">
                  <c:v>2-Apr</c:v>
                </c:pt>
                <c:pt idx="17">
                  <c:v>3-Apr</c:v>
                </c:pt>
                <c:pt idx="18">
                  <c:v>4-Apr</c:v>
                </c:pt>
                <c:pt idx="19">
                  <c:v>5-Apr</c:v>
                </c:pt>
                <c:pt idx="20">
                  <c:v>6-Apr</c:v>
                </c:pt>
                <c:pt idx="21">
                  <c:v>7-Apr</c:v>
                </c:pt>
                <c:pt idx="22">
                  <c:v>8-Apr</c:v>
                </c:pt>
                <c:pt idx="23">
                  <c:v>9-Apr</c:v>
                </c:pt>
                <c:pt idx="24">
                  <c:v>10-Apr</c:v>
                </c:pt>
                <c:pt idx="25">
                  <c:v>11-Apr</c:v>
                </c:pt>
                <c:pt idx="26">
                  <c:v>12-Apr</c:v>
                </c:pt>
                <c:pt idx="27">
                  <c:v>13-Apr</c:v>
                </c:pt>
                <c:pt idx="28">
                  <c:v>14-Apr</c:v>
                </c:pt>
                <c:pt idx="29">
                  <c:v>15-Apr</c:v>
                </c:pt>
                <c:pt idx="30">
                  <c:v>16-Apr</c:v>
                </c:pt>
                <c:pt idx="31">
                  <c:v>17-Apr</c:v>
                </c:pt>
                <c:pt idx="32">
                  <c:v>18-Apr</c:v>
                </c:pt>
                <c:pt idx="33">
                  <c:v>19-Apr</c:v>
                </c:pt>
                <c:pt idx="34">
                  <c:v>20-Apr</c:v>
                </c:pt>
                <c:pt idx="35">
                  <c:v>21-Apr</c:v>
                </c:pt>
                <c:pt idx="36">
                  <c:v>22-Apr</c:v>
                </c:pt>
                <c:pt idx="37">
                  <c:v>23-Apr</c:v>
                </c:pt>
                <c:pt idx="38">
                  <c:v>24-Apr</c:v>
                </c:pt>
                <c:pt idx="39">
                  <c:v>25-Apr</c:v>
                </c:pt>
                <c:pt idx="40">
                  <c:v>26-Apr</c:v>
                </c:pt>
                <c:pt idx="41">
                  <c:v>27-Apr</c:v>
                </c:pt>
                <c:pt idx="42">
                  <c:v>28-Apr</c:v>
                </c:pt>
                <c:pt idx="43">
                  <c:v>29-Apr</c:v>
                </c:pt>
                <c:pt idx="44">
                  <c:v>30-Apr</c:v>
                </c:pt>
                <c:pt idx="45">
                  <c:v>1-May</c:v>
                </c:pt>
                <c:pt idx="46">
                  <c:v>2-May</c:v>
                </c:pt>
                <c:pt idx="47">
                  <c:v>3-May</c:v>
                </c:pt>
                <c:pt idx="48">
                  <c:v>4-May</c:v>
                </c:pt>
                <c:pt idx="49">
                  <c:v>5-May</c:v>
                </c:pt>
                <c:pt idx="50">
                  <c:v>6-May</c:v>
                </c:pt>
                <c:pt idx="51">
                  <c:v>7-May</c:v>
                </c:pt>
                <c:pt idx="52">
                  <c:v>8-May</c:v>
                </c:pt>
                <c:pt idx="53">
                  <c:v>9-May</c:v>
                </c:pt>
                <c:pt idx="54">
                  <c:v>10-May</c:v>
                </c:pt>
                <c:pt idx="55">
                  <c:v>11-May</c:v>
                </c:pt>
                <c:pt idx="56">
                  <c:v>12-May</c:v>
                </c:pt>
                <c:pt idx="57">
                  <c:v>13-May</c:v>
                </c:pt>
                <c:pt idx="58">
                  <c:v>14-May</c:v>
                </c:pt>
                <c:pt idx="59">
                  <c:v>15-May</c:v>
                </c:pt>
                <c:pt idx="60">
                  <c:v>16-May</c:v>
                </c:pt>
                <c:pt idx="61">
                  <c:v>17-May</c:v>
                </c:pt>
                <c:pt idx="62">
                  <c:v>18-May</c:v>
                </c:pt>
                <c:pt idx="63">
                  <c:v>19-May</c:v>
                </c:pt>
                <c:pt idx="64">
                  <c:v>20-May</c:v>
                </c:pt>
                <c:pt idx="65">
                  <c:v>21-May</c:v>
                </c:pt>
                <c:pt idx="66">
                  <c:v>22-May</c:v>
                </c:pt>
                <c:pt idx="67">
                  <c:v>23-May</c:v>
                </c:pt>
                <c:pt idx="68">
                  <c:v>24-May</c:v>
                </c:pt>
                <c:pt idx="69">
                  <c:v>25-May</c:v>
                </c:pt>
                <c:pt idx="70">
                  <c:v>26-May</c:v>
                </c:pt>
                <c:pt idx="71">
                  <c:v>27-May</c:v>
                </c:pt>
                <c:pt idx="72">
                  <c:v>28-May</c:v>
                </c:pt>
                <c:pt idx="73">
                  <c:v>29-May</c:v>
                </c:pt>
                <c:pt idx="74">
                  <c:v>30-May</c:v>
                </c:pt>
                <c:pt idx="75">
                  <c:v>31-May</c:v>
                </c:pt>
                <c:pt idx="76">
                  <c:v>1-Jun</c:v>
                </c:pt>
                <c:pt idx="77">
                  <c:v>2-Jun</c:v>
                </c:pt>
                <c:pt idx="78">
                  <c:v>3-Jun</c:v>
                </c:pt>
                <c:pt idx="79">
                  <c:v>4-Jun</c:v>
                </c:pt>
                <c:pt idx="80">
                  <c:v>5-Jun</c:v>
                </c:pt>
                <c:pt idx="81">
                  <c:v>6-Jun</c:v>
                </c:pt>
                <c:pt idx="82">
                  <c:v>7-Jun</c:v>
                </c:pt>
                <c:pt idx="83">
                  <c:v>8-Jun</c:v>
                </c:pt>
                <c:pt idx="84">
                  <c:v>9-Jun</c:v>
                </c:pt>
                <c:pt idx="85">
                  <c:v>10-Jun</c:v>
                </c:pt>
                <c:pt idx="86">
                  <c:v>11-Jun</c:v>
                </c:pt>
                <c:pt idx="87">
                  <c:v>12-Jun</c:v>
                </c:pt>
                <c:pt idx="88">
                  <c:v>13-Jun</c:v>
                </c:pt>
                <c:pt idx="89">
                  <c:v>14-Jun</c:v>
                </c:pt>
                <c:pt idx="90">
                  <c:v>15-Jun</c:v>
                </c:pt>
                <c:pt idx="91">
                  <c:v>16-Jun</c:v>
                </c:pt>
                <c:pt idx="92">
                  <c:v>17-Jun</c:v>
                </c:pt>
                <c:pt idx="93">
                  <c:v>18-Jun</c:v>
                </c:pt>
                <c:pt idx="94">
                  <c:v>19-Jun</c:v>
                </c:pt>
                <c:pt idx="95">
                  <c:v>20-Jun</c:v>
                </c:pt>
              </c:strCache>
            </c:strRef>
          </c:cat>
          <c:val>
            <c:numRef>
              <c:f>Timeline!$D$1019:$D$1114</c:f>
              <c:numCache>
                <c:formatCode>General</c:formatCode>
                <c:ptCount val="96"/>
                <c:pt idx="0">
                  <c:v>1</c:v>
                </c:pt>
                <c:pt idx="1">
                  <c:v>1.33333333333333</c:v>
                </c:pt>
                <c:pt idx="2">
                  <c:v>3.33333333333333</c:v>
                </c:pt>
                <c:pt idx="3">
                  <c:v>5</c:v>
                </c:pt>
                <c:pt idx="4">
                  <c:v>8.66666666666667</c:v>
                </c:pt>
                <c:pt idx="5">
                  <c:v>11.6666666666667</c:v>
                </c:pt>
                <c:pt idx="6">
                  <c:v>10</c:v>
                </c:pt>
                <c:pt idx="7">
                  <c:v>10.3333333333333</c:v>
                </c:pt>
                <c:pt idx="8">
                  <c:v>15</c:v>
                </c:pt>
                <c:pt idx="9">
                  <c:v>18.3333333333333</c:v>
                </c:pt>
                <c:pt idx="10">
                  <c:v>18.6666666666667</c:v>
                </c:pt>
                <c:pt idx="11">
                  <c:v>16.3333333333333</c:v>
                </c:pt>
                <c:pt idx="12">
                  <c:v>20</c:v>
                </c:pt>
                <c:pt idx="13">
                  <c:v>21</c:v>
                </c:pt>
                <c:pt idx="14">
                  <c:v>20</c:v>
                </c:pt>
                <c:pt idx="15">
                  <c:v>22</c:v>
                </c:pt>
                <c:pt idx="16">
                  <c:v>15.6666666666667</c:v>
                </c:pt>
                <c:pt idx="17">
                  <c:v>29.6666666666667</c:v>
                </c:pt>
                <c:pt idx="18">
                  <c:v>24.6666666666667</c:v>
                </c:pt>
                <c:pt idx="19">
                  <c:v>37</c:v>
                </c:pt>
                <c:pt idx="20">
                  <c:v>22.6666666666667</c:v>
                </c:pt>
                <c:pt idx="21">
                  <c:v>21</c:v>
                </c:pt>
                <c:pt idx="22">
                  <c:v>11.6666666666667</c:v>
                </c:pt>
                <c:pt idx="23">
                  <c:v>15.6666666666667</c:v>
                </c:pt>
                <c:pt idx="24">
                  <c:v>24.3333333333333</c:v>
                </c:pt>
                <c:pt idx="25">
                  <c:v>25</c:v>
                </c:pt>
                <c:pt idx="26">
                  <c:v>73</c:v>
                </c:pt>
                <c:pt idx="27">
                  <c:v>86.3333333333333</c:v>
                </c:pt>
                <c:pt idx="28">
                  <c:v>121</c:v>
                </c:pt>
                <c:pt idx="29">
                  <c:v>75.3333333333333</c:v>
                </c:pt>
                <c:pt idx="30">
                  <c:v>58.6666666666667</c:v>
                </c:pt>
                <c:pt idx="31">
                  <c:v>25</c:v>
                </c:pt>
                <c:pt idx="32">
                  <c:v>32.6666666666667</c:v>
                </c:pt>
                <c:pt idx="33">
                  <c:v>43.3333333333333</c:v>
                </c:pt>
                <c:pt idx="34">
                  <c:v>40.3333333333333</c:v>
                </c:pt>
                <c:pt idx="35">
                  <c:v>58</c:v>
                </c:pt>
                <c:pt idx="36">
                  <c:v>62.3333333333333</c:v>
                </c:pt>
                <c:pt idx="37">
                  <c:v>89.3333333333333</c:v>
                </c:pt>
                <c:pt idx="38">
                  <c:v>72.6666666666667</c:v>
                </c:pt>
                <c:pt idx="39">
                  <c:v>92.6666666666667</c:v>
                </c:pt>
                <c:pt idx="40">
                  <c:v>79.3333333333333</c:v>
                </c:pt>
                <c:pt idx="41">
                  <c:v>67.6666666666667</c:v>
                </c:pt>
                <c:pt idx="42">
                  <c:v>54</c:v>
                </c:pt>
                <c:pt idx="43">
                  <c:v>53.6666666666667</c:v>
                </c:pt>
                <c:pt idx="44">
                  <c:v>77.3333333333333</c:v>
                </c:pt>
                <c:pt idx="45">
                  <c:v>84</c:v>
                </c:pt>
                <c:pt idx="46">
                  <c:v>79.6666666666667</c:v>
                </c:pt>
                <c:pt idx="47">
                  <c:v>76.3333333333333</c:v>
                </c:pt>
                <c:pt idx="48">
                  <c:v>50.3333333333333</c:v>
                </c:pt>
                <c:pt idx="49">
                  <c:v>74.3333333333333</c:v>
                </c:pt>
                <c:pt idx="50">
                  <c:v>75.3333333333333</c:v>
                </c:pt>
                <c:pt idx="51">
                  <c:v>90.3333333333333</c:v>
                </c:pt>
                <c:pt idx="52">
                  <c:v>72.6666666666667</c:v>
                </c:pt>
                <c:pt idx="53">
                  <c:v>96.3333333333333</c:v>
                </c:pt>
                <c:pt idx="54">
                  <c:v>108</c:v>
                </c:pt>
                <c:pt idx="55">
                  <c:v>105</c:v>
                </c:pt>
                <c:pt idx="56">
                  <c:v>101</c:v>
                </c:pt>
                <c:pt idx="57">
                  <c:v>114.333333333333</c:v>
                </c:pt>
                <c:pt idx="58">
                  <c:v>146.333333333333</c:v>
                </c:pt>
                <c:pt idx="59">
                  <c:v>130.333333333333</c:v>
                </c:pt>
                <c:pt idx="60">
                  <c:v>154.333333333333</c:v>
                </c:pt>
                <c:pt idx="61">
                  <c:v>131.333333333333</c:v>
                </c:pt>
                <c:pt idx="62">
                  <c:v>147.666666666667</c:v>
                </c:pt>
                <c:pt idx="63">
                  <c:v>106.666666666667</c:v>
                </c:pt>
                <c:pt idx="64">
                  <c:v>129.666666666667</c:v>
                </c:pt>
                <c:pt idx="65">
                  <c:v>256.333333333333</c:v>
                </c:pt>
                <c:pt idx="66">
                  <c:v>274.666666666667</c:v>
                </c:pt>
                <c:pt idx="67">
                  <c:v>403.666666666667</c:v>
                </c:pt>
                <c:pt idx="68">
                  <c:v>256</c:v>
                </c:pt>
                <c:pt idx="69">
                  <c:v>280</c:v>
                </c:pt>
                <c:pt idx="70">
                  <c:v>125.333333333333</c:v>
                </c:pt>
                <c:pt idx="71">
                  <c:v>166</c:v>
                </c:pt>
                <c:pt idx="72">
                  <c:v>151.333333333333</c:v>
                </c:pt>
                <c:pt idx="73">
                  <c:v>170</c:v>
                </c:pt>
                <c:pt idx="74">
                  <c:v>172</c:v>
                </c:pt>
                <c:pt idx="75">
                  <c:v>206.333333333333</c:v>
                </c:pt>
                <c:pt idx="76">
                  <c:v>194</c:v>
                </c:pt>
                <c:pt idx="77">
                  <c:v>197.333333333333</c:v>
                </c:pt>
                <c:pt idx="78">
                  <c:v>171.333333333333</c:v>
                </c:pt>
                <c:pt idx="79">
                  <c:v>182.666666666667</c:v>
                </c:pt>
                <c:pt idx="80">
                  <c:v>173.333333333333</c:v>
                </c:pt>
                <c:pt idx="81">
                  <c:v>210.333333333333</c:v>
                </c:pt>
                <c:pt idx="82">
                  <c:v>227.666666666667</c:v>
                </c:pt>
                <c:pt idx="83">
                  <c:v>292.666666666667</c:v>
                </c:pt>
                <c:pt idx="84">
                  <c:v>271.666666666667</c:v>
                </c:pt>
                <c:pt idx="85">
                  <c:v>354</c:v>
                </c:pt>
                <c:pt idx="86">
                  <c:v>328.333333333333</c:v>
                </c:pt>
                <c:pt idx="87">
                  <c:v>367.666666666667</c:v>
                </c:pt>
                <c:pt idx="88">
                  <c:v>312.666666666667</c:v>
                </c:pt>
                <c:pt idx="89">
                  <c:v>311.333333333333</c:v>
                </c:pt>
                <c:pt idx="90">
                  <c:v>317</c:v>
                </c:pt>
                <c:pt idx="91">
                  <c:v>335</c:v>
                </c:pt>
                <c:pt idx="92">
                  <c:v>344.666666666667</c:v>
                </c:pt>
                <c:pt idx="93">
                  <c:v>358</c:v>
                </c:pt>
                <c:pt idx="94">
                  <c:v>331</c:v>
                </c:pt>
                <c:pt idx="95">
                  <c:v>383.333333333333</c:v>
                </c:pt>
              </c:numCache>
            </c:numRef>
          </c:val>
        </c:ser>
        <c:ser>
          <c:idx val="3"/>
          <c:order val="3"/>
          <c:tx>
            <c:strRef>
              <c:f>Timeline!$E$1018</c:f>
              <c:strCache>
                <c:ptCount val="1"/>
                <c:pt idx="0">
                  <c:v>Luar Jawa</c:v>
                </c:pt>
              </c:strCache>
            </c:strRef>
          </c:tx>
          <c:spPr>
            <a:solidFill>
              <a:srgbClr val="34a853">
                <a:alpha val="30000"/>
              </a:srgbClr>
            </a:solidFill>
            <a:ln w="19080">
              <a:solidFill>
                <a:srgbClr val="34a853"/>
              </a:solidFill>
              <a:round/>
            </a:ln>
          </c:spP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Timeline!$A$1019:$A$1114</c:f>
              <c:strCache>
                <c:ptCount val="96"/>
                <c:pt idx="0">
                  <c:v>17-Mar</c:v>
                </c:pt>
                <c:pt idx="1">
                  <c:v>18-Mar</c:v>
                </c:pt>
                <c:pt idx="2">
                  <c:v>19-Mar</c:v>
                </c:pt>
                <c:pt idx="3">
                  <c:v>20-Mar</c:v>
                </c:pt>
                <c:pt idx="4">
                  <c:v>21-Mar</c:v>
                </c:pt>
                <c:pt idx="5">
                  <c:v>22-Mar</c:v>
                </c:pt>
                <c:pt idx="6">
                  <c:v>23-Mar</c:v>
                </c:pt>
                <c:pt idx="7">
                  <c:v>24-Mar</c:v>
                </c:pt>
                <c:pt idx="8">
                  <c:v>25-Mar</c:v>
                </c:pt>
                <c:pt idx="9">
                  <c:v>26-Mar</c:v>
                </c:pt>
                <c:pt idx="10">
                  <c:v>27-Mar</c:v>
                </c:pt>
                <c:pt idx="11">
                  <c:v>28-Mar</c:v>
                </c:pt>
                <c:pt idx="12">
                  <c:v>29-Mar</c:v>
                </c:pt>
                <c:pt idx="13">
                  <c:v>30-Mar</c:v>
                </c:pt>
                <c:pt idx="14">
                  <c:v>31-Mar</c:v>
                </c:pt>
                <c:pt idx="15">
                  <c:v>1-Apr</c:v>
                </c:pt>
                <c:pt idx="16">
                  <c:v>2-Apr</c:v>
                </c:pt>
                <c:pt idx="17">
                  <c:v>3-Apr</c:v>
                </c:pt>
                <c:pt idx="18">
                  <c:v>4-Apr</c:v>
                </c:pt>
                <c:pt idx="19">
                  <c:v>5-Apr</c:v>
                </c:pt>
                <c:pt idx="20">
                  <c:v>6-Apr</c:v>
                </c:pt>
                <c:pt idx="21">
                  <c:v>7-Apr</c:v>
                </c:pt>
                <c:pt idx="22">
                  <c:v>8-Apr</c:v>
                </c:pt>
                <c:pt idx="23">
                  <c:v>9-Apr</c:v>
                </c:pt>
                <c:pt idx="24">
                  <c:v>10-Apr</c:v>
                </c:pt>
                <c:pt idx="25">
                  <c:v>11-Apr</c:v>
                </c:pt>
                <c:pt idx="26">
                  <c:v>12-Apr</c:v>
                </c:pt>
                <c:pt idx="27">
                  <c:v>13-Apr</c:v>
                </c:pt>
                <c:pt idx="28">
                  <c:v>14-Apr</c:v>
                </c:pt>
                <c:pt idx="29">
                  <c:v>15-Apr</c:v>
                </c:pt>
                <c:pt idx="30">
                  <c:v>16-Apr</c:v>
                </c:pt>
                <c:pt idx="31">
                  <c:v>17-Apr</c:v>
                </c:pt>
                <c:pt idx="32">
                  <c:v>18-Apr</c:v>
                </c:pt>
                <c:pt idx="33">
                  <c:v>19-Apr</c:v>
                </c:pt>
                <c:pt idx="34">
                  <c:v>20-Apr</c:v>
                </c:pt>
                <c:pt idx="35">
                  <c:v>21-Apr</c:v>
                </c:pt>
                <c:pt idx="36">
                  <c:v>22-Apr</c:v>
                </c:pt>
                <c:pt idx="37">
                  <c:v>23-Apr</c:v>
                </c:pt>
                <c:pt idx="38">
                  <c:v>24-Apr</c:v>
                </c:pt>
                <c:pt idx="39">
                  <c:v>25-Apr</c:v>
                </c:pt>
                <c:pt idx="40">
                  <c:v>26-Apr</c:v>
                </c:pt>
                <c:pt idx="41">
                  <c:v>27-Apr</c:v>
                </c:pt>
                <c:pt idx="42">
                  <c:v>28-Apr</c:v>
                </c:pt>
                <c:pt idx="43">
                  <c:v>29-Apr</c:v>
                </c:pt>
                <c:pt idx="44">
                  <c:v>30-Apr</c:v>
                </c:pt>
                <c:pt idx="45">
                  <c:v>1-May</c:v>
                </c:pt>
                <c:pt idx="46">
                  <c:v>2-May</c:v>
                </c:pt>
                <c:pt idx="47">
                  <c:v>3-May</c:v>
                </c:pt>
                <c:pt idx="48">
                  <c:v>4-May</c:v>
                </c:pt>
                <c:pt idx="49">
                  <c:v>5-May</c:v>
                </c:pt>
                <c:pt idx="50">
                  <c:v>6-May</c:v>
                </c:pt>
                <c:pt idx="51">
                  <c:v>7-May</c:v>
                </c:pt>
                <c:pt idx="52">
                  <c:v>8-May</c:v>
                </c:pt>
                <c:pt idx="53">
                  <c:v>9-May</c:v>
                </c:pt>
                <c:pt idx="54">
                  <c:v>10-May</c:v>
                </c:pt>
                <c:pt idx="55">
                  <c:v>11-May</c:v>
                </c:pt>
                <c:pt idx="56">
                  <c:v>12-May</c:v>
                </c:pt>
                <c:pt idx="57">
                  <c:v>13-May</c:v>
                </c:pt>
                <c:pt idx="58">
                  <c:v>14-May</c:v>
                </c:pt>
                <c:pt idx="59">
                  <c:v>15-May</c:v>
                </c:pt>
                <c:pt idx="60">
                  <c:v>16-May</c:v>
                </c:pt>
                <c:pt idx="61">
                  <c:v>17-May</c:v>
                </c:pt>
                <c:pt idx="62">
                  <c:v>18-May</c:v>
                </c:pt>
                <c:pt idx="63">
                  <c:v>19-May</c:v>
                </c:pt>
                <c:pt idx="64">
                  <c:v>20-May</c:v>
                </c:pt>
                <c:pt idx="65">
                  <c:v>21-May</c:v>
                </c:pt>
                <c:pt idx="66">
                  <c:v>22-May</c:v>
                </c:pt>
                <c:pt idx="67">
                  <c:v>23-May</c:v>
                </c:pt>
                <c:pt idx="68">
                  <c:v>24-May</c:v>
                </c:pt>
                <c:pt idx="69">
                  <c:v>25-May</c:v>
                </c:pt>
                <c:pt idx="70">
                  <c:v>26-May</c:v>
                </c:pt>
                <c:pt idx="71">
                  <c:v>27-May</c:v>
                </c:pt>
                <c:pt idx="72">
                  <c:v>28-May</c:v>
                </c:pt>
                <c:pt idx="73">
                  <c:v>29-May</c:v>
                </c:pt>
                <c:pt idx="74">
                  <c:v>30-May</c:v>
                </c:pt>
                <c:pt idx="75">
                  <c:v>31-May</c:v>
                </c:pt>
                <c:pt idx="76">
                  <c:v>1-Jun</c:v>
                </c:pt>
                <c:pt idx="77">
                  <c:v>2-Jun</c:v>
                </c:pt>
                <c:pt idx="78">
                  <c:v>3-Jun</c:v>
                </c:pt>
                <c:pt idx="79">
                  <c:v>4-Jun</c:v>
                </c:pt>
                <c:pt idx="80">
                  <c:v>5-Jun</c:v>
                </c:pt>
                <c:pt idx="81">
                  <c:v>6-Jun</c:v>
                </c:pt>
                <c:pt idx="82">
                  <c:v>7-Jun</c:v>
                </c:pt>
                <c:pt idx="83">
                  <c:v>8-Jun</c:v>
                </c:pt>
                <c:pt idx="84">
                  <c:v>9-Jun</c:v>
                </c:pt>
                <c:pt idx="85">
                  <c:v>10-Jun</c:v>
                </c:pt>
                <c:pt idx="86">
                  <c:v>11-Jun</c:v>
                </c:pt>
                <c:pt idx="87">
                  <c:v>12-Jun</c:v>
                </c:pt>
                <c:pt idx="88">
                  <c:v>13-Jun</c:v>
                </c:pt>
                <c:pt idx="89">
                  <c:v>14-Jun</c:v>
                </c:pt>
                <c:pt idx="90">
                  <c:v>15-Jun</c:v>
                </c:pt>
                <c:pt idx="91">
                  <c:v>16-Jun</c:v>
                </c:pt>
                <c:pt idx="92">
                  <c:v>17-Jun</c:v>
                </c:pt>
                <c:pt idx="93">
                  <c:v>18-Jun</c:v>
                </c:pt>
                <c:pt idx="94">
                  <c:v>19-Jun</c:v>
                </c:pt>
                <c:pt idx="95">
                  <c:v>20-Jun</c:v>
                </c:pt>
              </c:strCache>
            </c:strRef>
          </c:cat>
          <c:val>
            <c:numRef>
              <c:f>Timeline!$E$1019:$E$1114</c:f>
              <c:numCache>
                <c:formatCode>General</c:formatCode>
                <c:ptCount val="96"/>
                <c:pt idx="0">
                  <c:v>0.666666666666667</c:v>
                </c:pt>
                <c:pt idx="1">
                  <c:v>8</c:v>
                </c:pt>
                <c:pt idx="2">
                  <c:v>15</c:v>
                </c:pt>
                <c:pt idx="3">
                  <c:v>31.6666666666667</c:v>
                </c:pt>
                <c:pt idx="4">
                  <c:v>32</c:v>
                </c:pt>
                <c:pt idx="5">
                  <c:v>27</c:v>
                </c:pt>
                <c:pt idx="6">
                  <c:v>17.3333333333333</c:v>
                </c:pt>
                <c:pt idx="7">
                  <c:v>17</c:v>
                </c:pt>
                <c:pt idx="8">
                  <c:v>26.3333333333333</c:v>
                </c:pt>
                <c:pt idx="9">
                  <c:v>32.6666666666667</c:v>
                </c:pt>
                <c:pt idx="10">
                  <c:v>43.3333333333333</c:v>
                </c:pt>
                <c:pt idx="11">
                  <c:v>47.3333333333333</c:v>
                </c:pt>
                <c:pt idx="12">
                  <c:v>54.3333333333333</c:v>
                </c:pt>
                <c:pt idx="13">
                  <c:v>65</c:v>
                </c:pt>
                <c:pt idx="14">
                  <c:v>66.6666666666667</c:v>
                </c:pt>
                <c:pt idx="15">
                  <c:v>66.3333333333333</c:v>
                </c:pt>
                <c:pt idx="16">
                  <c:v>48.6666666666667</c:v>
                </c:pt>
                <c:pt idx="17">
                  <c:v>51</c:v>
                </c:pt>
                <c:pt idx="18">
                  <c:v>44</c:v>
                </c:pt>
                <c:pt idx="19">
                  <c:v>49</c:v>
                </c:pt>
                <c:pt idx="20">
                  <c:v>61.6666666666667</c:v>
                </c:pt>
                <c:pt idx="21">
                  <c:v>83.6666666666667</c:v>
                </c:pt>
                <c:pt idx="22">
                  <c:v>103.666666666667</c:v>
                </c:pt>
                <c:pt idx="23">
                  <c:v>94.3333333333333</c:v>
                </c:pt>
                <c:pt idx="24">
                  <c:v>105.666666666667</c:v>
                </c:pt>
                <c:pt idx="25">
                  <c:v>110.666666666667</c:v>
                </c:pt>
                <c:pt idx="26">
                  <c:v>130</c:v>
                </c:pt>
                <c:pt idx="27">
                  <c:v>111.333333333333</c:v>
                </c:pt>
                <c:pt idx="28">
                  <c:v>82.6666666666667</c:v>
                </c:pt>
                <c:pt idx="29">
                  <c:v>80</c:v>
                </c:pt>
                <c:pt idx="30">
                  <c:v>106</c:v>
                </c:pt>
                <c:pt idx="31">
                  <c:v>173.333333333333</c:v>
                </c:pt>
                <c:pt idx="32">
                  <c:v>185</c:v>
                </c:pt>
                <c:pt idx="33">
                  <c:v>186</c:v>
                </c:pt>
                <c:pt idx="34">
                  <c:v>140</c:v>
                </c:pt>
                <c:pt idx="35">
                  <c:v>121</c:v>
                </c:pt>
                <c:pt idx="36">
                  <c:v>98.3333333333333</c:v>
                </c:pt>
                <c:pt idx="37">
                  <c:v>110.666666666667</c:v>
                </c:pt>
                <c:pt idx="38">
                  <c:v>173.666666666667</c:v>
                </c:pt>
                <c:pt idx="39">
                  <c:v>202.666666666667</c:v>
                </c:pt>
                <c:pt idx="40">
                  <c:v>195</c:v>
                </c:pt>
                <c:pt idx="41">
                  <c:v>137.666666666667</c:v>
                </c:pt>
                <c:pt idx="42">
                  <c:v>141.666666666667</c:v>
                </c:pt>
                <c:pt idx="43">
                  <c:v>145</c:v>
                </c:pt>
                <c:pt idx="44">
                  <c:v>161.666666666667</c:v>
                </c:pt>
                <c:pt idx="45">
                  <c:v>158</c:v>
                </c:pt>
                <c:pt idx="46">
                  <c:v>176.333333333333</c:v>
                </c:pt>
                <c:pt idx="47">
                  <c:v>185.333333333333</c:v>
                </c:pt>
                <c:pt idx="48">
                  <c:v>219.666666666667</c:v>
                </c:pt>
                <c:pt idx="49">
                  <c:v>237</c:v>
                </c:pt>
                <c:pt idx="50">
                  <c:v>236.666666666667</c:v>
                </c:pt>
                <c:pt idx="51">
                  <c:v>200.666666666667</c:v>
                </c:pt>
                <c:pt idx="52">
                  <c:v>185</c:v>
                </c:pt>
                <c:pt idx="53">
                  <c:v>210.666666666667</c:v>
                </c:pt>
                <c:pt idx="54">
                  <c:v>199</c:v>
                </c:pt>
                <c:pt idx="55">
                  <c:v>172.333333333333</c:v>
                </c:pt>
                <c:pt idx="56">
                  <c:v>157.333333333333</c:v>
                </c:pt>
                <c:pt idx="57">
                  <c:v>228.333333333333</c:v>
                </c:pt>
                <c:pt idx="58">
                  <c:v>292</c:v>
                </c:pt>
                <c:pt idx="59">
                  <c:v>317.666666666667</c:v>
                </c:pt>
                <c:pt idx="60">
                  <c:v>265.666666666667</c:v>
                </c:pt>
                <c:pt idx="61">
                  <c:v>263</c:v>
                </c:pt>
                <c:pt idx="62">
                  <c:v>261</c:v>
                </c:pt>
                <c:pt idx="63">
                  <c:v>290.666666666667</c:v>
                </c:pt>
                <c:pt idx="64">
                  <c:v>352.666666666667</c:v>
                </c:pt>
                <c:pt idx="65">
                  <c:v>379.666666666667</c:v>
                </c:pt>
                <c:pt idx="66">
                  <c:v>410.333333333333</c:v>
                </c:pt>
                <c:pt idx="67">
                  <c:v>355.333333333333</c:v>
                </c:pt>
                <c:pt idx="68">
                  <c:v>336</c:v>
                </c:pt>
                <c:pt idx="69">
                  <c:v>268.333333333333</c:v>
                </c:pt>
                <c:pt idx="70">
                  <c:v>253.666666666667</c:v>
                </c:pt>
                <c:pt idx="71">
                  <c:v>273.666666666667</c:v>
                </c:pt>
                <c:pt idx="72">
                  <c:v>347.666666666667</c:v>
                </c:pt>
                <c:pt idx="73">
                  <c:v>404.666666666667</c:v>
                </c:pt>
                <c:pt idx="74">
                  <c:v>358.333333333333</c:v>
                </c:pt>
                <c:pt idx="75">
                  <c:v>324</c:v>
                </c:pt>
                <c:pt idx="76">
                  <c:v>262</c:v>
                </c:pt>
                <c:pt idx="77">
                  <c:v>289.666666666667</c:v>
                </c:pt>
                <c:pt idx="78">
                  <c:v>322.333333333333</c:v>
                </c:pt>
                <c:pt idx="79">
                  <c:v>364.666666666667</c:v>
                </c:pt>
                <c:pt idx="80">
                  <c:v>400</c:v>
                </c:pt>
                <c:pt idx="81">
                  <c:v>458.666666666667</c:v>
                </c:pt>
                <c:pt idx="82">
                  <c:v>447.333333333333</c:v>
                </c:pt>
                <c:pt idx="83">
                  <c:v>426</c:v>
                </c:pt>
                <c:pt idx="84">
                  <c:v>421</c:v>
                </c:pt>
                <c:pt idx="85">
                  <c:v>530.333333333333</c:v>
                </c:pt>
                <c:pt idx="86">
                  <c:v>587</c:v>
                </c:pt>
                <c:pt idx="87">
                  <c:v>616.666666666667</c:v>
                </c:pt>
                <c:pt idx="88">
                  <c:v>608</c:v>
                </c:pt>
                <c:pt idx="89">
                  <c:v>572.333333333333</c:v>
                </c:pt>
                <c:pt idx="90">
                  <c:v>519</c:v>
                </c:pt>
                <c:pt idx="91">
                  <c:v>538.333333333333</c:v>
                </c:pt>
                <c:pt idx="92">
                  <c:v>583.333333333333</c:v>
                </c:pt>
                <c:pt idx="93">
                  <c:v>664.333333333333</c:v>
                </c:pt>
                <c:pt idx="94">
                  <c:v>656.333333333333</c:v>
                </c:pt>
                <c:pt idx="95">
                  <c:v>651.333333333333</c:v>
                </c:pt>
              </c:numCache>
            </c:numRef>
          </c:val>
        </c:ser>
        <c:axId val="20226543"/>
        <c:axId val="79141385"/>
      </c:areaChart>
      <c:catAx>
        <c:axId val="2022654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Tanggal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79141385"/>
        <c:crosses val="autoZero"/>
        <c:auto val="1"/>
        <c:lblAlgn val="ctr"/>
        <c:lblOffset val="100"/>
        <c:noMultiLvlLbl val="0"/>
      </c:catAx>
      <c:valAx>
        <c:axId val="79141385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20226543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gapWidth val="100"/>
        <c:overlap val="0"/>
        <c:axId val="89125515"/>
        <c:axId val="97704411"/>
      </c:barChart>
      <c:catAx>
        <c:axId val="89125515"/>
        <c:scaling>
          <c:orientation val="minMax"/>
        </c:scaling>
        <c:delete val="1"/>
        <c:axPos val="b"/>
        <c:numFmt formatCode="[$-409]mm/dd/yyyy" sourceLinked="1"/>
        <c:majorTickMark val="out"/>
        <c:minorTickMark val="none"/>
        <c:tickLblPos val="none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7704411"/>
        <c:auto val="1"/>
        <c:lblAlgn val="ctr"/>
        <c:lblOffset val="100"/>
        <c:noMultiLvlLbl val="0"/>
      </c:catAx>
      <c:valAx>
        <c:axId val="9770441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one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9125515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'Statistik Harian'!$B$1</c:f>
              <c:strCache>
                <c:ptCount val="1"/>
                <c:pt idx="0">
                  <c:v>Kasus baru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</c:spPr>
          <c:invertIfNegative val="0"/>
          <c:dPt>
            <c:idx val="0"/>
            <c:invertIfNegative val="0"/>
            <c:spPr>
              <a:solidFill>
                <a:srgbClr val="004586"/>
              </a:solidFill>
              <a:ln>
                <a:noFill/>
              </a:ln>
            </c:spPr>
          </c:dPt>
          <c:dPt>
            <c:idx val="1"/>
            <c:invertIfNegative val="0"/>
            <c:spPr>
              <a:solidFill>
                <a:srgbClr val="ff420e"/>
              </a:solidFill>
              <a:ln>
                <a:noFill/>
              </a:ln>
            </c:spPr>
          </c:dPt>
          <c:dPt>
            <c:idx val="2"/>
            <c:invertIfNegative val="0"/>
            <c:spPr>
              <a:solidFill>
                <a:srgbClr val="ffd320"/>
              </a:solidFill>
              <a:ln>
                <a:noFill/>
              </a:ln>
            </c:spPr>
          </c:dPt>
          <c:dPt>
            <c:idx val="3"/>
            <c:invertIfNegative val="0"/>
            <c:spPr>
              <a:solidFill>
                <a:srgbClr val="579d1c"/>
              </a:solidFill>
              <a:ln>
                <a:noFill/>
              </a:ln>
            </c:spPr>
          </c:dPt>
          <c:dPt>
            <c:idx val="4"/>
            <c:invertIfNegative val="0"/>
            <c:spPr>
              <a:solidFill>
                <a:srgbClr val="7e0021"/>
              </a:solidFill>
              <a:ln>
                <a:noFill/>
              </a:ln>
            </c:spPr>
          </c:dPt>
          <c:dPt>
            <c:idx val="5"/>
            <c:invertIfNegative val="0"/>
            <c:spPr>
              <a:solidFill>
                <a:srgbClr val="83caff"/>
              </a:solidFill>
              <a:ln>
                <a:noFill/>
              </a:ln>
            </c:spPr>
          </c:dPt>
          <c:dPt>
            <c:idx val="6"/>
            <c:invertIfNegative val="0"/>
            <c:spPr>
              <a:solidFill>
                <a:srgbClr val="314004"/>
              </a:solidFill>
              <a:ln>
                <a:noFill/>
              </a:ln>
            </c:spPr>
          </c:dPt>
          <c:dPt>
            <c:idx val="7"/>
            <c:invertIfNegative val="0"/>
            <c:spPr>
              <a:solidFill>
                <a:srgbClr val="aecf00"/>
              </a:solidFill>
              <a:ln>
                <a:noFill/>
              </a:ln>
            </c:spPr>
          </c:dPt>
          <c:dPt>
            <c:idx val="8"/>
            <c:invertIfNegative val="0"/>
            <c:spPr>
              <a:solidFill>
                <a:srgbClr val="4b1f6f"/>
              </a:solidFill>
              <a:ln>
                <a:noFill/>
              </a:ln>
            </c:spPr>
          </c:dPt>
          <c:dPt>
            <c:idx val="9"/>
            <c:invertIfNegative val="0"/>
            <c:spPr>
              <a:solidFill>
                <a:srgbClr val="ff950e"/>
              </a:solidFill>
              <a:ln>
                <a:noFill/>
              </a:ln>
            </c:spPr>
          </c:dPt>
          <c:dPt>
            <c:idx val="10"/>
            <c:invertIfNegative val="0"/>
            <c:spPr>
              <a:solidFill>
                <a:srgbClr val="c5000b"/>
              </a:solidFill>
              <a:ln>
                <a:noFill/>
              </a:ln>
            </c:spPr>
          </c:dPt>
          <c:dPt>
            <c:idx val="11"/>
            <c:invertIfNegative val="0"/>
            <c:spPr>
              <a:solidFill>
                <a:srgbClr val="0084d1"/>
              </a:solidFill>
              <a:ln>
                <a:noFill/>
              </a:ln>
            </c:spPr>
          </c:dPt>
          <c:dPt>
            <c:idx val="12"/>
            <c:invertIfNegative val="0"/>
            <c:spPr>
              <a:solidFill>
                <a:srgbClr val="004586"/>
              </a:solidFill>
              <a:ln>
                <a:noFill/>
              </a:ln>
            </c:spPr>
          </c:dPt>
          <c:dPt>
            <c:idx val="13"/>
            <c:invertIfNegative val="0"/>
            <c:spPr>
              <a:solidFill>
                <a:srgbClr val="ff420e"/>
              </a:solidFill>
              <a:ln>
                <a:noFill/>
              </a:ln>
            </c:spPr>
          </c:dPt>
          <c:dPt>
            <c:idx val="14"/>
            <c:invertIfNegative val="0"/>
            <c:spPr>
              <a:solidFill>
                <a:srgbClr val="ffd320"/>
              </a:solidFill>
              <a:ln>
                <a:noFill/>
              </a:ln>
            </c:spPr>
          </c:dPt>
          <c:dPt>
            <c:idx val="15"/>
            <c:invertIfNegative val="0"/>
            <c:spPr>
              <a:solidFill>
                <a:srgbClr val="579d1c"/>
              </a:solidFill>
              <a:ln>
                <a:noFill/>
              </a:ln>
            </c:spPr>
          </c:dPt>
          <c:dPt>
            <c:idx val="16"/>
            <c:invertIfNegative val="0"/>
            <c:spPr>
              <a:solidFill>
                <a:srgbClr val="7e0021"/>
              </a:solidFill>
              <a:ln>
                <a:noFill/>
              </a:ln>
            </c:spPr>
          </c:dPt>
          <c:dPt>
            <c:idx val="17"/>
            <c:invertIfNegative val="0"/>
            <c:spPr>
              <a:solidFill>
                <a:srgbClr val="83caff"/>
              </a:solidFill>
              <a:ln>
                <a:noFill/>
              </a:ln>
            </c:spPr>
          </c:dPt>
          <c:dPt>
            <c:idx val="18"/>
            <c:invertIfNegative val="0"/>
            <c:spPr>
              <a:solidFill>
                <a:srgbClr val="314004"/>
              </a:solidFill>
              <a:ln>
                <a:noFill/>
              </a:ln>
            </c:spPr>
          </c:dPt>
          <c:dPt>
            <c:idx val="19"/>
            <c:invertIfNegative val="0"/>
            <c:spPr>
              <a:solidFill>
                <a:srgbClr val="aecf00"/>
              </a:solidFill>
              <a:ln>
                <a:noFill/>
              </a:ln>
            </c:spPr>
          </c:dPt>
          <c:dPt>
            <c:idx val="20"/>
            <c:invertIfNegative val="0"/>
            <c:spPr>
              <a:solidFill>
                <a:srgbClr val="4b1f6f"/>
              </a:solidFill>
              <a:ln>
                <a:noFill/>
              </a:ln>
            </c:spPr>
          </c:dPt>
          <c:dPt>
            <c:idx val="21"/>
            <c:invertIfNegative val="0"/>
            <c:spPr>
              <a:solidFill>
                <a:srgbClr val="ff950e"/>
              </a:solidFill>
              <a:ln>
                <a:noFill/>
              </a:ln>
            </c:spPr>
          </c:dPt>
          <c:dPt>
            <c:idx val="22"/>
            <c:invertIfNegative val="0"/>
            <c:spPr>
              <a:solidFill>
                <a:srgbClr val="c5000b"/>
              </a:solidFill>
              <a:ln>
                <a:noFill/>
              </a:ln>
            </c:spPr>
          </c:dPt>
          <c:dPt>
            <c:idx val="23"/>
            <c:invertIfNegative val="0"/>
            <c:spPr>
              <a:solidFill>
                <a:srgbClr val="0084d1"/>
              </a:solidFill>
              <a:ln>
                <a:noFill/>
              </a:ln>
            </c:spPr>
          </c:dPt>
          <c:dPt>
            <c:idx val="24"/>
            <c:invertIfNegative val="0"/>
            <c:spPr>
              <a:solidFill>
                <a:srgbClr val="004586"/>
              </a:solidFill>
              <a:ln>
                <a:noFill/>
              </a:ln>
            </c:spPr>
          </c:dPt>
          <c:dPt>
            <c:idx val="25"/>
            <c:invertIfNegative val="0"/>
            <c:spPr>
              <a:solidFill>
                <a:srgbClr val="ff420e"/>
              </a:solidFill>
              <a:ln>
                <a:noFill/>
              </a:ln>
            </c:spPr>
          </c:dPt>
          <c:dPt>
            <c:idx val="26"/>
            <c:invertIfNegative val="0"/>
            <c:spPr>
              <a:solidFill>
                <a:srgbClr val="ffd320"/>
              </a:solidFill>
              <a:ln>
                <a:noFill/>
              </a:ln>
            </c:spPr>
          </c:dPt>
          <c:dPt>
            <c:idx val="27"/>
            <c:invertIfNegative val="0"/>
            <c:spPr>
              <a:solidFill>
                <a:srgbClr val="579d1c"/>
              </a:solidFill>
              <a:ln>
                <a:noFill/>
              </a:ln>
            </c:spPr>
          </c:dPt>
          <c:dPt>
            <c:idx val="28"/>
            <c:invertIfNegative val="0"/>
            <c:spPr>
              <a:solidFill>
                <a:srgbClr val="7e0021"/>
              </a:solidFill>
              <a:ln>
                <a:noFill/>
              </a:ln>
            </c:spPr>
          </c:dPt>
          <c:dPt>
            <c:idx val="29"/>
            <c:invertIfNegative val="0"/>
            <c:spPr>
              <a:solidFill>
                <a:srgbClr val="83caff"/>
              </a:solidFill>
              <a:ln>
                <a:noFill/>
              </a:ln>
            </c:spPr>
          </c:dPt>
          <c:dPt>
            <c:idx val="30"/>
            <c:invertIfNegative val="0"/>
            <c:spPr>
              <a:solidFill>
                <a:srgbClr val="314004"/>
              </a:solidFill>
              <a:ln>
                <a:noFill/>
              </a:ln>
            </c:spPr>
          </c:dPt>
          <c:dPt>
            <c:idx val="31"/>
            <c:invertIfNegative val="0"/>
            <c:spPr>
              <a:solidFill>
                <a:srgbClr val="aecf00"/>
              </a:solidFill>
              <a:ln>
                <a:noFill/>
              </a:ln>
            </c:spPr>
          </c:dPt>
          <c:dPt>
            <c:idx val="32"/>
            <c:invertIfNegative val="0"/>
            <c:spPr>
              <a:solidFill>
                <a:srgbClr val="4b1f6f"/>
              </a:solidFill>
              <a:ln>
                <a:noFill/>
              </a:ln>
            </c:spPr>
          </c:dPt>
          <c:dPt>
            <c:idx val="33"/>
            <c:invertIfNegative val="0"/>
            <c:spPr>
              <a:solidFill>
                <a:srgbClr val="ff950e"/>
              </a:solidFill>
              <a:ln>
                <a:noFill/>
              </a:ln>
            </c:spPr>
          </c:dPt>
          <c:dPt>
            <c:idx val="34"/>
            <c:invertIfNegative val="0"/>
            <c:spPr>
              <a:solidFill>
                <a:srgbClr val="c5000b"/>
              </a:solidFill>
              <a:ln>
                <a:noFill/>
              </a:ln>
            </c:spPr>
          </c:dPt>
          <c:dPt>
            <c:idx val="35"/>
            <c:invertIfNegative val="0"/>
            <c:spPr>
              <a:solidFill>
                <a:srgbClr val="0084d1"/>
              </a:solidFill>
              <a:ln>
                <a:noFill/>
              </a:ln>
            </c:spPr>
          </c:dPt>
          <c:dPt>
            <c:idx val="36"/>
            <c:invertIfNegative val="0"/>
            <c:spPr>
              <a:solidFill>
                <a:srgbClr val="004586"/>
              </a:solidFill>
              <a:ln>
                <a:noFill/>
              </a:ln>
            </c:spPr>
          </c:dPt>
          <c:dPt>
            <c:idx val="37"/>
            <c:invertIfNegative val="0"/>
            <c:spPr>
              <a:solidFill>
                <a:srgbClr val="ff420e"/>
              </a:solidFill>
              <a:ln>
                <a:noFill/>
              </a:ln>
            </c:spPr>
          </c:dPt>
          <c:dPt>
            <c:idx val="38"/>
            <c:invertIfNegative val="0"/>
            <c:spPr>
              <a:solidFill>
                <a:srgbClr val="ffd320"/>
              </a:solidFill>
              <a:ln>
                <a:noFill/>
              </a:ln>
            </c:spPr>
          </c:dPt>
          <c:dPt>
            <c:idx val="39"/>
            <c:invertIfNegative val="0"/>
            <c:spPr>
              <a:solidFill>
                <a:srgbClr val="579d1c"/>
              </a:solidFill>
              <a:ln>
                <a:noFill/>
              </a:ln>
            </c:spPr>
          </c:dPt>
          <c:dPt>
            <c:idx val="40"/>
            <c:invertIfNegative val="0"/>
            <c:spPr>
              <a:solidFill>
                <a:srgbClr val="7e0021"/>
              </a:solidFill>
              <a:ln>
                <a:noFill/>
              </a:ln>
            </c:spPr>
          </c:dPt>
          <c:dPt>
            <c:idx val="41"/>
            <c:invertIfNegative val="0"/>
            <c:spPr>
              <a:solidFill>
                <a:srgbClr val="83caff"/>
              </a:solidFill>
              <a:ln>
                <a:noFill/>
              </a:ln>
            </c:spPr>
          </c:dPt>
          <c:dPt>
            <c:idx val="42"/>
            <c:invertIfNegative val="0"/>
            <c:spPr>
              <a:solidFill>
                <a:srgbClr val="314004"/>
              </a:solidFill>
              <a:ln>
                <a:noFill/>
              </a:ln>
            </c:spPr>
          </c:dPt>
          <c:dPt>
            <c:idx val="43"/>
            <c:invertIfNegative val="0"/>
            <c:spPr>
              <a:solidFill>
                <a:srgbClr val="aecf00"/>
              </a:solidFill>
              <a:ln>
                <a:noFill/>
              </a:ln>
            </c:spPr>
          </c:dPt>
          <c:dPt>
            <c:idx val="44"/>
            <c:invertIfNegative val="0"/>
            <c:spPr>
              <a:solidFill>
                <a:srgbClr val="4b1f6f"/>
              </a:solidFill>
              <a:ln>
                <a:noFill/>
              </a:ln>
            </c:spPr>
          </c:dPt>
          <c:dPt>
            <c:idx val="45"/>
            <c:invertIfNegative val="0"/>
            <c:spPr>
              <a:solidFill>
                <a:srgbClr val="ff950e"/>
              </a:solidFill>
              <a:ln>
                <a:noFill/>
              </a:ln>
            </c:spPr>
          </c:dPt>
          <c:dPt>
            <c:idx val="46"/>
            <c:invertIfNegative val="0"/>
            <c:spPr>
              <a:solidFill>
                <a:srgbClr val="c5000b"/>
              </a:solidFill>
              <a:ln>
                <a:noFill/>
              </a:ln>
            </c:spPr>
          </c:dPt>
          <c:dPt>
            <c:idx val="47"/>
            <c:invertIfNegative val="0"/>
            <c:spPr>
              <a:solidFill>
                <a:srgbClr val="0084d1"/>
              </a:solidFill>
              <a:ln>
                <a:noFill/>
              </a:ln>
            </c:spPr>
          </c:dPt>
          <c:dPt>
            <c:idx val="48"/>
            <c:invertIfNegative val="0"/>
            <c:spPr>
              <a:solidFill>
                <a:srgbClr val="004586"/>
              </a:solidFill>
              <a:ln>
                <a:noFill/>
              </a:ln>
            </c:spPr>
          </c:dPt>
          <c:dPt>
            <c:idx val="49"/>
            <c:invertIfNegative val="0"/>
            <c:spPr>
              <a:solidFill>
                <a:srgbClr val="ff420e"/>
              </a:solidFill>
              <a:ln>
                <a:noFill/>
              </a:ln>
            </c:spPr>
          </c:dPt>
          <c:dPt>
            <c:idx val="50"/>
            <c:invertIfNegative val="0"/>
            <c:spPr>
              <a:solidFill>
                <a:srgbClr val="ffd320"/>
              </a:solidFill>
              <a:ln>
                <a:noFill/>
              </a:ln>
            </c:spPr>
          </c:dPt>
          <c:dPt>
            <c:idx val="51"/>
            <c:invertIfNegative val="0"/>
            <c:spPr>
              <a:solidFill>
                <a:srgbClr val="579d1c"/>
              </a:solidFill>
              <a:ln>
                <a:noFill/>
              </a:ln>
            </c:spPr>
          </c:dPt>
          <c:dPt>
            <c:idx val="52"/>
            <c:invertIfNegative val="0"/>
            <c:spPr>
              <a:solidFill>
                <a:srgbClr val="7e0021"/>
              </a:solidFill>
              <a:ln>
                <a:noFill/>
              </a:ln>
            </c:spPr>
          </c:dPt>
          <c:dPt>
            <c:idx val="53"/>
            <c:invertIfNegative val="0"/>
            <c:spPr>
              <a:solidFill>
                <a:srgbClr val="83caff"/>
              </a:solidFill>
              <a:ln>
                <a:noFill/>
              </a:ln>
            </c:spPr>
          </c:dPt>
          <c:dPt>
            <c:idx val="54"/>
            <c:invertIfNegative val="0"/>
            <c:spPr>
              <a:solidFill>
                <a:srgbClr val="314004"/>
              </a:solidFill>
              <a:ln>
                <a:noFill/>
              </a:ln>
            </c:spPr>
          </c:dPt>
          <c:dPt>
            <c:idx val="55"/>
            <c:invertIfNegative val="0"/>
            <c:spPr>
              <a:solidFill>
                <a:srgbClr val="aecf00"/>
              </a:solidFill>
              <a:ln>
                <a:noFill/>
              </a:ln>
            </c:spPr>
          </c:dPt>
          <c:dPt>
            <c:idx val="56"/>
            <c:invertIfNegative val="0"/>
            <c:spPr>
              <a:solidFill>
                <a:srgbClr val="4b1f6f"/>
              </a:solidFill>
              <a:ln>
                <a:noFill/>
              </a:ln>
            </c:spPr>
          </c:dPt>
          <c:dPt>
            <c:idx val="57"/>
            <c:invertIfNegative val="0"/>
            <c:spPr>
              <a:solidFill>
                <a:srgbClr val="ff950e"/>
              </a:solidFill>
              <a:ln>
                <a:noFill/>
              </a:ln>
            </c:spPr>
          </c:dPt>
          <c:dPt>
            <c:idx val="58"/>
            <c:invertIfNegative val="0"/>
            <c:spPr>
              <a:solidFill>
                <a:srgbClr val="c5000b"/>
              </a:solidFill>
              <a:ln>
                <a:noFill/>
              </a:ln>
            </c:spPr>
          </c:dPt>
          <c:dPt>
            <c:idx val="59"/>
            <c:invertIfNegative val="0"/>
            <c:spPr>
              <a:solidFill>
                <a:srgbClr val="0084d1"/>
              </a:solidFill>
              <a:ln>
                <a:noFill/>
              </a:ln>
            </c:spPr>
          </c:dPt>
          <c:dPt>
            <c:idx val="60"/>
            <c:invertIfNegative val="0"/>
            <c:spPr>
              <a:solidFill>
                <a:srgbClr val="004586"/>
              </a:solidFill>
              <a:ln>
                <a:noFill/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2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3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4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5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6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7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8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9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10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11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12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13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14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15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16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17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18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19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20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21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22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23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24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25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26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27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28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29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30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31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32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33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34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35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36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37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38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39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40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41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42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43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44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45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46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47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48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49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50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51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52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53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54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55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56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57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58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59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60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'Statistik Harian'!$A$2:$A$62</c:f>
              <c:strCache>
                <c:ptCount val="61"/>
                <c:pt idx="0">
                  <c:v>2 Mar</c:v>
                </c:pt>
                <c:pt idx="1">
                  <c:v>3 Mar</c:v>
                </c:pt>
                <c:pt idx="2">
                  <c:v>4 Mar</c:v>
                </c:pt>
                <c:pt idx="3">
                  <c:v>5 Mar</c:v>
                </c:pt>
                <c:pt idx="4">
                  <c:v>6 Mar</c:v>
                </c:pt>
                <c:pt idx="5">
                  <c:v>7 Mar</c:v>
                </c:pt>
                <c:pt idx="6">
                  <c:v>8 Mar</c:v>
                </c:pt>
                <c:pt idx="7">
                  <c:v>9 Mar</c:v>
                </c:pt>
                <c:pt idx="8">
                  <c:v>10 Mar</c:v>
                </c:pt>
                <c:pt idx="9">
                  <c:v>12 Mar</c:v>
                </c:pt>
                <c:pt idx="10">
                  <c:v>13 Mar</c:v>
                </c:pt>
                <c:pt idx="11">
                  <c:v>14 Mar</c:v>
                </c:pt>
                <c:pt idx="12">
                  <c:v>15 Mar</c:v>
                </c:pt>
                <c:pt idx="13">
                  <c:v>16 Mar</c:v>
                </c:pt>
                <c:pt idx="14">
                  <c:v>17 Mar</c:v>
                </c:pt>
                <c:pt idx="15">
                  <c:v>18 Mar</c:v>
                </c:pt>
                <c:pt idx="16">
                  <c:v>19 Mar</c:v>
                </c:pt>
                <c:pt idx="17">
                  <c:v>20 Mar</c:v>
                </c:pt>
                <c:pt idx="18">
                  <c:v>21 Mar</c:v>
                </c:pt>
                <c:pt idx="19">
                  <c:v>22 Mar</c:v>
                </c:pt>
                <c:pt idx="20">
                  <c:v>23 Mar</c:v>
                </c:pt>
                <c:pt idx="21">
                  <c:v>24 Mar</c:v>
                </c:pt>
                <c:pt idx="22">
                  <c:v>25 Mar</c:v>
                </c:pt>
                <c:pt idx="23">
                  <c:v>26 Mar</c:v>
                </c:pt>
                <c:pt idx="24">
                  <c:v>27 Mar</c:v>
                </c:pt>
                <c:pt idx="25">
                  <c:v>28 Mar</c:v>
                </c:pt>
                <c:pt idx="26">
                  <c:v>29 Mar</c:v>
                </c:pt>
                <c:pt idx="27">
                  <c:v>30 Mar</c:v>
                </c:pt>
                <c:pt idx="28">
                  <c:v>31 Mar</c:v>
                </c:pt>
                <c:pt idx="29">
                  <c:v>1 Apr</c:v>
                </c:pt>
                <c:pt idx="30">
                  <c:v>2 Apr</c:v>
                </c:pt>
                <c:pt idx="31">
                  <c:v>3 Apr</c:v>
                </c:pt>
                <c:pt idx="32">
                  <c:v>4 Apr</c:v>
                </c:pt>
                <c:pt idx="33">
                  <c:v>5 Apr</c:v>
                </c:pt>
                <c:pt idx="34">
                  <c:v>6 Apr</c:v>
                </c:pt>
                <c:pt idx="35">
                  <c:v>7 Apr</c:v>
                </c:pt>
                <c:pt idx="36">
                  <c:v>8 Apr</c:v>
                </c:pt>
                <c:pt idx="37">
                  <c:v>9 Apr</c:v>
                </c:pt>
                <c:pt idx="38">
                  <c:v>10 Apr</c:v>
                </c:pt>
                <c:pt idx="39">
                  <c:v>11 Apr</c:v>
                </c:pt>
                <c:pt idx="40">
                  <c:v>12 Apr</c:v>
                </c:pt>
                <c:pt idx="41">
                  <c:v>13 Apr</c:v>
                </c:pt>
                <c:pt idx="42">
                  <c:v>14 Apr</c:v>
                </c:pt>
                <c:pt idx="43">
                  <c:v>15 Apr</c:v>
                </c:pt>
                <c:pt idx="44">
                  <c:v>16 Apr</c:v>
                </c:pt>
                <c:pt idx="45">
                  <c:v>17 Apr</c:v>
                </c:pt>
                <c:pt idx="46">
                  <c:v>18 Apr</c:v>
                </c:pt>
                <c:pt idx="47">
                  <c:v>19 Apr</c:v>
                </c:pt>
                <c:pt idx="48">
                  <c:v>20 Apr</c:v>
                </c:pt>
                <c:pt idx="49">
                  <c:v>21 Apr</c:v>
                </c:pt>
                <c:pt idx="50">
                  <c:v>22 Apr</c:v>
                </c:pt>
                <c:pt idx="51">
                  <c:v>23 Apr</c:v>
                </c:pt>
                <c:pt idx="52">
                  <c:v>24 Apr</c:v>
                </c:pt>
                <c:pt idx="53">
                  <c:v>25 Apr</c:v>
                </c:pt>
                <c:pt idx="54">
                  <c:v>26 Apr</c:v>
                </c:pt>
                <c:pt idx="55">
                  <c:v>27 Apr</c:v>
                </c:pt>
                <c:pt idx="56">
                  <c:v>28 Apr</c:v>
                </c:pt>
                <c:pt idx="57">
                  <c:v>29 Apr</c:v>
                </c:pt>
                <c:pt idx="58">
                  <c:v>30 Apr</c:v>
                </c:pt>
                <c:pt idx="59">
                  <c:v>1 May</c:v>
                </c:pt>
                <c:pt idx="60">
                  <c:v>2 May</c:v>
                </c:pt>
              </c:strCache>
            </c:strRef>
          </c:cat>
          <c:val>
            <c:numRef>
              <c:f>'Statistik Harian'!$B$2:$B$62</c:f>
              <c:numCache>
                <c:formatCode>General</c:formatCode>
                <c:ptCount val="6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2</c:v>
                </c:pt>
                <c:pt idx="7">
                  <c:v>13</c:v>
                </c:pt>
                <c:pt idx="8">
                  <c:v>8</c:v>
                </c:pt>
                <c:pt idx="9">
                  <c:v>0</c:v>
                </c:pt>
                <c:pt idx="10">
                  <c:v>35</c:v>
                </c:pt>
                <c:pt idx="11">
                  <c:v>27</c:v>
                </c:pt>
                <c:pt idx="12">
                  <c:v>21</c:v>
                </c:pt>
                <c:pt idx="13">
                  <c:v>17</c:v>
                </c:pt>
                <c:pt idx="14">
                  <c:v>38</c:v>
                </c:pt>
                <c:pt idx="15">
                  <c:v>55</c:v>
                </c:pt>
                <c:pt idx="16">
                  <c:v>82</c:v>
                </c:pt>
                <c:pt idx="17">
                  <c:v>60</c:v>
                </c:pt>
                <c:pt idx="18">
                  <c:v>81</c:v>
                </c:pt>
                <c:pt idx="19">
                  <c:v>64</c:v>
                </c:pt>
                <c:pt idx="20">
                  <c:v>65</c:v>
                </c:pt>
                <c:pt idx="21">
                  <c:v>106</c:v>
                </c:pt>
                <c:pt idx="22">
                  <c:v>105</c:v>
                </c:pt>
                <c:pt idx="23">
                  <c:v>103</c:v>
                </c:pt>
                <c:pt idx="24">
                  <c:v>153</c:v>
                </c:pt>
                <c:pt idx="25">
                  <c:v>109</c:v>
                </c:pt>
                <c:pt idx="26">
                  <c:v>130</c:v>
                </c:pt>
                <c:pt idx="27">
                  <c:v>129</c:v>
                </c:pt>
                <c:pt idx="28">
                  <c:v>114</c:v>
                </c:pt>
                <c:pt idx="29">
                  <c:v>149</c:v>
                </c:pt>
                <c:pt idx="30">
                  <c:v>113</c:v>
                </c:pt>
                <c:pt idx="31">
                  <c:v>196</c:v>
                </c:pt>
                <c:pt idx="32">
                  <c:v>106</c:v>
                </c:pt>
                <c:pt idx="33">
                  <c:v>181</c:v>
                </c:pt>
                <c:pt idx="34">
                  <c:v>218</c:v>
                </c:pt>
                <c:pt idx="35">
                  <c:v>247</c:v>
                </c:pt>
                <c:pt idx="36">
                  <c:v>218</c:v>
                </c:pt>
                <c:pt idx="37">
                  <c:v>337</c:v>
                </c:pt>
                <c:pt idx="38">
                  <c:v>219</c:v>
                </c:pt>
                <c:pt idx="39">
                  <c:v>330</c:v>
                </c:pt>
                <c:pt idx="40">
                  <c:v>399</c:v>
                </c:pt>
                <c:pt idx="41">
                  <c:v>316</c:v>
                </c:pt>
                <c:pt idx="42">
                  <c:v>282</c:v>
                </c:pt>
                <c:pt idx="43">
                  <c:v>297</c:v>
                </c:pt>
                <c:pt idx="44">
                  <c:v>380</c:v>
                </c:pt>
                <c:pt idx="45">
                  <c:v>407</c:v>
                </c:pt>
                <c:pt idx="46">
                  <c:v>325</c:v>
                </c:pt>
                <c:pt idx="47">
                  <c:v>327</c:v>
                </c:pt>
                <c:pt idx="48">
                  <c:v>185</c:v>
                </c:pt>
                <c:pt idx="49">
                  <c:v>375</c:v>
                </c:pt>
                <c:pt idx="50">
                  <c:v>283</c:v>
                </c:pt>
                <c:pt idx="51">
                  <c:v>357</c:v>
                </c:pt>
                <c:pt idx="52">
                  <c:v>436</c:v>
                </c:pt>
                <c:pt idx="53">
                  <c:v>396</c:v>
                </c:pt>
                <c:pt idx="54">
                  <c:v>275</c:v>
                </c:pt>
                <c:pt idx="55">
                  <c:v>214</c:v>
                </c:pt>
                <c:pt idx="56">
                  <c:v>415</c:v>
                </c:pt>
                <c:pt idx="57">
                  <c:v>260</c:v>
                </c:pt>
                <c:pt idx="58">
                  <c:v>347</c:v>
                </c:pt>
                <c:pt idx="59">
                  <c:v>433</c:v>
                </c:pt>
                <c:pt idx="60">
                  <c:v>292</c:v>
                </c:pt>
              </c:numCache>
            </c:numRef>
          </c:val>
        </c:ser>
        <c:gapWidth val="150"/>
        <c:overlap val="0"/>
        <c:axId val="11676363"/>
        <c:axId val="82320087"/>
      </c:barChart>
      <c:catAx>
        <c:axId val="11676363"/>
        <c:scaling>
          <c:orientation val="minMax"/>
        </c:scaling>
        <c:delete val="0"/>
        <c:axPos val="b"/>
        <c:numFmt formatCode="d\ mmm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82320087"/>
        <c:crosses val="autoZero"/>
        <c:auto val="1"/>
        <c:lblAlgn val="ctr"/>
        <c:lblOffset val="100"/>
        <c:noMultiLvlLbl val="0"/>
      </c:catAx>
      <c:valAx>
        <c:axId val="82320087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11676363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stacked"/>
        <c:varyColors val="0"/>
        <c:ser>
          <c:idx val="0"/>
          <c:order val="0"/>
          <c:tx>
            <c:strRef>
              <c:f>'Statistik Harian'!$J$1</c:f>
              <c:strCache>
                <c:ptCount val="1"/>
                <c:pt idx="0">
                  <c:v>Tingkat kesembuhan (seluruh kasus)</c:v>
                </c:pt>
              </c:strCache>
            </c:strRef>
          </c:tx>
          <c:spPr>
            <a:solidFill>
              <a:srgbClr val="cc412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'Statistik Harian'!$A$2:$A$62</c:f>
              <c:strCache>
                <c:ptCount val="61"/>
                <c:pt idx="0">
                  <c:v>2 Mar</c:v>
                </c:pt>
                <c:pt idx="1">
                  <c:v>3 Mar</c:v>
                </c:pt>
                <c:pt idx="2">
                  <c:v>4 Mar</c:v>
                </c:pt>
                <c:pt idx="3">
                  <c:v>5 Mar</c:v>
                </c:pt>
                <c:pt idx="4">
                  <c:v>6 Mar</c:v>
                </c:pt>
                <c:pt idx="5">
                  <c:v>7 Mar</c:v>
                </c:pt>
                <c:pt idx="6">
                  <c:v>8 Mar</c:v>
                </c:pt>
                <c:pt idx="7">
                  <c:v>9 Mar</c:v>
                </c:pt>
                <c:pt idx="8">
                  <c:v>10 Mar</c:v>
                </c:pt>
                <c:pt idx="9">
                  <c:v>12 Mar</c:v>
                </c:pt>
                <c:pt idx="10">
                  <c:v>13 Mar</c:v>
                </c:pt>
                <c:pt idx="11">
                  <c:v>14 Mar</c:v>
                </c:pt>
                <c:pt idx="12">
                  <c:v>15 Mar</c:v>
                </c:pt>
                <c:pt idx="13">
                  <c:v>16 Mar</c:v>
                </c:pt>
                <c:pt idx="14">
                  <c:v>17 Mar</c:v>
                </c:pt>
                <c:pt idx="15">
                  <c:v>18 Mar</c:v>
                </c:pt>
                <c:pt idx="16">
                  <c:v>19 Mar</c:v>
                </c:pt>
                <c:pt idx="17">
                  <c:v>20 Mar</c:v>
                </c:pt>
                <c:pt idx="18">
                  <c:v>21 Mar</c:v>
                </c:pt>
                <c:pt idx="19">
                  <c:v>22 Mar</c:v>
                </c:pt>
                <c:pt idx="20">
                  <c:v>23 Mar</c:v>
                </c:pt>
                <c:pt idx="21">
                  <c:v>24 Mar</c:v>
                </c:pt>
                <c:pt idx="22">
                  <c:v>25 Mar</c:v>
                </c:pt>
                <c:pt idx="23">
                  <c:v>26 Mar</c:v>
                </c:pt>
                <c:pt idx="24">
                  <c:v>27 Mar</c:v>
                </c:pt>
                <c:pt idx="25">
                  <c:v>28 Mar</c:v>
                </c:pt>
                <c:pt idx="26">
                  <c:v>29 Mar</c:v>
                </c:pt>
                <c:pt idx="27">
                  <c:v>30 Mar</c:v>
                </c:pt>
                <c:pt idx="28">
                  <c:v>31 Mar</c:v>
                </c:pt>
                <c:pt idx="29">
                  <c:v>1 Apr</c:v>
                </c:pt>
                <c:pt idx="30">
                  <c:v>2 Apr</c:v>
                </c:pt>
                <c:pt idx="31">
                  <c:v>3 Apr</c:v>
                </c:pt>
                <c:pt idx="32">
                  <c:v>4 Apr</c:v>
                </c:pt>
                <c:pt idx="33">
                  <c:v>5 Apr</c:v>
                </c:pt>
                <c:pt idx="34">
                  <c:v>6 Apr</c:v>
                </c:pt>
                <c:pt idx="35">
                  <c:v>7 Apr</c:v>
                </c:pt>
                <c:pt idx="36">
                  <c:v>8 Apr</c:v>
                </c:pt>
                <c:pt idx="37">
                  <c:v>9 Apr</c:v>
                </c:pt>
                <c:pt idx="38">
                  <c:v>10 Apr</c:v>
                </c:pt>
                <c:pt idx="39">
                  <c:v>11 Apr</c:v>
                </c:pt>
                <c:pt idx="40">
                  <c:v>12 Apr</c:v>
                </c:pt>
                <c:pt idx="41">
                  <c:v>13 Apr</c:v>
                </c:pt>
                <c:pt idx="42">
                  <c:v>14 Apr</c:v>
                </c:pt>
                <c:pt idx="43">
                  <c:v>15 Apr</c:v>
                </c:pt>
                <c:pt idx="44">
                  <c:v>16 Apr</c:v>
                </c:pt>
                <c:pt idx="45">
                  <c:v>17 Apr</c:v>
                </c:pt>
                <c:pt idx="46">
                  <c:v>18 Apr</c:v>
                </c:pt>
                <c:pt idx="47">
                  <c:v>19 Apr</c:v>
                </c:pt>
                <c:pt idx="48">
                  <c:v>20 Apr</c:v>
                </c:pt>
                <c:pt idx="49">
                  <c:v>21 Apr</c:v>
                </c:pt>
                <c:pt idx="50">
                  <c:v>22 Apr</c:v>
                </c:pt>
                <c:pt idx="51">
                  <c:v>23 Apr</c:v>
                </c:pt>
                <c:pt idx="52">
                  <c:v>24 Apr</c:v>
                </c:pt>
                <c:pt idx="53">
                  <c:v>25 Apr</c:v>
                </c:pt>
                <c:pt idx="54">
                  <c:v>26 Apr</c:v>
                </c:pt>
                <c:pt idx="55">
                  <c:v>27 Apr</c:v>
                </c:pt>
                <c:pt idx="56">
                  <c:v>28 Apr</c:v>
                </c:pt>
                <c:pt idx="57">
                  <c:v>29 Apr</c:v>
                </c:pt>
                <c:pt idx="58">
                  <c:v>30 Apr</c:v>
                </c:pt>
                <c:pt idx="59">
                  <c:v>1 May</c:v>
                </c:pt>
                <c:pt idx="60">
                  <c:v>2 May</c:v>
                </c:pt>
              </c:strCache>
            </c:strRef>
          </c:cat>
          <c:val>
            <c:numRef>
              <c:f>'Statistik Harian'!$J$2:$J$62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0.0882352941176471</c:v>
                </c:pt>
                <c:pt idx="10">
                  <c:v>0.072463768115942</c:v>
                </c:pt>
                <c:pt idx="11">
                  <c:v>0.0833333333333333</c:v>
                </c:pt>
                <c:pt idx="12">
                  <c:v>0.0683760683760684</c:v>
                </c:pt>
                <c:pt idx="13">
                  <c:v>0.0597014925373134</c:v>
                </c:pt>
                <c:pt idx="14">
                  <c:v>0.0523255813953488</c:v>
                </c:pt>
                <c:pt idx="15">
                  <c:v>0.0484581497797357</c:v>
                </c:pt>
                <c:pt idx="16">
                  <c:v>0.0485436893203883</c:v>
                </c:pt>
                <c:pt idx="17">
                  <c:v>0.043360433604336</c:v>
                </c:pt>
                <c:pt idx="18">
                  <c:v>0.0444444444444444</c:v>
                </c:pt>
                <c:pt idx="19">
                  <c:v>0.056420233463035</c:v>
                </c:pt>
                <c:pt idx="20">
                  <c:v>0.0518134715025907</c:v>
                </c:pt>
                <c:pt idx="21">
                  <c:v>0.0437956204379562</c:v>
                </c:pt>
                <c:pt idx="22">
                  <c:v>0.0392405063291139</c:v>
                </c:pt>
                <c:pt idx="23">
                  <c:v>0.0391937290033595</c:v>
                </c:pt>
                <c:pt idx="24">
                  <c:v>0.0439770554493308</c:v>
                </c:pt>
                <c:pt idx="25">
                  <c:v>0.0510822510822511</c:v>
                </c:pt>
                <c:pt idx="26">
                  <c:v>0.0498054474708171</c:v>
                </c:pt>
                <c:pt idx="27">
                  <c:v>0.053041018387553</c:v>
                </c:pt>
                <c:pt idx="28">
                  <c:v>0.0530104712041885</c:v>
                </c:pt>
                <c:pt idx="29">
                  <c:v>0.0614192009540847</c:v>
                </c:pt>
                <c:pt idx="30">
                  <c:v>0.0625698324022346</c:v>
                </c:pt>
                <c:pt idx="31">
                  <c:v>0.067472306143001</c:v>
                </c:pt>
                <c:pt idx="32">
                  <c:v>0.0717017208413002</c:v>
                </c:pt>
                <c:pt idx="33">
                  <c:v>0.0721513418389793</c:v>
                </c:pt>
                <c:pt idx="34">
                  <c:v>0.0770774789241269</c:v>
                </c:pt>
                <c:pt idx="35">
                  <c:v>0.0745069393718042</c:v>
                </c:pt>
                <c:pt idx="36">
                  <c:v>0.0751014884979702</c:v>
                </c:pt>
                <c:pt idx="37">
                  <c:v>0.0765259641664136</c:v>
                </c:pt>
                <c:pt idx="38">
                  <c:v>0.0802961275626424</c:v>
                </c:pt>
                <c:pt idx="39">
                  <c:v>0.0744403956272775</c:v>
                </c:pt>
                <c:pt idx="40">
                  <c:v>0.0846498467342608</c:v>
                </c:pt>
                <c:pt idx="41">
                  <c:v>0.0833881939872723</c:v>
                </c:pt>
                <c:pt idx="42">
                  <c:v>0.088034717916925</c:v>
                </c:pt>
                <c:pt idx="43">
                  <c:v>0.0868380062305296</c:v>
                </c:pt>
                <c:pt idx="44">
                  <c:v>0.0993473531544598</c:v>
                </c:pt>
                <c:pt idx="45">
                  <c:v>0.102481850413642</c:v>
                </c:pt>
                <c:pt idx="46">
                  <c:v>0.100992317541613</c:v>
                </c:pt>
                <c:pt idx="47">
                  <c:v>0.104334600760456</c:v>
                </c:pt>
                <c:pt idx="48">
                  <c:v>0.110502958579882</c:v>
                </c:pt>
                <c:pt idx="49">
                  <c:v>0.118009810791871</c:v>
                </c:pt>
                <c:pt idx="50">
                  <c:v>0.123078997034241</c:v>
                </c:pt>
                <c:pt idx="51">
                  <c:v>0.123472668810289</c:v>
                </c:pt>
                <c:pt idx="52">
                  <c:v>0.122031421264158</c:v>
                </c:pt>
                <c:pt idx="53">
                  <c:v>0.121064250029046</c:v>
                </c:pt>
                <c:pt idx="54">
                  <c:v>0.124634091420851</c:v>
                </c:pt>
                <c:pt idx="55">
                  <c:v>0.126539138082674</c:v>
                </c:pt>
                <c:pt idx="56">
                  <c:v>0.131847334665125</c:v>
                </c:pt>
                <c:pt idx="57">
                  <c:v>0.142360045031215</c:v>
                </c:pt>
                <c:pt idx="58">
                  <c:v>0.150424985174936</c:v>
                </c:pt>
                <c:pt idx="59">
                  <c:v>0.150791394180646</c:v>
                </c:pt>
                <c:pt idx="60">
                  <c:v>0.153555289126625</c:v>
                </c:pt>
              </c:numCache>
            </c:numRef>
          </c:val>
        </c:ser>
        <c:ser>
          <c:idx val="1"/>
          <c:order val="1"/>
          <c:tx>
            <c:strRef>
              <c:f>'Statistik Harian'!$H$1</c:f>
              <c:strCache>
                <c:ptCount val="1"/>
                <c:pt idx="0">
                  <c:v>Sembuh
(baru)</c:v>
                </c:pt>
              </c:strCache>
            </c:strRef>
          </c:tx>
          <c:spPr>
            <a:solidFill>
              <a:srgbClr val="93c4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'Statistik Harian'!$A$2:$A$62</c:f>
              <c:strCache>
                <c:ptCount val="61"/>
                <c:pt idx="0">
                  <c:v>2 Mar</c:v>
                </c:pt>
                <c:pt idx="1">
                  <c:v>3 Mar</c:v>
                </c:pt>
                <c:pt idx="2">
                  <c:v>4 Mar</c:v>
                </c:pt>
                <c:pt idx="3">
                  <c:v>5 Mar</c:v>
                </c:pt>
                <c:pt idx="4">
                  <c:v>6 Mar</c:v>
                </c:pt>
                <c:pt idx="5">
                  <c:v>7 Mar</c:v>
                </c:pt>
                <c:pt idx="6">
                  <c:v>8 Mar</c:v>
                </c:pt>
                <c:pt idx="7">
                  <c:v>9 Mar</c:v>
                </c:pt>
                <c:pt idx="8">
                  <c:v>10 Mar</c:v>
                </c:pt>
                <c:pt idx="9">
                  <c:v>12 Mar</c:v>
                </c:pt>
                <c:pt idx="10">
                  <c:v>13 Mar</c:v>
                </c:pt>
                <c:pt idx="11">
                  <c:v>14 Mar</c:v>
                </c:pt>
                <c:pt idx="12">
                  <c:v>15 Mar</c:v>
                </c:pt>
                <c:pt idx="13">
                  <c:v>16 Mar</c:v>
                </c:pt>
                <c:pt idx="14">
                  <c:v>17 Mar</c:v>
                </c:pt>
                <c:pt idx="15">
                  <c:v>18 Mar</c:v>
                </c:pt>
                <c:pt idx="16">
                  <c:v>19 Mar</c:v>
                </c:pt>
                <c:pt idx="17">
                  <c:v>20 Mar</c:v>
                </c:pt>
                <c:pt idx="18">
                  <c:v>21 Mar</c:v>
                </c:pt>
                <c:pt idx="19">
                  <c:v>22 Mar</c:v>
                </c:pt>
                <c:pt idx="20">
                  <c:v>23 Mar</c:v>
                </c:pt>
                <c:pt idx="21">
                  <c:v>24 Mar</c:v>
                </c:pt>
                <c:pt idx="22">
                  <c:v>25 Mar</c:v>
                </c:pt>
                <c:pt idx="23">
                  <c:v>26 Mar</c:v>
                </c:pt>
                <c:pt idx="24">
                  <c:v>27 Mar</c:v>
                </c:pt>
                <c:pt idx="25">
                  <c:v>28 Mar</c:v>
                </c:pt>
                <c:pt idx="26">
                  <c:v>29 Mar</c:v>
                </c:pt>
                <c:pt idx="27">
                  <c:v>30 Mar</c:v>
                </c:pt>
                <c:pt idx="28">
                  <c:v>31 Mar</c:v>
                </c:pt>
                <c:pt idx="29">
                  <c:v>1 Apr</c:v>
                </c:pt>
                <c:pt idx="30">
                  <c:v>2 Apr</c:v>
                </c:pt>
                <c:pt idx="31">
                  <c:v>3 Apr</c:v>
                </c:pt>
                <c:pt idx="32">
                  <c:v>4 Apr</c:v>
                </c:pt>
                <c:pt idx="33">
                  <c:v>5 Apr</c:v>
                </c:pt>
                <c:pt idx="34">
                  <c:v>6 Apr</c:v>
                </c:pt>
                <c:pt idx="35">
                  <c:v>7 Apr</c:v>
                </c:pt>
                <c:pt idx="36">
                  <c:v>8 Apr</c:v>
                </c:pt>
                <c:pt idx="37">
                  <c:v>9 Apr</c:v>
                </c:pt>
                <c:pt idx="38">
                  <c:v>10 Apr</c:v>
                </c:pt>
                <c:pt idx="39">
                  <c:v>11 Apr</c:v>
                </c:pt>
                <c:pt idx="40">
                  <c:v>12 Apr</c:v>
                </c:pt>
                <c:pt idx="41">
                  <c:v>13 Apr</c:v>
                </c:pt>
                <c:pt idx="42">
                  <c:v>14 Apr</c:v>
                </c:pt>
                <c:pt idx="43">
                  <c:v>15 Apr</c:v>
                </c:pt>
                <c:pt idx="44">
                  <c:v>16 Apr</c:v>
                </c:pt>
                <c:pt idx="45">
                  <c:v>17 Apr</c:v>
                </c:pt>
                <c:pt idx="46">
                  <c:v>18 Apr</c:v>
                </c:pt>
                <c:pt idx="47">
                  <c:v>19 Apr</c:v>
                </c:pt>
                <c:pt idx="48">
                  <c:v>20 Apr</c:v>
                </c:pt>
                <c:pt idx="49">
                  <c:v>21 Apr</c:v>
                </c:pt>
                <c:pt idx="50">
                  <c:v>22 Apr</c:v>
                </c:pt>
                <c:pt idx="51">
                  <c:v>23 Apr</c:v>
                </c:pt>
                <c:pt idx="52">
                  <c:v>24 Apr</c:v>
                </c:pt>
                <c:pt idx="53">
                  <c:v>25 Apr</c:v>
                </c:pt>
                <c:pt idx="54">
                  <c:v>26 Apr</c:v>
                </c:pt>
                <c:pt idx="55">
                  <c:v>27 Apr</c:v>
                </c:pt>
                <c:pt idx="56">
                  <c:v>28 Apr</c:v>
                </c:pt>
                <c:pt idx="57">
                  <c:v>29 Apr</c:v>
                </c:pt>
                <c:pt idx="58">
                  <c:v>30 Apr</c:v>
                </c:pt>
                <c:pt idx="59">
                  <c:v>1 May</c:v>
                </c:pt>
                <c:pt idx="60">
                  <c:v>2 May</c:v>
                </c:pt>
              </c:strCache>
            </c:strRef>
          </c:cat>
          <c:val>
            <c:numRef>
              <c:f>'Statistik Harian'!$H$2:$H$62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4</c:v>
                </c:pt>
                <c:pt idx="17">
                  <c:v>1</c:v>
                </c:pt>
                <c:pt idx="18">
                  <c:v>4</c:v>
                </c:pt>
                <c:pt idx="19">
                  <c:v>9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4</c:v>
                </c:pt>
                <c:pt idx="24">
                  <c:v>11</c:v>
                </c:pt>
                <c:pt idx="25">
                  <c:v>13</c:v>
                </c:pt>
                <c:pt idx="26">
                  <c:v>5</c:v>
                </c:pt>
                <c:pt idx="27">
                  <c:v>11</c:v>
                </c:pt>
                <c:pt idx="28">
                  <c:v>6</c:v>
                </c:pt>
                <c:pt idx="29">
                  <c:v>22</c:v>
                </c:pt>
                <c:pt idx="30">
                  <c:v>9</c:v>
                </c:pt>
                <c:pt idx="31">
                  <c:v>22</c:v>
                </c:pt>
                <c:pt idx="32">
                  <c:v>16</c:v>
                </c:pt>
                <c:pt idx="33">
                  <c:v>14</c:v>
                </c:pt>
                <c:pt idx="34">
                  <c:v>28</c:v>
                </c:pt>
                <c:pt idx="35">
                  <c:v>12</c:v>
                </c:pt>
                <c:pt idx="36">
                  <c:v>18</c:v>
                </c:pt>
                <c:pt idx="37">
                  <c:v>30</c:v>
                </c:pt>
                <c:pt idx="38">
                  <c:v>30</c:v>
                </c:pt>
                <c:pt idx="39">
                  <c:v>4</c:v>
                </c:pt>
                <c:pt idx="40">
                  <c:v>73</c:v>
                </c:pt>
                <c:pt idx="41">
                  <c:v>21</c:v>
                </c:pt>
                <c:pt idx="42">
                  <c:v>46</c:v>
                </c:pt>
                <c:pt idx="43">
                  <c:v>20</c:v>
                </c:pt>
                <c:pt idx="44">
                  <c:v>102</c:v>
                </c:pt>
                <c:pt idx="45">
                  <c:v>59</c:v>
                </c:pt>
                <c:pt idx="46">
                  <c:v>24</c:v>
                </c:pt>
                <c:pt idx="47">
                  <c:v>55</c:v>
                </c:pt>
                <c:pt idx="48">
                  <c:v>61</c:v>
                </c:pt>
                <c:pt idx="49">
                  <c:v>95</c:v>
                </c:pt>
                <c:pt idx="50">
                  <c:v>71</c:v>
                </c:pt>
                <c:pt idx="51">
                  <c:v>47</c:v>
                </c:pt>
                <c:pt idx="52">
                  <c:v>42</c:v>
                </c:pt>
                <c:pt idx="53">
                  <c:v>40</c:v>
                </c:pt>
                <c:pt idx="54">
                  <c:v>65</c:v>
                </c:pt>
                <c:pt idx="55">
                  <c:v>44</c:v>
                </c:pt>
                <c:pt idx="56">
                  <c:v>103</c:v>
                </c:pt>
                <c:pt idx="57">
                  <c:v>137</c:v>
                </c:pt>
                <c:pt idx="58">
                  <c:v>131</c:v>
                </c:pt>
                <c:pt idx="59">
                  <c:v>69</c:v>
                </c:pt>
                <c:pt idx="60">
                  <c:v>74</c:v>
                </c:pt>
              </c:numCache>
            </c:numRef>
          </c:val>
        </c:ser>
        <c:ser>
          <c:idx val="2"/>
          <c:order val="2"/>
          <c:tx>
            <c:strRef>
              <c:f>'Statistik Harian'!$F$1</c:f>
              <c:strCache>
                <c:ptCount val="1"/>
                <c:pt idx="0">
                  <c:v>Kasus aktif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'Statistik Harian'!$A$2:$A$62</c:f>
              <c:strCache>
                <c:ptCount val="61"/>
                <c:pt idx="0">
                  <c:v>2 Mar</c:v>
                </c:pt>
                <c:pt idx="1">
                  <c:v>3 Mar</c:v>
                </c:pt>
                <c:pt idx="2">
                  <c:v>4 Mar</c:v>
                </c:pt>
                <c:pt idx="3">
                  <c:v>5 Mar</c:v>
                </c:pt>
                <c:pt idx="4">
                  <c:v>6 Mar</c:v>
                </c:pt>
                <c:pt idx="5">
                  <c:v>7 Mar</c:v>
                </c:pt>
                <c:pt idx="6">
                  <c:v>8 Mar</c:v>
                </c:pt>
                <c:pt idx="7">
                  <c:v>9 Mar</c:v>
                </c:pt>
                <c:pt idx="8">
                  <c:v>10 Mar</c:v>
                </c:pt>
                <c:pt idx="9">
                  <c:v>12 Mar</c:v>
                </c:pt>
                <c:pt idx="10">
                  <c:v>13 Mar</c:v>
                </c:pt>
                <c:pt idx="11">
                  <c:v>14 Mar</c:v>
                </c:pt>
                <c:pt idx="12">
                  <c:v>15 Mar</c:v>
                </c:pt>
                <c:pt idx="13">
                  <c:v>16 Mar</c:v>
                </c:pt>
                <c:pt idx="14">
                  <c:v>17 Mar</c:v>
                </c:pt>
                <c:pt idx="15">
                  <c:v>18 Mar</c:v>
                </c:pt>
                <c:pt idx="16">
                  <c:v>19 Mar</c:v>
                </c:pt>
                <c:pt idx="17">
                  <c:v>20 Mar</c:v>
                </c:pt>
                <c:pt idx="18">
                  <c:v>21 Mar</c:v>
                </c:pt>
                <c:pt idx="19">
                  <c:v>22 Mar</c:v>
                </c:pt>
                <c:pt idx="20">
                  <c:v>23 Mar</c:v>
                </c:pt>
                <c:pt idx="21">
                  <c:v>24 Mar</c:v>
                </c:pt>
                <c:pt idx="22">
                  <c:v>25 Mar</c:v>
                </c:pt>
                <c:pt idx="23">
                  <c:v>26 Mar</c:v>
                </c:pt>
                <c:pt idx="24">
                  <c:v>27 Mar</c:v>
                </c:pt>
                <c:pt idx="25">
                  <c:v>28 Mar</c:v>
                </c:pt>
                <c:pt idx="26">
                  <c:v>29 Mar</c:v>
                </c:pt>
                <c:pt idx="27">
                  <c:v>30 Mar</c:v>
                </c:pt>
                <c:pt idx="28">
                  <c:v>31 Mar</c:v>
                </c:pt>
                <c:pt idx="29">
                  <c:v>1 Apr</c:v>
                </c:pt>
                <c:pt idx="30">
                  <c:v>2 Apr</c:v>
                </c:pt>
                <c:pt idx="31">
                  <c:v>3 Apr</c:v>
                </c:pt>
                <c:pt idx="32">
                  <c:v>4 Apr</c:v>
                </c:pt>
                <c:pt idx="33">
                  <c:v>5 Apr</c:v>
                </c:pt>
                <c:pt idx="34">
                  <c:v>6 Apr</c:v>
                </c:pt>
                <c:pt idx="35">
                  <c:v>7 Apr</c:v>
                </c:pt>
                <c:pt idx="36">
                  <c:v>8 Apr</c:v>
                </c:pt>
                <c:pt idx="37">
                  <c:v>9 Apr</c:v>
                </c:pt>
                <c:pt idx="38">
                  <c:v>10 Apr</c:v>
                </c:pt>
                <c:pt idx="39">
                  <c:v>11 Apr</c:v>
                </c:pt>
                <c:pt idx="40">
                  <c:v>12 Apr</c:v>
                </c:pt>
                <c:pt idx="41">
                  <c:v>13 Apr</c:v>
                </c:pt>
                <c:pt idx="42">
                  <c:v>14 Apr</c:v>
                </c:pt>
                <c:pt idx="43">
                  <c:v>15 Apr</c:v>
                </c:pt>
                <c:pt idx="44">
                  <c:v>16 Apr</c:v>
                </c:pt>
                <c:pt idx="45">
                  <c:v>17 Apr</c:v>
                </c:pt>
                <c:pt idx="46">
                  <c:v>18 Apr</c:v>
                </c:pt>
                <c:pt idx="47">
                  <c:v>19 Apr</c:v>
                </c:pt>
                <c:pt idx="48">
                  <c:v>20 Apr</c:v>
                </c:pt>
                <c:pt idx="49">
                  <c:v>21 Apr</c:v>
                </c:pt>
                <c:pt idx="50">
                  <c:v>22 Apr</c:v>
                </c:pt>
                <c:pt idx="51">
                  <c:v>23 Apr</c:v>
                </c:pt>
                <c:pt idx="52">
                  <c:v>24 Apr</c:v>
                </c:pt>
                <c:pt idx="53">
                  <c:v>25 Apr</c:v>
                </c:pt>
                <c:pt idx="54">
                  <c:v>26 Apr</c:v>
                </c:pt>
                <c:pt idx="55">
                  <c:v>27 Apr</c:v>
                </c:pt>
                <c:pt idx="56">
                  <c:v>28 Apr</c:v>
                </c:pt>
                <c:pt idx="57">
                  <c:v>29 Apr</c:v>
                </c:pt>
                <c:pt idx="58">
                  <c:v>30 Apr</c:v>
                </c:pt>
                <c:pt idx="59">
                  <c:v>1 May</c:v>
                </c:pt>
                <c:pt idx="60">
                  <c:v>2 May</c:v>
                </c:pt>
              </c:strCache>
            </c:strRef>
          </c:cat>
          <c:val>
            <c:numRef>
              <c:f>'Statistik Harian'!$F$2:$F$62</c:f>
              <c:numCache>
                <c:formatCode>General</c:formatCode>
                <c:ptCount val="6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19</c:v>
                </c:pt>
                <c:pt idx="8">
                  <c:v>27</c:v>
                </c:pt>
                <c:pt idx="9">
                  <c:v>27</c:v>
                </c:pt>
                <c:pt idx="10">
                  <c:v>60</c:v>
                </c:pt>
                <c:pt idx="11">
                  <c:v>83</c:v>
                </c:pt>
                <c:pt idx="12">
                  <c:v>104</c:v>
                </c:pt>
                <c:pt idx="13">
                  <c:v>121</c:v>
                </c:pt>
                <c:pt idx="14">
                  <c:v>156</c:v>
                </c:pt>
                <c:pt idx="15">
                  <c:v>197</c:v>
                </c:pt>
                <c:pt idx="16">
                  <c:v>269</c:v>
                </c:pt>
                <c:pt idx="17">
                  <c:v>321</c:v>
                </c:pt>
                <c:pt idx="18">
                  <c:v>392</c:v>
                </c:pt>
                <c:pt idx="19">
                  <c:v>437</c:v>
                </c:pt>
                <c:pt idx="20">
                  <c:v>500</c:v>
                </c:pt>
                <c:pt idx="21">
                  <c:v>600</c:v>
                </c:pt>
                <c:pt idx="22">
                  <c:v>701</c:v>
                </c:pt>
                <c:pt idx="23">
                  <c:v>780</c:v>
                </c:pt>
                <c:pt idx="24">
                  <c:v>913</c:v>
                </c:pt>
                <c:pt idx="25">
                  <c:v>994</c:v>
                </c:pt>
                <c:pt idx="26">
                  <c:v>1107</c:v>
                </c:pt>
                <c:pt idx="27">
                  <c:v>1217</c:v>
                </c:pt>
                <c:pt idx="28">
                  <c:v>1311</c:v>
                </c:pt>
                <c:pt idx="29">
                  <c:v>1417</c:v>
                </c:pt>
                <c:pt idx="30">
                  <c:v>1508</c:v>
                </c:pt>
                <c:pt idx="31">
                  <c:v>1671</c:v>
                </c:pt>
                <c:pt idx="32">
                  <c:v>1751</c:v>
                </c:pt>
                <c:pt idx="33">
                  <c:v>1911</c:v>
                </c:pt>
                <c:pt idx="34">
                  <c:v>2090</c:v>
                </c:pt>
                <c:pt idx="35">
                  <c:v>2313</c:v>
                </c:pt>
                <c:pt idx="36">
                  <c:v>2494</c:v>
                </c:pt>
                <c:pt idx="37">
                  <c:v>2761</c:v>
                </c:pt>
                <c:pt idx="38">
                  <c:v>2924</c:v>
                </c:pt>
                <c:pt idx="39">
                  <c:v>3229</c:v>
                </c:pt>
                <c:pt idx="40">
                  <c:v>3509</c:v>
                </c:pt>
                <c:pt idx="41">
                  <c:v>3778</c:v>
                </c:pt>
                <c:pt idx="42">
                  <c:v>3954</c:v>
                </c:pt>
                <c:pt idx="43">
                  <c:v>4221</c:v>
                </c:pt>
                <c:pt idx="44">
                  <c:v>4472</c:v>
                </c:pt>
                <c:pt idx="45">
                  <c:v>4796</c:v>
                </c:pt>
                <c:pt idx="46">
                  <c:v>5082</c:v>
                </c:pt>
                <c:pt idx="47">
                  <c:v>5307</c:v>
                </c:pt>
                <c:pt idx="48">
                  <c:v>5423</c:v>
                </c:pt>
                <c:pt idx="49">
                  <c:v>5677</c:v>
                </c:pt>
                <c:pt idx="50">
                  <c:v>5869</c:v>
                </c:pt>
                <c:pt idx="51">
                  <c:v>6168</c:v>
                </c:pt>
                <c:pt idx="52">
                  <c:v>6520</c:v>
                </c:pt>
                <c:pt idx="53">
                  <c:v>6845</c:v>
                </c:pt>
                <c:pt idx="54">
                  <c:v>7032</c:v>
                </c:pt>
                <c:pt idx="55">
                  <c:v>7180</c:v>
                </c:pt>
                <c:pt idx="56">
                  <c:v>7484</c:v>
                </c:pt>
                <c:pt idx="57">
                  <c:v>7596</c:v>
                </c:pt>
                <c:pt idx="58">
                  <c:v>7804</c:v>
                </c:pt>
                <c:pt idx="59">
                  <c:v>8160</c:v>
                </c:pt>
                <c:pt idx="60">
                  <c:v>8347</c:v>
                </c:pt>
              </c:numCache>
            </c:numRef>
          </c:val>
        </c:ser>
        <c:gapWidth val="150"/>
        <c:overlap val="100"/>
        <c:axId val="2272676"/>
        <c:axId val="5945817"/>
      </c:barChart>
      <c:catAx>
        <c:axId val="2272676"/>
        <c:scaling>
          <c:orientation val="minMax"/>
        </c:scaling>
        <c:delete val="0"/>
        <c:axPos val="b"/>
        <c:numFmt formatCode="d\ mmm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5945817"/>
        <c:crosses val="autoZero"/>
        <c:auto val="1"/>
        <c:lblAlgn val="ctr"/>
        <c:lblOffset val="100"/>
        <c:noMultiLvlLbl val="0"/>
      </c:catAx>
      <c:valAx>
        <c:axId val="5945817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2272676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stacked"/>
        <c:varyColors val="0"/>
        <c:ser>
          <c:idx val="0"/>
          <c:order val="0"/>
          <c:tx>
            <c:strRef>
              <c:f>'Statistik Harian'!$U$1</c:f>
              <c:strCache>
                <c:ptCount val="1"/>
                <c:pt idx="0">
                  <c:v>Negatif</c:v>
                </c:pt>
              </c:strCache>
            </c:strRef>
          </c:tx>
          <c:spPr>
            <a:solidFill>
              <a:srgbClr val="93c47d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'Statistik Harian'!$A$2:$A$61</c:f>
              <c:strCache>
                <c:ptCount val="60"/>
                <c:pt idx="0">
                  <c:v>2 Mar</c:v>
                </c:pt>
                <c:pt idx="1">
                  <c:v>3 Mar</c:v>
                </c:pt>
                <c:pt idx="2">
                  <c:v>4 Mar</c:v>
                </c:pt>
                <c:pt idx="3">
                  <c:v>5 Mar</c:v>
                </c:pt>
                <c:pt idx="4">
                  <c:v>6 Mar</c:v>
                </c:pt>
                <c:pt idx="5">
                  <c:v>7 Mar</c:v>
                </c:pt>
                <c:pt idx="6">
                  <c:v>8 Mar</c:v>
                </c:pt>
                <c:pt idx="7">
                  <c:v>9 Mar</c:v>
                </c:pt>
                <c:pt idx="8">
                  <c:v>10 Mar</c:v>
                </c:pt>
                <c:pt idx="9">
                  <c:v>12 Mar</c:v>
                </c:pt>
                <c:pt idx="10">
                  <c:v>13 Mar</c:v>
                </c:pt>
                <c:pt idx="11">
                  <c:v>14 Mar</c:v>
                </c:pt>
                <c:pt idx="12">
                  <c:v>15 Mar</c:v>
                </c:pt>
                <c:pt idx="13">
                  <c:v>16 Mar</c:v>
                </c:pt>
                <c:pt idx="14">
                  <c:v>17 Mar</c:v>
                </c:pt>
                <c:pt idx="15">
                  <c:v>18 Mar</c:v>
                </c:pt>
                <c:pt idx="16">
                  <c:v>19 Mar</c:v>
                </c:pt>
                <c:pt idx="17">
                  <c:v>20 Mar</c:v>
                </c:pt>
                <c:pt idx="18">
                  <c:v>21 Mar</c:v>
                </c:pt>
                <c:pt idx="19">
                  <c:v>22 Mar</c:v>
                </c:pt>
                <c:pt idx="20">
                  <c:v>23 Mar</c:v>
                </c:pt>
                <c:pt idx="21">
                  <c:v>24 Mar</c:v>
                </c:pt>
                <c:pt idx="22">
                  <c:v>25 Mar</c:v>
                </c:pt>
                <c:pt idx="23">
                  <c:v>26 Mar</c:v>
                </c:pt>
                <c:pt idx="24">
                  <c:v>27 Mar</c:v>
                </c:pt>
                <c:pt idx="25">
                  <c:v>28 Mar</c:v>
                </c:pt>
                <c:pt idx="26">
                  <c:v>29 Mar</c:v>
                </c:pt>
                <c:pt idx="27">
                  <c:v>30 Mar</c:v>
                </c:pt>
                <c:pt idx="28">
                  <c:v>31 Mar</c:v>
                </c:pt>
                <c:pt idx="29">
                  <c:v>1 Apr</c:v>
                </c:pt>
                <c:pt idx="30">
                  <c:v>2 Apr</c:v>
                </c:pt>
                <c:pt idx="31">
                  <c:v>3 Apr</c:v>
                </c:pt>
                <c:pt idx="32">
                  <c:v>4 Apr</c:v>
                </c:pt>
                <c:pt idx="33">
                  <c:v>5 Apr</c:v>
                </c:pt>
                <c:pt idx="34">
                  <c:v>6 Apr</c:v>
                </c:pt>
                <c:pt idx="35">
                  <c:v>7 Apr</c:v>
                </c:pt>
                <c:pt idx="36">
                  <c:v>8 Apr</c:v>
                </c:pt>
                <c:pt idx="37">
                  <c:v>9 Apr</c:v>
                </c:pt>
                <c:pt idx="38">
                  <c:v>10 Apr</c:v>
                </c:pt>
                <c:pt idx="39">
                  <c:v>11 Apr</c:v>
                </c:pt>
                <c:pt idx="40">
                  <c:v>12 Apr</c:v>
                </c:pt>
                <c:pt idx="41">
                  <c:v>13 Apr</c:v>
                </c:pt>
                <c:pt idx="42">
                  <c:v>14 Apr</c:v>
                </c:pt>
                <c:pt idx="43">
                  <c:v>15 Apr</c:v>
                </c:pt>
                <c:pt idx="44">
                  <c:v>16 Apr</c:v>
                </c:pt>
                <c:pt idx="45">
                  <c:v>17 Apr</c:v>
                </c:pt>
                <c:pt idx="46">
                  <c:v>18 Apr</c:v>
                </c:pt>
                <c:pt idx="47">
                  <c:v>19 Apr</c:v>
                </c:pt>
                <c:pt idx="48">
                  <c:v>20 Apr</c:v>
                </c:pt>
                <c:pt idx="49">
                  <c:v>21 Apr</c:v>
                </c:pt>
                <c:pt idx="50">
                  <c:v>22 Apr</c:v>
                </c:pt>
                <c:pt idx="51">
                  <c:v>23 Apr</c:v>
                </c:pt>
                <c:pt idx="52">
                  <c:v>24 Apr</c:v>
                </c:pt>
                <c:pt idx="53">
                  <c:v>25 Apr</c:v>
                </c:pt>
                <c:pt idx="54">
                  <c:v>26 Apr</c:v>
                </c:pt>
                <c:pt idx="55">
                  <c:v>27 Apr</c:v>
                </c:pt>
                <c:pt idx="56">
                  <c:v>28 Apr</c:v>
                </c:pt>
                <c:pt idx="57">
                  <c:v>29 Apr</c:v>
                </c:pt>
                <c:pt idx="58">
                  <c:v>30 Apr</c:v>
                </c:pt>
                <c:pt idx="59">
                  <c:v>1 May</c:v>
                </c:pt>
              </c:strCache>
            </c:strRef>
          </c:cat>
          <c:val>
            <c:numRef>
              <c:f>'Statistik Harian'!$U$2:$U$140</c:f>
              <c:numCache>
                <c:formatCode>General</c:formatCode>
                <c:ptCount val="139"/>
                <c:pt idx="0">
                  <c:v>335</c:v>
                </c:pt>
                <c:pt idx="1">
                  <c:v>337</c:v>
                </c:pt>
                <c:pt idx="2">
                  <c:v>356</c:v>
                </c:pt>
                <c:pt idx="3">
                  <c:v>371</c:v>
                </c:pt>
                <c:pt idx="4">
                  <c:v>422</c:v>
                </c:pt>
                <c:pt idx="5">
                  <c:v>422</c:v>
                </c:pt>
                <c:pt idx="6">
                  <c:v>445</c:v>
                </c:pt>
                <c:pt idx="7">
                  <c:v>487</c:v>
                </c:pt>
                <c:pt idx="8">
                  <c:v>648</c:v>
                </c:pt>
                <c:pt idx="9">
                  <c:v>811</c:v>
                </c:pt>
                <c:pt idx="10">
                  <c:v>917</c:v>
                </c:pt>
                <c:pt idx="11">
                  <c:v>1109</c:v>
                </c:pt>
                <c:pt idx="12">
                  <c:v>1167</c:v>
                </c:pt>
                <c:pt idx="13">
                  <c:v>1083</c:v>
                </c:pt>
                <c:pt idx="14">
                  <c:v>1178</c:v>
                </c:pt>
                <c:pt idx="15">
                  <c:v>1342</c:v>
                </c:pt>
                <c:pt idx="16">
                  <c:v>1570</c:v>
                </c:pt>
                <c:pt idx="17">
                  <c:v>1643</c:v>
                </c:pt>
                <c:pt idx="18">
                  <c:v>1895</c:v>
                </c:pt>
                <c:pt idx="19">
                  <c:v>1904</c:v>
                </c:pt>
                <c:pt idx="20">
                  <c:v>2177</c:v>
                </c:pt>
                <c:pt idx="21">
                  <c:v>2625</c:v>
                </c:pt>
                <c:pt idx="22">
                  <c:v>3032</c:v>
                </c:pt>
                <c:pt idx="23">
                  <c:v>3443</c:v>
                </c:pt>
                <c:pt idx="24">
                  <c:v>4729</c:v>
                </c:pt>
                <c:pt idx="25">
                  <c:v>5111</c:v>
                </c:pt>
                <c:pt idx="26">
                  <c:v>5249</c:v>
                </c:pt>
                <c:pt idx="27">
                  <c:v>5249</c:v>
                </c:pt>
                <c:pt idx="28">
                  <c:v>5249</c:v>
                </c:pt>
                <c:pt idx="29">
                  <c:v>5516</c:v>
                </c:pt>
                <c:pt idx="30">
                  <c:v>5635</c:v>
                </c:pt>
                <c:pt idx="31">
                  <c:v>5715</c:v>
                </c:pt>
                <c:pt idx="32">
                  <c:v>7620</c:v>
                </c:pt>
                <c:pt idx="33">
                  <c:v>8969</c:v>
                </c:pt>
                <c:pt idx="34">
                  <c:v>10695</c:v>
                </c:pt>
                <c:pt idx="35">
                  <c:v>11615</c:v>
                </c:pt>
                <c:pt idx="36">
                  <c:v>13555</c:v>
                </c:pt>
                <c:pt idx="37">
                  <c:v>14386</c:v>
                </c:pt>
                <c:pt idx="38">
                  <c:v>15940</c:v>
                </c:pt>
                <c:pt idx="39">
                  <c:v>16122</c:v>
                </c:pt>
                <c:pt idx="40">
                  <c:v>22834</c:v>
                </c:pt>
                <c:pt idx="41">
                  <c:v>23396</c:v>
                </c:pt>
                <c:pt idx="42">
                  <c:v>26789</c:v>
                </c:pt>
                <c:pt idx="43">
                  <c:v>27865</c:v>
                </c:pt>
                <c:pt idx="44">
                  <c:v>29459</c:v>
                </c:pt>
                <c:pt idx="45">
                  <c:v>31211</c:v>
                </c:pt>
                <c:pt idx="46">
                  <c:v>33174</c:v>
                </c:pt>
                <c:pt idx="47">
                  <c:v>35644</c:v>
                </c:pt>
                <c:pt idx="48">
                  <c:v>36989</c:v>
                </c:pt>
                <c:pt idx="49">
                  <c:v>39038</c:v>
                </c:pt>
                <c:pt idx="50">
                  <c:v>39943</c:v>
                </c:pt>
                <c:pt idx="51">
                  <c:v>40872</c:v>
                </c:pt>
                <c:pt idx="52">
                  <c:v>42352</c:v>
                </c:pt>
                <c:pt idx="53">
                  <c:v>43934</c:v>
                </c:pt>
                <c:pt idx="54">
                  <c:v>48092</c:v>
                </c:pt>
                <c:pt idx="55">
                  <c:v>50313</c:v>
                </c:pt>
                <c:pt idx="56">
                  <c:v>53033</c:v>
                </c:pt>
                <c:pt idx="57">
                  <c:v>58013</c:v>
                </c:pt>
                <c:pt idx="58">
                  <c:v>62233</c:v>
                </c:pt>
                <c:pt idx="59">
                  <c:v>65987</c:v>
                </c:pt>
                <c:pt idx="60">
                  <c:v>69025</c:v>
                </c:pt>
                <c:pt idx="61">
                  <c:v>71820</c:v>
                </c:pt>
                <c:pt idx="62">
                  <c:v>74474</c:v>
                </c:pt>
                <c:pt idx="63">
                  <c:v>76853</c:v>
                </c:pt>
                <c:pt idx="64">
                  <c:v>80538</c:v>
                </c:pt>
                <c:pt idx="65">
                  <c:v>83941</c:v>
                </c:pt>
                <c:pt idx="66">
                  <c:v>90249</c:v>
                </c:pt>
                <c:pt idx="67">
                  <c:v>95054</c:v>
                </c:pt>
                <c:pt idx="68">
                  <c:v>99420</c:v>
                </c:pt>
                <c:pt idx="69">
                  <c:v>102093</c:v>
                </c:pt>
                <c:pt idx="70">
                  <c:v>104979</c:v>
                </c:pt>
                <c:pt idx="71">
                  <c:v>108134</c:v>
                </c:pt>
                <c:pt idx="72">
                  <c:v>111807</c:v>
                </c:pt>
                <c:pt idx="73">
                  <c:v>115564</c:v>
                </c:pt>
                <c:pt idx="74">
                  <c:v>118700</c:v>
                </c:pt>
                <c:pt idx="75">
                  <c:v>122959</c:v>
                </c:pt>
                <c:pt idx="76">
                  <c:v>125025</c:v>
                </c:pt>
                <c:pt idx="77">
                  <c:v>129303</c:v>
                </c:pt>
                <c:pt idx="78">
                  <c:v>134950</c:v>
                </c:pt>
                <c:pt idx="79">
                  <c:v>140212</c:v>
                </c:pt>
                <c:pt idx="80">
                  <c:v>148173</c:v>
                </c:pt>
                <c:pt idx="81">
                  <c:v>154290</c:v>
                </c:pt>
                <c:pt idx="82">
                  <c:v>157593</c:v>
                </c:pt>
                <c:pt idx="83">
                  <c:v>160442</c:v>
                </c:pt>
                <c:pt idx="84">
                  <c:v>165137</c:v>
                </c:pt>
                <c:pt idx="85">
                  <c:v>171667</c:v>
                </c:pt>
                <c:pt idx="86">
                  <c:v>176773</c:v>
                </c:pt>
                <c:pt idx="87">
                  <c:v>179949</c:v>
                </c:pt>
                <c:pt idx="88">
                  <c:v>190996</c:v>
                </c:pt>
                <c:pt idx="89">
                  <c:v>197151</c:v>
                </c:pt>
                <c:pt idx="90">
                  <c:v>205173</c:v>
                </c:pt>
                <c:pt idx="91">
                  <c:v>210398</c:v>
                </c:pt>
                <c:pt idx="92">
                  <c:v>218200</c:v>
                </c:pt>
                <c:pt idx="93">
                  <c:v>222918</c:v>
                </c:pt>
                <c:pt idx="94">
                  <c:v>227289</c:v>
                </c:pt>
                <c:pt idx="95">
                  <c:v>234226</c:v>
                </c:pt>
                <c:pt idx="96">
                  <c:v>237960</c:v>
                </c:pt>
                <c:pt idx="97">
                  <c:v>242397</c:v>
                </c:pt>
                <c:pt idx="98">
                  <c:v>248577</c:v>
                </c:pt>
                <c:pt idx="99">
                  <c:v>253162</c:v>
                </c:pt>
                <c:pt idx="100">
                  <c:v>259376</c:v>
                </c:pt>
                <c:pt idx="101">
                  <c:v>265741</c:v>
                </c:pt>
                <c:pt idx="102">
                  <c:v>275855</c:v>
                </c:pt>
                <c:pt idx="103">
                  <c:v>284656</c:v>
                </c:pt>
                <c:pt idx="104">
                  <c:v>289896</c:v>
                </c:pt>
                <c:pt idx="105">
                  <c:v>298909</c:v>
                </c:pt>
                <c:pt idx="106">
                  <c:v>306847</c:v>
                </c:pt>
                <c:pt idx="107">
                  <c:v>315897</c:v>
                </c:pt>
                <c:pt idx="108">
                  <c:v>322778</c:v>
                </c:pt>
                <c:pt idx="109">
                  <c:v>329429</c:v>
                </c:pt>
                <c:pt idx="110">
                  <c:v>337214</c:v>
                </c:pt>
                <c:pt idx="111">
                  <c:v>346272</c:v>
                </c:pt>
                <c:pt idx="112">
                  <c:v>353785</c:v>
                </c:pt>
                <c:pt idx="113">
                  <c:v>364910</c:v>
                </c:pt>
                <c:pt idx="114">
                  <c:v>376971</c:v>
                </c:pt>
                <c:pt idx="115">
                  <c:v>388480</c:v>
                </c:pt>
                <c:pt idx="116">
                  <c:v>396757</c:v>
                </c:pt>
                <c:pt idx="117">
                  <c:v>402626</c:v>
                </c:pt>
                <c:pt idx="118">
                  <c:v>410591</c:v>
                </c:pt>
                <c:pt idx="119">
                  <c:v>420933</c:v>
                </c:pt>
                <c:pt idx="120">
                  <c:v>434548</c:v>
                </c:pt>
                <c:pt idx="121">
                  <c:v>443738</c:v>
                </c:pt>
                <c:pt idx="122">
                  <c:v>459275</c:v>
                </c:pt>
                <c:pt idx="123">
                  <c:v>467527</c:v>
                </c:pt>
                <c:pt idx="124">
                  <c:v>476426</c:v>
                </c:pt>
                <c:pt idx="125">
                  <c:v>487126</c:v>
                </c:pt>
                <c:pt idx="126">
                  <c:v>496533</c:v>
                </c:pt>
                <c:pt idx="127">
                  <c:v>507457</c:v>
                </c:pt>
                <c:pt idx="128">
                  <c:v>517344</c:v>
                </c:pt>
                <c:pt idx="129">
                  <c:v>525121</c:v>
                </c:pt>
                <c:pt idx="130">
                  <c:v>536075</c:v>
                </c:pt>
                <c:pt idx="131">
                  <c:v>545388</c:v>
                </c:pt>
                <c:pt idx="132">
                  <c:v>553168</c:v>
                </c:pt>
                <c:pt idx="133">
                  <c:v>563592</c:v>
                </c:pt>
                <c:pt idx="134">
                  <c:v>577561</c:v>
                </c:pt>
                <c:pt idx="135">
                  <c:v>588143</c:v>
                </c:pt>
                <c:pt idx="136">
                  <c:v>600675</c:v>
                </c:pt>
                <c:pt idx="137">
                  <c:v>612161</c:v>
                </c:pt>
                <c:pt idx="138">
                  <c:v>620717</c:v>
                </c:pt>
              </c:numCache>
            </c:numRef>
          </c:val>
        </c:ser>
        <c:ser>
          <c:idx val="1"/>
          <c:order val="1"/>
          <c:tx>
            <c:strRef>
              <c:f>'Statistik Harian'!$V$1</c:f>
              <c:strCache>
                <c:ptCount val="1"/>
                <c:pt idx="0">
                  <c:v>Positif 
(=C)</c:v>
                </c:pt>
              </c:strCache>
            </c:strRef>
          </c:tx>
          <c:spPr>
            <a:solidFill>
              <a:srgbClr val="1a73e8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'Statistik Harian'!$A$2:$A$61</c:f>
              <c:strCache>
                <c:ptCount val="60"/>
                <c:pt idx="0">
                  <c:v>2 Mar</c:v>
                </c:pt>
                <c:pt idx="1">
                  <c:v>3 Mar</c:v>
                </c:pt>
                <c:pt idx="2">
                  <c:v>4 Mar</c:v>
                </c:pt>
                <c:pt idx="3">
                  <c:v>5 Mar</c:v>
                </c:pt>
                <c:pt idx="4">
                  <c:v>6 Mar</c:v>
                </c:pt>
                <c:pt idx="5">
                  <c:v>7 Mar</c:v>
                </c:pt>
                <c:pt idx="6">
                  <c:v>8 Mar</c:v>
                </c:pt>
                <c:pt idx="7">
                  <c:v>9 Mar</c:v>
                </c:pt>
                <c:pt idx="8">
                  <c:v>10 Mar</c:v>
                </c:pt>
                <c:pt idx="9">
                  <c:v>12 Mar</c:v>
                </c:pt>
                <c:pt idx="10">
                  <c:v>13 Mar</c:v>
                </c:pt>
                <c:pt idx="11">
                  <c:v>14 Mar</c:v>
                </c:pt>
                <c:pt idx="12">
                  <c:v>15 Mar</c:v>
                </c:pt>
                <c:pt idx="13">
                  <c:v>16 Mar</c:v>
                </c:pt>
                <c:pt idx="14">
                  <c:v>17 Mar</c:v>
                </c:pt>
                <c:pt idx="15">
                  <c:v>18 Mar</c:v>
                </c:pt>
                <c:pt idx="16">
                  <c:v>19 Mar</c:v>
                </c:pt>
                <c:pt idx="17">
                  <c:v>20 Mar</c:v>
                </c:pt>
                <c:pt idx="18">
                  <c:v>21 Mar</c:v>
                </c:pt>
                <c:pt idx="19">
                  <c:v>22 Mar</c:v>
                </c:pt>
                <c:pt idx="20">
                  <c:v>23 Mar</c:v>
                </c:pt>
                <c:pt idx="21">
                  <c:v>24 Mar</c:v>
                </c:pt>
                <c:pt idx="22">
                  <c:v>25 Mar</c:v>
                </c:pt>
                <c:pt idx="23">
                  <c:v>26 Mar</c:v>
                </c:pt>
                <c:pt idx="24">
                  <c:v>27 Mar</c:v>
                </c:pt>
                <c:pt idx="25">
                  <c:v>28 Mar</c:v>
                </c:pt>
                <c:pt idx="26">
                  <c:v>29 Mar</c:v>
                </c:pt>
                <c:pt idx="27">
                  <c:v>30 Mar</c:v>
                </c:pt>
                <c:pt idx="28">
                  <c:v>31 Mar</c:v>
                </c:pt>
                <c:pt idx="29">
                  <c:v>1 Apr</c:v>
                </c:pt>
                <c:pt idx="30">
                  <c:v>2 Apr</c:v>
                </c:pt>
                <c:pt idx="31">
                  <c:v>3 Apr</c:v>
                </c:pt>
                <c:pt idx="32">
                  <c:v>4 Apr</c:v>
                </c:pt>
                <c:pt idx="33">
                  <c:v>5 Apr</c:v>
                </c:pt>
                <c:pt idx="34">
                  <c:v>6 Apr</c:v>
                </c:pt>
                <c:pt idx="35">
                  <c:v>7 Apr</c:v>
                </c:pt>
                <c:pt idx="36">
                  <c:v>8 Apr</c:v>
                </c:pt>
                <c:pt idx="37">
                  <c:v>9 Apr</c:v>
                </c:pt>
                <c:pt idx="38">
                  <c:v>10 Apr</c:v>
                </c:pt>
                <c:pt idx="39">
                  <c:v>11 Apr</c:v>
                </c:pt>
                <c:pt idx="40">
                  <c:v>12 Apr</c:v>
                </c:pt>
                <c:pt idx="41">
                  <c:v>13 Apr</c:v>
                </c:pt>
                <c:pt idx="42">
                  <c:v>14 Apr</c:v>
                </c:pt>
                <c:pt idx="43">
                  <c:v>15 Apr</c:v>
                </c:pt>
                <c:pt idx="44">
                  <c:v>16 Apr</c:v>
                </c:pt>
                <c:pt idx="45">
                  <c:v>17 Apr</c:v>
                </c:pt>
                <c:pt idx="46">
                  <c:v>18 Apr</c:v>
                </c:pt>
                <c:pt idx="47">
                  <c:v>19 Apr</c:v>
                </c:pt>
                <c:pt idx="48">
                  <c:v>20 Apr</c:v>
                </c:pt>
                <c:pt idx="49">
                  <c:v>21 Apr</c:v>
                </c:pt>
                <c:pt idx="50">
                  <c:v>22 Apr</c:v>
                </c:pt>
                <c:pt idx="51">
                  <c:v>23 Apr</c:v>
                </c:pt>
                <c:pt idx="52">
                  <c:v>24 Apr</c:v>
                </c:pt>
                <c:pt idx="53">
                  <c:v>25 Apr</c:v>
                </c:pt>
                <c:pt idx="54">
                  <c:v>26 Apr</c:v>
                </c:pt>
                <c:pt idx="55">
                  <c:v>27 Apr</c:v>
                </c:pt>
                <c:pt idx="56">
                  <c:v>28 Apr</c:v>
                </c:pt>
                <c:pt idx="57">
                  <c:v>29 Apr</c:v>
                </c:pt>
                <c:pt idx="58">
                  <c:v>30 Apr</c:v>
                </c:pt>
                <c:pt idx="59">
                  <c:v>1 May</c:v>
                </c:pt>
              </c:strCache>
            </c:strRef>
          </c:cat>
          <c:val>
            <c:numRef>
              <c:f>'Statistik Harian'!$V$2:$V$140</c:f>
              <c:numCache>
                <c:formatCode>General</c:formatCode>
                <c:ptCount val="13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19</c:v>
                </c:pt>
                <c:pt idx="8">
                  <c:v>27</c:v>
                </c:pt>
                <c:pt idx="9">
                  <c:v>34</c:v>
                </c:pt>
                <c:pt idx="10">
                  <c:v>69</c:v>
                </c:pt>
                <c:pt idx="11">
                  <c:v>96</c:v>
                </c:pt>
                <c:pt idx="12">
                  <c:v>117</c:v>
                </c:pt>
                <c:pt idx="13">
                  <c:v>134</c:v>
                </c:pt>
                <c:pt idx="14">
                  <c:v>172</c:v>
                </c:pt>
                <c:pt idx="15">
                  <c:v>227</c:v>
                </c:pt>
                <c:pt idx="16">
                  <c:v>309</c:v>
                </c:pt>
                <c:pt idx="17">
                  <c:v>369</c:v>
                </c:pt>
                <c:pt idx="18">
                  <c:v>450</c:v>
                </c:pt>
                <c:pt idx="19">
                  <c:v>514</c:v>
                </c:pt>
                <c:pt idx="20">
                  <c:v>579</c:v>
                </c:pt>
                <c:pt idx="21">
                  <c:v>685</c:v>
                </c:pt>
                <c:pt idx="22">
                  <c:v>790</c:v>
                </c:pt>
                <c:pt idx="23">
                  <c:v>893</c:v>
                </c:pt>
                <c:pt idx="24">
                  <c:v>1046</c:v>
                </c:pt>
                <c:pt idx="25">
                  <c:v>1155</c:v>
                </c:pt>
                <c:pt idx="26">
                  <c:v>1285</c:v>
                </c:pt>
                <c:pt idx="27">
                  <c:v>1414</c:v>
                </c:pt>
                <c:pt idx="28">
                  <c:v>1528</c:v>
                </c:pt>
                <c:pt idx="29">
                  <c:v>1677</c:v>
                </c:pt>
                <c:pt idx="30">
                  <c:v>1790</c:v>
                </c:pt>
                <c:pt idx="31">
                  <c:v>1986</c:v>
                </c:pt>
                <c:pt idx="32">
                  <c:v>2092</c:v>
                </c:pt>
                <c:pt idx="33">
                  <c:v>2273</c:v>
                </c:pt>
                <c:pt idx="34">
                  <c:v>2491</c:v>
                </c:pt>
                <c:pt idx="35">
                  <c:v>2738</c:v>
                </c:pt>
                <c:pt idx="36">
                  <c:v>2956</c:v>
                </c:pt>
                <c:pt idx="37">
                  <c:v>3293</c:v>
                </c:pt>
                <c:pt idx="38">
                  <c:v>3512</c:v>
                </c:pt>
                <c:pt idx="39">
                  <c:v>3842</c:v>
                </c:pt>
                <c:pt idx="40">
                  <c:v>4241</c:v>
                </c:pt>
                <c:pt idx="41">
                  <c:v>4557</c:v>
                </c:pt>
                <c:pt idx="42">
                  <c:v>4839</c:v>
                </c:pt>
                <c:pt idx="43">
                  <c:v>5136</c:v>
                </c:pt>
                <c:pt idx="44">
                  <c:v>5516</c:v>
                </c:pt>
                <c:pt idx="45">
                  <c:v>5923</c:v>
                </c:pt>
                <c:pt idx="46">
                  <c:v>6248</c:v>
                </c:pt>
                <c:pt idx="47">
                  <c:v>6575</c:v>
                </c:pt>
                <c:pt idx="48">
                  <c:v>6760</c:v>
                </c:pt>
                <c:pt idx="49">
                  <c:v>7135</c:v>
                </c:pt>
                <c:pt idx="50">
                  <c:v>7418</c:v>
                </c:pt>
                <c:pt idx="51">
                  <c:v>7775</c:v>
                </c:pt>
                <c:pt idx="52">
                  <c:v>8211</c:v>
                </c:pt>
                <c:pt idx="53">
                  <c:v>8607</c:v>
                </c:pt>
                <c:pt idx="54">
                  <c:v>8882</c:v>
                </c:pt>
                <c:pt idx="55">
                  <c:v>9096</c:v>
                </c:pt>
                <c:pt idx="56">
                  <c:v>9511</c:v>
                </c:pt>
                <c:pt idx="57">
                  <c:v>9771</c:v>
                </c:pt>
                <c:pt idx="58">
                  <c:v>10118</c:v>
                </c:pt>
                <c:pt idx="59">
                  <c:v>10551</c:v>
                </c:pt>
                <c:pt idx="60">
                  <c:v>10843</c:v>
                </c:pt>
                <c:pt idx="61">
                  <c:v>11192</c:v>
                </c:pt>
                <c:pt idx="62">
                  <c:v>11587</c:v>
                </c:pt>
                <c:pt idx="63">
                  <c:v>12071</c:v>
                </c:pt>
                <c:pt idx="64">
                  <c:v>12438</c:v>
                </c:pt>
                <c:pt idx="65">
                  <c:v>12776</c:v>
                </c:pt>
                <c:pt idx="66">
                  <c:v>13112</c:v>
                </c:pt>
                <c:pt idx="67">
                  <c:v>13645</c:v>
                </c:pt>
                <c:pt idx="68">
                  <c:v>14032</c:v>
                </c:pt>
                <c:pt idx="69">
                  <c:v>14265</c:v>
                </c:pt>
                <c:pt idx="70">
                  <c:v>14749</c:v>
                </c:pt>
                <c:pt idx="71">
                  <c:v>15438</c:v>
                </c:pt>
                <c:pt idx="72">
                  <c:v>16006</c:v>
                </c:pt>
                <c:pt idx="73">
                  <c:v>16496</c:v>
                </c:pt>
                <c:pt idx="74">
                  <c:v>17025</c:v>
                </c:pt>
                <c:pt idx="75">
                  <c:v>17514</c:v>
                </c:pt>
                <c:pt idx="76">
                  <c:v>18010</c:v>
                </c:pt>
                <c:pt idx="77">
                  <c:v>18496</c:v>
                </c:pt>
                <c:pt idx="78">
                  <c:v>19189</c:v>
                </c:pt>
                <c:pt idx="79">
                  <c:v>20162</c:v>
                </c:pt>
                <c:pt idx="80">
                  <c:v>20796</c:v>
                </c:pt>
                <c:pt idx="81">
                  <c:v>21745</c:v>
                </c:pt>
                <c:pt idx="82">
                  <c:v>22271</c:v>
                </c:pt>
                <c:pt idx="83">
                  <c:v>22750</c:v>
                </c:pt>
                <c:pt idx="84">
                  <c:v>23165</c:v>
                </c:pt>
                <c:pt idx="85">
                  <c:v>23851</c:v>
                </c:pt>
                <c:pt idx="86">
                  <c:v>24538</c:v>
                </c:pt>
                <c:pt idx="87">
                  <c:v>25216</c:v>
                </c:pt>
                <c:pt idx="88">
                  <c:v>25773</c:v>
                </c:pt>
                <c:pt idx="89">
                  <c:v>26473</c:v>
                </c:pt>
                <c:pt idx="90">
                  <c:v>26940</c:v>
                </c:pt>
                <c:pt idx="91">
                  <c:v>27549</c:v>
                </c:pt>
                <c:pt idx="92">
                  <c:v>28233</c:v>
                </c:pt>
                <c:pt idx="93">
                  <c:v>28818</c:v>
                </c:pt>
                <c:pt idx="94">
                  <c:v>29521</c:v>
                </c:pt>
                <c:pt idx="95">
                  <c:v>30514</c:v>
                </c:pt>
                <c:pt idx="96">
                  <c:v>31186</c:v>
                </c:pt>
                <c:pt idx="97">
                  <c:v>32033</c:v>
                </c:pt>
                <c:pt idx="98">
                  <c:v>33076</c:v>
                </c:pt>
                <c:pt idx="99">
                  <c:v>34316</c:v>
                </c:pt>
                <c:pt idx="100">
                  <c:v>35295</c:v>
                </c:pt>
                <c:pt idx="101">
                  <c:v>36406</c:v>
                </c:pt>
                <c:pt idx="102">
                  <c:v>37420</c:v>
                </c:pt>
                <c:pt idx="103">
                  <c:v>38277</c:v>
                </c:pt>
                <c:pt idx="104">
                  <c:v>39294</c:v>
                </c:pt>
                <c:pt idx="105">
                  <c:v>40400</c:v>
                </c:pt>
                <c:pt idx="106">
                  <c:v>41431</c:v>
                </c:pt>
                <c:pt idx="107">
                  <c:v>42762</c:v>
                </c:pt>
                <c:pt idx="108">
                  <c:v>43803</c:v>
                </c:pt>
                <c:pt idx="109">
                  <c:v>45029</c:v>
                </c:pt>
                <c:pt idx="110">
                  <c:v>45891</c:v>
                </c:pt>
                <c:pt idx="111">
                  <c:v>46845</c:v>
                </c:pt>
                <c:pt idx="112">
                  <c:v>47896</c:v>
                </c:pt>
                <c:pt idx="113">
                  <c:v>49009</c:v>
                </c:pt>
                <c:pt idx="114">
                  <c:v>50187</c:v>
                </c:pt>
                <c:pt idx="115">
                  <c:v>51427</c:v>
                </c:pt>
                <c:pt idx="116">
                  <c:v>52812</c:v>
                </c:pt>
                <c:pt idx="117">
                  <c:v>54010</c:v>
                </c:pt>
                <c:pt idx="118">
                  <c:v>55092</c:v>
                </c:pt>
                <c:pt idx="119">
                  <c:v>56385</c:v>
                </c:pt>
                <c:pt idx="120">
                  <c:v>57770</c:v>
                </c:pt>
                <c:pt idx="121">
                  <c:v>59394</c:v>
                </c:pt>
                <c:pt idx="122">
                  <c:v>60695</c:v>
                </c:pt>
                <c:pt idx="123">
                  <c:v>62142</c:v>
                </c:pt>
                <c:pt idx="124">
                  <c:v>63749</c:v>
                </c:pt>
                <c:pt idx="125">
                  <c:v>64958</c:v>
                </c:pt>
                <c:pt idx="126">
                  <c:v>66226</c:v>
                </c:pt>
                <c:pt idx="127">
                  <c:v>68079</c:v>
                </c:pt>
                <c:pt idx="128">
                  <c:v>70736</c:v>
                </c:pt>
                <c:pt idx="129">
                  <c:v>72347</c:v>
                </c:pt>
                <c:pt idx="130">
                  <c:v>74018</c:v>
                </c:pt>
                <c:pt idx="131">
                  <c:v>75699</c:v>
                </c:pt>
                <c:pt idx="132">
                  <c:v>76981</c:v>
                </c:pt>
                <c:pt idx="133">
                  <c:v>78572</c:v>
                </c:pt>
                <c:pt idx="134">
                  <c:v>80094</c:v>
                </c:pt>
                <c:pt idx="135">
                  <c:v>81668</c:v>
                </c:pt>
                <c:pt idx="136">
                  <c:v>83130</c:v>
                </c:pt>
                <c:pt idx="137">
                  <c:v>84882</c:v>
                </c:pt>
                <c:pt idx="138">
                  <c:v>86521</c:v>
                </c:pt>
              </c:numCache>
            </c:numRef>
          </c:val>
        </c:ser>
        <c:ser>
          <c:idx val="2"/>
          <c:order val="2"/>
          <c:tx>
            <c:strRef>
              <c:f>'Statistik Harian'!$W$1</c:f>
              <c:strCache>
                <c:ptCount val="1"/>
                <c:pt idx="0">
                  <c:v>Dalam Proses</c:v>
                </c:pt>
              </c:strCache>
            </c:strRef>
          </c:tx>
          <c:spPr>
            <a:solidFill>
              <a:srgbClr val="b7b7b7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'Statistik Harian'!$A$2:$A$61</c:f>
              <c:strCache>
                <c:ptCount val="60"/>
                <c:pt idx="0">
                  <c:v>2 Mar</c:v>
                </c:pt>
                <c:pt idx="1">
                  <c:v>3 Mar</c:v>
                </c:pt>
                <c:pt idx="2">
                  <c:v>4 Mar</c:v>
                </c:pt>
                <c:pt idx="3">
                  <c:v>5 Mar</c:v>
                </c:pt>
                <c:pt idx="4">
                  <c:v>6 Mar</c:v>
                </c:pt>
                <c:pt idx="5">
                  <c:v>7 Mar</c:v>
                </c:pt>
                <c:pt idx="6">
                  <c:v>8 Mar</c:v>
                </c:pt>
                <c:pt idx="7">
                  <c:v>9 Mar</c:v>
                </c:pt>
                <c:pt idx="8">
                  <c:v>10 Mar</c:v>
                </c:pt>
                <c:pt idx="9">
                  <c:v>12 Mar</c:v>
                </c:pt>
                <c:pt idx="10">
                  <c:v>13 Mar</c:v>
                </c:pt>
                <c:pt idx="11">
                  <c:v>14 Mar</c:v>
                </c:pt>
                <c:pt idx="12">
                  <c:v>15 Mar</c:v>
                </c:pt>
                <c:pt idx="13">
                  <c:v>16 Mar</c:v>
                </c:pt>
                <c:pt idx="14">
                  <c:v>17 Mar</c:v>
                </c:pt>
                <c:pt idx="15">
                  <c:v>18 Mar</c:v>
                </c:pt>
                <c:pt idx="16">
                  <c:v>19 Mar</c:v>
                </c:pt>
                <c:pt idx="17">
                  <c:v>20 Mar</c:v>
                </c:pt>
                <c:pt idx="18">
                  <c:v>21 Mar</c:v>
                </c:pt>
                <c:pt idx="19">
                  <c:v>22 Mar</c:v>
                </c:pt>
                <c:pt idx="20">
                  <c:v>23 Mar</c:v>
                </c:pt>
                <c:pt idx="21">
                  <c:v>24 Mar</c:v>
                </c:pt>
                <c:pt idx="22">
                  <c:v>25 Mar</c:v>
                </c:pt>
                <c:pt idx="23">
                  <c:v>26 Mar</c:v>
                </c:pt>
                <c:pt idx="24">
                  <c:v>27 Mar</c:v>
                </c:pt>
                <c:pt idx="25">
                  <c:v>28 Mar</c:v>
                </c:pt>
                <c:pt idx="26">
                  <c:v>29 Mar</c:v>
                </c:pt>
                <c:pt idx="27">
                  <c:v>30 Mar</c:v>
                </c:pt>
                <c:pt idx="28">
                  <c:v>31 Mar</c:v>
                </c:pt>
                <c:pt idx="29">
                  <c:v>1 Apr</c:v>
                </c:pt>
                <c:pt idx="30">
                  <c:v>2 Apr</c:v>
                </c:pt>
                <c:pt idx="31">
                  <c:v>3 Apr</c:v>
                </c:pt>
                <c:pt idx="32">
                  <c:v>4 Apr</c:v>
                </c:pt>
                <c:pt idx="33">
                  <c:v>5 Apr</c:v>
                </c:pt>
                <c:pt idx="34">
                  <c:v>6 Apr</c:v>
                </c:pt>
                <c:pt idx="35">
                  <c:v>7 Apr</c:v>
                </c:pt>
                <c:pt idx="36">
                  <c:v>8 Apr</c:v>
                </c:pt>
                <c:pt idx="37">
                  <c:v>9 Apr</c:v>
                </c:pt>
                <c:pt idx="38">
                  <c:v>10 Apr</c:v>
                </c:pt>
                <c:pt idx="39">
                  <c:v>11 Apr</c:v>
                </c:pt>
                <c:pt idx="40">
                  <c:v>12 Apr</c:v>
                </c:pt>
                <c:pt idx="41">
                  <c:v>13 Apr</c:v>
                </c:pt>
                <c:pt idx="42">
                  <c:v>14 Apr</c:v>
                </c:pt>
                <c:pt idx="43">
                  <c:v>15 Apr</c:v>
                </c:pt>
                <c:pt idx="44">
                  <c:v>16 Apr</c:v>
                </c:pt>
                <c:pt idx="45">
                  <c:v>17 Apr</c:v>
                </c:pt>
                <c:pt idx="46">
                  <c:v>18 Apr</c:v>
                </c:pt>
                <c:pt idx="47">
                  <c:v>19 Apr</c:v>
                </c:pt>
                <c:pt idx="48">
                  <c:v>20 Apr</c:v>
                </c:pt>
                <c:pt idx="49">
                  <c:v>21 Apr</c:v>
                </c:pt>
                <c:pt idx="50">
                  <c:v>22 Apr</c:v>
                </c:pt>
                <c:pt idx="51">
                  <c:v>23 Apr</c:v>
                </c:pt>
                <c:pt idx="52">
                  <c:v>24 Apr</c:v>
                </c:pt>
                <c:pt idx="53">
                  <c:v>25 Apr</c:v>
                </c:pt>
                <c:pt idx="54">
                  <c:v>26 Apr</c:v>
                </c:pt>
                <c:pt idx="55">
                  <c:v>27 Apr</c:v>
                </c:pt>
                <c:pt idx="56">
                  <c:v>28 Apr</c:v>
                </c:pt>
                <c:pt idx="57">
                  <c:v>29 Apr</c:v>
                </c:pt>
                <c:pt idx="58">
                  <c:v>30 Apr</c:v>
                </c:pt>
                <c:pt idx="59">
                  <c:v>1 May</c:v>
                </c:pt>
              </c:strCache>
            </c:strRef>
          </c:cat>
          <c:val>
            <c:numRef>
              <c:f>'Statistik Harian'!$W$2:$W$140</c:f>
              <c:numCache>
                <c:formatCode>General</c:formatCode>
                <c:ptCount val="139"/>
                <c:pt idx="0">
                  <c:v>2</c:v>
                </c:pt>
                <c:pt idx="1">
                  <c:v>2</c:v>
                </c:pt>
                <c:pt idx="2">
                  <c:v>14</c:v>
                </c:pt>
                <c:pt idx="3">
                  <c:v>15</c:v>
                </c:pt>
                <c:pt idx="4">
                  <c:v>24</c:v>
                </c:pt>
                <c:pt idx="5">
                  <c:v>28</c:v>
                </c:pt>
                <c:pt idx="6">
                  <c:v>32</c:v>
                </c:pt>
                <c:pt idx="7">
                  <c:v>37</c:v>
                </c:pt>
                <c:pt idx="8">
                  <c:v>19</c:v>
                </c:pt>
                <c:pt idx="9">
                  <c:v>17</c:v>
                </c:pt>
                <c:pt idx="10">
                  <c:v>19</c:v>
                </c:pt>
                <c:pt idx="11">
                  <c:v>0</c:v>
                </c:pt>
                <c:pt idx="12">
                  <c:v>9</c:v>
                </c:pt>
                <c:pt idx="13">
                  <c:v>13</c:v>
                </c:pt>
                <c:pt idx="14">
                  <c:v>22</c:v>
                </c:pt>
                <c:pt idx="15">
                  <c:v>23</c:v>
                </c:pt>
                <c:pt idx="16">
                  <c:v>19</c:v>
                </c:pt>
                <c:pt idx="17">
                  <c:v>18</c:v>
                </c:pt>
                <c:pt idx="18">
                  <c:v>20</c:v>
                </c:pt>
                <c:pt idx="19">
                  <c:v>20</c:v>
                </c:pt>
                <c:pt idx="20">
                  <c:v>0</c:v>
                </c:pt>
                <c:pt idx="21">
                  <c:v>22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285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</c:numCache>
            </c:numRef>
          </c:val>
        </c:ser>
        <c:gapWidth val="150"/>
        <c:overlap val="100"/>
        <c:axId val="88924440"/>
        <c:axId val="36234935"/>
      </c:barChart>
      <c:catAx>
        <c:axId val="88924440"/>
        <c:scaling>
          <c:orientation val="minMax"/>
        </c:scaling>
        <c:delete val="0"/>
        <c:axPos val="b"/>
        <c:numFmt formatCode="d\ mmm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36234935"/>
        <c:crosses val="autoZero"/>
        <c:auto val="1"/>
        <c:lblAlgn val="ctr"/>
        <c:lblOffset val="100"/>
        <c:noMultiLvlLbl val="0"/>
      </c:catAx>
      <c:valAx>
        <c:axId val="36234935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88924440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ASEAN!$C$1</c:f>
              <c:strCache>
                <c:ptCount val="1"/>
                <c:pt idx="0">
                  <c:v>MAS</c:v>
                </c:pt>
              </c:strCache>
            </c:strRef>
          </c:tx>
          <c:spPr>
            <a:solidFill>
              <a:srgbClr val="4285f4"/>
            </a:solidFill>
            <a:ln w="19080">
              <a:solidFill>
                <a:srgbClr val="4285f4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ASEAN!$A$2:$A$71</c:f>
              <c:strCache>
                <c:ptCount val="70"/>
                <c:pt idx="0">
                  <c:v>13-Jan</c:v>
                </c:pt>
                <c:pt idx="1">
                  <c:v>17-Jan</c:v>
                </c:pt>
                <c:pt idx="2">
                  <c:v>22-Jan</c:v>
                </c:pt>
                <c:pt idx="3">
                  <c:v>23-Jan</c:v>
                </c:pt>
                <c:pt idx="4">
                  <c:v>24-Jan</c:v>
                </c:pt>
                <c:pt idx="5">
                  <c:v>25-Jan</c:v>
                </c:pt>
                <c:pt idx="6">
                  <c:v>26-Jan</c:v>
                </c:pt>
                <c:pt idx="7">
                  <c:v>27-Jan</c:v>
                </c:pt>
                <c:pt idx="8">
                  <c:v>28-Jan</c:v>
                </c:pt>
                <c:pt idx="9">
                  <c:v>29-Jan</c:v>
                </c:pt>
                <c:pt idx="10">
                  <c:v>30-Jan</c:v>
                </c:pt>
                <c:pt idx="11">
                  <c:v>31-Jan</c:v>
                </c:pt>
                <c:pt idx="12">
                  <c:v>1-Feb</c:v>
                </c:pt>
                <c:pt idx="13">
                  <c:v>2-Feb</c:v>
                </c:pt>
                <c:pt idx="14">
                  <c:v>3-Feb</c:v>
                </c:pt>
                <c:pt idx="15">
                  <c:v>4-Feb</c:v>
                </c:pt>
                <c:pt idx="16">
                  <c:v>5-Feb</c:v>
                </c:pt>
                <c:pt idx="17">
                  <c:v>6-Feb</c:v>
                </c:pt>
                <c:pt idx="18">
                  <c:v>7-Feb</c:v>
                </c:pt>
                <c:pt idx="19">
                  <c:v>8-Feb</c:v>
                </c:pt>
                <c:pt idx="20">
                  <c:v>9-Feb</c:v>
                </c:pt>
                <c:pt idx="21">
                  <c:v>10-Feb</c:v>
                </c:pt>
                <c:pt idx="22">
                  <c:v>11-Feb</c:v>
                </c:pt>
                <c:pt idx="23">
                  <c:v>12-Feb</c:v>
                </c:pt>
                <c:pt idx="24">
                  <c:v>13-Feb</c:v>
                </c:pt>
                <c:pt idx="25">
                  <c:v>14-Feb</c:v>
                </c:pt>
                <c:pt idx="26">
                  <c:v>15-Feb</c:v>
                </c:pt>
                <c:pt idx="27">
                  <c:v>16-Feb</c:v>
                </c:pt>
                <c:pt idx="28">
                  <c:v>17-Feb</c:v>
                </c:pt>
                <c:pt idx="29">
                  <c:v>18-Feb</c:v>
                </c:pt>
                <c:pt idx="30">
                  <c:v>19-Feb</c:v>
                </c:pt>
                <c:pt idx="31">
                  <c:v>20-Feb</c:v>
                </c:pt>
                <c:pt idx="32">
                  <c:v>21-Feb</c:v>
                </c:pt>
                <c:pt idx="33">
                  <c:v>22-Feb</c:v>
                </c:pt>
                <c:pt idx="34">
                  <c:v>23-Feb</c:v>
                </c:pt>
                <c:pt idx="35">
                  <c:v>24-Feb</c:v>
                </c:pt>
                <c:pt idx="36">
                  <c:v>25-Feb</c:v>
                </c:pt>
                <c:pt idx="37">
                  <c:v>26-Feb</c:v>
                </c:pt>
                <c:pt idx="38">
                  <c:v>27-Feb</c:v>
                </c:pt>
                <c:pt idx="39">
                  <c:v>28-Feb</c:v>
                </c:pt>
                <c:pt idx="40">
                  <c:v>29-Feb</c:v>
                </c:pt>
                <c:pt idx="41">
                  <c:v>1-Mar</c:v>
                </c:pt>
                <c:pt idx="42">
                  <c:v>2-Mar</c:v>
                </c:pt>
                <c:pt idx="43">
                  <c:v>3-Mar</c:v>
                </c:pt>
                <c:pt idx="44">
                  <c:v>4-Mar</c:v>
                </c:pt>
                <c:pt idx="45">
                  <c:v>5-Mar</c:v>
                </c:pt>
                <c:pt idx="46">
                  <c:v>6-Mar</c:v>
                </c:pt>
                <c:pt idx="47">
                  <c:v>7-Mar</c:v>
                </c:pt>
                <c:pt idx="48">
                  <c:v>8-Mar</c:v>
                </c:pt>
                <c:pt idx="49">
                  <c:v>9-Mar</c:v>
                </c:pt>
                <c:pt idx="50">
                  <c:v>10-Mar</c:v>
                </c:pt>
                <c:pt idx="51">
                  <c:v>11-Mar</c:v>
                </c:pt>
                <c:pt idx="52">
                  <c:v>12-Mar</c:v>
                </c:pt>
                <c:pt idx="53">
                  <c:v>13-Mar</c:v>
                </c:pt>
                <c:pt idx="54">
                  <c:v>14-Mar</c:v>
                </c:pt>
                <c:pt idx="55">
                  <c:v>15-Mar</c:v>
                </c:pt>
                <c:pt idx="56">
                  <c:v>16-Mar</c:v>
                </c:pt>
                <c:pt idx="57">
                  <c:v>17-Mar</c:v>
                </c:pt>
                <c:pt idx="58">
                  <c:v>18-Mar</c:v>
                </c:pt>
                <c:pt idx="59">
                  <c:v>19-Mar</c:v>
                </c:pt>
                <c:pt idx="60">
                  <c:v>20-Mar</c:v>
                </c:pt>
                <c:pt idx="61">
                  <c:v>21-Mar</c:v>
                </c:pt>
                <c:pt idx="62">
                  <c:v>22-Mar</c:v>
                </c:pt>
                <c:pt idx="63">
                  <c:v>23-Mar</c:v>
                </c:pt>
                <c:pt idx="64">
                  <c:v>24-Mar</c:v>
                </c:pt>
                <c:pt idx="65">
                  <c:v>25-Mar</c:v>
                </c:pt>
                <c:pt idx="66">
                  <c:v>26-Mar</c:v>
                </c:pt>
                <c:pt idx="67">
                  <c:v>27-Mar</c:v>
                </c:pt>
                <c:pt idx="68">
                  <c:v>28-Mar</c:v>
                </c:pt>
                <c:pt idx="69">
                  <c:v>29-Mar</c:v>
                </c:pt>
              </c:strCache>
            </c:strRef>
          </c:cat>
          <c:val>
            <c:numRef>
              <c:f>ASEAN!$C$2:$C$91</c:f>
              <c:numCache>
                <c:formatCode>General</c:formatCode>
                <c:ptCount val="90"/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19</c:v>
                </c:pt>
                <c:pt idx="25">
                  <c:v>21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22</c:v>
                </c:pt>
                <c:pt idx="37">
                  <c:v>22</c:v>
                </c:pt>
                <c:pt idx="38">
                  <c:v>23</c:v>
                </c:pt>
                <c:pt idx="39">
                  <c:v>25</c:v>
                </c:pt>
                <c:pt idx="40">
                  <c:v>25</c:v>
                </c:pt>
                <c:pt idx="41">
                  <c:v>29</c:v>
                </c:pt>
                <c:pt idx="42">
                  <c:v>29</c:v>
                </c:pt>
                <c:pt idx="43">
                  <c:v>36</c:v>
                </c:pt>
                <c:pt idx="44">
                  <c:v>50</c:v>
                </c:pt>
                <c:pt idx="45">
                  <c:v>55</c:v>
                </c:pt>
                <c:pt idx="46">
                  <c:v>83</c:v>
                </c:pt>
                <c:pt idx="47">
                  <c:v>93</c:v>
                </c:pt>
                <c:pt idx="48">
                  <c:v>99</c:v>
                </c:pt>
                <c:pt idx="49">
                  <c:v>117</c:v>
                </c:pt>
                <c:pt idx="50">
                  <c:v>129</c:v>
                </c:pt>
                <c:pt idx="51">
                  <c:v>149</c:v>
                </c:pt>
                <c:pt idx="52">
                  <c:v>158</c:v>
                </c:pt>
                <c:pt idx="53">
                  <c:v>197</c:v>
                </c:pt>
                <c:pt idx="54">
                  <c:v>238</c:v>
                </c:pt>
                <c:pt idx="55">
                  <c:v>428</c:v>
                </c:pt>
                <c:pt idx="56">
                  <c:v>553</c:v>
                </c:pt>
                <c:pt idx="57">
                  <c:v>673</c:v>
                </c:pt>
                <c:pt idx="58">
                  <c:v>790</c:v>
                </c:pt>
                <c:pt idx="59">
                  <c:v>900</c:v>
                </c:pt>
                <c:pt idx="60">
                  <c:v>1030</c:v>
                </c:pt>
                <c:pt idx="61">
                  <c:v>1183</c:v>
                </c:pt>
                <c:pt idx="62">
                  <c:v>1306</c:v>
                </c:pt>
                <c:pt idx="63">
                  <c:v>1518</c:v>
                </c:pt>
                <c:pt idx="64">
                  <c:v>1624</c:v>
                </c:pt>
                <c:pt idx="65">
                  <c:v>1796</c:v>
                </c:pt>
                <c:pt idx="66">
                  <c:v>2031</c:v>
                </c:pt>
                <c:pt idx="67">
                  <c:v>2161</c:v>
                </c:pt>
                <c:pt idx="68">
                  <c:v>2320</c:v>
                </c:pt>
                <c:pt idx="69">
                  <c:v>2470</c:v>
                </c:pt>
                <c:pt idx="70">
                  <c:v>2626</c:v>
                </c:pt>
                <c:pt idx="71">
                  <c:v>2766</c:v>
                </c:pt>
                <c:pt idx="72">
                  <c:v>2908</c:v>
                </c:pt>
                <c:pt idx="73">
                  <c:v>3116</c:v>
                </c:pt>
                <c:pt idx="74">
                  <c:v>3333</c:v>
                </c:pt>
                <c:pt idx="75">
                  <c:v>3483</c:v>
                </c:pt>
                <c:pt idx="76">
                  <c:v>3662</c:v>
                </c:pt>
                <c:pt idx="77">
                  <c:v>3793</c:v>
                </c:pt>
                <c:pt idx="78">
                  <c:v>3963</c:v>
                </c:pt>
                <c:pt idx="79">
                  <c:v>4119</c:v>
                </c:pt>
                <c:pt idx="80">
                  <c:v>4228</c:v>
                </c:pt>
                <c:pt idx="81">
                  <c:v>4346</c:v>
                </c:pt>
                <c:pt idx="82">
                  <c:v>4530</c:v>
                </c:pt>
                <c:pt idx="83">
                  <c:v>4683</c:v>
                </c:pt>
                <c:pt idx="84">
                  <c:v>4817</c:v>
                </c:pt>
                <c:pt idx="85">
                  <c:v>4987</c:v>
                </c:pt>
                <c:pt idx="86">
                  <c:v>5072</c:v>
                </c:pt>
                <c:pt idx="87">
                  <c:v>5182</c:v>
                </c:pt>
                <c:pt idx="88">
                  <c:v>5251</c:v>
                </c:pt>
                <c:pt idx="89">
                  <c:v>5305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ASEAN!$E$1</c:f>
              <c:strCache>
                <c:ptCount val="1"/>
                <c:pt idx="0">
                  <c:v>INA</c:v>
                </c:pt>
              </c:strCache>
            </c:strRef>
          </c:tx>
          <c:spPr>
            <a:solidFill>
              <a:srgbClr val="ea4335"/>
            </a:solidFill>
            <a:ln w="19080">
              <a:solidFill>
                <a:srgbClr val="ea4335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ASEAN!$A$2:$A$71</c:f>
              <c:strCache>
                <c:ptCount val="70"/>
                <c:pt idx="0">
                  <c:v>13-Jan</c:v>
                </c:pt>
                <c:pt idx="1">
                  <c:v>17-Jan</c:v>
                </c:pt>
                <c:pt idx="2">
                  <c:v>22-Jan</c:v>
                </c:pt>
                <c:pt idx="3">
                  <c:v>23-Jan</c:v>
                </c:pt>
                <c:pt idx="4">
                  <c:v>24-Jan</c:v>
                </c:pt>
                <c:pt idx="5">
                  <c:v>25-Jan</c:v>
                </c:pt>
                <c:pt idx="6">
                  <c:v>26-Jan</c:v>
                </c:pt>
                <c:pt idx="7">
                  <c:v>27-Jan</c:v>
                </c:pt>
                <c:pt idx="8">
                  <c:v>28-Jan</c:v>
                </c:pt>
                <c:pt idx="9">
                  <c:v>29-Jan</c:v>
                </c:pt>
                <c:pt idx="10">
                  <c:v>30-Jan</c:v>
                </c:pt>
                <c:pt idx="11">
                  <c:v>31-Jan</c:v>
                </c:pt>
                <c:pt idx="12">
                  <c:v>1-Feb</c:v>
                </c:pt>
                <c:pt idx="13">
                  <c:v>2-Feb</c:v>
                </c:pt>
                <c:pt idx="14">
                  <c:v>3-Feb</c:v>
                </c:pt>
                <c:pt idx="15">
                  <c:v>4-Feb</c:v>
                </c:pt>
                <c:pt idx="16">
                  <c:v>5-Feb</c:v>
                </c:pt>
                <c:pt idx="17">
                  <c:v>6-Feb</c:v>
                </c:pt>
                <c:pt idx="18">
                  <c:v>7-Feb</c:v>
                </c:pt>
                <c:pt idx="19">
                  <c:v>8-Feb</c:v>
                </c:pt>
                <c:pt idx="20">
                  <c:v>9-Feb</c:v>
                </c:pt>
                <c:pt idx="21">
                  <c:v>10-Feb</c:v>
                </c:pt>
                <c:pt idx="22">
                  <c:v>11-Feb</c:v>
                </c:pt>
                <c:pt idx="23">
                  <c:v>12-Feb</c:v>
                </c:pt>
                <c:pt idx="24">
                  <c:v>13-Feb</c:v>
                </c:pt>
                <c:pt idx="25">
                  <c:v>14-Feb</c:v>
                </c:pt>
                <c:pt idx="26">
                  <c:v>15-Feb</c:v>
                </c:pt>
                <c:pt idx="27">
                  <c:v>16-Feb</c:v>
                </c:pt>
                <c:pt idx="28">
                  <c:v>17-Feb</c:v>
                </c:pt>
                <c:pt idx="29">
                  <c:v>18-Feb</c:v>
                </c:pt>
                <c:pt idx="30">
                  <c:v>19-Feb</c:v>
                </c:pt>
                <c:pt idx="31">
                  <c:v>20-Feb</c:v>
                </c:pt>
                <c:pt idx="32">
                  <c:v>21-Feb</c:v>
                </c:pt>
                <c:pt idx="33">
                  <c:v>22-Feb</c:v>
                </c:pt>
                <c:pt idx="34">
                  <c:v>23-Feb</c:v>
                </c:pt>
                <c:pt idx="35">
                  <c:v>24-Feb</c:v>
                </c:pt>
                <c:pt idx="36">
                  <c:v>25-Feb</c:v>
                </c:pt>
                <c:pt idx="37">
                  <c:v>26-Feb</c:v>
                </c:pt>
                <c:pt idx="38">
                  <c:v>27-Feb</c:v>
                </c:pt>
                <c:pt idx="39">
                  <c:v>28-Feb</c:v>
                </c:pt>
                <c:pt idx="40">
                  <c:v>29-Feb</c:v>
                </c:pt>
                <c:pt idx="41">
                  <c:v>1-Mar</c:v>
                </c:pt>
                <c:pt idx="42">
                  <c:v>2-Mar</c:v>
                </c:pt>
                <c:pt idx="43">
                  <c:v>3-Mar</c:v>
                </c:pt>
                <c:pt idx="44">
                  <c:v>4-Mar</c:v>
                </c:pt>
                <c:pt idx="45">
                  <c:v>5-Mar</c:v>
                </c:pt>
                <c:pt idx="46">
                  <c:v>6-Mar</c:v>
                </c:pt>
                <c:pt idx="47">
                  <c:v>7-Mar</c:v>
                </c:pt>
                <c:pt idx="48">
                  <c:v>8-Mar</c:v>
                </c:pt>
                <c:pt idx="49">
                  <c:v>9-Mar</c:v>
                </c:pt>
                <c:pt idx="50">
                  <c:v>10-Mar</c:v>
                </c:pt>
                <c:pt idx="51">
                  <c:v>11-Mar</c:v>
                </c:pt>
                <c:pt idx="52">
                  <c:v>12-Mar</c:v>
                </c:pt>
                <c:pt idx="53">
                  <c:v>13-Mar</c:v>
                </c:pt>
                <c:pt idx="54">
                  <c:v>14-Mar</c:v>
                </c:pt>
                <c:pt idx="55">
                  <c:v>15-Mar</c:v>
                </c:pt>
                <c:pt idx="56">
                  <c:v>16-Mar</c:v>
                </c:pt>
                <c:pt idx="57">
                  <c:v>17-Mar</c:v>
                </c:pt>
                <c:pt idx="58">
                  <c:v>18-Mar</c:v>
                </c:pt>
                <c:pt idx="59">
                  <c:v>19-Mar</c:v>
                </c:pt>
                <c:pt idx="60">
                  <c:v>20-Mar</c:v>
                </c:pt>
                <c:pt idx="61">
                  <c:v>21-Mar</c:v>
                </c:pt>
                <c:pt idx="62">
                  <c:v>22-Mar</c:v>
                </c:pt>
                <c:pt idx="63">
                  <c:v>23-Mar</c:v>
                </c:pt>
                <c:pt idx="64">
                  <c:v>24-Mar</c:v>
                </c:pt>
                <c:pt idx="65">
                  <c:v>25-Mar</c:v>
                </c:pt>
                <c:pt idx="66">
                  <c:v>26-Mar</c:v>
                </c:pt>
                <c:pt idx="67">
                  <c:v>27-Mar</c:v>
                </c:pt>
                <c:pt idx="68">
                  <c:v>28-Mar</c:v>
                </c:pt>
                <c:pt idx="69">
                  <c:v>29-Mar</c:v>
                </c:pt>
              </c:strCache>
            </c:strRef>
          </c:cat>
          <c:val>
            <c:numRef>
              <c:f>ASEAN!$E$2:$E$84</c:f>
              <c:numCache>
                <c:formatCode>General</c:formatCode>
                <c:ptCount val="83"/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4</c:v>
                </c:pt>
                <c:pt idx="47">
                  <c:v>4</c:v>
                </c:pt>
                <c:pt idx="48">
                  <c:v>6</c:v>
                </c:pt>
                <c:pt idx="49">
                  <c:v>19</c:v>
                </c:pt>
                <c:pt idx="50">
                  <c:v>27</c:v>
                </c:pt>
                <c:pt idx="51">
                  <c:v>34</c:v>
                </c:pt>
                <c:pt idx="52">
                  <c:v>34</c:v>
                </c:pt>
                <c:pt idx="53">
                  <c:v>69</c:v>
                </c:pt>
                <c:pt idx="54">
                  <c:v>96</c:v>
                </c:pt>
                <c:pt idx="55">
                  <c:v>117</c:v>
                </c:pt>
                <c:pt idx="56">
                  <c:v>134</c:v>
                </c:pt>
                <c:pt idx="57">
                  <c:v>172</c:v>
                </c:pt>
                <c:pt idx="58">
                  <c:v>227</c:v>
                </c:pt>
                <c:pt idx="59">
                  <c:v>308</c:v>
                </c:pt>
                <c:pt idx="60">
                  <c:v>369</c:v>
                </c:pt>
                <c:pt idx="61">
                  <c:v>450</c:v>
                </c:pt>
                <c:pt idx="62">
                  <c:v>514</c:v>
                </c:pt>
                <c:pt idx="63">
                  <c:v>579</c:v>
                </c:pt>
                <c:pt idx="64">
                  <c:v>685</c:v>
                </c:pt>
                <c:pt idx="65">
                  <c:v>790</c:v>
                </c:pt>
                <c:pt idx="66">
                  <c:v>893</c:v>
                </c:pt>
                <c:pt idx="67">
                  <c:v>1046</c:v>
                </c:pt>
                <c:pt idx="68">
                  <c:v>1155</c:v>
                </c:pt>
                <c:pt idx="69">
                  <c:v>1285</c:v>
                </c:pt>
                <c:pt idx="70">
                  <c:v>1414</c:v>
                </c:pt>
                <c:pt idx="71">
                  <c:v>1528</c:v>
                </c:pt>
                <c:pt idx="72">
                  <c:v>1677</c:v>
                </c:pt>
                <c:pt idx="73">
                  <c:v>1790</c:v>
                </c:pt>
                <c:pt idx="74">
                  <c:v>1986</c:v>
                </c:pt>
                <c:pt idx="75">
                  <c:v>2092</c:v>
                </c:pt>
                <c:pt idx="76">
                  <c:v>2273</c:v>
                </c:pt>
                <c:pt idx="77">
                  <c:v>2491</c:v>
                </c:pt>
                <c:pt idx="78">
                  <c:v>2738</c:v>
                </c:pt>
                <c:pt idx="79">
                  <c:v>2956</c:v>
                </c:pt>
                <c:pt idx="80">
                  <c:v>3293</c:v>
                </c:pt>
                <c:pt idx="81">
                  <c:v>3512</c:v>
                </c:pt>
                <c:pt idx="82">
                  <c:v>3842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ASEAN!$G$1</c:f>
              <c:strCache>
                <c:ptCount val="1"/>
                <c:pt idx="0">
                  <c:v>PHI</c:v>
                </c:pt>
              </c:strCache>
            </c:strRef>
          </c:tx>
          <c:spPr>
            <a:solidFill>
              <a:srgbClr val="fbbc04"/>
            </a:solidFill>
            <a:ln w="19080">
              <a:solidFill>
                <a:srgbClr val="fbbc04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ASEAN!$A$2:$A$71</c:f>
              <c:strCache>
                <c:ptCount val="70"/>
                <c:pt idx="0">
                  <c:v>13-Jan</c:v>
                </c:pt>
                <c:pt idx="1">
                  <c:v>17-Jan</c:v>
                </c:pt>
                <c:pt idx="2">
                  <c:v>22-Jan</c:v>
                </c:pt>
                <c:pt idx="3">
                  <c:v>23-Jan</c:v>
                </c:pt>
                <c:pt idx="4">
                  <c:v>24-Jan</c:v>
                </c:pt>
                <c:pt idx="5">
                  <c:v>25-Jan</c:v>
                </c:pt>
                <c:pt idx="6">
                  <c:v>26-Jan</c:v>
                </c:pt>
                <c:pt idx="7">
                  <c:v>27-Jan</c:v>
                </c:pt>
                <c:pt idx="8">
                  <c:v>28-Jan</c:v>
                </c:pt>
                <c:pt idx="9">
                  <c:v>29-Jan</c:v>
                </c:pt>
                <c:pt idx="10">
                  <c:v>30-Jan</c:v>
                </c:pt>
                <c:pt idx="11">
                  <c:v>31-Jan</c:v>
                </c:pt>
                <c:pt idx="12">
                  <c:v>1-Feb</c:v>
                </c:pt>
                <c:pt idx="13">
                  <c:v>2-Feb</c:v>
                </c:pt>
                <c:pt idx="14">
                  <c:v>3-Feb</c:v>
                </c:pt>
                <c:pt idx="15">
                  <c:v>4-Feb</c:v>
                </c:pt>
                <c:pt idx="16">
                  <c:v>5-Feb</c:v>
                </c:pt>
                <c:pt idx="17">
                  <c:v>6-Feb</c:v>
                </c:pt>
                <c:pt idx="18">
                  <c:v>7-Feb</c:v>
                </c:pt>
                <c:pt idx="19">
                  <c:v>8-Feb</c:v>
                </c:pt>
                <c:pt idx="20">
                  <c:v>9-Feb</c:v>
                </c:pt>
                <c:pt idx="21">
                  <c:v>10-Feb</c:v>
                </c:pt>
                <c:pt idx="22">
                  <c:v>11-Feb</c:v>
                </c:pt>
                <c:pt idx="23">
                  <c:v>12-Feb</c:v>
                </c:pt>
                <c:pt idx="24">
                  <c:v>13-Feb</c:v>
                </c:pt>
                <c:pt idx="25">
                  <c:v>14-Feb</c:v>
                </c:pt>
                <c:pt idx="26">
                  <c:v>15-Feb</c:v>
                </c:pt>
                <c:pt idx="27">
                  <c:v>16-Feb</c:v>
                </c:pt>
                <c:pt idx="28">
                  <c:v>17-Feb</c:v>
                </c:pt>
                <c:pt idx="29">
                  <c:v>18-Feb</c:v>
                </c:pt>
                <c:pt idx="30">
                  <c:v>19-Feb</c:v>
                </c:pt>
                <c:pt idx="31">
                  <c:v>20-Feb</c:v>
                </c:pt>
                <c:pt idx="32">
                  <c:v>21-Feb</c:v>
                </c:pt>
                <c:pt idx="33">
                  <c:v>22-Feb</c:v>
                </c:pt>
                <c:pt idx="34">
                  <c:v>23-Feb</c:v>
                </c:pt>
                <c:pt idx="35">
                  <c:v>24-Feb</c:v>
                </c:pt>
                <c:pt idx="36">
                  <c:v>25-Feb</c:v>
                </c:pt>
                <c:pt idx="37">
                  <c:v>26-Feb</c:v>
                </c:pt>
                <c:pt idx="38">
                  <c:v>27-Feb</c:v>
                </c:pt>
                <c:pt idx="39">
                  <c:v>28-Feb</c:v>
                </c:pt>
                <c:pt idx="40">
                  <c:v>29-Feb</c:v>
                </c:pt>
                <c:pt idx="41">
                  <c:v>1-Mar</c:v>
                </c:pt>
                <c:pt idx="42">
                  <c:v>2-Mar</c:v>
                </c:pt>
                <c:pt idx="43">
                  <c:v>3-Mar</c:v>
                </c:pt>
                <c:pt idx="44">
                  <c:v>4-Mar</c:v>
                </c:pt>
                <c:pt idx="45">
                  <c:v>5-Mar</c:v>
                </c:pt>
                <c:pt idx="46">
                  <c:v>6-Mar</c:v>
                </c:pt>
                <c:pt idx="47">
                  <c:v>7-Mar</c:v>
                </c:pt>
                <c:pt idx="48">
                  <c:v>8-Mar</c:v>
                </c:pt>
                <c:pt idx="49">
                  <c:v>9-Mar</c:v>
                </c:pt>
                <c:pt idx="50">
                  <c:v>10-Mar</c:v>
                </c:pt>
                <c:pt idx="51">
                  <c:v>11-Mar</c:v>
                </c:pt>
                <c:pt idx="52">
                  <c:v>12-Mar</c:v>
                </c:pt>
                <c:pt idx="53">
                  <c:v>13-Mar</c:v>
                </c:pt>
                <c:pt idx="54">
                  <c:v>14-Mar</c:v>
                </c:pt>
                <c:pt idx="55">
                  <c:v>15-Mar</c:v>
                </c:pt>
                <c:pt idx="56">
                  <c:v>16-Mar</c:v>
                </c:pt>
                <c:pt idx="57">
                  <c:v>17-Mar</c:v>
                </c:pt>
                <c:pt idx="58">
                  <c:v>18-Mar</c:v>
                </c:pt>
                <c:pt idx="59">
                  <c:v>19-Mar</c:v>
                </c:pt>
                <c:pt idx="60">
                  <c:v>20-Mar</c:v>
                </c:pt>
                <c:pt idx="61">
                  <c:v>21-Mar</c:v>
                </c:pt>
                <c:pt idx="62">
                  <c:v>22-Mar</c:v>
                </c:pt>
                <c:pt idx="63">
                  <c:v>23-Mar</c:v>
                </c:pt>
                <c:pt idx="64">
                  <c:v>24-Mar</c:v>
                </c:pt>
                <c:pt idx="65">
                  <c:v>25-Mar</c:v>
                </c:pt>
                <c:pt idx="66">
                  <c:v>26-Mar</c:v>
                </c:pt>
                <c:pt idx="67">
                  <c:v>27-Mar</c:v>
                </c:pt>
                <c:pt idx="68">
                  <c:v>28-Mar</c:v>
                </c:pt>
                <c:pt idx="69">
                  <c:v>29-Mar</c:v>
                </c:pt>
              </c:strCache>
            </c:strRef>
          </c:cat>
          <c:val>
            <c:numRef>
              <c:f>ASEAN!$G$2:$G$76</c:f>
              <c:numCache>
                <c:formatCode>General</c:formatCode>
                <c:ptCount val="75"/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5</c:v>
                </c:pt>
                <c:pt idx="47">
                  <c:v>6</c:v>
                </c:pt>
                <c:pt idx="48">
                  <c:v>10</c:v>
                </c:pt>
                <c:pt idx="49">
                  <c:v>24</c:v>
                </c:pt>
                <c:pt idx="50">
                  <c:v>33</c:v>
                </c:pt>
                <c:pt idx="51">
                  <c:v>49</c:v>
                </c:pt>
                <c:pt idx="52">
                  <c:v>52</c:v>
                </c:pt>
                <c:pt idx="53">
                  <c:v>64</c:v>
                </c:pt>
                <c:pt idx="54">
                  <c:v>111</c:v>
                </c:pt>
                <c:pt idx="55">
                  <c:v>140</c:v>
                </c:pt>
                <c:pt idx="56">
                  <c:v>142</c:v>
                </c:pt>
                <c:pt idx="57">
                  <c:v>187</c:v>
                </c:pt>
                <c:pt idx="58">
                  <c:v>202</c:v>
                </c:pt>
                <c:pt idx="59">
                  <c:v>217</c:v>
                </c:pt>
                <c:pt idx="60">
                  <c:v>230</c:v>
                </c:pt>
                <c:pt idx="61">
                  <c:v>307</c:v>
                </c:pt>
                <c:pt idx="62">
                  <c:v>380</c:v>
                </c:pt>
                <c:pt idx="63">
                  <c:v>462</c:v>
                </c:pt>
                <c:pt idx="64">
                  <c:v>552</c:v>
                </c:pt>
                <c:pt idx="65">
                  <c:v>636</c:v>
                </c:pt>
                <c:pt idx="66">
                  <c:v>707</c:v>
                </c:pt>
                <c:pt idx="67">
                  <c:v>803</c:v>
                </c:pt>
                <c:pt idx="68">
                  <c:v>1075</c:v>
                </c:pt>
                <c:pt idx="69">
                  <c:v>1418</c:v>
                </c:pt>
                <c:pt idx="70">
                  <c:v>1546</c:v>
                </c:pt>
                <c:pt idx="71">
                  <c:v>2084</c:v>
                </c:pt>
                <c:pt idx="72">
                  <c:v>2311</c:v>
                </c:pt>
                <c:pt idx="73">
                  <c:v>2633</c:v>
                </c:pt>
                <c:pt idx="74">
                  <c:v>3018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ASEAN!$I$1</c:f>
              <c:strCache>
                <c:ptCount val="1"/>
                <c:pt idx="0">
                  <c:v>SIN</c:v>
                </c:pt>
              </c:strCache>
            </c:strRef>
          </c:tx>
          <c:spPr>
            <a:solidFill>
              <a:srgbClr val="34a853"/>
            </a:solidFill>
            <a:ln w="19080">
              <a:solidFill>
                <a:srgbClr val="34a853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ASEAN!$A$2:$A$71</c:f>
              <c:strCache>
                <c:ptCount val="70"/>
                <c:pt idx="0">
                  <c:v>13-Jan</c:v>
                </c:pt>
                <c:pt idx="1">
                  <c:v>17-Jan</c:v>
                </c:pt>
                <c:pt idx="2">
                  <c:v>22-Jan</c:v>
                </c:pt>
                <c:pt idx="3">
                  <c:v>23-Jan</c:v>
                </c:pt>
                <c:pt idx="4">
                  <c:v>24-Jan</c:v>
                </c:pt>
                <c:pt idx="5">
                  <c:v>25-Jan</c:v>
                </c:pt>
                <c:pt idx="6">
                  <c:v>26-Jan</c:v>
                </c:pt>
                <c:pt idx="7">
                  <c:v>27-Jan</c:v>
                </c:pt>
                <c:pt idx="8">
                  <c:v>28-Jan</c:v>
                </c:pt>
                <c:pt idx="9">
                  <c:v>29-Jan</c:v>
                </c:pt>
                <c:pt idx="10">
                  <c:v>30-Jan</c:v>
                </c:pt>
                <c:pt idx="11">
                  <c:v>31-Jan</c:v>
                </c:pt>
                <c:pt idx="12">
                  <c:v>1-Feb</c:v>
                </c:pt>
                <c:pt idx="13">
                  <c:v>2-Feb</c:v>
                </c:pt>
                <c:pt idx="14">
                  <c:v>3-Feb</c:v>
                </c:pt>
                <c:pt idx="15">
                  <c:v>4-Feb</c:v>
                </c:pt>
                <c:pt idx="16">
                  <c:v>5-Feb</c:v>
                </c:pt>
                <c:pt idx="17">
                  <c:v>6-Feb</c:v>
                </c:pt>
                <c:pt idx="18">
                  <c:v>7-Feb</c:v>
                </c:pt>
                <c:pt idx="19">
                  <c:v>8-Feb</c:v>
                </c:pt>
                <c:pt idx="20">
                  <c:v>9-Feb</c:v>
                </c:pt>
                <c:pt idx="21">
                  <c:v>10-Feb</c:v>
                </c:pt>
                <c:pt idx="22">
                  <c:v>11-Feb</c:v>
                </c:pt>
                <c:pt idx="23">
                  <c:v>12-Feb</c:v>
                </c:pt>
                <c:pt idx="24">
                  <c:v>13-Feb</c:v>
                </c:pt>
                <c:pt idx="25">
                  <c:v>14-Feb</c:v>
                </c:pt>
                <c:pt idx="26">
                  <c:v>15-Feb</c:v>
                </c:pt>
                <c:pt idx="27">
                  <c:v>16-Feb</c:v>
                </c:pt>
                <c:pt idx="28">
                  <c:v>17-Feb</c:v>
                </c:pt>
                <c:pt idx="29">
                  <c:v>18-Feb</c:v>
                </c:pt>
                <c:pt idx="30">
                  <c:v>19-Feb</c:v>
                </c:pt>
                <c:pt idx="31">
                  <c:v>20-Feb</c:v>
                </c:pt>
                <c:pt idx="32">
                  <c:v>21-Feb</c:v>
                </c:pt>
                <c:pt idx="33">
                  <c:v>22-Feb</c:v>
                </c:pt>
                <c:pt idx="34">
                  <c:v>23-Feb</c:v>
                </c:pt>
                <c:pt idx="35">
                  <c:v>24-Feb</c:v>
                </c:pt>
                <c:pt idx="36">
                  <c:v>25-Feb</c:v>
                </c:pt>
                <c:pt idx="37">
                  <c:v>26-Feb</c:v>
                </c:pt>
                <c:pt idx="38">
                  <c:v>27-Feb</c:v>
                </c:pt>
                <c:pt idx="39">
                  <c:v>28-Feb</c:v>
                </c:pt>
                <c:pt idx="40">
                  <c:v>29-Feb</c:v>
                </c:pt>
                <c:pt idx="41">
                  <c:v>1-Mar</c:v>
                </c:pt>
                <c:pt idx="42">
                  <c:v>2-Mar</c:v>
                </c:pt>
                <c:pt idx="43">
                  <c:v>3-Mar</c:v>
                </c:pt>
                <c:pt idx="44">
                  <c:v>4-Mar</c:v>
                </c:pt>
                <c:pt idx="45">
                  <c:v>5-Mar</c:v>
                </c:pt>
                <c:pt idx="46">
                  <c:v>6-Mar</c:v>
                </c:pt>
                <c:pt idx="47">
                  <c:v>7-Mar</c:v>
                </c:pt>
                <c:pt idx="48">
                  <c:v>8-Mar</c:v>
                </c:pt>
                <c:pt idx="49">
                  <c:v>9-Mar</c:v>
                </c:pt>
                <c:pt idx="50">
                  <c:v>10-Mar</c:v>
                </c:pt>
                <c:pt idx="51">
                  <c:v>11-Mar</c:v>
                </c:pt>
                <c:pt idx="52">
                  <c:v>12-Mar</c:v>
                </c:pt>
                <c:pt idx="53">
                  <c:v>13-Mar</c:v>
                </c:pt>
                <c:pt idx="54">
                  <c:v>14-Mar</c:v>
                </c:pt>
                <c:pt idx="55">
                  <c:v>15-Mar</c:v>
                </c:pt>
                <c:pt idx="56">
                  <c:v>16-Mar</c:v>
                </c:pt>
                <c:pt idx="57">
                  <c:v>17-Mar</c:v>
                </c:pt>
                <c:pt idx="58">
                  <c:v>18-Mar</c:v>
                </c:pt>
                <c:pt idx="59">
                  <c:v>19-Mar</c:v>
                </c:pt>
                <c:pt idx="60">
                  <c:v>20-Mar</c:v>
                </c:pt>
                <c:pt idx="61">
                  <c:v>21-Mar</c:v>
                </c:pt>
                <c:pt idx="62">
                  <c:v>22-Mar</c:v>
                </c:pt>
                <c:pt idx="63">
                  <c:v>23-Mar</c:v>
                </c:pt>
                <c:pt idx="64">
                  <c:v>24-Mar</c:v>
                </c:pt>
                <c:pt idx="65">
                  <c:v>25-Mar</c:v>
                </c:pt>
                <c:pt idx="66">
                  <c:v>26-Mar</c:v>
                </c:pt>
                <c:pt idx="67">
                  <c:v>27-Mar</c:v>
                </c:pt>
                <c:pt idx="68">
                  <c:v>28-Mar</c:v>
                </c:pt>
                <c:pt idx="69">
                  <c:v>29-Mar</c:v>
                </c:pt>
              </c:strCache>
            </c:strRef>
          </c:cat>
          <c:val>
            <c:numRef>
              <c:f>ASEAN!$I$2:$I$76</c:f>
              <c:numCache>
                <c:formatCode>General</c:formatCode>
                <c:ptCount val="75"/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7</c:v>
                </c:pt>
                <c:pt idx="9">
                  <c:v>10</c:v>
                </c:pt>
                <c:pt idx="10">
                  <c:v>13</c:v>
                </c:pt>
                <c:pt idx="11">
                  <c:v>16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24</c:v>
                </c:pt>
                <c:pt idx="16">
                  <c:v>28</c:v>
                </c:pt>
                <c:pt idx="17">
                  <c:v>30</c:v>
                </c:pt>
                <c:pt idx="18">
                  <c:v>33</c:v>
                </c:pt>
                <c:pt idx="19">
                  <c:v>40</c:v>
                </c:pt>
                <c:pt idx="20">
                  <c:v>43</c:v>
                </c:pt>
                <c:pt idx="21">
                  <c:v>45</c:v>
                </c:pt>
                <c:pt idx="22">
                  <c:v>47</c:v>
                </c:pt>
                <c:pt idx="23">
                  <c:v>50</c:v>
                </c:pt>
                <c:pt idx="24">
                  <c:v>58</c:v>
                </c:pt>
                <c:pt idx="25">
                  <c:v>67</c:v>
                </c:pt>
                <c:pt idx="26">
                  <c:v>72</c:v>
                </c:pt>
                <c:pt idx="27">
                  <c:v>75</c:v>
                </c:pt>
                <c:pt idx="28">
                  <c:v>77</c:v>
                </c:pt>
                <c:pt idx="29">
                  <c:v>81</c:v>
                </c:pt>
                <c:pt idx="30">
                  <c:v>84</c:v>
                </c:pt>
                <c:pt idx="31">
                  <c:v>85</c:v>
                </c:pt>
                <c:pt idx="32">
                  <c:v>86</c:v>
                </c:pt>
                <c:pt idx="33">
                  <c:v>89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93</c:v>
                </c:pt>
                <c:pt idx="38">
                  <c:v>96</c:v>
                </c:pt>
                <c:pt idx="39">
                  <c:v>98</c:v>
                </c:pt>
                <c:pt idx="40">
                  <c:v>102</c:v>
                </c:pt>
                <c:pt idx="41">
                  <c:v>106</c:v>
                </c:pt>
                <c:pt idx="42">
                  <c:v>108</c:v>
                </c:pt>
                <c:pt idx="43">
                  <c:v>110</c:v>
                </c:pt>
                <c:pt idx="44">
                  <c:v>112</c:v>
                </c:pt>
                <c:pt idx="45">
                  <c:v>117</c:v>
                </c:pt>
                <c:pt idx="46">
                  <c:v>130</c:v>
                </c:pt>
                <c:pt idx="47">
                  <c:v>138</c:v>
                </c:pt>
                <c:pt idx="48">
                  <c:v>150</c:v>
                </c:pt>
                <c:pt idx="49">
                  <c:v>160</c:v>
                </c:pt>
                <c:pt idx="50">
                  <c:v>166</c:v>
                </c:pt>
                <c:pt idx="51">
                  <c:v>178</c:v>
                </c:pt>
                <c:pt idx="52">
                  <c:v>187</c:v>
                </c:pt>
                <c:pt idx="53">
                  <c:v>200</c:v>
                </c:pt>
                <c:pt idx="54">
                  <c:v>212</c:v>
                </c:pt>
                <c:pt idx="55">
                  <c:v>226</c:v>
                </c:pt>
                <c:pt idx="56">
                  <c:v>243</c:v>
                </c:pt>
                <c:pt idx="57">
                  <c:v>260</c:v>
                </c:pt>
                <c:pt idx="58">
                  <c:v>313</c:v>
                </c:pt>
                <c:pt idx="59">
                  <c:v>345</c:v>
                </c:pt>
                <c:pt idx="60">
                  <c:v>385</c:v>
                </c:pt>
                <c:pt idx="61">
                  <c:v>432</c:v>
                </c:pt>
                <c:pt idx="62">
                  <c:v>455</c:v>
                </c:pt>
                <c:pt idx="63">
                  <c:v>509</c:v>
                </c:pt>
                <c:pt idx="64">
                  <c:v>558</c:v>
                </c:pt>
                <c:pt idx="65">
                  <c:v>631</c:v>
                </c:pt>
                <c:pt idx="66">
                  <c:v>683</c:v>
                </c:pt>
                <c:pt idx="67">
                  <c:v>732</c:v>
                </c:pt>
                <c:pt idx="68">
                  <c:v>802</c:v>
                </c:pt>
                <c:pt idx="69">
                  <c:v>844</c:v>
                </c:pt>
                <c:pt idx="70">
                  <c:v>879</c:v>
                </c:pt>
                <c:pt idx="71">
                  <c:v>926</c:v>
                </c:pt>
                <c:pt idx="72">
                  <c:v>1000</c:v>
                </c:pt>
                <c:pt idx="73">
                  <c:v>1049</c:v>
                </c:pt>
                <c:pt idx="74">
                  <c:v>1114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ASEAN!$K$1</c:f>
              <c:strCache>
                <c:ptCount val="1"/>
                <c:pt idx="0">
                  <c:v>THA</c:v>
                </c:pt>
              </c:strCache>
            </c:strRef>
          </c:tx>
          <c:spPr>
            <a:solidFill>
              <a:srgbClr val="ff6d01"/>
            </a:solidFill>
            <a:ln w="19080">
              <a:solidFill>
                <a:srgbClr val="ff6d01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ASEAN!$A$2:$A$71</c:f>
              <c:strCache>
                <c:ptCount val="70"/>
                <c:pt idx="0">
                  <c:v>13-Jan</c:v>
                </c:pt>
                <c:pt idx="1">
                  <c:v>17-Jan</c:v>
                </c:pt>
                <c:pt idx="2">
                  <c:v>22-Jan</c:v>
                </c:pt>
                <c:pt idx="3">
                  <c:v>23-Jan</c:v>
                </c:pt>
                <c:pt idx="4">
                  <c:v>24-Jan</c:v>
                </c:pt>
                <c:pt idx="5">
                  <c:v>25-Jan</c:v>
                </c:pt>
                <c:pt idx="6">
                  <c:v>26-Jan</c:v>
                </c:pt>
                <c:pt idx="7">
                  <c:v>27-Jan</c:v>
                </c:pt>
                <c:pt idx="8">
                  <c:v>28-Jan</c:v>
                </c:pt>
                <c:pt idx="9">
                  <c:v>29-Jan</c:v>
                </c:pt>
                <c:pt idx="10">
                  <c:v>30-Jan</c:v>
                </c:pt>
                <c:pt idx="11">
                  <c:v>31-Jan</c:v>
                </c:pt>
                <c:pt idx="12">
                  <c:v>1-Feb</c:v>
                </c:pt>
                <c:pt idx="13">
                  <c:v>2-Feb</c:v>
                </c:pt>
                <c:pt idx="14">
                  <c:v>3-Feb</c:v>
                </c:pt>
                <c:pt idx="15">
                  <c:v>4-Feb</c:v>
                </c:pt>
                <c:pt idx="16">
                  <c:v>5-Feb</c:v>
                </c:pt>
                <c:pt idx="17">
                  <c:v>6-Feb</c:v>
                </c:pt>
                <c:pt idx="18">
                  <c:v>7-Feb</c:v>
                </c:pt>
                <c:pt idx="19">
                  <c:v>8-Feb</c:v>
                </c:pt>
                <c:pt idx="20">
                  <c:v>9-Feb</c:v>
                </c:pt>
                <c:pt idx="21">
                  <c:v>10-Feb</c:v>
                </c:pt>
                <c:pt idx="22">
                  <c:v>11-Feb</c:v>
                </c:pt>
                <c:pt idx="23">
                  <c:v>12-Feb</c:v>
                </c:pt>
                <c:pt idx="24">
                  <c:v>13-Feb</c:v>
                </c:pt>
                <c:pt idx="25">
                  <c:v>14-Feb</c:v>
                </c:pt>
                <c:pt idx="26">
                  <c:v>15-Feb</c:v>
                </c:pt>
                <c:pt idx="27">
                  <c:v>16-Feb</c:v>
                </c:pt>
                <c:pt idx="28">
                  <c:v>17-Feb</c:v>
                </c:pt>
                <c:pt idx="29">
                  <c:v>18-Feb</c:v>
                </c:pt>
                <c:pt idx="30">
                  <c:v>19-Feb</c:v>
                </c:pt>
                <c:pt idx="31">
                  <c:v>20-Feb</c:v>
                </c:pt>
                <c:pt idx="32">
                  <c:v>21-Feb</c:v>
                </c:pt>
                <c:pt idx="33">
                  <c:v>22-Feb</c:v>
                </c:pt>
                <c:pt idx="34">
                  <c:v>23-Feb</c:v>
                </c:pt>
                <c:pt idx="35">
                  <c:v>24-Feb</c:v>
                </c:pt>
                <c:pt idx="36">
                  <c:v>25-Feb</c:v>
                </c:pt>
                <c:pt idx="37">
                  <c:v>26-Feb</c:v>
                </c:pt>
                <c:pt idx="38">
                  <c:v>27-Feb</c:v>
                </c:pt>
                <c:pt idx="39">
                  <c:v>28-Feb</c:v>
                </c:pt>
                <c:pt idx="40">
                  <c:v>29-Feb</c:v>
                </c:pt>
                <c:pt idx="41">
                  <c:v>1-Mar</c:v>
                </c:pt>
                <c:pt idx="42">
                  <c:v>2-Mar</c:v>
                </c:pt>
                <c:pt idx="43">
                  <c:v>3-Mar</c:v>
                </c:pt>
                <c:pt idx="44">
                  <c:v>4-Mar</c:v>
                </c:pt>
                <c:pt idx="45">
                  <c:v>5-Mar</c:v>
                </c:pt>
                <c:pt idx="46">
                  <c:v>6-Mar</c:v>
                </c:pt>
                <c:pt idx="47">
                  <c:v>7-Mar</c:v>
                </c:pt>
                <c:pt idx="48">
                  <c:v>8-Mar</c:v>
                </c:pt>
                <c:pt idx="49">
                  <c:v>9-Mar</c:v>
                </c:pt>
                <c:pt idx="50">
                  <c:v>10-Mar</c:v>
                </c:pt>
                <c:pt idx="51">
                  <c:v>11-Mar</c:v>
                </c:pt>
                <c:pt idx="52">
                  <c:v>12-Mar</c:v>
                </c:pt>
                <c:pt idx="53">
                  <c:v>13-Mar</c:v>
                </c:pt>
                <c:pt idx="54">
                  <c:v>14-Mar</c:v>
                </c:pt>
                <c:pt idx="55">
                  <c:v>15-Mar</c:v>
                </c:pt>
                <c:pt idx="56">
                  <c:v>16-Mar</c:v>
                </c:pt>
                <c:pt idx="57">
                  <c:v>17-Mar</c:v>
                </c:pt>
                <c:pt idx="58">
                  <c:v>18-Mar</c:v>
                </c:pt>
                <c:pt idx="59">
                  <c:v>19-Mar</c:v>
                </c:pt>
                <c:pt idx="60">
                  <c:v>20-Mar</c:v>
                </c:pt>
                <c:pt idx="61">
                  <c:v>21-Mar</c:v>
                </c:pt>
                <c:pt idx="62">
                  <c:v>22-Mar</c:v>
                </c:pt>
                <c:pt idx="63">
                  <c:v>23-Mar</c:v>
                </c:pt>
                <c:pt idx="64">
                  <c:v>24-Mar</c:v>
                </c:pt>
                <c:pt idx="65">
                  <c:v>25-Mar</c:v>
                </c:pt>
                <c:pt idx="66">
                  <c:v>26-Mar</c:v>
                </c:pt>
                <c:pt idx="67">
                  <c:v>27-Mar</c:v>
                </c:pt>
                <c:pt idx="68">
                  <c:v>28-Mar</c:v>
                </c:pt>
                <c:pt idx="69">
                  <c:v>29-Mar</c:v>
                </c:pt>
              </c:strCache>
            </c:strRef>
          </c:cat>
          <c:val>
            <c:numRef>
              <c:f>ASEAN!$K$2:$K$75</c:f>
              <c:numCache>
                <c:formatCode>General</c:formatCode>
                <c:ptCount val="74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8</c:v>
                </c:pt>
                <c:pt idx="7">
                  <c:v>8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32</c:v>
                </c:pt>
                <c:pt idx="20">
                  <c:v>32</c:v>
                </c:pt>
                <c:pt idx="21">
                  <c:v>32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33</c:v>
                </c:pt>
                <c:pt idx="26">
                  <c:v>34</c:v>
                </c:pt>
                <c:pt idx="27">
                  <c:v>34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37</c:v>
                </c:pt>
                <c:pt idx="37">
                  <c:v>40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42</c:v>
                </c:pt>
                <c:pt idx="42">
                  <c:v>43</c:v>
                </c:pt>
                <c:pt idx="43">
                  <c:v>43</c:v>
                </c:pt>
                <c:pt idx="44">
                  <c:v>43</c:v>
                </c:pt>
                <c:pt idx="45">
                  <c:v>47</c:v>
                </c:pt>
                <c:pt idx="46">
                  <c:v>48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53</c:v>
                </c:pt>
                <c:pt idx="51">
                  <c:v>59</c:v>
                </c:pt>
                <c:pt idx="52">
                  <c:v>70</c:v>
                </c:pt>
                <c:pt idx="53">
                  <c:v>75</c:v>
                </c:pt>
                <c:pt idx="54">
                  <c:v>82</c:v>
                </c:pt>
                <c:pt idx="55">
                  <c:v>114</c:v>
                </c:pt>
                <c:pt idx="56">
                  <c:v>142</c:v>
                </c:pt>
                <c:pt idx="57">
                  <c:v>174</c:v>
                </c:pt>
                <c:pt idx="58">
                  <c:v>212</c:v>
                </c:pt>
                <c:pt idx="59">
                  <c:v>272</c:v>
                </c:pt>
                <c:pt idx="60">
                  <c:v>322</c:v>
                </c:pt>
                <c:pt idx="61">
                  <c:v>411</c:v>
                </c:pt>
                <c:pt idx="62">
                  <c:v>599</c:v>
                </c:pt>
                <c:pt idx="63">
                  <c:v>721</c:v>
                </c:pt>
                <c:pt idx="64">
                  <c:v>827</c:v>
                </c:pt>
                <c:pt idx="65">
                  <c:v>934</c:v>
                </c:pt>
                <c:pt idx="66">
                  <c:v>1045</c:v>
                </c:pt>
                <c:pt idx="67">
                  <c:v>1136</c:v>
                </c:pt>
                <c:pt idx="68">
                  <c:v>1245</c:v>
                </c:pt>
                <c:pt idx="69">
                  <c:v>1388</c:v>
                </c:pt>
                <c:pt idx="70">
                  <c:v>1524</c:v>
                </c:pt>
                <c:pt idx="71">
                  <c:v>1651</c:v>
                </c:pt>
                <c:pt idx="72">
                  <c:v>1771</c:v>
                </c:pt>
                <c:pt idx="73">
                  <c:v>1875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0814334"/>
        <c:axId val="80022247"/>
      </c:lineChart>
      <c:catAx>
        <c:axId val="4081433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Date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80022247"/>
        <c:crosses val="autoZero"/>
        <c:auto val="1"/>
        <c:lblAlgn val="ctr"/>
        <c:lblOffset val="100"/>
        <c:noMultiLvlLbl val="0"/>
      </c:catAx>
      <c:valAx>
        <c:axId val="80022247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4081433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pieChart>
        <c:varyColors val="1"/>
        <c:ser>
          <c:idx val="0"/>
          <c:order val="0"/>
          <c:tx>
            <c:strRef>
              <c:f>'Kasus per Provinsi'!$C$2</c:f>
              <c:strCache>
                <c:ptCount val="1"/>
                <c:pt idx="0">
                  <c:v>Kasus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</c:spPr>
          <c:explosion val="0"/>
          <c:dPt>
            <c:idx val="0"/>
            <c:spPr>
              <a:solidFill>
                <a:srgbClr val="4285f4"/>
              </a:solidFill>
              <a:ln>
                <a:noFill/>
              </a:ln>
            </c:spPr>
          </c:dPt>
          <c:dPt>
            <c:idx val="1"/>
            <c:spPr>
              <a:solidFill>
                <a:srgbClr val="ea4335"/>
              </a:solidFill>
              <a:ln>
                <a:noFill/>
              </a:ln>
            </c:spPr>
          </c:dPt>
          <c:dPt>
            <c:idx val="2"/>
            <c:spPr>
              <a:solidFill>
                <a:srgbClr val="fbbc04"/>
              </a:solidFill>
              <a:ln>
                <a:noFill/>
              </a:ln>
            </c:spPr>
          </c:dPt>
          <c:dPt>
            <c:idx val="3"/>
            <c:spPr>
              <a:solidFill>
                <a:srgbClr val="34a853"/>
              </a:solidFill>
              <a:ln>
                <a:noFill/>
              </a:ln>
            </c:spPr>
          </c:dPt>
          <c:dPt>
            <c:idx val="4"/>
            <c:spPr>
              <a:solidFill>
                <a:srgbClr val="ff6d01"/>
              </a:solidFill>
              <a:ln>
                <a:noFill/>
              </a:ln>
            </c:spPr>
          </c:dPt>
          <c:dPt>
            <c:idx val="5"/>
            <c:spPr>
              <a:solidFill>
                <a:srgbClr val="46bdc6"/>
              </a:solidFill>
              <a:ln>
                <a:noFill/>
              </a:ln>
            </c:spPr>
          </c:dPt>
          <c:dPt>
            <c:idx val="6"/>
            <c:spPr>
              <a:solidFill>
                <a:srgbClr val="7baaf7"/>
              </a:solidFill>
              <a:ln>
                <a:noFill/>
              </a:ln>
            </c:spPr>
          </c:dPt>
          <c:dPt>
            <c:idx val="7"/>
            <c:spPr>
              <a:solidFill>
                <a:srgbClr val="f07b72"/>
              </a:solidFill>
              <a:ln>
                <a:noFill/>
              </a:ln>
            </c:spPr>
          </c:dPt>
          <c:dPt>
            <c:idx val="8"/>
            <c:spPr>
              <a:solidFill>
                <a:srgbClr val="fcd04f"/>
              </a:solidFill>
              <a:ln>
                <a:noFill/>
              </a:ln>
            </c:spPr>
          </c:dPt>
          <c:dPt>
            <c:idx val="9"/>
            <c:spPr>
              <a:solidFill>
                <a:srgbClr val="71c287"/>
              </a:solidFill>
              <a:ln>
                <a:noFill/>
              </a:ln>
            </c:spPr>
          </c:dPt>
          <c:dPt>
            <c:idx val="10"/>
            <c:spPr>
              <a:solidFill>
                <a:srgbClr val="ff994d"/>
              </a:solidFill>
              <a:ln>
                <a:noFill/>
              </a:ln>
            </c:spPr>
          </c:dPt>
          <c:dPt>
            <c:idx val="11"/>
            <c:spPr>
              <a:solidFill>
                <a:srgbClr val="7ed1d7"/>
              </a:solidFill>
              <a:ln>
                <a:noFill/>
              </a:ln>
            </c:spPr>
          </c:dPt>
          <c:dPt>
            <c:idx val="12"/>
            <c:spPr>
              <a:solidFill>
                <a:srgbClr val="b3cefb"/>
              </a:solidFill>
              <a:ln>
                <a:noFill/>
              </a:ln>
            </c:spPr>
          </c:dPt>
          <c:dPt>
            <c:idx val="13"/>
            <c:spPr>
              <a:solidFill>
                <a:srgbClr val="f7b4ae"/>
              </a:solidFill>
              <a:ln>
                <a:noFill/>
              </a:ln>
            </c:spPr>
          </c:dPt>
          <c:dPt>
            <c:idx val="14"/>
            <c:spPr>
              <a:solidFill>
                <a:srgbClr val="fde49b"/>
              </a:solidFill>
              <a:ln>
                <a:noFill/>
              </a:ln>
            </c:spPr>
          </c:dPt>
          <c:dPt>
            <c:idx val="15"/>
            <c:spPr>
              <a:solidFill>
                <a:srgbClr val="aedcba"/>
              </a:solidFill>
              <a:ln>
                <a:noFill/>
              </a:ln>
            </c:spPr>
          </c:dPt>
          <c:dPt>
            <c:idx val="16"/>
            <c:spPr>
              <a:solidFill>
                <a:srgbClr val="ffc599"/>
              </a:solidFill>
              <a:ln>
                <a:noFill/>
              </a:ln>
            </c:spPr>
          </c:dPt>
          <c:dPt>
            <c:idx val="17"/>
            <c:spPr>
              <a:solidFill>
                <a:srgbClr val="b5e5e8"/>
              </a:solidFill>
              <a:ln>
                <a:noFill/>
              </a:ln>
            </c:spPr>
          </c:dPt>
          <c:dPt>
            <c:idx val="18"/>
            <c:spPr>
              <a:solidFill>
                <a:srgbClr val="ecf3fe"/>
              </a:solidFill>
              <a:ln>
                <a:noFill/>
              </a:ln>
            </c:spPr>
          </c:dPt>
          <c:dPt>
            <c:idx val="19"/>
            <c:spPr>
              <a:solidFill>
                <a:srgbClr val="fdeceb"/>
              </a:solidFill>
              <a:ln>
                <a:noFill/>
              </a:ln>
            </c:spPr>
          </c:dPt>
          <c:dPt>
            <c:idx val="20"/>
            <c:spPr>
              <a:solidFill>
                <a:srgbClr val="fff8e6"/>
              </a:solidFill>
              <a:ln>
                <a:noFill/>
              </a:ln>
            </c:spPr>
          </c:dPt>
          <c:dPt>
            <c:idx val="21"/>
            <c:spPr>
              <a:solidFill>
                <a:srgbClr val="ebf6ee"/>
              </a:solidFill>
              <a:ln>
                <a:noFill/>
              </a:ln>
            </c:spPr>
          </c:dPt>
          <c:dPt>
            <c:idx val="22"/>
            <c:spPr>
              <a:solidFill>
                <a:srgbClr val="fff0e6"/>
              </a:solidFill>
              <a:ln>
                <a:noFill/>
              </a:ln>
            </c:spPr>
          </c:dPt>
          <c:dPt>
            <c:idx val="23"/>
            <c:spPr>
              <a:solidFill>
                <a:srgbClr val="edf8f9"/>
              </a:solidFill>
              <a:ln>
                <a:noFill/>
              </a:ln>
            </c:spPr>
          </c:dPt>
          <c:dPt>
            <c:idx val="24"/>
            <c:spPr>
              <a:solidFill>
                <a:srgbClr val="251701"/>
              </a:solidFill>
              <a:ln>
                <a:noFill/>
              </a:ln>
            </c:spPr>
          </c:dPt>
          <c:dPt>
            <c:idx val="25"/>
            <c:spPr>
              <a:solidFill>
                <a:srgbClr val="032527"/>
              </a:solidFill>
              <a:ln>
                <a:noFill/>
              </a:ln>
            </c:spPr>
          </c:dPt>
          <c:dPt>
            <c:idx val="26"/>
            <c:spPr>
              <a:solidFill>
                <a:srgbClr val="010d31"/>
              </a:solidFill>
              <a:ln>
                <a:noFill/>
              </a:ln>
            </c:spPr>
          </c:dPt>
          <c:dPt>
            <c:idx val="27"/>
            <c:spPr>
              <a:solidFill>
                <a:srgbClr val="291121"/>
              </a:solidFill>
              <a:ln>
                <a:noFill/>
              </a:ln>
            </c:spPr>
          </c:dPt>
          <c:dPt>
            <c:idx val="28"/>
            <c:spPr>
              <a:solidFill>
                <a:srgbClr val="ff1d32"/>
              </a:solidFill>
              <a:ln>
                <a:noFill/>
              </a:ln>
            </c:spPr>
          </c:dPt>
          <c:dPt>
            <c:idx val="29"/>
            <c:spPr>
              <a:solidFill>
                <a:srgbClr val="250d0a"/>
              </a:solidFill>
              <a:ln>
                <a:noFill/>
              </a:ln>
            </c:spPr>
          </c:dPt>
          <c:dPt>
            <c:idx val="30"/>
            <c:spPr>
              <a:solidFill>
                <a:srgbClr val="5f3d05"/>
              </a:solidFill>
              <a:ln>
                <a:noFill/>
              </a:ln>
            </c:spPr>
          </c:dPt>
          <c:dPt>
            <c:idx val="31"/>
            <c:spPr>
              <a:solidFill>
                <a:srgbClr val="0b5d64"/>
              </a:solidFill>
              <a:ln>
                <a:noFill/>
              </a:ln>
            </c:spPr>
          </c:dPt>
          <c:dPt>
            <c:idx val="32"/>
            <c:spPr>
              <a:solidFill>
                <a:srgbClr val="01217d"/>
              </a:solidFill>
              <a:ln>
                <a:noFill/>
              </a:ln>
            </c:spPr>
          </c:dPt>
          <c:dPt>
            <c:idx val="33"/>
            <c:spPr>
              <a:solidFill>
                <a:srgbClr val="652b55"/>
              </a:solidFill>
              <a:ln>
                <a:noFill/>
              </a:ln>
            </c:spPr>
          </c:dPt>
          <c:dLbls>
            <c:numFmt formatCode="#,##0" sourceLinked="1"/>
            <c:dLbl>
              <c:idx val="0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5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8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0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1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2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3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4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5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6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7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8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9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0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1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2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3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4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5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6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7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8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9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0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1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2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3"/>
              <c:numFmt formatCode="#,##0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'Kasus per Provinsi'!$B$3:$B$36</c:f>
              <c:strCache>
                <c:ptCount val="34"/>
                <c:pt idx="0">
                  <c:v>Aceh</c:v>
                </c:pt>
                <c:pt idx="1">
                  <c:v>Bali</c:v>
                </c:pt>
                <c:pt idx="2">
                  <c:v>Banten</c:v>
                </c:pt>
                <c:pt idx="3">
                  <c:v>Bangka Belitung</c:v>
                </c:pt>
                <c:pt idx="4">
                  <c:v>Bengkulu</c:v>
                </c:pt>
                <c:pt idx="5">
                  <c:v>DI Yogyakarta</c:v>
                </c:pt>
                <c:pt idx="6">
                  <c:v>DKI Jakarta</c:v>
                </c:pt>
                <c:pt idx="7">
                  <c:v>Jambi</c:v>
                </c:pt>
                <c:pt idx="8">
                  <c:v>Jawa Barat</c:v>
                </c:pt>
                <c:pt idx="9">
                  <c:v>Jawa Tengah</c:v>
                </c:pt>
                <c:pt idx="10">
                  <c:v>Jawa Timur</c:v>
                </c:pt>
                <c:pt idx="11">
                  <c:v>Kalimantan Barat</c:v>
                </c:pt>
                <c:pt idx="12">
                  <c:v>Kalimantan Timur</c:v>
                </c:pt>
                <c:pt idx="13">
                  <c:v>Kalimantan Tengah</c:v>
                </c:pt>
                <c:pt idx="14">
                  <c:v>Kalimantan Selatan</c:v>
                </c:pt>
                <c:pt idx="15">
                  <c:v>Kalimantan Utara</c:v>
                </c:pt>
                <c:pt idx="16">
                  <c:v>Kepulauan Riau</c:v>
                </c:pt>
                <c:pt idx="17">
                  <c:v>Nusa Tenggara Barat</c:v>
                </c:pt>
                <c:pt idx="18">
                  <c:v>Sumatera Selatan</c:v>
                </c:pt>
                <c:pt idx="19">
                  <c:v>Sumatera Barat</c:v>
                </c:pt>
                <c:pt idx="20">
                  <c:v>Sulawesi Utara</c:v>
                </c:pt>
                <c:pt idx="21">
                  <c:v>Sumatera Utara</c:v>
                </c:pt>
                <c:pt idx="22">
                  <c:v>Sulawesi Tenggara</c:v>
                </c:pt>
                <c:pt idx="23">
                  <c:v>Sulawesi Selatan</c:v>
                </c:pt>
                <c:pt idx="24">
                  <c:v>Sulawesi Tengah</c:v>
                </c:pt>
                <c:pt idx="25">
                  <c:v>Lampung</c:v>
                </c:pt>
                <c:pt idx="26">
                  <c:v>Riau</c:v>
                </c:pt>
                <c:pt idx="27">
                  <c:v>Maluku Utara</c:v>
                </c:pt>
                <c:pt idx="28">
                  <c:v>Maluku</c:v>
                </c:pt>
                <c:pt idx="29">
                  <c:v>Papua Barat</c:v>
                </c:pt>
                <c:pt idx="30">
                  <c:v>Papua</c:v>
                </c:pt>
                <c:pt idx="31">
                  <c:v>Sulawesi Barat</c:v>
                </c:pt>
                <c:pt idx="32">
                  <c:v>Nusa Tenggara Timur</c:v>
                </c:pt>
                <c:pt idx="33">
                  <c:v>Gorontalo</c:v>
                </c:pt>
              </c:strCache>
            </c:strRef>
          </c:cat>
          <c:val>
            <c:numRef>
              <c:f>'Kasus per Provinsi'!$C$3:$C$36</c:f>
              <c:numCache>
                <c:formatCode>General</c:formatCode>
                <c:ptCount val="34"/>
                <c:pt idx="0">
                  <c:v>146</c:v>
                </c:pt>
                <c:pt idx="1">
                  <c:v>2745</c:v>
                </c:pt>
                <c:pt idx="2">
                  <c:v>1674</c:v>
                </c:pt>
                <c:pt idx="3">
                  <c:v>176</c:v>
                </c:pt>
                <c:pt idx="4">
                  <c:v>181</c:v>
                </c:pt>
                <c:pt idx="5">
                  <c:v>432</c:v>
                </c:pt>
                <c:pt idx="6">
                  <c:v>16538</c:v>
                </c:pt>
                <c:pt idx="7">
                  <c:v>132</c:v>
                </c:pt>
                <c:pt idx="8">
                  <c:v>5488</c:v>
                </c:pt>
                <c:pt idx="9">
                  <c:v>6932</c:v>
                </c:pt>
                <c:pt idx="10">
                  <c:v>18308</c:v>
                </c:pt>
                <c:pt idx="11">
                  <c:v>359</c:v>
                </c:pt>
                <c:pt idx="12">
                  <c:v>868</c:v>
                </c:pt>
                <c:pt idx="13">
                  <c:v>1399</c:v>
                </c:pt>
                <c:pt idx="14">
                  <c:v>4938</c:v>
                </c:pt>
                <c:pt idx="15">
                  <c:v>216</c:v>
                </c:pt>
                <c:pt idx="16">
                  <c:v>345</c:v>
                </c:pt>
                <c:pt idx="17">
                  <c:v>1725</c:v>
                </c:pt>
                <c:pt idx="18">
                  <c:v>3012</c:v>
                </c:pt>
                <c:pt idx="19">
                  <c:v>826</c:v>
                </c:pt>
                <c:pt idx="20">
                  <c:v>1898</c:v>
                </c:pt>
                <c:pt idx="21">
                  <c:v>2937</c:v>
                </c:pt>
                <c:pt idx="22">
                  <c:v>587</c:v>
                </c:pt>
                <c:pt idx="23">
                  <c:v>8039</c:v>
                </c:pt>
                <c:pt idx="24">
                  <c:v>196</c:v>
                </c:pt>
                <c:pt idx="25">
                  <c:v>231</c:v>
                </c:pt>
                <c:pt idx="26">
                  <c:v>272</c:v>
                </c:pt>
                <c:pt idx="27">
                  <c:v>1273</c:v>
                </c:pt>
                <c:pt idx="28">
                  <c:v>960</c:v>
                </c:pt>
                <c:pt idx="29">
                  <c:v>341</c:v>
                </c:pt>
                <c:pt idx="30">
                  <c:v>2601</c:v>
                </c:pt>
                <c:pt idx="31">
                  <c:v>159</c:v>
                </c:pt>
                <c:pt idx="32">
                  <c:v>131</c:v>
                </c:pt>
                <c:pt idx="33">
                  <c:v>432</c:v>
                </c:pt>
              </c:numCache>
            </c:numRef>
          </c:val>
        </c:ser>
        <c:firstSliceAng val="0"/>
      </c:pieChart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ASEAN!$C$1</c:f>
              <c:strCache>
                <c:ptCount val="1"/>
                <c:pt idx="0">
                  <c:v>MAS</c:v>
                </c:pt>
              </c:strCache>
            </c:strRef>
          </c:tx>
          <c:spPr>
            <a:solidFill>
              <a:srgbClr val="4285f4"/>
            </a:solidFill>
            <a:ln w="19080">
              <a:solidFill>
                <a:srgbClr val="4285f4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ASEAN!$A$2:$A$150</c:f>
              <c:strCache>
                <c:ptCount val="149"/>
                <c:pt idx="0">
                  <c:v>13-Jan</c:v>
                </c:pt>
                <c:pt idx="1">
                  <c:v>17-Jan</c:v>
                </c:pt>
                <c:pt idx="2">
                  <c:v>22-Jan</c:v>
                </c:pt>
                <c:pt idx="3">
                  <c:v>23-Jan</c:v>
                </c:pt>
                <c:pt idx="4">
                  <c:v>24-Jan</c:v>
                </c:pt>
                <c:pt idx="5">
                  <c:v>25-Jan</c:v>
                </c:pt>
                <c:pt idx="6">
                  <c:v>26-Jan</c:v>
                </c:pt>
                <c:pt idx="7">
                  <c:v>27-Jan</c:v>
                </c:pt>
                <c:pt idx="8">
                  <c:v>28-Jan</c:v>
                </c:pt>
                <c:pt idx="9">
                  <c:v>29-Jan</c:v>
                </c:pt>
                <c:pt idx="10">
                  <c:v>30-Jan</c:v>
                </c:pt>
                <c:pt idx="11">
                  <c:v>31-Jan</c:v>
                </c:pt>
                <c:pt idx="12">
                  <c:v>1-Feb</c:v>
                </c:pt>
                <c:pt idx="13">
                  <c:v>2-Feb</c:v>
                </c:pt>
                <c:pt idx="14">
                  <c:v>3-Feb</c:v>
                </c:pt>
                <c:pt idx="15">
                  <c:v>4-Feb</c:v>
                </c:pt>
                <c:pt idx="16">
                  <c:v>5-Feb</c:v>
                </c:pt>
                <c:pt idx="17">
                  <c:v>6-Feb</c:v>
                </c:pt>
                <c:pt idx="18">
                  <c:v>7-Feb</c:v>
                </c:pt>
                <c:pt idx="19">
                  <c:v>8-Feb</c:v>
                </c:pt>
                <c:pt idx="20">
                  <c:v>9-Feb</c:v>
                </c:pt>
                <c:pt idx="21">
                  <c:v>10-Feb</c:v>
                </c:pt>
                <c:pt idx="22">
                  <c:v>11-Feb</c:v>
                </c:pt>
                <c:pt idx="23">
                  <c:v>12-Feb</c:v>
                </c:pt>
                <c:pt idx="24">
                  <c:v>13-Feb</c:v>
                </c:pt>
                <c:pt idx="25">
                  <c:v>14-Feb</c:v>
                </c:pt>
                <c:pt idx="26">
                  <c:v>15-Feb</c:v>
                </c:pt>
                <c:pt idx="27">
                  <c:v>16-Feb</c:v>
                </c:pt>
                <c:pt idx="28">
                  <c:v>17-Feb</c:v>
                </c:pt>
                <c:pt idx="29">
                  <c:v>18-Feb</c:v>
                </c:pt>
                <c:pt idx="30">
                  <c:v>19-Feb</c:v>
                </c:pt>
                <c:pt idx="31">
                  <c:v>20-Feb</c:v>
                </c:pt>
                <c:pt idx="32">
                  <c:v>21-Feb</c:v>
                </c:pt>
                <c:pt idx="33">
                  <c:v>22-Feb</c:v>
                </c:pt>
                <c:pt idx="34">
                  <c:v>23-Feb</c:v>
                </c:pt>
                <c:pt idx="35">
                  <c:v>24-Feb</c:v>
                </c:pt>
                <c:pt idx="36">
                  <c:v>25-Feb</c:v>
                </c:pt>
                <c:pt idx="37">
                  <c:v>26-Feb</c:v>
                </c:pt>
                <c:pt idx="38">
                  <c:v>27-Feb</c:v>
                </c:pt>
                <c:pt idx="39">
                  <c:v>28-Feb</c:v>
                </c:pt>
                <c:pt idx="40">
                  <c:v>29-Feb</c:v>
                </c:pt>
                <c:pt idx="41">
                  <c:v>1-Mar</c:v>
                </c:pt>
                <c:pt idx="42">
                  <c:v>2-Mar</c:v>
                </c:pt>
                <c:pt idx="43">
                  <c:v>3-Mar</c:v>
                </c:pt>
                <c:pt idx="44">
                  <c:v>4-Mar</c:v>
                </c:pt>
                <c:pt idx="45">
                  <c:v>5-Mar</c:v>
                </c:pt>
                <c:pt idx="46">
                  <c:v>6-Mar</c:v>
                </c:pt>
                <c:pt idx="47">
                  <c:v>7-Mar</c:v>
                </c:pt>
                <c:pt idx="48">
                  <c:v>8-Mar</c:v>
                </c:pt>
                <c:pt idx="49">
                  <c:v>9-Mar</c:v>
                </c:pt>
                <c:pt idx="50">
                  <c:v>10-Mar</c:v>
                </c:pt>
                <c:pt idx="51">
                  <c:v>11-Mar</c:v>
                </c:pt>
                <c:pt idx="52">
                  <c:v>12-Mar</c:v>
                </c:pt>
                <c:pt idx="53">
                  <c:v>13-Mar</c:v>
                </c:pt>
                <c:pt idx="54">
                  <c:v>14-Mar</c:v>
                </c:pt>
                <c:pt idx="55">
                  <c:v>15-Mar</c:v>
                </c:pt>
                <c:pt idx="56">
                  <c:v>16-Mar</c:v>
                </c:pt>
                <c:pt idx="57">
                  <c:v>17-Mar</c:v>
                </c:pt>
                <c:pt idx="58">
                  <c:v>18-Mar</c:v>
                </c:pt>
                <c:pt idx="59">
                  <c:v>19-Mar</c:v>
                </c:pt>
                <c:pt idx="60">
                  <c:v>20-Mar</c:v>
                </c:pt>
                <c:pt idx="61">
                  <c:v>21-Mar</c:v>
                </c:pt>
                <c:pt idx="62">
                  <c:v>22-Mar</c:v>
                </c:pt>
                <c:pt idx="63">
                  <c:v>23-Mar</c:v>
                </c:pt>
                <c:pt idx="64">
                  <c:v>24-Mar</c:v>
                </c:pt>
                <c:pt idx="65">
                  <c:v>25-Mar</c:v>
                </c:pt>
                <c:pt idx="66">
                  <c:v>26-Mar</c:v>
                </c:pt>
                <c:pt idx="67">
                  <c:v>27-Mar</c:v>
                </c:pt>
                <c:pt idx="68">
                  <c:v>28-Mar</c:v>
                </c:pt>
                <c:pt idx="69">
                  <c:v>29-Mar</c:v>
                </c:pt>
                <c:pt idx="70">
                  <c:v>30-Mar</c:v>
                </c:pt>
                <c:pt idx="71">
                  <c:v>31-Mar</c:v>
                </c:pt>
                <c:pt idx="72">
                  <c:v>1-Apr</c:v>
                </c:pt>
                <c:pt idx="73">
                  <c:v>2-Apr</c:v>
                </c:pt>
                <c:pt idx="74">
                  <c:v>3-Apr</c:v>
                </c:pt>
                <c:pt idx="75">
                  <c:v>4-Apr</c:v>
                </c:pt>
                <c:pt idx="76">
                  <c:v>5-Apr</c:v>
                </c:pt>
                <c:pt idx="77">
                  <c:v>6-Apr</c:v>
                </c:pt>
                <c:pt idx="78">
                  <c:v>7-Apr</c:v>
                </c:pt>
                <c:pt idx="79">
                  <c:v>8-Apr</c:v>
                </c:pt>
                <c:pt idx="80">
                  <c:v>9-Apr</c:v>
                </c:pt>
                <c:pt idx="81">
                  <c:v>10-Apr</c:v>
                </c:pt>
                <c:pt idx="82">
                  <c:v>11-Apr</c:v>
                </c:pt>
                <c:pt idx="83">
                  <c:v>12-Apr</c:v>
                </c:pt>
                <c:pt idx="84">
                  <c:v>13-Apr</c:v>
                </c:pt>
                <c:pt idx="85">
                  <c:v>14-Apr</c:v>
                </c:pt>
                <c:pt idx="86">
                  <c:v>15-Apr</c:v>
                </c:pt>
                <c:pt idx="87">
                  <c:v>16-Apr</c:v>
                </c:pt>
                <c:pt idx="88">
                  <c:v>17-Apr</c:v>
                </c:pt>
                <c:pt idx="89">
                  <c:v>18-Apr</c:v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</c:strCache>
            </c:strRef>
          </c:cat>
          <c:val>
            <c:numRef>
              <c:f>ASEAN!$C$2:$C$150</c:f>
              <c:numCache>
                <c:formatCode>General</c:formatCode>
                <c:ptCount val="149"/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19</c:v>
                </c:pt>
                <c:pt idx="25">
                  <c:v>21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22</c:v>
                </c:pt>
                <c:pt idx="37">
                  <c:v>22</c:v>
                </c:pt>
                <c:pt idx="38">
                  <c:v>23</c:v>
                </c:pt>
                <c:pt idx="39">
                  <c:v>25</c:v>
                </c:pt>
                <c:pt idx="40">
                  <c:v>25</c:v>
                </c:pt>
                <c:pt idx="41">
                  <c:v>29</c:v>
                </c:pt>
                <c:pt idx="42">
                  <c:v>29</c:v>
                </c:pt>
                <c:pt idx="43">
                  <c:v>36</c:v>
                </c:pt>
                <c:pt idx="44">
                  <c:v>50</c:v>
                </c:pt>
                <c:pt idx="45">
                  <c:v>55</c:v>
                </c:pt>
                <c:pt idx="46">
                  <c:v>83</c:v>
                </c:pt>
                <c:pt idx="47">
                  <c:v>93</c:v>
                </c:pt>
                <c:pt idx="48">
                  <c:v>99</c:v>
                </c:pt>
                <c:pt idx="49">
                  <c:v>117</c:v>
                </c:pt>
                <c:pt idx="50">
                  <c:v>129</c:v>
                </c:pt>
                <c:pt idx="51">
                  <c:v>149</c:v>
                </c:pt>
                <c:pt idx="52">
                  <c:v>158</c:v>
                </c:pt>
                <c:pt idx="53">
                  <c:v>197</c:v>
                </c:pt>
                <c:pt idx="54">
                  <c:v>238</c:v>
                </c:pt>
                <c:pt idx="55">
                  <c:v>428</c:v>
                </c:pt>
                <c:pt idx="56">
                  <c:v>553</c:v>
                </c:pt>
                <c:pt idx="57">
                  <c:v>673</c:v>
                </c:pt>
                <c:pt idx="58">
                  <c:v>790</c:v>
                </c:pt>
                <c:pt idx="59">
                  <c:v>900</c:v>
                </c:pt>
                <c:pt idx="60">
                  <c:v>1030</c:v>
                </c:pt>
                <c:pt idx="61">
                  <c:v>1183</c:v>
                </c:pt>
                <c:pt idx="62">
                  <c:v>1306</c:v>
                </c:pt>
                <c:pt idx="63">
                  <c:v>1518</c:v>
                </c:pt>
                <c:pt idx="64">
                  <c:v>1624</c:v>
                </c:pt>
                <c:pt idx="65">
                  <c:v>1796</c:v>
                </c:pt>
                <c:pt idx="66">
                  <c:v>2031</c:v>
                </c:pt>
                <c:pt idx="67">
                  <c:v>2161</c:v>
                </c:pt>
                <c:pt idx="68">
                  <c:v>2320</c:v>
                </c:pt>
                <c:pt idx="69">
                  <c:v>2470</c:v>
                </c:pt>
                <c:pt idx="70">
                  <c:v>2626</c:v>
                </c:pt>
                <c:pt idx="71">
                  <c:v>2766</c:v>
                </c:pt>
                <c:pt idx="72">
                  <c:v>2908</c:v>
                </c:pt>
                <c:pt idx="73">
                  <c:v>3116</c:v>
                </c:pt>
                <c:pt idx="74">
                  <c:v>3333</c:v>
                </c:pt>
                <c:pt idx="75">
                  <c:v>3483</c:v>
                </c:pt>
                <c:pt idx="76">
                  <c:v>3662</c:v>
                </c:pt>
                <c:pt idx="77">
                  <c:v>3793</c:v>
                </c:pt>
                <c:pt idx="78">
                  <c:v>3963</c:v>
                </c:pt>
                <c:pt idx="79">
                  <c:v>4119</c:v>
                </c:pt>
                <c:pt idx="80">
                  <c:v>4228</c:v>
                </c:pt>
                <c:pt idx="81">
                  <c:v>4346</c:v>
                </c:pt>
                <c:pt idx="82">
                  <c:v>4530</c:v>
                </c:pt>
                <c:pt idx="83">
                  <c:v>4683</c:v>
                </c:pt>
                <c:pt idx="84">
                  <c:v>4817</c:v>
                </c:pt>
                <c:pt idx="85">
                  <c:v>4987</c:v>
                </c:pt>
                <c:pt idx="86">
                  <c:v>5072</c:v>
                </c:pt>
                <c:pt idx="87">
                  <c:v>5182</c:v>
                </c:pt>
                <c:pt idx="88">
                  <c:v>5251</c:v>
                </c:pt>
                <c:pt idx="89">
                  <c:v>5305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ASEAN!$E$1</c:f>
              <c:strCache>
                <c:ptCount val="1"/>
                <c:pt idx="0">
                  <c:v>INA</c:v>
                </c:pt>
              </c:strCache>
            </c:strRef>
          </c:tx>
          <c:spPr>
            <a:solidFill>
              <a:srgbClr val="ea4335"/>
            </a:solidFill>
            <a:ln w="19080">
              <a:solidFill>
                <a:srgbClr val="ea4335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ASEAN!$A$2:$A$150</c:f>
              <c:strCache>
                <c:ptCount val="149"/>
                <c:pt idx="0">
                  <c:v>13-Jan</c:v>
                </c:pt>
                <c:pt idx="1">
                  <c:v>17-Jan</c:v>
                </c:pt>
                <c:pt idx="2">
                  <c:v>22-Jan</c:v>
                </c:pt>
                <c:pt idx="3">
                  <c:v>23-Jan</c:v>
                </c:pt>
                <c:pt idx="4">
                  <c:v>24-Jan</c:v>
                </c:pt>
                <c:pt idx="5">
                  <c:v>25-Jan</c:v>
                </c:pt>
                <c:pt idx="6">
                  <c:v>26-Jan</c:v>
                </c:pt>
                <c:pt idx="7">
                  <c:v>27-Jan</c:v>
                </c:pt>
                <c:pt idx="8">
                  <c:v>28-Jan</c:v>
                </c:pt>
                <c:pt idx="9">
                  <c:v>29-Jan</c:v>
                </c:pt>
                <c:pt idx="10">
                  <c:v>30-Jan</c:v>
                </c:pt>
                <c:pt idx="11">
                  <c:v>31-Jan</c:v>
                </c:pt>
                <c:pt idx="12">
                  <c:v>1-Feb</c:v>
                </c:pt>
                <c:pt idx="13">
                  <c:v>2-Feb</c:v>
                </c:pt>
                <c:pt idx="14">
                  <c:v>3-Feb</c:v>
                </c:pt>
                <c:pt idx="15">
                  <c:v>4-Feb</c:v>
                </c:pt>
                <c:pt idx="16">
                  <c:v>5-Feb</c:v>
                </c:pt>
                <c:pt idx="17">
                  <c:v>6-Feb</c:v>
                </c:pt>
                <c:pt idx="18">
                  <c:v>7-Feb</c:v>
                </c:pt>
                <c:pt idx="19">
                  <c:v>8-Feb</c:v>
                </c:pt>
                <c:pt idx="20">
                  <c:v>9-Feb</c:v>
                </c:pt>
                <c:pt idx="21">
                  <c:v>10-Feb</c:v>
                </c:pt>
                <c:pt idx="22">
                  <c:v>11-Feb</c:v>
                </c:pt>
                <c:pt idx="23">
                  <c:v>12-Feb</c:v>
                </c:pt>
                <c:pt idx="24">
                  <c:v>13-Feb</c:v>
                </c:pt>
                <c:pt idx="25">
                  <c:v>14-Feb</c:v>
                </c:pt>
                <c:pt idx="26">
                  <c:v>15-Feb</c:v>
                </c:pt>
                <c:pt idx="27">
                  <c:v>16-Feb</c:v>
                </c:pt>
                <c:pt idx="28">
                  <c:v>17-Feb</c:v>
                </c:pt>
                <c:pt idx="29">
                  <c:v>18-Feb</c:v>
                </c:pt>
                <c:pt idx="30">
                  <c:v>19-Feb</c:v>
                </c:pt>
                <c:pt idx="31">
                  <c:v>20-Feb</c:v>
                </c:pt>
                <c:pt idx="32">
                  <c:v>21-Feb</c:v>
                </c:pt>
                <c:pt idx="33">
                  <c:v>22-Feb</c:v>
                </c:pt>
                <c:pt idx="34">
                  <c:v>23-Feb</c:v>
                </c:pt>
                <c:pt idx="35">
                  <c:v>24-Feb</c:v>
                </c:pt>
                <c:pt idx="36">
                  <c:v>25-Feb</c:v>
                </c:pt>
                <c:pt idx="37">
                  <c:v>26-Feb</c:v>
                </c:pt>
                <c:pt idx="38">
                  <c:v>27-Feb</c:v>
                </c:pt>
                <c:pt idx="39">
                  <c:v>28-Feb</c:v>
                </c:pt>
                <c:pt idx="40">
                  <c:v>29-Feb</c:v>
                </c:pt>
                <c:pt idx="41">
                  <c:v>1-Mar</c:v>
                </c:pt>
                <c:pt idx="42">
                  <c:v>2-Mar</c:v>
                </c:pt>
                <c:pt idx="43">
                  <c:v>3-Mar</c:v>
                </c:pt>
                <c:pt idx="44">
                  <c:v>4-Mar</c:v>
                </c:pt>
                <c:pt idx="45">
                  <c:v>5-Mar</c:v>
                </c:pt>
                <c:pt idx="46">
                  <c:v>6-Mar</c:v>
                </c:pt>
                <c:pt idx="47">
                  <c:v>7-Mar</c:v>
                </c:pt>
                <c:pt idx="48">
                  <c:v>8-Mar</c:v>
                </c:pt>
                <c:pt idx="49">
                  <c:v>9-Mar</c:v>
                </c:pt>
                <c:pt idx="50">
                  <c:v>10-Mar</c:v>
                </c:pt>
                <c:pt idx="51">
                  <c:v>11-Mar</c:v>
                </c:pt>
                <c:pt idx="52">
                  <c:v>12-Mar</c:v>
                </c:pt>
                <c:pt idx="53">
                  <c:v>13-Mar</c:v>
                </c:pt>
                <c:pt idx="54">
                  <c:v>14-Mar</c:v>
                </c:pt>
                <c:pt idx="55">
                  <c:v>15-Mar</c:v>
                </c:pt>
                <c:pt idx="56">
                  <c:v>16-Mar</c:v>
                </c:pt>
                <c:pt idx="57">
                  <c:v>17-Mar</c:v>
                </c:pt>
                <c:pt idx="58">
                  <c:v>18-Mar</c:v>
                </c:pt>
                <c:pt idx="59">
                  <c:v>19-Mar</c:v>
                </c:pt>
                <c:pt idx="60">
                  <c:v>20-Mar</c:v>
                </c:pt>
                <c:pt idx="61">
                  <c:v>21-Mar</c:v>
                </c:pt>
                <c:pt idx="62">
                  <c:v>22-Mar</c:v>
                </c:pt>
                <c:pt idx="63">
                  <c:v>23-Mar</c:v>
                </c:pt>
                <c:pt idx="64">
                  <c:v>24-Mar</c:v>
                </c:pt>
                <c:pt idx="65">
                  <c:v>25-Mar</c:v>
                </c:pt>
                <c:pt idx="66">
                  <c:v>26-Mar</c:v>
                </c:pt>
                <c:pt idx="67">
                  <c:v>27-Mar</c:v>
                </c:pt>
                <c:pt idx="68">
                  <c:v>28-Mar</c:v>
                </c:pt>
                <c:pt idx="69">
                  <c:v>29-Mar</c:v>
                </c:pt>
                <c:pt idx="70">
                  <c:v>30-Mar</c:v>
                </c:pt>
                <c:pt idx="71">
                  <c:v>31-Mar</c:v>
                </c:pt>
                <c:pt idx="72">
                  <c:v>1-Apr</c:v>
                </c:pt>
                <c:pt idx="73">
                  <c:v>2-Apr</c:v>
                </c:pt>
                <c:pt idx="74">
                  <c:v>3-Apr</c:v>
                </c:pt>
                <c:pt idx="75">
                  <c:v>4-Apr</c:v>
                </c:pt>
                <c:pt idx="76">
                  <c:v>5-Apr</c:v>
                </c:pt>
                <c:pt idx="77">
                  <c:v>6-Apr</c:v>
                </c:pt>
                <c:pt idx="78">
                  <c:v>7-Apr</c:v>
                </c:pt>
                <c:pt idx="79">
                  <c:v>8-Apr</c:v>
                </c:pt>
                <c:pt idx="80">
                  <c:v>9-Apr</c:v>
                </c:pt>
                <c:pt idx="81">
                  <c:v>10-Apr</c:v>
                </c:pt>
                <c:pt idx="82">
                  <c:v>11-Apr</c:v>
                </c:pt>
                <c:pt idx="83">
                  <c:v>12-Apr</c:v>
                </c:pt>
                <c:pt idx="84">
                  <c:v>13-Apr</c:v>
                </c:pt>
                <c:pt idx="85">
                  <c:v>14-Apr</c:v>
                </c:pt>
                <c:pt idx="86">
                  <c:v>15-Apr</c:v>
                </c:pt>
                <c:pt idx="87">
                  <c:v>16-Apr</c:v>
                </c:pt>
                <c:pt idx="88">
                  <c:v>17-Apr</c:v>
                </c:pt>
                <c:pt idx="89">
                  <c:v>18-Apr</c:v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</c:strCache>
            </c:strRef>
          </c:cat>
          <c:val>
            <c:numRef>
              <c:f>ASEAN!$E$2:$E$150</c:f>
              <c:numCache>
                <c:formatCode>General</c:formatCode>
                <c:ptCount val="149"/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4</c:v>
                </c:pt>
                <c:pt idx="47">
                  <c:v>4</c:v>
                </c:pt>
                <c:pt idx="48">
                  <c:v>6</c:v>
                </c:pt>
                <c:pt idx="49">
                  <c:v>19</c:v>
                </c:pt>
                <c:pt idx="50">
                  <c:v>27</c:v>
                </c:pt>
                <c:pt idx="51">
                  <c:v>34</c:v>
                </c:pt>
                <c:pt idx="52">
                  <c:v>34</c:v>
                </c:pt>
                <c:pt idx="53">
                  <c:v>69</c:v>
                </c:pt>
                <c:pt idx="54">
                  <c:v>96</c:v>
                </c:pt>
                <c:pt idx="55">
                  <c:v>117</c:v>
                </c:pt>
                <c:pt idx="56">
                  <c:v>134</c:v>
                </c:pt>
                <c:pt idx="57">
                  <c:v>172</c:v>
                </c:pt>
                <c:pt idx="58">
                  <c:v>227</c:v>
                </c:pt>
                <c:pt idx="59">
                  <c:v>308</c:v>
                </c:pt>
                <c:pt idx="60">
                  <c:v>369</c:v>
                </c:pt>
                <c:pt idx="61">
                  <c:v>450</c:v>
                </c:pt>
                <c:pt idx="62">
                  <c:v>514</c:v>
                </c:pt>
                <c:pt idx="63">
                  <c:v>579</c:v>
                </c:pt>
                <c:pt idx="64">
                  <c:v>685</c:v>
                </c:pt>
                <c:pt idx="65">
                  <c:v>790</c:v>
                </c:pt>
                <c:pt idx="66">
                  <c:v>893</c:v>
                </c:pt>
                <c:pt idx="67">
                  <c:v>1046</c:v>
                </c:pt>
                <c:pt idx="68">
                  <c:v>1155</c:v>
                </c:pt>
                <c:pt idx="69">
                  <c:v>1285</c:v>
                </c:pt>
                <c:pt idx="70">
                  <c:v>1414</c:v>
                </c:pt>
                <c:pt idx="71">
                  <c:v>1528</c:v>
                </c:pt>
                <c:pt idx="72">
                  <c:v>1677</c:v>
                </c:pt>
                <c:pt idx="73">
                  <c:v>1790</c:v>
                </c:pt>
                <c:pt idx="74">
                  <c:v>1986</c:v>
                </c:pt>
                <c:pt idx="75">
                  <c:v>2092</c:v>
                </c:pt>
                <c:pt idx="76">
                  <c:v>2273</c:v>
                </c:pt>
                <c:pt idx="77">
                  <c:v>2491</c:v>
                </c:pt>
                <c:pt idx="78">
                  <c:v>2738</c:v>
                </c:pt>
                <c:pt idx="79">
                  <c:v>2956</c:v>
                </c:pt>
                <c:pt idx="80">
                  <c:v>3293</c:v>
                </c:pt>
                <c:pt idx="81">
                  <c:v>3512</c:v>
                </c:pt>
                <c:pt idx="82">
                  <c:v>3842</c:v>
                </c:pt>
                <c:pt idx="83">
                  <c:v>4241</c:v>
                </c:pt>
                <c:pt idx="84">
                  <c:v>4557</c:v>
                </c:pt>
                <c:pt idx="85">
                  <c:v>4839</c:v>
                </c:pt>
                <c:pt idx="86">
                  <c:v>5136</c:v>
                </c:pt>
                <c:pt idx="87">
                  <c:v>5516</c:v>
                </c:pt>
                <c:pt idx="88">
                  <c:v>5923</c:v>
                </c:pt>
                <c:pt idx="89">
                  <c:v>6248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ASEAN!$G$1</c:f>
              <c:strCache>
                <c:ptCount val="1"/>
                <c:pt idx="0">
                  <c:v>PHI</c:v>
                </c:pt>
              </c:strCache>
            </c:strRef>
          </c:tx>
          <c:spPr>
            <a:solidFill>
              <a:srgbClr val="fbbc04"/>
            </a:solidFill>
            <a:ln w="19080">
              <a:solidFill>
                <a:srgbClr val="fbbc04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ASEAN!$A$2:$A$150</c:f>
              <c:strCache>
                <c:ptCount val="149"/>
                <c:pt idx="0">
                  <c:v>13-Jan</c:v>
                </c:pt>
                <c:pt idx="1">
                  <c:v>17-Jan</c:v>
                </c:pt>
                <c:pt idx="2">
                  <c:v>22-Jan</c:v>
                </c:pt>
                <c:pt idx="3">
                  <c:v>23-Jan</c:v>
                </c:pt>
                <c:pt idx="4">
                  <c:v>24-Jan</c:v>
                </c:pt>
                <c:pt idx="5">
                  <c:v>25-Jan</c:v>
                </c:pt>
                <c:pt idx="6">
                  <c:v>26-Jan</c:v>
                </c:pt>
                <c:pt idx="7">
                  <c:v>27-Jan</c:v>
                </c:pt>
                <c:pt idx="8">
                  <c:v>28-Jan</c:v>
                </c:pt>
                <c:pt idx="9">
                  <c:v>29-Jan</c:v>
                </c:pt>
                <c:pt idx="10">
                  <c:v>30-Jan</c:v>
                </c:pt>
                <c:pt idx="11">
                  <c:v>31-Jan</c:v>
                </c:pt>
                <c:pt idx="12">
                  <c:v>1-Feb</c:v>
                </c:pt>
                <c:pt idx="13">
                  <c:v>2-Feb</c:v>
                </c:pt>
                <c:pt idx="14">
                  <c:v>3-Feb</c:v>
                </c:pt>
                <c:pt idx="15">
                  <c:v>4-Feb</c:v>
                </c:pt>
                <c:pt idx="16">
                  <c:v>5-Feb</c:v>
                </c:pt>
                <c:pt idx="17">
                  <c:v>6-Feb</c:v>
                </c:pt>
                <c:pt idx="18">
                  <c:v>7-Feb</c:v>
                </c:pt>
                <c:pt idx="19">
                  <c:v>8-Feb</c:v>
                </c:pt>
                <c:pt idx="20">
                  <c:v>9-Feb</c:v>
                </c:pt>
                <c:pt idx="21">
                  <c:v>10-Feb</c:v>
                </c:pt>
                <c:pt idx="22">
                  <c:v>11-Feb</c:v>
                </c:pt>
                <c:pt idx="23">
                  <c:v>12-Feb</c:v>
                </c:pt>
                <c:pt idx="24">
                  <c:v>13-Feb</c:v>
                </c:pt>
                <c:pt idx="25">
                  <c:v>14-Feb</c:v>
                </c:pt>
                <c:pt idx="26">
                  <c:v>15-Feb</c:v>
                </c:pt>
                <c:pt idx="27">
                  <c:v>16-Feb</c:v>
                </c:pt>
                <c:pt idx="28">
                  <c:v>17-Feb</c:v>
                </c:pt>
                <c:pt idx="29">
                  <c:v>18-Feb</c:v>
                </c:pt>
                <c:pt idx="30">
                  <c:v>19-Feb</c:v>
                </c:pt>
                <c:pt idx="31">
                  <c:v>20-Feb</c:v>
                </c:pt>
                <c:pt idx="32">
                  <c:v>21-Feb</c:v>
                </c:pt>
                <c:pt idx="33">
                  <c:v>22-Feb</c:v>
                </c:pt>
                <c:pt idx="34">
                  <c:v>23-Feb</c:v>
                </c:pt>
                <c:pt idx="35">
                  <c:v>24-Feb</c:v>
                </c:pt>
                <c:pt idx="36">
                  <c:v>25-Feb</c:v>
                </c:pt>
                <c:pt idx="37">
                  <c:v>26-Feb</c:v>
                </c:pt>
                <c:pt idx="38">
                  <c:v>27-Feb</c:v>
                </c:pt>
                <c:pt idx="39">
                  <c:v>28-Feb</c:v>
                </c:pt>
                <c:pt idx="40">
                  <c:v>29-Feb</c:v>
                </c:pt>
                <c:pt idx="41">
                  <c:v>1-Mar</c:v>
                </c:pt>
                <c:pt idx="42">
                  <c:v>2-Mar</c:v>
                </c:pt>
                <c:pt idx="43">
                  <c:v>3-Mar</c:v>
                </c:pt>
                <c:pt idx="44">
                  <c:v>4-Mar</c:v>
                </c:pt>
                <c:pt idx="45">
                  <c:v>5-Mar</c:v>
                </c:pt>
                <c:pt idx="46">
                  <c:v>6-Mar</c:v>
                </c:pt>
                <c:pt idx="47">
                  <c:v>7-Mar</c:v>
                </c:pt>
                <c:pt idx="48">
                  <c:v>8-Mar</c:v>
                </c:pt>
                <c:pt idx="49">
                  <c:v>9-Mar</c:v>
                </c:pt>
                <c:pt idx="50">
                  <c:v>10-Mar</c:v>
                </c:pt>
                <c:pt idx="51">
                  <c:v>11-Mar</c:v>
                </c:pt>
                <c:pt idx="52">
                  <c:v>12-Mar</c:v>
                </c:pt>
                <c:pt idx="53">
                  <c:v>13-Mar</c:v>
                </c:pt>
                <c:pt idx="54">
                  <c:v>14-Mar</c:v>
                </c:pt>
                <c:pt idx="55">
                  <c:v>15-Mar</c:v>
                </c:pt>
                <c:pt idx="56">
                  <c:v>16-Mar</c:v>
                </c:pt>
                <c:pt idx="57">
                  <c:v>17-Mar</c:v>
                </c:pt>
                <c:pt idx="58">
                  <c:v>18-Mar</c:v>
                </c:pt>
                <c:pt idx="59">
                  <c:v>19-Mar</c:v>
                </c:pt>
                <c:pt idx="60">
                  <c:v>20-Mar</c:v>
                </c:pt>
                <c:pt idx="61">
                  <c:v>21-Mar</c:v>
                </c:pt>
                <c:pt idx="62">
                  <c:v>22-Mar</c:v>
                </c:pt>
                <c:pt idx="63">
                  <c:v>23-Mar</c:v>
                </c:pt>
                <c:pt idx="64">
                  <c:v>24-Mar</c:v>
                </c:pt>
                <c:pt idx="65">
                  <c:v>25-Mar</c:v>
                </c:pt>
                <c:pt idx="66">
                  <c:v>26-Mar</c:v>
                </c:pt>
                <c:pt idx="67">
                  <c:v>27-Mar</c:v>
                </c:pt>
                <c:pt idx="68">
                  <c:v>28-Mar</c:v>
                </c:pt>
                <c:pt idx="69">
                  <c:v>29-Mar</c:v>
                </c:pt>
                <c:pt idx="70">
                  <c:v>30-Mar</c:v>
                </c:pt>
                <c:pt idx="71">
                  <c:v>31-Mar</c:v>
                </c:pt>
                <c:pt idx="72">
                  <c:v>1-Apr</c:v>
                </c:pt>
                <c:pt idx="73">
                  <c:v>2-Apr</c:v>
                </c:pt>
                <c:pt idx="74">
                  <c:v>3-Apr</c:v>
                </c:pt>
                <c:pt idx="75">
                  <c:v>4-Apr</c:v>
                </c:pt>
                <c:pt idx="76">
                  <c:v>5-Apr</c:v>
                </c:pt>
                <c:pt idx="77">
                  <c:v>6-Apr</c:v>
                </c:pt>
                <c:pt idx="78">
                  <c:v>7-Apr</c:v>
                </c:pt>
                <c:pt idx="79">
                  <c:v>8-Apr</c:v>
                </c:pt>
                <c:pt idx="80">
                  <c:v>9-Apr</c:v>
                </c:pt>
                <c:pt idx="81">
                  <c:v>10-Apr</c:v>
                </c:pt>
                <c:pt idx="82">
                  <c:v>11-Apr</c:v>
                </c:pt>
                <c:pt idx="83">
                  <c:v>12-Apr</c:v>
                </c:pt>
                <c:pt idx="84">
                  <c:v>13-Apr</c:v>
                </c:pt>
                <c:pt idx="85">
                  <c:v>14-Apr</c:v>
                </c:pt>
                <c:pt idx="86">
                  <c:v>15-Apr</c:v>
                </c:pt>
                <c:pt idx="87">
                  <c:v>16-Apr</c:v>
                </c:pt>
                <c:pt idx="88">
                  <c:v>17-Apr</c:v>
                </c:pt>
                <c:pt idx="89">
                  <c:v>18-Apr</c:v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</c:strCache>
            </c:strRef>
          </c:cat>
          <c:val>
            <c:numRef>
              <c:f>ASEAN!$G$2:$G$150</c:f>
              <c:numCache>
                <c:formatCode>General</c:formatCode>
                <c:ptCount val="149"/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5</c:v>
                </c:pt>
                <c:pt idx="47">
                  <c:v>6</c:v>
                </c:pt>
                <c:pt idx="48">
                  <c:v>10</c:v>
                </c:pt>
                <c:pt idx="49">
                  <c:v>24</c:v>
                </c:pt>
                <c:pt idx="50">
                  <c:v>33</c:v>
                </c:pt>
                <c:pt idx="51">
                  <c:v>49</c:v>
                </c:pt>
                <c:pt idx="52">
                  <c:v>52</c:v>
                </c:pt>
                <c:pt idx="53">
                  <c:v>64</c:v>
                </c:pt>
                <c:pt idx="54">
                  <c:v>111</c:v>
                </c:pt>
                <c:pt idx="55">
                  <c:v>140</c:v>
                </c:pt>
                <c:pt idx="56">
                  <c:v>142</c:v>
                </c:pt>
                <c:pt idx="57">
                  <c:v>187</c:v>
                </c:pt>
                <c:pt idx="58">
                  <c:v>202</c:v>
                </c:pt>
                <c:pt idx="59">
                  <c:v>217</c:v>
                </c:pt>
                <c:pt idx="60">
                  <c:v>230</c:v>
                </c:pt>
                <c:pt idx="61">
                  <c:v>307</c:v>
                </c:pt>
                <c:pt idx="62">
                  <c:v>380</c:v>
                </c:pt>
                <c:pt idx="63">
                  <c:v>462</c:v>
                </c:pt>
                <c:pt idx="64">
                  <c:v>552</c:v>
                </c:pt>
                <c:pt idx="65">
                  <c:v>636</c:v>
                </c:pt>
                <c:pt idx="66">
                  <c:v>707</c:v>
                </c:pt>
                <c:pt idx="67">
                  <c:v>803</c:v>
                </c:pt>
                <c:pt idx="68">
                  <c:v>1075</c:v>
                </c:pt>
                <c:pt idx="69">
                  <c:v>1418</c:v>
                </c:pt>
                <c:pt idx="70">
                  <c:v>1546</c:v>
                </c:pt>
                <c:pt idx="71">
                  <c:v>2084</c:v>
                </c:pt>
                <c:pt idx="72">
                  <c:v>2311</c:v>
                </c:pt>
                <c:pt idx="73">
                  <c:v>2633</c:v>
                </c:pt>
                <c:pt idx="74">
                  <c:v>3018</c:v>
                </c:pt>
                <c:pt idx="75">
                  <c:v>3094</c:v>
                </c:pt>
                <c:pt idx="76">
                  <c:v>3246</c:v>
                </c:pt>
                <c:pt idx="77">
                  <c:v>3660</c:v>
                </c:pt>
                <c:pt idx="78">
                  <c:v>3764</c:v>
                </c:pt>
                <c:pt idx="79">
                  <c:v>3870</c:v>
                </c:pt>
                <c:pt idx="80">
                  <c:v>4076</c:v>
                </c:pt>
                <c:pt idx="81">
                  <c:v>4195</c:v>
                </c:pt>
                <c:pt idx="82">
                  <c:v>4428</c:v>
                </c:pt>
                <c:pt idx="83">
                  <c:v>4648</c:v>
                </c:pt>
                <c:pt idx="84">
                  <c:v>4932</c:v>
                </c:pt>
                <c:pt idx="85">
                  <c:v>5223</c:v>
                </c:pt>
                <c:pt idx="86">
                  <c:v>5453</c:v>
                </c:pt>
                <c:pt idx="87">
                  <c:v>5660</c:v>
                </c:pt>
                <c:pt idx="88">
                  <c:v>5878</c:v>
                </c:pt>
                <c:pt idx="89">
                  <c:v>6087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ASEAN!$I$1</c:f>
              <c:strCache>
                <c:ptCount val="1"/>
                <c:pt idx="0">
                  <c:v>SIN</c:v>
                </c:pt>
              </c:strCache>
            </c:strRef>
          </c:tx>
          <c:spPr>
            <a:solidFill>
              <a:srgbClr val="34a853"/>
            </a:solidFill>
            <a:ln w="19080">
              <a:solidFill>
                <a:srgbClr val="34a853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ASEAN!$A$2:$A$150</c:f>
              <c:strCache>
                <c:ptCount val="149"/>
                <c:pt idx="0">
                  <c:v>13-Jan</c:v>
                </c:pt>
                <c:pt idx="1">
                  <c:v>17-Jan</c:v>
                </c:pt>
                <c:pt idx="2">
                  <c:v>22-Jan</c:v>
                </c:pt>
                <c:pt idx="3">
                  <c:v>23-Jan</c:v>
                </c:pt>
                <c:pt idx="4">
                  <c:v>24-Jan</c:v>
                </c:pt>
                <c:pt idx="5">
                  <c:v>25-Jan</c:v>
                </c:pt>
                <c:pt idx="6">
                  <c:v>26-Jan</c:v>
                </c:pt>
                <c:pt idx="7">
                  <c:v>27-Jan</c:v>
                </c:pt>
                <c:pt idx="8">
                  <c:v>28-Jan</c:v>
                </c:pt>
                <c:pt idx="9">
                  <c:v>29-Jan</c:v>
                </c:pt>
                <c:pt idx="10">
                  <c:v>30-Jan</c:v>
                </c:pt>
                <c:pt idx="11">
                  <c:v>31-Jan</c:v>
                </c:pt>
                <c:pt idx="12">
                  <c:v>1-Feb</c:v>
                </c:pt>
                <c:pt idx="13">
                  <c:v>2-Feb</c:v>
                </c:pt>
                <c:pt idx="14">
                  <c:v>3-Feb</c:v>
                </c:pt>
                <c:pt idx="15">
                  <c:v>4-Feb</c:v>
                </c:pt>
                <c:pt idx="16">
                  <c:v>5-Feb</c:v>
                </c:pt>
                <c:pt idx="17">
                  <c:v>6-Feb</c:v>
                </c:pt>
                <c:pt idx="18">
                  <c:v>7-Feb</c:v>
                </c:pt>
                <c:pt idx="19">
                  <c:v>8-Feb</c:v>
                </c:pt>
                <c:pt idx="20">
                  <c:v>9-Feb</c:v>
                </c:pt>
                <c:pt idx="21">
                  <c:v>10-Feb</c:v>
                </c:pt>
                <c:pt idx="22">
                  <c:v>11-Feb</c:v>
                </c:pt>
                <c:pt idx="23">
                  <c:v>12-Feb</c:v>
                </c:pt>
                <c:pt idx="24">
                  <c:v>13-Feb</c:v>
                </c:pt>
                <c:pt idx="25">
                  <c:v>14-Feb</c:v>
                </c:pt>
                <c:pt idx="26">
                  <c:v>15-Feb</c:v>
                </c:pt>
                <c:pt idx="27">
                  <c:v>16-Feb</c:v>
                </c:pt>
                <c:pt idx="28">
                  <c:v>17-Feb</c:v>
                </c:pt>
                <c:pt idx="29">
                  <c:v>18-Feb</c:v>
                </c:pt>
                <c:pt idx="30">
                  <c:v>19-Feb</c:v>
                </c:pt>
                <c:pt idx="31">
                  <c:v>20-Feb</c:v>
                </c:pt>
                <c:pt idx="32">
                  <c:v>21-Feb</c:v>
                </c:pt>
                <c:pt idx="33">
                  <c:v>22-Feb</c:v>
                </c:pt>
                <c:pt idx="34">
                  <c:v>23-Feb</c:v>
                </c:pt>
                <c:pt idx="35">
                  <c:v>24-Feb</c:v>
                </c:pt>
                <c:pt idx="36">
                  <c:v>25-Feb</c:v>
                </c:pt>
                <c:pt idx="37">
                  <c:v>26-Feb</c:v>
                </c:pt>
                <c:pt idx="38">
                  <c:v>27-Feb</c:v>
                </c:pt>
                <c:pt idx="39">
                  <c:v>28-Feb</c:v>
                </c:pt>
                <c:pt idx="40">
                  <c:v>29-Feb</c:v>
                </c:pt>
                <c:pt idx="41">
                  <c:v>1-Mar</c:v>
                </c:pt>
                <c:pt idx="42">
                  <c:v>2-Mar</c:v>
                </c:pt>
                <c:pt idx="43">
                  <c:v>3-Mar</c:v>
                </c:pt>
                <c:pt idx="44">
                  <c:v>4-Mar</c:v>
                </c:pt>
                <c:pt idx="45">
                  <c:v>5-Mar</c:v>
                </c:pt>
                <c:pt idx="46">
                  <c:v>6-Mar</c:v>
                </c:pt>
                <c:pt idx="47">
                  <c:v>7-Mar</c:v>
                </c:pt>
                <c:pt idx="48">
                  <c:v>8-Mar</c:v>
                </c:pt>
                <c:pt idx="49">
                  <c:v>9-Mar</c:v>
                </c:pt>
                <c:pt idx="50">
                  <c:v>10-Mar</c:v>
                </c:pt>
                <c:pt idx="51">
                  <c:v>11-Mar</c:v>
                </c:pt>
                <c:pt idx="52">
                  <c:v>12-Mar</c:v>
                </c:pt>
                <c:pt idx="53">
                  <c:v>13-Mar</c:v>
                </c:pt>
                <c:pt idx="54">
                  <c:v>14-Mar</c:v>
                </c:pt>
                <c:pt idx="55">
                  <c:v>15-Mar</c:v>
                </c:pt>
                <c:pt idx="56">
                  <c:v>16-Mar</c:v>
                </c:pt>
                <c:pt idx="57">
                  <c:v>17-Mar</c:v>
                </c:pt>
                <c:pt idx="58">
                  <c:v>18-Mar</c:v>
                </c:pt>
                <c:pt idx="59">
                  <c:v>19-Mar</c:v>
                </c:pt>
                <c:pt idx="60">
                  <c:v>20-Mar</c:v>
                </c:pt>
                <c:pt idx="61">
                  <c:v>21-Mar</c:v>
                </c:pt>
                <c:pt idx="62">
                  <c:v>22-Mar</c:v>
                </c:pt>
                <c:pt idx="63">
                  <c:v>23-Mar</c:v>
                </c:pt>
                <c:pt idx="64">
                  <c:v>24-Mar</c:v>
                </c:pt>
                <c:pt idx="65">
                  <c:v>25-Mar</c:v>
                </c:pt>
                <c:pt idx="66">
                  <c:v>26-Mar</c:v>
                </c:pt>
                <c:pt idx="67">
                  <c:v>27-Mar</c:v>
                </c:pt>
                <c:pt idx="68">
                  <c:v>28-Mar</c:v>
                </c:pt>
                <c:pt idx="69">
                  <c:v>29-Mar</c:v>
                </c:pt>
                <c:pt idx="70">
                  <c:v>30-Mar</c:v>
                </c:pt>
                <c:pt idx="71">
                  <c:v>31-Mar</c:v>
                </c:pt>
                <c:pt idx="72">
                  <c:v>1-Apr</c:v>
                </c:pt>
                <c:pt idx="73">
                  <c:v>2-Apr</c:v>
                </c:pt>
                <c:pt idx="74">
                  <c:v>3-Apr</c:v>
                </c:pt>
                <c:pt idx="75">
                  <c:v>4-Apr</c:v>
                </c:pt>
                <c:pt idx="76">
                  <c:v>5-Apr</c:v>
                </c:pt>
                <c:pt idx="77">
                  <c:v>6-Apr</c:v>
                </c:pt>
                <c:pt idx="78">
                  <c:v>7-Apr</c:v>
                </c:pt>
                <c:pt idx="79">
                  <c:v>8-Apr</c:v>
                </c:pt>
                <c:pt idx="80">
                  <c:v>9-Apr</c:v>
                </c:pt>
                <c:pt idx="81">
                  <c:v>10-Apr</c:v>
                </c:pt>
                <c:pt idx="82">
                  <c:v>11-Apr</c:v>
                </c:pt>
                <c:pt idx="83">
                  <c:v>12-Apr</c:v>
                </c:pt>
                <c:pt idx="84">
                  <c:v>13-Apr</c:v>
                </c:pt>
                <c:pt idx="85">
                  <c:v>14-Apr</c:v>
                </c:pt>
                <c:pt idx="86">
                  <c:v>15-Apr</c:v>
                </c:pt>
                <c:pt idx="87">
                  <c:v>16-Apr</c:v>
                </c:pt>
                <c:pt idx="88">
                  <c:v>17-Apr</c:v>
                </c:pt>
                <c:pt idx="89">
                  <c:v>18-Apr</c:v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</c:strCache>
            </c:strRef>
          </c:cat>
          <c:val>
            <c:numRef>
              <c:f>ASEAN!$I$2:$I$150</c:f>
              <c:numCache>
                <c:formatCode>General</c:formatCode>
                <c:ptCount val="149"/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7</c:v>
                </c:pt>
                <c:pt idx="9">
                  <c:v>10</c:v>
                </c:pt>
                <c:pt idx="10">
                  <c:v>13</c:v>
                </c:pt>
                <c:pt idx="11">
                  <c:v>16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24</c:v>
                </c:pt>
                <c:pt idx="16">
                  <c:v>28</c:v>
                </c:pt>
                <c:pt idx="17">
                  <c:v>30</c:v>
                </c:pt>
                <c:pt idx="18">
                  <c:v>33</c:v>
                </c:pt>
                <c:pt idx="19">
                  <c:v>40</c:v>
                </c:pt>
                <c:pt idx="20">
                  <c:v>43</c:v>
                </c:pt>
                <c:pt idx="21">
                  <c:v>45</c:v>
                </c:pt>
                <c:pt idx="22">
                  <c:v>47</c:v>
                </c:pt>
                <c:pt idx="23">
                  <c:v>50</c:v>
                </c:pt>
                <c:pt idx="24">
                  <c:v>58</c:v>
                </c:pt>
                <c:pt idx="25">
                  <c:v>67</c:v>
                </c:pt>
                <c:pt idx="26">
                  <c:v>72</c:v>
                </c:pt>
                <c:pt idx="27">
                  <c:v>75</c:v>
                </c:pt>
                <c:pt idx="28">
                  <c:v>77</c:v>
                </c:pt>
                <c:pt idx="29">
                  <c:v>81</c:v>
                </c:pt>
                <c:pt idx="30">
                  <c:v>84</c:v>
                </c:pt>
                <c:pt idx="31">
                  <c:v>85</c:v>
                </c:pt>
                <c:pt idx="32">
                  <c:v>86</c:v>
                </c:pt>
                <c:pt idx="33">
                  <c:v>89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93</c:v>
                </c:pt>
                <c:pt idx="38">
                  <c:v>96</c:v>
                </c:pt>
                <c:pt idx="39">
                  <c:v>98</c:v>
                </c:pt>
                <c:pt idx="40">
                  <c:v>102</c:v>
                </c:pt>
                <c:pt idx="41">
                  <c:v>106</c:v>
                </c:pt>
                <c:pt idx="42">
                  <c:v>108</c:v>
                </c:pt>
                <c:pt idx="43">
                  <c:v>110</c:v>
                </c:pt>
                <c:pt idx="44">
                  <c:v>112</c:v>
                </c:pt>
                <c:pt idx="45">
                  <c:v>117</c:v>
                </c:pt>
                <c:pt idx="46">
                  <c:v>130</c:v>
                </c:pt>
                <c:pt idx="47">
                  <c:v>138</c:v>
                </c:pt>
                <c:pt idx="48">
                  <c:v>150</c:v>
                </c:pt>
                <c:pt idx="49">
                  <c:v>160</c:v>
                </c:pt>
                <c:pt idx="50">
                  <c:v>166</c:v>
                </c:pt>
                <c:pt idx="51">
                  <c:v>178</c:v>
                </c:pt>
                <c:pt idx="52">
                  <c:v>187</c:v>
                </c:pt>
                <c:pt idx="53">
                  <c:v>200</c:v>
                </c:pt>
                <c:pt idx="54">
                  <c:v>212</c:v>
                </c:pt>
                <c:pt idx="55">
                  <c:v>226</c:v>
                </c:pt>
                <c:pt idx="56">
                  <c:v>243</c:v>
                </c:pt>
                <c:pt idx="57">
                  <c:v>260</c:v>
                </c:pt>
                <c:pt idx="58">
                  <c:v>313</c:v>
                </c:pt>
                <c:pt idx="59">
                  <c:v>345</c:v>
                </c:pt>
                <c:pt idx="60">
                  <c:v>385</c:v>
                </c:pt>
                <c:pt idx="61">
                  <c:v>432</c:v>
                </c:pt>
                <c:pt idx="62">
                  <c:v>455</c:v>
                </c:pt>
                <c:pt idx="63">
                  <c:v>509</c:v>
                </c:pt>
                <c:pt idx="64">
                  <c:v>558</c:v>
                </c:pt>
                <c:pt idx="65">
                  <c:v>631</c:v>
                </c:pt>
                <c:pt idx="66">
                  <c:v>683</c:v>
                </c:pt>
                <c:pt idx="67">
                  <c:v>732</c:v>
                </c:pt>
                <c:pt idx="68">
                  <c:v>802</c:v>
                </c:pt>
                <c:pt idx="69">
                  <c:v>844</c:v>
                </c:pt>
                <c:pt idx="70">
                  <c:v>879</c:v>
                </c:pt>
                <c:pt idx="71">
                  <c:v>926</c:v>
                </c:pt>
                <c:pt idx="72">
                  <c:v>1000</c:v>
                </c:pt>
                <c:pt idx="73">
                  <c:v>1049</c:v>
                </c:pt>
                <c:pt idx="74">
                  <c:v>1114</c:v>
                </c:pt>
                <c:pt idx="75">
                  <c:v>1189</c:v>
                </c:pt>
                <c:pt idx="76">
                  <c:v>1309</c:v>
                </c:pt>
                <c:pt idx="77">
                  <c:v>1375</c:v>
                </c:pt>
                <c:pt idx="78">
                  <c:v>1481</c:v>
                </c:pt>
                <c:pt idx="79">
                  <c:v>1623</c:v>
                </c:pt>
                <c:pt idx="80">
                  <c:v>1910</c:v>
                </c:pt>
                <c:pt idx="81">
                  <c:v>2108</c:v>
                </c:pt>
                <c:pt idx="82">
                  <c:v>2299</c:v>
                </c:pt>
                <c:pt idx="83">
                  <c:v>2532</c:v>
                </c:pt>
                <c:pt idx="84">
                  <c:v>2918</c:v>
                </c:pt>
                <c:pt idx="85">
                  <c:v>3252</c:v>
                </c:pt>
                <c:pt idx="86">
                  <c:v>3699</c:v>
                </c:pt>
                <c:pt idx="87">
                  <c:v>4427</c:v>
                </c:pt>
                <c:pt idx="88">
                  <c:v>5050</c:v>
                </c:pt>
                <c:pt idx="89">
                  <c:v>5992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ASEAN!$K$1</c:f>
              <c:strCache>
                <c:ptCount val="1"/>
                <c:pt idx="0">
                  <c:v>THA</c:v>
                </c:pt>
              </c:strCache>
            </c:strRef>
          </c:tx>
          <c:spPr>
            <a:solidFill>
              <a:srgbClr val="ff6d01"/>
            </a:solidFill>
            <a:ln w="19080">
              <a:solidFill>
                <a:srgbClr val="ff6d01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ASEAN!$A$2:$A$150</c:f>
              <c:strCache>
                <c:ptCount val="149"/>
                <c:pt idx="0">
                  <c:v>13-Jan</c:v>
                </c:pt>
                <c:pt idx="1">
                  <c:v>17-Jan</c:v>
                </c:pt>
                <c:pt idx="2">
                  <c:v>22-Jan</c:v>
                </c:pt>
                <c:pt idx="3">
                  <c:v>23-Jan</c:v>
                </c:pt>
                <c:pt idx="4">
                  <c:v>24-Jan</c:v>
                </c:pt>
                <c:pt idx="5">
                  <c:v>25-Jan</c:v>
                </c:pt>
                <c:pt idx="6">
                  <c:v>26-Jan</c:v>
                </c:pt>
                <c:pt idx="7">
                  <c:v>27-Jan</c:v>
                </c:pt>
                <c:pt idx="8">
                  <c:v>28-Jan</c:v>
                </c:pt>
                <c:pt idx="9">
                  <c:v>29-Jan</c:v>
                </c:pt>
                <c:pt idx="10">
                  <c:v>30-Jan</c:v>
                </c:pt>
                <c:pt idx="11">
                  <c:v>31-Jan</c:v>
                </c:pt>
                <c:pt idx="12">
                  <c:v>1-Feb</c:v>
                </c:pt>
                <c:pt idx="13">
                  <c:v>2-Feb</c:v>
                </c:pt>
                <c:pt idx="14">
                  <c:v>3-Feb</c:v>
                </c:pt>
                <c:pt idx="15">
                  <c:v>4-Feb</c:v>
                </c:pt>
                <c:pt idx="16">
                  <c:v>5-Feb</c:v>
                </c:pt>
                <c:pt idx="17">
                  <c:v>6-Feb</c:v>
                </c:pt>
                <c:pt idx="18">
                  <c:v>7-Feb</c:v>
                </c:pt>
                <c:pt idx="19">
                  <c:v>8-Feb</c:v>
                </c:pt>
                <c:pt idx="20">
                  <c:v>9-Feb</c:v>
                </c:pt>
                <c:pt idx="21">
                  <c:v>10-Feb</c:v>
                </c:pt>
                <c:pt idx="22">
                  <c:v>11-Feb</c:v>
                </c:pt>
                <c:pt idx="23">
                  <c:v>12-Feb</c:v>
                </c:pt>
                <c:pt idx="24">
                  <c:v>13-Feb</c:v>
                </c:pt>
                <c:pt idx="25">
                  <c:v>14-Feb</c:v>
                </c:pt>
                <c:pt idx="26">
                  <c:v>15-Feb</c:v>
                </c:pt>
                <c:pt idx="27">
                  <c:v>16-Feb</c:v>
                </c:pt>
                <c:pt idx="28">
                  <c:v>17-Feb</c:v>
                </c:pt>
                <c:pt idx="29">
                  <c:v>18-Feb</c:v>
                </c:pt>
                <c:pt idx="30">
                  <c:v>19-Feb</c:v>
                </c:pt>
                <c:pt idx="31">
                  <c:v>20-Feb</c:v>
                </c:pt>
                <c:pt idx="32">
                  <c:v>21-Feb</c:v>
                </c:pt>
                <c:pt idx="33">
                  <c:v>22-Feb</c:v>
                </c:pt>
                <c:pt idx="34">
                  <c:v>23-Feb</c:v>
                </c:pt>
                <c:pt idx="35">
                  <c:v>24-Feb</c:v>
                </c:pt>
                <c:pt idx="36">
                  <c:v>25-Feb</c:v>
                </c:pt>
                <c:pt idx="37">
                  <c:v>26-Feb</c:v>
                </c:pt>
                <c:pt idx="38">
                  <c:v>27-Feb</c:v>
                </c:pt>
                <c:pt idx="39">
                  <c:v>28-Feb</c:v>
                </c:pt>
                <c:pt idx="40">
                  <c:v>29-Feb</c:v>
                </c:pt>
                <c:pt idx="41">
                  <c:v>1-Mar</c:v>
                </c:pt>
                <c:pt idx="42">
                  <c:v>2-Mar</c:v>
                </c:pt>
                <c:pt idx="43">
                  <c:v>3-Mar</c:v>
                </c:pt>
                <c:pt idx="44">
                  <c:v>4-Mar</c:v>
                </c:pt>
                <c:pt idx="45">
                  <c:v>5-Mar</c:v>
                </c:pt>
                <c:pt idx="46">
                  <c:v>6-Mar</c:v>
                </c:pt>
                <c:pt idx="47">
                  <c:v>7-Mar</c:v>
                </c:pt>
                <c:pt idx="48">
                  <c:v>8-Mar</c:v>
                </c:pt>
                <c:pt idx="49">
                  <c:v>9-Mar</c:v>
                </c:pt>
                <c:pt idx="50">
                  <c:v>10-Mar</c:v>
                </c:pt>
                <c:pt idx="51">
                  <c:v>11-Mar</c:v>
                </c:pt>
                <c:pt idx="52">
                  <c:v>12-Mar</c:v>
                </c:pt>
                <c:pt idx="53">
                  <c:v>13-Mar</c:v>
                </c:pt>
                <c:pt idx="54">
                  <c:v>14-Mar</c:v>
                </c:pt>
                <c:pt idx="55">
                  <c:v>15-Mar</c:v>
                </c:pt>
                <c:pt idx="56">
                  <c:v>16-Mar</c:v>
                </c:pt>
                <c:pt idx="57">
                  <c:v>17-Mar</c:v>
                </c:pt>
                <c:pt idx="58">
                  <c:v>18-Mar</c:v>
                </c:pt>
                <c:pt idx="59">
                  <c:v>19-Mar</c:v>
                </c:pt>
                <c:pt idx="60">
                  <c:v>20-Mar</c:v>
                </c:pt>
                <c:pt idx="61">
                  <c:v>21-Mar</c:v>
                </c:pt>
                <c:pt idx="62">
                  <c:v>22-Mar</c:v>
                </c:pt>
                <c:pt idx="63">
                  <c:v>23-Mar</c:v>
                </c:pt>
                <c:pt idx="64">
                  <c:v>24-Mar</c:v>
                </c:pt>
                <c:pt idx="65">
                  <c:v>25-Mar</c:v>
                </c:pt>
                <c:pt idx="66">
                  <c:v>26-Mar</c:v>
                </c:pt>
                <c:pt idx="67">
                  <c:v>27-Mar</c:v>
                </c:pt>
                <c:pt idx="68">
                  <c:v>28-Mar</c:v>
                </c:pt>
                <c:pt idx="69">
                  <c:v>29-Mar</c:v>
                </c:pt>
                <c:pt idx="70">
                  <c:v>30-Mar</c:v>
                </c:pt>
                <c:pt idx="71">
                  <c:v>31-Mar</c:v>
                </c:pt>
                <c:pt idx="72">
                  <c:v>1-Apr</c:v>
                </c:pt>
                <c:pt idx="73">
                  <c:v>2-Apr</c:v>
                </c:pt>
                <c:pt idx="74">
                  <c:v>3-Apr</c:v>
                </c:pt>
                <c:pt idx="75">
                  <c:v>4-Apr</c:v>
                </c:pt>
                <c:pt idx="76">
                  <c:v>5-Apr</c:v>
                </c:pt>
                <c:pt idx="77">
                  <c:v>6-Apr</c:v>
                </c:pt>
                <c:pt idx="78">
                  <c:v>7-Apr</c:v>
                </c:pt>
                <c:pt idx="79">
                  <c:v>8-Apr</c:v>
                </c:pt>
                <c:pt idx="80">
                  <c:v>9-Apr</c:v>
                </c:pt>
                <c:pt idx="81">
                  <c:v>10-Apr</c:v>
                </c:pt>
                <c:pt idx="82">
                  <c:v>11-Apr</c:v>
                </c:pt>
                <c:pt idx="83">
                  <c:v>12-Apr</c:v>
                </c:pt>
                <c:pt idx="84">
                  <c:v>13-Apr</c:v>
                </c:pt>
                <c:pt idx="85">
                  <c:v>14-Apr</c:v>
                </c:pt>
                <c:pt idx="86">
                  <c:v>15-Apr</c:v>
                </c:pt>
                <c:pt idx="87">
                  <c:v>16-Apr</c:v>
                </c:pt>
                <c:pt idx="88">
                  <c:v>17-Apr</c:v>
                </c:pt>
                <c:pt idx="89">
                  <c:v>18-Apr</c:v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</c:strCache>
            </c:strRef>
          </c:cat>
          <c:val>
            <c:numRef>
              <c:f>ASEAN!$K$2:$K$150</c:f>
              <c:numCache>
                <c:formatCode>General</c:formatCode>
                <c:ptCount val="149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8</c:v>
                </c:pt>
                <c:pt idx="7">
                  <c:v>8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32</c:v>
                </c:pt>
                <c:pt idx="20">
                  <c:v>32</c:v>
                </c:pt>
                <c:pt idx="21">
                  <c:v>32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33</c:v>
                </c:pt>
                <c:pt idx="26">
                  <c:v>34</c:v>
                </c:pt>
                <c:pt idx="27">
                  <c:v>34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37</c:v>
                </c:pt>
                <c:pt idx="37">
                  <c:v>40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42</c:v>
                </c:pt>
                <c:pt idx="42">
                  <c:v>43</c:v>
                </c:pt>
                <c:pt idx="43">
                  <c:v>43</c:v>
                </c:pt>
                <c:pt idx="44">
                  <c:v>43</c:v>
                </c:pt>
                <c:pt idx="45">
                  <c:v>47</c:v>
                </c:pt>
                <c:pt idx="46">
                  <c:v>48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53</c:v>
                </c:pt>
                <c:pt idx="51">
                  <c:v>59</c:v>
                </c:pt>
                <c:pt idx="52">
                  <c:v>70</c:v>
                </c:pt>
                <c:pt idx="53">
                  <c:v>75</c:v>
                </c:pt>
                <c:pt idx="54">
                  <c:v>82</c:v>
                </c:pt>
                <c:pt idx="55">
                  <c:v>114</c:v>
                </c:pt>
                <c:pt idx="56">
                  <c:v>142</c:v>
                </c:pt>
                <c:pt idx="57">
                  <c:v>174</c:v>
                </c:pt>
                <c:pt idx="58">
                  <c:v>212</c:v>
                </c:pt>
                <c:pt idx="59">
                  <c:v>272</c:v>
                </c:pt>
                <c:pt idx="60">
                  <c:v>322</c:v>
                </c:pt>
                <c:pt idx="61">
                  <c:v>411</c:v>
                </c:pt>
                <c:pt idx="62">
                  <c:v>599</c:v>
                </c:pt>
                <c:pt idx="63">
                  <c:v>721</c:v>
                </c:pt>
                <c:pt idx="64">
                  <c:v>827</c:v>
                </c:pt>
                <c:pt idx="65">
                  <c:v>934</c:v>
                </c:pt>
                <c:pt idx="66">
                  <c:v>1045</c:v>
                </c:pt>
                <c:pt idx="67">
                  <c:v>1136</c:v>
                </c:pt>
                <c:pt idx="68">
                  <c:v>1245</c:v>
                </c:pt>
                <c:pt idx="69">
                  <c:v>1388</c:v>
                </c:pt>
                <c:pt idx="70">
                  <c:v>1524</c:v>
                </c:pt>
                <c:pt idx="71">
                  <c:v>1651</c:v>
                </c:pt>
                <c:pt idx="72">
                  <c:v>1771</c:v>
                </c:pt>
                <c:pt idx="73">
                  <c:v>1875</c:v>
                </c:pt>
                <c:pt idx="74">
                  <c:v>1978</c:v>
                </c:pt>
                <c:pt idx="75">
                  <c:v>2067</c:v>
                </c:pt>
                <c:pt idx="76">
                  <c:v>2169</c:v>
                </c:pt>
                <c:pt idx="77">
                  <c:v>2220</c:v>
                </c:pt>
                <c:pt idx="78">
                  <c:v>2258</c:v>
                </c:pt>
                <c:pt idx="79">
                  <c:v>2369</c:v>
                </c:pt>
                <c:pt idx="80">
                  <c:v>2423</c:v>
                </c:pt>
                <c:pt idx="81">
                  <c:v>2473</c:v>
                </c:pt>
                <c:pt idx="82">
                  <c:v>2518</c:v>
                </c:pt>
                <c:pt idx="83">
                  <c:v>2551</c:v>
                </c:pt>
                <c:pt idx="84">
                  <c:v>2579</c:v>
                </c:pt>
                <c:pt idx="85">
                  <c:v>2613</c:v>
                </c:pt>
                <c:pt idx="86">
                  <c:v>2643</c:v>
                </c:pt>
                <c:pt idx="87">
                  <c:v>2672</c:v>
                </c:pt>
                <c:pt idx="88">
                  <c:v>2700</c:v>
                </c:pt>
                <c:pt idx="89">
                  <c:v>2733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64903582"/>
        <c:axId val="69613256"/>
      </c:lineChart>
      <c:catAx>
        <c:axId val="6490358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Date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69613256"/>
        <c:crosses val="autoZero"/>
        <c:auto val="1"/>
        <c:lblAlgn val="ctr"/>
        <c:lblOffset val="100"/>
        <c:noMultiLvlLbl val="0"/>
      </c:catAx>
      <c:valAx>
        <c:axId val="69613256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64903582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ASEAN!$C$1</c:f>
              <c:strCache>
                <c:ptCount val="1"/>
                <c:pt idx="0">
                  <c:v>MAS</c:v>
                </c:pt>
              </c:strCache>
            </c:strRef>
          </c:tx>
          <c:spPr>
            <a:solidFill>
              <a:srgbClr val="4285f4"/>
            </a:solidFill>
            <a:ln w="19080">
              <a:solidFill>
                <a:srgbClr val="4285f4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ASEAN!$A$2:$A$150</c:f>
              <c:strCache>
                <c:ptCount val="149"/>
                <c:pt idx="0">
                  <c:v>13-Jan</c:v>
                </c:pt>
                <c:pt idx="1">
                  <c:v>17-Jan</c:v>
                </c:pt>
                <c:pt idx="2">
                  <c:v>22-Jan</c:v>
                </c:pt>
                <c:pt idx="3">
                  <c:v>23-Jan</c:v>
                </c:pt>
                <c:pt idx="4">
                  <c:v>24-Jan</c:v>
                </c:pt>
                <c:pt idx="5">
                  <c:v>25-Jan</c:v>
                </c:pt>
                <c:pt idx="6">
                  <c:v>26-Jan</c:v>
                </c:pt>
                <c:pt idx="7">
                  <c:v>27-Jan</c:v>
                </c:pt>
                <c:pt idx="8">
                  <c:v>28-Jan</c:v>
                </c:pt>
                <c:pt idx="9">
                  <c:v>29-Jan</c:v>
                </c:pt>
                <c:pt idx="10">
                  <c:v>30-Jan</c:v>
                </c:pt>
                <c:pt idx="11">
                  <c:v>31-Jan</c:v>
                </c:pt>
                <c:pt idx="12">
                  <c:v>1-Feb</c:v>
                </c:pt>
                <c:pt idx="13">
                  <c:v>2-Feb</c:v>
                </c:pt>
                <c:pt idx="14">
                  <c:v>3-Feb</c:v>
                </c:pt>
                <c:pt idx="15">
                  <c:v>4-Feb</c:v>
                </c:pt>
                <c:pt idx="16">
                  <c:v>5-Feb</c:v>
                </c:pt>
                <c:pt idx="17">
                  <c:v>6-Feb</c:v>
                </c:pt>
                <c:pt idx="18">
                  <c:v>7-Feb</c:v>
                </c:pt>
                <c:pt idx="19">
                  <c:v>8-Feb</c:v>
                </c:pt>
                <c:pt idx="20">
                  <c:v>9-Feb</c:v>
                </c:pt>
                <c:pt idx="21">
                  <c:v>10-Feb</c:v>
                </c:pt>
                <c:pt idx="22">
                  <c:v>11-Feb</c:v>
                </c:pt>
                <c:pt idx="23">
                  <c:v>12-Feb</c:v>
                </c:pt>
                <c:pt idx="24">
                  <c:v>13-Feb</c:v>
                </c:pt>
                <c:pt idx="25">
                  <c:v>14-Feb</c:v>
                </c:pt>
                <c:pt idx="26">
                  <c:v>15-Feb</c:v>
                </c:pt>
                <c:pt idx="27">
                  <c:v>16-Feb</c:v>
                </c:pt>
                <c:pt idx="28">
                  <c:v>17-Feb</c:v>
                </c:pt>
                <c:pt idx="29">
                  <c:v>18-Feb</c:v>
                </c:pt>
                <c:pt idx="30">
                  <c:v>19-Feb</c:v>
                </c:pt>
                <c:pt idx="31">
                  <c:v>20-Feb</c:v>
                </c:pt>
                <c:pt idx="32">
                  <c:v>21-Feb</c:v>
                </c:pt>
                <c:pt idx="33">
                  <c:v>22-Feb</c:v>
                </c:pt>
                <c:pt idx="34">
                  <c:v>23-Feb</c:v>
                </c:pt>
                <c:pt idx="35">
                  <c:v>24-Feb</c:v>
                </c:pt>
                <c:pt idx="36">
                  <c:v>25-Feb</c:v>
                </c:pt>
                <c:pt idx="37">
                  <c:v>26-Feb</c:v>
                </c:pt>
                <c:pt idx="38">
                  <c:v>27-Feb</c:v>
                </c:pt>
                <c:pt idx="39">
                  <c:v>28-Feb</c:v>
                </c:pt>
                <c:pt idx="40">
                  <c:v>29-Feb</c:v>
                </c:pt>
                <c:pt idx="41">
                  <c:v>1-Mar</c:v>
                </c:pt>
                <c:pt idx="42">
                  <c:v>2-Mar</c:v>
                </c:pt>
                <c:pt idx="43">
                  <c:v>3-Mar</c:v>
                </c:pt>
                <c:pt idx="44">
                  <c:v>4-Mar</c:v>
                </c:pt>
                <c:pt idx="45">
                  <c:v>5-Mar</c:v>
                </c:pt>
                <c:pt idx="46">
                  <c:v>6-Mar</c:v>
                </c:pt>
                <c:pt idx="47">
                  <c:v>7-Mar</c:v>
                </c:pt>
                <c:pt idx="48">
                  <c:v>8-Mar</c:v>
                </c:pt>
                <c:pt idx="49">
                  <c:v>9-Mar</c:v>
                </c:pt>
                <c:pt idx="50">
                  <c:v>10-Mar</c:v>
                </c:pt>
                <c:pt idx="51">
                  <c:v>11-Mar</c:v>
                </c:pt>
                <c:pt idx="52">
                  <c:v>12-Mar</c:v>
                </c:pt>
                <c:pt idx="53">
                  <c:v>13-Mar</c:v>
                </c:pt>
                <c:pt idx="54">
                  <c:v>14-Mar</c:v>
                </c:pt>
                <c:pt idx="55">
                  <c:v>15-Mar</c:v>
                </c:pt>
                <c:pt idx="56">
                  <c:v>16-Mar</c:v>
                </c:pt>
                <c:pt idx="57">
                  <c:v>17-Mar</c:v>
                </c:pt>
                <c:pt idx="58">
                  <c:v>18-Mar</c:v>
                </c:pt>
                <c:pt idx="59">
                  <c:v>19-Mar</c:v>
                </c:pt>
                <c:pt idx="60">
                  <c:v>20-Mar</c:v>
                </c:pt>
                <c:pt idx="61">
                  <c:v>21-Mar</c:v>
                </c:pt>
                <c:pt idx="62">
                  <c:v>22-Mar</c:v>
                </c:pt>
                <c:pt idx="63">
                  <c:v>23-Mar</c:v>
                </c:pt>
                <c:pt idx="64">
                  <c:v>24-Mar</c:v>
                </c:pt>
                <c:pt idx="65">
                  <c:v>25-Mar</c:v>
                </c:pt>
                <c:pt idx="66">
                  <c:v>26-Mar</c:v>
                </c:pt>
                <c:pt idx="67">
                  <c:v>27-Mar</c:v>
                </c:pt>
                <c:pt idx="68">
                  <c:v>28-Mar</c:v>
                </c:pt>
                <c:pt idx="69">
                  <c:v>29-Mar</c:v>
                </c:pt>
                <c:pt idx="70">
                  <c:v>30-Mar</c:v>
                </c:pt>
                <c:pt idx="71">
                  <c:v>31-Mar</c:v>
                </c:pt>
                <c:pt idx="72">
                  <c:v>1-Apr</c:v>
                </c:pt>
                <c:pt idx="73">
                  <c:v>2-Apr</c:v>
                </c:pt>
                <c:pt idx="74">
                  <c:v>3-Apr</c:v>
                </c:pt>
                <c:pt idx="75">
                  <c:v>4-Apr</c:v>
                </c:pt>
                <c:pt idx="76">
                  <c:v>5-Apr</c:v>
                </c:pt>
                <c:pt idx="77">
                  <c:v>6-Apr</c:v>
                </c:pt>
                <c:pt idx="78">
                  <c:v>7-Apr</c:v>
                </c:pt>
                <c:pt idx="79">
                  <c:v>8-Apr</c:v>
                </c:pt>
                <c:pt idx="80">
                  <c:v>9-Apr</c:v>
                </c:pt>
                <c:pt idx="81">
                  <c:v>10-Apr</c:v>
                </c:pt>
                <c:pt idx="82">
                  <c:v>11-Apr</c:v>
                </c:pt>
                <c:pt idx="83">
                  <c:v>12-Apr</c:v>
                </c:pt>
                <c:pt idx="84">
                  <c:v>13-Apr</c:v>
                </c:pt>
                <c:pt idx="85">
                  <c:v>14-Apr</c:v>
                </c:pt>
                <c:pt idx="86">
                  <c:v>15-Apr</c:v>
                </c:pt>
                <c:pt idx="87">
                  <c:v>16-Apr</c:v>
                </c:pt>
                <c:pt idx="88">
                  <c:v>17-Apr</c:v>
                </c:pt>
                <c:pt idx="89">
                  <c:v>18-Apr</c:v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</c:strCache>
            </c:strRef>
          </c:cat>
          <c:val>
            <c:numRef>
              <c:f>ASEAN!$C$2:$C$150</c:f>
              <c:numCache>
                <c:formatCode>General</c:formatCode>
                <c:ptCount val="149"/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19</c:v>
                </c:pt>
                <c:pt idx="25">
                  <c:v>21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22</c:v>
                </c:pt>
                <c:pt idx="37">
                  <c:v>22</c:v>
                </c:pt>
                <c:pt idx="38">
                  <c:v>23</c:v>
                </c:pt>
                <c:pt idx="39">
                  <c:v>25</c:v>
                </c:pt>
                <c:pt idx="40">
                  <c:v>25</c:v>
                </c:pt>
                <c:pt idx="41">
                  <c:v>29</c:v>
                </c:pt>
                <c:pt idx="42">
                  <c:v>29</c:v>
                </c:pt>
                <c:pt idx="43">
                  <c:v>36</c:v>
                </c:pt>
                <c:pt idx="44">
                  <c:v>50</c:v>
                </c:pt>
                <c:pt idx="45">
                  <c:v>55</c:v>
                </c:pt>
                <c:pt idx="46">
                  <c:v>83</c:v>
                </c:pt>
                <c:pt idx="47">
                  <c:v>93</c:v>
                </c:pt>
                <c:pt idx="48">
                  <c:v>99</c:v>
                </c:pt>
                <c:pt idx="49">
                  <c:v>117</c:v>
                </c:pt>
                <c:pt idx="50">
                  <c:v>129</c:v>
                </c:pt>
                <c:pt idx="51">
                  <c:v>149</c:v>
                </c:pt>
                <c:pt idx="52">
                  <c:v>158</c:v>
                </c:pt>
                <c:pt idx="53">
                  <c:v>197</c:v>
                </c:pt>
                <c:pt idx="54">
                  <c:v>238</c:v>
                </c:pt>
                <c:pt idx="55">
                  <c:v>428</c:v>
                </c:pt>
                <c:pt idx="56">
                  <c:v>553</c:v>
                </c:pt>
                <c:pt idx="57">
                  <c:v>673</c:v>
                </c:pt>
                <c:pt idx="58">
                  <c:v>790</c:v>
                </c:pt>
                <c:pt idx="59">
                  <c:v>900</c:v>
                </c:pt>
                <c:pt idx="60">
                  <c:v>1030</c:v>
                </c:pt>
                <c:pt idx="61">
                  <c:v>1183</c:v>
                </c:pt>
                <c:pt idx="62">
                  <c:v>1306</c:v>
                </c:pt>
                <c:pt idx="63">
                  <c:v>1518</c:v>
                </c:pt>
                <c:pt idx="64">
                  <c:v>1624</c:v>
                </c:pt>
                <c:pt idx="65">
                  <c:v>1796</c:v>
                </c:pt>
                <c:pt idx="66">
                  <c:v>2031</c:v>
                </c:pt>
                <c:pt idx="67">
                  <c:v>2161</c:v>
                </c:pt>
                <c:pt idx="68">
                  <c:v>2320</c:v>
                </c:pt>
                <c:pt idx="69">
                  <c:v>2470</c:v>
                </c:pt>
                <c:pt idx="70">
                  <c:v>2626</c:v>
                </c:pt>
                <c:pt idx="71">
                  <c:v>2766</c:v>
                </c:pt>
                <c:pt idx="72">
                  <c:v>2908</c:v>
                </c:pt>
                <c:pt idx="73">
                  <c:v>3116</c:v>
                </c:pt>
                <c:pt idx="74">
                  <c:v>3333</c:v>
                </c:pt>
                <c:pt idx="75">
                  <c:v>3483</c:v>
                </c:pt>
                <c:pt idx="76">
                  <c:v>3662</c:v>
                </c:pt>
                <c:pt idx="77">
                  <c:v>3793</c:v>
                </c:pt>
                <c:pt idx="78">
                  <c:v>3963</c:v>
                </c:pt>
                <c:pt idx="79">
                  <c:v>4119</c:v>
                </c:pt>
                <c:pt idx="80">
                  <c:v>4228</c:v>
                </c:pt>
                <c:pt idx="81">
                  <c:v>4346</c:v>
                </c:pt>
                <c:pt idx="82">
                  <c:v>4530</c:v>
                </c:pt>
                <c:pt idx="83">
                  <c:v>4683</c:v>
                </c:pt>
                <c:pt idx="84">
                  <c:v>4817</c:v>
                </c:pt>
                <c:pt idx="85">
                  <c:v>4987</c:v>
                </c:pt>
                <c:pt idx="86">
                  <c:v>5072</c:v>
                </c:pt>
                <c:pt idx="87">
                  <c:v>5182</c:v>
                </c:pt>
                <c:pt idx="88">
                  <c:v>5251</c:v>
                </c:pt>
                <c:pt idx="89">
                  <c:v>5305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ASEAN!$E$1</c:f>
              <c:strCache>
                <c:ptCount val="1"/>
                <c:pt idx="0">
                  <c:v>INA</c:v>
                </c:pt>
              </c:strCache>
            </c:strRef>
          </c:tx>
          <c:spPr>
            <a:solidFill>
              <a:srgbClr val="ea4335"/>
            </a:solidFill>
            <a:ln w="19080">
              <a:solidFill>
                <a:srgbClr val="ea4335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ASEAN!$A$2:$A$150</c:f>
              <c:strCache>
                <c:ptCount val="149"/>
                <c:pt idx="0">
                  <c:v>13-Jan</c:v>
                </c:pt>
                <c:pt idx="1">
                  <c:v>17-Jan</c:v>
                </c:pt>
                <c:pt idx="2">
                  <c:v>22-Jan</c:v>
                </c:pt>
                <c:pt idx="3">
                  <c:v>23-Jan</c:v>
                </c:pt>
                <c:pt idx="4">
                  <c:v>24-Jan</c:v>
                </c:pt>
                <c:pt idx="5">
                  <c:v>25-Jan</c:v>
                </c:pt>
                <c:pt idx="6">
                  <c:v>26-Jan</c:v>
                </c:pt>
                <c:pt idx="7">
                  <c:v>27-Jan</c:v>
                </c:pt>
                <c:pt idx="8">
                  <c:v>28-Jan</c:v>
                </c:pt>
                <c:pt idx="9">
                  <c:v>29-Jan</c:v>
                </c:pt>
                <c:pt idx="10">
                  <c:v>30-Jan</c:v>
                </c:pt>
                <c:pt idx="11">
                  <c:v>31-Jan</c:v>
                </c:pt>
                <c:pt idx="12">
                  <c:v>1-Feb</c:v>
                </c:pt>
                <c:pt idx="13">
                  <c:v>2-Feb</c:v>
                </c:pt>
                <c:pt idx="14">
                  <c:v>3-Feb</c:v>
                </c:pt>
                <c:pt idx="15">
                  <c:v>4-Feb</c:v>
                </c:pt>
                <c:pt idx="16">
                  <c:v>5-Feb</c:v>
                </c:pt>
                <c:pt idx="17">
                  <c:v>6-Feb</c:v>
                </c:pt>
                <c:pt idx="18">
                  <c:v>7-Feb</c:v>
                </c:pt>
                <c:pt idx="19">
                  <c:v>8-Feb</c:v>
                </c:pt>
                <c:pt idx="20">
                  <c:v>9-Feb</c:v>
                </c:pt>
                <c:pt idx="21">
                  <c:v>10-Feb</c:v>
                </c:pt>
                <c:pt idx="22">
                  <c:v>11-Feb</c:v>
                </c:pt>
                <c:pt idx="23">
                  <c:v>12-Feb</c:v>
                </c:pt>
                <c:pt idx="24">
                  <c:v>13-Feb</c:v>
                </c:pt>
                <c:pt idx="25">
                  <c:v>14-Feb</c:v>
                </c:pt>
                <c:pt idx="26">
                  <c:v>15-Feb</c:v>
                </c:pt>
                <c:pt idx="27">
                  <c:v>16-Feb</c:v>
                </c:pt>
                <c:pt idx="28">
                  <c:v>17-Feb</c:v>
                </c:pt>
                <c:pt idx="29">
                  <c:v>18-Feb</c:v>
                </c:pt>
                <c:pt idx="30">
                  <c:v>19-Feb</c:v>
                </c:pt>
                <c:pt idx="31">
                  <c:v>20-Feb</c:v>
                </c:pt>
                <c:pt idx="32">
                  <c:v>21-Feb</c:v>
                </c:pt>
                <c:pt idx="33">
                  <c:v>22-Feb</c:v>
                </c:pt>
                <c:pt idx="34">
                  <c:v>23-Feb</c:v>
                </c:pt>
                <c:pt idx="35">
                  <c:v>24-Feb</c:v>
                </c:pt>
                <c:pt idx="36">
                  <c:v>25-Feb</c:v>
                </c:pt>
                <c:pt idx="37">
                  <c:v>26-Feb</c:v>
                </c:pt>
                <c:pt idx="38">
                  <c:v>27-Feb</c:v>
                </c:pt>
                <c:pt idx="39">
                  <c:v>28-Feb</c:v>
                </c:pt>
                <c:pt idx="40">
                  <c:v>29-Feb</c:v>
                </c:pt>
                <c:pt idx="41">
                  <c:v>1-Mar</c:v>
                </c:pt>
                <c:pt idx="42">
                  <c:v>2-Mar</c:v>
                </c:pt>
                <c:pt idx="43">
                  <c:v>3-Mar</c:v>
                </c:pt>
                <c:pt idx="44">
                  <c:v>4-Mar</c:v>
                </c:pt>
                <c:pt idx="45">
                  <c:v>5-Mar</c:v>
                </c:pt>
                <c:pt idx="46">
                  <c:v>6-Mar</c:v>
                </c:pt>
                <c:pt idx="47">
                  <c:v>7-Mar</c:v>
                </c:pt>
                <c:pt idx="48">
                  <c:v>8-Mar</c:v>
                </c:pt>
                <c:pt idx="49">
                  <c:v>9-Mar</c:v>
                </c:pt>
                <c:pt idx="50">
                  <c:v>10-Mar</c:v>
                </c:pt>
                <c:pt idx="51">
                  <c:v>11-Mar</c:v>
                </c:pt>
                <c:pt idx="52">
                  <c:v>12-Mar</c:v>
                </c:pt>
                <c:pt idx="53">
                  <c:v>13-Mar</c:v>
                </c:pt>
                <c:pt idx="54">
                  <c:v>14-Mar</c:v>
                </c:pt>
                <c:pt idx="55">
                  <c:v>15-Mar</c:v>
                </c:pt>
                <c:pt idx="56">
                  <c:v>16-Mar</c:v>
                </c:pt>
                <c:pt idx="57">
                  <c:v>17-Mar</c:v>
                </c:pt>
                <c:pt idx="58">
                  <c:v>18-Mar</c:v>
                </c:pt>
                <c:pt idx="59">
                  <c:v>19-Mar</c:v>
                </c:pt>
                <c:pt idx="60">
                  <c:v>20-Mar</c:v>
                </c:pt>
                <c:pt idx="61">
                  <c:v>21-Mar</c:v>
                </c:pt>
                <c:pt idx="62">
                  <c:v>22-Mar</c:v>
                </c:pt>
                <c:pt idx="63">
                  <c:v>23-Mar</c:v>
                </c:pt>
                <c:pt idx="64">
                  <c:v>24-Mar</c:v>
                </c:pt>
                <c:pt idx="65">
                  <c:v>25-Mar</c:v>
                </c:pt>
                <c:pt idx="66">
                  <c:v>26-Mar</c:v>
                </c:pt>
                <c:pt idx="67">
                  <c:v>27-Mar</c:v>
                </c:pt>
                <c:pt idx="68">
                  <c:v>28-Mar</c:v>
                </c:pt>
                <c:pt idx="69">
                  <c:v>29-Mar</c:v>
                </c:pt>
                <c:pt idx="70">
                  <c:v>30-Mar</c:v>
                </c:pt>
                <c:pt idx="71">
                  <c:v>31-Mar</c:v>
                </c:pt>
                <c:pt idx="72">
                  <c:v>1-Apr</c:v>
                </c:pt>
                <c:pt idx="73">
                  <c:v>2-Apr</c:v>
                </c:pt>
                <c:pt idx="74">
                  <c:v>3-Apr</c:v>
                </c:pt>
                <c:pt idx="75">
                  <c:v>4-Apr</c:v>
                </c:pt>
                <c:pt idx="76">
                  <c:v>5-Apr</c:v>
                </c:pt>
                <c:pt idx="77">
                  <c:v>6-Apr</c:v>
                </c:pt>
                <c:pt idx="78">
                  <c:v>7-Apr</c:v>
                </c:pt>
                <c:pt idx="79">
                  <c:v>8-Apr</c:v>
                </c:pt>
                <c:pt idx="80">
                  <c:v>9-Apr</c:v>
                </c:pt>
                <c:pt idx="81">
                  <c:v>10-Apr</c:v>
                </c:pt>
                <c:pt idx="82">
                  <c:v>11-Apr</c:v>
                </c:pt>
                <c:pt idx="83">
                  <c:v>12-Apr</c:v>
                </c:pt>
                <c:pt idx="84">
                  <c:v>13-Apr</c:v>
                </c:pt>
                <c:pt idx="85">
                  <c:v>14-Apr</c:v>
                </c:pt>
                <c:pt idx="86">
                  <c:v>15-Apr</c:v>
                </c:pt>
                <c:pt idx="87">
                  <c:v>16-Apr</c:v>
                </c:pt>
                <c:pt idx="88">
                  <c:v>17-Apr</c:v>
                </c:pt>
                <c:pt idx="89">
                  <c:v>18-Apr</c:v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</c:strCache>
            </c:strRef>
          </c:cat>
          <c:val>
            <c:numRef>
              <c:f>ASEAN!$E$2:$E$150</c:f>
              <c:numCache>
                <c:formatCode>General</c:formatCode>
                <c:ptCount val="149"/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4</c:v>
                </c:pt>
                <c:pt idx="47">
                  <c:v>4</c:v>
                </c:pt>
                <c:pt idx="48">
                  <c:v>6</c:v>
                </c:pt>
                <c:pt idx="49">
                  <c:v>19</c:v>
                </c:pt>
                <c:pt idx="50">
                  <c:v>27</c:v>
                </c:pt>
                <c:pt idx="51">
                  <c:v>34</c:v>
                </c:pt>
                <c:pt idx="52">
                  <c:v>34</c:v>
                </c:pt>
                <c:pt idx="53">
                  <c:v>69</c:v>
                </c:pt>
                <c:pt idx="54">
                  <c:v>96</c:v>
                </c:pt>
                <c:pt idx="55">
                  <c:v>117</c:v>
                </c:pt>
                <c:pt idx="56">
                  <c:v>134</c:v>
                </c:pt>
                <c:pt idx="57">
                  <c:v>172</c:v>
                </c:pt>
                <c:pt idx="58">
                  <c:v>227</c:v>
                </c:pt>
                <c:pt idx="59">
                  <c:v>308</c:v>
                </c:pt>
                <c:pt idx="60">
                  <c:v>369</c:v>
                </c:pt>
                <c:pt idx="61">
                  <c:v>450</c:v>
                </c:pt>
                <c:pt idx="62">
                  <c:v>514</c:v>
                </c:pt>
                <c:pt idx="63">
                  <c:v>579</c:v>
                </c:pt>
                <c:pt idx="64">
                  <c:v>685</c:v>
                </c:pt>
                <c:pt idx="65">
                  <c:v>790</c:v>
                </c:pt>
                <c:pt idx="66">
                  <c:v>893</c:v>
                </c:pt>
                <c:pt idx="67">
                  <c:v>1046</c:v>
                </c:pt>
                <c:pt idx="68">
                  <c:v>1155</c:v>
                </c:pt>
                <c:pt idx="69">
                  <c:v>1285</c:v>
                </c:pt>
                <c:pt idx="70">
                  <c:v>1414</c:v>
                </c:pt>
                <c:pt idx="71">
                  <c:v>1528</c:v>
                </c:pt>
                <c:pt idx="72">
                  <c:v>1677</c:v>
                </c:pt>
                <c:pt idx="73">
                  <c:v>1790</c:v>
                </c:pt>
                <c:pt idx="74">
                  <c:v>1986</c:v>
                </c:pt>
                <c:pt idx="75">
                  <c:v>2092</c:v>
                </c:pt>
                <c:pt idx="76">
                  <c:v>2273</c:v>
                </c:pt>
                <c:pt idx="77">
                  <c:v>2491</c:v>
                </c:pt>
                <c:pt idx="78">
                  <c:v>2738</c:v>
                </c:pt>
                <c:pt idx="79">
                  <c:v>2956</c:v>
                </c:pt>
                <c:pt idx="80">
                  <c:v>3293</c:v>
                </c:pt>
                <c:pt idx="81">
                  <c:v>3512</c:v>
                </c:pt>
                <c:pt idx="82">
                  <c:v>3842</c:v>
                </c:pt>
                <c:pt idx="83">
                  <c:v>4241</c:v>
                </c:pt>
                <c:pt idx="84">
                  <c:v>4557</c:v>
                </c:pt>
                <c:pt idx="85">
                  <c:v>4839</c:v>
                </c:pt>
                <c:pt idx="86">
                  <c:v>5136</c:v>
                </c:pt>
                <c:pt idx="87">
                  <c:v>5516</c:v>
                </c:pt>
                <c:pt idx="88">
                  <c:v>5923</c:v>
                </c:pt>
                <c:pt idx="89">
                  <c:v>6248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ASEAN!$G$1</c:f>
              <c:strCache>
                <c:ptCount val="1"/>
                <c:pt idx="0">
                  <c:v>PHI</c:v>
                </c:pt>
              </c:strCache>
            </c:strRef>
          </c:tx>
          <c:spPr>
            <a:solidFill>
              <a:srgbClr val="fbbc04"/>
            </a:solidFill>
            <a:ln w="19080">
              <a:solidFill>
                <a:srgbClr val="fbbc04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ASEAN!$A$2:$A$150</c:f>
              <c:strCache>
                <c:ptCount val="149"/>
                <c:pt idx="0">
                  <c:v>13-Jan</c:v>
                </c:pt>
                <c:pt idx="1">
                  <c:v>17-Jan</c:v>
                </c:pt>
                <c:pt idx="2">
                  <c:v>22-Jan</c:v>
                </c:pt>
                <c:pt idx="3">
                  <c:v>23-Jan</c:v>
                </c:pt>
                <c:pt idx="4">
                  <c:v>24-Jan</c:v>
                </c:pt>
                <c:pt idx="5">
                  <c:v>25-Jan</c:v>
                </c:pt>
                <c:pt idx="6">
                  <c:v>26-Jan</c:v>
                </c:pt>
                <c:pt idx="7">
                  <c:v>27-Jan</c:v>
                </c:pt>
                <c:pt idx="8">
                  <c:v>28-Jan</c:v>
                </c:pt>
                <c:pt idx="9">
                  <c:v>29-Jan</c:v>
                </c:pt>
                <c:pt idx="10">
                  <c:v>30-Jan</c:v>
                </c:pt>
                <c:pt idx="11">
                  <c:v>31-Jan</c:v>
                </c:pt>
                <c:pt idx="12">
                  <c:v>1-Feb</c:v>
                </c:pt>
                <c:pt idx="13">
                  <c:v>2-Feb</c:v>
                </c:pt>
                <c:pt idx="14">
                  <c:v>3-Feb</c:v>
                </c:pt>
                <c:pt idx="15">
                  <c:v>4-Feb</c:v>
                </c:pt>
                <c:pt idx="16">
                  <c:v>5-Feb</c:v>
                </c:pt>
                <c:pt idx="17">
                  <c:v>6-Feb</c:v>
                </c:pt>
                <c:pt idx="18">
                  <c:v>7-Feb</c:v>
                </c:pt>
                <c:pt idx="19">
                  <c:v>8-Feb</c:v>
                </c:pt>
                <c:pt idx="20">
                  <c:v>9-Feb</c:v>
                </c:pt>
                <c:pt idx="21">
                  <c:v>10-Feb</c:v>
                </c:pt>
                <c:pt idx="22">
                  <c:v>11-Feb</c:v>
                </c:pt>
                <c:pt idx="23">
                  <c:v>12-Feb</c:v>
                </c:pt>
                <c:pt idx="24">
                  <c:v>13-Feb</c:v>
                </c:pt>
                <c:pt idx="25">
                  <c:v>14-Feb</c:v>
                </c:pt>
                <c:pt idx="26">
                  <c:v>15-Feb</c:v>
                </c:pt>
                <c:pt idx="27">
                  <c:v>16-Feb</c:v>
                </c:pt>
                <c:pt idx="28">
                  <c:v>17-Feb</c:v>
                </c:pt>
                <c:pt idx="29">
                  <c:v>18-Feb</c:v>
                </c:pt>
                <c:pt idx="30">
                  <c:v>19-Feb</c:v>
                </c:pt>
                <c:pt idx="31">
                  <c:v>20-Feb</c:v>
                </c:pt>
                <c:pt idx="32">
                  <c:v>21-Feb</c:v>
                </c:pt>
                <c:pt idx="33">
                  <c:v>22-Feb</c:v>
                </c:pt>
                <c:pt idx="34">
                  <c:v>23-Feb</c:v>
                </c:pt>
                <c:pt idx="35">
                  <c:v>24-Feb</c:v>
                </c:pt>
                <c:pt idx="36">
                  <c:v>25-Feb</c:v>
                </c:pt>
                <c:pt idx="37">
                  <c:v>26-Feb</c:v>
                </c:pt>
                <c:pt idx="38">
                  <c:v>27-Feb</c:v>
                </c:pt>
                <c:pt idx="39">
                  <c:v>28-Feb</c:v>
                </c:pt>
                <c:pt idx="40">
                  <c:v>29-Feb</c:v>
                </c:pt>
                <c:pt idx="41">
                  <c:v>1-Mar</c:v>
                </c:pt>
                <c:pt idx="42">
                  <c:v>2-Mar</c:v>
                </c:pt>
                <c:pt idx="43">
                  <c:v>3-Mar</c:v>
                </c:pt>
                <c:pt idx="44">
                  <c:v>4-Mar</c:v>
                </c:pt>
                <c:pt idx="45">
                  <c:v>5-Mar</c:v>
                </c:pt>
                <c:pt idx="46">
                  <c:v>6-Mar</c:v>
                </c:pt>
                <c:pt idx="47">
                  <c:v>7-Mar</c:v>
                </c:pt>
                <c:pt idx="48">
                  <c:v>8-Mar</c:v>
                </c:pt>
                <c:pt idx="49">
                  <c:v>9-Mar</c:v>
                </c:pt>
                <c:pt idx="50">
                  <c:v>10-Mar</c:v>
                </c:pt>
                <c:pt idx="51">
                  <c:v>11-Mar</c:v>
                </c:pt>
                <c:pt idx="52">
                  <c:v>12-Mar</c:v>
                </c:pt>
                <c:pt idx="53">
                  <c:v>13-Mar</c:v>
                </c:pt>
                <c:pt idx="54">
                  <c:v>14-Mar</c:v>
                </c:pt>
                <c:pt idx="55">
                  <c:v>15-Mar</c:v>
                </c:pt>
                <c:pt idx="56">
                  <c:v>16-Mar</c:v>
                </c:pt>
                <c:pt idx="57">
                  <c:v>17-Mar</c:v>
                </c:pt>
                <c:pt idx="58">
                  <c:v>18-Mar</c:v>
                </c:pt>
                <c:pt idx="59">
                  <c:v>19-Mar</c:v>
                </c:pt>
                <c:pt idx="60">
                  <c:v>20-Mar</c:v>
                </c:pt>
                <c:pt idx="61">
                  <c:v>21-Mar</c:v>
                </c:pt>
                <c:pt idx="62">
                  <c:v>22-Mar</c:v>
                </c:pt>
                <c:pt idx="63">
                  <c:v>23-Mar</c:v>
                </c:pt>
                <c:pt idx="64">
                  <c:v>24-Mar</c:v>
                </c:pt>
                <c:pt idx="65">
                  <c:v>25-Mar</c:v>
                </c:pt>
                <c:pt idx="66">
                  <c:v>26-Mar</c:v>
                </c:pt>
                <c:pt idx="67">
                  <c:v>27-Mar</c:v>
                </c:pt>
                <c:pt idx="68">
                  <c:v>28-Mar</c:v>
                </c:pt>
                <c:pt idx="69">
                  <c:v>29-Mar</c:v>
                </c:pt>
                <c:pt idx="70">
                  <c:v>30-Mar</c:v>
                </c:pt>
                <c:pt idx="71">
                  <c:v>31-Mar</c:v>
                </c:pt>
                <c:pt idx="72">
                  <c:v>1-Apr</c:v>
                </c:pt>
                <c:pt idx="73">
                  <c:v>2-Apr</c:v>
                </c:pt>
                <c:pt idx="74">
                  <c:v>3-Apr</c:v>
                </c:pt>
                <c:pt idx="75">
                  <c:v>4-Apr</c:v>
                </c:pt>
                <c:pt idx="76">
                  <c:v>5-Apr</c:v>
                </c:pt>
                <c:pt idx="77">
                  <c:v>6-Apr</c:v>
                </c:pt>
                <c:pt idx="78">
                  <c:v>7-Apr</c:v>
                </c:pt>
                <c:pt idx="79">
                  <c:v>8-Apr</c:v>
                </c:pt>
                <c:pt idx="80">
                  <c:v>9-Apr</c:v>
                </c:pt>
                <c:pt idx="81">
                  <c:v>10-Apr</c:v>
                </c:pt>
                <c:pt idx="82">
                  <c:v>11-Apr</c:v>
                </c:pt>
                <c:pt idx="83">
                  <c:v>12-Apr</c:v>
                </c:pt>
                <c:pt idx="84">
                  <c:v>13-Apr</c:v>
                </c:pt>
                <c:pt idx="85">
                  <c:v>14-Apr</c:v>
                </c:pt>
                <c:pt idx="86">
                  <c:v>15-Apr</c:v>
                </c:pt>
                <c:pt idx="87">
                  <c:v>16-Apr</c:v>
                </c:pt>
                <c:pt idx="88">
                  <c:v>17-Apr</c:v>
                </c:pt>
                <c:pt idx="89">
                  <c:v>18-Apr</c:v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</c:strCache>
            </c:strRef>
          </c:cat>
          <c:val>
            <c:numRef>
              <c:f>ASEAN!$G$2:$G$150</c:f>
              <c:numCache>
                <c:formatCode>General</c:formatCode>
                <c:ptCount val="149"/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5</c:v>
                </c:pt>
                <c:pt idx="47">
                  <c:v>6</c:v>
                </c:pt>
                <c:pt idx="48">
                  <c:v>10</c:v>
                </c:pt>
                <c:pt idx="49">
                  <c:v>24</c:v>
                </c:pt>
                <c:pt idx="50">
                  <c:v>33</c:v>
                </c:pt>
                <c:pt idx="51">
                  <c:v>49</c:v>
                </c:pt>
                <c:pt idx="52">
                  <c:v>52</c:v>
                </c:pt>
                <c:pt idx="53">
                  <c:v>64</c:v>
                </c:pt>
                <c:pt idx="54">
                  <c:v>111</c:v>
                </c:pt>
                <c:pt idx="55">
                  <c:v>140</c:v>
                </c:pt>
                <c:pt idx="56">
                  <c:v>142</c:v>
                </c:pt>
                <c:pt idx="57">
                  <c:v>187</c:v>
                </c:pt>
                <c:pt idx="58">
                  <c:v>202</c:v>
                </c:pt>
                <c:pt idx="59">
                  <c:v>217</c:v>
                </c:pt>
                <c:pt idx="60">
                  <c:v>230</c:v>
                </c:pt>
                <c:pt idx="61">
                  <c:v>307</c:v>
                </c:pt>
                <c:pt idx="62">
                  <c:v>380</c:v>
                </c:pt>
                <c:pt idx="63">
                  <c:v>462</c:v>
                </c:pt>
                <c:pt idx="64">
                  <c:v>552</c:v>
                </c:pt>
                <c:pt idx="65">
                  <c:v>636</c:v>
                </c:pt>
                <c:pt idx="66">
                  <c:v>707</c:v>
                </c:pt>
                <c:pt idx="67">
                  <c:v>803</c:v>
                </c:pt>
                <c:pt idx="68">
                  <c:v>1075</c:v>
                </c:pt>
                <c:pt idx="69">
                  <c:v>1418</c:v>
                </c:pt>
                <c:pt idx="70">
                  <c:v>1546</c:v>
                </c:pt>
                <c:pt idx="71">
                  <c:v>2084</c:v>
                </c:pt>
                <c:pt idx="72">
                  <c:v>2311</c:v>
                </c:pt>
                <c:pt idx="73">
                  <c:v>2633</c:v>
                </c:pt>
                <c:pt idx="74">
                  <c:v>3018</c:v>
                </c:pt>
                <c:pt idx="75">
                  <c:v>3094</c:v>
                </c:pt>
                <c:pt idx="76">
                  <c:v>3246</c:v>
                </c:pt>
                <c:pt idx="77">
                  <c:v>3660</c:v>
                </c:pt>
                <c:pt idx="78">
                  <c:v>3764</c:v>
                </c:pt>
                <c:pt idx="79">
                  <c:v>3870</c:v>
                </c:pt>
                <c:pt idx="80">
                  <c:v>4076</c:v>
                </c:pt>
                <c:pt idx="81">
                  <c:v>4195</c:v>
                </c:pt>
                <c:pt idx="82">
                  <c:v>4428</c:v>
                </c:pt>
                <c:pt idx="83">
                  <c:v>4648</c:v>
                </c:pt>
                <c:pt idx="84">
                  <c:v>4932</c:v>
                </c:pt>
                <c:pt idx="85">
                  <c:v>5223</c:v>
                </c:pt>
                <c:pt idx="86">
                  <c:v>5453</c:v>
                </c:pt>
                <c:pt idx="87">
                  <c:v>5660</c:v>
                </c:pt>
                <c:pt idx="88">
                  <c:v>5878</c:v>
                </c:pt>
                <c:pt idx="89">
                  <c:v>6087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ASEAN!$I$1</c:f>
              <c:strCache>
                <c:ptCount val="1"/>
                <c:pt idx="0">
                  <c:v>SIN</c:v>
                </c:pt>
              </c:strCache>
            </c:strRef>
          </c:tx>
          <c:spPr>
            <a:solidFill>
              <a:srgbClr val="34a853"/>
            </a:solidFill>
            <a:ln w="19080">
              <a:solidFill>
                <a:srgbClr val="34a853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ASEAN!$A$2:$A$150</c:f>
              <c:strCache>
                <c:ptCount val="149"/>
                <c:pt idx="0">
                  <c:v>13-Jan</c:v>
                </c:pt>
                <c:pt idx="1">
                  <c:v>17-Jan</c:v>
                </c:pt>
                <c:pt idx="2">
                  <c:v>22-Jan</c:v>
                </c:pt>
                <c:pt idx="3">
                  <c:v>23-Jan</c:v>
                </c:pt>
                <c:pt idx="4">
                  <c:v>24-Jan</c:v>
                </c:pt>
                <c:pt idx="5">
                  <c:v>25-Jan</c:v>
                </c:pt>
                <c:pt idx="6">
                  <c:v>26-Jan</c:v>
                </c:pt>
                <c:pt idx="7">
                  <c:v>27-Jan</c:v>
                </c:pt>
                <c:pt idx="8">
                  <c:v>28-Jan</c:v>
                </c:pt>
                <c:pt idx="9">
                  <c:v>29-Jan</c:v>
                </c:pt>
                <c:pt idx="10">
                  <c:v>30-Jan</c:v>
                </c:pt>
                <c:pt idx="11">
                  <c:v>31-Jan</c:v>
                </c:pt>
                <c:pt idx="12">
                  <c:v>1-Feb</c:v>
                </c:pt>
                <c:pt idx="13">
                  <c:v>2-Feb</c:v>
                </c:pt>
                <c:pt idx="14">
                  <c:v>3-Feb</c:v>
                </c:pt>
                <c:pt idx="15">
                  <c:v>4-Feb</c:v>
                </c:pt>
                <c:pt idx="16">
                  <c:v>5-Feb</c:v>
                </c:pt>
                <c:pt idx="17">
                  <c:v>6-Feb</c:v>
                </c:pt>
                <c:pt idx="18">
                  <c:v>7-Feb</c:v>
                </c:pt>
                <c:pt idx="19">
                  <c:v>8-Feb</c:v>
                </c:pt>
                <c:pt idx="20">
                  <c:v>9-Feb</c:v>
                </c:pt>
                <c:pt idx="21">
                  <c:v>10-Feb</c:v>
                </c:pt>
                <c:pt idx="22">
                  <c:v>11-Feb</c:v>
                </c:pt>
                <c:pt idx="23">
                  <c:v>12-Feb</c:v>
                </c:pt>
                <c:pt idx="24">
                  <c:v>13-Feb</c:v>
                </c:pt>
                <c:pt idx="25">
                  <c:v>14-Feb</c:v>
                </c:pt>
                <c:pt idx="26">
                  <c:v>15-Feb</c:v>
                </c:pt>
                <c:pt idx="27">
                  <c:v>16-Feb</c:v>
                </c:pt>
                <c:pt idx="28">
                  <c:v>17-Feb</c:v>
                </c:pt>
                <c:pt idx="29">
                  <c:v>18-Feb</c:v>
                </c:pt>
                <c:pt idx="30">
                  <c:v>19-Feb</c:v>
                </c:pt>
                <c:pt idx="31">
                  <c:v>20-Feb</c:v>
                </c:pt>
                <c:pt idx="32">
                  <c:v>21-Feb</c:v>
                </c:pt>
                <c:pt idx="33">
                  <c:v>22-Feb</c:v>
                </c:pt>
                <c:pt idx="34">
                  <c:v>23-Feb</c:v>
                </c:pt>
                <c:pt idx="35">
                  <c:v>24-Feb</c:v>
                </c:pt>
                <c:pt idx="36">
                  <c:v>25-Feb</c:v>
                </c:pt>
                <c:pt idx="37">
                  <c:v>26-Feb</c:v>
                </c:pt>
                <c:pt idx="38">
                  <c:v>27-Feb</c:v>
                </c:pt>
                <c:pt idx="39">
                  <c:v>28-Feb</c:v>
                </c:pt>
                <c:pt idx="40">
                  <c:v>29-Feb</c:v>
                </c:pt>
                <c:pt idx="41">
                  <c:v>1-Mar</c:v>
                </c:pt>
                <c:pt idx="42">
                  <c:v>2-Mar</c:v>
                </c:pt>
                <c:pt idx="43">
                  <c:v>3-Mar</c:v>
                </c:pt>
                <c:pt idx="44">
                  <c:v>4-Mar</c:v>
                </c:pt>
                <c:pt idx="45">
                  <c:v>5-Mar</c:v>
                </c:pt>
                <c:pt idx="46">
                  <c:v>6-Mar</c:v>
                </c:pt>
                <c:pt idx="47">
                  <c:v>7-Mar</c:v>
                </c:pt>
                <c:pt idx="48">
                  <c:v>8-Mar</c:v>
                </c:pt>
                <c:pt idx="49">
                  <c:v>9-Mar</c:v>
                </c:pt>
                <c:pt idx="50">
                  <c:v>10-Mar</c:v>
                </c:pt>
                <c:pt idx="51">
                  <c:v>11-Mar</c:v>
                </c:pt>
                <c:pt idx="52">
                  <c:v>12-Mar</c:v>
                </c:pt>
                <c:pt idx="53">
                  <c:v>13-Mar</c:v>
                </c:pt>
                <c:pt idx="54">
                  <c:v>14-Mar</c:v>
                </c:pt>
                <c:pt idx="55">
                  <c:v>15-Mar</c:v>
                </c:pt>
                <c:pt idx="56">
                  <c:v>16-Mar</c:v>
                </c:pt>
                <c:pt idx="57">
                  <c:v>17-Mar</c:v>
                </c:pt>
                <c:pt idx="58">
                  <c:v>18-Mar</c:v>
                </c:pt>
                <c:pt idx="59">
                  <c:v>19-Mar</c:v>
                </c:pt>
                <c:pt idx="60">
                  <c:v>20-Mar</c:v>
                </c:pt>
                <c:pt idx="61">
                  <c:v>21-Mar</c:v>
                </c:pt>
                <c:pt idx="62">
                  <c:v>22-Mar</c:v>
                </c:pt>
                <c:pt idx="63">
                  <c:v>23-Mar</c:v>
                </c:pt>
                <c:pt idx="64">
                  <c:v>24-Mar</c:v>
                </c:pt>
                <c:pt idx="65">
                  <c:v>25-Mar</c:v>
                </c:pt>
                <c:pt idx="66">
                  <c:v>26-Mar</c:v>
                </c:pt>
                <c:pt idx="67">
                  <c:v>27-Mar</c:v>
                </c:pt>
                <c:pt idx="68">
                  <c:v>28-Mar</c:v>
                </c:pt>
                <c:pt idx="69">
                  <c:v>29-Mar</c:v>
                </c:pt>
                <c:pt idx="70">
                  <c:v>30-Mar</c:v>
                </c:pt>
                <c:pt idx="71">
                  <c:v>31-Mar</c:v>
                </c:pt>
                <c:pt idx="72">
                  <c:v>1-Apr</c:v>
                </c:pt>
                <c:pt idx="73">
                  <c:v>2-Apr</c:v>
                </c:pt>
                <c:pt idx="74">
                  <c:v>3-Apr</c:v>
                </c:pt>
                <c:pt idx="75">
                  <c:v>4-Apr</c:v>
                </c:pt>
                <c:pt idx="76">
                  <c:v>5-Apr</c:v>
                </c:pt>
                <c:pt idx="77">
                  <c:v>6-Apr</c:v>
                </c:pt>
                <c:pt idx="78">
                  <c:v>7-Apr</c:v>
                </c:pt>
                <c:pt idx="79">
                  <c:v>8-Apr</c:v>
                </c:pt>
                <c:pt idx="80">
                  <c:v>9-Apr</c:v>
                </c:pt>
                <c:pt idx="81">
                  <c:v>10-Apr</c:v>
                </c:pt>
                <c:pt idx="82">
                  <c:v>11-Apr</c:v>
                </c:pt>
                <c:pt idx="83">
                  <c:v>12-Apr</c:v>
                </c:pt>
                <c:pt idx="84">
                  <c:v>13-Apr</c:v>
                </c:pt>
                <c:pt idx="85">
                  <c:v>14-Apr</c:v>
                </c:pt>
                <c:pt idx="86">
                  <c:v>15-Apr</c:v>
                </c:pt>
                <c:pt idx="87">
                  <c:v>16-Apr</c:v>
                </c:pt>
                <c:pt idx="88">
                  <c:v>17-Apr</c:v>
                </c:pt>
                <c:pt idx="89">
                  <c:v>18-Apr</c:v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</c:strCache>
            </c:strRef>
          </c:cat>
          <c:val>
            <c:numRef>
              <c:f>ASEAN!$I$2:$I$150</c:f>
              <c:numCache>
                <c:formatCode>General</c:formatCode>
                <c:ptCount val="149"/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7</c:v>
                </c:pt>
                <c:pt idx="9">
                  <c:v>10</c:v>
                </c:pt>
                <c:pt idx="10">
                  <c:v>13</c:v>
                </c:pt>
                <c:pt idx="11">
                  <c:v>16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24</c:v>
                </c:pt>
                <c:pt idx="16">
                  <c:v>28</c:v>
                </c:pt>
                <c:pt idx="17">
                  <c:v>30</c:v>
                </c:pt>
                <c:pt idx="18">
                  <c:v>33</c:v>
                </c:pt>
                <c:pt idx="19">
                  <c:v>40</c:v>
                </c:pt>
                <c:pt idx="20">
                  <c:v>43</c:v>
                </c:pt>
                <c:pt idx="21">
                  <c:v>45</c:v>
                </c:pt>
                <c:pt idx="22">
                  <c:v>47</c:v>
                </c:pt>
                <c:pt idx="23">
                  <c:v>50</c:v>
                </c:pt>
                <c:pt idx="24">
                  <c:v>58</c:v>
                </c:pt>
                <c:pt idx="25">
                  <c:v>67</c:v>
                </c:pt>
                <c:pt idx="26">
                  <c:v>72</c:v>
                </c:pt>
                <c:pt idx="27">
                  <c:v>75</c:v>
                </c:pt>
                <c:pt idx="28">
                  <c:v>77</c:v>
                </c:pt>
                <c:pt idx="29">
                  <c:v>81</c:v>
                </c:pt>
                <c:pt idx="30">
                  <c:v>84</c:v>
                </c:pt>
                <c:pt idx="31">
                  <c:v>85</c:v>
                </c:pt>
                <c:pt idx="32">
                  <c:v>86</c:v>
                </c:pt>
                <c:pt idx="33">
                  <c:v>89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93</c:v>
                </c:pt>
                <c:pt idx="38">
                  <c:v>96</c:v>
                </c:pt>
                <c:pt idx="39">
                  <c:v>98</c:v>
                </c:pt>
                <c:pt idx="40">
                  <c:v>102</c:v>
                </c:pt>
                <c:pt idx="41">
                  <c:v>106</c:v>
                </c:pt>
                <c:pt idx="42">
                  <c:v>108</c:v>
                </c:pt>
                <c:pt idx="43">
                  <c:v>110</c:v>
                </c:pt>
                <c:pt idx="44">
                  <c:v>112</c:v>
                </c:pt>
                <c:pt idx="45">
                  <c:v>117</c:v>
                </c:pt>
                <c:pt idx="46">
                  <c:v>130</c:v>
                </c:pt>
                <c:pt idx="47">
                  <c:v>138</c:v>
                </c:pt>
                <c:pt idx="48">
                  <c:v>150</c:v>
                </c:pt>
                <c:pt idx="49">
                  <c:v>160</c:v>
                </c:pt>
                <c:pt idx="50">
                  <c:v>166</c:v>
                </c:pt>
                <c:pt idx="51">
                  <c:v>178</c:v>
                </c:pt>
                <c:pt idx="52">
                  <c:v>187</c:v>
                </c:pt>
                <c:pt idx="53">
                  <c:v>200</c:v>
                </c:pt>
                <c:pt idx="54">
                  <c:v>212</c:v>
                </c:pt>
                <c:pt idx="55">
                  <c:v>226</c:v>
                </c:pt>
                <c:pt idx="56">
                  <c:v>243</c:v>
                </c:pt>
                <c:pt idx="57">
                  <c:v>260</c:v>
                </c:pt>
                <c:pt idx="58">
                  <c:v>313</c:v>
                </c:pt>
                <c:pt idx="59">
                  <c:v>345</c:v>
                </c:pt>
                <c:pt idx="60">
                  <c:v>385</c:v>
                </c:pt>
                <c:pt idx="61">
                  <c:v>432</c:v>
                </c:pt>
                <c:pt idx="62">
                  <c:v>455</c:v>
                </c:pt>
                <c:pt idx="63">
                  <c:v>509</c:v>
                </c:pt>
                <c:pt idx="64">
                  <c:v>558</c:v>
                </c:pt>
                <c:pt idx="65">
                  <c:v>631</c:v>
                </c:pt>
                <c:pt idx="66">
                  <c:v>683</c:v>
                </c:pt>
                <c:pt idx="67">
                  <c:v>732</c:v>
                </c:pt>
                <c:pt idx="68">
                  <c:v>802</c:v>
                </c:pt>
                <c:pt idx="69">
                  <c:v>844</c:v>
                </c:pt>
                <c:pt idx="70">
                  <c:v>879</c:v>
                </c:pt>
                <c:pt idx="71">
                  <c:v>926</c:v>
                </c:pt>
                <c:pt idx="72">
                  <c:v>1000</c:v>
                </c:pt>
                <c:pt idx="73">
                  <c:v>1049</c:v>
                </c:pt>
                <c:pt idx="74">
                  <c:v>1114</c:v>
                </c:pt>
                <c:pt idx="75">
                  <c:v>1189</c:v>
                </c:pt>
                <c:pt idx="76">
                  <c:v>1309</c:v>
                </c:pt>
                <c:pt idx="77">
                  <c:v>1375</c:v>
                </c:pt>
                <c:pt idx="78">
                  <c:v>1481</c:v>
                </c:pt>
                <c:pt idx="79">
                  <c:v>1623</c:v>
                </c:pt>
                <c:pt idx="80">
                  <c:v>1910</c:v>
                </c:pt>
                <c:pt idx="81">
                  <c:v>2108</c:v>
                </c:pt>
                <c:pt idx="82">
                  <c:v>2299</c:v>
                </c:pt>
                <c:pt idx="83">
                  <c:v>2532</c:v>
                </c:pt>
                <c:pt idx="84">
                  <c:v>2918</c:v>
                </c:pt>
                <c:pt idx="85">
                  <c:v>3252</c:v>
                </c:pt>
                <c:pt idx="86">
                  <c:v>3699</c:v>
                </c:pt>
                <c:pt idx="87">
                  <c:v>4427</c:v>
                </c:pt>
                <c:pt idx="88">
                  <c:v>5050</c:v>
                </c:pt>
                <c:pt idx="89">
                  <c:v>5992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ASEAN!$K$1</c:f>
              <c:strCache>
                <c:ptCount val="1"/>
                <c:pt idx="0">
                  <c:v>THA</c:v>
                </c:pt>
              </c:strCache>
            </c:strRef>
          </c:tx>
          <c:spPr>
            <a:solidFill>
              <a:srgbClr val="ff6d01"/>
            </a:solidFill>
            <a:ln w="19080">
              <a:solidFill>
                <a:srgbClr val="ff6d01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ASEAN!$A$2:$A$150</c:f>
              <c:strCache>
                <c:ptCount val="149"/>
                <c:pt idx="0">
                  <c:v>13-Jan</c:v>
                </c:pt>
                <c:pt idx="1">
                  <c:v>17-Jan</c:v>
                </c:pt>
                <c:pt idx="2">
                  <c:v>22-Jan</c:v>
                </c:pt>
                <c:pt idx="3">
                  <c:v>23-Jan</c:v>
                </c:pt>
                <c:pt idx="4">
                  <c:v>24-Jan</c:v>
                </c:pt>
                <c:pt idx="5">
                  <c:v>25-Jan</c:v>
                </c:pt>
                <c:pt idx="6">
                  <c:v>26-Jan</c:v>
                </c:pt>
                <c:pt idx="7">
                  <c:v>27-Jan</c:v>
                </c:pt>
                <c:pt idx="8">
                  <c:v>28-Jan</c:v>
                </c:pt>
                <c:pt idx="9">
                  <c:v>29-Jan</c:v>
                </c:pt>
                <c:pt idx="10">
                  <c:v>30-Jan</c:v>
                </c:pt>
                <c:pt idx="11">
                  <c:v>31-Jan</c:v>
                </c:pt>
                <c:pt idx="12">
                  <c:v>1-Feb</c:v>
                </c:pt>
                <c:pt idx="13">
                  <c:v>2-Feb</c:v>
                </c:pt>
                <c:pt idx="14">
                  <c:v>3-Feb</c:v>
                </c:pt>
                <c:pt idx="15">
                  <c:v>4-Feb</c:v>
                </c:pt>
                <c:pt idx="16">
                  <c:v>5-Feb</c:v>
                </c:pt>
                <c:pt idx="17">
                  <c:v>6-Feb</c:v>
                </c:pt>
                <c:pt idx="18">
                  <c:v>7-Feb</c:v>
                </c:pt>
                <c:pt idx="19">
                  <c:v>8-Feb</c:v>
                </c:pt>
                <c:pt idx="20">
                  <c:v>9-Feb</c:v>
                </c:pt>
                <c:pt idx="21">
                  <c:v>10-Feb</c:v>
                </c:pt>
                <c:pt idx="22">
                  <c:v>11-Feb</c:v>
                </c:pt>
                <c:pt idx="23">
                  <c:v>12-Feb</c:v>
                </c:pt>
                <c:pt idx="24">
                  <c:v>13-Feb</c:v>
                </c:pt>
                <c:pt idx="25">
                  <c:v>14-Feb</c:v>
                </c:pt>
                <c:pt idx="26">
                  <c:v>15-Feb</c:v>
                </c:pt>
                <c:pt idx="27">
                  <c:v>16-Feb</c:v>
                </c:pt>
                <c:pt idx="28">
                  <c:v>17-Feb</c:v>
                </c:pt>
                <c:pt idx="29">
                  <c:v>18-Feb</c:v>
                </c:pt>
                <c:pt idx="30">
                  <c:v>19-Feb</c:v>
                </c:pt>
                <c:pt idx="31">
                  <c:v>20-Feb</c:v>
                </c:pt>
                <c:pt idx="32">
                  <c:v>21-Feb</c:v>
                </c:pt>
                <c:pt idx="33">
                  <c:v>22-Feb</c:v>
                </c:pt>
                <c:pt idx="34">
                  <c:v>23-Feb</c:v>
                </c:pt>
                <c:pt idx="35">
                  <c:v>24-Feb</c:v>
                </c:pt>
                <c:pt idx="36">
                  <c:v>25-Feb</c:v>
                </c:pt>
                <c:pt idx="37">
                  <c:v>26-Feb</c:v>
                </c:pt>
                <c:pt idx="38">
                  <c:v>27-Feb</c:v>
                </c:pt>
                <c:pt idx="39">
                  <c:v>28-Feb</c:v>
                </c:pt>
                <c:pt idx="40">
                  <c:v>29-Feb</c:v>
                </c:pt>
                <c:pt idx="41">
                  <c:v>1-Mar</c:v>
                </c:pt>
                <c:pt idx="42">
                  <c:v>2-Mar</c:v>
                </c:pt>
                <c:pt idx="43">
                  <c:v>3-Mar</c:v>
                </c:pt>
                <c:pt idx="44">
                  <c:v>4-Mar</c:v>
                </c:pt>
                <c:pt idx="45">
                  <c:v>5-Mar</c:v>
                </c:pt>
                <c:pt idx="46">
                  <c:v>6-Mar</c:v>
                </c:pt>
                <c:pt idx="47">
                  <c:v>7-Mar</c:v>
                </c:pt>
                <c:pt idx="48">
                  <c:v>8-Mar</c:v>
                </c:pt>
                <c:pt idx="49">
                  <c:v>9-Mar</c:v>
                </c:pt>
                <c:pt idx="50">
                  <c:v>10-Mar</c:v>
                </c:pt>
                <c:pt idx="51">
                  <c:v>11-Mar</c:v>
                </c:pt>
                <c:pt idx="52">
                  <c:v>12-Mar</c:v>
                </c:pt>
                <c:pt idx="53">
                  <c:v>13-Mar</c:v>
                </c:pt>
                <c:pt idx="54">
                  <c:v>14-Mar</c:v>
                </c:pt>
                <c:pt idx="55">
                  <c:v>15-Mar</c:v>
                </c:pt>
                <c:pt idx="56">
                  <c:v>16-Mar</c:v>
                </c:pt>
                <c:pt idx="57">
                  <c:v>17-Mar</c:v>
                </c:pt>
                <c:pt idx="58">
                  <c:v>18-Mar</c:v>
                </c:pt>
                <c:pt idx="59">
                  <c:v>19-Mar</c:v>
                </c:pt>
                <c:pt idx="60">
                  <c:v>20-Mar</c:v>
                </c:pt>
                <c:pt idx="61">
                  <c:v>21-Mar</c:v>
                </c:pt>
                <c:pt idx="62">
                  <c:v>22-Mar</c:v>
                </c:pt>
                <c:pt idx="63">
                  <c:v>23-Mar</c:v>
                </c:pt>
                <c:pt idx="64">
                  <c:v>24-Mar</c:v>
                </c:pt>
                <c:pt idx="65">
                  <c:v>25-Mar</c:v>
                </c:pt>
                <c:pt idx="66">
                  <c:v>26-Mar</c:v>
                </c:pt>
                <c:pt idx="67">
                  <c:v>27-Mar</c:v>
                </c:pt>
                <c:pt idx="68">
                  <c:v>28-Mar</c:v>
                </c:pt>
                <c:pt idx="69">
                  <c:v>29-Mar</c:v>
                </c:pt>
                <c:pt idx="70">
                  <c:v>30-Mar</c:v>
                </c:pt>
                <c:pt idx="71">
                  <c:v>31-Mar</c:v>
                </c:pt>
                <c:pt idx="72">
                  <c:v>1-Apr</c:v>
                </c:pt>
                <c:pt idx="73">
                  <c:v>2-Apr</c:v>
                </c:pt>
                <c:pt idx="74">
                  <c:v>3-Apr</c:v>
                </c:pt>
                <c:pt idx="75">
                  <c:v>4-Apr</c:v>
                </c:pt>
                <c:pt idx="76">
                  <c:v>5-Apr</c:v>
                </c:pt>
                <c:pt idx="77">
                  <c:v>6-Apr</c:v>
                </c:pt>
                <c:pt idx="78">
                  <c:v>7-Apr</c:v>
                </c:pt>
                <c:pt idx="79">
                  <c:v>8-Apr</c:v>
                </c:pt>
                <c:pt idx="80">
                  <c:v>9-Apr</c:v>
                </c:pt>
                <c:pt idx="81">
                  <c:v>10-Apr</c:v>
                </c:pt>
                <c:pt idx="82">
                  <c:v>11-Apr</c:v>
                </c:pt>
                <c:pt idx="83">
                  <c:v>12-Apr</c:v>
                </c:pt>
                <c:pt idx="84">
                  <c:v>13-Apr</c:v>
                </c:pt>
                <c:pt idx="85">
                  <c:v>14-Apr</c:v>
                </c:pt>
                <c:pt idx="86">
                  <c:v>15-Apr</c:v>
                </c:pt>
                <c:pt idx="87">
                  <c:v>16-Apr</c:v>
                </c:pt>
                <c:pt idx="88">
                  <c:v>17-Apr</c:v>
                </c:pt>
                <c:pt idx="89">
                  <c:v>18-Apr</c:v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</c:strCache>
            </c:strRef>
          </c:cat>
          <c:val>
            <c:numRef>
              <c:f>ASEAN!$K$2:$K$150</c:f>
              <c:numCache>
                <c:formatCode>General</c:formatCode>
                <c:ptCount val="149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8</c:v>
                </c:pt>
                <c:pt idx="7">
                  <c:v>8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32</c:v>
                </c:pt>
                <c:pt idx="20">
                  <c:v>32</c:v>
                </c:pt>
                <c:pt idx="21">
                  <c:v>32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33</c:v>
                </c:pt>
                <c:pt idx="26">
                  <c:v>34</c:v>
                </c:pt>
                <c:pt idx="27">
                  <c:v>34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37</c:v>
                </c:pt>
                <c:pt idx="37">
                  <c:v>40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42</c:v>
                </c:pt>
                <c:pt idx="42">
                  <c:v>43</c:v>
                </c:pt>
                <c:pt idx="43">
                  <c:v>43</c:v>
                </c:pt>
                <c:pt idx="44">
                  <c:v>43</c:v>
                </c:pt>
                <c:pt idx="45">
                  <c:v>47</c:v>
                </c:pt>
                <c:pt idx="46">
                  <c:v>48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53</c:v>
                </c:pt>
                <c:pt idx="51">
                  <c:v>59</c:v>
                </c:pt>
                <c:pt idx="52">
                  <c:v>70</c:v>
                </c:pt>
                <c:pt idx="53">
                  <c:v>75</c:v>
                </c:pt>
                <c:pt idx="54">
                  <c:v>82</c:v>
                </c:pt>
                <c:pt idx="55">
                  <c:v>114</c:v>
                </c:pt>
                <c:pt idx="56">
                  <c:v>142</c:v>
                </c:pt>
                <c:pt idx="57">
                  <c:v>174</c:v>
                </c:pt>
                <c:pt idx="58">
                  <c:v>212</c:v>
                </c:pt>
                <c:pt idx="59">
                  <c:v>272</c:v>
                </c:pt>
                <c:pt idx="60">
                  <c:v>322</c:v>
                </c:pt>
                <c:pt idx="61">
                  <c:v>411</c:v>
                </c:pt>
                <c:pt idx="62">
                  <c:v>599</c:v>
                </c:pt>
                <c:pt idx="63">
                  <c:v>721</c:v>
                </c:pt>
                <c:pt idx="64">
                  <c:v>827</c:v>
                </c:pt>
                <c:pt idx="65">
                  <c:v>934</c:v>
                </c:pt>
                <c:pt idx="66">
                  <c:v>1045</c:v>
                </c:pt>
                <c:pt idx="67">
                  <c:v>1136</c:v>
                </c:pt>
                <c:pt idx="68">
                  <c:v>1245</c:v>
                </c:pt>
                <c:pt idx="69">
                  <c:v>1388</c:v>
                </c:pt>
                <c:pt idx="70">
                  <c:v>1524</c:v>
                </c:pt>
                <c:pt idx="71">
                  <c:v>1651</c:v>
                </c:pt>
                <c:pt idx="72">
                  <c:v>1771</c:v>
                </c:pt>
                <c:pt idx="73">
                  <c:v>1875</c:v>
                </c:pt>
                <c:pt idx="74">
                  <c:v>1978</c:v>
                </c:pt>
                <c:pt idx="75">
                  <c:v>2067</c:v>
                </c:pt>
                <c:pt idx="76">
                  <c:v>2169</c:v>
                </c:pt>
                <c:pt idx="77">
                  <c:v>2220</c:v>
                </c:pt>
                <c:pt idx="78">
                  <c:v>2258</c:v>
                </c:pt>
                <c:pt idx="79">
                  <c:v>2369</c:v>
                </c:pt>
                <c:pt idx="80">
                  <c:v>2423</c:v>
                </c:pt>
                <c:pt idx="81">
                  <c:v>2473</c:v>
                </c:pt>
                <c:pt idx="82">
                  <c:v>2518</c:v>
                </c:pt>
                <c:pt idx="83">
                  <c:v>2551</c:v>
                </c:pt>
                <c:pt idx="84">
                  <c:v>2579</c:v>
                </c:pt>
                <c:pt idx="85">
                  <c:v>2613</c:v>
                </c:pt>
                <c:pt idx="86">
                  <c:v>2643</c:v>
                </c:pt>
                <c:pt idx="87">
                  <c:v>2672</c:v>
                </c:pt>
                <c:pt idx="88">
                  <c:v>2700</c:v>
                </c:pt>
                <c:pt idx="89">
                  <c:v>2733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96083055"/>
        <c:axId val="41686058"/>
      </c:lineChart>
      <c:catAx>
        <c:axId val="9608305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Date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41686058"/>
        <c:crosses val="autoZero"/>
        <c:auto val="1"/>
        <c:lblAlgn val="ctr"/>
        <c:lblOffset val="100"/>
        <c:noMultiLvlLbl val="0"/>
      </c:catAx>
      <c:valAx>
        <c:axId val="41686058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96083055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'Statistik Harian'!$Y$1</c:f>
              <c:strCache>
                <c:ptCount val="1"/>
                <c:pt idx="0">
                  <c:v>Orang yang dites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'Statistik Harian'!$A$2:$A$1075</c:f>
              <c:strCache>
                <c:ptCount val="1074"/>
                <c:pt idx="0">
                  <c:v>2 Mar</c:v>
                </c:pt>
                <c:pt idx="1">
                  <c:v>3 Mar</c:v>
                </c:pt>
                <c:pt idx="2">
                  <c:v>4 Mar</c:v>
                </c:pt>
                <c:pt idx="3">
                  <c:v>5 Mar</c:v>
                </c:pt>
                <c:pt idx="4">
                  <c:v>6 Mar</c:v>
                </c:pt>
                <c:pt idx="5">
                  <c:v>7 Mar</c:v>
                </c:pt>
                <c:pt idx="6">
                  <c:v>8 Mar</c:v>
                </c:pt>
                <c:pt idx="7">
                  <c:v>9 Mar</c:v>
                </c:pt>
                <c:pt idx="8">
                  <c:v>10 Mar</c:v>
                </c:pt>
                <c:pt idx="9">
                  <c:v>12 Mar</c:v>
                </c:pt>
                <c:pt idx="10">
                  <c:v>13 Mar</c:v>
                </c:pt>
                <c:pt idx="11">
                  <c:v>14 Mar</c:v>
                </c:pt>
                <c:pt idx="12">
                  <c:v>15 Mar</c:v>
                </c:pt>
                <c:pt idx="13">
                  <c:v>16 Mar</c:v>
                </c:pt>
                <c:pt idx="14">
                  <c:v>17 Mar</c:v>
                </c:pt>
                <c:pt idx="15">
                  <c:v>18 Mar</c:v>
                </c:pt>
                <c:pt idx="16">
                  <c:v>19 Mar</c:v>
                </c:pt>
                <c:pt idx="17">
                  <c:v>20 Mar</c:v>
                </c:pt>
                <c:pt idx="18">
                  <c:v>21 Mar</c:v>
                </c:pt>
                <c:pt idx="19">
                  <c:v>22 Mar</c:v>
                </c:pt>
                <c:pt idx="20">
                  <c:v>23 Mar</c:v>
                </c:pt>
                <c:pt idx="21">
                  <c:v>24 Mar</c:v>
                </c:pt>
                <c:pt idx="22">
                  <c:v>25 Mar</c:v>
                </c:pt>
                <c:pt idx="23">
                  <c:v>26 Mar</c:v>
                </c:pt>
                <c:pt idx="24">
                  <c:v>27 Mar</c:v>
                </c:pt>
                <c:pt idx="25">
                  <c:v>28 Mar</c:v>
                </c:pt>
                <c:pt idx="26">
                  <c:v>29 Mar</c:v>
                </c:pt>
                <c:pt idx="27">
                  <c:v>30 Mar</c:v>
                </c:pt>
                <c:pt idx="28">
                  <c:v>31 Mar</c:v>
                </c:pt>
                <c:pt idx="29">
                  <c:v>1 Apr</c:v>
                </c:pt>
                <c:pt idx="30">
                  <c:v>2 Apr</c:v>
                </c:pt>
                <c:pt idx="31">
                  <c:v>3 Apr</c:v>
                </c:pt>
                <c:pt idx="32">
                  <c:v>4 Apr</c:v>
                </c:pt>
                <c:pt idx="33">
                  <c:v>5 Apr</c:v>
                </c:pt>
                <c:pt idx="34">
                  <c:v>6 Apr</c:v>
                </c:pt>
                <c:pt idx="35">
                  <c:v>7 Apr</c:v>
                </c:pt>
                <c:pt idx="36">
                  <c:v>8 Apr</c:v>
                </c:pt>
                <c:pt idx="37">
                  <c:v>9 Apr</c:v>
                </c:pt>
                <c:pt idx="38">
                  <c:v>10 Apr</c:v>
                </c:pt>
                <c:pt idx="39">
                  <c:v>11 Apr</c:v>
                </c:pt>
                <c:pt idx="40">
                  <c:v>12 Apr</c:v>
                </c:pt>
                <c:pt idx="41">
                  <c:v>13 Apr</c:v>
                </c:pt>
                <c:pt idx="42">
                  <c:v>14 Apr</c:v>
                </c:pt>
                <c:pt idx="43">
                  <c:v>15 Apr</c:v>
                </c:pt>
                <c:pt idx="44">
                  <c:v>16 Apr</c:v>
                </c:pt>
                <c:pt idx="45">
                  <c:v>17 Apr</c:v>
                </c:pt>
                <c:pt idx="46">
                  <c:v>18 Apr</c:v>
                </c:pt>
                <c:pt idx="47">
                  <c:v>19 Apr</c:v>
                </c:pt>
                <c:pt idx="48">
                  <c:v>20 Apr</c:v>
                </c:pt>
                <c:pt idx="49">
                  <c:v>21 Apr</c:v>
                </c:pt>
                <c:pt idx="50">
                  <c:v>22 Apr</c:v>
                </c:pt>
                <c:pt idx="51">
                  <c:v>23 Apr</c:v>
                </c:pt>
                <c:pt idx="52">
                  <c:v>24 Apr</c:v>
                </c:pt>
                <c:pt idx="53">
                  <c:v>25 Apr</c:v>
                </c:pt>
                <c:pt idx="54">
                  <c:v>26 Apr</c:v>
                </c:pt>
                <c:pt idx="55">
                  <c:v>27 Apr</c:v>
                </c:pt>
                <c:pt idx="56">
                  <c:v>28 Apr</c:v>
                </c:pt>
                <c:pt idx="57">
                  <c:v>29 Apr</c:v>
                </c:pt>
                <c:pt idx="58">
                  <c:v>30 Apr</c:v>
                </c:pt>
                <c:pt idx="59">
                  <c:v>1 May</c:v>
                </c:pt>
                <c:pt idx="60">
                  <c:v>2 May</c:v>
                </c:pt>
                <c:pt idx="61">
                  <c:v>3 May</c:v>
                </c:pt>
                <c:pt idx="62">
                  <c:v>4 May</c:v>
                </c:pt>
                <c:pt idx="63">
                  <c:v>5 May</c:v>
                </c:pt>
                <c:pt idx="64">
                  <c:v>6 May</c:v>
                </c:pt>
                <c:pt idx="65">
                  <c:v>7 May</c:v>
                </c:pt>
                <c:pt idx="66">
                  <c:v>8 May</c:v>
                </c:pt>
                <c:pt idx="67">
                  <c:v>9 May</c:v>
                </c:pt>
                <c:pt idx="68">
                  <c:v>10 May</c:v>
                </c:pt>
                <c:pt idx="69">
                  <c:v>11 May</c:v>
                </c:pt>
                <c:pt idx="70">
                  <c:v>12 May</c:v>
                </c:pt>
                <c:pt idx="71">
                  <c:v>13 May</c:v>
                </c:pt>
                <c:pt idx="72">
                  <c:v>14 May</c:v>
                </c:pt>
                <c:pt idx="73">
                  <c:v>15 May</c:v>
                </c:pt>
                <c:pt idx="74">
                  <c:v>16 May</c:v>
                </c:pt>
                <c:pt idx="75">
                  <c:v>17 May</c:v>
                </c:pt>
                <c:pt idx="76">
                  <c:v>18 May</c:v>
                </c:pt>
                <c:pt idx="77">
                  <c:v>19 May</c:v>
                </c:pt>
                <c:pt idx="78">
                  <c:v>20 May</c:v>
                </c:pt>
                <c:pt idx="79">
                  <c:v>21 May</c:v>
                </c:pt>
                <c:pt idx="80">
                  <c:v>22 May</c:v>
                </c:pt>
                <c:pt idx="81">
                  <c:v>23 May</c:v>
                </c:pt>
                <c:pt idx="82">
                  <c:v>24 May</c:v>
                </c:pt>
                <c:pt idx="83">
                  <c:v>25 May</c:v>
                </c:pt>
                <c:pt idx="84">
                  <c:v>26 May</c:v>
                </c:pt>
                <c:pt idx="85">
                  <c:v>27 May</c:v>
                </c:pt>
                <c:pt idx="86">
                  <c:v>28 May</c:v>
                </c:pt>
                <c:pt idx="87">
                  <c:v>29 May</c:v>
                </c:pt>
                <c:pt idx="88">
                  <c:v>30 May</c:v>
                </c:pt>
                <c:pt idx="89">
                  <c:v>31 May</c:v>
                </c:pt>
                <c:pt idx="90">
                  <c:v>1 Jun</c:v>
                </c:pt>
                <c:pt idx="91">
                  <c:v>2 Jun</c:v>
                </c:pt>
                <c:pt idx="92">
                  <c:v>3 Jun</c:v>
                </c:pt>
                <c:pt idx="93">
                  <c:v>4 Jun</c:v>
                </c:pt>
                <c:pt idx="94">
                  <c:v>5 Jun</c:v>
                </c:pt>
                <c:pt idx="95">
                  <c:v>6 Jun</c:v>
                </c:pt>
                <c:pt idx="96">
                  <c:v>7 Jun</c:v>
                </c:pt>
                <c:pt idx="97">
                  <c:v>8 Jun</c:v>
                </c:pt>
                <c:pt idx="98">
                  <c:v>9 Jun</c:v>
                </c:pt>
                <c:pt idx="99">
                  <c:v>10 Jun</c:v>
                </c:pt>
                <c:pt idx="100">
                  <c:v>11 Jun</c:v>
                </c:pt>
                <c:pt idx="101">
                  <c:v>12 Jun</c:v>
                </c:pt>
                <c:pt idx="102">
                  <c:v>13 Jun</c:v>
                </c:pt>
                <c:pt idx="103">
                  <c:v>14 Jun</c:v>
                </c:pt>
                <c:pt idx="104">
                  <c:v>15 Jun</c:v>
                </c:pt>
                <c:pt idx="105">
                  <c:v>16 Jun</c:v>
                </c:pt>
                <c:pt idx="106">
                  <c:v>17 Jun</c:v>
                </c:pt>
                <c:pt idx="107">
                  <c:v>18 Jun</c:v>
                </c:pt>
                <c:pt idx="108">
                  <c:v>19 Jun</c:v>
                </c:pt>
                <c:pt idx="109">
                  <c:v>20 Jun</c:v>
                </c:pt>
                <c:pt idx="110">
                  <c:v>21 Jun</c:v>
                </c:pt>
                <c:pt idx="111">
                  <c:v>22 Jun</c:v>
                </c:pt>
                <c:pt idx="112">
                  <c:v>23 Jun</c:v>
                </c:pt>
                <c:pt idx="113">
                  <c:v>24 Jun</c:v>
                </c:pt>
                <c:pt idx="114">
                  <c:v>25 Jun</c:v>
                </c:pt>
                <c:pt idx="115">
                  <c:v>26 Jun</c:v>
                </c:pt>
                <c:pt idx="116">
                  <c:v>27 Jun</c:v>
                </c:pt>
                <c:pt idx="117">
                  <c:v>28 Jun</c:v>
                </c:pt>
                <c:pt idx="118">
                  <c:v>29 Jun</c:v>
                </c:pt>
                <c:pt idx="119">
                  <c:v>30 Jun</c:v>
                </c:pt>
                <c:pt idx="120">
                  <c:v>1 Jul</c:v>
                </c:pt>
                <c:pt idx="121">
                  <c:v>2 Jul</c:v>
                </c:pt>
                <c:pt idx="122">
                  <c:v>3 Jul</c:v>
                </c:pt>
                <c:pt idx="123">
                  <c:v>4 Jul</c:v>
                </c:pt>
                <c:pt idx="124">
                  <c:v>5 Jul</c:v>
                </c:pt>
                <c:pt idx="125">
                  <c:v>6 Jul</c:v>
                </c:pt>
                <c:pt idx="126">
                  <c:v>7 Jul</c:v>
                </c:pt>
                <c:pt idx="127">
                  <c:v>8 Jul</c:v>
                </c:pt>
                <c:pt idx="128">
                  <c:v>9 Jul</c:v>
                </c:pt>
                <c:pt idx="129">
                  <c:v>10 Jul</c:v>
                </c:pt>
                <c:pt idx="130">
                  <c:v>11 Jul</c:v>
                </c:pt>
                <c:pt idx="131">
                  <c:v>12 Jul</c:v>
                </c:pt>
                <c:pt idx="132">
                  <c:v>13 Jul</c:v>
                </c:pt>
                <c:pt idx="133">
                  <c:v>14 Jul</c:v>
                </c:pt>
                <c:pt idx="134">
                  <c:v>15 Jul</c:v>
                </c:pt>
                <c:pt idx="135">
                  <c:v>16 Jul</c:v>
                </c:pt>
                <c:pt idx="136">
                  <c:v>17 Jul</c:v>
                </c:pt>
                <c:pt idx="137">
                  <c:v>18 Jul</c:v>
                </c:pt>
                <c:pt idx="138">
                  <c:v>19 Jul</c:v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</c:strCache>
            </c:strRef>
          </c:cat>
          <c:val>
            <c:numRef>
              <c:f>'Statistik Harian'!$Y$2:$Y$1075</c:f>
              <c:numCache>
                <c:formatCode>General</c:formatCode>
                <c:ptCount val="1074"/>
                <c:pt idx="1">
                  <c:v>2</c:v>
                </c:pt>
                <c:pt idx="2">
                  <c:v>31</c:v>
                </c:pt>
                <c:pt idx="3">
                  <c:v>16</c:v>
                </c:pt>
                <c:pt idx="4">
                  <c:v>62</c:v>
                </c:pt>
                <c:pt idx="5">
                  <c:v>4</c:v>
                </c:pt>
                <c:pt idx="6">
                  <c:v>29</c:v>
                </c:pt>
                <c:pt idx="7">
                  <c:v>60</c:v>
                </c:pt>
                <c:pt idx="8">
                  <c:v>151</c:v>
                </c:pt>
                <c:pt idx="10">
                  <c:v>143</c:v>
                </c:pt>
                <c:pt idx="11">
                  <c:v>200</c:v>
                </c:pt>
                <c:pt idx="12">
                  <c:v>88</c:v>
                </c:pt>
                <c:pt idx="14">
                  <c:v>120</c:v>
                </c:pt>
                <c:pt idx="15">
                  <c:v>197</c:v>
                </c:pt>
                <c:pt idx="16">
                  <c:v>287</c:v>
                </c:pt>
                <c:pt idx="17">
                  <c:v>112</c:v>
                </c:pt>
                <c:pt idx="18">
                  <c:v>317</c:v>
                </c:pt>
                <c:pt idx="19">
                  <c:v>53</c:v>
                </c:pt>
                <c:pt idx="20">
                  <c:v>318</c:v>
                </c:pt>
                <c:pt idx="21">
                  <c:v>554</c:v>
                </c:pt>
                <c:pt idx="22">
                  <c:v>490</c:v>
                </c:pt>
                <c:pt idx="23">
                  <c:v>514</c:v>
                </c:pt>
                <c:pt idx="24">
                  <c:v>1439</c:v>
                </c:pt>
                <c:pt idx="25">
                  <c:v>491</c:v>
                </c:pt>
                <c:pt idx="26">
                  <c:v>268</c:v>
                </c:pt>
                <c:pt idx="27">
                  <c:v>129</c:v>
                </c:pt>
                <c:pt idx="28">
                  <c:v>114</c:v>
                </c:pt>
                <c:pt idx="29">
                  <c:v>416</c:v>
                </c:pt>
                <c:pt idx="30">
                  <c:v>232</c:v>
                </c:pt>
                <c:pt idx="31">
                  <c:v>561</c:v>
                </c:pt>
                <c:pt idx="32">
                  <c:v>1726</c:v>
                </c:pt>
                <c:pt idx="33">
                  <c:v>1530</c:v>
                </c:pt>
                <c:pt idx="34">
                  <c:v>1944</c:v>
                </c:pt>
                <c:pt idx="35">
                  <c:v>1167</c:v>
                </c:pt>
                <c:pt idx="36">
                  <c:v>2158</c:v>
                </c:pt>
                <c:pt idx="37">
                  <c:v>1168</c:v>
                </c:pt>
                <c:pt idx="38">
                  <c:v>1773</c:v>
                </c:pt>
                <c:pt idx="39">
                  <c:v>512</c:v>
                </c:pt>
                <c:pt idx="40">
                  <c:v>7111</c:v>
                </c:pt>
                <c:pt idx="41">
                  <c:v>878</c:v>
                </c:pt>
                <c:pt idx="42">
                  <c:v>3675</c:v>
                </c:pt>
                <c:pt idx="43">
                  <c:v>1373</c:v>
                </c:pt>
                <c:pt idx="44">
                  <c:v>1974</c:v>
                </c:pt>
                <c:pt idx="45">
                  <c:v>2159</c:v>
                </c:pt>
                <c:pt idx="46">
                  <c:v>2288</c:v>
                </c:pt>
                <c:pt idx="47">
                  <c:v>2797</c:v>
                </c:pt>
                <c:pt idx="48">
                  <c:v>1530</c:v>
                </c:pt>
                <c:pt idx="49">
                  <c:v>2424</c:v>
                </c:pt>
                <c:pt idx="50">
                  <c:v>1188</c:v>
                </c:pt>
                <c:pt idx="51">
                  <c:v>1286</c:v>
                </c:pt>
                <c:pt idx="52">
                  <c:v>1916</c:v>
                </c:pt>
                <c:pt idx="53">
                  <c:v>1978</c:v>
                </c:pt>
                <c:pt idx="54">
                  <c:v>4433</c:v>
                </c:pt>
                <c:pt idx="55">
                  <c:v>2435</c:v>
                </c:pt>
                <c:pt idx="56">
                  <c:v>3135</c:v>
                </c:pt>
                <c:pt idx="57">
                  <c:v>5240</c:v>
                </c:pt>
                <c:pt idx="58">
                  <c:v>4567</c:v>
                </c:pt>
                <c:pt idx="59">
                  <c:v>4187</c:v>
                </c:pt>
                <c:pt idx="60">
                  <c:v>3330</c:v>
                </c:pt>
                <c:pt idx="61">
                  <c:v>3144</c:v>
                </c:pt>
                <c:pt idx="62">
                  <c:v>3049</c:v>
                </c:pt>
                <c:pt idx="63">
                  <c:v>2863</c:v>
                </c:pt>
                <c:pt idx="64">
                  <c:v>4052</c:v>
                </c:pt>
                <c:pt idx="65">
                  <c:v>3741</c:v>
                </c:pt>
                <c:pt idx="66">
                  <c:v>6644</c:v>
                </c:pt>
                <c:pt idx="67">
                  <c:v>5338</c:v>
                </c:pt>
                <c:pt idx="68">
                  <c:v>4753</c:v>
                </c:pt>
                <c:pt idx="69">
                  <c:v>2906</c:v>
                </c:pt>
                <c:pt idx="70">
                  <c:v>3370</c:v>
                </c:pt>
                <c:pt idx="71">
                  <c:v>3844</c:v>
                </c:pt>
                <c:pt idx="72">
                  <c:v>4241</c:v>
                </c:pt>
                <c:pt idx="73">
                  <c:v>4247</c:v>
                </c:pt>
                <c:pt idx="74">
                  <c:v>3665</c:v>
                </c:pt>
                <c:pt idx="75">
                  <c:v>4748</c:v>
                </c:pt>
                <c:pt idx="76">
                  <c:v>2562</c:v>
                </c:pt>
                <c:pt idx="77">
                  <c:v>4764</c:v>
                </c:pt>
                <c:pt idx="78">
                  <c:v>6340</c:v>
                </c:pt>
                <c:pt idx="79">
                  <c:v>6235</c:v>
                </c:pt>
                <c:pt idx="80">
                  <c:v>8595</c:v>
                </c:pt>
                <c:pt idx="81">
                  <c:v>7066</c:v>
                </c:pt>
                <c:pt idx="82">
                  <c:v>3829</c:v>
                </c:pt>
                <c:pt idx="83">
                  <c:v>3328</c:v>
                </c:pt>
                <c:pt idx="84">
                  <c:v>5110</c:v>
                </c:pt>
                <c:pt idx="85">
                  <c:v>7216</c:v>
                </c:pt>
                <c:pt idx="86">
                  <c:v>5793</c:v>
                </c:pt>
                <c:pt idx="87">
                  <c:v>3854</c:v>
                </c:pt>
                <c:pt idx="88">
                  <c:v>11604</c:v>
                </c:pt>
                <c:pt idx="89">
                  <c:v>6855</c:v>
                </c:pt>
                <c:pt idx="90">
                  <c:v>8489</c:v>
                </c:pt>
                <c:pt idx="91">
                  <c:v>5834</c:v>
                </c:pt>
                <c:pt idx="92">
                  <c:v>8486</c:v>
                </c:pt>
                <c:pt idx="93">
                  <c:v>5303</c:v>
                </c:pt>
                <c:pt idx="94">
                  <c:v>5074</c:v>
                </c:pt>
                <c:pt idx="95">
                  <c:v>7930</c:v>
                </c:pt>
                <c:pt idx="96">
                  <c:v>4406</c:v>
                </c:pt>
                <c:pt idx="97">
                  <c:v>5284</c:v>
                </c:pt>
                <c:pt idx="98">
                  <c:v>7223</c:v>
                </c:pt>
                <c:pt idx="99">
                  <c:v>5825</c:v>
                </c:pt>
                <c:pt idx="100">
                  <c:v>7193</c:v>
                </c:pt>
                <c:pt idx="101">
                  <c:v>7476</c:v>
                </c:pt>
                <c:pt idx="102">
                  <c:v>11128</c:v>
                </c:pt>
                <c:pt idx="103">
                  <c:v>9658</c:v>
                </c:pt>
                <c:pt idx="104">
                  <c:v>6257</c:v>
                </c:pt>
                <c:pt idx="105">
                  <c:v>10119</c:v>
                </c:pt>
                <c:pt idx="106">
                  <c:v>8969</c:v>
                </c:pt>
                <c:pt idx="107">
                  <c:v>10381</c:v>
                </c:pt>
                <c:pt idx="108">
                  <c:v>7922</c:v>
                </c:pt>
                <c:pt idx="109">
                  <c:v>7877</c:v>
                </c:pt>
                <c:pt idx="110">
                  <c:v>8647</c:v>
                </c:pt>
                <c:pt idx="111">
                  <c:v>10012</c:v>
                </c:pt>
                <c:pt idx="112">
                  <c:v>8564</c:v>
                </c:pt>
                <c:pt idx="113">
                  <c:v>12238</c:v>
                </c:pt>
                <c:pt idx="114">
                  <c:v>13239</c:v>
                </c:pt>
                <c:pt idx="115">
                  <c:v>12749</c:v>
                </c:pt>
                <c:pt idx="116">
                  <c:v>9662</c:v>
                </c:pt>
                <c:pt idx="117">
                  <c:v>7067</c:v>
                </c:pt>
                <c:pt idx="118">
                  <c:v>9047</c:v>
                </c:pt>
                <c:pt idx="119">
                  <c:v>11635</c:v>
                </c:pt>
                <c:pt idx="120">
                  <c:v>15000</c:v>
                </c:pt>
                <c:pt idx="121">
                  <c:v>10814</c:v>
                </c:pt>
                <c:pt idx="122">
                  <c:v>16838</c:v>
                </c:pt>
                <c:pt idx="123">
                  <c:v>9699</c:v>
                </c:pt>
                <c:pt idx="124">
                  <c:v>10506</c:v>
                </c:pt>
                <c:pt idx="125">
                  <c:v>11909</c:v>
                </c:pt>
                <c:pt idx="126">
                  <c:v>10675</c:v>
                </c:pt>
                <c:pt idx="127">
                  <c:v>12777</c:v>
                </c:pt>
                <c:pt idx="128">
                  <c:v>12544</c:v>
                </c:pt>
                <c:pt idx="129">
                  <c:v>9388</c:v>
                </c:pt>
                <c:pt idx="130">
                  <c:v>12625</c:v>
                </c:pt>
                <c:pt idx="131">
                  <c:v>10994</c:v>
                </c:pt>
                <c:pt idx="132">
                  <c:v>9062</c:v>
                </c:pt>
                <c:pt idx="133">
                  <c:v>12015</c:v>
                </c:pt>
                <c:pt idx="134">
                  <c:v>15491</c:v>
                </c:pt>
                <c:pt idx="135">
                  <c:v>12156</c:v>
                </c:pt>
                <c:pt idx="136">
                  <c:v>13994</c:v>
                </c:pt>
                <c:pt idx="137">
                  <c:v>13238</c:v>
                </c:pt>
                <c:pt idx="138">
                  <c:v>10195</c:v>
                </c:pt>
              </c:numCache>
            </c:numRef>
          </c:val>
        </c:ser>
        <c:gapWidth val="150"/>
        <c:overlap val="0"/>
        <c:axId val="96144448"/>
        <c:axId val="37159645"/>
      </c:barChart>
      <c:lineChart>
        <c:grouping val="standard"/>
        <c:varyColors val="0"/>
        <c:ser>
          <c:idx val="1"/>
          <c:order val="1"/>
          <c:tx>
            <c:strRef>
              <c:f>'Statistik Harian'!$AE$1</c:f>
              <c:strCache>
                <c:ptCount val="1"/>
                <c:pt idx="0">
                  <c:v>Positive rate Harian</c:v>
                </c:pt>
              </c:strCache>
            </c:strRef>
          </c:tx>
          <c:spPr>
            <a:solidFill>
              <a:srgbClr val="ea4335"/>
            </a:solidFill>
            <a:ln w="19080">
              <a:solidFill>
                <a:srgbClr val="ea4335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'Statistik Harian'!$A$2:$A$1075</c:f>
              <c:strCache>
                <c:ptCount val="1074"/>
                <c:pt idx="0">
                  <c:v>2 Mar</c:v>
                </c:pt>
                <c:pt idx="1">
                  <c:v>3 Mar</c:v>
                </c:pt>
                <c:pt idx="2">
                  <c:v>4 Mar</c:v>
                </c:pt>
                <c:pt idx="3">
                  <c:v>5 Mar</c:v>
                </c:pt>
                <c:pt idx="4">
                  <c:v>6 Mar</c:v>
                </c:pt>
                <c:pt idx="5">
                  <c:v>7 Mar</c:v>
                </c:pt>
                <c:pt idx="6">
                  <c:v>8 Mar</c:v>
                </c:pt>
                <c:pt idx="7">
                  <c:v>9 Mar</c:v>
                </c:pt>
                <c:pt idx="8">
                  <c:v>10 Mar</c:v>
                </c:pt>
                <c:pt idx="9">
                  <c:v>12 Mar</c:v>
                </c:pt>
                <c:pt idx="10">
                  <c:v>13 Mar</c:v>
                </c:pt>
                <c:pt idx="11">
                  <c:v>14 Mar</c:v>
                </c:pt>
                <c:pt idx="12">
                  <c:v>15 Mar</c:v>
                </c:pt>
                <c:pt idx="13">
                  <c:v>16 Mar</c:v>
                </c:pt>
                <c:pt idx="14">
                  <c:v>17 Mar</c:v>
                </c:pt>
                <c:pt idx="15">
                  <c:v>18 Mar</c:v>
                </c:pt>
                <c:pt idx="16">
                  <c:v>19 Mar</c:v>
                </c:pt>
                <c:pt idx="17">
                  <c:v>20 Mar</c:v>
                </c:pt>
                <c:pt idx="18">
                  <c:v>21 Mar</c:v>
                </c:pt>
                <c:pt idx="19">
                  <c:v>22 Mar</c:v>
                </c:pt>
                <c:pt idx="20">
                  <c:v>23 Mar</c:v>
                </c:pt>
                <c:pt idx="21">
                  <c:v>24 Mar</c:v>
                </c:pt>
                <c:pt idx="22">
                  <c:v>25 Mar</c:v>
                </c:pt>
                <c:pt idx="23">
                  <c:v>26 Mar</c:v>
                </c:pt>
                <c:pt idx="24">
                  <c:v>27 Mar</c:v>
                </c:pt>
                <c:pt idx="25">
                  <c:v>28 Mar</c:v>
                </c:pt>
                <c:pt idx="26">
                  <c:v>29 Mar</c:v>
                </c:pt>
                <c:pt idx="27">
                  <c:v>30 Mar</c:v>
                </c:pt>
                <c:pt idx="28">
                  <c:v>31 Mar</c:v>
                </c:pt>
                <c:pt idx="29">
                  <c:v>1 Apr</c:v>
                </c:pt>
                <c:pt idx="30">
                  <c:v>2 Apr</c:v>
                </c:pt>
                <c:pt idx="31">
                  <c:v>3 Apr</c:v>
                </c:pt>
                <c:pt idx="32">
                  <c:v>4 Apr</c:v>
                </c:pt>
                <c:pt idx="33">
                  <c:v>5 Apr</c:v>
                </c:pt>
                <c:pt idx="34">
                  <c:v>6 Apr</c:v>
                </c:pt>
                <c:pt idx="35">
                  <c:v>7 Apr</c:v>
                </c:pt>
                <c:pt idx="36">
                  <c:v>8 Apr</c:v>
                </c:pt>
                <c:pt idx="37">
                  <c:v>9 Apr</c:v>
                </c:pt>
                <c:pt idx="38">
                  <c:v>10 Apr</c:v>
                </c:pt>
                <c:pt idx="39">
                  <c:v>11 Apr</c:v>
                </c:pt>
                <c:pt idx="40">
                  <c:v>12 Apr</c:v>
                </c:pt>
                <c:pt idx="41">
                  <c:v>13 Apr</c:v>
                </c:pt>
                <c:pt idx="42">
                  <c:v>14 Apr</c:v>
                </c:pt>
                <c:pt idx="43">
                  <c:v>15 Apr</c:v>
                </c:pt>
                <c:pt idx="44">
                  <c:v>16 Apr</c:v>
                </c:pt>
                <c:pt idx="45">
                  <c:v>17 Apr</c:v>
                </c:pt>
                <c:pt idx="46">
                  <c:v>18 Apr</c:v>
                </c:pt>
                <c:pt idx="47">
                  <c:v>19 Apr</c:v>
                </c:pt>
                <c:pt idx="48">
                  <c:v>20 Apr</c:v>
                </c:pt>
                <c:pt idx="49">
                  <c:v>21 Apr</c:v>
                </c:pt>
                <c:pt idx="50">
                  <c:v>22 Apr</c:v>
                </c:pt>
                <c:pt idx="51">
                  <c:v>23 Apr</c:v>
                </c:pt>
                <c:pt idx="52">
                  <c:v>24 Apr</c:v>
                </c:pt>
                <c:pt idx="53">
                  <c:v>25 Apr</c:v>
                </c:pt>
                <c:pt idx="54">
                  <c:v>26 Apr</c:v>
                </c:pt>
                <c:pt idx="55">
                  <c:v>27 Apr</c:v>
                </c:pt>
                <c:pt idx="56">
                  <c:v>28 Apr</c:v>
                </c:pt>
                <c:pt idx="57">
                  <c:v>29 Apr</c:v>
                </c:pt>
                <c:pt idx="58">
                  <c:v>30 Apr</c:v>
                </c:pt>
                <c:pt idx="59">
                  <c:v>1 May</c:v>
                </c:pt>
                <c:pt idx="60">
                  <c:v>2 May</c:v>
                </c:pt>
                <c:pt idx="61">
                  <c:v>3 May</c:v>
                </c:pt>
                <c:pt idx="62">
                  <c:v>4 May</c:v>
                </c:pt>
                <c:pt idx="63">
                  <c:v>5 May</c:v>
                </c:pt>
                <c:pt idx="64">
                  <c:v>6 May</c:v>
                </c:pt>
                <c:pt idx="65">
                  <c:v>7 May</c:v>
                </c:pt>
                <c:pt idx="66">
                  <c:v>8 May</c:v>
                </c:pt>
                <c:pt idx="67">
                  <c:v>9 May</c:v>
                </c:pt>
                <c:pt idx="68">
                  <c:v>10 May</c:v>
                </c:pt>
                <c:pt idx="69">
                  <c:v>11 May</c:v>
                </c:pt>
                <c:pt idx="70">
                  <c:v>12 May</c:v>
                </c:pt>
                <c:pt idx="71">
                  <c:v>13 May</c:v>
                </c:pt>
                <c:pt idx="72">
                  <c:v>14 May</c:v>
                </c:pt>
                <c:pt idx="73">
                  <c:v>15 May</c:v>
                </c:pt>
                <c:pt idx="74">
                  <c:v>16 May</c:v>
                </c:pt>
                <c:pt idx="75">
                  <c:v>17 May</c:v>
                </c:pt>
                <c:pt idx="76">
                  <c:v>18 May</c:v>
                </c:pt>
                <c:pt idx="77">
                  <c:v>19 May</c:v>
                </c:pt>
                <c:pt idx="78">
                  <c:v>20 May</c:v>
                </c:pt>
                <c:pt idx="79">
                  <c:v>21 May</c:v>
                </c:pt>
                <c:pt idx="80">
                  <c:v>22 May</c:v>
                </c:pt>
                <c:pt idx="81">
                  <c:v>23 May</c:v>
                </c:pt>
                <c:pt idx="82">
                  <c:v>24 May</c:v>
                </c:pt>
                <c:pt idx="83">
                  <c:v>25 May</c:v>
                </c:pt>
                <c:pt idx="84">
                  <c:v>26 May</c:v>
                </c:pt>
                <c:pt idx="85">
                  <c:v>27 May</c:v>
                </c:pt>
                <c:pt idx="86">
                  <c:v>28 May</c:v>
                </c:pt>
                <c:pt idx="87">
                  <c:v>29 May</c:v>
                </c:pt>
                <c:pt idx="88">
                  <c:v>30 May</c:v>
                </c:pt>
                <c:pt idx="89">
                  <c:v>31 May</c:v>
                </c:pt>
                <c:pt idx="90">
                  <c:v>1 Jun</c:v>
                </c:pt>
                <c:pt idx="91">
                  <c:v>2 Jun</c:v>
                </c:pt>
                <c:pt idx="92">
                  <c:v>3 Jun</c:v>
                </c:pt>
                <c:pt idx="93">
                  <c:v>4 Jun</c:v>
                </c:pt>
                <c:pt idx="94">
                  <c:v>5 Jun</c:v>
                </c:pt>
                <c:pt idx="95">
                  <c:v>6 Jun</c:v>
                </c:pt>
                <c:pt idx="96">
                  <c:v>7 Jun</c:v>
                </c:pt>
                <c:pt idx="97">
                  <c:v>8 Jun</c:v>
                </c:pt>
                <c:pt idx="98">
                  <c:v>9 Jun</c:v>
                </c:pt>
                <c:pt idx="99">
                  <c:v>10 Jun</c:v>
                </c:pt>
                <c:pt idx="100">
                  <c:v>11 Jun</c:v>
                </c:pt>
                <c:pt idx="101">
                  <c:v>12 Jun</c:v>
                </c:pt>
                <c:pt idx="102">
                  <c:v>13 Jun</c:v>
                </c:pt>
                <c:pt idx="103">
                  <c:v>14 Jun</c:v>
                </c:pt>
                <c:pt idx="104">
                  <c:v>15 Jun</c:v>
                </c:pt>
                <c:pt idx="105">
                  <c:v>16 Jun</c:v>
                </c:pt>
                <c:pt idx="106">
                  <c:v>17 Jun</c:v>
                </c:pt>
                <c:pt idx="107">
                  <c:v>18 Jun</c:v>
                </c:pt>
                <c:pt idx="108">
                  <c:v>19 Jun</c:v>
                </c:pt>
                <c:pt idx="109">
                  <c:v>20 Jun</c:v>
                </c:pt>
                <c:pt idx="110">
                  <c:v>21 Jun</c:v>
                </c:pt>
                <c:pt idx="111">
                  <c:v>22 Jun</c:v>
                </c:pt>
                <c:pt idx="112">
                  <c:v>23 Jun</c:v>
                </c:pt>
                <c:pt idx="113">
                  <c:v>24 Jun</c:v>
                </c:pt>
                <c:pt idx="114">
                  <c:v>25 Jun</c:v>
                </c:pt>
                <c:pt idx="115">
                  <c:v>26 Jun</c:v>
                </c:pt>
                <c:pt idx="116">
                  <c:v>27 Jun</c:v>
                </c:pt>
                <c:pt idx="117">
                  <c:v>28 Jun</c:v>
                </c:pt>
                <c:pt idx="118">
                  <c:v>29 Jun</c:v>
                </c:pt>
                <c:pt idx="119">
                  <c:v>30 Jun</c:v>
                </c:pt>
                <c:pt idx="120">
                  <c:v>1 Jul</c:v>
                </c:pt>
                <c:pt idx="121">
                  <c:v>2 Jul</c:v>
                </c:pt>
                <c:pt idx="122">
                  <c:v>3 Jul</c:v>
                </c:pt>
                <c:pt idx="123">
                  <c:v>4 Jul</c:v>
                </c:pt>
                <c:pt idx="124">
                  <c:v>5 Jul</c:v>
                </c:pt>
                <c:pt idx="125">
                  <c:v>6 Jul</c:v>
                </c:pt>
                <c:pt idx="126">
                  <c:v>7 Jul</c:v>
                </c:pt>
                <c:pt idx="127">
                  <c:v>8 Jul</c:v>
                </c:pt>
                <c:pt idx="128">
                  <c:v>9 Jul</c:v>
                </c:pt>
                <c:pt idx="129">
                  <c:v>10 Jul</c:v>
                </c:pt>
                <c:pt idx="130">
                  <c:v>11 Jul</c:v>
                </c:pt>
                <c:pt idx="131">
                  <c:v>12 Jul</c:v>
                </c:pt>
                <c:pt idx="132">
                  <c:v>13 Jul</c:v>
                </c:pt>
                <c:pt idx="133">
                  <c:v>14 Jul</c:v>
                </c:pt>
                <c:pt idx="134">
                  <c:v>15 Jul</c:v>
                </c:pt>
                <c:pt idx="135">
                  <c:v>16 Jul</c:v>
                </c:pt>
                <c:pt idx="136">
                  <c:v>17 Jul</c:v>
                </c:pt>
                <c:pt idx="137">
                  <c:v>18 Jul</c:v>
                </c:pt>
                <c:pt idx="138">
                  <c:v>19 Jul</c:v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</c:strCache>
            </c:strRef>
          </c:cat>
          <c:val>
            <c:numRef>
              <c:f>'Statistik Harian'!$AE$2:$AE$1075</c:f>
              <c:numCache>
                <c:formatCode>General</c:formatCode>
                <c:ptCount val="107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0.0377358490566038</c:v>
                </c:pt>
                <c:pt idx="5">
                  <c:v>0</c:v>
                </c:pt>
                <c:pt idx="6">
                  <c:v>0.08</c:v>
                </c:pt>
                <c:pt idx="7">
                  <c:v>0.236363636363636</c:v>
                </c:pt>
                <c:pt idx="8">
                  <c:v>0.0473372781065089</c:v>
                </c:pt>
                <c:pt idx="10">
                  <c:v>0.24822695035461</c:v>
                </c:pt>
                <c:pt idx="11">
                  <c:v>0.123287671232877</c:v>
                </c:pt>
                <c:pt idx="12">
                  <c:v>0.265822784810127</c:v>
                </c:pt>
                <c:pt idx="14">
                  <c:v>0.285714285714286</c:v>
                </c:pt>
                <c:pt idx="15">
                  <c:v>0.251141552511415</c:v>
                </c:pt>
                <c:pt idx="16">
                  <c:v>0.264516129032258</c:v>
                </c:pt>
                <c:pt idx="17">
                  <c:v>0.458015267175573</c:v>
                </c:pt>
                <c:pt idx="18">
                  <c:v>0.241791044776119</c:v>
                </c:pt>
                <c:pt idx="19">
                  <c:v>0.876712328767123</c:v>
                </c:pt>
                <c:pt idx="20">
                  <c:v>0.192307692307692</c:v>
                </c:pt>
                <c:pt idx="21">
                  <c:v>0.191335740072202</c:v>
                </c:pt>
                <c:pt idx="22">
                  <c:v>0.205078125</c:v>
                </c:pt>
                <c:pt idx="23">
                  <c:v>0.200389105058366</c:v>
                </c:pt>
                <c:pt idx="24">
                  <c:v>0.10632383599722</c:v>
                </c:pt>
                <c:pt idx="25">
                  <c:v>0.221995926680244</c:v>
                </c:pt>
                <c:pt idx="26">
                  <c:v>0.485074626865672</c:v>
                </c:pt>
                <c:pt idx="27">
                  <c:v>1</c:v>
                </c:pt>
                <c:pt idx="28">
                  <c:v>1</c:v>
                </c:pt>
                <c:pt idx="29">
                  <c:v>0.358173076923077</c:v>
                </c:pt>
                <c:pt idx="30">
                  <c:v>0.487068965517241</c:v>
                </c:pt>
                <c:pt idx="31">
                  <c:v>0.710144927536232</c:v>
                </c:pt>
                <c:pt idx="32">
                  <c:v>0.052710094480358</c:v>
                </c:pt>
                <c:pt idx="33">
                  <c:v>0.118300653594771</c:v>
                </c:pt>
                <c:pt idx="34">
                  <c:v>0.112139917695473</c:v>
                </c:pt>
                <c:pt idx="35">
                  <c:v>0.21165381319623</c:v>
                </c:pt>
                <c:pt idx="36">
                  <c:v>0.101019462465246</c:v>
                </c:pt>
                <c:pt idx="37">
                  <c:v>0.288527397260274</c:v>
                </c:pt>
                <c:pt idx="38">
                  <c:v>0.123519458544839</c:v>
                </c:pt>
                <c:pt idx="39">
                  <c:v>0.64453125</c:v>
                </c:pt>
                <c:pt idx="40">
                  <c:v>0.0561102517226832</c:v>
                </c:pt>
                <c:pt idx="41">
                  <c:v>0.359908883826879</c:v>
                </c:pt>
                <c:pt idx="42">
                  <c:v>0.076734693877551</c:v>
                </c:pt>
                <c:pt idx="43">
                  <c:v>0.216314639475601</c:v>
                </c:pt>
                <c:pt idx="44">
                  <c:v>0.192502532928065</c:v>
                </c:pt>
                <c:pt idx="45">
                  <c:v>0.188513200555813</c:v>
                </c:pt>
                <c:pt idx="46">
                  <c:v>0.142045454545455</c:v>
                </c:pt>
                <c:pt idx="47">
                  <c:v>0.116910976045763</c:v>
                </c:pt>
                <c:pt idx="48">
                  <c:v>0.120915032679739</c:v>
                </c:pt>
                <c:pt idx="49">
                  <c:v>0.15470297029703</c:v>
                </c:pt>
                <c:pt idx="50">
                  <c:v>0.238215488215488</c:v>
                </c:pt>
                <c:pt idx="51">
                  <c:v>0.277604976671851</c:v>
                </c:pt>
                <c:pt idx="52">
                  <c:v>0.227557411273486</c:v>
                </c:pt>
                <c:pt idx="53">
                  <c:v>0.200202224469161</c:v>
                </c:pt>
                <c:pt idx="54">
                  <c:v>0.0620347394540943</c:v>
                </c:pt>
                <c:pt idx="55">
                  <c:v>0.0878850102669405</c:v>
                </c:pt>
                <c:pt idx="56">
                  <c:v>0.13237639553429</c:v>
                </c:pt>
                <c:pt idx="57">
                  <c:v>0.049618320610687</c:v>
                </c:pt>
                <c:pt idx="58">
                  <c:v>0.0759798554850011</c:v>
                </c:pt>
                <c:pt idx="59">
                  <c:v>0.10341533317411</c:v>
                </c:pt>
                <c:pt idx="60">
                  <c:v>0.0876876876876877</c:v>
                </c:pt>
                <c:pt idx="61">
                  <c:v>0.111005089058524</c:v>
                </c:pt>
                <c:pt idx="62">
                  <c:v>0.129550672351591</c:v>
                </c:pt>
                <c:pt idx="63">
                  <c:v>0.169053440447083</c:v>
                </c:pt>
                <c:pt idx="64">
                  <c:v>0.0905725567620928</c:v>
                </c:pt>
                <c:pt idx="65">
                  <c:v>0.0903501737503341</c:v>
                </c:pt>
                <c:pt idx="66">
                  <c:v>0.0505719446116797</c:v>
                </c:pt>
                <c:pt idx="67">
                  <c:v>0.0998501311352566</c:v>
                </c:pt>
                <c:pt idx="68">
                  <c:v>0.0814222596254997</c:v>
                </c:pt>
                <c:pt idx="69">
                  <c:v>0.0801789401238816</c:v>
                </c:pt>
                <c:pt idx="70">
                  <c:v>0.143620178041543</c:v>
                </c:pt>
                <c:pt idx="71">
                  <c:v>0.179240374609781</c:v>
                </c:pt>
                <c:pt idx="72">
                  <c:v>0.133930676727187</c:v>
                </c:pt>
                <c:pt idx="73">
                  <c:v>0.115375559218272</c:v>
                </c:pt>
                <c:pt idx="74">
                  <c:v>0.144338335607094</c:v>
                </c:pt>
                <c:pt idx="75">
                  <c:v>0.102990732940185</c:v>
                </c:pt>
                <c:pt idx="76">
                  <c:v>0.1935987509758</c:v>
                </c:pt>
                <c:pt idx="77">
                  <c:v>0.102015113350126</c:v>
                </c:pt>
                <c:pt idx="78">
                  <c:v>0.109305993690852</c:v>
                </c:pt>
                <c:pt idx="79">
                  <c:v>0.156054530874098</c:v>
                </c:pt>
                <c:pt idx="80">
                  <c:v>0.0737638161721931</c:v>
                </c:pt>
                <c:pt idx="81">
                  <c:v>0.134305123124823</c:v>
                </c:pt>
                <c:pt idx="82">
                  <c:v>0.137372682162445</c:v>
                </c:pt>
                <c:pt idx="83">
                  <c:v>0.143930288461538</c:v>
                </c:pt>
                <c:pt idx="84">
                  <c:v>0.0812133072407045</c:v>
                </c:pt>
                <c:pt idx="85">
                  <c:v>0.0950665188470066</c:v>
                </c:pt>
                <c:pt idx="86">
                  <c:v>0.118591403417918</c:v>
                </c:pt>
                <c:pt idx="87">
                  <c:v>0.175921120913337</c:v>
                </c:pt>
                <c:pt idx="88">
                  <c:v>0.0480006894174423</c:v>
                </c:pt>
                <c:pt idx="89">
                  <c:v>0.102115244347192</c:v>
                </c:pt>
                <c:pt idx="90">
                  <c:v>0.0550123689480504</c:v>
                </c:pt>
                <c:pt idx="91">
                  <c:v>0.104388069934865</c:v>
                </c:pt>
                <c:pt idx="92">
                  <c:v>0.0806033466886637</c:v>
                </c:pt>
                <c:pt idx="93">
                  <c:v>0.110314916085235</c:v>
                </c:pt>
                <c:pt idx="94">
                  <c:v>0.138549467875443</c:v>
                </c:pt>
                <c:pt idx="95">
                  <c:v>0.125220680958386</c:v>
                </c:pt>
                <c:pt idx="96">
                  <c:v>0.152519291874716</c:v>
                </c:pt>
                <c:pt idx="97">
                  <c:v>0.160295230885693</c:v>
                </c:pt>
                <c:pt idx="98">
                  <c:v>0.144399833864045</c:v>
                </c:pt>
                <c:pt idx="99">
                  <c:v>0.212875536480687</c:v>
                </c:pt>
                <c:pt idx="100">
                  <c:v>0.136104546086473</c:v>
                </c:pt>
                <c:pt idx="101">
                  <c:v>0.148608881754949</c:v>
                </c:pt>
                <c:pt idx="102">
                  <c:v>0.0911214953271028</c:v>
                </c:pt>
                <c:pt idx="103">
                  <c:v>0.0887347276868917</c:v>
                </c:pt>
                <c:pt idx="104">
                  <c:v>0.162537957487614</c:v>
                </c:pt>
                <c:pt idx="105">
                  <c:v>0.109299337879237</c:v>
                </c:pt>
                <c:pt idx="106">
                  <c:v>0.114951499609767</c:v>
                </c:pt>
                <c:pt idx="107">
                  <c:v>0.128215008188036</c:v>
                </c:pt>
                <c:pt idx="108">
                  <c:v>0.131406210552891</c:v>
                </c:pt>
                <c:pt idx="109">
                  <c:v>0.155643011298718</c:v>
                </c:pt>
                <c:pt idx="110">
                  <c:v>0.0996877529779114</c:v>
                </c:pt>
                <c:pt idx="111">
                  <c:v>0.0952856572113464</c:v>
                </c:pt>
                <c:pt idx="112">
                  <c:v>0.122723026623073</c:v>
                </c:pt>
                <c:pt idx="113">
                  <c:v>0.0909462330446151</c:v>
                </c:pt>
                <c:pt idx="114">
                  <c:v>0.0889795301759952</c:v>
                </c:pt>
                <c:pt idx="115">
                  <c:v>0.0972625303945408</c:v>
                </c:pt>
                <c:pt idx="116">
                  <c:v>0.143345063133927</c:v>
                </c:pt>
                <c:pt idx="117">
                  <c:v>0.16952030564596</c:v>
                </c:pt>
                <c:pt idx="118">
                  <c:v>0.119597656681773</c:v>
                </c:pt>
                <c:pt idx="119">
                  <c:v>0.111130210571551</c:v>
                </c:pt>
                <c:pt idx="120">
                  <c:v>0.0923333333333333</c:v>
                </c:pt>
                <c:pt idx="121">
                  <c:v>0.15017569816904</c:v>
                </c:pt>
                <c:pt idx="122">
                  <c:v>0.0772657085164509</c:v>
                </c:pt>
                <c:pt idx="123">
                  <c:v>0.149190638210125</c:v>
                </c:pt>
                <c:pt idx="124">
                  <c:v>0.152960213211498</c:v>
                </c:pt>
                <c:pt idx="125">
                  <c:v>0.101519858930221</c:v>
                </c:pt>
                <c:pt idx="126">
                  <c:v>0.118782201405152</c:v>
                </c:pt>
                <c:pt idx="127">
                  <c:v>0.145026218987243</c:v>
                </c:pt>
                <c:pt idx="128">
                  <c:v>0.211814413265306</c:v>
                </c:pt>
                <c:pt idx="129">
                  <c:v>0.171602045164039</c:v>
                </c:pt>
                <c:pt idx="130">
                  <c:v>0.132356435643564</c:v>
                </c:pt>
                <c:pt idx="131">
                  <c:v>0.152901582681463</c:v>
                </c:pt>
                <c:pt idx="132">
                  <c:v>0.141469874199956</c:v>
                </c:pt>
                <c:pt idx="133">
                  <c:v>0.132417811069496</c:v>
                </c:pt>
                <c:pt idx="134">
                  <c:v>0.0982505971209089</c:v>
                </c:pt>
                <c:pt idx="135">
                  <c:v>0.129483382691675</c:v>
                </c:pt>
                <c:pt idx="136">
                  <c:v>0.104473345719594</c:v>
                </c:pt>
                <c:pt idx="137">
                  <c:v>0.132346275872488</c:v>
                </c:pt>
                <c:pt idx="138">
                  <c:v>0.160765080922021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39781702"/>
        <c:axId val="4013534"/>
      </c:lineChart>
      <c:catAx>
        <c:axId val="9614444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Tanggal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d\ mmm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37159645"/>
        <c:crosses val="autoZero"/>
        <c:auto val="1"/>
        <c:lblAlgn val="ctr"/>
        <c:lblOffset val="100"/>
        <c:noMultiLvlLbl val="0"/>
      </c:catAx>
      <c:valAx>
        <c:axId val="37159645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Spesimen / orang yang dites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96144448"/>
        <c:crosses val="autoZero"/>
        <c:crossBetween val="between"/>
      </c:valAx>
      <c:catAx>
        <c:axId val="39781702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4013534"/>
        <c:auto val="1"/>
        <c:lblAlgn val="ctr"/>
        <c:lblOffset val="100"/>
        <c:noMultiLvlLbl val="0"/>
      </c:catAx>
      <c:valAx>
        <c:axId val="4013534"/>
        <c:scaling>
          <c:orientation val="minMax"/>
        </c:scaling>
        <c:delete val="0"/>
        <c:axPos val="r"/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Positive rate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39781702"/>
        <c:crosses val="max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ASEAN!$C$1</c:f>
              <c:strCache>
                <c:ptCount val="1"/>
                <c:pt idx="0">
                  <c:v>MAS</c:v>
                </c:pt>
              </c:strCache>
            </c:strRef>
          </c:tx>
          <c:spPr>
            <a:solidFill>
              <a:srgbClr val="4285f4"/>
            </a:solidFill>
            <a:ln w="19080">
              <a:solidFill>
                <a:srgbClr val="4285f4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ASEAN!$A$2:$A$150</c:f>
              <c:strCache>
                <c:ptCount val="149"/>
                <c:pt idx="0">
                  <c:v>13-Jan</c:v>
                </c:pt>
                <c:pt idx="1">
                  <c:v>17-Jan</c:v>
                </c:pt>
                <c:pt idx="2">
                  <c:v>22-Jan</c:v>
                </c:pt>
                <c:pt idx="3">
                  <c:v>23-Jan</c:v>
                </c:pt>
                <c:pt idx="4">
                  <c:v>24-Jan</c:v>
                </c:pt>
                <c:pt idx="5">
                  <c:v>25-Jan</c:v>
                </c:pt>
                <c:pt idx="6">
                  <c:v>26-Jan</c:v>
                </c:pt>
                <c:pt idx="7">
                  <c:v>27-Jan</c:v>
                </c:pt>
                <c:pt idx="8">
                  <c:v>28-Jan</c:v>
                </c:pt>
                <c:pt idx="9">
                  <c:v>29-Jan</c:v>
                </c:pt>
                <c:pt idx="10">
                  <c:v>30-Jan</c:v>
                </c:pt>
                <c:pt idx="11">
                  <c:v>31-Jan</c:v>
                </c:pt>
                <c:pt idx="12">
                  <c:v>1-Feb</c:v>
                </c:pt>
                <c:pt idx="13">
                  <c:v>2-Feb</c:v>
                </c:pt>
                <c:pt idx="14">
                  <c:v>3-Feb</c:v>
                </c:pt>
                <c:pt idx="15">
                  <c:v>4-Feb</c:v>
                </c:pt>
                <c:pt idx="16">
                  <c:v>5-Feb</c:v>
                </c:pt>
                <c:pt idx="17">
                  <c:v>6-Feb</c:v>
                </c:pt>
                <c:pt idx="18">
                  <c:v>7-Feb</c:v>
                </c:pt>
                <c:pt idx="19">
                  <c:v>8-Feb</c:v>
                </c:pt>
                <c:pt idx="20">
                  <c:v>9-Feb</c:v>
                </c:pt>
                <c:pt idx="21">
                  <c:v>10-Feb</c:v>
                </c:pt>
                <c:pt idx="22">
                  <c:v>11-Feb</c:v>
                </c:pt>
                <c:pt idx="23">
                  <c:v>12-Feb</c:v>
                </c:pt>
                <c:pt idx="24">
                  <c:v>13-Feb</c:v>
                </c:pt>
                <c:pt idx="25">
                  <c:v>14-Feb</c:v>
                </c:pt>
                <c:pt idx="26">
                  <c:v>15-Feb</c:v>
                </c:pt>
                <c:pt idx="27">
                  <c:v>16-Feb</c:v>
                </c:pt>
                <c:pt idx="28">
                  <c:v>17-Feb</c:v>
                </c:pt>
                <c:pt idx="29">
                  <c:v>18-Feb</c:v>
                </c:pt>
                <c:pt idx="30">
                  <c:v>19-Feb</c:v>
                </c:pt>
                <c:pt idx="31">
                  <c:v>20-Feb</c:v>
                </c:pt>
                <c:pt idx="32">
                  <c:v>21-Feb</c:v>
                </c:pt>
                <c:pt idx="33">
                  <c:v>22-Feb</c:v>
                </c:pt>
                <c:pt idx="34">
                  <c:v>23-Feb</c:v>
                </c:pt>
                <c:pt idx="35">
                  <c:v>24-Feb</c:v>
                </c:pt>
                <c:pt idx="36">
                  <c:v>25-Feb</c:v>
                </c:pt>
                <c:pt idx="37">
                  <c:v>26-Feb</c:v>
                </c:pt>
                <c:pt idx="38">
                  <c:v>27-Feb</c:v>
                </c:pt>
                <c:pt idx="39">
                  <c:v>28-Feb</c:v>
                </c:pt>
                <c:pt idx="40">
                  <c:v>29-Feb</c:v>
                </c:pt>
                <c:pt idx="41">
                  <c:v>1-Mar</c:v>
                </c:pt>
                <c:pt idx="42">
                  <c:v>2-Mar</c:v>
                </c:pt>
                <c:pt idx="43">
                  <c:v>3-Mar</c:v>
                </c:pt>
                <c:pt idx="44">
                  <c:v>4-Mar</c:v>
                </c:pt>
                <c:pt idx="45">
                  <c:v>5-Mar</c:v>
                </c:pt>
                <c:pt idx="46">
                  <c:v>6-Mar</c:v>
                </c:pt>
                <c:pt idx="47">
                  <c:v>7-Mar</c:v>
                </c:pt>
                <c:pt idx="48">
                  <c:v>8-Mar</c:v>
                </c:pt>
                <c:pt idx="49">
                  <c:v>9-Mar</c:v>
                </c:pt>
                <c:pt idx="50">
                  <c:v>10-Mar</c:v>
                </c:pt>
                <c:pt idx="51">
                  <c:v>11-Mar</c:v>
                </c:pt>
                <c:pt idx="52">
                  <c:v>12-Mar</c:v>
                </c:pt>
                <c:pt idx="53">
                  <c:v>13-Mar</c:v>
                </c:pt>
                <c:pt idx="54">
                  <c:v>14-Mar</c:v>
                </c:pt>
                <c:pt idx="55">
                  <c:v>15-Mar</c:v>
                </c:pt>
                <c:pt idx="56">
                  <c:v>16-Mar</c:v>
                </c:pt>
                <c:pt idx="57">
                  <c:v>17-Mar</c:v>
                </c:pt>
                <c:pt idx="58">
                  <c:v>18-Mar</c:v>
                </c:pt>
                <c:pt idx="59">
                  <c:v>19-Mar</c:v>
                </c:pt>
                <c:pt idx="60">
                  <c:v>20-Mar</c:v>
                </c:pt>
                <c:pt idx="61">
                  <c:v>21-Mar</c:v>
                </c:pt>
                <c:pt idx="62">
                  <c:v>22-Mar</c:v>
                </c:pt>
                <c:pt idx="63">
                  <c:v>23-Mar</c:v>
                </c:pt>
                <c:pt idx="64">
                  <c:v>24-Mar</c:v>
                </c:pt>
                <c:pt idx="65">
                  <c:v>25-Mar</c:v>
                </c:pt>
                <c:pt idx="66">
                  <c:v>26-Mar</c:v>
                </c:pt>
                <c:pt idx="67">
                  <c:v>27-Mar</c:v>
                </c:pt>
                <c:pt idx="68">
                  <c:v>28-Mar</c:v>
                </c:pt>
                <c:pt idx="69">
                  <c:v>29-Mar</c:v>
                </c:pt>
                <c:pt idx="70">
                  <c:v>30-Mar</c:v>
                </c:pt>
                <c:pt idx="71">
                  <c:v>31-Mar</c:v>
                </c:pt>
                <c:pt idx="72">
                  <c:v>1-Apr</c:v>
                </c:pt>
                <c:pt idx="73">
                  <c:v>2-Apr</c:v>
                </c:pt>
                <c:pt idx="74">
                  <c:v>3-Apr</c:v>
                </c:pt>
                <c:pt idx="75">
                  <c:v>4-Apr</c:v>
                </c:pt>
                <c:pt idx="76">
                  <c:v>5-Apr</c:v>
                </c:pt>
                <c:pt idx="77">
                  <c:v>6-Apr</c:v>
                </c:pt>
                <c:pt idx="78">
                  <c:v>7-Apr</c:v>
                </c:pt>
                <c:pt idx="79">
                  <c:v>8-Apr</c:v>
                </c:pt>
                <c:pt idx="80">
                  <c:v>9-Apr</c:v>
                </c:pt>
                <c:pt idx="81">
                  <c:v>10-Apr</c:v>
                </c:pt>
                <c:pt idx="82">
                  <c:v>11-Apr</c:v>
                </c:pt>
                <c:pt idx="83">
                  <c:v>12-Apr</c:v>
                </c:pt>
                <c:pt idx="84">
                  <c:v>13-Apr</c:v>
                </c:pt>
                <c:pt idx="85">
                  <c:v>14-Apr</c:v>
                </c:pt>
                <c:pt idx="86">
                  <c:v>15-Apr</c:v>
                </c:pt>
                <c:pt idx="87">
                  <c:v>16-Apr</c:v>
                </c:pt>
                <c:pt idx="88">
                  <c:v>17-Apr</c:v>
                </c:pt>
                <c:pt idx="89">
                  <c:v>18-Apr</c:v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</c:strCache>
            </c:strRef>
          </c:cat>
          <c:val>
            <c:numRef>
              <c:f>ASEAN!$C$2:$C$150</c:f>
              <c:numCache>
                <c:formatCode>General</c:formatCode>
                <c:ptCount val="149"/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19</c:v>
                </c:pt>
                <c:pt idx="25">
                  <c:v>21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22</c:v>
                </c:pt>
                <c:pt idx="37">
                  <c:v>22</c:v>
                </c:pt>
                <c:pt idx="38">
                  <c:v>23</c:v>
                </c:pt>
                <c:pt idx="39">
                  <c:v>25</c:v>
                </c:pt>
                <c:pt idx="40">
                  <c:v>25</c:v>
                </c:pt>
                <c:pt idx="41">
                  <c:v>29</c:v>
                </c:pt>
                <c:pt idx="42">
                  <c:v>29</c:v>
                </c:pt>
                <c:pt idx="43">
                  <c:v>36</c:v>
                </c:pt>
                <c:pt idx="44">
                  <c:v>50</c:v>
                </c:pt>
                <c:pt idx="45">
                  <c:v>55</c:v>
                </c:pt>
                <c:pt idx="46">
                  <c:v>83</c:v>
                </c:pt>
                <c:pt idx="47">
                  <c:v>93</c:v>
                </c:pt>
                <c:pt idx="48">
                  <c:v>99</c:v>
                </c:pt>
                <c:pt idx="49">
                  <c:v>117</c:v>
                </c:pt>
                <c:pt idx="50">
                  <c:v>129</c:v>
                </c:pt>
                <c:pt idx="51">
                  <c:v>149</c:v>
                </c:pt>
                <c:pt idx="52">
                  <c:v>158</c:v>
                </c:pt>
                <c:pt idx="53">
                  <c:v>197</c:v>
                </c:pt>
                <c:pt idx="54">
                  <c:v>238</c:v>
                </c:pt>
                <c:pt idx="55">
                  <c:v>428</c:v>
                </c:pt>
                <c:pt idx="56">
                  <c:v>553</c:v>
                </c:pt>
                <c:pt idx="57">
                  <c:v>673</c:v>
                </c:pt>
                <c:pt idx="58">
                  <c:v>790</c:v>
                </c:pt>
                <c:pt idx="59">
                  <c:v>900</c:v>
                </c:pt>
                <c:pt idx="60">
                  <c:v>1030</c:v>
                </c:pt>
                <c:pt idx="61">
                  <c:v>1183</c:v>
                </c:pt>
                <c:pt idx="62">
                  <c:v>1306</c:v>
                </c:pt>
                <c:pt idx="63">
                  <c:v>1518</c:v>
                </c:pt>
                <c:pt idx="64">
                  <c:v>1624</c:v>
                </c:pt>
                <c:pt idx="65">
                  <c:v>1796</c:v>
                </c:pt>
                <c:pt idx="66">
                  <c:v>2031</c:v>
                </c:pt>
                <c:pt idx="67">
                  <c:v>2161</c:v>
                </c:pt>
                <c:pt idx="68">
                  <c:v>2320</c:v>
                </c:pt>
                <c:pt idx="69">
                  <c:v>2470</c:v>
                </c:pt>
                <c:pt idx="70">
                  <c:v>2626</c:v>
                </c:pt>
                <c:pt idx="71">
                  <c:v>2766</c:v>
                </c:pt>
                <c:pt idx="72">
                  <c:v>2908</c:v>
                </c:pt>
                <c:pt idx="73">
                  <c:v>3116</c:v>
                </c:pt>
                <c:pt idx="74">
                  <c:v>3333</c:v>
                </c:pt>
                <c:pt idx="75">
                  <c:v>3483</c:v>
                </c:pt>
                <c:pt idx="76">
                  <c:v>3662</c:v>
                </c:pt>
                <c:pt idx="77">
                  <c:v>3793</c:v>
                </c:pt>
                <c:pt idx="78">
                  <c:v>3963</c:v>
                </c:pt>
                <c:pt idx="79">
                  <c:v>4119</c:v>
                </c:pt>
                <c:pt idx="80">
                  <c:v>4228</c:v>
                </c:pt>
                <c:pt idx="81">
                  <c:v>4346</c:v>
                </c:pt>
                <c:pt idx="82">
                  <c:v>4530</c:v>
                </c:pt>
                <c:pt idx="83">
                  <c:v>4683</c:v>
                </c:pt>
                <c:pt idx="84">
                  <c:v>4817</c:v>
                </c:pt>
                <c:pt idx="85">
                  <c:v>4987</c:v>
                </c:pt>
                <c:pt idx="86">
                  <c:v>5072</c:v>
                </c:pt>
                <c:pt idx="87">
                  <c:v>5182</c:v>
                </c:pt>
                <c:pt idx="88">
                  <c:v>5251</c:v>
                </c:pt>
                <c:pt idx="89">
                  <c:v>5305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ASEAN!$E$1</c:f>
              <c:strCache>
                <c:ptCount val="1"/>
                <c:pt idx="0">
                  <c:v>INA</c:v>
                </c:pt>
              </c:strCache>
            </c:strRef>
          </c:tx>
          <c:spPr>
            <a:solidFill>
              <a:srgbClr val="ea4335"/>
            </a:solidFill>
            <a:ln w="19080">
              <a:solidFill>
                <a:srgbClr val="ea4335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ASEAN!$A$2:$A$150</c:f>
              <c:strCache>
                <c:ptCount val="149"/>
                <c:pt idx="0">
                  <c:v>13-Jan</c:v>
                </c:pt>
                <c:pt idx="1">
                  <c:v>17-Jan</c:v>
                </c:pt>
                <c:pt idx="2">
                  <c:v>22-Jan</c:v>
                </c:pt>
                <c:pt idx="3">
                  <c:v>23-Jan</c:v>
                </c:pt>
                <c:pt idx="4">
                  <c:v>24-Jan</c:v>
                </c:pt>
                <c:pt idx="5">
                  <c:v>25-Jan</c:v>
                </c:pt>
                <c:pt idx="6">
                  <c:v>26-Jan</c:v>
                </c:pt>
                <c:pt idx="7">
                  <c:v>27-Jan</c:v>
                </c:pt>
                <c:pt idx="8">
                  <c:v>28-Jan</c:v>
                </c:pt>
                <c:pt idx="9">
                  <c:v>29-Jan</c:v>
                </c:pt>
                <c:pt idx="10">
                  <c:v>30-Jan</c:v>
                </c:pt>
                <c:pt idx="11">
                  <c:v>31-Jan</c:v>
                </c:pt>
                <c:pt idx="12">
                  <c:v>1-Feb</c:v>
                </c:pt>
                <c:pt idx="13">
                  <c:v>2-Feb</c:v>
                </c:pt>
                <c:pt idx="14">
                  <c:v>3-Feb</c:v>
                </c:pt>
                <c:pt idx="15">
                  <c:v>4-Feb</c:v>
                </c:pt>
                <c:pt idx="16">
                  <c:v>5-Feb</c:v>
                </c:pt>
                <c:pt idx="17">
                  <c:v>6-Feb</c:v>
                </c:pt>
                <c:pt idx="18">
                  <c:v>7-Feb</c:v>
                </c:pt>
                <c:pt idx="19">
                  <c:v>8-Feb</c:v>
                </c:pt>
                <c:pt idx="20">
                  <c:v>9-Feb</c:v>
                </c:pt>
                <c:pt idx="21">
                  <c:v>10-Feb</c:v>
                </c:pt>
                <c:pt idx="22">
                  <c:v>11-Feb</c:v>
                </c:pt>
                <c:pt idx="23">
                  <c:v>12-Feb</c:v>
                </c:pt>
                <c:pt idx="24">
                  <c:v>13-Feb</c:v>
                </c:pt>
                <c:pt idx="25">
                  <c:v>14-Feb</c:v>
                </c:pt>
                <c:pt idx="26">
                  <c:v>15-Feb</c:v>
                </c:pt>
                <c:pt idx="27">
                  <c:v>16-Feb</c:v>
                </c:pt>
                <c:pt idx="28">
                  <c:v>17-Feb</c:v>
                </c:pt>
                <c:pt idx="29">
                  <c:v>18-Feb</c:v>
                </c:pt>
                <c:pt idx="30">
                  <c:v>19-Feb</c:v>
                </c:pt>
                <c:pt idx="31">
                  <c:v>20-Feb</c:v>
                </c:pt>
                <c:pt idx="32">
                  <c:v>21-Feb</c:v>
                </c:pt>
                <c:pt idx="33">
                  <c:v>22-Feb</c:v>
                </c:pt>
                <c:pt idx="34">
                  <c:v>23-Feb</c:v>
                </c:pt>
                <c:pt idx="35">
                  <c:v>24-Feb</c:v>
                </c:pt>
                <c:pt idx="36">
                  <c:v>25-Feb</c:v>
                </c:pt>
                <c:pt idx="37">
                  <c:v>26-Feb</c:v>
                </c:pt>
                <c:pt idx="38">
                  <c:v>27-Feb</c:v>
                </c:pt>
                <c:pt idx="39">
                  <c:v>28-Feb</c:v>
                </c:pt>
                <c:pt idx="40">
                  <c:v>29-Feb</c:v>
                </c:pt>
                <c:pt idx="41">
                  <c:v>1-Mar</c:v>
                </c:pt>
                <c:pt idx="42">
                  <c:v>2-Mar</c:v>
                </c:pt>
                <c:pt idx="43">
                  <c:v>3-Mar</c:v>
                </c:pt>
                <c:pt idx="44">
                  <c:v>4-Mar</c:v>
                </c:pt>
                <c:pt idx="45">
                  <c:v>5-Mar</c:v>
                </c:pt>
                <c:pt idx="46">
                  <c:v>6-Mar</c:v>
                </c:pt>
                <c:pt idx="47">
                  <c:v>7-Mar</c:v>
                </c:pt>
                <c:pt idx="48">
                  <c:v>8-Mar</c:v>
                </c:pt>
                <c:pt idx="49">
                  <c:v>9-Mar</c:v>
                </c:pt>
                <c:pt idx="50">
                  <c:v>10-Mar</c:v>
                </c:pt>
                <c:pt idx="51">
                  <c:v>11-Mar</c:v>
                </c:pt>
                <c:pt idx="52">
                  <c:v>12-Mar</c:v>
                </c:pt>
                <c:pt idx="53">
                  <c:v>13-Mar</c:v>
                </c:pt>
                <c:pt idx="54">
                  <c:v>14-Mar</c:v>
                </c:pt>
                <c:pt idx="55">
                  <c:v>15-Mar</c:v>
                </c:pt>
                <c:pt idx="56">
                  <c:v>16-Mar</c:v>
                </c:pt>
                <c:pt idx="57">
                  <c:v>17-Mar</c:v>
                </c:pt>
                <c:pt idx="58">
                  <c:v>18-Mar</c:v>
                </c:pt>
                <c:pt idx="59">
                  <c:v>19-Mar</c:v>
                </c:pt>
                <c:pt idx="60">
                  <c:v>20-Mar</c:v>
                </c:pt>
                <c:pt idx="61">
                  <c:v>21-Mar</c:v>
                </c:pt>
                <c:pt idx="62">
                  <c:v>22-Mar</c:v>
                </c:pt>
                <c:pt idx="63">
                  <c:v>23-Mar</c:v>
                </c:pt>
                <c:pt idx="64">
                  <c:v>24-Mar</c:v>
                </c:pt>
                <c:pt idx="65">
                  <c:v>25-Mar</c:v>
                </c:pt>
                <c:pt idx="66">
                  <c:v>26-Mar</c:v>
                </c:pt>
                <c:pt idx="67">
                  <c:v>27-Mar</c:v>
                </c:pt>
                <c:pt idx="68">
                  <c:v>28-Mar</c:v>
                </c:pt>
                <c:pt idx="69">
                  <c:v>29-Mar</c:v>
                </c:pt>
                <c:pt idx="70">
                  <c:v>30-Mar</c:v>
                </c:pt>
                <c:pt idx="71">
                  <c:v>31-Mar</c:v>
                </c:pt>
                <c:pt idx="72">
                  <c:v>1-Apr</c:v>
                </c:pt>
                <c:pt idx="73">
                  <c:v>2-Apr</c:v>
                </c:pt>
                <c:pt idx="74">
                  <c:v>3-Apr</c:v>
                </c:pt>
                <c:pt idx="75">
                  <c:v>4-Apr</c:v>
                </c:pt>
                <c:pt idx="76">
                  <c:v>5-Apr</c:v>
                </c:pt>
                <c:pt idx="77">
                  <c:v>6-Apr</c:v>
                </c:pt>
                <c:pt idx="78">
                  <c:v>7-Apr</c:v>
                </c:pt>
                <c:pt idx="79">
                  <c:v>8-Apr</c:v>
                </c:pt>
                <c:pt idx="80">
                  <c:v>9-Apr</c:v>
                </c:pt>
                <c:pt idx="81">
                  <c:v>10-Apr</c:v>
                </c:pt>
                <c:pt idx="82">
                  <c:v>11-Apr</c:v>
                </c:pt>
                <c:pt idx="83">
                  <c:v>12-Apr</c:v>
                </c:pt>
                <c:pt idx="84">
                  <c:v>13-Apr</c:v>
                </c:pt>
                <c:pt idx="85">
                  <c:v>14-Apr</c:v>
                </c:pt>
                <c:pt idx="86">
                  <c:v>15-Apr</c:v>
                </c:pt>
                <c:pt idx="87">
                  <c:v>16-Apr</c:v>
                </c:pt>
                <c:pt idx="88">
                  <c:v>17-Apr</c:v>
                </c:pt>
                <c:pt idx="89">
                  <c:v>18-Apr</c:v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</c:strCache>
            </c:strRef>
          </c:cat>
          <c:val>
            <c:numRef>
              <c:f>ASEAN!$E$2:$E$150</c:f>
              <c:numCache>
                <c:formatCode>General</c:formatCode>
                <c:ptCount val="149"/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4</c:v>
                </c:pt>
                <c:pt idx="47">
                  <c:v>4</c:v>
                </c:pt>
                <c:pt idx="48">
                  <c:v>6</c:v>
                </c:pt>
                <c:pt idx="49">
                  <c:v>19</c:v>
                </c:pt>
                <c:pt idx="50">
                  <c:v>27</c:v>
                </c:pt>
                <c:pt idx="51">
                  <c:v>34</c:v>
                </c:pt>
                <c:pt idx="52">
                  <c:v>34</c:v>
                </c:pt>
                <c:pt idx="53">
                  <c:v>69</c:v>
                </c:pt>
                <c:pt idx="54">
                  <c:v>96</c:v>
                </c:pt>
                <c:pt idx="55">
                  <c:v>117</c:v>
                </c:pt>
                <c:pt idx="56">
                  <c:v>134</c:v>
                </c:pt>
                <c:pt idx="57">
                  <c:v>172</c:v>
                </c:pt>
                <c:pt idx="58">
                  <c:v>227</c:v>
                </c:pt>
                <c:pt idx="59">
                  <c:v>308</c:v>
                </c:pt>
                <c:pt idx="60">
                  <c:v>369</c:v>
                </c:pt>
                <c:pt idx="61">
                  <c:v>450</c:v>
                </c:pt>
                <c:pt idx="62">
                  <c:v>514</c:v>
                </c:pt>
                <c:pt idx="63">
                  <c:v>579</c:v>
                </c:pt>
                <c:pt idx="64">
                  <c:v>685</c:v>
                </c:pt>
                <c:pt idx="65">
                  <c:v>790</c:v>
                </c:pt>
                <c:pt idx="66">
                  <c:v>893</c:v>
                </c:pt>
                <c:pt idx="67">
                  <c:v>1046</c:v>
                </c:pt>
                <c:pt idx="68">
                  <c:v>1155</c:v>
                </c:pt>
                <c:pt idx="69">
                  <c:v>1285</c:v>
                </c:pt>
                <c:pt idx="70">
                  <c:v>1414</c:v>
                </c:pt>
                <c:pt idx="71">
                  <c:v>1528</c:v>
                </c:pt>
                <c:pt idx="72">
                  <c:v>1677</c:v>
                </c:pt>
                <c:pt idx="73">
                  <c:v>1790</c:v>
                </c:pt>
                <c:pt idx="74">
                  <c:v>1986</c:v>
                </c:pt>
                <c:pt idx="75">
                  <c:v>2092</c:v>
                </c:pt>
                <c:pt idx="76">
                  <c:v>2273</c:v>
                </c:pt>
                <c:pt idx="77">
                  <c:v>2491</c:v>
                </c:pt>
                <c:pt idx="78">
                  <c:v>2738</c:v>
                </c:pt>
                <c:pt idx="79">
                  <c:v>2956</c:v>
                </c:pt>
                <c:pt idx="80">
                  <c:v>3293</c:v>
                </c:pt>
                <c:pt idx="81">
                  <c:v>3512</c:v>
                </c:pt>
                <c:pt idx="82">
                  <c:v>3842</c:v>
                </c:pt>
                <c:pt idx="83">
                  <c:v>4241</c:v>
                </c:pt>
                <c:pt idx="84">
                  <c:v>4557</c:v>
                </c:pt>
                <c:pt idx="85">
                  <c:v>4839</c:v>
                </c:pt>
                <c:pt idx="86">
                  <c:v>5136</c:v>
                </c:pt>
                <c:pt idx="87">
                  <c:v>5516</c:v>
                </c:pt>
                <c:pt idx="88">
                  <c:v>5923</c:v>
                </c:pt>
                <c:pt idx="89">
                  <c:v>6248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ASEAN!$G$1</c:f>
              <c:strCache>
                <c:ptCount val="1"/>
                <c:pt idx="0">
                  <c:v>PHI</c:v>
                </c:pt>
              </c:strCache>
            </c:strRef>
          </c:tx>
          <c:spPr>
            <a:solidFill>
              <a:srgbClr val="fbbc04"/>
            </a:solidFill>
            <a:ln w="19080">
              <a:solidFill>
                <a:srgbClr val="fbbc04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ASEAN!$A$2:$A$150</c:f>
              <c:strCache>
                <c:ptCount val="149"/>
                <c:pt idx="0">
                  <c:v>13-Jan</c:v>
                </c:pt>
                <c:pt idx="1">
                  <c:v>17-Jan</c:v>
                </c:pt>
                <c:pt idx="2">
                  <c:v>22-Jan</c:v>
                </c:pt>
                <c:pt idx="3">
                  <c:v>23-Jan</c:v>
                </c:pt>
                <c:pt idx="4">
                  <c:v>24-Jan</c:v>
                </c:pt>
                <c:pt idx="5">
                  <c:v>25-Jan</c:v>
                </c:pt>
                <c:pt idx="6">
                  <c:v>26-Jan</c:v>
                </c:pt>
                <c:pt idx="7">
                  <c:v>27-Jan</c:v>
                </c:pt>
                <c:pt idx="8">
                  <c:v>28-Jan</c:v>
                </c:pt>
                <c:pt idx="9">
                  <c:v>29-Jan</c:v>
                </c:pt>
                <c:pt idx="10">
                  <c:v>30-Jan</c:v>
                </c:pt>
                <c:pt idx="11">
                  <c:v>31-Jan</c:v>
                </c:pt>
                <c:pt idx="12">
                  <c:v>1-Feb</c:v>
                </c:pt>
                <c:pt idx="13">
                  <c:v>2-Feb</c:v>
                </c:pt>
                <c:pt idx="14">
                  <c:v>3-Feb</c:v>
                </c:pt>
                <c:pt idx="15">
                  <c:v>4-Feb</c:v>
                </c:pt>
                <c:pt idx="16">
                  <c:v>5-Feb</c:v>
                </c:pt>
                <c:pt idx="17">
                  <c:v>6-Feb</c:v>
                </c:pt>
                <c:pt idx="18">
                  <c:v>7-Feb</c:v>
                </c:pt>
                <c:pt idx="19">
                  <c:v>8-Feb</c:v>
                </c:pt>
                <c:pt idx="20">
                  <c:v>9-Feb</c:v>
                </c:pt>
                <c:pt idx="21">
                  <c:v>10-Feb</c:v>
                </c:pt>
                <c:pt idx="22">
                  <c:v>11-Feb</c:v>
                </c:pt>
                <c:pt idx="23">
                  <c:v>12-Feb</c:v>
                </c:pt>
                <c:pt idx="24">
                  <c:v>13-Feb</c:v>
                </c:pt>
                <c:pt idx="25">
                  <c:v>14-Feb</c:v>
                </c:pt>
                <c:pt idx="26">
                  <c:v>15-Feb</c:v>
                </c:pt>
                <c:pt idx="27">
                  <c:v>16-Feb</c:v>
                </c:pt>
                <c:pt idx="28">
                  <c:v>17-Feb</c:v>
                </c:pt>
                <c:pt idx="29">
                  <c:v>18-Feb</c:v>
                </c:pt>
                <c:pt idx="30">
                  <c:v>19-Feb</c:v>
                </c:pt>
                <c:pt idx="31">
                  <c:v>20-Feb</c:v>
                </c:pt>
                <c:pt idx="32">
                  <c:v>21-Feb</c:v>
                </c:pt>
                <c:pt idx="33">
                  <c:v>22-Feb</c:v>
                </c:pt>
                <c:pt idx="34">
                  <c:v>23-Feb</c:v>
                </c:pt>
                <c:pt idx="35">
                  <c:v>24-Feb</c:v>
                </c:pt>
                <c:pt idx="36">
                  <c:v>25-Feb</c:v>
                </c:pt>
                <c:pt idx="37">
                  <c:v>26-Feb</c:v>
                </c:pt>
                <c:pt idx="38">
                  <c:v>27-Feb</c:v>
                </c:pt>
                <c:pt idx="39">
                  <c:v>28-Feb</c:v>
                </c:pt>
                <c:pt idx="40">
                  <c:v>29-Feb</c:v>
                </c:pt>
                <c:pt idx="41">
                  <c:v>1-Mar</c:v>
                </c:pt>
                <c:pt idx="42">
                  <c:v>2-Mar</c:v>
                </c:pt>
                <c:pt idx="43">
                  <c:v>3-Mar</c:v>
                </c:pt>
                <c:pt idx="44">
                  <c:v>4-Mar</c:v>
                </c:pt>
                <c:pt idx="45">
                  <c:v>5-Mar</c:v>
                </c:pt>
                <c:pt idx="46">
                  <c:v>6-Mar</c:v>
                </c:pt>
                <c:pt idx="47">
                  <c:v>7-Mar</c:v>
                </c:pt>
                <c:pt idx="48">
                  <c:v>8-Mar</c:v>
                </c:pt>
                <c:pt idx="49">
                  <c:v>9-Mar</c:v>
                </c:pt>
                <c:pt idx="50">
                  <c:v>10-Mar</c:v>
                </c:pt>
                <c:pt idx="51">
                  <c:v>11-Mar</c:v>
                </c:pt>
                <c:pt idx="52">
                  <c:v>12-Mar</c:v>
                </c:pt>
                <c:pt idx="53">
                  <c:v>13-Mar</c:v>
                </c:pt>
                <c:pt idx="54">
                  <c:v>14-Mar</c:v>
                </c:pt>
                <c:pt idx="55">
                  <c:v>15-Mar</c:v>
                </c:pt>
                <c:pt idx="56">
                  <c:v>16-Mar</c:v>
                </c:pt>
                <c:pt idx="57">
                  <c:v>17-Mar</c:v>
                </c:pt>
                <c:pt idx="58">
                  <c:v>18-Mar</c:v>
                </c:pt>
                <c:pt idx="59">
                  <c:v>19-Mar</c:v>
                </c:pt>
                <c:pt idx="60">
                  <c:v>20-Mar</c:v>
                </c:pt>
                <c:pt idx="61">
                  <c:v>21-Mar</c:v>
                </c:pt>
                <c:pt idx="62">
                  <c:v>22-Mar</c:v>
                </c:pt>
                <c:pt idx="63">
                  <c:v>23-Mar</c:v>
                </c:pt>
                <c:pt idx="64">
                  <c:v>24-Mar</c:v>
                </c:pt>
                <c:pt idx="65">
                  <c:v>25-Mar</c:v>
                </c:pt>
                <c:pt idx="66">
                  <c:v>26-Mar</c:v>
                </c:pt>
                <c:pt idx="67">
                  <c:v>27-Mar</c:v>
                </c:pt>
                <c:pt idx="68">
                  <c:v>28-Mar</c:v>
                </c:pt>
                <c:pt idx="69">
                  <c:v>29-Mar</c:v>
                </c:pt>
                <c:pt idx="70">
                  <c:v>30-Mar</c:v>
                </c:pt>
                <c:pt idx="71">
                  <c:v>31-Mar</c:v>
                </c:pt>
                <c:pt idx="72">
                  <c:v>1-Apr</c:v>
                </c:pt>
                <c:pt idx="73">
                  <c:v>2-Apr</c:v>
                </c:pt>
                <c:pt idx="74">
                  <c:v>3-Apr</c:v>
                </c:pt>
                <c:pt idx="75">
                  <c:v>4-Apr</c:v>
                </c:pt>
                <c:pt idx="76">
                  <c:v>5-Apr</c:v>
                </c:pt>
                <c:pt idx="77">
                  <c:v>6-Apr</c:v>
                </c:pt>
                <c:pt idx="78">
                  <c:v>7-Apr</c:v>
                </c:pt>
                <c:pt idx="79">
                  <c:v>8-Apr</c:v>
                </c:pt>
                <c:pt idx="80">
                  <c:v>9-Apr</c:v>
                </c:pt>
                <c:pt idx="81">
                  <c:v>10-Apr</c:v>
                </c:pt>
                <c:pt idx="82">
                  <c:v>11-Apr</c:v>
                </c:pt>
                <c:pt idx="83">
                  <c:v>12-Apr</c:v>
                </c:pt>
                <c:pt idx="84">
                  <c:v>13-Apr</c:v>
                </c:pt>
                <c:pt idx="85">
                  <c:v>14-Apr</c:v>
                </c:pt>
                <c:pt idx="86">
                  <c:v>15-Apr</c:v>
                </c:pt>
                <c:pt idx="87">
                  <c:v>16-Apr</c:v>
                </c:pt>
                <c:pt idx="88">
                  <c:v>17-Apr</c:v>
                </c:pt>
                <c:pt idx="89">
                  <c:v>18-Apr</c:v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</c:strCache>
            </c:strRef>
          </c:cat>
          <c:val>
            <c:numRef>
              <c:f>ASEAN!$G$2:$G$150</c:f>
              <c:numCache>
                <c:formatCode>General</c:formatCode>
                <c:ptCount val="149"/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5</c:v>
                </c:pt>
                <c:pt idx="47">
                  <c:v>6</c:v>
                </c:pt>
                <c:pt idx="48">
                  <c:v>10</c:v>
                </c:pt>
                <c:pt idx="49">
                  <c:v>24</c:v>
                </c:pt>
                <c:pt idx="50">
                  <c:v>33</c:v>
                </c:pt>
                <c:pt idx="51">
                  <c:v>49</c:v>
                </c:pt>
                <c:pt idx="52">
                  <c:v>52</c:v>
                </c:pt>
                <c:pt idx="53">
                  <c:v>64</c:v>
                </c:pt>
                <c:pt idx="54">
                  <c:v>111</c:v>
                </c:pt>
                <c:pt idx="55">
                  <c:v>140</c:v>
                </c:pt>
                <c:pt idx="56">
                  <c:v>142</c:v>
                </c:pt>
                <c:pt idx="57">
                  <c:v>187</c:v>
                </c:pt>
                <c:pt idx="58">
                  <c:v>202</c:v>
                </c:pt>
                <c:pt idx="59">
                  <c:v>217</c:v>
                </c:pt>
                <c:pt idx="60">
                  <c:v>230</c:v>
                </c:pt>
                <c:pt idx="61">
                  <c:v>307</c:v>
                </c:pt>
                <c:pt idx="62">
                  <c:v>380</c:v>
                </c:pt>
                <c:pt idx="63">
                  <c:v>462</c:v>
                </c:pt>
                <c:pt idx="64">
                  <c:v>552</c:v>
                </c:pt>
                <c:pt idx="65">
                  <c:v>636</c:v>
                </c:pt>
                <c:pt idx="66">
                  <c:v>707</c:v>
                </c:pt>
                <c:pt idx="67">
                  <c:v>803</c:v>
                </c:pt>
                <c:pt idx="68">
                  <c:v>1075</c:v>
                </c:pt>
                <c:pt idx="69">
                  <c:v>1418</c:v>
                </c:pt>
                <c:pt idx="70">
                  <c:v>1546</c:v>
                </c:pt>
                <c:pt idx="71">
                  <c:v>2084</c:v>
                </c:pt>
                <c:pt idx="72">
                  <c:v>2311</c:v>
                </c:pt>
                <c:pt idx="73">
                  <c:v>2633</c:v>
                </c:pt>
                <c:pt idx="74">
                  <c:v>3018</c:v>
                </c:pt>
                <c:pt idx="75">
                  <c:v>3094</c:v>
                </c:pt>
                <c:pt idx="76">
                  <c:v>3246</c:v>
                </c:pt>
                <c:pt idx="77">
                  <c:v>3660</c:v>
                </c:pt>
                <c:pt idx="78">
                  <c:v>3764</c:v>
                </c:pt>
                <c:pt idx="79">
                  <c:v>3870</c:v>
                </c:pt>
                <c:pt idx="80">
                  <c:v>4076</c:v>
                </c:pt>
                <c:pt idx="81">
                  <c:v>4195</c:v>
                </c:pt>
                <c:pt idx="82">
                  <c:v>4428</c:v>
                </c:pt>
                <c:pt idx="83">
                  <c:v>4648</c:v>
                </c:pt>
                <c:pt idx="84">
                  <c:v>4932</c:v>
                </c:pt>
                <c:pt idx="85">
                  <c:v>5223</c:v>
                </c:pt>
                <c:pt idx="86">
                  <c:v>5453</c:v>
                </c:pt>
                <c:pt idx="87">
                  <c:v>5660</c:v>
                </c:pt>
                <c:pt idx="88">
                  <c:v>5878</c:v>
                </c:pt>
                <c:pt idx="89">
                  <c:v>6087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ASEAN!$I$1</c:f>
              <c:strCache>
                <c:ptCount val="1"/>
                <c:pt idx="0">
                  <c:v>SIN</c:v>
                </c:pt>
              </c:strCache>
            </c:strRef>
          </c:tx>
          <c:spPr>
            <a:solidFill>
              <a:srgbClr val="34a853"/>
            </a:solidFill>
            <a:ln w="19080">
              <a:solidFill>
                <a:srgbClr val="34a853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ASEAN!$A$2:$A$150</c:f>
              <c:strCache>
                <c:ptCount val="149"/>
                <c:pt idx="0">
                  <c:v>13-Jan</c:v>
                </c:pt>
                <c:pt idx="1">
                  <c:v>17-Jan</c:v>
                </c:pt>
                <c:pt idx="2">
                  <c:v>22-Jan</c:v>
                </c:pt>
                <c:pt idx="3">
                  <c:v>23-Jan</c:v>
                </c:pt>
                <c:pt idx="4">
                  <c:v>24-Jan</c:v>
                </c:pt>
                <c:pt idx="5">
                  <c:v>25-Jan</c:v>
                </c:pt>
                <c:pt idx="6">
                  <c:v>26-Jan</c:v>
                </c:pt>
                <c:pt idx="7">
                  <c:v>27-Jan</c:v>
                </c:pt>
                <c:pt idx="8">
                  <c:v>28-Jan</c:v>
                </c:pt>
                <c:pt idx="9">
                  <c:v>29-Jan</c:v>
                </c:pt>
                <c:pt idx="10">
                  <c:v>30-Jan</c:v>
                </c:pt>
                <c:pt idx="11">
                  <c:v>31-Jan</c:v>
                </c:pt>
                <c:pt idx="12">
                  <c:v>1-Feb</c:v>
                </c:pt>
                <c:pt idx="13">
                  <c:v>2-Feb</c:v>
                </c:pt>
                <c:pt idx="14">
                  <c:v>3-Feb</c:v>
                </c:pt>
                <c:pt idx="15">
                  <c:v>4-Feb</c:v>
                </c:pt>
                <c:pt idx="16">
                  <c:v>5-Feb</c:v>
                </c:pt>
                <c:pt idx="17">
                  <c:v>6-Feb</c:v>
                </c:pt>
                <c:pt idx="18">
                  <c:v>7-Feb</c:v>
                </c:pt>
                <c:pt idx="19">
                  <c:v>8-Feb</c:v>
                </c:pt>
                <c:pt idx="20">
                  <c:v>9-Feb</c:v>
                </c:pt>
                <c:pt idx="21">
                  <c:v>10-Feb</c:v>
                </c:pt>
                <c:pt idx="22">
                  <c:v>11-Feb</c:v>
                </c:pt>
                <c:pt idx="23">
                  <c:v>12-Feb</c:v>
                </c:pt>
                <c:pt idx="24">
                  <c:v>13-Feb</c:v>
                </c:pt>
                <c:pt idx="25">
                  <c:v>14-Feb</c:v>
                </c:pt>
                <c:pt idx="26">
                  <c:v>15-Feb</c:v>
                </c:pt>
                <c:pt idx="27">
                  <c:v>16-Feb</c:v>
                </c:pt>
                <c:pt idx="28">
                  <c:v>17-Feb</c:v>
                </c:pt>
                <c:pt idx="29">
                  <c:v>18-Feb</c:v>
                </c:pt>
                <c:pt idx="30">
                  <c:v>19-Feb</c:v>
                </c:pt>
                <c:pt idx="31">
                  <c:v>20-Feb</c:v>
                </c:pt>
                <c:pt idx="32">
                  <c:v>21-Feb</c:v>
                </c:pt>
                <c:pt idx="33">
                  <c:v>22-Feb</c:v>
                </c:pt>
                <c:pt idx="34">
                  <c:v>23-Feb</c:v>
                </c:pt>
                <c:pt idx="35">
                  <c:v>24-Feb</c:v>
                </c:pt>
                <c:pt idx="36">
                  <c:v>25-Feb</c:v>
                </c:pt>
                <c:pt idx="37">
                  <c:v>26-Feb</c:v>
                </c:pt>
                <c:pt idx="38">
                  <c:v>27-Feb</c:v>
                </c:pt>
                <c:pt idx="39">
                  <c:v>28-Feb</c:v>
                </c:pt>
                <c:pt idx="40">
                  <c:v>29-Feb</c:v>
                </c:pt>
                <c:pt idx="41">
                  <c:v>1-Mar</c:v>
                </c:pt>
                <c:pt idx="42">
                  <c:v>2-Mar</c:v>
                </c:pt>
                <c:pt idx="43">
                  <c:v>3-Mar</c:v>
                </c:pt>
                <c:pt idx="44">
                  <c:v>4-Mar</c:v>
                </c:pt>
                <c:pt idx="45">
                  <c:v>5-Mar</c:v>
                </c:pt>
                <c:pt idx="46">
                  <c:v>6-Mar</c:v>
                </c:pt>
                <c:pt idx="47">
                  <c:v>7-Mar</c:v>
                </c:pt>
                <c:pt idx="48">
                  <c:v>8-Mar</c:v>
                </c:pt>
                <c:pt idx="49">
                  <c:v>9-Mar</c:v>
                </c:pt>
                <c:pt idx="50">
                  <c:v>10-Mar</c:v>
                </c:pt>
                <c:pt idx="51">
                  <c:v>11-Mar</c:v>
                </c:pt>
                <c:pt idx="52">
                  <c:v>12-Mar</c:v>
                </c:pt>
                <c:pt idx="53">
                  <c:v>13-Mar</c:v>
                </c:pt>
                <c:pt idx="54">
                  <c:v>14-Mar</c:v>
                </c:pt>
                <c:pt idx="55">
                  <c:v>15-Mar</c:v>
                </c:pt>
                <c:pt idx="56">
                  <c:v>16-Mar</c:v>
                </c:pt>
                <c:pt idx="57">
                  <c:v>17-Mar</c:v>
                </c:pt>
                <c:pt idx="58">
                  <c:v>18-Mar</c:v>
                </c:pt>
                <c:pt idx="59">
                  <c:v>19-Mar</c:v>
                </c:pt>
                <c:pt idx="60">
                  <c:v>20-Mar</c:v>
                </c:pt>
                <c:pt idx="61">
                  <c:v>21-Mar</c:v>
                </c:pt>
                <c:pt idx="62">
                  <c:v>22-Mar</c:v>
                </c:pt>
                <c:pt idx="63">
                  <c:v>23-Mar</c:v>
                </c:pt>
                <c:pt idx="64">
                  <c:v>24-Mar</c:v>
                </c:pt>
                <c:pt idx="65">
                  <c:v>25-Mar</c:v>
                </c:pt>
                <c:pt idx="66">
                  <c:v>26-Mar</c:v>
                </c:pt>
                <c:pt idx="67">
                  <c:v>27-Mar</c:v>
                </c:pt>
                <c:pt idx="68">
                  <c:v>28-Mar</c:v>
                </c:pt>
                <c:pt idx="69">
                  <c:v>29-Mar</c:v>
                </c:pt>
                <c:pt idx="70">
                  <c:v>30-Mar</c:v>
                </c:pt>
                <c:pt idx="71">
                  <c:v>31-Mar</c:v>
                </c:pt>
                <c:pt idx="72">
                  <c:v>1-Apr</c:v>
                </c:pt>
                <c:pt idx="73">
                  <c:v>2-Apr</c:v>
                </c:pt>
                <c:pt idx="74">
                  <c:v>3-Apr</c:v>
                </c:pt>
                <c:pt idx="75">
                  <c:v>4-Apr</c:v>
                </c:pt>
                <c:pt idx="76">
                  <c:v>5-Apr</c:v>
                </c:pt>
                <c:pt idx="77">
                  <c:v>6-Apr</c:v>
                </c:pt>
                <c:pt idx="78">
                  <c:v>7-Apr</c:v>
                </c:pt>
                <c:pt idx="79">
                  <c:v>8-Apr</c:v>
                </c:pt>
                <c:pt idx="80">
                  <c:v>9-Apr</c:v>
                </c:pt>
                <c:pt idx="81">
                  <c:v>10-Apr</c:v>
                </c:pt>
                <c:pt idx="82">
                  <c:v>11-Apr</c:v>
                </c:pt>
                <c:pt idx="83">
                  <c:v>12-Apr</c:v>
                </c:pt>
                <c:pt idx="84">
                  <c:v>13-Apr</c:v>
                </c:pt>
                <c:pt idx="85">
                  <c:v>14-Apr</c:v>
                </c:pt>
                <c:pt idx="86">
                  <c:v>15-Apr</c:v>
                </c:pt>
                <c:pt idx="87">
                  <c:v>16-Apr</c:v>
                </c:pt>
                <c:pt idx="88">
                  <c:v>17-Apr</c:v>
                </c:pt>
                <c:pt idx="89">
                  <c:v>18-Apr</c:v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</c:strCache>
            </c:strRef>
          </c:cat>
          <c:val>
            <c:numRef>
              <c:f>ASEAN!$I$2:$I$150</c:f>
              <c:numCache>
                <c:formatCode>General</c:formatCode>
                <c:ptCount val="149"/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7</c:v>
                </c:pt>
                <c:pt idx="9">
                  <c:v>10</c:v>
                </c:pt>
                <c:pt idx="10">
                  <c:v>13</c:v>
                </c:pt>
                <c:pt idx="11">
                  <c:v>16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24</c:v>
                </c:pt>
                <c:pt idx="16">
                  <c:v>28</c:v>
                </c:pt>
                <c:pt idx="17">
                  <c:v>30</c:v>
                </c:pt>
                <c:pt idx="18">
                  <c:v>33</c:v>
                </c:pt>
                <c:pt idx="19">
                  <c:v>40</c:v>
                </c:pt>
                <c:pt idx="20">
                  <c:v>43</c:v>
                </c:pt>
                <c:pt idx="21">
                  <c:v>45</c:v>
                </c:pt>
                <c:pt idx="22">
                  <c:v>47</c:v>
                </c:pt>
                <c:pt idx="23">
                  <c:v>50</c:v>
                </c:pt>
                <c:pt idx="24">
                  <c:v>58</c:v>
                </c:pt>
                <c:pt idx="25">
                  <c:v>67</c:v>
                </c:pt>
                <c:pt idx="26">
                  <c:v>72</c:v>
                </c:pt>
                <c:pt idx="27">
                  <c:v>75</c:v>
                </c:pt>
                <c:pt idx="28">
                  <c:v>77</c:v>
                </c:pt>
                <c:pt idx="29">
                  <c:v>81</c:v>
                </c:pt>
                <c:pt idx="30">
                  <c:v>84</c:v>
                </c:pt>
                <c:pt idx="31">
                  <c:v>85</c:v>
                </c:pt>
                <c:pt idx="32">
                  <c:v>86</c:v>
                </c:pt>
                <c:pt idx="33">
                  <c:v>89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93</c:v>
                </c:pt>
                <c:pt idx="38">
                  <c:v>96</c:v>
                </c:pt>
                <c:pt idx="39">
                  <c:v>98</c:v>
                </c:pt>
                <c:pt idx="40">
                  <c:v>102</c:v>
                </c:pt>
                <c:pt idx="41">
                  <c:v>106</c:v>
                </c:pt>
                <c:pt idx="42">
                  <c:v>108</c:v>
                </c:pt>
                <c:pt idx="43">
                  <c:v>110</c:v>
                </c:pt>
                <c:pt idx="44">
                  <c:v>112</c:v>
                </c:pt>
                <c:pt idx="45">
                  <c:v>117</c:v>
                </c:pt>
                <c:pt idx="46">
                  <c:v>130</c:v>
                </c:pt>
                <c:pt idx="47">
                  <c:v>138</c:v>
                </c:pt>
                <c:pt idx="48">
                  <c:v>150</c:v>
                </c:pt>
                <c:pt idx="49">
                  <c:v>160</c:v>
                </c:pt>
                <c:pt idx="50">
                  <c:v>166</c:v>
                </c:pt>
                <c:pt idx="51">
                  <c:v>178</c:v>
                </c:pt>
                <c:pt idx="52">
                  <c:v>187</c:v>
                </c:pt>
                <c:pt idx="53">
                  <c:v>200</c:v>
                </c:pt>
                <c:pt idx="54">
                  <c:v>212</c:v>
                </c:pt>
                <c:pt idx="55">
                  <c:v>226</c:v>
                </c:pt>
                <c:pt idx="56">
                  <c:v>243</c:v>
                </c:pt>
                <c:pt idx="57">
                  <c:v>260</c:v>
                </c:pt>
                <c:pt idx="58">
                  <c:v>313</c:v>
                </c:pt>
                <c:pt idx="59">
                  <c:v>345</c:v>
                </c:pt>
                <c:pt idx="60">
                  <c:v>385</c:v>
                </c:pt>
                <c:pt idx="61">
                  <c:v>432</c:v>
                </c:pt>
                <c:pt idx="62">
                  <c:v>455</c:v>
                </c:pt>
                <c:pt idx="63">
                  <c:v>509</c:v>
                </c:pt>
                <c:pt idx="64">
                  <c:v>558</c:v>
                </c:pt>
                <c:pt idx="65">
                  <c:v>631</c:v>
                </c:pt>
                <c:pt idx="66">
                  <c:v>683</c:v>
                </c:pt>
                <c:pt idx="67">
                  <c:v>732</c:v>
                </c:pt>
                <c:pt idx="68">
                  <c:v>802</c:v>
                </c:pt>
                <c:pt idx="69">
                  <c:v>844</c:v>
                </c:pt>
                <c:pt idx="70">
                  <c:v>879</c:v>
                </c:pt>
                <c:pt idx="71">
                  <c:v>926</c:v>
                </c:pt>
                <c:pt idx="72">
                  <c:v>1000</c:v>
                </c:pt>
                <c:pt idx="73">
                  <c:v>1049</c:v>
                </c:pt>
                <c:pt idx="74">
                  <c:v>1114</c:v>
                </c:pt>
                <c:pt idx="75">
                  <c:v>1189</c:v>
                </c:pt>
                <c:pt idx="76">
                  <c:v>1309</c:v>
                </c:pt>
                <c:pt idx="77">
                  <c:v>1375</c:v>
                </c:pt>
                <c:pt idx="78">
                  <c:v>1481</c:v>
                </c:pt>
                <c:pt idx="79">
                  <c:v>1623</c:v>
                </c:pt>
                <c:pt idx="80">
                  <c:v>1910</c:v>
                </c:pt>
                <c:pt idx="81">
                  <c:v>2108</c:v>
                </c:pt>
                <c:pt idx="82">
                  <c:v>2299</c:v>
                </c:pt>
                <c:pt idx="83">
                  <c:v>2532</c:v>
                </c:pt>
                <c:pt idx="84">
                  <c:v>2918</c:v>
                </c:pt>
                <c:pt idx="85">
                  <c:v>3252</c:v>
                </c:pt>
                <c:pt idx="86">
                  <c:v>3699</c:v>
                </c:pt>
                <c:pt idx="87">
                  <c:v>4427</c:v>
                </c:pt>
                <c:pt idx="88">
                  <c:v>5050</c:v>
                </c:pt>
                <c:pt idx="89">
                  <c:v>5992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ASEAN!$K$1</c:f>
              <c:strCache>
                <c:ptCount val="1"/>
                <c:pt idx="0">
                  <c:v>THA</c:v>
                </c:pt>
              </c:strCache>
            </c:strRef>
          </c:tx>
          <c:spPr>
            <a:solidFill>
              <a:srgbClr val="ff6d01"/>
            </a:solidFill>
            <a:ln w="19080">
              <a:solidFill>
                <a:srgbClr val="ff6d01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ASEAN!$A$2:$A$150</c:f>
              <c:strCache>
                <c:ptCount val="149"/>
                <c:pt idx="0">
                  <c:v>13-Jan</c:v>
                </c:pt>
                <c:pt idx="1">
                  <c:v>17-Jan</c:v>
                </c:pt>
                <c:pt idx="2">
                  <c:v>22-Jan</c:v>
                </c:pt>
                <c:pt idx="3">
                  <c:v>23-Jan</c:v>
                </c:pt>
                <c:pt idx="4">
                  <c:v>24-Jan</c:v>
                </c:pt>
                <c:pt idx="5">
                  <c:v>25-Jan</c:v>
                </c:pt>
                <c:pt idx="6">
                  <c:v>26-Jan</c:v>
                </c:pt>
                <c:pt idx="7">
                  <c:v>27-Jan</c:v>
                </c:pt>
                <c:pt idx="8">
                  <c:v>28-Jan</c:v>
                </c:pt>
                <c:pt idx="9">
                  <c:v>29-Jan</c:v>
                </c:pt>
                <c:pt idx="10">
                  <c:v>30-Jan</c:v>
                </c:pt>
                <c:pt idx="11">
                  <c:v>31-Jan</c:v>
                </c:pt>
                <c:pt idx="12">
                  <c:v>1-Feb</c:v>
                </c:pt>
                <c:pt idx="13">
                  <c:v>2-Feb</c:v>
                </c:pt>
                <c:pt idx="14">
                  <c:v>3-Feb</c:v>
                </c:pt>
                <c:pt idx="15">
                  <c:v>4-Feb</c:v>
                </c:pt>
                <c:pt idx="16">
                  <c:v>5-Feb</c:v>
                </c:pt>
                <c:pt idx="17">
                  <c:v>6-Feb</c:v>
                </c:pt>
                <c:pt idx="18">
                  <c:v>7-Feb</c:v>
                </c:pt>
                <c:pt idx="19">
                  <c:v>8-Feb</c:v>
                </c:pt>
                <c:pt idx="20">
                  <c:v>9-Feb</c:v>
                </c:pt>
                <c:pt idx="21">
                  <c:v>10-Feb</c:v>
                </c:pt>
                <c:pt idx="22">
                  <c:v>11-Feb</c:v>
                </c:pt>
                <c:pt idx="23">
                  <c:v>12-Feb</c:v>
                </c:pt>
                <c:pt idx="24">
                  <c:v>13-Feb</c:v>
                </c:pt>
                <c:pt idx="25">
                  <c:v>14-Feb</c:v>
                </c:pt>
                <c:pt idx="26">
                  <c:v>15-Feb</c:v>
                </c:pt>
                <c:pt idx="27">
                  <c:v>16-Feb</c:v>
                </c:pt>
                <c:pt idx="28">
                  <c:v>17-Feb</c:v>
                </c:pt>
                <c:pt idx="29">
                  <c:v>18-Feb</c:v>
                </c:pt>
                <c:pt idx="30">
                  <c:v>19-Feb</c:v>
                </c:pt>
                <c:pt idx="31">
                  <c:v>20-Feb</c:v>
                </c:pt>
                <c:pt idx="32">
                  <c:v>21-Feb</c:v>
                </c:pt>
                <c:pt idx="33">
                  <c:v>22-Feb</c:v>
                </c:pt>
                <c:pt idx="34">
                  <c:v>23-Feb</c:v>
                </c:pt>
                <c:pt idx="35">
                  <c:v>24-Feb</c:v>
                </c:pt>
                <c:pt idx="36">
                  <c:v>25-Feb</c:v>
                </c:pt>
                <c:pt idx="37">
                  <c:v>26-Feb</c:v>
                </c:pt>
                <c:pt idx="38">
                  <c:v>27-Feb</c:v>
                </c:pt>
                <c:pt idx="39">
                  <c:v>28-Feb</c:v>
                </c:pt>
                <c:pt idx="40">
                  <c:v>29-Feb</c:v>
                </c:pt>
                <c:pt idx="41">
                  <c:v>1-Mar</c:v>
                </c:pt>
                <c:pt idx="42">
                  <c:v>2-Mar</c:v>
                </c:pt>
                <c:pt idx="43">
                  <c:v>3-Mar</c:v>
                </c:pt>
                <c:pt idx="44">
                  <c:v>4-Mar</c:v>
                </c:pt>
                <c:pt idx="45">
                  <c:v>5-Mar</c:v>
                </c:pt>
                <c:pt idx="46">
                  <c:v>6-Mar</c:v>
                </c:pt>
                <c:pt idx="47">
                  <c:v>7-Mar</c:v>
                </c:pt>
                <c:pt idx="48">
                  <c:v>8-Mar</c:v>
                </c:pt>
                <c:pt idx="49">
                  <c:v>9-Mar</c:v>
                </c:pt>
                <c:pt idx="50">
                  <c:v>10-Mar</c:v>
                </c:pt>
                <c:pt idx="51">
                  <c:v>11-Mar</c:v>
                </c:pt>
                <c:pt idx="52">
                  <c:v>12-Mar</c:v>
                </c:pt>
                <c:pt idx="53">
                  <c:v>13-Mar</c:v>
                </c:pt>
                <c:pt idx="54">
                  <c:v>14-Mar</c:v>
                </c:pt>
                <c:pt idx="55">
                  <c:v>15-Mar</c:v>
                </c:pt>
                <c:pt idx="56">
                  <c:v>16-Mar</c:v>
                </c:pt>
                <c:pt idx="57">
                  <c:v>17-Mar</c:v>
                </c:pt>
                <c:pt idx="58">
                  <c:v>18-Mar</c:v>
                </c:pt>
                <c:pt idx="59">
                  <c:v>19-Mar</c:v>
                </c:pt>
                <c:pt idx="60">
                  <c:v>20-Mar</c:v>
                </c:pt>
                <c:pt idx="61">
                  <c:v>21-Mar</c:v>
                </c:pt>
                <c:pt idx="62">
                  <c:v>22-Mar</c:v>
                </c:pt>
                <c:pt idx="63">
                  <c:v>23-Mar</c:v>
                </c:pt>
                <c:pt idx="64">
                  <c:v>24-Mar</c:v>
                </c:pt>
                <c:pt idx="65">
                  <c:v>25-Mar</c:v>
                </c:pt>
                <c:pt idx="66">
                  <c:v>26-Mar</c:v>
                </c:pt>
                <c:pt idx="67">
                  <c:v>27-Mar</c:v>
                </c:pt>
                <c:pt idx="68">
                  <c:v>28-Mar</c:v>
                </c:pt>
                <c:pt idx="69">
                  <c:v>29-Mar</c:v>
                </c:pt>
                <c:pt idx="70">
                  <c:v>30-Mar</c:v>
                </c:pt>
                <c:pt idx="71">
                  <c:v>31-Mar</c:v>
                </c:pt>
                <c:pt idx="72">
                  <c:v>1-Apr</c:v>
                </c:pt>
                <c:pt idx="73">
                  <c:v>2-Apr</c:v>
                </c:pt>
                <c:pt idx="74">
                  <c:v>3-Apr</c:v>
                </c:pt>
                <c:pt idx="75">
                  <c:v>4-Apr</c:v>
                </c:pt>
                <c:pt idx="76">
                  <c:v>5-Apr</c:v>
                </c:pt>
                <c:pt idx="77">
                  <c:v>6-Apr</c:v>
                </c:pt>
                <c:pt idx="78">
                  <c:v>7-Apr</c:v>
                </c:pt>
                <c:pt idx="79">
                  <c:v>8-Apr</c:v>
                </c:pt>
                <c:pt idx="80">
                  <c:v>9-Apr</c:v>
                </c:pt>
                <c:pt idx="81">
                  <c:v>10-Apr</c:v>
                </c:pt>
                <c:pt idx="82">
                  <c:v>11-Apr</c:v>
                </c:pt>
                <c:pt idx="83">
                  <c:v>12-Apr</c:v>
                </c:pt>
                <c:pt idx="84">
                  <c:v>13-Apr</c:v>
                </c:pt>
                <c:pt idx="85">
                  <c:v>14-Apr</c:v>
                </c:pt>
                <c:pt idx="86">
                  <c:v>15-Apr</c:v>
                </c:pt>
                <c:pt idx="87">
                  <c:v>16-Apr</c:v>
                </c:pt>
                <c:pt idx="88">
                  <c:v>17-Apr</c:v>
                </c:pt>
                <c:pt idx="89">
                  <c:v>18-Apr</c:v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</c:strCache>
            </c:strRef>
          </c:cat>
          <c:val>
            <c:numRef>
              <c:f>ASEAN!$K$2:$K$150</c:f>
              <c:numCache>
                <c:formatCode>General</c:formatCode>
                <c:ptCount val="149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8</c:v>
                </c:pt>
                <c:pt idx="7">
                  <c:v>8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32</c:v>
                </c:pt>
                <c:pt idx="20">
                  <c:v>32</c:v>
                </c:pt>
                <c:pt idx="21">
                  <c:v>32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33</c:v>
                </c:pt>
                <c:pt idx="26">
                  <c:v>34</c:v>
                </c:pt>
                <c:pt idx="27">
                  <c:v>34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37</c:v>
                </c:pt>
                <c:pt idx="37">
                  <c:v>40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42</c:v>
                </c:pt>
                <c:pt idx="42">
                  <c:v>43</c:v>
                </c:pt>
                <c:pt idx="43">
                  <c:v>43</c:v>
                </c:pt>
                <c:pt idx="44">
                  <c:v>43</c:v>
                </c:pt>
                <c:pt idx="45">
                  <c:v>47</c:v>
                </c:pt>
                <c:pt idx="46">
                  <c:v>48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53</c:v>
                </c:pt>
                <c:pt idx="51">
                  <c:v>59</c:v>
                </c:pt>
                <c:pt idx="52">
                  <c:v>70</c:v>
                </c:pt>
                <c:pt idx="53">
                  <c:v>75</c:v>
                </c:pt>
                <c:pt idx="54">
                  <c:v>82</c:v>
                </c:pt>
                <c:pt idx="55">
                  <c:v>114</c:v>
                </c:pt>
                <c:pt idx="56">
                  <c:v>142</c:v>
                </c:pt>
                <c:pt idx="57">
                  <c:v>174</c:v>
                </c:pt>
                <c:pt idx="58">
                  <c:v>212</c:v>
                </c:pt>
                <c:pt idx="59">
                  <c:v>272</c:v>
                </c:pt>
                <c:pt idx="60">
                  <c:v>322</c:v>
                </c:pt>
                <c:pt idx="61">
                  <c:v>411</c:v>
                </c:pt>
                <c:pt idx="62">
                  <c:v>599</c:v>
                </c:pt>
                <c:pt idx="63">
                  <c:v>721</c:v>
                </c:pt>
                <c:pt idx="64">
                  <c:v>827</c:v>
                </c:pt>
                <c:pt idx="65">
                  <c:v>934</c:v>
                </c:pt>
                <c:pt idx="66">
                  <c:v>1045</c:v>
                </c:pt>
                <c:pt idx="67">
                  <c:v>1136</c:v>
                </c:pt>
                <c:pt idx="68">
                  <c:v>1245</c:v>
                </c:pt>
                <c:pt idx="69">
                  <c:v>1388</c:v>
                </c:pt>
                <c:pt idx="70">
                  <c:v>1524</c:v>
                </c:pt>
                <c:pt idx="71">
                  <c:v>1651</c:v>
                </c:pt>
                <c:pt idx="72">
                  <c:v>1771</c:v>
                </c:pt>
                <c:pt idx="73">
                  <c:v>1875</c:v>
                </c:pt>
                <c:pt idx="74">
                  <c:v>1978</c:v>
                </c:pt>
                <c:pt idx="75">
                  <c:v>2067</c:v>
                </c:pt>
                <c:pt idx="76">
                  <c:v>2169</c:v>
                </c:pt>
                <c:pt idx="77">
                  <c:v>2220</c:v>
                </c:pt>
                <c:pt idx="78">
                  <c:v>2258</c:v>
                </c:pt>
                <c:pt idx="79">
                  <c:v>2369</c:v>
                </c:pt>
                <c:pt idx="80">
                  <c:v>2423</c:v>
                </c:pt>
                <c:pt idx="81">
                  <c:v>2473</c:v>
                </c:pt>
                <c:pt idx="82">
                  <c:v>2518</c:v>
                </c:pt>
                <c:pt idx="83">
                  <c:v>2551</c:v>
                </c:pt>
                <c:pt idx="84">
                  <c:v>2579</c:v>
                </c:pt>
                <c:pt idx="85">
                  <c:v>2613</c:v>
                </c:pt>
                <c:pt idx="86">
                  <c:v>2643</c:v>
                </c:pt>
                <c:pt idx="87">
                  <c:v>2672</c:v>
                </c:pt>
                <c:pt idx="88">
                  <c:v>2700</c:v>
                </c:pt>
                <c:pt idx="89">
                  <c:v>2733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38950435"/>
        <c:axId val="69966995"/>
      </c:lineChart>
      <c:catAx>
        <c:axId val="3895043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Date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69966995"/>
        <c:crosses val="autoZero"/>
        <c:auto val="1"/>
        <c:lblAlgn val="ctr"/>
        <c:lblOffset val="100"/>
        <c:noMultiLvlLbl val="0"/>
      </c:catAx>
      <c:valAx>
        <c:axId val="69966995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38950435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ASEAN!$C$1</c:f>
              <c:strCache>
                <c:ptCount val="1"/>
                <c:pt idx="0">
                  <c:v>MAS</c:v>
                </c:pt>
              </c:strCache>
            </c:strRef>
          </c:tx>
          <c:spPr>
            <a:solidFill>
              <a:srgbClr val="4285f4"/>
            </a:solidFill>
            <a:ln w="19080">
              <a:solidFill>
                <a:srgbClr val="4285f4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ASEAN!$A$2:$A$150</c:f>
              <c:strCache>
                <c:ptCount val="149"/>
                <c:pt idx="0">
                  <c:v>13-Jan</c:v>
                </c:pt>
                <c:pt idx="1">
                  <c:v>17-Jan</c:v>
                </c:pt>
                <c:pt idx="2">
                  <c:v>22-Jan</c:v>
                </c:pt>
                <c:pt idx="3">
                  <c:v>23-Jan</c:v>
                </c:pt>
                <c:pt idx="4">
                  <c:v>24-Jan</c:v>
                </c:pt>
                <c:pt idx="5">
                  <c:v>25-Jan</c:v>
                </c:pt>
                <c:pt idx="6">
                  <c:v>26-Jan</c:v>
                </c:pt>
                <c:pt idx="7">
                  <c:v>27-Jan</c:v>
                </c:pt>
                <c:pt idx="8">
                  <c:v>28-Jan</c:v>
                </c:pt>
                <c:pt idx="9">
                  <c:v>29-Jan</c:v>
                </c:pt>
                <c:pt idx="10">
                  <c:v>30-Jan</c:v>
                </c:pt>
                <c:pt idx="11">
                  <c:v>31-Jan</c:v>
                </c:pt>
                <c:pt idx="12">
                  <c:v>1-Feb</c:v>
                </c:pt>
                <c:pt idx="13">
                  <c:v>2-Feb</c:v>
                </c:pt>
                <c:pt idx="14">
                  <c:v>3-Feb</c:v>
                </c:pt>
                <c:pt idx="15">
                  <c:v>4-Feb</c:v>
                </c:pt>
                <c:pt idx="16">
                  <c:v>5-Feb</c:v>
                </c:pt>
                <c:pt idx="17">
                  <c:v>6-Feb</c:v>
                </c:pt>
                <c:pt idx="18">
                  <c:v>7-Feb</c:v>
                </c:pt>
                <c:pt idx="19">
                  <c:v>8-Feb</c:v>
                </c:pt>
                <c:pt idx="20">
                  <c:v>9-Feb</c:v>
                </c:pt>
                <c:pt idx="21">
                  <c:v>10-Feb</c:v>
                </c:pt>
                <c:pt idx="22">
                  <c:v>11-Feb</c:v>
                </c:pt>
                <c:pt idx="23">
                  <c:v>12-Feb</c:v>
                </c:pt>
                <c:pt idx="24">
                  <c:v>13-Feb</c:v>
                </c:pt>
                <c:pt idx="25">
                  <c:v>14-Feb</c:v>
                </c:pt>
                <c:pt idx="26">
                  <c:v>15-Feb</c:v>
                </c:pt>
                <c:pt idx="27">
                  <c:v>16-Feb</c:v>
                </c:pt>
                <c:pt idx="28">
                  <c:v>17-Feb</c:v>
                </c:pt>
                <c:pt idx="29">
                  <c:v>18-Feb</c:v>
                </c:pt>
                <c:pt idx="30">
                  <c:v>19-Feb</c:v>
                </c:pt>
                <c:pt idx="31">
                  <c:v>20-Feb</c:v>
                </c:pt>
                <c:pt idx="32">
                  <c:v>21-Feb</c:v>
                </c:pt>
                <c:pt idx="33">
                  <c:v>22-Feb</c:v>
                </c:pt>
                <c:pt idx="34">
                  <c:v>23-Feb</c:v>
                </c:pt>
                <c:pt idx="35">
                  <c:v>24-Feb</c:v>
                </c:pt>
                <c:pt idx="36">
                  <c:v>25-Feb</c:v>
                </c:pt>
                <c:pt idx="37">
                  <c:v>26-Feb</c:v>
                </c:pt>
                <c:pt idx="38">
                  <c:v>27-Feb</c:v>
                </c:pt>
                <c:pt idx="39">
                  <c:v>28-Feb</c:v>
                </c:pt>
                <c:pt idx="40">
                  <c:v>29-Feb</c:v>
                </c:pt>
                <c:pt idx="41">
                  <c:v>1-Mar</c:v>
                </c:pt>
                <c:pt idx="42">
                  <c:v>2-Mar</c:v>
                </c:pt>
                <c:pt idx="43">
                  <c:v>3-Mar</c:v>
                </c:pt>
                <c:pt idx="44">
                  <c:v>4-Mar</c:v>
                </c:pt>
                <c:pt idx="45">
                  <c:v>5-Mar</c:v>
                </c:pt>
                <c:pt idx="46">
                  <c:v>6-Mar</c:v>
                </c:pt>
                <c:pt idx="47">
                  <c:v>7-Mar</c:v>
                </c:pt>
                <c:pt idx="48">
                  <c:v>8-Mar</c:v>
                </c:pt>
                <c:pt idx="49">
                  <c:v>9-Mar</c:v>
                </c:pt>
                <c:pt idx="50">
                  <c:v>10-Mar</c:v>
                </c:pt>
                <c:pt idx="51">
                  <c:v>11-Mar</c:v>
                </c:pt>
                <c:pt idx="52">
                  <c:v>12-Mar</c:v>
                </c:pt>
                <c:pt idx="53">
                  <c:v>13-Mar</c:v>
                </c:pt>
                <c:pt idx="54">
                  <c:v>14-Mar</c:v>
                </c:pt>
                <c:pt idx="55">
                  <c:v>15-Mar</c:v>
                </c:pt>
                <c:pt idx="56">
                  <c:v>16-Mar</c:v>
                </c:pt>
                <c:pt idx="57">
                  <c:v>17-Mar</c:v>
                </c:pt>
                <c:pt idx="58">
                  <c:v>18-Mar</c:v>
                </c:pt>
                <c:pt idx="59">
                  <c:v>19-Mar</c:v>
                </c:pt>
                <c:pt idx="60">
                  <c:v>20-Mar</c:v>
                </c:pt>
                <c:pt idx="61">
                  <c:v>21-Mar</c:v>
                </c:pt>
                <c:pt idx="62">
                  <c:v>22-Mar</c:v>
                </c:pt>
                <c:pt idx="63">
                  <c:v>23-Mar</c:v>
                </c:pt>
                <c:pt idx="64">
                  <c:v>24-Mar</c:v>
                </c:pt>
                <c:pt idx="65">
                  <c:v>25-Mar</c:v>
                </c:pt>
                <c:pt idx="66">
                  <c:v>26-Mar</c:v>
                </c:pt>
                <c:pt idx="67">
                  <c:v>27-Mar</c:v>
                </c:pt>
                <c:pt idx="68">
                  <c:v>28-Mar</c:v>
                </c:pt>
                <c:pt idx="69">
                  <c:v>29-Mar</c:v>
                </c:pt>
                <c:pt idx="70">
                  <c:v>30-Mar</c:v>
                </c:pt>
                <c:pt idx="71">
                  <c:v>31-Mar</c:v>
                </c:pt>
                <c:pt idx="72">
                  <c:v>1-Apr</c:v>
                </c:pt>
                <c:pt idx="73">
                  <c:v>2-Apr</c:v>
                </c:pt>
                <c:pt idx="74">
                  <c:v>3-Apr</c:v>
                </c:pt>
                <c:pt idx="75">
                  <c:v>4-Apr</c:v>
                </c:pt>
                <c:pt idx="76">
                  <c:v>5-Apr</c:v>
                </c:pt>
                <c:pt idx="77">
                  <c:v>6-Apr</c:v>
                </c:pt>
                <c:pt idx="78">
                  <c:v>7-Apr</c:v>
                </c:pt>
                <c:pt idx="79">
                  <c:v>8-Apr</c:v>
                </c:pt>
                <c:pt idx="80">
                  <c:v>9-Apr</c:v>
                </c:pt>
                <c:pt idx="81">
                  <c:v>10-Apr</c:v>
                </c:pt>
                <c:pt idx="82">
                  <c:v>11-Apr</c:v>
                </c:pt>
                <c:pt idx="83">
                  <c:v>12-Apr</c:v>
                </c:pt>
                <c:pt idx="84">
                  <c:v>13-Apr</c:v>
                </c:pt>
                <c:pt idx="85">
                  <c:v>14-Apr</c:v>
                </c:pt>
                <c:pt idx="86">
                  <c:v>15-Apr</c:v>
                </c:pt>
                <c:pt idx="87">
                  <c:v>16-Apr</c:v>
                </c:pt>
                <c:pt idx="88">
                  <c:v>17-Apr</c:v>
                </c:pt>
                <c:pt idx="89">
                  <c:v>18-Apr</c:v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</c:strCache>
            </c:strRef>
          </c:cat>
          <c:val>
            <c:numRef>
              <c:f>ASEAN!$C$2:$C$150</c:f>
              <c:numCache>
                <c:formatCode>General</c:formatCode>
                <c:ptCount val="149"/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14</c:v>
                </c:pt>
                <c:pt idx="17">
                  <c:v>15</c:v>
                </c:pt>
                <c:pt idx="18">
                  <c:v>16</c:v>
                </c:pt>
                <c:pt idx="19">
                  <c:v>17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18</c:v>
                </c:pt>
                <c:pt idx="24">
                  <c:v>19</c:v>
                </c:pt>
                <c:pt idx="25">
                  <c:v>21</c:v>
                </c:pt>
                <c:pt idx="26">
                  <c:v>22</c:v>
                </c:pt>
                <c:pt idx="27">
                  <c:v>22</c:v>
                </c:pt>
                <c:pt idx="28">
                  <c:v>22</c:v>
                </c:pt>
                <c:pt idx="29">
                  <c:v>22</c:v>
                </c:pt>
                <c:pt idx="30">
                  <c:v>22</c:v>
                </c:pt>
                <c:pt idx="31">
                  <c:v>22</c:v>
                </c:pt>
                <c:pt idx="32">
                  <c:v>22</c:v>
                </c:pt>
                <c:pt idx="33">
                  <c:v>22</c:v>
                </c:pt>
                <c:pt idx="34">
                  <c:v>22</c:v>
                </c:pt>
                <c:pt idx="35">
                  <c:v>22</c:v>
                </c:pt>
                <c:pt idx="36">
                  <c:v>22</c:v>
                </c:pt>
                <c:pt idx="37">
                  <c:v>22</c:v>
                </c:pt>
                <c:pt idx="38">
                  <c:v>23</c:v>
                </c:pt>
                <c:pt idx="39">
                  <c:v>25</c:v>
                </c:pt>
                <c:pt idx="40">
                  <c:v>25</c:v>
                </c:pt>
                <c:pt idx="41">
                  <c:v>29</c:v>
                </c:pt>
                <c:pt idx="42">
                  <c:v>29</c:v>
                </c:pt>
                <c:pt idx="43">
                  <c:v>36</c:v>
                </c:pt>
                <c:pt idx="44">
                  <c:v>50</c:v>
                </c:pt>
                <c:pt idx="45">
                  <c:v>55</c:v>
                </c:pt>
                <c:pt idx="46">
                  <c:v>83</c:v>
                </c:pt>
                <c:pt idx="47">
                  <c:v>93</c:v>
                </c:pt>
                <c:pt idx="48">
                  <c:v>99</c:v>
                </c:pt>
                <c:pt idx="49">
                  <c:v>117</c:v>
                </c:pt>
                <c:pt idx="50">
                  <c:v>129</c:v>
                </c:pt>
                <c:pt idx="51">
                  <c:v>149</c:v>
                </c:pt>
                <c:pt idx="52">
                  <c:v>158</c:v>
                </c:pt>
                <c:pt idx="53">
                  <c:v>197</c:v>
                </c:pt>
                <c:pt idx="54">
                  <c:v>238</c:v>
                </c:pt>
                <c:pt idx="55">
                  <c:v>428</c:v>
                </c:pt>
                <c:pt idx="56">
                  <c:v>553</c:v>
                </c:pt>
                <c:pt idx="57">
                  <c:v>673</c:v>
                </c:pt>
                <c:pt idx="58">
                  <c:v>790</c:v>
                </c:pt>
                <c:pt idx="59">
                  <c:v>900</c:v>
                </c:pt>
                <c:pt idx="60">
                  <c:v>1030</c:v>
                </c:pt>
                <c:pt idx="61">
                  <c:v>1183</c:v>
                </c:pt>
                <c:pt idx="62">
                  <c:v>1306</c:v>
                </c:pt>
                <c:pt idx="63">
                  <c:v>1518</c:v>
                </c:pt>
                <c:pt idx="64">
                  <c:v>1624</c:v>
                </c:pt>
                <c:pt idx="65">
                  <c:v>1796</c:v>
                </c:pt>
                <c:pt idx="66">
                  <c:v>2031</c:v>
                </c:pt>
                <c:pt idx="67">
                  <c:v>2161</c:v>
                </c:pt>
                <c:pt idx="68">
                  <c:v>2320</c:v>
                </c:pt>
                <c:pt idx="69">
                  <c:v>2470</c:v>
                </c:pt>
                <c:pt idx="70">
                  <c:v>2626</c:v>
                </c:pt>
                <c:pt idx="71">
                  <c:v>2766</c:v>
                </c:pt>
                <c:pt idx="72">
                  <c:v>2908</c:v>
                </c:pt>
                <c:pt idx="73">
                  <c:v>3116</c:v>
                </c:pt>
                <c:pt idx="74">
                  <c:v>3333</c:v>
                </c:pt>
                <c:pt idx="75">
                  <c:v>3483</c:v>
                </c:pt>
                <c:pt idx="76">
                  <c:v>3662</c:v>
                </c:pt>
                <c:pt idx="77">
                  <c:v>3793</c:v>
                </c:pt>
                <c:pt idx="78">
                  <c:v>3963</c:v>
                </c:pt>
                <c:pt idx="79">
                  <c:v>4119</c:v>
                </c:pt>
                <c:pt idx="80">
                  <c:v>4228</c:v>
                </c:pt>
                <c:pt idx="81">
                  <c:v>4346</c:v>
                </c:pt>
                <c:pt idx="82">
                  <c:v>4530</c:v>
                </c:pt>
                <c:pt idx="83">
                  <c:v>4683</c:v>
                </c:pt>
                <c:pt idx="84">
                  <c:v>4817</c:v>
                </c:pt>
                <c:pt idx="85">
                  <c:v>4987</c:v>
                </c:pt>
                <c:pt idx="86">
                  <c:v>5072</c:v>
                </c:pt>
                <c:pt idx="87">
                  <c:v>5182</c:v>
                </c:pt>
                <c:pt idx="88">
                  <c:v>5251</c:v>
                </c:pt>
                <c:pt idx="89">
                  <c:v>5305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ASEAN!$E$1</c:f>
              <c:strCache>
                <c:ptCount val="1"/>
                <c:pt idx="0">
                  <c:v>INA</c:v>
                </c:pt>
              </c:strCache>
            </c:strRef>
          </c:tx>
          <c:spPr>
            <a:solidFill>
              <a:srgbClr val="ea4335"/>
            </a:solidFill>
            <a:ln w="19080">
              <a:solidFill>
                <a:srgbClr val="ea4335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ASEAN!$A$2:$A$150</c:f>
              <c:strCache>
                <c:ptCount val="149"/>
                <c:pt idx="0">
                  <c:v>13-Jan</c:v>
                </c:pt>
                <c:pt idx="1">
                  <c:v>17-Jan</c:v>
                </c:pt>
                <c:pt idx="2">
                  <c:v>22-Jan</c:v>
                </c:pt>
                <c:pt idx="3">
                  <c:v>23-Jan</c:v>
                </c:pt>
                <c:pt idx="4">
                  <c:v>24-Jan</c:v>
                </c:pt>
                <c:pt idx="5">
                  <c:v>25-Jan</c:v>
                </c:pt>
                <c:pt idx="6">
                  <c:v>26-Jan</c:v>
                </c:pt>
                <c:pt idx="7">
                  <c:v>27-Jan</c:v>
                </c:pt>
                <c:pt idx="8">
                  <c:v>28-Jan</c:v>
                </c:pt>
                <c:pt idx="9">
                  <c:v>29-Jan</c:v>
                </c:pt>
                <c:pt idx="10">
                  <c:v>30-Jan</c:v>
                </c:pt>
                <c:pt idx="11">
                  <c:v>31-Jan</c:v>
                </c:pt>
                <c:pt idx="12">
                  <c:v>1-Feb</c:v>
                </c:pt>
                <c:pt idx="13">
                  <c:v>2-Feb</c:v>
                </c:pt>
                <c:pt idx="14">
                  <c:v>3-Feb</c:v>
                </c:pt>
                <c:pt idx="15">
                  <c:v>4-Feb</c:v>
                </c:pt>
                <c:pt idx="16">
                  <c:v>5-Feb</c:v>
                </c:pt>
                <c:pt idx="17">
                  <c:v>6-Feb</c:v>
                </c:pt>
                <c:pt idx="18">
                  <c:v>7-Feb</c:v>
                </c:pt>
                <c:pt idx="19">
                  <c:v>8-Feb</c:v>
                </c:pt>
                <c:pt idx="20">
                  <c:v>9-Feb</c:v>
                </c:pt>
                <c:pt idx="21">
                  <c:v>10-Feb</c:v>
                </c:pt>
                <c:pt idx="22">
                  <c:v>11-Feb</c:v>
                </c:pt>
                <c:pt idx="23">
                  <c:v>12-Feb</c:v>
                </c:pt>
                <c:pt idx="24">
                  <c:v>13-Feb</c:v>
                </c:pt>
                <c:pt idx="25">
                  <c:v>14-Feb</c:v>
                </c:pt>
                <c:pt idx="26">
                  <c:v>15-Feb</c:v>
                </c:pt>
                <c:pt idx="27">
                  <c:v>16-Feb</c:v>
                </c:pt>
                <c:pt idx="28">
                  <c:v>17-Feb</c:v>
                </c:pt>
                <c:pt idx="29">
                  <c:v>18-Feb</c:v>
                </c:pt>
                <c:pt idx="30">
                  <c:v>19-Feb</c:v>
                </c:pt>
                <c:pt idx="31">
                  <c:v>20-Feb</c:v>
                </c:pt>
                <c:pt idx="32">
                  <c:v>21-Feb</c:v>
                </c:pt>
                <c:pt idx="33">
                  <c:v>22-Feb</c:v>
                </c:pt>
                <c:pt idx="34">
                  <c:v>23-Feb</c:v>
                </c:pt>
                <c:pt idx="35">
                  <c:v>24-Feb</c:v>
                </c:pt>
                <c:pt idx="36">
                  <c:v>25-Feb</c:v>
                </c:pt>
                <c:pt idx="37">
                  <c:v>26-Feb</c:v>
                </c:pt>
                <c:pt idx="38">
                  <c:v>27-Feb</c:v>
                </c:pt>
                <c:pt idx="39">
                  <c:v>28-Feb</c:v>
                </c:pt>
                <c:pt idx="40">
                  <c:v>29-Feb</c:v>
                </c:pt>
                <c:pt idx="41">
                  <c:v>1-Mar</c:v>
                </c:pt>
                <c:pt idx="42">
                  <c:v>2-Mar</c:v>
                </c:pt>
                <c:pt idx="43">
                  <c:v>3-Mar</c:v>
                </c:pt>
                <c:pt idx="44">
                  <c:v>4-Mar</c:v>
                </c:pt>
                <c:pt idx="45">
                  <c:v>5-Mar</c:v>
                </c:pt>
                <c:pt idx="46">
                  <c:v>6-Mar</c:v>
                </c:pt>
                <c:pt idx="47">
                  <c:v>7-Mar</c:v>
                </c:pt>
                <c:pt idx="48">
                  <c:v>8-Mar</c:v>
                </c:pt>
                <c:pt idx="49">
                  <c:v>9-Mar</c:v>
                </c:pt>
                <c:pt idx="50">
                  <c:v>10-Mar</c:v>
                </c:pt>
                <c:pt idx="51">
                  <c:v>11-Mar</c:v>
                </c:pt>
                <c:pt idx="52">
                  <c:v>12-Mar</c:v>
                </c:pt>
                <c:pt idx="53">
                  <c:v>13-Mar</c:v>
                </c:pt>
                <c:pt idx="54">
                  <c:v>14-Mar</c:v>
                </c:pt>
                <c:pt idx="55">
                  <c:v>15-Mar</c:v>
                </c:pt>
                <c:pt idx="56">
                  <c:v>16-Mar</c:v>
                </c:pt>
                <c:pt idx="57">
                  <c:v>17-Mar</c:v>
                </c:pt>
                <c:pt idx="58">
                  <c:v>18-Mar</c:v>
                </c:pt>
                <c:pt idx="59">
                  <c:v>19-Mar</c:v>
                </c:pt>
                <c:pt idx="60">
                  <c:v>20-Mar</c:v>
                </c:pt>
                <c:pt idx="61">
                  <c:v>21-Mar</c:v>
                </c:pt>
                <c:pt idx="62">
                  <c:v>22-Mar</c:v>
                </c:pt>
                <c:pt idx="63">
                  <c:v>23-Mar</c:v>
                </c:pt>
                <c:pt idx="64">
                  <c:v>24-Mar</c:v>
                </c:pt>
                <c:pt idx="65">
                  <c:v>25-Mar</c:v>
                </c:pt>
                <c:pt idx="66">
                  <c:v>26-Mar</c:v>
                </c:pt>
                <c:pt idx="67">
                  <c:v>27-Mar</c:v>
                </c:pt>
                <c:pt idx="68">
                  <c:v>28-Mar</c:v>
                </c:pt>
                <c:pt idx="69">
                  <c:v>29-Mar</c:v>
                </c:pt>
                <c:pt idx="70">
                  <c:v>30-Mar</c:v>
                </c:pt>
                <c:pt idx="71">
                  <c:v>31-Mar</c:v>
                </c:pt>
                <c:pt idx="72">
                  <c:v>1-Apr</c:v>
                </c:pt>
                <c:pt idx="73">
                  <c:v>2-Apr</c:v>
                </c:pt>
                <c:pt idx="74">
                  <c:v>3-Apr</c:v>
                </c:pt>
                <c:pt idx="75">
                  <c:v>4-Apr</c:v>
                </c:pt>
                <c:pt idx="76">
                  <c:v>5-Apr</c:v>
                </c:pt>
                <c:pt idx="77">
                  <c:v>6-Apr</c:v>
                </c:pt>
                <c:pt idx="78">
                  <c:v>7-Apr</c:v>
                </c:pt>
                <c:pt idx="79">
                  <c:v>8-Apr</c:v>
                </c:pt>
                <c:pt idx="80">
                  <c:v>9-Apr</c:v>
                </c:pt>
                <c:pt idx="81">
                  <c:v>10-Apr</c:v>
                </c:pt>
                <c:pt idx="82">
                  <c:v>11-Apr</c:v>
                </c:pt>
                <c:pt idx="83">
                  <c:v>12-Apr</c:v>
                </c:pt>
                <c:pt idx="84">
                  <c:v>13-Apr</c:v>
                </c:pt>
                <c:pt idx="85">
                  <c:v>14-Apr</c:v>
                </c:pt>
                <c:pt idx="86">
                  <c:v>15-Apr</c:v>
                </c:pt>
                <c:pt idx="87">
                  <c:v>16-Apr</c:v>
                </c:pt>
                <c:pt idx="88">
                  <c:v>17-Apr</c:v>
                </c:pt>
                <c:pt idx="89">
                  <c:v>18-Apr</c:v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</c:strCache>
            </c:strRef>
          </c:cat>
          <c:val>
            <c:numRef>
              <c:f>ASEAN!$E$2:$E$150</c:f>
              <c:numCache>
                <c:formatCode>General</c:formatCode>
                <c:ptCount val="149"/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4</c:v>
                </c:pt>
                <c:pt idx="47">
                  <c:v>4</c:v>
                </c:pt>
                <c:pt idx="48">
                  <c:v>6</c:v>
                </c:pt>
                <c:pt idx="49">
                  <c:v>19</c:v>
                </c:pt>
                <c:pt idx="50">
                  <c:v>27</c:v>
                </c:pt>
                <c:pt idx="51">
                  <c:v>34</c:v>
                </c:pt>
                <c:pt idx="52">
                  <c:v>34</c:v>
                </c:pt>
                <c:pt idx="53">
                  <c:v>69</c:v>
                </c:pt>
                <c:pt idx="54">
                  <c:v>96</c:v>
                </c:pt>
                <c:pt idx="55">
                  <c:v>117</c:v>
                </c:pt>
                <c:pt idx="56">
                  <c:v>134</c:v>
                </c:pt>
                <c:pt idx="57">
                  <c:v>172</c:v>
                </c:pt>
                <c:pt idx="58">
                  <c:v>227</c:v>
                </c:pt>
                <c:pt idx="59">
                  <c:v>308</c:v>
                </c:pt>
                <c:pt idx="60">
                  <c:v>369</c:v>
                </c:pt>
                <c:pt idx="61">
                  <c:v>450</c:v>
                </c:pt>
                <c:pt idx="62">
                  <c:v>514</c:v>
                </c:pt>
                <c:pt idx="63">
                  <c:v>579</c:v>
                </c:pt>
                <c:pt idx="64">
                  <c:v>685</c:v>
                </c:pt>
                <c:pt idx="65">
                  <c:v>790</c:v>
                </c:pt>
                <c:pt idx="66">
                  <c:v>893</c:v>
                </c:pt>
                <c:pt idx="67">
                  <c:v>1046</c:v>
                </c:pt>
                <c:pt idx="68">
                  <c:v>1155</c:v>
                </c:pt>
                <c:pt idx="69">
                  <c:v>1285</c:v>
                </c:pt>
                <c:pt idx="70">
                  <c:v>1414</c:v>
                </c:pt>
                <c:pt idx="71">
                  <c:v>1528</c:v>
                </c:pt>
                <c:pt idx="72">
                  <c:v>1677</c:v>
                </c:pt>
                <c:pt idx="73">
                  <c:v>1790</c:v>
                </c:pt>
                <c:pt idx="74">
                  <c:v>1986</c:v>
                </c:pt>
                <c:pt idx="75">
                  <c:v>2092</c:v>
                </c:pt>
                <c:pt idx="76">
                  <c:v>2273</c:v>
                </c:pt>
                <c:pt idx="77">
                  <c:v>2491</c:v>
                </c:pt>
                <c:pt idx="78">
                  <c:v>2738</c:v>
                </c:pt>
                <c:pt idx="79">
                  <c:v>2956</c:v>
                </c:pt>
                <c:pt idx="80">
                  <c:v>3293</c:v>
                </c:pt>
                <c:pt idx="81">
                  <c:v>3512</c:v>
                </c:pt>
                <c:pt idx="82">
                  <c:v>3842</c:v>
                </c:pt>
                <c:pt idx="83">
                  <c:v>4241</c:v>
                </c:pt>
                <c:pt idx="84">
                  <c:v>4557</c:v>
                </c:pt>
                <c:pt idx="85">
                  <c:v>4839</c:v>
                </c:pt>
                <c:pt idx="86">
                  <c:v>5136</c:v>
                </c:pt>
                <c:pt idx="87">
                  <c:v>5516</c:v>
                </c:pt>
                <c:pt idx="88">
                  <c:v>5923</c:v>
                </c:pt>
                <c:pt idx="89">
                  <c:v>6248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ASEAN!$G$1</c:f>
              <c:strCache>
                <c:ptCount val="1"/>
                <c:pt idx="0">
                  <c:v>PHI</c:v>
                </c:pt>
              </c:strCache>
            </c:strRef>
          </c:tx>
          <c:spPr>
            <a:solidFill>
              <a:srgbClr val="fbbc04"/>
            </a:solidFill>
            <a:ln w="19080">
              <a:solidFill>
                <a:srgbClr val="fbbc04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ASEAN!$A$2:$A$150</c:f>
              <c:strCache>
                <c:ptCount val="149"/>
                <c:pt idx="0">
                  <c:v>13-Jan</c:v>
                </c:pt>
                <c:pt idx="1">
                  <c:v>17-Jan</c:v>
                </c:pt>
                <c:pt idx="2">
                  <c:v>22-Jan</c:v>
                </c:pt>
                <c:pt idx="3">
                  <c:v>23-Jan</c:v>
                </c:pt>
                <c:pt idx="4">
                  <c:v>24-Jan</c:v>
                </c:pt>
                <c:pt idx="5">
                  <c:v>25-Jan</c:v>
                </c:pt>
                <c:pt idx="6">
                  <c:v>26-Jan</c:v>
                </c:pt>
                <c:pt idx="7">
                  <c:v>27-Jan</c:v>
                </c:pt>
                <c:pt idx="8">
                  <c:v>28-Jan</c:v>
                </c:pt>
                <c:pt idx="9">
                  <c:v>29-Jan</c:v>
                </c:pt>
                <c:pt idx="10">
                  <c:v>30-Jan</c:v>
                </c:pt>
                <c:pt idx="11">
                  <c:v>31-Jan</c:v>
                </c:pt>
                <c:pt idx="12">
                  <c:v>1-Feb</c:v>
                </c:pt>
                <c:pt idx="13">
                  <c:v>2-Feb</c:v>
                </c:pt>
                <c:pt idx="14">
                  <c:v>3-Feb</c:v>
                </c:pt>
                <c:pt idx="15">
                  <c:v>4-Feb</c:v>
                </c:pt>
                <c:pt idx="16">
                  <c:v>5-Feb</c:v>
                </c:pt>
                <c:pt idx="17">
                  <c:v>6-Feb</c:v>
                </c:pt>
                <c:pt idx="18">
                  <c:v>7-Feb</c:v>
                </c:pt>
                <c:pt idx="19">
                  <c:v>8-Feb</c:v>
                </c:pt>
                <c:pt idx="20">
                  <c:v>9-Feb</c:v>
                </c:pt>
                <c:pt idx="21">
                  <c:v>10-Feb</c:v>
                </c:pt>
                <c:pt idx="22">
                  <c:v>11-Feb</c:v>
                </c:pt>
                <c:pt idx="23">
                  <c:v>12-Feb</c:v>
                </c:pt>
                <c:pt idx="24">
                  <c:v>13-Feb</c:v>
                </c:pt>
                <c:pt idx="25">
                  <c:v>14-Feb</c:v>
                </c:pt>
                <c:pt idx="26">
                  <c:v>15-Feb</c:v>
                </c:pt>
                <c:pt idx="27">
                  <c:v>16-Feb</c:v>
                </c:pt>
                <c:pt idx="28">
                  <c:v>17-Feb</c:v>
                </c:pt>
                <c:pt idx="29">
                  <c:v>18-Feb</c:v>
                </c:pt>
                <c:pt idx="30">
                  <c:v>19-Feb</c:v>
                </c:pt>
                <c:pt idx="31">
                  <c:v>20-Feb</c:v>
                </c:pt>
                <c:pt idx="32">
                  <c:v>21-Feb</c:v>
                </c:pt>
                <c:pt idx="33">
                  <c:v>22-Feb</c:v>
                </c:pt>
                <c:pt idx="34">
                  <c:v>23-Feb</c:v>
                </c:pt>
                <c:pt idx="35">
                  <c:v>24-Feb</c:v>
                </c:pt>
                <c:pt idx="36">
                  <c:v>25-Feb</c:v>
                </c:pt>
                <c:pt idx="37">
                  <c:v>26-Feb</c:v>
                </c:pt>
                <c:pt idx="38">
                  <c:v>27-Feb</c:v>
                </c:pt>
                <c:pt idx="39">
                  <c:v>28-Feb</c:v>
                </c:pt>
                <c:pt idx="40">
                  <c:v>29-Feb</c:v>
                </c:pt>
                <c:pt idx="41">
                  <c:v>1-Mar</c:v>
                </c:pt>
                <c:pt idx="42">
                  <c:v>2-Mar</c:v>
                </c:pt>
                <c:pt idx="43">
                  <c:v>3-Mar</c:v>
                </c:pt>
                <c:pt idx="44">
                  <c:v>4-Mar</c:v>
                </c:pt>
                <c:pt idx="45">
                  <c:v>5-Mar</c:v>
                </c:pt>
                <c:pt idx="46">
                  <c:v>6-Mar</c:v>
                </c:pt>
                <c:pt idx="47">
                  <c:v>7-Mar</c:v>
                </c:pt>
                <c:pt idx="48">
                  <c:v>8-Mar</c:v>
                </c:pt>
                <c:pt idx="49">
                  <c:v>9-Mar</c:v>
                </c:pt>
                <c:pt idx="50">
                  <c:v>10-Mar</c:v>
                </c:pt>
                <c:pt idx="51">
                  <c:v>11-Mar</c:v>
                </c:pt>
                <c:pt idx="52">
                  <c:v>12-Mar</c:v>
                </c:pt>
                <c:pt idx="53">
                  <c:v>13-Mar</c:v>
                </c:pt>
                <c:pt idx="54">
                  <c:v>14-Mar</c:v>
                </c:pt>
                <c:pt idx="55">
                  <c:v>15-Mar</c:v>
                </c:pt>
                <c:pt idx="56">
                  <c:v>16-Mar</c:v>
                </c:pt>
                <c:pt idx="57">
                  <c:v>17-Mar</c:v>
                </c:pt>
                <c:pt idx="58">
                  <c:v>18-Mar</c:v>
                </c:pt>
                <c:pt idx="59">
                  <c:v>19-Mar</c:v>
                </c:pt>
                <c:pt idx="60">
                  <c:v>20-Mar</c:v>
                </c:pt>
                <c:pt idx="61">
                  <c:v>21-Mar</c:v>
                </c:pt>
                <c:pt idx="62">
                  <c:v>22-Mar</c:v>
                </c:pt>
                <c:pt idx="63">
                  <c:v>23-Mar</c:v>
                </c:pt>
                <c:pt idx="64">
                  <c:v>24-Mar</c:v>
                </c:pt>
                <c:pt idx="65">
                  <c:v>25-Mar</c:v>
                </c:pt>
                <c:pt idx="66">
                  <c:v>26-Mar</c:v>
                </c:pt>
                <c:pt idx="67">
                  <c:v>27-Mar</c:v>
                </c:pt>
                <c:pt idx="68">
                  <c:v>28-Mar</c:v>
                </c:pt>
                <c:pt idx="69">
                  <c:v>29-Mar</c:v>
                </c:pt>
                <c:pt idx="70">
                  <c:v>30-Mar</c:v>
                </c:pt>
                <c:pt idx="71">
                  <c:v>31-Mar</c:v>
                </c:pt>
                <c:pt idx="72">
                  <c:v>1-Apr</c:v>
                </c:pt>
                <c:pt idx="73">
                  <c:v>2-Apr</c:v>
                </c:pt>
                <c:pt idx="74">
                  <c:v>3-Apr</c:v>
                </c:pt>
                <c:pt idx="75">
                  <c:v>4-Apr</c:v>
                </c:pt>
                <c:pt idx="76">
                  <c:v>5-Apr</c:v>
                </c:pt>
                <c:pt idx="77">
                  <c:v>6-Apr</c:v>
                </c:pt>
                <c:pt idx="78">
                  <c:v>7-Apr</c:v>
                </c:pt>
                <c:pt idx="79">
                  <c:v>8-Apr</c:v>
                </c:pt>
                <c:pt idx="80">
                  <c:v>9-Apr</c:v>
                </c:pt>
                <c:pt idx="81">
                  <c:v>10-Apr</c:v>
                </c:pt>
                <c:pt idx="82">
                  <c:v>11-Apr</c:v>
                </c:pt>
                <c:pt idx="83">
                  <c:v>12-Apr</c:v>
                </c:pt>
                <c:pt idx="84">
                  <c:v>13-Apr</c:v>
                </c:pt>
                <c:pt idx="85">
                  <c:v>14-Apr</c:v>
                </c:pt>
                <c:pt idx="86">
                  <c:v>15-Apr</c:v>
                </c:pt>
                <c:pt idx="87">
                  <c:v>16-Apr</c:v>
                </c:pt>
                <c:pt idx="88">
                  <c:v>17-Apr</c:v>
                </c:pt>
                <c:pt idx="89">
                  <c:v>18-Apr</c:v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</c:strCache>
            </c:strRef>
          </c:cat>
          <c:val>
            <c:numRef>
              <c:f>ASEAN!$G$2:$G$150</c:f>
              <c:numCache>
                <c:formatCode>General</c:formatCode>
                <c:ptCount val="149"/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5</c:v>
                </c:pt>
                <c:pt idx="46">
                  <c:v>5</c:v>
                </c:pt>
                <c:pt idx="47">
                  <c:v>6</c:v>
                </c:pt>
                <c:pt idx="48">
                  <c:v>10</c:v>
                </c:pt>
                <c:pt idx="49">
                  <c:v>24</c:v>
                </c:pt>
                <c:pt idx="50">
                  <c:v>33</c:v>
                </c:pt>
                <c:pt idx="51">
                  <c:v>49</c:v>
                </c:pt>
                <c:pt idx="52">
                  <c:v>52</c:v>
                </c:pt>
                <c:pt idx="53">
                  <c:v>64</c:v>
                </c:pt>
                <c:pt idx="54">
                  <c:v>111</c:v>
                </c:pt>
                <c:pt idx="55">
                  <c:v>140</c:v>
                </c:pt>
                <c:pt idx="56">
                  <c:v>142</c:v>
                </c:pt>
                <c:pt idx="57">
                  <c:v>187</c:v>
                </c:pt>
                <c:pt idx="58">
                  <c:v>202</c:v>
                </c:pt>
                <c:pt idx="59">
                  <c:v>217</c:v>
                </c:pt>
                <c:pt idx="60">
                  <c:v>230</c:v>
                </c:pt>
                <c:pt idx="61">
                  <c:v>307</c:v>
                </c:pt>
                <c:pt idx="62">
                  <c:v>380</c:v>
                </c:pt>
                <c:pt idx="63">
                  <c:v>462</c:v>
                </c:pt>
                <c:pt idx="64">
                  <c:v>552</c:v>
                </c:pt>
                <c:pt idx="65">
                  <c:v>636</c:v>
                </c:pt>
                <c:pt idx="66">
                  <c:v>707</c:v>
                </c:pt>
                <c:pt idx="67">
                  <c:v>803</c:v>
                </c:pt>
                <c:pt idx="68">
                  <c:v>1075</c:v>
                </c:pt>
                <c:pt idx="69">
                  <c:v>1418</c:v>
                </c:pt>
                <c:pt idx="70">
                  <c:v>1546</c:v>
                </c:pt>
                <c:pt idx="71">
                  <c:v>2084</c:v>
                </c:pt>
                <c:pt idx="72">
                  <c:v>2311</c:v>
                </c:pt>
                <c:pt idx="73">
                  <c:v>2633</c:v>
                </c:pt>
                <c:pt idx="74">
                  <c:v>3018</c:v>
                </c:pt>
                <c:pt idx="75">
                  <c:v>3094</c:v>
                </c:pt>
                <c:pt idx="76">
                  <c:v>3246</c:v>
                </c:pt>
                <c:pt idx="77">
                  <c:v>3660</c:v>
                </c:pt>
                <c:pt idx="78">
                  <c:v>3764</c:v>
                </c:pt>
                <c:pt idx="79">
                  <c:v>3870</c:v>
                </c:pt>
                <c:pt idx="80">
                  <c:v>4076</c:v>
                </c:pt>
                <c:pt idx="81">
                  <c:v>4195</c:v>
                </c:pt>
                <c:pt idx="82">
                  <c:v>4428</c:v>
                </c:pt>
                <c:pt idx="83">
                  <c:v>4648</c:v>
                </c:pt>
                <c:pt idx="84">
                  <c:v>4932</c:v>
                </c:pt>
                <c:pt idx="85">
                  <c:v>5223</c:v>
                </c:pt>
                <c:pt idx="86">
                  <c:v>5453</c:v>
                </c:pt>
                <c:pt idx="87">
                  <c:v>5660</c:v>
                </c:pt>
                <c:pt idx="88">
                  <c:v>5878</c:v>
                </c:pt>
                <c:pt idx="89">
                  <c:v>6087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ASEAN!$I$1</c:f>
              <c:strCache>
                <c:ptCount val="1"/>
                <c:pt idx="0">
                  <c:v>SIN</c:v>
                </c:pt>
              </c:strCache>
            </c:strRef>
          </c:tx>
          <c:spPr>
            <a:solidFill>
              <a:srgbClr val="34a853"/>
            </a:solidFill>
            <a:ln w="19080">
              <a:solidFill>
                <a:srgbClr val="34a853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ASEAN!$A$2:$A$150</c:f>
              <c:strCache>
                <c:ptCount val="149"/>
                <c:pt idx="0">
                  <c:v>13-Jan</c:v>
                </c:pt>
                <c:pt idx="1">
                  <c:v>17-Jan</c:v>
                </c:pt>
                <c:pt idx="2">
                  <c:v>22-Jan</c:v>
                </c:pt>
                <c:pt idx="3">
                  <c:v>23-Jan</c:v>
                </c:pt>
                <c:pt idx="4">
                  <c:v>24-Jan</c:v>
                </c:pt>
                <c:pt idx="5">
                  <c:v>25-Jan</c:v>
                </c:pt>
                <c:pt idx="6">
                  <c:v>26-Jan</c:v>
                </c:pt>
                <c:pt idx="7">
                  <c:v>27-Jan</c:v>
                </c:pt>
                <c:pt idx="8">
                  <c:v>28-Jan</c:v>
                </c:pt>
                <c:pt idx="9">
                  <c:v>29-Jan</c:v>
                </c:pt>
                <c:pt idx="10">
                  <c:v>30-Jan</c:v>
                </c:pt>
                <c:pt idx="11">
                  <c:v>31-Jan</c:v>
                </c:pt>
                <c:pt idx="12">
                  <c:v>1-Feb</c:v>
                </c:pt>
                <c:pt idx="13">
                  <c:v>2-Feb</c:v>
                </c:pt>
                <c:pt idx="14">
                  <c:v>3-Feb</c:v>
                </c:pt>
                <c:pt idx="15">
                  <c:v>4-Feb</c:v>
                </c:pt>
                <c:pt idx="16">
                  <c:v>5-Feb</c:v>
                </c:pt>
                <c:pt idx="17">
                  <c:v>6-Feb</c:v>
                </c:pt>
                <c:pt idx="18">
                  <c:v>7-Feb</c:v>
                </c:pt>
                <c:pt idx="19">
                  <c:v>8-Feb</c:v>
                </c:pt>
                <c:pt idx="20">
                  <c:v>9-Feb</c:v>
                </c:pt>
                <c:pt idx="21">
                  <c:v>10-Feb</c:v>
                </c:pt>
                <c:pt idx="22">
                  <c:v>11-Feb</c:v>
                </c:pt>
                <c:pt idx="23">
                  <c:v>12-Feb</c:v>
                </c:pt>
                <c:pt idx="24">
                  <c:v>13-Feb</c:v>
                </c:pt>
                <c:pt idx="25">
                  <c:v>14-Feb</c:v>
                </c:pt>
                <c:pt idx="26">
                  <c:v>15-Feb</c:v>
                </c:pt>
                <c:pt idx="27">
                  <c:v>16-Feb</c:v>
                </c:pt>
                <c:pt idx="28">
                  <c:v>17-Feb</c:v>
                </c:pt>
                <c:pt idx="29">
                  <c:v>18-Feb</c:v>
                </c:pt>
                <c:pt idx="30">
                  <c:v>19-Feb</c:v>
                </c:pt>
                <c:pt idx="31">
                  <c:v>20-Feb</c:v>
                </c:pt>
                <c:pt idx="32">
                  <c:v>21-Feb</c:v>
                </c:pt>
                <c:pt idx="33">
                  <c:v>22-Feb</c:v>
                </c:pt>
                <c:pt idx="34">
                  <c:v>23-Feb</c:v>
                </c:pt>
                <c:pt idx="35">
                  <c:v>24-Feb</c:v>
                </c:pt>
                <c:pt idx="36">
                  <c:v>25-Feb</c:v>
                </c:pt>
                <c:pt idx="37">
                  <c:v>26-Feb</c:v>
                </c:pt>
                <c:pt idx="38">
                  <c:v>27-Feb</c:v>
                </c:pt>
                <c:pt idx="39">
                  <c:v>28-Feb</c:v>
                </c:pt>
                <c:pt idx="40">
                  <c:v>29-Feb</c:v>
                </c:pt>
                <c:pt idx="41">
                  <c:v>1-Mar</c:v>
                </c:pt>
                <c:pt idx="42">
                  <c:v>2-Mar</c:v>
                </c:pt>
                <c:pt idx="43">
                  <c:v>3-Mar</c:v>
                </c:pt>
                <c:pt idx="44">
                  <c:v>4-Mar</c:v>
                </c:pt>
                <c:pt idx="45">
                  <c:v>5-Mar</c:v>
                </c:pt>
                <c:pt idx="46">
                  <c:v>6-Mar</c:v>
                </c:pt>
                <c:pt idx="47">
                  <c:v>7-Mar</c:v>
                </c:pt>
                <c:pt idx="48">
                  <c:v>8-Mar</c:v>
                </c:pt>
                <c:pt idx="49">
                  <c:v>9-Mar</c:v>
                </c:pt>
                <c:pt idx="50">
                  <c:v>10-Mar</c:v>
                </c:pt>
                <c:pt idx="51">
                  <c:v>11-Mar</c:v>
                </c:pt>
                <c:pt idx="52">
                  <c:v>12-Mar</c:v>
                </c:pt>
                <c:pt idx="53">
                  <c:v>13-Mar</c:v>
                </c:pt>
                <c:pt idx="54">
                  <c:v>14-Mar</c:v>
                </c:pt>
                <c:pt idx="55">
                  <c:v>15-Mar</c:v>
                </c:pt>
                <c:pt idx="56">
                  <c:v>16-Mar</c:v>
                </c:pt>
                <c:pt idx="57">
                  <c:v>17-Mar</c:v>
                </c:pt>
                <c:pt idx="58">
                  <c:v>18-Mar</c:v>
                </c:pt>
                <c:pt idx="59">
                  <c:v>19-Mar</c:v>
                </c:pt>
                <c:pt idx="60">
                  <c:v>20-Mar</c:v>
                </c:pt>
                <c:pt idx="61">
                  <c:v>21-Mar</c:v>
                </c:pt>
                <c:pt idx="62">
                  <c:v>22-Mar</c:v>
                </c:pt>
                <c:pt idx="63">
                  <c:v>23-Mar</c:v>
                </c:pt>
                <c:pt idx="64">
                  <c:v>24-Mar</c:v>
                </c:pt>
                <c:pt idx="65">
                  <c:v>25-Mar</c:v>
                </c:pt>
                <c:pt idx="66">
                  <c:v>26-Mar</c:v>
                </c:pt>
                <c:pt idx="67">
                  <c:v>27-Mar</c:v>
                </c:pt>
                <c:pt idx="68">
                  <c:v>28-Mar</c:v>
                </c:pt>
                <c:pt idx="69">
                  <c:v>29-Mar</c:v>
                </c:pt>
                <c:pt idx="70">
                  <c:v>30-Mar</c:v>
                </c:pt>
                <c:pt idx="71">
                  <c:v>31-Mar</c:v>
                </c:pt>
                <c:pt idx="72">
                  <c:v>1-Apr</c:v>
                </c:pt>
                <c:pt idx="73">
                  <c:v>2-Apr</c:v>
                </c:pt>
                <c:pt idx="74">
                  <c:v>3-Apr</c:v>
                </c:pt>
                <c:pt idx="75">
                  <c:v>4-Apr</c:v>
                </c:pt>
                <c:pt idx="76">
                  <c:v>5-Apr</c:v>
                </c:pt>
                <c:pt idx="77">
                  <c:v>6-Apr</c:v>
                </c:pt>
                <c:pt idx="78">
                  <c:v>7-Apr</c:v>
                </c:pt>
                <c:pt idx="79">
                  <c:v>8-Apr</c:v>
                </c:pt>
                <c:pt idx="80">
                  <c:v>9-Apr</c:v>
                </c:pt>
                <c:pt idx="81">
                  <c:v>10-Apr</c:v>
                </c:pt>
                <c:pt idx="82">
                  <c:v>11-Apr</c:v>
                </c:pt>
                <c:pt idx="83">
                  <c:v>12-Apr</c:v>
                </c:pt>
                <c:pt idx="84">
                  <c:v>13-Apr</c:v>
                </c:pt>
                <c:pt idx="85">
                  <c:v>14-Apr</c:v>
                </c:pt>
                <c:pt idx="86">
                  <c:v>15-Apr</c:v>
                </c:pt>
                <c:pt idx="87">
                  <c:v>16-Apr</c:v>
                </c:pt>
                <c:pt idx="88">
                  <c:v>17-Apr</c:v>
                </c:pt>
                <c:pt idx="89">
                  <c:v>18-Apr</c:v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</c:strCache>
            </c:strRef>
          </c:cat>
          <c:val>
            <c:numRef>
              <c:f>ASEAN!$I$2:$I$150</c:f>
              <c:numCache>
                <c:formatCode>General</c:formatCode>
                <c:ptCount val="149"/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7</c:v>
                </c:pt>
                <c:pt idx="9">
                  <c:v>10</c:v>
                </c:pt>
                <c:pt idx="10">
                  <c:v>13</c:v>
                </c:pt>
                <c:pt idx="11">
                  <c:v>16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24</c:v>
                </c:pt>
                <c:pt idx="16">
                  <c:v>28</c:v>
                </c:pt>
                <c:pt idx="17">
                  <c:v>30</c:v>
                </c:pt>
                <c:pt idx="18">
                  <c:v>33</c:v>
                </c:pt>
                <c:pt idx="19">
                  <c:v>40</c:v>
                </c:pt>
                <c:pt idx="20">
                  <c:v>43</c:v>
                </c:pt>
                <c:pt idx="21">
                  <c:v>45</c:v>
                </c:pt>
                <c:pt idx="22">
                  <c:v>47</c:v>
                </c:pt>
                <c:pt idx="23">
                  <c:v>50</c:v>
                </c:pt>
                <c:pt idx="24">
                  <c:v>58</c:v>
                </c:pt>
                <c:pt idx="25">
                  <c:v>67</c:v>
                </c:pt>
                <c:pt idx="26">
                  <c:v>72</c:v>
                </c:pt>
                <c:pt idx="27">
                  <c:v>75</c:v>
                </c:pt>
                <c:pt idx="28">
                  <c:v>77</c:v>
                </c:pt>
                <c:pt idx="29">
                  <c:v>81</c:v>
                </c:pt>
                <c:pt idx="30">
                  <c:v>84</c:v>
                </c:pt>
                <c:pt idx="31">
                  <c:v>85</c:v>
                </c:pt>
                <c:pt idx="32">
                  <c:v>86</c:v>
                </c:pt>
                <c:pt idx="33">
                  <c:v>89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93</c:v>
                </c:pt>
                <c:pt idx="38">
                  <c:v>96</c:v>
                </c:pt>
                <c:pt idx="39">
                  <c:v>98</c:v>
                </c:pt>
                <c:pt idx="40">
                  <c:v>102</c:v>
                </c:pt>
                <c:pt idx="41">
                  <c:v>106</c:v>
                </c:pt>
                <c:pt idx="42">
                  <c:v>108</c:v>
                </c:pt>
                <c:pt idx="43">
                  <c:v>110</c:v>
                </c:pt>
                <c:pt idx="44">
                  <c:v>112</c:v>
                </c:pt>
                <c:pt idx="45">
                  <c:v>117</c:v>
                </c:pt>
                <c:pt idx="46">
                  <c:v>130</c:v>
                </c:pt>
                <c:pt idx="47">
                  <c:v>138</c:v>
                </c:pt>
                <c:pt idx="48">
                  <c:v>150</c:v>
                </c:pt>
                <c:pt idx="49">
                  <c:v>160</c:v>
                </c:pt>
                <c:pt idx="50">
                  <c:v>166</c:v>
                </c:pt>
                <c:pt idx="51">
                  <c:v>178</c:v>
                </c:pt>
                <c:pt idx="52">
                  <c:v>187</c:v>
                </c:pt>
                <c:pt idx="53">
                  <c:v>200</c:v>
                </c:pt>
                <c:pt idx="54">
                  <c:v>212</c:v>
                </c:pt>
                <c:pt idx="55">
                  <c:v>226</c:v>
                </c:pt>
                <c:pt idx="56">
                  <c:v>243</c:v>
                </c:pt>
                <c:pt idx="57">
                  <c:v>260</c:v>
                </c:pt>
                <c:pt idx="58">
                  <c:v>313</c:v>
                </c:pt>
                <c:pt idx="59">
                  <c:v>345</c:v>
                </c:pt>
                <c:pt idx="60">
                  <c:v>385</c:v>
                </c:pt>
                <c:pt idx="61">
                  <c:v>432</c:v>
                </c:pt>
                <c:pt idx="62">
                  <c:v>455</c:v>
                </c:pt>
                <c:pt idx="63">
                  <c:v>509</c:v>
                </c:pt>
                <c:pt idx="64">
                  <c:v>558</c:v>
                </c:pt>
                <c:pt idx="65">
                  <c:v>631</c:v>
                </c:pt>
                <c:pt idx="66">
                  <c:v>683</c:v>
                </c:pt>
                <c:pt idx="67">
                  <c:v>732</c:v>
                </c:pt>
                <c:pt idx="68">
                  <c:v>802</c:v>
                </c:pt>
                <c:pt idx="69">
                  <c:v>844</c:v>
                </c:pt>
                <c:pt idx="70">
                  <c:v>879</c:v>
                </c:pt>
                <c:pt idx="71">
                  <c:v>926</c:v>
                </c:pt>
                <c:pt idx="72">
                  <c:v>1000</c:v>
                </c:pt>
                <c:pt idx="73">
                  <c:v>1049</c:v>
                </c:pt>
                <c:pt idx="74">
                  <c:v>1114</c:v>
                </c:pt>
                <c:pt idx="75">
                  <c:v>1189</c:v>
                </c:pt>
                <c:pt idx="76">
                  <c:v>1309</c:v>
                </c:pt>
                <c:pt idx="77">
                  <c:v>1375</c:v>
                </c:pt>
                <c:pt idx="78">
                  <c:v>1481</c:v>
                </c:pt>
                <c:pt idx="79">
                  <c:v>1623</c:v>
                </c:pt>
                <c:pt idx="80">
                  <c:v>1910</c:v>
                </c:pt>
                <c:pt idx="81">
                  <c:v>2108</c:v>
                </c:pt>
                <c:pt idx="82">
                  <c:v>2299</c:v>
                </c:pt>
                <c:pt idx="83">
                  <c:v>2532</c:v>
                </c:pt>
                <c:pt idx="84">
                  <c:v>2918</c:v>
                </c:pt>
                <c:pt idx="85">
                  <c:v>3252</c:v>
                </c:pt>
                <c:pt idx="86">
                  <c:v>3699</c:v>
                </c:pt>
                <c:pt idx="87">
                  <c:v>4427</c:v>
                </c:pt>
                <c:pt idx="88">
                  <c:v>5050</c:v>
                </c:pt>
                <c:pt idx="89">
                  <c:v>5992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ASEAN!$K$1</c:f>
              <c:strCache>
                <c:ptCount val="1"/>
                <c:pt idx="0">
                  <c:v>THA</c:v>
                </c:pt>
              </c:strCache>
            </c:strRef>
          </c:tx>
          <c:spPr>
            <a:solidFill>
              <a:srgbClr val="ff6d01"/>
            </a:solidFill>
            <a:ln w="19080">
              <a:solidFill>
                <a:srgbClr val="ff6d01"/>
              </a:solidFill>
              <a:round/>
            </a:ln>
          </c:spPr>
          <c:marker>
            <c:symbol val="none"/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ASEAN!$A$2:$A$150</c:f>
              <c:strCache>
                <c:ptCount val="149"/>
                <c:pt idx="0">
                  <c:v>13-Jan</c:v>
                </c:pt>
                <c:pt idx="1">
                  <c:v>17-Jan</c:v>
                </c:pt>
                <c:pt idx="2">
                  <c:v>22-Jan</c:v>
                </c:pt>
                <c:pt idx="3">
                  <c:v>23-Jan</c:v>
                </c:pt>
                <c:pt idx="4">
                  <c:v>24-Jan</c:v>
                </c:pt>
                <c:pt idx="5">
                  <c:v>25-Jan</c:v>
                </c:pt>
                <c:pt idx="6">
                  <c:v>26-Jan</c:v>
                </c:pt>
                <c:pt idx="7">
                  <c:v>27-Jan</c:v>
                </c:pt>
                <c:pt idx="8">
                  <c:v>28-Jan</c:v>
                </c:pt>
                <c:pt idx="9">
                  <c:v>29-Jan</c:v>
                </c:pt>
                <c:pt idx="10">
                  <c:v>30-Jan</c:v>
                </c:pt>
                <c:pt idx="11">
                  <c:v>31-Jan</c:v>
                </c:pt>
                <c:pt idx="12">
                  <c:v>1-Feb</c:v>
                </c:pt>
                <c:pt idx="13">
                  <c:v>2-Feb</c:v>
                </c:pt>
                <c:pt idx="14">
                  <c:v>3-Feb</c:v>
                </c:pt>
                <c:pt idx="15">
                  <c:v>4-Feb</c:v>
                </c:pt>
                <c:pt idx="16">
                  <c:v>5-Feb</c:v>
                </c:pt>
                <c:pt idx="17">
                  <c:v>6-Feb</c:v>
                </c:pt>
                <c:pt idx="18">
                  <c:v>7-Feb</c:v>
                </c:pt>
                <c:pt idx="19">
                  <c:v>8-Feb</c:v>
                </c:pt>
                <c:pt idx="20">
                  <c:v>9-Feb</c:v>
                </c:pt>
                <c:pt idx="21">
                  <c:v>10-Feb</c:v>
                </c:pt>
                <c:pt idx="22">
                  <c:v>11-Feb</c:v>
                </c:pt>
                <c:pt idx="23">
                  <c:v>12-Feb</c:v>
                </c:pt>
                <c:pt idx="24">
                  <c:v>13-Feb</c:v>
                </c:pt>
                <c:pt idx="25">
                  <c:v>14-Feb</c:v>
                </c:pt>
                <c:pt idx="26">
                  <c:v>15-Feb</c:v>
                </c:pt>
                <c:pt idx="27">
                  <c:v>16-Feb</c:v>
                </c:pt>
                <c:pt idx="28">
                  <c:v>17-Feb</c:v>
                </c:pt>
                <c:pt idx="29">
                  <c:v>18-Feb</c:v>
                </c:pt>
                <c:pt idx="30">
                  <c:v>19-Feb</c:v>
                </c:pt>
                <c:pt idx="31">
                  <c:v>20-Feb</c:v>
                </c:pt>
                <c:pt idx="32">
                  <c:v>21-Feb</c:v>
                </c:pt>
                <c:pt idx="33">
                  <c:v>22-Feb</c:v>
                </c:pt>
                <c:pt idx="34">
                  <c:v>23-Feb</c:v>
                </c:pt>
                <c:pt idx="35">
                  <c:v>24-Feb</c:v>
                </c:pt>
                <c:pt idx="36">
                  <c:v>25-Feb</c:v>
                </c:pt>
                <c:pt idx="37">
                  <c:v>26-Feb</c:v>
                </c:pt>
                <c:pt idx="38">
                  <c:v>27-Feb</c:v>
                </c:pt>
                <c:pt idx="39">
                  <c:v>28-Feb</c:v>
                </c:pt>
                <c:pt idx="40">
                  <c:v>29-Feb</c:v>
                </c:pt>
                <c:pt idx="41">
                  <c:v>1-Mar</c:v>
                </c:pt>
                <c:pt idx="42">
                  <c:v>2-Mar</c:v>
                </c:pt>
                <c:pt idx="43">
                  <c:v>3-Mar</c:v>
                </c:pt>
                <c:pt idx="44">
                  <c:v>4-Mar</c:v>
                </c:pt>
                <c:pt idx="45">
                  <c:v>5-Mar</c:v>
                </c:pt>
                <c:pt idx="46">
                  <c:v>6-Mar</c:v>
                </c:pt>
                <c:pt idx="47">
                  <c:v>7-Mar</c:v>
                </c:pt>
                <c:pt idx="48">
                  <c:v>8-Mar</c:v>
                </c:pt>
                <c:pt idx="49">
                  <c:v>9-Mar</c:v>
                </c:pt>
                <c:pt idx="50">
                  <c:v>10-Mar</c:v>
                </c:pt>
                <c:pt idx="51">
                  <c:v>11-Mar</c:v>
                </c:pt>
                <c:pt idx="52">
                  <c:v>12-Mar</c:v>
                </c:pt>
                <c:pt idx="53">
                  <c:v>13-Mar</c:v>
                </c:pt>
                <c:pt idx="54">
                  <c:v>14-Mar</c:v>
                </c:pt>
                <c:pt idx="55">
                  <c:v>15-Mar</c:v>
                </c:pt>
                <c:pt idx="56">
                  <c:v>16-Mar</c:v>
                </c:pt>
                <c:pt idx="57">
                  <c:v>17-Mar</c:v>
                </c:pt>
                <c:pt idx="58">
                  <c:v>18-Mar</c:v>
                </c:pt>
                <c:pt idx="59">
                  <c:v>19-Mar</c:v>
                </c:pt>
                <c:pt idx="60">
                  <c:v>20-Mar</c:v>
                </c:pt>
                <c:pt idx="61">
                  <c:v>21-Mar</c:v>
                </c:pt>
                <c:pt idx="62">
                  <c:v>22-Mar</c:v>
                </c:pt>
                <c:pt idx="63">
                  <c:v>23-Mar</c:v>
                </c:pt>
                <c:pt idx="64">
                  <c:v>24-Mar</c:v>
                </c:pt>
                <c:pt idx="65">
                  <c:v>25-Mar</c:v>
                </c:pt>
                <c:pt idx="66">
                  <c:v>26-Mar</c:v>
                </c:pt>
                <c:pt idx="67">
                  <c:v>27-Mar</c:v>
                </c:pt>
                <c:pt idx="68">
                  <c:v>28-Mar</c:v>
                </c:pt>
                <c:pt idx="69">
                  <c:v>29-Mar</c:v>
                </c:pt>
                <c:pt idx="70">
                  <c:v>30-Mar</c:v>
                </c:pt>
                <c:pt idx="71">
                  <c:v>31-Mar</c:v>
                </c:pt>
                <c:pt idx="72">
                  <c:v>1-Apr</c:v>
                </c:pt>
                <c:pt idx="73">
                  <c:v>2-Apr</c:v>
                </c:pt>
                <c:pt idx="74">
                  <c:v>3-Apr</c:v>
                </c:pt>
                <c:pt idx="75">
                  <c:v>4-Apr</c:v>
                </c:pt>
                <c:pt idx="76">
                  <c:v>5-Apr</c:v>
                </c:pt>
                <c:pt idx="77">
                  <c:v>6-Apr</c:v>
                </c:pt>
                <c:pt idx="78">
                  <c:v>7-Apr</c:v>
                </c:pt>
                <c:pt idx="79">
                  <c:v>8-Apr</c:v>
                </c:pt>
                <c:pt idx="80">
                  <c:v>9-Apr</c:v>
                </c:pt>
                <c:pt idx="81">
                  <c:v>10-Apr</c:v>
                </c:pt>
                <c:pt idx="82">
                  <c:v>11-Apr</c:v>
                </c:pt>
                <c:pt idx="83">
                  <c:v>12-Apr</c:v>
                </c:pt>
                <c:pt idx="84">
                  <c:v>13-Apr</c:v>
                </c:pt>
                <c:pt idx="85">
                  <c:v>14-Apr</c:v>
                </c:pt>
                <c:pt idx="86">
                  <c:v>15-Apr</c:v>
                </c:pt>
                <c:pt idx="87">
                  <c:v>16-Apr</c:v>
                </c:pt>
                <c:pt idx="88">
                  <c:v>17-Apr</c:v>
                </c:pt>
                <c:pt idx="89">
                  <c:v>18-Apr</c:v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</c:strCache>
            </c:strRef>
          </c:cat>
          <c:val>
            <c:numRef>
              <c:f>ASEAN!$K$2:$K$150</c:f>
              <c:numCache>
                <c:formatCode>General</c:formatCode>
                <c:ptCount val="149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8</c:v>
                </c:pt>
                <c:pt idx="7">
                  <c:v>8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19</c:v>
                </c:pt>
                <c:pt idx="12">
                  <c:v>19</c:v>
                </c:pt>
                <c:pt idx="13">
                  <c:v>19</c:v>
                </c:pt>
                <c:pt idx="14">
                  <c:v>19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32</c:v>
                </c:pt>
                <c:pt idx="20">
                  <c:v>32</c:v>
                </c:pt>
                <c:pt idx="21">
                  <c:v>32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33</c:v>
                </c:pt>
                <c:pt idx="26">
                  <c:v>34</c:v>
                </c:pt>
                <c:pt idx="27">
                  <c:v>34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37</c:v>
                </c:pt>
                <c:pt idx="37">
                  <c:v>40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42</c:v>
                </c:pt>
                <c:pt idx="42">
                  <c:v>43</c:v>
                </c:pt>
                <c:pt idx="43">
                  <c:v>43</c:v>
                </c:pt>
                <c:pt idx="44">
                  <c:v>43</c:v>
                </c:pt>
                <c:pt idx="45">
                  <c:v>47</c:v>
                </c:pt>
                <c:pt idx="46">
                  <c:v>48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53</c:v>
                </c:pt>
                <c:pt idx="51">
                  <c:v>59</c:v>
                </c:pt>
                <c:pt idx="52">
                  <c:v>70</c:v>
                </c:pt>
                <c:pt idx="53">
                  <c:v>75</c:v>
                </c:pt>
                <c:pt idx="54">
                  <c:v>82</c:v>
                </c:pt>
                <c:pt idx="55">
                  <c:v>114</c:v>
                </c:pt>
                <c:pt idx="56">
                  <c:v>142</c:v>
                </c:pt>
                <c:pt idx="57">
                  <c:v>174</c:v>
                </c:pt>
                <c:pt idx="58">
                  <c:v>212</c:v>
                </c:pt>
                <c:pt idx="59">
                  <c:v>272</c:v>
                </c:pt>
                <c:pt idx="60">
                  <c:v>322</c:v>
                </c:pt>
                <c:pt idx="61">
                  <c:v>411</c:v>
                </c:pt>
                <c:pt idx="62">
                  <c:v>599</c:v>
                </c:pt>
                <c:pt idx="63">
                  <c:v>721</c:v>
                </c:pt>
                <c:pt idx="64">
                  <c:v>827</c:v>
                </c:pt>
                <c:pt idx="65">
                  <c:v>934</c:v>
                </c:pt>
                <c:pt idx="66">
                  <c:v>1045</c:v>
                </c:pt>
                <c:pt idx="67">
                  <c:v>1136</c:v>
                </c:pt>
                <c:pt idx="68">
                  <c:v>1245</c:v>
                </c:pt>
                <c:pt idx="69">
                  <c:v>1388</c:v>
                </c:pt>
                <c:pt idx="70">
                  <c:v>1524</c:v>
                </c:pt>
                <c:pt idx="71">
                  <c:v>1651</c:v>
                </c:pt>
                <c:pt idx="72">
                  <c:v>1771</c:v>
                </c:pt>
                <c:pt idx="73">
                  <c:v>1875</c:v>
                </c:pt>
                <c:pt idx="74">
                  <c:v>1978</c:v>
                </c:pt>
                <c:pt idx="75">
                  <c:v>2067</c:v>
                </c:pt>
                <c:pt idx="76">
                  <c:v>2169</c:v>
                </c:pt>
                <c:pt idx="77">
                  <c:v>2220</c:v>
                </c:pt>
                <c:pt idx="78">
                  <c:v>2258</c:v>
                </c:pt>
                <c:pt idx="79">
                  <c:v>2369</c:v>
                </c:pt>
                <c:pt idx="80">
                  <c:v>2423</c:v>
                </c:pt>
                <c:pt idx="81">
                  <c:v>2473</c:v>
                </c:pt>
                <c:pt idx="82">
                  <c:v>2518</c:v>
                </c:pt>
                <c:pt idx="83">
                  <c:v>2551</c:v>
                </c:pt>
                <c:pt idx="84">
                  <c:v>2579</c:v>
                </c:pt>
                <c:pt idx="85">
                  <c:v>2613</c:v>
                </c:pt>
                <c:pt idx="86">
                  <c:v>2643</c:v>
                </c:pt>
                <c:pt idx="87">
                  <c:v>2672</c:v>
                </c:pt>
                <c:pt idx="88">
                  <c:v>2700</c:v>
                </c:pt>
                <c:pt idx="89">
                  <c:v>2733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40149133"/>
        <c:axId val="51773641"/>
      </c:lineChart>
      <c:catAx>
        <c:axId val="40149133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Date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51773641"/>
        <c:crosses val="autoZero"/>
        <c:auto val="1"/>
        <c:lblAlgn val="ctr"/>
        <c:lblOffset val="100"/>
        <c:noMultiLvlLbl val="0"/>
      </c:catAx>
      <c:valAx>
        <c:axId val="51773641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40149133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pieChart>
        <c:varyColors val="1"/>
        <c:ser>
          <c:idx val="0"/>
          <c:order val="0"/>
          <c:tx>
            <c:strRef>
              <c:f>Tabel!$B$4</c:f>
              <c:strCache>
                <c:ptCount val="1"/>
                <c:pt idx="0">
                  <c:v>- all -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</c:spPr>
          <c:explosion val="0"/>
          <c:dPt>
            <c:idx val="0"/>
            <c:spPr>
              <a:solidFill>
                <a:srgbClr val="b7b7b7"/>
              </a:solidFill>
              <a:ln>
                <a:noFill/>
              </a:ln>
            </c:spPr>
          </c:dPt>
          <c:dPt>
            <c:idx val="1"/>
            <c:spPr>
              <a:solidFill>
                <a:srgbClr val="3c78d8"/>
              </a:solidFill>
              <a:ln>
                <a:noFill/>
              </a:ln>
            </c:spPr>
          </c:dPt>
          <c:dPt>
            <c:idx val="2"/>
            <c:spPr>
              <a:solidFill>
                <a:srgbClr val="e06666"/>
              </a:solidFill>
              <a:ln>
                <a:noFill/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Tabel!$A$5:$A$7</c:f>
              <c:strCache>
                <c:ptCount val="3"/>
                <c:pt idx="0">
                  <c:v/>
                </c:pt>
                <c:pt idx="1">
                  <c:v/>
                </c:pt>
                <c:pt idx="2">
                  <c:v>Gender</c:v>
                </c:pt>
              </c:strCache>
            </c:strRef>
          </c:cat>
          <c:val>
            <c:numRef>
              <c:f>Tabel!$B$5:$B$7</c:f>
              <c:numCache>
                <c:formatCode>General</c:formatCode>
                <c:ptCount val="3"/>
              </c:numCache>
            </c:numRef>
          </c:val>
        </c:ser>
        <c:firstSliceAng val="0"/>
      </c:pieChart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Tabel!$B$15</c:f>
              <c:strCache>
                <c:ptCount val="1"/>
                <c:pt idx="0">
                  <c:v>Jumlah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</c:spPr>
          <c:invertIfNegative val="0"/>
          <c:dPt>
            <c:idx val="0"/>
            <c:invertIfNegative val="0"/>
            <c:spPr>
              <a:solidFill>
                <a:srgbClr val="004586"/>
              </a:solidFill>
              <a:ln>
                <a:noFill/>
              </a:ln>
            </c:spPr>
          </c:dPt>
          <c:dPt>
            <c:idx val="1"/>
            <c:invertIfNegative val="0"/>
            <c:spPr>
              <a:solidFill>
                <a:srgbClr val="ff420e"/>
              </a:solidFill>
              <a:ln>
                <a:noFill/>
              </a:ln>
            </c:spPr>
          </c:dPt>
          <c:dPt>
            <c:idx val="2"/>
            <c:invertIfNegative val="0"/>
            <c:spPr>
              <a:solidFill>
                <a:srgbClr val="ffd320"/>
              </a:solidFill>
              <a:ln>
                <a:noFill/>
              </a:ln>
            </c:spPr>
          </c:dPt>
          <c:dPt>
            <c:idx val="3"/>
            <c:invertIfNegative val="0"/>
            <c:spPr>
              <a:solidFill>
                <a:srgbClr val="579d1c"/>
              </a:solidFill>
              <a:ln>
                <a:noFill/>
              </a:ln>
            </c:spPr>
          </c:dPt>
          <c:dPt>
            <c:idx val="4"/>
            <c:invertIfNegative val="0"/>
            <c:spPr>
              <a:solidFill>
                <a:srgbClr val="7e0021"/>
              </a:solidFill>
              <a:ln>
                <a:noFill/>
              </a:ln>
            </c:spPr>
          </c:dPt>
          <c:dPt>
            <c:idx val="5"/>
            <c:invertIfNegative val="0"/>
            <c:spPr>
              <a:solidFill>
                <a:srgbClr val="83caff"/>
              </a:solidFill>
              <a:ln>
                <a:noFill/>
              </a:ln>
            </c:spPr>
          </c:dPt>
          <c:dPt>
            <c:idx val="6"/>
            <c:invertIfNegative val="0"/>
            <c:spPr>
              <a:solidFill>
                <a:srgbClr val="314004"/>
              </a:solidFill>
              <a:ln>
                <a:noFill/>
              </a:ln>
            </c:spPr>
          </c:dPt>
          <c:dPt>
            <c:idx val="7"/>
            <c:invertIfNegative val="0"/>
            <c:spPr>
              <a:solidFill>
                <a:srgbClr val="aecf00"/>
              </a:solidFill>
              <a:ln>
                <a:noFill/>
              </a:ln>
            </c:spPr>
          </c:dPt>
          <c:dPt>
            <c:idx val="8"/>
            <c:invertIfNegative val="0"/>
            <c:spPr>
              <a:solidFill>
                <a:srgbClr val="4b1f6f"/>
              </a:solidFill>
              <a:ln>
                <a:noFill/>
              </a:ln>
            </c:spPr>
          </c:dPt>
          <c:dPt>
            <c:idx val="9"/>
            <c:invertIfNegative val="0"/>
            <c:spPr>
              <a:solidFill>
                <a:srgbClr val="ff950e"/>
              </a:solidFill>
              <a:ln>
                <a:noFill/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2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3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4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5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6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7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8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9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Tabel!$A$16:$A$25</c:f>
              <c:strCache>
                <c:ptCount val="10"/>
                <c:pt idx="0">
                  <c:v/>
                </c:pt>
                <c:pt idx="1">
                  <c:v>?</c:v>
                </c:pt>
                <c:pt idx="2">
                  <c:v>0-9</c:v>
                </c:pt>
                <c:pt idx="3">
                  <c:v>10-19</c:v>
                </c:pt>
                <c:pt idx="4">
                  <c:v>20-29</c:v>
                </c:pt>
                <c:pt idx="5">
                  <c:v>30-39</c:v>
                </c:pt>
                <c:pt idx="6">
                  <c:v>40-49</c:v>
                </c:pt>
                <c:pt idx="7">
                  <c:v>50-59</c:v>
                </c:pt>
                <c:pt idx="8">
                  <c:v>60-69</c:v>
                </c:pt>
                <c:pt idx="9">
                  <c:v>70-79</c:v>
                </c:pt>
              </c:strCache>
            </c:strRef>
          </c:cat>
          <c:val>
            <c:numRef>
              <c:f>Tabel!$B$16:$B$25</c:f>
              <c:numCache>
                <c:formatCode>General</c:formatCode>
                <c:ptCount val="10"/>
                <c:pt idx="0">
                  <c:v>64</c:v>
                </c:pt>
                <c:pt idx="1">
                  <c:v>20</c:v>
                </c:pt>
                <c:pt idx="2">
                  <c:v>6</c:v>
                </c:pt>
                <c:pt idx="3">
                  <c:v>4</c:v>
                </c:pt>
                <c:pt idx="4">
                  <c:v>52</c:v>
                </c:pt>
                <c:pt idx="5">
                  <c:v>79</c:v>
                </c:pt>
                <c:pt idx="6">
                  <c:v>87</c:v>
                </c:pt>
                <c:pt idx="7">
                  <c:v>115</c:v>
                </c:pt>
                <c:pt idx="8">
                  <c:v>55</c:v>
                </c:pt>
                <c:pt idx="9">
                  <c:v>25</c:v>
                </c:pt>
              </c:numCache>
            </c:numRef>
          </c:val>
        </c:ser>
        <c:gapWidth val="150"/>
        <c:overlap val="0"/>
        <c:axId val="76940465"/>
        <c:axId val="90651249"/>
      </c:barChart>
      <c:catAx>
        <c:axId val="76940465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Kelompok Umur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90651249"/>
        <c:crosses val="autoZero"/>
        <c:auto val="1"/>
        <c:lblAlgn val="ctr"/>
        <c:lblOffset val="100"/>
        <c:noMultiLvlLbl val="0"/>
      </c:catAx>
      <c:valAx>
        <c:axId val="90651249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Jumlah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76940465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bar"/>
        <c:grouping val="stacked"/>
        <c:varyColors val="0"/>
        <c:ser>
          <c:idx val="0"/>
          <c:order val="0"/>
          <c:tx>
            <c:strRef>
              <c:f>Tabel!$G$30</c:f>
              <c:strCache>
                <c:ptCount val="1"/>
                <c:pt idx="0">
                  <c:v>Laki-laki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Tabel!$F$31:$F$40</c:f>
              <c:strCache>
                <c:ptCount val="10"/>
                <c:pt idx="0">
                  <c:v>?</c:v>
                </c:pt>
                <c:pt idx="1">
                  <c:v>0-9</c:v>
                </c:pt>
                <c:pt idx="2">
                  <c:v>10-19</c:v>
                </c:pt>
                <c:pt idx="3">
                  <c:v>20-29</c:v>
                </c:pt>
                <c:pt idx="4">
                  <c:v>30-39</c:v>
                </c:pt>
                <c:pt idx="5">
                  <c:v>40-49</c:v>
                </c:pt>
                <c:pt idx="6">
                  <c:v>50-59</c:v>
                </c:pt>
                <c:pt idx="7">
                  <c:v>60-69</c:v>
                </c:pt>
                <c:pt idx="8">
                  <c:v>70-79</c:v>
                </c:pt>
                <c:pt idx="9">
                  <c:v>80-89</c:v>
                </c:pt>
              </c:strCache>
            </c:strRef>
          </c:cat>
          <c:val>
            <c:numRef>
              <c:f>Tabel!$G$31:$G$40</c:f>
              <c:numCache>
                <c:formatCode>General</c:formatCode>
                <c:ptCount val="10"/>
                <c:pt idx="0">
                  <c:v>-1</c:v>
                </c:pt>
                <c:pt idx="1">
                  <c:v>-5</c:v>
                </c:pt>
                <c:pt idx="2">
                  <c:v>-2</c:v>
                </c:pt>
                <c:pt idx="3">
                  <c:v>-22</c:v>
                </c:pt>
                <c:pt idx="4">
                  <c:v>-54</c:v>
                </c:pt>
                <c:pt idx="5">
                  <c:v>-52</c:v>
                </c:pt>
                <c:pt idx="6">
                  <c:v>-78</c:v>
                </c:pt>
                <c:pt idx="7">
                  <c:v>-36</c:v>
                </c:pt>
                <c:pt idx="8">
                  <c:v>-15</c:v>
                </c:pt>
                <c:pt idx="9">
                  <c:v>-5</c:v>
                </c:pt>
              </c:numCache>
            </c:numRef>
          </c:val>
        </c:ser>
        <c:ser>
          <c:idx val="1"/>
          <c:order val="1"/>
          <c:tx>
            <c:strRef>
              <c:f>Tabel!$H$30</c:f>
              <c:strCache>
                <c:ptCount val="1"/>
                <c:pt idx="0">
                  <c:v>Perempuan</c:v>
                </c:pt>
              </c:strCache>
            </c:strRef>
          </c:tx>
          <c:spPr>
            <a:solidFill>
              <a:srgbClr val="ea433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Tabel!$F$31:$F$40</c:f>
              <c:strCache>
                <c:ptCount val="10"/>
                <c:pt idx="0">
                  <c:v>?</c:v>
                </c:pt>
                <c:pt idx="1">
                  <c:v>0-9</c:v>
                </c:pt>
                <c:pt idx="2">
                  <c:v>10-19</c:v>
                </c:pt>
                <c:pt idx="3">
                  <c:v>20-29</c:v>
                </c:pt>
                <c:pt idx="4">
                  <c:v>30-39</c:v>
                </c:pt>
                <c:pt idx="5">
                  <c:v>40-49</c:v>
                </c:pt>
                <c:pt idx="6">
                  <c:v>50-59</c:v>
                </c:pt>
                <c:pt idx="7">
                  <c:v>60-69</c:v>
                </c:pt>
                <c:pt idx="8">
                  <c:v>70-79</c:v>
                </c:pt>
                <c:pt idx="9">
                  <c:v>80-89</c:v>
                </c:pt>
              </c:strCache>
            </c:strRef>
          </c:cat>
          <c:val>
            <c:numRef>
              <c:f>Tabel!$H$31:$H$40</c:f>
              <c:numCache>
                <c:formatCode>General</c:formatCode>
                <c:ptCount val="10"/>
                <c:pt idx="0">
                  <c:v>5</c:v>
                </c:pt>
                <c:pt idx="1">
                  <c:v>1</c:v>
                </c:pt>
                <c:pt idx="2">
                  <c:v>2</c:v>
                </c:pt>
                <c:pt idx="3">
                  <c:v>30</c:v>
                </c:pt>
                <c:pt idx="4">
                  <c:v>25</c:v>
                </c:pt>
                <c:pt idx="5">
                  <c:v>35</c:v>
                </c:pt>
                <c:pt idx="6">
                  <c:v>37</c:v>
                </c:pt>
                <c:pt idx="7">
                  <c:v>19</c:v>
                </c:pt>
                <c:pt idx="8">
                  <c:v>10</c:v>
                </c:pt>
                <c:pt idx="9">
                  <c:v>2</c:v>
                </c:pt>
              </c:numCache>
            </c:numRef>
          </c:val>
        </c:ser>
        <c:gapWidth val="150"/>
        <c:overlap val="100"/>
        <c:axId val="13262811"/>
        <c:axId val="13920219"/>
      </c:barChart>
      <c:catAx>
        <c:axId val="13262811"/>
        <c:scaling>
          <c:orientation val="maxMin"/>
        </c:scaling>
        <c:delete val="0"/>
        <c:axPos val="b"/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Kelompok Umur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13920219"/>
        <c:crosses val="autoZero"/>
        <c:auto val="1"/>
        <c:lblAlgn val="ctr"/>
        <c:lblOffset val="100"/>
        <c:noMultiLvlLbl val="0"/>
      </c:catAx>
      <c:valAx>
        <c:axId val="13920219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13262811"/>
        <c:crosses val="max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pieChart>
        <c:varyColors val="1"/>
        <c:ser>
          <c:idx val="0"/>
          <c:order val="0"/>
          <c:spPr>
            <a:solidFill>
              <a:srgbClr val="4285f4"/>
            </a:solidFill>
            <a:ln>
              <a:noFill/>
            </a:ln>
          </c:spPr>
          <c:explosion val="0"/>
          <c:dPt>
            <c:idx val="0"/>
            <c:spPr>
              <a:solidFill>
                <a:srgbClr val="b7b7b7"/>
              </a:solidFill>
              <a:ln>
                <a:noFill/>
              </a:ln>
            </c:spPr>
          </c:dPt>
          <c:dPt>
            <c:idx val="1"/>
            <c:spPr>
              <a:solidFill>
                <a:srgbClr val="ea4335"/>
              </a:solidFill>
              <a:ln>
                <a:noFill/>
              </a:ln>
            </c:spPr>
          </c:dPt>
          <c:dPt>
            <c:idx val="2"/>
            <c:spPr>
              <a:solidFill>
                <a:srgbClr val="fbbc04"/>
              </a:solidFill>
              <a:ln>
                <a:noFill/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Tabel!$A$45:$A$47</c:f>
              <c:strCache>
                <c:ptCount val="3"/>
                <c:pt idx="0">
                  <c:v>WN</c:v>
                </c:pt>
                <c:pt idx="1">
                  <c:v>?</c:v>
                </c:pt>
                <c:pt idx="2">
                  <c:v>WNA</c:v>
                </c:pt>
              </c:strCache>
            </c:strRef>
          </c:cat>
          <c:val>
            <c:numRef>
              <c:f>Tabel!$B$45:$B$47</c:f>
              <c:numCache>
                <c:formatCode>General</c:formatCode>
                <c:ptCount val="3"/>
                <c:pt idx="1">
                  <c:v>0.0272373540856031</c:v>
                </c:pt>
                <c:pt idx="2">
                  <c:v>0.0175097276264591</c:v>
                </c:pt>
              </c:numCache>
            </c:numRef>
          </c:val>
        </c:ser>
        <c:firstSliceAng val="0"/>
      </c:pieChart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bar"/>
        <c:grouping val="clustered"/>
        <c:varyColors val="0"/>
        <c:ser>
          <c:idx val="0"/>
          <c:order val="0"/>
          <c:tx>
            <c:strRef>
              <c:f>Tabel!$B$66</c:f>
              <c:strCache>
                <c:ptCount val="1"/>
                <c:pt idx="0">
                  <c:v>Data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</c:spPr>
          <c:invertIfNegative val="0"/>
          <c:dPt>
            <c:idx val="0"/>
            <c:invertIfNegative val="0"/>
            <c:spPr>
              <a:solidFill>
                <a:srgbClr val="004586"/>
              </a:solidFill>
              <a:ln>
                <a:noFill/>
              </a:ln>
            </c:spPr>
          </c:dPt>
          <c:dPt>
            <c:idx val="1"/>
            <c:invertIfNegative val="0"/>
            <c:spPr>
              <a:solidFill>
                <a:srgbClr val="ff420e"/>
              </a:solidFill>
              <a:ln>
                <a:noFill/>
              </a:ln>
            </c:spPr>
          </c:dPt>
          <c:dPt>
            <c:idx val="2"/>
            <c:invertIfNegative val="0"/>
            <c:spPr>
              <a:solidFill>
                <a:srgbClr val="ffd320"/>
              </a:solidFill>
              <a:ln>
                <a:noFill/>
              </a:ln>
            </c:spPr>
          </c:dPt>
          <c:dPt>
            <c:idx val="3"/>
            <c:invertIfNegative val="0"/>
            <c:spPr>
              <a:solidFill>
                <a:srgbClr val="579d1c"/>
              </a:solidFill>
              <a:ln>
                <a:noFill/>
              </a:ln>
            </c:spPr>
          </c:dPt>
          <c:dPt>
            <c:idx val="4"/>
            <c:invertIfNegative val="0"/>
            <c:spPr>
              <a:solidFill>
                <a:srgbClr val="7e0021"/>
              </a:solidFill>
              <a:ln>
                <a:noFill/>
              </a:ln>
            </c:spPr>
          </c:dPt>
          <c:dPt>
            <c:idx val="5"/>
            <c:invertIfNegative val="0"/>
            <c:spPr>
              <a:solidFill>
                <a:srgbClr val="83caff"/>
              </a:solidFill>
              <a:ln>
                <a:noFill/>
              </a:ln>
            </c:spPr>
          </c:dPt>
          <c:dPt>
            <c:idx val="6"/>
            <c:invertIfNegative val="0"/>
            <c:spPr>
              <a:solidFill>
                <a:srgbClr val="314004"/>
              </a:solidFill>
              <a:ln>
                <a:noFill/>
              </a:ln>
            </c:spPr>
          </c:dPt>
          <c:dPt>
            <c:idx val="7"/>
            <c:invertIfNegative val="0"/>
            <c:spPr>
              <a:solidFill>
                <a:srgbClr val="aecf00"/>
              </a:solidFill>
              <a:ln>
                <a:noFill/>
              </a:ln>
            </c:spPr>
          </c:dPt>
          <c:dPt>
            <c:idx val="8"/>
            <c:invertIfNegative val="0"/>
            <c:spPr>
              <a:solidFill>
                <a:srgbClr val="4b1f6f"/>
              </a:solidFill>
              <a:ln>
                <a:noFill/>
              </a:ln>
            </c:spPr>
          </c:dPt>
          <c:dPt>
            <c:idx val="9"/>
            <c:invertIfNegative val="0"/>
            <c:spPr>
              <a:solidFill>
                <a:srgbClr val="ff950e"/>
              </a:solidFill>
              <a:ln>
                <a:noFill/>
              </a:ln>
            </c:spPr>
          </c:dPt>
          <c:dPt>
            <c:idx val="10"/>
            <c:invertIfNegative val="0"/>
            <c:spPr>
              <a:solidFill>
                <a:srgbClr val="c5000b"/>
              </a:solidFill>
              <a:ln>
                <a:noFill/>
              </a:ln>
            </c:spPr>
          </c:dPt>
          <c:dPt>
            <c:idx val="11"/>
            <c:invertIfNegative val="0"/>
            <c:spPr>
              <a:solidFill>
                <a:srgbClr val="0084d1"/>
              </a:solidFill>
              <a:ln>
                <a:noFill/>
              </a:ln>
            </c:spPr>
          </c:dPt>
          <c:dPt>
            <c:idx val="12"/>
            <c:invertIfNegative val="0"/>
            <c:spPr>
              <a:solidFill>
                <a:srgbClr val="004586"/>
              </a:solidFill>
              <a:ln>
                <a:noFill/>
              </a:ln>
            </c:spPr>
          </c:dPt>
          <c:dPt>
            <c:idx val="13"/>
            <c:invertIfNegative val="0"/>
            <c:spPr>
              <a:solidFill>
                <a:srgbClr val="ff420e"/>
              </a:solidFill>
              <a:ln>
                <a:noFill/>
              </a:ln>
            </c:spPr>
          </c:dPt>
          <c:dPt>
            <c:idx val="14"/>
            <c:invertIfNegative val="0"/>
            <c:spPr>
              <a:solidFill>
                <a:srgbClr val="ffd320"/>
              </a:solidFill>
              <a:ln>
                <a:noFill/>
              </a:ln>
            </c:spPr>
          </c:dPt>
          <c:dPt>
            <c:idx val="15"/>
            <c:invertIfNegative val="0"/>
            <c:spPr>
              <a:solidFill>
                <a:srgbClr val="579d1c"/>
              </a:solidFill>
              <a:ln>
                <a:noFill/>
              </a:ln>
            </c:spPr>
          </c:dPt>
          <c:dPt>
            <c:idx val="16"/>
            <c:invertIfNegative val="0"/>
            <c:spPr>
              <a:solidFill>
                <a:srgbClr val="7e0021"/>
              </a:solidFill>
              <a:ln>
                <a:noFill/>
              </a:ln>
            </c:spP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</c:dLbls>
          <c:cat>
            <c:strRef>
              <c:f>Tabel!$A$67:$A$83</c:f>
              <c:strCache>
                <c:ptCount val="17"/>
                <c:pt idx="0">
                  <c:v>Provinsi</c:v>
                </c:pt>
                <c:pt idx="1">
                  <c:v>BALI</c:v>
                </c:pt>
                <c:pt idx="2">
                  <c:v>BANTEN</c:v>
                </c:pt>
                <c:pt idx="3">
                  <c:v>DI YOGYAKARTA</c:v>
                </c:pt>
                <c:pt idx="4">
                  <c:v>DKI JAKARTA</c:v>
                </c:pt>
                <c:pt idx="5">
                  <c:v>JAWA BARAT</c:v>
                </c:pt>
                <c:pt idx="6">
                  <c:v>JAWA TENGAH</c:v>
                </c:pt>
                <c:pt idx="7">
                  <c:v>JAWA TIMUR</c:v>
                </c:pt>
                <c:pt idx="8">
                  <c:v>KALIMANTAN BARAT</c:v>
                </c:pt>
                <c:pt idx="9">
                  <c:v>KALIMANTAN TIMUR</c:v>
                </c:pt>
                <c:pt idx="10">
                  <c:v>KEPULAUAN RIAU</c:v>
                </c:pt>
                <c:pt idx="11">
                  <c:v>LAMPUNG</c:v>
                </c:pt>
                <c:pt idx="12">
                  <c:v>RIAU</c:v>
                </c:pt>
                <c:pt idx="13">
                  <c:v>SULAWESI SELATAN</c:v>
                </c:pt>
                <c:pt idx="14">
                  <c:v>SULAWESI TENGGARA</c:v>
                </c:pt>
                <c:pt idx="15">
                  <c:v>SULAWESI UTARA</c:v>
                </c:pt>
                <c:pt idx="16">
                  <c:v>SUMATERA UTARA</c:v>
                </c:pt>
              </c:strCache>
            </c:strRef>
          </c:cat>
          <c:val>
            <c:numRef>
              <c:f>Tabel!$B$67:$B$83</c:f>
              <c:numCache>
                <c:formatCode>General</c:formatCode>
                <c:ptCount val="17"/>
                <c:pt idx="1">
                  <c:v>0.00778210116731518</c:v>
                </c:pt>
                <c:pt idx="2">
                  <c:v>0.0603112840466926</c:v>
                </c:pt>
                <c:pt idx="3">
                  <c:v>0.00778210116731518</c:v>
                </c:pt>
                <c:pt idx="4">
                  <c:v>0.544747081712062</c:v>
                </c:pt>
                <c:pt idx="5">
                  <c:v>0.075875486381323</c:v>
                </c:pt>
                <c:pt idx="6">
                  <c:v>0.0214007782101167</c:v>
                </c:pt>
                <c:pt idx="7">
                  <c:v>0.0544747081712062</c:v>
                </c:pt>
                <c:pt idx="8">
                  <c:v>0.00389105058365759</c:v>
                </c:pt>
                <c:pt idx="9">
                  <c:v>0.0194552529182879</c:v>
                </c:pt>
                <c:pt idx="10">
                  <c:v>0.00583657587548638</c:v>
                </c:pt>
                <c:pt idx="11">
                  <c:v>0.00194552529182879</c:v>
                </c:pt>
                <c:pt idx="12">
                  <c:v>0.00194552529182879</c:v>
                </c:pt>
                <c:pt idx="13">
                  <c:v>0.00389105058365759</c:v>
                </c:pt>
                <c:pt idx="14">
                  <c:v>0.00583657587548638</c:v>
                </c:pt>
                <c:pt idx="15">
                  <c:v>0.00194552529182879</c:v>
                </c:pt>
                <c:pt idx="16">
                  <c:v>0.00389105058365759</c:v>
                </c:pt>
              </c:numCache>
            </c:numRef>
          </c:val>
        </c:ser>
        <c:gapWidth val="150"/>
        <c:overlap val="0"/>
        <c:axId val="71493441"/>
        <c:axId val="89839207"/>
      </c:barChart>
      <c:catAx>
        <c:axId val="71493441"/>
        <c:scaling>
          <c:orientation val="maxMin"/>
        </c:scaling>
        <c:delete val="0"/>
        <c:axPos val="b"/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Provinsi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89839207"/>
        <c:crosses val="autoZero"/>
        <c:auto val="1"/>
        <c:lblAlgn val="ctr"/>
        <c:lblOffset val="100"/>
        <c:noMultiLvlLbl val="0"/>
      </c:catAx>
      <c:valAx>
        <c:axId val="89839207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71493441"/>
        <c:crosses val="max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pieChart>
        <c:varyColors val="1"/>
        <c:ser>
          <c:idx val="0"/>
          <c:order val="0"/>
          <c:tx>
            <c:strRef>
              <c:f>Tabel!$B$55</c:f>
              <c:strCache>
                <c:ptCount val="1"/>
                <c:pt idx="0">
                  <c:v>Data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</c:spPr>
          <c:explosion val="0"/>
          <c:dPt>
            <c:idx val="0"/>
            <c:spPr>
              <a:solidFill>
                <a:srgbClr val="b7b7b7"/>
              </a:solidFill>
              <a:ln>
                <a:noFill/>
              </a:ln>
            </c:spPr>
          </c:dPt>
          <c:dPt>
            <c:idx val="1"/>
            <c:spPr>
              <a:solidFill>
                <a:srgbClr val="4285f4"/>
              </a:solidFill>
              <a:ln>
                <a:noFill/>
              </a:ln>
            </c:spPr>
          </c:dPt>
          <c:dPt>
            <c:idx val="2"/>
            <c:spPr>
              <a:solidFill>
                <a:srgbClr val="cc4125"/>
              </a:solidFill>
              <a:ln>
                <a:noFill/>
              </a:ln>
            </c:spPr>
          </c:dPt>
          <c:dPt>
            <c:idx val="3"/>
            <c:spPr>
              <a:solidFill>
                <a:srgbClr val="34a853"/>
              </a:solidFill>
              <a:ln>
                <a:noFill/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Tabel!$A$56:$A$59</c:f>
              <c:strCache>
                <c:ptCount val="4"/>
                <c:pt idx="0">
                  <c:v>Status</c:v>
                </c:pt>
                <c:pt idx="1">
                  <c:v>?</c:v>
                </c:pt>
                <c:pt idx="2">
                  <c:v>Dalam Perawatan</c:v>
                </c:pt>
                <c:pt idx="3">
                  <c:v>Meninggal</c:v>
                </c:pt>
              </c:strCache>
            </c:strRef>
          </c:cat>
          <c:val>
            <c:numRef>
              <c:f>Tabel!$B$56:$B$59</c:f>
              <c:numCache>
                <c:formatCode>General</c:formatCode>
                <c:ptCount val="4"/>
                <c:pt idx="1">
                  <c:v>0.0272373540856031</c:v>
                </c:pt>
                <c:pt idx="2">
                  <c:v>0.801556420233463</c:v>
                </c:pt>
                <c:pt idx="3">
                  <c:v>0.0311284046692607</c:v>
                </c:pt>
              </c:numCache>
            </c:numRef>
          </c:val>
        </c:ser>
        <c:firstSliceAng val="0"/>
      </c:pieChart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tockChart>
        <c:ser>
          <c:idx val="1"/>
          <c:order val="1"/>
          <c:val>
            <c:numRef>
              <c:f>Legenda!$S$2:$S$15</c:f>
              <c:numCache>
                <c:formatCode>General</c:formatCode>
                <c:ptCount val="14"/>
                <c:pt idx="0">
                  <c:v>2</c:v>
                </c:pt>
                <c:pt idx="1">
                  <c:v>13</c:v>
                </c:pt>
                <c:pt idx="2">
                  <c:v>17</c:v>
                </c:pt>
                <c:pt idx="3">
                  <c:v>65</c:v>
                </c:pt>
                <c:pt idx="4">
                  <c:v>129</c:v>
                </c:pt>
                <c:pt idx="5">
                  <c:v>218</c:v>
                </c:pt>
                <c:pt idx="6">
                  <c:v>316</c:v>
                </c:pt>
                <c:pt idx="7">
                  <c:v>185</c:v>
                </c:pt>
                <c:pt idx="8">
                  <c:v>214</c:v>
                </c:pt>
                <c:pt idx="9">
                  <c:v>395</c:v>
                </c:pt>
                <c:pt idx="10">
                  <c:v>233</c:v>
                </c:pt>
                <c:pt idx="11">
                  <c:v>496</c:v>
                </c:pt>
                <c:pt idx="12">
                  <c:v>479</c:v>
                </c:pt>
                <c:pt idx="13">
                  <c:v>467</c:v>
                </c:pt>
              </c:numCache>
            </c:numRef>
          </c:val>
        </c:ser>
        <c:ser>
          <c:idx val="2"/>
          <c:order val="2"/>
          <c:val>
            <c:numRef>
              <c:f>Legenda!$U$2:$U$15</c:f>
              <c:numCache>
                <c:formatCode>General</c:formatCode>
                <c:ptCount val="14"/>
                <c:pt idx="0">
                  <c:v>2</c:v>
                </c:pt>
                <c:pt idx="1">
                  <c:v>35</c:v>
                </c:pt>
                <c:pt idx="2">
                  <c:v>82</c:v>
                </c:pt>
                <c:pt idx="3">
                  <c:v>153</c:v>
                </c:pt>
                <c:pt idx="4">
                  <c:v>196</c:v>
                </c:pt>
                <c:pt idx="5">
                  <c:v>399</c:v>
                </c:pt>
                <c:pt idx="6">
                  <c:v>407</c:v>
                </c:pt>
                <c:pt idx="7">
                  <c:v>436</c:v>
                </c:pt>
                <c:pt idx="8">
                  <c:v>433</c:v>
                </c:pt>
                <c:pt idx="9">
                  <c:v>533</c:v>
                </c:pt>
                <c:pt idx="10">
                  <c:v>689</c:v>
                </c:pt>
                <c:pt idx="11">
                  <c:v>973</c:v>
                </c:pt>
                <c:pt idx="12">
                  <c:v>700</c:v>
                </c:pt>
                <c:pt idx="13">
                  <c:v>993</c:v>
                </c:pt>
              </c:numCache>
            </c:numRef>
          </c:val>
        </c:ser>
        <c:ser>
          <c:idx val="3"/>
          <c:order val="3"/>
          <c:val>
            <c:numRef>
              <c:f>Legenda!$R$2:$R$15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17</c:v>
                </c:pt>
                <c:pt idx="3">
                  <c:v>65</c:v>
                </c:pt>
                <c:pt idx="4">
                  <c:v>106</c:v>
                </c:pt>
                <c:pt idx="5">
                  <c:v>218</c:v>
                </c:pt>
                <c:pt idx="6">
                  <c:v>282</c:v>
                </c:pt>
                <c:pt idx="7">
                  <c:v>185</c:v>
                </c:pt>
                <c:pt idx="8">
                  <c:v>214</c:v>
                </c:pt>
                <c:pt idx="9">
                  <c:v>336</c:v>
                </c:pt>
                <c:pt idx="10">
                  <c:v>233</c:v>
                </c:pt>
                <c:pt idx="11">
                  <c:v>486</c:v>
                </c:pt>
                <c:pt idx="12">
                  <c:v>415</c:v>
                </c:pt>
                <c:pt idx="13">
                  <c:v>0</c:v>
                </c:pt>
              </c:numCache>
            </c:numRef>
          </c:val>
        </c:ser>
        <c:ser>
          <c:idx val="4"/>
          <c:order val="4"/>
          <c:val>
            <c:numRef>
              <c:f>Legenda!$T$2:$T$15</c:f>
              <c:numCache>
                <c:formatCode>General</c:formatCode>
                <c:ptCount val="14"/>
                <c:pt idx="0">
                  <c:v>2</c:v>
                </c:pt>
                <c:pt idx="1">
                  <c:v>21</c:v>
                </c:pt>
                <c:pt idx="2">
                  <c:v>64</c:v>
                </c:pt>
                <c:pt idx="3">
                  <c:v>130</c:v>
                </c:pt>
                <c:pt idx="4">
                  <c:v>181</c:v>
                </c:pt>
                <c:pt idx="5">
                  <c:v>399</c:v>
                </c:pt>
                <c:pt idx="6">
                  <c:v>327</c:v>
                </c:pt>
                <c:pt idx="7">
                  <c:v>275</c:v>
                </c:pt>
                <c:pt idx="8">
                  <c:v>349</c:v>
                </c:pt>
                <c:pt idx="9">
                  <c:v>387</c:v>
                </c:pt>
                <c:pt idx="10">
                  <c:v>489</c:v>
                </c:pt>
                <c:pt idx="11">
                  <c:v>526</c:v>
                </c:pt>
                <c:pt idx="12">
                  <c:v>700</c:v>
                </c:pt>
                <c:pt idx="13">
                  <c:v>993</c:v>
                </c:pt>
              </c:numCache>
            </c:numRef>
          </c:val>
        </c:ser>
        <c:hiLowLines>
          <c:spPr>
            <a:solidFill>
              <a:srgbClr val="000000"/>
            </a:solidFill>
            <a:ln w="6480">
              <a:solidFill>
                <a:srgbClr val="000000"/>
              </a:solidFill>
              <a:bevel/>
            </a:ln>
          </c:spPr>
        </c:hiLowLines>
        <c:upDownBars>
          <c:gapWidth val="150"/>
          <c:upBars>
            <c:spPr>
              <a:solidFill>
                <a:srgbClr val="4285f4"/>
              </a:solidFill>
              <a:ln w="19080">
                <a:solidFill>
                  <a:srgbClr val="4285f4"/>
                </a:solidFill>
                <a:round/>
              </a:ln>
            </c:spPr>
          </c:upBars>
          <c:downBars>
            <c:spPr>
              <a:solidFill>
                <a:srgbClr val="ffffff"/>
              </a:solidFill>
              <a:ln w="19080">
                <a:solidFill>
                  <a:srgbClr val="4285f4"/>
                </a:solidFill>
                <a:round/>
              </a:ln>
            </c:spPr>
          </c:downBars>
        </c:upDownBars>
        <c:axId val="15371102"/>
        <c:axId val="78149292"/>
      </c:stockChart>
      <c:dateAx>
        <c:axId val="1537110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78149292"/>
        <c:auto val="1"/>
        <c:lblOffset val="100"/>
        <c:noMultiLvlLbl val="0"/>
      </c:dateAx>
      <c:valAx>
        <c:axId val="78149292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15371102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4285f4"/>
            </a:solidFill>
            <a:ln>
              <a:noFill/>
            </a:ln>
          </c:spPr>
          <c:invertIfNegative val="0"/>
          <c:dPt>
            <c:idx val="0"/>
            <c:invertIfNegative val="0"/>
            <c:spPr>
              <a:solidFill>
                <a:srgbClr val="004586"/>
              </a:solidFill>
              <a:ln>
                <a:noFill/>
              </a:ln>
            </c:spPr>
          </c:dPt>
          <c:dPt>
            <c:idx val="1"/>
            <c:invertIfNegative val="0"/>
            <c:spPr>
              <a:solidFill>
                <a:srgbClr val="ff420e"/>
              </a:solidFill>
              <a:ln>
                <a:noFill/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'Risk by Age - World'!$A$17:$A$18</c:f>
              <c:strCache>
                <c:ptCount val="2"/>
                <c:pt idx="0">
                  <c:v>Laki-laki</c:v>
                </c:pt>
                <c:pt idx="1">
                  <c:v>Perempuan</c:v>
                </c:pt>
              </c:strCache>
            </c:strRef>
          </c:cat>
          <c:val>
            <c:numRef>
              <c:f>'Risk by Age - World'!$D$17:$D$18</c:f>
              <c:numCache>
                <c:formatCode>General</c:formatCode>
                <c:ptCount val="2"/>
                <c:pt idx="0">
                  <c:v>0.0604836995792069</c:v>
                </c:pt>
                <c:pt idx="1">
                  <c:v>0.0315325088594778</c:v>
                </c:pt>
              </c:numCache>
            </c:numRef>
          </c:val>
        </c:ser>
        <c:gapWidth val="150"/>
        <c:overlap val="0"/>
        <c:axId val="55957760"/>
        <c:axId val="88523174"/>
      </c:barChart>
      <c:catAx>
        <c:axId val="5595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88523174"/>
        <c:crosses val="autoZero"/>
        <c:auto val="1"/>
        <c:lblAlgn val="ctr"/>
        <c:lblOffset val="100"/>
        <c:noMultiLvlLbl val="0"/>
      </c:catAx>
      <c:valAx>
        <c:axId val="88523174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55957760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bar"/>
        <c:grouping val="stacked"/>
        <c:varyColors val="0"/>
        <c:ser>
          <c:idx val="0"/>
          <c:order val="0"/>
          <c:tx>
            <c:strRef>
              <c:f>'Risk by Age - World'!$M$2</c:f>
              <c:strCache>
                <c:ptCount val="1"/>
                <c:pt idx="0">
                  <c:v>Non Fatal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'Risk by Age - World'!$L$3:$L$12</c:f>
              <c:strCache>
                <c:ptCount val="10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60-69</c:v>
                </c:pt>
                <c:pt idx="7">
                  <c:v>70-79</c:v>
                </c:pt>
                <c:pt idx="8">
                  <c:v>80-89</c:v>
                </c:pt>
                <c:pt idx="9">
                  <c:v>90+</c:v>
                </c:pt>
              </c:strCache>
            </c:strRef>
          </c:cat>
          <c:val>
            <c:numRef>
              <c:f>'Risk by Age - World'!$M$3:$M$12</c:f>
              <c:numCache>
                <c:formatCode>General</c:formatCode>
                <c:ptCount val="10"/>
                <c:pt idx="0">
                  <c:v>1</c:v>
                </c:pt>
                <c:pt idx="1">
                  <c:v>0.999216300940439</c:v>
                </c:pt>
                <c:pt idx="2">
                  <c:v>0.999050589990506</c:v>
                </c:pt>
                <c:pt idx="3">
                  <c:v>0.997460317460318</c:v>
                </c:pt>
                <c:pt idx="4">
                  <c:v>0.995483415666902</c:v>
                </c:pt>
                <c:pt idx="5">
                  <c:v>0.98811710057254</c:v>
                </c:pt>
                <c:pt idx="6">
                  <c:v>0.960219478737997</c:v>
                </c:pt>
                <c:pt idx="7">
                  <c:v>0.87624699002408</c:v>
                </c:pt>
                <c:pt idx="8">
                  <c:v>0.791345749894973</c:v>
                </c:pt>
                <c:pt idx="9">
                  <c:v>0.744394618834081</c:v>
                </c:pt>
              </c:numCache>
            </c:numRef>
          </c:val>
        </c:ser>
        <c:ser>
          <c:idx val="1"/>
          <c:order val="1"/>
          <c:tx>
            <c:strRef>
              <c:f>'Risk by Age - World'!$N$2</c:f>
              <c:strCache>
                <c:ptCount val="1"/>
                <c:pt idx="0">
                  <c:v>Fatal</c:v>
                </c:pt>
              </c:strCache>
            </c:strRef>
          </c:tx>
          <c:spPr>
            <a:solidFill>
              <a:srgbClr val="ea433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'Risk by Age - World'!$L$3:$L$12</c:f>
              <c:strCache>
                <c:ptCount val="10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60-69</c:v>
                </c:pt>
                <c:pt idx="7">
                  <c:v>70-79</c:v>
                </c:pt>
                <c:pt idx="8">
                  <c:v>80-89</c:v>
                </c:pt>
                <c:pt idx="9">
                  <c:v>90+</c:v>
                </c:pt>
              </c:strCache>
            </c:strRef>
          </c:cat>
          <c:val>
            <c:numRef>
              <c:f>'Risk by Age - World'!$N$3:$N$12</c:f>
              <c:numCache>
                <c:formatCode>General</c:formatCode>
                <c:ptCount val="10"/>
                <c:pt idx="0">
                  <c:v>0</c:v>
                </c:pt>
                <c:pt idx="1">
                  <c:v>0.000783699059561129</c:v>
                </c:pt>
                <c:pt idx="2">
                  <c:v>0.0009494100094941</c:v>
                </c:pt>
                <c:pt idx="3">
                  <c:v>0.00253968253968254</c:v>
                </c:pt>
                <c:pt idx="4">
                  <c:v>0.0045165843330981</c:v>
                </c:pt>
                <c:pt idx="5">
                  <c:v>0.0118828994274603</c:v>
                </c:pt>
                <c:pt idx="6">
                  <c:v>0.0397805212620027</c:v>
                </c:pt>
                <c:pt idx="7">
                  <c:v>0.12375300997592</c:v>
                </c:pt>
                <c:pt idx="8">
                  <c:v>0.208654250105027</c:v>
                </c:pt>
                <c:pt idx="9">
                  <c:v>0.255605381165919</c:v>
                </c:pt>
              </c:numCache>
            </c:numRef>
          </c:val>
        </c:ser>
        <c:gapWidth val="150"/>
        <c:overlap val="100"/>
        <c:axId val="18138040"/>
        <c:axId val="37914490"/>
      </c:barChart>
      <c:catAx>
        <c:axId val="18138040"/>
        <c:scaling>
          <c:orientation val="maxMin"/>
        </c:scaling>
        <c:delete val="0"/>
        <c:axPos val="b"/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Usia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37914490"/>
        <c:crosses val="autoZero"/>
        <c:auto val="1"/>
        <c:lblAlgn val="ctr"/>
        <c:lblOffset val="100"/>
        <c:noMultiLvlLbl val="0"/>
      </c:catAx>
      <c:valAx>
        <c:axId val="37914490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18138040"/>
        <c:crosses val="max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doughnutChart>
        <c:varyColors val="1"/>
        <c:ser>
          <c:idx val="0"/>
          <c:order val="0"/>
          <c:tx>
            <c:strRef>
              <c:f>'Risk by Age - World'!$P$18</c:f>
              <c:strCache>
                <c:ptCount val="1"/>
                <c:pt idx="0">
                  <c:v>90+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</c:spPr>
          <c:explosion val="0"/>
          <c:dPt>
            <c:idx val="0"/>
            <c:spPr>
              <a:solidFill>
                <a:srgbClr val="4285f4"/>
              </a:solidFill>
              <a:ln>
                <a:noFill/>
              </a:ln>
            </c:spPr>
          </c:dPt>
          <c:dPt>
            <c:idx val="1"/>
            <c:spPr>
              <a:solidFill>
                <a:srgbClr val="ea4335"/>
              </a:solidFill>
              <a:ln>
                <a:noFill/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'Risk by Age - World'!$Q$17:$R$17</c:f>
              <c:strCache>
                <c:ptCount val="2"/>
                <c:pt idx="0">
                  <c:v>Non Fatal</c:v>
                </c:pt>
                <c:pt idx="1">
                  <c:v>Fatal</c:v>
                </c:pt>
              </c:strCache>
            </c:strRef>
          </c:cat>
          <c:val>
            <c:numRef>
              <c:f>'Risk by Age - World'!$Q$18:$R$18</c:f>
              <c:numCache>
                <c:formatCode>General</c:formatCode>
                <c:ptCount val="2"/>
                <c:pt idx="0">
                  <c:v>0.744394618834081</c:v>
                </c:pt>
                <c:pt idx="1">
                  <c:v>0.255605381165919</c:v>
                </c:pt>
              </c:numCache>
            </c:numRef>
          </c:val>
        </c:ser>
        <c:firstSliceAng val="0"/>
        <c:holeSize val="50"/>
      </c:doughnutChart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doughnutChart>
        <c:varyColors val="1"/>
        <c:ser>
          <c:idx val="0"/>
          <c:order val="0"/>
          <c:tx>
            <c:strRef>
              <c:f>'Risk by Age - World'!$P$16</c:f>
              <c:strCache>
                <c:ptCount val="1"/>
                <c:pt idx="0">
                  <c:v>70-79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</c:spPr>
          <c:explosion val="0"/>
          <c:dPt>
            <c:idx val="0"/>
            <c:spPr>
              <a:solidFill>
                <a:srgbClr val="4285f4"/>
              </a:solidFill>
              <a:ln>
                <a:noFill/>
              </a:ln>
            </c:spPr>
          </c:dPt>
          <c:dPt>
            <c:idx val="1"/>
            <c:spPr>
              <a:solidFill>
                <a:srgbClr val="ea4335"/>
              </a:solidFill>
              <a:ln>
                <a:noFill/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'Risk by Age - World'!$Q$15:$R$15</c:f>
              <c:strCache>
                <c:ptCount val="2"/>
                <c:pt idx="0">
                  <c:v>Non Fatal</c:v>
                </c:pt>
                <c:pt idx="1">
                  <c:v>Fatal</c:v>
                </c:pt>
              </c:strCache>
            </c:strRef>
          </c:cat>
          <c:val>
            <c:numRef>
              <c:f>'Risk by Age - World'!$Q$16:$R$16</c:f>
              <c:numCache>
                <c:formatCode>General</c:formatCode>
                <c:ptCount val="2"/>
                <c:pt idx="0">
                  <c:v>0.87624699002408</c:v>
                </c:pt>
                <c:pt idx="1">
                  <c:v>0.12375300997592</c:v>
                </c:pt>
              </c:numCache>
            </c:numRef>
          </c:val>
        </c:ser>
        <c:firstSliceAng val="0"/>
        <c:holeSize val="50"/>
      </c:doughnutChart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doughnutChart>
        <c:varyColors val="1"/>
        <c:ser>
          <c:idx val="0"/>
          <c:order val="0"/>
          <c:tx>
            <c:strRef>
              <c:f>'Risk by Age - World'!$T$17</c:f>
              <c:strCache>
                <c:ptCount val="1"/>
                <c:pt idx="0">
                  <c:v>80-89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</c:spPr>
          <c:explosion val="0"/>
          <c:dPt>
            <c:idx val="0"/>
            <c:spPr>
              <a:solidFill>
                <a:srgbClr val="4285f4"/>
              </a:solidFill>
              <a:ln>
                <a:noFill/>
              </a:ln>
            </c:spPr>
          </c:dPt>
          <c:dPt>
            <c:idx val="1"/>
            <c:spPr>
              <a:solidFill>
                <a:srgbClr val="ea4335"/>
              </a:solidFill>
              <a:ln>
                <a:noFill/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'Risk by Age - World'!$U$16:$V$16</c:f>
              <c:strCache>
                <c:ptCount val="2"/>
                <c:pt idx="0">
                  <c:v>Non Fatal</c:v>
                </c:pt>
                <c:pt idx="1">
                  <c:v>Fatal</c:v>
                </c:pt>
              </c:strCache>
            </c:strRef>
          </c:cat>
          <c:val>
            <c:numRef>
              <c:f>'Risk by Age - World'!$U$17:$V$17</c:f>
              <c:numCache>
                <c:formatCode>General</c:formatCode>
                <c:ptCount val="2"/>
                <c:pt idx="0">
                  <c:v>0.791345749894973</c:v>
                </c:pt>
                <c:pt idx="1">
                  <c:v>0.208654250105027</c:v>
                </c:pt>
              </c:numCache>
            </c:numRef>
          </c:val>
        </c:ser>
        <c:firstSliceAng val="0"/>
        <c:holeSize val="50"/>
      </c:doughnutChart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doughnutChart>
        <c:varyColors val="1"/>
        <c:ser>
          <c:idx val="0"/>
          <c:order val="0"/>
          <c:tx>
            <c:strRef>
              <c:f>'Risk by Age - World'!$T$15</c:f>
              <c:strCache>
                <c:ptCount val="1"/>
                <c:pt idx="0">
                  <c:v>60-69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</c:spPr>
          <c:explosion val="0"/>
          <c:dPt>
            <c:idx val="0"/>
            <c:spPr>
              <a:solidFill>
                <a:srgbClr val="4285f4"/>
              </a:solidFill>
              <a:ln>
                <a:noFill/>
              </a:ln>
            </c:spPr>
          </c:dPt>
          <c:dPt>
            <c:idx val="1"/>
            <c:spPr>
              <a:solidFill>
                <a:srgbClr val="ea4335"/>
              </a:solidFill>
              <a:ln>
                <a:noFill/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'Risk by Age - World'!$U$14:$V$14</c:f>
              <c:strCache>
                <c:ptCount val="2"/>
                <c:pt idx="0">
                  <c:v>Non Fatal</c:v>
                </c:pt>
                <c:pt idx="1">
                  <c:v>Fatal</c:v>
                </c:pt>
              </c:strCache>
            </c:strRef>
          </c:cat>
          <c:val>
            <c:numRef>
              <c:f>'Risk by Age - World'!$U$15:$V$15</c:f>
              <c:numCache>
                <c:formatCode>General</c:formatCode>
                <c:ptCount val="2"/>
                <c:pt idx="0">
                  <c:v>0.960219478737997</c:v>
                </c:pt>
                <c:pt idx="1">
                  <c:v>0.0397805212620027</c:v>
                </c:pt>
              </c:numCache>
            </c:numRef>
          </c:val>
        </c:ser>
        <c:firstSliceAng val="0"/>
        <c:holeSize val="50"/>
      </c:doughnutChart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spPr>
            <a:solidFill>
              <a:srgbClr val="4285f4"/>
            </a:solidFill>
            <a:ln>
              <a:noFill/>
            </a:ln>
          </c:spPr>
          <c:invertIfNegative val="0"/>
          <c:dPt>
            <c:idx val="0"/>
            <c:invertIfNegative val="0"/>
            <c:spPr>
              <a:solidFill>
                <a:srgbClr val="004586"/>
              </a:solidFill>
              <a:ln>
                <a:noFill/>
              </a:ln>
            </c:spPr>
          </c:dPt>
          <c:dPt>
            <c:idx val="1"/>
            <c:invertIfNegative val="0"/>
            <c:spPr>
              <a:solidFill>
                <a:srgbClr val="ff420e"/>
              </a:solidFill>
              <a:ln>
                <a:noFill/>
              </a:ln>
            </c:spPr>
          </c:dPt>
          <c:dPt>
            <c:idx val="2"/>
            <c:invertIfNegative val="0"/>
            <c:spPr>
              <a:solidFill>
                <a:srgbClr val="ffd320"/>
              </a:solidFill>
              <a:ln>
                <a:noFill/>
              </a:ln>
            </c:spPr>
          </c:dPt>
          <c:dPt>
            <c:idx val="3"/>
            <c:invertIfNegative val="0"/>
            <c:spPr>
              <a:solidFill>
                <a:srgbClr val="579d1c"/>
              </a:solidFill>
              <a:ln>
                <a:noFill/>
              </a:ln>
            </c:spPr>
          </c:dPt>
          <c:dPt>
            <c:idx val="4"/>
            <c:invertIfNegative val="0"/>
            <c:spPr>
              <a:solidFill>
                <a:srgbClr val="7e0021"/>
              </a:solidFill>
              <a:ln>
                <a:noFill/>
              </a:ln>
            </c:spPr>
          </c:dPt>
          <c:dPt>
            <c:idx val="5"/>
            <c:invertIfNegative val="0"/>
            <c:spPr>
              <a:solidFill>
                <a:srgbClr val="83caff"/>
              </a:solidFill>
              <a:ln>
                <a:noFill/>
              </a:ln>
            </c:spPr>
          </c:dPt>
          <c:dPt>
            <c:idx val="6"/>
            <c:invertIfNegative val="0"/>
            <c:spPr>
              <a:solidFill>
                <a:srgbClr val="314004"/>
              </a:solidFill>
              <a:ln>
                <a:noFill/>
              </a:ln>
            </c:spPr>
          </c:dPt>
          <c:dPt>
            <c:idx val="7"/>
            <c:invertIfNegative val="0"/>
            <c:spPr>
              <a:solidFill>
                <a:srgbClr val="aecf00"/>
              </a:solidFill>
              <a:ln>
                <a:noFill/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1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2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3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4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5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6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7"/>
              <c:txPr>
                <a:bodyPr/>
                <a:lstStyle/>
                <a:p>
                  <a:pPr>
                    <a:defRPr b="0" sz="1000" spc="-1" strike="noStrike"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Sheet23!$A$2:$A$9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Sheet23!$C$2:$C$9</c:f>
              <c:numCache>
                <c:formatCode>General</c:formatCode>
                <c:ptCount val="8"/>
                <c:pt idx="0">
                  <c:v>177</c:v>
                </c:pt>
                <c:pt idx="1">
                  <c:v>217</c:v>
                </c:pt>
                <c:pt idx="2">
                  <c:v>261</c:v>
                </c:pt>
                <c:pt idx="3">
                  <c:v>301</c:v>
                </c:pt>
                <c:pt idx="4">
                  <c:v>345</c:v>
                </c:pt>
                <c:pt idx="5">
                  <c:v>415</c:v>
                </c:pt>
                <c:pt idx="6">
                  <c:v>453</c:v>
                </c:pt>
                <c:pt idx="7">
                  <c:v>506</c:v>
                </c:pt>
              </c:numCache>
            </c:numRef>
          </c:val>
        </c:ser>
        <c:gapWidth val="150"/>
        <c:overlap val="0"/>
        <c:axId val="41665905"/>
        <c:axId val="22126929"/>
      </c:barChart>
      <c:catAx>
        <c:axId val="4166590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22126929"/>
        <c:crosses val="autoZero"/>
        <c:auto val="1"/>
        <c:lblAlgn val="ctr"/>
        <c:lblOffset val="100"/>
        <c:noMultiLvlLbl val="0"/>
      </c:catAx>
      <c:valAx>
        <c:axId val="22126929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Jakarta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41665905"/>
        <c:crosses val="autoZero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4285f4"/>
            </a:solidFill>
            <a:ln w="19080"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Sheet23!$A$2:$A$9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Sheet23!$D$2:$D$9</c:f>
              <c:numCache>
                <c:formatCode>General</c:formatCode>
                <c:ptCount val="8"/>
                <c:pt idx="0">
                  <c:v>5.17614973257383</c:v>
                </c:pt>
                <c:pt idx="1">
                  <c:v>5.37989735354046</c:v>
                </c:pt>
                <c:pt idx="2">
                  <c:v>5.56452040732269</c:v>
                </c:pt>
                <c:pt idx="3">
                  <c:v>5.70711026474888</c:v>
                </c:pt>
                <c:pt idx="4">
                  <c:v>5.84354441703136</c:v>
                </c:pt>
                <c:pt idx="5">
                  <c:v>6.0282785202307</c:v>
                </c:pt>
                <c:pt idx="6">
                  <c:v>6.11589212548303</c:v>
                </c:pt>
                <c:pt idx="7">
                  <c:v>6.22653666928747</c:v>
                </c:pt>
              </c:numCache>
            </c:numRef>
          </c:yVal>
          <c:smooth val="1"/>
        </c:ser>
        <c:axId val="72218334"/>
        <c:axId val="75275863"/>
      </c:scatterChart>
      <c:valAx>
        <c:axId val="72218334"/>
        <c:scaling>
          <c:orientation val="minMax"/>
        </c:scaling>
        <c:delete val="0"/>
        <c:axPos val="b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75275863"/>
        <c:crosses val="autoZero"/>
        <c:crossBetween val="midCat"/>
      </c:valAx>
      <c:valAx>
        <c:axId val="75275863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72218334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bar"/>
        <c:grouping val="percentStacked"/>
        <c:varyColors val="0"/>
        <c:ser>
          <c:idx val="0"/>
          <c:order val="0"/>
          <c:tx>
            <c:strRef>
              <c:f>Jurnal!$B$2</c:f>
              <c:strCache>
                <c:ptCount val="1"/>
                <c:pt idx="0">
                  <c:v>Cases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Jurnal!$A$3:$A$12</c:f>
              <c:strCache>
                <c:ptCount val="10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60-69</c:v>
                </c:pt>
                <c:pt idx="7">
                  <c:v>70-79</c:v>
                </c:pt>
                <c:pt idx="8">
                  <c:v>80-89</c:v>
                </c:pt>
                <c:pt idx="9">
                  <c:v>90+</c:v>
                </c:pt>
              </c:strCache>
            </c:strRef>
          </c:cat>
          <c:val>
            <c:numRef>
              <c:f>Jurnal!$B$3:$B$12</c:f>
              <c:numCache>
                <c:formatCode>General</c:formatCode>
                <c:ptCount val="10"/>
                <c:pt idx="0">
                  <c:v>624</c:v>
                </c:pt>
                <c:pt idx="1">
                  <c:v>1173</c:v>
                </c:pt>
                <c:pt idx="2">
                  <c:v>6931</c:v>
                </c:pt>
                <c:pt idx="3">
                  <c:v>10149</c:v>
                </c:pt>
                <c:pt idx="4">
                  <c:v>12737</c:v>
                </c:pt>
                <c:pt idx="5">
                  <c:v>16360</c:v>
                </c:pt>
                <c:pt idx="6">
                  <c:v>14080</c:v>
                </c:pt>
                <c:pt idx="7">
                  <c:v>9583</c:v>
                </c:pt>
                <c:pt idx="8">
                  <c:v>4567</c:v>
                </c:pt>
                <c:pt idx="9">
                  <c:v>763</c:v>
                </c:pt>
              </c:numCache>
            </c:numRef>
          </c:val>
        </c:ser>
        <c:ser>
          <c:idx val="1"/>
          <c:order val="1"/>
          <c:tx>
            <c:strRef>
              <c:f>Jurnal!$C$2</c:f>
              <c:strCache>
                <c:ptCount val="1"/>
                <c:pt idx="0">
                  <c:v>Death</c:v>
                </c:pt>
              </c:strCache>
            </c:strRef>
          </c:tx>
          <c:spPr>
            <a:solidFill>
              <a:srgbClr val="ea4335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Jurnal!$A$3:$A$12</c:f>
              <c:strCache>
                <c:ptCount val="10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60-69</c:v>
                </c:pt>
                <c:pt idx="7">
                  <c:v>70-79</c:v>
                </c:pt>
                <c:pt idx="8">
                  <c:v>80-89</c:v>
                </c:pt>
                <c:pt idx="9">
                  <c:v>90+</c:v>
                </c:pt>
              </c:strCache>
            </c:strRef>
          </c:cat>
          <c:val>
            <c:numRef>
              <c:f>Jurnal!$C$3:$C$12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7</c:v>
                </c:pt>
                <c:pt idx="3">
                  <c:v>23</c:v>
                </c:pt>
                <c:pt idx="4">
                  <c:v>48</c:v>
                </c:pt>
                <c:pt idx="5">
                  <c:v>182</c:v>
                </c:pt>
                <c:pt idx="6">
                  <c:v>469</c:v>
                </c:pt>
                <c:pt idx="7">
                  <c:v>943</c:v>
                </c:pt>
                <c:pt idx="8">
                  <c:v>966</c:v>
                </c:pt>
                <c:pt idx="9">
                  <c:v>165</c:v>
                </c:pt>
              </c:numCache>
            </c:numRef>
          </c:val>
        </c:ser>
        <c:ser>
          <c:idx val="2"/>
          <c:order val="2"/>
          <c:tx>
            <c:strRef>
              <c:f>Jurnal!$D$2</c:f>
              <c:strCache>
                <c:ptCount val="1"/>
                <c:pt idx="0">
                  <c:v>CFR</c:v>
                </c:pt>
              </c:strCache>
            </c:strRef>
          </c:tx>
          <c:spPr>
            <a:solidFill>
              <a:srgbClr val="fbbc04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Jurnal!$A$3:$A$12</c:f>
              <c:strCache>
                <c:ptCount val="10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60-69</c:v>
                </c:pt>
                <c:pt idx="7">
                  <c:v>70-79</c:v>
                </c:pt>
                <c:pt idx="8">
                  <c:v>80-89</c:v>
                </c:pt>
                <c:pt idx="9">
                  <c:v>90+</c:v>
                </c:pt>
              </c:strCache>
            </c:strRef>
          </c:cat>
          <c:val>
            <c:numRef>
              <c:f>Jurnal!$D$3:$D$12</c:f>
              <c:numCache>
                <c:formatCode>General</c:formatCode>
                <c:ptCount val="10"/>
                <c:pt idx="0">
                  <c:v>0</c:v>
                </c:pt>
                <c:pt idx="1">
                  <c:v>0.000852514919011083</c:v>
                </c:pt>
                <c:pt idx="2">
                  <c:v>0.00100995527340932</c:v>
                </c:pt>
                <c:pt idx="3">
                  <c:v>0.0022662331264164</c:v>
                </c:pt>
                <c:pt idx="4">
                  <c:v>0.00376854832378111</c:v>
                </c:pt>
                <c:pt idx="5">
                  <c:v>0.0111246943765281</c:v>
                </c:pt>
                <c:pt idx="6">
                  <c:v>0.0333096590909091</c:v>
                </c:pt>
                <c:pt idx="7">
                  <c:v>0.098403422727747</c:v>
                </c:pt>
                <c:pt idx="8">
                  <c:v>0.211517407488504</c:v>
                </c:pt>
                <c:pt idx="9">
                  <c:v>0.216251638269987</c:v>
                </c:pt>
              </c:numCache>
            </c:numRef>
          </c:val>
        </c:ser>
        <c:gapWidth val="150"/>
        <c:overlap val="100"/>
        <c:axId val="49288860"/>
        <c:axId val="24305487"/>
      </c:barChart>
      <c:catAx>
        <c:axId val="4928886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24305487"/>
        <c:crosses val="autoZero"/>
        <c:auto val="1"/>
        <c:lblAlgn val="ctr"/>
        <c:lblOffset val="100"/>
        <c:noMultiLvlLbl val="0"/>
      </c:catAx>
      <c:valAx>
        <c:axId val="24305487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49288860"/>
        <c:crosses val="max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doughnutChart>
        <c:varyColors val="1"/>
        <c:ser>
          <c:idx val="0"/>
          <c:order val="0"/>
          <c:tx>
            <c:strRef>
              <c:f>Jurnal!$M$2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4285f4"/>
            </a:solidFill>
            <a:ln>
              <a:noFill/>
            </a:ln>
          </c:spPr>
          <c:explosion val="0"/>
          <c:dPt>
            <c:idx val="0"/>
            <c:spPr>
              <a:solidFill>
                <a:srgbClr val="4285f4"/>
              </a:solidFill>
              <a:ln>
                <a:noFill/>
              </a:ln>
            </c:spPr>
          </c:dPt>
          <c:dLbls>
            <c:dLbl>
              <c:idx val="0"/>
              <c:txPr>
                <a:bodyPr/>
                <a:lstStyle/>
                <a:p>
                  <a:pPr>
                    <a:defRPr b="0" sz="1000" spc="-1" strike="noStrike">
                      <a:solidFill>
                        <a:srgbClr val="000000"/>
                      </a:solidFill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Jurnal!$L$3</c:f>
              <c:strCache>
                <c:ptCount val="1"/>
                <c:pt idx="0">
                  <c:v>0-9</c:v>
                </c:pt>
              </c:strCache>
            </c:strRef>
          </c:cat>
          <c:val>
            <c:numRef>
              <c:f>Jurnal!$M$3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firstSliceAng val="0"/>
        <c:holeSize val="50"/>
      </c:doughnutChart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gapWidth val="100"/>
        <c:overlap val="0"/>
        <c:axId val="826939"/>
        <c:axId val="85949411"/>
      </c:barChart>
      <c:catAx>
        <c:axId val="826939"/>
        <c:scaling>
          <c:orientation val="minMax"/>
        </c:scaling>
        <c:delete val="1"/>
        <c:axPos val="b"/>
        <c:numFmt formatCode="[$-409]mm/dd/yyyy" sourceLinked="1"/>
        <c:majorTickMark val="out"/>
        <c:minorTickMark val="none"/>
        <c:tickLblPos val="none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5949411"/>
        <c:auto val="1"/>
        <c:lblAlgn val="ctr"/>
        <c:lblOffset val="100"/>
        <c:noMultiLvlLbl val="0"/>
      </c:catAx>
      <c:valAx>
        <c:axId val="8594941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one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26939"/>
        <c:crossBetween val="between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Korsel!$H$1</c:f>
              <c:strCache>
                <c:ptCount val="1"/>
                <c:pt idx="0">
                  <c:v>Test</c:v>
                </c:pt>
              </c:strCache>
            </c:strRef>
          </c:tx>
          <c:spPr>
            <a:solidFill>
              <a:srgbClr val="4285f4"/>
            </a:solidFill>
            <a:ln w="19080"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xVal>
            <c:numRef>
              <c:f>Korsel!$D$2:$D$55</c:f>
              <c:numCache>
                <c:formatCode>General</c:formatCode>
                <c:ptCount val="5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11</c:v>
                </c:pt>
                <c:pt idx="6">
                  <c:v>12</c:v>
                </c:pt>
                <c:pt idx="7">
                  <c:v>14</c:v>
                </c:pt>
                <c:pt idx="8">
                  <c:v>15</c:v>
                </c:pt>
                <c:pt idx="9">
                  <c:v>17</c:v>
                </c:pt>
                <c:pt idx="10">
                  <c:v>22</c:v>
                </c:pt>
                <c:pt idx="11">
                  <c:v>25</c:v>
                </c:pt>
                <c:pt idx="12">
                  <c:v>26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  <c:pt idx="16">
                  <c:v>49</c:v>
                </c:pt>
                <c:pt idx="17">
                  <c:v>102</c:v>
                </c:pt>
                <c:pt idx="18">
                  <c:v>202</c:v>
                </c:pt>
                <c:pt idx="19">
                  <c:v>431</c:v>
                </c:pt>
                <c:pt idx="20">
                  <c:v>600</c:v>
                </c:pt>
                <c:pt idx="21">
                  <c:v>831</c:v>
                </c:pt>
                <c:pt idx="22">
                  <c:v>974</c:v>
                </c:pt>
                <c:pt idx="23">
                  <c:v>1259</c:v>
                </c:pt>
                <c:pt idx="24">
                  <c:v>1762</c:v>
                </c:pt>
                <c:pt idx="25">
                  <c:v>2333</c:v>
                </c:pt>
                <c:pt idx="26">
                  <c:v>3146</c:v>
                </c:pt>
                <c:pt idx="27">
                  <c:v>3732</c:v>
                </c:pt>
                <c:pt idx="28">
                  <c:v>4208</c:v>
                </c:pt>
                <c:pt idx="29">
                  <c:v>4808</c:v>
                </c:pt>
                <c:pt idx="30">
                  <c:v>5324</c:v>
                </c:pt>
                <c:pt idx="31">
                  <c:v>5762</c:v>
                </c:pt>
                <c:pt idx="32">
                  <c:v>6280</c:v>
                </c:pt>
                <c:pt idx="33">
                  <c:v>6763</c:v>
                </c:pt>
                <c:pt idx="34">
                  <c:v>7130</c:v>
                </c:pt>
                <c:pt idx="35">
                  <c:v>7378</c:v>
                </c:pt>
                <c:pt idx="36">
                  <c:v>7509</c:v>
                </c:pt>
                <c:pt idx="37">
                  <c:v>7751</c:v>
                </c:pt>
                <c:pt idx="38">
                  <c:v>7865</c:v>
                </c:pt>
                <c:pt idx="39">
                  <c:v>7975</c:v>
                </c:pt>
                <c:pt idx="40">
                  <c:v>8082</c:v>
                </c:pt>
                <c:pt idx="41">
                  <c:v>8158</c:v>
                </c:pt>
                <c:pt idx="42">
                  <c:v>8232</c:v>
                </c:pt>
                <c:pt idx="43">
                  <c:v>8316</c:v>
                </c:pt>
                <c:pt idx="44">
                  <c:v>8409</c:v>
                </c:pt>
                <c:pt idx="45">
                  <c:v>8561</c:v>
                </c:pt>
                <c:pt idx="46">
                  <c:v>8648</c:v>
                </c:pt>
                <c:pt idx="47">
                  <c:v>8799</c:v>
                </c:pt>
                <c:pt idx="48">
                  <c:v>8897</c:v>
                </c:pt>
                <c:pt idx="49">
                  <c:v>8961</c:v>
                </c:pt>
                <c:pt idx="50">
                  <c:v>9037</c:v>
                </c:pt>
                <c:pt idx="51">
                  <c:v>9137</c:v>
                </c:pt>
                <c:pt idx="52">
                  <c:v>9241</c:v>
                </c:pt>
                <c:pt idx="53">
                  <c:v>9332</c:v>
                </c:pt>
              </c:numCache>
            </c:numRef>
          </c:xVal>
          <c:yVal>
            <c:numRef>
              <c:f>Korsel!$H$2:$H$55</c:f>
              <c:numCache>
                <c:formatCode>General</c:formatCode>
                <c:ptCount val="54"/>
                <c:pt idx="0">
                  <c:v>4</c:v>
                </c:pt>
                <c:pt idx="1">
                  <c:v>27</c:v>
                </c:pt>
                <c:pt idx="2">
                  <c:v>51</c:v>
                </c:pt>
                <c:pt idx="3">
                  <c:v>61</c:v>
                </c:pt>
                <c:pt idx="4">
                  <c:v>244</c:v>
                </c:pt>
                <c:pt idx="5">
                  <c:v>308</c:v>
                </c:pt>
                <c:pt idx="6">
                  <c:v>371</c:v>
                </c:pt>
                <c:pt idx="7">
                  <c:v>429</c:v>
                </c:pt>
                <c:pt idx="8">
                  <c:v>607</c:v>
                </c:pt>
                <c:pt idx="9">
                  <c:v>714</c:v>
                </c:pt>
                <c:pt idx="10">
                  <c:v>885</c:v>
                </c:pt>
                <c:pt idx="11">
                  <c:v>1130</c:v>
                </c:pt>
                <c:pt idx="12">
                  <c:v>2598</c:v>
                </c:pt>
                <c:pt idx="13">
                  <c:v>3629</c:v>
                </c:pt>
                <c:pt idx="14">
                  <c:v>7919</c:v>
                </c:pt>
                <c:pt idx="15">
                  <c:v>8171</c:v>
                </c:pt>
                <c:pt idx="16">
                  <c:v>9265</c:v>
                </c:pt>
                <c:pt idx="17">
                  <c:v>11173</c:v>
                </c:pt>
                <c:pt idx="18">
                  <c:v>13202</c:v>
                </c:pt>
                <c:pt idx="19">
                  <c:v>16400</c:v>
                </c:pt>
                <c:pt idx="20">
                  <c:v>21586</c:v>
                </c:pt>
                <c:pt idx="21">
                  <c:v>25577</c:v>
                </c:pt>
                <c:pt idx="22">
                  <c:v>31923</c:v>
                </c:pt>
                <c:pt idx="23">
                  <c:v>40304</c:v>
                </c:pt>
                <c:pt idx="24">
                  <c:v>53553</c:v>
                </c:pt>
                <c:pt idx="25">
                  <c:v>66652</c:v>
                </c:pt>
                <c:pt idx="26">
                  <c:v>81167</c:v>
                </c:pt>
                <c:pt idx="27">
                  <c:v>94055</c:v>
                </c:pt>
                <c:pt idx="28">
                  <c:v>109581</c:v>
                </c:pt>
                <c:pt idx="29">
                  <c:v>125851</c:v>
                </c:pt>
                <c:pt idx="30">
                  <c:v>136707</c:v>
                </c:pt>
                <c:pt idx="31">
                  <c:v>146541</c:v>
                </c:pt>
                <c:pt idx="32">
                  <c:v>164740</c:v>
                </c:pt>
                <c:pt idx="33">
                  <c:v>178189</c:v>
                </c:pt>
                <c:pt idx="34">
                  <c:v>188518</c:v>
                </c:pt>
                <c:pt idx="35">
                  <c:v>196618</c:v>
                </c:pt>
                <c:pt idx="36">
                  <c:v>210144</c:v>
                </c:pt>
                <c:pt idx="37">
                  <c:v>222395</c:v>
                </c:pt>
                <c:pt idx="38">
                  <c:v>234998</c:v>
                </c:pt>
                <c:pt idx="39">
                  <c:v>248647</c:v>
                </c:pt>
                <c:pt idx="40">
                  <c:v>261335</c:v>
                </c:pt>
                <c:pt idx="41">
                  <c:v>268212</c:v>
                </c:pt>
                <c:pt idx="42">
                  <c:v>274504</c:v>
                </c:pt>
                <c:pt idx="43">
                  <c:v>286716</c:v>
                </c:pt>
                <c:pt idx="44">
                  <c:v>295647</c:v>
                </c:pt>
                <c:pt idx="45">
                  <c:v>307024</c:v>
                </c:pt>
                <c:pt idx="46">
                  <c:v>316664</c:v>
                </c:pt>
                <c:pt idx="47">
                  <c:v>327509</c:v>
                </c:pt>
                <c:pt idx="48">
                  <c:v>331780</c:v>
                </c:pt>
                <c:pt idx="49">
                  <c:v>338036</c:v>
                </c:pt>
                <c:pt idx="50">
                  <c:v>348582</c:v>
                </c:pt>
                <c:pt idx="51">
                  <c:v>357896</c:v>
                </c:pt>
                <c:pt idx="52">
                  <c:v>364942</c:v>
                </c:pt>
                <c:pt idx="53">
                  <c:v>376961</c:v>
                </c:pt>
              </c:numCache>
            </c:numRef>
          </c:yVal>
          <c:smooth val="1"/>
        </c:ser>
        <c:axId val="94055426"/>
        <c:axId val="87476814"/>
      </c:scatterChart>
      <c:valAx>
        <c:axId val="94055426"/>
        <c:scaling>
          <c:orientation val="minMax"/>
        </c:scaling>
        <c:delete val="0"/>
        <c:axPos val="b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87476814"/>
        <c:crosses val="autoZero"/>
        <c:crossBetween val="midCat"/>
      </c:valAx>
      <c:valAx>
        <c:axId val="87476814"/>
        <c:scaling>
          <c:orientation val="minMax"/>
        </c:scaling>
        <c:delete val="0"/>
        <c:axPos val="l"/>
        <c:majorGridlines>
          <c:spPr>
            <a:ln w="6480">
              <a:solidFill>
                <a:srgbClr val="b7b7b7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94055426"/>
        <c:crosses val="autoZero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solidFill>
                <a:srgbClr val="1a1a1a"/>
              </a:solidFill>
              <a:latin typeface="Arial"/>
              <a:ea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image" Target="../media/image1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Relationship Id="rId4" Type="http://schemas.openxmlformats.org/officeDocument/2006/relationships/image" Target="../media/image2.png"/><Relationship Id="rId5" Type="http://schemas.openxmlformats.org/officeDocument/2006/relationships/image" Target="../media/image3.png"/><Relationship Id="rId6" Type="http://schemas.openxmlformats.org/officeDocument/2006/relationships/image" Target="../media/image4.png"/><Relationship Id="rId7" Type="http://schemas.openxmlformats.org/officeDocument/2006/relationships/image" Target="../media/image5.png"/><Relationship Id="rId8" Type="http://schemas.openxmlformats.org/officeDocument/2006/relationships/image" Target="../media/image6.png"/><Relationship Id="rId9" Type="http://schemas.openxmlformats.org/officeDocument/2006/relationships/image" Target="../media/image7.png"/><Relationship Id="rId10" Type="http://schemas.openxmlformats.org/officeDocument/2006/relationships/image" Target="../media/image8.png"/><Relationship Id="rId11" Type="http://schemas.openxmlformats.org/officeDocument/2006/relationships/image" Target="../media/image9.png"/><Relationship Id="rId12" Type="http://schemas.openxmlformats.org/officeDocument/2006/relationships/image" Target="../media/image10.png"/><Relationship Id="rId13" Type="http://schemas.openxmlformats.org/officeDocument/2006/relationships/image" Target="../media/image11.png"/><Relationship Id="rId14" Type="http://schemas.openxmlformats.org/officeDocument/2006/relationships/image" Target="../media/image12.png"/><Relationship Id="rId15" Type="http://schemas.openxmlformats.org/officeDocument/2006/relationships/image" Target="../media/image13.png"/><Relationship Id="rId16" Type="http://schemas.openxmlformats.org/officeDocument/2006/relationships/image" Target="../media/image14.png"/><Relationship Id="rId17" Type="http://schemas.openxmlformats.org/officeDocument/2006/relationships/image" Target="../media/image15.png"/><Relationship Id="rId18" Type="http://schemas.openxmlformats.org/officeDocument/2006/relationships/image" Target="../media/image16.png"/><Relationship Id="rId19" Type="http://schemas.openxmlformats.org/officeDocument/2006/relationships/image" Target="../media/image17.png"/><Relationship Id="rId20" Type="http://schemas.openxmlformats.org/officeDocument/2006/relationships/image" Target="../media/image18.png"/><Relationship Id="rId21" Type="http://schemas.openxmlformats.org/officeDocument/2006/relationships/image" Target="../media/image19.png"/><Relationship Id="rId22" Type="http://schemas.openxmlformats.org/officeDocument/2006/relationships/image" Target="../media/image20.png"/><Relationship Id="rId23" Type="http://schemas.openxmlformats.org/officeDocument/2006/relationships/image" Target="../media/image21.png"/><Relationship Id="rId24" Type="http://schemas.openxmlformats.org/officeDocument/2006/relationships/image" Target="../media/image22.png"/><Relationship Id="rId25" Type="http://schemas.openxmlformats.org/officeDocument/2006/relationships/image" Target="../media/image23.png"/><Relationship Id="rId26" Type="http://schemas.openxmlformats.org/officeDocument/2006/relationships/image" Target="../media/image24.png"/><Relationship Id="rId27" Type="http://schemas.openxmlformats.org/officeDocument/2006/relationships/image" Target="../media/image25.png"/><Relationship Id="rId28" Type="http://schemas.openxmlformats.org/officeDocument/2006/relationships/image" Target="../media/image26.png"/><Relationship Id="rId29" Type="http://schemas.openxmlformats.org/officeDocument/2006/relationships/image" Target="../media/image27.png"/><Relationship Id="rId30" Type="http://schemas.openxmlformats.org/officeDocument/2006/relationships/image" Target="../media/image28.png"/><Relationship Id="rId31" Type="http://schemas.openxmlformats.org/officeDocument/2006/relationships/image" Target="../media/image29.png"/><Relationship Id="rId32" Type="http://schemas.openxmlformats.org/officeDocument/2006/relationships/image" Target="../media/image30.png"/><Relationship Id="rId33" Type="http://schemas.openxmlformats.org/officeDocument/2006/relationships/image" Target="../media/image31.png"/><Relationship Id="rId34" Type="http://schemas.openxmlformats.org/officeDocument/2006/relationships/image" Target="../media/image32.png"/><Relationship Id="rId35" Type="http://schemas.openxmlformats.org/officeDocument/2006/relationships/image" Target="../media/image33.png"/><Relationship Id="rId36" Type="http://schemas.openxmlformats.org/officeDocument/2006/relationships/image" Target="../media/image34.png"/><Relationship Id="rId37" Type="http://schemas.openxmlformats.org/officeDocument/2006/relationships/image" Target="../media/image35.png"/><Relationship Id="rId38" Type="http://schemas.openxmlformats.org/officeDocument/2006/relationships/image" Target="../media/image36.png"/><Relationship Id="rId39" Type="http://schemas.openxmlformats.org/officeDocument/2006/relationships/image" Target="../media/image37.png"/><Relationship Id="rId40" Type="http://schemas.openxmlformats.org/officeDocument/2006/relationships/image" Target="../media/image38.png"/><Relationship Id="rId41" Type="http://schemas.openxmlformats.org/officeDocument/2006/relationships/image" Target="../media/image39.png"/><Relationship Id="rId42" Type="http://schemas.openxmlformats.org/officeDocument/2006/relationships/image" Target="../media/image40.png"/><Relationship Id="rId43" Type="http://schemas.openxmlformats.org/officeDocument/2006/relationships/image" Target="../media/image41.png"/><Relationship Id="rId44" Type="http://schemas.openxmlformats.org/officeDocument/2006/relationships/image" Target="../media/image42.png"/><Relationship Id="rId45" Type="http://schemas.openxmlformats.org/officeDocument/2006/relationships/image" Target="../media/image43.png"/><Relationship Id="rId46" Type="http://schemas.openxmlformats.org/officeDocument/2006/relationships/image" Target="../media/image44.png"/><Relationship Id="rId47" Type="http://schemas.openxmlformats.org/officeDocument/2006/relationships/image" Target="../media/image45.png"/><Relationship Id="rId48" Type="http://schemas.openxmlformats.org/officeDocument/2006/relationships/image" Target="../media/image46.png"/><Relationship Id="rId49" Type="http://schemas.openxmlformats.org/officeDocument/2006/relationships/image" Target="../media/image47.png"/><Relationship Id="rId50" Type="http://schemas.openxmlformats.org/officeDocument/2006/relationships/image" Target="../media/image48.png"/><Relationship Id="rId51" Type="http://schemas.openxmlformats.org/officeDocument/2006/relationships/image" Target="../media/image49.png"/><Relationship Id="rId52" Type="http://schemas.openxmlformats.org/officeDocument/2006/relationships/image" Target="../media/image50.png"/><Relationship Id="rId53" Type="http://schemas.openxmlformats.org/officeDocument/2006/relationships/image" Target="../media/image51.png"/><Relationship Id="rId54" Type="http://schemas.openxmlformats.org/officeDocument/2006/relationships/image" Target="../media/image52.png"/><Relationship Id="rId55" Type="http://schemas.openxmlformats.org/officeDocument/2006/relationships/image" Target="../media/image53.png"/><Relationship Id="rId56" Type="http://schemas.openxmlformats.org/officeDocument/2006/relationships/image" Target="../media/image54.png"/><Relationship Id="rId57" Type="http://schemas.openxmlformats.org/officeDocument/2006/relationships/image" Target="../media/image55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5" Type="http://schemas.openxmlformats.org/officeDocument/2006/relationships/chart" Target="../charts/chart19.xml"/><Relationship Id="rId6" Type="http://schemas.openxmlformats.org/officeDocument/2006/relationships/chart" Target="../charts/chart20.xml"/><Relationship Id="rId7" Type="http://schemas.openxmlformats.org/officeDocument/2006/relationships/chart" Target="../charts/chart21.xml"/><Relationship Id="rId8" Type="http://schemas.openxmlformats.org/officeDocument/2006/relationships/chart" Target="../charts/chart22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23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Relationship Id="rId5" Type="http://schemas.openxmlformats.org/officeDocument/2006/relationships/chart" Target="../charts/chart28.xml"/><Relationship Id="rId6" Type="http://schemas.openxmlformats.org/officeDocument/2006/relationships/chart" Target="../charts/chart29.xml"/><Relationship Id="rId7" Type="http://schemas.openxmlformats.org/officeDocument/2006/relationships/chart" Target="../charts/chart30.xml"/><Relationship Id="rId8" Type="http://schemas.openxmlformats.org/officeDocument/2006/relationships/chart" Target="../charts/chart31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chart" Target="../charts/chart33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34.xml"/><Relationship Id="rId2" Type="http://schemas.openxmlformats.org/officeDocument/2006/relationships/chart" Target="../charts/chart35.xml"/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5" Type="http://schemas.openxmlformats.org/officeDocument/2006/relationships/chart" Target="../charts/chart38.xml"/><Relationship Id="rId6" Type="http://schemas.openxmlformats.org/officeDocument/2006/relationships/chart" Target="../charts/chart39.xml"/><Relationship Id="rId7" Type="http://schemas.openxmlformats.org/officeDocument/2006/relationships/image" Target="../media/image56.jpe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chart" Target="../charts/chart40.xml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Relationship Id="rId3" Type="http://schemas.openxmlformats.org/officeDocument/2006/relationships/chart" Target="../charts/chart43.xml"/><Relationship Id="rId4" Type="http://schemas.openxmlformats.org/officeDocument/2006/relationships/chart" Target="../charts/chart44.xml"/><Relationship Id="rId5" Type="http://schemas.openxmlformats.org/officeDocument/2006/relationships/chart" Target="../charts/chart45.xml"/><Relationship Id="rId6" Type="http://schemas.openxmlformats.org/officeDocument/2006/relationships/chart" Target="../charts/chart46.xml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chart" Target="../charts/chart47.xml"/><Relationship Id="rId2" Type="http://schemas.openxmlformats.org/officeDocument/2006/relationships/chart" Target="../charts/chart48.xml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chart" Target="../charts/chart49.xml"/><Relationship Id="rId2" Type="http://schemas.openxmlformats.org/officeDocument/2006/relationships/chart" Target="../charts/chart50.xml"/><Relationship Id="rId3" Type="http://schemas.openxmlformats.org/officeDocument/2006/relationships/chart" Target="../charts/chart51.xml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chart" Target="../charts/chart5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12</xdr:col>
      <xdr:colOff>590400</xdr:colOff>
      <xdr:row>141</xdr:row>
      <xdr:rowOff>0</xdr:rowOff>
    </xdr:from>
    <xdr:to>
      <xdr:col>21</xdr:col>
      <xdr:colOff>768240</xdr:colOff>
      <xdr:row>159</xdr:row>
      <xdr:rowOff>75960</xdr:rowOff>
    </xdr:to>
    <xdr:graphicFrame>
      <xdr:nvGraphicFramePr>
        <xdr:cNvPr id="0" name="Chart 1"/>
        <xdr:cNvGraphicFramePr/>
      </xdr:nvGraphicFramePr>
      <xdr:xfrm>
        <a:off x="8596800" y="28517760"/>
        <a:ext cx="6257520" cy="3676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342360</xdr:colOff>
      <xdr:row>140</xdr:row>
      <xdr:rowOff>190440</xdr:rowOff>
    </xdr:from>
    <xdr:to>
      <xdr:col>10</xdr:col>
      <xdr:colOff>123480</xdr:colOff>
      <xdr:row>160</xdr:row>
      <xdr:rowOff>47160</xdr:rowOff>
    </xdr:to>
    <xdr:graphicFrame>
      <xdr:nvGraphicFramePr>
        <xdr:cNvPr id="1" name="Chart 2"/>
        <xdr:cNvGraphicFramePr/>
      </xdr:nvGraphicFramePr>
      <xdr:xfrm>
        <a:off x="937080" y="28508040"/>
        <a:ext cx="5438520" cy="385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21</xdr:col>
      <xdr:colOff>571680</xdr:colOff>
      <xdr:row>159</xdr:row>
      <xdr:rowOff>9360</xdr:rowOff>
    </xdr:from>
    <xdr:to>
      <xdr:col>31</xdr:col>
      <xdr:colOff>686520</xdr:colOff>
      <xdr:row>176</xdr:row>
      <xdr:rowOff>142200</xdr:rowOff>
    </xdr:to>
    <xdr:graphicFrame>
      <xdr:nvGraphicFramePr>
        <xdr:cNvPr id="2" name="Chart 3"/>
        <xdr:cNvGraphicFramePr/>
      </xdr:nvGraphicFramePr>
      <xdr:xfrm>
        <a:off x="14657760" y="32127480"/>
        <a:ext cx="878184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23</xdr:col>
      <xdr:colOff>838080</xdr:colOff>
      <xdr:row>227</xdr:row>
      <xdr:rowOff>47520</xdr:rowOff>
    </xdr:from>
    <xdr:to>
      <xdr:col>30</xdr:col>
      <xdr:colOff>466560</xdr:colOff>
      <xdr:row>243</xdr:row>
      <xdr:rowOff>132840</xdr:rowOff>
    </xdr:to>
    <xdr:graphicFrame>
      <xdr:nvGraphicFramePr>
        <xdr:cNvPr id="3" name="Chart 4"/>
        <xdr:cNvGraphicFramePr/>
      </xdr:nvGraphicFramePr>
      <xdr:xfrm>
        <a:off x="16557480" y="45767520"/>
        <a:ext cx="5714640" cy="328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0</xdr:colOff>
      <xdr:row>159</xdr:row>
      <xdr:rowOff>9360</xdr:rowOff>
    </xdr:from>
    <xdr:to>
      <xdr:col>10</xdr:col>
      <xdr:colOff>57240</xdr:colOff>
      <xdr:row>176</xdr:row>
      <xdr:rowOff>142200</xdr:rowOff>
    </xdr:to>
    <xdr:graphicFrame>
      <xdr:nvGraphicFramePr>
        <xdr:cNvPr id="4" name="Chart 5"/>
        <xdr:cNvGraphicFramePr/>
      </xdr:nvGraphicFramePr>
      <xdr:xfrm>
        <a:off x="594720" y="32127480"/>
        <a:ext cx="571464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</xdr:col>
      <xdr:colOff>0</xdr:colOff>
      <xdr:row>205</xdr:row>
      <xdr:rowOff>28440</xdr:rowOff>
    </xdr:from>
    <xdr:to>
      <xdr:col>10</xdr:col>
      <xdr:colOff>238320</xdr:colOff>
      <xdr:row>253</xdr:row>
      <xdr:rowOff>132840</xdr:rowOff>
    </xdr:to>
    <xdr:graphicFrame>
      <xdr:nvGraphicFramePr>
        <xdr:cNvPr id="5" name="Chart 6"/>
        <xdr:cNvGraphicFramePr/>
      </xdr:nvGraphicFramePr>
      <xdr:xfrm>
        <a:off x="594720" y="41347800"/>
        <a:ext cx="5895720" cy="9705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17</xdr:col>
      <xdr:colOff>9360</xdr:colOff>
      <xdr:row>205</xdr:row>
      <xdr:rowOff>181080</xdr:rowOff>
    </xdr:from>
    <xdr:to>
      <xdr:col>23</xdr:col>
      <xdr:colOff>395280</xdr:colOff>
      <xdr:row>223</xdr:row>
      <xdr:rowOff>114120</xdr:rowOff>
    </xdr:to>
    <xdr:graphicFrame>
      <xdr:nvGraphicFramePr>
        <xdr:cNvPr id="6" name="Chart 7"/>
        <xdr:cNvGraphicFramePr/>
      </xdr:nvGraphicFramePr>
      <xdr:xfrm>
        <a:off x="10828800" y="41500440"/>
        <a:ext cx="528588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23</xdr:col>
      <xdr:colOff>838080</xdr:colOff>
      <xdr:row>209</xdr:row>
      <xdr:rowOff>114480</xdr:rowOff>
    </xdr:from>
    <xdr:to>
      <xdr:col>30</xdr:col>
      <xdr:colOff>466560</xdr:colOff>
      <xdr:row>227</xdr:row>
      <xdr:rowOff>47160</xdr:rowOff>
    </xdr:to>
    <xdr:graphicFrame>
      <xdr:nvGraphicFramePr>
        <xdr:cNvPr id="7" name="Chart 8"/>
        <xdr:cNvGraphicFramePr/>
      </xdr:nvGraphicFramePr>
      <xdr:xfrm>
        <a:off x="16557480" y="42233760"/>
        <a:ext cx="571464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22</xdr:col>
      <xdr:colOff>352440</xdr:colOff>
      <xdr:row>141</xdr:row>
      <xdr:rowOff>0</xdr:rowOff>
    </xdr:from>
    <xdr:to>
      <xdr:col>29</xdr:col>
      <xdr:colOff>172800</xdr:colOff>
      <xdr:row>159</xdr:row>
      <xdr:rowOff>66240</xdr:rowOff>
    </xdr:to>
    <xdr:graphicFrame>
      <xdr:nvGraphicFramePr>
        <xdr:cNvPr id="8" name="Chart 9"/>
        <xdr:cNvGraphicFramePr/>
      </xdr:nvGraphicFramePr>
      <xdr:xfrm>
        <a:off x="15255000" y="28517760"/>
        <a:ext cx="5866920" cy="3666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13</xdr:col>
      <xdr:colOff>657360</xdr:colOff>
      <xdr:row>159</xdr:row>
      <xdr:rowOff>9360</xdr:rowOff>
    </xdr:from>
    <xdr:to>
      <xdr:col>22</xdr:col>
      <xdr:colOff>242280</xdr:colOff>
      <xdr:row>176</xdr:row>
      <xdr:rowOff>142200</xdr:rowOff>
    </xdr:to>
    <xdr:graphicFrame>
      <xdr:nvGraphicFramePr>
        <xdr:cNvPr id="9" name="Chart 10"/>
        <xdr:cNvGraphicFramePr/>
      </xdr:nvGraphicFramePr>
      <xdr:xfrm>
        <a:off x="9430200" y="32127480"/>
        <a:ext cx="571464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29</xdr:col>
      <xdr:colOff>542880</xdr:colOff>
      <xdr:row>141</xdr:row>
      <xdr:rowOff>0</xdr:rowOff>
    </xdr:from>
    <xdr:to>
      <xdr:col>33</xdr:col>
      <xdr:colOff>2786760</xdr:colOff>
      <xdr:row>173</xdr:row>
      <xdr:rowOff>199800</xdr:rowOff>
    </xdr:to>
    <xdr:graphicFrame>
      <xdr:nvGraphicFramePr>
        <xdr:cNvPr id="10" name="Chart 11"/>
        <xdr:cNvGraphicFramePr/>
      </xdr:nvGraphicFramePr>
      <xdr:xfrm>
        <a:off x="21492000" y="28517760"/>
        <a:ext cx="5609880" cy="6600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514080</xdr:colOff>
      <xdr:row>0</xdr:row>
      <xdr:rowOff>514080</xdr:rowOff>
    </xdr:to>
    <xdr:pic>
      <xdr:nvPicPr>
        <xdr:cNvPr id="11" name="image1.jpg" descr=""/>
        <xdr:cNvPicPr/>
      </xdr:nvPicPr>
      <xdr:blipFill>
        <a:blip r:embed="rId12"/>
        <a:stretch/>
      </xdr:blipFill>
      <xdr:spPr>
        <a:xfrm>
          <a:off x="0" y="0"/>
          <a:ext cx="514080" cy="5140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52</xdr:col>
      <xdr:colOff>495360</xdr:colOff>
      <xdr:row>45</xdr:row>
      <xdr:rowOff>38160</xdr:rowOff>
    </xdr:from>
    <xdr:to>
      <xdr:col>59</xdr:col>
      <xdr:colOff>61920</xdr:colOff>
      <xdr:row>65</xdr:row>
      <xdr:rowOff>114120</xdr:rowOff>
    </xdr:to>
    <xdr:graphicFrame>
      <xdr:nvGraphicFramePr>
        <xdr:cNvPr id="12" name="Chart 12"/>
        <xdr:cNvGraphicFramePr/>
      </xdr:nvGraphicFramePr>
      <xdr:xfrm>
        <a:off x="29505240" y="9039240"/>
        <a:ext cx="5714640" cy="407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53</xdr:col>
      <xdr:colOff>66600</xdr:colOff>
      <xdr:row>66</xdr:row>
      <xdr:rowOff>123840</xdr:rowOff>
    </xdr:from>
    <xdr:to>
      <xdr:col>59</xdr:col>
      <xdr:colOff>379080</xdr:colOff>
      <xdr:row>86</xdr:row>
      <xdr:rowOff>199800</xdr:rowOff>
    </xdr:to>
    <xdr:graphicFrame>
      <xdr:nvGraphicFramePr>
        <xdr:cNvPr id="13" name="Chart 13"/>
        <xdr:cNvGraphicFramePr/>
      </xdr:nvGraphicFramePr>
      <xdr:xfrm>
        <a:off x="29822400" y="13325400"/>
        <a:ext cx="5714640" cy="407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53</xdr:col>
      <xdr:colOff>66600</xdr:colOff>
      <xdr:row>88</xdr:row>
      <xdr:rowOff>9360</xdr:rowOff>
    </xdr:from>
    <xdr:to>
      <xdr:col>59</xdr:col>
      <xdr:colOff>379080</xdr:colOff>
      <xdr:row>108</xdr:row>
      <xdr:rowOff>85320</xdr:rowOff>
    </xdr:to>
    <xdr:graphicFrame>
      <xdr:nvGraphicFramePr>
        <xdr:cNvPr id="14" name="Chart 14"/>
        <xdr:cNvGraphicFramePr/>
      </xdr:nvGraphicFramePr>
      <xdr:xfrm>
        <a:off x="29822400" y="17611560"/>
        <a:ext cx="5714640" cy="4076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twoCell">
    <xdr:from>
      <xdr:col>0</xdr:col>
      <xdr:colOff>0</xdr:colOff>
      <xdr:row>41</xdr:row>
      <xdr:rowOff>0</xdr:rowOff>
    </xdr:from>
    <xdr:to>
      <xdr:col>34</xdr:col>
      <xdr:colOff>380880</xdr:colOff>
      <xdr:row>82</xdr:row>
      <xdr:rowOff>37440</xdr:rowOff>
    </xdr:to>
    <xdr:pic>
      <xdr:nvPicPr>
        <xdr:cNvPr id="15" name="image21.png" descr=""/>
        <xdr:cNvPicPr/>
      </xdr:nvPicPr>
      <xdr:blipFill>
        <a:blip r:embed="rId4"/>
        <a:stretch/>
      </xdr:blipFill>
      <xdr:spPr>
        <a:xfrm>
          <a:off x="0" y="8200800"/>
          <a:ext cx="18287640" cy="82386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41</xdr:row>
      <xdr:rowOff>360</xdr:rowOff>
    </xdr:from>
    <xdr:to>
      <xdr:col>35</xdr:col>
      <xdr:colOff>73440</xdr:colOff>
      <xdr:row>80</xdr:row>
      <xdr:rowOff>66600</xdr:rowOff>
    </xdr:to>
    <xdr:pic>
      <xdr:nvPicPr>
        <xdr:cNvPr id="16" name="image2.png" descr=""/>
        <xdr:cNvPicPr/>
      </xdr:nvPicPr>
      <xdr:blipFill>
        <a:blip r:embed="rId5"/>
        <a:stretch/>
      </xdr:blipFill>
      <xdr:spPr>
        <a:xfrm>
          <a:off x="0" y="8201160"/>
          <a:ext cx="18535320" cy="78674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42</xdr:row>
      <xdr:rowOff>19080</xdr:rowOff>
    </xdr:from>
    <xdr:to>
      <xdr:col>35</xdr:col>
      <xdr:colOff>101880</xdr:colOff>
      <xdr:row>81</xdr:row>
      <xdr:rowOff>104760</xdr:rowOff>
    </xdr:to>
    <xdr:pic>
      <xdr:nvPicPr>
        <xdr:cNvPr id="17" name="image23.png" descr=""/>
        <xdr:cNvPicPr/>
      </xdr:nvPicPr>
      <xdr:blipFill>
        <a:blip r:embed="rId6"/>
        <a:stretch/>
      </xdr:blipFill>
      <xdr:spPr>
        <a:xfrm>
          <a:off x="0" y="8420040"/>
          <a:ext cx="18563760" cy="7886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41</xdr:row>
      <xdr:rowOff>133200</xdr:rowOff>
    </xdr:from>
    <xdr:to>
      <xdr:col>35</xdr:col>
      <xdr:colOff>120960</xdr:colOff>
      <xdr:row>81</xdr:row>
      <xdr:rowOff>37440</xdr:rowOff>
    </xdr:to>
    <xdr:pic>
      <xdr:nvPicPr>
        <xdr:cNvPr id="18" name="image13.png" descr=""/>
        <xdr:cNvPicPr/>
      </xdr:nvPicPr>
      <xdr:blipFill>
        <a:blip r:embed="rId7"/>
        <a:stretch/>
      </xdr:blipFill>
      <xdr:spPr>
        <a:xfrm>
          <a:off x="0" y="8334000"/>
          <a:ext cx="18582840" cy="79052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41</xdr:row>
      <xdr:rowOff>133200</xdr:rowOff>
    </xdr:from>
    <xdr:to>
      <xdr:col>35</xdr:col>
      <xdr:colOff>82800</xdr:colOff>
      <xdr:row>81</xdr:row>
      <xdr:rowOff>9000</xdr:rowOff>
    </xdr:to>
    <xdr:pic>
      <xdr:nvPicPr>
        <xdr:cNvPr id="19" name="image16.png" descr=""/>
        <xdr:cNvPicPr/>
      </xdr:nvPicPr>
      <xdr:blipFill>
        <a:blip r:embed="rId8"/>
        <a:stretch/>
      </xdr:blipFill>
      <xdr:spPr>
        <a:xfrm>
          <a:off x="0" y="8334000"/>
          <a:ext cx="18544680" cy="7876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42</xdr:row>
      <xdr:rowOff>0</xdr:rowOff>
    </xdr:from>
    <xdr:to>
      <xdr:col>35</xdr:col>
      <xdr:colOff>73440</xdr:colOff>
      <xdr:row>81</xdr:row>
      <xdr:rowOff>56880</xdr:rowOff>
    </xdr:to>
    <xdr:pic>
      <xdr:nvPicPr>
        <xdr:cNvPr id="20" name="image5.png" descr=""/>
        <xdr:cNvPicPr/>
      </xdr:nvPicPr>
      <xdr:blipFill>
        <a:blip r:embed="rId9"/>
        <a:stretch/>
      </xdr:blipFill>
      <xdr:spPr>
        <a:xfrm>
          <a:off x="0" y="8400960"/>
          <a:ext cx="18535320" cy="78577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42</xdr:row>
      <xdr:rowOff>0</xdr:rowOff>
    </xdr:from>
    <xdr:to>
      <xdr:col>35</xdr:col>
      <xdr:colOff>82800</xdr:colOff>
      <xdr:row>81</xdr:row>
      <xdr:rowOff>56880</xdr:rowOff>
    </xdr:to>
    <xdr:pic>
      <xdr:nvPicPr>
        <xdr:cNvPr id="21" name="image22.png" descr=""/>
        <xdr:cNvPicPr/>
      </xdr:nvPicPr>
      <xdr:blipFill>
        <a:blip r:embed="rId10"/>
        <a:stretch/>
      </xdr:blipFill>
      <xdr:spPr>
        <a:xfrm>
          <a:off x="0" y="8400960"/>
          <a:ext cx="18544680" cy="78577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42</xdr:row>
      <xdr:rowOff>57240</xdr:rowOff>
    </xdr:from>
    <xdr:to>
      <xdr:col>35</xdr:col>
      <xdr:colOff>73440</xdr:colOff>
      <xdr:row>81</xdr:row>
      <xdr:rowOff>133200</xdr:rowOff>
    </xdr:to>
    <xdr:pic>
      <xdr:nvPicPr>
        <xdr:cNvPr id="22" name="image18.png" descr=""/>
        <xdr:cNvPicPr/>
      </xdr:nvPicPr>
      <xdr:blipFill>
        <a:blip r:embed="rId11"/>
        <a:stretch/>
      </xdr:blipFill>
      <xdr:spPr>
        <a:xfrm>
          <a:off x="0" y="8458200"/>
          <a:ext cx="18535320" cy="7876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41</xdr:row>
      <xdr:rowOff>190440</xdr:rowOff>
    </xdr:from>
    <xdr:to>
      <xdr:col>35</xdr:col>
      <xdr:colOff>63720</xdr:colOff>
      <xdr:row>81</xdr:row>
      <xdr:rowOff>47160</xdr:rowOff>
    </xdr:to>
    <xdr:pic>
      <xdr:nvPicPr>
        <xdr:cNvPr id="23" name="image19.png" descr=""/>
        <xdr:cNvPicPr/>
      </xdr:nvPicPr>
      <xdr:blipFill>
        <a:blip r:embed="rId12"/>
        <a:stretch/>
      </xdr:blipFill>
      <xdr:spPr>
        <a:xfrm>
          <a:off x="0" y="8391240"/>
          <a:ext cx="18525600" cy="78577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42</xdr:row>
      <xdr:rowOff>104760</xdr:rowOff>
    </xdr:from>
    <xdr:to>
      <xdr:col>35</xdr:col>
      <xdr:colOff>92520</xdr:colOff>
      <xdr:row>81</xdr:row>
      <xdr:rowOff>190440</xdr:rowOff>
    </xdr:to>
    <xdr:pic>
      <xdr:nvPicPr>
        <xdr:cNvPr id="24" name="image20.png" descr=""/>
        <xdr:cNvPicPr/>
      </xdr:nvPicPr>
      <xdr:blipFill>
        <a:blip r:embed="rId13"/>
        <a:stretch/>
      </xdr:blipFill>
      <xdr:spPr>
        <a:xfrm>
          <a:off x="0" y="8505720"/>
          <a:ext cx="18554400" cy="7886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42</xdr:row>
      <xdr:rowOff>47520</xdr:rowOff>
    </xdr:from>
    <xdr:to>
      <xdr:col>35</xdr:col>
      <xdr:colOff>140040</xdr:colOff>
      <xdr:row>81</xdr:row>
      <xdr:rowOff>133200</xdr:rowOff>
    </xdr:to>
    <xdr:pic>
      <xdr:nvPicPr>
        <xdr:cNvPr id="25" name="image24.png" descr=""/>
        <xdr:cNvPicPr/>
      </xdr:nvPicPr>
      <xdr:blipFill>
        <a:blip r:embed="rId14"/>
        <a:stretch/>
      </xdr:blipFill>
      <xdr:spPr>
        <a:xfrm>
          <a:off x="0" y="8448480"/>
          <a:ext cx="18601920" cy="7886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42</xdr:row>
      <xdr:rowOff>104760</xdr:rowOff>
    </xdr:from>
    <xdr:to>
      <xdr:col>35</xdr:col>
      <xdr:colOff>63720</xdr:colOff>
      <xdr:row>81</xdr:row>
      <xdr:rowOff>190440</xdr:rowOff>
    </xdr:to>
    <xdr:pic>
      <xdr:nvPicPr>
        <xdr:cNvPr id="26" name="image15.png" descr=""/>
        <xdr:cNvPicPr/>
      </xdr:nvPicPr>
      <xdr:blipFill>
        <a:blip r:embed="rId15"/>
        <a:stretch/>
      </xdr:blipFill>
      <xdr:spPr>
        <a:xfrm>
          <a:off x="0" y="8505720"/>
          <a:ext cx="18525600" cy="7886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41</xdr:row>
      <xdr:rowOff>123840</xdr:rowOff>
    </xdr:from>
    <xdr:to>
      <xdr:col>35</xdr:col>
      <xdr:colOff>82800</xdr:colOff>
      <xdr:row>81</xdr:row>
      <xdr:rowOff>28080</xdr:rowOff>
    </xdr:to>
    <xdr:pic>
      <xdr:nvPicPr>
        <xdr:cNvPr id="27" name="image14.png" descr=""/>
        <xdr:cNvPicPr/>
      </xdr:nvPicPr>
      <xdr:blipFill>
        <a:blip r:embed="rId16"/>
        <a:stretch/>
      </xdr:blipFill>
      <xdr:spPr>
        <a:xfrm>
          <a:off x="0" y="8324640"/>
          <a:ext cx="18544680" cy="79052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85</xdr:row>
      <xdr:rowOff>76320</xdr:rowOff>
    </xdr:from>
    <xdr:to>
      <xdr:col>35</xdr:col>
      <xdr:colOff>63720</xdr:colOff>
      <xdr:row>124</xdr:row>
      <xdr:rowOff>142920</xdr:rowOff>
    </xdr:to>
    <xdr:pic>
      <xdr:nvPicPr>
        <xdr:cNvPr id="28" name="image7.png" descr=""/>
        <xdr:cNvPicPr/>
      </xdr:nvPicPr>
      <xdr:blipFill>
        <a:blip r:embed="rId17"/>
        <a:stretch/>
      </xdr:blipFill>
      <xdr:spPr>
        <a:xfrm>
          <a:off x="0" y="17078400"/>
          <a:ext cx="18525600" cy="78674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41</xdr:row>
      <xdr:rowOff>152280</xdr:rowOff>
    </xdr:from>
    <xdr:to>
      <xdr:col>35</xdr:col>
      <xdr:colOff>73440</xdr:colOff>
      <xdr:row>81</xdr:row>
      <xdr:rowOff>9000</xdr:rowOff>
    </xdr:to>
    <xdr:pic>
      <xdr:nvPicPr>
        <xdr:cNvPr id="29" name="image26.png" descr=""/>
        <xdr:cNvPicPr/>
      </xdr:nvPicPr>
      <xdr:blipFill>
        <a:blip r:embed="rId18"/>
        <a:stretch/>
      </xdr:blipFill>
      <xdr:spPr>
        <a:xfrm>
          <a:off x="0" y="8353080"/>
          <a:ext cx="18535320" cy="78577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42</xdr:row>
      <xdr:rowOff>57240</xdr:rowOff>
    </xdr:from>
    <xdr:to>
      <xdr:col>35</xdr:col>
      <xdr:colOff>63720</xdr:colOff>
      <xdr:row>81</xdr:row>
      <xdr:rowOff>133200</xdr:rowOff>
    </xdr:to>
    <xdr:pic>
      <xdr:nvPicPr>
        <xdr:cNvPr id="30" name="image8.png" descr=""/>
        <xdr:cNvPicPr/>
      </xdr:nvPicPr>
      <xdr:blipFill>
        <a:blip r:embed="rId19"/>
        <a:stretch/>
      </xdr:blipFill>
      <xdr:spPr>
        <a:xfrm>
          <a:off x="0" y="8458200"/>
          <a:ext cx="18525600" cy="7876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85</xdr:row>
      <xdr:rowOff>76320</xdr:rowOff>
    </xdr:from>
    <xdr:to>
      <xdr:col>35</xdr:col>
      <xdr:colOff>54360</xdr:colOff>
      <xdr:row>124</xdr:row>
      <xdr:rowOff>152280</xdr:rowOff>
    </xdr:to>
    <xdr:pic>
      <xdr:nvPicPr>
        <xdr:cNvPr id="31" name="image11.png" descr=""/>
        <xdr:cNvPicPr/>
      </xdr:nvPicPr>
      <xdr:blipFill>
        <a:blip r:embed="rId20"/>
        <a:stretch/>
      </xdr:blipFill>
      <xdr:spPr>
        <a:xfrm>
          <a:off x="0" y="17078400"/>
          <a:ext cx="18516240" cy="7876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85</xdr:row>
      <xdr:rowOff>76320</xdr:rowOff>
    </xdr:from>
    <xdr:to>
      <xdr:col>35</xdr:col>
      <xdr:colOff>54360</xdr:colOff>
      <xdr:row>124</xdr:row>
      <xdr:rowOff>162000</xdr:rowOff>
    </xdr:to>
    <xdr:pic>
      <xdr:nvPicPr>
        <xdr:cNvPr id="32" name="image17.png" descr=""/>
        <xdr:cNvPicPr/>
      </xdr:nvPicPr>
      <xdr:blipFill>
        <a:blip r:embed="rId21"/>
        <a:stretch/>
      </xdr:blipFill>
      <xdr:spPr>
        <a:xfrm>
          <a:off x="0" y="17078400"/>
          <a:ext cx="18516240" cy="7886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41</xdr:row>
      <xdr:rowOff>360</xdr:rowOff>
    </xdr:from>
    <xdr:to>
      <xdr:col>35</xdr:col>
      <xdr:colOff>73440</xdr:colOff>
      <xdr:row>80</xdr:row>
      <xdr:rowOff>66600</xdr:rowOff>
    </xdr:to>
    <xdr:pic>
      <xdr:nvPicPr>
        <xdr:cNvPr id="33" name="image3.png" descr=""/>
        <xdr:cNvPicPr/>
      </xdr:nvPicPr>
      <xdr:blipFill>
        <a:blip r:embed="rId22"/>
        <a:stretch/>
      </xdr:blipFill>
      <xdr:spPr>
        <a:xfrm>
          <a:off x="0" y="8201160"/>
          <a:ext cx="18535320" cy="78674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41</xdr:row>
      <xdr:rowOff>19080</xdr:rowOff>
    </xdr:from>
    <xdr:to>
      <xdr:col>35</xdr:col>
      <xdr:colOff>63720</xdr:colOff>
      <xdr:row>80</xdr:row>
      <xdr:rowOff>66240</xdr:rowOff>
    </xdr:to>
    <xdr:pic>
      <xdr:nvPicPr>
        <xdr:cNvPr id="34" name="image12.png" descr=""/>
        <xdr:cNvPicPr/>
      </xdr:nvPicPr>
      <xdr:blipFill>
        <a:blip r:embed="rId23"/>
        <a:stretch/>
      </xdr:blipFill>
      <xdr:spPr>
        <a:xfrm>
          <a:off x="0" y="8219880"/>
          <a:ext cx="18525600" cy="78483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41</xdr:row>
      <xdr:rowOff>38160</xdr:rowOff>
    </xdr:from>
    <xdr:to>
      <xdr:col>35</xdr:col>
      <xdr:colOff>45000</xdr:colOff>
      <xdr:row>80</xdr:row>
      <xdr:rowOff>66240</xdr:rowOff>
    </xdr:to>
    <xdr:pic>
      <xdr:nvPicPr>
        <xdr:cNvPr id="35" name="image10.png" descr=""/>
        <xdr:cNvPicPr/>
      </xdr:nvPicPr>
      <xdr:blipFill>
        <a:blip r:embed="rId24"/>
        <a:stretch/>
      </xdr:blipFill>
      <xdr:spPr>
        <a:xfrm>
          <a:off x="0" y="8238960"/>
          <a:ext cx="18506880" cy="78292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41</xdr:row>
      <xdr:rowOff>9720</xdr:rowOff>
    </xdr:from>
    <xdr:to>
      <xdr:col>35</xdr:col>
      <xdr:colOff>45000</xdr:colOff>
      <xdr:row>80</xdr:row>
      <xdr:rowOff>66240</xdr:rowOff>
    </xdr:to>
    <xdr:pic>
      <xdr:nvPicPr>
        <xdr:cNvPr id="36" name="image25.png" descr=""/>
        <xdr:cNvPicPr/>
      </xdr:nvPicPr>
      <xdr:blipFill>
        <a:blip r:embed="rId25"/>
        <a:stretch/>
      </xdr:blipFill>
      <xdr:spPr>
        <a:xfrm>
          <a:off x="0" y="8210520"/>
          <a:ext cx="18506880" cy="78577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41</xdr:row>
      <xdr:rowOff>19080</xdr:rowOff>
    </xdr:from>
    <xdr:to>
      <xdr:col>35</xdr:col>
      <xdr:colOff>73440</xdr:colOff>
      <xdr:row>80</xdr:row>
      <xdr:rowOff>66240</xdr:rowOff>
    </xdr:to>
    <xdr:pic>
      <xdr:nvPicPr>
        <xdr:cNvPr id="37" name="image6.png" descr=""/>
        <xdr:cNvPicPr/>
      </xdr:nvPicPr>
      <xdr:blipFill>
        <a:blip r:embed="rId26"/>
        <a:stretch/>
      </xdr:blipFill>
      <xdr:spPr>
        <a:xfrm>
          <a:off x="0" y="8219880"/>
          <a:ext cx="18535320" cy="78483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41</xdr:row>
      <xdr:rowOff>38160</xdr:rowOff>
    </xdr:from>
    <xdr:to>
      <xdr:col>35</xdr:col>
      <xdr:colOff>82800</xdr:colOff>
      <xdr:row>80</xdr:row>
      <xdr:rowOff>104400</xdr:rowOff>
    </xdr:to>
    <xdr:pic>
      <xdr:nvPicPr>
        <xdr:cNvPr id="38" name="image9.png" descr=""/>
        <xdr:cNvPicPr/>
      </xdr:nvPicPr>
      <xdr:blipFill>
        <a:blip r:embed="rId27"/>
        <a:stretch/>
      </xdr:blipFill>
      <xdr:spPr>
        <a:xfrm>
          <a:off x="0" y="8238960"/>
          <a:ext cx="18544680" cy="78674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85</xdr:row>
      <xdr:rowOff>76320</xdr:rowOff>
    </xdr:from>
    <xdr:to>
      <xdr:col>35</xdr:col>
      <xdr:colOff>73440</xdr:colOff>
      <xdr:row>124</xdr:row>
      <xdr:rowOff>171360</xdr:rowOff>
    </xdr:to>
    <xdr:pic>
      <xdr:nvPicPr>
        <xdr:cNvPr id="39" name="image4.png" descr=""/>
        <xdr:cNvPicPr/>
      </xdr:nvPicPr>
      <xdr:blipFill>
        <a:blip r:embed="rId28"/>
        <a:stretch/>
      </xdr:blipFill>
      <xdr:spPr>
        <a:xfrm>
          <a:off x="0" y="17078400"/>
          <a:ext cx="18535320" cy="78958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41</xdr:row>
      <xdr:rowOff>38160</xdr:rowOff>
    </xdr:from>
    <xdr:to>
      <xdr:col>35</xdr:col>
      <xdr:colOff>73440</xdr:colOff>
      <xdr:row>80</xdr:row>
      <xdr:rowOff>113760</xdr:rowOff>
    </xdr:to>
    <xdr:pic>
      <xdr:nvPicPr>
        <xdr:cNvPr id="40" name="image27.png" descr=""/>
        <xdr:cNvPicPr/>
      </xdr:nvPicPr>
      <xdr:blipFill>
        <a:blip r:embed="rId29"/>
        <a:stretch/>
      </xdr:blipFill>
      <xdr:spPr>
        <a:xfrm>
          <a:off x="0" y="8238960"/>
          <a:ext cx="18535320" cy="7876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86</xdr:row>
      <xdr:rowOff>38160</xdr:rowOff>
    </xdr:from>
    <xdr:to>
      <xdr:col>35</xdr:col>
      <xdr:colOff>92520</xdr:colOff>
      <xdr:row>125</xdr:row>
      <xdr:rowOff>132840</xdr:rowOff>
    </xdr:to>
    <xdr:pic>
      <xdr:nvPicPr>
        <xdr:cNvPr id="41" name="image50.png" descr=""/>
        <xdr:cNvPicPr/>
      </xdr:nvPicPr>
      <xdr:blipFill>
        <a:blip r:embed="rId30"/>
        <a:stretch/>
      </xdr:blipFill>
      <xdr:spPr>
        <a:xfrm>
          <a:off x="0" y="17240040"/>
          <a:ext cx="18554400" cy="78958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85</xdr:row>
      <xdr:rowOff>76320</xdr:rowOff>
    </xdr:from>
    <xdr:to>
      <xdr:col>35</xdr:col>
      <xdr:colOff>54360</xdr:colOff>
      <xdr:row>123</xdr:row>
      <xdr:rowOff>19080</xdr:rowOff>
    </xdr:to>
    <xdr:pic>
      <xdr:nvPicPr>
        <xdr:cNvPr id="42" name="image30.png" descr=""/>
        <xdr:cNvPicPr/>
      </xdr:nvPicPr>
      <xdr:blipFill>
        <a:blip r:embed="rId31"/>
        <a:stretch/>
      </xdr:blipFill>
      <xdr:spPr>
        <a:xfrm>
          <a:off x="0" y="17078400"/>
          <a:ext cx="18516240" cy="75434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41</xdr:row>
      <xdr:rowOff>133200</xdr:rowOff>
    </xdr:from>
    <xdr:to>
      <xdr:col>35</xdr:col>
      <xdr:colOff>82800</xdr:colOff>
      <xdr:row>79</xdr:row>
      <xdr:rowOff>123120</xdr:rowOff>
    </xdr:to>
    <xdr:pic>
      <xdr:nvPicPr>
        <xdr:cNvPr id="43" name="image41.png" descr=""/>
        <xdr:cNvPicPr/>
      </xdr:nvPicPr>
      <xdr:blipFill>
        <a:blip r:embed="rId32"/>
        <a:stretch/>
      </xdr:blipFill>
      <xdr:spPr>
        <a:xfrm>
          <a:off x="0" y="8334000"/>
          <a:ext cx="18544680" cy="75909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128</xdr:row>
      <xdr:rowOff>0</xdr:rowOff>
    </xdr:from>
    <xdr:to>
      <xdr:col>35</xdr:col>
      <xdr:colOff>54360</xdr:colOff>
      <xdr:row>165</xdr:row>
      <xdr:rowOff>161640</xdr:rowOff>
    </xdr:to>
    <xdr:pic>
      <xdr:nvPicPr>
        <xdr:cNvPr id="44" name="image39.png" descr=""/>
        <xdr:cNvPicPr/>
      </xdr:nvPicPr>
      <xdr:blipFill>
        <a:blip r:embed="rId33"/>
        <a:stretch/>
      </xdr:blipFill>
      <xdr:spPr>
        <a:xfrm>
          <a:off x="0" y="25603200"/>
          <a:ext cx="18516240" cy="7562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41</xdr:row>
      <xdr:rowOff>38160</xdr:rowOff>
    </xdr:from>
    <xdr:to>
      <xdr:col>35</xdr:col>
      <xdr:colOff>35280</xdr:colOff>
      <xdr:row>78</xdr:row>
      <xdr:rowOff>190080</xdr:rowOff>
    </xdr:to>
    <xdr:pic>
      <xdr:nvPicPr>
        <xdr:cNvPr id="45" name="image29.png" descr=""/>
        <xdr:cNvPicPr/>
      </xdr:nvPicPr>
      <xdr:blipFill>
        <a:blip r:embed="rId34"/>
        <a:stretch/>
      </xdr:blipFill>
      <xdr:spPr>
        <a:xfrm>
          <a:off x="0" y="8238960"/>
          <a:ext cx="18497160" cy="7552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85</xdr:row>
      <xdr:rowOff>76320</xdr:rowOff>
    </xdr:from>
    <xdr:to>
      <xdr:col>35</xdr:col>
      <xdr:colOff>45000</xdr:colOff>
      <xdr:row>123</xdr:row>
      <xdr:rowOff>38160</xdr:rowOff>
    </xdr:to>
    <xdr:pic>
      <xdr:nvPicPr>
        <xdr:cNvPr id="46" name="image28.png" descr=""/>
        <xdr:cNvPicPr/>
      </xdr:nvPicPr>
      <xdr:blipFill>
        <a:blip r:embed="rId35"/>
        <a:stretch/>
      </xdr:blipFill>
      <xdr:spPr>
        <a:xfrm>
          <a:off x="0" y="17078400"/>
          <a:ext cx="18506880" cy="7562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128</xdr:row>
      <xdr:rowOff>9360</xdr:rowOff>
    </xdr:from>
    <xdr:to>
      <xdr:col>35</xdr:col>
      <xdr:colOff>35280</xdr:colOff>
      <xdr:row>165</xdr:row>
      <xdr:rowOff>161280</xdr:rowOff>
    </xdr:to>
    <xdr:pic>
      <xdr:nvPicPr>
        <xdr:cNvPr id="47" name="image46.png" descr=""/>
        <xdr:cNvPicPr/>
      </xdr:nvPicPr>
      <xdr:blipFill>
        <a:blip r:embed="rId36"/>
        <a:stretch/>
      </xdr:blipFill>
      <xdr:spPr>
        <a:xfrm>
          <a:off x="0" y="25612560"/>
          <a:ext cx="18497160" cy="7552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85</xdr:row>
      <xdr:rowOff>123840</xdr:rowOff>
    </xdr:from>
    <xdr:to>
      <xdr:col>35</xdr:col>
      <xdr:colOff>54360</xdr:colOff>
      <xdr:row>123</xdr:row>
      <xdr:rowOff>95040</xdr:rowOff>
    </xdr:to>
    <xdr:pic>
      <xdr:nvPicPr>
        <xdr:cNvPr id="48" name="image31.png" descr=""/>
        <xdr:cNvPicPr/>
      </xdr:nvPicPr>
      <xdr:blipFill>
        <a:blip r:embed="rId37"/>
        <a:stretch/>
      </xdr:blipFill>
      <xdr:spPr>
        <a:xfrm>
          <a:off x="0" y="17125920"/>
          <a:ext cx="18516240" cy="75718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41</xdr:row>
      <xdr:rowOff>38160</xdr:rowOff>
    </xdr:from>
    <xdr:to>
      <xdr:col>35</xdr:col>
      <xdr:colOff>45000</xdr:colOff>
      <xdr:row>78</xdr:row>
      <xdr:rowOff>190080</xdr:rowOff>
    </xdr:to>
    <xdr:pic>
      <xdr:nvPicPr>
        <xdr:cNvPr id="49" name="image34.png" descr=""/>
        <xdr:cNvPicPr/>
      </xdr:nvPicPr>
      <xdr:blipFill>
        <a:blip r:embed="rId38"/>
        <a:stretch/>
      </xdr:blipFill>
      <xdr:spPr>
        <a:xfrm>
          <a:off x="0" y="8238960"/>
          <a:ext cx="18506880" cy="7552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128</xdr:row>
      <xdr:rowOff>9360</xdr:rowOff>
    </xdr:from>
    <xdr:to>
      <xdr:col>35</xdr:col>
      <xdr:colOff>35280</xdr:colOff>
      <xdr:row>165</xdr:row>
      <xdr:rowOff>180360</xdr:rowOff>
    </xdr:to>
    <xdr:pic>
      <xdr:nvPicPr>
        <xdr:cNvPr id="50" name="image33.png" descr=""/>
        <xdr:cNvPicPr/>
      </xdr:nvPicPr>
      <xdr:blipFill>
        <a:blip r:embed="rId39"/>
        <a:stretch/>
      </xdr:blipFill>
      <xdr:spPr>
        <a:xfrm>
          <a:off x="0" y="25612560"/>
          <a:ext cx="18497160" cy="75718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85</xdr:row>
      <xdr:rowOff>76320</xdr:rowOff>
    </xdr:from>
    <xdr:to>
      <xdr:col>35</xdr:col>
      <xdr:colOff>54360</xdr:colOff>
      <xdr:row>123</xdr:row>
      <xdr:rowOff>47520</xdr:rowOff>
    </xdr:to>
    <xdr:pic>
      <xdr:nvPicPr>
        <xdr:cNvPr id="51" name="image40.png" descr=""/>
        <xdr:cNvPicPr/>
      </xdr:nvPicPr>
      <xdr:blipFill>
        <a:blip r:embed="rId40"/>
        <a:stretch/>
      </xdr:blipFill>
      <xdr:spPr>
        <a:xfrm>
          <a:off x="0" y="17078400"/>
          <a:ext cx="18516240" cy="75718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41</xdr:row>
      <xdr:rowOff>47520</xdr:rowOff>
    </xdr:from>
    <xdr:to>
      <xdr:col>35</xdr:col>
      <xdr:colOff>35280</xdr:colOff>
      <xdr:row>78</xdr:row>
      <xdr:rowOff>190080</xdr:rowOff>
    </xdr:to>
    <xdr:pic>
      <xdr:nvPicPr>
        <xdr:cNvPr id="52" name="image44.png" descr=""/>
        <xdr:cNvPicPr/>
      </xdr:nvPicPr>
      <xdr:blipFill>
        <a:blip r:embed="rId41"/>
        <a:stretch/>
      </xdr:blipFill>
      <xdr:spPr>
        <a:xfrm>
          <a:off x="0" y="8248320"/>
          <a:ext cx="18497160" cy="75434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128</xdr:row>
      <xdr:rowOff>9360</xdr:rowOff>
    </xdr:from>
    <xdr:to>
      <xdr:col>35</xdr:col>
      <xdr:colOff>54360</xdr:colOff>
      <xdr:row>165</xdr:row>
      <xdr:rowOff>180360</xdr:rowOff>
    </xdr:to>
    <xdr:pic>
      <xdr:nvPicPr>
        <xdr:cNvPr id="53" name="image35.png" descr=""/>
        <xdr:cNvPicPr/>
      </xdr:nvPicPr>
      <xdr:blipFill>
        <a:blip r:embed="rId42"/>
        <a:stretch/>
      </xdr:blipFill>
      <xdr:spPr>
        <a:xfrm>
          <a:off x="0" y="25612560"/>
          <a:ext cx="18516240" cy="75718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128</xdr:row>
      <xdr:rowOff>57240</xdr:rowOff>
    </xdr:from>
    <xdr:to>
      <xdr:col>35</xdr:col>
      <xdr:colOff>54360</xdr:colOff>
      <xdr:row>165</xdr:row>
      <xdr:rowOff>190440</xdr:rowOff>
    </xdr:to>
    <xdr:pic>
      <xdr:nvPicPr>
        <xdr:cNvPr id="54" name="image36.png" descr=""/>
        <xdr:cNvPicPr/>
      </xdr:nvPicPr>
      <xdr:blipFill>
        <a:blip r:embed="rId43"/>
        <a:stretch/>
      </xdr:blipFill>
      <xdr:spPr>
        <a:xfrm>
          <a:off x="0" y="25660440"/>
          <a:ext cx="18516240" cy="75340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41</xdr:row>
      <xdr:rowOff>28440</xdr:rowOff>
    </xdr:from>
    <xdr:to>
      <xdr:col>35</xdr:col>
      <xdr:colOff>63720</xdr:colOff>
      <xdr:row>78</xdr:row>
      <xdr:rowOff>199440</xdr:rowOff>
    </xdr:to>
    <xdr:pic>
      <xdr:nvPicPr>
        <xdr:cNvPr id="55" name="image37.png" descr=""/>
        <xdr:cNvPicPr/>
      </xdr:nvPicPr>
      <xdr:blipFill>
        <a:blip r:embed="rId44"/>
        <a:stretch/>
      </xdr:blipFill>
      <xdr:spPr>
        <a:xfrm>
          <a:off x="0" y="8229240"/>
          <a:ext cx="18525600" cy="75718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85</xdr:row>
      <xdr:rowOff>57240</xdr:rowOff>
    </xdr:from>
    <xdr:to>
      <xdr:col>35</xdr:col>
      <xdr:colOff>63720</xdr:colOff>
      <xdr:row>123</xdr:row>
      <xdr:rowOff>57240</xdr:rowOff>
    </xdr:to>
    <xdr:pic>
      <xdr:nvPicPr>
        <xdr:cNvPr id="56" name="image38.png" descr=""/>
        <xdr:cNvPicPr/>
      </xdr:nvPicPr>
      <xdr:blipFill>
        <a:blip r:embed="rId45"/>
        <a:stretch/>
      </xdr:blipFill>
      <xdr:spPr>
        <a:xfrm>
          <a:off x="0" y="17059320"/>
          <a:ext cx="18525600" cy="760068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41</xdr:row>
      <xdr:rowOff>47520</xdr:rowOff>
    </xdr:from>
    <xdr:to>
      <xdr:col>35</xdr:col>
      <xdr:colOff>45000</xdr:colOff>
      <xdr:row>78</xdr:row>
      <xdr:rowOff>199440</xdr:rowOff>
    </xdr:to>
    <xdr:pic>
      <xdr:nvPicPr>
        <xdr:cNvPr id="57" name="image32.png" descr=""/>
        <xdr:cNvPicPr/>
      </xdr:nvPicPr>
      <xdr:blipFill>
        <a:blip r:embed="rId46"/>
        <a:stretch/>
      </xdr:blipFill>
      <xdr:spPr>
        <a:xfrm>
          <a:off x="0" y="8248320"/>
          <a:ext cx="18506880" cy="7552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85</xdr:row>
      <xdr:rowOff>114480</xdr:rowOff>
    </xdr:from>
    <xdr:to>
      <xdr:col>35</xdr:col>
      <xdr:colOff>45000</xdr:colOff>
      <xdr:row>123</xdr:row>
      <xdr:rowOff>57240</xdr:rowOff>
    </xdr:to>
    <xdr:pic>
      <xdr:nvPicPr>
        <xdr:cNvPr id="58" name="image42.png" descr=""/>
        <xdr:cNvPicPr/>
      </xdr:nvPicPr>
      <xdr:blipFill>
        <a:blip r:embed="rId47"/>
        <a:stretch/>
      </xdr:blipFill>
      <xdr:spPr>
        <a:xfrm>
          <a:off x="0" y="17116560"/>
          <a:ext cx="18506880" cy="75434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128</xdr:row>
      <xdr:rowOff>9360</xdr:rowOff>
    </xdr:from>
    <xdr:to>
      <xdr:col>35</xdr:col>
      <xdr:colOff>54360</xdr:colOff>
      <xdr:row>165</xdr:row>
      <xdr:rowOff>161280</xdr:rowOff>
    </xdr:to>
    <xdr:pic>
      <xdr:nvPicPr>
        <xdr:cNvPr id="59" name="image43.png" descr=""/>
        <xdr:cNvPicPr/>
      </xdr:nvPicPr>
      <xdr:blipFill>
        <a:blip r:embed="rId48"/>
        <a:stretch/>
      </xdr:blipFill>
      <xdr:spPr>
        <a:xfrm>
          <a:off x="0" y="25612560"/>
          <a:ext cx="18516240" cy="7552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85</xdr:row>
      <xdr:rowOff>57240</xdr:rowOff>
    </xdr:from>
    <xdr:to>
      <xdr:col>35</xdr:col>
      <xdr:colOff>54360</xdr:colOff>
      <xdr:row>123</xdr:row>
      <xdr:rowOff>19080</xdr:rowOff>
    </xdr:to>
    <xdr:pic>
      <xdr:nvPicPr>
        <xdr:cNvPr id="60" name="image47.png" descr=""/>
        <xdr:cNvPicPr/>
      </xdr:nvPicPr>
      <xdr:blipFill>
        <a:blip r:embed="rId49"/>
        <a:stretch/>
      </xdr:blipFill>
      <xdr:spPr>
        <a:xfrm>
          <a:off x="0" y="17059320"/>
          <a:ext cx="18516240" cy="7562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41</xdr:row>
      <xdr:rowOff>47520</xdr:rowOff>
    </xdr:from>
    <xdr:to>
      <xdr:col>35</xdr:col>
      <xdr:colOff>45000</xdr:colOff>
      <xdr:row>78</xdr:row>
      <xdr:rowOff>190080</xdr:rowOff>
    </xdr:to>
    <xdr:pic>
      <xdr:nvPicPr>
        <xdr:cNvPr id="61" name="image45.png" descr=""/>
        <xdr:cNvPicPr/>
      </xdr:nvPicPr>
      <xdr:blipFill>
        <a:blip r:embed="rId50"/>
        <a:stretch/>
      </xdr:blipFill>
      <xdr:spPr>
        <a:xfrm>
          <a:off x="0" y="8248320"/>
          <a:ext cx="18506880" cy="75434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128</xdr:row>
      <xdr:rowOff>9360</xdr:rowOff>
    </xdr:from>
    <xdr:to>
      <xdr:col>35</xdr:col>
      <xdr:colOff>45000</xdr:colOff>
      <xdr:row>165</xdr:row>
      <xdr:rowOff>151920</xdr:rowOff>
    </xdr:to>
    <xdr:pic>
      <xdr:nvPicPr>
        <xdr:cNvPr id="62" name="image48.png" descr=""/>
        <xdr:cNvPicPr/>
      </xdr:nvPicPr>
      <xdr:blipFill>
        <a:blip r:embed="rId51"/>
        <a:stretch/>
      </xdr:blipFill>
      <xdr:spPr>
        <a:xfrm>
          <a:off x="0" y="25612560"/>
          <a:ext cx="18506880" cy="75434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41</xdr:row>
      <xdr:rowOff>47520</xdr:rowOff>
    </xdr:from>
    <xdr:to>
      <xdr:col>35</xdr:col>
      <xdr:colOff>63720</xdr:colOff>
      <xdr:row>78</xdr:row>
      <xdr:rowOff>199440</xdr:rowOff>
    </xdr:to>
    <xdr:pic>
      <xdr:nvPicPr>
        <xdr:cNvPr id="63" name="image52.png" descr=""/>
        <xdr:cNvPicPr/>
      </xdr:nvPicPr>
      <xdr:blipFill>
        <a:blip r:embed="rId52"/>
        <a:stretch/>
      </xdr:blipFill>
      <xdr:spPr>
        <a:xfrm>
          <a:off x="0" y="8248320"/>
          <a:ext cx="18525600" cy="75528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85</xdr:row>
      <xdr:rowOff>57240</xdr:rowOff>
    </xdr:from>
    <xdr:to>
      <xdr:col>35</xdr:col>
      <xdr:colOff>6840</xdr:colOff>
      <xdr:row>122</xdr:row>
      <xdr:rowOff>199800</xdr:rowOff>
    </xdr:to>
    <xdr:pic>
      <xdr:nvPicPr>
        <xdr:cNvPr id="64" name="image51.png" descr=""/>
        <xdr:cNvPicPr/>
      </xdr:nvPicPr>
      <xdr:blipFill>
        <a:blip r:embed="rId53"/>
        <a:stretch/>
      </xdr:blipFill>
      <xdr:spPr>
        <a:xfrm>
          <a:off x="0" y="17059320"/>
          <a:ext cx="18468720" cy="75434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128</xdr:row>
      <xdr:rowOff>9360</xdr:rowOff>
    </xdr:from>
    <xdr:to>
      <xdr:col>35</xdr:col>
      <xdr:colOff>54360</xdr:colOff>
      <xdr:row>165</xdr:row>
      <xdr:rowOff>190080</xdr:rowOff>
    </xdr:to>
    <xdr:pic>
      <xdr:nvPicPr>
        <xdr:cNvPr id="65" name="image49.png" descr=""/>
        <xdr:cNvPicPr/>
      </xdr:nvPicPr>
      <xdr:blipFill>
        <a:blip r:embed="rId54"/>
        <a:stretch/>
      </xdr:blipFill>
      <xdr:spPr>
        <a:xfrm>
          <a:off x="0" y="25612560"/>
          <a:ext cx="18516240" cy="75816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84</xdr:row>
      <xdr:rowOff>190440</xdr:rowOff>
    </xdr:from>
    <xdr:to>
      <xdr:col>35</xdr:col>
      <xdr:colOff>45000</xdr:colOff>
      <xdr:row>122</xdr:row>
      <xdr:rowOff>151920</xdr:rowOff>
    </xdr:to>
    <xdr:pic>
      <xdr:nvPicPr>
        <xdr:cNvPr id="66" name="image53.png" descr=""/>
        <xdr:cNvPicPr/>
      </xdr:nvPicPr>
      <xdr:blipFill>
        <a:blip r:embed="rId55"/>
        <a:stretch/>
      </xdr:blipFill>
      <xdr:spPr>
        <a:xfrm>
          <a:off x="0" y="16992360"/>
          <a:ext cx="18506880" cy="75625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41</xdr:row>
      <xdr:rowOff>28440</xdr:rowOff>
    </xdr:from>
    <xdr:to>
      <xdr:col>35</xdr:col>
      <xdr:colOff>45000</xdr:colOff>
      <xdr:row>79</xdr:row>
      <xdr:rowOff>9000</xdr:rowOff>
    </xdr:to>
    <xdr:pic>
      <xdr:nvPicPr>
        <xdr:cNvPr id="67" name="image55.png" descr=""/>
        <xdr:cNvPicPr/>
      </xdr:nvPicPr>
      <xdr:blipFill>
        <a:blip r:embed="rId56"/>
        <a:stretch/>
      </xdr:blipFill>
      <xdr:spPr>
        <a:xfrm>
          <a:off x="0" y="8229240"/>
          <a:ext cx="18506880" cy="758160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0</xdr:colOff>
      <xdr:row>128</xdr:row>
      <xdr:rowOff>9360</xdr:rowOff>
    </xdr:from>
    <xdr:to>
      <xdr:col>35</xdr:col>
      <xdr:colOff>45000</xdr:colOff>
      <xdr:row>165</xdr:row>
      <xdr:rowOff>190080</xdr:rowOff>
    </xdr:to>
    <xdr:pic>
      <xdr:nvPicPr>
        <xdr:cNvPr id="68" name="image54.png" descr=""/>
        <xdr:cNvPicPr/>
      </xdr:nvPicPr>
      <xdr:blipFill>
        <a:blip r:embed="rId57"/>
        <a:stretch/>
      </xdr:blipFill>
      <xdr:spPr>
        <a:xfrm>
          <a:off x="0" y="25612560"/>
          <a:ext cx="18506880" cy="7581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15</xdr:col>
      <xdr:colOff>590400</xdr:colOff>
      <xdr:row>879</xdr:row>
      <xdr:rowOff>104760</xdr:rowOff>
    </xdr:from>
    <xdr:to>
      <xdr:col>21</xdr:col>
      <xdr:colOff>197640</xdr:colOff>
      <xdr:row>897</xdr:row>
      <xdr:rowOff>37800</xdr:rowOff>
    </xdr:to>
    <xdr:graphicFrame>
      <xdr:nvGraphicFramePr>
        <xdr:cNvPr id="69" name="Chart 15"/>
        <xdr:cNvGraphicFramePr/>
      </xdr:nvGraphicFramePr>
      <xdr:xfrm>
        <a:off x="15858720" y="175926600"/>
        <a:ext cx="571464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104760</xdr:colOff>
      <xdr:row>908</xdr:row>
      <xdr:rowOff>19080</xdr:rowOff>
    </xdr:from>
    <xdr:to>
      <xdr:col>21</xdr:col>
      <xdr:colOff>35280</xdr:colOff>
      <xdr:row>925</xdr:row>
      <xdr:rowOff>151920</xdr:rowOff>
    </xdr:to>
    <xdr:graphicFrame>
      <xdr:nvGraphicFramePr>
        <xdr:cNvPr id="70" name="Chart 16"/>
        <xdr:cNvGraphicFramePr/>
      </xdr:nvGraphicFramePr>
      <xdr:xfrm>
        <a:off x="8247960" y="181641600"/>
        <a:ext cx="1316304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914400</xdr:colOff>
      <xdr:row>924</xdr:row>
      <xdr:rowOff>9360</xdr:rowOff>
    </xdr:from>
    <xdr:to>
      <xdr:col>24</xdr:col>
      <xdr:colOff>537120</xdr:colOff>
      <xdr:row>954</xdr:row>
      <xdr:rowOff>199440</xdr:rowOff>
    </xdr:to>
    <xdr:graphicFrame>
      <xdr:nvGraphicFramePr>
        <xdr:cNvPr id="71" name="Chart 17"/>
        <xdr:cNvGraphicFramePr/>
      </xdr:nvGraphicFramePr>
      <xdr:xfrm>
        <a:off x="7021800" y="184832280"/>
        <a:ext cx="17944920" cy="6190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26</xdr:col>
      <xdr:colOff>504720</xdr:colOff>
      <xdr:row>937</xdr:row>
      <xdr:rowOff>57240</xdr:rowOff>
    </xdr:from>
    <xdr:to>
      <xdr:col>35</xdr:col>
      <xdr:colOff>439920</xdr:colOff>
      <xdr:row>954</xdr:row>
      <xdr:rowOff>190080</xdr:rowOff>
    </xdr:to>
    <xdr:graphicFrame>
      <xdr:nvGraphicFramePr>
        <xdr:cNvPr id="72" name="Chart 18"/>
        <xdr:cNvGraphicFramePr/>
      </xdr:nvGraphicFramePr>
      <xdr:xfrm>
        <a:off x="26970120" y="187480440"/>
        <a:ext cx="909612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6</xdr:col>
      <xdr:colOff>914400</xdr:colOff>
      <xdr:row>953</xdr:row>
      <xdr:rowOff>123840</xdr:rowOff>
    </xdr:from>
    <xdr:to>
      <xdr:col>15</xdr:col>
      <xdr:colOff>725760</xdr:colOff>
      <xdr:row>996</xdr:row>
      <xdr:rowOff>142560</xdr:rowOff>
    </xdr:to>
    <xdr:graphicFrame>
      <xdr:nvGraphicFramePr>
        <xdr:cNvPr id="73" name="Chart 19"/>
        <xdr:cNvGraphicFramePr/>
      </xdr:nvGraphicFramePr>
      <xdr:xfrm>
        <a:off x="7021800" y="190747440"/>
        <a:ext cx="8972280" cy="8619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10</xdr:col>
      <xdr:colOff>485640</xdr:colOff>
      <xdr:row>1054</xdr:row>
      <xdr:rowOff>104760</xdr:rowOff>
    </xdr:from>
    <xdr:to>
      <xdr:col>19</xdr:col>
      <xdr:colOff>297000</xdr:colOff>
      <xdr:row>1097</xdr:row>
      <xdr:rowOff>123480</xdr:rowOff>
    </xdr:to>
    <xdr:graphicFrame>
      <xdr:nvGraphicFramePr>
        <xdr:cNvPr id="74" name="Chart 20"/>
        <xdr:cNvGraphicFramePr/>
      </xdr:nvGraphicFramePr>
      <xdr:xfrm>
        <a:off x="10664640" y="210930840"/>
        <a:ext cx="8972280" cy="8619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26</xdr:col>
      <xdr:colOff>228600</xdr:colOff>
      <xdr:row>955</xdr:row>
      <xdr:rowOff>133200</xdr:rowOff>
    </xdr:from>
    <xdr:to>
      <xdr:col>35</xdr:col>
      <xdr:colOff>439920</xdr:colOff>
      <xdr:row>998</xdr:row>
      <xdr:rowOff>151920</xdr:rowOff>
    </xdr:to>
    <xdr:graphicFrame>
      <xdr:nvGraphicFramePr>
        <xdr:cNvPr id="75" name="Chart 21"/>
        <xdr:cNvGraphicFramePr/>
      </xdr:nvGraphicFramePr>
      <xdr:xfrm>
        <a:off x="26694000" y="191156760"/>
        <a:ext cx="9372240" cy="8619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16</xdr:col>
      <xdr:colOff>266760</xdr:colOff>
      <xdr:row>953</xdr:row>
      <xdr:rowOff>123840</xdr:rowOff>
    </xdr:from>
    <xdr:to>
      <xdr:col>25</xdr:col>
      <xdr:colOff>78120</xdr:colOff>
      <xdr:row>996</xdr:row>
      <xdr:rowOff>142560</xdr:rowOff>
    </xdr:to>
    <xdr:graphicFrame>
      <xdr:nvGraphicFramePr>
        <xdr:cNvPr id="76" name="Chart 22"/>
        <xdr:cNvGraphicFramePr/>
      </xdr:nvGraphicFramePr>
      <xdr:xfrm>
        <a:off x="16553160" y="190747440"/>
        <a:ext cx="8972280" cy="8619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38</xdr:col>
      <xdr:colOff>771480</xdr:colOff>
      <xdr:row>474</xdr:row>
      <xdr:rowOff>9360</xdr:rowOff>
    </xdr:from>
    <xdr:to>
      <xdr:col>44</xdr:col>
      <xdr:colOff>378360</xdr:colOff>
      <xdr:row>491</xdr:row>
      <xdr:rowOff>142560</xdr:rowOff>
    </xdr:to>
    <xdr:graphicFrame>
      <xdr:nvGraphicFramePr>
        <xdr:cNvPr id="77" name="Chart 23"/>
        <xdr:cNvGraphicFramePr/>
      </xdr:nvGraphicFramePr>
      <xdr:xfrm>
        <a:off x="28816560" y="94821120"/>
        <a:ext cx="571464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28440</xdr:colOff>
      <xdr:row>1</xdr:row>
      <xdr:rowOff>28440</xdr:rowOff>
    </xdr:from>
    <xdr:to>
      <xdr:col>5</xdr:col>
      <xdr:colOff>971280</xdr:colOff>
      <xdr:row>15</xdr:row>
      <xdr:rowOff>66240</xdr:rowOff>
    </xdr:to>
    <xdr:graphicFrame>
      <xdr:nvGraphicFramePr>
        <xdr:cNvPr id="78" name="Chart 24"/>
        <xdr:cNvGraphicFramePr/>
      </xdr:nvGraphicFramePr>
      <xdr:xfrm>
        <a:off x="28440" y="647280"/>
        <a:ext cx="5800320" cy="2838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28440</xdr:colOff>
      <xdr:row>15</xdr:row>
      <xdr:rowOff>19080</xdr:rowOff>
    </xdr:from>
    <xdr:to>
      <xdr:col>5</xdr:col>
      <xdr:colOff>971280</xdr:colOff>
      <xdr:row>29</xdr:row>
      <xdr:rowOff>56880</xdr:rowOff>
    </xdr:to>
    <xdr:graphicFrame>
      <xdr:nvGraphicFramePr>
        <xdr:cNvPr id="79" name="Chart 25"/>
        <xdr:cNvGraphicFramePr/>
      </xdr:nvGraphicFramePr>
      <xdr:xfrm>
        <a:off x="28440" y="3438360"/>
        <a:ext cx="5800320" cy="2838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28440</xdr:colOff>
      <xdr:row>29</xdr:row>
      <xdr:rowOff>19080</xdr:rowOff>
    </xdr:from>
    <xdr:to>
      <xdr:col>5</xdr:col>
      <xdr:colOff>971280</xdr:colOff>
      <xdr:row>51</xdr:row>
      <xdr:rowOff>199440</xdr:rowOff>
    </xdr:to>
    <xdr:graphicFrame>
      <xdr:nvGraphicFramePr>
        <xdr:cNvPr id="80" name="Chart 26"/>
        <xdr:cNvGraphicFramePr/>
      </xdr:nvGraphicFramePr>
      <xdr:xfrm>
        <a:off x="28440" y="6238800"/>
        <a:ext cx="5800320" cy="4581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52</xdr:row>
      <xdr:rowOff>0</xdr:rowOff>
    </xdr:from>
    <xdr:to>
      <xdr:col>5</xdr:col>
      <xdr:colOff>971640</xdr:colOff>
      <xdr:row>78</xdr:row>
      <xdr:rowOff>104400</xdr:rowOff>
    </xdr:to>
    <xdr:graphicFrame>
      <xdr:nvGraphicFramePr>
        <xdr:cNvPr id="81" name="Chart 27"/>
        <xdr:cNvGraphicFramePr/>
      </xdr:nvGraphicFramePr>
      <xdr:xfrm>
        <a:off x="0" y="10820160"/>
        <a:ext cx="5829120" cy="5304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78</xdr:row>
      <xdr:rowOff>104760</xdr:rowOff>
    </xdr:from>
    <xdr:to>
      <xdr:col>5</xdr:col>
      <xdr:colOff>971640</xdr:colOff>
      <xdr:row>99</xdr:row>
      <xdr:rowOff>46800</xdr:rowOff>
    </xdr:to>
    <xdr:graphicFrame>
      <xdr:nvGraphicFramePr>
        <xdr:cNvPr id="82" name="Chart 28"/>
        <xdr:cNvGraphicFramePr/>
      </xdr:nvGraphicFramePr>
      <xdr:xfrm>
        <a:off x="0" y="16125480"/>
        <a:ext cx="5829120" cy="4142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47520</xdr:colOff>
      <xdr:row>1</xdr:row>
      <xdr:rowOff>47520</xdr:rowOff>
    </xdr:from>
    <xdr:to>
      <xdr:col>15</xdr:col>
      <xdr:colOff>9720</xdr:colOff>
      <xdr:row>35</xdr:row>
      <xdr:rowOff>84960</xdr:rowOff>
    </xdr:to>
    <xdr:graphicFrame>
      <xdr:nvGraphicFramePr>
        <xdr:cNvPr id="83" name="Chart 29"/>
        <xdr:cNvGraphicFramePr/>
      </xdr:nvGraphicFramePr>
      <xdr:xfrm>
        <a:off x="6940800" y="666360"/>
        <a:ext cx="8105400" cy="68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7</xdr:col>
      <xdr:colOff>47520</xdr:colOff>
      <xdr:row>37</xdr:row>
      <xdr:rowOff>190440</xdr:rowOff>
    </xdr:from>
    <xdr:to>
      <xdr:col>15</xdr:col>
      <xdr:colOff>9720</xdr:colOff>
      <xdr:row>72</xdr:row>
      <xdr:rowOff>28080</xdr:rowOff>
    </xdr:to>
    <xdr:graphicFrame>
      <xdr:nvGraphicFramePr>
        <xdr:cNvPr id="84" name="Chart 30"/>
        <xdr:cNvGraphicFramePr/>
      </xdr:nvGraphicFramePr>
      <xdr:xfrm>
        <a:off x="6940800" y="8010360"/>
        <a:ext cx="8105400" cy="68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0</xdr:colOff>
      <xdr:row>98</xdr:row>
      <xdr:rowOff>171360</xdr:rowOff>
    </xdr:from>
    <xdr:to>
      <xdr:col>5</xdr:col>
      <xdr:colOff>857160</xdr:colOff>
      <xdr:row>116</xdr:row>
      <xdr:rowOff>104400</xdr:rowOff>
    </xdr:to>
    <xdr:graphicFrame>
      <xdr:nvGraphicFramePr>
        <xdr:cNvPr id="85" name="Chart 31"/>
        <xdr:cNvGraphicFramePr/>
      </xdr:nvGraphicFramePr>
      <xdr:xfrm>
        <a:off x="0" y="20192760"/>
        <a:ext cx="571464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11</xdr:col>
      <xdr:colOff>47520</xdr:colOff>
      <xdr:row>1</xdr:row>
      <xdr:rowOff>47520</xdr:rowOff>
    </xdr:from>
    <xdr:to>
      <xdr:col>19</xdr:col>
      <xdr:colOff>9720</xdr:colOff>
      <xdr:row>35</xdr:row>
      <xdr:rowOff>85320</xdr:rowOff>
    </xdr:to>
    <xdr:graphicFrame>
      <xdr:nvGraphicFramePr>
        <xdr:cNvPr id="86" name="Chart 32"/>
        <xdr:cNvGraphicFramePr/>
      </xdr:nvGraphicFramePr>
      <xdr:xfrm>
        <a:off x="6156000" y="247320"/>
        <a:ext cx="8105400" cy="68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47520</xdr:colOff>
      <xdr:row>35</xdr:row>
      <xdr:rowOff>190440</xdr:rowOff>
    </xdr:from>
    <xdr:to>
      <xdr:col>19</xdr:col>
      <xdr:colOff>9720</xdr:colOff>
      <xdr:row>70</xdr:row>
      <xdr:rowOff>28080</xdr:rowOff>
    </xdr:to>
    <xdr:graphicFrame>
      <xdr:nvGraphicFramePr>
        <xdr:cNvPr id="87" name="Chart 33"/>
        <xdr:cNvGraphicFramePr/>
      </xdr:nvGraphicFramePr>
      <xdr:xfrm>
        <a:off x="6156000" y="7191000"/>
        <a:ext cx="8105400" cy="68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409680</xdr:colOff>
      <xdr:row>2</xdr:row>
      <xdr:rowOff>162000</xdr:rowOff>
    </xdr:from>
    <xdr:to>
      <xdr:col>8</xdr:col>
      <xdr:colOff>312840</xdr:colOff>
      <xdr:row>11</xdr:row>
      <xdr:rowOff>9360</xdr:rowOff>
    </xdr:to>
    <xdr:graphicFrame>
      <xdr:nvGraphicFramePr>
        <xdr:cNvPr id="88" name="Chart 34"/>
        <xdr:cNvGraphicFramePr/>
      </xdr:nvGraphicFramePr>
      <xdr:xfrm>
        <a:off x="3443040" y="1228680"/>
        <a:ext cx="3742920" cy="181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485640</xdr:colOff>
      <xdr:row>27</xdr:row>
      <xdr:rowOff>200160</xdr:rowOff>
    </xdr:from>
    <xdr:to>
      <xdr:col>14</xdr:col>
      <xdr:colOff>822960</xdr:colOff>
      <xdr:row>41</xdr:row>
      <xdr:rowOff>9360</xdr:rowOff>
    </xdr:to>
    <xdr:graphicFrame>
      <xdr:nvGraphicFramePr>
        <xdr:cNvPr id="89" name="Chart 35"/>
        <xdr:cNvGraphicFramePr/>
      </xdr:nvGraphicFramePr>
      <xdr:xfrm>
        <a:off x="8043840" y="6743520"/>
        <a:ext cx="3742920" cy="2628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</xdr:col>
      <xdr:colOff>485640</xdr:colOff>
      <xdr:row>27</xdr:row>
      <xdr:rowOff>200160</xdr:rowOff>
    </xdr:from>
    <xdr:to>
      <xdr:col>8</xdr:col>
      <xdr:colOff>388800</xdr:colOff>
      <xdr:row>41</xdr:row>
      <xdr:rowOff>95040</xdr:rowOff>
    </xdr:to>
    <xdr:graphicFrame>
      <xdr:nvGraphicFramePr>
        <xdr:cNvPr id="90" name="Chart 36"/>
        <xdr:cNvGraphicFramePr/>
      </xdr:nvGraphicFramePr>
      <xdr:xfrm>
        <a:off x="3519000" y="6743520"/>
        <a:ext cx="3742920" cy="271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409680</xdr:colOff>
      <xdr:row>42</xdr:row>
      <xdr:rowOff>171360</xdr:rowOff>
    </xdr:from>
    <xdr:to>
      <xdr:col>8</xdr:col>
      <xdr:colOff>312840</xdr:colOff>
      <xdr:row>52</xdr:row>
      <xdr:rowOff>199800</xdr:rowOff>
    </xdr:to>
    <xdr:graphicFrame>
      <xdr:nvGraphicFramePr>
        <xdr:cNvPr id="91" name="Chart 37"/>
        <xdr:cNvGraphicFramePr/>
      </xdr:nvGraphicFramePr>
      <xdr:xfrm>
        <a:off x="3443040" y="9734400"/>
        <a:ext cx="3742920" cy="202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6</xdr:col>
      <xdr:colOff>571680</xdr:colOff>
      <xdr:row>65</xdr:row>
      <xdr:rowOff>76320</xdr:rowOff>
    </xdr:from>
    <xdr:to>
      <xdr:col>13</xdr:col>
      <xdr:colOff>109080</xdr:colOff>
      <xdr:row>84</xdr:row>
      <xdr:rowOff>190080</xdr:rowOff>
    </xdr:to>
    <xdr:graphicFrame>
      <xdr:nvGraphicFramePr>
        <xdr:cNvPr id="92" name="Chart 38"/>
        <xdr:cNvGraphicFramePr/>
      </xdr:nvGraphicFramePr>
      <xdr:xfrm>
        <a:off x="5307480" y="14239800"/>
        <a:ext cx="5009760" cy="3914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419040</xdr:colOff>
      <xdr:row>53</xdr:row>
      <xdr:rowOff>181080</xdr:rowOff>
    </xdr:from>
    <xdr:to>
      <xdr:col>8</xdr:col>
      <xdr:colOff>322200</xdr:colOff>
      <xdr:row>64</xdr:row>
      <xdr:rowOff>9720</xdr:rowOff>
    </xdr:to>
    <xdr:graphicFrame>
      <xdr:nvGraphicFramePr>
        <xdr:cNvPr id="93" name="Chart 39"/>
        <xdr:cNvGraphicFramePr/>
      </xdr:nvGraphicFramePr>
      <xdr:xfrm>
        <a:off x="3452400" y="11944440"/>
        <a:ext cx="3742920" cy="202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twoCell">
    <xdr:from>
      <xdr:col>0</xdr:col>
      <xdr:colOff>0</xdr:colOff>
      <xdr:row>0</xdr:row>
      <xdr:rowOff>0</xdr:rowOff>
    </xdr:from>
    <xdr:to>
      <xdr:col>0</xdr:col>
      <xdr:colOff>856800</xdr:colOff>
      <xdr:row>0</xdr:row>
      <xdr:rowOff>847440</xdr:rowOff>
    </xdr:to>
    <xdr:pic>
      <xdr:nvPicPr>
        <xdr:cNvPr id="94" name="image1.jpg" descr=""/>
        <xdr:cNvPicPr/>
      </xdr:nvPicPr>
      <xdr:blipFill>
        <a:blip r:embed="rId7"/>
        <a:stretch/>
      </xdr:blipFill>
      <xdr:spPr>
        <a:xfrm>
          <a:off x="0" y="0"/>
          <a:ext cx="856800" cy="8474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152280</xdr:colOff>
      <xdr:row>1</xdr:row>
      <xdr:rowOff>104760</xdr:rowOff>
    </xdr:from>
    <xdr:to>
      <xdr:col>17</xdr:col>
      <xdr:colOff>716400</xdr:colOff>
      <xdr:row>27</xdr:row>
      <xdr:rowOff>56880</xdr:rowOff>
    </xdr:to>
    <xdr:graphicFrame>
      <xdr:nvGraphicFramePr>
        <xdr:cNvPr id="95" name="Chart 40"/>
        <xdr:cNvGraphicFramePr/>
      </xdr:nvGraphicFramePr>
      <xdr:xfrm>
        <a:off x="10573560" y="304560"/>
        <a:ext cx="5714640" cy="5152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46</xdr:row>
      <xdr:rowOff>0</xdr:rowOff>
    </xdr:from>
    <xdr:to>
      <xdr:col>10</xdr:col>
      <xdr:colOff>461520</xdr:colOff>
      <xdr:row>63</xdr:row>
      <xdr:rowOff>132840</xdr:rowOff>
    </xdr:to>
    <xdr:graphicFrame>
      <xdr:nvGraphicFramePr>
        <xdr:cNvPr id="96" name="Chart 41"/>
        <xdr:cNvGraphicFramePr/>
      </xdr:nvGraphicFramePr>
      <xdr:xfrm>
        <a:off x="0" y="9200880"/>
        <a:ext cx="560988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27</xdr:row>
      <xdr:rowOff>66600</xdr:rowOff>
    </xdr:from>
    <xdr:to>
      <xdr:col>10</xdr:col>
      <xdr:colOff>566280</xdr:colOff>
      <xdr:row>44</xdr:row>
      <xdr:rowOff>199440</xdr:rowOff>
    </xdr:to>
    <xdr:graphicFrame>
      <xdr:nvGraphicFramePr>
        <xdr:cNvPr id="97" name="Chart 42"/>
        <xdr:cNvGraphicFramePr/>
      </xdr:nvGraphicFramePr>
      <xdr:xfrm>
        <a:off x="0" y="5466960"/>
        <a:ext cx="571464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17</xdr:col>
      <xdr:colOff>171360</xdr:colOff>
      <xdr:row>33</xdr:row>
      <xdr:rowOff>114480</xdr:rowOff>
    </xdr:from>
    <xdr:to>
      <xdr:col>22</xdr:col>
      <xdr:colOff>331560</xdr:colOff>
      <xdr:row>46</xdr:row>
      <xdr:rowOff>114120</xdr:rowOff>
    </xdr:to>
    <xdr:graphicFrame>
      <xdr:nvGraphicFramePr>
        <xdr:cNvPr id="98" name="Chart 43"/>
        <xdr:cNvGraphicFramePr/>
      </xdr:nvGraphicFramePr>
      <xdr:xfrm>
        <a:off x="10155960" y="6715080"/>
        <a:ext cx="3142800" cy="259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171360</xdr:colOff>
      <xdr:row>20</xdr:row>
      <xdr:rowOff>114480</xdr:rowOff>
    </xdr:from>
    <xdr:to>
      <xdr:col>22</xdr:col>
      <xdr:colOff>331560</xdr:colOff>
      <xdr:row>33</xdr:row>
      <xdr:rowOff>114120</xdr:rowOff>
    </xdr:to>
    <xdr:graphicFrame>
      <xdr:nvGraphicFramePr>
        <xdr:cNvPr id="99" name="Chart 44"/>
        <xdr:cNvGraphicFramePr/>
      </xdr:nvGraphicFramePr>
      <xdr:xfrm>
        <a:off x="10155960" y="4114800"/>
        <a:ext cx="3142800" cy="259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133200</xdr:colOff>
      <xdr:row>33</xdr:row>
      <xdr:rowOff>114480</xdr:rowOff>
    </xdr:from>
    <xdr:to>
      <xdr:col>16</xdr:col>
      <xdr:colOff>626040</xdr:colOff>
      <xdr:row>46</xdr:row>
      <xdr:rowOff>114120</xdr:rowOff>
    </xdr:to>
    <xdr:graphicFrame>
      <xdr:nvGraphicFramePr>
        <xdr:cNvPr id="100" name="Chart 45"/>
        <xdr:cNvGraphicFramePr/>
      </xdr:nvGraphicFramePr>
      <xdr:xfrm>
        <a:off x="6823440" y="6715080"/>
        <a:ext cx="3142800" cy="259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12</xdr:col>
      <xdr:colOff>133200</xdr:colOff>
      <xdr:row>20</xdr:row>
      <xdr:rowOff>114480</xdr:rowOff>
    </xdr:from>
    <xdr:to>
      <xdr:col>16</xdr:col>
      <xdr:colOff>626040</xdr:colOff>
      <xdr:row>33</xdr:row>
      <xdr:rowOff>114120</xdr:rowOff>
    </xdr:to>
    <xdr:graphicFrame>
      <xdr:nvGraphicFramePr>
        <xdr:cNvPr id="101" name="Chart 46"/>
        <xdr:cNvGraphicFramePr/>
      </xdr:nvGraphicFramePr>
      <xdr:xfrm>
        <a:off x="6823440" y="4114800"/>
        <a:ext cx="3142800" cy="2599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581040</xdr:colOff>
      <xdr:row>21</xdr:row>
      <xdr:rowOff>142920</xdr:rowOff>
    </xdr:from>
    <xdr:to>
      <xdr:col>6</xdr:col>
      <xdr:colOff>188280</xdr:colOff>
      <xdr:row>39</xdr:row>
      <xdr:rowOff>75960</xdr:rowOff>
    </xdr:to>
    <xdr:graphicFrame>
      <xdr:nvGraphicFramePr>
        <xdr:cNvPr id="102" name="Chart 47"/>
        <xdr:cNvGraphicFramePr/>
      </xdr:nvGraphicFramePr>
      <xdr:xfrm>
        <a:off x="581040" y="4343400"/>
        <a:ext cx="571464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638280</xdr:colOff>
      <xdr:row>33</xdr:row>
      <xdr:rowOff>152280</xdr:rowOff>
    </xdr:from>
    <xdr:to>
      <xdr:col>19</xdr:col>
      <xdr:colOff>245520</xdr:colOff>
      <xdr:row>51</xdr:row>
      <xdr:rowOff>85320</xdr:rowOff>
    </xdr:to>
    <xdr:graphicFrame>
      <xdr:nvGraphicFramePr>
        <xdr:cNvPr id="103" name="Chart 48"/>
        <xdr:cNvGraphicFramePr/>
      </xdr:nvGraphicFramePr>
      <xdr:xfrm>
        <a:off x="13870800" y="6752880"/>
        <a:ext cx="571464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15</xdr:col>
      <xdr:colOff>399960</xdr:colOff>
      <xdr:row>0</xdr:row>
      <xdr:rowOff>0</xdr:rowOff>
    </xdr:from>
    <xdr:to>
      <xdr:col>21</xdr:col>
      <xdr:colOff>7200</xdr:colOff>
      <xdr:row>17</xdr:row>
      <xdr:rowOff>133200</xdr:rowOff>
    </xdr:to>
    <xdr:graphicFrame>
      <xdr:nvGraphicFramePr>
        <xdr:cNvPr id="104" name="Chart 49"/>
        <xdr:cNvGraphicFramePr/>
      </xdr:nvGraphicFramePr>
      <xdr:xfrm>
        <a:off x="9046080" y="0"/>
        <a:ext cx="571464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16</xdr:row>
      <xdr:rowOff>181080</xdr:rowOff>
    </xdr:from>
    <xdr:to>
      <xdr:col>6</xdr:col>
      <xdr:colOff>191160</xdr:colOff>
      <xdr:row>26</xdr:row>
      <xdr:rowOff>9360</xdr:rowOff>
    </xdr:to>
    <xdr:graphicFrame>
      <xdr:nvGraphicFramePr>
        <xdr:cNvPr id="105" name="Chart 50"/>
        <xdr:cNvGraphicFramePr/>
      </xdr:nvGraphicFramePr>
      <xdr:xfrm>
        <a:off x="0" y="3381480"/>
        <a:ext cx="2962080" cy="1828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343080</xdr:colOff>
      <xdr:row>16</xdr:row>
      <xdr:rowOff>181080</xdr:rowOff>
    </xdr:from>
    <xdr:to>
      <xdr:col>11</xdr:col>
      <xdr:colOff>514440</xdr:colOff>
      <xdr:row>26</xdr:row>
      <xdr:rowOff>9360</xdr:rowOff>
    </xdr:to>
    <xdr:graphicFrame>
      <xdr:nvGraphicFramePr>
        <xdr:cNvPr id="106" name="Chart 51"/>
        <xdr:cNvGraphicFramePr/>
      </xdr:nvGraphicFramePr>
      <xdr:xfrm>
        <a:off x="3114000" y="3381480"/>
        <a:ext cx="2962080" cy="1828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647640</xdr:colOff>
      <xdr:row>7</xdr:row>
      <xdr:rowOff>142920</xdr:rowOff>
    </xdr:from>
    <xdr:to>
      <xdr:col>16</xdr:col>
      <xdr:colOff>254880</xdr:colOff>
      <xdr:row>25</xdr:row>
      <xdr:rowOff>75960</xdr:rowOff>
    </xdr:to>
    <xdr:graphicFrame>
      <xdr:nvGraphicFramePr>
        <xdr:cNvPr id="107" name="Chart 52"/>
        <xdr:cNvGraphicFramePr/>
      </xdr:nvGraphicFramePr>
      <xdr:xfrm>
        <a:off x="10826640" y="1542960"/>
        <a:ext cx="5714640" cy="3533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367" createdVersion="3">
  <cacheSource type="worksheet">
    <worksheetSource ref="A1:E1083" sheet="Sheet26"/>
  </cacheSource>
  <cacheFields count="5">
    <cacheField name="Tanggal" numFmtId="0">
      <sharedItems containsNonDate="0" containsDate="1" containsString="0" containsBlank="1" minDate="2020-03-20T00:00:00" maxDate="2020-04-01T00:00:00" count="14"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m/>
      </sharedItems>
    </cacheField>
    <cacheField name="Provinsi" numFmtId="0">
      <sharedItems containsBlank="1" count="34">
        <s v="Aceh"/>
        <s v="Bali"/>
        <s v="Bangka Belitung"/>
        <s v="Banten"/>
        <s v="Bengkulu"/>
        <s v="Dalam Verifikasi"/>
        <s v="DI Yogyakarta"/>
        <s v="DKI Jakarta"/>
        <s v="Jambi"/>
        <s v="Jawa Barat"/>
        <s v="Jawa Tengah"/>
        <s v="Jawa Timur"/>
        <s v="Kalimantan Barat"/>
        <s v="Kalimantan Selatan"/>
        <s v="Kalimantan Tengah"/>
        <s v="Kalimantan Timur"/>
        <s v="Kalimantan Utara"/>
        <s v="Kepulauan Riau"/>
        <s v="Lampung"/>
        <s v="Maluku"/>
        <s v="Maluku Utara"/>
        <s v="Nusa Tenggara Barat"/>
        <s v="Papua"/>
        <s v="Papua Barat"/>
        <s v="Riau"/>
        <s v="Sulawesi Barat"/>
        <s v="Sulawesi Selatan"/>
        <s v="Sulawesi Tengah"/>
        <s v="Sulawesi Tenggara"/>
        <s v="Sulawesi Utara"/>
        <s v="Sumatera Barat"/>
        <s v="Sumatera Selatan"/>
        <s v="Sumatera Utara"/>
        <m/>
      </sharedItems>
    </cacheField>
    <cacheField name="Kasus" numFmtId="0">
      <sharedItems containsString="0" containsBlank="1" containsNumber="1" containsInteger="1" minValue="0" maxValue="223" count="3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9"/>
        <n v="20"/>
        <n v="21"/>
        <n v="22"/>
        <n v="24"/>
        <n v="25"/>
        <n v="30"/>
        <n v="38"/>
        <n v="39"/>
        <n v="40"/>
        <n v="41"/>
        <n v="44"/>
        <n v="48"/>
        <n v="53"/>
        <n v="62"/>
        <n v="70"/>
        <n v="83"/>
        <n v="223"/>
        <m/>
      </sharedItems>
    </cacheField>
    <cacheField name="Sembuh" numFmtId="0">
      <sharedItems containsString="0" containsBlank="1" containsNumber="1" containsInteger="1" minValue="1" maxValue="14" count="10">
        <n v="1"/>
        <n v="2"/>
        <n v="3"/>
        <n v="4"/>
        <n v="5"/>
        <n v="6"/>
        <n v="10"/>
        <n v="12"/>
        <n v="14"/>
        <m/>
      </sharedItems>
    </cacheField>
    <cacheField name="Meninggal" numFmtId="0">
      <sharedItems containsString="0" containsBlank="1" containsNumber="1" containsInteger="1" minValue="1" maxValue="18" count="13">
        <n v="1"/>
        <n v="2"/>
        <n v="3"/>
        <n v="4"/>
        <n v="5"/>
        <n v="6"/>
        <n v="7"/>
        <n v="9"/>
        <n v="10"/>
        <n v="11"/>
        <n v="15"/>
        <n v="18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514" createdVersion="3">
  <cacheSource type="worksheet">
    <worksheetSource ref="A2:H1000" sheet="Daftar Kasus (baru)"/>
  </cacheSource>
  <cacheFields count="8">
    <cacheField name="No" numFmtId="0">
      <sharedItems containsString="0" containsBlank="1" containsNumber="1" containsInteger="1" minValue="1" maxValue="514" count="51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m/>
      </sharedItems>
    </cacheField>
    <cacheField name="Gender" numFmtId="0">
      <sharedItems containsBlank="1" count="4">
        <s v="?"/>
        <s v="Laki-Laki"/>
        <s v="Perempuan"/>
        <m/>
      </sharedItems>
    </cacheField>
    <cacheField name="Umur" numFmtId="0">
      <sharedItems containsBlank="1" containsMixedTypes="1" containsNumber="1" containsInteger="1" minValue="0" maxValue="86" count="71">
        <n v="0"/>
        <n v="1"/>
        <n v="2"/>
        <n v="3"/>
        <n v="16"/>
        <n v="17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8"/>
        <n v="80"/>
        <n v="83"/>
        <n v="85"/>
        <n v="86"/>
        <s v="?"/>
        <m/>
      </sharedItems>
    </cacheField>
    <cacheField name="WN" numFmtId="0">
      <sharedItems containsBlank="1" count="4">
        <s v="?"/>
        <s v="WNA"/>
        <s v="WNI"/>
        <m/>
      </sharedItems>
    </cacheField>
    <cacheField name="Provinsi" numFmtId="0">
      <sharedItems containsBlank="1" count="18">
        <s v="BALI"/>
        <s v="BANTEN"/>
        <s v="DI YOGYAKARTA"/>
        <s v="DKI JAKARTA"/>
        <s v="JAWA BARAT"/>
        <s v="JAWA TENGAH"/>
        <s v="JAWA TIMUR"/>
        <s v="KALIMANTAN BARAT"/>
        <s v="KALIMANTAN TIMUR"/>
        <s v="KEPULAUAN RIAU"/>
        <s v="LAMPUNG"/>
        <s v="RIAU"/>
        <s v="SULAWESI SELATAN"/>
        <s v="SULAWESI TENGGARA"/>
        <s v="SULAWESI UTARA"/>
        <s v="SUMATERA UTARA"/>
        <s v="Tidak diketahui"/>
        <m/>
      </sharedItems>
    </cacheField>
    <cacheField name="Status" numFmtId="0">
      <sharedItems containsBlank="1" count="5">
        <s v="?"/>
        <s v="Dalam Perawatan"/>
        <s v="Meninggal"/>
        <s v="Sembuh"/>
        <m/>
      </sharedItems>
    </cacheField>
    <cacheField name="Sumber Kontak" numFmtId="0">
      <sharedItems containsString="0" containsBlank="1" containsNumber="1" containsInteger="1" minValue="1" maxValue="83" count="11">
        <n v="1"/>
        <n v="8"/>
        <n v="11"/>
        <n v="20"/>
        <n v="22"/>
        <n v="71"/>
        <n v="74"/>
        <n v="78"/>
        <n v="81"/>
        <n v="83"/>
        <m/>
      </sharedItems>
    </cacheField>
    <cacheField name="Kelompok Umur" numFmtId="0">
      <sharedItems containsBlank="1" count="11">
        <s v="?"/>
        <s v="0-9"/>
        <s v="10-19"/>
        <s v="20-29"/>
        <s v="30-39"/>
        <s v="40-49"/>
        <s v="50-59"/>
        <s v="60-69"/>
        <s v="70-79"/>
        <s v="80-89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7">
  <r>
    <x v="12"/>
    <x v="0"/>
    <x v="36"/>
    <x v="9"/>
    <x v="12"/>
  </r>
  <r>
    <x v="12"/>
    <x v="1"/>
    <x v="6"/>
    <x v="6"/>
    <x v="12"/>
  </r>
  <r>
    <x v="12"/>
    <x v="3"/>
    <x v="11"/>
    <x v="4"/>
    <x v="8"/>
  </r>
  <r>
    <x v="12"/>
    <x v="2"/>
    <x v="36"/>
    <x v="9"/>
    <x v="0"/>
  </r>
  <r>
    <x v="12"/>
    <x v="4"/>
    <x v="36"/>
    <x v="9"/>
    <x v="12"/>
  </r>
  <r>
    <x v="12"/>
    <x v="6"/>
    <x v="5"/>
    <x v="9"/>
    <x v="12"/>
  </r>
  <r>
    <x v="12"/>
    <x v="7"/>
    <x v="32"/>
    <x v="1"/>
    <x v="1"/>
  </r>
  <r>
    <x v="12"/>
    <x v="8"/>
    <x v="36"/>
    <x v="9"/>
    <x v="12"/>
  </r>
  <r>
    <x v="12"/>
    <x v="9"/>
    <x v="20"/>
    <x v="9"/>
    <x v="12"/>
  </r>
  <r>
    <x v="12"/>
    <x v="10"/>
    <x v="11"/>
    <x v="9"/>
    <x v="12"/>
  </r>
  <r>
    <x v="12"/>
    <x v="11"/>
    <x v="11"/>
    <x v="0"/>
    <x v="0"/>
  </r>
  <r>
    <x v="12"/>
    <x v="12"/>
    <x v="1"/>
    <x v="9"/>
    <x v="12"/>
  </r>
  <r>
    <x v="12"/>
    <x v="15"/>
    <x v="1"/>
    <x v="9"/>
    <x v="0"/>
  </r>
  <r>
    <x v="12"/>
    <x v="14"/>
    <x v="36"/>
    <x v="9"/>
    <x v="12"/>
  </r>
  <r>
    <x v="12"/>
    <x v="13"/>
    <x v="36"/>
    <x v="9"/>
    <x v="12"/>
  </r>
  <r>
    <x v="12"/>
    <x v="16"/>
    <x v="36"/>
    <x v="9"/>
    <x v="12"/>
  </r>
  <r>
    <x v="12"/>
    <x v="17"/>
    <x v="36"/>
    <x v="9"/>
    <x v="12"/>
  </r>
  <r>
    <x v="12"/>
    <x v="21"/>
    <x v="2"/>
    <x v="9"/>
    <x v="12"/>
  </r>
  <r>
    <x v="12"/>
    <x v="31"/>
    <x v="36"/>
    <x v="9"/>
    <x v="12"/>
  </r>
  <r>
    <x v="12"/>
    <x v="30"/>
    <x v="36"/>
    <x v="9"/>
    <x v="12"/>
  </r>
  <r>
    <x v="12"/>
    <x v="29"/>
    <x v="1"/>
    <x v="9"/>
    <x v="1"/>
  </r>
  <r>
    <x v="12"/>
    <x v="32"/>
    <x v="2"/>
    <x v="9"/>
    <x v="12"/>
  </r>
  <r>
    <x v="12"/>
    <x v="28"/>
    <x v="36"/>
    <x v="9"/>
    <x v="12"/>
  </r>
  <r>
    <x v="12"/>
    <x v="26"/>
    <x v="15"/>
    <x v="9"/>
    <x v="3"/>
  </r>
  <r>
    <x v="12"/>
    <x v="27"/>
    <x v="36"/>
    <x v="9"/>
    <x v="12"/>
  </r>
  <r>
    <x v="12"/>
    <x v="18"/>
    <x v="36"/>
    <x v="9"/>
    <x v="12"/>
  </r>
  <r>
    <x v="12"/>
    <x v="24"/>
    <x v="36"/>
    <x v="0"/>
    <x v="12"/>
  </r>
  <r>
    <x v="12"/>
    <x v="20"/>
    <x v="36"/>
    <x v="9"/>
    <x v="12"/>
  </r>
  <r>
    <x v="12"/>
    <x v="19"/>
    <x v="36"/>
    <x v="0"/>
    <x v="12"/>
  </r>
  <r>
    <x v="12"/>
    <x v="23"/>
    <x v="36"/>
    <x v="9"/>
    <x v="12"/>
  </r>
  <r>
    <x v="12"/>
    <x v="22"/>
    <x v="36"/>
    <x v="1"/>
    <x v="12"/>
  </r>
  <r>
    <x v="12"/>
    <x v="25"/>
    <x v="36"/>
    <x v="9"/>
    <x v="12"/>
  </r>
  <r>
    <x v="12"/>
    <x v="5"/>
    <x v="36"/>
    <x v="9"/>
    <x v="12"/>
  </r>
  <r>
    <x v="13"/>
    <x v="33"/>
    <x v="36"/>
    <x v="9"/>
    <x v="12"/>
  </r>
  <r>
    <x v="11"/>
    <x v="0"/>
    <x v="36"/>
    <x v="9"/>
    <x v="12"/>
  </r>
  <r>
    <x v="11"/>
    <x v="1"/>
    <x v="36"/>
    <x v="9"/>
    <x v="12"/>
  </r>
  <r>
    <x v="11"/>
    <x v="3"/>
    <x v="14"/>
    <x v="0"/>
    <x v="12"/>
  </r>
  <r>
    <x v="11"/>
    <x v="2"/>
    <x v="1"/>
    <x v="9"/>
    <x v="12"/>
  </r>
  <r>
    <x v="11"/>
    <x v="6"/>
    <x v="5"/>
    <x v="9"/>
    <x v="12"/>
  </r>
  <r>
    <x v="11"/>
    <x v="7"/>
    <x v="28"/>
    <x v="9"/>
    <x v="7"/>
  </r>
  <r>
    <x v="11"/>
    <x v="8"/>
    <x v="36"/>
    <x v="9"/>
    <x v="12"/>
  </r>
  <r>
    <x v="11"/>
    <x v="9"/>
    <x v="16"/>
    <x v="2"/>
    <x v="0"/>
  </r>
  <r>
    <x v="11"/>
    <x v="10"/>
    <x v="13"/>
    <x v="9"/>
    <x v="12"/>
  </r>
  <r>
    <x v="11"/>
    <x v="11"/>
    <x v="2"/>
    <x v="9"/>
    <x v="12"/>
  </r>
  <r>
    <x v="11"/>
    <x v="12"/>
    <x v="36"/>
    <x v="1"/>
    <x v="1"/>
  </r>
  <r>
    <x v="11"/>
    <x v="15"/>
    <x v="3"/>
    <x v="9"/>
    <x v="12"/>
  </r>
  <r>
    <x v="11"/>
    <x v="14"/>
    <x v="2"/>
    <x v="9"/>
    <x v="12"/>
  </r>
  <r>
    <x v="11"/>
    <x v="13"/>
    <x v="2"/>
    <x v="9"/>
    <x v="12"/>
  </r>
  <r>
    <x v="11"/>
    <x v="16"/>
    <x v="36"/>
    <x v="9"/>
    <x v="12"/>
  </r>
  <r>
    <x v="11"/>
    <x v="17"/>
    <x v="1"/>
    <x v="9"/>
    <x v="12"/>
  </r>
  <r>
    <x v="11"/>
    <x v="21"/>
    <x v="2"/>
    <x v="9"/>
    <x v="12"/>
  </r>
  <r>
    <x v="11"/>
    <x v="31"/>
    <x v="3"/>
    <x v="9"/>
    <x v="12"/>
  </r>
  <r>
    <x v="11"/>
    <x v="30"/>
    <x v="36"/>
    <x v="9"/>
    <x v="12"/>
  </r>
  <r>
    <x v="11"/>
    <x v="29"/>
    <x v="36"/>
    <x v="9"/>
    <x v="12"/>
  </r>
  <r>
    <x v="11"/>
    <x v="32"/>
    <x v="6"/>
    <x v="9"/>
    <x v="12"/>
  </r>
  <r>
    <x v="11"/>
    <x v="28"/>
    <x v="36"/>
    <x v="9"/>
    <x v="12"/>
  </r>
  <r>
    <x v="11"/>
    <x v="26"/>
    <x v="36"/>
    <x v="9"/>
    <x v="12"/>
  </r>
  <r>
    <x v="11"/>
    <x v="27"/>
    <x v="36"/>
    <x v="9"/>
    <x v="12"/>
  </r>
  <r>
    <x v="11"/>
    <x v="18"/>
    <x v="36"/>
    <x v="9"/>
    <x v="12"/>
  </r>
  <r>
    <x v="11"/>
    <x v="24"/>
    <x v="36"/>
    <x v="9"/>
    <x v="12"/>
  </r>
  <r>
    <x v="11"/>
    <x v="20"/>
    <x v="36"/>
    <x v="9"/>
    <x v="12"/>
  </r>
  <r>
    <x v="11"/>
    <x v="19"/>
    <x v="36"/>
    <x v="9"/>
    <x v="12"/>
  </r>
  <r>
    <x v="11"/>
    <x v="23"/>
    <x v="36"/>
    <x v="9"/>
    <x v="0"/>
  </r>
  <r>
    <x v="11"/>
    <x v="22"/>
    <x v="1"/>
    <x v="9"/>
    <x v="12"/>
  </r>
  <r>
    <x v="11"/>
    <x v="25"/>
    <x v="36"/>
    <x v="9"/>
    <x v="12"/>
  </r>
  <r>
    <x v="11"/>
    <x v="4"/>
    <x v="1"/>
    <x v="9"/>
    <x v="0"/>
  </r>
  <r>
    <x v="11"/>
    <x v="5"/>
    <x v="1"/>
    <x v="9"/>
    <x v="12"/>
  </r>
  <r>
    <x v="13"/>
    <x v="33"/>
    <x v="36"/>
    <x v="9"/>
    <x v="12"/>
  </r>
  <r>
    <x v="13"/>
    <x v="33"/>
    <x v="36"/>
    <x v="9"/>
    <x v="12"/>
  </r>
  <r>
    <x v="10"/>
    <x v="0"/>
    <x v="36"/>
    <x v="9"/>
    <x v="12"/>
  </r>
  <r>
    <x v="10"/>
    <x v="1"/>
    <x v="9"/>
    <x v="9"/>
    <x v="12"/>
  </r>
  <r>
    <x v="10"/>
    <x v="3"/>
    <x v="21"/>
    <x v="9"/>
    <x v="12"/>
  </r>
  <r>
    <x v="10"/>
    <x v="2"/>
    <x v="1"/>
    <x v="9"/>
    <x v="12"/>
  </r>
  <r>
    <x v="10"/>
    <x v="6"/>
    <x v="1"/>
    <x v="9"/>
    <x v="12"/>
  </r>
  <r>
    <x v="10"/>
    <x v="7"/>
    <x v="22"/>
    <x v="2"/>
    <x v="5"/>
  </r>
  <r>
    <x v="10"/>
    <x v="8"/>
    <x v="1"/>
    <x v="9"/>
    <x v="12"/>
  </r>
  <r>
    <x v="10"/>
    <x v="9"/>
    <x v="23"/>
    <x v="1"/>
    <x v="0"/>
  </r>
  <r>
    <x v="10"/>
    <x v="10"/>
    <x v="17"/>
    <x v="9"/>
    <x v="12"/>
  </r>
  <r>
    <x v="10"/>
    <x v="11"/>
    <x v="1"/>
    <x v="4"/>
    <x v="0"/>
  </r>
  <r>
    <x v="10"/>
    <x v="12"/>
    <x v="1"/>
    <x v="9"/>
    <x v="12"/>
  </r>
  <r>
    <x v="10"/>
    <x v="15"/>
    <x v="36"/>
    <x v="9"/>
    <x v="12"/>
  </r>
  <r>
    <x v="10"/>
    <x v="14"/>
    <x v="36"/>
    <x v="9"/>
    <x v="12"/>
  </r>
  <r>
    <x v="10"/>
    <x v="13"/>
    <x v="4"/>
    <x v="9"/>
    <x v="12"/>
  </r>
  <r>
    <x v="10"/>
    <x v="16"/>
    <x v="36"/>
    <x v="9"/>
    <x v="12"/>
  </r>
  <r>
    <x v="10"/>
    <x v="17"/>
    <x v="1"/>
    <x v="9"/>
    <x v="12"/>
  </r>
  <r>
    <x v="10"/>
    <x v="21"/>
    <x v="36"/>
    <x v="9"/>
    <x v="12"/>
  </r>
  <r>
    <x v="10"/>
    <x v="31"/>
    <x v="36"/>
    <x v="9"/>
    <x v="12"/>
  </r>
  <r>
    <x v="10"/>
    <x v="30"/>
    <x v="3"/>
    <x v="9"/>
    <x v="12"/>
  </r>
  <r>
    <x v="10"/>
    <x v="29"/>
    <x v="36"/>
    <x v="0"/>
    <x v="12"/>
  </r>
  <r>
    <x v="10"/>
    <x v="32"/>
    <x v="5"/>
    <x v="9"/>
    <x v="12"/>
  </r>
  <r>
    <x v="10"/>
    <x v="28"/>
    <x v="36"/>
    <x v="9"/>
    <x v="12"/>
  </r>
  <r>
    <x v="10"/>
    <x v="26"/>
    <x v="4"/>
    <x v="9"/>
    <x v="12"/>
  </r>
  <r>
    <x v="10"/>
    <x v="27"/>
    <x v="36"/>
    <x v="9"/>
    <x v="12"/>
  </r>
  <r>
    <x v="10"/>
    <x v="18"/>
    <x v="4"/>
    <x v="9"/>
    <x v="12"/>
  </r>
  <r>
    <x v="10"/>
    <x v="24"/>
    <x v="1"/>
    <x v="9"/>
    <x v="12"/>
  </r>
  <r>
    <x v="10"/>
    <x v="20"/>
    <x v="36"/>
    <x v="9"/>
    <x v="12"/>
  </r>
  <r>
    <x v="10"/>
    <x v="19"/>
    <x v="36"/>
    <x v="9"/>
    <x v="12"/>
  </r>
  <r>
    <x v="10"/>
    <x v="23"/>
    <x v="36"/>
    <x v="9"/>
    <x v="12"/>
  </r>
  <r>
    <x v="10"/>
    <x v="22"/>
    <x v="36"/>
    <x v="9"/>
    <x v="12"/>
  </r>
  <r>
    <x v="10"/>
    <x v="25"/>
    <x v="36"/>
    <x v="9"/>
    <x v="12"/>
  </r>
  <r>
    <x v="10"/>
    <x v="5"/>
    <x v="5"/>
    <x v="9"/>
    <x v="12"/>
  </r>
  <r>
    <x v="13"/>
    <x v="33"/>
    <x v="36"/>
    <x v="9"/>
    <x v="12"/>
  </r>
  <r>
    <x v="13"/>
    <x v="33"/>
    <x v="36"/>
    <x v="9"/>
    <x v="12"/>
  </r>
  <r>
    <x v="13"/>
    <x v="33"/>
    <x v="36"/>
    <x v="9"/>
    <x v="12"/>
  </r>
  <r>
    <x v="13"/>
    <x v="33"/>
    <x v="36"/>
    <x v="9"/>
    <x v="12"/>
  </r>
  <r>
    <x v="9"/>
    <x v="0"/>
    <x v="36"/>
    <x v="9"/>
    <x v="12"/>
  </r>
  <r>
    <x v="9"/>
    <x v="1"/>
    <x v="1"/>
    <x v="9"/>
    <x v="12"/>
  </r>
  <r>
    <x v="9"/>
    <x v="3"/>
    <x v="3"/>
    <x v="9"/>
    <x v="12"/>
  </r>
  <r>
    <x v="9"/>
    <x v="6"/>
    <x v="36"/>
    <x v="9"/>
    <x v="12"/>
  </r>
  <r>
    <x v="9"/>
    <x v="7"/>
    <x v="30"/>
    <x v="1"/>
    <x v="5"/>
  </r>
  <r>
    <x v="9"/>
    <x v="8"/>
    <x v="36"/>
    <x v="9"/>
    <x v="12"/>
  </r>
  <r>
    <x v="9"/>
    <x v="9"/>
    <x v="24"/>
    <x v="9"/>
    <x v="1"/>
  </r>
  <r>
    <x v="9"/>
    <x v="10"/>
    <x v="8"/>
    <x v="9"/>
    <x v="12"/>
  </r>
  <r>
    <x v="9"/>
    <x v="11"/>
    <x v="13"/>
    <x v="2"/>
    <x v="2"/>
  </r>
  <r>
    <x v="9"/>
    <x v="12"/>
    <x v="5"/>
    <x v="9"/>
    <x v="12"/>
  </r>
  <r>
    <x v="9"/>
    <x v="15"/>
    <x v="36"/>
    <x v="9"/>
    <x v="12"/>
  </r>
  <r>
    <x v="9"/>
    <x v="14"/>
    <x v="36"/>
    <x v="9"/>
    <x v="12"/>
  </r>
  <r>
    <x v="9"/>
    <x v="13"/>
    <x v="36"/>
    <x v="9"/>
    <x v="12"/>
  </r>
  <r>
    <x v="9"/>
    <x v="16"/>
    <x v="36"/>
    <x v="9"/>
    <x v="12"/>
  </r>
  <r>
    <x v="9"/>
    <x v="17"/>
    <x v="36"/>
    <x v="9"/>
    <x v="12"/>
  </r>
  <r>
    <x v="9"/>
    <x v="21"/>
    <x v="36"/>
    <x v="9"/>
    <x v="12"/>
  </r>
  <r>
    <x v="9"/>
    <x v="31"/>
    <x v="36"/>
    <x v="9"/>
    <x v="0"/>
  </r>
  <r>
    <x v="9"/>
    <x v="30"/>
    <x v="36"/>
    <x v="9"/>
    <x v="12"/>
  </r>
  <r>
    <x v="9"/>
    <x v="29"/>
    <x v="36"/>
    <x v="9"/>
    <x v="12"/>
  </r>
  <r>
    <x v="9"/>
    <x v="32"/>
    <x v="36"/>
    <x v="9"/>
    <x v="12"/>
  </r>
  <r>
    <x v="9"/>
    <x v="28"/>
    <x v="36"/>
    <x v="9"/>
    <x v="12"/>
  </r>
  <r>
    <x v="9"/>
    <x v="26"/>
    <x v="15"/>
    <x v="9"/>
    <x v="12"/>
  </r>
  <r>
    <x v="9"/>
    <x v="27"/>
    <x v="36"/>
    <x v="9"/>
    <x v="12"/>
  </r>
  <r>
    <x v="9"/>
    <x v="18"/>
    <x v="36"/>
    <x v="9"/>
    <x v="12"/>
  </r>
  <r>
    <x v="9"/>
    <x v="24"/>
    <x v="1"/>
    <x v="9"/>
    <x v="12"/>
  </r>
  <r>
    <x v="9"/>
    <x v="20"/>
    <x v="36"/>
    <x v="9"/>
    <x v="12"/>
  </r>
  <r>
    <x v="9"/>
    <x v="19"/>
    <x v="36"/>
    <x v="9"/>
    <x v="12"/>
  </r>
  <r>
    <x v="9"/>
    <x v="23"/>
    <x v="36"/>
    <x v="9"/>
    <x v="12"/>
  </r>
  <r>
    <x v="9"/>
    <x v="22"/>
    <x v="2"/>
    <x v="9"/>
    <x v="12"/>
  </r>
  <r>
    <x v="9"/>
    <x v="25"/>
    <x v="36"/>
    <x v="9"/>
    <x v="12"/>
  </r>
  <r>
    <x v="9"/>
    <x v="5"/>
    <x v="4"/>
    <x v="9"/>
    <x v="12"/>
  </r>
  <r>
    <x v="13"/>
    <x v="33"/>
    <x v="36"/>
    <x v="9"/>
    <x v="12"/>
  </r>
  <r>
    <x v="13"/>
    <x v="33"/>
    <x v="36"/>
    <x v="9"/>
    <x v="12"/>
  </r>
  <r>
    <x v="13"/>
    <x v="33"/>
    <x v="36"/>
    <x v="9"/>
    <x v="12"/>
  </r>
  <r>
    <x v="13"/>
    <x v="33"/>
    <x v="36"/>
    <x v="9"/>
    <x v="12"/>
  </r>
  <r>
    <x v="7"/>
    <x v="0"/>
    <x v="3"/>
    <x v="9"/>
    <x v="12"/>
  </r>
  <r>
    <x v="7"/>
    <x v="1"/>
    <x v="36"/>
    <x v="9"/>
    <x v="12"/>
  </r>
  <r>
    <x v="7"/>
    <x v="3"/>
    <x v="17"/>
    <x v="9"/>
    <x v="12"/>
  </r>
  <r>
    <x v="7"/>
    <x v="6"/>
    <x v="6"/>
    <x v="9"/>
    <x v="12"/>
  </r>
  <r>
    <x v="7"/>
    <x v="7"/>
    <x v="34"/>
    <x v="5"/>
    <x v="4"/>
  </r>
  <r>
    <x v="7"/>
    <x v="8"/>
    <x v="36"/>
    <x v="9"/>
    <x v="12"/>
  </r>
  <r>
    <x v="7"/>
    <x v="9"/>
    <x v="19"/>
    <x v="9"/>
    <x v="2"/>
  </r>
  <r>
    <x v="7"/>
    <x v="10"/>
    <x v="3"/>
    <x v="9"/>
    <x v="12"/>
  </r>
  <r>
    <x v="7"/>
    <x v="11"/>
    <x v="7"/>
    <x v="4"/>
    <x v="0"/>
  </r>
  <r>
    <x v="7"/>
    <x v="12"/>
    <x v="36"/>
    <x v="9"/>
    <x v="12"/>
  </r>
  <r>
    <x v="7"/>
    <x v="15"/>
    <x v="36"/>
    <x v="9"/>
    <x v="12"/>
  </r>
  <r>
    <x v="7"/>
    <x v="14"/>
    <x v="36"/>
    <x v="9"/>
    <x v="12"/>
  </r>
  <r>
    <x v="7"/>
    <x v="13"/>
    <x v="36"/>
    <x v="9"/>
    <x v="12"/>
  </r>
  <r>
    <x v="7"/>
    <x v="17"/>
    <x v="36"/>
    <x v="9"/>
    <x v="12"/>
  </r>
  <r>
    <x v="7"/>
    <x v="21"/>
    <x v="36"/>
    <x v="9"/>
    <x v="12"/>
  </r>
  <r>
    <x v="7"/>
    <x v="31"/>
    <x v="36"/>
    <x v="9"/>
    <x v="12"/>
  </r>
  <r>
    <x v="7"/>
    <x v="30"/>
    <x v="2"/>
    <x v="9"/>
    <x v="12"/>
  </r>
  <r>
    <x v="7"/>
    <x v="29"/>
    <x v="36"/>
    <x v="9"/>
    <x v="12"/>
  </r>
  <r>
    <x v="7"/>
    <x v="32"/>
    <x v="36"/>
    <x v="9"/>
    <x v="12"/>
  </r>
  <r>
    <x v="7"/>
    <x v="28"/>
    <x v="36"/>
    <x v="9"/>
    <x v="12"/>
  </r>
  <r>
    <x v="7"/>
    <x v="26"/>
    <x v="2"/>
    <x v="9"/>
    <x v="12"/>
  </r>
  <r>
    <x v="7"/>
    <x v="27"/>
    <x v="36"/>
    <x v="9"/>
    <x v="12"/>
  </r>
  <r>
    <x v="7"/>
    <x v="18"/>
    <x v="1"/>
    <x v="9"/>
    <x v="12"/>
  </r>
  <r>
    <x v="7"/>
    <x v="24"/>
    <x v="36"/>
    <x v="9"/>
    <x v="12"/>
  </r>
  <r>
    <x v="7"/>
    <x v="20"/>
    <x v="36"/>
    <x v="9"/>
    <x v="12"/>
  </r>
  <r>
    <x v="7"/>
    <x v="19"/>
    <x v="36"/>
    <x v="9"/>
    <x v="12"/>
  </r>
  <r>
    <x v="7"/>
    <x v="23"/>
    <x v="2"/>
    <x v="9"/>
    <x v="12"/>
  </r>
  <r>
    <x v="7"/>
    <x v="22"/>
    <x v="36"/>
    <x v="9"/>
    <x v="12"/>
  </r>
  <r>
    <x v="7"/>
    <x v="5"/>
    <x v="7"/>
    <x v="9"/>
    <x v="12"/>
  </r>
  <r>
    <x v="13"/>
    <x v="33"/>
    <x v="36"/>
    <x v="9"/>
    <x v="12"/>
  </r>
  <r>
    <x v="8"/>
    <x v="0"/>
    <x v="36"/>
    <x v="9"/>
    <x v="12"/>
  </r>
  <r>
    <x v="8"/>
    <x v="1"/>
    <x v="36"/>
    <x v="9"/>
    <x v="12"/>
  </r>
  <r>
    <x v="8"/>
    <x v="3"/>
    <x v="10"/>
    <x v="9"/>
    <x v="12"/>
  </r>
  <r>
    <x v="8"/>
    <x v="6"/>
    <x v="36"/>
    <x v="9"/>
    <x v="12"/>
  </r>
  <r>
    <x v="8"/>
    <x v="7"/>
    <x v="25"/>
    <x v="7"/>
    <x v="9"/>
  </r>
  <r>
    <x v="8"/>
    <x v="8"/>
    <x v="36"/>
    <x v="9"/>
    <x v="12"/>
  </r>
  <r>
    <x v="8"/>
    <x v="9"/>
    <x v="20"/>
    <x v="0"/>
    <x v="2"/>
  </r>
  <r>
    <x v="8"/>
    <x v="10"/>
    <x v="12"/>
    <x v="9"/>
    <x v="0"/>
  </r>
  <r>
    <x v="8"/>
    <x v="11"/>
    <x v="11"/>
    <x v="9"/>
    <x v="12"/>
  </r>
  <r>
    <x v="8"/>
    <x v="12"/>
    <x v="36"/>
    <x v="9"/>
    <x v="12"/>
  </r>
  <r>
    <x v="8"/>
    <x v="15"/>
    <x v="6"/>
    <x v="9"/>
    <x v="12"/>
  </r>
  <r>
    <x v="8"/>
    <x v="14"/>
    <x v="1"/>
    <x v="9"/>
    <x v="12"/>
  </r>
  <r>
    <x v="8"/>
    <x v="13"/>
    <x v="36"/>
    <x v="9"/>
    <x v="12"/>
  </r>
  <r>
    <x v="8"/>
    <x v="17"/>
    <x v="36"/>
    <x v="9"/>
    <x v="12"/>
  </r>
  <r>
    <x v="8"/>
    <x v="21"/>
    <x v="36"/>
    <x v="9"/>
    <x v="12"/>
  </r>
  <r>
    <x v="8"/>
    <x v="31"/>
    <x v="1"/>
    <x v="9"/>
    <x v="12"/>
  </r>
  <r>
    <x v="8"/>
    <x v="30"/>
    <x v="36"/>
    <x v="9"/>
    <x v="12"/>
  </r>
  <r>
    <x v="8"/>
    <x v="29"/>
    <x v="36"/>
    <x v="9"/>
    <x v="12"/>
  </r>
  <r>
    <x v="8"/>
    <x v="32"/>
    <x v="36"/>
    <x v="9"/>
    <x v="12"/>
  </r>
  <r>
    <x v="8"/>
    <x v="28"/>
    <x v="36"/>
    <x v="9"/>
    <x v="12"/>
  </r>
  <r>
    <x v="8"/>
    <x v="26"/>
    <x v="4"/>
    <x v="9"/>
    <x v="12"/>
  </r>
  <r>
    <x v="8"/>
    <x v="27"/>
    <x v="1"/>
    <x v="9"/>
    <x v="12"/>
  </r>
  <r>
    <x v="8"/>
    <x v="18"/>
    <x v="36"/>
    <x v="9"/>
    <x v="12"/>
  </r>
  <r>
    <x v="8"/>
    <x v="24"/>
    <x v="36"/>
    <x v="9"/>
    <x v="12"/>
  </r>
  <r>
    <x v="8"/>
    <x v="20"/>
    <x v="36"/>
    <x v="9"/>
    <x v="12"/>
  </r>
  <r>
    <x v="8"/>
    <x v="19"/>
    <x v="36"/>
    <x v="9"/>
    <x v="12"/>
  </r>
  <r>
    <x v="8"/>
    <x v="23"/>
    <x v="36"/>
    <x v="9"/>
    <x v="12"/>
  </r>
  <r>
    <x v="8"/>
    <x v="16"/>
    <x v="2"/>
    <x v="9"/>
    <x v="12"/>
  </r>
  <r>
    <x v="8"/>
    <x v="22"/>
    <x v="36"/>
    <x v="9"/>
    <x v="12"/>
  </r>
  <r>
    <x v="8"/>
    <x v="5"/>
    <x v="2"/>
    <x v="9"/>
    <x v="12"/>
  </r>
  <r>
    <x v="13"/>
    <x v="33"/>
    <x v="36"/>
    <x v="9"/>
    <x v="12"/>
  </r>
  <r>
    <x v="6"/>
    <x v="0"/>
    <x v="1"/>
    <x v="9"/>
    <x v="12"/>
  </r>
  <r>
    <x v="6"/>
    <x v="1"/>
    <x v="36"/>
    <x v="9"/>
    <x v="12"/>
  </r>
  <r>
    <x v="6"/>
    <x v="3"/>
    <x v="36"/>
    <x v="9"/>
    <x v="12"/>
  </r>
  <r>
    <x v="6"/>
    <x v="6"/>
    <x v="36"/>
    <x v="9"/>
    <x v="12"/>
  </r>
  <r>
    <x v="6"/>
    <x v="7"/>
    <x v="31"/>
    <x v="1"/>
    <x v="10"/>
  </r>
  <r>
    <x v="6"/>
    <x v="8"/>
    <x v="36"/>
    <x v="9"/>
    <x v="12"/>
  </r>
  <r>
    <x v="6"/>
    <x v="9"/>
    <x v="5"/>
    <x v="9"/>
    <x v="0"/>
  </r>
  <r>
    <x v="6"/>
    <x v="10"/>
    <x v="2"/>
    <x v="9"/>
    <x v="1"/>
  </r>
  <r>
    <x v="6"/>
    <x v="11"/>
    <x v="8"/>
    <x v="1"/>
    <x v="1"/>
  </r>
  <r>
    <x v="6"/>
    <x v="12"/>
    <x v="36"/>
    <x v="9"/>
    <x v="12"/>
  </r>
  <r>
    <x v="6"/>
    <x v="15"/>
    <x v="36"/>
    <x v="9"/>
    <x v="12"/>
  </r>
  <r>
    <x v="6"/>
    <x v="14"/>
    <x v="2"/>
    <x v="9"/>
    <x v="12"/>
  </r>
  <r>
    <x v="6"/>
    <x v="13"/>
    <x v="36"/>
    <x v="9"/>
    <x v="12"/>
  </r>
  <r>
    <x v="6"/>
    <x v="17"/>
    <x v="36"/>
    <x v="9"/>
    <x v="12"/>
  </r>
  <r>
    <x v="6"/>
    <x v="21"/>
    <x v="36"/>
    <x v="9"/>
    <x v="12"/>
  </r>
  <r>
    <x v="6"/>
    <x v="31"/>
    <x v="36"/>
    <x v="9"/>
    <x v="12"/>
  </r>
  <r>
    <x v="6"/>
    <x v="30"/>
    <x v="3"/>
    <x v="9"/>
    <x v="12"/>
  </r>
  <r>
    <x v="6"/>
    <x v="29"/>
    <x v="36"/>
    <x v="9"/>
    <x v="12"/>
  </r>
  <r>
    <x v="6"/>
    <x v="32"/>
    <x v="36"/>
    <x v="9"/>
    <x v="12"/>
  </r>
  <r>
    <x v="6"/>
    <x v="28"/>
    <x v="36"/>
    <x v="9"/>
    <x v="12"/>
  </r>
  <r>
    <x v="6"/>
    <x v="26"/>
    <x v="14"/>
    <x v="9"/>
    <x v="12"/>
  </r>
  <r>
    <x v="6"/>
    <x v="27"/>
    <x v="1"/>
    <x v="9"/>
    <x v="12"/>
  </r>
  <r>
    <x v="6"/>
    <x v="18"/>
    <x v="2"/>
    <x v="9"/>
    <x v="12"/>
  </r>
  <r>
    <x v="6"/>
    <x v="24"/>
    <x v="1"/>
    <x v="9"/>
    <x v="12"/>
  </r>
  <r>
    <x v="6"/>
    <x v="20"/>
    <x v="36"/>
    <x v="9"/>
    <x v="12"/>
  </r>
  <r>
    <x v="6"/>
    <x v="19"/>
    <x v="36"/>
    <x v="9"/>
    <x v="12"/>
  </r>
  <r>
    <x v="6"/>
    <x v="22"/>
    <x v="4"/>
    <x v="9"/>
    <x v="12"/>
  </r>
  <r>
    <x v="6"/>
    <x v="5"/>
    <x v="7"/>
    <x v="9"/>
    <x v="12"/>
  </r>
  <r>
    <x v="13"/>
    <x v="33"/>
    <x v="36"/>
    <x v="9"/>
    <x v="12"/>
  </r>
  <r>
    <x v="5"/>
    <x v="1"/>
    <x v="3"/>
    <x v="9"/>
    <x v="12"/>
  </r>
  <r>
    <x v="5"/>
    <x v="3"/>
    <x v="2"/>
    <x v="9"/>
    <x v="12"/>
  </r>
  <r>
    <x v="5"/>
    <x v="6"/>
    <x v="11"/>
    <x v="9"/>
    <x v="0"/>
  </r>
  <r>
    <x v="5"/>
    <x v="7"/>
    <x v="26"/>
    <x v="9"/>
    <x v="12"/>
  </r>
  <r>
    <x v="5"/>
    <x v="8"/>
    <x v="0"/>
    <x v="9"/>
    <x v="12"/>
  </r>
  <r>
    <x v="5"/>
    <x v="9"/>
    <x v="13"/>
    <x v="9"/>
    <x v="12"/>
  </r>
  <r>
    <x v="5"/>
    <x v="10"/>
    <x v="18"/>
    <x v="9"/>
    <x v="0"/>
  </r>
  <r>
    <x v="5"/>
    <x v="11"/>
    <x v="36"/>
    <x v="0"/>
    <x v="12"/>
  </r>
  <r>
    <x v="5"/>
    <x v="12"/>
    <x v="36"/>
    <x v="9"/>
    <x v="12"/>
  </r>
  <r>
    <x v="5"/>
    <x v="15"/>
    <x v="36"/>
    <x v="9"/>
    <x v="12"/>
  </r>
  <r>
    <x v="5"/>
    <x v="14"/>
    <x v="36"/>
    <x v="9"/>
    <x v="12"/>
  </r>
  <r>
    <x v="5"/>
    <x v="13"/>
    <x v="1"/>
    <x v="9"/>
    <x v="12"/>
  </r>
  <r>
    <x v="5"/>
    <x v="17"/>
    <x v="36"/>
    <x v="9"/>
    <x v="12"/>
  </r>
  <r>
    <x v="5"/>
    <x v="21"/>
    <x v="1"/>
    <x v="9"/>
    <x v="12"/>
  </r>
  <r>
    <x v="5"/>
    <x v="31"/>
    <x v="36"/>
    <x v="9"/>
    <x v="0"/>
  </r>
  <r>
    <x v="5"/>
    <x v="29"/>
    <x v="36"/>
    <x v="9"/>
    <x v="12"/>
  </r>
  <r>
    <x v="5"/>
    <x v="32"/>
    <x v="36"/>
    <x v="9"/>
    <x v="12"/>
  </r>
  <r>
    <x v="5"/>
    <x v="28"/>
    <x v="36"/>
    <x v="9"/>
    <x v="12"/>
  </r>
  <r>
    <x v="5"/>
    <x v="26"/>
    <x v="9"/>
    <x v="9"/>
    <x v="12"/>
  </r>
  <r>
    <x v="5"/>
    <x v="18"/>
    <x v="36"/>
    <x v="9"/>
    <x v="12"/>
  </r>
  <r>
    <x v="5"/>
    <x v="24"/>
    <x v="36"/>
    <x v="9"/>
    <x v="12"/>
  </r>
  <r>
    <x v="5"/>
    <x v="20"/>
    <x v="36"/>
    <x v="9"/>
    <x v="12"/>
  </r>
  <r>
    <x v="5"/>
    <x v="19"/>
    <x v="36"/>
    <x v="9"/>
    <x v="12"/>
  </r>
  <r>
    <x v="5"/>
    <x v="22"/>
    <x v="36"/>
    <x v="9"/>
    <x v="12"/>
  </r>
  <r>
    <x v="5"/>
    <x v="5"/>
    <x v="7"/>
    <x v="9"/>
    <x v="12"/>
  </r>
  <r>
    <x v="13"/>
    <x v="33"/>
    <x v="36"/>
    <x v="9"/>
    <x v="12"/>
  </r>
  <r>
    <x v="4"/>
    <x v="1"/>
    <x v="36"/>
    <x v="9"/>
    <x v="12"/>
  </r>
  <r>
    <x v="4"/>
    <x v="3"/>
    <x v="9"/>
    <x v="9"/>
    <x v="0"/>
  </r>
  <r>
    <x v="4"/>
    <x v="6"/>
    <x v="1"/>
    <x v="9"/>
    <x v="0"/>
  </r>
  <r>
    <x v="4"/>
    <x v="7"/>
    <x v="33"/>
    <x v="9"/>
    <x v="1"/>
  </r>
  <r>
    <x v="4"/>
    <x v="8"/>
    <x v="36"/>
    <x v="9"/>
    <x v="12"/>
  </r>
  <r>
    <x v="4"/>
    <x v="9"/>
    <x v="1"/>
    <x v="9"/>
    <x v="0"/>
  </r>
  <r>
    <x v="4"/>
    <x v="10"/>
    <x v="4"/>
    <x v="9"/>
    <x v="12"/>
  </r>
  <r>
    <x v="4"/>
    <x v="11"/>
    <x v="10"/>
    <x v="9"/>
    <x v="12"/>
  </r>
  <r>
    <x v="4"/>
    <x v="12"/>
    <x v="1"/>
    <x v="9"/>
    <x v="12"/>
  </r>
  <r>
    <x v="4"/>
    <x v="15"/>
    <x v="36"/>
    <x v="9"/>
    <x v="12"/>
  </r>
  <r>
    <x v="4"/>
    <x v="14"/>
    <x v="1"/>
    <x v="9"/>
    <x v="12"/>
  </r>
  <r>
    <x v="4"/>
    <x v="13"/>
    <x v="36"/>
    <x v="9"/>
    <x v="12"/>
  </r>
  <r>
    <x v="4"/>
    <x v="17"/>
    <x v="36"/>
    <x v="9"/>
    <x v="0"/>
  </r>
  <r>
    <x v="4"/>
    <x v="21"/>
    <x v="1"/>
    <x v="9"/>
    <x v="12"/>
  </r>
  <r>
    <x v="4"/>
    <x v="31"/>
    <x v="1"/>
    <x v="9"/>
    <x v="12"/>
  </r>
  <r>
    <x v="4"/>
    <x v="29"/>
    <x v="1"/>
    <x v="9"/>
    <x v="12"/>
  </r>
  <r>
    <x v="4"/>
    <x v="32"/>
    <x v="5"/>
    <x v="9"/>
    <x v="12"/>
  </r>
  <r>
    <x v="4"/>
    <x v="28"/>
    <x v="36"/>
    <x v="9"/>
    <x v="12"/>
  </r>
  <r>
    <x v="4"/>
    <x v="26"/>
    <x v="36"/>
    <x v="9"/>
    <x v="0"/>
  </r>
  <r>
    <x v="4"/>
    <x v="18"/>
    <x v="36"/>
    <x v="9"/>
    <x v="12"/>
  </r>
  <r>
    <x v="4"/>
    <x v="24"/>
    <x v="1"/>
    <x v="9"/>
    <x v="12"/>
  </r>
  <r>
    <x v="4"/>
    <x v="20"/>
    <x v="36"/>
    <x v="9"/>
    <x v="12"/>
  </r>
  <r>
    <x v="4"/>
    <x v="19"/>
    <x v="36"/>
    <x v="9"/>
    <x v="12"/>
  </r>
  <r>
    <x v="4"/>
    <x v="22"/>
    <x v="1"/>
    <x v="9"/>
    <x v="12"/>
  </r>
  <r>
    <x v="4"/>
    <x v="5"/>
    <x v="36"/>
    <x v="9"/>
    <x v="12"/>
  </r>
  <r>
    <x v="13"/>
    <x v="33"/>
    <x v="36"/>
    <x v="9"/>
    <x v="12"/>
  </r>
  <r>
    <x v="3"/>
    <x v="1"/>
    <x v="3"/>
    <x v="9"/>
    <x v="12"/>
  </r>
  <r>
    <x v="3"/>
    <x v="3"/>
    <x v="9"/>
    <x v="9"/>
    <x v="12"/>
  </r>
  <r>
    <x v="3"/>
    <x v="6"/>
    <x v="36"/>
    <x v="9"/>
    <x v="12"/>
  </r>
  <r>
    <x v="3"/>
    <x v="7"/>
    <x v="29"/>
    <x v="0"/>
    <x v="12"/>
  </r>
  <r>
    <x v="3"/>
    <x v="8"/>
    <x v="1"/>
    <x v="9"/>
    <x v="12"/>
  </r>
  <r>
    <x v="3"/>
    <x v="9"/>
    <x v="36"/>
    <x v="9"/>
    <x v="12"/>
  </r>
  <r>
    <x v="3"/>
    <x v="10"/>
    <x v="36"/>
    <x v="9"/>
    <x v="12"/>
  </r>
  <r>
    <x v="3"/>
    <x v="11"/>
    <x v="36"/>
    <x v="9"/>
    <x v="12"/>
  </r>
  <r>
    <x v="3"/>
    <x v="12"/>
    <x v="36"/>
    <x v="9"/>
    <x v="12"/>
  </r>
  <r>
    <x v="3"/>
    <x v="15"/>
    <x v="2"/>
    <x v="9"/>
    <x v="12"/>
  </r>
  <r>
    <x v="3"/>
    <x v="14"/>
    <x v="36"/>
    <x v="9"/>
    <x v="12"/>
  </r>
  <r>
    <x v="3"/>
    <x v="13"/>
    <x v="36"/>
    <x v="9"/>
    <x v="12"/>
  </r>
  <r>
    <x v="3"/>
    <x v="17"/>
    <x v="1"/>
    <x v="9"/>
    <x v="12"/>
  </r>
  <r>
    <x v="3"/>
    <x v="29"/>
    <x v="36"/>
    <x v="9"/>
    <x v="12"/>
  </r>
  <r>
    <x v="3"/>
    <x v="32"/>
    <x v="36"/>
    <x v="9"/>
    <x v="12"/>
  </r>
  <r>
    <x v="3"/>
    <x v="28"/>
    <x v="36"/>
    <x v="9"/>
    <x v="12"/>
  </r>
  <r>
    <x v="3"/>
    <x v="26"/>
    <x v="36"/>
    <x v="9"/>
    <x v="0"/>
  </r>
  <r>
    <x v="3"/>
    <x v="18"/>
    <x v="36"/>
    <x v="9"/>
    <x v="12"/>
  </r>
  <r>
    <x v="3"/>
    <x v="24"/>
    <x v="36"/>
    <x v="9"/>
    <x v="12"/>
  </r>
  <r>
    <x v="3"/>
    <x v="20"/>
    <x v="1"/>
    <x v="9"/>
    <x v="12"/>
  </r>
  <r>
    <x v="3"/>
    <x v="19"/>
    <x v="36"/>
    <x v="9"/>
    <x v="12"/>
  </r>
  <r>
    <x v="3"/>
    <x v="22"/>
    <x v="36"/>
    <x v="9"/>
    <x v="12"/>
  </r>
  <r>
    <x v="3"/>
    <x v="5"/>
    <x v="4"/>
    <x v="9"/>
    <x v="12"/>
  </r>
  <r>
    <x v="13"/>
    <x v="33"/>
    <x v="36"/>
    <x v="9"/>
    <x v="12"/>
  </r>
  <r>
    <x v="2"/>
    <x v="1"/>
    <x v="36"/>
    <x v="9"/>
    <x v="0"/>
  </r>
  <r>
    <x v="2"/>
    <x v="3"/>
    <x v="36"/>
    <x v="9"/>
    <x v="0"/>
  </r>
  <r>
    <x v="2"/>
    <x v="6"/>
    <x v="36"/>
    <x v="9"/>
    <x v="12"/>
  </r>
  <r>
    <x v="2"/>
    <x v="7"/>
    <x v="27"/>
    <x v="4"/>
    <x v="5"/>
  </r>
  <r>
    <x v="2"/>
    <x v="9"/>
    <x v="4"/>
    <x v="3"/>
    <x v="1"/>
  </r>
  <r>
    <x v="2"/>
    <x v="10"/>
    <x v="1"/>
    <x v="9"/>
    <x v="12"/>
  </r>
  <r>
    <x v="2"/>
    <x v="11"/>
    <x v="15"/>
    <x v="9"/>
    <x v="12"/>
  </r>
  <r>
    <x v="2"/>
    <x v="12"/>
    <x v="36"/>
    <x v="9"/>
    <x v="12"/>
  </r>
  <r>
    <x v="2"/>
    <x v="15"/>
    <x v="36"/>
    <x v="9"/>
    <x v="12"/>
  </r>
  <r>
    <x v="2"/>
    <x v="14"/>
    <x v="36"/>
    <x v="9"/>
    <x v="12"/>
  </r>
  <r>
    <x v="2"/>
    <x v="13"/>
    <x v="1"/>
    <x v="9"/>
    <x v="12"/>
  </r>
  <r>
    <x v="2"/>
    <x v="17"/>
    <x v="36"/>
    <x v="9"/>
    <x v="12"/>
  </r>
  <r>
    <x v="2"/>
    <x v="29"/>
    <x v="36"/>
    <x v="9"/>
    <x v="12"/>
  </r>
  <r>
    <x v="2"/>
    <x v="32"/>
    <x v="36"/>
    <x v="9"/>
    <x v="12"/>
  </r>
  <r>
    <x v="2"/>
    <x v="28"/>
    <x v="36"/>
    <x v="9"/>
    <x v="12"/>
  </r>
  <r>
    <x v="2"/>
    <x v="26"/>
    <x v="36"/>
    <x v="9"/>
    <x v="12"/>
  </r>
  <r>
    <x v="2"/>
    <x v="18"/>
    <x v="36"/>
    <x v="9"/>
    <x v="12"/>
  </r>
  <r>
    <x v="2"/>
    <x v="24"/>
    <x v="36"/>
    <x v="9"/>
    <x v="12"/>
  </r>
  <r>
    <x v="2"/>
    <x v="19"/>
    <x v="1"/>
    <x v="9"/>
    <x v="12"/>
  </r>
  <r>
    <x v="2"/>
    <x v="22"/>
    <x v="2"/>
    <x v="9"/>
    <x v="12"/>
  </r>
  <r>
    <x v="2"/>
    <x v="5"/>
    <x v="36"/>
    <x v="9"/>
    <x v="12"/>
  </r>
  <r>
    <x v="13"/>
    <x v="33"/>
    <x v="36"/>
    <x v="9"/>
    <x v="12"/>
  </r>
  <r>
    <x v="1"/>
    <x v="1"/>
    <x v="36"/>
    <x v="9"/>
    <x v="12"/>
  </r>
  <r>
    <x v="1"/>
    <x v="3"/>
    <x v="4"/>
    <x v="9"/>
    <x v="0"/>
  </r>
  <r>
    <x v="1"/>
    <x v="6"/>
    <x v="1"/>
    <x v="0"/>
    <x v="12"/>
  </r>
  <r>
    <x v="1"/>
    <x v="7"/>
    <x v="29"/>
    <x v="2"/>
    <x v="4"/>
  </r>
  <r>
    <x v="1"/>
    <x v="9"/>
    <x v="14"/>
    <x v="9"/>
    <x v="12"/>
  </r>
  <r>
    <x v="1"/>
    <x v="10"/>
    <x v="2"/>
    <x v="9"/>
    <x v="12"/>
  </r>
  <r>
    <x v="1"/>
    <x v="11"/>
    <x v="11"/>
    <x v="9"/>
    <x v="12"/>
  </r>
  <r>
    <x v="1"/>
    <x v="12"/>
    <x v="36"/>
    <x v="9"/>
    <x v="12"/>
  </r>
  <r>
    <x v="1"/>
    <x v="15"/>
    <x v="36"/>
    <x v="9"/>
    <x v="12"/>
  </r>
  <r>
    <x v="1"/>
    <x v="14"/>
    <x v="36"/>
    <x v="9"/>
    <x v="12"/>
  </r>
  <r>
    <x v="1"/>
    <x v="17"/>
    <x v="36"/>
    <x v="9"/>
    <x v="12"/>
  </r>
  <r>
    <x v="1"/>
    <x v="29"/>
    <x v="36"/>
    <x v="9"/>
    <x v="12"/>
  </r>
  <r>
    <x v="1"/>
    <x v="32"/>
    <x v="36"/>
    <x v="9"/>
    <x v="12"/>
  </r>
  <r>
    <x v="1"/>
    <x v="28"/>
    <x v="36"/>
    <x v="9"/>
    <x v="12"/>
  </r>
  <r>
    <x v="1"/>
    <x v="26"/>
    <x v="2"/>
    <x v="9"/>
    <x v="12"/>
  </r>
  <r>
    <x v="1"/>
    <x v="18"/>
    <x v="36"/>
    <x v="9"/>
    <x v="12"/>
  </r>
  <r>
    <x v="1"/>
    <x v="24"/>
    <x v="36"/>
    <x v="9"/>
    <x v="12"/>
  </r>
  <r>
    <x v="1"/>
    <x v="5"/>
    <x v="3"/>
    <x v="9"/>
    <x v="12"/>
  </r>
  <r>
    <x v="13"/>
    <x v="33"/>
    <x v="36"/>
    <x v="9"/>
    <x v="12"/>
  </r>
  <r>
    <x v="13"/>
    <x v="33"/>
    <x v="36"/>
    <x v="9"/>
    <x v="12"/>
  </r>
  <r>
    <x v="13"/>
    <x v="33"/>
    <x v="36"/>
    <x v="9"/>
    <x v="12"/>
  </r>
  <r>
    <x v="0"/>
    <x v="1"/>
    <x v="3"/>
    <x v="9"/>
    <x v="0"/>
  </r>
  <r>
    <x v="0"/>
    <x v="3"/>
    <x v="26"/>
    <x v="0"/>
    <x v="0"/>
  </r>
  <r>
    <x v="0"/>
    <x v="6"/>
    <x v="4"/>
    <x v="9"/>
    <x v="12"/>
  </r>
  <r>
    <x v="0"/>
    <x v="7"/>
    <x v="35"/>
    <x v="8"/>
    <x v="11"/>
  </r>
  <r>
    <x v="0"/>
    <x v="9"/>
    <x v="28"/>
    <x v="0"/>
    <x v="6"/>
  </r>
  <r>
    <x v="0"/>
    <x v="10"/>
    <x v="12"/>
    <x v="9"/>
    <x v="2"/>
  </r>
  <r>
    <x v="0"/>
    <x v="11"/>
    <x v="15"/>
    <x v="9"/>
    <x v="0"/>
  </r>
  <r>
    <x v="0"/>
    <x v="12"/>
    <x v="2"/>
    <x v="9"/>
    <x v="12"/>
  </r>
  <r>
    <x v="0"/>
    <x v="15"/>
    <x v="9"/>
    <x v="9"/>
    <x v="12"/>
  </r>
  <r>
    <x v="0"/>
    <x v="14"/>
    <x v="2"/>
    <x v="9"/>
    <x v="12"/>
  </r>
  <r>
    <x v="0"/>
    <x v="17"/>
    <x v="4"/>
    <x v="9"/>
    <x v="12"/>
  </r>
  <r>
    <x v="0"/>
    <x v="29"/>
    <x v="1"/>
    <x v="9"/>
    <x v="12"/>
  </r>
  <r>
    <x v="0"/>
    <x v="32"/>
    <x v="2"/>
    <x v="9"/>
    <x v="0"/>
  </r>
  <r>
    <x v="0"/>
    <x v="28"/>
    <x v="3"/>
    <x v="9"/>
    <x v="12"/>
  </r>
  <r>
    <x v="0"/>
    <x v="26"/>
    <x v="36"/>
    <x v="9"/>
    <x v="12"/>
  </r>
  <r>
    <x v="0"/>
    <x v="18"/>
    <x v="1"/>
    <x v="9"/>
    <x v="12"/>
  </r>
  <r>
    <x v="0"/>
    <x v="24"/>
    <x v="1"/>
    <x v="9"/>
    <x v="12"/>
  </r>
  <r>
    <x v="0"/>
    <x v="5"/>
    <x v="7"/>
    <x v="9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14">
  <r>
    <x v="0"/>
    <x v="2"/>
    <x v="18"/>
    <x v="2"/>
    <x v="3"/>
    <x v="3"/>
    <x v="10"/>
    <x v="4"/>
  </r>
  <r>
    <x v="1"/>
    <x v="2"/>
    <x v="51"/>
    <x v="2"/>
    <x v="3"/>
    <x v="3"/>
    <x v="0"/>
    <x v="7"/>
  </r>
  <r>
    <x v="2"/>
    <x v="2"/>
    <x v="20"/>
    <x v="2"/>
    <x v="3"/>
    <x v="3"/>
    <x v="0"/>
    <x v="4"/>
  </r>
  <r>
    <x v="3"/>
    <x v="2"/>
    <x v="21"/>
    <x v="2"/>
    <x v="3"/>
    <x v="1"/>
    <x v="0"/>
    <x v="4"/>
  </r>
  <r>
    <x v="4"/>
    <x v="1"/>
    <x v="42"/>
    <x v="2"/>
    <x v="3"/>
    <x v="1"/>
    <x v="0"/>
    <x v="6"/>
  </r>
  <r>
    <x v="5"/>
    <x v="1"/>
    <x v="23"/>
    <x v="2"/>
    <x v="3"/>
    <x v="3"/>
    <x v="10"/>
    <x v="4"/>
  </r>
  <r>
    <x v="6"/>
    <x v="2"/>
    <x v="41"/>
    <x v="2"/>
    <x v="3"/>
    <x v="3"/>
    <x v="1"/>
    <x v="6"/>
  </r>
  <r>
    <x v="7"/>
    <x v="1"/>
    <x v="42"/>
    <x v="2"/>
    <x v="3"/>
    <x v="3"/>
    <x v="10"/>
    <x v="6"/>
  </r>
  <r>
    <x v="8"/>
    <x v="2"/>
    <x v="42"/>
    <x v="2"/>
    <x v="3"/>
    <x v="3"/>
    <x v="2"/>
    <x v="6"/>
  </r>
  <r>
    <x v="9"/>
    <x v="1"/>
    <x v="16"/>
    <x v="1"/>
    <x v="3"/>
    <x v="1"/>
    <x v="0"/>
    <x v="3"/>
  </r>
  <r>
    <x v="10"/>
    <x v="2"/>
    <x v="41"/>
    <x v="1"/>
    <x v="3"/>
    <x v="1"/>
    <x v="0"/>
    <x v="6"/>
  </r>
  <r>
    <x v="11"/>
    <x v="1"/>
    <x v="18"/>
    <x v="2"/>
    <x v="3"/>
    <x v="1"/>
    <x v="0"/>
    <x v="4"/>
  </r>
  <r>
    <x v="12"/>
    <x v="2"/>
    <x v="4"/>
    <x v="2"/>
    <x v="3"/>
    <x v="3"/>
    <x v="0"/>
    <x v="2"/>
  </r>
  <r>
    <x v="13"/>
    <x v="1"/>
    <x v="37"/>
    <x v="2"/>
    <x v="3"/>
    <x v="1"/>
    <x v="6"/>
    <x v="6"/>
  </r>
  <r>
    <x v="14"/>
    <x v="2"/>
    <x v="30"/>
    <x v="2"/>
    <x v="4"/>
    <x v="1"/>
    <x v="6"/>
    <x v="5"/>
  </r>
  <r>
    <x v="15"/>
    <x v="2"/>
    <x v="5"/>
    <x v="2"/>
    <x v="4"/>
    <x v="1"/>
    <x v="6"/>
    <x v="2"/>
  </r>
  <r>
    <x v="16"/>
    <x v="1"/>
    <x v="43"/>
    <x v="2"/>
    <x v="3"/>
    <x v="1"/>
    <x v="6"/>
    <x v="6"/>
  </r>
  <r>
    <x v="17"/>
    <x v="1"/>
    <x v="42"/>
    <x v="2"/>
    <x v="1"/>
    <x v="1"/>
    <x v="10"/>
    <x v="6"/>
  </r>
  <r>
    <x v="18"/>
    <x v="1"/>
    <x v="27"/>
    <x v="2"/>
    <x v="3"/>
    <x v="1"/>
    <x v="6"/>
    <x v="5"/>
  </r>
  <r>
    <x v="19"/>
    <x v="2"/>
    <x v="57"/>
    <x v="2"/>
    <x v="3"/>
    <x v="1"/>
    <x v="9"/>
    <x v="8"/>
  </r>
  <r>
    <x v="20"/>
    <x v="2"/>
    <x v="34"/>
    <x v="2"/>
    <x v="3"/>
    <x v="1"/>
    <x v="0"/>
    <x v="5"/>
  </r>
  <r>
    <x v="21"/>
    <x v="2"/>
    <x v="23"/>
    <x v="2"/>
    <x v="3"/>
    <x v="1"/>
    <x v="10"/>
    <x v="4"/>
  </r>
  <r>
    <x v="22"/>
    <x v="2"/>
    <x v="60"/>
    <x v="2"/>
    <x v="3"/>
    <x v="1"/>
    <x v="3"/>
    <x v="8"/>
  </r>
  <r>
    <x v="23"/>
    <x v="1"/>
    <x v="33"/>
    <x v="2"/>
    <x v="3"/>
    <x v="1"/>
    <x v="10"/>
    <x v="5"/>
  </r>
  <r>
    <x v="24"/>
    <x v="2"/>
    <x v="40"/>
    <x v="1"/>
    <x v="0"/>
    <x v="2"/>
    <x v="10"/>
    <x v="6"/>
  </r>
  <r>
    <x v="25"/>
    <x v="1"/>
    <x v="33"/>
    <x v="2"/>
    <x v="3"/>
    <x v="1"/>
    <x v="0"/>
    <x v="5"/>
  </r>
  <r>
    <x v="26"/>
    <x v="1"/>
    <x v="20"/>
    <x v="2"/>
    <x v="3"/>
    <x v="1"/>
    <x v="0"/>
    <x v="4"/>
  </r>
  <r>
    <x v="27"/>
    <x v="1"/>
    <x v="24"/>
    <x v="2"/>
    <x v="3"/>
    <x v="1"/>
    <x v="10"/>
    <x v="4"/>
  </r>
  <r>
    <x v="28"/>
    <x v="1"/>
    <x v="38"/>
    <x v="2"/>
    <x v="3"/>
    <x v="1"/>
    <x v="10"/>
    <x v="6"/>
  </r>
  <r>
    <x v="29"/>
    <x v="1"/>
    <x v="67"/>
    <x v="2"/>
    <x v="3"/>
    <x v="1"/>
    <x v="10"/>
    <x v="9"/>
  </r>
  <r>
    <x v="30"/>
    <x v="2"/>
    <x v="35"/>
    <x v="2"/>
    <x v="3"/>
    <x v="1"/>
    <x v="10"/>
    <x v="5"/>
  </r>
  <r>
    <x v="31"/>
    <x v="1"/>
    <x v="32"/>
    <x v="2"/>
    <x v="3"/>
    <x v="1"/>
    <x v="10"/>
    <x v="5"/>
  </r>
  <r>
    <x v="32"/>
    <x v="1"/>
    <x v="16"/>
    <x v="2"/>
    <x v="4"/>
    <x v="1"/>
    <x v="10"/>
    <x v="3"/>
  </r>
  <r>
    <x v="33"/>
    <x v="1"/>
    <x v="39"/>
    <x v="2"/>
    <x v="3"/>
    <x v="1"/>
    <x v="10"/>
    <x v="6"/>
  </r>
  <r>
    <x v="34"/>
    <x v="2"/>
    <x v="44"/>
    <x v="2"/>
    <x v="1"/>
    <x v="2"/>
    <x v="10"/>
    <x v="6"/>
  </r>
  <r>
    <x v="35"/>
    <x v="2"/>
    <x v="23"/>
    <x v="2"/>
    <x v="3"/>
    <x v="2"/>
    <x v="10"/>
    <x v="4"/>
  </r>
  <r>
    <x v="36"/>
    <x v="1"/>
    <x v="30"/>
    <x v="2"/>
    <x v="3"/>
    <x v="1"/>
    <x v="10"/>
    <x v="5"/>
  </r>
  <r>
    <x v="37"/>
    <x v="2"/>
    <x v="65"/>
    <x v="1"/>
    <x v="3"/>
    <x v="1"/>
    <x v="10"/>
    <x v="9"/>
  </r>
  <r>
    <x v="38"/>
    <x v="1"/>
    <x v="41"/>
    <x v="2"/>
    <x v="3"/>
    <x v="2"/>
    <x v="10"/>
    <x v="6"/>
  </r>
  <r>
    <x v="39"/>
    <x v="2"/>
    <x v="33"/>
    <x v="2"/>
    <x v="3"/>
    <x v="1"/>
    <x v="5"/>
    <x v="5"/>
  </r>
  <r>
    <x v="40"/>
    <x v="1"/>
    <x v="27"/>
    <x v="2"/>
    <x v="4"/>
    <x v="1"/>
    <x v="10"/>
    <x v="5"/>
  </r>
  <r>
    <x v="41"/>
    <x v="1"/>
    <x v="53"/>
    <x v="2"/>
    <x v="3"/>
    <x v="1"/>
    <x v="10"/>
    <x v="7"/>
  </r>
  <r>
    <x v="42"/>
    <x v="1"/>
    <x v="21"/>
    <x v="2"/>
    <x v="3"/>
    <x v="1"/>
    <x v="10"/>
    <x v="4"/>
  </r>
  <r>
    <x v="43"/>
    <x v="1"/>
    <x v="44"/>
    <x v="2"/>
    <x v="4"/>
    <x v="1"/>
    <x v="10"/>
    <x v="6"/>
  </r>
  <r>
    <x v="44"/>
    <x v="2"/>
    <x v="16"/>
    <x v="2"/>
    <x v="3"/>
    <x v="1"/>
    <x v="10"/>
    <x v="3"/>
  </r>
  <r>
    <x v="45"/>
    <x v="2"/>
    <x v="69"/>
    <x v="1"/>
    <x v="3"/>
    <x v="1"/>
    <x v="7"/>
    <x v="0"/>
  </r>
  <r>
    <x v="46"/>
    <x v="1"/>
    <x v="48"/>
    <x v="2"/>
    <x v="3"/>
    <x v="1"/>
    <x v="10"/>
    <x v="7"/>
  </r>
  <r>
    <x v="47"/>
    <x v="1"/>
    <x v="22"/>
    <x v="2"/>
    <x v="1"/>
    <x v="1"/>
    <x v="10"/>
    <x v="4"/>
  </r>
  <r>
    <x v="48"/>
    <x v="1"/>
    <x v="3"/>
    <x v="2"/>
    <x v="2"/>
    <x v="1"/>
    <x v="10"/>
    <x v="1"/>
  </r>
  <r>
    <x v="49"/>
    <x v="1"/>
    <x v="46"/>
    <x v="2"/>
    <x v="5"/>
    <x v="2"/>
    <x v="10"/>
    <x v="6"/>
  </r>
  <r>
    <x v="50"/>
    <x v="1"/>
    <x v="47"/>
    <x v="2"/>
    <x v="5"/>
    <x v="1"/>
    <x v="10"/>
    <x v="7"/>
  </r>
  <r>
    <x v="51"/>
    <x v="2"/>
    <x v="46"/>
    <x v="2"/>
    <x v="3"/>
    <x v="1"/>
    <x v="10"/>
    <x v="6"/>
  </r>
  <r>
    <x v="52"/>
    <x v="2"/>
    <x v="11"/>
    <x v="2"/>
    <x v="3"/>
    <x v="1"/>
    <x v="4"/>
    <x v="3"/>
  </r>
  <r>
    <x v="53"/>
    <x v="1"/>
    <x v="2"/>
    <x v="2"/>
    <x v="3"/>
    <x v="1"/>
    <x v="10"/>
    <x v="1"/>
  </r>
  <r>
    <x v="54"/>
    <x v="2"/>
    <x v="13"/>
    <x v="2"/>
    <x v="3"/>
    <x v="1"/>
    <x v="10"/>
    <x v="3"/>
  </r>
  <r>
    <x v="55"/>
    <x v="1"/>
    <x v="45"/>
    <x v="2"/>
    <x v="3"/>
    <x v="1"/>
    <x v="10"/>
    <x v="6"/>
  </r>
  <r>
    <x v="56"/>
    <x v="2"/>
    <x v="14"/>
    <x v="2"/>
    <x v="3"/>
    <x v="1"/>
    <x v="10"/>
    <x v="3"/>
  </r>
  <r>
    <x v="57"/>
    <x v="1"/>
    <x v="38"/>
    <x v="2"/>
    <x v="3"/>
    <x v="1"/>
    <x v="10"/>
    <x v="6"/>
  </r>
  <r>
    <x v="58"/>
    <x v="1"/>
    <x v="50"/>
    <x v="2"/>
    <x v="1"/>
    <x v="1"/>
    <x v="10"/>
    <x v="7"/>
  </r>
  <r>
    <x v="59"/>
    <x v="2"/>
    <x v="12"/>
    <x v="2"/>
    <x v="3"/>
    <x v="1"/>
    <x v="10"/>
    <x v="3"/>
  </r>
  <r>
    <x v="60"/>
    <x v="2"/>
    <x v="45"/>
    <x v="2"/>
    <x v="3"/>
    <x v="1"/>
    <x v="10"/>
    <x v="6"/>
  </r>
  <r>
    <x v="61"/>
    <x v="1"/>
    <x v="38"/>
    <x v="2"/>
    <x v="14"/>
    <x v="1"/>
    <x v="10"/>
    <x v="6"/>
  </r>
  <r>
    <x v="62"/>
    <x v="1"/>
    <x v="21"/>
    <x v="2"/>
    <x v="7"/>
    <x v="1"/>
    <x v="10"/>
    <x v="4"/>
  </r>
  <r>
    <x v="63"/>
    <x v="2"/>
    <x v="36"/>
    <x v="2"/>
    <x v="3"/>
    <x v="1"/>
    <x v="10"/>
    <x v="5"/>
  </r>
  <r>
    <x v="64"/>
    <x v="1"/>
    <x v="35"/>
    <x v="2"/>
    <x v="3"/>
    <x v="1"/>
    <x v="10"/>
    <x v="5"/>
  </r>
  <r>
    <x v="65"/>
    <x v="1"/>
    <x v="60"/>
    <x v="2"/>
    <x v="3"/>
    <x v="1"/>
    <x v="10"/>
    <x v="8"/>
  </r>
  <r>
    <x v="66"/>
    <x v="2"/>
    <x v="12"/>
    <x v="2"/>
    <x v="3"/>
    <x v="1"/>
    <x v="10"/>
    <x v="3"/>
  </r>
  <r>
    <x v="67"/>
    <x v="2"/>
    <x v="25"/>
    <x v="2"/>
    <x v="3"/>
    <x v="1"/>
    <x v="10"/>
    <x v="4"/>
  </r>
  <r>
    <x v="68"/>
    <x v="1"/>
    <x v="65"/>
    <x v="2"/>
    <x v="3"/>
    <x v="1"/>
    <x v="10"/>
    <x v="9"/>
  </r>
  <r>
    <x v="69"/>
    <x v="2"/>
    <x v="35"/>
    <x v="2"/>
    <x v="3"/>
    <x v="1"/>
    <x v="0"/>
    <x v="5"/>
  </r>
  <r>
    <x v="70"/>
    <x v="1"/>
    <x v="39"/>
    <x v="2"/>
    <x v="3"/>
    <x v="2"/>
    <x v="0"/>
    <x v="6"/>
  </r>
  <r>
    <x v="71"/>
    <x v="2"/>
    <x v="52"/>
    <x v="2"/>
    <x v="3"/>
    <x v="2"/>
    <x v="10"/>
    <x v="7"/>
  </r>
  <r>
    <x v="72"/>
    <x v="2"/>
    <x v="57"/>
    <x v="2"/>
    <x v="3"/>
    <x v="1"/>
    <x v="10"/>
    <x v="8"/>
  </r>
  <r>
    <x v="73"/>
    <x v="1"/>
    <x v="37"/>
    <x v="2"/>
    <x v="4"/>
    <x v="2"/>
    <x v="10"/>
    <x v="6"/>
  </r>
  <r>
    <x v="74"/>
    <x v="1"/>
    <x v="51"/>
    <x v="2"/>
    <x v="3"/>
    <x v="1"/>
    <x v="10"/>
    <x v="7"/>
  </r>
  <r>
    <x v="75"/>
    <x v="1"/>
    <x v="51"/>
    <x v="2"/>
    <x v="3"/>
    <x v="1"/>
    <x v="10"/>
    <x v="7"/>
  </r>
  <r>
    <x v="76"/>
    <x v="1"/>
    <x v="42"/>
    <x v="1"/>
    <x v="3"/>
    <x v="1"/>
    <x v="10"/>
    <x v="6"/>
  </r>
  <r>
    <x v="77"/>
    <x v="2"/>
    <x v="56"/>
    <x v="1"/>
    <x v="3"/>
    <x v="1"/>
    <x v="8"/>
    <x v="7"/>
  </r>
  <r>
    <x v="78"/>
    <x v="1"/>
    <x v="23"/>
    <x v="2"/>
    <x v="3"/>
    <x v="1"/>
    <x v="10"/>
    <x v="4"/>
  </r>
  <r>
    <x v="79"/>
    <x v="2"/>
    <x v="52"/>
    <x v="2"/>
    <x v="4"/>
    <x v="1"/>
    <x v="10"/>
    <x v="7"/>
  </r>
  <r>
    <x v="80"/>
    <x v="1"/>
    <x v="68"/>
    <x v="1"/>
    <x v="3"/>
    <x v="1"/>
    <x v="7"/>
    <x v="9"/>
  </r>
  <r>
    <x v="81"/>
    <x v="2"/>
    <x v="55"/>
    <x v="2"/>
    <x v="3"/>
    <x v="1"/>
    <x v="10"/>
    <x v="7"/>
  </r>
  <r>
    <x v="82"/>
    <x v="2"/>
    <x v="30"/>
    <x v="2"/>
    <x v="3"/>
    <x v="1"/>
    <x v="0"/>
    <x v="5"/>
  </r>
  <r>
    <x v="83"/>
    <x v="1"/>
    <x v="64"/>
    <x v="2"/>
    <x v="3"/>
    <x v="1"/>
    <x v="10"/>
    <x v="8"/>
  </r>
  <r>
    <x v="84"/>
    <x v="0"/>
    <x v="69"/>
    <x v="0"/>
    <x v="16"/>
    <x v="0"/>
    <x v="10"/>
    <x v="0"/>
  </r>
  <r>
    <x v="85"/>
    <x v="2"/>
    <x v="54"/>
    <x v="2"/>
    <x v="4"/>
    <x v="1"/>
    <x v="10"/>
    <x v="7"/>
  </r>
  <r>
    <x v="86"/>
    <x v="1"/>
    <x v="53"/>
    <x v="2"/>
    <x v="3"/>
    <x v="2"/>
    <x v="10"/>
    <x v="7"/>
  </r>
  <r>
    <x v="87"/>
    <x v="1"/>
    <x v="7"/>
    <x v="2"/>
    <x v="3"/>
    <x v="1"/>
    <x v="10"/>
    <x v="3"/>
  </r>
  <r>
    <x v="88"/>
    <x v="0"/>
    <x v="69"/>
    <x v="0"/>
    <x v="16"/>
    <x v="0"/>
    <x v="10"/>
    <x v="0"/>
  </r>
  <r>
    <x v="89"/>
    <x v="1"/>
    <x v="18"/>
    <x v="2"/>
    <x v="3"/>
    <x v="1"/>
    <x v="10"/>
    <x v="4"/>
  </r>
  <r>
    <x v="90"/>
    <x v="2"/>
    <x v="29"/>
    <x v="2"/>
    <x v="3"/>
    <x v="1"/>
    <x v="10"/>
    <x v="5"/>
  </r>
  <r>
    <x v="91"/>
    <x v="1"/>
    <x v="26"/>
    <x v="2"/>
    <x v="1"/>
    <x v="1"/>
    <x v="10"/>
    <x v="4"/>
  </r>
  <r>
    <x v="92"/>
    <x v="1"/>
    <x v="48"/>
    <x v="2"/>
    <x v="1"/>
    <x v="1"/>
    <x v="10"/>
    <x v="7"/>
  </r>
  <r>
    <x v="93"/>
    <x v="2"/>
    <x v="44"/>
    <x v="2"/>
    <x v="1"/>
    <x v="1"/>
    <x v="10"/>
    <x v="6"/>
  </r>
  <r>
    <x v="94"/>
    <x v="0"/>
    <x v="69"/>
    <x v="0"/>
    <x v="16"/>
    <x v="0"/>
    <x v="10"/>
    <x v="0"/>
  </r>
  <r>
    <x v="95"/>
    <x v="0"/>
    <x v="69"/>
    <x v="0"/>
    <x v="16"/>
    <x v="0"/>
    <x v="10"/>
    <x v="0"/>
  </r>
  <r>
    <x v="96"/>
    <x v="0"/>
    <x v="69"/>
    <x v="0"/>
    <x v="16"/>
    <x v="0"/>
    <x v="10"/>
    <x v="0"/>
  </r>
  <r>
    <x v="97"/>
    <x v="1"/>
    <x v="38"/>
    <x v="2"/>
    <x v="3"/>
    <x v="1"/>
    <x v="10"/>
    <x v="6"/>
  </r>
  <r>
    <x v="98"/>
    <x v="1"/>
    <x v="28"/>
    <x v="2"/>
    <x v="3"/>
    <x v="2"/>
    <x v="10"/>
    <x v="5"/>
  </r>
  <r>
    <x v="99"/>
    <x v="2"/>
    <x v="57"/>
    <x v="1"/>
    <x v="3"/>
    <x v="1"/>
    <x v="10"/>
    <x v="8"/>
  </r>
  <r>
    <x v="100"/>
    <x v="1"/>
    <x v="30"/>
    <x v="2"/>
    <x v="3"/>
    <x v="1"/>
    <x v="10"/>
    <x v="5"/>
  </r>
  <r>
    <x v="101"/>
    <x v="1"/>
    <x v="26"/>
    <x v="2"/>
    <x v="3"/>
    <x v="1"/>
    <x v="10"/>
    <x v="4"/>
  </r>
  <r>
    <x v="102"/>
    <x v="1"/>
    <x v="52"/>
    <x v="2"/>
    <x v="3"/>
    <x v="1"/>
    <x v="10"/>
    <x v="7"/>
  </r>
  <r>
    <x v="103"/>
    <x v="0"/>
    <x v="69"/>
    <x v="0"/>
    <x v="16"/>
    <x v="0"/>
    <x v="10"/>
    <x v="0"/>
  </r>
  <r>
    <x v="104"/>
    <x v="0"/>
    <x v="69"/>
    <x v="0"/>
    <x v="16"/>
    <x v="0"/>
    <x v="10"/>
    <x v="0"/>
  </r>
  <r>
    <x v="105"/>
    <x v="1"/>
    <x v="27"/>
    <x v="2"/>
    <x v="3"/>
    <x v="1"/>
    <x v="10"/>
    <x v="5"/>
  </r>
  <r>
    <x v="106"/>
    <x v="0"/>
    <x v="69"/>
    <x v="0"/>
    <x v="16"/>
    <x v="0"/>
    <x v="10"/>
    <x v="0"/>
  </r>
  <r>
    <x v="107"/>
    <x v="1"/>
    <x v="14"/>
    <x v="2"/>
    <x v="3"/>
    <x v="1"/>
    <x v="10"/>
    <x v="3"/>
  </r>
  <r>
    <x v="108"/>
    <x v="1"/>
    <x v="52"/>
    <x v="2"/>
    <x v="3"/>
    <x v="2"/>
    <x v="10"/>
    <x v="7"/>
  </r>
  <r>
    <x v="109"/>
    <x v="2"/>
    <x v="54"/>
    <x v="2"/>
    <x v="3"/>
    <x v="1"/>
    <x v="10"/>
    <x v="7"/>
  </r>
  <r>
    <x v="110"/>
    <x v="1"/>
    <x v="44"/>
    <x v="2"/>
    <x v="3"/>
    <x v="1"/>
    <x v="10"/>
    <x v="6"/>
  </r>
  <r>
    <x v="111"/>
    <x v="2"/>
    <x v="43"/>
    <x v="2"/>
    <x v="3"/>
    <x v="1"/>
    <x v="10"/>
    <x v="6"/>
  </r>
  <r>
    <x v="112"/>
    <x v="1"/>
    <x v="41"/>
    <x v="2"/>
    <x v="3"/>
    <x v="2"/>
    <x v="10"/>
    <x v="6"/>
  </r>
  <r>
    <x v="113"/>
    <x v="1"/>
    <x v="53"/>
    <x v="2"/>
    <x v="3"/>
    <x v="1"/>
    <x v="10"/>
    <x v="7"/>
  </r>
  <r>
    <x v="114"/>
    <x v="1"/>
    <x v="16"/>
    <x v="2"/>
    <x v="3"/>
    <x v="1"/>
    <x v="10"/>
    <x v="3"/>
  </r>
  <r>
    <x v="115"/>
    <x v="1"/>
    <x v="59"/>
    <x v="2"/>
    <x v="3"/>
    <x v="2"/>
    <x v="10"/>
    <x v="8"/>
  </r>
  <r>
    <x v="116"/>
    <x v="1"/>
    <x v="37"/>
    <x v="2"/>
    <x v="3"/>
    <x v="2"/>
    <x v="10"/>
    <x v="6"/>
  </r>
  <r>
    <x v="117"/>
    <x v="1"/>
    <x v="30"/>
    <x v="2"/>
    <x v="5"/>
    <x v="2"/>
    <x v="10"/>
    <x v="5"/>
  </r>
  <r>
    <x v="118"/>
    <x v="1"/>
    <x v="37"/>
    <x v="2"/>
    <x v="3"/>
    <x v="1"/>
    <x v="10"/>
    <x v="6"/>
  </r>
  <r>
    <x v="119"/>
    <x v="1"/>
    <x v="61"/>
    <x v="2"/>
    <x v="3"/>
    <x v="1"/>
    <x v="10"/>
    <x v="8"/>
  </r>
  <r>
    <x v="120"/>
    <x v="2"/>
    <x v="52"/>
    <x v="2"/>
    <x v="3"/>
    <x v="1"/>
    <x v="10"/>
    <x v="7"/>
  </r>
  <r>
    <x v="121"/>
    <x v="2"/>
    <x v="61"/>
    <x v="2"/>
    <x v="3"/>
    <x v="1"/>
    <x v="10"/>
    <x v="8"/>
  </r>
  <r>
    <x v="122"/>
    <x v="1"/>
    <x v="23"/>
    <x v="2"/>
    <x v="3"/>
    <x v="1"/>
    <x v="10"/>
    <x v="4"/>
  </r>
  <r>
    <x v="123"/>
    <x v="1"/>
    <x v="30"/>
    <x v="2"/>
    <x v="3"/>
    <x v="1"/>
    <x v="10"/>
    <x v="5"/>
  </r>
  <r>
    <x v="124"/>
    <x v="1"/>
    <x v="43"/>
    <x v="2"/>
    <x v="3"/>
    <x v="1"/>
    <x v="10"/>
    <x v="6"/>
  </r>
  <r>
    <x v="125"/>
    <x v="2"/>
    <x v="43"/>
    <x v="2"/>
    <x v="3"/>
    <x v="1"/>
    <x v="10"/>
    <x v="6"/>
  </r>
  <r>
    <x v="126"/>
    <x v="2"/>
    <x v="19"/>
    <x v="2"/>
    <x v="3"/>
    <x v="1"/>
    <x v="10"/>
    <x v="4"/>
  </r>
  <r>
    <x v="127"/>
    <x v="2"/>
    <x v="13"/>
    <x v="2"/>
    <x v="3"/>
    <x v="1"/>
    <x v="10"/>
    <x v="3"/>
  </r>
  <r>
    <x v="128"/>
    <x v="2"/>
    <x v="29"/>
    <x v="2"/>
    <x v="3"/>
    <x v="1"/>
    <x v="10"/>
    <x v="5"/>
  </r>
  <r>
    <x v="129"/>
    <x v="1"/>
    <x v="27"/>
    <x v="2"/>
    <x v="4"/>
    <x v="1"/>
    <x v="10"/>
    <x v="5"/>
  </r>
  <r>
    <x v="130"/>
    <x v="0"/>
    <x v="69"/>
    <x v="0"/>
    <x v="16"/>
    <x v="0"/>
    <x v="10"/>
    <x v="0"/>
  </r>
  <r>
    <x v="131"/>
    <x v="2"/>
    <x v="15"/>
    <x v="2"/>
    <x v="3"/>
    <x v="1"/>
    <x v="10"/>
    <x v="3"/>
  </r>
  <r>
    <x v="132"/>
    <x v="2"/>
    <x v="24"/>
    <x v="2"/>
    <x v="3"/>
    <x v="1"/>
    <x v="10"/>
    <x v="4"/>
  </r>
  <r>
    <x v="133"/>
    <x v="2"/>
    <x v="9"/>
    <x v="2"/>
    <x v="3"/>
    <x v="1"/>
    <x v="10"/>
    <x v="3"/>
  </r>
  <r>
    <x v="134"/>
    <x v="2"/>
    <x v="9"/>
    <x v="2"/>
    <x v="3"/>
    <x v="1"/>
    <x v="10"/>
    <x v="3"/>
  </r>
  <r>
    <x v="135"/>
    <x v="1"/>
    <x v="27"/>
    <x v="2"/>
    <x v="3"/>
    <x v="1"/>
    <x v="10"/>
    <x v="5"/>
  </r>
  <r>
    <x v="136"/>
    <x v="1"/>
    <x v="17"/>
    <x v="2"/>
    <x v="3"/>
    <x v="1"/>
    <x v="10"/>
    <x v="4"/>
  </r>
  <r>
    <x v="137"/>
    <x v="2"/>
    <x v="21"/>
    <x v="2"/>
    <x v="3"/>
    <x v="1"/>
    <x v="10"/>
    <x v="4"/>
  </r>
  <r>
    <x v="138"/>
    <x v="2"/>
    <x v="31"/>
    <x v="2"/>
    <x v="3"/>
    <x v="1"/>
    <x v="10"/>
    <x v="5"/>
  </r>
  <r>
    <x v="139"/>
    <x v="1"/>
    <x v="58"/>
    <x v="2"/>
    <x v="9"/>
    <x v="1"/>
    <x v="10"/>
    <x v="8"/>
  </r>
  <r>
    <x v="140"/>
    <x v="1"/>
    <x v="9"/>
    <x v="2"/>
    <x v="6"/>
    <x v="1"/>
    <x v="10"/>
    <x v="3"/>
  </r>
  <r>
    <x v="141"/>
    <x v="1"/>
    <x v="37"/>
    <x v="2"/>
    <x v="6"/>
    <x v="1"/>
    <x v="10"/>
    <x v="6"/>
  </r>
  <r>
    <x v="142"/>
    <x v="2"/>
    <x v="15"/>
    <x v="2"/>
    <x v="3"/>
    <x v="1"/>
    <x v="10"/>
    <x v="3"/>
  </r>
  <r>
    <x v="143"/>
    <x v="0"/>
    <x v="69"/>
    <x v="0"/>
    <x v="16"/>
    <x v="0"/>
    <x v="10"/>
    <x v="0"/>
  </r>
  <r>
    <x v="144"/>
    <x v="1"/>
    <x v="31"/>
    <x v="2"/>
    <x v="3"/>
    <x v="1"/>
    <x v="10"/>
    <x v="5"/>
  </r>
  <r>
    <x v="145"/>
    <x v="2"/>
    <x v="61"/>
    <x v="2"/>
    <x v="3"/>
    <x v="1"/>
    <x v="10"/>
    <x v="8"/>
  </r>
  <r>
    <x v="146"/>
    <x v="0"/>
    <x v="69"/>
    <x v="0"/>
    <x v="16"/>
    <x v="0"/>
    <x v="10"/>
    <x v="0"/>
  </r>
  <r>
    <x v="147"/>
    <x v="0"/>
    <x v="69"/>
    <x v="0"/>
    <x v="16"/>
    <x v="0"/>
    <x v="10"/>
    <x v="0"/>
  </r>
  <r>
    <x v="148"/>
    <x v="2"/>
    <x v="32"/>
    <x v="2"/>
    <x v="5"/>
    <x v="1"/>
    <x v="10"/>
    <x v="5"/>
  </r>
  <r>
    <x v="149"/>
    <x v="1"/>
    <x v="42"/>
    <x v="2"/>
    <x v="6"/>
    <x v="1"/>
    <x v="10"/>
    <x v="6"/>
  </r>
  <r>
    <x v="150"/>
    <x v="0"/>
    <x v="69"/>
    <x v="0"/>
    <x v="16"/>
    <x v="0"/>
    <x v="10"/>
    <x v="0"/>
  </r>
  <r>
    <x v="151"/>
    <x v="0"/>
    <x v="69"/>
    <x v="0"/>
    <x v="16"/>
    <x v="0"/>
    <x v="10"/>
    <x v="0"/>
  </r>
  <r>
    <x v="152"/>
    <x v="2"/>
    <x v="42"/>
    <x v="2"/>
    <x v="3"/>
    <x v="1"/>
    <x v="10"/>
    <x v="6"/>
  </r>
  <r>
    <x v="153"/>
    <x v="1"/>
    <x v="57"/>
    <x v="2"/>
    <x v="3"/>
    <x v="1"/>
    <x v="10"/>
    <x v="8"/>
  </r>
  <r>
    <x v="154"/>
    <x v="2"/>
    <x v="59"/>
    <x v="2"/>
    <x v="3"/>
    <x v="1"/>
    <x v="10"/>
    <x v="8"/>
  </r>
  <r>
    <x v="155"/>
    <x v="1"/>
    <x v="46"/>
    <x v="2"/>
    <x v="3"/>
    <x v="1"/>
    <x v="10"/>
    <x v="6"/>
  </r>
  <r>
    <x v="156"/>
    <x v="1"/>
    <x v="6"/>
    <x v="2"/>
    <x v="7"/>
    <x v="1"/>
    <x v="10"/>
    <x v="2"/>
  </r>
  <r>
    <x v="157"/>
    <x v="2"/>
    <x v="65"/>
    <x v="2"/>
    <x v="3"/>
    <x v="1"/>
    <x v="10"/>
    <x v="9"/>
  </r>
  <r>
    <x v="158"/>
    <x v="1"/>
    <x v="36"/>
    <x v="2"/>
    <x v="3"/>
    <x v="1"/>
    <x v="10"/>
    <x v="5"/>
  </r>
  <r>
    <x v="159"/>
    <x v="1"/>
    <x v="39"/>
    <x v="2"/>
    <x v="3"/>
    <x v="1"/>
    <x v="10"/>
    <x v="6"/>
  </r>
  <r>
    <x v="160"/>
    <x v="2"/>
    <x v="43"/>
    <x v="2"/>
    <x v="3"/>
    <x v="1"/>
    <x v="10"/>
    <x v="6"/>
  </r>
  <r>
    <x v="161"/>
    <x v="2"/>
    <x v="15"/>
    <x v="2"/>
    <x v="3"/>
    <x v="1"/>
    <x v="10"/>
    <x v="3"/>
  </r>
  <r>
    <x v="162"/>
    <x v="1"/>
    <x v="21"/>
    <x v="2"/>
    <x v="3"/>
    <x v="1"/>
    <x v="10"/>
    <x v="4"/>
  </r>
  <r>
    <x v="163"/>
    <x v="1"/>
    <x v="43"/>
    <x v="2"/>
    <x v="6"/>
    <x v="1"/>
    <x v="10"/>
    <x v="6"/>
  </r>
  <r>
    <x v="164"/>
    <x v="2"/>
    <x v="30"/>
    <x v="2"/>
    <x v="6"/>
    <x v="1"/>
    <x v="10"/>
    <x v="5"/>
  </r>
  <r>
    <x v="165"/>
    <x v="1"/>
    <x v="36"/>
    <x v="2"/>
    <x v="6"/>
    <x v="1"/>
    <x v="10"/>
    <x v="5"/>
  </r>
  <r>
    <x v="166"/>
    <x v="1"/>
    <x v="35"/>
    <x v="2"/>
    <x v="6"/>
    <x v="1"/>
    <x v="10"/>
    <x v="5"/>
  </r>
  <r>
    <x v="167"/>
    <x v="1"/>
    <x v="25"/>
    <x v="2"/>
    <x v="3"/>
    <x v="1"/>
    <x v="10"/>
    <x v="4"/>
  </r>
  <r>
    <x v="168"/>
    <x v="2"/>
    <x v="31"/>
    <x v="2"/>
    <x v="3"/>
    <x v="1"/>
    <x v="10"/>
    <x v="5"/>
  </r>
  <r>
    <x v="169"/>
    <x v="1"/>
    <x v="19"/>
    <x v="2"/>
    <x v="3"/>
    <x v="1"/>
    <x v="10"/>
    <x v="4"/>
  </r>
  <r>
    <x v="170"/>
    <x v="1"/>
    <x v="54"/>
    <x v="2"/>
    <x v="3"/>
    <x v="1"/>
    <x v="10"/>
    <x v="7"/>
  </r>
  <r>
    <x v="171"/>
    <x v="2"/>
    <x v="23"/>
    <x v="2"/>
    <x v="1"/>
    <x v="1"/>
    <x v="10"/>
    <x v="4"/>
  </r>
  <r>
    <x v="172"/>
    <x v="2"/>
    <x v="15"/>
    <x v="2"/>
    <x v="1"/>
    <x v="1"/>
    <x v="10"/>
    <x v="3"/>
  </r>
  <r>
    <x v="173"/>
    <x v="2"/>
    <x v="7"/>
    <x v="2"/>
    <x v="1"/>
    <x v="1"/>
    <x v="10"/>
    <x v="3"/>
  </r>
  <r>
    <x v="174"/>
    <x v="2"/>
    <x v="13"/>
    <x v="2"/>
    <x v="1"/>
    <x v="1"/>
    <x v="10"/>
    <x v="3"/>
  </r>
  <r>
    <x v="175"/>
    <x v="1"/>
    <x v="43"/>
    <x v="2"/>
    <x v="6"/>
    <x v="1"/>
    <x v="10"/>
    <x v="6"/>
  </r>
  <r>
    <x v="176"/>
    <x v="2"/>
    <x v="30"/>
    <x v="2"/>
    <x v="6"/>
    <x v="1"/>
    <x v="10"/>
    <x v="5"/>
  </r>
  <r>
    <x v="177"/>
    <x v="1"/>
    <x v="36"/>
    <x v="2"/>
    <x v="6"/>
    <x v="1"/>
    <x v="10"/>
    <x v="5"/>
  </r>
  <r>
    <x v="178"/>
    <x v="1"/>
    <x v="35"/>
    <x v="2"/>
    <x v="6"/>
    <x v="1"/>
    <x v="10"/>
    <x v="5"/>
  </r>
  <r>
    <x v="179"/>
    <x v="2"/>
    <x v="12"/>
    <x v="2"/>
    <x v="3"/>
    <x v="1"/>
    <x v="10"/>
    <x v="3"/>
  </r>
  <r>
    <x v="180"/>
    <x v="2"/>
    <x v="9"/>
    <x v="2"/>
    <x v="3"/>
    <x v="1"/>
    <x v="10"/>
    <x v="3"/>
  </r>
  <r>
    <x v="181"/>
    <x v="2"/>
    <x v="34"/>
    <x v="2"/>
    <x v="3"/>
    <x v="1"/>
    <x v="10"/>
    <x v="5"/>
  </r>
  <r>
    <x v="182"/>
    <x v="1"/>
    <x v="15"/>
    <x v="2"/>
    <x v="3"/>
    <x v="1"/>
    <x v="10"/>
    <x v="3"/>
  </r>
  <r>
    <x v="183"/>
    <x v="2"/>
    <x v="50"/>
    <x v="2"/>
    <x v="3"/>
    <x v="1"/>
    <x v="10"/>
    <x v="7"/>
  </r>
  <r>
    <x v="184"/>
    <x v="2"/>
    <x v="47"/>
    <x v="2"/>
    <x v="3"/>
    <x v="1"/>
    <x v="10"/>
    <x v="7"/>
  </r>
  <r>
    <x v="185"/>
    <x v="1"/>
    <x v="47"/>
    <x v="2"/>
    <x v="3"/>
    <x v="1"/>
    <x v="10"/>
    <x v="7"/>
  </r>
  <r>
    <x v="186"/>
    <x v="1"/>
    <x v="58"/>
    <x v="2"/>
    <x v="3"/>
    <x v="1"/>
    <x v="10"/>
    <x v="8"/>
  </r>
  <r>
    <x v="187"/>
    <x v="2"/>
    <x v="37"/>
    <x v="2"/>
    <x v="3"/>
    <x v="1"/>
    <x v="10"/>
    <x v="6"/>
  </r>
  <r>
    <x v="188"/>
    <x v="1"/>
    <x v="26"/>
    <x v="2"/>
    <x v="3"/>
    <x v="1"/>
    <x v="10"/>
    <x v="4"/>
  </r>
  <r>
    <x v="189"/>
    <x v="1"/>
    <x v="53"/>
    <x v="2"/>
    <x v="3"/>
    <x v="1"/>
    <x v="10"/>
    <x v="7"/>
  </r>
  <r>
    <x v="190"/>
    <x v="2"/>
    <x v="44"/>
    <x v="2"/>
    <x v="3"/>
    <x v="1"/>
    <x v="10"/>
    <x v="6"/>
  </r>
  <r>
    <x v="191"/>
    <x v="1"/>
    <x v="5"/>
    <x v="2"/>
    <x v="3"/>
    <x v="1"/>
    <x v="10"/>
    <x v="2"/>
  </r>
  <r>
    <x v="192"/>
    <x v="1"/>
    <x v="50"/>
    <x v="2"/>
    <x v="11"/>
    <x v="1"/>
    <x v="10"/>
    <x v="7"/>
  </r>
  <r>
    <x v="193"/>
    <x v="1"/>
    <x v="49"/>
    <x v="2"/>
    <x v="10"/>
    <x v="1"/>
    <x v="10"/>
    <x v="7"/>
  </r>
  <r>
    <x v="194"/>
    <x v="2"/>
    <x v="24"/>
    <x v="2"/>
    <x v="8"/>
    <x v="1"/>
    <x v="10"/>
    <x v="4"/>
  </r>
  <r>
    <x v="195"/>
    <x v="2"/>
    <x v="47"/>
    <x v="2"/>
    <x v="5"/>
    <x v="1"/>
    <x v="10"/>
    <x v="7"/>
  </r>
  <r>
    <x v="196"/>
    <x v="1"/>
    <x v="14"/>
    <x v="2"/>
    <x v="4"/>
    <x v="1"/>
    <x v="10"/>
    <x v="3"/>
  </r>
  <r>
    <x v="197"/>
    <x v="1"/>
    <x v="8"/>
    <x v="2"/>
    <x v="4"/>
    <x v="1"/>
    <x v="10"/>
    <x v="3"/>
  </r>
  <r>
    <x v="198"/>
    <x v="2"/>
    <x v="42"/>
    <x v="2"/>
    <x v="4"/>
    <x v="1"/>
    <x v="10"/>
    <x v="6"/>
  </r>
  <r>
    <x v="199"/>
    <x v="1"/>
    <x v="36"/>
    <x v="2"/>
    <x v="4"/>
    <x v="1"/>
    <x v="10"/>
    <x v="5"/>
  </r>
  <r>
    <x v="200"/>
    <x v="1"/>
    <x v="18"/>
    <x v="2"/>
    <x v="3"/>
    <x v="1"/>
    <x v="10"/>
    <x v="4"/>
  </r>
  <r>
    <x v="201"/>
    <x v="1"/>
    <x v="37"/>
    <x v="2"/>
    <x v="15"/>
    <x v="1"/>
    <x v="10"/>
    <x v="6"/>
  </r>
  <r>
    <x v="202"/>
    <x v="1"/>
    <x v="66"/>
    <x v="2"/>
    <x v="3"/>
    <x v="1"/>
    <x v="10"/>
    <x v="9"/>
  </r>
  <r>
    <x v="203"/>
    <x v="1"/>
    <x v="43"/>
    <x v="2"/>
    <x v="3"/>
    <x v="1"/>
    <x v="10"/>
    <x v="6"/>
  </r>
  <r>
    <x v="204"/>
    <x v="1"/>
    <x v="46"/>
    <x v="2"/>
    <x v="3"/>
    <x v="1"/>
    <x v="10"/>
    <x v="6"/>
  </r>
  <r>
    <x v="205"/>
    <x v="1"/>
    <x v="42"/>
    <x v="2"/>
    <x v="4"/>
    <x v="1"/>
    <x v="10"/>
    <x v="6"/>
  </r>
  <r>
    <x v="206"/>
    <x v="2"/>
    <x v="69"/>
    <x v="2"/>
    <x v="4"/>
    <x v="1"/>
    <x v="10"/>
    <x v="0"/>
  </r>
  <r>
    <x v="207"/>
    <x v="2"/>
    <x v="69"/>
    <x v="2"/>
    <x v="4"/>
    <x v="1"/>
    <x v="10"/>
    <x v="0"/>
  </r>
  <r>
    <x v="208"/>
    <x v="2"/>
    <x v="40"/>
    <x v="2"/>
    <x v="4"/>
    <x v="1"/>
    <x v="10"/>
    <x v="6"/>
  </r>
  <r>
    <x v="209"/>
    <x v="1"/>
    <x v="58"/>
    <x v="2"/>
    <x v="4"/>
    <x v="1"/>
    <x v="10"/>
    <x v="8"/>
  </r>
  <r>
    <x v="210"/>
    <x v="2"/>
    <x v="56"/>
    <x v="2"/>
    <x v="4"/>
    <x v="1"/>
    <x v="10"/>
    <x v="7"/>
  </r>
  <r>
    <x v="211"/>
    <x v="1"/>
    <x v="31"/>
    <x v="2"/>
    <x v="3"/>
    <x v="1"/>
    <x v="10"/>
    <x v="5"/>
  </r>
  <r>
    <x v="212"/>
    <x v="1"/>
    <x v="11"/>
    <x v="2"/>
    <x v="3"/>
    <x v="1"/>
    <x v="10"/>
    <x v="3"/>
  </r>
  <r>
    <x v="213"/>
    <x v="1"/>
    <x v="25"/>
    <x v="2"/>
    <x v="3"/>
    <x v="1"/>
    <x v="10"/>
    <x v="4"/>
  </r>
  <r>
    <x v="214"/>
    <x v="1"/>
    <x v="14"/>
    <x v="2"/>
    <x v="3"/>
    <x v="1"/>
    <x v="10"/>
    <x v="3"/>
  </r>
  <r>
    <x v="215"/>
    <x v="1"/>
    <x v="69"/>
    <x v="2"/>
    <x v="3"/>
    <x v="1"/>
    <x v="10"/>
    <x v="0"/>
  </r>
  <r>
    <x v="216"/>
    <x v="1"/>
    <x v="39"/>
    <x v="2"/>
    <x v="4"/>
    <x v="1"/>
    <x v="10"/>
    <x v="6"/>
  </r>
  <r>
    <x v="217"/>
    <x v="2"/>
    <x v="69"/>
    <x v="2"/>
    <x v="4"/>
    <x v="1"/>
    <x v="10"/>
    <x v="0"/>
  </r>
  <r>
    <x v="218"/>
    <x v="2"/>
    <x v="13"/>
    <x v="2"/>
    <x v="4"/>
    <x v="1"/>
    <x v="10"/>
    <x v="3"/>
  </r>
  <r>
    <x v="219"/>
    <x v="2"/>
    <x v="36"/>
    <x v="2"/>
    <x v="3"/>
    <x v="1"/>
    <x v="10"/>
    <x v="5"/>
  </r>
  <r>
    <x v="220"/>
    <x v="2"/>
    <x v="11"/>
    <x v="2"/>
    <x v="3"/>
    <x v="1"/>
    <x v="10"/>
    <x v="3"/>
  </r>
  <r>
    <x v="221"/>
    <x v="2"/>
    <x v="22"/>
    <x v="2"/>
    <x v="3"/>
    <x v="1"/>
    <x v="10"/>
    <x v="4"/>
  </r>
  <r>
    <x v="222"/>
    <x v="1"/>
    <x v="43"/>
    <x v="2"/>
    <x v="3"/>
    <x v="1"/>
    <x v="10"/>
    <x v="6"/>
  </r>
  <r>
    <x v="223"/>
    <x v="1"/>
    <x v="38"/>
    <x v="2"/>
    <x v="3"/>
    <x v="1"/>
    <x v="10"/>
    <x v="6"/>
  </r>
  <r>
    <x v="224"/>
    <x v="1"/>
    <x v="52"/>
    <x v="2"/>
    <x v="3"/>
    <x v="1"/>
    <x v="10"/>
    <x v="7"/>
  </r>
  <r>
    <x v="225"/>
    <x v="1"/>
    <x v="64"/>
    <x v="2"/>
    <x v="3"/>
    <x v="1"/>
    <x v="10"/>
    <x v="8"/>
  </r>
  <r>
    <x v="226"/>
    <x v="1"/>
    <x v="50"/>
    <x v="2"/>
    <x v="3"/>
    <x v="1"/>
    <x v="10"/>
    <x v="7"/>
  </r>
  <r>
    <x v="227"/>
    <x v="1"/>
    <x v="37"/>
    <x v="2"/>
    <x v="2"/>
    <x v="1"/>
    <x v="10"/>
    <x v="6"/>
  </r>
  <r>
    <x v="228"/>
    <x v="2"/>
    <x v="36"/>
    <x v="2"/>
    <x v="3"/>
    <x v="1"/>
    <x v="10"/>
    <x v="5"/>
  </r>
  <r>
    <x v="229"/>
    <x v="1"/>
    <x v="13"/>
    <x v="2"/>
    <x v="3"/>
    <x v="1"/>
    <x v="10"/>
    <x v="3"/>
  </r>
  <r>
    <x v="230"/>
    <x v="1"/>
    <x v="31"/>
    <x v="2"/>
    <x v="3"/>
    <x v="1"/>
    <x v="10"/>
    <x v="5"/>
  </r>
  <r>
    <x v="231"/>
    <x v="2"/>
    <x v="38"/>
    <x v="2"/>
    <x v="3"/>
    <x v="1"/>
    <x v="10"/>
    <x v="6"/>
  </r>
  <r>
    <x v="232"/>
    <x v="1"/>
    <x v="7"/>
    <x v="2"/>
    <x v="3"/>
    <x v="1"/>
    <x v="10"/>
    <x v="3"/>
  </r>
  <r>
    <x v="233"/>
    <x v="1"/>
    <x v="42"/>
    <x v="2"/>
    <x v="3"/>
    <x v="1"/>
    <x v="10"/>
    <x v="6"/>
  </r>
  <r>
    <x v="234"/>
    <x v="1"/>
    <x v="47"/>
    <x v="2"/>
    <x v="2"/>
    <x v="1"/>
    <x v="10"/>
    <x v="7"/>
  </r>
  <r>
    <x v="235"/>
    <x v="1"/>
    <x v="24"/>
    <x v="2"/>
    <x v="5"/>
    <x v="1"/>
    <x v="10"/>
    <x v="4"/>
  </r>
  <r>
    <x v="236"/>
    <x v="1"/>
    <x v="41"/>
    <x v="2"/>
    <x v="3"/>
    <x v="1"/>
    <x v="10"/>
    <x v="6"/>
  </r>
  <r>
    <x v="237"/>
    <x v="1"/>
    <x v="25"/>
    <x v="2"/>
    <x v="3"/>
    <x v="1"/>
    <x v="10"/>
    <x v="4"/>
  </r>
  <r>
    <x v="238"/>
    <x v="1"/>
    <x v="51"/>
    <x v="2"/>
    <x v="3"/>
    <x v="1"/>
    <x v="10"/>
    <x v="7"/>
  </r>
  <r>
    <x v="239"/>
    <x v="2"/>
    <x v="15"/>
    <x v="2"/>
    <x v="8"/>
    <x v="1"/>
    <x v="10"/>
    <x v="3"/>
  </r>
  <r>
    <x v="240"/>
    <x v="1"/>
    <x v="28"/>
    <x v="2"/>
    <x v="13"/>
    <x v="1"/>
    <x v="10"/>
    <x v="5"/>
  </r>
  <r>
    <x v="241"/>
    <x v="1"/>
    <x v="12"/>
    <x v="2"/>
    <x v="13"/>
    <x v="1"/>
    <x v="10"/>
    <x v="3"/>
  </r>
  <r>
    <x v="242"/>
    <x v="2"/>
    <x v="19"/>
    <x v="2"/>
    <x v="13"/>
    <x v="1"/>
    <x v="10"/>
    <x v="4"/>
  </r>
  <r>
    <x v="243"/>
    <x v="2"/>
    <x v="1"/>
    <x v="2"/>
    <x v="3"/>
    <x v="1"/>
    <x v="10"/>
    <x v="1"/>
  </r>
  <r>
    <x v="244"/>
    <x v="1"/>
    <x v="12"/>
    <x v="2"/>
    <x v="1"/>
    <x v="1"/>
    <x v="10"/>
    <x v="3"/>
  </r>
  <r>
    <x v="245"/>
    <x v="1"/>
    <x v="30"/>
    <x v="2"/>
    <x v="1"/>
    <x v="1"/>
    <x v="10"/>
    <x v="5"/>
  </r>
  <r>
    <x v="246"/>
    <x v="2"/>
    <x v="26"/>
    <x v="2"/>
    <x v="1"/>
    <x v="1"/>
    <x v="10"/>
    <x v="4"/>
  </r>
  <r>
    <x v="247"/>
    <x v="1"/>
    <x v="26"/>
    <x v="2"/>
    <x v="1"/>
    <x v="1"/>
    <x v="10"/>
    <x v="4"/>
  </r>
  <r>
    <x v="248"/>
    <x v="1"/>
    <x v="27"/>
    <x v="2"/>
    <x v="4"/>
    <x v="1"/>
    <x v="10"/>
    <x v="5"/>
  </r>
  <r>
    <x v="249"/>
    <x v="2"/>
    <x v="44"/>
    <x v="2"/>
    <x v="3"/>
    <x v="1"/>
    <x v="10"/>
    <x v="6"/>
  </r>
  <r>
    <x v="250"/>
    <x v="1"/>
    <x v="38"/>
    <x v="2"/>
    <x v="3"/>
    <x v="1"/>
    <x v="10"/>
    <x v="6"/>
  </r>
  <r>
    <x v="251"/>
    <x v="2"/>
    <x v="9"/>
    <x v="2"/>
    <x v="3"/>
    <x v="1"/>
    <x v="10"/>
    <x v="3"/>
  </r>
  <r>
    <x v="252"/>
    <x v="1"/>
    <x v="35"/>
    <x v="2"/>
    <x v="1"/>
    <x v="1"/>
    <x v="10"/>
    <x v="5"/>
  </r>
  <r>
    <x v="253"/>
    <x v="2"/>
    <x v="46"/>
    <x v="2"/>
    <x v="1"/>
    <x v="1"/>
    <x v="10"/>
    <x v="6"/>
  </r>
  <r>
    <x v="254"/>
    <x v="2"/>
    <x v="43"/>
    <x v="2"/>
    <x v="1"/>
    <x v="1"/>
    <x v="10"/>
    <x v="6"/>
  </r>
  <r>
    <x v="255"/>
    <x v="1"/>
    <x v="47"/>
    <x v="2"/>
    <x v="3"/>
    <x v="1"/>
    <x v="10"/>
    <x v="7"/>
  </r>
  <r>
    <x v="256"/>
    <x v="1"/>
    <x v="44"/>
    <x v="2"/>
    <x v="3"/>
    <x v="1"/>
    <x v="10"/>
    <x v="6"/>
  </r>
  <r>
    <x v="257"/>
    <x v="1"/>
    <x v="24"/>
    <x v="2"/>
    <x v="3"/>
    <x v="1"/>
    <x v="10"/>
    <x v="4"/>
  </r>
  <r>
    <x v="258"/>
    <x v="1"/>
    <x v="38"/>
    <x v="2"/>
    <x v="3"/>
    <x v="1"/>
    <x v="10"/>
    <x v="6"/>
  </r>
  <r>
    <x v="259"/>
    <x v="1"/>
    <x v="63"/>
    <x v="2"/>
    <x v="3"/>
    <x v="1"/>
    <x v="10"/>
    <x v="8"/>
  </r>
  <r>
    <x v="260"/>
    <x v="1"/>
    <x v="34"/>
    <x v="2"/>
    <x v="3"/>
    <x v="1"/>
    <x v="10"/>
    <x v="5"/>
  </r>
  <r>
    <x v="261"/>
    <x v="2"/>
    <x v="57"/>
    <x v="2"/>
    <x v="3"/>
    <x v="1"/>
    <x v="10"/>
    <x v="8"/>
  </r>
  <r>
    <x v="262"/>
    <x v="2"/>
    <x v="13"/>
    <x v="2"/>
    <x v="3"/>
    <x v="1"/>
    <x v="10"/>
    <x v="3"/>
  </r>
  <r>
    <x v="263"/>
    <x v="1"/>
    <x v="19"/>
    <x v="2"/>
    <x v="3"/>
    <x v="1"/>
    <x v="10"/>
    <x v="4"/>
  </r>
  <r>
    <x v="264"/>
    <x v="2"/>
    <x v="39"/>
    <x v="2"/>
    <x v="9"/>
    <x v="1"/>
    <x v="10"/>
    <x v="6"/>
  </r>
  <r>
    <x v="265"/>
    <x v="1"/>
    <x v="32"/>
    <x v="2"/>
    <x v="9"/>
    <x v="1"/>
    <x v="10"/>
    <x v="5"/>
  </r>
  <r>
    <x v="266"/>
    <x v="2"/>
    <x v="39"/>
    <x v="2"/>
    <x v="3"/>
    <x v="1"/>
    <x v="10"/>
    <x v="6"/>
  </r>
  <r>
    <x v="267"/>
    <x v="1"/>
    <x v="37"/>
    <x v="2"/>
    <x v="3"/>
    <x v="1"/>
    <x v="10"/>
    <x v="6"/>
  </r>
  <r>
    <x v="268"/>
    <x v="2"/>
    <x v="34"/>
    <x v="2"/>
    <x v="3"/>
    <x v="1"/>
    <x v="10"/>
    <x v="5"/>
  </r>
  <r>
    <x v="269"/>
    <x v="1"/>
    <x v="63"/>
    <x v="2"/>
    <x v="3"/>
    <x v="1"/>
    <x v="10"/>
    <x v="8"/>
  </r>
  <r>
    <x v="270"/>
    <x v="1"/>
    <x v="37"/>
    <x v="2"/>
    <x v="1"/>
    <x v="1"/>
    <x v="10"/>
    <x v="6"/>
  </r>
  <r>
    <x v="271"/>
    <x v="1"/>
    <x v="34"/>
    <x v="2"/>
    <x v="1"/>
    <x v="1"/>
    <x v="10"/>
    <x v="5"/>
  </r>
  <r>
    <x v="272"/>
    <x v="2"/>
    <x v="35"/>
    <x v="2"/>
    <x v="3"/>
    <x v="1"/>
    <x v="10"/>
    <x v="5"/>
  </r>
  <r>
    <x v="273"/>
    <x v="1"/>
    <x v="34"/>
    <x v="2"/>
    <x v="1"/>
    <x v="1"/>
    <x v="10"/>
    <x v="5"/>
  </r>
  <r>
    <x v="274"/>
    <x v="2"/>
    <x v="47"/>
    <x v="2"/>
    <x v="5"/>
    <x v="1"/>
    <x v="10"/>
    <x v="7"/>
  </r>
  <r>
    <x v="275"/>
    <x v="1"/>
    <x v="17"/>
    <x v="2"/>
    <x v="5"/>
    <x v="1"/>
    <x v="10"/>
    <x v="4"/>
  </r>
  <r>
    <x v="276"/>
    <x v="1"/>
    <x v="21"/>
    <x v="2"/>
    <x v="5"/>
    <x v="1"/>
    <x v="10"/>
    <x v="4"/>
  </r>
  <r>
    <x v="277"/>
    <x v="1"/>
    <x v="14"/>
    <x v="2"/>
    <x v="3"/>
    <x v="1"/>
    <x v="10"/>
    <x v="3"/>
  </r>
  <r>
    <x v="278"/>
    <x v="2"/>
    <x v="37"/>
    <x v="2"/>
    <x v="15"/>
    <x v="1"/>
    <x v="10"/>
    <x v="6"/>
  </r>
  <r>
    <x v="279"/>
    <x v="1"/>
    <x v="31"/>
    <x v="2"/>
    <x v="8"/>
    <x v="1"/>
    <x v="10"/>
    <x v="5"/>
  </r>
  <r>
    <x v="280"/>
    <x v="1"/>
    <x v="36"/>
    <x v="2"/>
    <x v="3"/>
    <x v="1"/>
    <x v="10"/>
    <x v="5"/>
  </r>
  <r>
    <x v="281"/>
    <x v="2"/>
    <x v="49"/>
    <x v="2"/>
    <x v="4"/>
    <x v="1"/>
    <x v="10"/>
    <x v="7"/>
  </r>
  <r>
    <x v="282"/>
    <x v="2"/>
    <x v="38"/>
    <x v="2"/>
    <x v="6"/>
    <x v="1"/>
    <x v="10"/>
    <x v="6"/>
  </r>
  <r>
    <x v="283"/>
    <x v="1"/>
    <x v="50"/>
    <x v="2"/>
    <x v="3"/>
    <x v="1"/>
    <x v="10"/>
    <x v="7"/>
  </r>
  <r>
    <x v="284"/>
    <x v="2"/>
    <x v="42"/>
    <x v="2"/>
    <x v="12"/>
    <x v="1"/>
    <x v="10"/>
    <x v="6"/>
  </r>
  <r>
    <x v="285"/>
    <x v="1"/>
    <x v="41"/>
    <x v="2"/>
    <x v="12"/>
    <x v="1"/>
    <x v="10"/>
    <x v="6"/>
  </r>
  <r>
    <x v="286"/>
    <x v="1"/>
    <x v="26"/>
    <x v="2"/>
    <x v="3"/>
    <x v="1"/>
    <x v="10"/>
    <x v="4"/>
  </r>
  <r>
    <x v="287"/>
    <x v="2"/>
    <x v="28"/>
    <x v="2"/>
    <x v="3"/>
    <x v="1"/>
    <x v="10"/>
    <x v="5"/>
  </r>
  <r>
    <x v="288"/>
    <x v="2"/>
    <x v="21"/>
    <x v="2"/>
    <x v="3"/>
    <x v="1"/>
    <x v="10"/>
    <x v="4"/>
  </r>
  <r>
    <x v="289"/>
    <x v="2"/>
    <x v="33"/>
    <x v="2"/>
    <x v="3"/>
    <x v="1"/>
    <x v="10"/>
    <x v="5"/>
  </r>
  <r>
    <x v="290"/>
    <x v="1"/>
    <x v="23"/>
    <x v="2"/>
    <x v="3"/>
    <x v="1"/>
    <x v="10"/>
    <x v="4"/>
  </r>
  <r>
    <x v="291"/>
    <x v="2"/>
    <x v="29"/>
    <x v="2"/>
    <x v="3"/>
    <x v="1"/>
    <x v="10"/>
    <x v="5"/>
  </r>
  <r>
    <x v="292"/>
    <x v="1"/>
    <x v="52"/>
    <x v="2"/>
    <x v="3"/>
    <x v="1"/>
    <x v="10"/>
    <x v="7"/>
  </r>
  <r>
    <x v="293"/>
    <x v="1"/>
    <x v="44"/>
    <x v="2"/>
    <x v="3"/>
    <x v="1"/>
    <x v="10"/>
    <x v="6"/>
  </r>
  <r>
    <x v="294"/>
    <x v="2"/>
    <x v="28"/>
    <x v="2"/>
    <x v="3"/>
    <x v="1"/>
    <x v="10"/>
    <x v="5"/>
  </r>
  <r>
    <x v="295"/>
    <x v="1"/>
    <x v="21"/>
    <x v="2"/>
    <x v="3"/>
    <x v="1"/>
    <x v="10"/>
    <x v="4"/>
  </r>
  <r>
    <x v="296"/>
    <x v="1"/>
    <x v="38"/>
    <x v="2"/>
    <x v="3"/>
    <x v="1"/>
    <x v="10"/>
    <x v="6"/>
  </r>
  <r>
    <x v="297"/>
    <x v="2"/>
    <x v="43"/>
    <x v="2"/>
    <x v="3"/>
    <x v="1"/>
    <x v="10"/>
    <x v="6"/>
  </r>
  <r>
    <x v="298"/>
    <x v="1"/>
    <x v="38"/>
    <x v="2"/>
    <x v="3"/>
    <x v="1"/>
    <x v="10"/>
    <x v="6"/>
  </r>
  <r>
    <x v="299"/>
    <x v="1"/>
    <x v="38"/>
    <x v="2"/>
    <x v="3"/>
    <x v="1"/>
    <x v="10"/>
    <x v="6"/>
  </r>
  <r>
    <x v="300"/>
    <x v="1"/>
    <x v="24"/>
    <x v="2"/>
    <x v="3"/>
    <x v="1"/>
    <x v="10"/>
    <x v="4"/>
  </r>
  <r>
    <x v="301"/>
    <x v="2"/>
    <x v="15"/>
    <x v="2"/>
    <x v="3"/>
    <x v="1"/>
    <x v="10"/>
    <x v="3"/>
  </r>
  <r>
    <x v="302"/>
    <x v="1"/>
    <x v="24"/>
    <x v="2"/>
    <x v="3"/>
    <x v="1"/>
    <x v="10"/>
    <x v="4"/>
  </r>
  <r>
    <x v="303"/>
    <x v="1"/>
    <x v="39"/>
    <x v="2"/>
    <x v="3"/>
    <x v="1"/>
    <x v="10"/>
    <x v="6"/>
  </r>
  <r>
    <x v="304"/>
    <x v="2"/>
    <x v="15"/>
    <x v="2"/>
    <x v="3"/>
    <x v="1"/>
    <x v="10"/>
    <x v="3"/>
  </r>
  <r>
    <x v="305"/>
    <x v="2"/>
    <x v="50"/>
    <x v="2"/>
    <x v="3"/>
    <x v="1"/>
    <x v="10"/>
    <x v="7"/>
  </r>
  <r>
    <x v="306"/>
    <x v="2"/>
    <x v="35"/>
    <x v="2"/>
    <x v="3"/>
    <x v="1"/>
    <x v="10"/>
    <x v="5"/>
  </r>
  <r>
    <x v="307"/>
    <x v="1"/>
    <x v="26"/>
    <x v="2"/>
    <x v="3"/>
    <x v="1"/>
    <x v="10"/>
    <x v="4"/>
  </r>
  <r>
    <x v="308"/>
    <x v="1"/>
    <x v="43"/>
    <x v="2"/>
    <x v="3"/>
    <x v="1"/>
    <x v="10"/>
    <x v="6"/>
  </r>
  <r>
    <x v="309"/>
    <x v="2"/>
    <x v="36"/>
    <x v="2"/>
    <x v="8"/>
    <x v="1"/>
    <x v="10"/>
    <x v="5"/>
  </r>
  <r>
    <x v="310"/>
    <x v="1"/>
    <x v="63"/>
    <x v="2"/>
    <x v="3"/>
    <x v="1"/>
    <x v="10"/>
    <x v="8"/>
  </r>
  <r>
    <x v="311"/>
    <x v="1"/>
    <x v="41"/>
    <x v="2"/>
    <x v="1"/>
    <x v="1"/>
    <x v="10"/>
    <x v="6"/>
  </r>
  <r>
    <x v="312"/>
    <x v="1"/>
    <x v="28"/>
    <x v="2"/>
    <x v="3"/>
    <x v="1"/>
    <x v="10"/>
    <x v="5"/>
  </r>
  <r>
    <x v="313"/>
    <x v="1"/>
    <x v="20"/>
    <x v="2"/>
    <x v="8"/>
    <x v="1"/>
    <x v="10"/>
    <x v="4"/>
  </r>
  <r>
    <x v="314"/>
    <x v="1"/>
    <x v="38"/>
    <x v="2"/>
    <x v="4"/>
    <x v="1"/>
    <x v="10"/>
    <x v="6"/>
  </r>
  <r>
    <x v="315"/>
    <x v="2"/>
    <x v="59"/>
    <x v="2"/>
    <x v="0"/>
    <x v="1"/>
    <x v="10"/>
    <x v="8"/>
  </r>
  <r>
    <x v="316"/>
    <x v="2"/>
    <x v="15"/>
    <x v="2"/>
    <x v="16"/>
    <x v="1"/>
    <x v="10"/>
    <x v="3"/>
  </r>
  <r>
    <x v="317"/>
    <x v="2"/>
    <x v="20"/>
    <x v="2"/>
    <x v="3"/>
    <x v="1"/>
    <x v="10"/>
    <x v="4"/>
  </r>
  <r>
    <x v="318"/>
    <x v="2"/>
    <x v="40"/>
    <x v="2"/>
    <x v="3"/>
    <x v="1"/>
    <x v="10"/>
    <x v="6"/>
  </r>
  <r>
    <x v="319"/>
    <x v="1"/>
    <x v="21"/>
    <x v="2"/>
    <x v="16"/>
    <x v="1"/>
    <x v="10"/>
    <x v="4"/>
  </r>
  <r>
    <x v="320"/>
    <x v="1"/>
    <x v="10"/>
    <x v="2"/>
    <x v="16"/>
    <x v="1"/>
    <x v="10"/>
    <x v="3"/>
  </r>
  <r>
    <x v="321"/>
    <x v="1"/>
    <x v="43"/>
    <x v="2"/>
    <x v="3"/>
    <x v="1"/>
    <x v="10"/>
    <x v="6"/>
  </r>
  <r>
    <x v="322"/>
    <x v="1"/>
    <x v="22"/>
    <x v="2"/>
    <x v="3"/>
    <x v="1"/>
    <x v="10"/>
    <x v="4"/>
  </r>
  <r>
    <x v="323"/>
    <x v="2"/>
    <x v="24"/>
    <x v="2"/>
    <x v="8"/>
    <x v="1"/>
    <x v="10"/>
    <x v="4"/>
  </r>
  <r>
    <x v="324"/>
    <x v="2"/>
    <x v="25"/>
    <x v="2"/>
    <x v="8"/>
    <x v="1"/>
    <x v="10"/>
    <x v="4"/>
  </r>
  <r>
    <x v="325"/>
    <x v="2"/>
    <x v="24"/>
    <x v="2"/>
    <x v="8"/>
    <x v="1"/>
    <x v="10"/>
    <x v="4"/>
  </r>
  <r>
    <x v="326"/>
    <x v="2"/>
    <x v="35"/>
    <x v="2"/>
    <x v="8"/>
    <x v="1"/>
    <x v="10"/>
    <x v="5"/>
  </r>
  <r>
    <x v="327"/>
    <x v="1"/>
    <x v="34"/>
    <x v="2"/>
    <x v="16"/>
    <x v="1"/>
    <x v="10"/>
    <x v="5"/>
  </r>
  <r>
    <x v="328"/>
    <x v="2"/>
    <x v="49"/>
    <x v="2"/>
    <x v="3"/>
    <x v="1"/>
    <x v="10"/>
    <x v="7"/>
  </r>
  <r>
    <x v="329"/>
    <x v="2"/>
    <x v="40"/>
    <x v="2"/>
    <x v="16"/>
    <x v="1"/>
    <x v="10"/>
    <x v="6"/>
  </r>
  <r>
    <x v="330"/>
    <x v="1"/>
    <x v="34"/>
    <x v="2"/>
    <x v="16"/>
    <x v="1"/>
    <x v="10"/>
    <x v="5"/>
  </r>
  <r>
    <x v="331"/>
    <x v="2"/>
    <x v="54"/>
    <x v="2"/>
    <x v="3"/>
    <x v="1"/>
    <x v="10"/>
    <x v="7"/>
  </r>
  <r>
    <x v="332"/>
    <x v="2"/>
    <x v="37"/>
    <x v="2"/>
    <x v="1"/>
    <x v="1"/>
    <x v="10"/>
    <x v="6"/>
  </r>
  <r>
    <x v="333"/>
    <x v="1"/>
    <x v="51"/>
    <x v="2"/>
    <x v="3"/>
    <x v="1"/>
    <x v="10"/>
    <x v="7"/>
  </r>
  <r>
    <x v="334"/>
    <x v="2"/>
    <x v="47"/>
    <x v="2"/>
    <x v="3"/>
    <x v="1"/>
    <x v="10"/>
    <x v="7"/>
  </r>
  <r>
    <x v="335"/>
    <x v="2"/>
    <x v="44"/>
    <x v="2"/>
    <x v="16"/>
    <x v="1"/>
    <x v="10"/>
    <x v="6"/>
  </r>
  <r>
    <x v="336"/>
    <x v="2"/>
    <x v="18"/>
    <x v="2"/>
    <x v="3"/>
    <x v="1"/>
    <x v="10"/>
    <x v="4"/>
  </r>
  <r>
    <x v="337"/>
    <x v="1"/>
    <x v="32"/>
    <x v="2"/>
    <x v="3"/>
    <x v="1"/>
    <x v="10"/>
    <x v="5"/>
  </r>
  <r>
    <x v="338"/>
    <x v="1"/>
    <x v="42"/>
    <x v="2"/>
    <x v="3"/>
    <x v="1"/>
    <x v="10"/>
    <x v="6"/>
  </r>
  <r>
    <x v="339"/>
    <x v="1"/>
    <x v="44"/>
    <x v="2"/>
    <x v="3"/>
    <x v="1"/>
    <x v="10"/>
    <x v="6"/>
  </r>
  <r>
    <x v="340"/>
    <x v="1"/>
    <x v="67"/>
    <x v="2"/>
    <x v="3"/>
    <x v="1"/>
    <x v="10"/>
    <x v="9"/>
  </r>
  <r>
    <x v="341"/>
    <x v="1"/>
    <x v="38"/>
    <x v="2"/>
    <x v="16"/>
    <x v="1"/>
    <x v="10"/>
    <x v="6"/>
  </r>
  <r>
    <x v="342"/>
    <x v="2"/>
    <x v="18"/>
    <x v="2"/>
    <x v="16"/>
    <x v="1"/>
    <x v="10"/>
    <x v="4"/>
  </r>
  <r>
    <x v="343"/>
    <x v="1"/>
    <x v="14"/>
    <x v="2"/>
    <x v="16"/>
    <x v="1"/>
    <x v="10"/>
    <x v="3"/>
  </r>
  <r>
    <x v="344"/>
    <x v="1"/>
    <x v="26"/>
    <x v="2"/>
    <x v="0"/>
    <x v="1"/>
    <x v="10"/>
    <x v="4"/>
  </r>
  <r>
    <x v="345"/>
    <x v="1"/>
    <x v="21"/>
    <x v="2"/>
    <x v="8"/>
    <x v="1"/>
    <x v="10"/>
    <x v="4"/>
  </r>
  <r>
    <x v="346"/>
    <x v="1"/>
    <x v="17"/>
    <x v="2"/>
    <x v="3"/>
    <x v="1"/>
    <x v="10"/>
    <x v="4"/>
  </r>
  <r>
    <x v="347"/>
    <x v="2"/>
    <x v="17"/>
    <x v="2"/>
    <x v="16"/>
    <x v="1"/>
    <x v="10"/>
    <x v="4"/>
  </r>
  <r>
    <x v="348"/>
    <x v="2"/>
    <x v="32"/>
    <x v="2"/>
    <x v="3"/>
    <x v="1"/>
    <x v="10"/>
    <x v="5"/>
  </r>
  <r>
    <x v="349"/>
    <x v="1"/>
    <x v="18"/>
    <x v="2"/>
    <x v="6"/>
    <x v="1"/>
    <x v="10"/>
    <x v="4"/>
  </r>
  <r>
    <x v="350"/>
    <x v="1"/>
    <x v="18"/>
    <x v="2"/>
    <x v="6"/>
    <x v="1"/>
    <x v="10"/>
    <x v="4"/>
  </r>
  <r>
    <x v="351"/>
    <x v="1"/>
    <x v="17"/>
    <x v="2"/>
    <x v="6"/>
    <x v="1"/>
    <x v="10"/>
    <x v="4"/>
  </r>
  <r>
    <x v="352"/>
    <x v="1"/>
    <x v="45"/>
    <x v="2"/>
    <x v="6"/>
    <x v="1"/>
    <x v="10"/>
    <x v="6"/>
  </r>
  <r>
    <x v="353"/>
    <x v="2"/>
    <x v="25"/>
    <x v="2"/>
    <x v="6"/>
    <x v="1"/>
    <x v="10"/>
    <x v="4"/>
  </r>
  <r>
    <x v="354"/>
    <x v="2"/>
    <x v="38"/>
    <x v="2"/>
    <x v="6"/>
    <x v="1"/>
    <x v="10"/>
    <x v="6"/>
  </r>
  <r>
    <x v="355"/>
    <x v="1"/>
    <x v="0"/>
    <x v="2"/>
    <x v="0"/>
    <x v="1"/>
    <x v="10"/>
    <x v="1"/>
  </r>
  <r>
    <x v="356"/>
    <x v="1"/>
    <x v="38"/>
    <x v="2"/>
    <x v="3"/>
    <x v="1"/>
    <x v="10"/>
    <x v="6"/>
  </r>
  <r>
    <x v="357"/>
    <x v="1"/>
    <x v="35"/>
    <x v="2"/>
    <x v="3"/>
    <x v="1"/>
    <x v="10"/>
    <x v="5"/>
  </r>
  <r>
    <x v="358"/>
    <x v="1"/>
    <x v="49"/>
    <x v="2"/>
    <x v="3"/>
    <x v="1"/>
    <x v="10"/>
    <x v="7"/>
  </r>
  <r>
    <x v="359"/>
    <x v="2"/>
    <x v="31"/>
    <x v="2"/>
    <x v="3"/>
    <x v="1"/>
    <x v="10"/>
    <x v="5"/>
  </r>
  <r>
    <x v="360"/>
    <x v="2"/>
    <x v="31"/>
    <x v="2"/>
    <x v="3"/>
    <x v="1"/>
    <x v="10"/>
    <x v="5"/>
  </r>
  <r>
    <x v="361"/>
    <x v="1"/>
    <x v="11"/>
    <x v="2"/>
    <x v="3"/>
    <x v="1"/>
    <x v="10"/>
    <x v="3"/>
  </r>
  <r>
    <x v="362"/>
    <x v="2"/>
    <x v="12"/>
    <x v="2"/>
    <x v="3"/>
    <x v="1"/>
    <x v="10"/>
    <x v="3"/>
  </r>
  <r>
    <x v="363"/>
    <x v="1"/>
    <x v="31"/>
    <x v="2"/>
    <x v="3"/>
    <x v="1"/>
    <x v="10"/>
    <x v="5"/>
  </r>
  <r>
    <x v="364"/>
    <x v="1"/>
    <x v="43"/>
    <x v="2"/>
    <x v="3"/>
    <x v="1"/>
    <x v="10"/>
    <x v="6"/>
  </r>
  <r>
    <x v="365"/>
    <x v="1"/>
    <x v="55"/>
    <x v="2"/>
    <x v="3"/>
    <x v="1"/>
    <x v="10"/>
    <x v="7"/>
  </r>
  <r>
    <x v="366"/>
    <x v="1"/>
    <x v="42"/>
    <x v="2"/>
    <x v="3"/>
    <x v="1"/>
    <x v="10"/>
    <x v="6"/>
  </r>
  <r>
    <x v="367"/>
    <x v="2"/>
    <x v="39"/>
    <x v="2"/>
    <x v="3"/>
    <x v="1"/>
    <x v="10"/>
    <x v="6"/>
  </r>
  <r>
    <x v="368"/>
    <x v="1"/>
    <x v="43"/>
    <x v="2"/>
    <x v="3"/>
    <x v="1"/>
    <x v="10"/>
    <x v="6"/>
  </r>
  <r>
    <x v="369"/>
    <x v="1"/>
    <x v="35"/>
    <x v="2"/>
    <x v="6"/>
    <x v="1"/>
    <x v="10"/>
    <x v="5"/>
  </r>
  <r>
    <x v="370"/>
    <x v="1"/>
    <x v="35"/>
    <x v="2"/>
    <x v="6"/>
    <x v="1"/>
    <x v="10"/>
    <x v="5"/>
  </r>
  <r>
    <x v="371"/>
    <x v="1"/>
    <x v="15"/>
    <x v="2"/>
    <x v="3"/>
    <x v="1"/>
    <x v="10"/>
    <x v="3"/>
  </r>
  <r>
    <x v="372"/>
    <x v="1"/>
    <x v="10"/>
    <x v="2"/>
    <x v="3"/>
    <x v="1"/>
    <x v="10"/>
    <x v="3"/>
  </r>
  <r>
    <x v="373"/>
    <x v="1"/>
    <x v="36"/>
    <x v="2"/>
    <x v="3"/>
    <x v="1"/>
    <x v="10"/>
    <x v="5"/>
  </r>
  <r>
    <x v="374"/>
    <x v="1"/>
    <x v="17"/>
    <x v="2"/>
    <x v="3"/>
    <x v="1"/>
    <x v="10"/>
    <x v="4"/>
  </r>
  <r>
    <x v="375"/>
    <x v="1"/>
    <x v="23"/>
    <x v="2"/>
    <x v="3"/>
    <x v="1"/>
    <x v="10"/>
    <x v="4"/>
  </r>
  <r>
    <x v="376"/>
    <x v="2"/>
    <x v="31"/>
    <x v="2"/>
    <x v="3"/>
    <x v="1"/>
    <x v="10"/>
    <x v="5"/>
  </r>
  <r>
    <x v="377"/>
    <x v="2"/>
    <x v="12"/>
    <x v="2"/>
    <x v="6"/>
    <x v="1"/>
    <x v="10"/>
    <x v="3"/>
  </r>
  <r>
    <x v="378"/>
    <x v="1"/>
    <x v="27"/>
    <x v="2"/>
    <x v="6"/>
    <x v="1"/>
    <x v="10"/>
    <x v="5"/>
  </r>
  <r>
    <x v="379"/>
    <x v="1"/>
    <x v="36"/>
    <x v="2"/>
    <x v="6"/>
    <x v="1"/>
    <x v="10"/>
    <x v="5"/>
  </r>
  <r>
    <x v="380"/>
    <x v="1"/>
    <x v="22"/>
    <x v="2"/>
    <x v="6"/>
    <x v="1"/>
    <x v="10"/>
    <x v="4"/>
  </r>
  <r>
    <x v="381"/>
    <x v="1"/>
    <x v="21"/>
    <x v="2"/>
    <x v="6"/>
    <x v="1"/>
    <x v="10"/>
    <x v="4"/>
  </r>
  <r>
    <x v="382"/>
    <x v="1"/>
    <x v="25"/>
    <x v="2"/>
    <x v="6"/>
    <x v="1"/>
    <x v="10"/>
    <x v="4"/>
  </r>
  <r>
    <x v="383"/>
    <x v="1"/>
    <x v="42"/>
    <x v="2"/>
    <x v="3"/>
    <x v="2"/>
    <x v="10"/>
    <x v="6"/>
  </r>
  <r>
    <x v="384"/>
    <x v="1"/>
    <x v="41"/>
    <x v="2"/>
    <x v="1"/>
    <x v="1"/>
    <x v="10"/>
    <x v="6"/>
  </r>
  <r>
    <x v="385"/>
    <x v="2"/>
    <x v="32"/>
    <x v="2"/>
    <x v="3"/>
    <x v="1"/>
    <x v="10"/>
    <x v="5"/>
  </r>
  <r>
    <x v="386"/>
    <x v="1"/>
    <x v="25"/>
    <x v="2"/>
    <x v="1"/>
    <x v="1"/>
    <x v="10"/>
    <x v="4"/>
  </r>
  <r>
    <x v="387"/>
    <x v="1"/>
    <x v="63"/>
    <x v="2"/>
    <x v="3"/>
    <x v="1"/>
    <x v="10"/>
    <x v="8"/>
  </r>
  <r>
    <x v="388"/>
    <x v="1"/>
    <x v="56"/>
    <x v="2"/>
    <x v="3"/>
    <x v="1"/>
    <x v="10"/>
    <x v="7"/>
  </r>
  <r>
    <x v="389"/>
    <x v="2"/>
    <x v="36"/>
    <x v="2"/>
    <x v="16"/>
    <x v="1"/>
    <x v="10"/>
    <x v="5"/>
  </r>
  <r>
    <x v="390"/>
    <x v="2"/>
    <x v="58"/>
    <x v="2"/>
    <x v="3"/>
    <x v="1"/>
    <x v="10"/>
    <x v="8"/>
  </r>
  <r>
    <x v="391"/>
    <x v="1"/>
    <x v="0"/>
    <x v="2"/>
    <x v="16"/>
    <x v="1"/>
    <x v="10"/>
    <x v="1"/>
  </r>
  <r>
    <x v="392"/>
    <x v="1"/>
    <x v="50"/>
    <x v="2"/>
    <x v="4"/>
    <x v="1"/>
    <x v="10"/>
    <x v="7"/>
  </r>
  <r>
    <x v="393"/>
    <x v="1"/>
    <x v="33"/>
    <x v="2"/>
    <x v="4"/>
    <x v="1"/>
    <x v="10"/>
    <x v="5"/>
  </r>
  <r>
    <x v="394"/>
    <x v="1"/>
    <x v="0"/>
    <x v="2"/>
    <x v="4"/>
    <x v="1"/>
    <x v="10"/>
    <x v="1"/>
  </r>
  <r>
    <x v="395"/>
    <x v="1"/>
    <x v="37"/>
    <x v="2"/>
    <x v="3"/>
    <x v="1"/>
    <x v="10"/>
    <x v="6"/>
  </r>
  <r>
    <x v="396"/>
    <x v="1"/>
    <x v="52"/>
    <x v="2"/>
    <x v="3"/>
    <x v="1"/>
    <x v="10"/>
    <x v="7"/>
  </r>
  <r>
    <x v="397"/>
    <x v="2"/>
    <x v="16"/>
    <x v="2"/>
    <x v="3"/>
    <x v="1"/>
    <x v="10"/>
    <x v="3"/>
  </r>
  <r>
    <x v="398"/>
    <x v="1"/>
    <x v="44"/>
    <x v="2"/>
    <x v="3"/>
    <x v="1"/>
    <x v="10"/>
    <x v="6"/>
  </r>
  <r>
    <x v="399"/>
    <x v="1"/>
    <x v="62"/>
    <x v="2"/>
    <x v="3"/>
    <x v="1"/>
    <x v="10"/>
    <x v="8"/>
  </r>
  <r>
    <x v="400"/>
    <x v="1"/>
    <x v="49"/>
    <x v="2"/>
    <x v="3"/>
    <x v="1"/>
    <x v="10"/>
    <x v="7"/>
  </r>
  <r>
    <x v="401"/>
    <x v="1"/>
    <x v="32"/>
    <x v="2"/>
    <x v="5"/>
    <x v="1"/>
    <x v="10"/>
    <x v="5"/>
  </r>
  <r>
    <x v="402"/>
    <x v="2"/>
    <x v="31"/>
    <x v="2"/>
    <x v="1"/>
    <x v="1"/>
    <x v="10"/>
    <x v="5"/>
  </r>
  <r>
    <x v="403"/>
    <x v="2"/>
    <x v="44"/>
    <x v="2"/>
    <x v="3"/>
    <x v="1"/>
    <x v="10"/>
    <x v="6"/>
  </r>
  <r>
    <x v="404"/>
    <x v="1"/>
    <x v="55"/>
    <x v="2"/>
    <x v="3"/>
    <x v="1"/>
    <x v="10"/>
    <x v="7"/>
  </r>
  <r>
    <x v="405"/>
    <x v="1"/>
    <x v="40"/>
    <x v="2"/>
    <x v="3"/>
    <x v="1"/>
    <x v="10"/>
    <x v="6"/>
  </r>
  <r>
    <x v="406"/>
    <x v="2"/>
    <x v="18"/>
    <x v="2"/>
    <x v="3"/>
    <x v="1"/>
    <x v="10"/>
    <x v="4"/>
  </r>
  <r>
    <x v="407"/>
    <x v="2"/>
    <x v="40"/>
    <x v="2"/>
    <x v="3"/>
    <x v="1"/>
    <x v="10"/>
    <x v="6"/>
  </r>
  <r>
    <x v="408"/>
    <x v="1"/>
    <x v="43"/>
    <x v="2"/>
    <x v="3"/>
    <x v="1"/>
    <x v="10"/>
    <x v="6"/>
  </r>
  <r>
    <x v="409"/>
    <x v="1"/>
    <x v="27"/>
    <x v="2"/>
    <x v="3"/>
    <x v="1"/>
    <x v="10"/>
    <x v="5"/>
  </r>
  <r>
    <x v="410"/>
    <x v="2"/>
    <x v="69"/>
    <x v="2"/>
    <x v="3"/>
    <x v="1"/>
    <x v="10"/>
    <x v="0"/>
  </r>
  <r>
    <x v="411"/>
    <x v="1"/>
    <x v="56"/>
    <x v="2"/>
    <x v="3"/>
    <x v="1"/>
    <x v="10"/>
    <x v="7"/>
  </r>
  <r>
    <x v="412"/>
    <x v="1"/>
    <x v="46"/>
    <x v="2"/>
    <x v="3"/>
    <x v="1"/>
    <x v="10"/>
    <x v="6"/>
  </r>
  <r>
    <x v="413"/>
    <x v="1"/>
    <x v="47"/>
    <x v="2"/>
    <x v="3"/>
    <x v="1"/>
    <x v="10"/>
    <x v="7"/>
  </r>
  <r>
    <x v="414"/>
    <x v="1"/>
    <x v="44"/>
    <x v="2"/>
    <x v="3"/>
    <x v="1"/>
    <x v="10"/>
    <x v="6"/>
  </r>
  <r>
    <x v="415"/>
    <x v="1"/>
    <x v="48"/>
    <x v="2"/>
    <x v="3"/>
    <x v="1"/>
    <x v="10"/>
    <x v="7"/>
  </r>
  <r>
    <x v="416"/>
    <x v="1"/>
    <x v="40"/>
    <x v="2"/>
    <x v="3"/>
    <x v="1"/>
    <x v="10"/>
    <x v="6"/>
  </r>
  <r>
    <x v="417"/>
    <x v="1"/>
    <x v="20"/>
    <x v="2"/>
    <x v="4"/>
    <x v="1"/>
    <x v="10"/>
    <x v="4"/>
  </r>
  <r>
    <x v="418"/>
    <x v="1"/>
    <x v="35"/>
    <x v="2"/>
    <x v="4"/>
    <x v="1"/>
    <x v="10"/>
    <x v="5"/>
  </r>
  <r>
    <x v="419"/>
    <x v="2"/>
    <x v="35"/>
    <x v="2"/>
    <x v="4"/>
    <x v="1"/>
    <x v="10"/>
    <x v="5"/>
  </r>
  <r>
    <x v="420"/>
    <x v="1"/>
    <x v="34"/>
    <x v="2"/>
    <x v="4"/>
    <x v="1"/>
    <x v="10"/>
    <x v="5"/>
  </r>
  <r>
    <x v="421"/>
    <x v="1"/>
    <x v="36"/>
    <x v="2"/>
    <x v="4"/>
    <x v="1"/>
    <x v="10"/>
    <x v="5"/>
  </r>
  <r>
    <x v="422"/>
    <x v="1"/>
    <x v="51"/>
    <x v="2"/>
    <x v="3"/>
    <x v="1"/>
    <x v="10"/>
    <x v="7"/>
  </r>
  <r>
    <x v="423"/>
    <x v="1"/>
    <x v="42"/>
    <x v="2"/>
    <x v="3"/>
    <x v="1"/>
    <x v="10"/>
    <x v="6"/>
  </r>
  <r>
    <x v="424"/>
    <x v="2"/>
    <x v="52"/>
    <x v="2"/>
    <x v="3"/>
    <x v="1"/>
    <x v="10"/>
    <x v="7"/>
  </r>
  <r>
    <x v="425"/>
    <x v="1"/>
    <x v="43"/>
    <x v="2"/>
    <x v="3"/>
    <x v="1"/>
    <x v="10"/>
    <x v="6"/>
  </r>
  <r>
    <x v="426"/>
    <x v="1"/>
    <x v="36"/>
    <x v="2"/>
    <x v="3"/>
    <x v="1"/>
    <x v="10"/>
    <x v="5"/>
  </r>
  <r>
    <x v="427"/>
    <x v="1"/>
    <x v="16"/>
    <x v="2"/>
    <x v="3"/>
    <x v="1"/>
    <x v="10"/>
    <x v="3"/>
  </r>
  <r>
    <x v="428"/>
    <x v="2"/>
    <x v="12"/>
    <x v="2"/>
    <x v="3"/>
    <x v="1"/>
    <x v="10"/>
    <x v="3"/>
  </r>
  <r>
    <x v="429"/>
    <x v="2"/>
    <x v="8"/>
    <x v="2"/>
    <x v="3"/>
    <x v="1"/>
    <x v="10"/>
    <x v="3"/>
  </r>
  <r>
    <x v="430"/>
    <x v="1"/>
    <x v="40"/>
    <x v="2"/>
    <x v="6"/>
    <x v="1"/>
    <x v="10"/>
    <x v="6"/>
  </r>
  <r>
    <x v="431"/>
    <x v="2"/>
    <x v="39"/>
    <x v="2"/>
    <x v="6"/>
    <x v="1"/>
    <x v="10"/>
    <x v="6"/>
  </r>
  <r>
    <x v="432"/>
    <x v="1"/>
    <x v="21"/>
    <x v="2"/>
    <x v="16"/>
    <x v="1"/>
    <x v="10"/>
    <x v="4"/>
  </r>
  <r>
    <x v="433"/>
    <x v="1"/>
    <x v="44"/>
    <x v="2"/>
    <x v="3"/>
    <x v="1"/>
    <x v="10"/>
    <x v="6"/>
  </r>
  <r>
    <x v="434"/>
    <x v="1"/>
    <x v="18"/>
    <x v="2"/>
    <x v="3"/>
    <x v="1"/>
    <x v="10"/>
    <x v="4"/>
  </r>
  <r>
    <x v="435"/>
    <x v="1"/>
    <x v="17"/>
    <x v="2"/>
    <x v="1"/>
    <x v="1"/>
    <x v="10"/>
    <x v="4"/>
  </r>
  <r>
    <x v="436"/>
    <x v="1"/>
    <x v="39"/>
    <x v="2"/>
    <x v="1"/>
    <x v="1"/>
    <x v="10"/>
    <x v="6"/>
  </r>
  <r>
    <x v="437"/>
    <x v="2"/>
    <x v="41"/>
    <x v="2"/>
    <x v="1"/>
    <x v="1"/>
    <x v="10"/>
    <x v="6"/>
  </r>
  <r>
    <x v="438"/>
    <x v="1"/>
    <x v="43"/>
    <x v="2"/>
    <x v="3"/>
    <x v="1"/>
    <x v="10"/>
    <x v="6"/>
  </r>
  <r>
    <x v="439"/>
    <x v="1"/>
    <x v="21"/>
    <x v="2"/>
    <x v="1"/>
    <x v="1"/>
    <x v="10"/>
    <x v="4"/>
  </r>
  <r>
    <x v="440"/>
    <x v="2"/>
    <x v="35"/>
    <x v="2"/>
    <x v="1"/>
    <x v="1"/>
    <x v="10"/>
    <x v="5"/>
  </r>
  <r>
    <x v="441"/>
    <x v="1"/>
    <x v="52"/>
    <x v="2"/>
    <x v="3"/>
    <x v="1"/>
    <x v="10"/>
    <x v="7"/>
  </r>
  <r>
    <x v="442"/>
    <x v="1"/>
    <x v="19"/>
    <x v="2"/>
    <x v="4"/>
    <x v="1"/>
    <x v="10"/>
    <x v="4"/>
  </r>
  <r>
    <x v="443"/>
    <x v="1"/>
    <x v="40"/>
    <x v="2"/>
    <x v="4"/>
    <x v="1"/>
    <x v="10"/>
    <x v="6"/>
  </r>
  <r>
    <x v="444"/>
    <x v="2"/>
    <x v="40"/>
    <x v="2"/>
    <x v="4"/>
    <x v="1"/>
    <x v="10"/>
    <x v="6"/>
  </r>
  <r>
    <x v="445"/>
    <x v="1"/>
    <x v="26"/>
    <x v="2"/>
    <x v="4"/>
    <x v="1"/>
    <x v="10"/>
    <x v="4"/>
  </r>
  <r>
    <x v="446"/>
    <x v="1"/>
    <x v="46"/>
    <x v="2"/>
    <x v="4"/>
    <x v="1"/>
    <x v="10"/>
    <x v="6"/>
  </r>
  <r>
    <x v="447"/>
    <x v="1"/>
    <x v="34"/>
    <x v="2"/>
    <x v="4"/>
    <x v="1"/>
    <x v="10"/>
    <x v="5"/>
  </r>
  <r>
    <x v="448"/>
    <x v="2"/>
    <x v="17"/>
    <x v="2"/>
    <x v="2"/>
    <x v="1"/>
    <x v="10"/>
    <x v="4"/>
  </r>
  <r>
    <x v="449"/>
    <x v="1"/>
    <x v="61"/>
    <x v="2"/>
    <x v="5"/>
    <x v="1"/>
    <x v="10"/>
    <x v="8"/>
  </r>
  <r>
    <x v="450"/>
    <x v="3"/>
    <x v="70"/>
    <x v="3"/>
    <x v="17"/>
    <x v="4"/>
    <x v="10"/>
    <x v="10"/>
  </r>
  <r>
    <x v="451"/>
    <x v="3"/>
    <x v="70"/>
    <x v="3"/>
    <x v="17"/>
    <x v="4"/>
    <x v="10"/>
    <x v="10"/>
  </r>
  <r>
    <x v="452"/>
    <x v="3"/>
    <x v="70"/>
    <x v="3"/>
    <x v="17"/>
    <x v="4"/>
    <x v="10"/>
    <x v="10"/>
  </r>
  <r>
    <x v="453"/>
    <x v="3"/>
    <x v="70"/>
    <x v="3"/>
    <x v="17"/>
    <x v="4"/>
    <x v="10"/>
    <x v="10"/>
  </r>
  <r>
    <x v="454"/>
    <x v="3"/>
    <x v="70"/>
    <x v="3"/>
    <x v="17"/>
    <x v="4"/>
    <x v="10"/>
    <x v="10"/>
  </r>
  <r>
    <x v="455"/>
    <x v="3"/>
    <x v="70"/>
    <x v="3"/>
    <x v="17"/>
    <x v="4"/>
    <x v="10"/>
    <x v="10"/>
  </r>
  <r>
    <x v="456"/>
    <x v="3"/>
    <x v="70"/>
    <x v="3"/>
    <x v="17"/>
    <x v="4"/>
    <x v="10"/>
    <x v="10"/>
  </r>
  <r>
    <x v="457"/>
    <x v="3"/>
    <x v="70"/>
    <x v="3"/>
    <x v="17"/>
    <x v="4"/>
    <x v="10"/>
    <x v="10"/>
  </r>
  <r>
    <x v="458"/>
    <x v="3"/>
    <x v="70"/>
    <x v="3"/>
    <x v="17"/>
    <x v="4"/>
    <x v="10"/>
    <x v="10"/>
  </r>
  <r>
    <x v="459"/>
    <x v="3"/>
    <x v="70"/>
    <x v="3"/>
    <x v="17"/>
    <x v="4"/>
    <x v="10"/>
    <x v="10"/>
  </r>
  <r>
    <x v="460"/>
    <x v="3"/>
    <x v="70"/>
    <x v="3"/>
    <x v="17"/>
    <x v="4"/>
    <x v="10"/>
    <x v="10"/>
  </r>
  <r>
    <x v="461"/>
    <x v="3"/>
    <x v="70"/>
    <x v="3"/>
    <x v="17"/>
    <x v="4"/>
    <x v="10"/>
    <x v="10"/>
  </r>
  <r>
    <x v="462"/>
    <x v="3"/>
    <x v="70"/>
    <x v="3"/>
    <x v="17"/>
    <x v="4"/>
    <x v="10"/>
    <x v="10"/>
  </r>
  <r>
    <x v="463"/>
    <x v="3"/>
    <x v="70"/>
    <x v="3"/>
    <x v="17"/>
    <x v="4"/>
    <x v="10"/>
    <x v="10"/>
  </r>
  <r>
    <x v="464"/>
    <x v="3"/>
    <x v="70"/>
    <x v="3"/>
    <x v="17"/>
    <x v="4"/>
    <x v="10"/>
    <x v="10"/>
  </r>
  <r>
    <x v="465"/>
    <x v="3"/>
    <x v="70"/>
    <x v="3"/>
    <x v="17"/>
    <x v="4"/>
    <x v="10"/>
    <x v="10"/>
  </r>
  <r>
    <x v="466"/>
    <x v="3"/>
    <x v="70"/>
    <x v="3"/>
    <x v="17"/>
    <x v="4"/>
    <x v="10"/>
    <x v="10"/>
  </r>
  <r>
    <x v="467"/>
    <x v="3"/>
    <x v="70"/>
    <x v="3"/>
    <x v="17"/>
    <x v="4"/>
    <x v="10"/>
    <x v="10"/>
  </r>
  <r>
    <x v="468"/>
    <x v="3"/>
    <x v="70"/>
    <x v="3"/>
    <x v="17"/>
    <x v="4"/>
    <x v="10"/>
    <x v="10"/>
  </r>
  <r>
    <x v="469"/>
    <x v="3"/>
    <x v="70"/>
    <x v="3"/>
    <x v="17"/>
    <x v="4"/>
    <x v="10"/>
    <x v="10"/>
  </r>
  <r>
    <x v="470"/>
    <x v="3"/>
    <x v="70"/>
    <x v="3"/>
    <x v="17"/>
    <x v="4"/>
    <x v="10"/>
    <x v="10"/>
  </r>
  <r>
    <x v="471"/>
    <x v="3"/>
    <x v="70"/>
    <x v="3"/>
    <x v="17"/>
    <x v="4"/>
    <x v="10"/>
    <x v="10"/>
  </r>
  <r>
    <x v="472"/>
    <x v="3"/>
    <x v="70"/>
    <x v="3"/>
    <x v="17"/>
    <x v="4"/>
    <x v="10"/>
    <x v="10"/>
  </r>
  <r>
    <x v="473"/>
    <x v="3"/>
    <x v="70"/>
    <x v="3"/>
    <x v="17"/>
    <x v="4"/>
    <x v="10"/>
    <x v="10"/>
  </r>
  <r>
    <x v="474"/>
    <x v="3"/>
    <x v="70"/>
    <x v="3"/>
    <x v="17"/>
    <x v="4"/>
    <x v="10"/>
    <x v="10"/>
  </r>
  <r>
    <x v="475"/>
    <x v="3"/>
    <x v="70"/>
    <x v="3"/>
    <x v="17"/>
    <x v="4"/>
    <x v="10"/>
    <x v="10"/>
  </r>
  <r>
    <x v="476"/>
    <x v="3"/>
    <x v="70"/>
    <x v="3"/>
    <x v="17"/>
    <x v="4"/>
    <x v="10"/>
    <x v="10"/>
  </r>
  <r>
    <x v="477"/>
    <x v="3"/>
    <x v="70"/>
    <x v="3"/>
    <x v="17"/>
    <x v="4"/>
    <x v="10"/>
    <x v="10"/>
  </r>
  <r>
    <x v="478"/>
    <x v="3"/>
    <x v="70"/>
    <x v="3"/>
    <x v="17"/>
    <x v="4"/>
    <x v="10"/>
    <x v="10"/>
  </r>
  <r>
    <x v="479"/>
    <x v="3"/>
    <x v="70"/>
    <x v="3"/>
    <x v="17"/>
    <x v="4"/>
    <x v="10"/>
    <x v="10"/>
  </r>
  <r>
    <x v="480"/>
    <x v="3"/>
    <x v="70"/>
    <x v="3"/>
    <x v="17"/>
    <x v="4"/>
    <x v="10"/>
    <x v="10"/>
  </r>
  <r>
    <x v="481"/>
    <x v="3"/>
    <x v="70"/>
    <x v="3"/>
    <x v="17"/>
    <x v="4"/>
    <x v="10"/>
    <x v="10"/>
  </r>
  <r>
    <x v="482"/>
    <x v="3"/>
    <x v="70"/>
    <x v="3"/>
    <x v="17"/>
    <x v="4"/>
    <x v="10"/>
    <x v="10"/>
  </r>
  <r>
    <x v="483"/>
    <x v="3"/>
    <x v="70"/>
    <x v="3"/>
    <x v="17"/>
    <x v="4"/>
    <x v="10"/>
    <x v="10"/>
  </r>
  <r>
    <x v="484"/>
    <x v="3"/>
    <x v="70"/>
    <x v="3"/>
    <x v="17"/>
    <x v="4"/>
    <x v="10"/>
    <x v="10"/>
  </r>
  <r>
    <x v="485"/>
    <x v="3"/>
    <x v="70"/>
    <x v="3"/>
    <x v="17"/>
    <x v="4"/>
    <x v="10"/>
    <x v="10"/>
  </r>
  <r>
    <x v="486"/>
    <x v="3"/>
    <x v="70"/>
    <x v="3"/>
    <x v="17"/>
    <x v="4"/>
    <x v="10"/>
    <x v="10"/>
  </r>
  <r>
    <x v="487"/>
    <x v="3"/>
    <x v="70"/>
    <x v="3"/>
    <x v="17"/>
    <x v="4"/>
    <x v="10"/>
    <x v="10"/>
  </r>
  <r>
    <x v="488"/>
    <x v="3"/>
    <x v="70"/>
    <x v="3"/>
    <x v="17"/>
    <x v="4"/>
    <x v="10"/>
    <x v="10"/>
  </r>
  <r>
    <x v="489"/>
    <x v="3"/>
    <x v="70"/>
    <x v="3"/>
    <x v="17"/>
    <x v="4"/>
    <x v="10"/>
    <x v="10"/>
  </r>
  <r>
    <x v="490"/>
    <x v="3"/>
    <x v="70"/>
    <x v="3"/>
    <x v="17"/>
    <x v="4"/>
    <x v="10"/>
    <x v="10"/>
  </r>
  <r>
    <x v="491"/>
    <x v="3"/>
    <x v="70"/>
    <x v="3"/>
    <x v="17"/>
    <x v="4"/>
    <x v="10"/>
    <x v="10"/>
  </r>
  <r>
    <x v="492"/>
    <x v="3"/>
    <x v="70"/>
    <x v="3"/>
    <x v="17"/>
    <x v="4"/>
    <x v="10"/>
    <x v="10"/>
  </r>
  <r>
    <x v="493"/>
    <x v="3"/>
    <x v="70"/>
    <x v="3"/>
    <x v="17"/>
    <x v="4"/>
    <x v="10"/>
    <x v="10"/>
  </r>
  <r>
    <x v="494"/>
    <x v="3"/>
    <x v="70"/>
    <x v="3"/>
    <x v="17"/>
    <x v="4"/>
    <x v="10"/>
    <x v="10"/>
  </r>
  <r>
    <x v="495"/>
    <x v="3"/>
    <x v="70"/>
    <x v="3"/>
    <x v="17"/>
    <x v="4"/>
    <x v="10"/>
    <x v="10"/>
  </r>
  <r>
    <x v="496"/>
    <x v="3"/>
    <x v="70"/>
    <x v="3"/>
    <x v="17"/>
    <x v="4"/>
    <x v="10"/>
    <x v="10"/>
  </r>
  <r>
    <x v="497"/>
    <x v="3"/>
    <x v="70"/>
    <x v="3"/>
    <x v="17"/>
    <x v="4"/>
    <x v="10"/>
    <x v="10"/>
  </r>
  <r>
    <x v="498"/>
    <x v="3"/>
    <x v="70"/>
    <x v="3"/>
    <x v="17"/>
    <x v="4"/>
    <x v="10"/>
    <x v="10"/>
  </r>
  <r>
    <x v="499"/>
    <x v="3"/>
    <x v="70"/>
    <x v="3"/>
    <x v="17"/>
    <x v="4"/>
    <x v="10"/>
    <x v="10"/>
  </r>
  <r>
    <x v="500"/>
    <x v="3"/>
    <x v="70"/>
    <x v="3"/>
    <x v="17"/>
    <x v="4"/>
    <x v="10"/>
    <x v="10"/>
  </r>
  <r>
    <x v="501"/>
    <x v="3"/>
    <x v="70"/>
    <x v="3"/>
    <x v="17"/>
    <x v="4"/>
    <x v="10"/>
    <x v="10"/>
  </r>
  <r>
    <x v="502"/>
    <x v="3"/>
    <x v="70"/>
    <x v="3"/>
    <x v="17"/>
    <x v="4"/>
    <x v="10"/>
    <x v="10"/>
  </r>
  <r>
    <x v="503"/>
    <x v="3"/>
    <x v="70"/>
    <x v="3"/>
    <x v="17"/>
    <x v="4"/>
    <x v="10"/>
    <x v="10"/>
  </r>
  <r>
    <x v="504"/>
    <x v="3"/>
    <x v="70"/>
    <x v="3"/>
    <x v="17"/>
    <x v="4"/>
    <x v="10"/>
    <x v="10"/>
  </r>
  <r>
    <x v="505"/>
    <x v="3"/>
    <x v="70"/>
    <x v="3"/>
    <x v="17"/>
    <x v="4"/>
    <x v="10"/>
    <x v="10"/>
  </r>
  <r>
    <x v="506"/>
    <x v="3"/>
    <x v="70"/>
    <x v="3"/>
    <x v="17"/>
    <x v="4"/>
    <x v="10"/>
    <x v="10"/>
  </r>
  <r>
    <x v="507"/>
    <x v="3"/>
    <x v="70"/>
    <x v="3"/>
    <x v="17"/>
    <x v="4"/>
    <x v="10"/>
    <x v="10"/>
  </r>
  <r>
    <x v="508"/>
    <x v="3"/>
    <x v="70"/>
    <x v="3"/>
    <x v="17"/>
    <x v="4"/>
    <x v="10"/>
    <x v="10"/>
  </r>
  <r>
    <x v="509"/>
    <x v="3"/>
    <x v="70"/>
    <x v="3"/>
    <x v="17"/>
    <x v="4"/>
    <x v="10"/>
    <x v="10"/>
  </r>
  <r>
    <x v="510"/>
    <x v="3"/>
    <x v="70"/>
    <x v="3"/>
    <x v="17"/>
    <x v="4"/>
    <x v="10"/>
    <x v="10"/>
  </r>
  <r>
    <x v="511"/>
    <x v="3"/>
    <x v="70"/>
    <x v="3"/>
    <x v="17"/>
    <x v="4"/>
    <x v="10"/>
    <x v="10"/>
  </r>
  <r>
    <x v="512"/>
    <x v="3"/>
    <x v="70"/>
    <x v="3"/>
    <x v="17"/>
    <x v="4"/>
    <x v="10"/>
    <x v="10"/>
  </r>
  <r>
    <x v="513"/>
    <x v="3"/>
    <x v="70"/>
    <x v="3"/>
    <x v="17"/>
    <x v="4"/>
    <x v="10"/>
    <x v="10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pivotTable1.xml><?xml version="1.0" encoding="utf-8"?>
<pivotTableDefinition xmlns="http://schemas.openxmlformats.org/spreadsheetml/2006/main" name="Sheet26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G1:V37" firstHeaderRow="1" firstDataRow="2" firstDataCol="1"/>
  <pivotFields count="5">
    <pivotField axis="axisCol" compact="0" showAll="0" outline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showAll="0" outline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 outline="0"/>
    <pivotField compact="0" showAll="0" outline="0"/>
    <pivotField compact="0" showAll="0" outline="0"/>
  </pivotFields>
  <rowFields count="1">
    <field x="1"/>
  </rowFields>
  <colFields count="1">
    <field x="0"/>
  </colFields>
  <dataFields count="1">
    <dataField name="SUM of Kasus" fld="2" subtotal="sum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Sheet26 2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T48:AW80" firstHeaderRow="1" firstDataRow="2" firstDataCol="1"/>
  <pivotFields count="5">
    <pivotField compact="0" showAll="0" outline="0"/>
    <pivotField axis="axisRow" compact="0" showAll="0" outline="0">
      <items count="35">
        <item x="0"/>
        <item x="1"/>
        <item h="1" x="2"/>
        <item x="3"/>
        <item h="1"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h="1" x="25"/>
        <item x="26"/>
        <item x="27"/>
        <item x="28"/>
        <item x="29"/>
        <item x="30"/>
        <item x="31"/>
        <item x="32"/>
        <item h="1" x="33"/>
        <item t="default"/>
      </items>
    </pivotField>
    <pivotField dataField="1" compact="0" showAll="0" outline="0"/>
    <pivotField dataField="1" compact="0" showAll="0" outline="0"/>
    <pivotField dataField="1" compact="0" showAll="0" outline="0"/>
  </pivotFields>
  <rowFields count="1">
    <field x="1"/>
  </rowFields>
  <colFields count="1">
    <field x="-2"/>
  </colFields>
  <dataFields count="3">
    <dataField name="SUM of Kasus" fld="2" subtotal="sum" numFmtId="164"/>
    <dataField name="SUM of Sembuh" fld="3" subtotal="sum" numFmtId="164"/>
    <dataField name="SUM of Meninggal" fld="4" subtotal="sum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Sheet26 3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G74:V110" firstHeaderRow="1" firstDataRow="2" firstDataCol="1"/>
  <pivotFields count="5">
    <pivotField axis="axisCol" compact="0" showAll="0" outline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showAll="0" outline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 outline="0"/>
    <pivotField compact="0" showAll="0" outline="0"/>
    <pivotField dataField="1" compact="0" showAll="0" outline="0"/>
  </pivotFields>
  <rowFields count="1">
    <field x="1"/>
  </rowFields>
  <colFields count="1">
    <field x="0"/>
  </colFields>
  <dataFields count="1">
    <dataField name="SUM of Meninggal" fld="4" subtotal="sum" numFmtId="164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Sheet26 4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G113:V149" firstHeaderRow="1" firstDataRow="2" firstDataCol="1"/>
  <pivotFields count="5">
    <pivotField axis="axisCol" compact="0" showAll="0" outline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compact="0" showAll="0" outline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 outline="0"/>
    <pivotField dataField="1" compact="0" showAll="0" outline="0"/>
    <pivotField compact="0" showAll="0" outline="0"/>
  </pivotFields>
  <rowFields count="1">
    <field x="1"/>
  </rowFields>
  <colFields count="1">
    <field x="0"/>
  </colFields>
  <dataFields count="1">
    <dataField name="SUM of Sembuh" fld="3" subtotal="sum" numFmtId="164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el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6:C12" firstHeaderRow="1" firstDataRow="2" firstDataCol="1" rowPageCount="1" colPageCount="1"/>
  <pivotFields count="8">
    <pivotField axis="axisPage" dataField="1" compact="0" showAll="0" outline="0">
      <items count="5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axis="axisRow" compact="0" showAll="0" outline="0">
      <items count="5">
        <item x="0"/>
        <item x="1"/>
        <item x="2"/>
        <item x="3"/>
        <item t="default"/>
      </items>
    </pivotField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</pivotFields>
  <rowFields count="1">
    <field x="1"/>
  </rowFields>
  <colFields count="1">
    <field x="-2"/>
  </colFields>
  <pageFields count="1">
    <pageField fld="0" hier="-1"/>
  </pageFields>
  <dataFields count="2">
    <dataField name="Persen" fld="0" subtotal="countNums" numFmtId="168"/>
    <dataField name="No**" fld="0" numFmtId="164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abel 2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44:C50" firstHeaderRow="1" firstDataRow="2" firstDataCol="1" rowPageCount="1" colPageCount="1"/>
  <pivotFields count="8">
    <pivotField axis="axisPage" dataField="1" compact="0" showAll="0" outline="0">
      <items count="5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compact="0" showAll="0" outline="0"/>
    <pivotField compact="0" showAll="0" outline="0"/>
    <pivotField axis="axisRow" compact="0" showAll="0" outline="0">
      <items count="5">
        <item x="0"/>
        <item x="1"/>
        <item x="2"/>
        <item x="3"/>
        <item t="default"/>
      </items>
    </pivotField>
    <pivotField compact="0" showAll="0" outline="0"/>
    <pivotField compact="0" showAll="0" outline="0"/>
    <pivotField compact="0" showAll="0" outline="0"/>
    <pivotField compact="0" showAll="0" outline="0"/>
  </pivotFields>
  <rowFields count="1">
    <field x="3"/>
  </rowFields>
  <colFields count="1">
    <field x="-2"/>
  </colFields>
  <pageFields count="1">
    <pageField fld="0" hier="-1"/>
  </pageFields>
  <dataFields count="2">
    <dataField name="Persen" fld="0" subtotal="countNums" numFmtId="168"/>
    <dataField name="No**" fld="0" numFmtId="164"/>
  </dataField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Tabel 3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55:C62" firstHeaderRow="1" firstDataRow="2" firstDataCol="1" rowPageCount="1" colPageCount="1"/>
  <pivotFields count="8">
    <pivotField axis="axisPage" dataField="1" compact="0" showAll="0" outline="0">
      <items count="5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compact="0" showAll="0" outline="0"/>
    <pivotField compact="0" showAll="0" outline="0"/>
    <pivotField compact="0" showAll="0" outline="0"/>
    <pivotField compact="0" showAll="0" outline="0"/>
    <pivotField axis="axisRow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compact="0" showAll="0" outline="0"/>
  </pivotFields>
  <rowFields count="1">
    <field x="5"/>
  </rowFields>
  <colFields count="1">
    <field x="-2"/>
  </colFields>
  <pageFields count="1">
    <pageField fld="0" hier="-1"/>
  </pageFields>
  <dataFields count="2">
    <dataField name="Persen" fld="0" subtotal="countNums" numFmtId="168"/>
    <dataField name="No**" fld="0" numFmtId="164"/>
  </dataField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Tabel 4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66:C86" firstHeaderRow="1" firstDataRow="2" firstDataCol="1" rowPageCount="1" colPageCount="1"/>
  <pivotFields count="8">
    <pivotField axis="axisPage" dataField="1" compact="0" showAll="0" outline="0">
      <items count="5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compact="0" showAll="0" outline="0"/>
    <pivotField compact="0" showAll="0" outline="0"/>
    <pivotField compact="0" showAll="0" outline="0"/>
    <pivotField axis="axisRow" compact="0" showAll="0" outline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 outline="0"/>
    <pivotField compact="0" showAll="0" outline="0"/>
    <pivotField compact="0" showAll="0" outline="0"/>
  </pivotFields>
  <rowFields count="1">
    <field x="4"/>
  </rowFields>
  <colFields count="1">
    <field x="-2"/>
  </colFields>
  <pageFields count="1">
    <pageField fld="0" hier="-1"/>
  </pageFields>
  <dataFields count="2">
    <dataField name="Persen" fld="0" subtotal="countNums" numFmtId="168"/>
    <dataField name="No**" fld="0" numFmtId="164"/>
  </dataField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le_1" displayName="Table_1" ref="I3:K37" headerRowCount="0" totalsRowCount="0" totalsRowShown="0">
  <tableColumns count="3">
    <tableColumn id="1" name="Column1"/>
    <tableColumn id="2" name="Column2"/>
    <tableColumn id="3" name="Column3"/>
  </tableColumns>
</table>
</file>

<file path=xl/tables/table2.xml><?xml version="1.0" encoding="utf-8"?>
<table xmlns="http://schemas.openxmlformats.org/spreadsheetml/2006/main" id="2" name="Table_2" displayName="Table_2" ref="A1:M104" headerRowCount="0" totalsRowCount="0" totalsRowShown="0">
  <tableColumns count="13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s://datawrapper.dwcdn.net/MwHOx/5/" TargetMode="External"/><Relationship Id="rId3" Type="http://schemas.openxmlformats.org/officeDocument/2006/relationships/hyperlink" Target="https://datawrapper.dwcdn.net/BA77E/6/" TargetMode="External"/><Relationship Id="rId4" Type="http://schemas.openxmlformats.org/officeDocument/2006/relationships/hyperlink" Target="https://datawrapper.dwcdn.net/BA77E/6/" TargetMode="External"/><Relationship Id="rId5" Type="http://schemas.openxmlformats.org/officeDocument/2006/relationships/hyperlink" Target="https://datawrapper.dwcdn.net/0p5op/17/" TargetMode="External"/><Relationship Id="rId6" Type="http://schemas.openxmlformats.org/officeDocument/2006/relationships/drawing" Target="../drawings/drawing2.xml"/><Relationship Id="rId7" Type="http://schemas.openxmlformats.org/officeDocument/2006/relationships/vmlDrawing" Target="../drawings/vmlDrawing2.vml"/><Relationship Id="rId8" Type="http://schemas.openxmlformats.org/officeDocument/2006/relationships/table" Target="../tables/table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hyperlink" Target="http://covid19.ternatekota.go.id/" TargetMode="External"/><Relationship Id="rId3" Type="http://schemas.openxmlformats.org/officeDocument/2006/relationships/drawing" Target="../drawings/drawing4.xml"/><Relationship Id="rId4" Type="http://schemas.openxmlformats.org/officeDocument/2006/relationships/vmlDrawing" Target="../drawings/vmlDrawing3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hyperlink" Target="https://corona.jakarta.go.id/id/data" TargetMode="External"/><Relationship Id="rId3" Type="http://schemas.openxmlformats.org/officeDocument/2006/relationships/hyperlink" Target="https://www.ayobandung.com/read/2020/04/07/85258/rapid-test-covid-19-di-jabar-826-orang-terindikasi-positif" TargetMode="External"/><Relationship Id="rId4" Type="http://schemas.openxmlformats.org/officeDocument/2006/relationships/hyperlink" Target="https://news.detik.com/berita-jawa-timur/d-4968894/7279-rapid-test-di-jatim-169-positif-hasil-swab-15-orang-positif" TargetMode="External"/><Relationship Id="rId5" Type="http://schemas.openxmlformats.org/officeDocument/2006/relationships/hyperlink" Target="https://www.tribunnews.com/corona/2020/04/04/hasil-rapid-test-jawa-tengah-37-orang-dinyatakan-positif-covid-19" TargetMode="External"/><Relationship Id="rId6" Type="http://schemas.openxmlformats.org/officeDocument/2006/relationships/hyperlink" Target="https://www.cnnindonesia.com/nasional/20200406223115-20-490986/hasil-rapid-test-di-banten-201-orang-dinyatakan-positif?utm_source=twitter&amp;utm_medium=oa&amp;utm_content=cnnindonesia&amp;utm_campaign=cmssocmed" TargetMode="External"/><Relationship Id="rId7" Type="http://schemas.openxmlformats.org/officeDocument/2006/relationships/hyperlink" Target="https://babelreview.co.id/hasil-rapid-test-492-orang-di-babel-12-orang-reaktif-mikron-ayo-jangan-takut-ini-untuk-deteksi-dini" TargetMode="External"/><Relationship Id="rId8" Type="http://schemas.openxmlformats.org/officeDocument/2006/relationships/hyperlink" Target="https://www.beritasatu.com/nasional/618073-kemkes-bantu-4800-rapid-test-covid19-ke-dinkes-bengkulu" TargetMode="External"/><Relationship Id="rId9" Type="http://schemas.openxmlformats.org/officeDocument/2006/relationships/hyperlink" Target="https://corona.kepriprov.go.id/data.phtml" TargetMode="External"/><Relationship Id="rId10" Type="http://schemas.openxmlformats.org/officeDocument/2006/relationships/hyperlink" Target="https://www.kompas.tv/article/72969/jakarta-terima-100-ribu-alat-rapid-test-corona-ini-warga-yang-dapat-prioritas" TargetMode="External"/><Relationship Id="rId11" Type="http://schemas.openxmlformats.org/officeDocument/2006/relationships/hyperlink" Target="https://www.cnnindonesia.com/nasional/20200401101920-20-488994/18077-orang-di-jakarta-rapid-test-299-positif-corona" TargetMode="External"/><Relationship Id="rId12" Type="http://schemas.openxmlformats.org/officeDocument/2006/relationships/hyperlink" Target="https://www.liputan6.com/news/read/4216434/jawa-barat-dapat-bantuan-50-ribu-rapid-test-bantu-cari-sebaran-corona-covid" TargetMode="External"/><Relationship Id="rId13" Type="http://schemas.openxmlformats.org/officeDocument/2006/relationships/hyperlink" Target="https://www.cnnindonesia.com/nasional/20200401182606-20-489307/hasil-rapid-test-di-jabar-409-orang-positif-corona" TargetMode="External"/><Relationship Id="rId14" Type="http://schemas.openxmlformats.org/officeDocument/2006/relationships/hyperlink" Target="https://news.detik.com/berita-jawa-timur/d-4955186/18400-alat-rapid-test-siap-digunakan-di-jatim-ini-prioritasnya" TargetMode="External"/><Relationship Id="rId15" Type="http://schemas.openxmlformats.org/officeDocument/2006/relationships/hyperlink" Target="https://regional.kompas.com/read/2020/03/28/17354561/dapat-tambahan-12000-rapid-test-corona-banten-belum-berencana-gelar-tes" TargetMode="External"/><Relationship Id="rId16" Type="http://schemas.openxmlformats.org/officeDocument/2006/relationships/hyperlink" Target="https://regional.kompas.com/read/2020/03/28/17354561/dapat-tambahan-12000-rapid-test-corona-banten-belum-berencana-gelar-tes" TargetMode="External"/><Relationship Id="rId17" Type="http://schemas.openxmlformats.org/officeDocument/2006/relationships/hyperlink" Target="https://regional.kompas.com/read/2020/04/01/21472461/hasil-rapid-test-106-orang-positif-corona-di-tangerang-dan-tangsel?page=2" TargetMode="External"/><Relationship Id="rId18" Type="http://schemas.openxmlformats.org/officeDocument/2006/relationships/hyperlink" Target="https://regional.kompas.com/read/2020/04/01/21472461/hasil-rapid-test-106-orang-positif-corona-di-tangerang-dan-tangsel?page=2" TargetMode="External"/><Relationship Id="rId19" Type="http://schemas.openxmlformats.org/officeDocument/2006/relationships/hyperlink" Target="https://regional.kompas.com/read/2020/04/01/21472461/hasil-rapid-test-106-orang-positif-corona-di-tangerang-dan-tangsel?page=2" TargetMode="External"/><Relationship Id="rId20" Type="http://schemas.openxmlformats.org/officeDocument/2006/relationships/hyperlink" Target="https://regional.kompas.com/read/2020/04/01/21472461/hasil-rapid-test-106-orang-positif-corona-di-tangerang-dan-tangsel?page=2" TargetMode="External"/><Relationship Id="rId21" Type="http://schemas.openxmlformats.org/officeDocument/2006/relationships/hyperlink" Target="https://regional.kompas.com/read/2020/04/01/21472461/hasil-rapid-test-106-orang-positif-corona-di-tangerang-dan-tangsel?page=2" TargetMode="External"/><Relationship Id="rId22" Type="http://schemas.openxmlformats.org/officeDocument/2006/relationships/hyperlink" Target="https://regional.kompas.com/read/2020/04/01/21472461/hasil-rapid-test-106-orang-positif-corona-di-tangerang-dan-tangsel?page=2" TargetMode="External"/><Relationship Id="rId23" Type="http://schemas.openxmlformats.org/officeDocument/2006/relationships/hyperlink" Target="https://regional.kompas.com/read/2020/04/01/21472461/hasil-rapid-test-106-orang-positif-corona-di-tangerang-dan-tangsel?page=2" TargetMode="External"/><Relationship Id="rId24" Type="http://schemas.openxmlformats.org/officeDocument/2006/relationships/hyperlink" Target="https://regional.kompas.com/read/2020/04/01/21472461/hasil-rapid-test-106-orang-positif-corona-di-tangerang-dan-tangsel?page=2" TargetMode="External"/><Relationship Id="rId25" Type="http://schemas.openxmlformats.org/officeDocument/2006/relationships/hyperlink" Target="https://www.merdeka.com/jakarta/20532-rapid-test-di-dki-428-dinyatakan-positif-covid-19.html" TargetMode="External"/><Relationship Id="rId26" Type="http://schemas.openxmlformats.org/officeDocument/2006/relationships/vmlDrawing" Target="../drawings/vmlDrawing4.v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vmlDrawing" Target="../drawings/vmlDrawing5.v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table" Target="../tables/table2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hyperlink" Target="https://covid19.go.id/peta-sebaran" TargetMode="Externa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hyperlink" Target="http://covid-monitoring.kemkes.go.id/" TargetMode="External"/><Relationship Id="rId2" Type="http://schemas.openxmlformats.org/officeDocument/2006/relationships/drawing" Target="../drawings/drawing7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vmlDrawing" Target="../drawings/vmlDrawing6.v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hyperlink" Target="http://covid-monitoring.kemkes.go.id/" TargetMode="External"/><Relationship Id="rId2" Type="http://schemas.openxmlformats.org/officeDocument/2006/relationships/drawing" Target="../drawings/drawing8.xml"/><Relationship Id="rId3" Type="http://schemas.openxmlformats.org/officeDocument/2006/relationships/pivotTable" Target="../pivotTables/pivotTable5.xml"/><Relationship Id="rId4" Type="http://schemas.openxmlformats.org/officeDocument/2006/relationships/pivotTable" Target="../pivotTables/pivotTable6.xml"/><Relationship Id="rId5" Type="http://schemas.openxmlformats.org/officeDocument/2006/relationships/pivotTable" Target="../pivotTables/pivotTable7.xml"/><Relationship Id="rId6" Type="http://schemas.openxmlformats.org/officeDocument/2006/relationships/pivotTable" Target="../pivotTables/pivotTable8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comments" Target="../comments19.xml"/><Relationship Id="rId2" Type="http://schemas.openxmlformats.org/officeDocument/2006/relationships/hyperlink" Target="https://news.detik.com/berita-jawa-tengah/d-4944696/pasien-ke-2-corona-meninggal-di-solo-juga-peserta-seminar-di-bogor" TargetMode="External"/><Relationship Id="rId3" Type="http://schemas.openxmlformats.org/officeDocument/2006/relationships/hyperlink" Target="https://kumparan.com/sumutnews/pasien-virus-corona-yang-meninggal-di-medan-adalah-seorang-dokter-1t3Bvjkz7YA" TargetMode="External"/><Relationship Id="rId4" Type="http://schemas.openxmlformats.org/officeDocument/2006/relationships/vmlDrawing" Target="../drawings/vmlDrawing7.v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hyperlink" Target="https://en.wikipedia.org/wiki/2020_coronavirus_pandemic_in_South_Korea" TargetMode="External"/><Relationship Id="rId2" Type="http://schemas.openxmlformats.org/officeDocument/2006/relationships/hyperlink" Target="https://en.wikipedia.org/wiki/2020_coronavirus_pandemic_in_Italy" TargetMode="External"/><Relationship Id="rId3" Type="http://schemas.openxmlformats.org/officeDocument/2006/relationships/hyperlink" Target="http://weekly.chinacdc.cn/en/article/id/e53946e2-c6c4-41e9-9a9b-fea8db1a8f51" TargetMode="External"/><Relationship Id="rId4" Type="http://schemas.openxmlformats.org/officeDocument/2006/relationships/hyperlink" Target="https://en.wikipedia.org/wiki/Template:2019&#8211;20_coronavirus_pandemic_data/China_medical_cases" TargetMode="External"/><Relationship Id="rId5" Type="http://schemas.openxmlformats.org/officeDocument/2006/relationships/drawing" Target="../drawings/drawing10.x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comments" Target="../comments23.xml"/><Relationship Id="rId2" Type="http://schemas.openxmlformats.org/officeDocument/2006/relationships/vmlDrawing" Target="../drawings/vmlDrawing8.v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hyperlink" Target="https://en.tempo.co/read/1303537/coronavirus-indonesian-worker-becomes-singapores-case-21" TargetMode="External"/><Relationship Id="rId2" Type="http://schemas.openxmlformats.org/officeDocument/2006/relationships/hyperlink" Target="https://nasional.kompas.com/read/2020/02/19/12540061/sembuh-dari-corona-wni-di-singapura-keluar-rumah-sakit" TargetMode="External"/><Relationship Id="rId3" Type="http://schemas.openxmlformats.org/officeDocument/2006/relationships/hyperlink" Target="https://www.gatra.com/detail/news/469557/internasional/3-wni-di-kapal-pesiar-diamond-princess-positif-corona" TargetMode="External"/><Relationship Id="rId4" Type="http://schemas.openxmlformats.org/officeDocument/2006/relationships/hyperlink" Target="https://www.cnbcindonesia.com/news/20200224144659-4-140074/wni-kena-corona-di-kapal-diamond-princess-kini-jadi-9-orang" TargetMode="External"/><Relationship Id="rId5" Type="http://schemas.openxmlformats.org/officeDocument/2006/relationships/hyperlink" Target="https://www.kompas.com/tren/read/2020/03/04/175905465/empat-wni-abk-diamond-princess-dinyatakan-sembuh-dari-corona-covid-19" TargetMode="External"/><Relationship Id="rId6" Type="http://schemas.openxmlformats.org/officeDocument/2006/relationships/hyperlink" Target="https://www.instagram.com/p/B9dPU2dABI9/?utm_source=ig_web_copy_link" TargetMode="External"/><Relationship Id="rId7" Type="http://schemas.openxmlformats.org/officeDocument/2006/relationships/hyperlink" Target="https://m.detik.com/news/berita/d-4936193/semua-9-wni-abk-diamond-princess-di-jepang-sembuh-dari-corona" TargetMode="External"/><Relationship Id="rId8" Type="http://schemas.openxmlformats.org/officeDocument/2006/relationships/hyperlink" Target="https://www.taiwannews.com.tw/en/news/3882112" TargetMode="External"/><Relationship Id="rId9" Type="http://schemas.openxmlformats.org/officeDocument/2006/relationships/hyperlink" Target="https://www.moh.gov.sg/news-highlights/details/eight-more-cases-discharged-eight-more-cases-of-covid-19-infection-confirmed" TargetMode="Externa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comments" Target="../comments25.xml"/><Relationship Id="rId2" Type="http://schemas.openxmlformats.org/officeDocument/2006/relationships/vmlDrawing" Target="../drawings/vmlDrawing9.v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Z107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B2" activeCellId="0" sqref="B2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8.43"/>
    <col collapsed="false" customWidth="true" hidden="false" outlineLevel="0" max="2" min="2" style="0" width="10.86"/>
    <col collapsed="false" customWidth="true" hidden="true" outlineLevel="0" max="4" min="3" style="0" width="10.86"/>
    <col collapsed="false" customWidth="true" hidden="false" outlineLevel="0" max="9" min="5" style="0" width="10.86"/>
    <col collapsed="false" customWidth="true" hidden="false" outlineLevel="0" max="10" min="10" style="0" width="15"/>
    <col collapsed="false" customWidth="true" hidden="false" outlineLevel="0" max="11" min="11" style="0" width="14.01"/>
    <col collapsed="false" customWidth="true" hidden="false" outlineLevel="0" max="13" min="12" style="0" width="10.86"/>
    <col collapsed="false" customWidth="true" hidden="false" outlineLevel="0" max="14" min="14" style="0" width="15"/>
    <col collapsed="false" customWidth="true" hidden="false" outlineLevel="0" max="15" min="15" style="0" width="14.01"/>
    <col collapsed="false" customWidth="true" hidden="true" outlineLevel="0" max="17" min="16" style="0" width="11.57"/>
    <col collapsed="false" customWidth="true" hidden="false" outlineLevel="0" max="23" min="18" style="0" width="11.57"/>
    <col collapsed="false" customWidth="true" hidden="false" outlineLevel="0" max="25" min="24" style="0" width="13.43"/>
    <col collapsed="false" customWidth="true" hidden="false" outlineLevel="0" max="28" min="26" style="0" width="11.71"/>
    <col collapsed="false" customWidth="true" hidden="false" outlineLevel="0" max="30" min="29" style="0" width="12.14"/>
    <col collapsed="false" customWidth="true" hidden="false" outlineLevel="0" max="32" min="31" style="0" width="13.43"/>
    <col collapsed="false" customWidth="true" hidden="false" outlineLevel="0" max="33" min="33" style="0" width="8.71"/>
    <col collapsed="false" customWidth="true" hidden="false" outlineLevel="0" max="34" min="34" style="0" width="54.43"/>
  </cols>
  <sheetData>
    <row r="1" customFormat="false" ht="40.5" hidden="false" customHeight="true" outlineLevel="0" collapsed="false">
      <c r="A1" s="1"/>
      <c r="B1" s="2" t="s">
        <v>0</v>
      </c>
      <c r="C1" s="3" t="s">
        <v>1</v>
      </c>
      <c r="D1" s="3" t="s">
        <v>2</v>
      </c>
      <c r="E1" s="4" t="s">
        <v>3</v>
      </c>
      <c r="F1" s="5" t="s">
        <v>4</v>
      </c>
      <c r="G1" s="3" t="s">
        <v>5</v>
      </c>
      <c r="H1" s="3" t="s">
        <v>6</v>
      </c>
      <c r="I1" s="6" t="s">
        <v>7</v>
      </c>
      <c r="J1" s="3" t="s">
        <v>8</v>
      </c>
      <c r="K1" s="3" t="s">
        <v>9</v>
      </c>
      <c r="L1" s="3" t="s">
        <v>10</v>
      </c>
      <c r="M1" s="4" t="s">
        <v>11</v>
      </c>
      <c r="N1" s="7" t="s">
        <v>12</v>
      </c>
      <c r="O1" s="3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8" t="s">
        <v>18</v>
      </c>
      <c r="U1" s="3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7" t="s">
        <v>28</v>
      </c>
      <c r="AE1" s="7" t="s">
        <v>29</v>
      </c>
      <c r="AF1" s="7" t="s">
        <v>30</v>
      </c>
      <c r="AG1" s="3"/>
      <c r="AH1" s="3" t="s">
        <v>31</v>
      </c>
      <c r="AI1" s="9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</row>
    <row r="2" customFormat="false" ht="15.75" hidden="false" customHeight="false" outlineLevel="0" collapsed="false">
      <c r="A2" s="11" t="n">
        <v>43892</v>
      </c>
      <c r="B2" s="12" t="n">
        <f aca="false">COUNTIF('Daftar Kasus'!$M$3:$M$841,$A2)</f>
        <v>2</v>
      </c>
      <c r="C2" s="13" t="n">
        <v>0</v>
      </c>
      <c r="D2" s="13" t="n">
        <v>2</v>
      </c>
      <c r="E2" s="14" t="n">
        <f aca="false">COUNTIF('Daftar Kasus'!$M$3:$M$841,"&lt;="&amp;$A2)</f>
        <v>2</v>
      </c>
      <c r="F2" s="15" t="n">
        <f aca="false">E2-I2-M2</f>
        <v>2</v>
      </c>
      <c r="G2" s="16" t="n">
        <f aca="false">F2/E2</f>
        <v>1</v>
      </c>
      <c r="H2" s="13" t="n">
        <f aca="false">COUNTIF('Daftar Kasus'!$N$3:$N$841,$A2)</f>
        <v>0</v>
      </c>
      <c r="I2" s="15" t="n">
        <f aca="false">COUNTIF('Daftar Kasus'!$N$3:$N$841,"&lt;="&amp;$A2)</f>
        <v>0</v>
      </c>
      <c r="J2" s="16" t="n">
        <f aca="false">I2/E2</f>
        <v>0</v>
      </c>
      <c r="K2" s="13" t="n">
        <f aca="false">I2/F2</f>
        <v>0</v>
      </c>
      <c r="L2" s="13" t="n">
        <f aca="false">COUNTIF('Daftar Kasus'!$O$3:$O$841,$A2)</f>
        <v>0</v>
      </c>
      <c r="M2" s="14" t="n">
        <f aca="false">COUNTIF('Daftar Kasus'!$O$3:$O$841,"&lt;="&amp;$A2)</f>
        <v>0</v>
      </c>
      <c r="N2" s="17" t="n">
        <f aca="false">M2/E2</f>
        <v>0</v>
      </c>
      <c r="O2" s="13"/>
      <c r="P2" s="12"/>
      <c r="Q2" s="12"/>
      <c r="R2" s="12"/>
      <c r="S2" s="12" t="n">
        <v>339</v>
      </c>
      <c r="T2" s="18" t="n">
        <f aca="false">S2</f>
        <v>339</v>
      </c>
      <c r="U2" s="13" t="n">
        <v>335</v>
      </c>
      <c r="V2" s="14" t="n">
        <f aca="false">E2</f>
        <v>2</v>
      </c>
      <c r="W2" s="14" t="n">
        <f aca="false">T2-(E2+U2)</f>
        <v>2</v>
      </c>
      <c r="X2" s="19"/>
      <c r="Y2" s="19"/>
      <c r="Z2" s="20"/>
      <c r="AA2" s="20" t="n">
        <f aca="false">S2/E2</f>
        <v>169.5</v>
      </c>
      <c r="AB2" s="20" t="n">
        <f aca="false">T2/E2</f>
        <v>169.5</v>
      </c>
      <c r="AC2" s="20" t="n">
        <f aca="false">Y2/B2</f>
        <v>0</v>
      </c>
      <c r="AD2" s="17" t="n">
        <f aca="false">V2/T2</f>
        <v>0.00589970501474926</v>
      </c>
      <c r="AE2" s="19"/>
      <c r="AF2" s="19"/>
      <c r="AG2" s="21"/>
      <c r="AH2" s="21" t="s">
        <v>32</v>
      </c>
      <c r="AI2" s="22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</row>
    <row r="3" customFormat="false" ht="15.75" hidden="false" customHeight="false" outlineLevel="0" collapsed="false">
      <c r="A3" s="11" t="n">
        <v>43893</v>
      </c>
      <c r="B3" s="12" t="n">
        <f aca="false">COUNTIF('Daftar Kasus'!$M$3:$M$841,$A3)</f>
        <v>0</v>
      </c>
      <c r="C3" s="13" t="n">
        <v>0</v>
      </c>
      <c r="D3" s="13" t="n">
        <v>0</v>
      </c>
      <c r="E3" s="14" t="n">
        <f aca="false">COUNTIF('Daftar Kasus'!$M$3:$M$841,"&lt;="&amp;$A3)</f>
        <v>2</v>
      </c>
      <c r="F3" s="15" t="n">
        <f aca="false">E3-I3-M3</f>
        <v>2</v>
      </c>
      <c r="G3" s="16" t="n">
        <f aca="false">F3/E3</f>
        <v>1</v>
      </c>
      <c r="H3" s="13" t="n">
        <f aca="false">COUNTIF('Daftar Kasus'!$N$3:$N$841,$A3)</f>
        <v>0</v>
      </c>
      <c r="I3" s="15" t="n">
        <f aca="false">COUNTIF('Daftar Kasus'!$N$3:$N$841,"&lt;="&amp;$A3)</f>
        <v>0</v>
      </c>
      <c r="J3" s="16" t="n">
        <f aca="false">I3/E3</f>
        <v>0</v>
      </c>
      <c r="K3" s="13"/>
      <c r="L3" s="13" t="n">
        <f aca="false">COUNTIF('Daftar Kasus'!$O$3:$O$841,$A3)</f>
        <v>0</v>
      </c>
      <c r="M3" s="14" t="n">
        <f aca="false">COUNTIF('Daftar Kasus'!$O$3:$O$841,"&lt;="&amp;$A3)</f>
        <v>0</v>
      </c>
      <c r="N3" s="17" t="n">
        <f aca="false">M3/E3</f>
        <v>0</v>
      </c>
      <c r="O3" s="13"/>
      <c r="P3" s="12"/>
      <c r="Q3" s="12"/>
      <c r="R3" s="12"/>
      <c r="S3" s="12" t="n">
        <v>341</v>
      </c>
      <c r="T3" s="18" t="n">
        <f aca="false">S3</f>
        <v>341</v>
      </c>
      <c r="U3" s="13" t="n">
        <v>337</v>
      </c>
      <c r="V3" s="14" t="n">
        <f aca="false">E3</f>
        <v>2</v>
      </c>
      <c r="W3" s="14" t="n">
        <f aca="false">T3-(E3+U3)</f>
        <v>2</v>
      </c>
      <c r="X3" s="24"/>
      <c r="Y3" s="14" t="n">
        <f aca="false">T3-T2</f>
        <v>2</v>
      </c>
      <c r="Z3" s="20"/>
      <c r="AA3" s="20" t="n">
        <f aca="false">S3/E3</f>
        <v>170.5</v>
      </c>
      <c r="AB3" s="20" t="n">
        <f aca="false">T3/E3</f>
        <v>170.5</v>
      </c>
      <c r="AC3" s="20" t="e">
        <f aca="false">Y3/B3</f>
        <v>#DIV/0!</v>
      </c>
      <c r="AD3" s="17" t="n">
        <f aca="false">V3/T3</f>
        <v>0.00586510263929619</v>
      </c>
      <c r="AE3" s="17" t="n">
        <f aca="false">(V3-V2)/((T3-T2)+(W2-W3))</f>
        <v>0</v>
      </c>
      <c r="AF3" s="17" t="n">
        <f aca="false">B3/E2</f>
        <v>0</v>
      </c>
      <c r="AG3" s="25"/>
      <c r="AH3" s="25"/>
      <c r="AI3" s="22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</row>
    <row r="4" customFormat="false" ht="15.75" hidden="false" customHeight="false" outlineLevel="0" collapsed="false">
      <c r="A4" s="11" t="n">
        <v>43894</v>
      </c>
      <c r="B4" s="12" t="n">
        <f aca="false">COUNTIF('Daftar Kasus'!$M$3:$M$841,$A4)</f>
        <v>0</v>
      </c>
      <c r="C4" s="13" t="n">
        <v>0</v>
      </c>
      <c r="D4" s="13" t="n">
        <v>0</v>
      </c>
      <c r="E4" s="14" t="n">
        <f aca="false">COUNTIF('Daftar Kasus'!$M$3:$M$841,"&lt;="&amp;$A4)</f>
        <v>2</v>
      </c>
      <c r="F4" s="15" t="n">
        <f aca="false">E4-I4-M4</f>
        <v>2</v>
      </c>
      <c r="G4" s="16" t="n">
        <f aca="false">F4/E4</f>
        <v>1</v>
      </c>
      <c r="H4" s="13" t="n">
        <f aca="false">COUNTIF('Daftar Kasus'!$N$3:$N$841,$A4)</f>
        <v>0</v>
      </c>
      <c r="I4" s="15" t="n">
        <f aca="false">COUNTIF('Daftar Kasus'!$N$3:$N$841,"&lt;="&amp;$A4)</f>
        <v>0</v>
      </c>
      <c r="J4" s="16" t="n">
        <f aca="false">I4/E4</f>
        <v>0</v>
      </c>
      <c r="K4" s="13"/>
      <c r="L4" s="13" t="n">
        <f aca="false">COUNTIF('Daftar Kasus'!$O$3:$O$841,$A4)</f>
        <v>0</v>
      </c>
      <c r="M4" s="14" t="n">
        <f aca="false">COUNTIF('Daftar Kasus'!$O$3:$O$841,"&lt;="&amp;$A4)</f>
        <v>0</v>
      </c>
      <c r="N4" s="17" t="n">
        <f aca="false">M4/E4</f>
        <v>0</v>
      </c>
      <c r="O4" s="13"/>
      <c r="P4" s="12"/>
      <c r="Q4" s="12"/>
      <c r="R4" s="12"/>
      <c r="S4" s="12" t="n">
        <v>372</v>
      </c>
      <c r="T4" s="18" t="n">
        <v>372</v>
      </c>
      <c r="U4" s="13" t="n">
        <v>356</v>
      </c>
      <c r="V4" s="14" t="n">
        <f aca="false">E4</f>
        <v>2</v>
      </c>
      <c r="W4" s="14" t="n">
        <f aca="false">T4-(E4+U4)</f>
        <v>14</v>
      </c>
      <c r="X4" s="24"/>
      <c r="Y4" s="14" t="n">
        <f aca="false">T4-T3</f>
        <v>31</v>
      </c>
      <c r="Z4" s="20"/>
      <c r="AA4" s="20" t="n">
        <f aca="false">S4/E4</f>
        <v>186</v>
      </c>
      <c r="AB4" s="20" t="n">
        <f aca="false">T4/E4</f>
        <v>186</v>
      </c>
      <c r="AC4" s="20" t="e">
        <f aca="false">Y4/B4</f>
        <v>#DIV/0!</v>
      </c>
      <c r="AD4" s="17" t="n">
        <f aca="false">V4/T4</f>
        <v>0.00537634408602151</v>
      </c>
      <c r="AE4" s="17" t="n">
        <f aca="false">(V4-V3)/((T4-T3)+(W3-W4))</f>
        <v>0</v>
      </c>
      <c r="AF4" s="17" t="n">
        <f aca="false">B4/E3</f>
        <v>0</v>
      </c>
      <c r="AG4" s="25"/>
      <c r="AH4" s="25"/>
      <c r="AI4" s="22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</row>
    <row r="5" customFormat="false" ht="15.75" hidden="false" customHeight="false" outlineLevel="0" collapsed="false">
      <c r="A5" s="11" t="n">
        <v>43895</v>
      </c>
      <c r="B5" s="12" t="n">
        <f aca="false">COUNTIF('Daftar Kasus'!$M$3:$M$841,$A5)</f>
        <v>0</v>
      </c>
      <c r="C5" s="13" t="n">
        <v>0</v>
      </c>
      <c r="D5" s="13" t="n">
        <v>0</v>
      </c>
      <c r="E5" s="14" t="n">
        <f aca="false">COUNTIF('Daftar Kasus'!$M$3:$M$841,"&lt;="&amp;$A5)</f>
        <v>2</v>
      </c>
      <c r="F5" s="15" t="n">
        <f aca="false">E5-I5-M5</f>
        <v>2</v>
      </c>
      <c r="G5" s="16" t="n">
        <f aca="false">F5/E5</f>
        <v>1</v>
      </c>
      <c r="H5" s="13" t="n">
        <f aca="false">COUNTIF('Daftar Kasus'!$N$3:$N$841,$A5)</f>
        <v>0</v>
      </c>
      <c r="I5" s="15" t="n">
        <f aca="false">COUNTIF('Daftar Kasus'!$N$3:$N$841,"&lt;="&amp;$A5)</f>
        <v>0</v>
      </c>
      <c r="J5" s="16" t="n">
        <f aca="false">I5/E5</f>
        <v>0</v>
      </c>
      <c r="K5" s="13"/>
      <c r="L5" s="13" t="n">
        <f aca="false">COUNTIF('Daftar Kasus'!$O$3:$O$841,$A5)</f>
        <v>0</v>
      </c>
      <c r="M5" s="14" t="n">
        <f aca="false">COUNTIF('Daftar Kasus'!$O$3:$O$841,"&lt;="&amp;$A5)</f>
        <v>0</v>
      </c>
      <c r="N5" s="17" t="n">
        <f aca="false">M5/E5</f>
        <v>0</v>
      </c>
      <c r="O5" s="13"/>
      <c r="P5" s="12"/>
      <c r="Q5" s="12"/>
      <c r="R5" s="12"/>
      <c r="S5" s="12" t="n">
        <v>388</v>
      </c>
      <c r="T5" s="18" t="n">
        <v>388</v>
      </c>
      <c r="U5" s="13" t="n">
        <v>371</v>
      </c>
      <c r="V5" s="14" t="n">
        <f aca="false">E5</f>
        <v>2</v>
      </c>
      <c r="W5" s="14" t="n">
        <f aca="false">T5-(E5+U5)</f>
        <v>15</v>
      </c>
      <c r="X5" s="24"/>
      <c r="Y5" s="14" t="n">
        <f aca="false">T5-T4</f>
        <v>16</v>
      </c>
      <c r="Z5" s="20"/>
      <c r="AA5" s="20" t="n">
        <f aca="false">S5/E5</f>
        <v>194</v>
      </c>
      <c r="AB5" s="20" t="n">
        <f aca="false">T5/E5</f>
        <v>194</v>
      </c>
      <c r="AC5" s="20" t="e">
        <f aca="false">Y5/B5</f>
        <v>#DIV/0!</v>
      </c>
      <c r="AD5" s="17" t="n">
        <f aca="false">V5/T5</f>
        <v>0.00515463917525773</v>
      </c>
      <c r="AE5" s="17" t="n">
        <f aca="false">(V5-V4)/((T5-T4)+(W4-W5))</f>
        <v>0</v>
      </c>
      <c r="AF5" s="17" t="n">
        <f aca="false">B5/E4</f>
        <v>0</v>
      </c>
      <c r="AG5" s="25"/>
      <c r="AH5" s="25"/>
      <c r="AI5" s="22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</row>
    <row r="6" customFormat="false" ht="15.75" hidden="false" customHeight="false" outlineLevel="0" collapsed="false">
      <c r="A6" s="11" t="n">
        <v>43896</v>
      </c>
      <c r="B6" s="12" t="n">
        <f aca="false">COUNTIF('Daftar Kasus'!$M$3:$M$841,$A6)</f>
        <v>2</v>
      </c>
      <c r="C6" s="13" t="n">
        <v>0</v>
      </c>
      <c r="D6" s="13" t="n">
        <v>2</v>
      </c>
      <c r="E6" s="14" t="n">
        <f aca="false">COUNTIF('Daftar Kasus'!$M$3:$M$841,"&lt;="&amp;$A6)</f>
        <v>4</v>
      </c>
      <c r="F6" s="15" t="n">
        <f aca="false">E6-I6-M6</f>
        <v>4</v>
      </c>
      <c r="G6" s="16" t="n">
        <f aca="false">F6/E6</f>
        <v>1</v>
      </c>
      <c r="H6" s="13" t="n">
        <f aca="false">COUNTIF('Daftar Kasus'!$N$3:$N$841,$A6)</f>
        <v>0</v>
      </c>
      <c r="I6" s="15" t="n">
        <f aca="false">COUNTIF('Daftar Kasus'!$N$3:$N$841,"&lt;="&amp;$A6)</f>
        <v>0</v>
      </c>
      <c r="J6" s="16" t="n">
        <f aca="false">I6/E6</f>
        <v>0</v>
      </c>
      <c r="K6" s="13"/>
      <c r="L6" s="13" t="n">
        <f aca="false">COUNTIF('Daftar Kasus'!$O$3:$O$841,$A6)</f>
        <v>0</v>
      </c>
      <c r="M6" s="14" t="n">
        <f aca="false">COUNTIF('Daftar Kasus'!$O$3:$O$841,"&lt;="&amp;$A6)</f>
        <v>0</v>
      </c>
      <c r="N6" s="17" t="n">
        <f aca="false">M6/E6</f>
        <v>0</v>
      </c>
      <c r="O6" s="13"/>
      <c r="P6" s="12"/>
      <c r="Q6" s="12"/>
      <c r="R6" s="12"/>
      <c r="S6" s="12" t="n">
        <v>450</v>
      </c>
      <c r="T6" s="18" t="n">
        <v>450</v>
      </c>
      <c r="U6" s="13" t="n">
        <v>422</v>
      </c>
      <c r="V6" s="14" t="n">
        <f aca="false">E6</f>
        <v>4</v>
      </c>
      <c r="W6" s="14" t="n">
        <f aca="false">T6-(E6+U6)</f>
        <v>24</v>
      </c>
      <c r="X6" s="24"/>
      <c r="Y6" s="14" t="n">
        <f aca="false">T6-T5</f>
        <v>62</v>
      </c>
      <c r="Z6" s="20"/>
      <c r="AA6" s="20" t="n">
        <f aca="false">S6/E6</f>
        <v>112.5</v>
      </c>
      <c r="AB6" s="20" t="n">
        <f aca="false">T6/E6</f>
        <v>112.5</v>
      </c>
      <c r="AC6" s="20" t="n">
        <f aca="false">Y6/B6</f>
        <v>31</v>
      </c>
      <c r="AD6" s="17" t="n">
        <f aca="false">V6/T6</f>
        <v>0.00888888888888889</v>
      </c>
      <c r="AE6" s="17" t="n">
        <f aca="false">(V6-V5)/((T6-T5)+(W5-W6))</f>
        <v>0.0377358490566038</v>
      </c>
      <c r="AF6" s="17" t="n">
        <f aca="false">B6/E5</f>
        <v>1</v>
      </c>
      <c r="AG6" s="25"/>
      <c r="AH6" s="25"/>
      <c r="AI6" s="22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</row>
    <row r="7" customFormat="false" ht="15.75" hidden="false" customHeight="false" outlineLevel="0" collapsed="false">
      <c r="A7" s="11" t="n">
        <v>43897</v>
      </c>
      <c r="B7" s="12" t="n">
        <f aca="false">COUNTIF('Daftar Kasus'!$M$3:$M$841,$A7)</f>
        <v>0</v>
      </c>
      <c r="C7" s="13" t="n">
        <v>0</v>
      </c>
      <c r="D7" s="13" t="n">
        <v>0</v>
      </c>
      <c r="E7" s="14" t="n">
        <f aca="false">COUNTIF('Daftar Kasus'!$M$3:$M$841,"&lt;="&amp;$A7)</f>
        <v>4</v>
      </c>
      <c r="F7" s="15" t="n">
        <f aca="false">E7-I7-M7</f>
        <v>4</v>
      </c>
      <c r="G7" s="16" t="n">
        <f aca="false">F7/E7</f>
        <v>1</v>
      </c>
      <c r="H7" s="13" t="n">
        <f aca="false">COUNTIF('Daftar Kasus'!$N$3:$N$841,$A7)</f>
        <v>0</v>
      </c>
      <c r="I7" s="15" t="n">
        <f aca="false">COUNTIF('Daftar Kasus'!$N$3:$N$841,"&lt;="&amp;$A7)</f>
        <v>0</v>
      </c>
      <c r="J7" s="16" t="n">
        <f aca="false">I7/E7</f>
        <v>0</v>
      </c>
      <c r="K7" s="13"/>
      <c r="L7" s="13" t="n">
        <f aca="false">COUNTIF('Daftar Kasus'!$O$3:$O$841,$A7)</f>
        <v>0</v>
      </c>
      <c r="M7" s="14" t="n">
        <f aca="false">COUNTIF('Daftar Kasus'!$O$3:$O$841,"&lt;="&amp;$A7)</f>
        <v>0</v>
      </c>
      <c r="N7" s="17" t="n">
        <f aca="false">M7/E7</f>
        <v>0</v>
      </c>
      <c r="O7" s="13"/>
      <c r="P7" s="12"/>
      <c r="Q7" s="12"/>
      <c r="R7" s="12"/>
      <c r="S7" s="12" t="n">
        <v>454</v>
      </c>
      <c r="T7" s="18" t="n">
        <v>454</v>
      </c>
      <c r="U7" s="13" t="n">
        <v>422</v>
      </c>
      <c r="V7" s="14" t="n">
        <f aca="false">E7</f>
        <v>4</v>
      </c>
      <c r="W7" s="14" t="n">
        <f aca="false">T7-(E7+U7)</f>
        <v>28</v>
      </c>
      <c r="X7" s="24"/>
      <c r="Y7" s="14" t="n">
        <f aca="false">T7-T6</f>
        <v>4</v>
      </c>
      <c r="Z7" s="20"/>
      <c r="AA7" s="20" t="n">
        <f aca="false">S7/E7</f>
        <v>113.5</v>
      </c>
      <c r="AB7" s="20" t="n">
        <f aca="false">T7/E7</f>
        <v>113.5</v>
      </c>
      <c r="AC7" s="20" t="e">
        <f aca="false">Y7/B7</f>
        <v>#DIV/0!</v>
      </c>
      <c r="AD7" s="17" t="n">
        <f aca="false">V7/T7</f>
        <v>0.00881057268722467</v>
      </c>
      <c r="AE7" s="17" t="n">
        <v>0</v>
      </c>
      <c r="AF7" s="17" t="n">
        <f aca="false">B7/E6</f>
        <v>0</v>
      </c>
      <c r="AG7" s="25"/>
      <c r="AH7" s="25"/>
      <c r="AI7" s="22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</row>
    <row r="8" customFormat="false" ht="15.75" hidden="false" customHeight="false" outlineLevel="0" collapsed="false">
      <c r="A8" s="11" t="n">
        <v>43898</v>
      </c>
      <c r="B8" s="12" t="n">
        <f aca="true">IF(A8&lt;NOW(), COUNTIF('Daftar Kasus'!$M$3:$M$841,$A8),"")</f>
        <v>2</v>
      </c>
      <c r="C8" s="13" t="n">
        <v>1</v>
      </c>
      <c r="D8" s="13" t="n">
        <v>1</v>
      </c>
      <c r="E8" s="14" t="n">
        <f aca="false">COUNTIF('Daftar Kasus'!$M$3:$M$841,"&lt;="&amp;$A8)</f>
        <v>6</v>
      </c>
      <c r="F8" s="15" t="n">
        <f aca="true">IF(A8&lt;NOW(), E8-I8-M8,"")</f>
        <v>6</v>
      </c>
      <c r="G8" s="16" t="n">
        <f aca="false">F8/E8</f>
        <v>1</v>
      </c>
      <c r="H8" s="13" t="n">
        <f aca="true">IF(A8&lt;NOW(), COUNTIF('Daftar Kasus'!$N$3:$N$841,$A8),"")</f>
        <v>0</v>
      </c>
      <c r="I8" s="15" t="n">
        <f aca="true">IF(A8&lt;NOW(), COUNTIF('Daftar Kasus'!$N$3:$N$841,"&lt;="&amp;$A8),"")</f>
        <v>0</v>
      </c>
      <c r="J8" s="16" t="n">
        <f aca="false">I8/E8</f>
        <v>0</v>
      </c>
      <c r="K8" s="13"/>
      <c r="L8" s="13" t="n">
        <f aca="true">IF(A8&lt;NOW(), COUNTIF('Daftar Kasus'!$O$3:$O$841,$A8),"")</f>
        <v>0</v>
      </c>
      <c r="M8" s="14" t="n">
        <f aca="true">IF(A8&lt;NOW(), COUNTIF('Daftar Kasus'!$O$3:$O$841,"&lt;="&amp;$A8),"")</f>
        <v>0</v>
      </c>
      <c r="N8" s="17" t="n">
        <f aca="true">IF(A8&lt;NOW(), M8/E8,"")</f>
        <v>0</v>
      </c>
      <c r="O8" s="13"/>
      <c r="P8" s="12"/>
      <c r="Q8" s="12"/>
      <c r="R8" s="12"/>
      <c r="S8" s="12" t="n">
        <v>483</v>
      </c>
      <c r="T8" s="18" t="n">
        <v>483</v>
      </c>
      <c r="U8" s="13" t="n">
        <v>445</v>
      </c>
      <c r="V8" s="14" t="n">
        <f aca="false">E8</f>
        <v>6</v>
      </c>
      <c r="W8" s="14" t="n">
        <f aca="false">T8-(E8+U8)</f>
        <v>32</v>
      </c>
      <c r="X8" s="24"/>
      <c r="Y8" s="14" t="n">
        <f aca="false">T8-T7</f>
        <v>29</v>
      </c>
      <c r="Z8" s="20"/>
      <c r="AA8" s="20" t="n">
        <f aca="false">S8/E8</f>
        <v>80.5</v>
      </c>
      <c r="AB8" s="20" t="n">
        <f aca="false">T8/E8</f>
        <v>80.5</v>
      </c>
      <c r="AC8" s="20" t="n">
        <f aca="false">Y8/B8</f>
        <v>14.5</v>
      </c>
      <c r="AD8" s="17" t="n">
        <f aca="false">V8/T8</f>
        <v>0.0124223602484472</v>
      </c>
      <c r="AE8" s="17" t="n">
        <f aca="false">(V8-V7)/((T8-T7)+(W7-W8))</f>
        <v>0.08</v>
      </c>
      <c r="AF8" s="17" t="n">
        <f aca="false">B8/E7</f>
        <v>0.5</v>
      </c>
      <c r="AG8" s="25"/>
      <c r="AH8" s="25"/>
      <c r="AI8" s="22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</row>
    <row r="9" customFormat="false" ht="15.75" hidden="false" customHeight="false" outlineLevel="0" collapsed="false">
      <c r="A9" s="11" t="n">
        <v>43899</v>
      </c>
      <c r="B9" s="12" t="n">
        <f aca="true">IF(A9&lt;NOW(), COUNTIF('Daftar Kasus'!$M$3:$M$841,$A9),"")</f>
        <v>13</v>
      </c>
      <c r="C9" s="13" t="n">
        <v>7</v>
      </c>
      <c r="D9" s="13" t="n">
        <v>6</v>
      </c>
      <c r="E9" s="14" t="n">
        <f aca="false">COUNTIF('Daftar Kasus'!$M$3:$M$841,"&lt;="&amp;$A9)</f>
        <v>19</v>
      </c>
      <c r="F9" s="15" t="n">
        <f aca="true">IF(A9&lt;NOW(), E9-I9-M9,"")</f>
        <v>19</v>
      </c>
      <c r="G9" s="16" t="n">
        <f aca="false">F9/E9</f>
        <v>1</v>
      </c>
      <c r="H9" s="13" t="n">
        <f aca="true">IF(A9&lt;NOW(), COUNTIF('Daftar Kasus'!$N$3:$N$841,$A9),"")</f>
        <v>0</v>
      </c>
      <c r="I9" s="15" t="n">
        <f aca="true">IF(A9&lt;NOW(), COUNTIF('Daftar Kasus'!$N$3:$N$841,"&lt;="&amp;$A9),"")</f>
        <v>0</v>
      </c>
      <c r="J9" s="16" t="n">
        <f aca="false">I9/E9</f>
        <v>0</v>
      </c>
      <c r="K9" s="13"/>
      <c r="L9" s="13" t="n">
        <f aca="true">IF(A9&lt;NOW(), COUNTIF('Daftar Kasus'!$O$3:$O$841,$A9),"")</f>
        <v>0</v>
      </c>
      <c r="M9" s="14" t="n">
        <f aca="true">IF(A9&lt;NOW(), COUNTIF('Daftar Kasus'!$O$3:$O$841,"&lt;="&amp;$A9),"")</f>
        <v>0</v>
      </c>
      <c r="N9" s="17" t="n">
        <f aca="true">IF(A9&lt;NOW(), M9/E9,"")</f>
        <v>0</v>
      </c>
      <c r="O9" s="13"/>
      <c r="P9" s="12"/>
      <c r="Q9" s="12"/>
      <c r="R9" s="12"/>
      <c r="S9" s="12" t="n">
        <v>543</v>
      </c>
      <c r="T9" s="18" t="n">
        <v>543</v>
      </c>
      <c r="U9" s="13" t="n">
        <v>487</v>
      </c>
      <c r="V9" s="14" t="n">
        <f aca="false">E9</f>
        <v>19</v>
      </c>
      <c r="W9" s="14" t="n">
        <f aca="false">T9-(E9+U9)</f>
        <v>37</v>
      </c>
      <c r="X9" s="24"/>
      <c r="Y9" s="14" t="n">
        <f aca="false">T9-T8</f>
        <v>60</v>
      </c>
      <c r="Z9" s="20"/>
      <c r="AA9" s="20" t="n">
        <f aca="false">S9/E9</f>
        <v>28.578947368421</v>
      </c>
      <c r="AB9" s="20" t="n">
        <f aca="false">T9/E9</f>
        <v>28.578947368421</v>
      </c>
      <c r="AC9" s="20" t="n">
        <f aca="false">Y9/B9</f>
        <v>4.61538461538462</v>
      </c>
      <c r="AD9" s="17" t="n">
        <f aca="false">V9/T9</f>
        <v>0.0349907918968692</v>
      </c>
      <c r="AE9" s="17" t="n">
        <f aca="false">(V9-V8)/((T9-T8)+(W8-W9))</f>
        <v>0.236363636363636</v>
      </c>
      <c r="AF9" s="17" t="n">
        <f aca="false">B9/E8</f>
        <v>2.16666666666667</v>
      </c>
      <c r="AG9" s="25"/>
      <c r="AH9" s="25"/>
      <c r="AI9" s="22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</row>
    <row r="10" customFormat="false" ht="15.75" hidden="false" customHeight="false" outlineLevel="0" collapsed="false">
      <c r="A10" s="11" t="n">
        <v>43900</v>
      </c>
      <c r="B10" s="12" t="n">
        <f aca="true">IF(A10&lt;NOW(), COUNTIF('Daftar Kasus'!$M$3:$M$841,$A10),"")</f>
        <v>8</v>
      </c>
      <c r="C10" s="13" t="n">
        <v>5</v>
      </c>
      <c r="D10" s="13" t="n">
        <v>3</v>
      </c>
      <c r="E10" s="14" t="n">
        <f aca="false">COUNTIF('Daftar Kasus'!$M$3:$M$841,"&lt;="&amp;$A10)</f>
        <v>27</v>
      </c>
      <c r="F10" s="15" t="n">
        <f aca="true">IF(A10&lt;NOW(), E10-I10-M10,"")</f>
        <v>27</v>
      </c>
      <c r="G10" s="16" t="n">
        <f aca="false">F10/E10</f>
        <v>1</v>
      </c>
      <c r="H10" s="13" t="n">
        <f aca="true">IF(A10&lt;NOW(), COUNTIF('Daftar Kasus'!$N$3:$N$841,$A10),"")</f>
        <v>0</v>
      </c>
      <c r="I10" s="15" t="n">
        <f aca="true">IF(A10&lt;NOW(), COUNTIF('Daftar Kasus'!$N$3:$N$841,"&lt;="&amp;$A10),"")</f>
        <v>0</v>
      </c>
      <c r="J10" s="16" t="n">
        <f aca="false">I10/E10</f>
        <v>0</v>
      </c>
      <c r="K10" s="13"/>
      <c r="L10" s="13" t="n">
        <f aca="true">IF(A10&lt;NOW(), COUNTIF('Daftar Kasus'!$O$3:$O$841,$A10),"")</f>
        <v>0</v>
      </c>
      <c r="M10" s="14" t="n">
        <f aca="true">IF(A10&lt;NOW(), COUNTIF('Daftar Kasus'!$O$3:$O$841,"&lt;="&amp;$A10),"")</f>
        <v>0</v>
      </c>
      <c r="N10" s="17" t="n">
        <f aca="true">IF(A10&lt;NOW(), M10/E10,"")</f>
        <v>0</v>
      </c>
      <c r="O10" s="13"/>
      <c r="P10" s="12"/>
      <c r="Q10" s="12"/>
      <c r="R10" s="12"/>
      <c r="S10" s="12" t="n">
        <v>694</v>
      </c>
      <c r="T10" s="18" t="n">
        <v>694</v>
      </c>
      <c r="U10" s="13" t="n">
        <v>648</v>
      </c>
      <c r="V10" s="14" t="n">
        <f aca="false">E10</f>
        <v>27</v>
      </c>
      <c r="W10" s="14" t="n">
        <f aca="false">T10-(E10+U10)</f>
        <v>19</v>
      </c>
      <c r="X10" s="24"/>
      <c r="Y10" s="14" t="n">
        <f aca="false">T10-T9</f>
        <v>151</v>
      </c>
      <c r="Z10" s="20"/>
      <c r="AA10" s="20" t="n">
        <f aca="false">S10/E10</f>
        <v>25.7037037037037</v>
      </c>
      <c r="AB10" s="20" t="n">
        <f aca="false">T10/E10</f>
        <v>25.7037037037037</v>
      </c>
      <c r="AC10" s="20" t="n">
        <f aca="false">Y10/B10</f>
        <v>18.875</v>
      </c>
      <c r="AD10" s="17" t="n">
        <f aca="false">V10/T10</f>
        <v>0.0389048991354467</v>
      </c>
      <c r="AE10" s="17" t="n">
        <f aca="false">(V10-V9)/((T10-T9)+(W9-W10))</f>
        <v>0.0473372781065089</v>
      </c>
      <c r="AF10" s="17" t="n">
        <f aca="false">B10/E9</f>
        <v>0.421052631578947</v>
      </c>
      <c r="AG10" s="25"/>
      <c r="AH10" s="25"/>
      <c r="AI10" s="22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</row>
    <row r="11" customFormat="false" ht="15.75" hidden="false" customHeight="false" outlineLevel="0" collapsed="false">
      <c r="A11" s="11" t="n">
        <v>43902</v>
      </c>
      <c r="B11" s="12" t="n">
        <f aca="true">IF(A11&lt;NOW(), COUNTIF('Daftar Kasus'!$M$3:$M$841,$A11),"")</f>
        <v>0</v>
      </c>
      <c r="C11" s="13" t="n">
        <v>0</v>
      </c>
      <c r="D11" s="13" t="n">
        <v>0</v>
      </c>
      <c r="E11" s="14" t="n">
        <f aca="true">IF(A11&lt;NOW(),COUNTIF('Daftar Kasus'!$M$3:$M$841,"&lt;="&amp;$A11),"")</f>
        <v>34</v>
      </c>
      <c r="F11" s="15" t="n">
        <f aca="true">IF(A11&lt;NOW(), E11-I11-M11,"")</f>
        <v>27</v>
      </c>
      <c r="G11" s="16" t="n">
        <f aca="false">F11/E11</f>
        <v>0.794117647058823</v>
      </c>
      <c r="H11" s="13" t="n">
        <f aca="true">IF(A11&lt;NOW(), COUNTIF('Daftar Kasus'!$N$3:$N$841,$A11),"")</f>
        <v>1</v>
      </c>
      <c r="I11" s="15" t="n">
        <f aca="true">IF(A11&lt;NOW(), COUNTIF('Daftar Kasus'!$N$3:$N$841,"&lt;="&amp;$A11),"")</f>
        <v>3</v>
      </c>
      <c r="J11" s="16" t="n">
        <f aca="false">I11/E11</f>
        <v>0.0882352941176471</v>
      </c>
      <c r="K11" s="16" t="n">
        <f aca="false">I11/(I11+M11)</f>
        <v>0.428571428571429</v>
      </c>
      <c r="L11" s="13" t="n">
        <f aca="true">IF(A11&lt;NOW(), COUNTIF('Daftar Kasus'!$O$3:$O$841,$A11),"")</f>
        <v>2</v>
      </c>
      <c r="M11" s="14" t="n">
        <f aca="true">IF(A11&lt;NOW(), COUNTIF('Daftar Kasus'!$O$3:$O$841,"&lt;="&amp;$A11),"")</f>
        <v>4</v>
      </c>
      <c r="N11" s="17" t="n">
        <f aca="true">IF(A11&lt;NOW(), M11/E11,"")</f>
        <v>0.117647058823529</v>
      </c>
      <c r="O11" s="16" t="n">
        <f aca="false">M11/(M11+I11)</f>
        <v>0.571428571428571</v>
      </c>
      <c r="P11" s="12"/>
      <c r="Q11" s="12"/>
      <c r="R11" s="12"/>
      <c r="S11" s="12" t="n">
        <v>862</v>
      </c>
      <c r="T11" s="18" t="n">
        <v>862</v>
      </c>
      <c r="U11" s="13" t="n">
        <v>811</v>
      </c>
      <c r="V11" s="14" t="n">
        <f aca="false">E11</f>
        <v>34</v>
      </c>
      <c r="W11" s="14" t="n">
        <f aca="false">T11-(E11+U11)</f>
        <v>17</v>
      </c>
      <c r="X11" s="24"/>
      <c r="Y11" s="24" t="e">
        <f aca="false">T11-#REF!</f>
        <v>#REF!</v>
      </c>
      <c r="Z11" s="20"/>
      <c r="AA11" s="20" t="n">
        <f aca="false">S11/E11</f>
        <v>25.3529411764706</v>
      </c>
      <c r="AB11" s="20" t="n">
        <f aca="false">T11/E11</f>
        <v>25.3529411764706</v>
      </c>
      <c r="AC11" s="20" t="e">
        <f aca="false">Y11/B11</f>
        <v>#REF!</v>
      </c>
      <c r="AD11" s="17" t="n">
        <f aca="false">V11/T11</f>
        <v>0.0394431554524362</v>
      </c>
      <c r="AE11" s="17" t="e">
        <f aca="false">(V11-#REF!)/((T11-#REF!)+(#REF!-W11))</f>
        <v>#REF!</v>
      </c>
      <c r="AF11" s="17" t="e">
        <f aca="false">B11/#REF!</f>
        <v>#REF!</v>
      </c>
      <c r="AG11" s="16" t="n">
        <f aca="false">M11/AVERAGE(E$2:E11)</f>
        <v>0.392156862745098</v>
      </c>
      <c r="AH11" s="25"/>
      <c r="AI11" s="22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</row>
    <row r="12" customFormat="false" ht="15.75" hidden="false" customHeight="false" outlineLevel="0" collapsed="false">
      <c r="A12" s="11" t="n">
        <v>43903</v>
      </c>
      <c r="B12" s="12" t="n">
        <f aca="true">IF(A12&lt;NOW(), COUNTIF('Daftar Kasus'!$M$3:$M$841,$A12),"")</f>
        <v>35</v>
      </c>
      <c r="C12" s="13"/>
      <c r="D12" s="13"/>
      <c r="E12" s="14" t="n">
        <f aca="true">IF(A12&lt;NOW(),COUNTIF('Daftar Kasus'!$M$3:$M$841,"&lt;="&amp;$A12),"")</f>
        <v>69</v>
      </c>
      <c r="F12" s="15" t="n">
        <f aca="true">IF(A12&lt;NOW(), E12-I12-M12,"")</f>
        <v>60</v>
      </c>
      <c r="G12" s="16" t="n">
        <f aca="false">F12/E12</f>
        <v>0.869565217391304</v>
      </c>
      <c r="H12" s="13" t="n">
        <f aca="true">IF(A12&lt;NOW(), COUNTIF('Daftar Kasus'!$N$3:$N$841,$A12),"")</f>
        <v>2</v>
      </c>
      <c r="I12" s="15" t="n">
        <f aca="true">IF(A12&lt;NOW(), COUNTIF('Daftar Kasus'!$N$3:$N$841,"&lt;="&amp;$A12),"")</f>
        <v>5</v>
      </c>
      <c r="J12" s="16" t="n">
        <f aca="false">I12/E12</f>
        <v>0.072463768115942</v>
      </c>
      <c r="K12" s="16" t="n">
        <f aca="false">I12/(I12+M12)</f>
        <v>0.555555555555556</v>
      </c>
      <c r="L12" s="13" t="n">
        <f aca="true">IF(A12&lt;NOW(), COUNTIF('Daftar Kasus'!$O$3:$O$841,$A12),"")</f>
        <v>0</v>
      </c>
      <c r="M12" s="14" t="n">
        <f aca="true">IF(A12&lt;NOW(), COUNTIF('Daftar Kasus'!$O$3:$O$841,"&lt;="&amp;$A12),"")</f>
        <v>4</v>
      </c>
      <c r="N12" s="17" t="n">
        <f aca="true">IF(A12&lt;NOW(), M12/E12,"")</f>
        <v>0.0579710144927536</v>
      </c>
      <c r="O12" s="16" t="n">
        <f aca="false">M12/(M12+I12)</f>
        <v>0.444444444444444</v>
      </c>
      <c r="P12" s="12"/>
      <c r="Q12" s="12"/>
      <c r="R12" s="12"/>
      <c r="S12" s="12" t="n">
        <v>1005</v>
      </c>
      <c r="T12" s="18" t="n">
        <v>1005</v>
      </c>
      <c r="U12" s="13" t="n">
        <v>917</v>
      </c>
      <c r="V12" s="14" t="n">
        <f aca="false">E12</f>
        <v>69</v>
      </c>
      <c r="W12" s="24" t="n">
        <v>19</v>
      </c>
      <c r="X12" s="24"/>
      <c r="Y12" s="14" t="n">
        <f aca="false">T12-T11</f>
        <v>143</v>
      </c>
      <c r="Z12" s="15" t="n">
        <f aca="false">T12/270</f>
        <v>3.72222222222222</v>
      </c>
      <c r="AA12" s="20" t="n">
        <f aca="false">S12/E12</f>
        <v>14.5652173913043</v>
      </c>
      <c r="AB12" s="20" t="n">
        <f aca="false">T12/E12</f>
        <v>14.5652173913043</v>
      </c>
      <c r="AC12" s="20" t="n">
        <f aca="false">Y12/B12</f>
        <v>4.08571428571429</v>
      </c>
      <c r="AD12" s="17" t="n">
        <f aca="false">V12/T12</f>
        <v>0.0686567164179105</v>
      </c>
      <c r="AE12" s="17" t="n">
        <f aca="false">(V12-V11)/((T12-T11)+(W11-W12))</f>
        <v>0.24822695035461</v>
      </c>
      <c r="AF12" s="17" t="n">
        <f aca="false">B12/E11</f>
        <v>1.02941176470588</v>
      </c>
      <c r="AG12" s="16" t="n">
        <f aca="false">M12/AVERAGE(E$2:E12)</f>
        <v>0.257309941520468</v>
      </c>
      <c r="AH12" s="25"/>
      <c r="AI12" s="22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</row>
    <row r="13" customFormat="false" ht="15.75" hidden="false" customHeight="false" outlineLevel="0" collapsed="false">
      <c r="A13" s="11" t="n">
        <v>43904</v>
      </c>
      <c r="B13" s="12" t="n">
        <v>27</v>
      </c>
      <c r="C13" s="13"/>
      <c r="D13" s="13"/>
      <c r="E13" s="14" t="n">
        <f aca="false">E12+B13</f>
        <v>96</v>
      </c>
      <c r="F13" s="15" t="n">
        <f aca="true">IF(A13&lt;NOW(), E13-I13-M13,"")</f>
        <v>83</v>
      </c>
      <c r="G13" s="16" t="n">
        <f aca="false">F13/E13</f>
        <v>0.864583333333333</v>
      </c>
      <c r="H13" s="13" t="n">
        <v>3</v>
      </c>
      <c r="I13" s="15" t="n">
        <f aca="false">I12+H13</f>
        <v>8</v>
      </c>
      <c r="J13" s="16" t="n">
        <f aca="false">I13/E13</f>
        <v>0.0833333333333333</v>
      </c>
      <c r="K13" s="16" t="n">
        <f aca="false">I13/(I13+M13)</f>
        <v>0.615384615384615</v>
      </c>
      <c r="L13" s="13" t="n">
        <v>1</v>
      </c>
      <c r="M13" s="14" t="n">
        <f aca="false">M12+L13</f>
        <v>5</v>
      </c>
      <c r="N13" s="17" t="n">
        <f aca="true">IF(A13&lt;NOW(), M13/E13,"")</f>
        <v>0.0520833333333333</v>
      </c>
      <c r="O13" s="16" t="n">
        <f aca="false">M13/(M13+I13)</f>
        <v>0.384615384615385</v>
      </c>
      <c r="P13" s="12"/>
      <c r="Q13" s="12"/>
      <c r="R13" s="12"/>
      <c r="S13" s="12" t="n">
        <v>1205</v>
      </c>
      <c r="T13" s="18" t="n">
        <v>1205</v>
      </c>
      <c r="U13" s="13" t="n">
        <v>1109</v>
      </c>
      <c r="V13" s="14" t="n">
        <f aca="false">E13</f>
        <v>96</v>
      </c>
      <c r="W13" s="14" t="n">
        <f aca="false">T13-(E13+U13)</f>
        <v>0</v>
      </c>
      <c r="X13" s="24"/>
      <c r="Y13" s="14" t="n">
        <f aca="false">T13-T12</f>
        <v>200</v>
      </c>
      <c r="Z13" s="15" t="n">
        <f aca="false">T13/270</f>
        <v>4.46296296296296</v>
      </c>
      <c r="AA13" s="20" t="n">
        <f aca="false">S13/E13</f>
        <v>12.5520833333333</v>
      </c>
      <c r="AB13" s="20" t="n">
        <f aca="false">T13/E13</f>
        <v>12.5520833333333</v>
      </c>
      <c r="AC13" s="20" t="n">
        <f aca="false">Y13/B13</f>
        <v>7.40740740740741</v>
      </c>
      <c r="AD13" s="17" t="n">
        <f aca="false">V13/T13</f>
        <v>0.0796680497925311</v>
      </c>
      <c r="AE13" s="17" t="n">
        <f aca="false">(V13-V12)/((T13-T12)+(W12-W13))</f>
        <v>0.123287671232877</v>
      </c>
      <c r="AF13" s="17" t="n">
        <f aca="false">B13/E12</f>
        <v>0.391304347826087</v>
      </c>
      <c r="AG13" s="16" t="n">
        <f aca="false">M13/AVERAGE(E$2:E13)</f>
        <v>0.224719101123595</v>
      </c>
      <c r="AH13" s="25"/>
      <c r="AI13" s="22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</row>
    <row r="14" customFormat="false" ht="15.75" hidden="false" customHeight="false" outlineLevel="0" collapsed="false">
      <c r="A14" s="11" t="n">
        <v>43905</v>
      </c>
      <c r="B14" s="12" t="n">
        <v>21</v>
      </c>
      <c r="C14" s="13"/>
      <c r="D14" s="13"/>
      <c r="E14" s="14" t="n">
        <f aca="false">E13+B14</f>
        <v>117</v>
      </c>
      <c r="F14" s="15" t="n">
        <f aca="false">E14-(I14+M14)</f>
        <v>104</v>
      </c>
      <c r="G14" s="16" t="n">
        <f aca="false">F14/E14</f>
        <v>0.888888888888889</v>
      </c>
      <c r="H14" s="13" t="n">
        <v>0</v>
      </c>
      <c r="I14" s="15" t="n">
        <f aca="false">I13+H14</f>
        <v>8</v>
      </c>
      <c r="J14" s="16" t="n">
        <f aca="false">I14/E14</f>
        <v>0.0683760683760684</v>
      </c>
      <c r="K14" s="16" t="n">
        <f aca="false">I14/(I14+M14)</f>
        <v>0.615384615384615</v>
      </c>
      <c r="L14" s="13" t="n">
        <v>0</v>
      </c>
      <c r="M14" s="14" t="n">
        <f aca="false">M13+L14</f>
        <v>5</v>
      </c>
      <c r="N14" s="17" t="n">
        <f aca="true">IF(A14&lt;NOW(), M14/E14,"")</f>
        <v>0.0427350427350427</v>
      </c>
      <c r="O14" s="16" t="n">
        <f aca="false">M14/(M14+I14)</f>
        <v>0.384615384615385</v>
      </c>
      <c r="P14" s="12"/>
      <c r="Q14" s="12"/>
      <c r="R14" s="12"/>
      <c r="S14" s="12" t="n">
        <v>1293</v>
      </c>
      <c r="T14" s="18" t="n">
        <v>1293</v>
      </c>
      <c r="U14" s="13" t="n">
        <v>1167</v>
      </c>
      <c r="V14" s="14" t="n">
        <f aca="false">E14</f>
        <v>117</v>
      </c>
      <c r="W14" s="24" t="n">
        <v>9</v>
      </c>
      <c r="X14" s="24"/>
      <c r="Y14" s="14" t="n">
        <f aca="false">T14-T13</f>
        <v>88</v>
      </c>
      <c r="Z14" s="15" t="n">
        <f aca="false">T14/270</f>
        <v>4.78888888888889</v>
      </c>
      <c r="AA14" s="20" t="n">
        <f aca="false">S14/E14</f>
        <v>11.0512820512821</v>
      </c>
      <c r="AB14" s="20" t="n">
        <f aca="false">T14/E14</f>
        <v>11.0512820512821</v>
      </c>
      <c r="AC14" s="20" t="n">
        <f aca="false">Y14/B14</f>
        <v>4.19047619047619</v>
      </c>
      <c r="AD14" s="17" t="n">
        <f aca="false">V14/T14</f>
        <v>0.0904872389791183</v>
      </c>
      <c r="AE14" s="17" t="n">
        <f aca="false">(V14-V13)/((T14-T13)+(W13-W14))</f>
        <v>0.265822784810127</v>
      </c>
      <c r="AF14" s="17" t="n">
        <f aca="false">B14/E13</f>
        <v>0.21875</v>
      </c>
      <c r="AG14" s="16" t="n">
        <f aca="false">M14/AVERAGE(E2:E14)</f>
        <v>0.169270833333333</v>
      </c>
      <c r="AH14" s="25"/>
      <c r="AI14" s="22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</row>
    <row r="15" customFormat="false" ht="15.75" hidden="false" customHeight="false" outlineLevel="0" collapsed="false">
      <c r="A15" s="11" t="n">
        <v>43906</v>
      </c>
      <c r="B15" s="12" t="n">
        <v>17</v>
      </c>
      <c r="C15" s="13"/>
      <c r="D15" s="13"/>
      <c r="E15" s="14" t="n">
        <f aca="false">E14+B15</f>
        <v>134</v>
      </c>
      <c r="F15" s="15" t="n">
        <f aca="false">E15-(I15+M15)</f>
        <v>121</v>
      </c>
      <c r="G15" s="16" t="n">
        <f aca="false">F15/E15</f>
        <v>0.902985074626866</v>
      </c>
      <c r="H15" s="13" t="n">
        <v>0</v>
      </c>
      <c r="I15" s="15" t="n">
        <f aca="false">I14+H15</f>
        <v>8</v>
      </c>
      <c r="J15" s="16" t="n">
        <f aca="false">I15/E15</f>
        <v>0.0597014925373134</v>
      </c>
      <c r="K15" s="16" t="n">
        <f aca="false">I15/(I15+M15)</f>
        <v>0.615384615384615</v>
      </c>
      <c r="L15" s="13" t="n">
        <v>0</v>
      </c>
      <c r="M15" s="14" t="n">
        <f aca="false">M14+L15</f>
        <v>5</v>
      </c>
      <c r="N15" s="17" t="n">
        <f aca="true">IF(A15&lt;NOW(), M15/E15,"")</f>
        <v>0.0373134328358209</v>
      </c>
      <c r="O15" s="16" t="n">
        <f aca="false">M15/(M15+I15)</f>
        <v>0.384615384615385</v>
      </c>
      <c r="P15" s="12"/>
      <c r="Q15" s="12"/>
      <c r="R15" s="12"/>
      <c r="S15" s="12" t="n">
        <v>1230</v>
      </c>
      <c r="T15" s="18" t="n">
        <v>1230</v>
      </c>
      <c r="U15" s="13" t="n">
        <v>1083</v>
      </c>
      <c r="V15" s="14" t="n">
        <f aca="false">E15</f>
        <v>134</v>
      </c>
      <c r="W15" s="14" t="n">
        <f aca="false">T15-(E15+U15)</f>
        <v>13</v>
      </c>
      <c r="X15" s="24"/>
      <c r="Y15" s="24"/>
      <c r="Z15" s="15" t="n">
        <f aca="false">T15/270</f>
        <v>4.55555555555556</v>
      </c>
      <c r="AA15" s="20" t="n">
        <f aca="false">S15/E15</f>
        <v>9.17910447761194</v>
      </c>
      <c r="AB15" s="20" t="n">
        <f aca="false">T15/E15</f>
        <v>9.17910447761194</v>
      </c>
      <c r="AC15" s="20" t="n">
        <f aca="false">Y15/B15</f>
        <v>0</v>
      </c>
      <c r="AD15" s="17" t="n">
        <f aca="false">V15/T15</f>
        <v>0.108943089430894</v>
      </c>
      <c r="AE15" s="17"/>
      <c r="AF15" s="17" t="n">
        <f aca="false">B15/E14</f>
        <v>0.145299145299145</v>
      </c>
      <c r="AG15" s="16" t="n">
        <f aca="false">M15/AVERAGE(E3:E15)</f>
        <v>0.125968992248062</v>
      </c>
      <c r="AH15" s="21" t="s">
        <v>33</v>
      </c>
      <c r="AI15" s="22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</row>
    <row r="16" customFormat="false" ht="15.75" hidden="false" customHeight="false" outlineLevel="0" collapsed="false">
      <c r="A16" s="11" t="n">
        <v>43907</v>
      </c>
      <c r="B16" s="12" t="n">
        <v>38</v>
      </c>
      <c r="C16" s="13"/>
      <c r="D16" s="13"/>
      <c r="E16" s="14" t="n">
        <f aca="false">E15+B16</f>
        <v>172</v>
      </c>
      <c r="F16" s="15" t="n">
        <f aca="false">E16-(I16+M16)</f>
        <v>156</v>
      </c>
      <c r="G16" s="16" t="n">
        <f aca="false">F16/E16</f>
        <v>0.906976744186046</v>
      </c>
      <c r="H16" s="13" t="n">
        <v>1</v>
      </c>
      <c r="I16" s="15" t="n">
        <f aca="false">I15+H16</f>
        <v>9</v>
      </c>
      <c r="J16" s="16" t="n">
        <f aca="false">I16/E16</f>
        <v>0.0523255813953488</v>
      </c>
      <c r="K16" s="16" t="n">
        <f aca="false">I16/(I16+M16)</f>
        <v>0.5625</v>
      </c>
      <c r="L16" s="13" t="n">
        <v>2</v>
      </c>
      <c r="M16" s="14" t="n">
        <f aca="false">M15+L16</f>
        <v>7</v>
      </c>
      <c r="N16" s="17" t="n">
        <f aca="true">IF(A16&lt;NOW(), M16/E16,"")</f>
        <v>0.0406976744186047</v>
      </c>
      <c r="O16" s="16" t="n">
        <f aca="false">M16/(M16+I16)</f>
        <v>0.4375</v>
      </c>
      <c r="P16" s="12"/>
      <c r="Q16" s="12"/>
      <c r="R16" s="12"/>
      <c r="S16" s="12" t="n">
        <v>1372</v>
      </c>
      <c r="T16" s="18" t="n">
        <v>1372</v>
      </c>
      <c r="U16" s="13" t="n">
        <v>1178</v>
      </c>
      <c r="V16" s="14" t="n">
        <f aca="false">E16</f>
        <v>172</v>
      </c>
      <c r="W16" s="14" t="n">
        <f aca="false">T16-(E16+U16)</f>
        <v>22</v>
      </c>
      <c r="X16" s="24"/>
      <c r="Y16" s="14" t="n">
        <f aca="false">T16-T15-W16</f>
        <v>120</v>
      </c>
      <c r="Z16" s="15" t="n">
        <f aca="false">T16/270</f>
        <v>5.08148148148148</v>
      </c>
      <c r="AA16" s="20" t="n">
        <f aca="false">S16/E16</f>
        <v>7.97674418604651</v>
      </c>
      <c r="AB16" s="20" t="n">
        <f aca="false">T16/E16</f>
        <v>7.97674418604651</v>
      </c>
      <c r="AC16" s="20" t="n">
        <f aca="false">Y16/B16</f>
        <v>3.15789473684211</v>
      </c>
      <c r="AD16" s="17" t="n">
        <f aca="false">V16/T16</f>
        <v>0.12536443148688</v>
      </c>
      <c r="AE16" s="17" t="n">
        <f aca="false">(V16-V15)/((T16-T15)+(W15-W16))</f>
        <v>0.285714285714286</v>
      </c>
      <c r="AF16" s="17" t="n">
        <f aca="false">B16/E15</f>
        <v>0.283582089552239</v>
      </c>
      <c r="AG16" s="16" t="n">
        <f aca="false">M16/AVERAGE(E4:E16)</f>
        <v>0.13265306122449</v>
      </c>
      <c r="AH16" s="25"/>
      <c r="AI16" s="22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</row>
    <row r="17" customFormat="false" ht="15.75" hidden="false" customHeight="false" outlineLevel="0" collapsed="false">
      <c r="A17" s="11" t="n">
        <v>43908</v>
      </c>
      <c r="B17" s="12" t="n">
        <v>55</v>
      </c>
      <c r="C17" s="13"/>
      <c r="D17" s="13"/>
      <c r="E17" s="14" t="n">
        <f aca="false">E16+B17</f>
        <v>227</v>
      </c>
      <c r="F17" s="15" t="n">
        <f aca="false">E17-(I17+M17)</f>
        <v>197</v>
      </c>
      <c r="G17" s="16" t="n">
        <f aca="false">F17/E17</f>
        <v>0.86784140969163</v>
      </c>
      <c r="H17" s="13" t="n">
        <v>2</v>
      </c>
      <c r="I17" s="15" t="n">
        <f aca="false">I16+H17</f>
        <v>11</v>
      </c>
      <c r="J17" s="16" t="n">
        <f aca="false">I17/E17</f>
        <v>0.0484581497797357</v>
      </c>
      <c r="K17" s="16" t="n">
        <f aca="false">I17/(I17+M17)</f>
        <v>0.366666666666667</v>
      </c>
      <c r="L17" s="13" t="n">
        <v>12</v>
      </c>
      <c r="M17" s="14" t="n">
        <f aca="false">M16+L17</f>
        <v>19</v>
      </c>
      <c r="N17" s="17" t="n">
        <f aca="true">IF(A17&lt;NOW(), M17/E17,"")</f>
        <v>0.0837004405286344</v>
      </c>
      <c r="O17" s="16" t="n">
        <f aca="false">M17/(M17+I17)</f>
        <v>0.633333333333333</v>
      </c>
      <c r="P17" s="12"/>
      <c r="Q17" s="12"/>
      <c r="R17" s="12"/>
      <c r="S17" s="12" t="n">
        <v>1592</v>
      </c>
      <c r="T17" s="18" t="n">
        <v>1592</v>
      </c>
      <c r="U17" s="13" t="n">
        <v>1342</v>
      </c>
      <c r="V17" s="14" t="n">
        <f aca="false">E17</f>
        <v>227</v>
      </c>
      <c r="W17" s="14" t="n">
        <f aca="false">T17-(E17+U17)</f>
        <v>23</v>
      </c>
      <c r="X17" s="24"/>
      <c r="Y17" s="14" t="n">
        <f aca="false">T17-T16-W17</f>
        <v>197</v>
      </c>
      <c r="Z17" s="15" t="n">
        <f aca="false">T17/270</f>
        <v>5.8962962962963</v>
      </c>
      <c r="AA17" s="20" t="n">
        <f aca="false">S17/E17</f>
        <v>7.01321585903084</v>
      </c>
      <c r="AB17" s="20" t="n">
        <f aca="false">T17/E17</f>
        <v>7.01321585903084</v>
      </c>
      <c r="AC17" s="20" t="n">
        <f aca="false">Y17/B17</f>
        <v>3.58181818181818</v>
      </c>
      <c r="AD17" s="17" t="n">
        <f aca="false">V17/T17</f>
        <v>0.142587939698492</v>
      </c>
      <c r="AE17" s="17" t="n">
        <f aca="false">(V17-V16)/((T17-T16)+(W16-W17))</f>
        <v>0.251141552511415</v>
      </c>
      <c r="AF17" s="17" t="n">
        <f aca="false">B17/E16</f>
        <v>0.319767441860465</v>
      </c>
      <c r="AG17" s="16" t="n">
        <f aca="false">M17/AVERAGE(E5:E17)</f>
        <v>0.271130625686059</v>
      </c>
      <c r="AH17" s="25"/>
      <c r="AI17" s="22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</row>
    <row r="18" customFormat="false" ht="15.75" hidden="false" customHeight="false" outlineLevel="0" collapsed="false">
      <c r="A18" s="11" t="n">
        <v>43909</v>
      </c>
      <c r="B18" s="12" t="n">
        <v>82</v>
      </c>
      <c r="C18" s="13"/>
      <c r="D18" s="13"/>
      <c r="E18" s="14" t="n">
        <f aca="false">E17+B18</f>
        <v>309</v>
      </c>
      <c r="F18" s="15" t="n">
        <f aca="false">E18-(I18+M18)</f>
        <v>269</v>
      </c>
      <c r="G18" s="16" t="n">
        <f aca="false">F18/E18</f>
        <v>0.870550161812298</v>
      </c>
      <c r="H18" s="13" t="n">
        <v>4</v>
      </c>
      <c r="I18" s="15" t="n">
        <f aca="false">I17+H18</f>
        <v>15</v>
      </c>
      <c r="J18" s="16" t="n">
        <f aca="false">I18/E18</f>
        <v>0.0485436893203883</v>
      </c>
      <c r="K18" s="16" t="n">
        <f aca="false">I18/(I18+M18)</f>
        <v>0.375</v>
      </c>
      <c r="L18" s="13" t="n">
        <v>6</v>
      </c>
      <c r="M18" s="14" t="n">
        <f aca="false">M17+L18</f>
        <v>25</v>
      </c>
      <c r="N18" s="17" t="n">
        <f aca="true">IF(A18&lt;NOW(), M18/E18,"")</f>
        <v>0.0809061488673139</v>
      </c>
      <c r="O18" s="16" t="n">
        <f aca="false">M18/(M18+I18)</f>
        <v>0.625</v>
      </c>
      <c r="P18" s="12"/>
      <c r="Q18" s="12"/>
      <c r="R18" s="12"/>
      <c r="S18" s="12" t="n">
        <v>1898</v>
      </c>
      <c r="T18" s="18" t="n">
        <v>1898</v>
      </c>
      <c r="U18" s="13" t="n">
        <v>1570</v>
      </c>
      <c r="V18" s="14" t="n">
        <f aca="false">E18</f>
        <v>309</v>
      </c>
      <c r="W18" s="14" t="n">
        <f aca="false">T18-(E18+U18)</f>
        <v>19</v>
      </c>
      <c r="X18" s="24"/>
      <c r="Y18" s="14" t="n">
        <f aca="false">T18-T17-W18</f>
        <v>287</v>
      </c>
      <c r="Z18" s="15" t="n">
        <f aca="false">T18/270</f>
        <v>7.02962962962963</v>
      </c>
      <c r="AA18" s="20" t="n">
        <f aca="false">S18/E18</f>
        <v>6.14239482200647</v>
      </c>
      <c r="AB18" s="20" t="n">
        <f aca="false">T18/E18</f>
        <v>6.14239482200647</v>
      </c>
      <c r="AC18" s="20" t="n">
        <f aca="false">Y18/B18</f>
        <v>3.5</v>
      </c>
      <c r="AD18" s="17" t="n">
        <f aca="false">V18/T18</f>
        <v>0.162802950474183</v>
      </c>
      <c r="AE18" s="17" t="n">
        <f aca="false">(V18-V17)/((T18-T17)+(W17-W18))</f>
        <v>0.264516129032258</v>
      </c>
      <c r="AF18" s="17" t="n">
        <f aca="false">B18/E17</f>
        <v>0.361233480176211</v>
      </c>
      <c r="AG18" s="16" t="n">
        <f aca="false">M18/AVERAGE(E6:E18)</f>
        <v>0.266830870279146</v>
      </c>
      <c r="AH18" s="25"/>
      <c r="AI18" s="22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</row>
    <row r="19" customFormat="false" ht="15.75" hidden="false" customHeight="false" outlineLevel="0" collapsed="false">
      <c r="A19" s="11" t="n">
        <v>43910</v>
      </c>
      <c r="B19" s="12" t="n">
        <v>60</v>
      </c>
      <c r="C19" s="13"/>
      <c r="D19" s="13"/>
      <c r="E19" s="14" t="n">
        <f aca="false">E18+B19</f>
        <v>369</v>
      </c>
      <c r="F19" s="15" t="n">
        <f aca="false">E19-(I19+M19)</f>
        <v>321</v>
      </c>
      <c r="G19" s="16" t="n">
        <f aca="false">F19/E19</f>
        <v>0.869918699186992</v>
      </c>
      <c r="H19" s="13" t="n">
        <v>1</v>
      </c>
      <c r="I19" s="15" t="n">
        <f aca="false">I18+H19</f>
        <v>16</v>
      </c>
      <c r="J19" s="16" t="n">
        <f aca="false">I19/E19</f>
        <v>0.043360433604336</v>
      </c>
      <c r="K19" s="16" t="n">
        <f aca="false">I19/(I19+M19)</f>
        <v>0.333333333333333</v>
      </c>
      <c r="L19" s="13" t="n">
        <v>7</v>
      </c>
      <c r="M19" s="14" t="n">
        <f aca="false">M18+L19</f>
        <v>32</v>
      </c>
      <c r="N19" s="17" t="n">
        <f aca="true">IF(A19&lt;NOW(), M19/E19,"")</f>
        <v>0.0867208672086721</v>
      </c>
      <c r="O19" s="16" t="n">
        <f aca="false">M19/(M19+I19)</f>
        <v>0.666666666666667</v>
      </c>
      <c r="P19" s="12"/>
      <c r="Q19" s="12"/>
      <c r="R19" s="12"/>
      <c r="S19" s="12" t="n">
        <v>2028</v>
      </c>
      <c r="T19" s="18" t="n">
        <v>2028</v>
      </c>
      <c r="U19" s="13" t="n">
        <v>1643</v>
      </c>
      <c r="V19" s="14" t="n">
        <f aca="false">E19</f>
        <v>369</v>
      </c>
      <c r="W19" s="24" t="n">
        <v>18</v>
      </c>
      <c r="X19" s="24"/>
      <c r="Y19" s="14" t="n">
        <f aca="false">T19-T18-W19</f>
        <v>112</v>
      </c>
      <c r="Z19" s="15" t="n">
        <f aca="false">T19/270</f>
        <v>7.51111111111111</v>
      </c>
      <c r="AA19" s="20" t="n">
        <f aca="false">S19/E19</f>
        <v>5.49593495934959</v>
      </c>
      <c r="AB19" s="20" t="n">
        <f aca="false">T19/E19</f>
        <v>5.49593495934959</v>
      </c>
      <c r="AC19" s="20" t="n">
        <f aca="false">Y19/B19</f>
        <v>1.86666666666667</v>
      </c>
      <c r="AD19" s="17" t="n">
        <f aca="false">V19/T19</f>
        <v>0.181952662721894</v>
      </c>
      <c r="AE19" s="17" t="n">
        <f aca="false">(V19-V18)/((T19-T18)+(W18-W19))</f>
        <v>0.458015267175573</v>
      </c>
      <c r="AF19" s="17" t="n">
        <f aca="false">B19/E18</f>
        <v>0.194174757281553</v>
      </c>
      <c r="AG19" s="16" t="n">
        <f aca="false">M19/AVERAGE(E7:E19)</f>
        <v>0.262792166771952</v>
      </c>
      <c r="AH19" s="25"/>
      <c r="AI19" s="22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</row>
    <row r="20" customFormat="false" ht="15.75" hidden="false" customHeight="false" outlineLevel="0" collapsed="false">
      <c r="A20" s="11" t="n">
        <v>43911</v>
      </c>
      <c r="B20" s="12" t="n">
        <v>81</v>
      </c>
      <c r="C20" s="13"/>
      <c r="D20" s="13"/>
      <c r="E20" s="14" t="n">
        <f aca="false">E19+B20</f>
        <v>450</v>
      </c>
      <c r="F20" s="15" t="n">
        <f aca="false">E20-(I20+M20)</f>
        <v>392</v>
      </c>
      <c r="G20" s="16" t="n">
        <f aca="false">F20/E20</f>
        <v>0.871111111111111</v>
      </c>
      <c r="H20" s="13" t="n">
        <v>4</v>
      </c>
      <c r="I20" s="15" t="n">
        <f aca="false">I19+H20</f>
        <v>20</v>
      </c>
      <c r="J20" s="16" t="n">
        <f aca="false">I20/E20</f>
        <v>0.0444444444444444</v>
      </c>
      <c r="K20" s="16" t="n">
        <f aca="false">I20/(I20+M20)</f>
        <v>0.344827586206897</v>
      </c>
      <c r="L20" s="13" t="n">
        <v>6</v>
      </c>
      <c r="M20" s="14" t="n">
        <f aca="false">M19+L20</f>
        <v>38</v>
      </c>
      <c r="N20" s="17" t="n">
        <f aca="true">IF(A20&lt;NOW(), M20/E20,"")</f>
        <v>0.0844444444444444</v>
      </c>
      <c r="O20" s="16" t="n">
        <f aca="false">M20/(M20+I20)</f>
        <v>0.655172413793103</v>
      </c>
      <c r="P20" s="12"/>
      <c r="Q20" s="12"/>
      <c r="R20" s="12"/>
      <c r="S20" s="12" t="n">
        <v>2365</v>
      </c>
      <c r="T20" s="18" t="n">
        <v>2365</v>
      </c>
      <c r="U20" s="13" t="n">
        <v>1895</v>
      </c>
      <c r="V20" s="14" t="n">
        <f aca="false">E20</f>
        <v>450</v>
      </c>
      <c r="W20" s="14" t="n">
        <f aca="false">T20-(E20+U20)</f>
        <v>20</v>
      </c>
      <c r="X20" s="24"/>
      <c r="Y20" s="14" t="n">
        <f aca="false">T20-T19-W20</f>
        <v>317</v>
      </c>
      <c r="Z20" s="15" t="n">
        <f aca="false">T20/270</f>
        <v>8.75925925925926</v>
      </c>
      <c r="AA20" s="20" t="n">
        <f aca="false">S20/E20</f>
        <v>5.25555555555556</v>
      </c>
      <c r="AB20" s="20" t="n">
        <f aca="false">T20/E20</f>
        <v>5.25555555555556</v>
      </c>
      <c r="AC20" s="20" t="n">
        <f aca="false">Y20/B20</f>
        <v>3.91358024691358</v>
      </c>
      <c r="AD20" s="17" t="n">
        <f aca="false">V20/T20</f>
        <v>0.190274841437632</v>
      </c>
      <c r="AE20" s="17" t="n">
        <f aca="false">(V20-V19)/((T20-T19)+(W19-W20))</f>
        <v>0.241791044776119</v>
      </c>
      <c r="AF20" s="17" t="n">
        <f aca="false">B20/E19</f>
        <v>0.219512195121951</v>
      </c>
      <c r="AG20" s="16" t="n">
        <f aca="false">M20/AVERAGE(E8:E20)</f>
        <v>0.243469689502218</v>
      </c>
      <c r="AH20" s="25"/>
      <c r="AI20" s="22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</row>
    <row r="21" customFormat="false" ht="15.75" hidden="false" customHeight="false" outlineLevel="0" collapsed="false">
      <c r="A21" s="11" t="n">
        <v>43912</v>
      </c>
      <c r="B21" s="12" t="n">
        <v>64</v>
      </c>
      <c r="C21" s="13"/>
      <c r="D21" s="13"/>
      <c r="E21" s="14" t="n">
        <f aca="false">E20+B21</f>
        <v>514</v>
      </c>
      <c r="F21" s="15" t="n">
        <f aca="false">E21-(I21+M21)</f>
        <v>437</v>
      </c>
      <c r="G21" s="16" t="n">
        <f aca="false">F21/E21</f>
        <v>0.850194552529183</v>
      </c>
      <c r="H21" s="13" t="n">
        <v>9</v>
      </c>
      <c r="I21" s="15" t="n">
        <f aca="false">I20+H21</f>
        <v>29</v>
      </c>
      <c r="J21" s="16" t="n">
        <f aca="false">I21/E21</f>
        <v>0.056420233463035</v>
      </c>
      <c r="K21" s="16" t="n">
        <f aca="false">I21/(I21+M21)</f>
        <v>0.376623376623377</v>
      </c>
      <c r="L21" s="13" t="n">
        <v>10</v>
      </c>
      <c r="M21" s="14" t="n">
        <f aca="false">M20+L21</f>
        <v>48</v>
      </c>
      <c r="N21" s="17" t="n">
        <f aca="true">IF(A21&lt;NOW(), M21/E21,"")</f>
        <v>0.0933852140077821</v>
      </c>
      <c r="O21" s="16" t="n">
        <f aca="false">M21/(M21+I21)</f>
        <v>0.623376623376623</v>
      </c>
      <c r="P21" s="12"/>
      <c r="Q21" s="12"/>
      <c r="R21" s="12"/>
      <c r="S21" s="12" t="n">
        <v>2438</v>
      </c>
      <c r="T21" s="18" t="n">
        <v>2438</v>
      </c>
      <c r="U21" s="13" t="n">
        <v>1904</v>
      </c>
      <c r="V21" s="14" t="n">
        <f aca="false">E21</f>
        <v>514</v>
      </c>
      <c r="W21" s="14" t="n">
        <f aca="false">T21-(E21+U21)</f>
        <v>20</v>
      </c>
      <c r="X21" s="24"/>
      <c r="Y21" s="14" t="n">
        <f aca="false">T21-T20-W21</f>
        <v>53</v>
      </c>
      <c r="Z21" s="15" t="n">
        <f aca="false">T21/270</f>
        <v>9.02962962962963</v>
      </c>
      <c r="AA21" s="20" t="n">
        <f aca="false">S21/E21</f>
        <v>4.7431906614786</v>
      </c>
      <c r="AB21" s="20" t="n">
        <f aca="false">T21/E21</f>
        <v>4.7431906614786</v>
      </c>
      <c r="AC21" s="20" t="n">
        <f aca="false">Y21/B21</f>
        <v>0.828125</v>
      </c>
      <c r="AD21" s="17" t="n">
        <f aca="false">V21/T21</f>
        <v>0.210828547990156</v>
      </c>
      <c r="AE21" s="17" t="n">
        <f aca="false">(V21-V20)/((T21-T20)+(W20-W21))</f>
        <v>0.876712328767123</v>
      </c>
      <c r="AF21" s="17" t="n">
        <f aca="false">B21/E20</f>
        <v>0.142222222222222</v>
      </c>
      <c r="AG21" s="16" t="n">
        <f aca="false">M21/AVERAGE(E9:E21)</f>
        <v>0.245959795033504</v>
      </c>
      <c r="AH21" s="25"/>
      <c r="AI21" s="22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</row>
    <row r="22" customFormat="false" ht="15.75" hidden="false" customHeight="false" outlineLevel="0" collapsed="false">
      <c r="A22" s="11" t="n">
        <v>43913</v>
      </c>
      <c r="B22" s="12" t="n">
        <v>65</v>
      </c>
      <c r="C22" s="13"/>
      <c r="D22" s="13"/>
      <c r="E22" s="14" t="n">
        <f aca="false">E21+B22</f>
        <v>579</v>
      </c>
      <c r="F22" s="15" t="n">
        <f aca="false">E22-(I22+M22)</f>
        <v>500</v>
      </c>
      <c r="G22" s="16" t="n">
        <f aca="false">F22/E22</f>
        <v>0.863557858376511</v>
      </c>
      <c r="H22" s="13" t="n">
        <v>1</v>
      </c>
      <c r="I22" s="15" t="n">
        <f aca="false">I21+H22</f>
        <v>30</v>
      </c>
      <c r="J22" s="16" t="n">
        <f aca="false">I22/E22</f>
        <v>0.0518134715025907</v>
      </c>
      <c r="K22" s="16" t="n">
        <f aca="false">I22/(I22+M22)</f>
        <v>0.379746835443038</v>
      </c>
      <c r="L22" s="13" t="n">
        <v>1</v>
      </c>
      <c r="M22" s="14" t="n">
        <f aca="false">M21+L22</f>
        <v>49</v>
      </c>
      <c r="N22" s="17" t="n">
        <f aca="true">IF(A22&lt;NOW(), M22/E22,"")</f>
        <v>0.0846286701208981</v>
      </c>
      <c r="O22" s="16" t="n">
        <f aca="false">M22/(M22+I22)</f>
        <v>0.620253164556962</v>
      </c>
      <c r="P22" s="12"/>
      <c r="Q22" s="12"/>
      <c r="R22" s="12"/>
      <c r="S22" s="12" t="n">
        <v>2756</v>
      </c>
      <c r="T22" s="18" t="n">
        <v>2756</v>
      </c>
      <c r="U22" s="13" t="n">
        <v>2177</v>
      </c>
      <c r="V22" s="14" t="n">
        <f aca="false">E22</f>
        <v>579</v>
      </c>
      <c r="W22" s="14" t="n">
        <f aca="false">T22-U22-V22</f>
        <v>0</v>
      </c>
      <c r="X22" s="24"/>
      <c r="Y22" s="14" t="n">
        <f aca="false">T22-T21-W22</f>
        <v>318</v>
      </c>
      <c r="Z22" s="15" t="n">
        <f aca="false">T22/270</f>
        <v>10.2074074074074</v>
      </c>
      <c r="AA22" s="20" t="n">
        <f aca="false">S22/E22</f>
        <v>4.75993091537133</v>
      </c>
      <c r="AB22" s="20" t="n">
        <f aca="false">T22/E22</f>
        <v>4.75993091537133</v>
      </c>
      <c r="AC22" s="20" t="n">
        <f aca="false">Y22/B22</f>
        <v>4.89230769230769</v>
      </c>
      <c r="AD22" s="17" t="n">
        <f aca="false">V22/T22</f>
        <v>0.210087082728592</v>
      </c>
      <c r="AE22" s="17" t="n">
        <f aca="false">(V22-V21)/((T22-T21)+(W21-W22))</f>
        <v>0.192307692307692</v>
      </c>
      <c r="AF22" s="17" t="n">
        <f aca="false">B22/E21</f>
        <v>0.126459143968872</v>
      </c>
      <c r="AG22" s="16" t="n">
        <f aca="false">M22/AVERAGE(E10:E22)</f>
        <v>0.205682918953826</v>
      </c>
      <c r="AH22" s="25"/>
      <c r="AI22" s="22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</row>
    <row r="23" customFormat="false" ht="15.75" hidden="false" customHeight="false" outlineLevel="0" collapsed="false">
      <c r="A23" s="11" t="n">
        <v>43914</v>
      </c>
      <c r="B23" s="12" t="n">
        <v>106</v>
      </c>
      <c r="C23" s="13"/>
      <c r="D23" s="13"/>
      <c r="E23" s="14" t="n">
        <f aca="false">E22+B23</f>
        <v>685</v>
      </c>
      <c r="F23" s="15" t="n">
        <f aca="false">E23-(I23+M23)</f>
        <v>600</v>
      </c>
      <c r="G23" s="16" t="n">
        <f aca="false">F23/E23</f>
        <v>0.875912408759124</v>
      </c>
      <c r="H23" s="13" t="n">
        <v>0</v>
      </c>
      <c r="I23" s="15" t="n">
        <f aca="false">I22+H23</f>
        <v>30</v>
      </c>
      <c r="J23" s="16" t="n">
        <f aca="false">I23/E23</f>
        <v>0.0437956204379562</v>
      </c>
      <c r="K23" s="16" t="n">
        <f aca="false">I23/(I23+M23)</f>
        <v>0.352941176470588</v>
      </c>
      <c r="L23" s="13" t="n">
        <v>6</v>
      </c>
      <c r="M23" s="14" t="n">
        <f aca="false">M22+L23</f>
        <v>55</v>
      </c>
      <c r="N23" s="17" t="n">
        <f aca="true">IF(A23&lt;NOW(), M23/E23,"")</f>
        <v>0.0802919708029197</v>
      </c>
      <c r="O23" s="16" t="n">
        <f aca="false">M23/(M23+I23)</f>
        <v>0.647058823529412</v>
      </c>
      <c r="P23" s="12"/>
      <c r="Q23" s="12"/>
      <c r="R23" s="12"/>
      <c r="S23" s="12" t="n">
        <v>3332</v>
      </c>
      <c r="T23" s="18" t="n">
        <v>3332</v>
      </c>
      <c r="U23" s="13" t="n">
        <v>2625</v>
      </c>
      <c r="V23" s="14" t="n">
        <f aca="false">E23</f>
        <v>685</v>
      </c>
      <c r="W23" s="14" t="n">
        <f aca="false">T23-U23-V23</f>
        <v>22</v>
      </c>
      <c r="X23" s="24"/>
      <c r="Y23" s="14" t="n">
        <f aca="false">T23-T22-W23</f>
        <v>554</v>
      </c>
      <c r="Z23" s="15" t="n">
        <f aca="false">T23/270</f>
        <v>12.3407407407407</v>
      </c>
      <c r="AA23" s="20" t="n">
        <f aca="false">S23/E23</f>
        <v>4.86423357664234</v>
      </c>
      <c r="AB23" s="20" t="n">
        <f aca="false">T23/E23</f>
        <v>4.86423357664234</v>
      </c>
      <c r="AC23" s="20" t="n">
        <f aca="false">Y23/B23</f>
        <v>5.22641509433962</v>
      </c>
      <c r="AD23" s="17" t="n">
        <f aca="false">V23/T23</f>
        <v>0.205582232893157</v>
      </c>
      <c r="AE23" s="17" t="n">
        <f aca="false">(V23-V22)/((T23-T22)+(W22-W23))</f>
        <v>0.191335740072202</v>
      </c>
      <c r="AF23" s="17" t="n">
        <f aca="false">B23/E22</f>
        <v>0.18307426597582</v>
      </c>
      <c r="AG23" s="16" t="n">
        <f aca="false">M23/AVERAGE(E11:E23)</f>
        <v>0.190412782956059</v>
      </c>
      <c r="AH23" s="25"/>
      <c r="AI23" s="22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</row>
    <row r="24" customFormat="false" ht="15.75" hidden="false" customHeight="false" outlineLevel="0" collapsed="false">
      <c r="A24" s="11" t="n">
        <v>43915</v>
      </c>
      <c r="B24" s="12" t="n">
        <v>105</v>
      </c>
      <c r="C24" s="13"/>
      <c r="D24" s="13"/>
      <c r="E24" s="14" t="n">
        <f aca="false">E23+B24</f>
        <v>790</v>
      </c>
      <c r="F24" s="15" t="n">
        <f aca="false">E24-(I24+M24)</f>
        <v>701</v>
      </c>
      <c r="G24" s="16" t="n">
        <f aca="false">F24/E24</f>
        <v>0.887341772151899</v>
      </c>
      <c r="H24" s="13" t="n">
        <v>1</v>
      </c>
      <c r="I24" s="15" t="n">
        <f aca="false">I23+H24</f>
        <v>31</v>
      </c>
      <c r="J24" s="16" t="n">
        <f aca="false">I24/E24</f>
        <v>0.0392405063291139</v>
      </c>
      <c r="K24" s="16" t="n">
        <f aca="false">I24/(I24+M24)</f>
        <v>0.348314606741573</v>
      </c>
      <c r="L24" s="13" t="n">
        <v>3</v>
      </c>
      <c r="M24" s="14" t="n">
        <f aca="false">M23+L24</f>
        <v>58</v>
      </c>
      <c r="N24" s="17" t="n">
        <f aca="true">IF(A24&lt;NOW(), M24/E24,"")</f>
        <v>0.0734177215189873</v>
      </c>
      <c r="O24" s="16" t="n">
        <f aca="false">M24/(M24+I24)</f>
        <v>0.651685393258427</v>
      </c>
      <c r="P24" s="12"/>
      <c r="Q24" s="12"/>
      <c r="R24" s="12"/>
      <c r="S24" s="12" t="n">
        <v>3822</v>
      </c>
      <c r="T24" s="18" t="n">
        <v>3822</v>
      </c>
      <c r="U24" s="13" t="n">
        <v>3032</v>
      </c>
      <c r="V24" s="14" t="n">
        <f aca="false">E24</f>
        <v>790</v>
      </c>
      <c r="W24" s="14" t="n">
        <f aca="false">T24-U24-V24</f>
        <v>0</v>
      </c>
      <c r="X24" s="24"/>
      <c r="Y24" s="14" t="n">
        <f aca="false">T24-T23-W24</f>
        <v>490</v>
      </c>
      <c r="Z24" s="15" t="n">
        <f aca="false">T24/270</f>
        <v>14.1555555555556</v>
      </c>
      <c r="AA24" s="20" t="n">
        <f aca="false">S24/E24</f>
        <v>4.8379746835443</v>
      </c>
      <c r="AB24" s="20" t="n">
        <f aca="false">T24/E24</f>
        <v>4.8379746835443</v>
      </c>
      <c r="AC24" s="20" t="n">
        <f aca="false">Y24/B24</f>
        <v>4.66666666666667</v>
      </c>
      <c r="AD24" s="17" t="n">
        <f aca="false">V24/T24</f>
        <v>0.206698063840921</v>
      </c>
      <c r="AE24" s="17" t="n">
        <f aca="false">(V24-V23)/((T24-T23)+(W23-W24))</f>
        <v>0.205078125</v>
      </c>
      <c r="AF24" s="17" t="n">
        <f aca="false">B24/E23</f>
        <v>0.153284671532847</v>
      </c>
      <c r="AG24" s="16" t="n">
        <f aca="false">M24/AVERAGE(E11:E24)</f>
        <v>0.178657865786579</v>
      </c>
      <c r="AH24" s="25"/>
      <c r="AI24" s="22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</row>
    <row r="25" customFormat="false" ht="15.75" hidden="false" customHeight="false" outlineLevel="0" collapsed="false">
      <c r="A25" s="11" t="n">
        <v>43916</v>
      </c>
      <c r="B25" s="12" t="n">
        <v>103</v>
      </c>
      <c r="C25" s="13"/>
      <c r="D25" s="13"/>
      <c r="E25" s="14" t="n">
        <f aca="false">E24+B25</f>
        <v>893</v>
      </c>
      <c r="F25" s="15" t="n">
        <f aca="false">E25-(I25+M25)</f>
        <v>780</v>
      </c>
      <c r="G25" s="16" t="n">
        <f aca="false">F25/E25</f>
        <v>0.873460246360582</v>
      </c>
      <c r="H25" s="13" t="n">
        <v>4</v>
      </c>
      <c r="I25" s="15" t="n">
        <f aca="false">I24+H25</f>
        <v>35</v>
      </c>
      <c r="J25" s="16" t="n">
        <f aca="false">I25/E25</f>
        <v>0.0391937290033595</v>
      </c>
      <c r="K25" s="16" t="n">
        <f aca="false">I25/(I25+M25)</f>
        <v>0.309734513274336</v>
      </c>
      <c r="L25" s="13" t="n">
        <v>20</v>
      </c>
      <c r="M25" s="14" t="n">
        <f aca="false">M24+L25</f>
        <v>78</v>
      </c>
      <c r="N25" s="17" t="n">
        <f aca="true">IF(A25&lt;NOW(), M25/E25,"")</f>
        <v>0.0873460246360582</v>
      </c>
      <c r="O25" s="16" t="n">
        <f aca="false">M25/(M25+I25)</f>
        <v>0.690265486725664</v>
      </c>
      <c r="P25" s="12"/>
      <c r="Q25" s="12"/>
      <c r="R25" s="12"/>
      <c r="S25" s="12" t="n">
        <v>4336</v>
      </c>
      <c r="T25" s="18" t="n">
        <v>4336</v>
      </c>
      <c r="U25" s="13" t="n">
        <v>3443</v>
      </c>
      <c r="V25" s="14" t="n">
        <f aca="false">E25</f>
        <v>893</v>
      </c>
      <c r="W25" s="14" t="n">
        <f aca="false">T25-U25-V25</f>
        <v>0</v>
      </c>
      <c r="X25" s="24"/>
      <c r="Y25" s="14" t="n">
        <f aca="false">T25-T24-W25</f>
        <v>514</v>
      </c>
      <c r="Z25" s="15" t="n">
        <f aca="false">T25/270</f>
        <v>16.0592592592593</v>
      </c>
      <c r="AA25" s="20" t="n">
        <f aca="false">S25/E25</f>
        <v>4.8555431131019</v>
      </c>
      <c r="AB25" s="20" t="n">
        <f aca="false">T25/E25</f>
        <v>4.8555431131019</v>
      </c>
      <c r="AC25" s="20" t="n">
        <f aca="false">Y25/B25</f>
        <v>4.99029126213592</v>
      </c>
      <c r="AD25" s="17" t="n">
        <f aca="false">V25/T25</f>
        <v>0.205950184501845</v>
      </c>
      <c r="AE25" s="17" t="n">
        <f aca="false">(V25-V24)/((T25-T24)+(W24-W25))</f>
        <v>0.200389105058366</v>
      </c>
      <c r="AF25" s="17" t="n">
        <f aca="false">B25/E24</f>
        <v>0.130379746835443</v>
      </c>
      <c r="AG25" s="16" t="n">
        <f aca="false">M25/AVERAGE(E12:E25)</f>
        <v>0.202072538860104</v>
      </c>
      <c r="AH25" s="25"/>
      <c r="AI25" s="22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</row>
    <row r="26" customFormat="false" ht="15.75" hidden="false" customHeight="false" outlineLevel="0" collapsed="false">
      <c r="A26" s="11" t="n">
        <v>43917</v>
      </c>
      <c r="B26" s="12" t="n">
        <v>153</v>
      </c>
      <c r="C26" s="13"/>
      <c r="D26" s="13"/>
      <c r="E26" s="14" t="n">
        <f aca="false">E25+B26</f>
        <v>1046</v>
      </c>
      <c r="F26" s="15" t="n">
        <f aca="false">E26-(I26+M26)</f>
        <v>913</v>
      </c>
      <c r="G26" s="16" t="n">
        <f aca="false">F26/E26</f>
        <v>0.872848948374761</v>
      </c>
      <c r="H26" s="13" t="n">
        <v>11</v>
      </c>
      <c r="I26" s="15" t="n">
        <f aca="false">I25+H26</f>
        <v>46</v>
      </c>
      <c r="J26" s="16" t="n">
        <f aca="false">I26/E26</f>
        <v>0.0439770554493308</v>
      </c>
      <c r="K26" s="16" t="n">
        <f aca="false">I26/(I26+M26)</f>
        <v>0.345864661654135</v>
      </c>
      <c r="L26" s="13" t="n">
        <v>9</v>
      </c>
      <c r="M26" s="14" t="n">
        <f aca="false">M25+L26</f>
        <v>87</v>
      </c>
      <c r="N26" s="17" t="n">
        <f aca="true">IF(A26&lt;NOW(), M26/E26,"")</f>
        <v>0.0831739961759082</v>
      </c>
      <c r="O26" s="16" t="n">
        <f aca="false">M26/(M26+I26)</f>
        <v>0.654135338345865</v>
      </c>
      <c r="P26" s="12"/>
      <c r="Q26" s="12"/>
      <c r="R26" s="12"/>
      <c r="S26" s="12" t="n">
        <v>5775</v>
      </c>
      <c r="T26" s="18" t="n">
        <v>5775</v>
      </c>
      <c r="U26" s="13" t="n">
        <v>4729</v>
      </c>
      <c r="V26" s="14" t="n">
        <f aca="false">E26</f>
        <v>1046</v>
      </c>
      <c r="W26" s="14" t="n">
        <f aca="false">T26-U26-V26</f>
        <v>0</v>
      </c>
      <c r="X26" s="24"/>
      <c r="Y26" s="14" t="n">
        <f aca="false">T26-T25-W26</f>
        <v>1439</v>
      </c>
      <c r="Z26" s="15" t="n">
        <f aca="false">T26/270</f>
        <v>21.3888888888889</v>
      </c>
      <c r="AA26" s="20" t="n">
        <f aca="false">S26/E26</f>
        <v>5.52103250478011</v>
      </c>
      <c r="AB26" s="20" t="n">
        <f aca="false">T26/E26</f>
        <v>5.52103250478011</v>
      </c>
      <c r="AC26" s="20" t="n">
        <f aca="false">Y26/B26</f>
        <v>9.40522875816994</v>
      </c>
      <c r="AD26" s="17" t="n">
        <f aca="false">V26/T26</f>
        <v>0.181125541125541</v>
      </c>
      <c r="AE26" s="17" t="n">
        <f aca="false">(V26-V25)/((T26-T25)+(W25-W26))</f>
        <v>0.10632383599722</v>
      </c>
      <c r="AF26" s="17" t="n">
        <f aca="false">B26/E25</f>
        <v>0.171332586786114</v>
      </c>
      <c r="AG26" s="16" t="n">
        <f aca="false">M26/AVERAGE(E13:E26)</f>
        <v>0.190879172543488</v>
      </c>
      <c r="AH26" s="25"/>
      <c r="AI26" s="22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</row>
    <row r="27" customFormat="false" ht="15.75" hidden="false" customHeight="false" outlineLevel="0" collapsed="false">
      <c r="A27" s="11" t="n">
        <v>43918</v>
      </c>
      <c r="B27" s="12" t="n">
        <v>109</v>
      </c>
      <c r="C27" s="13"/>
      <c r="D27" s="13"/>
      <c r="E27" s="14" t="n">
        <f aca="false">E26+B27</f>
        <v>1155</v>
      </c>
      <c r="F27" s="15" t="n">
        <f aca="false">E27-(I27+M27)</f>
        <v>994</v>
      </c>
      <c r="G27" s="16" t="n">
        <f aca="false">F27/E27</f>
        <v>0.860606060606061</v>
      </c>
      <c r="H27" s="13" t="n">
        <v>13</v>
      </c>
      <c r="I27" s="15" t="n">
        <f aca="false">I26+H27</f>
        <v>59</v>
      </c>
      <c r="J27" s="16" t="n">
        <f aca="false">I27/E27</f>
        <v>0.0510822510822511</v>
      </c>
      <c r="K27" s="16" t="n">
        <f aca="false">I27/(I27+M27)</f>
        <v>0.366459627329193</v>
      </c>
      <c r="L27" s="13" t="n">
        <v>15</v>
      </c>
      <c r="M27" s="14" t="n">
        <f aca="false">M26+L27</f>
        <v>102</v>
      </c>
      <c r="N27" s="17" t="n">
        <f aca="true">IF(A27&lt;NOW(), M27/E27,"")</f>
        <v>0.0883116883116883</v>
      </c>
      <c r="O27" s="16" t="n">
        <f aca="false">M27/(M27+I27)</f>
        <v>0.633540372670807</v>
      </c>
      <c r="P27" s="12"/>
      <c r="Q27" s="12"/>
      <c r="R27" s="12"/>
      <c r="S27" s="12" t="n">
        <v>6266</v>
      </c>
      <c r="T27" s="18" t="n">
        <v>6266</v>
      </c>
      <c r="U27" s="13" t="n">
        <v>5111</v>
      </c>
      <c r="V27" s="14" t="n">
        <f aca="false">E27</f>
        <v>1155</v>
      </c>
      <c r="W27" s="14" t="n">
        <f aca="false">T27-U27-V27</f>
        <v>0</v>
      </c>
      <c r="X27" s="24"/>
      <c r="Y27" s="14" t="n">
        <f aca="false">T27-T26-W27</f>
        <v>491</v>
      </c>
      <c r="Z27" s="15" t="n">
        <f aca="false">T27/270</f>
        <v>23.2074074074074</v>
      </c>
      <c r="AA27" s="20" t="n">
        <f aca="false">S27/E27</f>
        <v>5.42510822510823</v>
      </c>
      <c r="AB27" s="20" t="n">
        <f aca="false">T27/E27</f>
        <v>5.42510822510823</v>
      </c>
      <c r="AC27" s="20" t="n">
        <f aca="false">Y27/B27</f>
        <v>4.5045871559633</v>
      </c>
      <c r="AD27" s="17" t="n">
        <f aca="false">V27/T27</f>
        <v>0.184328120012767</v>
      </c>
      <c r="AE27" s="17" t="n">
        <f aca="false">(V27-V26)/((T27-T26)+(W26-W27))</f>
        <v>0.221995926680244</v>
      </c>
      <c r="AF27" s="17" t="n">
        <f aca="false">B27/E26</f>
        <v>0.104206500956023</v>
      </c>
      <c r="AG27" s="16" t="n">
        <f aca="false">M27/AVERAGE(E14:E27)</f>
        <v>0.191935483870968</v>
      </c>
      <c r="AH27" s="25"/>
      <c r="AI27" s="22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</row>
    <row r="28" customFormat="false" ht="15.75" hidden="false" customHeight="false" outlineLevel="0" collapsed="false">
      <c r="A28" s="11" t="n">
        <v>43919</v>
      </c>
      <c r="B28" s="12" t="n">
        <v>130</v>
      </c>
      <c r="C28" s="13"/>
      <c r="D28" s="13"/>
      <c r="E28" s="14" t="n">
        <f aca="false">E27+B28</f>
        <v>1285</v>
      </c>
      <c r="F28" s="15" t="n">
        <f aca="false">E28-(I28+M28)</f>
        <v>1107</v>
      </c>
      <c r="G28" s="16" t="n">
        <f aca="false">F28/E28</f>
        <v>0.86147859922179</v>
      </c>
      <c r="H28" s="13" t="n">
        <v>5</v>
      </c>
      <c r="I28" s="15" t="n">
        <f aca="false">I27+H28</f>
        <v>64</v>
      </c>
      <c r="J28" s="16" t="n">
        <f aca="false">I28/E28</f>
        <v>0.0498054474708171</v>
      </c>
      <c r="K28" s="16" t="n">
        <f aca="false">I28/(I28+M28)</f>
        <v>0.359550561797753</v>
      </c>
      <c r="L28" s="13" t="n">
        <v>12</v>
      </c>
      <c r="M28" s="14" t="n">
        <f aca="false">M27+L28</f>
        <v>114</v>
      </c>
      <c r="N28" s="17" t="n">
        <f aca="true">IF(A28&lt;NOW(), M28/E28,"")</f>
        <v>0.088715953307393</v>
      </c>
      <c r="O28" s="16" t="n">
        <f aca="false">M28/(M28+I28)</f>
        <v>0.640449438202247</v>
      </c>
      <c r="P28" s="12"/>
      <c r="Q28" s="12"/>
      <c r="R28" s="12"/>
      <c r="S28" s="12" t="n">
        <v>6534</v>
      </c>
      <c r="T28" s="18" t="n">
        <v>6534</v>
      </c>
      <c r="U28" s="18" t="n">
        <f aca="false">T28-V28</f>
        <v>5249</v>
      </c>
      <c r="V28" s="14" t="n">
        <f aca="false">E28</f>
        <v>1285</v>
      </c>
      <c r="W28" s="14" t="n">
        <f aca="false">T28-U28-V28</f>
        <v>0</v>
      </c>
      <c r="X28" s="24"/>
      <c r="Y28" s="14" t="n">
        <f aca="false">T28-T27-W28</f>
        <v>268</v>
      </c>
      <c r="Z28" s="15" t="n">
        <f aca="false">T28/270</f>
        <v>24.2</v>
      </c>
      <c r="AA28" s="20" t="n">
        <f aca="false">S28/E28</f>
        <v>5.08482490272374</v>
      </c>
      <c r="AB28" s="20" t="n">
        <f aca="false">T28/E28</f>
        <v>5.08482490272374</v>
      </c>
      <c r="AC28" s="20" t="n">
        <f aca="false">Y28/B28</f>
        <v>2.06153846153846</v>
      </c>
      <c r="AD28" s="17" t="n">
        <f aca="false">V28/T28</f>
        <v>0.196663605754515</v>
      </c>
      <c r="AE28" s="17" t="n">
        <f aca="false">(V28-V27)/((T28-T27)+(W27-W28))</f>
        <v>0.485074626865672</v>
      </c>
      <c r="AF28" s="17" t="n">
        <f aca="false">B28/E27</f>
        <v>0.112554112554113</v>
      </c>
      <c r="AG28" s="16" t="n">
        <f aca="false">M28/AVERAGE(E15:E28)</f>
        <v>0.185408921933086</v>
      </c>
      <c r="AH28" s="25"/>
      <c r="AI28" s="22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</row>
    <row r="29" customFormat="false" ht="15.75" hidden="false" customHeight="false" outlineLevel="0" collapsed="false">
      <c r="A29" s="11" t="n">
        <v>43920</v>
      </c>
      <c r="B29" s="12" t="n">
        <v>129</v>
      </c>
      <c r="C29" s="13"/>
      <c r="D29" s="13"/>
      <c r="E29" s="14" t="n">
        <f aca="false">E28+B29</f>
        <v>1414</v>
      </c>
      <c r="F29" s="15" t="n">
        <f aca="false">E29-(I29+M29)</f>
        <v>1217</v>
      </c>
      <c r="G29" s="16" t="n">
        <f aca="false">F29/E29</f>
        <v>0.860678925035361</v>
      </c>
      <c r="H29" s="13" t="n">
        <v>11</v>
      </c>
      <c r="I29" s="15" t="n">
        <f aca="false">I28+H29</f>
        <v>75</v>
      </c>
      <c r="J29" s="16" t="n">
        <f aca="false">I29/E29</f>
        <v>0.053041018387553</v>
      </c>
      <c r="K29" s="16" t="n">
        <f aca="false">I29/(I29+M29)</f>
        <v>0.380710659898477</v>
      </c>
      <c r="L29" s="13" t="n">
        <v>8</v>
      </c>
      <c r="M29" s="14" t="n">
        <f aca="false">M28+L29</f>
        <v>122</v>
      </c>
      <c r="N29" s="17" t="n">
        <f aca="true">IF(A29&lt;NOW(), M29/E29,"")</f>
        <v>0.0862800565770863</v>
      </c>
      <c r="O29" s="16" t="n">
        <f aca="false">M29/(M29+I29)</f>
        <v>0.619289340101523</v>
      </c>
      <c r="P29" s="12"/>
      <c r="Q29" s="12"/>
      <c r="R29" s="12"/>
      <c r="S29" s="12" t="n">
        <v>6663</v>
      </c>
      <c r="T29" s="18" t="n">
        <v>6663</v>
      </c>
      <c r="U29" s="13" t="n">
        <v>5249</v>
      </c>
      <c r="V29" s="14" t="n">
        <f aca="false">E29</f>
        <v>1414</v>
      </c>
      <c r="W29" s="14" t="n">
        <f aca="false">T29-U29-V29</f>
        <v>0</v>
      </c>
      <c r="X29" s="24"/>
      <c r="Y29" s="14" t="n">
        <f aca="false">T29-T28-W29</f>
        <v>129</v>
      </c>
      <c r="Z29" s="15" t="n">
        <f aca="false">T29/270</f>
        <v>24.6777777777778</v>
      </c>
      <c r="AA29" s="20" t="n">
        <f aca="false">S29/E29</f>
        <v>4.71216407355021</v>
      </c>
      <c r="AB29" s="20" t="n">
        <f aca="false">T29/E29</f>
        <v>4.71216407355021</v>
      </c>
      <c r="AC29" s="20" t="n">
        <f aca="false">Y29/B29</f>
        <v>1</v>
      </c>
      <c r="AD29" s="17" t="n">
        <f aca="false">V29/T29</f>
        <v>0.212216719195558</v>
      </c>
      <c r="AE29" s="17" t="n">
        <f aca="false">(V29-V28)/((T29-T28)+(W28-W29))</f>
        <v>1</v>
      </c>
      <c r="AF29" s="17" t="n">
        <f aca="false">B29/E28</f>
        <v>0.100389105058366</v>
      </c>
      <c r="AG29" s="16" t="n">
        <f aca="false">M29/AVERAGE(E16:E29)</f>
        <v>0.172734627831715</v>
      </c>
      <c r="AH29" s="25"/>
      <c r="AI29" s="22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</row>
    <row r="30" customFormat="false" ht="15.75" hidden="false" customHeight="false" outlineLevel="0" collapsed="false">
      <c r="A30" s="11" t="n">
        <v>43921</v>
      </c>
      <c r="B30" s="12" t="n">
        <v>114</v>
      </c>
      <c r="C30" s="13"/>
      <c r="D30" s="13"/>
      <c r="E30" s="14" t="n">
        <f aca="false">E29+B30</f>
        <v>1528</v>
      </c>
      <c r="F30" s="15" t="n">
        <f aca="false">E30-(I30+M30)</f>
        <v>1311</v>
      </c>
      <c r="G30" s="16" t="n">
        <f aca="false">F30/E30</f>
        <v>0.857984293193717</v>
      </c>
      <c r="H30" s="13" t="n">
        <v>6</v>
      </c>
      <c r="I30" s="15" t="n">
        <f aca="false">I29+H30</f>
        <v>81</v>
      </c>
      <c r="J30" s="16" t="n">
        <f aca="false">I30/E30</f>
        <v>0.0530104712041885</v>
      </c>
      <c r="K30" s="16" t="n">
        <f aca="false">I30/(I30+M30)</f>
        <v>0.373271889400922</v>
      </c>
      <c r="L30" s="13" t="n">
        <v>14</v>
      </c>
      <c r="M30" s="14" t="n">
        <f aca="false">M29+L30</f>
        <v>136</v>
      </c>
      <c r="N30" s="17" t="n">
        <f aca="true">IF(A30&lt;NOW(), M30/E30,"")</f>
        <v>0.0890052356020942</v>
      </c>
      <c r="O30" s="16" t="n">
        <f aca="false">M30/(M30+I30)</f>
        <v>0.626728110599078</v>
      </c>
      <c r="P30" s="12"/>
      <c r="Q30" s="12"/>
      <c r="R30" s="12"/>
      <c r="S30" s="12" t="n">
        <v>6777</v>
      </c>
      <c r="T30" s="18" t="n">
        <v>6777</v>
      </c>
      <c r="U30" s="13" t="n">
        <v>5249</v>
      </c>
      <c r="V30" s="14" t="n">
        <f aca="false">E30</f>
        <v>1528</v>
      </c>
      <c r="W30" s="14" t="n">
        <f aca="false">T30-U30-V30</f>
        <v>0</v>
      </c>
      <c r="X30" s="24"/>
      <c r="Y30" s="14" t="n">
        <f aca="false">T30-T29-W30</f>
        <v>114</v>
      </c>
      <c r="Z30" s="15" t="n">
        <f aca="false">T30/270</f>
        <v>25.1</v>
      </c>
      <c r="AA30" s="20" t="n">
        <f aca="false">S30/E30</f>
        <v>4.43520942408377</v>
      </c>
      <c r="AB30" s="20" t="n">
        <f aca="false">T30/E30</f>
        <v>4.43520942408377</v>
      </c>
      <c r="AC30" s="20" t="n">
        <f aca="false">Y30/B30</f>
        <v>1</v>
      </c>
      <c r="AD30" s="17" t="n">
        <f aca="false">V30/T30</f>
        <v>0.225468496384831</v>
      </c>
      <c r="AE30" s="17" t="n">
        <f aca="false">(V30-V29)/((T30-T29)+(W29-W30))</f>
        <v>1</v>
      </c>
      <c r="AF30" s="17" t="n">
        <f aca="false">B30/E29</f>
        <v>0.0806223479490806</v>
      </c>
      <c r="AG30" s="16" t="n">
        <f aca="false">M30/AVERAGE(E17:E30)</f>
        <v>0.169334756314479</v>
      </c>
      <c r="AH30" s="25" t="n">
        <f aca="false">T30/V30</f>
        <v>4.43520942408377</v>
      </c>
      <c r="AI30" s="22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</row>
    <row r="31" customFormat="false" ht="15.75" hidden="false" customHeight="false" outlineLevel="0" collapsed="false">
      <c r="A31" s="11" t="n">
        <v>43922</v>
      </c>
      <c r="B31" s="12" t="n">
        <v>149</v>
      </c>
      <c r="C31" s="13"/>
      <c r="D31" s="13"/>
      <c r="E31" s="14" t="n">
        <f aca="false">E30+B31</f>
        <v>1677</v>
      </c>
      <c r="F31" s="15" t="n">
        <f aca="false">E31-(I31+M31)</f>
        <v>1417</v>
      </c>
      <c r="G31" s="16" t="n">
        <f aca="false">F31/E31</f>
        <v>0.844961240310077</v>
      </c>
      <c r="H31" s="13" t="n">
        <v>22</v>
      </c>
      <c r="I31" s="15" t="n">
        <f aca="false">I30+H31</f>
        <v>103</v>
      </c>
      <c r="J31" s="16" t="n">
        <f aca="false">I31/E31</f>
        <v>0.0614192009540847</v>
      </c>
      <c r="K31" s="16" t="n">
        <f aca="false">I31/(I31+M31)</f>
        <v>0.396153846153846</v>
      </c>
      <c r="L31" s="13" t="n">
        <v>21</v>
      </c>
      <c r="M31" s="14" t="n">
        <f aca="false">M30+L31</f>
        <v>157</v>
      </c>
      <c r="N31" s="17" t="n">
        <f aca="true">IF(A31&lt;NOW(), M31/E31,"")</f>
        <v>0.0936195587358378</v>
      </c>
      <c r="O31" s="16" t="n">
        <f aca="false">M31/(M31+I31)</f>
        <v>0.603846153846154</v>
      </c>
      <c r="P31" s="12"/>
      <c r="Q31" s="12"/>
      <c r="R31" s="12"/>
      <c r="S31" s="12" t="n">
        <v>7193</v>
      </c>
      <c r="T31" s="18" t="n">
        <v>7193</v>
      </c>
      <c r="U31" s="13" t="n">
        <v>5516</v>
      </c>
      <c r="V31" s="14" t="n">
        <f aca="false">E31</f>
        <v>1677</v>
      </c>
      <c r="W31" s="14" t="n">
        <f aca="false">T31-U31-V31</f>
        <v>0</v>
      </c>
      <c r="X31" s="24"/>
      <c r="Y31" s="14" t="n">
        <f aca="false">T31-T30-W31</f>
        <v>416</v>
      </c>
      <c r="Z31" s="15" t="n">
        <f aca="false">T31/270</f>
        <v>26.6407407407407</v>
      </c>
      <c r="AA31" s="20" t="n">
        <f aca="false">S31/E31</f>
        <v>4.28920691711389</v>
      </c>
      <c r="AB31" s="20" t="n">
        <f aca="false">T31/E31</f>
        <v>4.28920691711389</v>
      </c>
      <c r="AC31" s="20" t="n">
        <f aca="false">Y31/B31</f>
        <v>2.79194630872483</v>
      </c>
      <c r="AD31" s="17" t="n">
        <f aca="false">V31/T31</f>
        <v>0.233143333796747</v>
      </c>
      <c r="AE31" s="17" t="n">
        <f aca="false">(V31-V30)/((T31-T30)+(W30-W31))</f>
        <v>0.358173076923077</v>
      </c>
      <c r="AF31" s="17" t="n">
        <f aca="false">B31/E30</f>
        <v>0.0975130890052356</v>
      </c>
      <c r="AG31" s="16" t="n">
        <f aca="false">M31/AVERAGE(E18:E31)</f>
        <v>0.173152670553017</v>
      </c>
      <c r="AH31" s="25"/>
      <c r="AI31" s="22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</row>
    <row r="32" customFormat="false" ht="15.75" hidden="false" customHeight="false" outlineLevel="0" collapsed="false">
      <c r="A32" s="11" t="n">
        <v>43923</v>
      </c>
      <c r="B32" s="12" t="n">
        <v>113</v>
      </c>
      <c r="C32" s="13"/>
      <c r="D32" s="13"/>
      <c r="E32" s="14" t="n">
        <f aca="false">E31+B32</f>
        <v>1790</v>
      </c>
      <c r="F32" s="15" t="n">
        <f aca="false">E32-(I32+M32)</f>
        <v>1508</v>
      </c>
      <c r="G32" s="16" t="n">
        <f aca="false">F32/E32</f>
        <v>0.842458100558659</v>
      </c>
      <c r="H32" s="13" t="n">
        <v>9</v>
      </c>
      <c r="I32" s="15" t="n">
        <f aca="false">I31+H32</f>
        <v>112</v>
      </c>
      <c r="J32" s="16" t="n">
        <f aca="false">I32/E32</f>
        <v>0.0625698324022346</v>
      </c>
      <c r="K32" s="16" t="n">
        <f aca="false">I32/(I32+M32)</f>
        <v>0.397163120567376</v>
      </c>
      <c r="L32" s="13" t="n">
        <v>13</v>
      </c>
      <c r="M32" s="14" t="n">
        <f aca="false">M31+L32</f>
        <v>170</v>
      </c>
      <c r="N32" s="17" t="n">
        <f aca="true">IF(A32&lt;NOW(), M32/E32,"")</f>
        <v>0.0949720670391061</v>
      </c>
      <c r="O32" s="16" t="n">
        <f aca="false">M32/(M32+I32)</f>
        <v>0.602836879432624</v>
      </c>
      <c r="P32" s="12"/>
      <c r="Q32" s="12"/>
      <c r="R32" s="12"/>
      <c r="S32" s="12" t="n">
        <v>7425</v>
      </c>
      <c r="T32" s="18" t="n">
        <v>7425</v>
      </c>
      <c r="U32" s="13" t="n">
        <v>5635</v>
      </c>
      <c r="V32" s="14" t="n">
        <f aca="false">E32</f>
        <v>1790</v>
      </c>
      <c r="W32" s="14" t="n">
        <f aca="false">T32-U32-V32</f>
        <v>0</v>
      </c>
      <c r="X32" s="24"/>
      <c r="Y32" s="14" t="n">
        <f aca="false">T32-T31-W32</f>
        <v>232</v>
      </c>
      <c r="Z32" s="15" t="n">
        <f aca="false">T32/270</f>
        <v>27.5</v>
      </c>
      <c r="AA32" s="20" t="n">
        <f aca="false">S32/E32</f>
        <v>4.14804469273743</v>
      </c>
      <c r="AB32" s="20" t="n">
        <f aca="false">T32/E32</f>
        <v>4.14804469273743</v>
      </c>
      <c r="AC32" s="20" t="n">
        <f aca="false">Y32/B32</f>
        <v>2.05309734513274</v>
      </c>
      <c r="AD32" s="17" t="n">
        <f aca="false">V32/T32</f>
        <v>0.241077441077441</v>
      </c>
      <c r="AE32" s="17" t="n">
        <f aca="false">(V32-V31)/((T32-T31)+(W31-W32))</f>
        <v>0.487068965517241</v>
      </c>
      <c r="AF32" s="17" t="n">
        <f aca="false">B32/E31</f>
        <v>0.0673822301729279</v>
      </c>
      <c r="AG32" s="16" t="n">
        <f aca="false">M32/AVERAGE(E19:E32)</f>
        <v>0.167901234567901</v>
      </c>
      <c r="AH32" s="25"/>
      <c r="AI32" s="22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</row>
    <row r="33" customFormat="false" ht="15.75" hidden="false" customHeight="false" outlineLevel="0" collapsed="false">
      <c r="A33" s="11" t="n">
        <v>43924</v>
      </c>
      <c r="B33" s="12" t="n">
        <v>196</v>
      </c>
      <c r="C33" s="13"/>
      <c r="D33" s="13"/>
      <c r="E33" s="14" t="n">
        <f aca="false">E32+B33</f>
        <v>1986</v>
      </c>
      <c r="F33" s="15" t="n">
        <f aca="false">E33-(I33+M33)</f>
        <v>1671</v>
      </c>
      <c r="G33" s="16" t="n">
        <f aca="false">F33/E33</f>
        <v>0.841389728096677</v>
      </c>
      <c r="H33" s="13" t="n">
        <v>22</v>
      </c>
      <c r="I33" s="15" t="n">
        <f aca="false">I32+H33</f>
        <v>134</v>
      </c>
      <c r="J33" s="16" t="n">
        <f aca="false">I33/E33</f>
        <v>0.067472306143001</v>
      </c>
      <c r="K33" s="16" t="n">
        <f aca="false">I33/(I33+M33)</f>
        <v>0.425396825396825</v>
      </c>
      <c r="L33" s="13" t="n">
        <v>11</v>
      </c>
      <c r="M33" s="14" t="n">
        <f aca="false">M32+L33</f>
        <v>181</v>
      </c>
      <c r="N33" s="17" t="n">
        <f aca="true">IF(A33&lt;NOW(), M33/E33,"")</f>
        <v>0.0911379657603223</v>
      </c>
      <c r="O33" s="16" t="n">
        <f aca="false">M33/(M33+I33)</f>
        <v>0.574603174603175</v>
      </c>
      <c r="P33" s="12"/>
      <c r="Q33" s="12"/>
      <c r="R33" s="12"/>
      <c r="S33" s="12" t="n">
        <v>7986</v>
      </c>
      <c r="T33" s="18" t="n">
        <v>7986</v>
      </c>
      <c r="U33" s="13" t="n">
        <v>5715</v>
      </c>
      <c r="V33" s="14" t="n">
        <f aca="false">E33</f>
        <v>1986</v>
      </c>
      <c r="W33" s="14" t="n">
        <f aca="false">T33-U33-V33</f>
        <v>285</v>
      </c>
      <c r="X33" s="24"/>
      <c r="Y33" s="14" t="n">
        <f aca="false">T33-T32</f>
        <v>561</v>
      </c>
      <c r="Z33" s="15" t="n">
        <f aca="false">T33/270</f>
        <v>29.5777777777778</v>
      </c>
      <c r="AA33" s="20" t="n">
        <f aca="false">S33/E33</f>
        <v>4.02114803625378</v>
      </c>
      <c r="AB33" s="20" t="n">
        <f aca="false">T33/E33</f>
        <v>4.02114803625378</v>
      </c>
      <c r="AC33" s="20" t="n">
        <f aca="false">Y33/B33</f>
        <v>2.86224489795918</v>
      </c>
      <c r="AD33" s="17" t="n">
        <f aca="false">V33/T33</f>
        <v>0.248685199098422</v>
      </c>
      <c r="AE33" s="17" t="n">
        <f aca="false">(V33-V32)/((T33-T32)+(W32-W33))</f>
        <v>0.710144927536232</v>
      </c>
      <c r="AF33" s="17" t="n">
        <f aca="false">B33/E32</f>
        <v>0.109497206703911</v>
      </c>
      <c r="AG33" s="16" t="n">
        <f aca="false">M33/AVERAGE(E20:E33)</f>
        <v>0.160460992907801</v>
      </c>
      <c r="AH33" s="25"/>
      <c r="AI33" s="22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</row>
    <row r="34" customFormat="false" ht="15.75" hidden="false" customHeight="false" outlineLevel="0" collapsed="false">
      <c r="A34" s="11" t="n">
        <v>43925</v>
      </c>
      <c r="B34" s="12" t="n">
        <v>106</v>
      </c>
      <c r="C34" s="13"/>
      <c r="D34" s="13"/>
      <c r="E34" s="14" t="n">
        <f aca="false">E33+B34</f>
        <v>2092</v>
      </c>
      <c r="F34" s="15" t="n">
        <f aca="false">E34-(I34+M34)</f>
        <v>1751</v>
      </c>
      <c r="G34" s="16" t="n">
        <f aca="false">F34/E34</f>
        <v>0.836998087954111</v>
      </c>
      <c r="H34" s="13" t="n">
        <v>16</v>
      </c>
      <c r="I34" s="15" t="n">
        <f aca="false">I33+H34</f>
        <v>150</v>
      </c>
      <c r="J34" s="16" t="n">
        <f aca="false">I34/E34</f>
        <v>0.0717017208413002</v>
      </c>
      <c r="K34" s="16" t="n">
        <f aca="false">I34/(I34+M34)</f>
        <v>0.439882697947214</v>
      </c>
      <c r="L34" s="13" t="n">
        <v>10</v>
      </c>
      <c r="M34" s="14" t="n">
        <f aca="false">M33+L34</f>
        <v>191</v>
      </c>
      <c r="N34" s="17" t="n">
        <f aca="true">IF(A34&lt;NOW(), M34/E34,"")</f>
        <v>0.0913001912045889</v>
      </c>
      <c r="O34" s="16" t="n">
        <f aca="false">M34/(M34+I34)</f>
        <v>0.560117302052786</v>
      </c>
      <c r="P34" s="12"/>
      <c r="Q34" s="12"/>
      <c r="R34" s="12"/>
      <c r="S34" s="12" t="n">
        <v>9712</v>
      </c>
      <c r="T34" s="18" t="n">
        <v>9712</v>
      </c>
      <c r="U34" s="13" t="n">
        <v>7620</v>
      </c>
      <c r="V34" s="14" t="n">
        <f aca="false">E34</f>
        <v>2092</v>
      </c>
      <c r="W34" s="14" t="n">
        <f aca="false">T34-U34-V34</f>
        <v>0</v>
      </c>
      <c r="X34" s="24"/>
      <c r="Y34" s="14" t="n">
        <f aca="false">T34-T33-W34</f>
        <v>1726</v>
      </c>
      <c r="Z34" s="15" t="n">
        <f aca="false">T34/270</f>
        <v>35.9703703703704</v>
      </c>
      <c r="AA34" s="20" t="n">
        <f aca="false">S34/E34</f>
        <v>4.64244741873805</v>
      </c>
      <c r="AB34" s="20" t="n">
        <f aca="false">T34/E34</f>
        <v>4.64244741873805</v>
      </c>
      <c r="AC34" s="20" t="n">
        <f aca="false">Y34/B34</f>
        <v>16.2830188679245</v>
      </c>
      <c r="AD34" s="17" t="n">
        <f aca="false">V34/T34</f>
        <v>0.215403624382208</v>
      </c>
      <c r="AE34" s="17" t="n">
        <f aca="false">(V34-V33)/((T34-T33)+(W33-W34))</f>
        <v>0.052710094480358</v>
      </c>
      <c r="AF34" s="17" t="n">
        <f aca="false">B34/E33</f>
        <v>0.0533736153071501</v>
      </c>
      <c r="AG34" s="16" t="n">
        <f aca="false">M34/AVERAGE(E21:E34)</f>
        <v>0.153378455890788</v>
      </c>
      <c r="AH34" s="25"/>
      <c r="AI34" s="22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</row>
    <row r="35" customFormat="false" ht="15.75" hidden="false" customHeight="false" outlineLevel="0" collapsed="false">
      <c r="A35" s="11" t="n">
        <v>43926</v>
      </c>
      <c r="B35" s="12" t="n">
        <v>181</v>
      </c>
      <c r="C35" s="13"/>
      <c r="D35" s="13"/>
      <c r="E35" s="14" t="n">
        <f aca="false">E34+B35</f>
        <v>2273</v>
      </c>
      <c r="F35" s="15" t="n">
        <f aca="false">E35-(I35+M35)</f>
        <v>1911</v>
      </c>
      <c r="G35" s="16" t="n">
        <f aca="false">F35/E35</f>
        <v>0.840739111306643</v>
      </c>
      <c r="H35" s="13" t="n">
        <v>14</v>
      </c>
      <c r="I35" s="15" t="n">
        <f aca="false">I34+H35</f>
        <v>164</v>
      </c>
      <c r="J35" s="16" t="n">
        <f aca="false">I35/E35</f>
        <v>0.0721513418389793</v>
      </c>
      <c r="K35" s="16" t="n">
        <f aca="false">I35/(I35+M35)</f>
        <v>0.453038674033149</v>
      </c>
      <c r="L35" s="13" t="n">
        <v>7</v>
      </c>
      <c r="M35" s="14" t="n">
        <f aca="false">M34+L35</f>
        <v>198</v>
      </c>
      <c r="N35" s="17" t="n">
        <f aca="true">IF(A35&lt;NOW(), M35/E35,"")</f>
        <v>0.0871095468543775</v>
      </c>
      <c r="O35" s="16" t="n">
        <f aca="false">M35/(M35+I35)</f>
        <v>0.546961325966851</v>
      </c>
      <c r="P35" s="12"/>
      <c r="Q35" s="12"/>
      <c r="R35" s="12"/>
      <c r="S35" s="12" t="n">
        <v>11242</v>
      </c>
      <c r="T35" s="18" t="n">
        <v>11242</v>
      </c>
      <c r="U35" s="13" t="n">
        <v>8969</v>
      </c>
      <c r="V35" s="14" t="n">
        <f aca="false">E35</f>
        <v>2273</v>
      </c>
      <c r="W35" s="14" t="n">
        <f aca="false">T35-U35-V35</f>
        <v>0</v>
      </c>
      <c r="X35" s="24"/>
      <c r="Y35" s="14" t="n">
        <f aca="false">T35-T34-W35</f>
        <v>1530</v>
      </c>
      <c r="Z35" s="15" t="n">
        <f aca="false">T35/270</f>
        <v>41.637037037037</v>
      </c>
      <c r="AA35" s="20" t="n">
        <f aca="false">S35/E35</f>
        <v>4.94588649362077</v>
      </c>
      <c r="AB35" s="20" t="n">
        <f aca="false">T35/E35</f>
        <v>4.94588649362077</v>
      </c>
      <c r="AC35" s="20" t="n">
        <f aca="false">Y35/B35</f>
        <v>8.45303867403315</v>
      </c>
      <c r="AD35" s="17" t="n">
        <f aca="false">V35/T35</f>
        <v>0.202188222736168</v>
      </c>
      <c r="AE35" s="17" t="n">
        <f aca="false">(V35-V34)/((T35-T34)+(W34-W35))</f>
        <v>0.118300653594771</v>
      </c>
      <c r="AF35" s="17" t="n">
        <f aca="false">B35/E34</f>
        <v>0.0865200764818356</v>
      </c>
      <c r="AG35" s="16" t="n">
        <f aca="false">M35/AVERAGE(E22:E35)</f>
        <v>0.144427655916219</v>
      </c>
      <c r="AH35" s="25"/>
      <c r="AI35" s="22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</row>
    <row r="36" customFormat="false" ht="15.75" hidden="false" customHeight="false" outlineLevel="0" collapsed="false">
      <c r="A36" s="11" t="n">
        <v>43927</v>
      </c>
      <c r="B36" s="12" t="n">
        <v>218</v>
      </c>
      <c r="C36" s="13"/>
      <c r="D36" s="13"/>
      <c r="E36" s="14" t="n">
        <f aca="false">E35+B36</f>
        <v>2491</v>
      </c>
      <c r="F36" s="15" t="n">
        <f aca="false">E36-(I36+M36)</f>
        <v>2090</v>
      </c>
      <c r="G36" s="16" t="n">
        <f aca="false">F36/E36</f>
        <v>0.839020473705339</v>
      </c>
      <c r="H36" s="13" t="n">
        <v>28</v>
      </c>
      <c r="I36" s="15" t="n">
        <f aca="false">I35+H36</f>
        <v>192</v>
      </c>
      <c r="J36" s="16" t="n">
        <f aca="false">I36/E36</f>
        <v>0.0770774789241269</v>
      </c>
      <c r="K36" s="16" t="n">
        <f aca="false">I36/(I36+M36)</f>
        <v>0.478802992518703</v>
      </c>
      <c r="L36" s="13" t="n">
        <v>11</v>
      </c>
      <c r="M36" s="14" t="n">
        <f aca="false">M35+L36</f>
        <v>209</v>
      </c>
      <c r="N36" s="17" t="n">
        <f aca="true">IF(A36&lt;NOW(), M36/E36,"")</f>
        <v>0.0839020473705339</v>
      </c>
      <c r="O36" s="16" t="n">
        <f aca="false">M36/(M36+I36)</f>
        <v>0.521197007481297</v>
      </c>
      <c r="P36" s="12"/>
      <c r="Q36" s="12"/>
      <c r="R36" s="12"/>
      <c r="S36" s="12" t="n">
        <v>13186</v>
      </c>
      <c r="T36" s="18" t="n">
        <v>13186</v>
      </c>
      <c r="U36" s="13" t="n">
        <v>10695</v>
      </c>
      <c r="V36" s="14" t="n">
        <f aca="false">E36</f>
        <v>2491</v>
      </c>
      <c r="W36" s="14" t="n">
        <f aca="false">T36-U36-V36</f>
        <v>0</v>
      </c>
      <c r="X36" s="24"/>
      <c r="Y36" s="14" t="n">
        <f aca="false">T36-T35-W36</f>
        <v>1944</v>
      </c>
      <c r="Z36" s="15" t="n">
        <f aca="false">T36/270</f>
        <v>48.837037037037</v>
      </c>
      <c r="AA36" s="20" t="n">
        <f aca="false">S36/E36</f>
        <v>5.2934564431955</v>
      </c>
      <c r="AB36" s="20" t="n">
        <f aca="false">T36/E36</f>
        <v>5.2934564431955</v>
      </c>
      <c r="AC36" s="20" t="n">
        <f aca="false">Y36/B36</f>
        <v>8.91743119266055</v>
      </c>
      <c r="AD36" s="17" t="n">
        <f aca="false">V36/T36</f>
        <v>0.188912482936448</v>
      </c>
      <c r="AE36" s="17" t="n">
        <f aca="false">(V36-V35)/((T36-T35)+(W35-W36))</f>
        <v>0.112139917695473</v>
      </c>
      <c r="AF36" s="17" t="n">
        <f aca="false">B36/E35</f>
        <v>0.0959084909810823</v>
      </c>
      <c r="AG36" s="16" t="n">
        <f aca="false">M36/AVERAGE(E23:E36)</f>
        <v>0.138640132669983</v>
      </c>
      <c r="AH36" s="25"/>
      <c r="AI36" s="22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</row>
    <row r="37" customFormat="false" ht="15.75" hidden="false" customHeight="false" outlineLevel="0" collapsed="false">
      <c r="A37" s="11" t="n">
        <v>43928</v>
      </c>
      <c r="B37" s="12" t="n">
        <v>247</v>
      </c>
      <c r="C37" s="13"/>
      <c r="D37" s="13"/>
      <c r="E37" s="14" t="n">
        <f aca="false">E36+B37</f>
        <v>2738</v>
      </c>
      <c r="F37" s="15" t="n">
        <f aca="false">E37-(I37+M37)</f>
        <v>2313</v>
      </c>
      <c r="G37" s="16" t="n">
        <f aca="false">F37/E37</f>
        <v>0.844777209642074</v>
      </c>
      <c r="H37" s="13" t="n">
        <v>12</v>
      </c>
      <c r="I37" s="15" t="n">
        <f aca="false">I36+H37</f>
        <v>204</v>
      </c>
      <c r="J37" s="16" t="n">
        <f aca="false">I37/E37</f>
        <v>0.0745069393718042</v>
      </c>
      <c r="K37" s="16" t="n">
        <f aca="false">I37/(I37+M37)</f>
        <v>0.48</v>
      </c>
      <c r="L37" s="13" t="n">
        <v>12</v>
      </c>
      <c r="M37" s="14" t="n">
        <f aca="false">M36+L37</f>
        <v>221</v>
      </c>
      <c r="N37" s="17" t="n">
        <f aca="true">IF(A37&lt;NOW(), M37/E37,"")</f>
        <v>0.0807158509861213</v>
      </c>
      <c r="O37" s="16" t="n">
        <f aca="false">M37/(M37+I37)</f>
        <v>0.52</v>
      </c>
      <c r="P37" s="12"/>
      <c r="Q37" s="12"/>
      <c r="R37" s="12"/>
      <c r="S37" s="12" t="n">
        <v>14353</v>
      </c>
      <c r="T37" s="18" t="n">
        <v>14353</v>
      </c>
      <c r="U37" s="18" t="n">
        <f aca="false">T37-V37</f>
        <v>11615</v>
      </c>
      <c r="V37" s="14" t="n">
        <f aca="false">E37</f>
        <v>2738</v>
      </c>
      <c r="W37" s="14" t="n">
        <f aca="false">T37-U37-V37</f>
        <v>0</v>
      </c>
      <c r="X37" s="24"/>
      <c r="Y37" s="14" t="n">
        <f aca="false">T37-T36-W37</f>
        <v>1167</v>
      </c>
      <c r="Z37" s="15" t="n">
        <f aca="false">T37/270</f>
        <v>53.1592592592593</v>
      </c>
      <c r="AA37" s="20" t="n">
        <f aca="false">S37/E37</f>
        <v>5.24214755295836</v>
      </c>
      <c r="AB37" s="20" t="n">
        <f aca="false">T37/E37</f>
        <v>5.24214755295836</v>
      </c>
      <c r="AC37" s="20" t="n">
        <f aca="false">Y37/B37</f>
        <v>4.7246963562753</v>
      </c>
      <c r="AD37" s="17" t="n">
        <f aca="false">V37/T37</f>
        <v>0.190761513272487</v>
      </c>
      <c r="AE37" s="17" t="n">
        <f aca="false">(V37-V36)/((T37-T36)+(W36-W37))</f>
        <v>0.21165381319623</v>
      </c>
      <c r="AF37" s="17" t="n">
        <f aca="false">B37/E36</f>
        <v>0.0991569650742674</v>
      </c>
      <c r="AG37" s="16" t="n">
        <f aca="false">M37/AVERAGE(E24:E37)</f>
        <v>0.133603938163917</v>
      </c>
      <c r="AH37" s="25"/>
      <c r="AI37" s="22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</row>
    <row r="38" customFormat="false" ht="15.75" hidden="false" customHeight="false" outlineLevel="0" collapsed="false">
      <c r="A38" s="11" t="n">
        <v>43929</v>
      </c>
      <c r="B38" s="12" t="n">
        <f aca="false">E38-E37</f>
        <v>218</v>
      </c>
      <c r="C38" s="13"/>
      <c r="D38" s="13"/>
      <c r="E38" s="14" t="n">
        <v>2956</v>
      </c>
      <c r="F38" s="15" t="n">
        <f aca="false">E38-(I38+M38)</f>
        <v>2494</v>
      </c>
      <c r="G38" s="16" t="n">
        <f aca="false">F38/E38</f>
        <v>0.843707713125846</v>
      </c>
      <c r="H38" s="12" t="n">
        <f aca="false">I38-I37</f>
        <v>18</v>
      </c>
      <c r="I38" s="15" t="n">
        <v>222</v>
      </c>
      <c r="J38" s="16" t="n">
        <f aca="false">I38/E38</f>
        <v>0.0751014884979702</v>
      </c>
      <c r="K38" s="16" t="n">
        <f aca="false">I38/(I38+M38)</f>
        <v>0.480519480519481</v>
      </c>
      <c r="L38" s="18" t="n">
        <f aca="false">M38-M37</f>
        <v>19</v>
      </c>
      <c r="M38" s="14" t="n">
        <v>240</v>
      </c>
      <c r="N38" s="17" t="n">
        <f aca="true">IF(A38&lt;NOW(), M38/E38,"")</f>
        <v>0.081190798376184</v>
      </c>
      <c r="O38" s="16" t="n">
        <f aca="false">M38/(M38+I38)</f>
        <v>0.519480519480519</v>
      </c>
      <c r="P38" s="12"/>
      <c r="Q38" s="12"/>
      <c r="R38" s="12"/>
      <c r="S38" s="12" t="n">
        <v>16511</v>
      </c>
      <c r="T38" s="18" t="n">
        <v>16511</v>
      </c>
      <c r="U38" s="13" t="n">
        <v>13555</v>
      </c>
      <c r="V38" s="14" t="n">
        <f aca="false">E38</f>
        <v>2956</v>
      </c>
      <c r="W38" s="14" t="n">
        <f aca="false">T38-U38-V38</f>
        <v>0</v>
      </c>
      <c r="X38" s="24"/>
      <c r="Y38" s="14" t="n">
        <f aca="false">T38-T37-W38</f>
        <v>2158</v>
      </c>
      <c r="Z38" s="15" t="n">
        <f aca="false">T38/270</f>
        <v>61.1518518518519</v>
      </c>
      <c r="AA38" s="20" t="n">
        <f aca="false">S38/E38</f>
        <v>5.58558863328823</v>
      </c>
      <c r="AB38" s="20" t="n">
        <f aca="false">T38/E38</f>
        <v>5.58558863328823</v>
      </c>
      <c r="AC38" s="20" t="n">
        <f aca="false">Y38/B38</f>
        <v>9.89908256880734</v>
      </c>
      <c r="AD38" s="17" t="n">
        <f aca="false">V38/T38</f>
        <v>0.17903216037793</v>
      </c>
      <c r="AE38" s="17" t="n">
        <f aca="false">(V38-V37)/((T38-T37)+(W37-W38))</f>
        <v>0.101019462465246</v>
      </c>
      <c r="AF38" s="17" t="n">
        <f aca="false">B38/E37</f>
        <v>0.0796201607012418</v>
      </c>
      <c r="AG38" s="16" t="n">
        <f aca="false">M38/AVERAGE(E25:E38)</f>
        <v>0.132680461222556</v>
      </c>
      <c r="AH38" s="25"/>
      <c r="AI38" s="22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</row>
    <row r="39" customFormat="false" ht="15.75" hidden="false" customHeight="false" outlineLevel="0" collapsed="false">
      <c r="A39" s="11" t="n">
        <v>43930</v>
      </c>
      <c r="B39" s="12" t="n">
        <f aca="false">E39-E38</f>
        <v>337</v>
      </c>
      <c r="C39" s="13"/>
      <c r="D39" s="13"/>
      <c r="E39" s="14" t="n">
        <v>3293</v>
      </c>
      <c r="F39" s="15" t="n">
        <f aca="false">E39-(I39+M39)</f>
        <v>2761</v>
      </c>
      <c r="G39" s="16" t="n">
        <f aca="false">F39/E39</f>
        <v>0.838445186759794</v>
      </c>
      <c r="H39" s="12" t="n">
        <f aca="false">I39-I38</f>
        <v>30</v>
      </c>
      <c r="I39" s="15" t="n">
        <v>252</v>
      </c>
      <c r="J39" s="16" t="n">
        <f aca="false">I39/E39</f>
        <v>0.0765259641664136</v>
      </c>
      <c r="K39" s="16" t="n">
        <f aca="false">I39/(I39+M39)</f>
        <v>0.473684210526316</v>
      </c>
      <c r="L39" s="18" t="n">
        <f aca="false">M39-M38</f>
        <v>40</v>
      </c>
      <c r="M39" s="14" t="n">
        <v>280</v>
      </c>
      <c r="N39" s="17" t="n">
        <f aca="true">IF(A39&lt;NOW(), M39/E39,"")</f>
        <v>0.0850288490737929</v>
      </c>
      <c r="O39" s="16" t="n">
        <f aca="false">M39/(M39+I39)</f>
        <v>0.526315789473684</v>
      </c>
      <c r="P39" s="12"/>
      <c r="Q39" s="12"/>
      <c r="R39" s="12"/>
      <c r="S39" s="12" t="n">
        <v>17679</v>
      </c>
      <c r="T39" s="18" t="n">
        <v>17679</v>
      </c>
      <c r="U39" s="13" t="n">
        <v>14386</v>
      </c>
      <c r="V39" s="14" t="n">
        <f aca="false">E39</f>
        <v>3293</v>
      </c>
      <c r="W39" s="14" t="n">
        <f aca="false">T39-U39-V39</f>
        <v>0</v>
      </c>
      <c r="X39" s="24"/>
      <c r="Y39" s="14" t="n">
        <f aca="false">T39-T38-W39</f>
        <v>1168</v>
      </c>
      <c r="Z39" s="15" t="n">
        <f aca="false">T39/270</f>
        <v>65.4777777777778</v>
      </c>
      <c r="AA39" s="20" t="n">
        <f aca="false">S39/E39</f>
        <v>5.36866079562709</v>
      </c>
      <c r="AB39" s="20" t="n">
        <f aca="false">T39/E39</f>
        <v>5.36866079562709</v>
      </c>
      <c r="AC39" s="20" t="n">
        <f aca="false">Y39/B39</f>
        <v>3.46587537091988</v>
      </c>
      <c r="AD39" s="17" t="n">
        <f aca="false">V39/T39</f>
        <v>0.18626619152667</v>
      </c>
      <c r="AE39" s="17" t="n">
        <f aca="false">(V39-V38)/((T39-T38)+(W38-W39))</f>
        <v>0.288527397260274</v>
      </c>
      <c r="AF39" s="17" t="n">
        <f aca="false">B39/E38</f>
        <v>0.114005412719892</v>
      </c>
      <c r="AG39" s="16" t="n">
        <f aca="false">M39/AVERAGE(E26:E39)</f>
        <v>0.141393738277305</v>
      </c>
      <c r="AH39" s="25"/>
      <c r="AI39" s="22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</row>
    <row r="40" customFormat="false" ht="15.75" hidden="false" customHeight="false" outlineLevel="0" collapsed="false">
      <c r="A40" s="11" t="n">
        <v>43931</v>
      </c>
      <c r="B40" s="12" t="n">
        <f aca="false">E40-E39</f>
        <v>219</v>
      </c>
      <c r="C40" s="13"/>
      <c r="D40" s="13"/>
      <c r="E40" s="14" t="n">
        <v>3512</v>
      </c>
      <c r="F40" s="15" t="n">
        <f aca="false">E40-(I40+M40)</f>
        <v>2924</v>
      </c>
      <c r="G40" s="16" t="n">
        <f aca="false">F40/E40</f>
        <v>0.832574031890661</v>
      </c>
      <c r="H40" s="12" t="n">
        <f aca="false">I40-I39</f>
        <v>30</v>
      </c>
      <c r="I40" s="15" t="n">
        <v>282</v>
      </c>
      <c r="J40" s="16" t="n">
        <f aca="false">I40/E40</f>
        <v>0.0802961275626424</v>
      </c>
      <c r="K40" s="16" t="n">
        <f aca="false">I40/(I40+M40)</f>
        <v>0.479591836734694</v>
      </c>
      <c r="L40" s="18" t="n">
        <f aca="false">M40-M39</f>
        <v>26</v>
      </c>
      <c r="M40" s="14" t="n">
        <v>306</v>
      </c>
      <c r="N40" s="17" t="n">
        <f aca="true">IF(A40&lt;NOW(), M40/E40,"")</f>
        <v>0.087129840546697</v>
      </c>
      <c r="O40" s="16" t="n">
        <f aca="false">M40/(M40+I40)</f>
        <v>0.520408163265306</v>
      </c>
      <c r="P40" s="12"/>
      <c r="Q40" s="12"/>
      <c r="R40" s="12"/>
      <c r="S40" s="12" t="n">
        <v>19452</v>
      </c>
      <c r="T40" s="18" t="n">
        <v>19452</v>
      </c>
      <c r="U40" s="13" t="n">
        <v>15940</v>
      </c>
      <c r="V40" s="14" t="n">
        <f aca="false">E40</f>
        <v>3512</v>
      </c>
      <c r="W40" s="14" t="n">
        <f aca="false">T40-U40-V40</f>
        <v>0</v>
      </c>
      <c r="X40" s="24"/>
      <c r="Y40" s="14" t="n">
        <f aca="false">T40-T39-W40</f>
        <v>1773</v>
      </c>
      <c r="Z40" s="15" t="n">
        <f aca="false">T40/270</f>
        <v>72.0444444444445</v>
      </c>
      <c r="AA40" s="20" t="n">
        <f aca="false">S40/E40</f>
        <v>5.53872437357631</v>
      </c>
      <c r="AB40" s="20" t="n">
        <f aca="false">T40/E40</f>
        <v>5.53872437357631</v>
      </c>
      <c r="AC40" s="20" t="n">
        <f aca="false">Y40/B40</f>
        <v>8.09589041095891</v>
      </c>
      <c r="AD40" s="17" t="n">
        <f aca="false">V40/T40</f>
        <v>0.180546987456303</v>
      </c>
      <c r="AE40" s="17" t="n">
        <f aca="false">(V40-V39)/((T40-T39)+(W39-W40))</f>
        <v>0.123519458544839</v>
      </c>
      <c r="AF40" s="17" t="n">
        <f aca="false">B40/E39</f>
        <v>0.0665047069541452</v>
      </c>
      <c r="AG40" s="16" t="n">
        <f aca="false">M40/AVERAGE(E27:E40)</f>
        <v>0.141901291818483</v>
      </c>
      <c r="AH40" s="25"/>
      <c r="AI40" s="22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</row>
    <row r="41" customFormat="false" ht="15.75" hidden="false" customHeight="false" outlineLevel="0" collapsed="false">
      <c r="A41" s="11" t="n">
        <v>43932</v>
      </c>
      <c r="B41" s="12" t="n">
        <f aca="false">E41-E40</f>
        <v>330</v>
      </c>
      <c r="C41" s="13"/>
      <c r="D41" s="13"/>
      <c r="E41" s="14" t="n">
        <v>3842</v>
      </c>
      <c r="F41" s="15" t="n">
        <f aca="false">E41-(I41+M41)</f>
        <v>3229</v>
      </c>
      <c r="G41" s="16" t="n">
        <f aca="false">F41/E41</f>
        <v>0.840447683498178</v>
      </c>
      <c r="H41" s="12" t="n">
        <f aca="false">I41-I40</f>
        <v>4</v>
      </c>
      <c r="I41" s="15" t="n">
        <v>286</v>
      </c>
      <c r="J41" s="16" t="n">
        <f aca="false">I41/E41</f>
        <v>0.0744403956272775</v>
      </c>
      <c r="K41" s="16" t="n">
        <f aca="false">I41/(I41+M41)</f>
        <v>0.466557911908646</v>
      </c>
      <c r="L41" s="18" t="n">
        <f aca="false">M41-M40</f>
        <v>21</v>
      </c>
      <c r="M41" s="14" t="n">
        <v>327</v>
      </c>
      <c r="N41" s="17" t="n">
        <f aca="true">IF(A41&lt;NOW(), M41/E41,"")</f>
        <v>0.0851119208745445</v>
      </c>
      <c r="O41" s="16" t="n">
        <f aca="false">M41/(M41+I41)</f>
        <v>0.533442088091354</v>
      </c>
      <c r="P41" s="12"/>
      <c r="Q41" s="12"/>
      <c r="R41" s="12"/>
      <c r="S41" s="12" t="n">
        <v>19964</v>
      </c>
      <c r="T41" s="18" t="n">
        <v>19964</v>
      </c>
      <c r="U41" s="13" t="n">
        <v>16122</v>
      </c>
      <c r="V41" s="14" t="n">
        <f aca="false">E41</f>
        <v>3842</v>
      </c>
      <c r="W41" s="14" t="n">
        <f aca="false">T41-U41-V41</f>
        <v>0</v>
      </c>
      <c r="X41" s="24"/>
      <c r="Y41" s="14" t="n">
        <f aca="false">T41-T40-W41</f>
        <v>512</v>
      </c>
      <c r="Z41" s="15" t="n">
        <f aca="false">T41/270</f>
        <v>73.9407407407407</v>
      </c>
      <c r="AA41" s="20" t="n">
        <f aca="false">S41/E41</f>
        <v>5.19625195210828</v>
      </c>
      <c r="AB41" s="20" t="n">
        <f aca="false">T41/E41</f>
        <v>5.19625195210828</v>
      </c>
      <c r="AC41" s="20" t="n">
        <f aca="false">Y41/B41</f>
        <v>1.55151515151515</v>
      </c>
      <c r="AD41" s="17" t="n">
        <f aca="false">V41/T41</f>
        <v>0.192446403526347</v>
      </c>
      <c r="AE41" s="17" t="n">
        <f aca="false">(V41-V40)/((T41-T40)+(W40-W41))</f>
        <v>0.64453125</v>
      </c>
      <c r="AF41" s="17" t="n">
        <f aca="false">B41/E40</f>
        <v>0.0939635535307517</v>
      </c>
      <c r="AG41" s="16" t="n">
        <f aca="false">M41/AVERAGE(E28:E41)</f>
        <v>0.139246281595036</v>
      </c>
      <c r="AH41" s="25"/>
      <c r="AI41" s="22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</row>
    <row r="42" customFormat="false" ht="15.75" hidden="false" customHeight="false" outlineLevel="0" collapsed="false">
      <c r="A42" s="11" t="n">
        <v>43933</v>
      </c>
      <c r="B42" s="12" t="n">
        <f aca="false">E42-E41</f>
        <v>399</v>
      </c>
      <c r="C42" s="13"/>
      <c r="D42" s="13"/>
      <c r="E42" s="14" t="n">
        <v>4241</v>
      </c>
      <c r="F42" s="15" t="n">
        <f aca="false">E42-(I42+M42)</f>
        <v>3509</v>
      </c>
      <c r="G42" s="16" t="n">
        <f aca="false">F42/E42</f>
        <v>0.827399198302287</v>
      </c>
      <c r="H42" s="12" t="n">
        <f aca="false">I42-I41</f>
        <v>73</v>
      </c>
      <c r="I42" s="15" t="n">
        <v>359</v>
      </c>
      <c r="J42" s="16" t="n">
        <f aca="false">I42/E42</f>
        <v>0.0846498467342608</v>
      </c>
      <c r="K42" s="16" t="n">
        <f aca="false">I42/(I42+M42)</f>
        <v>0.490437158469945</v>
      </c>
      <c r="L42" s="18" t="n">
        <f aca="false">M42-M41</f>
        <v>46</v>
      </c>
      <c r="M42" s="14" t="n">
        <v>373</v>
      </c>
      <c r="N42" s="17" t="n">
        <f aca="true">IF(A42&lt;NOW(), M42/E42,"")</f>
        <v>0.087950954963452</v>
      </c>
      <c r="O42" s="16" t="n">
        <f aca="false">M42/(M42+I42)</f>
        <v>0.509562841530055</v>
      </c>
      <c r="P42" s="12"/>
      <c r="Q42" s="12"/>
      <c r="R42" s="12"/>
      <c r="S42" s="12" t="n">
        <v>27075</v>
      </c>
      <c r="T42" s="18" t="n">
        <v>27075</v>
      </c>
      <c r="U42" s="13" t="n">
        <v>22834</v>
      </c>
      <c r="V42" s="14" t="n">
        <f aca="false">E42</f>
        <v>4241</v>
      </c>
      <c r="W42" s="14" t="n">
        <f aca="false">T42-U42-V42</f>
        <v>0</v>
      </c>
      <c r="X42" s="24"/>
      <c r="Y42" s="14" t="n">
        <f aca="false">T42-T41-W42</f>
        <v>7111</v>
      </c>
      <c r="Z42" s="15" t="n">
        <f aca="false">T42/270</f>
        <v>100.277777777778</v>
      </c>
      <c r="AA42" s="20" t="n">
        <f aca="false">S42/E42</f>
        <v>6.38410752181089</v>
      </c>
      <c r="AB42" s="20" t="n">
        <f aca="false">T42/E42</f>
        <v>6.38410752181089</v>
      </c>
      <c r="AC42" s="20" t="n">
        <f aca="false">Y42/B42</f>
        <v>17.8220551378446</v>
      </c>
      <c r="AD42" s="17" t="n">
        <f aca="false">V42/T42</f>
        <v>0.156638965835642</v>
      </c>
      <c r="AE42" s="17" t="n">
        <f aca="false">(V42-V41)/((T42-T41)+(W41-W42))</f>
        <v>0.0561102517226832</v>
      </c>
      <c r="AF42" s="17" t="n">
        <f aca="false">B42/E41</f>
        <v>0.10385216033316</v>
      </c>
      <c r="AG42" s="16" t="n">
        <f aca="false">M42/AVERAGE(E29:E42)</f>
        <v>0.14573158820082</v>
      </c>
      <c r="AH42" s="25"/>
      <c r="AI42" s="22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</row>
    <row r="43" customFormat="false" ht="15.75" hidden="false" customHeight="false" outlineLevel="0" collapsed="false">
      <c r="A43" s="11" t="n">
        <v>43934</v>
      </c>
      <c r="B43" s="12" t="n">
        <f aca="false">E43-E42</f>
        <v>316</v>
      </c>
      <c r="C43" s="13"/>
      <c r="D43" s="13"/>
      <c r="E43" s="14" t="n">
        <v>4557</v>
      </c>
      <c r="F43" s="15" t="n">
        <f aca="false">E43-(I43+M43)</f>
        <v>3778</v>
      </c>
      <c r="G43" s="16" t="n">
        <f aca="false">F43/E43</f>
        <v>0.829054202326092</v>
      </c>
      <c r="H43" s="12" t="n">
        <f aca="false">I43-I42</f>
        <v>21</v>
      </c>
      <c r="I43" s="15" t="n">
        <v>380</v>
      </c>
      <c r="J43" s="16" t="n">
        <f aca="false">I43/E43</f>
        <v>0.0833881939872723</v>
      </c>
      <c r="K43" s="16" t="n">
        <f aca="false">I43/(I43+M43)</f>
        <v>0.487804878048781</v>
      </c>
      <c r="L43" s="18" t="n">
        <f aca="false">M43-M42</f>
        <v>26</v>
      </c>
      <c r="M43" s="14" t="n">
        <v>399</v>
      </c>
      <c r="N43" s="17" t="n">
        <f aca="true">IF(A43&lt;NOW(), M43/E43,"")</f>
        <v>0.0875576036866359</v>
      </c>
      <c r="O43" s="16" t="n">
        <f aca="false">M43/(M43+I43)</f>
        <v>0.51219512195122</v>
      </c>
      <c r="P43" s="12"/>
      <c r="Q43" s="12"/>
      <c r="R43" s="12"/>
      <c r="S43" s="12" t="n">
        <v>27953</v>
      </c>
      <c r="T43" s="18" t="n">
        <v>27953</v>
      </c>
      <c r="U43" s="18" t="n">
        <f aca="false">T43-V43</f>
        <v>23396</v>
      </c>
      <c r="V43" s="14" t="n">
        <f aca="false">E43</f>
        <v>4557</v>
      </c>
      <c r="W43" s="14" t="n">
        <f aca="false">T43-U43-V43</f>
        <v>0</v>
      </c>
      <c r="X43" s="24"/>
      <c r="Y43" s="14" t="n">
        <f aca="false">T43-T42-W43</f>
        <v>878</v>
      </c>
      <c r="Z43" s="15" t="n">
        <f aca="false">T43/270</f>
        <v>103.52962962963</v>
      </c>
      <c r="AA43" s="20" t="n">
        <f aca="false">S43/E43</f>
        <v>6.1340794382269</v>
      </c>
      <c r="AB43" s="20" t="n">
        <f aca="false">T43/E43</f>
        <v>6.1340794382269</v>
      </c>
      <c r="AC43" s="20" t="n">
        <f aca="false">Y43/B43</f>
        <v>2.77848101265823</v>
      </c>
      <c r="AD43" s="17" t="n">
        <f aca="false">V43/T43</f>
        <v>0.16302364683576</v>
      </c>
      <c r="AE43" s="17" t="n">
        <f aca="false">(V43-V42)/((T43-T42)+(W42-W43))</f>
        <v>0.359908883826879</v>
      </c>
      <c r="AF43" s="17" t="n">
        <f aca="false">B43/E42</f>
        <v>0.0745107286017449</v>
      </c>
      <c r="AG43" s="16" t="n">
        <f aca="false">M43/AVERAGE(E30:E43)</f>
        <v>0.143318965517241</v>
      </c>
      <c r="AH43" s="25"/>
      <c r="AI43" s="22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</row>
    <row r="44" customFormat="false" ht="15.75" hidden="false" customHeight="false" outlineLevel="0" collapsed="false">
      <c r="A44" s="11" t="n">
        <v>43935</v>
      </c>
      <c r="B44" s="12" t="n">
        <f aca="false">E44-E43</f>
        <v>282</v>
      </c>
      <c r="C44" s="13"/>
      <c r="D44" s="13"/>
      <c r="E44" s="14" t="n">
        <v>4839</v>
      </c>
      <c r="F44" s="15" t="n">
        <f aca="false">E44-(I44+M44)</f>
        <v>3954</v>
      </c>
      <c r="G44" s="16" t="n">
        <f aca="false">F44/E44</f>
        <v>0.817110973341599</v>
      </c>
      <c r="H44" s="12" t="n">
        <f aca="false">I44-I43</f>
        <v>46</v>
      </c>
      <c r="I44" s="15" t="n">
        <v>426</v>
      </c>
      <c r="J44" s="16" t="n">
        <f aca="false">I44/E44</f>
        <v>0.088034717916925</v>
      </c>
      <c r="K44" s="16" t="n">
        <f aca="false">I44/(I44+M44)</f>
        <v>0.48135593220339</v>
      </c>
      <c r="L44" s="18" t="n">
        <f aca="false">M44-M43</f>
        <v>60</v>
      </c>
      <c r="M44" s="14" t="n">
        <v>459</v>
      </c>
      <c r="N44" s="17" t="n">
        <f aca="true">IF(A44&lt;NOW(), M44/E44,"")</f>
        <v>0.0948543087414755</v>
      </c>
      <c r="O44" s="16" t="n">
        <f aca="false">M44/(M44+I44)</f>
        <v>0.51864406779661</v>
      </c>
      <c r="P44" s="12" t="n">
        <v>10482</v>
      </c>
      <c r="Q44" s="12" t="n">
        <v>139137</v>
      </c>
      <c r="R44" s="12"/>
      <c r="S44" s="12" t="n">
        <v>31628</v>
      </c>
      <c r="T44" s="18" t="n">
        <v>31628</v>
      </c>
      <c r="U44" s="18" t="n">
        <f aca="false">T44-V44</f>
        <v>26789</v>
      </c>
      <c r="V44" s="14" t="n">
        <f aca="false">E44</f>
        <v>4839</v>
      </c>
      <c r="W44" s="14" t="n">
        <f aca="false">T44-U44-V44</f>
        <v>0</v>
      </c>
      <c r="X44" s="24"/>
      <c r="Y44" s="14" t="n">
        <f aca="false">T44-T43</f>
        <v>3675</v>
      </c>
      <c r="Z44" s="15" t="n">
        <f aca="false">T44/270</f>
        <v>117.140740740741</v>
      </c>
      <c r="AA44" s="20" t="n">
        <f aca="false">S44/E44</f>
        <v>6.53606116966315</v>
      </c>
      <c r="AB44" s="20" t="n">
        <f aca="false">T44/E44</f>
        <v>6.53606116966315</v>
      </c>
      <c r="AC44" s="20" t="n">
        <f aca="false">Y44/B44</f>
        <v>13.031914893617</v>
      </c>
      <c r="AD44" s="17" t="n">
        <f aca="false">V44/T44</f>
        <v>0.152997344125458</v>
      </c>
      <c r="AE44" s="17" t="n">
        <f aca="false">(V44-V43)/((T44-T43))</f>
        <v>0.076734693877551</v>
      </c>
      <c r="AF44" s="17" t="n">
        <f aca="false">B44/E43</f>
        <v>0.0618828176431863</v>
      </c>
      <c r="AG44" s="16" t="n">
        <f aca="false">M44/AVERAGE(E31:E44)</f>
        <v>0.151961595762291</v>
      </c>
      <c r="AH44" s="25"/>
      <c r="AI44" s="22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</row>
    <row r="45" customFormat="false" ht="15.75" hidden="false" customHeight="false" outlineLevel="0" collapsed="false">
      <c r="A45" s="26" t="n">
        <v>43936</v>
      </c>
      <c r="B45" s="27" t="n">
        <f aca="false">E45-E44</f>
        <v>297</v>
      </c>
      <c r="C45" s="28"/>
      <c r="D45" s="28"/>
      <c r="E45" s="29" t="n">
        <v>5136</v>
      </c>
      <c r="F45" s="30" t="n">
        <f aca="false">E45-(I45+M45)</f>
        <v>4221</v>
      </c>
      <c r="G45" s="16" t="n">
        <f aca="false">F45/E45</f>
        <v>0.821845794392523</v>
      </c>
      <c r="H45" s="27" t="n">
        <f aca="false">I45-I44</f>
        <v>20</v>
      </c>
      <c r="I45" s="30" t="n">
        <v>446</v>
      </c>
      <c r="J45" s="16" t="n">
        <f aca="false">I45/E45</f>
        <v>0.0868380062305296</v>
      </c>
      <c r="K45" s="16" t="n">
        <f aca="false">I45/(I45+M45)</f>
        <v>0.487431693989071</v>
      </c>
      <c r="L45" s="31" t="n">
        <f aca="false">M45-M44</f>
        <v>10</v>
      </c>
      <c r="M45" s="29" t="n">
        <v>469</v>
      </c>
      <c r="N45" s="32" t="n">
        <f aca="true">IF(A45&lt;NOW(), M45/E45,"")</f>
        <v>0.0913161993769471</v>
      </c>
      <c r="O45" s="33" t="n">
        <f aca="false">M45/(M45+I45)</f>
        <v>0.512568306010929</v>
      </c>
      <c r="P45" s="27" t="n">
        <v>11165</v>
      </c>
      <c r="Q45" s="27" t="n">
        <v>165549</v>
      </c>
      <c r="R45" s="34"/>
      <c r="S45" s="34" t="n">
        <v>36431</v>
      </c>
      <c r="T45" s="35" t="n">
        <v>33001</v>
      </c>
      <c r="U45" s="31" t="n">
        <f aca="false">T45-V45</f>
        <v>27865</v>
      </c>
      <c r="V45" s="29" t="n">
        <f aca="false">E45</f>
        <v>5136</v>
      </c>
      <c r="W45" s="29" t="n">
        <f aca="false">T45-U45-V45</f>
        <v>0</v>
      </c>
      <c r="X45" s="36"/>
      <c r="Y45" s="29" t="n">
        <f aca="false">T45-T44</f>
        <v>1373</v>
      </c>
      <c r="Z45" s="30" t="n">
        <f aca="false">T45/270</f>
        <v>122.225925925926</v>
      </c>
      <c r="AA45" s="37" t="n">
        <f aca="false">S45/E45</f>
        <v>7.09326323987539</v>
      </c>
      <c r="AB45" s="37" t="n">
        <f aca="false">T45/E45</f>
        <v>6.42542834890966</v>
      </c>
      <c r="AC45" s="37" t="n">
        <f aca="false">Y45/B45</f>
        <v>4.62289562289562</v>
      </c>
      <c r="AD45" s="32" t="n">
        <f aca="false">V45/T45</f>
        <v>0.155631647525833</v>
      </c>
      <c r="AE45" s="32" t="n">
        <f aca="false">(V45-V44)/((T45-T44))</f>
        <v>0.216314639475601</v>
      </c>
      <c r="AF45" s="32" t="n">
        <f aca="false">B45/E44</f>
        <v>0.0613763174209547</v>
      </c>
      <c r="AG45" s="33" t="n">
        <f aca="false">M45/AVERAGE(E32:E45)</f>
        <v>0.143531674900538</v>
      </c>
      <c r="AH45" s="38"/>
      <c r="AI45" s="39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</row>
    <row r="46" customFormat="false" ht="15.75" hidden="false" customHeight="false" outlineLevel="0" collapsed="false">
      <c r="A46" s="11" t="n">
        <v>43937</v>
      </c>
      <c r="B46" s="12" t="n">
        <f aca="false">E46-E45</f>
        <v>380</v>
      </c>
      <c r="C46" s="13"/>
      <c r="D46" s="13"/>
      <c r="E46" s="14" t="n">
        <v>5516</v>
      </c>
      <c r="F46" s="15" t="n">
        <f aca="false">E46-(I46+M46)</f>
        <v>4472</v>
      </c>
      <c r="G46" s="16" t="n">
        <f aca="false">F46/E46</f>
        <v>0.810732414793328</v>
      </c>
      <c r="H46" s="12" t="n">
        <f aca="false">I46-I45</f>
        <v>102</v>
      </c>
      <c r="I46" s="15" t="n">
        <v>548</v>
      </c>
      <c r="J46" s="16" t="n">
        <f aca="false">I46/E46</f>
        <v>0.0993473531544598</v>
      </c>
      <c r="K46" s="16" t="n">
        <f aca="false">I46/(I46+M46)</f>
        <v>0.524904214559387</v>
      </c>
      <c r="L46" s="18" t="n">
        <f aca="false">M46-M45</f>
        <v>27</v>
      </c>
      <c r="M46" s="14" t="n">
        <v>496</v>
      </c>
      <c r="N46" s="17" t="n">
        <f aca="true">IF(A46&lt;NOW(), M46/E46,"")</f>
        <v>0.0899202320522118</v>
      </c>
      <c r="O46" s="16" t="n">
        <f aca="false">M46/(M46+I46)</f>
        <v>0.475095785440613</v>
      </c>
      <c r="P46" s="12" t="n">
        <f aca="false">P45+708</f>
        <v>11873</v>
      </c>
      <c r="Q46" s="12" t="n">
        <f aca="false">Q45+3897</f>
        <v>169446</v>
      </c>
      <c r="R46" s="12"/>
      <c r="S46" s="12" t="n">
        <v>39706</v>
      </c>
      <c r="T46" s="18" t="n">
        <v>34975</v>
      </c>
      <c r="U46" s="13" t="n">
        <v>29459</v>
      </c>
      <c r="V46" s="14" t="n">
        <f aca="false">E46</f>
        <v>5516</v>
      </c>
      <c r="W46" s="14" t="n">
        <f aca="false">T46-U46-V46</f>
        <v>0</v>
      </c>
      <c r="X46" s="15" t="n">
        <f aca="false">S46-S45</f>
        <v>3275</v>
      </c>
      <c r="Y46" s="14" t="n">
        <f aca="false">T46-T45</f>
        <v>1974</v>
      </c>
      <c r="Z46" s="15" t="n">
        <f aca="false">T46/270</f>
        <v>129.537037037037</v>
      </c>
      <c r="AA46" s="20" t="n">
        <f aca="false">S46/E46</f>
        <v>7.19833212472806</v>
      </c>
      <c r="AB46" s="20" t="n">
        <f aca="false">T46/E46</f>
        <v>6.34064539521392</v>
      </c>
      <c r="AC46" s="20" t="n">
        <f aca="false">Y46/B46</f>
        <v>5.19473684210526</v>
      </c>
      <c r="AD46" s="17" t="n">
        <f aca="false">V46/T46</f>
        <v>0.15771265189421</v>
      </c>
      <c r="AE46" s="17" t="n">
        <f aca="false">(V46-V45)/((T46-T45))</f>
        <v>0.192502532928065</v>
      </c>
      <c r="AF46" s="17" t="n">
        <f aca="false">B46/E45</f>
        <v>0.07398753894081</v>
      </c>
      <c r="AG46" s="16" t="n">
        <f aca="false">M46/AVERAGE(E33:E46)</f>
        <v>0.140362225097025</v>
      </c>
      <c r="AH46" s="25"/>
      <c r="AI46" s="22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</row>
    <row r="47" customFormat="false" ht="15.75" hidden="false" customHeight="false" outlineLevel="0" collapsed="false">
      <c r="A47" s="11" t="n">
        <v>43938</v>
      </c>
      <c r="B47" s="12" t="n">
        <f aca="false">E47-E46</f>
        <v>407</v>
      </c>
      <c r="C47" s="13"/>
      <c r="D47" s="13"/>
      <c r="E47" s="14" t="n">
        <v>5923</v>
      </c>
      <c r="F47" s="15" t="n">
        <f aca="false">E47-(I47+M47)</f>
        <v>4796</v>
      </c>
      <c r="G47" s="16" t="n">
        <f aca="false">F47/E47</f>
        <v>0.8097248016208</v>
      </c>
      <c r="H47" s="12" t="n">
        <f aca="false">I47-I46</f>
        <v>59</v>
      </c>
      <c r="I47" s="15" t="n">
        <v>607</v>
      </c>
      <c r="J47" s="16" t="n">
        <f aca="false">I47/E47</f>
        <v>0.102481850413642</v>
      </c>
      <c r="K47" s="16" t="n">
        <f aca="false">I47/(I47+M47)</f>
        <v>0.538598047914818</v>
      </c>
      <c r="L47" s="18" t="n">
        <f aca="false">M47-M46</f>
        <v>24</v>
      </c>
      <c r="M47" s="14" t="n">
        <v>520</v>
      </c>
      <c r="N47" s="17" t="n">
        <f aca="true">IF(A47&lt;NOW(), M47/E47,"")</f>
        <v>0.087793347965558</v>
      </c>
      <c r="O47" s="16" t="n">
        <f aca="false">M47/(M47+I47)</f>
        <v>0.461401952085182</v>
      </c>
      <c r="P47" s="12" t="n">
        <v>12610</v>
      </c>
      <c r="Q47" s="12" t="n">
        <v>173732</v>
      </c>
      <c r="R47" s="12"/>
      <c r="S47" s="12" t="n">
        <v>42108</v>
      </c>
      <c r="T47" s="18" t="n">
        <f aca="false">U47+V47</f>
        <v>37134</v>
      </c>
      <c r="U47" s="13" t="n">
        <v>31211</v>
      </c>
      <c r="V47" s="14" t="n">
        <f aca="false">E47</f>
        <v>5923</v>
      </c>
      <c r="W47" s="14" t="n">
        <f aca="false">T47-U47-V47</f>
        <v>0</v>
      </c>
      <c r="X47" s="15" t="n">
        <f aca="false">S47-S46</f>
        <v>2402</v>
      </c>
      <c r="Y47" s="14" t="n">
        <f aca="false">T47-T46</f>
        <v>2159</v>
      </c>
      <c r="Z47" s="15" t="n">
        <f aca="false">T47/270</f>
        <v>137.533333333333</v>
      </c>
      <c r="AA47" s="20" t="n">
        <f aca="false">S47/E47</f>
        <v>7.10923518487253</v>
      </c>
      <c r="AB47" s="20" t="n">
        <f aca="false">T47/E47</f>
        <v>6.26945804490967</v>
      </c>
      <c r="AC47" s="20" t="n">
        <f aca="false">Y47/B47</f>
        <v>5.3046683046683</v>
      </c>
      <c r="AD47" s="17" t="n">
        <f aca="false">V47/T47</f>
        <v>0.159503420046319</v>
      </c>
      <c r="AE47" s="17" t="n">
        <f aca="false">(V47-V46)/((T47-T46))</f>
        <v>0.188513200555813</v>
      </c>
      <c r="AF47" s="17" t="n">
        <f aca="false">B47/E46</f>
        <v>0.0737853517041334</v>
      </c>
      <c r="AG47" s="16" t="n">
        <f aca="false">M47/AVERAGE(E34:E47)</f>
        <v>0.136306614989983</v>
      </c>
      <c r="AH47" s="25"/>
      <c r="AI47" s="22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</row>
    <row r="48" customFormat="false" ht="15.75" hidden="false" customHeight="false" outlineLevel="0" collapsed="false">
      <c r="A48" s="11" t="n">
        <v>43939</v>
      </c>
      <c r="B48" s="12" t="n">
        <f aca="false">E48-E47</f>
        <v>325</v>
      </c>
      <c r="C48" s="13"/>
      <c r="D48" s="13"/>
      <c r="E48" s="14" t="n">
        <v>6248</v>
      </c>
      <c r="F48" s="15" t="n">
        <f aca="false">E48-(I48+M48)</f>
        <v>5082</v>
      </c>
      <c r="G48" s="16" t="n">
        <f aca="false">F48/E48</f>
        <v>0.813380281690141</v>
      </c>
      <c r="H48" s="12" t="n">
        <f aca="false">I48-I47</f>
        <v>24</v>
      </c>
      <c r="I48" s="15" t="n">
        <v>631</v>
      </c>
      <c r="J48" s="16" t="n">
        <f aca="false">I48/E48</f>
        <v>0.100992317541613</v>
      </c>
      <c r="K48" s="16" t="n">
        <f aca="false">I48/(I48+M48)</f>
        <v>0.541166380789022</v>
      </c>
      <c r="L48" s="18" t="n">
        <f aca="false">M48-M47</f>
        <v>15</v>
      </c>
      <c r="M48" s="14" t="n">
        <v>535</v>
      </c>
      <c r="N48" s="17" t="n">
        <f aca="true">IF(A48&lt;NOW(), M48/E48,"")</f>
        <v>0.0856274007682458</v>
      </c>
      <c r="O48" s="16" t="n">
        <f aca="false">M48/(M48+I48)</f>
        <v>0.458833619210978</v>
      </c>
      <c r="P48" s="12" t="n">
        <v>12979</v>
      </c>
      <c r="Q48" s="12" t="n">
        <v>176344</v>
      </c>
      <c r="R48" s="12"/>
      <c r="S48" s="12" t="n">
        <v>45378</v>
      </c>
      <c r="T48" s="18" t="n">
        <f aca="false">U48+V48</f>
        <v>39422</v>
      </c>
      <c r="U48" s="13" t="n">
        <v>33174</v>
      </c>
      <c r="V48" s="14" t="n">
        <f aca="false">E48</f>
        <v>6248</v>
      </c>
      <c r="W48" s="14" t="n">
        <f aca="false">T48-U48-V48</f>
        <v>0</v>
      </c>
      <c r="X48" s="15" t="n">
        <f aca="false">S48-S47</f>
        <v>3270</v>
      </c>
      <c r="Y48" s="14" t="n">
        <f aca="false">T48-T47</f>
        <v>2288</v>
      </c>
      <c r="Z48" s="15" t="n">
        <f aca="false">T48/270</f>
        <v>146.007407407407</v>
      </c>
      <c r="AA48" s="20" t="n">
        <f aca="false">S48/E48</f>
        <v>7.26280409731114</v>
      </c>
      <c r="AB48" s="20" t="n">
        <f aca="false">T48/E48</f>
        <v>6.3095390524968</v>
      </c>
      <c r="AC48" s="20" t="n">
        <f aca="false">Y48/B48</f>
        <v>7.04</v>
      </c>
      <c r="AD48" s="17" t="n">
        <f aca="false">V48/T48</f>
        <v>0.158490183146466</v>
      </c>
      <c r="AE48" s="17" t="n">
        <f aca="false">(V48-V47)/((T48-T47))</f>
        <v>0.142045454545455</v>
      </c>
      <c r="AF48" s="17" t="n">
        <f aca="false">B48/E47</f>
        <v>0.0548708424784738</v>
      </c>
      <c r="AG48" s="16" t="n">
        <f aca="false">M48/AVERAGE(E35:E48)</f>
        <v>0.130113784417615</v>
      </c>
      <c r="AH48" s="25"/>
      <c r="AI48" s="22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</row>
    <row r="49" customFormat="false" ht="15.75" hidden="false" customHeight="false" outlineLevel="0" collapsed="false">
      <c r="A49" s="11" t="n">
        <v>43940</v>
      </c>
      <c r="B49" s="12" t="n">
        <f aca="false">E49-E48</f>
        <v>327</v>
      </c>
      <c r="C49" s="13"/>
      <c r="D49" s="13"/>
      <c r="E49" s="14" t="n">
        <v>6575</v>
      </c>
      <c r="F49" s="15" t="n">
        <f aca="false">E49-(I49+M49)</f>
        <v>5307</v>
      </c>
      <c r="G49" s="16" t="n">
        <f aca="false">F49/E49</f>
        <v>0.807148288973384</v>
      </c>
      <c r="H49" s="12" t="n">
        <f aca="false">I49-I48</f>
        <v>55</v>
      </c>
      <c r="I49" s="15" t="n">
        <v>686</v>
      </c>
      <c r="J49" s="16" t="n">
        <f aca="false">I49/E49</f>
        <v>0.104334600760456</v>
      </c>
      <c r="K49" s="16" t="n">
        <f aca="false">I49/(I49+M49)</f>
        <v>0.541009463722397</v>
      </c>
      <c r="L49" s="18" t="n">
        <f aca="false">M49-M48</f>
        <v>47</v>
      </c>
      <c r="M49" s="14" t="n">
        <v>582</v>
      </c>
      <c r="N49" s="17" t="n">
        <f aca="true">IF(A49&lt;NOW(), M49/E49,"")</f>
        <v>0.0885171102661597</v>
      </c>
      <c r="O49" s="16" t="n">
        <f aca="false">M49/(M49+I49)</f>
        <v>0.458990536277603</v>
      </c>
      <c r="P49" s="12" t="n">
        <v>15646</v>
      </c>
      <c r="Q49" s="12" t="n">
        <v>178883</v>
      </c>
      <c r="R49" s="12"/>
      <c r="S49" s="12" t="n">
        <v>47478</v>
      </c>
      <c r="T49" s="18" t="n">
        <v>42219</v>
      </c>
      <c r="U49" s="13" t="n">
        <v>35644</v>
      </c>
      <c r="V49" s="14" t="n">
        <f aca="false">E49</f>
        <v>6575</v>
      </c>
      <c r="W49" s="24" t="n">
        <v>0</v>
      </c>
      <c r="X49" s="15" t="n">
        <f aca="false">S49-S48</f>
        <v>2100</v>
      </c>
      <c r="Y49" s="14" t="n">
        <f aca="false">T49-T48</f>
        <v>2797</v>
      </c>
      <c r="Z49" s="15" t="n">
        <f aca="false">T49/270</f>
        <v>156.366666666667</v>
      </c>
      <c r="AA49" s="20" t="n">
        <f aca="false">S49/E49</f>
        <v>7.22098859315589</v>
      </c>
      <c r="AB49" s="20" t="n">
        <f aca="false">T49/E49</f>
        <v>6.42114068441065</v>
      </c>
      <c r="AC49" s="20" t="n">
        <f aca="false">Y49/B49</f>
        <v>8.55351681957187</v>
      </c>
      <c r="AD49" s="17" t="n">
        <f aca="false">V49/T49</f>
        <v>0.155735569293446</v>
      </c>
      <c r="AE49" s="17" t="n">
        <f aca="false">(V49-V48)/((T49-T48))</f>
        <v>0.116910976045763</v>
      </c>
      <c r="AF49" s="17" t="n">
        <f aca="false">B49/E48</f>
        <v>0.052336747759283</v>
      </c>
      <c r="AG49" s="16" t="n">
        <f aca="false">M49/AVERAGE(E36:E49)</f>
        <v>0.131701876606268</v>
      </c>
      <c r="AH49" s="25"/>
      <c r="AI49" s="22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</row>
    <row r="50" customFormat="false" ht="15.75" hidden="false" customHeight="false" outlineLevel="0" collapsed="false">
      <c r="A50" s="11" t="n">
        <v>43941</v>
      </c>
      <c r="B50" s="12" t="n">
        <f aca="false">E50-E49</f>
        <v>185</v>
      </c>
      <c r="C50" s="13"/>
      <c r="D50" s="13"/>
      <c r="E50" s="14" t="n">
        <v>6760</v>
      </c>
      <c r="F50" s="15" t="n">
        <f aca="false">E50-(I50+M50)</f>
        <v>5423</v>
      </c>
      <c r="G50" s="16" t="n">
        <f aca="false">F50/E50</f>
        <v>0.802218934911243</v>
      </c>
      <c r="H50" s="12" t="n">
        <f aca="false">I50-I49</f>
        <v>61</v>
      </c>
      <c r="I50" s="15" t="n">
        <v>747</v>
      </c>
      <c r="J50" s="16" t="n">
        <f aca="false">I50/E50</f>
        <v>0.110502958579882</v>
      </c>
      <c r="K50" s="16" t="n">
        <f aca="false">I50/(I50+M50)</f>
        <v>0.558713537771129</v>
      </c>
      <c r="L50" s="18" t="n">
        <f aca="false">M50-M49</f>
        <v>8</v>
      </c>
      <c r="M50" s="14" t="n">
        <v>590</v>
      </c>
      <c r="N50" s="17" t="n">
        <f aca="true">IF(A50&lt;NOW(), M50/E50,"")</f>
        <v>0.0872781065088758</v>
      </c>
      <c r="O50" s="16" t="n">
        <f aca="false">M50/(M50+I50)</f>
        <v>0.441286462228871</v>
      </c>
      <c r="P50" s="12" t="n">
        <v>16343</v>
      </c>
      <c r="Q50" s="12" t="n">
        <v>181770</v>
      </c>
      <c r="R50" s="12"/>
      <c r="S50" s="12" t="n">
        <v>49767</v>
      </c>
      <c r="T50" s="18" t="n">
        <v>43749</v>
      </c>
      <c r="U50" s="13" t="n">
        <v>36989</v>
      </c>
      <c r="V50" s="14" t="n">
        <f aca="false">E50</f>
        <v>6760</v>
      </c>
      <c r="W50" s="24" t="n">
        <v>0</v>
      </c>
      <c r="X50" s="15" t="n">
        <f aca="false">S50-S49</f>
        <v>2289</v>
      </c>
      <c r="Y50" s="14" t="n">
        <f aca="false">T50-T49</f>
        <v>1530</v>
      </c>
      <c r="Z50" s="15" t="n">
        <f aca="false">T50/270</f>
        <v>162.033333333333</v>
      </c>
      <c r="AA50" s="20" t="n">
        <f aca="false">S50/E50</f>
        <v>7.36198224852071</v>
      </c>
      <c r="AB50" s="20" t="n">
        <f aca="false">T50/E50</f>
        <v>6.47174556213018</v>
      </c>
      <c r="AC50" s="20" t="n">
        <f aca="false">Y50/B50</f>
        <v>8.27027027027027</v>
      </c>
      <c r="AD50" s="17" t="n">
        <f aca="false">V50/T50</f>
        <v>0.154517817550115</v>
      </c>
      <c r="AE50" s="17" t="n">
        <f aca="false">(V50-V49)/((T50-T49))</f>
        <v>0.120915032679739</v>
      </c>
      <c r="AF50" s="17" t="n">
        <f aca="false">B50/E49</f>
        <v>0.0281368821292776</v>
      </c>
      <c r="AG50" s="16" t="n">
        <f aca="false">M50/AVERAGE(E37:E50)</f>
        <v>0.124894157493649</v>
      </c>
      <c r="AH50" s="25"/>
      <c r="AI50" s="22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</row>
    <row r="51" customFormat="false" ht="15.75" hidden="false" customHeight="false" outlineLevel="0" collapsed="false">
      <c r="A51" s="11" t="n">
        <v>43942</v>
      </c>
      <c r="B51" s="12" t="n">
        <f aca="false">E51-E50</f>
        <v>375</v>
      </c>
      <c r="C51" s="13"/>
      <c r="D51" s="13"/>
      <c r="E51" s="14" t="n">
        <v>7135</v>
      </c>
      <c r="F51" s="15" t="n">
        <f aca="false">E51-(I51+M51)</f>
        <v>5677</v>
      </c>
      <c r="G51" s="16" t="n">
        <f aca="false">F51/E51</f>
        <v>0.795655220742817</v>
      </c>
      <c r="H51" s="12" t="n">
        <f aca="false">I51-I50</f>
        <v>95</v>
      </c>
      <c r="I51" s="15" t="n">
        <v>842</v>
      </c>
      <c r="J51" s="16" t="n">
        <f aca="false">I51/E51</f>
        <v>0.118009810791871</v>
      </c>
      <c r="K51" s="16" t="n">
        <f aca="false">I51/(I51+M51)</f>
        <v>0.577503429355281</v>
      </c>
      <c r="L51" s="18" t="n">
        <f aca="false">M51-M50</f>
        <v>26</v>
      </c>
      <c r="M51" s="14" t="n">
        <v>616</v>
      </c>
      <c r="N51" s="17" t="n">
        <f aca="true">IF(A51&lt;NOW(), M51/E51,"")</f>
        <v>0.0863349684653118</v>
      </c>
      <c r="O51" s="16" t="n">
        <f aca="false">M51/(M51+I51)</f>
        <v>0.422496570644719</v>
      </c>
      <c r="P51" s="12" t="n">
        <v>16763</v>
      </c>
      <c r="Q51" s="12" t="n">
        <v>186330</v>
      </c>
      <c r="R51" s="12"/>
      <c r="S51" s="12" t="n">
        <v>50370</v>
      </c>
      <c r="T51" s="18" t="n">
        <v>46173</v>
      </c>
      <c r="U51" s="13" t="n">
        <v>39038</v>
      </c>
      <c r="V51" s="14" t="n">
        <f aca="false">E51</f>
        <v>7135</v>
      </c>
      <c r="W51" s="24" t="n">
        <v>0</v>
      </c>
      <c r="X51" s="15" t="n">
        <f aca="false">S51-S50</f>
        <v>603</v>
      </c>
      <c r="Y51" s="14" t="n">
        <f aca="false">T51-T50</f>
        <v>2424</v>
      </c>
      <c r="Z51" s="15" t="n">
        <f aca="false">T51/270</f>
        <v>171.011111111111</v>
      </c>
      <c r="AA51" s="20" t="n">
        <f aca="false">S51/E51</f>
        <v>7.05956552207428</v>
      </c>
      <c r="AB51" s="20" t="n">
        <f aca="false">T51/E51</f>
        <v>6.47133847231955</v>
      </c>
      <c r="AC51" s="20" t="n">
        <f aca="false">Y51/B51</f>
        <v>6.464</v>
      </c>
      <c r="AD51" s="17" t="n">
        <f aca="false">V51/T51</f>
        <v>0.154527537738505</v>
      </c>
      <c r="AE51" s="17" t="n">
        <f aca="false">(V51-V50)/((T51-T50))</f>
        <v>0.15470297029703</v>
      </c>
      <c r="AF51" s="17" t="n">
        <f aca="false">B51/E50</f>
        <v>0.0554733727810651</v>
      </c>
      <c r="AG51" s="16" t="n">
        <f aca="false">M51/AVERAGE(E38:E51)</f>
        <v>0.122269008832745</v>
      </c>
      <c r="AH51" s="25"/>
      <c r="AI51" s="22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</row>
    <row r="52" customFormat="false" ht="15.75" hidden="false" customHeight="false" outlineLevel="0" collapsed="false">
      <c r="A52" s="11" t="n">
        <v>43943</v>
      </c>
      <c r="B52" s="12" t="n">
        <f aca="false">E52-E51</f>
        <v>283</v>
      </c>
      <c r="C52" s="13"/>
      <c r="D52" s="13"/>
      <c r="E52" s="14" t="n">
        <v>7418</v>
      </c>
      <c r="F52" s="15" t="n">
        <f aca="false">E52-(I52+M52)</f>
        <v>5869</v>
      </c>
      <c r="G52" s="16" t="n">
        <f aca="false">F52/E52</f>
        <v>0.791183607441359</v>
      </c>
      <c r="H52" s="12" t="n">
        <f aca="false">I52-I51</f>
        <v>71</v>
      </c>
      <c r="I52" s="15" t="n">
        <v>913</v>
      </c>
      <c r="J52" s="16" t="n">
        <f aca="false">I52/E52</f>
        <v>0.123078997034241</v>
      </c>
      <c r="K52" s="16" t="n">
        <f aca="false">I52/(I52+M52)</f>
        <v>0.589412524209167</v>
      </c>
      <c r="L52" s="18" t="n">
        <f aca="false">M52-M51</f>
        <v>20</v>
      </c>
      <c r="M52" s="14" t="n">
        <v>636</v>
      </c>
      <c r="N52" s="17" t="n">
        <f aca="true">IF(A52&lt;NOW(), M52/E52,"")</f>
        <v>0.0857373955244001</v>
      </c>
      <c r="O52" s="16" t="n">
        <f aca="false">M52/(M52+I52)</f>
        <v>0.410587475790833</v>
      </c>
      <c r="P52" s="12" t="n">
        <v>17754</v>
      </c>
      <c r="Q52" s="12" t="n">
        <v>193571</v>
      </c>
      <c r="R52" s="12"/>
      <c r="S52" s="12" t="n">
        <v>55732</v>
      </c>
      <c r="T52" s="18" t="n">
        <v>47361</v>
      </c>
      <c r="U52" s="13" t="n">
        <v>39943</v>
      </c>
      <c r="V52" s="14" t="n">
        <f aca="false">E52</f>
        <v>7418</v>
      </c>
      <c r="W52" s="24" t="n">
        <v>0</v>
      </c>
      <c r="X52" s="15" t="n">
        <f aca="false">S52-S51</f>
        <v>5362</v>
      </c>
      <c r="Y52" s="14" t="n">
        <f aca="false">T52-T51</f>
        <v>1188</v>
      </c>
      <c r="Z52" s="15" t="n">
        <f aca="false">T52/270</f>
        <v>175.411111111111</v>
      </c>
      <c r="AA52" s="20" t="n">
        <f aca="false">S52/E52</f>
        <v>7.51307630088973</v>
      </c>
      <c r="AB52" s="20" t="n">
        <f aca="false">T52/E52</f>
        <v>6.3846050148288</v>
      </c>
      <c r="AC52" s="20" t="n">
        <f aca="false">Y52/B52</f>
        <v>4.19787985865724</v>
      </c>
      <c r="AD52" s="17" t="n">
        <f aca="false">V52/T52</f>
        <v>0.156626760414687</v>
      </c>
      <c r="AE52" s="17" t="n">
        <f aca="false">(V52-V51)/((T52-T51))</f>
        <v>0.238215488215488</v>
      </c>
      <c r="AF52" s="17" t="n">
        <f aca="false">B52/E51</f>
        <v>0.0396636299929923</v>
      </c>
      <c r="AG52" s="16" t="n">
        <f aca="false">M52/AVERAGE(E39:E52)</f>
        <v>0.118727915194346</v>
      </c>
      <c r="AH52" s="25"/>
      <c r="AI52" s="22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</row>
    <row r="53" customFormat="false" ht="15.75" hidden="false" customHeight="false" outlineLevel="0" collapsed="false">
      <c r="A53" s="11" t="n">
        <v>43944</v>
      </c>
      <c r="B53" s="12" t="n">
        <f aca="false">E53-E52</f>
        <v>357</v>
      </c>
      <c r="C53" s="13"/>
      <c r="D53" s="13"/>
      <c r="E53" s="14" t="n">
        <v>7775</v>
      </c>
      <c r="F53" s="15" t="n">
        <f aca="false">E53-(I53+M53)</f>
        <v>6168</v>
      </c>
      <c r="G53" s="16" t="n">
        <f aca="false">F53/E53</f>
        <v>0.793311897106109</v>
      </c>
      <c r="H53" s="12" t="n">
        <f aca="false">I53-I52</f>
        <v>47</v>
      </c>
      <c r="I53" s="15" t="n">
        <v>960</v>
      </c>
      <c r="J53" s="16" t="n">
        <f aca="false">I53/E53</f>
        <v>0.123472668810289</v>
      </c>
      <c r="K53" s="16" t="n">
        <f aca="false">I53/(I53+M53)</f>
        <v>0.59738643434972</v>
      </c>
      <c r="L53" s="18" t="n">
        <f aca="false">M53-M52</f>
        <v>11</v>
      </c>
      <c r="M53" s="14" t="n">
        <v>647</v>
      </c>
      <c r="N53" s="17" t="n">
        <f aca="true">IF(A53&lt;NOW(), M53/E53,"")</f>
        <v>0.0832154340836013</v>
      </c>
      <c r="O53" s="16" t="n">
        <f aca="false">M53/(M53+I53)</f>
        <v>0.40261356565028</v>
      </c>
      <c r="P53" s="12" t="n">
        <v>18283</v>
      </c>
      <c r="Q53" s="12" t="n">
        <v>195948</v>
      </c>
      <c r="R53" s="12"/>
      <c r="S53" s="12" t="n">
        <v>59935</v>
      </c>
      <c r="T53" s="18" t="n">
        <v>48647</v>
      </c>
      <c r="U53" s="18" t="n">
        <f aca="false">T53-E53</f>
        <v>40872</v>
      </c>
      <c r="V53" s="14" t="n">
        <f aca="false">E53</f>
        <v>7775</v>
      </c>
      <c r="W53" s="24" t="n">
        <v>0</v>
      </c>
      <c r="X53" s="15" t="n">
        <f aca="false">S53-S52</f>
        <v>4203</v>
      </c>
      <c r="Y53" s="14" t="n">
        <f aca="false">T53-T52</f>
        <v>1286</v>
      </c>
      <c r="Z53" s="15" t="n">
        <f aca="false">T53/270</f>
        <v>180.174074074074</v>
      </c>
      <c r="AA53" s="20" t="n">
        <f aca="false">S53/E53</f>
        <v>7.70868167202572</v>
      </c>
      <c r="AB53" s="20" t="n">
        <f aca="false">T53/E53</f>
        <v>6.25684887459807</v>
      </c>
      <c r="AC53" s="20" t="n">
        <f aca="false">Y53/B53</f>
        <v>3.60224089635854</v>
      </c>
      <c r="AD53" s="17" t="n">
        <f aca="false">V53/T53</f>
        <v>0.159824860731391</v>
      </c>
      <c r="AE53" s="17" t="n">
        <f aca="false">(V53-V52)/((T53-T52))</f>
        <v>0.277604976671851</v>
      </c>
      <c r="AF53" s="17" t="n">
        <f aca="false">B53/E52</f>
        <v>0.0481261795632246</v>
      </c>
      <c r="AG53" s="16" t="n">
        <f aca="false">M53/AVERAGE(E40:E53)</f>
        <v>0.113970079394039</v>
      </c>
      <c r="AH53" s="25"/>
      <c r="AI53" s="22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</row>
    <row r="54" customFormat="false" ht="15.75" hidden="false" customHeight="false" outlineLevel="0" collapsed="false">
      <c r="A54" s="11" t="n">
        <v>43945</v>
      </c>
      <c r="B54" s="12" t="n">
        <f aca="false">E54-E53</f>
        <v>436</v>
      </c>
      <c r="C54" s="13"/>
      <c r="D54" s="13"/>
      <c r="E54" s="14" t="n">
        <v>8211</v>
      </c>
      <c r="F54" s="15" t="n">
        <f aca="false">E54-(I54+M54)</f>
        <v>6520</v>
      </c>
      <c r="G54" s="16" t="n">
        <f aca="false">F54/E54</f>
        <v>0.794056753136037</v>
      </c>
      <c r="H54" s="12" t="n">
        <f aca="false">I54-I53</f>
        <v>42</v>
      </c>
      <c r="I54" s="15" t="n">
        <v>1002</v>
      </c>
      <c r="J54" s="16" t="n">
        <f aca="false">I54/E54</f>
        <v>0.122031421264158</v>
      </c>
      <c r="K54" s="16" t="n">
        <f aca="false">I54/(I54+M54)</f>
        <v>0.592548787699586</v>
      </c>
      <c r="L54" s="18" t="n">
        <f aca="false">M54-M53</f>
        <v>42</v>
      </c>
      <c r="M54" s="14" t="n">
        <v>689</v>
      </c>
      <c r="N54" s="17" t="n">
        <f aca="true">IF(A54&lt;NOW(), M54/E54,"")</f>
        <v>0.0839118255998051</v>
      </c>
      <c r="O54" s="16" t="n">
        <f aca="false">M54/(M54+I54)</f>
        <v>0.407451212300414</v>
      </c>
      <c r="P54" s="12" t="n">
        <v>18301</v>
      </c>
      <c r="Q54" s="12" t="n">
        <v>197951</v>
      </c>
      <c r="R54" s="41"/>
      <c r="S54" s="12" t="n">
        <v>64054</v>
      </c>
      <c r="T54" s="18" t="n">
        <v>50563</v>
      </c>
      <c r="U54" s="18" t="n">
        <f aca="false">T54-E54</f>
        <v>42352</v>
      </c>
      <c r="V54" s="14" t="n">
        <f aca="false">E54</f>
        <v>8211</v>
      </c>
      <c r="W54" s="24" t="n">
        <v>0</v>
      </c>
      <c r="X54" s="15" t="n">
        <f aca="false">S54-S53</f>
        <v>4119</v>
      </c>
      <c r="Y54" s="14" t="n">
        <f aca="false">T54-T53</f>
        <v>1916</v>
      </c>
      <c r="Z54" s="15" t="n">
        <f aca="false">T54/270</f>
        <v>187.27037037037</v>
      </c>
      <c r="AA54" s="20" t="n">
        <f aca="false">S54/E54</f>
        <v>7.8009986603337</v>
      </c>
      <c r="AB54" s="20" t="n">
        <f aca="false">T54/E54</f>
        <v>6.1579588357082</v>
      </c>
      <c r="AC54" s="20" t="n">
        <f aca="false">Y54/B54</f>
        <v>4.39449541284404</v>
      </c>
      <c r="AD54" s="17" t="n">
        <f aca="false">V54/T54</f>
        <v>0.162391472024999</v>
      </c>
      <c r="AE54" s="17" t="n">
        <f aca="false">(V54-V53)/((T54-T53))</f>
        <v>0.227557411273486</v>
      </c>
      <c r="AF54" s="17" t="n">
        <f aca="false">B54/E53</f>
        <v>0.0560771704180064</v>
      </c>
      <c r="AG54" s="16" t="n">
        <f aca="false">M54/AVERAGE(E41:E54)</f>
        <v>0.114593233225623</v>
      </c>
      <c r="AH54" s="25"/>
      <c r="AI54" s="22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</row>
    <row r="55" customFormat="false" ht="15.75" hidden="false" customHeight="false" outlineLevel="0" collapsed="false">
      <c r="A55" s="11" t="n">
        <v>43946</v>
      </c>
      <c r="B55" s="12" t="n">
        <f aca="false">E55-E54</f>
        <v>396</v>
      </c>
      <c r="C55" s="13"/>
      <c r="D55" s="13"/>
      <c r="E55" s="14" t="n">
        <v>8607</v>
      </c>
      <c r="F55" s="15" t="n">
        <f aca="false">E55-(I55+M55)</f>
        <v>6845</v>
      </c>
      <c r="G55" s="16" t="n">
        <f aca="false">F55/E55</f>
        <v>0.795282909259905</v>
      </c>
      <c r="H55" s="12" t="n">
        <f aca="false">I55-I54</f>
        <v>40</v>
      </c>
      <c r="I55" s="15" t="n">
        <v>1042</v>
      </c>
      <c r="J55" s="16" t="n">
        <f aca="false">I55/E55</f>
        <v>0.121064250029046</v>
      </c>
      <c r="K55" s="16" t="n">
        <f aca="false">I55/(I55+M55)</f>
        <v>0.591373439273553</v>
      </c>
      <c r="L55" s="18" t="n">
        <f aca="false">M55-M54</f>
        <v>31</v>
      </c>
      <c r="M55" s="14" t="n">
        <v>720</v>
      </c>
      <c r="N55" s="17" t="n">
        <f aca="true">IF(A55&lt;NOW(), M55/E55,"")</f>
        <v>0.0836528407110492</v>
      </c>
      <c r="O55" s="16" t="n">
        <f aca="false">M55/(M55+I55)</f>
        <v>0.408626560726447</v>
      </c>
      <c r="P55" s="12" t="n">
        <v>19084</v>
      </c>
      <c r="Q55" s="12" t="n">
        <v>206911</v>
      </c>
      <c r="R55" s="41"/>
      <c r="S55" s="12" t="n">
        <v>67828</v>
      </c>
      <c r="T55" s="18" t="n">
        <v>52541</v>
      </c>
      <c r="U55" s="13" t="n">
        <v>43934</v>
      </c>
      <c r="V55" s="14" t="n">
        <f aca="false">E55</f>
        <v>8607</v>
      </c>
      <c r="W55" s="24" t="n">
        <v>0</v>
      </c>
      <c r="X55" s="15" t="n">
        <f aca="false">S55-S54</f>
        <v>3774</v>
      </c>
      <c r="Y55" s="14" t="n">
        <f aca="false">T55-T54</f>
        <v>1978</v>
      </c>
      <c r="Z55" s="15" t="n">
        <f aca="false">T55/270</f>
        <v>194.596296296296</v>
      </c>
      <c r="AA55" s="20" t="n">
        <f aca="false">S55/E55</f>
        <v>7.88056233298478</v>
      </c>
      <c r="AB55" s="20" t="n">
        <f aca="false">T55/E55</f>
        <v>6.10444986638782</v>
      </c>
      <c r="AC55" s="20" t="n">
        <f aca="false">Y55/B55</f>
        <v>4.9949494949495</v>
      </c>
      <c r="AD55" s="17" t="n">
        <f aca="false">V55/T55</f>
        <v>0.163814925486763</v>
      </c>
      <c r="AE55" s="17" t="n">
        <f aca="false">(V55-V54)/((T55-T54))</f>
        <v>0.200202224469161</v>
      </c>
      <c r="AF55" s="17" t="n">
        <f aca="false">B55/E54</f>
        <v>0.0482279868469127</v>
      </c>
      <c r="AG55" s="16" t="n">
        <f aca="false">M55/AVERAGE(E42:E55)</f>
        <v>0.113333558201504</v>
      </c>
      <c r="AH55" s="25"/>
      <c r="AI55" s="22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</row>
    <row r="56" customFormat="false" ht="15.75" hidden="false" customHeight="false" outlineLevel="0" collapsed="false">
      <c r="A56" s="11" t="n">
        <v>43947</v>
      </c>
      <c r="B56" s="12" t="n">
        <f aca="false">E56-E55</f>
        <v>275</v>
      </c>
      <c r="C56" s="13"/>
      <c r="D56" s="13"/>
      <c r="E56" s="14" t="n">
        <v>8882</v>
      </c>
      <c r="F56" s="15" t="n">
        <f aca="false">E56-(I56+M56)</f>
        <v>7032</v>
      </c>
      <c r="G56" s="16" t="n">
        <f aca="false">F56/E56</f>
        <v>0.791713578022968</v>
      </c>
      <c r="H56" s="12" t="n">
        <f aca="false">I56-I55</f>
        <v>65</v>
      </c>
      <c r="I56" s="15" t="n">
        <v>1107</v>
      </c>
      <c r="J56" s="16" t="n">
        <f aca="false">I56/E56</f>
        <v>0.124634091420851</v>
      </c>
      <c r="K56" s="16" t="n">
        <f aca="false">I56/(I56+M56)</f>
        <v>0.598378378378378</v>
      </c>
      <c r="L56" s="18" t="n">
        <f aca="false">M56-M55</f>
        <v>23</v>
      </c>
      <c r="M56" s="14" t="n">
        <v>743</v>
      </c>
      <c r="N56" s="17" t="n">
        <f aca="true">IF(A56&lt;NOW(), M56/E56,"")</f>
        <v>0.083652330556181</v>
      </c>
      <c r="O56" s="16" t="n">
        <f aca="false">M56/(M56+I56)</f>
        <v>0.401621621621622</v>
      </c>
      <c r="P56" s="12" t="n">
        <v>19648</v>
      </c>
      <c r="Q56" s="12" t="n">
        <v>209040</v>
      </c>
      <c r="R56" s="41"/>
      <c r="S56" s="12" t="n">
        <v>72099</v>
      </c>
      <c r="T56" s="18" t="n">
        <v>56974</v>
      </c>
      <c r="U56" s="18" t="n">
        <f aca="false">T56-E56</f>
        <v>48092</v>
      </c>
      <c r="V56" s="14" t="n">
        <f aca="false">E56</f>
        <v>8882</v>
      </c>
      <c r="W56" s="24" t="n">
        <v>0</v>
      </c>
      <c r="X56" s="15" t="n">
        <f aca="false">S56-S55</f>
        <v>4271</v>
      </c>
      <c r="Y56" s="14" t="n">
        <f aca="false">T56-T55</f>
        <v>4433</v>
      </c>
      <c r="Z56" s="15" t="n">
        <f aca="false">T56/270</f>
        <v>211.014814814815</v>
      </c>
      <c r="AA56" s="20" t="n">
        <f aca="false">S56/E56</f>
        <v>8.117428507093</v>
      </c>
      <c r="AB56" s="20" t="n">
        <f aca="false">T56/E56</f>
        <v>6.41454627336186</v>
      </c>
      <c r="AC56" s="20" t="n">
        <f aca="false">Y56/B56</f>
        <v>16.12</v>
      </c>
      <c r="AD56" s="17" t="n">
        <f aca="false">V56/T56</f>
        <v>0.155895671709903</v>
      </c>
      <c r="AE56" s="17" t="n">
        <f aca="false">(V56-V55)/((T56-T55))</f>
        <v>0.0620347394540943</v>
      </c>
      <c r="AF56" s="17" t="n">
        <f aca="false">B56/E55</f>
        <v>0.0319507377715813</v>
      </c>
      <c r="AG56" s="16" t="n">
        <f aca="false">M56/AVERAGE(E43:E56)</f>
        <v>0.111153854373704</v>
      </c>
      <c r="AH56" s="25"/>
      <c r="AI56" s="22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</row>
    <row r="57" customFormat="false" ht="15.75" hidden="false" customHeight="false" outlineLevel="0" collapsed="false">
      <c r="A57" s="11" t="n">
        <v>43948</v>
      </c>
      <c r="B57" s="12" t="n">
        <f aca="false">E57-E56</f>
        <v>214</v>
      </c>
      <c r="C57" s="13"/>
      <c r="D57" s="13"/>
      <c r="E57" s="14" t="n">
        <v>9096</v>
      </c>
      <c r="F57" s="15" t="n">
        <f aca="false">E57-(I57+M57)</f>
        <v>7180</v>
      </c>
      <c r="G57" s="16" t="n">
        <f aca="false">F57/E57</f>
        <v>0.789357959542656</v>
      </c>
      <c r="H57" s="13" t="n">
        <v>44</v>
      </c>
      <c r="I57" s="15" t="n">
        <v>1151</v>
      </c>
      <c r="J57" s="16" t="n">
        <f aca="false">I57/E57</f>
        <v>0.126539138082674</v>
      </c>
      <c r="K57" s="16" t="n">
        <f aca="false">I57/(I57+M57)</f>
        <v>0.600730688935282</v>
      </c>
      <c r="L57" s="18" t="n">
        <f aca="false">M57-M56</f>
        <v>22</v>
      </c>
      <c r="M57" s="14" t="n">
        <v>765</v>
      </c>
      <c r="N57" s="17" t="n">
        <f aca="true">IF(A57&lt;NOW(), M57/E57,"")</f>
        <v>0.0841029023746702</v>
      </c>
      <c r="O57" s="16" t="n">
        <f aca="false">M57/(M57+I57)</f>
        <v>0.399269311064718</v>
      </c>
      <c r="P57" s="12" t="n">
        <f aca="false">P56+339</f>
        <v>19987</v>
      </c>
      <c r="Q57" s="12" t="n">
        <f aca="false">Q56+1159</f>
        <v>210199</v>
      </c>
      <c r="R57" s="41"/>
      <c r="S57" s="12" t="n">
        <v>75157</v>
      </c>
      <c r="T57" s="18" t="n">
        <v>59409</v>
      </c>
      <c r="U57" s="18" t="n">
        <f aca="false">T57-E57</f>
        <v>50313</v>
      </c>
      <c r="V57" s="14" t="n">
        <f aca="false">E57</f>
        <v>9096</v>
      </c>
      <c r="W57" s="24" t="n">
        <v>0</v>
      </c>
      <c r="X57" s="15" t="n">
        <f aca="false">S57-S56</f>
        <v>3058</v>
      </c>
      <c r="Y57" s="14" t="n">
        <f aca="false">T57-T56</f>
        <v>2435</v>
      </c>
      <c r="Z57" s="15" t="n">
        <f aca="false">T57/270</f>
        <v>220.033333333333</v>
      </c>
      <c r="AA57" s="20" t="n">
        <f aca="false">S57/E57</f>
        <v>8.26264291996482</v>
      </c>
      <c r="AB57" s="20" t="n">
        <f aca="false">T57/E57</f>
        <v>6.53133245382586</v>
      </c>
      <c r="AC57" s="20" t="n">
        <f aca="false">Y57/B57</f>
        <v>11.3785046728972</v>
      </c>
      <c r="AD57" s="17" t="n">
        <f aca="false">V57/T57</f>
        <v>0.153108114932081</v>
      </c>
      <c r="AE57" s="17" t="n">
        <f aca="false">(V57-V56)/((T57-T56))</f>
        <v>0.0878850102669405</v>
      </c>
      <c r="AF57" s="17" t="n">
        <f aca="false">B57/E56</f>
        <v>0.0240936725962621</v>
      </c>
      <c r="AG57" s="16" t="n">
        <f aca="false">M57/AVERAGE(E44:E57)</f>
        <v>0.109150946280613</v>
      </c>
      <c r="AH57" s="25" t="n">
        <f aca="false">AH59/AH58</f>
        <v>7.6337601862631</v>
      </c>
      <c r="AI57" s="22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</row>
    <row r="58" customFormat="false" ht="15.75" hidden="false" customHeight="false" outlineLevel="0" collapsed="false">
      <c r="A58" s="11" t="n">
        <v>43949</v>
      </c>
      <c r="B58" s="12" t="n">
        <v>415</v>
      </c>
      <c r="C58" s="13"/>
      <c r="D58" s="13"/>
      <c r="E58" s="14" t="n">
        <f aca="false">E57+B58</f>
        <v>9511</v>
      </c>
      <c r="F58" s="15" t="n">
        <f aca="false">E58-(I58+M58)</f>
        <v>7484</v>
      </c>
      <c r="G58" s="16" t="n">
        <f aca="false">F58/E58</f>
        <v>0.78687835138261</v>
      </c>
      <c r="H58" s="13" t="n">
        <v>103</v>
      </c>
      <c r="I58" s="15" t="n">
        <f aca="false">I57+H58</f>
        <v>1254</v>
      </c>
      <c r="J58" s="16" t="n">
        <f aca="false">I58/E58</f>
        <v>0.131847334665125</v>
      </c>
      <c r="K58" s="16" t="n">
        <f aca="false">I58/(I58+M58)</f>
        <v>0.618648248643315</v>
      </c>
      <c r="L58" s="18" t="n">
        <f aca="false">M58-M57</f>
        <v>8</v>
      </c>
      <c r="M58" s="14" t="n">
        <v>773</v>
      </c>
      <c r="N58" s="17" t="n">
        <f aca="true">IF(A58&lt;NOW(), M58/E58,"")</f>
        <v>0.0812743139522658</v>
      </c>
      <c r="O58" s="16" t="n">
        <f aca="false">M58/(M58+I58)</f>
        <v>0.381351751356685</v>
      </c>
      <c r="P58" s="12" t="n">
        <v>20428</v>
      </c>
      <c r="Q58" s="12" t="n">
        <v>213644</v>
      </c>
      <c r="R58" s="41"/>
      <c r="S58" s="12" t="n">
        <v>79618</v>
      </c>
      <c r="T58" s="18" t="n">
        <v>62544</v>
      </c>
      <c r="U58" s="18" t="n">
        <f aca="false">T58-E58</f>
        <v>53033</v>
      </c>
      <c r="V58" s="14" t="n">
        <f aca="false">E58</f>
        <v>9511</v>
      </c>
      <c r="W58" s="24" t="n">
        <v>0</v>
      </c>
      <c r="X58" s="15" t="n">
        <f aca="false">S58-S57</f>
        <v>4461</v>
      </c>
      <c r="Y58" s="14" t="n">
        <f aca="false">T58-T57</f>
        <v>3135</v>
      </c>
      <c r="Z58" s="15" t="n">
        <f aca="false">T58/270</f>
        <v>231.644444444444</v>
      </c>
      <c r="AA58" s="20" t="n">
        <f aca="false">S58/E58</f>
        <v>8.37114919566817</v>
      </c>
      <c r="AB58" s="20" t="n">
        <f aca="false">T58/E58</f>
        <v>6.57596467248449</v>
      </c>
      <c r="AC58" s="20" t="n">
        <f aca="false">Y58/B58</f>
        <v>7.55421686746988</v>
      </c>
      <c r="AD58" s="17" t="n">
        <f aca="false">V58/T58</f>
        <v>0.152068943463801</v>
      </c>
      <c r="AE58" s="17" t="n">
        <f aca="false">(V58-V57)/((T58-T57))</f>
        <v>0.13237639553429</v>
      </c>
      <c r="AF58" s="17" t="n">
        <f aca="false">B58/E57</f>
        <v>0.0456244503078276</v>
      </c>
      <c r="AG58" s="16" t="n">
        <f aca="false">M58/AVERAGE(E45:E58)</f>
        <v>0.105279542381291</v>
      </c>
      <c r="AH58" s="42" t="n">
        <f aca="false">V60-V30</f>
        <v>8590</v>
      </c>
      <c r="AI58" s="22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</row>
    <row r="59" customFormat="false" ht="15.75" hidden="false" customHeight="false" outlineLevel="0" collapsed="false">
      <c r="A59" s="11" t="n">
        <v>43950</v>
      </c>
      <c r="B59" s="12" t="n">
        <v>260</v>
      </c>
      <c r="C59" s="13"/>
      <c r="D59" s="13"/>
      <c r="E59" s="14" t="n">
        <f aca="false">E58+B59</f>
        <v>9771</v>
      </c>
      <c r="F59" s="15" t="n">
        <f aca="false">E59-(I59+M59)</f>
        <v>7596</v>
      </c>
      <c r="G59" s="16" t="n">
        <f aca="false">F59/E59</f>
        <v>0.777402517654283</v>
      </c>
      <c r="H59" s="13" t="n">
        <v>137</v>
      </c>
      <c r="I59" s="15" t="n">
        <f aca="false">I58+H59</f>
        <v>1391</v>
      </c>
      <c r="J59" s="16" t="n">
        <f aca="false">I59/E59</f>
        <v>0.142360045031215</v>
      </c>
      <c r="K59" s="16" t="n">
        <f aca="false">I59/(I59+M59)</f>
        <v>0.639540229885057</v>
      </c>
      <c r="L59" s="18" t="n">
        <f aca="false">M59-M58</f>
        <v>11</v>
      </c>
      <c r="M59" s="14" t="n">
        <v>784</v>
      </c>
      <c r="N59" s="17" t="n">
        <f aca="true">IF(A59&lt;NOW(), M59/E59,"")</f>
        <v>0.0802374373145021</v>
      </c>
      <c r="O59" s="16" t="n">
        <f aca="false">M59/(M59+I59)</f>
        <v>0.360459770114942</v>
      </c>
      <c r="P59" s="12" t="n">
        <v>21653</v>
      </c>
      <c r="Q59" s="12" t="n">
        <v>221750</v>
      </c>
      <c r="R59" s="41"/>
      <c r="S59" s="12" t="n">
        <v>86985</v>
      </c>
      <c r="T59" s="18" t="n">
        <v>67784</v>
      </c>
      <c r="U59" s="18" t="n">
        <f aca="false">T59-E59</f>
        <v>58013</v>
      </c>
      <c r="V59" s="14" t="n">
        <f aca="false">E59</f>
        <v>9771</v>
      </c>
      <c r="W59" s="24" t="n">
        <v>0</v>
      </c>
      <c r="X59" s="15" t="n">
        <f aca="false">S59-S58</f>
        <v>7367</v>
      </c>
      <c r="Y59" s="14" t="n">
        <f aca="false">T59-T58</f>
        <v>5240</v>
      </c>
      <c r="Z59" s="15" t="n">
        <f aca="false">T59/270</f>
        <v>251.051851851852</v>
      </c>
      <c r="AA59" s="20" t="n">
        <f aca="false">S59/E59</f>
        <v>8.90236413877802</v>
      </c>
      <c r="AB59" s="20" t="n">
        <f aca="false">T59/E59</f>
        <v>6.93726333026302</v>
      </c>
      <c r="AC59" s="20" t="n">
        <f aca="false">Y59/B59</f>
        <v>20.1538461538462</v>
      </c>
      <c r="AD59" s="17" t="n">
        <f aca="false">V59/T59</f>
        <v>0.144149061725481</v>
      </c>
      <c r="AE59" s="17" t="n">
        <f aca="false">(V59-V58)/((T59-T58))</f>
        <v>0.049618320610687</v>
      </c>
      <c r="AF59" s="17" t="n">
        <f aca="false">B59/E58</f>
        <v>0.0273367679528966</v>
      </c>
      <c r="AG59" s="16" t="n">
        <f aca="false">M59/AVERAGE(E46:E59)</f>
        <v>0.102170756227427</v>
      </c>
      <c r="AH59" s="42" t="n">
        <f aca="false">T60-T30</f>
        <v>65574</v>
      </c>
      <c r="AI59" s="22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</row>
    <row r="60" customFormat="false" ht="15.75" hidden="false" customHeight="false" outlineLevel="0" collapsed="false">
      <c r="A60" s="11" t="n">
        <v>43951</v>
      </c>
      <c r="B60" s="12" t="n">
        <f aca="false">E60-E59</f>
        <v>347</v>
      </c>
      <c r="C60" s="13"/>
      <c r="D60" s="13"/>
      <c r="E60" s="14" t="n">
        <v>10118</v>
      </c>
      <c r="F60" s="15" t="n">
        <f aca="false">E60-(I60+M60)</f>
        <v>7804</v>
      </c>
      <c r="G60" s="16" t="n">
        <f aca="false">F60/E60</f>
        <v>0.771298675627594</v>
      </c>
      <c r="H60" s="12" t="n">
        <f aca="false">I60-I59</f>
        <v>131</v>
      </c>
      <c r="I60" s="15" t="n">
        <v>1522</v>
      </c>
      <c r="J60" s="16" t="n">
        <f aca="false">I60/E60</f>
        <v>0.150424985174936</v>
      </c>
      <c r="K60" s="16" t="n">
        <f aca="false">I60/(I60+M60)</f>
        <v>0.657735522904062</v>
      </c>
      <c r="L60" s="18" t="n">
        <f aca="false">M60-M59</f>
        <v>8</v>
      </c>
      <c r="M60" s="14" t="n">
        <v>792</v>
      </c>
      <c r="N60" s="17" t="n">
        <f aca="true">IF(A60&lt;NOW(), M60/E60,"")</f>
        <v>0.0782763391974699</v>
      </c>
      <c r="O60" s="16" t="n">
        <f aca="false">M60/(M60+I60)</f>
        <v>0.342264477095938</v>
      </c>
      <c r="P60" s="12" t="n">
        <v>21827</v>
      </c>
      <c r="Q60" s="12" t="n">
        <v>230411</v>
      </c>
      <c r="R60" s="41"/>
      <c r="S60" s="12" t="n">
        <v>94599</v>
      </c>
      <c r="T60" s="18" t="n">
        <v>72351</v>
      </c>
      <c r="U60" s="18" t="n">
        <f aca="false">T60-E60</f>
        <v>62233</v>
      </c>
      <c r="V60" s="14" t="n">
        <f aca="false">E60</f>
        <v>10118</v>
      </c>
      <c r="W60" s="24" t="n">
        <v>0</v>
      </c>
      <c r="X60" s="15" t="n">
        <f aca="false">S60-S59</f>
        <v>7614</v>
      </c>
      <c r="Y60" s="14" t="n">
        <f aca="false">T60-T59</f>
        <v>4567</v>
      </c>
      <c r="Z60" s="15" t="n">
        <f aca="false">T60/270</f>
        <v>267.966666666667</v>
      </c>
      <c r="AA60" s="20" t="n">
        <f aca="false">S60/E60</f>
        <v>9.34957501482506</v>
      </c>
      <c r="AB60" s="20" t="n">
        <f aca="false">T60/E60</f>
        <v>7.15072148645977</v>
      </c>
      <c r="AC60" s="20" t="n">
        <f aca="false">Y60/B60</f>
        <v>13.1613832853026</v>
      </c>
      <c r="AD60" s="17" t="n">
        <f aca="false">V60/T60</f>
        <v>0.13984602838938</v>
      </c>
      <c r="AE60" s="17" t="n">
        <f aca="false">(V60-V59)/((T60-T59))</f>
        <v>0.0759798554850011</v>
      </c>
      <c r="AF60" s="17" t="n">
        <f aca="false">B60/E59</f>
        <v>0.0355132535052707</v>
      </c>
      <c r="AG60" s="16" t="n">
        <f aca="false">M60/AVERAGE(E47:E60)</f>
        <v>0.0989734892439525</v>
      </c>
      <c r="AH60" s="25" t="n">
        <f aca="false">(T60-T30)/(V60-V30)</f>
        <v>7.6337601862631</v>
      </c>
      <c r="AI60" s="22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</row>
    <row r="61" customFormat="false" ht="15.75" hidden="false" customHeight="false" outlineLevel="0" collapsed="false">
      <c r="A61" s="43" t="n">
        <v>43952</v>
      </c>
      <c r="B61" s="12" t="n">
        <f aca="false">E61-E60</f>
        <v>433</v>
      </c>
      <c r="C61" s="44"/>
      <c r="D61" s="44"/>
      <c r="E61" s="45" t="n">
        <v>10551</v>
      </c>
      <c r="F61" s="15" t="n">
        <f aca="false">E61-(I61+M61)</f>
        <v>8160</v>
      </c>
      <c r="G61" s="16" t="n">
        <f aca="false">F61/E61</f>
        <v>0.773386408871197</v>
      </c>
      <c r="H61" s="12" t="n">
        <f aca="false">I61-I60</f>
        <v>69</v>
      </c>
      <c r="I61" s="46" t="n">
        <v>1591</v>
      </c>
      <c r="J61" s="16" t="n">
        <f aca="false">I61/E61</f>
        <v>0.150791394180646</v>
      </c>
      <c r="K61" s="16" t="n">
        <f aca="false">I61/(I61+M61)</f>
        <v>0.665411961522376</v>
      </c>
      <c r="L61" s="18" t="n">
        <f aca="false">M61-M60</f>
        <v>8</v>
      </c>
      <c r="M61" s="45" t="n">
        <v>800</v>
      </c>
      <c r="N61" s="17" t="n">
        <f aca="true">IF(A61&lt;NOW(), M61/E61,"")</f>
        <v>0.0758221969481566</v>
      </c>
      <c r="O61" s="16" t="n">
        <f aca="false">M61/(M61+I61)</f>
        <v>0.334588038477624</v>
      </c>
      <c r="P61" s="47" t="n">
        <v>22123</v>
      </c>
      <c r="Q61" s="47" t="n">
        <v>233120</v>
      </c>
      <c r="R61" s="41"/>
      <c r="S61" s="47" t="n">
        <v>102305</v>
      </c>
      <c r="T61" s="48" t="n">
        <v>76538</v>
      </c>
      <c r="U61" s="18" t="n">
        <f aca="false">T61-E61</f>
        <v>65987</v>
      </c>
      <c r="V61" s="14" t="n">
        <f aca="false">E61</f>
        <v>10551</v>
      </c>
      <c r="W61" s="49" t="n">
        <v>0</v>
      </c>
      <c r="X61" s="15" t="n">
        <f aca="false">S61-S60</f>
        <v>7706</v>
      </c>
      <c r="Y61" s="14" t="n">
        <f aca="false">T61-T60</f>
        <v>4187</v>
      </c>
      <c r="Z61" s="15" t="n">
        <f aca="false">T61/270</f>
        <v>283.474074074074</v>
      </c>
      <c r="AA61" s="20" t="n">
        <f aca="false">S61/E61</f>
        <v>9.69623732347645</v>
      </c>
      <c r="AB61" s="20" t="n">
        <f aca="false">T61/E61</f>
        <v>7.25409913752251</v>
      </c>
      <c r="AC61" s="20" t="n">
        <f aca="false">Y61/B61</f>
        <v>9.66974595842956</v>
      </c>
      <c r="AD61" s="17" t="n">
        <f aca="false">V61/T61</f>
        <v>0.137853092581463</v>
      </c>
      <c r="AE61" s="17" t="n">
        <f aca="false">(V61-V60)/((T61-T60))</f>
        <v>0.10341533317411</v>
      </c>
      <c r="AF61" s="17" t="n">
        <f aca="false">B61/E60</f>
        <v>0.0427950187784147</v>
      </c>
      <c r="AG61" s="16" t="n">
        <f aca="false">M61/AVERAGE(E48:E61)</f>
        <v>0.096007131958374</v>
      </c>
      <c r="AI61" s="22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</row>
    <row r="62" customFormat="false" ht="15.75" hidden="false" customHeight="false" outlineLevel="0" collapsed="false">
      <c r="A62" s="43" t="n">
        <v>43953</v>
      </c>
      <c r="B62" s="12" t="n">
        <f aca="false">E62-E61</f>
        <v>292</v>
      </c>
      <c r="C62" s="50"/>
      <c r="D62" s="50"/>
      <c r="E62" s="51" t="n">
        <v>10843</v>
      </c>
      <c r="F62" s="15" t="n">
        <f aca="false">E62-(I62+M62)</f>
        <v>8347</v>
      </c>
      <c r="G62" s="16" t="n">
        <f aca="false">F62/E62</f>
        <v>0.769805404408374</v>
      </c>
      <c r="H62" s="12" t="n">
        <f aca="false">I62-I61</f>
        <v>74</v>
      </c>
      <c r="I62" s="52" t="n">
        <v>1665</v>
      </c>
      <c r="J62" s="16" t="n">
        <f aca="false">I62/E62</f>
        <v>0.153555289126625</v>
      </c>
      <c r="K62" s="16" t="n">
        <f aca="false">I62/(I62+M62)</f>
        <v>0.667067307692308</v>
      </c>
      <c r="L62" s="18" t="n">
        <f aca="false">M62-M61</f>
        <v>31</v>
      </c>
      <c r="M62" s="51" t="n">
        <v>831</v>
      </c>
      <c r="N62" s="17" t="n">
        <f aca="true">IF(A62&lt;NOW(), M62/E62,"")</f>
        <v>0.0766393064650005</v>
      </c>
      <c r="O62" s="16" t="n">
        <f aca="false">M62/(M62+I62)</f>
        <v>0.332932692307692</v>
      </c>
      <c r="P62" s="53" t="n">
        <v>22545</v>
      </c>
      <c r="Q62" s="53" t="n">
        <v>235035</v>
      </c>
      <c r="R62" s="41"/>
      <c r="S62" s="53" t="n">
        <v>107943</v>
      </c>
      <c r="T62" s="54" t="n">
        <v>79868</v>
      </c>
      <c r="U62" s="18" t="n">
        <f aca="false">T62-E62</f>
        <v>69025</v>
      </c>
      <c r="V62" s="14" t="n">
        <f aca="false">E62</f>
        <v>10843</v>
      </c>
      <c r="W62" s="55" t="n">
        <v>0</v>
      </c>
      <c r="X62" s="15" t="n">
        <f aca="false">S62-S61</f>
        <v>5638</v>
      </c>
      <c r="Y62" s="14" t="n">
        <f aca="false">T62-T61</f>
        <v>3330</v>
      </c>
      <c r="Z62" s="15" t="n">
        <f aca="false">T62/270</f>
        <v>295.807407407407</v>
      </c>
      <c r="AA62" s="20" t="n">
        <f aca="false">S62/E62</f>
        <v>9.95508623074795</v>
      </c>
      <c r="AB62" s="20" t="n">
        <f aca="false">T62/E62</f>
        <v>7.36585815733653</v>
      </c>
      <c r="AC62" s="20" t="n">
        <f aca="false">Y62/B62</f>
        <v>11.4041095890411</v>
      </c>
      <c r="AD62" s="17" t="n">
        <f aca="false">V62/T62</f>
        <v>0.135761506485701</v>
      </c>
      <c r="AE62" s="17" t="n">
        <f aca="false">(V62-V61)/((T62-T61))</f>
        <v>0.0876876876876877</v>
      </c>
      <c r="AF62" s="17" t="n">
        <f aca="false">B62/E61</f>
        <v>0.0276751018860771</v>
      </c>
      <c r="AG62" s="16" t="n">
        <f aca="false">M62/AVERAGE(E49:E62)</f>
        <v>0.0959481414892828</v>
      </c>
      <c r="AH62" s="56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</row>
    <row r="63" customFormat="false" ht="15.75" hidden="false" customHeight="false" outlineLevel="0" collapsed="false">
      <c r="A63" s="43" t="n">
        <v>43954</v>
      </c>
      <c r="B63" s="12" t="n">
        <f aca="false">E63-E62</f>
        <v>349</v>
      </c>
      <c r="C63" s="57"/>
      <c r="D63" s="57"/>
      <c r="E63" s="58" t="n">
        <v>11192</v>
      </c>
      <c r="F63" s="15" t="n">
        <f aca="false">E63-(I63+M63)</f>
        <v>8471</v>
      </c>
      <c r="G63" s="16" t="n">
        <f aca="false">F63/E63</f>
        <v>0.756879914224446</v>
      </c>
      <c r="H63" s="12" t="n">
        <f aca="false">I63-I62</f>
        <v>211</v>
      </c>
      <c r="I63" s="59" t="n">
        <v>1876</v>
      </c>
      <c r="J63" s="16" t="n">
        <f aca="false">I63/E63</f>
        <v>0.167619728377412</v>
      </c>
      <c r="K63" s="16" t="n">
        <f aca="false">I63/(I63+M63)</f>
        <v>0.689452407203234</v>
      </c>
      <c r="L63" s="18" t="n">
        <f aca="false">M63-M62</f>
        <v>14</v>
      </c>
      <c r="M63" s="58" t="n">
        <v>845</v>
      </c>
      <c r="N63" s="17" t="n">
        <f aca="true">IF(A63&lt;NOW(), M63/E63,"")</f>
        <v>0.0755003573981415</v>
      </c>
      <c r="O63" s="16" t="n">
        <f aca="false">M63/(M63+I63)</f>
        <v>0.310547592796766</v>
      </c>
      <c r="P63" s="41" t="n">
        <v>23130</v>
      </c>
      <c r="Q63" s="41" t="n">
        <v>236369</v>
      </c>
      <c r="R63" s="41"/>
      <c r="S63" s="41" t="n">
        <v>112965</v>
      </c>
      <c r="T63" s="60" t="n">
        <v>83012</v>
      </c>
      <c r="U63" s="18" t="n">
        <f aca="false">T63-E63</f>
        <v>71820</v>
      </c>
      <c r="V63" s="14" t="n">
        <f aca="false">E63</f>
        <v>11192</v>
      </c>
      <c r="W63" s="55" t="n">
        <v>0</v>
      </c>
      <c r="X63" s="15" t="n">
        <f aca="false">S63-S62</f>
        <v>5022</v>
      </c>
      <c r="Y63" s="14" t="n">
        <f aca="false">T63-T62</f>
        <v>3144</v>
      </c>
      <c r="Z63" s="15" t="n">
        <f aca="false">T63/270</f>
        <v>307.451851851852</v>
      </c>
      <c r="AA63" s="20" t="n">
        <f aca="false">S63/E63</f>
        <v>10.0933702644746</v>
      </c>
      <c r="AB63" s="20" t="n">
        <f aca="false">T63/E63</f>
        <v>7.41708363116512</v>
      </c>
      <c r="AC63" s="20" t="n">
        <f aca="false">Y63/B63</f>
        <v>9.00859598853868</v>
      </c>
      <c r="AD63" s="17" t="n">
        <f aca="false">V63/T63</f>
        <v>0.134823880884691</v>
      </c>
      <c r="AE63" s="17" t="n">
        <f aca="false">(V63-V62)/((T63-T62))</f>
        <v>0.111005089058524</v>
      </c>
      <c r="AF63" s="17" t="n">
        <f aca="false">B63/E62</f>
        <v>0.0321866642073227</v>
      </c>
      <c r="AG63" s="16" t="n">
        <f aca="false">M63/AVERAGE(E50:E63)</f>
        <v>0.0939858584253595</v>
      </c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</row>
    <row r="64" customFormat="false" ht="15.75" hidden="false" customHeight="false" outlineLevel="0" collapsed="false">
      <c r="A64" s="61" t="n">
        <v>43955</v>
      </c>
      <c r="B64" s="12" t="n">
        <f aca="false">E64-E63</f>
        <v>395</v>
      </c>
      <c r="C64" s="57"/>
      <c r="D64" s="57"/>
      <c r="E64" s="58" t="n">
        <v>11587</v>
      </c>
      <c r="F64" s="15" t="n">
        <f aca="false">E64-(I64+M64)</f>
        <v>8769</v>
      </c>
      <c r="G64" s="16" t="n">
        <f aca="false">F64/E64</f>
        <v>0.756796409769569</v>
      </c>
      <c r="H64" s="12" t="n">
        <f aca="false">I64-I63</f>
        <v>78</v>
      </c>
      <c r="I64" s="59" t="n">
        <v>1954</v>
      </c>
      <c r="J64" s="16" t="n">
        <f aca="false">I64/E64</f>
        <v>0.168637265901441</v>
      </c>
      <c r="K64" s="16" t="n">
        <f aca="false">I64/(I64+M64)</f>
        <v>0.693399574166075</v>
      </c>
      <c r="L64" s="18" t="n">
        <f aca="false">M64-M63</f>
        <v>19</v>
      </c>
      <c r="M64" s="58" t="n">
        <v>864</v>
      </c>
      <c r="N64" s="17" t="n">
        <f aca="true">IF(A64&lt;NOW(), M64/E64,"")</f>
        <v>0.0745663243289894</v>
      </c>
      <c r="O64" s="16" t="n">
        <f aca="false">M64/(M64+I64)</f>
        <v>0.306600425833925</v>
      </c>
      <c r="P64" s="41" t="n">
        <v>24020</v>
      </c>
      <c r="Q64" s="41" t="n">
        <v>238178</v>
      </c>
      <c r="R64" s="41"/>
      <c r="S64" s="41" t="n">
        <v>116861</v>
      </c>
      <c r="T64" s="60" t="n">
        <v>86061</v>
      </c>
      <c r="U64" s="18" t="n">
        <f aca="false">T64-E64</f>
        <v>74474</v>
      </c>
      <c r="V64" s="14" t="n">
        <f aca="false">E64</f>
        <v>11587</v>
      </c>
      <c r="W64" s="62" t="n">
        <v>0</v>
      </c>
      <c r="X64" s="15" t="n">
        <f aca="false">S64-S63</f>
        <v>3896</v>
      </c>
      <c r="Y64" s="14" t="n">
        <f aca="false">T64-T63</f>
        <v>3049</v>
      </c>
      <c r="Z64" s="15" t="n">
        <f aca="false">T64/270</f>
        <v>318.744444444444</v>
      </c>
      <c r="AA64" s="20" t="n">
        <f aca="false">S64/E64</f>
        <v>10.0855268835764</v>
      </c>
      <c r="AB64" s="20" t="n">
        <f aca="false">T64/E64</f>
        <v>7.42737550703374</v>
      </c>
      <c r="AC64" s="20" t="n">
        <f aca="false">Y64/B64</f>
        <v>7.71898734177215</v>
      </c>
      <c r="AD64" s="17" t="n">
        <f aca="false">V64/T64</f>
        <v>0.134637059759938</v>
      </c>
      <c r="AE64" s="17" t="n">
        <f aca="false">(V64-V63)/((T64-T63))</f>
        <v>0.129550672351591</v>
      </c>
      <c r="AF64" s="17" t="n">
        <f aca="false">B64/E63</f>
        <v>0.0352930664760543</v>
      </c>
      <c r="AG64" s="16" t="n">
        <f aca="false">M64/AVERAGE(E51:E64)</f>
        <v>0.092549943763055</v>
      </c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</row>
    <row r="65" customFormat="false" ht="15.75" hidden="false" customHeight="false" outlineLevel="0" collapsed="false">
      <c r="A65" s="61" t="n">
        <v>43956</v>
      </c>
      <c r="B65" s="12" t="n">
        <f aca="false">E65-E64</f>
        <v>484</v>
      </c>
      <c r="C65" s="57"/>
      <c r="D65" s="57"/>
      <c r="E65" s="58" t="n">
        <v>12071</v>
      </c>
      <c r="F65" s="15" t="n">
        <f aca="false">E65-(I65+M65)</f>
        <v>9002</v>
      </c>
      <c r="G65" s="16" t="n">
        <f aca="false">F65/E65</f>
        <v>0.745754287134454</v>
      </c>
      <c r="H65" s="12" t="n">
        <f aca="false">I65-I64</f>
        <v>243</v>
      </c>
      <c r="I65" s="59" t="n">
        <v>2197</v>
      </c>
      <c r="J65" s="16" t="n">
        <f aca="false">I65/E65</f>
        <v>0.182006461767873</v>
      </c>
      <c r="K65" s="16" t="n">
        <f aca="false">I65/(I65+M65)</f>
        <v>0.715868361029651</v>
      </c>
      <c r="L65" s="18" t="n">
        <f aca="false">M65-M64</f>
        <v>8</v>
      </c>
      <c r="M65" s="58" t="n">
        <v>872</v>
      </c>
      <c r="N65" s="17" t="n">
        <f aca="true">IF(A65&lt;NOW(), M65/E65,"")</f>
        <v>0.0722392510976721</v>
      </c>
      <c r="O65" s="16" t="n">
        <f aca="false">M65/(M65+I65)</f>
        <v>0.284131638970349</v>
      </c>
      <c r="P65" s="41" t="n">
        <v>26408</v>
      </c>
      <c r="Q65" s="41" t="n">
        <v>239226</v>
      </c>
      <c r="R65" s="41"/>
      <c r="S65" s="41" t="n">
        <v>121547</v>
      </c>
      <c r="T65" s="60" t="n">
        <v>88924</v>
      </c>
      <c r="U65" s="18" t="n">
        <f aca="false">T65-E65</f>
        <v>76853</v>
      </c>
      <c r="V65" s="14" t="n">
        <f aca="false">E65</f>
        <v>12071</v>
      </c>
      <c r="W65" s="62" t="n">
        <v>0</v>
      </c>
      <c r="X65" s="15" t="n">
        <f aca="false">S65-S64</f>
        <v>4686</v>
      </c>
      <c r="Y65" s="14" t="n">
        <f aca="false">T65-T64</f>
        <v>2863</v>
      </c>
      <c r="Z65" s="15" t="n">
        <f aca="false">T65/270</f>
        <v>329.348148148148</v>
      </c>
      <c r="AA65" s="20" t="n">
        <f aca="false">S65/E65</f>
        <v>10.0693397398724</v>
      </c>
      <c r="AB65" s="20" t="n">
        <f aca="false">T65/E65</f>
        <v>7.36674674840527</v>
      </c>
      <c r="AC65" s="20" t="n">
        <f aca="false">Y65/B65</f>
        <v>5.91528925619835</v>
      </c>
      <c r="AD65" s="17" t="n">
        <f aca="false">V65/T65</f>
        <v>0.135745130673384</v>
      </c>
      <c r="AE65" s="17" t="n">
        <f aca="false">(V65-V64)/((T65-T64))</f>
        <v>0.169053440447083</v>
      </c>
      <c r="AF65" s="17" t="n">
        <f aca="false">B65/E64</f>
        <v>0.0417709502028135</v>
      </c>
      <c r="AG65" s="16" t="n">
        <f aca="false">M65/AVERAGE(E52:E65)</f>
        <v>0.0900075940221038</v>
      </c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</row>
    <row r="66" customFormat="false" ht="15.75" hidden="false" customHeight="false" outlineLevel="0" collapsed="false">
      <c r="A66" s="61" t="n">
        <v>43957</v>
      </c>
      <c r="B66" s="12" t="n">
        <f aca="false">E66-E65</f>
        <v>367</v>
      </c>
      <c r="C66" s="57"/>
      <c r="D66" s="57"/>
      <c r="E66" s="58" t="n">
        <v>12438</v>
      </c>
      <c r="F66" s="15" t="n">
        <f aca="false">E66-(I66+M66)</f>
        <v>9226</v>
      </c>
      <c r="G66" s="16" t="n">
        <f aca="false">F66/E66</f>
        <v>0.741759125261296</v>
      </c>
      <c r="H66" s="12" t="n">
        <f aca="false">I66-I65</f>
        <v>120</v>
      </c>
      <c r="I66" s="59" t="n">
        <v>2317</v>
      </c>
      <c r="J66" s="16" t="n">
        <f aca="false">I66/E66</f>
        <v>0.186283968483679</v>
      </c>
      <c r="K66" s="16" t="n">
        <f aca="false">I66/(I66+M66)</f>
        <v>0.721357409713574</v>
      </c>
      <c r="L66" s="18" t="n">
        <f aca="false">M66-M65</f>
        <v>23</v>
      </c>
      <c r="M66" s="58" t="n">
        <v>895</v>
      </c>
      <c r="N66" s="17" t="n">
        <f aca="true">IF(A66&lt;NOW(), M66/E66,"")</f>
        <v>0.0719569062550249</v>
      </c>
      <c r="O66" s="16" t="n">
        <f aca="false">M66/(M66+I66)</f>
        <v>0.278642590286426</v>
      </c>
      <c r="P66" s="41" t="n">
        <v>26932</v>
      </c>
      <c r="Q66" s="41" t="n">
        <v>240726</v>
      </c>
      <c r="R66" s="41"/>
      <c r="S66" s="41" t="n">
        <v>128383</v>
      </c>
      <c r="T66" s="60" t="n">
        <v>92976</v>
      </c>
      <c r="U66" s="18" t="n">
        <f aca="false">T66-E66</f>
        <v>80538</v>
      </c>
      <c r="V66" s="14" t="n">
        <f aca="false">E66</f>
        <v>12438</v>
      </c>
      <c r="W66" s="62" t="n">
        <v>0</v>
      </c>
      <c r="X66" s="15" t="n">
        <f aca="false">S66-S65</f>
        <v>6836</v>
      </c>
      <c r="Y66" s="14" t="n">
        <f aca="false">T66-T65</f>
        <v>4052</v>
      </c>
      <c r="Z66" s="15" t="n">
        <f aca="false">T66/270</f>
        <v>344.355555555556</v>
      </c>
      <c r="AA66" s="20" t="n">
        <f aca="false">S66/E66</f>
        <v>10.3218363080881</v>
      </c>
      <c r="AB66" s="20" t="n">
        <f aca="false">T66/E66</f>
        <v>7.47515677761698</v>
      </c>
      <c r="AC66" s="20" t="n">
        <f aca="false">Y66/B66</f>
        <v>11.0408719346049</v>
      </c>
      <c r="AD66" s="17" t="n">
        <f aca="false">V66/T66</f>
        <v>0.133776458440888</v>
      </c>
      <c r="AE66" s="17" t="n">
        <f aca="false">(V66-V65)/((T66-T65))</f>
        <v>0.0905725567620928</v>
      </c>
      <c r="AF66" s="17" t="n">
        <f aca="false">B66/E65</f>
        <v>0.0304034462761992</v>
      </c>
      <c r="AG66" s="16" t="n">
        <f aca="false">M66/AVERAGE(E53:E66)</f>
        <v>0.0890844845115284</v>
      </c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</row>
    <row r="67" customFormat="false" ht="15.75" hidden="false" customHeight="false" outlineLevel="0" collapsed="false">
      <c r="A67" s="61" t="n">
        <v>43958</v>
      </c>
      <c r="B67" s="12" t="n">
        <f aca="false">E67-E66</f>
        <v>338</v>
      </c>
      <c r="C67" s="57"/>
      <c r="D67" s="57"/>
      <c r="E67" s="58" t="n">
        <v>12776</v>
      </c>
      <c r="F67" s="15" t="n">
        <f aca="false">E67-(I67+M67)</f>
        <v>9465</v>
      </c>
      <c r="G67" s="16" t="n">
        <f aca="false">F67/E67</f>
        <v>0.740842204132749</v>
      </c>
      <c r="H67" s="12" t="n">
        <f aca="false">I67-I66</f>
        <v>64</v>
      </c>
      <c r="I67" s="59" t="n">
        <v>2381</v>
      </c>
      <c r="J67" s="16" t="n">
        <f aca="false">I67/E67</f>
        <v>0.186365059486537</v>
      </c>
      <c r="K67" s="16" t="n">
        <f aca="false">I67/(I67+M67)</f>
        <v>0.719118091211114</v>
      </c>
      <c r="L67" s="18" t="n">
        <f aca="false">M67-M66</f>
        <v>35</v>
      </c>
      <c r="M67" s="58" t="n">
        <v>930</v>
      </c>
      <c r="N67" s="17" t="n">
        <f aca="true">IF(A67&lt;NOW(), M67/E67,"")</f>
        <v>0.0727927363807138</v>
      </c>
      <c r="O67" s="16" t="n">
        <f aca="false">M67/(M67+I67)</f>
        <v>0.280881908788886</v>
      </c>
      <c r="P67" s="41" t="n">
        <v>28508</v>
      </c>
      <c r="Q67" s="41" t="n">
        <v>243455</v>
      </c>
      <c r="R67" s="41"/>
      <c r="S67" s="41" t="n">
        <v>134151</v>
      </c>
      <c r="T67" s="60" t="n">
        <v>96717</v>
      </c>
      <c r="U67" s="18" t="n">
        <f aca="false">T67-E67</f>
        <v>83941</v>
      </c>
      <c r="V67" s="14" t="n">
        <f aca="false">E67</f>
        <v>12776</v>
      </c>
      <c r="W67" s="62" t="n">
        <v>0</v>
      </c>
      <c r="X67" s="15" t="n">
        <f aca="false">S67-S66</f>
        <v>5768</v>
      </c>
      <c r="Y67" s="14" t="n">
        <f aca="false">T67-T66</f>
        <v>3741</v>
      </c>
      <c r="Z67" s="15" t="n">
        <f aca="false">T67/270</f>
        <v>358.211111111111</v>
      </c>
      <c r="AA67" s="20" t="n">
        <f aca="false">S67/E67</f>
        <v>10.5002348152786</v>
      </c>
      <c r="AB67" s="20" t="n">
        <f aca="false">T67/E67</f>
        <v>7.57020976831559</v>
      </c>
      <c r="AC67" s="20" t="n">
        <f aca="false">Y67/B67</f>
        <v>11.0680473372781</v>
      </c>
      <c r="AD67" s="17" t="n">
        <f aca="false">V67/T67</f>
        <v>0.132096735837547</v>
      </c>
      <c r="AE67" s="17" t="n">
        <f aca="false">(V67-V66)/((T67-T66))</f>
        <v>0.0903501737503341</v>
      </c>
      <c r="AF67" s="17" t="n">
        <f aca="false">B67/E66</f>
        <v>0.0271747869432385</v>
      </c>
      <c r="AG67" s="16" t="n">
        <f aca="false">M67/AVERAGE(E54:E67)</f>
        <v>0.0893899240666237</v>
      </c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</row>
    <row r="68" customFormat="false" ht="15.75" hidden="false" customHeight="false" outlineLevel="0" collapsed="false">
      <c r="A68" s="61" t="n">
        <v>43959</v>
      </c>
      <c r="B68" s="12" t="n">
        <f aca="false">E68-E67</f>
        <v>336</v>
      </c>
      <c r="C68" s="57"/>
      <c r="D68" s="57"/>
      <c r="E68" s="58" t="n">
        <v>13112</v>
      </c>
      <c r="F68" s="15" t="n">
        <f aca="false">E68-(I68+M68)</f>
        <v>9675</v>
      </c>
      <c r="G68" s="16" t="n">
        <f aca="false">F68/E68</f>
        <v>0.73787370347773</v>
      </c>
      <c r="H68" s="12" t="n">
        <f aca="false">I68-I67</f>
        <v>113</v>
      </c>
      <c r="I68" s="59" t="n">
        <v>2494</v>
      </c>
      <c r="J68" s="16" t="n">
        <f aca="false">I68/E68</f>
        <v>0.190207443563148</v>
      </c>
      <c r="K68" s="16" t="n">
        <f aca="false">I68/(I68+M68)</f>
        <v>0.725632819319174</v>
      </c>
      <c r="L68" s="18" t="n">
        <f aca="false">M68-M67</f>
        <v>13</v>
      </c>
      <c r="M68" s="58" t="n">
        <v>943</v>
      </c>
      <c r="N68" s="17" t="n">
        <f aca="true">IF(A68&lt;NOW(), M68/E68,"")</f>
        <v>0.0719188529591214</v>
      </c>
      <c r="O68" s="16" t="n">
        <f aca="false">M68/(M68+I68)</f>
        <v>0.274367180680826</v>
      </c>
      <c r="P68" s="41" t="n">
        <v>29087</v>
      </c>
      <c r="Q68" s="41" t="n">
        <v>244480</v>
      </c>
      <c r="R68" s="41"/>
      <c r="S68" s="41" t="n">
        <v>143452</v>
      </c>
      <c r="T68" s="60" t="n">
        <v>103361</v>
      </c>
      <c r="U68" s="18" t="n">
        <f aca="false">T68-E68</f>
        <v>90249</v>
      </c>
      <c r="V68" s="14" t="n">
        <f aca="false">E68</f>
        <v>13112</v>
      </c>
      <c r="W68" s="62" t="n">
        <v>0</v>
      </c>
      <c r="X68" s="15" t="n">
        <f aca="false">S68-S67</f>
        <v>9301</v>
      </c>
      <c r="Y68" s="14" t="n">
        <f aca="false">T68-T67</f>
        <v>6644</v>
      </c>
      <c r="Z68" s="15" t="n">
        <f aca="false">T68/270</f>
        <v>382.818518518519</v>
      </c>
      <c r="AA68" s="20" t="n">
        <f aca="false">S68/E68</f>
        <v>10.9405125076266</v>
      </c>
      <c r="AB68" s="20" t="n">
        <f aca="false">T68/E68</f>
        <v>7.88293166564979</v>
      </c>
      <c r="AC68" s="20" t="n">
        <f aca="false">Y68/B68</f>
        <v>19.7738095238095</v>
      </c>
      <c r="AD68" s="17" t="n">
        <f aca="false">V68/T68</f>
        <v>0.126856357813876</v>
      </c>
      <c r="AE68" s="17" t="n">
        <f aca="false">(V68-V67)/((T68-T67))</f>
        <v>0.0505719446116797</v>
      </c>
      <c r="AF68" s="17" t="n">
        <f aca="false">B68/E67</f>
        <v>0.026299311208516</v>
      </c>
      <c r="AG68" s="16" t="n">
        <f aca="false">M68/AVERAGE(E55:E68)</f>
        <v>0.0876888844608283</v>
      </c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</row>
    <row r="69" customFormat="false" ht="15.75" hidden="false" customHeight="false" outlineLevel="0" collapsed="false">
      <c r="A69" s="61" t="n">
        <v>43960</v>
      </c>
      <c r="B69" s="12" t="n">
        <f aca="false">E69-E68</f>
        <v>533</v>
      </c>
      <c r="C69" s="57"/>
      <c r="D69" s="57"/>
      <c r="E69" s="58" t="n">
        <v>13645</v>
      </c>
      <c r="F69" s="15" t="n">
        <f aca="false">E69-(I69+M69)</f>
        <v>10079</v>
      </c>
      <c r="G69" s="16" t="n">
        <f aca="false">F69/E69</f>
        <v>0.738658849395383</v>
      </c>
      <c r="H69" s="12" t="n">
        <f aca="false">I69-I68</f>
        <v>113</v>
      </c>
      <c r="I69" s="59" t="n">
        <v>2607</v>
      </c>
      <c r="J69" s="16" t="n">
        <f aca="false">I69/E69</f>
        <v>0.19105899596922</v>
      </c>
      <c r="K69" s="16" t="n">
        <f aca="false">I69/(I69+M69)</f>
        <v>0.731071228266966</v>
      </c>
      <c r="L69" s="18" t="n">
        <f aca="false">M69-M68</f>
        <v>16</v>
      </c>
      <c r="M69" s="58" t="n">
        <v>959</v>
      </c>
      <c r="N69" s="17" t="n">
        <f aca="true">IF(A69&lt;NOW(), M69/E69,"")</f>
        <v>0.0702821546353976</v>
      </c>
      <c r="O69" s="16" t="n">
        <f aca="false">M69/(M69+I69)</f>
        <v>0.268928771733034</v>
      </c>
      <c r="P69" s="41" t="n">
        <v>29690</v>
      </c>
      <c r="Q69" s="41" t="n">
        <v>246847</v>
      </c>
      <c r="R69" s="41"/>
      <c r="S69" s="41" t="n">
        <v>150887</v>
      </c>
      <c r="T69" s="60" t="n">
        <v>108699</v>
      </c>
      <c r="U69" s="18" t="n">
        <f aca="false">T69-E69</f>
        <v>95054</v>
      </c>
      <c r="V69" s="14" t="n">
        <f aca="false">E69</f>
        <v>13645</v>
      </c>
      <c r="W69" s="62" t="n">
        <v>0</v>
      </c>
      <c r="X69" s="15" t="n">
        <f aca="false">S69-S68</f>
        <v>7435</v>
      </c>
      <c r="Y69" s="14" t="n">
        <f aca="false">T69-T68</f>
        <v>5338</v>
      </c>
      <c r="Z69" s="15" t="n">
        <f aca="false">T69/270</f>
        <v>402.588888888889</v>
      </c>
      <c r="AA69" s="20" t="n">
        <f aca="false">S69/E69</f>
        <v>11.0580432392818</v>
      </c>
      <c r="AB69" s="20" t="n">
        <f aca="false">T69/E69</f>
        <v>7.96621473067058</v>
      </c>
      <c r="AC69" s="20" t="n">
        <f aca="false">Y69/B69</f>
        <v>10.015009380863</v>
      </c>
      <c r="AD69" s="17" t="n">
        <f aca="false">V69/T69</f>
        <v>0.125530133671883</v>
      </c>
      <c r="AE69" s="17" t="n">
        <f aca="false">(V69-V68)/((T69-T68))</f>
        <v>0.0998501311352566</v>
      </c>
      <c r="AF69" s="17" t="n">
        <f aca="false">B69/E68</f>
        <v>0.0406497864551556</v>
      </c>
      <c r="AG69" s="16" t="n">
        <f aca="false">M69/AVERAGE(E56:E69)</f>
        <v>0.0862892289498885</v>
      </c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</row>
    <row r="70" customFormat="false" ht="15.75" hidden="false" customHeight="false" outlineLevel="0" collapsed="false">
      <c r="A70" s="61" t="n">
        <v>43961</v>
      </c>
      <c r="B70" s="12" t="n">
        <f aca="false">E70-E69</f>
        <v>387</v>
      </c>
      <c r="C70" s="57"/>
      <c r="D70" s="57"/>
      <c r="E70" s="58" t="n">
        <v>14032</v>
      </c>
      <c r="F70" s="15" t="n">
        <f aca="false">E70-(I70+M70)</f>
        <v>10361</v>
      </c>
      <c r="G70" s="16" t="n">
        <f aca="false">F70/E70</f>
        <v>0.738383694412771</v>
      </c>
      <c r="H70" s="12" t="n">
        <f aca="false">I70-I69</f>
        <v>91</v>
      </c>
      <c r="I70" s="59" t="n">
        <v>2698</v>
      </c>
      <c r="J70" s="16" t="n">
        <f aca="false">I70/E70</f>
        <v>0.1922748004561</v>
      </c>
      <c r="K70" s="16" t="n">
        <f aca="false">I70/(I70+M70)</f>
        <v>0.734949605012258</v>
      </c>
      <c r="L70" s="18" t="n">
        <f aca="false">M70-M69</f>
        <v>14</v>
      </c>
      <c r="M70" s="58" t="n">
        <v>973</v>
      </c>
      <c r="N70" s="17" t="n">
        <f aca="true">IF(A70&lt;NOW(), M70/E70,"")</f>
        <v>0.0693415051311288</v>
      </c>
      <c r="O70" s="16" t="n">
        <f aca="false">M70/(M70+I70)</f>
        <v>0.265050394987742</v>
      </c>
      <c r="P70" s="41" t="n">
        <v>30317</v>
      </c>
      <c r="Q70" s="41" t="n">
        <v>248690</v>
      </c>
      <c r="R70" s="41"/>
      <c r="S70" s="41" t="n">
        <v>158273</v>
      </c>
      <c r="T70" s="60" t="n">
        <v>113452</v>
      </c>
      <c r="U70" s="18" t="n">
        <f aca="false">T70-E70</f>
        <v>99420</v>
      </c>
      <c r="V70" s="14" t="n">
        <f aca="false">E70</f>
        <v>14032</v>
      </c>
      <c r="W70" s="62" t="n">
        <v>0</v>
      </c>
      <c r="X70" s="15" t="n">
        <f aca="false">S70-S69</f>
        <v>7386</v>
      </c>
      <c r="Y70" s="14" t="n">
        <f aca="false">T70-T69</f>
        <v>4753</v>
      </c>
      <c r="Z70" s="15" t="n">
        <f aca="false">T70/270</f>
        <v>420.192592592593</v>
      </c>
      <c r="AA70" s="20" t="n">
        <f aca="false">S70/E70</f>
        <v>11.2794327251995</v>
      </c>
      <c r="AB70" s="20" t="n">
        <f aca="false">T70/E70</f>
        <v>8.08523375142531</v>
      </c>
      <c r="AC70" s="20" t="n">
        <f aca="false">Y70/B70</f>
        <v>12.28165374677</v>
      </c>
      <c r="AD70" s="17" t="n">
        <f aca="false">V70/T70</f>
        <v>0.123682262102034</v>
      </c>
      <c r="AE70" s="17" t="n">
        <f aca="false">(V70-V69)/((T70-T69))</f>
        <v>0.0814222596254997</v>
      </c>
      <c r="AF70" s="17" t="n">
        <f aca="false">B70/E69</f>
        <v>0.0283620373763283</v>
      </c>
      <c r="AG70" s="16" t="n">
        <f aca="false">M70/AVERAGE(E57:E70)</f>
        <v>0.0847439701884374</v>
      </c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</row>
    <row r="71" customFormat="false" ht="15.75" hidden="false" customHeight="false" outlineLevel="0" collapsed="false">
      <c r="A71" s="61" t="n">
        <v>43962</v>
      </c>
      <c r="B71" s="12" t="n">
        <f aca="false">E71-E70</f>
        <v>233</v>
      </c>
      <c r="C71" s="57"/>
      <c r="D71" s="57"/>
      <c r="E71" s="58" t="n">
        <v>14265</v>
      </c>
      <c r="F71" s="15" t="n">
        <f aca="false">E71-(I71+M71)</f>
        <v>10393</v>
      </c>
      <c r="G71" s="16" t="n">
        <f aca="false">F71/E71</f>
        <v>0.728566421310901</v>
      </c>
      <c r="H71" s="12" t="n">
        <f aca="false">I71-I70</f>
        <v>183</v>
      </c>
      <c r="I71" s="59" t="n">
        <v>2881</v>
      </c>
      <c r="J71" s="16" t="n">
        <f aca="false">I71/E71</f>
        <v>0.201962846126884</v>
      </c>
      <c r="K71" s="16" t="n">
        <f aca="false">I71/(I71+M71)</f>
        <v>0.744059917355372</v>
      </c>
      <c r="L71" s="18" t="n">
        <f aca="false">M71-M70</f>
        <v>18</v>
      </c>
      <c r="M71" s="58" t="n">
        <v>991</v>
      </c>
      <c r="N71" s="17" t="n">
        <f aca="true">IF(A71&lt;NOW(), M71/E71,"")</f>
        <v>0.0694707325622152</v>
      </c>
      <c r="O71" s="16" t="n">
        <f aca="false">M71/(M71+I71)</f>
        <v>0.255940082644628</v>
      </c>
      <c r="P71" s="41" t="n">
        <v>31994</v>
      </c>
      <c r="Q71" s="41" t="n">
        <v>249105</v>
      </c>
      <c r="R71" s="41"/>
      <c r="S71" s="41" t="n">
        <v>161351</v>
      </c>
      <c r="T71" s="60" t="n">
        <v>116358</v>
      </c>
      <c r="U71" s="18" t="n">
        <f aca="false">T71-E71</f>
        <v>102093</v>
      </c>
      <c r="V71" s="14" t="n">
        <f aca="false">E71</f>
        <v>14265</v>
      </c>
      <c r="W71" s="62" t="n">
        <v>0</v>
      </c>
      <c r="X71" s="15" t="n">
        <f aca="false">S71-S70</f>
        <v>3078</v>
      </c>
      <c r="Y71" s="14" t="n">
        <f aca="false">T71-T70</f>
        <v>2906</v>
      </c>
      <c r="Z71" s="15" t="n">
        <f aca="false">T71/270</f>
        <v>430.955555555556</v>
      </c>
      <c r="AA71" s="20" t="n">
        <f aca="false">S71/E71</f>
        <v>11.3109709078163</v>
      </c>
      <c r="AB71" s="20" t="n">
        <f aca="false">T71/E71</f>
        <v>8.15688748685594</v>
      </c>
      <c r="AC71" s="20" t="n">
        <f aca="false">Y71/B71</f>
        <v>12.4721030042918</v>
      </c>
      <c r="AD71" s="17" t="n">
        <f aca="false">V71/T71</f>
        <v>0.12259578198319</v>
      </c>
      <c r="AE71" s="17" t="n">
        <f aca="false">(V71-V70)/((T71-T70))</f>
        <v>0.0801789401238816</v>
      </c>
      <c r="AF71" s="17" t="n">
        <f aca="false">B71/E70</f>
        <v>0.0166049030786773</v>
      </c>
      <c r="AG71" s="16" t="n">
        <f aca="false">M71/AVERAGE(E58:E71)</f>
        <v>0.0836226433289937</v>
      </c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</row>
    <row r="72" customFormat="false" ht="15.75" hidden="false" customHeight="false" outlineLevel="0" collapsed="false">
      <c r="A72" s="61" t="n">
        <v>43963</v>
      </c>
      <c r="B72" s="12" t="n">
        <f aca="false">E72-E71</f>
        <v>484</v>
      </c>
      <c r="C72" s="57"/>
      <c r="D72" s="57"/>
      <c r="E72" s="58" t="n">
        <v>14749</v>
      </c>
      <c r="F72" s="15" t="n">
        <f aca="false">E72-(I72+M72)</f>
        <v>10679</v>
      </c>
      <c r="G72" s="16" t="n">
        <f aca="false">F72/E72</f>
        <v>0.724049088073768</v>
      </c>
      <c r="H72" s="12" t="n">
        <f aca="false">I72-I71</f>
        <v>182</v>
      </c>
      <c r="I72" s="59" t="n">
        <v>3063</v>
      </c>
      <c r="J72" s="16" t="n">
        <f aca="false">I72/E72</f>
        <v>0.20767509661672</v>
      </c>
      <c r="K72" s="16" t="n">
        <f aca="false">I72/(I72+M72)</f>
        <v>0.752579852579853</v>
      </c>
      <c r="L72" s="18" t="n">
        <f aca="false">M72-M71</f>
        <v>16</v>
      </c>
      <c r="M72" s="58" t="n">
        <v>1007</v>
      </c>
      <c r="N72" s="17" t="n">
        <f aca="true">IF(A72&lt;NOW(), M72/E72,"")</f>
        <v>0.0682758153095125</v>
      </c>
      <c r="O72" s="16" t="n">
        <f aca="false">M72/(M72+I72)</f>
        <v>0.247420147420147</v>
      </c>
      <c r="P72" s="41" t="n">
        <v>32147</v>
      </c>
      <c r="Q72" s="41" t="n">
        <v>251861</v>
      </c>
      <c r="R72" s="41"/>
      <c r="S72" s="41" t="n">
        <v>165128</v>
      </c>
      <c r="T72" s="60" t="n">
        <v>119728</v>
      </c>
      <c r="U72" s="18" t="n">
        <f aca="false">T72-E72</f>
        <v>104979</v>
      </c>
      <c r="V72" s="14" t="n">
        <f aca="false">E72</f>
        <v>14749</v>
      </c>
      <c r="W72" s="62" t="n">
        <v>0</v>
      </c>
      <c r="X72" s="15" t="n">
        <f aca="false">S72-S71</f>
        <v>3777</v>
      </c>
      <c r="Y72" s="14" t="n">
        <f aca="false">T72-T71</f>
        <v>3370</v>
      </c>
      <c r="Z72" s="15" t="n">
        <f aca="false">T72/270</f>
        <v>443.437037037037</v>
      </c>
      <c r="AA72" s="20" t="n">
        <f aca="false">S72/E72</f>
        <v>11.1958776866228</v>
      </c>
      <c r="AB72" s="20" t="n">
        <f aca="false">T72/E72</f>
        <v>8.11770289511153</v>
      </c>
      <c r="AC72" s="20" t="n">
        <f aca="false">Y72/B72</f>
        <v>6.96280991735537</v>
      </c>
      <c r="AD72" s="17" t="n">
        <f aca="false">V72/T72</f>
        <v>0.123187558465856</v>
      </c>
      <c r="AE72" s="17" t="n">
        <f aca="false">(V72-V71)/((T72-T71))</f>
        <v>0.143620178041543</v>
      </c>
      <c r="AF72" s="17" t="n">
        <f aca="false">B72/E71</f>
        <v>0.0339291973361374</v>
      </c>
      <c r="AG72" s="16" t="n">
        <f aca="false">M72/AVERAGE(E59:E72)</f>
        <v>0.0823721881390593</v>
      </c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</row>
    <row r="73" customFormat="false" ht="15.75" hidden="false" customHeight="false" outlineLevel="0" collapsed="false">
      <c r="A73" s="61" t="n">
        <v>43964</v>
      </c>
      <c r="B73" s="12" t="n">
        <f aca="false">E73-E72</f>
        <v>689</v>
      </c>
      <c r="C73" s="57"/>
      <c r="D73" s="57"/>
      <c r="E73" s="58" t="n">
        <v>15438</v>
      </c>
      <c r="F73" s="15" t="n">
        <f aca="false">E73-(I73+M73)</f>
        <v>11123</v>
      </c>
      <c r="G73" s="16" t="n">
        <f aca="false">F73/E73</f>
        <v>0.720494882756834</v>
      </c>
      <c r="H73" s="12" t="n">
        <f aca="false">I73-I72</f>
        <v>224</v>
      </c>
      <c r="I73" s="59" t="n">
        <v>3287</v>
      </c>
      <c r="J73" s="16" t="n">
        <f aca="false">I73/E73</f>
        <v>0.212916180852442</v>
      </c>
      <c r="K73" s="16" t="n">
        <f aca="false">I73/(I73+M73)</f>
        <v>0.761761297798378</v>
      </c>
      <c r="L73" s="18" t="n">
        <f aca="false">M73-M72</f>
        <v>21</v>
      </c>
      <c r="M73" s="58" t="n">
        <v>1028</v>
      </c>
      <c r="N73" s="17" t="n">
        <f aca="true">IF(A73&lt;NOW(), M73/E73,"")</f>
        <v>0.0665889363907242</v>
      </c>
      <c r="O73" s="16" t="n">
        <f aca="false">M73/(M73+I73)</f>
        <v>0.238238702201622</v>
      </c>
      <c r="P73" s="41" t="n">
        <v>33042</v>
      </c>
      <c r="Q73" s="41" t="n">
        <v>256299</v>
      </c>
      <c r="R73" s="41"/>
      <c r="S73" s="41" t="n">
        <v>169195</v>
      </c>
      <c r="T73" s="60" t="n">
        <v>123572</v>
      </c>
      <c r="U73" s="18" t="n">
        <f aca="false">T73-E73</f>
        <v>108134</v>
      </c>
      <c r="V73" s="14" t="n">
        <f aca="false">E73</f>
        <v>15438</v>
      </c>
      <c r="W73" s="62" t="n">
        <v>0</v>
      </c>
      <c r="X73" s="15" t="n">
        <f aca="false">S73-S72</f>
        <v>4067</v>
      </c>
      <c r="Y73" s="14" t="n">
        <f aca="false">T73-T72</f>
        <v>3844</v>
      </c>
      <c r="Z73" s="15" t="n">
        <f aca="false">T73/270</f>
        <v>457.674074074074</v>
      </c>
      <c r="AA73" s="20" t="n">
        <f aca="false">S73/E73</f>
        <v>10.9596450317399</v>
      </c>
      <c r="AB73" s="20" t="n">
        <f aca="false">T73/E73</f>
        <v>8.00440471563674</v>
      </c>
      <c r="AC73" s="20" t="n">
        <f aca="false">Y73/B73</f>
        <v>5.57910014513788</v>
      </c>
      <c r="AD73" s="17" t="n">
        <f aca="false">V73/T73</f>
        <v>0.124931214190917</v>
      </c>
      <c r="AE73" s="17" t="n">
        <f aca="false">(V73-V72)/((T73-T72))</f>
        <v>0.179240374609781</v>
      </c>
      <c r="AF73" s="17" t="n">
        <f aca="false">B73/E72</f>
        <v>0.0467150315275612</v>
      </c>
      <c r="AG73" s="16" t="n">
        <f aca="false">M73/AVERAGE(E60:E73)</f>
        <v>0.0813948885005401</v>
      </c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</row>
    <row r="74" customFormat="false" ht="15.75" hidden="false" customHeight="false" outlineLevel="0" collapsed="false">
      <c r="A74" s="61" t="n">
        <v>43965</v>
      </c>
      <c r="B74" s="12" t="n">
        <f aca="false">E74-E73</f>
        <v>568</v>
      </c>
      <c r="C74" s="57"/>
      <c r="D74" s="57"/>
      <c r="E74" s="58" t="n">
        <v>16006</v>
      </c>
      <c r="F74" s="15" t="n">
        <f aca="false">E74-(I74+M74)</f>
        <v>11445</v>
      </c>
      <c r="G74" s="16" t="n">
        <f aca="false">F74/E74</f>
        <v>0.715044358365613</v>
      </c>
      <c r="H74" s="12" t="n">
        <f aca="false">I74-I73</f>
        <v>231</v>
      </c>
      <c r="I74" s="59" t="n">
        <v>3518</v>
      </c>
      <c r="J74" s="16" t="n">
        <f aca="false">I74/E74</f>
        <v>0.219792577783331</v>
      </c>
      <c r="K74" s="16" t="n">
        <f aca="false">I74/(I74+M74)</f>
        <v>0.771322078491559</v>
      </c>
      <c r="L74" s="18" t="n">
        <f aca="false">M74-M73</f>
        <v>15</v>
      </c>
      <c r="M74" s="58" t="n">
        <v>1043</v>
      </c>
      <c r="N74" s="17" t="n">
        <f aca="true">IF(A74&lt;NOW(), M74/E74,"")</f>
        <v>0.0651630638510559</v>
      </c>
      <c r="O74" s="16" t="n">
        <f aca="false">M74/(M74+I74)</f>
        <v>0.228677921508441</v>
      </c>
      <c r="P74" s="41" t="n">
        <v>33672</v>
      </c>
      <c r="Q74" s="41" t="n">
        <v>258639</v>
      </c>
      <c r="R74" s="41"/>
      <c r="S74" s="41" t="n">
        <v>173690</v>
      </c>
      <c r="T74" s="60" t="n">
        <v>127813</v>
      </c>
      <c r="U74" s="18" t="n">
        <f aca="false">T74-E74</f>
        <v>111807</v>
      </c>
      <c r="V74" s="14" t="n">
        <f aca="false">E74</f>
        <v>16006</v>
      </c>
      <c r="W74" s="62" t="n">
        <v>0</v>
      </c>
      <c r="X74" s="15" t="n">
        <f aca="false">S74-S73</f>
        <v>4495</v>
      </c>
      <c r="Y74" s="14" t="n">
        <f aca="false">T74-T73</f>
        <v>4241</v>
      </c>
      <c r="Z74" s="15" t="n">
        <f aca="false">T74/270</f>
        <v>473.381481481482</v>
      </c>
      <c r="AA74" s="20" t="n">
        <f aca="false">S74/E74</f>
        <v>10.851555666625</v>
      </c>
      <c r="AB74" s="20" t="n">
        <f aca="false">T74/E74</f>
        <v>7.98531800574784</v>
      </c>
      <c r="AC74" s="20" t="n">
        <f aca="false">Y74/B74</f>
        <v>7.46654929577465</v>
      </c>
      <c r="AD74" s="17" t="n">
        <f aca="false">V74/T74</f>
        <v>0.125229827951773</v>
      </c>
      <c r="AE74" s="17" t="n">
        <f aca="false">(V74-V73)/((T74-T73))</f>
        <v>0.133930676727187</v>
      </c>
      <c r="AF74" s="17" t="n">
        <f aca="false">B74/E73</f>
        <v>0.0367923306127737</v>
      </c>
      <c r="AG74" s="16" t="n">
        <f aca="false">M74/AVERAGE(E61:E74)</f>
        <v>0.0799211844229769</v>
      </c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</row>
    <row r="75" customFormat="false" ht="15.75" hidden="false" customHeight="false" outlineLevel="0" collapsed="false">
      <c r="A75" s="61" t="n">
        <v>43966</v>
      </c>
      <c r="B75" s="12" t="n">
        <f aca="false">E75-E74</f>
        <v>490</v>
      </c>
      <c r="C75" s="57"/>
      <c r="D75" s="57"/>
      <c r="E75" s="58" t="n">
        <v>16496</v>
      </c>
      <c r="F75" s="15" t="n">
        <f aca="false">E75-(I75+M75)</f>
        <v>11617</v>
      </c>
      <c r="G75" s="16" t="n">
        <f aca="false">F75/E75</f>
        <v>0.704231328806984</v>
      </c>
      <c r="H75" s="12" t="n">
        <f aca="false">I75-I74</f>
        <v>285</v>
      </c>
      <c r="I75" s="59" t="n">
        <v>3803</v>
      </c>
      <c r="J75" s="16" t="n">
        <f aca="false">I75/E75</f>
        <v>0.2305407371484</v>
      </c>
      <c r="K75" s="16" t="n">
        <f aca="false">I75/(I75+M75)</f>
        <v>0.779463004714081</v>
      </c>
      <c r="L75" s="18" t="n">
        <f aca="false">M75-M74</f>
        <v>33</v>
      </c>
      <c r="M75" s="58" t="n">
        <v>1076</v>
      </c>
      <c r="N75" s="17" t="n">
        <f aca="true">IF(A75&lt;NOW(), M75/E75,"")</f>
        <v>0.0652279340446169</v>
      </c>
      <c r="O75" s="16" t="n">
        <f aca="false">M75/(M75+I75)</f>
        <v>0.220536995285919</v>
      </c>
      <c r="P75" s="41" t="n">
        <v>34360</v>
      </c>
      <c r="Q75" s="41" t="n">
        <v>262919</v>
      </c>
      <c r="R75" s="41"/>
      <c r="S75" s="41" t="n">
        <v>178602</v>
      </c>
      <c r="T75" s="60" t="n">
        <v>132060</v>
      </c>
      <c r="U75" s="18" t="n">
        <f aca="false">T75-E75</f>
        <v>115564</v>
      </c>
      <c r="V75" s="14" t="n">
        <f aca="false">E75</f>
        <v>16496</v>
      </c>
      <c r="W75" s="62" t="n">
        <v>0</v>
      </c>
      <c r="X75" s="15" t="n">
        <f aca="false">S75-S74</f>
        <v>4912</v>
      </c>
      <c r="Y75" s="14" t="n">
        <f aca="false">T75-T74</f>
        <v>4247</v>
      </c>
      <c r="Z75" s="15" t="n">
        <f aca="false">T75/270</f>
        <v>489.111111111111</v>
      </c>
      <c r="AA75" s="20" t="n">
        <f aca="false">S75/E75</f>
        <v>10.8269883608147</v>
      </c>
      <c r="AB75" s="20" t="n">
        <f aca="false">T75/E75</f>
        <v>8.00557710960233</v>
      </c>
      <c r="AC75" s="20" t="n">
        <f aca="false">Y75/B75</f>
        <v>8.66734693877551</v>
      </c>
      <c r="AD75" s="17" t="n">
        <f aca="false">V75/T75</f>
        <v>0.124912918370438</v>
      </c>
      <c r="AE75" s="17" t="n">
        <f aca="false">(V75-V74)/((T75-T74))</f>
        <v>0.115375559218272</v>
      </c>
      <c r="AF75" s="17" t="n">
        <f aca="false">B75/E74</f>
        <v>0.0306135199300262</v>
      </c>
      <c r="AG75" s="16" t="n">
        <f aca="false">M75/AVERAGE(E62:E75)</f>
        <v>0.0798515769944341</v>
      </c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</row>
    <row r="76" customFormat="false" ht="15.75" hidden="false" customHeight="false" outlineLevel="0" collapsed="false">
      <c r="A76" s="61" t="n">
        <v>43967</v>
      </c>
      <c r="B76" s="12" t="n">
        <f aca="false">E76-E75</f>
        <v>529</v>
      </c>
      <c r="C76" s="57"/>
      <c r="D76" s="57"/>
      <c r="E76" s="58" t="n">
        <v>17025</v>
      </c>
      <c r="F76" s="15" t="n">
        <f aca="false">E76-(I76+M76)</f>
        <v>12025</v>
      </c>
      <c r="G76" s="16" t="n">
        <f aca="false">F76/E76</f>
        <v>0.706314243759178</v>
      </c>
      <c r="H76" s="12" t="n">
        <f aca="false">I76-I75</f>
        <v>108</v>
      </c>
      <c r="I76" s="59" t="n">
        <v>3911</v>
      </c>
      <c r="J76" s="16" t="n">
        <f aca="false">I76/E76</f>
        <v>0.229720998531571</v>
      </c>
      <c r="K76" s="16" t="n">
        <f aca="false">I76/(I76+M76)</f>
        <v>0.7822</v>
      </c>
      <c r="L76" s="18" t="n">
        <f aca="false">M76-M75</f>
        <v>13</v>
      </c>
      <c r="M76" s="58" t="n">
        <v>1089</v>
      </c>
      <c r="N76" s="17" t="n">
        <f aca="true">IF(A76&lt;NOW(), M76/E76,"")</f>
        <v>0.0639647577092511</v>
      </c>
      <c r="O76" s="16" t="n">
        <f aca="false">M76/(M76+I76)</f>
        <v>0.2178</v>
      </c>
      <c r="P76" s="41" t="n">
        <v>35069</v>
      </c>
      <c r="Q76" s="41" t="n">
        <v>269449</v>
      </c>
      <c r="R76" s="41"/>
      <c r="S76" s="41" t="n">
        <v>182818</v>
      </c>
      <c r="T76" s="60" t="n">
        <v>135725</v>
      </c>
      <c r="U76" s="18" t="n">
        <f aca="false">T76-E76</f>
        <v>118700</v>
      </c>
      <c r="V76" s="14" t="n">
        <f aca="false">E76</f>
        <v>17025</v>
      </c>
      <c r="W76" s="62" t="n">
        <v>0</v>
      </c>
      <c r="X76" s="15" t="n">
        <f aca="false">S76-S75</f>
        <v>4216</v>
      </c>
      <c r="Y76" s="14" t="n">
        <f aca="false">T76-T75</f>
        <v>3665</v>
      </c>
      <c r="Z76" s="15" t="n">
        <f aca="false">T76/270</f>
        <v>502.685185185185</v>
      </c>
      <c r="AA76" s="20" t="n">
        <f aca="false">S76/E76</f>
        <v>10.7382085168869</v>
      </c>
      <c r="AB76" s="20" t="n">
        <f aca="false">T76/E76</f>
        <v>7.97209985315712</v>
      </c>
      <c r="AC76" s="20" t="n">
        <f aca="false">Y76/B76</f>
        <v>6.92816635160681</v>
      </c>
      <c r="AD76" s="17" t="n">
        <f aca="false">V76/T76</f>
        <v>0.125437465463253</v>
      </c>
      <c r="AE76" s="17" t="n">
        <f aca="false">(V76-V75)/((T76-T75))</f>
        <v>0.144338335607094</v>
      </c>
      <c r="AF76" s="17" t="n">
        <f aca="false">B76/E75</f>
        <v>0.0320683802133851</v>
      </c>
      <c r="AG76" s="16" t="n">
        <f aca="false">M76/AVERAGE(E63:E76)</f>
        <v>0.0782520325203252</v>
      </c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</row>
    <row r="77" customFormat="false" ht="15.75" hidden="false" customHeight="false" outlineLevel="0" collapsed="false">
      <c r="A77" s="61" t="n">
        <v>43968</v>
      </c>
      <c r="B77" s="12" t="n">
        <f aca="false">E77-E76</f>
        <v>489</v>
      </c>
      <c r="C77" s="57"/>
      <c r="D77" s="57"/>
      <c r="E77" s="58" t="n">
        <v>17514</v>
      </c>
      <c r="F77" s="15" t="n">
        <f aca="false">E77-(I77+M77)</f>
        <v>12237</v>
      </c>
      <c r="G77" s="16" t="n">
        <f aca="false">F77/E77</f>
        <v>0.698698184309695</v>
      </c>
      <c r="H77" s="12" t="n">
        <f aca="false">I77-I76</f>
        <v>218</v>
      </c>
      <c r="I77" s="59" t="n">
        <v>4129</v>
      </c>
      <c r="J77" s="16" t="n">
        <f aca="false">I77/E77</f>
        <v>0.235754253739865</v>
      </c>
      <c r="K77" s="16" t="n">
        <f aca="false">I77/(I77+M77)</f>
        <v>0.782452150843282</v>
      </c>
      <c r="L77" s="18" t="n">
        <f aca="false">M77-M76</f>
        <v>59</v>
      </c>
      <c r="M77" s="58" t="n">
        <v>1148</v>
      </c>
      <c r="N77" s="17" t="n">
        <f aca="true">IF(A77&lt;NOW(), M77/E77,"")</f>
        <v>0.0655475619504396</v>
      </c>
      <c r="O77" s="16" t="n">
        <f aca="false">M77/(M77+I77)</f>
        <v>0.217547849156718</v>
      </c>
      <c r="P77" s="41" t="n">
        <v>35800</v>
      </c>
      <c r="Q77" s="41" t="n">
        <v>270876</v>
      </c>
      <c r="R77" s="41"/>
      <c r="S77" s="41" t="n">
        <v>187965</v>
      </c>
      <c r="T77" s="60" t="n">
        <v>140473</v>
      </c>
      <c r="U77" s="18" t="n">
        <f aca="false">T77-E77</f>
        <v>122959</v>
      </c>
      <c r="V77" s="14" t="n">
        <f aca="false">E77</f>
        <v>17514</v>
      </c>
      <c r="W77" s="62" t="n">
        <v>0</v>
      </c>
      <c r="X77" s="15" t="n">
        <f aca="false">S77-S76</f>
        <v>5147</v>
      </c>
      <c r="Y77" s="14" t="n">
        <f aca="false">T77-T76</f>
        <v>4748</v>
      </c>
      <c r="Z77" s="15" t="n">
        <f aca="false">T77/270</f>
        <v>520.27037037037</v>
      </c>
      <c r="AA77" s="20" t="n">
        <f aca="false">S77/E77</f>
        <v>10.7322713257965</v>
      </c>
      <c r="AB77" s="20" t="n">
        <f aca="false">T77/E77</f>
        <v>8.02061208176316</v>
      </c>
      <c r="AC77" s="20" t="n">
        <f aca="false">Y77/B77</f>
        <v>9.70961145194274</v>
      </c>
      <c r="AD77" s="17" t="n">
        <f aca="false">V77/T77</f>
        <v>0.12467876389057</v>
      </c>
      <c r="AE77" s="17" t="n">
        <f aca="false">(V77-V76)/((T77-T76))</f>
        <v>0.102990732940185</v>
      </c>
      <c r="AF77" s="17" t="n">
        <f aca="false">B77/E76</f>
        <v>0.0287224669603524</v>
      </c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</row>
    <row r="78" customFormat="false" ht="15.75" hidden="false" customHeight="false" outlineLevel="0" collapsed="false">
      <c r="A78" s="61" t="n">
        <v>43969</v>
      </c>
      <c r="B78" s="12" t="n">
        <f aca="false">E78-E77</f>
        <v>496</v>
      </c>
      <c r="C78" s="57"/>
      <c r="D78" s="57"/>
      <c r="E78" s="58" t="n">
        <v>18010</v>
      </c>
      <c r="F78" s="15" t="n">
        <f aca="false">E78-(I78+M78)</f>
        <v>12495</v>
      </c>
      <c r="G78" s="16" t="n">
        <f aca="false">F78/E78</f>
        <v>0.693781232648529</v>
      </c>
      <c r="H78" s="12" t="n">
        <f aca="false">I78-I77</f>
        <v>195</v>
      </c>
      <c r="I78" s="59" t="n">
        <v>4324</v>
      </c>
      <c r="J78" s="16" t="n">
        <f aca="false">I78/E78</f>
        <v>0.240088839533592</v>
      </c>
      <c r="K78" s="16" t="n">
        <f aca="false">I78/(I78+M78)</f>
        <v>0.784043517679057</v>
      </c>
      <c r="L78" s="18" t="n">
        <f aca="false">M78-M77</f>
        <v>43</v>
      </c>
      <c r="M78" s="58" t="n">
        <v>1191</v>
      </c>
      <c r="N78" s="17" t="n">
        <f aca="true">IF(A78&lt;NOW(), M78/E78,"")</f>
        <v>0.066129927817879</v>
      </c>
      <c r="O78" s="16" t="n">
        <f aca="false">M78/(M78+I78)</f>
        <v>0.215956482320943</v>
      </c>
      <c r="P78" s="41" t="n">
        <v>11422</v>
      </c>
      <c r="Q78" s="41" t="n">
        <v>45047</v>
      </c>
      <c r="R78" s="41" t="n">
        <f aca="false">P78+Q78</f>
        <v>56469</v>
      </c>
      <c r="S78" s="41" t="n">
        <v>190660</v>
      </c>
      <c r="T78" s="60" t="n">
        <v>143035</v>
      </c>
      <c r="U78" s="18" t="n">
        <f aca="false">T78-E78</f>
        <v>125025</v>
      </c>
      <c r="V78" s="14" t="n">
        <f aca="false">E78</f>
        <v>18010</v>
      </c>
      <c r="W78" s="62" t="n">
        <v>0</v>
      </c>
      <c r="X78" s="15" t="n">
        <f aca="false">S78-S77</f>
        <v>2695</v>
      </c>
      <c r="Y78" s="14" t="n">
        <f aca="false">T78-T77</f>
        <v>2562</v>
      </c>
      <c r="Z78" s="15" t="n">
        <f aca="false">T78/270</f>
        <v>529.759259259259</v>
      </c>
      <c r="AA78" s="20" t="n">
        <f aca="false">S78/E78</f>
        <v>10.5863409217102</v>
      </c>
      <c r="AB78" s="20" t="n">
        <f aca="false">T78/E78</f>
        <v>7.94197667962243</v>
      </c>
      <c r="AC78" s="20" t="n">
        <f aca="false">Y78/B78</f>
        <v>5.16532258064516</v>
      </c>
      <c r="AD78" s="17" t="n">
        <f aca="false">V78/T78</f>
        <v>0.125913238018667</v>
      </c>
      <c r="AE78" s="17" t="n">
        <f aca="false">(V78-V77)/((T78-T77))</f>
        <v>0.1935987509758</v>
      </c>
      <c r="AF78" s="17" t="n">
        <f aca="false">B78/E77</f>
        <v>0.0283202009820715</v>
      </c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</row>
    <row r="79" customFormat="false" ht="15.75" hidden="false" customHeight="false" outlineLevel="0" collapsed="false">
      <c r="A79" s="61" t="n">
        <v>43970</v>
      </c>
      <c r="B79" s="12" t="n">
        <f aca="false">E79-E78</f>
        <v>486</v>
      </c>
      <c r="C79" s="57"/>
      <c r="D79" s="57"/>
      <c r="E79" s="58" t="n">
        <v>18496</v>
      </c>
      <c r="F79" s="15" t="n">
        <f aca="false">E79-(I79+M79)</f>
        <v>12808</v>
      </c>
      <c r="G79" s="16" t="n">
        <f aca="false">F79/E79</f>
        <v>0.692474048442907</v>
      </c>
      <c r="H79" s="12" t="n">
        <f aca="false">I79-I78</f>
        <v>143</v>
      </c>
      <c r="I79" s="59" t="n">
        <v>4467</v>
      </c>
      <c r="J79" s="16" t="n">
        <f aca="false">I79/E79</f>
        <v>0.241511678200692</v>
      </c>
      <c r="K79" s="16" t="n">
        <f aca="false">I79/(I79+M79)</f>
        <v>0.785337552742616</v>
      </c>
      <c r="L79" s="18" t="n">
        <f aca="false">M79-M78</f>
        <v>30</v>
      </c>
      <c r="M79" s="58" t="n">
        <v>1221</v>
      </c>
      <c r="N79" s="17" t="n">
        <f aca="true">IF(A79&lt;NOW(), M79/E79,"")</f>
        <v>0.0660142733564014</v>
      </c>
      <c r="O79" s="16" t="n">
        <f aca="false">M79/(M79+I79)</f>
        <v>0.214662447257384</v>
      </c>
      <c r="P79" s="41" t="n">
        <v>11891</v>
      </c>
      <c r="Q79" s="41" t="n">
        <v>45300</v>
      </c>
      <c r="R79" s="41" t="n">
        <f aca="false">P79+Q79</f>
        <v>57191</v>
      </c>
      <c r="S79" s="41" t="n">
        <v>202936</v>
      </c>
      <c r="T79" s="60" t="n">
        <v>147799</v>
      </c>
      <c r="U79" s="18" t="n">
        <f aca="false">T79-E79</f>
        <v>129303</v>
      </c>
      <c r="V79" s="14" t="n">
        <f aca="false">E79</f>
        <v>18496</v>
      </c>
      <c r="W79" s="62" t="n">
        <v>0</v>
      </c>
      <c r="X79" s="15" t="n">
        <f aca="false">S79-S78</f>
        <v>12276</v>
      </c>
      <c r="Y79" s="14" t="n">
        <f aca="false">T79-T78</f>
        <v>4764</v>
      </c>
      <c r="Z79" s="15" t="n">
        <f aca="false">T79/270</f>
        <v>547.403703703704</v>
      </c>
      <c r="AA79" s="20" t="n">
        <f aca="false">S79/E79</f>
        <v>10.9718858131488</v>
      </c>
      <c r="AB79" s="20" t="n">
        <f aca="false">T79/E79</f>
        <v>7.99086288927336</v>
      </c>
      <c r="AC79" s="20" t="n">
        <f aca="false">Y79/B79</f>
        <v>9.80246913580247</v>
      </c>
      <c r="AD79" s="17" t="n">
        <f aca="false">V79/T79</f>
        <v>0.125142930601696</v>
      </c>
      <c r="AE79" s="17" t="n">
        <f aca="false">(V79-V78)/((T79-T78))</f>
        <v>0.102015113350126</v>
      </c>
      <c r="AF79" s="17" t="n">
        <f aca="false">B79/E78</f>
        <v>0.0269850083287063</v>
      </c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</row>
    <row r="80" customFormat="false" ht="15.75" hidden="false" customHeight="false" outlineLevel="0" collapsed="false">
      <c r="A80" s="61" t="n">
        <v>43971</v>
      </c>
      <c r="B80" s="12" t="n">
        <f aca="false">E80-E79</f>
        <v>693</v>
      </c>
      <c r="C80" s="57"/>
      <c r="D80" s="57"/>
      <c r="E80" s="58" t="n">
        <v>19189</v>
      </c>
      <c r="F80" s="15" t="n">
        <f aca="false">E80-(I80+M80)</f>
        <v>13372</v>
      </c>
      <c r="G80" s="16" t="n">
        <f aca="false">F80/E80</f>
        <v>0.696857574652144</v>
      </c>
      <c r="H80" s="12" t="n">
        <f aca="false">I80-I79</f>
        <v>108</v>
      </c>
      <c r="I80" s="59" t="n">
        <v>4575</v>
      </c>
      <c r="J80" s="16" t="n">
        <f aca="false">I80/E80</f>
        <v>0.238417843556204</v>
      </c>
      <c r="K80" s="16" t="n">
        <f aca="false">I80/(I80+M80)</f>
        <v>0.786487880350696</v>
      </c>
      <c r="L80" s="18" t="n">
        <f aca="false">M80-M79</f>
        <v>21</v>
      </c>
      <c r="M80" s="58" t="n">
        <v>1242</v>
      </c>
      <c r="N80" s="17" t="n">
        <f aca="true">IF(A80&lt;NOW(), M80/E80,"")</f>
        <v>0.0647245817916515</v>
      </c>
      <c r="O80" s="16" t="n">
        <f aca="false">M80/(M80+I80)</f>
        <v>0.213512119649304</v>
      </c>
      <c r="P80" s="41" t="n">
        <v>11705</v>
      </c>
      <c r="Q80" s="41" t="n">
        <v>44703</v>
      </c>
      <c r="R80" s="41" t="n">
        <f aca="false">P80+Q80</f>
        <v>56408</v>
      </c>
      <c r="S80" s="41" t="n">
        <v>211883</v>
      </c>
      <c r="T80" s="60" t="n">
        <v>154139</v>
      </c>
      <c r="U80" s="18" t="n">
        <f aca="false">T80-E80</f>
        <v>134950</v>
      </c>
      <c r="V80" s="14" t="n">
        <f aca="false">E80</f>
        <v>19189</v>
      </c>
      <c r="W80" s="62" t="n">
        <v>0</v>
      </c>
      <c r="X80" s="15" t="n">
        <f aca="false">S80-S79</f>
        <v>8947</v>
      </c>
      <c r="Y80" s="14" t="n">
        <f aca="false">T80-T79</f>
        <v>6340</v>
      </c>
      <c r="Z80" s="15" t="n">
        <f aca="false">T80/270</f>
        <v>570.885185185185</v>
      </c>
      <c r="AA80" s="20" t="n">
        <f aca="false">S80/E80</f>
        <v>11.0418990046381</v>
      </c>
      <c r="AB80" s="20" t="n">
        <f aca="false">T80/E80</f>
        <v>8.03267497003492</v>
      </c>
      <c r="AC80" s="20" t="n">
        <f aca="false">Y80/B80</f>
        <v>9.14862914862915</v>
      </c>
      <c r="AD80" s="17" t="n">
        <f aca="false">V80/T80</f>
        <v>0.124491530371937</v>
      </c>
      <c r="AE80" s="17" t="n">
        <f aca="false">(V80-V79)/((T80-T79))</f>
        <v>0.109305993690852</v>
      </c>
      <c r="AF80" s="17" t="n">
        <f aca="false">B80/E79</f>
        <v>0.0374675605536332</v>
      </c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</row>
    <row r="81" customFormat="false" ht="15.75" hidden="false" customHeight="false" outlineLevel="0" collapsed="false">
      <c r="A81" s="61" t="n">
        <v>43972</v>
      </c>
      <c r="B81" s="12" t="n">
        <f aca="false">E81-E80</f>
        <v>973</v>
      </c>
      <c r="C81" s="57"/>
      <c r="D81" s="57"/>
      <c r="E81" s="58" t="n">
        <v>20162</v>
      </c>
      <c r="F81" s="15" t="n">
        <f aca="false">E81-(I81+M81)</f>
        <v>14046</v>
      </c>
      <c r="G81" s="16" t="n">
        <f aca="false">F81/E81</f>
        <v>0.696657077670866</v>
      </c>
      <c r="H81" s="12" t="n">
        <f aca="false">I81-I80</f>
        <v>263</v>
      </c>
      <c r="I81" s="59" t="n">
        <v>4838</v>
      </c>
      <c r="J81" s="16" t="n">
        <f aca="false">I81/E81</f>
        <v>0.239956353536355</v>
      </c>
      <c r="K81" s="16" t="n">
        <f aca="false">I81/(I81+M81)</f>
        <v>0.791039895356442</v>
      </c>
      <c r="L81" s="18" t="n">
        <f aca="false">M81-M80</f>
        <v>36</v>
      </c>
      <c r="M81" s="58" t="n">
        <v>1278</v>
      </c>
      <c r="N81" s="17" t="n">
        <f aca="true">IF(A81&lt;NOW(), M81/E81,"")</f>
        <v>0.0633865687927785</v>
      </c>
      <c r="O81" s="16" t="n">
        <f aca="false">M81/(M81+I81)</f>
        <v>0.208960104643558</v>
      </c>
      <c r="P81" s="41" t="n">
        <v>11066</v>
      </c>
      <c r="Q81" s="41" t="n">
        <v>50187</v>
      </c>
      <c r="R81" s="41" t="n">
        <f aca="false">P81+Q81</f>
        <v>61253</v>
      </c>
      <c r="S81" s="41" t="n">
        <v>219975</v>
      </c>
      <c r="T81" s="60" t="n">
        <v>160374</v>
      </c>
      <c r="U81" s="18" t="n">
        <f aca="false">T81-E81</f>
        <v>140212</v>
      </c>
      <c r="V81" s="14" t="n">
        <f aca="false">E81</f>
        <v>20162</v>
      </c>
      <c r="W81" s="62" t="n">
        <v>0</v>
      </c>
      <c r="X81" s="15" t="n">
        <f aca="false">S81-S80</f>
        <v>8092</v>
      </c>
      <c r="Y81" s="14" t="n">
        <f aca="false">T81-T80</f>
        <v>6235</v>
      </c>
      <c r="Z81" s="15" t="n">
        <f aca="false">T81/270</f>
        <v>593.977777777778</v>
      </c>
      <c r="AA81" s="20" t="n">
        <f aca="false">S81/E81</f>
        <v>10.9103759547664</v>
      </c>
      <c r="AB81" s="20" t="n">
        <f aca="false">T81/E81</f>
        <v>7.95427040968158</v>
      </c>
      <c r="AC81" s="20" t="n">
        <f aca="false">Y81/B81</f>
        <v>6.40801644398767</v>
      </c>
      <c r="AD81" s="17" t="n">
        <f aca="false">V81/T81</f>
        <v>0.125718632696073</v>
      </c>
      <c r="AE81" s="17" t="n">
        <f aca="false">(V81-V80)/((T81-T80))</f>
        <v>0.156054530874098</v>
      </c>
      <c r="AF81" s="17" t="n">
        <f aca="false">B81/E80</f>
        <v>0.0507061337224452</v>
      </c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</row>
    <row r="82" customFormat="false" ht="15.75" hidden="false" customHeight="false" outlineLevel="0" collapsed="false">
      <c r="A82" s="61" t="n">
        <v>43973</v>
      </c>
      <c r="B82" s="12" t="n">
        <f aca="false">E82-E81</f>
        <v>634</v>
      </c>
      <c r="C82" s="57"/>
      <c r="D82" s="57"/>
      <c r="E82" s="58" t="n">
        <v>20796</v>
      </c>
      <c r="F82" s="15" t="n">
        <f aca="false">E82-(I82+M82)</f>
        <v>14413</v>
      </c>
      <c r="G82" s="16" t="n">
        <f aca="false">F82/E82</f>
        <v>0.693065974225813</v>
      </c>
      <c r="H82" s="12" t="n">
        <f aca="false">I82-I81</f>
        <v>219</v>
      </c>
      <c r="I82" s="59" t="n">
        <v>5057</v>
      </c>
      <c r="J82" s="16" t="n">
        <f aca="false">I82/E82</f>
        <v>0.243171763800731</v>
      </c>
      <c r="K82" s="16" t="n">
        <f aca="false">I82/(I82+M82)</f>
        <v>0.792260692464359</v>
      </c>
      <c r="L82" s="18" t="n">
        <f aca="false">M82-M81</f>
        <v>48</v>
      </c>
      <c r="M82" s="58" t="n">
        <v>1326</v>
      </c>
      <c r="N82" s="17" t="n">
        <f aca="true">IF(A82&lt;NOW(), M82/E82,"")</f>
        <v>0.0637622619734564</v>
      </c>
      <c r="O82" s="16" t="n">
        <f aca="false">M82/(M82+I82)</f>
        <v>0.207739307535642</v>
      </c>
      <c r="P82" s="41" t="n">
        <v>11028</v>
      </c>
      <c r="Q82" s="41" t="n">
        <v>47150</v>
      </c>
      <c r="R82" s="41" t="n">
        <f aca="false">P82+Q82</f>
        <v>58178</v>
      </c>
      <c r="S82" s="41" t="n">
        <v>229334</v>
      </c>
      <c r="T82" s="60" t="n">
        <v>168969</v>
      </c>
      <c r="U82" s="18" t="n">
        <f aca="false">T82-E82</f>
        <v>148173</v>
      </c>
      <c r="V82" s="14" t="n">
        <f aca="false">E82</f>
        <v>20796</v>
      </c>
      <c r="W82" s="62" t="n">
        <v>0</v>
      </c>
      <c r="X82" s="15" t="n">
        <f aca="false">S82-S81</f>
        <v>9359</v>
      </c>
      <c r="Y82" s="14" t="n">
        <f aca="false">T82-T81</f>
        <v>8595</v>
      </c>
      <c r="Z82" s="15" t="n">
        <f aca="false">T82/270</f>
        <v>625.811111111111</v>
      </c>
      <c r="AA82" s="20" t="n">
        <f aca="false">S82/E82</f>
        <v>11.0277938065013</v>
      </c>
      <c r="AB82" s="20" t="n">
        <f aca="false">T82/E82</f>
        <v>8.12507212925563</v>
      </c>
      <c r="AC82" s="20" t="n">
        <f aca="false">Y82/B82</f>
        <v>13.5567823343849</v>
      </c>
      <c r="AD82" s="17" t="n">
        <f aca="false">V82/T82</f>
        <v>0.12307583047778</v>
      </c>
      <c r="AE82" s="17" t="n">
        <f aca="false">(V82-V81)/((T82-T81))</f>
        <v>0.0737638161721931</v>
      </c>
      <c r="AF82" s="17" t="n">
        <f aca="false">B82/E81</f>
        <v>0.031445293125682</v>
      </c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</row>
    <row r="83" customFormat="false" ht="15.75" hidden="false" customHeight="false" outlineLevel="0" collapsed="false">
      <c r="A83" s="61" t="n">
        <v>43974</v>
      </c>
      <c r="B83" s="12" t="n">
        <f aca="false">E83-E82</f>
        <v>949</v>
      </c>
      <c r="C83" s="57"/>
      <c r="D83" s="57"/>
      <c r="E83" s="58" t="n">
        <v>21745</v>
      </c>
      <c r="F83" s="15" t="n">
        <f aca="false">E83-(I83+M83)</f>
        <v>15145</v>
      </c>
      <c r="G83" s="16" t="n">
        <f aca="false">F83/E83</f>
        <v>0.696481949873534</v>
      </c>
      <c r="H83" s="12" t="n">
        <f aca="false">I83-I82</f>
        <v>192</v>
      </c>
      <c r="I83" s="59" t="n">
        <v>5249</v>
      </c>
      <c r="J83" s="16" t="n">
        <f aca="false">I83/E83</f>
        <v>0.241388825017245</v>
      </c>
      <c r="K83" s="16" t="n">
        <f aca="false">I83/(I83+M83)</f>
        <v>0.79530303030303</v>
      </c>
      <c r="L83" s="18" t="n">
        <f aca="false">M83-M82</f>
        <v>25</v>
      </c>
      <c r="M83" s="58" t="n">
        <v>1351</v>
      </c>
      <c r="N83" s="17" t="n">
        <f aca="true">IF(A83&lt;NOW(), M83/E83,"")</f>
        <v>0.0621292251092205</v>
      </c>
      <c r="O83" s="16" t="n">
        <f aca="false">M83/(M83+I83)</f>
        <v>0.20469696969697</v>
      </c>
      <c r="P83" s="41" t="n">
        <v>11495</v>
      </c>
      <c r="Q83" s="41" t="n">
        <v>49958</v>
      </c>
      <c r="R83" s="41" t="n">
        <f aca="false">P83+Q83</f>
        <v>61453</v>
      </c>
      <c r="S83" s="41" t="n">
        <v>239740</v>
      </c>
      <c r="T83" s="60" t="n">
        <v>176035</v>
      </c>
      <c r="U83" s="18" t="n">
        <f aca="false">T83-E83</f>
        <v>154290</v>
      </c>
      <c r="V83" s="14" t="n">
        <f aca="false">E83</f>
        <v>21745</v>
      </c>
      <c r="W83" s="62" t="n">
        <v>0</v>
      </c>
      <c r="X83" s="15" t="n">
        <f aca="false">S83-S82</f>
        <v>10406</v>
      </c>
      <c r="Y83" s="14" t="n">
        <f aca="false">T83-T82</f>
        <v>7066</v>
      </c>
      <c r="Z83" s="15" t="n">
        <f aca="false">T83/270</f>
        <v>651.981481481482</v>
      </c>
      <c r="AA83" s="20" t="n">
        <f aca="false">S83/E83</f>
        <v>11.0250632329271</v>
      </c>
      <c r="AB83" s="20" t="n">
        <f aca="false">T83/E83</f>
        <v>8.09542423545643</v>
      </c>
      <c r="AC83" s="20" t="n">
        <f aca="false">Y83/B83</f>
        <v>7.44573234984194</v>
      </c>
      <c r="AD83" s="17" t="n">
        <f aca="false">V83/T83</f>
        <v>0.123526571420456</v>
      </c>
      <c r="AE83" s="17" t="n">
        <f aca="false">(V83-V82)/((T83-T82))</f>
        <v>0.134305123124823</v>
      </c>
      <c r="AF83" s="17" t="n">
        <f aca="false">B83/E82</f>
        <v>0.0456337757261012</v>
      </c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</row>
    <row r="84" customFormat="false" ht="15.75" hidden="false" customHeight="false" outlineLevel="0" collapsed="false">
      <c r="A84" s="61" t="n">
        <v>43975</v>
      </c>
      <c r="B84" s="12" t="n">
        <f aca="false">E84-E83</f>
        <v>526</v>
      </c>
      <c r="C84" s="57"/>
      <c r="D84" s="57"/>
      <c r="E84" s="58" t="n">
        <v>22271</v>
      </c>
      <c r="F84" s="15" t="n">
        <f aca="false">E84-(I84+M84)</f>
        <v>15497</v>
      </c>
      <c r="G84" s="16" t="n">
        <f aca="false">F84/E84</f>
        <v>0.695837636388128</v>
      </c>
      <c r="H84" s="12" t="n">
        <f aca="false">I84-I83</f>
        <v>153</v>
      </c>
      <c r="I84" s="59" t="n">
        <v>5402</v>
      </c>
      <c r="J84" s="16" t="n">
        <f aca="false">I84/E84</f>
        <v>0.242557586098514</v>
      </c>
      <c r="K84" s="16" t="n">
        <f aca="false">I84/(I84+M84)</f>
        <v>0.797460879834662</v>
      </c>
      <c r="L84" s="18" t="n">
        <f aca="false">M84-M83</f>
        <v>21</v>
      </c>
      <c r="M84" s="58" t="n">
        <v>1372</v>
      </c>
      <c r="N84" s="17" t="n">
        <f aca="true">IF(A84&lt;NOW(), M84/E84,"")</f>
        <v>0.0616047775133582</v>
      </c>
      <c r="O84" s="16" t="n">
        <f aca="false">M84/(M84+I84)</f>
        <v>0.202539120165338</v>
      </c>
      <c r="P84" s="41" t="n">
        <v>11389</v>
      </c>
      <c r="Q84" s="41" t="n">
        <v>42551</v>
      </c>
      <c r="R84" s="41" t="n">
        <f aca="false">P84+Q84</f>
        <v>53940</v>
      </c>
      <c r="S84" s="41" t="n">
        <v>248555</v>
      </c>
      <c r="T84" s="60" t="n">
        <v>179864</v>
      </c>
      <c r="U84" s="18" t="n">
        <f aca="false">T84-E84</f>
        <v>157593</v>
      </c>
      <c r="V84" s="14" t="n">
        <f aca="false">E84</f>
        <v>22271</v>
      </c>
      <c r="W84" s="62" t="n">
        <v>0</v>
      </c>
      <c r="X84" s="15" t="n">
        <f aca="false">S84-S83</f>
        <v>8815</v>
      </c>
      <c r="Y84" s="14" t="n">
        <f aca="false">T84-T83</f>
        <v>3829</v>
      </c>
      <c r="Z84" s="15" t="n">
        <f aca="false">T84/270</f>
        <v>666.162962962963</v>
      </c>
      <c r="AA84" s="20" t="n">
        <f aca="false">S84/E84</f>
        <v>11.1604777513358</v>
      </c>
      <c r="AB84" s="20" t="n">
        <f aca="false">T84/E84</f>
        <v>8.07615284450631</v>
      </c>
      <c r="AC84" s="20" t="n">
        <f aca="false">Y84/B84</f>
        <v>7.27946768060837</v>
      </c>
      <c r="AD84" s="17" t="n">
        <f aca="false">V84/T84</f>
        <v>0.123821331672819</v>
      </c>
      <c r="AE84" s="17" t="n">
        <f aca="false">(V84-V83)/((T84-T83))</f>
        <v>0.137372682162445</v>
      </c>
      <c r="AF84" s="17" t="n">
        <f aca="false">B84/E83</f>
        <v>0.0241894688434123</v>
      </c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</row>
    <row r="85" customFormat="false" ht="15.75" hidden="false" customHeight="false" outlineLevel="0" collapsed="false">
      <c r="A85" s="61" t="n">
        <v>43976</v>
      </c>
      <c r="B85" s="12" t="n">
        <f aca="false">E85-E84</f>
        <v>479</v>
      </c>
      <c r="C85" s="57"/>
      <c r="D85" s="57"/>
      <c r="E85" s="58" t="n">
        <v>22750</v>
      </c>
      <c r="F85" s="15" t="n">
        <f aca="false">E85-(I85+M85)</f>
        <v>15717</v>
      </c>
      <c r="G85" s="16" t="n">
        <f aca="false">F85/E85</f>
        <v>0.690857142857143</v>
      </c>
      <c r="H85" s="12" t="n">
        <f aca="false">I85-I84</f>
        <v>240</v>
      </c>
      <c r="I85" s="59" t="n">
        <v>5642</v>
      </c>
      <c r="J85" s="16" t="n">
        <f aca="false">I85/E85</f>
        <v>0.248</v>
      </c>
      <c r="K85" s="16" t="n">
        <f aca="false">I85/(I85+M85)</f>
        <v>0.802218114602588</v>
      </c>
      <c r="L85" s="18" t="n">
        <f aca="false">M85-M84</f>
        <v>19</v>
      </c>
      <c r="M85" s="58" t="n">
        <v>1391</v>
      </c>
      <c r="N85" s="17" t="n">
        <f aca="true">IF(A85&lt;NOW(), M85/E85,"")</f>
        <v>0.0611428571428572</v>
      </c>
      <c r="O85" s="16" t="n">
        <f aca="false">M85/(M85+I85)</f>
        <v>0.197781885397412</v>
      </c>
      <c r="P85" s="41" t="n">
        <v>12342</v>
      </c>
      <c r="Q85" s="41" t="n">
        <v>49361</v>
      </c>
      <c r="R85" s="41" t="n">
        <f aca="false">P85+Q85</f>
        <v>61703</v>
      </c>
      <c r="S85" s="41" t="n">
        <v>256946</v>
      </c>
      <c r="T85" s="60" t="n">
        <v>183192</v>
      </c>
      <c r="U85" s="18" t="n">
        <f aca="false">T85-E85</f>
        <v>160442</v>
      </c>
      <c r="V85" s="14" t="n">
        <f aca="false">E85</f>
        <v>22750</v>
      </c>
      <c r="W85" s="62" t="n">
        <v>0</v>
      </c>
      <c r="X85" s="15" t="n">
        <f aca="false">S85-S84</f>
        <v>8391</v>
      </c>
      <c r="Y85" s="14" t="n">
        <f aca="false">T85-T84</f>
        <v>3328</v>
      </c>
      <c r="Z85" s="15" t="n">
        <f aca="false">T85/270</f>
        <v>678.488888888889</v>
      </c>
      <c r="AA85" s="20" t="n">
        <f aca="false">S85/E85</f>
        <v>11.2943296703297</v>
      </c>
      <c r="AB85" s="20" t="n">
        <f aca="false">T85/E85</f>
        <v>8.0523956043956</v>
      </c>
      <c r="AC85" s="20" t="n">
        <f aca="false">Y85/B85</f>
        <v>6.94780793319416</v>
      </c>
      <c r="AD85" s="17" t="n">
        <f aca="false">V85/T85</f>
        <v>0.124186645705053</v>
      </c>
      <c r="AE85" s="17" t="n">
        <f aca="false">(V85-V84)/((T85-T84))</f>
        <v>0.143930288461538</v>
      </c>
      <c r="AF85" s="17" t="n">
        <f aca="false">B85/E84</f>
        <v>0.0215077904000718</v>
      </c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</row>
    <row r="86" customFormat="false" ht="15.75" hidden="false" customHeight="false" outlineLevel="0" collapsed="false">
      <c r="A86" s="61" t="n">
        <v>43977</v>
      </c>
      <c r="B86" s="12" t="n">
        <f aca="false">E86-E85</f>
        <v>415</v>
      </c>
      <c r="C86" s="57"/>
      <c r="D86" s="57"/>
      <c r="E86" s="58" t="n">
        <v>23165</v>
      </c>
      <c r="F86" s="15" t="n">
        <f aca="false">E86-(I86+M86)</f>
        <v>15870</v>
      </c>
      <c r="G86" s="16" t="n">
        <f aca="false">F86/E86</f>
        <v>0.685085257932225</v>
      </c>
      <c r="H86" s="12" t="n">
        <f aca="false">I86-I85</f>
        <v>235</v>
      </c>
      <c r="I86" s="59" t="n">
        <v>5877</v>
      </c>
      <c r="J86" s="16" t="n">
        <f aca="false">I86/E86</f>
        <v>0.253701705158644</v>
      </c>
      <c r="K86" s="16" t="n">
        <f aca="false">I86/(I86+M86)</f>
        <v>0.805620287868403</v>
      </c>
      <c r="L86" s="18" t="n">
        <f aca="false">M86-M85</f>
        <v>27</v>
      </c>
      <c r="M86" s="58" t="n">
        <v>1418</v>
      </c>
      <c r="N86" s="17" t="n">
        <f aca="true">IF(A86&lt;NOW(), M86/E86,"")</f>
        <v>0.0612130369091302</v>
      </c>
      <c r="O86" s="16" t="n">
        <f aca="false">M86/(M86+I86)</f>
        <v>0.194379712131597</v>
      </c>
      <c r="P86" s="41" t="n">
        <v>12022</v>
      </c>
      <c r="Q86" s="41" t="n">
        <v>65748</v>
      </c>
      <c r="R86" s="41" t="n">
        <f aca="false">P86+Q86</f>
        <v>77770</v>
      </c>
      <c r="S86" s="41" t="n">
        <v>264098</v>
      </c>
      <c r="T86" s="60" t="n">
        <v>188302</v>
      </c>
      <c r="U86" s="18" t="n">
        <f aca="false">T86-E86</f>
        <v>165137</v>
      </c>
      <c r="V86" s="14" t="n">
        <f aca="false">E86</f>
        <v>23165</v>
      </c>
      <c r="W86" s="62" t="n">
        <v>0</v>
      </c>
      <c r="X86" s="15" t="n">
        <f aca="false">S86-S85</f>
        <v>7152</v>
      </c>
      <c r="Y86" s="14" t="n">
        <f aca="false">T86-T85</f>
        <v>5110</v>
      </c>
      <c r="Z86" s="15" t="n">
        <f aca="false">T86/270</f>
        <v>697.414814814815</v>
      </c>
      <c r="AA86" s="20" t="n">
        <f aca="false">S86/E86</f>
        <v>11.4007338657457</v>
      </c>
      <c r="AB86" s="20" t="n">
        <f aca="false">T86/E86</f>
        <v>8.12872868551694</v>
      </c>
      <c r="AC86" s="20" t="n">
        <f aca="false">Y86/B86</f>
        <v>12.3132530120482</v>
      </c>
      <c r="AD86" s="17" t="n">
        <f aca="false">V86/T86</f>
        <v>0.123020467121964</v>
      </c>
      <c r="AE86" s="17" t="n">
        <f aca="false">(V86-V85)/((T86-T85))</f>
        <v>0.0812133072407045</v>
      </c>
      <c r="AF86" s="17" t="n">
        <f aca="false">B86/E85</f>
        <v>0.0182417582417582</v>
      </c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</row>
    <row r="87" customFormat="false" ht="15.75" hidden="false" customHeight="false" outlineLevel="0" collapsed="false">
      <c r="A87" s="61" t="n">
        <v>43978</v>
      </c>
      <c r="B87" s="12" t="n">
        <f aca="false">E87-E86</f>
        <v>686</v>
      </c>
      <c r="C87" s="57"/>
      <c r="D87" s="57"/>
      <c r="E87" s="58" t="n">
        <v>23851</v>
      </c>
      <c r="F87" s="15" t="n">
        <f aca="false">E87-(I87+M87)</f>
        <v>16321</v>
      </c>
      <c r="G87" s="16" t="n">
        <f aca="false">F87/E87</f>
        <v>0.684289966877699</v>
      </c>
      <c r="H87" s="12" t="n">
        <f aca="false">I87-I86</f>
        <v>180</v>
      </c>
      <c r="I87" s="59" t="n">
        <v>6057</v>
      </c>
      <c r="J87" s="16" t="n">
        <f aca="false">I87/E87</f>
        <v>0.253951616284432</v>
      </c>
      <c r="K87" s="16" t="n">
        <f aca="false">I87/(I87+M87)</f>
        <v>0.804382470119522</v>
      </c>
      <c r="L87" s="18" t="n">
        <f aca="false">M87-M86</f>
        <v>55</v>
      </c>
      <c r="M87" s="58" t="n">
        <v>1473</v>
      </c>
      <c r="N87" s="17" t="n">
        <f aca="true">IF(A87&lt;NOW(), M87/E87,"")</f>
        <v>0.0617584168378684</v>
      </c>
      <c r="O87" s="16" t="n">
        <f aca="false">M87/(M87+I87)</f>
        <v>0.195617529880478</v>
      </c>
      <c r="P87" s="41" t="n">
        <v>12667</v>
      </c>
      <c r="Q87" s="41" t="n">
        <v>49942</v>
      </c>
      <c r="R87" s="41" t="n">
        <f aca="false">P87+Q87</f>
        <v>62609</v>
      </c>
      <c r="S87" s="41" t="n">
        <v>278411</v>
      </c>
      <c r="T87" s="60" t="n">
        <v>195518</v>
      </c>
      <c r="U87" s="18" t="n">
        <f aca="false">T87-E87</f>
        <v>171667</v>
      </c>
      <c r="V87" s="14" t="n">
        <f aca="false">E87</f>
        <v>23851</v>
      </c>
      <c r="W87" s="62" t="n">
        <v>0</v>
      </c>
      <c r="X87" s="15" t="n">
        <f aca="false">S87-S86</f>
        <v>14313</v>
      </c>
      <c r="Y87" s="14" t="n">
        <f aca="false">T87-T86</f>
        <v>7216</v>
      </c>
      <c r="Z87" s="15" t="n">
        <f aca="false">T87/270</f>
        <v>724.140740740741</v>
      </c>
      <c r="AA87" s="20" t="n">
        <f aca="false">S87/E87</f>
        <v>11.6729277598424</v>
      </c>
      <c r="AB87" s="20" t="n">
        <f aca="false">T87/E87</f>
        <v>8.19747599681355</v>
      </c>
      <c r="AC87" s="20" t="n">
        <f aca="false">Y87/B87</f>
        <v>10.5189504373178</v>
      </c>
      <c r="AD87" s="17" t="n">
        <f aca="false">V87/T87</f>
        <v>0.121988768297548</v>
      </c>
      <c r="AE87" s="17" t="n">
        <f aca="false">(V87-V86)/((T87-T86))</f>
        <v>0.0950665188470066</v>
      </c>
      <c r="AF87" s="17" t="n">
        <f aca="false">B87/E86</f>
        <v>0.0296136412691561</v>
      </c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</row>
    <row r="88" customFormat="false" ht="15.75" hidden="false" customHeight="false" outlineLevel="0" collapsed="false">
      <c r="A88" s="61" t="n">
        <v>43979</v>
      </c>
      <c r="B88" s="12" t="n">
        <f aca="false">E88-E87</f>
        <v>687</v>
      </c>
      <c r="C88" s="57"/>
      <c r="D88" s="57"/>
      <c r="E88" s="58" t="n">
        <v>24538</v>
      </c>
      <c r="F88" s="15" t="n">
        <f aca="false">E88-(I88+M88)</f>
        <v>16802</v>
      </c>
      <c r="G88" s="16" t="n">
        <f aca="false">F88/E88</f>
        <v>0.684733882141984</v>
      </c>
      <c r="H88" s="12" t="n">
        <f aca="false">I88-I87</f>
        <v>183</v>
      </c>
      <c r="I88" s="59" t="n">
        <v>6240</v>
      </c>
      <c r="J88" s="16" t="n">
        <f aca="false">I88/E88</f>
        <v>0.254299453908224</v>
      </c>
      <c r="K88" s="16" t="n">
        <f aca="false">I88/(I88+M88)</f>
        <v>0.806618407445708</v>
      </c>
      <c r="L88" s="18" t="n">
        <f aca="false">M88-M87</f>
        <v>23</v>
      </c>
      <c r="M88" s="58" t="n">
        <v>1496</v>
      </c>
      <c r="N88" s="17" t="n">
        <f aca="true">IF(A88&lt;NOW(), M88/E88,"")</f>
        <v>0.0609666639497922</v>
      </c>
      <c r="O88" s="16" t="n">
        <f aca="false">M88/(M88+I88)</f>
        <v>0.193381592554292</v>
      </c>
      <c r="P88" s="41" t="n">
        <v>13250</v>
      </c>
      <c r="Q88" s="41" t="n">
        <v>48749</v>
      </c>
      <c r="R88" s="41" t="n">
        <f aca="false">P88+Q88</f>
        <v>61999</v>
      </c>
      <c r="S88" s="41" t="n">
        <v>289906</v>
      </c>
      <c r="T88" s="60" t="n">
        <v>201311</v>
      </c>
      <c r="U88" s="18" t="n">
        <f aca="false">T88-E88</f>
        <v>176773</v>
      </c>
      <c r="V88" s="14" t="n">
        <f aca="false">E88</f>
        <v>24538</v>
      </c>
      <c r="W88" s="62" t="n">
        <v>0</v>
      </c>
      <c r="X88" s="15" t="n">
        <f aca="false">S88-S87</f>
        <v>11495</v>
      </c>
      <c r="Y88" s="14" t="n">
        <f aca="false">T88-T87</f>
        <v>5793</v>
      </c>
      <c r="Z88" s="15" t="n">
        <f aca="false">T88/270</f>
        <v>745.596296296296</v>
      </c>
      <c r="AA88" s="20" t="n">
        <f aca="false">S88/E88</f>
        <v>11.8145733148586</v>
      </c>
      <c r="AB88" s="20" t="n">
        <f aca="false">T88/E88</f>
        <v>8.20405085989078</v>
      </c>
      <c r="AC88" s="20" t="n">
        <f aca="false">Y88/B88</f>
        <v>8.43231441048035</v>
      </c>
      <c r="AD88" s="17" t="n">
        <f aca="false">V88/T88</f>
        <v>0.121891004465727</v>
      </c>
      <c r="AE88" s="17" t="n">
        <f aca="false">(V88-V87)/((T88-T87))</f>
        <v>0.118591403417918</v>
      </c>
      <c r="AF88" s="17" t="n">
        <f aca="false">B88/E87</f>
        <v>0.0288038237390466</v>
      </c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</row>
    <row r="89" customFormat="false" ht="15.75" hidden="false" customHeight="false" outlineLevel="0" collapsed="false">
      <c r="A89" s="61" t="n">
        <v>43980</v>
      </c>
      <c r="B89" s="12" t="n">
        <f aca="false">E89-E88</f>
        <v>678</v>
      </c>
      <c r="C89" s="57"/>
      <c r="D89" s="57"/>
      <c r="E89" s="58" t="n">
        <v>25216</v>
      </c>
      <c r="F89" s="15" t="n">
        <f aca="false">E89-(I89+M89)</f>
        <v>17204</v>
      </c>
      <c r="G89" s="16" t="n">
        <f aca="false">F89/E89</f>
        <v>0.682265228426396</v>
      </c>
      <c r="H89" s="12" t="n">
        <f aca="false">I89-I88</f>
        <v>252</v>
      </c>
      <c r="I89" s="59" t="n">
        <v>6492</v>
      </c>
      <c r="J89" s="16" t="n">
        <f aca="false">I89/E89</f>
        <v>0.257455583756345</v>
      </c>
      <c r="K89" s="16" t="n">
        <f aca="false">I89/(I89+M89)</f>
        <v>0.81028457314029</v>
      </c>
      <c r="L89" s="18" t="n">
        <f aca="false">M89-M88</f>
        <v>24</v>
      </c>
      <c r="M89" s="58" t="n">
        <v>1520</v>
      </c>
      <c r="N89" s="17" t="n">
        <f aca="true">IF(A89&lt;NOW(), M89/E89,"")</f>
        <v>0.0602791878172589</v>
      </c>
      <c r="O89" s="16" t="n">
        <f aca="false">M89/(M89+I89)</f>
        <v>0.18971542685971</v>
      </c>
      <c r="P89" s="41" t="n">
        <v>12499</v>
      </c>
      <c r="Q89" s="41" t="n">
        <v>49212</v>
      </c>
      <c r="R89" s="41" t="n">
        <f aca="false">P89+Q89</f>
        <v>61711</v>
      </c>
      <c r="S89" s="41" t="n">
        <v>300545</v>
      </c>
      <c r="T89" s="60" t="n">
        <v>205165</v>
      </c>
      <c r="U89" s="18" t="n">
        <f aca="false">T89-E89</f>
        <v>179949</v>
      </c>
      <c r="V89" s="14" t="n">
        <f aca="false">E89</f>
        <v>25216</v>
      </c>
      <c r="W89" s="62" t="n">
        <v>0</v>
      </c>
      <c r="X89" s="15" t="n">
        <f aca="false">S89-S88</f>
        <v>10639</v>
      </c>
      <c r="Y89" s="14" t="n">
        <f aca="false">T89-T88</f>
        <v>3854</v>
      </c>
      <c r="Z89" s="15" t="n">
        <f aca="false">T89/270</f>
        <v>759.87037037037</v>
      </c>
      <c r="AA89" s="20" t="n">
        <f aca="false">S89/E89</f>
        <v>11.9188213832487</v>
      </c>
      <c r="AB89" s="20" t="n">
        <f aca="false">T89/E89</f>
        <v>8.13630234771574</v>
      </c>
      <c r="AC89" s="20" t="n">
        <f aca="false">Y89/B89</f>
        <v>5.68436578171091</v>
      </c>
      <c r="AD89" s="17" t="n">
        <f aca="false">V89/T89</f>
        <v>0.122905953744547</v>
      </c>
      <c r="AE89" s="17" t="n">
        <f aca="false">(V89-V88)/((T89-T88))</f>
        <v>0.175921120913337</v>
      </c>
      <c r="AF89" s="17" t="n">
        <f aca="false">B89/E88</f>
        <v>0.0276306137419513</v>
      </c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</row>
    <row r="90" customFormat="false" ht="15.75" hidden="false" customHeight="false" outlineLevel="0" collapsed="false">
      <c r="A90" s="61" t="n">
        <v>43981</v>
      </c>
      <c r="B90" s="12" t="n">
        <f aca="false">E90-E89</f>
        <v>557</v>
      </c>
      <c r="C90" s="57"/>
      <c r="D90" s="57"/>
      <c r="E90" s="58" t="n">
        <v>25773</v>
      </c>
      <c r="F90" s="15" t="n">
        <f aca="false">E90-(I90+M90)</f>
        <v>17185</v>
      </c>
      <c r="G90" s="16" t="n">
        <f aca="false">F90/E90</f>
        <v>0.666783067551313</v>
      </c>
      <c r="H90" s="12" t="n">
        <f aca="false">I90-I89</f>
        <v>523</v>
      </c>
      <c r="I90" s="59" t="n">
        <v>7015</v>
      </c>
      <c r="J90" s="16" t="n">
        <f aca="false">I90/E90</f>
        <v>0.272184068598921</v>
      </c>
      <c r="K90" s="16" t="n">
        <f aca="false">I90/(I90+M90)</f>
        <v>0.816837447601304</v>
      </c>
      <c r="L90" s="18" t="n">
        <f aca="false">M90-M89</f>
        <v>53</v>
      </c>
      <c r="M90" s="58" t="n">
        <v>1573</v>
      </c>
      <c r="N90" s="17" t="n">
        <f aca="true">IF(A90&lt;NOW(), M90/E90,"")</f>
        <v>0.0610328638497653</v>
      </c>
      <c r="O90" s="16" t="n">
        <f aca="false">M90/(M90+I90)</f>
        <v>0.183162552398696</v>
      </c>
      <c r="P90" s="41" t="n">
        <v>12832</v>
      </c>
      <c r="Q90" s="41" t="n">
        <v>47714</v>
      </c>
      <c r="R90" s="41" t="n">
        <f aca="false">P90+Q90</f>
        <v>60546</v>
      </c>
      <c r="S90" s="41" t="n">
        <f aca="false">S89+11361</f>
        <v>311906</v>
      </c>
      <c r="T90" s="60" t="n">
        <v>216769</v>
      </c>
      <c r="U90" s="18" t="n">
        <f aca="false">T90-E90</f>
        <v>190996</v>
      </c>
      <c r="V90" s="14" t="n">
        <f aca="false">E90</f>
        <v>25773</v>
      </c>
      <c r="W90" s="62" t="n">
        <v>0</v>
      </c>
      <c r="X90" s="15" t="n">
        <f aca="false">S90-S89</f>
        <v>11361</v>
      </c>
      <c r="Y90" s="14" t="n">
        <f aca="false">T90-T89</f>
        <v>11604</v>
      </c>
      <c r="Z90" s="15" t="n">
        <f aca="false">T90/270</f>
        <v>802.848148148148</v>
      </c>
      <c r="AA90" s="20" t="n">
        <f aca="false">S90/E90</f>
        <v>12.1020447755403</v>
      </c>
      <c r="AB90" s="20" t="n">
        <f aca="false">T90/E90</f>
        <v>8.41070112132852</v>
      </c>
      <c r="AC90" s="20" t="n">
        <f aca="false">Y90/B90</f>
        <v>20.8330341113106</v>
      </c>
      <c r="AD90" s="17" t="n">
        <f aca="false">V90/T90</f>
        <v>0.118896152125073</v>
      </c>
      <c r="AE90" s="17" t="n">
        <f aca="false">(V90-V89)/((T90-T89))</f>
        <v>0.0480006894174423</v>
      </c>
      <c r="AF90" s="17" t="n">
        <f aca="false">B90/E89</f>
        <v>0.0220891497461929</v>
      </c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</row>
    <row r="91" customFormat="false" ht="15.75" hidden="false" customHeight="false" outlineLevel="0" collapsed="false">
      <c r="A91" s="61" t="n">
        <v>43982</v>
      </c>
      <c r="B91" s="12" t="n">
        <f aca="false">E91-E90</f>
        <v>700</v>
      </c>
      <c r="C91" s="57"/>
      <c r="D91" s="57"/>
      <c r="E91" s="58" t="n">
        <v>26473</v>
      </c>
      <c r="F91" s="15" t="n">
        <f aca="false">E91-(I91+M91)</f>
        <v>17552</v>
      </c>
      <c r="G91" s="16" t="n">
        <f aca="false">F91/E91</f>
        <v>0.663015147508783</v>
      </c>
      <c r="H91" s="12" t="n">
        <f aca="false">I91-I90</f>
        <v>293</v>
      </c>
      <c r="I91" s="59" t="n">
        <v>7308</v>
      </c>
      <c r="J91" s="16" t="n">
        <f aca="false">I91/E91</f>
        <v>0.27605484833604</v>
      </c>
      <c r="K91" s="16" t="n">
        <f aca="false">I91/(I91+M91)</f>
        <v>0.81919067369129</v>
      </c>
      <c r="L91" s="18" t="n">
        <f aca="false">M91-M90</f>
        <v>40</v>
      </c>
      <c r="M91" s="58" t="n">
        <v>1613</v>
      </c>
      <c r="N91" s="17" t="n">
        <f aca="true">IF(A91&lt;NOW(), M91/E91,"")</f>
        <v>0.060930004155177</v>
      </c>
      <c r="O91" s="16" t="n">
        <f aca="false">M91/(M91+I91)</f>
        <v>0.18080932630871</v>
      </c>
      <c r="P91" s="41" t="n">
        <v>12913</v>
      </c>
      <c r="Q91" s="41" t="n">
        <v>49936</v>
      </c>
      <c r="R91" s="41" t="n">
        <f aca="false">P91+Q91</f>
        <v>62849</v>
      </c>
      <c r="S91" s="41" t="n">
        <v>323376</v>
      </c>
      <c r="T91" s="60" t="n">
        <v>223624</v>
      </c>
      <c r="U91" s="18" t="n">
        <f aca="false">T91-E91</f>
        <v>197151</v>
      </c>
      <c r="V91" s="14" t="n">
        <f aca="false">E91</f>
        <v>26473</v>
      </c>
      <c r="W91" s="62" t="n">
        <v>0</v>
      </c>
      <c r="X91" s="15" t="n">
        <f aca="false">S91-S90</f>
        <v>11470</v>
      </c>
      <c r="Y91" s="14" t="n">
        <f aca="false">T91-T90</f>
        <v>6855</v>
      </c>
      <c r="Z91" s="15" t="n">
        <f aca="false">T91/270</f>
        <v>828.237037037037</v>
      </c>
      <c r="AA91" s="20" t="n">
        <f aca="false">S91/E91</f>
        <v>12.2153137158614</v>
      </c>
      <c r="AB91" s="20" t="n">
        <f aca="false">T91/E91</f>
        <v>8.44724813961395</v>
      </c>
      <c r="AC91" s="20" t="n">
        <f aca="false">Y91/B91</f>
        <v>9.79285714285714</v>
      </c>
      <c r="AD91" s="17" t="n">
        <f aca="false">V91/T91</f>
        <v>0.118381747934032</v>
      </c>
      <c r="AE91" s="17" t="n">
        <f aca="false">(V91-V90)/((T91-T90))</f>
        <v>0.102115244347192</v>
      </c>
      <c r="AF91" s="17" t="n">
        <f aca="false">B91/E90</f>
        <v>0.0271602064175688</v>
      </c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</row>
    <row r="92" customFormat="false" ht="15.75" hidden="false" customHeight="false" outlineLevel="0" collapsed="false">
      <c r="A92" s="63" t="n">
        <v>43983</v>
      </c>
      <c r="B92" s="12" t="n">
        <f aca="false">E92-E91</f>
        <v>467</v>
      </c>
      <c r="C92" s="57"/>
      <c r="D92" s="57"/>
      <c r="E92" s="58" t="n">
        <v>26940</v>
      </c>
      <c r="F92" s="15" t="n">
        <f aca="false">E92-(I92+M92)</f>
        <v>17662</v>
      </c>
      <c r="G92" s="16" t="n">
        <f aca="false">F92/E92</f>
        <v>0.655605048255382</v>
      </c>
      <c r="H92" s="12" t="n">
        <f aca="false">I92-I91</f>
        <v>329</v>
      </c>
      <c r="I92" s="59" t="n">
        <v>7637</v>
      </c>
      <c r="J92" s="16" t="n">
        <f aca="false">I92/E92</f>
        <v>0.283481811432814</v>
      </c>
      <c r="K92" s="16" t="n">
        <f aca="false">I92/(I92+M92)</f>
        <v>0.823129984910541</v>
      </c>
      <c r="L92" s="18" t="n">
        <f aca="false">M92-M91</f>
        <v>28</v>
      </c>
      <c r="M92" s="58" t="n">
        <v>1641</v>
      </c>
      <c r="N92" s="17" t="n">
        <f aca="true">IF(A92&lt;NOW(), M92/E92,"")</f>
        <v>0.060913140311804</v>
      </c>
      <c r="O92" s="16" t="n">
        <f aca="false">M92/(M92+I92)</f>
        <v>0.176870015089459</v>
      </c>
      <c r="P92" s="41" t="n">
        <v>13120</v>
      </c>
      <c r="Q92" s="41" t="n">
        <v>48358</v>
      </c>
      <c r="R92" s="41" t="n">
        <f aca="false">P92+Q92</f>
        <v>61478</v>
      </c>
      <c r="S92" s="41" t="n">
        <f aca="false">S91+10039</f>
        <v>333415</v>
      </c>
      <c r="T92" s="60" t="n">
        <v>232113</v>
      </c>
      <c r="U92" s="18" t="n">
        <f aca="false">T92-E92</f>
        <v>205173</v>
      </c>
      <c r="V92" s="14" t="n">
        <f aca="false">E92</f>
        <v>26940</v>
      </c>
      <c r="W92" s="62" t="n">
        <v>0</v>
      </c>
      <c r="X92" s="15" t="n">
        <f aca="false">S92-S91</f>
        <v>10039</v>
      </c>
      <c r="Y92" s="14" t="n">
        <f aca="false">T92-T91</f>
        <v>8489</v>
      </c>
      <c r="Z92" s="15" t="n">
        <f aca="false">T92/270</f>
        <v>859.677777777778</v>
      </c>
      <c r="AA92" s="20" t="n">
        <f aca="false">S92/E92</f>
        <v>12.3762063845583</v>
      </c>
      <c r="AB92" s="20" t="n">
        <f aca="false">T92/E92</f>
        <v>8.61592427616927</v>
      </c>
      <c r="AC92" s="20" t="n">
        <f aca="false">Y92/B92</f>
        <v>18.1777301927195</v>
      </c>
      <c r="AD92" s="17" t="n">
        <f aca="false">V92/T92</f>
        <v>0.116064158405604</v>
      </c>
      <c r="AE92" s="17" t="n">
        <f aca="false">(V92-V91)/((T92-T91))</f>
        <v>0.0550123689480504</v>
      </c>
      <c r="AF92" s="17" t="n">
        <f aca="false">B92/E91</f>
        <v>0.017640614966192</v>
      </c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</row>
    <row r="93" customFormat="false" ht="15.75" hidden="false" customHeight="false" outlineLevel="0" collapsed="false">
      <c r="A93" s="63" t="n">
        <v>43984</v>
      </c>
      <c r="B93" s="12" t="n">
        <f aca="false">E93-E92</f>
        <v>609</v>
      </c>
      <c r="C93" s="57"/>
      <c r="D93" s="57"/>
      <c r="E93" s="58" t="n">
        <v>27549</v>
      </c>
      <c r="F93" s="15" t="n">
        <f aca="false">E93-(I93+M93)</f>
        <v>17951</v>
      </c>
      <c r="G93" s="16" t="n">
        <f aca="false">F93/E93</f>
        <v>0.651602599005409</v>
      </c>
      <c r="H93" s="12" t="n">
        <f aca="false">I93-I92</f>
        <v>298</v>
      </c>
      <c r="I93" s="59" t="n">
        <v>7935</v>
      </c>
      <c r="J93" s="16" t="n">
        <f aca="false">I93/E93</f>
        <v>0.288032233474899</v>
      </c>
      <c r="K93" s="16" t="n">
        <f aca="false">I93/(I93+M93)</f>
        <v>0.826734736403417</v>
      </c>
      <c r="L93" s="18" t="n">
        <f aca="false">M93-M92</f>
        <v>22</v>
      </c>
      <c r="M93" s="58" t="n">
        <v>1663</v>
      </c>
      <c r="N93" s="17" t="n">
        <f aca="true">IF(A93&lt;NOW(), M93/E93,"")</f>
        <v>0.0603651675196922</v>
      </c>
      <c r="O93" s="16" t="n">
        <f aca="false">M93/(M93+I93)</f>
        <v>0.173265263596583</v>
      </c>
      <c r="P93" s="41" t="n">
        <v>13213</v>
      </c>
      <c r="Q93" s="41" t="n">
        <v>48023</v>
      </c>
      <c r="R93" s="41" t="n">
        <f aca="false">P93+Q93</f>
        <v>61236</v>
      </c>
      <c r="S93" s="41" t="n">
        <f aca="false">S92+9049</f>
        <v>342464</v>
      </c>
      <c r="T93" s="60" t="n">
        <v>237947</v>
      </c>
      <c r="U93" s="18" t="n">
        <f aca="false">T93-E93</f>
        <v>210398</v>
      </c>
      <c r="V93" s="14" t="n">
        <f aca="false">E93</f>
        <v>27549</v>
      </c>
      <c r="W93" s="62" t="n">
        <v>0</v>
      </c>
      <c r="X93" s="15" t="n">
        <f aca="false">S93-S92</f>
        <v>9049</v>
      </c>
      <c r="Y93" s="14" t="n">
        <f aca="false">T93-T92</f>
        <v>5834</v>
      </c>
      <c r="Z93" s="15" t="n">
        <f aca="false">T93/270</f>
        <v>881.285185185185</v>
      </c>
      <c r="AA93" s="20" t="n">
        <f aca="false">S93/E93</f>
        <v>12.4310864278195</v>
      </c>
      <c r="AB93" s="20" t="n">
        <f aca="false">T93/E93</f>
        <v>8.63722821155033</v>
      </c>
      <c r="AC93" s="20" t="n">
        <f aca="false">Y93/B93</f>
        <v>9.57963875205255</v>
      </c>
      <c r="AD93" s="17" t="n">
        <f aca="false">V93/T93</f>
        <v>0.115777883310149</v>
      </c>
      <c r="AE93" s="17" t="n">
        <f aca="false">(V93-V92)/((T93-T92))</f>
        <v>0.104388069934865</v>
      </c>
      <c r="AF93" s="17" t="n">
        <f aca="false">B93/E92</f>
        <v>0.0226057906458797</v>
      </c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</row>
    <row r="94" customFormat="false" ht="15.75" hidden="false" customHeight="false" outlineLevel="0" collapsed="false">
      <c r="A94" s="63" t="n">
        <v>43985</v>
      </c>
      <c r="B94" s="12" t="n">
        <f aca="false">E94-E93</f>
        <v>684</v>
      </c>
      <c r="C94" s="57"/>
      <c r="D94" s="57"/>
      <c r="E94" s="58" t="n">
        <v>28233</v>
      </c>
      <c r="F94" s="15" t="n">
        <f aca="false">E94-(I94+M94)</f>
        <v>18129</v>
      </c>
      <c r="G94" s="16" t="n">
        <f aca="false">F94/E94</f>
        <v>0.642120922324939</v>
      </c>
      <c r="H94" s="12" t="n">
        <f aca="false">I94-I93</f>
        <v>471</v>
      </c>
      <c r="I94" s="59" t="n">
        <v>8406</v>
      </c>
      <c r="J94" s="16" t="n">
        <f aca="false">I94/E94</f>
        <v>0.297736691106152</v>
      </c>
      <c r="K94" s="16" t="n">
        <f aca="false">I94/(I94+M94)</f>
        <v>0.831947743467934</v>
      </c>
      <c r="L94" s="18" t="n">
        <f aca="false">M94-M93</f>
        <v>35</v>
      </c>
      <c r="M94" s="58" t="n">
        <v>1698</v>
      </c>
      <c r="N94" s="17" t="n">
        <f aca="true">IF(A94&lt;NOW(), M94/E94,"")</f>
        <v>0.0601423865689087</v>
      </c>
      <c r="O94" s="16" t="n">
        <f aca="false">M94/(M94+I94)</f>
        <v>0.168052256532067</v>
      </c>
      <c r="P94" s="41" t="n">
        <v>13285</v>
      </c>
      <c r="Q94" s="41" t="n">
        <v>48153</v>
      </c>
      <c r="R94" s="41" t="n">
        <f aca="false">P94+Q94</f>
        <v>61438</v>
      </c>
      <c r="S94" s="41" t="n">
        <v>354434</v>
      </c>
      <c r="T94" s="60" t="n">
        <v>246433</v>
      </c>
      <c r="U94" s="18" t="n">
        <f aca="false">T94-E94</f>
        <v>218200</v>
      </c>
      <c r="V94" s="14" t="n">
        <f aca="false">E94</f>
        <v>28233</v>
      </c>
      <c r="W94" s="62" t="n">
        <v>0</v>
      </c>
      <c r="X94" s="15" t="n">
        <f aca="false">S94-S93</f>
        <v>11970</v>
      </c>
      <c r="Y94" s="14" t="n">
        <f aca="false">T94-T93</f>
        <v>8486</v>
      </c>
      <c r="Z94" s="15" t="n">
        <f aca="false">T94/270</f>
        <v>912.714814814815</v>
      </c>
      <c r="AA94" s="20" t="n">
        <f aca="false">S94/E94</f>
        <v>12.5538908369638</v>
      </c>
      <c r="AB94" s="20" t="n">
        <f aca="false">T94/E94</f>
        <v>8.7285446109163</v>
      </c>
      <c r="AC94" s="20" t="n">
        <f aca="false">Y94/B94</f>
        <v>12.406432748538</v>
      </c>
      <c r="AD94" s="17" t="n">
        <f aca="false">V94/T94</f>
        <v>0.114566636773484</v>
      </c>
      <c r="AE94" s="17" t="n">
        <f aca="false">(V94-V93)/((T94-T93))</f>
        <v>0.0806033466886637</v>
      </c>
      <c r="AF94" s="17" t="n">
        <f aca="false">B94/E93</f>
        <v>0.024828487422411</v>
      </c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</row>
    <row r="95" customFormat="false" ht="15.75" hidden="false" customHeight="false" outlineLevel="0" collapsed="false">
      <c r="A95" s="63" t="n">
        <v>43986</v>
      </c>
      <c r="B95" s="12" t="n">
        <f aca="false">E95-E94</f>
        <v>585</v>
      </c>
      <c r="C95" s="57"/>
      <c r="D95" s="57"/>
      <c r="E95" s="58" t="n">
        <v>28818</v>
      </c>
      <c r="F95" s="15" t="n">
        <f aca="false">E95-(I95+M95)</f>
        <v>18205</v>
      </c>
      <c r="G95" s="16" t="n">
        <f aca="false">F95/E95</f>
        <v>0.631723228537719</v>
      </c>
      <c r="H95" s="12" t="n">
        <f aca="false">I95-I94</f>
        <v>486</v>
      </c>
      <c r="I95" s="59" t="n">
        <v>8892</v>
      </c>
      <c r="J95" s="16" t="n">
        <f aca="false">I95/E95</f>
        <v>0.308557151780137</v>
      </c>
      <c r="K95" s="16" t="n">
        <f aca="false">I95/(I95+M95)</f>
        <v>0.837840384434185</v>
      </c>
      <c r="L95" s="18" t="n">
        <f aca="false">M95-M94</f>
        <v>23</v>
      </c>
      <c r="M95" s="58" t="n">
        <v>1721</v>
      </c>
      <c r="N95" s="17" t="n">
        <f aca="true">IF(A95&lt;NOW(), M95/E95,"")</f>
        <v>0.0597196196821431</v>
      </c>
      <c r="O95" s="16" t="n">
        <f aca="false">M95/(M95+I95)</f>
        <v>0.162159615565816</v>
      </c>
      <c r="P95" s="41" t="n">
        <v>13416</v>
      </c>
      <c r="Q95" s="41" t="n">
        <v>47373</v>
      </c>
      <c r="R95" s="41" t="n">
        <f aca="false">P95+Q95</f>
        <v>60789</v>
      </c>
      <c r="S95" s="41" t="n">
        <v>367640</v>
      </c>
      <c r="T95" s="60" t="n">
        <v>251736</v>
      </c>
      <c r="U95" s="18" t="n">
        <f aca="false">T95-E95</f>
        <v>222918</v>
      </c>
      <c r="V95" s="14" t="n">
        <f aca="false">E95</f>
        <v>28818</v>
      </c>
      <c r="W95" s="62" t="n">
        <v>0</v>
      </c>
      <c r="X95" s="15" t="n">
        <f aca="false">S95-S94</f>
        <v>13206</v>
      </c>
      <c r="Y95" s="14" t="n">
        <f aca="false">T95-T94</f>
        <v>5303</v>
      </c>
      <c r="Z95" s="15" t="n">
        <f aca="false">T95/270</f>
        <v>932.355555555556</v>
      </c>
      <c r="AA95" s="20" t="n">
        <f aca="false">S95/E95</f>
        <v>12.7573044624887</v>
      </c>
      <c r="AB95" s="20" t="n">
        <f aca="false">T95/E95</f>
        <v>8.73537372475536</v>
      </c>
      <c r="AC95" s="20" t="n">
        <f aca="false">Y95/B95</f>
        <v>9.06495726495727</v>
      </c>
      <c r="AD95" s="17" t="n">
        <f aca="false">V95/T95</f>
        <v>0.114477071217466</v>
      </c>
      <c r="AE95" s="17" t="n">
        <f aca="false">(V95-V94)/((T95-T94))</f>
        <v>0.110314916085235</v>
      </c>
      <c r="AF95" s="17" t="n">
        <f aca="false">B95/E94</f>
        <v>0.0207204335352247</v>
      </c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</row>
    <row r="96" customFormat="false" ht="15.75" hidden="false" customHeight="false" outlineLevel="0" collapsed="false">
      <c r="A96" s="63" t="n">
        <v>43987</v>
      </c>
      <c r="B96" s="12" t="n">
        <f aca="false">E96-E95</f>
        <v>703</v>
      </c>
      <c r="C96" s="57"/>
      <c r="D96" s="57"/>
      <c r="E96" s="58" t="n">
        <v>29521</v>
      </c>
      <c r="F96" s="15" t="n">
        <f aca="false">E96-(I96+M96)</f>
        <v>18308</v>
      </c>
      <c r="G96" s="16" t="n">
        <f aca="false">F96/E96</f>
        <v>0.620168693472443</v>
      </c>
      <c r="H96" s="12" t="n">
        <f aca="false">I96-I95</f>
        <v>551</v>
      </c>
      <c r="I96" s="59" t="n">
        <v>9443</v>
      </c>
      <c r="J96" s="16" t="n">
        <f aca="false">I96/E96</f>
        <v>0.319873988008536</v>
      </c>
      <c r="K96" s="16" t="n">
        <f aca="false">I96/(I96+M96)</f>
        <v>0.842147507357531</v>
      </c>
      <c r="L96" s="18" t="n">
        <f aca="false">M96-M95</f>
        <v>49</v>
      </c>
      <c r="M96" s="58" t="n">
        <v>1770</v>
      </c>
      <c r="N96" s="17" t="n">
        <f aca="true">IF(A96&lt;NOW(), M96/E96,"")</f>
        <v>0.0599573185190204</v>
      </c>
      <c r="O96" s="16" t="n">
        <f aca="false">M96/(M96+I96)</f>
        <v>0.157852492642469</v>
      </c>
      <c r="P96" s="41" t="n">
        <v>13592</v>
      </c>
      <c r="Q96" s="41" t="n">
        <v>49320</v>
      </c>
      <c r="R96" s="41" t="n">
        <f aca="false">P96+Q96</f>
        <v>62912</v>
      </c>
      <c r="S96" s="41" t="n">
        <v>380973</v>
      </c>
      <c r="T96" s="60" t="n">
        <v>256810</v>
      </c>
      <c r="U96" s="18" t="n">
        <f aca="false">T96-E96</f>
        <v>227289</v>
      </c>
      <c r="V96" s="14" t="n">
        <f aca="false">E96</f>
        <v>29521</v>
      </c>
      <c r="W96" s="62" t="n">
        <v>0</v>
      </c>
      <c r="X96" s="15" t="n">
        <f aca="false">S96-S95</f>
        <v>13333</v>
      </c>
      <c r="Y96" s="14" t="n">
        <f aca="false">T96-T95</f>
        <v>5074</v>
      </c>
      <c r="Z96" s="15" t="n">
        <f aca="false">T96/270</f>
        <v>951.148148148148</v>
      </c>
      <c r="AA96" s="20" t="n">
        <f aca="false">S96/E96</f>
        <v>12.9051522644897</v>
      </c>
      <c r="AB96" s="20" t="n">
        <f aca="false">T96/E96</f>
        <v>8.69923105585854</v>
      </c>
      <c r="AC96" s="20" t="n">
        <f aca="false">Y96/B96</f>
        <v>7.2176386913229</v>
      </c>
      <c r="AD96" s="17" t="n">
        <f aca="false">V96/T96</f>
        <v>0.114952688758226</v>
      </c>
      <c r="AE96" s="17" t="n">
        <f aca="false">(V96-V95)/((T96-T95))</f>
        <v>0.138549467875443</v>
      </c>
      <c r="AF96" s="17" t="n">
        <f aca="false">B96/E95</f>
        <v>0.0243944756749254</v>
      </c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</row>
    <row r="97" customFormat="false" ht="15.75" hidden="false" customHeight="false" outlineLevel="0" collapsed="false">
      <c r="A97" s="63" t="n">
        <v>43988</v>
      </c>
      <c r="B97" s="12" t="n">
        <f aca="false">E97-E96</f>
        <v>993</v>
      </c>
      <c r="C97" s="57"/>
      <c r="D97" s="57"/>
      <c r="E97" s="58" t="n">
        <v>30514</v>
      </c>
      <c r="F97" s="15" t="n">
        <f aca="false">E97-(I97+M97)</f>
        <v>18806</v>
      </c>
      <c r="G97" s="16" t="n">
        <f aca="false">F97/E97</f>
        <v>0.616307268794652</v>
      </c>
      <c r="H97" s="12" t="n">
        <f aca="false">I97-I96</f>
        <v>464</v>
      </c>
      <c r="I97" s="59" t="n">
        <v>9907</v>
      </c>
      <c r="J97" s="16" t="n">
        <f aca="false">I97/E97</f>
        <v>0.324670642983548</v>
      </c>
      <c r="K97" s="16" t="n">
        <f aca="false">I97/(I97+M97)</f>
        <v>0.846173556542535</v>
      </c>
      <c r="L97" s="18" t="n">
        <f aca="false">M97-M96</f>
        <v>31</v>
      </c>
      <c r="M97" s="58" t="n">
        <v>1801</v>
      </c>
      <c r="N97" s="17" t="n">
        <f aca="true">IF(A97&lt;NOW(), M97/E97,"")</f>
        <v>0.0590220882217998</v>
      </c>
      <c r="O97" s="16" t="n">
        <f aca="false">M97/(M97+I97)</f>
        <v>0.153826443457465</v>
      </c>
      <c r="P97" s="41" t="n">
        <v>13347</v>
      </c>
      <c r="Q97" s="41" t="n">
        <v>46571</v>
      </c>
      <c r="R97" s="41" t="n">
        <f aca="false">P97+Q97</f>
        <v>59918</v>
      </c>
      <c r="S97" s="41" t="n">
        <f aca="false">380973+13095</f>
        <v>394068</v>
      </c>
      <c r="T97" s="60" t="n">
        <v>264740</v>
      </c>
      <c r="U97" s="18" t="n">
        <f aca="false">T97-E97</f>
        <v>234226</v>
      </c>
      <c r="V97" s="14" t="n">
        <f aca="false">E97</f>
        <v>30514</v>
      </c>
      <c r="W97" s="62" t="n">
        <v>0</v>
      </c>
      <c r="X97" s="15" t="n">
        <f aca="false">S97-S96</f>
        <v>13095</v>
      </c>
      <c r="Y97" s="14" t="n">
        <f aca="false">T97-T96</f>
        <v>7930</v>
      </c>
      <c r="Z97" s="15" t="n">
        <f aca="false">T97/270</f>
        <v>980.518518518518</v>
      </c>
      <c r="AA97" s="20" t="n">
        <f aca="false">S97/E97</f>
        <v>12.9143344038802</v>
      </c>
      <c r="AB97" s="20" t="n">
        <f aca="false">T97/E97</f>
        <v>8.67601756570755</v>
      </c>
      <c r="AC97" s="20" t="n">
        <f aca="false">Y97/B97</f>
        <v>7.98590130916415</v>
      </c>
      <c r="AD97" s="17" t="n">
        <f aca="false">V97/T97</f>
        <v>0.115260255344867</v>
      </c>
      <c r="AE97" s="17" t="n">
        <f aca="false">(V97-V96)/((T97-T96))</f>
        <v>0.125220680958386</v>
      </c>
      <c r="AF97" s="17" t="n">
        <f aca="false">B97/E96</f>
        <v>0.033637071914908</v>
      </c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</row>
    <row r="98" customFormat="false" ht="15.75" hidden="false" customHeight="false" outlineLevel="0" collapsed="false">
      <c r="A98" s="63" t="n">
        <v>43989</v>
      </c>
      <c r="B98" s="12" t="n">
        <f aca="false">E98-E97</f>
        <v>672</v>
      </c>
      <c r="C98" s="57"/>
      <c r="D98" s="57"/>
      <c r="E98" s="58" t="n">
        <v>31186</v>
      </c>
      <c r="F98" s="15" t="n">
        <f aca="false">E98-(I98+M98)</f>
        <v>18837</v>
      </c>
      <c r="G98" s="16" t="n">
        <f aca="false">F98/E98</f>
        <v>0.604021035079844</v>
      </c>
      <c r="H98" s="12" t="n">
        <f aca="false">I98-I97</f>
        <v>591</v>
      </c>
      <c r="I98" s="59" t="n">
        <v>10498</v>
      </c>
      <c r="J98" s="16" t="n">
        <f aca="false">I98/E98</f>
        <v>0.336625408837299</v>
      </c>
      <c r="K98" s="16" t="n">
        <f aca="false">I98/(I98+M98)</f>
        <v>0.850109320592761</v>
      </c>
      <c r="L98" s="18" t="n">
        <f aca="false">M98-M97</f>
        <v>50</v>
      </c>
      <c r="M98" s="58" t="n">
        <v>1851</v>
      </c>
      <c r="N98" s="17" t="n">
        <f aca="true">IF(A98&lt;NOW(), M98/E98,"")</f>
        <v>0.0593535560828577</v>
      </c>
      <c r="O98" s="16" t="n">
        <f aca="false">M98/(M98+I98)</f>
        <v>0.149890679407239</v>
      </c>
      <c r="P98" s="41" t="n">
        <v>14197</v>
      </c>
      <c r="Q98" s="41" t="n">
        <v>40370</v>
      </c>
      <c r="R98" s="41" t="n">
        <f aca="false">P98+Q98</f>
        <v>54567</v>
      </c>
      <c r="S98" s="41" t="n">
        <f aca="false">S97+11924</f>
        <v>405992</v>
      </c>
      <c r="T98" s="60" t="n">
        <v>269146</v>
      </c>
      <c r="U98" s="18" t="n">
        <f aca="false">T98-E98</f>
        <v>237960</v>
      </c>
      <c r="V98" s="14" t="n">
        <f aca="false">E98</f>
        <v>31186</v>
      </c>
      <c r="W98" s="62" t="n">
        <v>0</v>
      </c>
      <c r="X98" s="15" t="n">
        <f aca="false">S98-S97</f>
        <v>11924</v>
      </c>
      <c r="Y98" s="14" t="n">
        <f aca="false">T98-T97</f>
        <v>4406</v>
      </c>
      <c r="Z98" s="15" t="n">
        <f aca="false">T98/270</f>
        <v>996.837037037037</v>
      </c>
      <c r="AA98" s="20" t="n">
        <f aca="false">S98/E98</f>
        <v>13.0184056948631</v>
      </c>
      <c r="AB98" s="20" t="n">
        <f aca="false">T98/E98</f>
        <v>8.63034695055474</v>
      </c>
      <c r="AC98" s="20" t="n">
        <f aca="false">Y98/B98</f>
        <v>6.55654761904762</v>
      </c>
      <c r="AD98" s="17" t="n">
        <f aca="false">V98/T98</f>
        <v>0.115870196844835</v>
      </c>
      <c r="AE98" s="17" t="n">
        <f aca="false">(V98-V97)/((T98-T97))</f>
        <v>0.152519291874716</v>
      </c>
      <c r="AF98" s="17" t="n">
        <f aca="false">B98/E97</f>
        <v>0.0220226781149636</v>
      </c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</row>
    <row r="99" customFormat="false" ht="15.75" hidden="false" customHeight="false" outlineLevel="0" collapsed="false">
      <c r="A99" s="63" t="n">
        <v>43990</v>
      </c>
      <c r="B99" s="12" t="n">
        <f aca="false">E99-E98</f>
        <v>847</v>
      </c>
      <c r="C99" s="57"/>
      <c r="D99" s="57"/>
      <c r="E99" s="58" t="n">
        <v>32033</v>
      </c>
      <c r="F99" s="15" t="n">
        <f aca="false">E99-(I99+M99)</f>
        <v>19246</v>
      </c>
      <c r="G99" s="16" t="n">
        <f aca="false">F99/E99</f>
        <v>0.600817906533887</v>
      </c>
      <c r="H99" s="12" t="n">
        <f aca="false">I99-I98</f>
        <v>406</v>
      </c>
      <c r="I99" s="59" t="n">
        <v>10904</v>
      </c>
      <c r="J99" s="16" t="n">
        <f aca="false">I99/E99</f>
        <v>0.34039896356882</v>
      </c>
      <c r="K99" s="16" t="n">
        <f aca="false">I99/(I99+M99)</f>
        <v>0.852741065144287</v>
      </c>
      <c r="L99" s="18" t="n">
        <f aca="false">M99-M98</f>
        <v>32</v>
      </c>
      <c r="M99" s="58" t="n">
        <v>1883</v>
      </c>
      <c r="N99" s="17" t="n">
        <f aca="true">IF(A99&lt;NOW(), M99/E99,"")</f>
        <v>0.0587831298972934</v>
      </c>
      <c r="O99" s="16" t="n">
        <f aca="false">M99/(M99+I99)</f>
        <v>0.147258934855713</v>
      </c>
      <c r="P99" s="41" t="n">
        <v>14010</v>
      </c>
      <c r="Q99" s="41" t="n">
        <v>38791</v>
      </c>
      <c r="R99" s="41" t="n">
        <f aca="false">P99+Q99</f>
        <v>52801</v>
      </c>
      <c r="S99" s="41" t="n">
        <v>412980</v>
      </c>
      <c r="T99" s="60" t="n">
        <v>274430</v>
      </c>
      <c r="U99" s="18" t="n">
        <f aca="false">T99-E99</f>
        <v>242397</v>
      </c>
      <c r="V99" s="14" t="n">
        <f aca="false">E99</f>
        <v>32033</v>
      </c>
      <c r="W99" s="62" t="n">
        <v>0</v>
      </c>
      <c r="X99" s="15" t="n">
        <f aca="false">S99-S98</f>
        <v>6988</v>
      </c>
      <c r="Y99" s="14" t="n">
        <f aca="false">T99-T98</f>
        <v>5284</v>
      </c>
      <c r="Z99" s="15" t="n">
        <f aca="false">T99/270</f>
        <v>1016.40740740741</v>
      </c>
      <c r="AA99" s="20" t="n">
        <f aca="false">S99/E99</f>
        <v>12.8923297849093</v>
      </c>
      <c r="AB99" s="20" t="n">
        <f aca="false">T99/E99</f>
        <v>8.56710267536603</v>
      </c>
      <c r="AC99" s="20" t="n">
        <f aca="false">Y99/B99</f>
        <v>6.23848878394333</v>
      </c>
      <c r="AD99" s="17" t="n">
        <f aca="false">V99/T99</f>
        <v>0.116725576649783</v>
      </c>
      <c r="AE99" s="17" t="n">
        <f aca="false">(V99-V98)/((T99-T98))</f>
        <v>0.160295230885693</v>
      </c>
      <c r="AF99" s="17" t="n">
        <f aca="false">B99/E98</f>
        <v>0.027159622907715</v>
      </c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</row>
    <row r="100" customFormat="false" ht="15.75" hidden="false" customHeight="false" outlineLevel="0" collapsed="false">
      <c r="A100" s="63" t="n">
        <v>43991</v>
      </c>
      <c r="B100" s="12" t="n">
        <f aca="false">E100-E99</f>
        <v>1043</v>
      </c>
      <c r="C100" s="57"/>
      <c r="D100" s="57"/>
      <c r="E100" s="58" t="n">
        <v>33076</v>
      </c>
      <c r="F100" s="15" t="n">
        <f aca="false">E100-(I100+M100)</f>
        <v>19739</v>
      </c>
      <c r="G100" s="16" t="n">
        <f aca="false">F100/E100</f>
        <v>0.596777119361471</v>
      </c>
      <c r="H100" s="12" t="n">
        <f aca="false">I100-I99</f>
        <v>510</v>
      </c>
      <c r="I100" s="59" t="n">
        <v>11414</v>
      </c>
      <c r="J100" s="16" t="n">
        <f aca="false">I100/E100</f>
        <v>0.345084048857177</v>
      </c>
      <c r="K100" s="16" t="n">
        <f aca="false">I100/(I100+M100)</f>
        <v>0.855814650970983</v>
      </c>
      <c r="L100" s="18" t="n">
        <f aca="false">M100-M99</f>
        <v>40</v>
      </c>
      <c r="M100" s="58" t="n">
        <v>1923</v>
      </c>
      <c r="N100" s="17" t="n">
        <f aca="true">IF(A100&lt;NOW(), M100/E100,"")</f>
        <v>0.058138831781352</v>
      </c>
      <c r="O100" s="16" t="n">
        <f aca="false">M100/(M100+I100)</f>
        <v>0.144185349029017</v>
      </c>
      <c r="P100" s="41" t="n">
        <v>14108</v>
      </c>
      <c r="Q100" s="41" t="n">
        <v>38394</v>
      </c>
      <c r="R100" s="41" t="n">
        <f aca="false">P100+Q100</f>
        <v>52502</v>
      </c>
      <c r="S100" s="41" t="n">
        <v>429161</v>
      </c>
      <c r="T100" s="60" t="n">
        <v>281653</v>
      </c>
      <c r="U100" s="18" t="n">
        <f aca="false">T100-E100</f>
        <v>248577</v>
      </c>
      <c r="V100" s="14" t="n">
        <f aca="false">E100</f>
        <v>33076</v>
      </c>
      <c r="W100" s="62" t="n">
        <v>0</v>
      </c>
      <c r="X100" s="15" t="n">
        <f aca="false">S100-S99</f>
        <v>16181</v>
      </c>
      <c r="Y100" s="14" t="n">
        <f aca="false">T100-T99</f>
        <v>7223</v>
      </c>
      <c r="Z100" s="15" t="n">
        <f aca="false">T100/270</f>
        <v>1043.15925925926</v>
      </c>
      <c r="AA100" s="20" t="n">
        <f aca="false">S100/E100</f>
        <v>12.9749969766598</v>
      </c>
      <c r="AB100" s="20" t="n">
        <f aca="false">T100/E100</f>
        <v>8.51532833474423</v>
      </c>
      <c r="AC100" s="20" t="n">
        <f aca="false">Y100/B100</f>
        <v>6.92521572387344</v>
      </c>
      <c r="AD100" s="17" t="n">
        <f aca="false">V100/T100</f>
        <v>0.117435283842175</v>
      </c>
      <c r="AE100" s="17" t="n">
        <f aca="false">(V100-V99)/((T100-T99))</f>
        <v>0.144399833864045</v>
      </c>
      <c r="AF100" s="17" t="n">
        <f aca="false">B100/E99</f>
        <v>0.0325601723222926</v>
      </c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</row>
    <row r="101" customFormat="false" ht="15.75" hidden="false" customHeight="false" outlineLevel="0" collapsed="false">
      <c r="A101" s="63" t="n">
        <v>43992</v>
      </c>
      <c r="B101" s="12" t="n">
        <f aca="false">E101-E100</f>
        <v>1240</v>
      </c>
      <c r="C101" s="57"/>
      <c r="D101" s="57"/>
      <c r="E101" s="58" t="n">
        <v>34316</v>
      </c>
      <c r="F101" s="15" t="n">
        <f aca="false">E101-(I101+M101)</f>
        <v>20228</v>
      </c>
      <c r="G101" s="16" t="n">
        <f aca="false">F101/E101</f>
        <v>0.589462641333489</v>
      </c>
      <c r="H101" s="12" t="n">
        <f aca="false">I101-I100</f>
        <v>715</v>
      </c>
      <c r="I101" s="59" t="n">
        <v>12129</v>
      </c>
      <c r="J101" s="16" t="n">
        <f aca="false">I101/E101</f>
        <v>0.35345028558107</v>
      </c>
      <c r="K101" s="16" t="n">
        <f aca="false">I101/(I101+M101)</f>
        <v>0.860945485519591</v>
      </c>
      <c r="L101" s="18" t="n">
        <f aca="false">M101-M100</f>
        <v>36</v>
      </c>
      <c r="M101" s="58" t="n">
        <v>1959</v>
      </c>
      <c r="N101" s="17" t="n">
        <f aca="true">IF(A101&lt;NOW(), M101/E101,"")</f>
        <v>0.0570870730854412</v>
      </c>
      <c r="O101" s="16" t="n">
        <f aca="false">M101/(M101+I101)</f>
        <v>0.139054514480409</v>
      </c>
      <c r="P101" s="41" t="n">
        <v>14242</v>
      </c>
      <c r="Q101" s="41" t="n">
        <v>43945</v>
      </c>
      <c r="R101" s="41" t="n">
        <f aca="false">P101+Q101</f>
        <v>58187</v>
      </c>
      <c r="S101" s="41" t="n">
        <f aca="false">S100+17757</f>
        <v>446918</v>
      </c>
      <c r="T101" s="60" t="n">
        <v>287478</v>
      </c>
      <c r="U101" s="18" t="n">
        <f aca="false">T101-E101</f>
        <v>253162</v>
      </c>
      <c r="V101" s="14" t="n">
        <f aca="false">E101</f>
        <v>34316</v>
      </c>
      <c r="W101" s="62" t="n">
        <v>0</v>
      </c>
      <c r="X101" s="15" t="n">
        <f aca="false">S101-S100</f>
        <v>17757</v>
      </c>
      <c r="Y101" s="14" t="n">
        <f aca="false">T101-T100</f>
        <v>5825</v>
      </c>
      <c r="Z101" s="15" t="n">
        <f aca="false">T101/270</f>
        <v>1064.73333333333</v>
      </c>
      <c r="AA101" s="20" t="n">
        <f aca="false">S101/E101</f>
        <v>13.0236041496678</v>
      </c>
      <c r="AB101" s="20" t="n">
        <f aca="false">T101/E101</f>
        <v>8.37737498542954</v>
      </c>
      <c r="AC101" s="20" t="n">
        <f aca="false">Y101/B101</f>
        <v>4.69758064516129</v>
      </c>
      <c r="AD101" s="17" t="n">
        <f aca="false">V101/T101</f>
        <v>0.119369134333758</v>
      </c>
      <c r="AE101" s="17" t="n">
        <f aca="false">(V101-V100)/((T101-T100))</f>
        <v>0.212875536480687</v>
      </c>
      <c r="AF101" s="17" t="n">
        <f aca="false">B101/E100</f>
        <v>0.0374894183093482</v>
      </c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</row>
    <row r="102" customFormat="false" ht="15.75" hidden="false" customHeight="false" outlineLevel="0" collapsed="false">
      <c r="A102" s="63" t="n">
        <v>43993</v>
      </c>
      <c r="B102" s="12" t="n">
        <f aca="false">E102-E101</f>
        <v>979</v>
      </c>
      <c r="C102" s="57"/>
      <c r="D102" s="57"/>
      <c r="E102" s="58" t="n">
        <v>35295</v>
      </c>
      <c r="F102" s="15" t="n">
        <f aca="false">E102-(I102+M102)</f>
        <v>20659</v>
      </c>
      <c r="G102" s="16" t="n">
        <f aca="false">F102/E102</f>
        <v>0.585323700240827</v>
      </c>
      <c r="H102" s="12" t="n">
        <f aca="false">I102-I101</f>
        <v>507</v>
      </c>
      <c r="I102" s="59" t="n">
        <v>12636</v>
      </c>
      <c r="J102" s="16" t="n">
        <f aca="false">I102/E102</f>
        <v>0.358011049723757</v>
      </c>
      <c r="K102" s="16" t="n">
        <f aca="false">I102/(I102+M102)</f>
        <v>0.863350642251981</v>
      </c>
      <c r="L102" s="18" t="n">
        <f aca="false">M102-M101</f>
        <v>41</v>
      </c>
      <c r="M102" s="58" t="n">
        <v>2000</v>
      </c>
      <c r="N102" s="17" t="n">
        <f aca="true">IF(A102&lt;NOW(), M102/E102,"")</f>
        <v>0.0566652500354158</v>
      </c>
      <c r="O102" s="16" t="n">
        <f aca="false">M102/(M102+I102)</f>
        <v>0.136649357748019</v>
      </c>
      <c r="P102" s="41" t="n">
        <v>14052</v>
      </c>
      <c r="Q102" s="41" t="n">
        <v>43414</v>
      </c>
      <c r="R102" s="41" t="n">
        <f aca="false">P102+Q102</f>
        <v>57466</v>
      </c>
      <c r="S102" s="41" t="n">
        <f aca="false">S101+16702</f>
        <v>463620</v>
      </c>
      <c r="T102" s="60" t="n">
        <v>294671</v>
      </c>
      <c r="U102" s="18" t="n">
        <f aca="false">T102-E102</f>
        <v>259376</v>
      </c>
      <c r="V102" s="14" t="n">
        <f aca="false">E102</f>
        <v>35295</v>
      </c>
      <c r="W102" s="62" t="n">
        <v>0</v>
      </c>
      <c r="X102" s="15" t="n">
        <f aca="false">S102-S101</f>
        <v>16702</v>
      </c>
      <c r="Y102" s="14" t="n">
        <f aca="false">T102-T101</f>
        <v>7193</v>
      </c>
      <c r="Z102" s="15" t="n">
        <f aca="false">T102/270</f>
        <v>1091.37407407407</v>
      </c>
      <c r="AA102" s="20" t="n">
        <f aca="false">S102/E102</f>
        <v>13.1355716107097</v>
      </c>
      <c r="AB102" s="20" t="n">
        <f aca="false">T102/E102</f>
        <v>8.348802946593</v>
      </c>
      <c r="AC102" s="20" t="n">
        <f aca="false">Y102/B102</f>
        <v>7.34729315628192</v>
      </c>
      <c r="AD102" s="17" t="n">
        <f aca="false">V102/T102</f>
        <v>0.119777650328672</v>
      </c>
      <c r="AE102" s="17" t="n">
        <f aca="false">(V102-V101)/((T102-T101))</f>
        <v>0.136104546086473</v>
      </c>
      <c r="AF102" s="17" t="n">
        <f aca="false">B102/E101</f>
        <v>0.0285289660799627</v>
      </c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</row>
    <row r="103" customFormat="false" ht="15.75" hidden="false" customHeight="false" outlineLevel="0" collapsed="false">
      <c r="A103" s="63" t="n">
        <v>43994</v>
      </c>
      <c r="B103" s="12" t="n">
        <f aca="false">E103-E102</f>
        <v>1111</v>
      </c>
      <c r="C103" s="57"/>
      <c r="D103" s="57"/>
      <c r="E103" s="58" t="n">
        <v>36406</v>
      </c>
      <c r="F103" s="15" t="n">
        <f aca="false">E103-(I103+M103)</f>
        <v>21145</v>
      </c>
      <c r="G103" s="16" t="n">
        <f aca="false">F103/E103</f>
        <v>0.580810855353513</v>
      </c>
      <c r="H103" s="12" t="n">
        <f aca="false">I103-I102</f>
        <v>577</v>
      </c>
      <c r="I103" s="59" t="n">
        <v>13213</v>
      </c>
      <c r="J103" s="16" t="n">
        <f aca="false">I103/E103</f>
        <v>0.362934681096523</v>
      </c>
      <c r="K103" s="16" t="n">
        <f aca="false">I103/(I103+M103)</f>
        <v>0.865801716794443</v>
      </c>
      <c r="L103" s="18" t="n">
        <f aca="false">M103-M102</f>
        <v>48</v>
      </c>
      <c r="M103" s="58" t="n">
        <v>2048</v>
      </c>
      <c r="N103" s="17" t="n">
        <f aca="true">IF(A103&lt;NOW(), M103/E103,"")</f>
        <v>0.0562544635499643</v>
      </c>
      <c r="O103" s="16" t="n">
        <f aca="false">M103/(M103+I103)</f>
        <v>0.134198283205557</v>
      </c>
      <c r="P103" s="41" t="n">
        <v>13923</v>
      </c>
      <c r="Q103" s="41" t="n">
        <v>37538</v>
      </c>
      <c r="R103" s="41" t="n">
        <f aca="false">P103+Q103</f>
        <v>51461</v>
      </c>
      <c r="S103" s="41" t="n">
        <f aca="false">S102+15333</f>
        <v>478953</v>
      </c>
      <c r="T103" s="60" t="n">
        <v>302147</v>
      </c>
      <c r="U103" s="18" t="n">
        <f aca="false">T103-E103</f>
        <v>265741</v>
      </c>
      <c r="V103" s="14" t="n">
        <f aca="false">E103</f>
        <v>36406</v>
      </c>
      <c r="W103" s="62" t="n">
        <v>0</v>
      </c>
      <c r="X103" s="15" t="n">
        <f aca="false">S103-S102</f>
        <v>15333</v>
      </c>
      <c r="Y103" s="14" t="n">
        <f aca="false">T103-T102</f>
        <v>7476</v>
      </c>
      <c r="Z103" s="15" t="n">
        <f aca="false">T103/270</f>
        <v>1119.06296296296</v>
      </c>
      <c r="AA103" s="20" t="n">
        <f aca="false">S103/E103</f>
        <v>13.155880898753</v>
      </c>
      <c r="AB103" s="20" t="n">
        <f aca="false">T103/E103</f>
        <v>8.29937372960501</v>
      </c>
      <c r="AC103" s="20" t="n">
        <f aca="false">Y103/B103</f>
        <v>6.72907290729073</v>
      </c>
      <c r="AD103" s="17" t="n">
        <f aca="false">V103/T103</f>
        <v>0.120491019272076</v>
      </c>
      <c r="AE103" s="17" t="n">
        <f aca="false">(V103-V102)/((T103-T102))</f>
        <v>0.148608881754949</v>
      </c>
      <c r="AF103" s="17" t="n">
        <f aca="false">B103/E102</f>
        <v>0.0314775463946735</v>
      </c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</row>
    <row r="104" customFormat="false" ht="15.75" hidden="false" customHeight="false" outlineLevel="0" collapsed="false">
      <c r="A104" s="63" t="n">
        <v>43995</v>
      </c>
      <c r="B104" s="12" t="n">
        <f aca="false">E104-E103</f>
        <v>1014</v>
      </c>
      <c r="C104" s="57"/>
      <c r="D104" s="57"/>
      <c r="E104" s="58" t="n">
        <v>37420</v>
      </c>
      <c r="F104" s="15" t="n">
        <f aca="false">E104-(I104+M104)</f>
        <v>21553</v>
      </c>
      <c r="G104" s="16" t="n">
        <f aca="false">F104/E104</f>
        <v>0.575975414216996</v>
      </c>
      <c r="H104" s="12" t="n">
        <f aca="false">I104-I103</f>
        <v>563</v>
      </c>
      <c r="I104" s="59" t="n">
        <v>13776</v>
      </c>
      <c r="J104" s="16" t="n">
        <f aca="false">I104/E104</f>
        <v>0.368145376803848</v>
      </c>
      <c r="K104" s="16" t="n">
        <f aca="false">I104/(I104+M104)</f>
        <v>0.868217054263566</v>
      </c>
      <c r="L104" s="18" t="n">
        <f aca="false">M104-M103</f>
        <v>43</v>
      </c>
      <c r="M104" s="58" t="n">
        <v>2091</v>
      </c>
      <c r="N104" s="17" t="n">
        <f aca="true">IF(A104&lt;NOW(), M104/E104,"")</f>
        <v>0.0558792089791555</v>
      </c>
      <c r="O104" s="16" t="n">
        <f aca="false">M104/(M104+I104)</f>
        <v>0.131782945736434</v>
      </c>
      <c r="P104" s="41" t="n">
        <v>13578</v>
      </c>
      <c r="Q104" s="41" t="n">
        <v>42450</v>
      </c>
      <c r="R104" s="41" t="n">
        <f aca="false">P104+Q104</f>
        <v>56028</v>
      </c>
      <c r="S104" s="41" t="n">
        <f aca="false">S103+16574</f>
        <v>495527</v>
      </c>
      <c r="T104" s="60" t="n">
        <v>313275</v>
      </c>
      <c r="U104" s="18" t="n">
        <f aca="false">T104-E104</f>
        <v>275855</v>
      </c>
      <c r="V104" s="14" t="n">
        <f aca="false">E104</f>
        <v>37420</v>
      </c>
      <c r="W104" s="62" t="n">
        <v>0</v>
      </c>
      <c r="X104" s="15" t="n">
        <f aca="false">S104-S103</f>
        <v>16574</v>
      </c>
      <c r="Y104" s="14" t="n">
        <f aca="false">T104-T103</f>
        <v>11128</v>
      </c>
      <c r="Z104" s="15" t="n">
        <f aca="false">T104/270</f>
        <v>1160.27777777778</v>
      </c>
      <c r="AA104" s="20" t="n">
        <f aca="false">S104/E104</f>
        <v>13.2423035809727</v>
      </c>
      <c r="AB104" s="20" t="n">
        <f aca="false">T104/E104</f>
        <v>8.37185996793159</v>
      </c>
      <c r="AC104" s="20" t="n">
        <f aca="false">Y104/B104</f>
        <v>10.974358974359</v>
      </c>
      <c r="AD104" s="17" t="n">
        <f aca="false">V104/T104</f>
        <v>0.119447769531562</v>
      </c>
      <c r="AE104" s="17" t="n">
        <f aca="false">(V104-V103)/((T104-T103))</f>
        <v>0.0911214953271028</v>
      </c>
      <c r="AF104" s="17" t="n">
        <f aca="false">B104/E103</f>
        <v>0.0278525517771796</v>
      </c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</row>
    <row r="105" customFormat="false" ht="15.75" hidden="false" customHeight="false" outlineLevel="0" collapsed="false">
      <c r="A105" s="63" t="n">
        <v>43996</v>
      </c>
      <c r="B105" s="12" t="n">
        <f aca="false">E105-E104</f>
        <v>857</v>
      </c>
      <c r="C105" s="57"/>
      <c r="D105" s="57"/>
      <c r="E105" s="58" t="n">
        <v>38277</v>
      </c>
      <c r="F105" s="15" t="n">
        <f aca="false">E105-(I105+M105)</f>
        <v>21612</v>
      </c>
      <c r="G105" s="16" t="n">
        <f aca="false">F105/E105</f>
        <v>0.564621051806568</v>
      </c>
      <c r="H105" s="12" t="n">
        <f aca="false">I105-I104</f>
        <v>755</v>
      </c>
      <c r="I105" s="59" t="n">
        <v>14531</v>
      </c>
      <c r="J105" s="16" t="n">
        <f aca="false">I105/E105</f>
        <v>0.379627452517177</v>
      </c>
      <c r="K105" s="16" t="n">
        <f aca="false">I105/(I105+M105)</f>
        <v>0.871947194719472</v>
      </c>
      <c r="L105" s="18" t="n">
        <f aca="false">M105-M104</f>
        <v>43</v>
      </c>
      <c r="M105" s="58" t="n">
        <v>2134</v>
      </c>
      <c r="N105" s="17" t="n">
        <f aca="true">IF(A105&lt;NOW(), M105/E105,"")</f>
        <v>0.0557514956762547</v>
      </c>
      <c r="O105" s="16" t="n">
        <f aca="false">M105/(M105+I105)</f>
        <v>0.128052805280528</v>
      </c>
      <c r="P105" s="41" t="n">
        <v>13574</v>
      </c>
      <c r="Q105" s="41" t="n">
        <v>41639</v>
      </c>
      <c r="R105" s="41" t="n">
        <f aca="false">P105+Q105</f>
        <v>55213</v>
      </c>
      <c r="S105" s="41" t="n">
        <f aca="false">S104+18760</f>
        <v>514287</v>
      </c>
      <c r="T105" s="60" t="n">
        <v>322933</v>
      </c>
      <c r="U105" s="18" t="n">
        <f aca="false">T105-E105</f>
        <v>284656</v>
      </c>
      <c r="V105" s="14" t="n">
        <f aca="false">E105</f>
        <v>38277</v>
      </c>
      <c r="W105" s="62" t="n">
        <v>0</v>
      </c>
      <c r="X105" s="15" t="n">
        <f aca="false">S105-S104</f>
        <v>18760</v>
      </c>
      <c r="Y105" s="14" t="n">
        <f aca="false">T105-T104</f>
        <v>9658</v>
      </c>
      <c r="Z105" s="15" t="n">
        <f aca="false">T105/270</f>
        <v>1196.04814814815</v>
      </c>
      <c r="AA105" s="20" t="n">
        <f aca="false">S105/E105</f>
        <v>13.4359275805314</v>
      </c>
      <c r="AB105" s="20" t="n">
        <f aca="false">T105/E105</f>
        <v>8.43673746636361</v>
      </c>
      <c r="AC105" s="20" t="n">
        <f aca="false">Y105/B105</f>
        <v>11.269544924154</v>
      </c>
      <c r="AD105" s="17" t="n">
        <f aca="false">V105/T105</f>
        <v>0.118529230521501</v>
      </c>
      <c r="AE105" s="17" t="n">
        <f aca="false">(V105-V104)/((T105-T104))</f>
        <v>0.0887347276868917</v>
      </c>
      <c r="AF105" s="17" t="n">
        <f aca="false">B105/E104</f>
        <v>0.0229021913415286</v>
      </c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</row>
    <row r="106" customFormat="false" ht="15.75" hidden="false" customHeight="false" outlineLevel="0" collapsed="false">
      <c r="A106" s="63" t="n">
        <v>43997</v>
      </c>
      <c r="B106" s="12" t="n">
        <f aca="false">E106-E105</f>
        <v>1017</v>
      </c>
      <c r="C106" s="57"/>
      <c r="D106" s="57"/>
      <c r="E106" s="58" t="n">
        <v>39294</v>
      </c>
      <c r="F106" s="15" t="n">
        <f aca="false">E106-(I106+M106)</f>
        <v>21973</v>
      </c>
      <c r="G106" s="16" t="n">
        <f aca="false">F106/E106</f>
        <v>0.559194788008347</v>
      </c>
      <c r="H106" s="12" t="n">
        <f aca="false">I106-I105</f>
        <v>592</v>
      </c>
      <c r="I106" s="59" t="n">
        <v>15123</v>
      </c>
      <c r="J106" s="16" t="n">
        <f aca="false">I106/E106</f>
        <v>0.384867918766224</v>
      </c>
      <c r="K106" s="16" t="n">
        <f aca="false">I106/(I106+M106)</f>
        <v>0.873102014895214</v>
      </c>
      <c r="L106" s="18" t="n">
        <f aca="false">M106-M105</f>
        <v>64</v>
      </c>
      <c r="M106" s="58" t="n">
        <v>2198</v>
      </c>
      <c r="N106" s="17" t="n">
        <f aca="true">IF(A106&lt;NOW(), M106/E106,"")</f>
        <v>0.0559372932254288</v>
      </c>
      <c r="O106" s="16" t="n">
        <f aca="false">M106/(M106+I106)</f>
        <v>0.126897985104786</v>
      </c>
      <c r="P106" s="41" t="n">
        <v>13649</v>
      </c>
      <c r="Q106" s="41" t="n">
        <v>36744</v>
      </c>
      <c r="R106" s="41" t="n">
        <f aca="false">P106+Q106</f>
        <v>50393</v>
      </c>
      <c r="S106" s="41" t="n">
        <f aca="false">S105+8776</f>
        <v>523063</v>
      </c>
      <c r="T106" s="60" t="n">
        <v>329190</v>
      </c>
      <c r="U106" s="18" t="n">
        <f aca="false">T106-E106</f>
        <v>289896</v>
      </c>
      <c r="V106" s="14" t="n">
        <f aca="false">E106</f>
        <v>39294</v>
      </c>
      <c r="W106" s="62" t="n">
        <v>0</v>
      </c>
      <c r="X106" s="15" t="n">
        <f aca="false">S106-S105</f>
        <v>8776</v>
      </c>
      <c r="Y106" s="14" t="n">
        <f aca="false">T106-T105</f>
        <v>6257</v>
      </c>
      <c r="Z106" s="15" t="n">
        <f aca="false">T106/270</f>
        <v>1219.22222222222</v>
      </c>
      <c r="AA106" s="20" t="n">
        <f aca="false">S106/E106</f>
        <v>13.3115233877946</v>
      </c>
      <c r="AB106" s="20" t="n">
        <f aca="false">T106/E106</f>
        <v>8.37761490303863</v>
      </c>
      <c r="AC106" s="20" t="n">
        <f aca="false">Y106/B106</f>
        <v>6.15240904621436</v>
      </c>
      <c r="AD106" s="17" t="n">
        <f aca="false">V106/T106</f>
        <v>0.119365715847991</v>
      </c>
      <c r="AE106" s="17" t="n">
        <f aca="false">(V106-V105)/((T106-T105))</f>
        <v>0.162537957487614</v>
      </c>
      <c r="AF106" s="17" t="n">
        <f aca="false">B106/E105</f>
        <v>0.0265694803667999</v>
      </c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</row>
    <row r="107" customFormat="false" ht="15.75" hidden="false" customHeight="false" outlineLevel="0" collapsed="false">
      <c r="A107" s="63" t="n">
        <v>43998</v>
      </c>
      <c r="B107" s="12" t="n">
        <f aca="false">E107-E106</f>
        <v>1106</v>
      </c>
      <c r="C107" s="57"/>
      <c r="D107" s="57"/>
      <c r="E107" s="58" t="n">
        <v>40400</v>
      </c>
      <c r="F107" s="15" t="n">
        <f aca="false">E107-(I107+M107)</f>
        <v>22466</v>
      </c>
      <c r="G107" s="16" t="n">
        <f aca="false">F107/E107</f>
        <v>0.556089108910891</v>
      </c>
      <c r="H107" s="12" t="n">
        <f aca="false">I107-I106</f>
        <v>580</v>
      </c>
      <c r="I107" s="59" t="n">
        <v>15703</v>
      </c>
      <c r="J107" s="16" t="n">
        <f aca="false">I107/E107</f>
        <v>0.388688118811881</v>
      </c>
      <c r="K107" s="16" t="n">
        <f aca="false">I107/(I107+M107)</f>
        <v>0.875599420095907</v>
      </c>
      <c r="L107" s="18" t="n">
        <f aca="false">M107-M106</f>
        <v>33</v>
      </c>
      <c r="M107" s="58" t="n">
        <v>2231</v>
      </c>
      <c r="N107" s="17" t="n">
        <f aca="true">IF(A107&lt;NOW(), M107/E107,"")</f>
        <v>0.0552227722772277</v>
      </c>
      <c r="O107" s="16" t="n">
        <f aca="false">M107/(M107+I107)</f>
        <v>0.124400579904093</v>
      </c>
      <c r="P107" s="41" t="n">
        <v>13510</v>
      </c>
      <c r="Q107" s="41" t="n">
        <v>29124</v>
      </c>
      <c r="R107" s="41" t="n">
        <f aca="false">P107+Q107</f>
        <v>42634</v>
      </c>
      <c r="S107" s="41" t="n">
        <v>540115</v>
      </c>
      <c r="T107" s="60" t="n">
        <v>339309</v>
      </c>
      <c r="U107" s="18" t="n">
        <f aca="false">T107-E107</f>
        <v>298909</v>
      </c>
      <c r="V107" s="14" t="n">
        <f aca="false">E107</f>
        <v>40400</v>
      </c>
      <c r="W107" s="62" t="n">
        <v>0</v>
      </c>
      <c r="X107" s="15" t="n">
        <f aca="false">S107-S106</f>
        <v>17052</v>
      </c>
      <c r="Y107" s="14" t="n">
        <f aca="false">T107-T106</f>
        <v>10119</v>
      </c>
      <c r="Z107" s="15" t="n">
        <f aca="false">T107/270</f>
        <v>1256.7</v>
      </c>
      <c r="AA107" s="20" t="n">
        <f aca="false">S107/E107</f>
        <v>13.3691831683168</v>
      </c>
      <c r="AB107" s="20" t="n">
        <f aca="false">T107/E107</f>
        <v>8.39873762376238</v>
      </c>
      <c r="AC107" s="20" t="n">
        <f aca="false">Y107/B107</f>
        <v>9.14918625678119</v>
      </c>
      <c r="AD107" s="17" t="n">
        <f aca="false">V107/T107</f>
        <v>0.119065512556401</v>
      </c>
      <c r="AE107" s="17" t="n">
        <f aca="false">(V107-V106)/((T107-T106))</f>
        <v>0.109299337879237</v>
      </c>
      <c r="AF107" s="17" t="n">
        <f aca="false">B107/E106</f>
        <v>0.0281467908586553</v>
      </c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</row>
    <row r="108" customFormat="false" ht="15.75" hidden="false" customHeight="false" outlineLevel="0" collapsed="false">
      <c r="A108" s="63" t="n">
        <v>43999</v>
      </c>
      <c r="B108" s="12" t="n">
        <f aca="false">E108-E107</f>
        <v>1031</v>
      </c>
      <c r="C108" s="57"/>
      <c r="D108" s="57"/>
      <c r="E108" s="58" t="n">
        <v>41431</v>
      </c>
      <c r="F108" s="15" t="n">
        <f aca="false">E108-(I108+M108)</f>
        <v>22912</v>
      </c>
      <c r="G108" s="16" t="n">
        <f aca="false">F108/E108</f>
        <v>0.553015857691101</v>
      </c>
      <c r="H108" s="12" t="n">
        <f aca="false">I108-I107</f>
        <v>540</v>
      </c>
      <c r="I108" s="59" t="n">
        <v>16243</v>
      </c>
      <c r="J108" s="16" t="n">
        <f aca="false">I108/E108</f>
        <v>0.392049431585045</v>
      </c>
      <c r="K108" s="16" t="n">
        <f aca="false">I108/(I108+M108)</f>
        <v>0.877099195420919</v>
      </c>
      <c r="L108" s="18" t="n">
        <f aca="false">M108-M107</f>
        <v>45</v>
      </c>
      <c r="M108" s="58" t="n">
        <v>2276</v>
      </c>
      <c r="N108" s="17" t="n">
        <f aca="true">IF(A108&lt;NOW(), M108/E108,"")</f>
        <v>0.0549347107238541</v>
      </c>
      <c r="O108" s="16" t="n">
        <f aca="false">M108/(M108+I108)</f>
        <v>0.122900804579081</v>
      </c>
      <c r="P108" s="41" t="n">
        <v>13279</v>
      </c>
      <c r="Q108" s="41" t="n">
        <v>42714</v>
      </c>
      <c r="R108" s="41" t="n">
        <f aca="false">P108+Q108</f>
        <v>55993</v>
      </c>
      <c r="S108" s="41" t="n">
        <f aca="false">S107+19757</f>
        <v>559872</v>
      </c>
      <c r="T108" s="60" t="n">
        <v>348278</v>
      </c>
      <c r="U108" s="18" t="n">
        <f aca="false">T108-E108</f>
        <v>306847</v>
      </c>
      <c r="V108" s="14" t="n">
        <f aca="false">E108</f>
        <v>41431</v>
      </c>
      <c r="W108" s="62" t="n">
        <v>0</v>
      </c>
      <c r="X108" s="15" t="n">
        <f aca="false">S108-S107</f>
        <v>19757</v>
      </c>
      <c r="Y108" s="14" t="n">
        <f aca="false">T108-T107</f>
        <v>8969</v>
      </c>
      <c r="Z108" s="15" t="n">
        <f aca="false">T108/270</f>
        <v>1289.91851851852</v>
      </c>
      <c r="AA108" s="20" t="n">
        <f aca="false">S108/E108</f>
        <v>13.5133595616809</v>
      </c>
      <c r="AB108" s="20" t="n">
        <f aca="false">T108/E108</f>
        <v>8.40621756655644</v>
      </c>
      <c r="AC108" s="20" t="n">
        <f aca="false">Y108/B108</f>
        <v>8.69932104752667</v>
      </c>
      <c r="AD108" s="17" t="n">
        <f aca="false">V108/T108</f>
        <v>0.118959566782857</v>
      </c>
      <c r="AE108" s="17" t="n">
        <f aca="false">(V108-V107)/((T108-T107))</f>
        <v>0.114951499609767</v>
      </c>
      <c r="AF108" s="17" t="n">
        <f aca="false">B108/E107</f>
        <v>0.025519801980198</v>
      </c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</row>
    <row r="109" customFormat="false" ht="15.75" hidden="false" customHeight="false" outlineLevel="0" collapsed="false">
      <c r="A109" s="63" t="n">
        <v>44000</v>
      </c>
      <c r="B109" s="12" t="n">
        <f aca="false">E109-E108</f>
        <v>1331</v>
      </c>
      <c r="C109" s="57"/>
      <c r="D109" s="57"/>
      <c r="E109" s="58" t="n">
        <v>42762</v>
      </c>
      <c r="F109" s="15" t="n">
        <f aca="false">E109-(I109+M109)</f>
        <v>23625</v>
      </c>
      <c r="G109" s="16" t="n">
        <f aca="false">F109/E109</f>
        <v>0.552476497825172</v>
      </c>
      <c r="H109" s="12" t="n">
        <f aca="false">I109-I108</f>
        <v>555</v>
      </c>
      <c r="I109" s="59" t="n">
        <v>16798</v>
      </c>
      <c r="J109" s="16" t="n">
        <f aca="false">I109/E109</f>
        <v>0.392825405734063</v>
      </c>
      <c r="K109" s="16" t="n">
        <f aca="false">I109/(I109+M109)</f>
        <v>0.877776035951298</v>
      </c>
      <c r="L109" s="18" t="n">
        <f aca="false">M109-M108</f>
        <v>63</v>
      </c>
      <c r="M109" s="58" t="n">
        <v>2339</v>
      </c>
      <c r="N109" s="17" t="n">
        <f aca="true">IF(A109&lt;NOW(), M109/E109,"")</f>
        <v>0.0546980964407652</v>
      </c>
      <c r="O109" s="16" t="n">
        <f aca="false">M109/(M109+I109)</f>
        <v>0.122223964048701</v>
      </c>
      <c r="P109" s="41" t="n">
        <v>17923</v>
      </c>
      <c r="Q109" s="41" t="n">
        <v>36698</v>
      </c>
      <c r="R109" s="41" t="n">
        <f aca="false">P109+Q109</f>
        <v>54621</v>
      </c>
      <c r="S109" s="41" t="n">
        <f aca="false">S108+20650</f>
        <v>580522</v>
      </c>
      <c r="T109" s="60" t="n">
        <v>358659</v>
      </c>
      <c r="U109" s="18" t="n">
        <f aca="false">T109-E109</f>
        <v>315897</v>
      </c>
      <c r="V109" s="14" t="n">
        <f aca="false">E109</f>
        <v>42762</v>
      </c>
      <c r="W109" s="62" t="n">
        <v>0</v>
      </c>
      <c r="X109" s="15" t="n">
        <f aca="false">S109-S108</f>
        <v>20650</v>
      </c>
      <c r="Y109" s="14" t="n">
        <f aca="false">T109-T108</f>
        <v>10381</v>
      </c>
      <c r="Z109" s="15" t="n">
        <f aca="false">T109/270</f>
        <v>1328.36666666667</v>
      </c>
      <c r="AA109" s="20" t="n">
        <f aca="false">S109/E109</f>
        <v>13.5756512791731</v>
      </c>
      <c r="AB109" s="20" t="n">
        <f aca="false">T109/E109</f>
        <v>8.38732987231654</v>
      </c>
      <c r="AC109" s="20" t="n">
        <f aca="false">Y109/B109</f>
        <v>7.79939894815928</v>
      </c>
      <c r="AD109" s="17" t="n">
        <f aca="false">V109/T109</f>
        <v>0.119227455605464</v>
      </c>
      <c r="AE109" s="17" t="n">
        <f aca="false">(V109-V108)/((T109-T108))</f>
        <v>0.128215008188036</v>
      </c>
      <c r="AF109" s="17" t="n">
        <f aca="false">B109/E108</f>
        <v>0.0321257029760324</v>
      </c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</row>
    <row r="110" customFormat="false" ht="15.75" hidden="false" customHeight="false" outlineLevel="0" collapsed="false">
      <c r="A110" s="63" t="n">
        <v>44001</v>
      </c>
      <c r="B110" s="12" t="n">
        <f aca="false">E110-E109</f>
        <v>1041</v>
      </c>
      <c r="C110" s="57"/>
      <c r="D110" s="57"/>
      <c r="E110" s="58" t="n">
        <v>43803</v>
      </c>
      <c r="F110" s="15" t="n">
        <f aca="false">E110-(I110+M110)</f>
        <v>24081</v>
      </c>
      <c r="G110" s="16" t="n">
        <f aca="false">F110/E110</f>
        <v>0.549756865968084</v>
      </c>
      <c r="H110" s="12" t="n">
        <f aca="false">I110-I109</f>
        <v>551</v>
      </c>
      <c r="I110" s="59" t="n">
        <v>17349</v>
      </c>
      <c r="J110" s="16" t="n">
        <f aca="false">I110/E110</f>
        <v>0.396068762413533</v>
      </c>
      <c r="K110" s="16" t="n">
        <f aca="false">I110/(I110+M110)</f>
        <v>0.879677517493155</v>
      </c>
      <c r="L110" s="18" t="n">
        <f aca="false">M110-M109</f>
        <v>34</v>
      </c>
      <c r="M110" s="58" t="n">
        <v>2373</v>
      </c>
      <c r="N110" s="17" t="n">
        <f aca="true">IF(A110&lt;NOW(), M110/E110,"")</f>
        <v>0.0541743716183823</v>
      </c>
      <c r="O110" s="16" t="n">
        <f aca="false">M110/(M110+I110)</f>
        <v>0.120322482506845</v>
      </c>
      <c r="P110" s="41" t="n">
        <v>13211</v>
      </c>
      <c r="Q110" s="41" t="n">
        <v>36464</v>
      </c>
      <c r="R110" s="41" t="n">
        <f aca="false">P110+Q110</f>
        <v>49675</v>
      </c>
      <c r="S110" s="41" t="n">
        <f aca="false">S109+20717</f>
        <v>601239</v>
      </c>
      <c r="T110" s="60" t="n">
        <v>366581</v>
      </c>
      <c r="U110" s="18" t="n">
        <f aca="false">T110-E110</f>
        <v>322778</v>
      </c>
      <c r="V110" s="14" t="n">
        <f aca="false">E110</f>
        <v>43803</v>
      </c>
      <c r="W110" s="62" t="n">
        <v>0</v>
      </c>
      <c r="X110" s="15" t="n">
        <f aca="false">S110-S109</f>
        <v>20717</v>
      </c>
      <c r="Y110" s="14" t="n">
        <f aca="false">T110-T109</f>
        <v>7922</v>
      </c>
      <c r="Z110" s="15" t="n">
        <f aca="false">T110/270</f>
        <v>1357.70740740741</v>
      </c>
      <c r="AA110" s="20" t="n">
        <f aca="false">S110/E110</f>
        <v>13.7259776727621</v>
      </c>
      <c r="AB110" s="20" t="n">
        <f aca="false">T110/E110</f>
        <v>8.36885601442824</v>
      </c>
      <c r="AC110" s="20" t="n">
        <f aca="false">Y110/B110</f>
        <v>7.60999039385207</v>
      </c>
      <c r="AD110" s="17" t="n">
        <f aca="false">V110/T110</f>
        <v>0.119490644632428</v>
      </c>
      <c r="AE110" s="17" t="n">
        <f aca="false">(V110-V109)/((T110-T109))</f>
        <v>0.131406210552891</v>
      </c>
      <c r="AF110" s="17" t="n">
        <f aca="false">B110/E109</f>
        <v>0.0243440437771853</v>
      </c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</row>
    <row r="111" customFormat="false" ht="15.75" hidden="false" customHeight="false" outlineLevel="0" collapsed="false">
      <c r="A111" s="63" t="n">
        <v>44002</v>
      </c>
      <c r="B111" s="12" t="n">
        <f aca="false">E111-E110</f>
        <v>1226</v>
      </c>
      <c r="C111" s="57"/>
      <c r="D111" s="57"/>
      <c r="E111" s="58" t="n">
        <v>45029</v>
      </c>
      <c r="F111" s="15" t="n">
        <f aca="false">E111-(I111+M111)</f>
        <v>24717</v>
      </c>
      <c r="G111" s="16" t="n">
        <f aca="false">F111/E111</f>
        <v>0.548912922783095</v>
      </c>
      <c r="H111" s="12" t="n">
        <f aca="false">I111-I110</f>
        <v>534</v>
      </c>
      <c r="I111" s="59" t="n">
        <v>17883</v>
      </c>
      <c r="J111" s="16" t="n">
        <f aca="false">I111/E111</f>
        <v>0.397144062715139</v>
      </c>
      <c r="K111" s="16" t="n">
        <f aca="false">I111/(I111+M111)</f>
        <v>0.880415517920441</v>
      </c>
      <c r="L111" s="18" t="n">
        <f aca="false">M111-M110</f>
        <v>56</v>
      </c>
      <c r="M111" s="58" t="n">
        <v>2429</v>
      </c>
      <c r="N111" s="17" t="n">
        <f aca="true">IF(A111&lt;NOW(), M111/E111,"")</f>
        <v>0.0539430145017655</v>
      </c>
      <c r="O111" s="16" t="n">
        <f aca="false">M111/(M111+I111)</f>
        <v>0.119584482079559</v>
      </c>
      <c r="P111" s="41" t="n">
        <v>13150</v>
      </c>
      <c r="Q111" s="41" t="n">
        <v>37336</v>
      </c>
      <c r="R111" s="41" t="n">
        <f aca="false">P111+Q111</f>
        <v>50486</v>
      </c>
      <c r="S111" s="41" t="n">
        <f aca="false">S110+19917</f>
        <v>621156</v>
      </c>
      <c r="T111" s="60" t="n">
        <v>374458</v>
      </c>
      <c r="U111" s="18" t="n">
        <f aca="false">T111-E111</f>
        <v>329429</v>
      </c>
      <c r="V111" s="14" t="n">
        <f aca="false">E111</f>
        <v>45029</v>
      </c>
      <c r="W111" s="62" t="n">
        <v>0</v>
      </c>
      <c r="X111" s="15" t="n">
        <f aca="false">S111-S110</f>
        <v>19917</v>
      </c>
      <c r="Y111" s="14" t="n">
        <f aca="false">T111-T110</f>
        <v>7877</v>
      </c>
      <c r="Z111" s="15" t="n">
        <f aca="false">T111/270</f>
        <v>1386.88148148148</v>
      </c>
      <c r="AA111" s="20" t="n">
        <f aca="false">S111/E111</f>
        <v>13.7945768282662</v>
      </c>
      <c r="AB111" s="20" t="n">
        <f aca="false">T111/E111</f>
        <v>8.31592973417131</v>
      </c>
      <c r="AC111" s="20" t="n">
        <f aca="false">Y111/B111</f>
        <v>6.42495921696574</v>
      </c>
      <c r="AD111" s="17" t="n">
        <f aca="false">V111/T111</f>
        <v>0.120251136309012</v>
      </c>
      <c r="AE111" s="17" t="n">
        <f aca="false">(V111-V110)/((T111-T110))</f>
        <v>0.155643011298718</v>
      </c>
      <c r="AF111" s="17" t="n">
        <f aca="false">B111/E110</f>
        <v>0.0279889505285026</v>
      </c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</row>
    <row r="112" customFormat="false" ht="15.75" hidden="false" customHeight="false" outlineLevel="0" collapsed="false">
      <c r="A112" s="63" t="n">
        <v>44003</v>
      </c>
      <c r="B112" s="12" t="n">
        <f aca="false">E112-E111</f>
        <v>862</v>
      </c>
      <c r="C112" s="57"/>
      <c r="D112" s="57"/>
      <c r="E112" s="58" t="n">
        <v>45891</v>
      </c>
      <c r="F112" s="15" t="n">
        <f aca="false">E112-(I112+M112)</f>
        <v>25022</v>
      </c>
      <c r="G112" s="16" t="n">
        <f aca="false">F112/E112</f>
        <v>0.545248523675666</v>
      </c>
      <c r="H112" s="12" t="n">
        <f aca="false">I112-I111</f>
        <v>521</v>
      </c>
      <c r="I112" s="59" t="n">
        <v>18404</v>
      </c>
      <c r="J112" s="16" t="n">
        <f aca="false">I112/E112</f>
        <v>0.401037240417511</v>
      </c>
      <c r="K112" s="16" t="n">
        <f aca="false">I112/(I112+M112)</f>
        <v>0.881882217643394</v>
      </c>
      <c r="L112" s="18" t="n">
        <f aca="false">M112-M111</f>
        <v>36</v>
      </c>
      <c r="M112" s="58" t="n">
        <v>2465</v>
      </c>
      <c r="N112" s="17" t="n">
        <f aca="true">IF(A112&lt;NOW(), M112/E112,"")</f>
        <v>0.0537142359068227</v>
      </c>
      <c r="O112" s="16" t="n">
        <f aca="false">M112/(M112+I112)</f>
        <v>0.118117782356605</v>
      </c>
      <c r="P112" s="41" t="n">
        <v>13225</v>
      </c>
      <c r="Q112" s="41" t="n">
        <v>56436</v>
      </c>
      <c r="R112" s="41" t="n">
        <f aca="false">P112+Q112</f>
        <v>69661</v>
      </c>
      <c r="S112" s="41" t="n">
        <f aca="false">S111+18229</f>
        <v>639385</v>
      </c>
      <c r="T112" s="60" t="n">
        <v>383105</v>
      </c>
      <c r="U112" s="18" t="n">
        <f aca="false">T112-E112</f>
        <v>337214</v>
      </c>
      <c r="V112" s="14" t="n">
        <f aca="false">E112</f>
        <v>45891</v>
      </c>
      <c r="W112" s="62" t="n">
        <v>0</v>
      </c>
      <c r="X112" s="15" t="n">
        <f aca="false">S112-S111</f>
        <v>18229</v>
      </c>
      <c r="Y112" s="14" t="n">
        <f aca="false">T112-T111</f>
        <v>8647</v>
      </c>
      <c r="Z112" s="15" t="n">
        <f aca="false">T112/270</f>
        <v>1418.90740740741</v>
      </c>
      <c r="AA112" s="20" t="n">
        <f aca="false">S112/E112</f>
        <v>13.9326883266872</v>
      </c>
      <c r="AB112" s="20" t="n">
        <f aca="false">T112/E112</f>
        <v>8.34815105358349</v>
      </c>
      <c r="AC112" s="20" t="n">
        <f aca="false">Y112/B112</f>
        <v>10.0313225058005</v>
      </c>
      <c r="AD112" s="17" t="n">
        <f aca="false">V112/T112</f>
        <v>0.119787003562992</v>
      </c>
      <c r="AE112" s="17" t="n">
        <f aca="false">(V112-V111)/((T112-T111))</f>
        <v>0.0996877529779114</v>
      </c>
      <c r="AF112" s="17" t="n">
        <f aca="false">B112/E111</f>
        <v>0.0191432188145417</v>
      </c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</row>
    <row r="113" customFormat="false" ht="15.75" hidden="false" customHeight="false" outlineLevel="0" collapsed="false">
      <c r="A113" s="63" t="n">
        <v>44004</v>
      </c>
      <c r="B113" s="12" t="n">
        <f aca="false">E113-E112</f>
        <v>954</v>
      </c>
      <c r="C113" s="57"/>
      <c r="D113" s="57"/>
      <c r="E113" s="58" t="n">
        <v>46845</v>
      </c>
      <c r="F113" s="15" t="n">
        <f aca="false">E113-(I113+M113)</f>
        <v>25610</v>
      </c>
      <c r="G113" s="16" t="n">
        <f aca="false">F113/E113</f>
        <v>0.546696552460241</v>
      </c>
      <c r="H113" s="12" t="n">
        <f aca="false">I113-I112</f>
        <v>331</v>
      </c>
      <c r="I113" s="59" t="n">
        <v>18735</v>
      </c>
      <c r="J113" s="16" t="n">
        <f aca="false">I113/E113</f>
        <v>0.399935959013769</v>
      </c>
      <c r="K113" s="16" t="n">
        <f aca="false">I113/(I113+M113)</f>
        <v>0.882269837532376</v>
      </c>
      <c r="L113" s="18" t="n">
        <f aca="false">M113-M112</f>
        <v>35</v>
      </c>
      <c r="M113" s="58" t="n">
        <v>2500</v>
      </c>
      <c r="N113" s="17" t="n">
        <f aca="true">IF(A113&lt;NOW(), M113/E113,"")</f>
        <v>0.05336748852599</v>
      </c>
      <c r="O113" s="16" t="n">
        <f aca="false">M113/(M113+I113)</f>
        <v>0.117730162467624</v>
      </c>
      <c r="P113" s="41" t="n">
        <v>12999</v>
      </c>
      <c r="Q113" s="41" t="n">
        <v>43500</v>
      </c>
      <c r="R113" s="41" t="n">
        <f aca="false">P113+Q113</f>
        <v>56499</v>
      </c>
      <c r="S113" s="41" t="n">
        <v>650311</v>
      </c>
      <c r="T113" s="60" t="n">
        <v>393117</v>
      </c>
      <c r="U113" s="18" t="n">
        <f aca="false">T113-E113</f>
        <v>346272</v>
      </c>
      <c r="V113" s="14" t="n">
        <f aca="false">E113</f>
        <v>46845</v>
      </c>
      <c r="W113" s="62" t="n">
        <v>0</v>
      </c>
      <c r="X113" s="15" t="n">
        <f aca="false">S113-S112</f>
        <v>10926</v>
      </c>
      <c r="Y113" s="14" t="n">
        <f aca="false">T113-T112</f>
        <v>10012</v>
      </c>
      <c r="Z113" s="15" t="n">
        <f aca="false">T113/270</f>
        <v>1455.98888888889</v>
      </c>
      <c r="AA113" s="20" t="n">
        <f aca="false">S113/E113</f>
        <v>13.88218593233</v>
      </c>
      <c r="AB113" s="20" t="n">
        <f aca="false">T113/E113</f>
        <v>8.39186679474864</v>
      </c>
      <c r="AC113" s="20" t="n">
        <f aca="false">Y113/B113</f>
        <v>10.4947589098533</v>
      </c>
      <c r="AD113" s="17" t="n">
        <f aca="false">V113/T113</f>
        <v>0.11916299727562</v>
      </c>
      <c r="AE113" s="17" t="n">
        <f aca="false">(V113-V112)/((T113-T112))</f>
        <v>0.0952856572113464</v>
      </c>
      <c r="AF113" s="17" t="n">
        <f aca="false">B113/E112</f>
        <v>0.0207883898803687</v>
      </c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</row>
    <row r="114" customFormat="false" ht="15.75" hidden="false" customHeight="false" outlineLevel="0" collapsed="false">
      <c r="A114" s="63" t="n">
        <v>44005</v>
      </c>
      <c r="B114" s="12" t="n">
        <f aca="false">E114-E113</f>
        <v>1051</v>
      </c>
      <c r="C114" s="57"/>
      <c r="D114" s="57"/>
      <c r="E114" s="58" t="n">
        <v>47896</v>
      </c>
      <c r="F114" s="15" t="n">
        <f aca="false">E114-(I114+M114)</f>
        <v>26120</v>
      </c>
      <c r="G114" s="16" t="n">
        <f aca="false">F114/E114</f>
        <v>0.545348254551528</v>
      </c>
      <c r="H114" s="12" t="n">
        <f aca="false">I114-I113</f>
        <v>506</v>
      </c>
      <c r="I114" s="59" t="n">
        <v>19241</v>
      </c>
      <c r="J114" s="16" t="n">
        <f aca="false">I114/E114</f>
        <v>0.401724569901453</v>
      </c>
      <c r="K114" s="16" t="n">
        <f aca="false">I114/(I114+M114)</f>
        <v>0.883587435709038</v>
      </c>
      <c r="L114" s="18" t="n">
        <f aca="false">M114-M113</f>
        <v>35</v>
      </c>
      <c r="M114" s="58" t="n">
        <v>2535</v>
      </c>
      <c r="N114" s="17" t="n">
        <f aca="true">IF(A114&lt;NOW(), M114/E114,"")</f>
        <v>0.0529271755470185</v>
      </c>
      <c r="O114" s="16" t="n">
        <f aca="false">M114/(M114+I114)</f>
        <v>0.116412564290963</v>
      </c>
      <c r="P114" s="41" t="n">
        <v>13348</v>
      </c>
      <c r="Q114" s="41" t="n">
        <v>35983</v>
      </c>
      <c r="R114" s="41" t="n">
        <f aca="false">P114+Q114</f>
        <v>49331</v>
      </c>
      <c r="S114" s="41" t="n">
        <v>668219</v>
      </c>
      <c r="T114" s="60" t="n">
        <v>401681</v>
      </c>
      <c r="U114" s="18" t="n">
        <f aca="false">T114-E114</f>
        <v>353785</v>
      </c>
      <c r="V114" s="14" t="n">
        <f aca="false">E114</f>
        <v>47896</v>
      </c>
      <c r="W114" s="62" t="n">
        <v>0</v>
      </c>
      <c r="X114" s="15" t="n">
        <f aca="false">S114-S113</f>
        <v>17908</v>
      </c>
      <c r="Y114" s="14" t="n">
        <f aca="false">T114-T113</f>
        <v>8564</v>
      </c>
      <c r="Z114" s="15" t="n">
        <f aca="false">T114/270</f>
        <v>1487.70740740741</v>
      </c>
      <c r="AA114" s="20" t="n">
        <f aca="false">S114/E114</f>
        <v>13.9514573242024</v>
      </c>
      <c r="AB114" s="20" t="n">
        <f aca="false">T114/E114</f>
        <v>8.38652497077</v>
      </c>
      <c r="AC114" s="20" t="n">
        <f aca="false">Y114/B114</f>
        <v>8.14843006660323</v>
      </c>
      <c r="AD114" s="17" t="n">
        <f aca="false">V114/T114</f>
        <v>0.119238898528932</v>
      </c>
      <c r="AE114" s="17" t="n">
        <f aca="false">(V114-V113)/((T114-T113))</f>
        <v>0.122723026623073</v>
      </c>
      <c r="AF114" s="17" t="n">
        <f aca="false">B114/E113</f>
        <v>0.0224356921763262</v>
      </c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</row>
    <row r="115" customFormat="false" ht="15.75" hidden="false" customHeight="false" outlineLevel="0" collapsed="false">
      <c r="A115" s="63" t="n">
        <v>44006</v>
      </c>
      <c r="B115" s="12" t="n">
        <f aca="false">E115-E114</f>
        <v>1113</v>
      </c>
      <c r="C115" s="57"/>
      <c r="D115" s="57"/>
      <c r="E115" s="58" t="n">
        <v>49009</v>
      </c>
      <c r="F115" s="15" t="n">
        <f aca="false">E115-(I115+M115)</f>
        <v>26778</v>
      </c>
      <c r="G115" s="16" t="n">
        <f aca="false">F115/E115</f>
        <v>0.546389438674529</v>
      </c>
      <c r="H115" s="12" t="n">
        <f aca="false">I115-I114</f>
        <v>417</v>
      </c>
      <c r="I115" s="59" t="n">
        <v>19658</v>
      </c>
      <c r="J115" s="16" t="n">
        <f aca="false">I115/E115</f>
        <v>0.401110000204044</v>
      </c>
      <c r="K115" s="16" t="n">
        <f aca="false">I115/(I115+M115)</f>
        <v>0.884260717016778</v>
      </c>
      <c r="L115" s="18" t="n">
        <f aca="false">M115-M114</f>
        <v>38</v>
      </c>
      <c r="M115" s="58" t="n">
        <v>2573</v>
      </c>
      <c r="N115" s="17" t="n">
        <f aca="true">IF(A115&lt;NOW(), M115/E115,"")</f>
        <v>0.0525005611214267</v>
      </c>
      <c r="O115" s="16" t="n">
        <f aca="false">M115/(M115+I115)</f>
        <v>0.115739282983222</v>
      </c>
      <c r="P115" s="41" t="n">
        <v>13069</v>
      </c>
      <c r="Q115" s="41" t="n">
        <v>36648</v>
      </c>
      <c r="R115" s="41" t="n">
        <f aca="false">P115+Q115</f>
        <v>49717</v>
      </c>
      <c r="S115" s="41" t="n">
        <v>689452</v>
      </c>
      <c r="T115" s="60" t="n">
        <v>413919</v>
      </c>
      <c r="U115" s="18" t="n">
        <f aca="false">T115-E115</f>
        <v>364910</v>
      </c>
      <c r="V115" s="14" t="n">
        <f aca="false">E115</f>
        <v>49009</v>
      </c>
      <c r="W115" s="62" t="n">
        <v>0</v>
      </c>
      <c r="X115" s="15" t="n">
        <f aca="false">S115-S114</f>
        <v>21233</v>
      </c>
      <c r="Y115" s="14" t="n">
        <f aca="false">T115-T114</f>
        <v>12238</v>
      </c>
      <c r="Z115" s="15" t="n">
        <f aca="false">T115/270</f>
        <v>1533.03333333333</v>
      </c>
      <c r="AA115" s="20" t="n">
        <f aca="false">S115/E115</f>
        <v>14.0678650860046</v>
      </c>
      <c r="AB115" s="20" t="n">
        <f aca="false">T115/E115</f>
        <v>8.44577526576751</v>
      </c>
      <c r="AC115" s="20" t="n">
        <f aca="false">Y115/B115</f>
        <v>10.9955076370171</v>
      </c>
      <c r="AD115" s="17" t="n">
        <f aca="false">V115/T115</f>
        <v>0.118402392738676</v>
      </c>
      <c r="AE115" s="17" t="n">
        <f aca="false">(V115-V114)/((T115-T114))</f>
        <v>0.0909462330446151</v>
      </c>
      <c r="AF115" s="17" t="n">
        <f aca="false">B115/E114</f>
        <v>0.0232378486721229</v>
      </c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</row>
    <row r="116" customFormat="false" ht="15.75" hidden="false" customHeight="false" outlineLevel="0" collapsed="false">
      <c r="A116" s="63" t="n">
        <v>44007</v>
      </c>
      <c r="B116" s="12" t="n">
        <f aca="false">E116-E115</f>
        <v>1178</v>
      </c>
      <c r="C116" s="57"/>
      <c r="D116" s="57"/>
      <c r="E116" s="58" t="n">
        <v>50187</v>
      </c>
      <c r="F116" s="15" t="n">
        <f aca="false">E116-(I116+M116)</f>
        <v>27118</v>
      </c>
      <c r="G116" s="16" t="n">
        <f aca="false">F116/E116</f>
        <v>0.540339131647638</v>
      </c>
      <c r="H116" s="12" t="n">
        <f aca="false">I116-I115</f>
        <v>791</v>
      </c>
      <c r="I116" s="59" t="n">
        <v>20449</v>
      </c>
      <c r="J116" s="16" t="n">
        <f aca="false">I116/E116</f>
        <v>0.407456114133142</v>
      </c>
      <c r="K116" s="16" t="n">
        <f aca="false">I116/(I116+M116)</f>
        <v>0.886427673501235</v>
      </c>
      <c r="L116" s="18" t="n">
        <f aca="false">M116-M115</f>
        <v>47</v>
      </c>
      <c r="M116" s="58" t="n">
        <v>2620</v>
      </c>
      <c r="N116" s="17" t="n">
        <f aca="true">IF(A116&lt;NOW(), M116/E116,"")</f>
        <v>0.0522047542192201</v>
      </c>
      <c r="O116" s="16" t="n">
        <f aca="false">M116/(M116+I116)</f>
        <v>0.113572326498765</v>
      </c>
      <c r="P116" s="41" t="n">
        <v>13323</v>
      </c>
      <c r="Q116" s="41" t="n">
        <v>37294</v>
      </c>
      <c r="R116" s="41" t="n">
        <f aca="false">P116+Q116</f>
        <v>50617</v>
      </c>
      <c r="S116" s="41" t="n">
        <v>708962</v>
      </c>
      <c r="T116" s="60" t="n">
        <v>427158</v>
      </c>
      <c r="U116" s="18" t="n">
        <f aca="false">T116-E116</f>
        <v>376971</v>
      </c>
      <c r="V116" s="14" t="n">
        <f aca="false">E116</f>
        <v>50187</v>
      </c>
      <c r="W116" s="62" t="n">
        <v>0</v>
      </c>
      <c r="X116" s="15" t="n">
        <f aca="false">S116-S115</f>
        <v>19510</v>
      </c>
      <c r="Y116" s="14" t="n">
        <f aca="false">T116-T115</f>
        <v>13239</v>
      </c>
      <c r="Z116" s="15" t="n">
        <f aca="false">T116/270</f>
        <v>1582.06666666667</v>
      </c>
      <c r="AA116" s="20" t="n">
        <f aca="false">S116/E116</f>
        <v>14.1264072369339</v>
      </c>
      <c r="AB116" s="20" t="n">
        <f aca="false">T116/E116</f>
        <v>8.51132763464642</v>
      </c>
      <c r="AC116" s="20" t="n">
        <f aca="false">Y116/B116</f>
        <v>11.2385398981324</v>
      </c>
      <c r="AD116" s="17" t="n">
        <f aca="false">V116/T116</f>
        <v>0.117490483614962</v>
      </c>
      <c r="AE116" s="17" t="n">
        <f aca="false">(V116-V115)/((T116-T115))</f>
        <v>0.0889795301759952</v>
      </c>
      <c r="AF116" s="17" t="n">
        <f aca="false">B116/E115</f>
        <v>0.0240364014772797</v>
      </c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</row>
    <row r="117" customFormat="false" ht="15.75" hidden="false" customHeight="false" outlineLevel="0" collapsed="false">
      <c r="A117" s="63" t="n">
        <v>44008</v>
      </c>
      <c r="B117" s="12" t="n">
        <f aca="false">E117-E116</f>
        <v>1240</v>
      </c>
      <c r="C117" s="57"/>
      <c r="D117" s="57"/>
      <c r="E117" s="58" t="n">
        <v>51427</v>
      </c>
      <c r="F117" s="15" t="n">
        <f aca="false">E117-(I117+M117)</f>
        <v>27411</v>
      </c>
      <c r="G117" s="16" t="n">
        <f aca="false">F117/E117</f>
        <v>0.533007953020787</v>
      </c>
      <c r="H117" s="12" t="n">
        <f aca="false">I117-I116</f>
        <v>884</v>
      </c>
      <c r="I117" s="59" t="n">
        <v>21333</v>
      </c>
      <c r="J117" s="16" t="n">
        <f aca="false">I117/E117</f>
        <v>0.414821008419702</v>
      </c>
      <c r="K117" s="16" t="n">
        <f aca="false">I117/(I117+M117)</f>
        <v>0.888282811459027</v>
      </c>
      <c r="L117" s="18" t="n">
        <f aca="false">M117-M116</f>
        <v>63</v>
      </c>
      <c r="M117" s="58" t="n">
        <v>2683</v>
      </c>
      <c r="N117" s="17" t="n">
        <f aca="true">IF(A117&lt;NOW(), M117/E117,"")</f>
        <v>0.0521710385595115</v>
      </c>
      <c r="O117" s="16" t="n">
        <f aca="false">M117/(M117+I117)</f>
        <v>0.111717188540973</v>
      </c>
      <c r="P117" s="41" t="n">
        <v>13506</v>
      </c>
      <c r="Q117" s="41" t="n">
        <v>38381</v>
      </c>
      <c r="R117" s="41" t="n">
        <f aca="false">P117+Q117</f>
        <v>51887</v>
      </c>
      <c r="S117" s="41" t="n">
        <f aca="false">S116+22819</f>
        <v>731781</v>
      </c>
      <c r="T117" s="60" t="n">
        <v>439907</v>
      </c>
      <c r="U117" s="18" t="n">
        <f aca="false">T117-E117</f>
        <v>388480</v>
      </c>
      <c r="V117" s="14" t="n">
        <f aca="false">E117</f>
        <v>51427</v>
      </c>
      <c r="W117" s="62" t="n">
        <v>0</v>
      </c>
      <c r="X117" s="15" t="n">
        <f aca="false">S117-S116</f>
        <v>22819</v>
      </c>
      <c r="Y117" s="14" t="n">
        <f aca="false">T117-T116</f>
        <v>12749</v>
      </c>
      <c r="Z117" s="15" t="n">
        <f aca="false">T117/270</f>
        <v>1629.28518518519</v>
      </c>
      <c r="AA117" s="20" t="n">
        <f aca="false">S117/E117</f>
        <v>14.2295097905769</v>
      </c>
      <c r="AB117" s="20" t="n">
        <f aca="false">T117/E117</f>
        <v>8.55400859470706</v>
      </c>
      <c r="AC117" s="20" t="n">
        <f aca="false">Y117/B117</f>
        <v>10.2814516129032</v>
      </c>
      <c r="AD117" s="17" t="n">
        <f aca="false">V117/T117</f>
        <v>0.116904254762939</v>
      </c>
      <c r="AE117" s="17" t="n">
        <f aca="false">(V117-V116)/((T117-T116))</f>
        <v>0.0972625303945408</v>
      </c>
      <c r="AF117" s="17" t="n">
        <f aca="false">B117/E116</f>
        <v>0.0247075935999362</v>
      </c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</row>
    <row r="118" customFormat="false" ht="15.75" hidden="false" customHeight="false" outlineLevel="0" collapsed="false">
      <c r="A118" s="63" t="n">
        <v>44009</v>
      </c>
      <c r="B118" s="12" t="n">
        <f aca="false">E118-E117</f>
        <v>1385</v>
      </c>
      <c r="C118" s="57"/>
      <c r="D118" s="57"/>
      <c r="E118" s="58" t="n">
        <v>52812</v>
      </c>
      <c r="F118" s="15" t="n">
        <f aca="false">E118-(I118+M118)</f>
        <v>28183</v>
      </c>
      <c r="G118" s="16" t="n">
        <f aca="false">F118/E118</f>
        <v>0.533647655835795</v>
      </c>
      <c r="H118" s="12" t="n">
        <f aca="false">I118-I117</f>
        <v>576</v>
      </c>
      <c r="I118" s="59" t="n">
        <v>21909</v>
      </c>
      <c r="J118" s="16" t="n">
        <f aca="false">I118/E118</f>
        <v>0.414848897977732</v>
      </c>
      <c r="K118" s="16" t="n">
        <f aca="false">I118/(I118+M118)</f>
        <v>0.889561086524016</v>
      </c>
      <c r="L118" s="18" t="n">
        <f aca="false">M118-M117</f>
        <v>37</v>
      </c>
      <c r="M118" s="58" t="n">
        <v>2720</v>
      </c>
      <c r="N118" s="17" t="n">
        <f aca="true">IF(A118&lt;NOW(), M118/E118,"")</f>
        <v>0.0515034461864728</v>
      </c>
      <c r="O118" s="16" t="n">
        <f aca="false">M118/(M118+I118)</f>
        <v>0.110438913475984</v>
      </c>
      <c r="P118" s="41" t="n">
        <v>13522</v>
      </c>
      <c r="Q118" s="41" t="n">
        <v>40541</v>
      </c>
      <c r="R118" s="41" t="n">
        <f aca="false">P118+Q118</f>
        <v>54063</v>
      </c>
      <c r="S118" s="41" t="n">
        <v>753370</v>
      </c>
      <c r="T118" s="60" t="n">
        <v>449569</v>
      </c>
      <c r="U118" s="18" t="n">
        <f aca="false">T118-E118</f>
        <v>396757</v>
      </c>
      <c r="V118" s="14" t="n">
        <f aca="false">E118</f>
        <v>52812</v>
      </c>
      <c r="W118" s="62" t="n">
        <v>0</v>
      </c>
      <c r="X118" s="15" t="n">
        <f aca="false">S118-S117</f>
        <v>21589</v>
      </c>
      <c r="Y118" s="14" t="n">
        <f aca="false">T118-T117</f>
        <v>9662</v>
      </c>
      <c r="Z118" s="15" t="n">
        <f aca="false">T118/270</f>
        <v>1665.07037037037</v>
      </c>
      <c r="AA118" s="20" t="n">
        <f aca="false">S118/E118</f>
        <v>14.2651291373173</v>
      </c>
      <c r="AB118" s="20" t="n">
        <f aca="false">T118/E118</f>
        <v>8.51262970536999</v>
      </c>
      <c r="AC118" s="20" t="n">
        <f aca="false">Y118/B118</f>
        <v>6.97617328519856</v>
      </c>
      <c r="AD118" s="17" t="n">
        <f aca="false">V118/T118</f>
        <v>0.117472512562032</v>
      </c>
      <c r="AE118" s="17" t="n">
        <f aca="false">(V118-V117)/((T118-T117))</f>
        <v>0.143345063133927</v>
      </c>
      <c r="AF118" s="17" t="n">
        <f aca="false">B118/E117</f>
        <v>0.0269313784587862</v>
      </c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</row>
    <row r="119" customFormat="false" ht="15.75" hidden="false" customHeight="false" outlineLevel="0" collapsed="false">
      <c r="A119" s="63" t="n">
        <v>44010</v>
      </c>
      <c r="B119" s="12" t="n">
        <f aca="false">E119-E118</f>
        <v>1198</v>
      </c>
      <c r="C119" s="57"/>
      <c r="D119" s="57"/>
      <c r="E119" s="58" t="n">
        <v>54010</v>
      </c>
      <c r="F119" s="15" t="n">
        <f aca="false">E119-(I119+M119)</f>
        <v>28320</v>
      </c>
      <c r="G119" s="16" t="n">
        <f aca="false">F119/E119</f>
        <v>0.524347343084614</v>
      </c>
      <c r="H119" s="12" t="n">
        <f aca="false">I119-I118</f>
        <v>1027</v>
      </c>
      <c r="I119" s="59" t="n">
        <v>22936</v>
      </c>
      <c r="J119" s="16" t="n">
        <f aca="false">I119/E119</f>
        <v>0.424662099611183</v>
      </c>
      <c r="K119" s="16" t="n">
        <f aca="false">I119/(I119+M119)</f>
        <v>0.892798754379136</v>
      </c>
      <c r="L119" s="18" t="n">
        <f aca="false">M119-M118</f>
        <v>34</v>
      </c>
      <c r="M119" s="58" t="n">
        <v>2754</v>
      </c>
      <c r="N119" s="17" t="n">
        <f aca="true">IF(A119&lt;NOW(), M119/E119,"")</f>
        <v>0.0509905573042029</v>
      </c>
      <c r="O119" s="16" t="n">
        <f aca="false">M119/(M119+I119)</f>
        <v>0.107201245620864</v>
      </c>
      <c r="P119" s="41" t="n">
        <v>14712</v>
      </c>
      <c r="Q119" s="41" t="n">
        <v>47658</v>
      </c>
      <c r="R119" s="41" t="n">
        <f aca="false">P119+Q119</f>
        <v>62370</v>
      </c>
      <c r="S119" s="41" t="n">
        <f aca="false">S118+17230</f>
        <v>770600</v>
      </c>
      <c r="T119" s="60" t="n">
        <v>456636</v>
      </c>
      <c r="U119" s="18" t="n">
        <f aca="false">T119-E119</f>
        <v>402626</v>
      </c>
      <c r="V119" s="14" t="n">
        <f aca="false">E119</f>
        <v>54010</v>
      </c>
      <c r="W119" s="62" t="n">
        <v>0</v>
      </c>
      <c r="X119" s="15" t="n">
        <f aca="false">S119-S118</f>
        <v>17230</v>
      </c>
      <c r="Y119" s="14" t="n">
        <f aca="false">T119-T118</f>
        <v>7067</v>
      </c>
      <c r="Z119" s="15" t="n">
        <f aca="false">T119/270</f>
        <v>1691.24444444444</v>
      </c>
      <c r="AA119" s="20" t="n">
        <f aca="false">S119/E119</f>
        <v>14.2677281984818</v>
      </c>
      <c r="AB119" s="20" t="n">
        <f aca="false">T119/E119</f>
        <v>8.45465654508424</v>
      </c>
      <c r="AC119" s="20" t="n">
        <f aca="false">Y119/B119</f>
        <v>5.89899833055092</v>
      </c>
      <c r="AD119" s="17" t="n">
        <f aca="false">V119/T119</f>
        <v>0.118278015749963</v>
      </c>
      <c r="AE119" s="17" t="n">
        <f aca="false">(V119-V118)/((T119-T118))</f>
        <v>0.16952030564596</v>
      </c>
      <c r="AF119" s="17" t="n">
        <f aca="false">B119/E118</f>
        <v>0.0226842384306597</v>
      </c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</row>
    <row r="120" customFormat="false" ht="15.75" hidden="false" customHeight="false" outlineLevel="0" collapsed="false">
      <c r="A120" s="63" t="n">
        <v>44011</v>
      </c>
      <c r="B120" s="12" t="n">
        <f aca="false">E120-E119</f>
        <v>1082</v>
      </c>
      <c r="C120" s="57"/>
      <c r="D120" s="57"/>
      <c r="E120" s="58" t="n">
        <v>55092</v>
      </c>
      <c r="F120" s="15" t="n">
        <f aca="false">E120-(I120+M120)</f>
        <v>28487</v>
      </c>
      <c r="G120" s="16" t="n">
        <f aca="false">F120/E120</f>
        <v>0.517080519857693</v>
      </c>
      <c r="H120" s="12" t="n">
        <f aca="false">I120-I119</f>
        <v>864</v>
      </c>
      <c r="I120" s="59" t="n">
        <v>23800</v>
      </c>
      <c r="J120" s="16" t="n">
        <f aca="false">I120/E120</f>
        <v>0.432004646772671</v>
      </c>
      <c r="K120" s="16" t="n">
        <f aca="false">I120/(I120+M120)</f>
        <v>0.894568690095847</v>
      </c>
      <c r="L120" s="18" t="n">
        <f aca="false">M120-M119</f>
        <v>51</v>
      </c>
      <c r="M120" s="58" t="n">
        <v>2805</v>
      </c>
      <c r="N120" s="17" t="n">
        <f aca="true">IF(A120&lt;NOW(), M120/E120,"")</f>
        <v>0.0509148333696362</v>
      </c>
      <c r="O120" s="16" t="n">
        <f aca="false">M120/(M120+I120)</f>
        <v>0.105431309904153</v>
      </c>
      <c r="P120" s="41" t="n">
        <v>13335</v>
      </c>
      <c r="Q120" s="41" t="n">
        <v>41605</v>
      </c>
      <c r="R120" s="41" t="n">
        <f aca="false">P120+Q120</f>
        <v>54940</v>
      </c>
      <c r="S120" s="41" t="n">
        <f aca="false">S119+11783</f>
        <v>782383</v>
      </c>
      <c r="T120" s="60" t="n">
        <v>465683</v>
      </c>
      <c r="U120" s="18" t="n">
        <f aca="false">T120-E120</f>
        <v>410591</v>
      </c>
      <c r="V120" s="14" t="n">
        <f aca="false">E120</f>
        <v>55092</v>
      </c>
      <c r="W120" s="62" t="n">
        <v>0</v>
      </c>
      <c r="X120" s="15" t="n">
        <f aca="false">S120-S119</f>
        <v>11783</v>
      </c>
      <c r="Y120" s="14" t="n">
        <f aca="false">T120-T119</f>
        <v>9047</v>
      </c>
      <c r="Z120" s="15" t="n">
        <f aca="false">T120/270</f>
        <v>1724.75185185185</v>
      </c>
      <c r="AA120" s="20" t="n">
        <f aca="false">S120/E120</f>
        <v>14.2013904015102</v>
      </c>
      <c r="AB120" s="20" t="n">
        <f aca="false">T120/E120</f>
        <v>8.45282436651419</v>
      </c>
      <c r="AC120" s="20" t="n">
        <f aca="false">Y120/B120</f>
        <v>8.36136783733826</v>
      </c>
      <c r="AD120" s="17" t="n">
        <f aca="false">V120/T120</f>
        <v>0.118303652914107</v>
      </c>
      <c r="AE120" s="17" t="n">
        <f aca="false">(V120-V119)/((T120-T119))</f>
        <v>0.119597656681773</v>
      </c>
      <c r="AF120" s="17" t="n">
        <f aca="false">B120/E119</f>
        <v>0.0200333271616367</v>
      </c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</row>
    <row r="121" customFormat="false" ht="15.75" hidden="false" customHeight="false" outlineLevel="0" collapsed="false">
      <c r="A121" s="63" t="n">
        <v>44012</v>
      </c>
      <c r="B121" s="12" t="n">
        <f aca="false">E121-E120</f>
        <v>1293</v>
      </c>
      <c r="C121" s="57"/>
      <c r="D121" s="57"/>
      <c r="E121" s="58" t="n">
        <v>56385</v>
      </c>
      <c r="F121" s="15" t="n">
        <f aca="false">E121-(I121+M121)</f>
        <v>28703</v>
      </c>
      <c r="G121" s="16" t="n">
        <f aca="false">F121/E121</f>
        <v>0.509053826372262</v>
      </c>
      <c r="H121" s="12" t="n">
        <f aca="false">I121-I120</f>
        <v>1006</v>
      </c>
      <c r="I121" s="59" t="n">
        <v>24806</v>
      </c>
      <c r="J121" s="16" t="n">
        <f aca="false">I121/E121</f>
        <v>0.439939700274896</v>
      </c>
      <c r="K121" s="16" t="n">
        <f aca="false">I121/(I121+M121)</f>
        <v>0.896105772704284</v>
      </c>
      <c r="L121" s="18" t="n">
        <f aca="false">M121-M120</f>
        <v>71</v>
      </c>
      <c r="M121" s="58" t="n">
        <v>2876</v>
      </c>
      <c r="N121" s="17" t="n">
        <f aca="true">IF(A121&lt;NOW(), M121/E121,"")</f>
        <v>0.0510064733528421</v>
      </c>
      <c r="O121" s="16" t="n">
        <f aca="false">M121/(M121+I121)</f>
        <v>0.103894227295716</v>
      </c>
      <c r="P121" s="41" t="n">
        <v>13182</v>
      </c>
      <c r="Q121" s="41" t="n">
        <v>43797</v>
      </c>
      <c r="R121" s="41" t="n">
        <f aca="false">P121+Q121</f>
        <v>56979</v>
      </c>
      <c r="S121" s="41" t="n">
        <f aca="false">S120+21515</f>
        <v>803898</v>
      </c>
      <c r="T121" s="60" t="n">
        <v>477318</v>
      </c>
      <c r="U121" s="18" t="n">
        <f aca="false">T121-E121</f>
        <v>420933</v>
      </c>
      <c r="V121" s="14" t="n">
        <f aca="false">E121</f>
        <v>56385</v>
      </c>
      <c r="W121" s="62" t="n">
        <v>0</v>
      </c>
      <c r="X121" s="15" t="n">
        <f aca="false">S121-S120</f>
        <v>21515</v>
      </c>
      <c r="Y121" s="14" t="n">
        <f aca="false">T121-T120</f>
        <v>11635</v>
      </c>
      <c r="Z121" s="15" t="n">
        <f aca="false">T121/270</f>
        <v>1767.84444444444</v>
      </c>
      <c r="AA121" s="20" t="n">
        <f aca="false">S121/E121</f>
        <v>14.2573024740623</v>
      </c>
      <c r="AB121" s="20" t="n">
        <f aca="false">T121/E121</f>
        <v>8.46533652567172</v>
      </c>
      <c r="AC121" s="20" t="n">
        <f aca="false">Y121/B121</f>
        <v>8.9984532095901</v>
      </c>
      <c r="AD121" s="17" t="n">
        <f aca="false">V121/T121</f>
        <v>0.118128794640051</v>
      </c>
      <c r="AE121" s="17" t="n">
        <f aca="false">(V121-V120)/((T121-T120))</f>
        <v>0.111130210571551</v>
      </c>
      <c r="AF121" s="17" t="n">
        <f aca="false">B121/E120</f>
        <v>0.0234698322805489</v>
      </c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</row>
    <row r="122" customFormat="false" ht="15.75" hidden="false" customHeight="false" outlineLevel="0" collapsed="false">
      <c r="A122" s="63" t="n">
        <v>44013</v>
      </c>
      <c r="B122" s="12" t="n">
        <f aca="false">E122-E121</f>
        <v>1385</v>
      </c>
      <c r="C122" s="57"/>
      <c r="D122" s="57"/>
      <c r="E122" s="58" t="n">
        <v>57770</v>
      </c>
      <c r="F122" s="15" t="n">
        <f aca="false">E122-(I122+M122)</f>
        <v>29241</v>
      </c>
      <c r="G122" s="16" t="n">
        <f aca="false">F122/E122</f>
        <v>0.506162368011078</v>
      </c>
      <c r="H122" s="12" t="n">
        <f aca="false">I122-I121</f>
        <v>789</v>
      </c>
      <c r="I122" s="59" t="n">
        <v>25595</v>
      </c>
      <c r="J122" s="16" t="n">
        <f aca="false">I122/E122</f>
        <v>0.443050025965034</v>
      </c>
      <c r="K122" s="16" t="n">
        <f aca="false">I122/(I122+M122)</f>
        <v>0.89715727855866</v>
      </c>
      <c r="L122" s="18" t="n">
        <f aca="false">M122-M121</f>
        <v>58</v>
      </c>
      <c r="M122" s="58" t="n">
        <v>2934</v>
      </c>
      <c r="N122" s="17" t="n">
        <f aca="true">IF(A122&lt;NOW(), M122/E122,"")</f>
        <v>0.0507876060238878</v>
      </c>
      <c r="O122" s="16" t="n">
        <f aca="false">M122/(M122+I122)</f>
        <v>0.10284272144134</v>
      </c>
      <c r="P122" s="41" t="n">
        <v>13296</v>
      </c>
      <c r="Q122" s="41" t="n">
        <v>45192</v>
      </c>
      <c r="R122" s="41" t="n">
        <f aca="false">P122+Q122</f>
        <v>58488</v>
      </c>
      <c r="S122" s="41" t="n">
        <f aca="false">S121+21738</f>
        <v>825636</v>
      </c>
      <c r="T122" s="60" t="n">
        <v>492318</v>
      </c>
      <c r="U122" s="18" t="n">
        <f aca="false">T122-E122</f>
        <v>434548</v>
      </c>
      <c r="V122" s="14" t="n">
        <f aca="false">E122</f>
        <v>57770</v>
      </c>
      <c r="W122" s="62" t="n">
        <v>0</v>
      </c>
      <c r="X122" s="15" t="n">
        <f aca="false">S122-S121</f>
        <v>21738</v>
      </c>
      <c r="Y122" s="14" t="n">
        <f aca="false">T122-T121</f>
        <v>15000</v>
      </c>
      <c r="Z122" s="15" t="n">
        <f aca="false">T122/270</f>
        <v>1823.4</v>
      </c>
      <c r="AA122" s="20" t="n">
        <f aca="false">S122/E122</f>
        <v>14.2917777393111</v>
      </c>
      <c r="AB122" s="20" t="n">
        <f aca="false">T122/E122</f>
        <v>8.52203565864636</v>
      </c>
      <c r="AC122" s="20" t="n">
        <f aca="false">Y122/B122</f>
        <v>10.8303249097473</v>
      </c>
      <c r="AD122" s="17" t="n">
        <f aca="false">V122/T122</f>
        <v>0.11734285563396</v>
      </c>
      <c r="AE122" s="17" t="n">
        <f aca="false">(V122-V121)/((T122-T121))</f>
        <v>0.0923333333333333</v>
      </c>
      <c r="AF122" s="17" t="n">
        <f aca="false">B122/E121</f>
        <v>0.0245632703733262</v>
      </c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</row>
    <row r="123" customFormat="false" ht="15.75" hidden="false" customHeight="false" outlineLevel="0" collapsed="false">
      <c r="A123" s="63" t="n">
        <v>44014</v>
      </c>
      <c r="B123" s="12" t="n">
        <f aca="false">E123-E122</f>
        <v>1624</v>
      </c>
      <c r="C123" s="57"/>
      <c r="D123" s="57"/>
      <c r="E123" s="58" t="n">
        <v>59394</v>
      </c>
      <c r="F123" s="15" t="n">
        <f aca="false">E123-(I123+M123)</f>
        <v>29740</v>
      </c>
      <c r="G123" s="16" t="n">
        <f aca="false">F123/E123</f>
        <v>0.500723978853083</v>
      </c>
      <c r="H123" s="12" t="n">
        <f aca="false">I123-I122</f>
        <v>1072</v>
      </c>
      <c r="I123" s="59" t="n">
        <v>26667</v>
      </c>
      <c r="J123" s="16" t="n">
        <f aca="false">I123/E123</f>
        <v>0.448984745933933</v>
      </c>
      <c r="K123" s="16" t="n">
        <f aca="false">I123/(I123+M123)</f>
        <v>0.899271599109732</v>
      </c>
      <c r="L123" s="18" t="n">
        <f aca="false">M123-M122</f>
        <v>53</v>
      </c>
      <c r="M123" s="58" t="n">
        <v>2987</v>
      </c>
      <c r="N123" s="17" t="n">
        <f aca="true">IF(A123&lt;NOW(), M123/E123,"")</f>
        <v>0.0502912752129845</v>
      </c>
      <c r="O123" s="16" t="n">
        <f aca="false">M123/(M123+I123)</f>
        <v>0.100728400890268</v>
      </c>
      <c r="P123" s="41" t="n">
        <v>13359</v>
      </c>
      <c r="Q123" s="41" t="n">
        <v>40778</v>
      </c>
      <c r="R123" s="41" t="n">
        <f aca="false">P123+Q123</f>
        <v>54137</v>
      </c>
      <c r="S123" s="41" t="n">
        <v>849155</v>
      </c>
      <c r="T123" s="60" t="n">
        <v>503132</v>
      </c>
      <c r="U123" s="18" t="n">
        <f aca="false">T123-E123</f>
        <v>443738</v>
      </c>
      <c r="V123" s="14" t="n">
        <f aca="false">E123</f>
        <v>59394</v>
      </c>
      <c r="W123" s="62" t="n">
        <v>0</v>
      </c>
      <c r="X123" s="15" t="n">
        <f aca="false">S123-S122</f>
        <v>23519</v>
      </c>
      <c r="Y123" s="14" t="n">
        <f aca="false">T123-T122</f>
        <v>10814</v>
      </c>
      <c r="Z123" s="15" t="n">
        <f aca="false">T123/270</f>
        <v>1863.45185185185</v>
      </c>
      <c r="AA123" s="20" t="n">
        <f aca="false">S123/E123</f>
        <v>14.2969828602216</v>
      </c>
      <c r="AB123" s="20" t="n">
        <f aca="false">T123/E123</f>
        <v>8.47109135602923</v>
      </c>
      <c r="AC123" s="20" t="n">
        <f aca="false">Y123/B123</f>
        <v>6.65886699507389</v>
      </c>
      <c r="AD123" s="17" t="n">
        <f aca="false">V123/T123</f>
        <v>0.11804854392088</v>
      </c>
      <c r="AE123" s="17" t="n">
        <f aca="false">(V123-V122)/((T123-T122))</f>
        <v>0.15017569816904</v>
      </c>
      <c r="AF123" s="17" t="n">
        <f aca="false">B123/E122</f>
        <v>0.0281114765449195</v>
      </c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</row>
    <row r="124" customFormat="false" ht="15.75" hidden="false" customHeight="false" outlineLevel="0" collapsed="false">
      <c r="A124" s="63" t="n">
        <v>44015</v>
      </c>
      <c r="B124" s="12" t="n">
        <f aca="false">E124-E123</f>
        <v>1301</v>
      </c>
      <c r="C124" s="57"/>
      <c r="D124" s="57"/>
      <c r="E124" s="58" t="n">
        <v>60695</v>
      </c>
      <c r="F124" s="15" t="n">
        <f aca="false">E124-(I124+M124)</f>
        <v>30091</v>
      </c>
      <c r="G124" s="16" t="n">
        <f aca="false">F124/E124</f>
        <v>0.495773951725842</v>
      </c>
      <c r="H124" s="12" t="n">
        <f aca="false">I124-I123</f>
        <v>901</v>
      </c>
      <c r="I124" s="59" t="n">
        <v>27568</v>
      </c>
      <c r="J124" s="16" t="n">
        <f aca="false">I124/E124</f>
        <v>0.454205453496993</v>
      </c>
      <c r="K124" s="16" t="n">
        <f aca="false">I124/(I124+M124)</f>
        <v>0.900797281401124</v>
      </c>
      <c r="L124" s="18" t="n">
        <f aca="false">M124-M123</f>
        <v>49</v>
      </c>
      <c r="M124" s="58" t="n">
        <v>3036</v>
      </c>
      <c r="N124" s="17" t="n">
        <f aca="true">IF(A124&lt;NOW(), M124/E124,"")</f>
        <v>0.0500205947771645</v>
      </c>
      <c r="O124" s="16" t="n">
        <f aca="false">M124/(M124+I124)</f>
        <v>0.099202718598876</v>
      </c>
      <c r="P124" s="41" t="n">
        <v>13609</v>
      </c>
      <c r="Q124" s="41" t="n">
        <v>38767</v>
      </c>
      <c r="R124" s="41" t="n">
        <f aca="false">P124+Q124</f>
        <v>52376</v>
      </c>
      <c r="S124" s="41" t="n">
        <v>871436</v>
      </c>
      <c r="T124" s="60" t="n">
        <v>519970</v>
      </c>
      <c r="U124" s="18" t="n">
        <f aca="false">T124-E124</f>
        <v>459275</v>
      </c>
      <c r="V124" s="14" t="n">
        <f aca="false">E124</f>
        <v>60695</v>
      </c>
      <c r="W124" s="62" t="n">
        <v>0</v>
      </c>
      <c r="X124" s="15" t="n">
        <f aca="false">S124-S123</f>
        <v>22281</v>
      </c>
      <c r="Y124" s="14" t="n">
        <f aca="false">T124-T123</f>
        <v>16838</v>
      </c>
      <c r="Z124" s="15" t="n">
        <f aca="false">T124/270</f>
        <v>1925.81481481481</v>
      </c>
      <c r="AA124" s="20" t="n">
        <f aca="false">S124/E124</f>
        <v>14.3576241865063</v>
      </c>
      <c r="AB124" s="20" t="n">
        <f aca="false">T124/E124</f>
        <v>8.56693302578466</v>
      </c>
      <c r="AC124" s="20" t="n">
        <f aca="false">Y124/B124</f>
        <v>12.9423520368947</v>
      </c>
      <c r="AD124" s="17" t="n">
        <f aca="false">V124/T124</f>
        <v>0.116727888147393</v>
      </c>
      <c r="AE124" s="17" t="n">
        <f aca="false">(V124-V123)/((T124-T123))</f>
        <v>0.0772657085164509</v>
      </c>
      <c r="AF124" s="17" t="n">
        <f aca="false">B124/E123</f>
        <v>0.0219045694851332</v>
      </c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</row>
    <row r="125" customFormat="false" ht="15.75" hidden="false" customHeight="false" outlineLevel="0" collapsed="false">
      <c r="A125" s="63" t="n">
        <v>44016</v>
      </c>
      <c r="B125" s="12" t="n">
        <f aca="false">E125-E124</f>
        <v>1447</v>
      </c>
      <c r="C125" s="57"/>
      <c r="D125" s="57"/>
      <c r="E125" s="58" t="n">
        <v>62142</v>
      </c>
      <c r="F125" s="15" t="n">
        <f aca="false">E125-(I125+M125)</f>
        <v>30834</v>
      </c>
      <c r="G125" s="16" t="n">
        <f aca="false">F125/E125</f>
        <v>0.496186154291783</v>
      </c>
      <c r="H125" s="12" t="n">
        <f aca="false">I125-I124</f>
        <v>651</v>
      </c>
      <c r="I125" s="59" t="n">
        <v>28219</v>
      </c>
      <c r="J125" s="16" t="n">
        <f aca="false">I125/E125</f>
        <v>0.454105114093528</v>
      </c>
      <c r="K125" s="16" t="n">
        <f aca="false">I125/(I125+M125)</f>
        <v>0.901335122013543</v>
      </c>
      <c r="L125" s="18" t="n">
        <f aca="false">M125-M124</f>
        <v>53</v>
      </c>
      <c r="M125" s="58" t="n">
        <v>3089</v>
      </c>
      <c r="N125" s="17" t="n">
        <f aca="true">IF(A125&lt;NOW(), M125/E125,"")</f>
        <v>0.0497087316146889</v>
      </c>
      <c r="O125" s="16" t="n">
        <f aca="false">M125/(M125+I125)</f>
        <v>0.0986648779864571</v>
      </c>
      <c r="P125" s="41" t="n">
        <v>14205</v>
      </c>
      <c r="Q125" s="41" t="n">
        <v>38890</v>
      </c>
      <c r="R125" s="41" t="n">
        <f aca="false">P125+Q125</f>
        <v>53095</v>
      </c>
      <c r="S125" s="41" t="n">
        <f aca="false">S124+22992</f>
        <v>894428</v>
      </c>
      <c r="T125" s="60" t="n">
        <v>529669</v>
      </c>
      <c r="U125" s="18" t="n">
        <f aca="false">T125-E125</f>
        <v>467527</v>
      </c>
      <c r="V125" s="14" t="n">
        <f aca="false">E125</f>
        <v>62142</v>
      </c>
      <c r="W125" s="62" t="n">
        <v>0</v>
      </c>
      <c r="X125" s="15" t="n">
        <f aca="false">S125-S124</f>
        <v>22992</v>
      </c>
      <c r="Y125" s="14" t="n">
        <f aca="false">T125-T124</f>
        <v>9699</v>
      </c>
      <c r="Z125" s="15" t="n">
        <f aca="false">T125/270</f>
        <v>1961.73703703704</v>
      </c>
      <c r="AA125" s="20" t="n">
        <f aca="false">S125/E125</f>
        <v>14.3932927810499</v>
      </c>
      <c r="AB125" s="20" t="n">
        <f aca="false">T125/E125</f>
        <v>8.52352676128866</v>
      </c>
      <c r="AC125" s="20" t="n">
        <f aca="false">Y125/B125</f>
        <v>6.70283344851417</v>
      </c>
      <c r="AD125" s="17" t="n">
        <f aca="false">V125/T125</f>
        <v>0.117322327717877</v>
      </c>
      <c r="AE125" s="17" t="n">
        <f aca="false">(V125-V124)/((T125-T124))</f>
        <v>0.149190638210125</v>
      </c>
      <c r="AF125" s="17" t="n">
        <f aca="false">B125/E124</f>
        <v>0.023840514045638</v>
      </c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</row>
    <row r="126" customFormat="false" ht="15.75" hidden="false" customHeight="false" outlineLevel="0" collapsed="false">
      <c r="A126" s="63" t="n">
        <v>44017</v>
      </c>
      <c r="B126" s="12" t="n">
        <f aca="false">E126-E125</f>
        <v>1607</v>
      </c>
      <c r="C126" s="57"/>
      <c r="D126" s="57"/>
      <c r="E126" s="58" t="n">
        <v>63749</v>
      </c>
      <c r="F126" s="15" t="n">
        <f aca="false">E126-(I126+M126)</f>
        <v>31473</v>
      </c>
      <c r="G126" s="16" t="n">
        <f aca="false">F126/E126</f>
        <v>0.493701861989992</v>
      </c>
      <c r="H126" s="12" t="n">
        <f aca="false">I126-I125</f>
        <v>886</v>
      </c>
      <c r="I126" s="59" t="n">
        <v>29105</v>
      </c>
      <c r="J126" s="16" t="n">
        <f aca="false">I126/E126</f>
        <v>0.456556181273432</v>
      </c>
      <c r="K126" s="16" t="n">
        <f aca="false">I126/(I126+M126)</f>
        <v>0.901753624984509</v>
      </c>
      <c r="L126" s="18" t="n">
        <f aca="false">M126-M125</f>
        <v>82</v>
      </c>
      <c r="M126" s="58" t="n">
        <v>3171</v>
      </c>
      <c r="N126" s="17" t="n">
        <f aca="true">IF(A126&lt;NOW(), M126/E126,"")</f>
        <v>0.0497419567365763</v>
      </c>
      <c r="O126" s="16" t="n">
        <f aca="false">M126/(M126+I126)</f>
        <v>0.0982463750154914</v>
      </c>
      <c r="P126" s="41" t="n">
        <v>13767</v>
      </c>
      <c r="Q126" s="41" t="n">
        <v>39928</v>
      </c>
      <c r="R126" s="41" t="n">
        <f aca="false">P126+Q126</f>
        <v>53695</v>
      </c>
      <c r="S126" s="41" t="n">
        <v>915482</v>
      </c>
      <c r="T126" s="60" t="n">
        <v>540175</v>
      </c>
      <c r="U126" s="18" t="n">
        <f aca="false">T126-E126</f>
        <v>476426</v>
      </c>
      <c r="V126" s="14" t="n">
        <f aca="false">E126</f>
        <v>63749</v>
      </c>
      <c r="W126" s="62" t="n">
        <v>0</v>
      </c>
      <c r="X126" s="15" t="n">
        <f aca="false">S126-S125</f>
        <v>21054</v>
      </c>
      <c r="Y126" s="14" t="n">
        <f aca="false">T126-T125</f>
        <v>10506</v>
      </c>
      <c r="Z126" s="15" t="n">
        <f aca="false">T126/270</f>
        <v>2000.64814814815</v>
      </c>
      <c r="AA126" s="20" t="n">
        <f aca="false">S126/E126</f>
        <v>14.3607272270938</v>
      </c>
      <c r="AB126" s="20" t="n">
        <f aca="false">T126/E126</f>
        <v>8.47346625045099</v>
      </c>
      <c r="AC126" s="20" t="n">
        <f aca="false">Y126/B126</f>
        <v>6.53764779091475</v>
      </c>
      <c r="AD126" s="17" t="n">
        <f aca="false">V126/T126</f>
        <v>0.118015457953441</v>
      </c>
      <c r="AE126" s="17" t="n">
        <f aca="false">(V126-V125)/((T126-T125))</f>
        <v>0.152960213211498</v>
      </c>
      <c r="AF126" s="17" t="n">
        <f aca="false">B126/E125</f>
        <v>0.0258601268063468</v>
      </c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</row>
    <row r="127" customFormat="false" ht="15.75" hidden="false" customHeight="false" outlineLevel="0" collapsed="false">
      <c r="A127" s="63" t="n">
        <v>44018</v>
      </c>
      <c r="B127" s="12" t="n">
        <f aca="false">E127-E126</f>
        <v>1209</v>
      </c>
      <c r="C127" s="57"/>
      <c r="D127" s="57"/>
      <c r="E127" s="58" t="n">
        <v>64958</v>
      </c>
      <c r="F127" s="15" t="n">
        <f aca="false">E127-(I127+M127)</f>
        <v>31798</v>
      </c>
      <c r="G127" s="16" t="n">
        <f aca="false">F127/E127</f>
        <v>0.489516302841836</v>
      </c>
      <c r="H127" s="12" t="n">
        <f aca="false">I127-I126</f>
        <v>814</v>
      </c>
      <c r="I127" s="59" t="n">
        <v>29919</v>
      </c>
      <c r="J127" s="16" t="n">
        <f aca="false">I127/E127</f>
        <v>0.460589919640383</v>
      </c>
      <c r="K127" s="16" t="n">
        <f aca="false">I127/(I127+M127)</f>
        <v>0.902261761158022</v>
      </c>
      <c r="L127" s="18" t="n">
        <f aca="false">M127-M126</f>
        <v>70</v>
      </c>
      <c r="M127" s="58" t="n">
        <v>3241</v>
      </c>
      <c r="N127" s="17" t="n">
        <f aca="true">IF(A127&lt;NOW(), M127/E127,"")</f>
        <v>0.0498937775177807</v>
      </c>
      <c r="O127" s="16" t="n">
        <f aca="false">M127/(M127+I127)</f>
        <v>0.0977382388419783</v>
      </c>
      <c r="P127" s="41" t="n">
        <v>13360</v>
      </c>
      <c r="Q127" s="41" t="n">
        <v>38748</v>
      </c>
      <c r="R127" s="41" t="n">
        <f aca="false">P127+Q127</f>
        <v>52108</v>
      </c>
      <c r="S127" s="41" t="n">
        <f aca="false">S126+12756</f>
        <v>928238</v>
      </c>
      <c r="T127" s="60" t="n">
        <v>552084</v>
      </c>
      <c r="U127" s="18" t="n">
        <f aca="false">T127-E127</f>
        <v>487126</v>
      </c>
      <c r="V127" s="14" t="n">
        <f aca="false">E127</f>
        <v>64958</v>
      </c>
      <c r="W127" s="62" t="n">
        <v>0</v>
      </c>
      <c r="X127" s="15" t="n">
        <f aca="false">S127-S126</f>
        <v>12756</v>
      </c>
      <c r="Y127" s="14" t="n">
        <f aca="false">T127-T126</f>
        <v>11909</v>
      </c>
      <c r="Z127" s="15" t="n">
        <f aca="false">T127/270</f>
        <v>2044.75555555556</v>
      </c>
      <c r="AA127" s="20" t="n">
        <f aca="false">S127/E127</f>
        <v>14.2898180362696</v>
      </c>
      <c r="AB127" s="20" t="n">
        <f aca="false">T127/E127</f>
        <v>8.49909172080421</v>
      </c>
      <c r="AC127" s="20" t="n">
        <f aca="false">Y127/B127</f>
        <v>9.85028949545079</v>
      </c>
      <c r="AD127" s="17" t="n">
        <f aca="false">V127/T127</f>
        <v>0.117659631505351</v>
      </c>
      <c r="AE127" s="17" t="n">
        <f aca="false">(V127-V126)/((T127-T126))</f>
        <v>0.101519858930221</v>
      </c>
      <c r="AF127" s="17" t="n">
        <f aca="false">B127/E126</f>
        <v>0.0189650033726019</v>
      </c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</row>
    <row r="128" customFormat="false" ht="15.75" hidden="false" customHeight="false" outlineLevel="0" collapsed="false">
      <c r="A128" s="63" t="n">
        <v>44019</v>
      </c>
      <c r="B128" s="12" t="n">
        <f aca="false">E128-E127</f>
        <v>1268</v>
      </c>
      <c r="C128" s="57"/>
      <c r="D128" s="57"/>
      <c r="E128" s="58" t="n">
        <v>66226</v>
      </c>
      <c r="F128" s="15" t="n">
        <f aca="false">E128-(I128+M128)</f>
        <v>32132</v>
      </c>
      <c r="G128" s="16" t="n">
        <f aca="false">F128/E128</f>
        <v>0.485187086642708</v>
      </c>
      <c r="H128" s="12" t="n">
        <f aca="false">I128-I127</f>
        <v>866</v>
      </c>
      <c r="I128" s="59" t="n">
        <v>30785</v>
      </c>
      <c r="J128" s="16" t="n">
        <f aca="false">I128/E128</f>
        <v>0.464847642919699</v>
      </c>
      <c r="K128" s="16" t="n">
        <f aca="false">I128/(I128+M128)</f>
        <v>0.902944799671496</v>
      </c>
      <c r="L128" s="18" t="n">
        <f aca="false">M128-M127</f>
        <v>68</v>
      </c>
      <c r="M128" s="58" t="n">
        <v>3309</v>
      </c>
      <c r="N128" s="17" t="n">
        <f aca="true">IF(A128&lt;NOW(), M128/E128,"")</f>
        <v>0.0499652704375925</v>
      </c>
      <c r="O128" s="16" t="n">
        <f aca="false">M128/(M128+I128)</f>
        <v>0.0970552003285036</v>
      </c>
      <c r="P128" s="41" t="n">
        <v>13471</v>
      </c>
      <c r="Q128" s="41" t="n">
        <v>38702</v>
      </c>
      <c r="R128" s="41" t="n">
        <f aca="false">P128+Q128</f>
        <v>52173</v>
      </c>
      <c r="S128" s="41" t="n">
        <v>946054</v>
      </c>
      <c r="T128" s="60" t="n">
        <v>562759</v>
      </c>
      <c r="U128" s="18" t="n">
        <f aca="false">T128-E128</f>
        <v>496533</v>
      </c>
      <c r="V128" s="14" t="n">
        <f aca="false">E128</f>
        <v>66226</v>
      </c>
      <c r="W128" s="62" t="n">
        <v>0</v>
      </c>
      <c r="X128" s="15" t="n">
        <f aca="false">S128-S127</f>
        <v>17816</v>
      </c>
      <c r="Y128" s="14" t="n">
        <f aca="false">T128-T127</f>
        <v>10675</v>
      </c>
      <c r="Z128" s="15" t="n">
        <f aca="false">T128/270</f>
        <v>2084.29259259259</v>
      </c>
      <c r="AA128" s="20" t="n">
        <f aca="false">S128/E128</f>
        <v>14.2852354060339</v>
      </c>
      <c r="AB128" s="20" t="n">
        <f aca="false">T128/E128</f>
        <v>8.49755383082173</v>
      </c>
      <c r="AC128" s="20" t="n">
        <f aca="false">Y128/B128</f>
        <v>8.41876971608833</v>
      </c>
      <c r="AD128" s="17" t="n">
        <f aca="false">V128/T128</f>
        <v>0.117680925582709</v>
      </c>
      <c r="AE128" s="17" t="n">
        <f aca="false">(V128-V127)/((T128-T127))</f>
        <v>0.118782201405152</v>
      </c>
      <c r="AF128" s="17" t="n">
        <f aca="false">B128/E127</f>
        <v>0.0195203054281228</v>
      </c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</row>
    <row r="129" customFormat="false" ht="15.75" hidden="false" customHeight="false" outlineLevel="0" collapsed="false">
      <c r="A129" s="63" t="n">
        <v>44020</v>
      </c>
      <c r="B129" s="12" t="n">
        <f aca="false">E129-E128</f>
        <v>1853</v>
      </c>
      <c r="C129" s="57"/>
      <c r="D129" s="57"/>
      <c r="E129" s="58" t="n">
        <v>68079</v>
      </c>
      <c r="F129" s="15" t="n">
        <f aca="false">E129-(I129+M129)</f>
        <v>33135</v>
      </c>
      <c r="G129" s="16" t="n">
        <f aca="false">F129/E129</f>
        <v>0.486713964658705</v>
      </c>
      <c r="H129" s="12" t="n">
        <f aca="false">I129-I128</f>
        <v>800</v>
      </c>
      <c r="I129" s="59" t="n">
        <v>31585</v>
      </c>
      <c r="J129" s="16" t="n">
        <f aca="false">I129/E129</f>
        <v>0.463946297683574</v>
      </c>
      <c r="K129" s="16" t="n">
        <f aca="false">I129/(I129+M129)</f>
        <v>0.903874771062271</v>
      </c>
      <c r="L129" s="18" t="n">
        <f aca="false">M129-M128</f>
        <v>50</v>
      </c>
      <c r="M129" s="58" t="n">
        <v>3359</v>
      </c>
      <c r="N129" s="17" t="n">
        <f aca="true">IF(A129&lt;NOW(), M129/E129,"")</f>
        <v>0.0493397376577212</v>
      </c>
      <c r="O129" s="16" t="n">
        <f aca="false">M129/(M129+I129)</f>
        <v>0.0961252289377289</v>
      </c>
      <c r="P129" s="41" t="n">
        <v>13636</v>
      </c>
      <c r="Q129" s="41" t="n">
        <v>38498</v>
      </c>
      <c r="R129" s="41" t="n">
        <f aca="false">P129+Q129</f>
        <v>52134</v>
      </c>
      <c r="S129" s="41" t="n">
        <f aca="false">S128+22183</f>
        <v>968237</v>
      </c>
      <c r="T129" s="60" t="n">
        <v>575536</v>
      </c>
      <c r="U129" s="18" t="n">
        <f aca="false">T129-E129</f>
        <v>507457</v>
      </c>
      <c r="V129" s="14" t="n">
        <f aca="false">E129</f>
        <v>68079</v>
      </c>
      <c r="W129" s="62" t="n">
        <v>0</v>
      </c>
      <c r="X129" s="15" t="n">
        <f aca="false">S129-S128</f>
        <v>22183</v>
      </c>
      <c r="Y129" s="14" t="n">
        <f aca="false">T129-T128</f>
        <v>12777</v>
      </c>
      <c r="Z129" s="15" t="n">
        <f aca="false">T129/270</f>
        <v>2131.61481481481</v>
      </c>
      <c r="AA129" s="20" t="n">
        <f aca="false">S129/E129</f>
        <v>14.2222564961295</v>
      </c>
      <c r="AB129" s="20" t="n">
        <f aca="false">T129/E129</f>
        <v>8.45394321303192</v>
      </c>
      <c r="AC129" s="20" t="n">
        <f aca="false">Y129/B129</f>
        <v>6.89530491095521</v>
      </c>
      <c r="AD129" s="17" t="n">
        <f aca="false">V129/T129</f>
        <v>0.118287995885574</v>
      </c>
      <c r="AE129" s="17" t="n">
        <f aca="false">(V129-V128)/((T129-T128))</f>
        <v>0.145026218987243</v>
      </c>
      <c r="AF129" s="17" t="n">
        <f aca="false">B129/E128</f>
        <v>0.0279799474526621</v>
      </c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</row>
    <row r="130" customFormat="false" ht="15.75" hidden="false" customHeight="false" outlineLevel="0" collapsed="false">
      <c r="A130" s="63" t="n">
        <v>44021</v>
      </c>
      <c r="B130" s="12" t="n">
        <f aca="false">E130-E129</f>
        <v>2657</v>
      </c>
      <c r="C130" s="57"/>
      <c r="D130" s="57"/>
      <c r="E130" s="58" t="n">
        <v>70736</v>
      </c>
      <c r="F130" s="15" t="n">
        <f aca="false">E130-(I130+M130)</f>
        <v>34668</v>
      </c>
      <c r="G130" s="16" t="n">
        <f aca="false">F130/E130</f>
        <v>0.490104048857724</v>
      </c>
      <c r="H130" s="12" t="n">
        <f aca="false">I130-I129</f>
        <v>1066</v>
      </c>
      <c r="I130" s="59" t="n">
        <v>32651</v>
      </c>
      <c r="J130" s="16" t="n">
        <f aca="false">I130/E130</f>
        <v>0.461589572494911</v>
      </c>
      <c r="K130" s="16" t="n">
        <f aca="false">I130/(I130+M130)</f>
        <v>0.905262282355551</v>
      </c>
      <c r="L130" s="18" t="n">
        <f aca="false">M130-M129</f>
        <v>58</v>
      </c>
      <c r="M130" s="58" t="n">
        <v>3417</v>
      </c>
      <c r="N130" s="17" t="n">
        <f aca="true">IF(A130&lt;NOW(), M130/E130,"")</f>
        <v>0.0483063786473648</v>
      </c>
      <c r="O130" s="16" t="n">
        <f aca="false">M130/(M130+I130)</f>
        <v>0.0947377176444494</v>
      </c>
      <c r="P130" s="41" t="n">
        <v>13732</v>
      </c>
      <c r="Q130" s="41" t="n">
        <v>38498</v>
      </c>
      <c r="R130" s="41" t="n">
        <f aca="false">P130+Q130</f>
        <v>52230</v>
      </c>
      <c r="S130" s="41" t="n">
        <f aca="false">S129+23832</f>
        <v>992069</v>
      </c>
      <c r="T130" s="60" t="n">
        <v>588080</v>
      </c>
      <c r="U130" s="18" t="n">
        <f aca="false">T130-E130</f>
        <v>517344</v>
      </c>
      <c r="V130" s="14" t="n">
        <f aca="false">E130</f>
        <v>70736</v>
      </c>
      <c r="W130" s="62" t="n">
        <v>0</v>
      </c>
      <c r="X130" s="15" t="n">
        <f aca="false">S130-S129</f>
        <v>23832</v>
      </c>
      <c r="Y130" s="14" t="n">
        <f aca="false">T130-T129</f>
        <v>12544</v>
      </c>
      <c r="Z130" s="15" t="n">
        <f aca="false">T130/270</f>
        <v>2178.07407407407</v>
      </c>
      <c r="AA130" s="20" t="n">
        <f aca="false">S130/E130</f>
        <v>14.0249519339516</v>
      </c>
      <c r="AB130" s="20" t="n">
        <f aca="false">T130/E130</f>
        <v>8.31372992535625</v>
      </c>
      <c r="AC130" s="20" t="n">
        <f aca="false">Y130/B130</f>
        <v>4.72111403838916</v>
      </c>
      <c r="AD130" s="17" t="n">
        <f aca="false">V130/T130</f>
        <v>0.120282954700041</v>
      </c>
      <c r="AE130" s="17" t="n">
        <f aca="false">(V130-V129)/((T130-T129))</f>
        <v>0.211814413265306</v>
      </c>
      <c r="AF130" s="17" t="n">
        <f aca="false">B130/E129</f>
        <v>0.039028187840597</v>
      </c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</row>
    <row r="131" customFormat="false" ht="15.75" hidden="false" customHeight="false" outlineLevel="0" collapsed="false">
      <c r="A131" s="63" t="n">
        <v>44022</v>
      </c>
      <c r="B131" s="12" t="n">
        <f aca="false">E131-E130</f>
        <v>1611</v>
      </c>
      <c r="C131" s="57"/>
      <c r="D131" s="57"/>
      <c r="E131" s="58" t="n">
        <v>72347</v>
      </c>
      <c r="F131" s="15" t="n">
        <f aca="false">E131-(I131+M131)</f>
        <v>35349</v>
      </c>
      <c r="G131" s="16" t="n">
        <f aca="false">F131/E131</f>
        <v>0.488603535737487</v>
      </c>
      <c r="H131" s="12" t="n">
        <f aca="false">I131-I130</f>
        <v>878</v>
      </c>
      <c r="I131" s="59" t="n">
        <v>33529</v>
      </c>
      <c r="J131" s="16" t="n">
        <f aca="false">I131/E131</f>
        <v>0.463446998493372</v>
      </c>
      <c r="K131" s="16" t="n">
        <f aca="false">I131/(I131+M131)</f>
        <v>0.906238175036489</v>
      </c>
      <c r="L131" s="18" t="n">
        <f aca="false">M131-M130</f>
        <v>52</v>
      </c>
      <c r="M131" s="58" t="n">
        <v>3469</v>
      </c>
      <c r="N131" s="17" t="n">
        <f aca="true">IF(A131&lt;NOW(), M131/E131,"")</f>
        <v>0.0479494657691404</v>
      </c>
      <c r="O131" s="16" t="n">
        <f aca="false">M131/(M131+I131)</f>
        <v>0.0937618249635115</v>
      </c>
      <c r="P131" s="41" t="n">
        <v>13882</v>
      </c>
      <c r="Q131" s="41" t="n">
        <v>38705</v>
      </c>
      <c r="R131" s="41" t="n">
        <f aca="false">P131+Q131</f>
        <v>52587</v>
      </c>
      <c r="S131" s="41" t="n">
        <f aca="false">S130+23609</f>
        <v>1015678</v>
      </c>
      <c r="T131" s="60" t="n">
        <v>597468</v>
      </c>
      <c r="U131" s="18" t="n">
        <f aca="false">T131-E131</f>
        <v>525121</v>
      </c>
      <c r="V131" s="14" t="n">
        <f aca="false">E131</f>
        <v>72347</v>
      </c>
      <c r="W131" s="62" t="n">
        <v>0</v>
      </c>
      <c r="X131" s="15" t="n">
        <f aca="false">S131-S130</f>
        <v>23609</v>
      </c>
      <c r="Y131" s="14" t="n">
        <f aca="false">T131-T130</f>
        <v>9388</v>
      </c>
      <c r="Z131" s="15" t="n">
        <f aca="false">T131/270</f>
        <v>2212.84444444444</v>
      </c>
      <c r="AA131" s="20" t="n">
        <f aca="false">S131/E131</f>
        <v>14.0389788104552</v>
      </c>
      <c r="AB131" s="20" t="n">
        <f aca="false">T131/E131</f>
        <v>8.25836593086099</v>
      </c>
      <c r="AC131" s="20" t="n">
        <f aca="false">Y131/B131</f>
        <v>5.82743637492241</v>
      </c>
      <c r="AD131" s="17" t="n">
        <f aca="false">V131/T131</f>
        <v>0.12108933030723</v>
      </c>
      <c r="AE131" s="17" t="n">
        <f aca="false">(V131-V130)/((T131-T130))</f>
        <v>0.171602045164039</v>
      </c>
      <c r="AF131" s="17" t="n">
        <f aca="false">B131/E130</f>
        <v>0.0227748247002941</v>
      </c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</row>
    <row r="132" customFormat="false" ht="15.75" hidden="false" customHeight="false" outlineLevel="0" collapsed="false">
      <c r="A132" s="63" t="n">
        <v>44023</v>
      </c>
      <c r="B132" s="12" t="n">
        <f aca="false">E132-E131</f>
        <v>1671</v>
      </c>
      <c r="C132" s="57"/>
      <c r="D132" s="57"/>
      <c r="E132" s="58" t="n">
        <v>74018</v>
      </c>
      <c r="F132" s="15" t="n">
        <f aca="false">E132-(I132+M132)</f>
        <v>35764</v>
      </c>
      <c r="G132" s="16" t="n">
        <f aca="false">F132/E132</f>
        <v>0.483179767083682</v>
      </c>
      <c r="H132" s="12" t="n">
        <f aca="false">I132-I131</f>
        <v>1190</v>
      </c>
      <c r="I132" s="59" t="n">
        <v>34719</v>
      </c>
      <c r="J132" s="16" t="n">
        <f aca="false">I132/E132</f>
        <v>0.469061579615769</v>
      </c>
      <c r="K132" s="16" t="n">
        <f aca="false">I132/(I132+M132)</f>
        <v>0.90759136299472</v>
      </c>
      <c r="L132" s="18" t="n">
        <f aca="false">M132-M131</f>
        <v>66</v>
      </c>
      <c r="M132" s="58" t="n">
        <v>3535</v>
      </c>
      <c r="N132" s="17" t="n">
        <f aca="true">IF(A132&lt;NOW(), M132/E132,"")</f>
        <v>0.0477586533005485</v>
      </c>
      <c r="O132" s="16" t="n">
        <f aca="false">M132/(M132+I132)</f>
        <v>0.0924086370052805</v>
      </c>
      <c r="P132" s="41" t="n">
        <v>13752</v>
      </c>
      <c r="Q132" s="41" t="n">
        <v>34887</v>
      </c>
      <c r="R132" s="41" t="n">
        <f aca="false">P132+Q132</f>
        <v>48639</v>
      </c>
      <c r="S132" s="41" t="n">
        <f aca="false">S131+23310</f>
        <v>1038988</v>
      </c>
      <c r="T132" s="60" t="n">
        <v>610093</v>
      </c>
      <c r="U132" s="18" t="n">
        <f aca="false">T132-E132</f>
        <v>536075</v>
      </c>
      <c r="V132" s="14" t="n">
        <f aca="false">E132</f>
        <v>74018</v>
      </c>
      <c r="W132" s="62" t="n">
        <v>0</v>
      </c>
      <c r="X132" s="15" t="n">
        <f aca="false">S132-S131</f>
        <v>23310</v>
      </c>
      <c r="Y132" s="14" t="n">
        <f aca="false">T132-T131</f>
        <v>12625</v>
      </c>
      <c r="Z132" s="15" t="n">
        <f aca="false">T132/270</f>
        <v>2259.6037037037</v>
      </c>
      <c r="AA132" s="20" t="n">
        <f aca="false">S132/E132</f>
        <v>14.0369639817342</v>
      </c>
      <c r="AB132" s="20" t="n">
        <f aca="false">T132/E132</f>
        <v>8.24249506876706</v>
      </c>
      <c r="AC132" s="20" t="n">
        <f aca="false">Y132/B132</f>
        <v>7.55535607420706</v>
      </c>
      <c r="AD132" s="17" t="n">
        <f aca="false">V132/T132</f>
        <v>0.121322486899538</v>
      </c>
      <c r="AE132" s="17" t="n">
        <f aca="false">(V132-V131)/((T132-T131))</f>
        <v>0.132356435643564</v>
      </c>
      <c r="AF132" s="17" t="n">
        <f aca="false">B132/E131</f>
        <v>0.0230970185356684</v>
      </c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</row>
    <row r="133" customFormat="false" ht="15.75" hidden="false" customHeight="false" outlineLevel="0" collapsed="false">
      <c r="A133" s="63" t="n">
        <v>44024</v>
      </c>
      <c r="B133" s="12" t="n">
        <f aca="false">E133-E132</f>
        <v>1681</v>
      </c>
      <c r="C133" s="57"/>
      <c r="D133" s="57"/>
      <c r="E133" s="58" t="n">
        <v>75699</v>
      </c>
      <c r="F133" s="15" t="n">
        <f aca="false">E133-(I133+M133)</f>
        <v>36455</v>
      </c>
      <c r="G133" s="16" t="n">
        <f aca="false">F133/E133</f>
        <v>0.481578356385157</v>
      </c>
      <c r="H133" s="12" t="n">
        <f aca="false">I133-I132</f>
        <v>919</v>
      </c>
      <c r="I133" s="59" t="n">
        <v>35638</v>
      </c>
      <c r="J133" s="16" t="n">
        <f aca="false">I133/E133</f>
        <v>0.470785611434761</v>
      </c>
      <c r="K133" s="16" t="n">
        <f aca="false">I133/(I133+M133)</f>
        <v>0.908113342166955</v>
      </c>
      <c r="L133" s="18" t="n">
        <f aca="false">M133-M132</f>
        <v>71</v>
      </c>
      <c r="M133" s="58" t="n">
        <v>3606</v>
      </c>
      <c r="N133" s="17" t="n">
        <f aca="true">IF(A133&lt;NOW(), M133/E133,"")</f>
        <v>0.0476360321800816</v>
      </c>
      <c r="O133" s="16" t="n">
        <f aca="false">M133/(M133+I133)</f>
        <v>0.0918866578330445</v>
      </c>
      <c r="P133" s="41" t="n">
        <v>14515</v>
      </c>
      <c r="Q133" s="41" t="n">
        <v>34486</v>
      </c>
      <c r="R133" s="41" t="n">
        <f aca="false">P133+Q133</f>
        <v>49001</v>
      </c>
      <c r="S133" s="41" t="n">
        <f aca="false">S132+22379</f>
        <v>1061367</v>
      </c>
      <c r="T133" s="60" t="n">
        <v>621087</v>
      </c>
      <c r="U133" s="18" t="n">
        <f aca="false">T133-E133</f>
        <v>545388</v>
      </c>
      <c r="V133" s="14" t="n">
        <f aca="false">E133</f>
        <v>75699</v>
      </c>
      <c r="W133" s="62" t="n">
        <v>0</v>
      </c>
      <c r="X133" s="15" t="n">
        <f aca="false">S133-S132</f>
        <v>22379</v>
      </c>
      <c r="Y133" s="14" t="n">
        <f aca="false">T133-T132</f>
        <v>10994</v>
      </c>
      <c r="Z133" s="15" t="n">
        <f aca="false">T133/270</f>
        <v>2300.32222222222</v>
      </c>
      <c r="AA133" s="20" t="n">
        <f aca="false">S133/E133</f>
        <v>14.0208853485515</v>
      </c>
      <c r="AB133" s="20" t="n">
        <f aca="false">T133/E133</f>
        <v>8.20469226806167</v>
      </c>
      <c r="AC133" s="20" t="n">
        <f aca="false">Y133/B133</f>
        <v>6.54015466983938</v>
      </c>
      <c r="AD133" s="17" t="n">
        <f aca="false">V133/T133</f>
        <v>0.121881475542074</v>
      </c>
      <c r="AE133" s="17" t="n">
        <f aca="false">(V133-V132)/((T133-T132))</f>
        <v>0.152901582681463</v>
      </c>
      <c r="AF133" s="17" t="n">
        <f aca="false">B133/E132</f>
        <v>0.0227106919938393</v>
      </c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</row>
    <row r="134" customFormat="false" ht="15.75" hidden="false" customHeight="false" outlineLevel="0" collapsed="false">
      <c r="A134" s="63" t="n">
        <v>44025</v>
      </c>
      <c r="B134" s="12" t="n">
        <f aca="false">E134-E133</f>
        <v>1282</v>
      </c>
      <c r="C134" s="57"/>
      <c r="D134" s="57"/>
      <c r="E134" s="58" t="n">
        <v>76981</v>
      </c>
      <c r="F134" s="15" t="n">
        <f aca="false">E134-(I134+M134)</f>
        <v>36636</v>
      </c>
      <c r="G134" s="16" t="n">
        <f aca="false">F134/E134</f>
        <v>0.475909640041049</v>
      </c>
      <c r="H134" s="12" t="n">
        <f aca="false">I134-I133</f>
        <v>1051</v>
      </c>
      <c r="I134" s="59" t="n">
        <v>36689</v>
      </c>
      <c r="J134" s="16" t="n">
        <f aca="false">I134/E134</f>
        <v>0.476598121614424</v>
      </c>
      <c r="K134" s="16" t="n">
        <f aca="false">I134/(I134+M134)</f>
        <v>0.909381583839385</v>
      </c>
      <c r="L134" s="18" t="n">
        <f aca="false">M134-M133</f>
        <v>50</v>
      </c>
      <c r="M134" s="58" t="n">
        <v>3656</v>
      </c>
      <c r="N134" s="17" t="n">
        <f aca="true">IF(A134&lt;NOW(), M134/E134,"")</f>
        <v>0.0474922383445266</v>
      </c>
      <c r="O134" s="16" t="n">
        <f aca="false">M134/(M134+I134)</f>
        <v>0.0906184161606147</v>
      </c>
      <c r="P134" s="41" t="n">
        <v>13439</v>
      </c>
      <c r="Q134" s="41" t="n">
        <v>33504</v>
      </c>
      <c r="R134" s="41" t="n">
        <f aca="false">P134+Q134</f>
        <v>46943</v>
      </c>
      <c r="S134" s="41" t="n">
        <f aca="false">S133+13100</f>
        <v>1074467</v>
      </c>
      <c r="T134" s="60" t="n">
        <v>630149</v>
      </c>
      <c r="U134" s="18" t="n">
        <f aca="false">T134-E134</f>
        <v>553168</v>
      </c>
      <c r="V134" s="14" t="n">
        <f aca="false">E134</f>
        <v>76981</v>
      </c>
      <c r="W134" s="62" t="n">
        <v>0</v>
      </c>
      <c r="X134" s="15" t="n">
        <f aca="false">S134-S133</f>
        <v>13100</v>
      </c>
      <c r="Y134" s="14" t="n">
        <f aca="false">T134-T133</f>
        <v>9062</v>
      </c>
      <c r="Z134" s="15" t="n">
        <f aca="false">T134/270</f>
        <v>2333.88518518518</v>
      </c>
      <c r="AA134" s="20" t="n">
        <f aca="false">S134/E134</f>
        <v>13.9575609565997</v>
      </c>
      <c r="AB134" s="20" t="n">
        <f aca="false">T134/E134</f>
        <v>8.18577311284603</v>
      </c>
      <c r="AC134" s="20" t="n">
        <f aca="false">Y134/B134</f>
        <v>7.06864274570983</v>
      </c>
      <c r="AD134" s="17" t="n">
        <f aca="false">V134/T134</f>
        <v>0.122163170932589</v>
      </c>
      <c r="AE134" s="17" t="n">
        <f aca="false">(V134-V133)/((T134-T133))</f>
        <v>0.141469874199956</v>
      </c>
      <c r="AF134" s="17" t="n">
        <f aca="false">B134/E133</f>
        <v>0.0169354945243662</v>
      </c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</row>
    <row r="135" customFormat="false" ht="15.75" hidden="false" customHeight="false" outlineLevel="0" collapsed="false">
      <c r="A135" s="63" t="n">
        <v>44026</v>
      </c>
      <c r="B135" s="12" t="n">
        <f aca="false">E135-E134</f>
        <v>1591</v>
      </c>
      <c r="C135" s="57"/>
      <c r="D135" s="57"/>
      <c r="E135" s="58" t="n">
        <v>78572</v>
      </c>
      <c r="F135" s="15" t="n">
        <f aca="false">E135-(I135+M135)</f>
        <v>37226</v>
      </c>
      <c r="G135" s="16" t="n">
        <f aca="false">F135/E135</f>
        <v>0.473782008858117</v>
      </c>
      <c r="H135" s="12" t="n">
        <f aca="false">I135-I134</f>
        <v>947</v>
      </c>
      <c r="I135" s="59" t="n">
        <v>37636</v>
      </c>
      <c r="J135" s="16" t="n">
        <f aca="false">I135/E135</f>
        <v>0.479000152726162</v>
      </c>
      <c r="K135" s="16" t="n">
        <f aca="false">I135/(I135+M135)</f>
        <v>0.910269433560683</v>
      </c>
      <c r="L135" s="18" t="n">
        <f aca="false">M135-M134</f>
        <v>54</v>
      </c>
      <c r="M135" s="58" t="n">
        <v>3710</v>
      </c>
      <c r="N135" s="17" t="n">
        <f aca="true">IF(A135&lt;NOW(), M135/E135,"")</f>
        <v>0.0472178384157206</v>
      </c>
      <c r="O135" s="16" t="n">
        <f aca="false">M135/(M135+I135)</f>
        <v>0.089730566439317</v>
      </c>
      <c r="P135" s="41"/>
      <c r="Q135" s="41"/>
      <c r="R135" s="41" t="n">
        <v>46701</v>
      </c>
      <c r="S135" s="41" t="n">
        <f aca="false">S134+23001</f>
        <v>1097468</v>
      </c>
      <c r="T135" s="60" t="n">
        <v>642164</v>
      </c>
      <c r="U135" s="18" t="n">
        <f aca="false">T135-E135</f>
        <v>563592</v>
      </c>
      <c r="V135" s="14" t="n">
        <f aca="false">E135</f>
        <v>78572</v>
      </c>
      <c r="W135" s="62" t="n">
        <v>0</v>
      </c>
      <c r="X135" s="15" t="n">
        <f aca="false">S135-S134</f>
        <v>23001</v>
      </c>
      <c r="Y135" s="14" t="n">
        <f aca="false">T135-T134</f>
        <v>12015</v>
      </c>
      <c r="Z135" s="15" t="n">
        <f aca="false">T135/270</f>
        <v>2378.38518518519</v>
      </c>
      <c r="AA135" s="20" t="n">
        <f aca="false">S135/E135</f>
        <v>13.9676729623785</v>
      </c>
      <c r="AB135" s="20" t="n">
        <f aca="false">T135/E135</f>
        <v>8.1729369240951</v>
      </c>
      <c r="AC135" s="20" t="n">
        <f aca="false">Y135/B135</f>
        <v>7.55185417976116</v>
      </c>
      <c r="AD135" s="17" t="n">
        <f aca="false">V135/T135</f>
        <v>0.122355037031039</v>
      </c>
      <c r="AE135" s="17" t="n">
        <f aca="false">(V135-V134)/((T135-T134))</f>
        <v>0.132417811069496</v>
      </c>
      <c r="AF135" s="17" t="n">
        <f aca="false">B135/E134</f>
        <v>0.020667437419623</v>
      </c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</row>
    <row r="136" customFormat="false" ht="15.75" hidden="false" customHeight="false" outlineLevel="0" collapsed="false">
      <c r="A136" s="63" t="n">
        <v>44027</v>
      </c>
      <c r="B136" s="12" t="n">
        <f aca="false">E136-E135</f>
        <v>1522</v>
      </c>
      <c r="C136" s="57"/>
      <c r="D136" s="57"/>
      <c r="E136" s="58" t="n">
        <v>80094</v>
      </c>
      <c r="F136" s="15" t="n">
        <f aca="false">E136-(I136+M136)</f>
        <v>37247</v>
      </c>
      <c r="G136" s="16" t="n">
        <f aca="false">F136/E136</f>
        <v>0.465041076734837</v>
      </c>
      <c r="H136" s="12" t="n">
        <f aca="false">I136-I135</f>
        <v>1414</v>
      </c>
      <c r="I136" s="59" t="n">
        <v>39050</v>
      </c>
      <c r="J136" s="16" t="n">
        <f aca="false">I136/E136</f>
        <v>0.487552126251654</v>
      </c>
      <c r="K136" s="16" t="n">
        <f aca="false">I136/(I136+M136)</f>
        <v>0.911382360491983</v>
      </c>
      <c r="L136" s="18" t="n">
        <f aca="false">M136-M135</f>
        <v>87</v>
      </c>
      <c r="M136" s="58" t="n">
        <v>3797</v>
      </c>
      <c r="N136" s="17" t="n">
        <f aca="true">IF(A136&lt;NOW(), M136/E136,"")</f>
        <v>0.0474067970135091</v>
      </c>
      <c r="O136" s="16" t="n">
        <f aca="false">M136/(M136+I136)</f>
        <v>0.0886176395080169</v>
      </c>
      <c r="P136" s="41"/>
      <c r="Q136" s="41"/>
      <c r="R136" s="41" t="n">
        <v>47859</v>
      </c>
      <c r="S136" s="41" t="n">
        <f aca="false">S135+24871</f>
        <v>1122339</v>
      </c>
      <c r="T136" s="60" t="n">
        <v>657655</v>
      </c>
      <c r="U136" s="18" t="n">
        <f aca="false">T136-E136</f>
        <v>577561</v>
      </c>
      <c r="V136" s="14" t="n">
        <f aca="false">E136</f>
        <v>80094</v>
      </c>
      <c r="W136" s="62" t="n">
        <v>0</v>
      </c>
      <c r="X136" s="15" t="n">
        <f aca="false">S136-S135</f>
        <v>24871</v>
      </c>
      <c r="Y136" s="14" t="n">
        <f aca="false">T136-T135</f>
        <v>15491</v>
      </c>
      <c r="Z136" s="15" t="n">
        <f aca="false">T136/270</f>
        <v>2435.75925925926</v>
      </c>
      <c r="AA136" s="20" t="n">
        <f aca="false">S136/E136</f>
        <v>14.0127724923215</v>
      </c>
      <c r="AB136" s="20" t="n">
        <f aca="false">T136/E136</f>
        <v>8.21103952855395</v>
      </c>
      <c r="AC136" s="20" t="n">
        <f aca="false">Y136/B136</f>
        <v>10.1780551905388</v>
      </c>
      <c r="AD136" s="17" t="n">
        <f aca="false">V136/T136</f>
        <v>0.121787259277281</v>
      </c>
      <c r="AE136" s="17" t="n">
        <f aca="false">(V136-V135)/((T136-T135))</f>
        <v>0.0982505971209089</v>
      </c>
      <c r="AF136" s="17" t="n">
        <f aca="false">B136/E135</f>
        <v>0.0193707682125948</v>
      </c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</row>
    <row r="137" customFormat="false" ht="15.75" hidden="false" customHeight="false" outlineLevel="0" collapsed="false">
      <c r="A137" s="63" t="n">
        <v>44028</v>
      </c>
      <c r="B137" s="12" t="n">
        <f aca="false">E137-E136</f>
        <v>1574</v>
      </c>
      <c r="C137" s="57"/>
      <c r="D137" s="57"/>
      <c r="E137" s="58" t="n">
        <v>81668</v>
      </c>
      <c r="F137" s="15" t="n">
        <f aca="false">E137-(I137+M137)</f>
        <v>37450</v>
      </c>
      <c r="G137" s="16" t="n">
        <f aca="false">F137/E137</f>
        <v>0.458563941813195</v>
      </c>
      <c r="H137" s="12" t="n">
        <f aca="false">I137-I136</f>
        <v>1295</v>
      </c>
      <c r="I137" s="59" t="n">
        <v>40345</v>
      </c>
      <c r="J137" s="16" t="n">
        <f aca="false">I137/E137</f>
        <v>0.49401234265563</v>
      </c>
      <c r="K137" s="16" t="n">
        <f aca="false">I137/(I137+M137)</f>
        <v>0.912411235243566</v>
      </c>
      <c r="L137" s="18" t="n">
        <f aca="false">M137-M136</f>
        <v>76</v>
      </c>
      <c r="M137" s="58" t="n">
        <v>3873</v>
      </c>
      <c r="N137" s="17" t="n">
        <f aca="true">IF(A137&lt;NOW(), M137/E137,"")</f>
        <v>0.047423715531175</v>
      </c>
      <c r="O137" s="16" t="n">
        <f aca="false">M137/(M137+I137)</f>
        <v>0.087588764756434</v>
      </c>
      <c r="P137" s="41"/>
      <c r="Q137" s="41"/>
      <c r="R137" s="41" t="n">
        <v>46727</v>
      </c>
      <c r="S137" s="41" t="n">
        <f aca="false">S136+23947</f>
        <v>1146286</v>
      </c>
      <c r="T137" s="60" t="n">
        <v>669811</v>
      </c>
      <c r="U137" s="18" t="n">
        <f aca="false">T137-E137</f>
        <v>588143</v>
      </c>
      <c r="V137" s="14" t="n">
        <f aca="false">E137</f>
        <v>81668</v>
      </c>
      <c r="W137" s="62" t="n">
        <v>0</v>
      </c>
      <c r="X137" s="15" t="n">
        <f aca="false">S137-S136</f>
        <v>23947</v>
      </c>
      <c r="Y137" s="14" t="n">
        <f aca="false">T137-T136</f>
        <v>12156</v>
      </c>
      <c r="Z137" s="15" t="n">
        <f aca="false">T137/270</f>
        <v>2480.78148148148</v>
      </c>
      <c r="AA137" s="20" t="n">
        <f aca="false">S137/E137</f>
        <v>14.0359259440662</v>
      </c>
      <c r="AB137" s="20" t="n">
        <f aca="false">T137/E137</f>
        <v>8.2016334427193</v>
      </c>
      <c r="AC137" s="20" t="n">
        <f aca="false">Y137/B137</f>
        <v>7.72299872935197</v>
      </c>
      <c r="AD137" s="17" t="n">
        <f aca="false">V137/T137</f>
        <v>0.121926931626981</v>
      </c>
      <c r="AE137" s="17" t="n">
        <f aca="false">(V137-V136)/((T137-T136))</f>
        <v>0.129483382691675</v>
      </c>
      <c r="AF137" s="17" t="n">
        <f aca="false">B137/E136</f>
        <v>0.0196519090069169</v>
      </c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</row>
    <row r="138" customFormat="false" ht="15.75" hidden="false" customHeight="false" outlineLevel="0" collapsed="false">
      <c r="A138" s="63" t="n">
        <v>44029</v>
      </c>
      <c r="B138" s="12" t="n">
        <f aca="false">E138-E137</f>
        <v>1462</v>
      </c>
      <c r="C138" s="57"/>
      <c r="D138" s="57"/>
      <c r="E138" s="58" t="n">
        <v>83130</v>
      </c>
      <c r="F138" s="15" t="n">
        <f aca="false">E138-(I138+M138)</f>
        <v>37339</v>
      </c>
      <c r="G138" s="16" t="n">
        <f aca="false">F138/E138</f>
        <v>0.449163960062553</v>
      </c>
      <c r="H138" s="12" t="n">
        <f aca="false">I138-I137</f>
        <v>1489</v>
      </c>
      <c r="I138" s="59" t="n">
        <v>41834</v>
      </c>
      <c r="J138" s="16" t="n">
        <f aca="false">I138/E138</f>
        <v>0.503235895585228</v>
      </c>
      <c r="K138" s="16" t="n">
        <f aca="false">I138/(I138+M138)</f>
        <v>0.913585639099386</v>
      </c>
      <c r="L138" s="18" t="n">
        <f aca="false">M138-M137</f>
        <v>84</v>
      </c>
      <c r="M138" s="58" t="n">
        <v>3957</v>
      </c>
      <c r="N138" s="17" t="n">
        <f aca="true">IF(A138&lt;NOW(), M138/E138,"")</f>
        <v>0.0476001443522194</v>
      </c>
      <c r="O138" s="16" t="n">
        <f aca="false">M138/(M138+I138)</f>
        <v>0.0864143609006137</v>
      </c>
      <c r="P138" s="41"/>
      <c r="Q138" s="41"/>
      <c r="R138" s="41" t="n">
        <v>46493</v>
      </c>
      <c r="S138" s="41" t="n">
        <f aca="false">S137+29176</f>
        <v>1175462</v>
      </c>
      <c r="T138" s="60" t="n">
        <v>683805</v>
      </c>
      <c r="U138" s="18" t="n">
        <f aca="false">T138-E138</f>
        <v>600675</v>
      </c>
      <c r="V138" s="14" t="n">
        <f aca="false">E138</f>
        <v>83130</v>
      </c>
      <c r="W138" s="62" t="n">
        <v>0</v>
      </c>
      <c r="X138" s="15" t="n">
        <f aca="false">S138-S137</f>
        <v>29176</v>
      </c>
      <c r="Y138" s="14" t="n">
        <f aca="false">T138-T137</f>
        <v>13994</v>
      </c>
      <c r="Z138" s="15" t="n">
        <f aca="false">T138/270</f>
        <v>2532.61111111111</v>
      </c>
      <c r="AA138" s="20" t="n">
        <f aca="false">S138/E138</f>
        <v>14.1400457115361</v>
      </c>
      <c r="AB138" s="20" t="n">
        <f aca="false">T138/E138</f>
        <v>8.22573078311079</v>
      </c>
      <c r="AC138" s="20" t="n">
        <f aca="false">Y138/B138</f>
        <v>9.5718194254446</v>
      </c>
      <c r="AD138" s="17" t="n">
        <f aca="false">V138/T138</f>
        <v>0.121569745760853</v>
      </c>
      <c r="AE138" s="17" t="n">
        <f aca="false">(V138-V137)/((T138-T137))</f>
        <v>0.104473345719594</v>
      </c>
      <c r="AF138" s="17" t="n">
        <f aca="false">B138/E137</f>
        <v>0.0179017485428809</v>
      </c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</row>
    <row r="139" customFormat="false" ht="15.75" hidden="false" customHeight="false" outlineLevel="0" collapsed="false">
      <c r="A139" s="63" t="n">
        <v>44030</v>
      </c>
      <c r="B139" s="12" t="n">
        <f aca="false">E139-E138</f>
        <v>1752</v>
      </c>
      <c r="C139" s="57"/>
      <c r="D139" s="57"/>
      <c r="E139" s="58" t="n">
        <v>84882</v>
      </c>
      <c r="F139" s="15" t="n">
        <f aca="false">E139-(I139+M139)</f>
        <v>37598</v>
      </c>
      <c r="G139" s="16" t="n">
        <f aca="false">F139/E139</f>
        <v>0.442944322706816</v>
      </c>
      <c r="H139" s="12" t="n">
        <f aca="false">I139-I138</f>
        <v>1434</v>
      </c>
      <c r="I139" s="59" t="n">
        <f aca="false">I138+1434</f>
        <v>43268</v>
      </c>
      <c r="J139" s="16" t="n">
        <f aca="false">I139/E139</f>
        <v>0.50974293725407</v>
      </c>
      <c r="K139" s="16" t="n">
        <f aca="false">I139/(I139+M139)</f>
        <v>0.91506640724135</v>
      </c>
      <c r="L139" s="18" t="n">
        <f aca="false">M139-M138</f>
        <v>59</v>
      </c>
      <c r="M139" s="58" t="n">
        <f aca="false">M138+59</f>
        <v>4016</v>
      </c>
      <c r="N139" s="17" t="n">
        <f aca="true">IF(A139&lt;NOW(), M139/E139,"")</f>
        <v>0.0473127400391131</v>
      </c>
      <c r="O139" s="16" t="n">
        <f aca="false">M139/(M139+I139)</f>
        <v>0.0849335927586499</v>
      </c>
      <c r="P139" s="41"/>
      <c r="Q139" s="41"/>
      <c r="R139" s="41" t="n">
        <v>37593</v>
      </c>
      <c r="S139" s="41" t="n">
        <f aca="false">S138+25552</f>
        <v>1201014</v>
      </c>
      <c r="T139" s="60" t="n">
        <v>697043</v>
      </c>
      <c r="U139" s="18" t="n">
        <f aca="false">T139-E139</f>
        <v>612161</v>
      </c>
      <c r="V139" s="14" t="n">
        <f aca="false">E139</f>
        <v>84882</v>
      </c>
      <c r="W139" s="62" t="n">
        <v>0</v>
      </c>
      <c r="X139" s="15" t="n">
        <f aca="false">S139-S138</f>
        <v>25552</v>
      </c>
      <c r="Y139" s="14" t="n">
        <f aca="false">T139-T138</f>
        <v>13238</v>
      </c>
      <c r="Z139" s="15" t="n">
        <f aca="false">T139/270</f>
        <v>2581.64074074074</v>
      </c>
      <c r="AA139" s="20" t="n">
        <f aca="false">S139/E139</f>
        <v>14.1492189156712</v>
      </c>
      <c r="AB139" s="20" t="n">
        <f aca="false">T139/E139</f>
        <v>8.21190594001084</v>
      </c>
      <c r="AC139" s="20" t="n">
        <f aca="false">Y139/B139</f>
        <v>7.55593607305936</v>
      </c>
      <c r="AD139" s="17" t="n">
        <f aca="false">V139/T139</f>
        <v>0.121774409900107</v>
      </c>
      <c r="AE139" s="17" t="n">
        <f aca="false">(V139-V138)/((T139-T138))</f>
        <v>0.132346275872488</v>
      </c>
      <c r="AF139" s="17" t="n">
        <f aca="false">B139/E138</f>
        <v>0.0210754240346445</v>
      </c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</row>
    <row r="140" customFormat="false" ht="15.75" hidden="false" customHeight="false" outlineLevel="0" collapsed="false">
      <c r="A140" s="63" t="n">
        <v>44031</v>
      </c>
      <c r="B140" s="12" t="n">
        <f aca="false">E140-E139</f>
        <v>1639</v>
      </c>
      <c r="C140" s="57"/>
      <c r="D140" s="57"/>
      <c r="E140" s="58" t="n">
        <v>86521</v>
      </c>
      <c r="F140" s="15" t="n">
        <f aca="false">E140-(I140+M140)</f>
        <v>36977</v>
      </c>
      <c r="G140" s="16" t="n">
        <f aca="false">F140/E140</f>
        <v>0.427376012759908</v>
      </c>
      <c r="H140" s="12" t="n">
        <f aca="false">I140-I139</f>
        <v>2133</v>
      </c>
      <c r="I140" s="59" t="n">
        <v>45401</v>
      </c>
      <c r="J140" s="16" t="n">
        <f aca="false">I140/E140</f>
        <v>0.524739658579998</v>
      </c>
      <c r="K140" s="16" t="n">
        <f aca="false">I140/(I140+M140)</f>
        <v>0.91637736153722</v>
      </c>
      <c r="L140" s="18" t="n">
        <f aca="false">M140-M139</f>
        <v>127</v>
      </c>
      <c r="M140" s="58" t="n">
        <v>4143</v>
      </c>
      <c r="N140" s="17" t="n">
        <f aca="true">IF(A140&lt;NOW(), M140/E140,"")</f>
        <v>0.0478843286600941</v>
      </c>
      <c r="O140" s="16" t="n">
        <f aca="false">M140/(M140+I140)</f>
        <v>0.0836226384627806</v>
      </c>
      <c r="P140" s="41"/>
      <c r="Q140" s="41"/>
      <c r="R140" s="41" t="n">
        <v>37505</v>
      </c>
      <c r="S140" s="41" t="n">
        <f aca="false">S139+20504</f>
        <v>1221518</v>
      </c>
      <c r="T140" s="60" t="n">
        <v>707238</v>
      </c>
      <c r="U140" s="18" t="n">
        <f aca="false">T140-E140</f>
        <v>620717</v>
      </c>
      <c r="V140" s="14" t="n">
        <f aca="false">E140</f>
        <v>86521</v>
      </c>
      <c r="W140" s="62" t="n">
        <v>0</v>
      </c>
      <c r="X140" s="15" t="n">
        <f aca="false">S140-S139</f>
        <v>20504</v>
      </c>
      <c r="Y140" s="14" t="n">
        <f aca="false">T140-T139</f>
        <v>10195</v>
      </c>
      <c r="Z140" s="15" t="n">
        <f aca="false">T140/270</f>
        <v>2619.4</v>
      </c>
      <c r="AA140" s="20" t="n">
        <f aca="false">S140/E140</f>
        <v>14.1181678436449</v>
      </c>
      <c r="AB140" s="20" t="n">
        <f aca="false">T140/E140</f>
        <v>8.17417736734434</v>
      </c>
      <c r="AC140" s="20" t="n">
        <f aca="false">Y140/B140</f>
        <v>6.2202562538133</v>
      </c>
      <c r="AD140" s="17" t="n">
        <f aca="false">V140/T140</f>
        <v>0.122336469477036</v>
      </c>
      <c r="AE140" s="17" t="n">
        <f aca="false">(V140-V139)/((T140-T139))</f>
        <v>0.160765080922021</v>
      </c>
      <c r="AF140" s="17" t="n">
        <f aca="false">B140/E139</f>
        <v>0.01930915859664</v>
      </c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</row>
    <row r="141" customFormat="false" ht="15.75" hidden="false" customHeight="false" outlineLevel="0" collapsed="false">
      <c r="A141" s="23"/>
      <c r="B141" s="41"/>
      <c r="C141" s="57"/>
      <c r="D141" s="57"/>
      <c r="E141" s="58"/>
      <c r="F141" s="59"/>
      <c r="G141" s="57"/>
      <c r="H141" s="57"/>
      <c r="I141" s="59"/>
      <c r="J141" s="57"/>
      <c r="K141" s="57"/>
      <c r="L141" s="57"/>
      <c r="M141" s="58"/>
      <c r="N141" s="62"/>
      <c r="O141" s="57"/>
      <c r="P141" s="41"/>
      <c r="Q141" s="41"/>
      <c r="R141" s="41"/>
      <c r="S141" s="41"/>
      <c r="T141" s="60"/>
      <c r="U141" s="57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</row>
    <row r="142" customFormat="false" ht="15.75" hidden="false" customHeight="false" outlineLevel="0" collapsed="false">
      <c r="A142" s="23"/>
      <c r="B142" s="41"/>
      <c r="C142" s="57"/>
      <c r="D142" s="57"/>
      <c r="E142" s="58"/>
      <c r="F142" s="59"/>
      <c r="G142" s="57"/>
      <c r="H142" s="57"/>
      <c r="I142" s="59"/>
      <c r="J142" s="57"/>
      <c r="K142" s="57"/>
      <c r="L142" s="57"/>
      <c r="M142" s="58"/>
      <c r="N142" s="62"/>
      <c r="O142" s="57"/>
      <c r="P142" s="41"/>
      <c r="Q142" s="41"/>
      <c r="R142" s="41"/>
      <c r="S142" s="41"/>
      <c r="T142" s="60"/>
      <c r="U142" s="57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</row>
    <row r="143" customFormat="false" ht="15.75" hidden="false" customHeight="false" outlineLevel="0" collapsed="false">
      <c r="A143" s="23"/>
      <c r="B143" s="41"/>
      <c r="C143" s="57"/>
      <c r="D143" s="57"/>
      <c r="E143" s="58"/>
      <c r="F143" s="59"/>
      <c r="G143" s="57"/>
      <c r="H143" s="57"/>
      <c r="I143" s="59"/>
      <c r="J143" s="57"/>
      <c r="K143" s="57"/>
      <c r="L143" s="57"/>
      <c r="M143" s="58"/>
      <c r="N143" s="62"/>
      <c r="O143" s="57"/>
      <c r="P143" s="41"/>
      <c r="Q143" s="41"/>
      <c r="R143" s="41"/>
      <c r="S143" s="41"/>
      <c r="T143" s="60"/>
      <c r="U143" s="57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</row>
    <row r="144" customFormat="false" ht="15.75" hidden="false" customHeight="false" outlineLevel="0" collapsed="false">
      <c r="A144" s="23"/>
      <c r="B144" s="41"/>
      <c r="C144" s="57"/>
      <c r="D144" s="57"/>
      <c r="E144" s="58"/>
      <c r="F144" s="59"/>
      <c r="G144" s="57"/>
      <c r="H144" s="57"/>
      <c r="I144" s="59"/>
      <c r="J144" s="57"/>
      <c r="K144" s="57"/>
      <c r="L144" s="57"/>
      <c r="M144" s="58"/>
      <c r="N144" s="62"/>
      <c r="O144" s="57"/>
      <c r="P144" s="41"/>
      <c r="Q144" s="41"/>
      <c r="R144" s="41"/>
      <c r="S144" s="41"/>
      <c r="T144" s="60"/>
      <c r="U144" s="57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</row>
    <row r="145" customFormat="false" ht="15.75" hidden="false" customHeight="false" outlineLevel="0" collapsed="false">
      <c r="A145" s="23"/>
      <c r="B145" s="41"/>
      <c r="C145" s="57"/>
      <c r="D145" s="57"/>
      <c r="E145" s="58"/>
      <c r="F145" s="59"/>
      <c r="G145" s="57"/>
      <c r="H145" s="57"/>
      <c r="I145" s="59"/>
      <c r="J145" s="57"/>
      <c r="K145" s="57"/>
      <c r="L145" s="57"/>
      <c r="M145" s="58"/>
      <c r="N145" s="62"/>
      <c r="O145" s="57"/>
      <c r="P145" s="41"/>
      <c r="Q145" s="41"/>
      <c r="R145" s="41"/>
      <c r="S145" s="41"/>
      <c r="T145" s="60"/>
      <c r="U145" s="57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</row>
    <row r="146" customFormat="false" ht="15.75" hidden="false" customHeight="false" outlineLevel="0" collapsed="false">
      <c r="A146" s="23"/>
      <c r="B146" s="41"/>
      <c r="C146" s="57"/>
      <c r="D146" s="57"/>
      <c r="E146" s="58"/>
      <c r="F146" s="59"/>
      <c r="G146" s="57"/>
      <c r="H146" s="57"/>
      <c r="I146" s="59"/>
      <c r="J146" s="57"/>
      <c r="K146" s="57"/>
      <c r="L146" s="57"/>
      <c r="M146" s="58"/>
      <c r="N146" s="62"/>
      <c r="O146" s="57"/>
      <c r="P146" s="41"/>
      <c r="Q146" s="41"/>
      <c r="R146" s="41"/>
      <c r="S146" s="41"/>
      <c r="T146" s="60"/>
      <c r="U146" s="57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</row>
    <row r="147" customFormat="false" ht="15.75" hidden="false" customHeight="false" outlineLevel="0" collapsed="false">
      <c r="A147" s="23"/>
      <c r="B147" s="41"/>
      <c r="C147" s="57"/>
      <c r="D147" s="57"/>
      <c r="E147" s="58"/>
      <c r="F147" s="59"/>
      <c r="G147" s="57"/>
      <c r="H147" s="57"/>
      <c r="I147" s="59"/>
      <c r="J147" s="57"/>
      <c r="K147" s="57"/>
      <c r="L147" s="57"/>
      <c r="M147" s="58"/>
      <c r="N147" s="62"/>
      <c r="O147" s="57"/>
      <c r="P147" s="41"/>
      <c r="Q147" s="41"/>
      <c r="R147" s="41"/>
      <c r="S147" s="41"/>
      <c r="T147" s="60"/>
      <c r="U147" s="57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</row>
    <row r="148" customFormat="false" ht="15.75" hidden="false" customHeight="false" outlineLevel="0" collapsed="false">
      <c r="A148" s="23"/>
      <c r="B148" s="41"/>
      <c r="C148" s="57"/>
      <c r="D148" s="57"/>
      <c r="E148" s="58"/>
      <c r="F148" s="59"/>
      <c r="G148" s="57"/>
      <c r="H148" s="57"/>
      <c r="I148" s="59"/>
      <c r="J148" s="57"/>
      <c r="K148" s="57"/>
      <c r="L148" s="57"/>
      <c r="M148" s="58"/>
      <c r="N148" s="62"/>
      <c r="O148" s="57"/>
      <c r="P148" s="41"/>
      <c r="Q148" s="41"/>
      <c r="R148" s="41"/>
      <c r="S148" s="41"/>
      <c r="T148" s="60"/>
      <c r="U148" s="57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</row>
    <row r="149" customFormat="false" ht="15.75" hidden="false" customHeight="false" outlineLevel="0" collapsed="false">
      <c r="A149" s="23"/>
      <c r="B149" s="41"/>
      <c r="C149" s="57"/>
      <c r="D149" s="57"/>
      <c r="E149" s="58"/>
      <c r="F149" s="59"/>
      <c r="G149" s="57"/>
      <c r="H149" s="57"/>
      <c r="I149" s="59"/>
      <c r="J149" s="57"/>
      <c r="K149" s="57"/>
      <c r="L149" s="57"/>
      <c r="M149" s="58"/>
      <c r="N149" s="62"/>
      <c r="O149" s="57"/>
      <c r="P149" s="41"/>
      <c r="Q149" s="41"/>
      <c r="R149" s="41"/>
      <c r="S149" s="41"/>
      <c r="T149" s="60"/>
      <c r="U149" s="57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</row>
    <row r="150" customFormat="false" ht="15.75" hidden="false" customHeight="false" outlineLevel="0" collapsed="false">
      <c r="A150" s="23"/>
      <c r="B150" s="41"/>
      <c r="C150" s="57"/>
      <c r="D150" s="57"/>
      <c r="E150" s="58"/>
      <c r="F150" s="59"/>
      <c r="G150" s="57"/>
      <c r="H150" s="57"/>
      <c r="I150" s="59"/>
      <c r="J150" s="57"/>
      <c r="K150" s="57"/>
      <c r="L150" s="57"/>
      <c r="M150" s="58"/>
      <c r="N150" s="62"/>
      <c r="O150" s="57"/>
      <c r="P150" s="41"/>
      <c r="Q150" s="41"/>
      <c r="R150" s="41"/>
      <c r="S150" s="41"/>
      <c r="T150" s="60"/>
      <c r="U150" s="57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</row>
    <row r="151" customFormat="false" ht="15.75" hidden="false" customHeight="false" outlineLevel="0" collapsed="false">
      <c r="A151" s="23"/>
      <c r="B151" s="41"/>
      <c r="C151" s="57"/>
      <c r="D151" s="57"/>
      <c r="E151" s="58"/>
      <c r="F151" s="59"/>
      <c r="G151" s="57"/>
      <c r="H151" s="57"/>
      <c r="I151" s="59"/>
      <c r="J151" s="57"/>
      <c r="K151" s="57"/>
      <c r="L151" s="57"/>
      <c r="M151" s="58"/>
      <c r="N151" s="62"/>
      <c r="O151" s="57"/>
      <c r="P151" s="41"/>
      <c r="Q151" s="41"/>
      <c r="R151" s="41"/>
      <c r="S151" s="41"/>
      <c r="T151" s="60"/>
      <c r="U151" s="57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</row>
    <row r="152" customFormat="false" ht="15.75" hidden="false" customHeight="false" outlineLevel="0" collapsed="false">
      <c r="A152" s="23"/>
      <c r="B152" s="41"/>
      <c r="C152" s="57"/>
      <c r="D152" s="57"/>
      <c r="E152" s="58"/>
      <c r="F152" s="59"/>
      <c r="G152" s="57"/>
      <c r="H152" s="57"/>
      <c r="I152" s="59"/>
      <c r="J152" s="57"/>
      <c r="K152" s="57"/>
      <c r="L152" s="57"/>
      <c r="M152" s="58"/>
      <c r="N152" s="62"/>
      <c r="O152" s="57"/>
      <c r="P152" s="41"/>
      <c r="Q152" s="41"/>
      <c r="R152" s="41"/>
      <c r="S152" s="41"/>
      <c r="T152" s="60"/>
      <c r="U152" s="57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</row>
    <row r="153" customFormat="false" ht="15.75" hidden="false" customHeight="false" outlineLevel="0" collapsed="false">
      <c r="A153" s="23"/>
      <c r="B153" s="41"/>
      <c r="C153" s="57"/>
      <c r="D153" s="57"/>
      <c r="E153" s="58"/>
      <c r="F153" s="59"/>
      <c r="G153" s="57"/>
      <c r="H153" s="57"/>
      <c r="I153" s="59"/>
      <c r="J153" s="57"/>
      <c r="K153" s="57"/>
      <c r="L153" s="57"/>
      <c r="M153" s="58"/>
      <c r="N153" s="62"/>
      <c r="O153" s="57"/>
      <c r="P153" s="41"/>
      <c r="Q153" s="41"/>
      <c r="R153" s="41"/>
      <c r="S153" s="41"/>
      <c r="T153" s="60"/>
      <c r="U153" s="57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</row>
    <row r="154" customFormat="false" ht="15.75" hidden="false" customHeight="false" outlineLevel="0" collapsed="false">
      <c r="A154" s="23"/>
      <c r="B154" s="41"/>
      <c r="C154" s="57"/>
      <c r="D154" s="57"/>
      <c r="E154" s="58"/>
      <c r="F154" s="59"/>
      <c r="G154" s="57"/>
      <c r="H154" s="57"/>
      <c r="I154" s="59"/>
      <c r="J154" s="57"/>
      <c r="K154" s="57"/>
      <c r="L154" s="57"/>
      <c r="M154" s="58"/>
      <c r="N154" s="62"/>
      <c r="O154" s="57"/>
      <c r="P154" s="41"/>
      <c r="Q154" s="41"/>
      <c r="R154" s="41"/>
      <c r="S154" s="41"/>
      <c r="T154" s="60"/>
      <c r="U154" s="57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</row>
    <row r="155" customFormat="false" ht="15.75" hidden="false" customHeight="false" outlineLevel="0" collapsed="false">
      <c r="A155" s="23"/>
      <c r="B155" s="41"/>
      <c r="C155" s="57"/>
      <c r="D155" s="57"/>
      <c r="E155" s="58"/>
      <c r="F155" s="59"/>
      <c r="G155" s="57"/>
      <c r="H155" s="57"/>
      <c r="I155" s="59"/>
      <c r="J155" s="57"/>
      <c r="K155" s="57"/>
      <c r="L155" s="57"/>
      <c r="M155" s="58"/>
      <c r="N155" s="62"/>
      <c r="O155" s="57"/>
      <c r="P155" s="41"/>
      <c r="Q155" s="41"/>
      <c r="R155" s="41"/>
      <c r="S155" s="41"/>
      <c r="T155" s="60"/>
      <c r="U155" s="57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</row>
    <row r="156" customFormat="false" ht="15.75" hidden="false" customHeight="false" outlineLevel="0" collapsed="false">
      <c r="A156" s="23"/>
      <c r="B156" s="41"/>
      <c r="C156" s="57"/>
      <c r="D156" s="57"/>
      <c r="E156" s="58"/>
      <c r="F156" s="59"/>
      <c r="G156" s="57"/>
      <c r="H156" s="57"/>
      <c r="I156" s="59"/>
      <c r="J156" s="57"/>
      <c r="K156" s="57"/>
      <c r="L156" s="57"/>
      <c r="M156" s="58"/>
      <c r="N156" s="62"/>
      <c r="O156" s="57"/>
      <c r="P156" s="41"/>
      <c r="Q156" s="41"/>
      <c r="R156" s="41"/>
      <c r="S156" s="41"/>
      <c r="T156" s="60"/>
      <c r="U156" s="57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</row>
    <row r="157" customFormat="false" ht="15.75" hidden="false" customHeight="false" outlineLevel="0" collapsed="false">
      <c r="A157" s="23"/>
      <c r="B157" s="41"/>
      <c r="C157" s="57"/>
      <c r="D157" s="57"/>
      <c r="E157" s="58"/>
      <c r="F157" s="59"/>
      <c r="G157" s="57"/>
      <c r="H157" s="57"/>
      <c r="I157" s="59"/>
      <c r="J157" s="57"/>
      <c r="K157" s="57"/>
      <c r="L157" s="57"/>
      <c r="M157" s="58"/>
      <c r="N157" s="62"/>
      <c r="O157" s="57"/>
      <c r="P157" s="41"/>
      <c r="Q157" s="41"/>
      <c r="R157" s="41"/>
      <c r="S157" s="41"/>
      <c r="T157" s="60"/>
      <c r="U157" s="57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</row>
    <row r="158" customFormat="false" ht="15.75" hidden="false" customHeight="false" outlineLevel="0" collapsed="false">
      <c r="A158" s="23"/>
      <c r="B158" s="41"/>
      <c r="C158" s="57"/>
      <c r="D158" s="57"/>
      <c r="E158" s="58"/>
      <c r="F158" s="59"/>
      <c r="G158" s="57"/>
      <c r="H158" s="57"/>
      <c r="I158" s="59"/>
      <c r="J158" s="57"/>
      <c r="K158" s="57"/>
      <c r="L158" s="57"/>
      <c r="M158" s="58"/>
      <c r="N158" s="62"/>
      <c r="O158" s="57"/>
      <c r="P158" s="41"/>
      <c r="Q158" s="41"/>
      <c r="R158" s="41"/>
      <c r="S158" s="41"/>
      <c r="T158" s="60"/>
      <c r="U158" s="57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</row>
    <row r="159" customFormat="false" ht="15.75" hidden="false" customHeight="false" outlineLevel="0" collapsed="false">
      <c r="A159" s="23"/>
      <c r="B159" s="41"/>
      <c r="C159" s="57"/>
      <c r="D159" s="57"/>
      <c r="E159" s="58"/>
      <c r="F159" s="59"/>
      <c r="G159" s="57"/>
      <c r="H159" s="57"/>
      <c r="I159" s="59"/>
      <c r="J159" s="57"/>
      <c r="K159" s="57"/>
      <c r="L159" s="57"/>
      <c r="M159" s="58"/>
      <c r="N159" s="62"/>
      <c r="O159" s="57"/>
      <c r="P159" s="41"/>
      <c r="Q159" s="41"/>
      <c r="R159" s="41"/>
      <c r="S159" s="41"/>
      <c r="T159" s="60"/>
      <c r="U159" s="57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</row>
    <row r="160" customFormat="false" ht="15.75" hidden="false" customHeight="false" outlineLevel="0" collapsed="false">
      <c r="A160" s="23"/>
      <c r="B160" s="41"/>
      <c r="C160" s="57"/>
      <c r="D160" s="57"/>
      <c r="E160" s="58"/>
      <c r="F160" s="59"/>
      <c r="G160" s="57"/>
      <c r="H160" s="57"/>
      <c r="I160" s="59"/>
      <c r="J160" s="57"/>
      <c r="K160" s="57"/>
      <c r="L160" s="57"/>
      <c r="M160" s="58"/>
      <c r="N160" s="62"/>
      <c r="O160" s="57"/>
      <c r="P160" s="41"/>
      <c r="Q160" s="41"/>
      <c r="R160" s="41"/>
      <c r="S160" s="41"/>
      <c r="T160" s="60"/>
      <c r="U160" s="57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</row>
    <row r="161" customFormat="false" ht="15.75" hidden="false" customHeight="false" outlineLevel="0" collapsed="false">
      <c r="A161" s="23"/>
      <c r="B161" s="41"/>
      <c r="C161" s="57"/>
      <c r="D161" s="57"/>
      <c r="E161" s="58"/>
      <c r="F161" s="59"/>
      <c r="G161" s="57"/>
      <c r="H161" s="57"/>
      <c r="I161" s="59"/>
      <c r="J161" s="57"/>
      <c r="K161" s="57"/>
      <c r="L161" s="57"/>
      <c r="M161" s="58"/>
      <c r="N161" s="62"/>
      <c r="O161" s="57"/>
      <c r="P161" s="41"/>
      <c r="Q161" s="41"/>
      <c r="R161" s="41"/>
      <c r="S161" s="41"/>
      <c r="T161" s="60"/>
      <c r="U161" s="57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</row>
    <row r="162" customFormat="false" ht="15.75" hidden="false" customHeight="false" outlineLevel="0" collapsed="false">
      <c r="A162" s="23"/>
      <c r="B162" s="41"/>
      <c r="C162" s="57"/>
      <c r="D162" s="57"/>
      <c r="E162" s="58"/>
      <c r="F162" s="59"/>
      <c r="G162" s="57"/>
      <c r="H162" s="57"/>
      <c r="I162" s="59"/>
      <c r="J162" s="57"/>
      <c r="K162" s="57"/>
      <c r="L162" s="57"/>
      <c r="M162" s="58"/>
      <c r="N162" s="62"/>
      <c r="O162" s="57"/>
      <c r="P162" s="41"/>
      <c r="Q162" s="41"/>
      <c r="R162" s="41"/>
      <c r="S162" s="41"/>
      <c r="T162" s="60"/>
      <c r="U162" s="57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</row>
    <row r="163" customFormat="false" ht="15.75" hidden="false" customHeight="false" outlineLevel="0" collapsed="false">
      <c r="A163" s="23"/>
      <c r="B163" s="41"/>
      <c r="C163" s="57"/>
      <c r="D163" s="57"/>
      <c r="E163" s="58"/>
      <c r="F163" s="59"/>
      <c r="G163" s="57"/>
      <c r="H163" s="57"/>
      <c r="I163" s="59"/>
      <c r="J163" s="57"/>
      <c r="K163" s="57"/>
      <c r="L163" s="57"/>
      <c r="M163" s="58"/>
      <c r="N163" s="62"/>
      <c r="O163" s="57"/>
      <c r="P163" s="41"/>
      <c r="Q163" s="41"/>
      <c r="R163" s="41"/>
      <c r="S163" s="41"/>
      <c r="T163" s="60"/>
      <c r="U163" s="57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</row>
    <row r="164" customFormat="false" ht="15.75" hidden="false" customHeight="false" outlineLevel="0" collapsed="false">
      <c r="A164" s="23"/>
      <c r="B164" s="41"/>
      <c r="C164" s="57"/>
      <c r="D164" s="57"/>
      <c r="E164" s="58"/>
      <c r="F164" s="59"/>
      <c r="G164" s="57"/>
      <c r="H164" s="57"/>
      <c r="I164" s="59"/>
      <c r="J164" s="57"/>
      <c r="K164" s="57"/>
      <c r="L164" s="57"/>
      <c r="M164" s="58"/>
      <c r="N164" s="62"/>
      <c r="O164" s="57"/>
      <c r="P164" s="41"/>
      <c r="Q164" s="41"/>
      <c r="R164" s="41"/>
      <c r="S164" s="41"/>
      <c r="T164" s="60"/>
      <c r="U164" s="57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</row>
    <row r="165" customFormat="false" ht="15.75" hidden="false" customHeight="false" outlineLevel="0" collapsed="false">
      <c r="A165" s="23"/>
      <c r="B165" s="41"/>
      <c r="C165" s="57"/>
      <c r="D165" s="57"/>
      <c r="E165" s="58"/>
      <c r="F165" s="59"/>
      <c r="G165" s="57"/>
      <c r="H165" s="57"/>
      <c r="I165" s="59"/>
      <c r="J165" s="57"/>
      <c r="K165" s="57"/>
      <c r="L165" s="57"/>
      <c r="M165" s="58"/>
      <c r="N165" s="62"/>
      <c r="O165" s="57"/>
      <c r="P165" s="41"/>
      <c r="Q165" s="41"/>
      <c r="R165" s="41"/>
      <c r="S165" s="41"/>
      <c r="T165" s="60"/>
      <c r="U165" s="57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</row>
    <row r="166" customFormat="false" ht="15.75" hidden="false" customHeight="false" outlineLevel="0" collapsed="false">
      <c r="A166" s="23"/>
      <c r="B166" s="41"/>
      <c r="C166" s="57"/>
      <c r="D166" s="57"/>
      <c r="E166" s="58"/>
      <c r="F166" s="59"/>
      <c r="G166" s="57"/>
      <c r="H166" s="57"/>
      <c r="I166" s="59"/>
      <c r="J166" s="57"/>
      <c r="K166" s="57"/>
      <c r="L166" s="57"/>
      <c r="M166" s="58"/>
      <c r="N166" s="62"/>
      <c r="O166" s="57"/>
      <c r="P166" s="41"/>
      <c r="Q166" s="41"/>
      <c r="R166" s="41"/>
      <c r="S166" s="41"/>
      <c r="T166" s="60"/>
      <c r="U166" s="57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</row>
    <row r="167" customFormat="false" ht="15.75" hidden="false" customHeight="false" outlineLevel="0" collapsed="false">
      <c r="A167" s="23"/>
      <c r="B167" s="41"/>
      <c r="C167" s="57"/>
      <c r="D167" s="57"/>
      <c r="E167" s="58"/>
      <c r="F167" s="59"/>
      <c r="G167" s="57"/>
      <c r="H167" s="57"/>
      <c r="I167" s="59"/>
      <c r="J167" s="57"/>
      <c r="K167" s="57"/>
      <c r="L167" s="57"/>
      <c r="M167" s="58"/>
      <c r="N167" s="62"/>
      <c r="O167" s="57"/>
      <c r="P167" s="41"/>
      <c r="Q167" s="41"/>
      <c r="R167" s="41"/>
      <c r="S167" s="41"/>
      <c r="T167" s="60"/>
      <c r="U167" s="57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</row>
    <row r="168" customFormat="false" ht="15.75" hidden="false" customHeight="false" outlineLevel="0" collapsed="false">
      <c r="A168" s="23"/>
      <c r="B168" s="41"/>
      <c r="C168" s="57"/>
      <c r="D168" s="57"/>
      <c r="E168" s="58"/>
      <c r="F168" s="59"/>
      <c r="G168" s="57"/>
      <c r="H168" s="57"/>
      <c r="I168" s="59"/>
      <c r="J168" s="57"/>
      <c r="K168" s="57"/>
      <c r="L168" s="57"/>
      <c r="M168" s="58"/>
      <c r="N168" s="62"/>
      <c r="O168" s="57"/>
      <c r="P168" s="41"/>
      <c r="Q168" s="41"/>
      <c r="R168" s="41"/>
      <c r="S168" s="41"/>
      <c r="T168" s="60"/>
      <c r="U168" s="57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</row>
    <row r="169" customFormat="false" ht="15.75" hidden="false" customHeight="false" outlineLevel="0" collapsed="false">
      <c r="A169" s="23"/>
      <c r="B169" s="41"/>
      <c r="C169" s="57"/>
      <c r="D169" s="57"/>
      <c r="E169" s="58"/>
      <c r="F169" s="59"/>
      <c r="G169" s="57"/>
      <c r="H169" s="57"/>
      <c r="I169" s="59"/>
      <c r="J169" s="57"/>
      <c r="K169" s="57"/>
      <c r="L169" s="57"/>
      <c r="M169" s="58"/>
      <c r="N169" s="62"/>
      <c r="O169" s="57"/>
      <c r="P169" s="41"/>
      <c r="Q169" s="41"/>
      <c r="R169" s="41"/>
      <c r="S169" s="41"/>
      <c r="T169" s="60"/>
      <c r="U169" s="57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</row>
    <row r="170" customFormat="false" ht="15.75" hidden="false" customHeight="false" outlineLevel="0" collapsed="false">
      <c r="A170" s="23"/>
      <c r="B170" s="41"/>
      <c r="C170" s="57"/>
      <c r="D170" s="57"/>
      <c r="E170" s="58"/>
      <c r="F170" s="59"/>
      <c r="G170" s="57"/>
      <c r="H170" s="57"/>
      <c r="I170" s="59"/>
      <c r="J170" s="57"/>
      <c r="K170" s="57"/>
      <c r="L170" s="57"/>
      <c r="M170" s="58"/>
      <c r="N170" s="62"/>
      <c r="O170" s="57"/>
      <c r="P170" s="41"/>
      <c r="Q170" s="41"/>
      <c r="R170" s="41"/>
      <c r="S170" s="41"/>
      <c r="T170" s="60"/>
      <c r="U170" s="57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</row>
    <row r="171" customFormat="false" ht="15.75" hidden="false" customHeight="false" outlineLevel="0" collapsed="false">
      <c r="A171" s="23"/>
      <c r="B171" s="41"/>
      <c r="C171" s="57"/>
      <c r="D171" s="57"/>
      <c r="E171" s="58"/>
      <c r="F171" s="59"/>
      <c r="G171" s="57"/>
      <c r="H171" s="57"/>
      <c r="I171" s="59"/>
      <c r="J171" s="57"/>
      <c r="K171" s="57"/>
      <c r="L171" s="57"/>
      <c r="M171" s="58"/>
      <c r="N171" s="62"/>
      <c r="O171" s="57"/>
      <c r="P171" s="41"/>
      <c r="Q171" s="41"/>
      <c r="R171" s="41"/>
      <c r="S171" s="41"/>
      <c r="T171" s="60"/>
      <c r="U171" s="57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</row>
    <row r="172" customFormat="false" ht="15.75" hidden="false" customHeight="false" outlineLevel="0" collapsed="false">
      <c r="A172" s="23"/>
      <c r="B172" s="41"/>
      <c r="C172" s="57"/>
      <c r="D172" s="57"/>
      <c r="E172" s="58"/>
      <c r="F172" s="59"/>
      <c r="G172" s="57"/>
      <c r="H172" s="57"/>
      <c r="I172" s="59"/>
      <c r="J172" s="57"/>
      <c r="K172" s="57"/>
      <c r="L172" s="57"/>
      <c r="M172" s="58"/>
      <c r="N172" s="62"/>
      <c r="O172" s="57"/>
      <c r="P172" s="41"/>
      <c r="Q172" s="41"/>
      <c r="R172" s="41"/>
      <c r="S172" s="41"/>
      <c r="T172" s="60"/>
      <c r="U172" s="57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</row>
    <row r="173" customFormat="false" ht="15.75" hidden="false" customHeight="false" outlineLevel="0" collapsed="false">
      <c r="A173" s="23"/>
      <c r="B173" s="41"/>
      <c r="C173" s="57"/>
      <c r="D173" s="57"/>
      <c r="E173" s="58"/>
      <c r="F173" s="59"/>
      <c r="G173" s="57"/>
      <c r="H173" s="57"/>
      <c r="I173" s="59"/>
      <c r="J173" s="57"/>
      <c r="K173" s="57"/>
      <c r="L173" s="57"/>
      <c r="M173" s="58"/>
      <c r="N173" s="62"/>
      <c r="O173" s="57"/>
      <c r="P173" s="41"/>
      <c r="Q173" s="41"/>
      <c r="R173" s="41"/>
      <c r="S173" s="41"/>
      <c r="T173" s="60"/>
      <c r="U173" s="57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</row>
    <row r="174" customFormat="false" ht="15.75" hidden="false" customHeight="false" outlineLevel="0" collapsed="false">
      <c r="A174" s="23"/>
      <c r="B174" s="41"/>
      <c r="C174" s="57"/>
      <c r="D174" s="57"/>
      <c r="E174" s="58"/>
      <c r="F174" s="59"/>
      <c r="G174" s="57"/>
      <c r="H174" s="57"/>
      <c r="I174" s="59"/>
      <c r="J174" s="57"/>
      <c r="K174" s="57"/>
      <c r="L174" s="57"/>
      <c r="M174" s="58"/>
      <c r="N174" s="62"/>
      <c r="O174" s="57"/>
      <c r="P174" s="41"/>
      <c r="Q174" s="41"/>
      <c r="R174" s="41"/>
      <c r="S174" s="41"/>
      <c r="T174" s="60"/>
      <c r="U174" s="57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</row>
    <row r="175" customFormat="false" ht="15.75" hidden="false" customHeight="false" outlineLevel="0" collapsed="false">
      <c r="A175" s="23"/>
      <c r="B175" s="41"/>
      <c r="C175" s="57"/>
      <c r="D175" s="57"/>
      <c r="E175" s="58"/>
      <c r="F175" s="59"/>
      <c r="G175" s="57"/>
      <c r="H175" s="57"/>
      <c r="I175" s="59"/>
      <c r="J175" s="57"/>
      <c r="K175" s="57"/>
      <c r="L175" s="57"/>
      <c r="M175" s="58"/>
      <c r="N175" s="62"/>
      <c r="O175" s="57"/>
      <c r="P175" s="41"/>
      <c r="Q175" s="41"/>
      <c r="R175" s="41"/>
      <c r="S175" s="41"/>
      <c r="T175" s="60"/>
      <c r="U175" s="57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</row>
    <row r="176" customFormat="false" ht="15.75" hidden="false" customHeight="false" outlineLevel="0" collapsed="false">
      <c r="A176" s="23"/>
      <c r="B176" s="41"/>
      <c r="C176" s="57"/>
      <c r="D176" s="57"/>
      <c r="E176" s="58"/>
      <c r="F176" s="59"/>
      <c r="G176" s="57"/>
      <c r="H176" s="57"/>
      <c r="I176" s="59"/>
      <c r="J176" s="57"/>
      <c r="K176" s="57"/>
      <c r="L176" s="57"/>
      <c r="M176" s="58"/>
      <c r="N176" s="62"/>
      <c r="O176" s="57"/>
      <c r="P176" s="41"/>
      <c r="Q176" s="41"/>
      <c r="R176" s="41"/>
      <c r="S176" s="41"/>
      <c r="T176" s="60"/>
      <c r="U176" s="57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</row>
    <row r="177" customFormat="false" ht="15.75" hidden="false" customHeight="false" outlineLevel="0" collapsed="false">
      <c r="A177" s="23"/>
      <c r="B177" s="41"/>
      <c r="C177" s="57"/>
      <c r="D177" s="57"/>
      <c r="E177" s="58"/>
      <c r="F177" s="59"/>
      <c r="G177" s="57"/>
      <c r="H177" s="57"/>
      <c r="I177" s="59"/>
      <c r="J177" s="57"/>
      <c r="K177" s="57"/>
      <c r="L177" s="57"/>
      <c r="M177" s="58"/>
      <c r="N177" s="62"/>
      <c r="O177" s="57"/>
      <c r="P177" s="41"/>
      <c r="Q177" s="41"/>
      <c r="R177" s="41"/>
      <c r="S177" s="41"/>
      <c r="T177" s="60"/>
      <c r="U177" s="57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</row>
    <row r="178" customFormat="false" ht="15.75" hidden="false" customHeight="false" outlineLevel="0" collapsed="false">
      <c r="A178" s="23"/>
      <c r="B178" s="41"/>
      <c r="C178" s="57"/>
      <c r="D178" s="57"/>
      <c r="E178" s="58"/>
      <c r="F178" s="59"/>
      <c r="G178" s="57"/>
      <c r="H178" s="57"/>
      <c r="I178" s="59"/>
      <c r="J178" s="57"/>
      <c r="K178" s="57"/>
      <c r="L178" s="57"/>
      <c r="M178" s="58"/>
      <c r="N178" s="62"/>
      <c r="O178" s="57"/>
      <c r="P178" s="41"/>
      <c r="Q178" s="41"/>
      <c r="R178" s="41"/>
      <c r="S178" s="41"/>
      <c r="T178" s="60"/>
      <c r="U178" s="57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</row>
    <row r="179" customFormat="false" ht="15.75" hidden="false" customHeight="false" outlineLevel="0" collapsed="false">
      <c r="A179" s="23"/>
      <c r="B179" s="41"/>
      <c r="C179" s="57"/>
      <c r="D179" s="57"/>
      <c r="E179" s="58"/>
      <c r="F179" s="59"/>
      <c r="G179" s="57"/>
      <c r="H179" s="57"/>
      <c r="I179" s="59"/>
      <c r="J179" s="57"/>
      <c r="K179" s="57"/>
      <c r="L179" s="57"/>
      <c r="M179" s="58"/>
      <c r="N179" s="62"/>
      <c r="O179" s="57"/>
      <c r="P179" s="41"/>
      <c r="Q179" s="41"/>
      <c r="R179" s="41"/>
      <c r="S179" s="41"/>
      <c r="T179" s="60"/>
      <c r="U179" s="57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</row>
    <row r="180" customFormat="false" ht="15.75" hidden="false" customHeight="false" outlineLevel="0" collapsed="false">
      <c r="A180" s="23"/>
      <c r="B180" s="41"/>
      <c r="C180" s="57"/>
      <c r="D180" s="57"/>
      <c r="E180" s="58"/>
      <c r="F180" s="59"/>
      <c r="G180" s="57"/>
      <c r="H180" s="57"/>
      <c r="I180" s="59"/>
      <c r="J180" s="57"/>
      <c r="K180" s="57"/>
      <c r="L180" s="57"/>
      <c r="M180" s="58"/>
      <c r="N180" s="62"/>
      <c r="O180" s="57"/>
      <c r="P180" s="41"/>
      <c r="Q180" s="41"/>
      <c r="R180" s="41"/>
      <c r="S180" s="41"/>
      <c r="T180" s="60"/>
      <c r="U180" s="57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</row>
    <row r="181" customFormat="false" ht="15.75" hidden="false" customHeight="false" outlineLevel="0" collapsed="false">
      <c r="A181" s="23"/>
      <c r="B181" s="41"/>
      <c r="C181" s="57"/>
      <c r="D181" s="57"/>
      <c r="E181" s="58"/>
      <c r="F181" s="59"/>
      <c r="G181" s="57"/>
      <c r="H181" s="57"/>
      <c r="I181" s="59"/>
      <c r="J181" s="57"/>
      <c r="K181" s="57"/>
      <c r="L181" s="57"/>
      <c r="M181" s="58"/>
      <c r="N181" s="62"/>
      <c r="O181" s="57"/>
      <c r="P181" s="41"/>
      <c r="Q181" s="41"/>
      <c r="R181" s="41"/>
      <c r="S181" s="41"/>
      <c r="T181" s="60"/>
      <c r="U181" s="57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</row>
    <row r="182" customFormat="false" ht="15.75" hidden="false" customHeight="false" outlineLevel="0" collapsed="false">
      <c r="A182" s="23"/>
      <c r="B182" s="41"/>
      <c r="C182" s="57"/>
      <c r="D182" s="57"/>
      <c r="E182" s="58"/>
      <c r="F182" s="59"/>
      <c r="G182" s="57"/>
      <c r="H182" s="57"/>
      <c r="I182" s="59"/>
      <c r="J182" s="57"/>
      <c r="K182" s="57"/>
      <c r="L182" s="57"/>
      <c r="M182" s="58"/>
      <c r="N182" s="62"/>
      <c r="O182" s="57"/>
      <c r="P182" s="41"/>
      <c r="Q182" s="41"/>
      <c r="R182" s="41"/>
      <c r="S182" s="41"/>
      <c r="T182" s="60"/>
      <c r="U182" s="57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</row>
    <row r="183" customFormat="false" ht="15.75" hidden="false" customHeight="false" outlineLevel="0" collapsed="false">
      <c r="A183" s="23"/>
      <c r="B183" s="41"/>
      <c r="C183" s="57"/>
      <c r="D183" s="57"/>
      <c r="E183" s="58"/>
      <c r="F183" s="59"/>
      <c r="G183" s="57"/>
      <c r="H183" s="57"/>
      <c r="I183" s="59"/>
      <c r="J183" s="57"/>
      <c r="K183" s="57"/>
      <c r="L183" s="57"/>
      <c r="M183" s="58"/>
      <c r="N183" s="62"/>
      <c r="O183" s="57"/>
      <c r="P183" s="41"/>
      <c r="Q183" s="41"/>
      <c r="R183" s="41"/>
      <c r="S183" s="41"/>
      <c r="T183" s="60"/>
      <c r="U183" s="57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</row>
    <row r="184" customFormat="false" ht="15.75" hidden="false" customHeight="false" outlineLevel="0" collapsed="false">
      <c r="A184" s="23"/>
      <c r="B184" s="41"/>
      <c r="C184" s="57"/>
      <c r="D184" s="57"/>
      <c r="E184" s="58"/>
      <c r="F184" s="59"/>
      <c r="G184" s="57"/>
      <c r="H184" s="57"/>
      <c r="I184" s="59"/>
      <c r="J184" s="57"/>
      <c r="K184" s="57"/>
      <c r="L184" s="57"/>
      <c r="M184" s="58"/>
      <c r="N184" s="62"/>
      <c r="O184" s="57"/>
      <c r="P184" s="41"/>
      <c r="Q184" s="41"/>
      <c r="R184" s="41"/>
      <c r="S184" s="41"/>
      <c r="T184" s="60"/>
      <c r="U184" s="57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</row>
    <row r="185" customFormat="false" ht="15.75" hidden="false" customHeight="false" outlineLevel="0" collapsed="false">
      <c r="A185" s="23"/>
      <c r="B185" s="41"/>
      <c r="C185" s="57"/>
      <c r="D185" s="57"/>
      <c r="E185" s="58"/>
      <c r="F185" s="59"/>
      <c r="G185" s="57"/>
      <c r="H185" s="57"/>
      <c r="I185" s="59"/>
      <c r="J185" s="57"/>
      <c r="K185" s="57"/>
      <c r="L185" s="57"/>
      <c r="M185" s="58"/>
      <c r="N185" s="62"/>
      <c r="O185" s="57"/>
      <c r="P185" s="41"/>
      <c r="Q185" s="41"/>
      <c r="R185" s="41"/>
      <c r="S185" s="41"/>
      <c r="T185" s="60"/>
      <c r="U185" s="57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</row>
    <row r="186" customFormat="false" ht="15.75" hidden="false" customHeight="false" outlineLevel="0" collapsed="false">
      <c r="A186" s="23"/>
      <c r="B186" s="41"/>
      <c r="C186" s="57"/>
      <c r="D186" s="57"/>
      <c r="E186" s="58"/>
      <c r="F186" s="59"/>
      <c r="G186" s="57"/>
      <c r="H186" s="57"/>
      <c r="I186" s="59"/>
      <c r="J186" s="57"/>
      <c r="K186" s="57"/>
      <c r="L186" s="57"/>
      <c r="M186" s="58"/>
      <c r="N186" s="62"/>
      <c r="O186" s="57"/>
      <c r="P186" s="41"/>
      <c r="Q186" s="41"/>
      <c r="R186" s="41"/>
      <c r="S186" s="41"/>
      <c r="T186" s="60"/>
      <c r="U186" s="57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</row>
    <row r="187" customFormat="false" ht="15.75" hidden="false" customHeight="false" outlineLevel="0" collapsed="false">
      <c r="A187" s="23"/>
      <c r="B187" s="41"/>
      <c r="C187" s="57"/>
      <c r="D187" s="57"/>
      <c r="E187" s="58"/>
      <c r="F187" s="59"/>
      <c r="G187" s="57"/>
      <c r="H187" s="57"/>
      <c r="I187" s="59"/>
      <c r="J187" s="57"/>
      <c r="K187" s="57"/>
      <c r="L187" s="57"/>
      <c r="M187" s="58"/>
      <c r="N187" s="62"/>
      <c r="O187" s="57"/>
      <c r="P187" s="41"/>
      <c r="Q187" s="41"/>
      <c r="R187" s="41"/>
      <c r="S187" s="41"/>
      <c r="T187" s="60"/>
      <c r="U187" s="57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</row>
    <row r="188" customFormat="false" ht="15.75" hidden="false" customHeight="false" outlineLevel="0" collapsed="false">
      <c r="A188" s="23"/>
      <c r="B188" s="41"/>
      <c r="C188" s="57"/>
      <c r="D188" s="57"/>
      <c r="E188" s="58"/>
      <c r="F188" s="59"/>
      <c r="G188" s="57"/>
      <c r="H188" s="57"/>
      <c r="I188" s="59"/>
      <c r="J188" s="57"/>
      <c r="K188" s="57"/>
      <c r="L188" s="57"/>
      <c r="M188" s="58"/>
      <c r="N188" s="62"/>
      <c r="O188" s="57"/>
      <c r="P188" s="41"/>
      <c r="Q188" s="41"/>
      <c r="R188" s="41"/>
      <c r="S188" s="41"/>
      <c r="T188" s="60"/>
      <c r="U188" s="57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</row>
    <row r="189" customFormat="false" ht="15.75" hidden="false" customHeight="false" outlineLevel="0" collapsed="false">
      <c r="A189" s="23"/>
      <c r="B189" s="41"/>
      <c r="C189" s="57"/>
      <c r="D189" s="57"/>
      <c r="E189" s="58"/>
      <c r="F189" s="59"/>
      <c r="G189" s="57"/>
      <c r="H189" s="57"/>
      <c r="I189" s="59"/>
      <c r="J189" s="57"/>
      <c r="K189" s="57"/>
      <c r="L189" s="57"/>
      <c r="M189" s="58"/>
      <c r="N189" s="62"/>
      <c r="O189" s="57"/>
      <c r="P189" s="41"/>
      <c r="Q189" s="41"/>
      <c r="R189" s="41"/>
      <c r="S189" s="41"/>
      <c r="T189" s="60"/>
      <c r="U189" s="57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</row>
    <row r="190" customFormat="false" ht="15.75" hidden="false" customHeight="false" outlineLevel="0" collapsed="false">
      <c r="A190" s="23"/>
      <c r="B190" s="41"/>
      <c r="C190" s="57"/>
      <c r="D190" s="57"/>
      <c r="E190" s="58"/>
      <c r="F190" s="59"/>
      <c r="G190" s="57"/>
      <c r="H190" s="57"/>
      <c r="I190" s="59"/>
      <c r="J190" s="57"/>
      <c r="K190" s="57"/>
      <c r="L190" s="57"/>
      <c r="M190" s="58"/>
      <c r="N190" s="62"/>
      <c r="O190" s="57"/>
      <c r="P190" s="41"/>
      <c r="Q190" s="41"/>
      <c r="R190" s="41"/>
      <c r="S190" s="41"/>
      <c r="T190" s="60"/>
      <c r="U190" s="57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</row>
    <row r="191" customFormat="false" ht="15.75" hidden="false" customHeight="false" outlineLevel="0" collapsed="false">
      <c r="A191" s="23"/>
      <c r="B191" s="41"/>
      <c r="C191" s="57"/>
      <c r="D191" s="57"/>
      <c r="E191" s="58"/>
      <c r="F191" s="59"/>
      <c r="G191" s="57"/>
      <c r="H191" s="57"/>
      <c r="I191" s="59"/>
      <c r="J191" s="57"/>
      <c r="K191" s="57"/>
      <c r="L191" s="57"/>
      <c r="M191" s="58"/>
      <c r="N191" s="62"/>
      <c r="O191" s="57"/>
      <c r="P191" s="41"/>
      <c r="Q191" s="41"/>
      <c r="R191" s="41"/>
      <c r="S191" s="41"/>
      <c r="T191" s="60"/>
      <c r="U191" s="57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</row>
    <row r="192" customFormat="false" ht="15.75" hidden="false" customHeight="false" outlineLevel="0" collapsed="false">
      <c r="A192" s="23"/>
      <c r="B192" s="41"/>
      <c r="C192" s="57"/>
      <c r="D192" s="57"/>
      <c r="E192" s="58"/>
      <c r="F192" s="59"/>
      <c r="G192" s="57"/>
      <c r="H192" s="57"/>
      <c r="I192" s="59"/>
      <c r="J192" s="57"/>
      <c r="K192" s="57"/>
      <c r="L192" s="57"/>
      <c r="M192" s="58"/>
      <c r="N192" s="62"/>
      <c r="O192" s="57"/>
      <c r="P192" s="41"/>
      <c r="Q192" s="41"/>
      <c r="R192" s="41"/>
      <c r="S192" s="41"/>
      <c r="T192" s="60"/>
      <c r="U192" s="57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</row>
    <row r="193" customFormat="false" ht="15.75" hidden="false" customHeight="false" outlineLevel="0" collapsed="false">
      <c r="A193" s="23"/>
      <c r="B193" s="41"/>
      <c r="C193" s="57"/>
      <c r="D193" s="57"/>
      <c r="E193" s="58"/>
      <c r="F193" s="59"/>
      <c r="G193" s="57"/>
      <c r="H193" s="57"/>
      <c r="I193" s="59"/>
      <c r="J193" s="57"/>
      <c r="K193" s="57"/>
      <c r="L193" s="57"/>
      <c r="M193" s="58"/>
      <c r="N193" s="62"/>
      <c r="O193" s="57"/>
      <c r="P193" s="41"/>
      <c r="Q193" s="41"/>
      <c r="R193" s="41"/>
      <c r="S193" s="41"/>
      <c r="T193" s="60"/>
      <c r="U193" s="57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</row>
    <row r="194" customFormat="false" ht="15.75" hidden="false" customHeight="false" outlineLevel="0" collapsed="false">
      <c r="A194" s="23"/>
      <c r="B194" s="41"/>
      <c r="C194" s="57"/>
      <c r="D194" s="57"/>
      <c r="E194" s="58"/>
      <c r="F194" s="59"/>
      <c r="G194" s="57"/>
      <c r="H194" s="57"/>
      <c r="I194" s="59"/>
      <c r="J194" s="57"/>
      <c r="K194" s="57"/>
      <c r="L194" s="57"/>
      <c r="M194" s="58"/>
      <c r="N194" s="62"/>
      <c r="O194" s="57"/>
      <c r="P194" s="41"/>
      <c r="Q194" s="41"/>
      <c r="R194" s="41"/>
      <c r="S194" s="41"/>
      <c r="T194" s="60"/>
      <c r="U194" s="57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</row>
    <row r="195" customFormat="false" ht="15.75" hidden="false" customHeight="false" outlineLevel="0" collapsed="false">
      <c r="A195" s="23"/>
      <c r="B195" s="41"/>
      <c r="C195" s="57"/>
      <c r="D195" s="57"/>
      <c r="E195" s="58"/>
      <c r="F195" s="59"/>
      <c r="G195" s="57"/>
      <c r="H195" s="57"/>
      <c r="I195" s="59"/>
      <c r="J195" s="57"/>
      <c r="K195" s="57"/>
      <c r="L195" s="57"/>
      <c r="M195" s="58"/>
      <c r="N195" s="62"/>
      <c r="O195" s="57"/>
      <c r="P195" s="41"/>
      <c r="Q195" s="41"/>
      <c r="R195" s="41"/>
      <c r="S195" s="41"/>
      <c r="T195" s="60"/>
      <c r="U195" s="57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</row>
    <row r="196" customFormat="false" ht="15.75" hidden="false" customHeight="false" outlineLevel="0" collapsed="false">
      <c r="A196" s="23"/>
      <c r="B196" s="41"/>
      <c r="C196" s="57"/>
      <c r="D196" s="57"/>
      <c r="E196" s="58"/>
      <c r="F196" s="59"/>
      <c r="G196" s="57"/>
      <c r="H196" s="57"/>
      <c r="I196" s="59"/>
      <c r="J196" s="57"/>
      <c r="K196" s="57"/>
      <c r="L196" s="57"/>
      <c r="M196" s="58"/>
      <c r="N196" s="62"/>
      <c r="O196" s="57"/>
      <c r="P196" s="41"/>
      <c r="Q196" s="41"/>
      <c r="R196" s="41"/>
      <c r="S196" s="41"/>
      <c r="T196" s="60"/>
      <c r="U196" s="57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</row>
    <row r="197" customFormat="false" ht="15.75" hidden="false" customHeight="false" outlineLevel="0" collapsed="false">
      <c r="A197" s="23"/>
      <c r="B197" s="41"/>
      <c r="C197" s="57"/>
      <c r="D197" s="57"/>
      <c r="E197" s="58"/>
      <c r="F197" s="59"/>
      <c r="G197" s="57"/>
      <c r="H197" s="57"/>
      <c r="I197" s="59"/>
      <c r="J197" s="57"/>
      <c r="K197" s="57"/>
      <c r="L197" s="57"/>
      <c r="M197" s="58"/>
      <c r="N197" s="62"/>
      <c r="O197" s="57"/>
      <c r="P197" s="41"/>
      <c r="Q197" s="41"/>
      <c r="R197" s="41"/>
      <c r="S197" s="41"/>
      <c r="T197" s="60"/>
      <c r="U197" s="57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</row>
    <row r="198" customFormat="false" ht="15.75" hidden="false" customHeight="false" outlineLevel="0" collapsed="false">
      <c r="A198" s="23"/>
      <c r="B198" s="41"/>
      <c r="C198" s="57"/>
      <c r="D198" s="57"/>
      <c r="E198" s="58"/>
      <c r="F198" s="59"/>
      <c r="G198" s="57"/>
      <c r="H198" s="57"/>
      <c r="I198" s="59"/>
      <c r="J198" s="57"/>
      <c r="K198" s="57"/>
      <c r="L198" s="57"/>
      <c r="M198" s="58"/>
      <c r="N198" s="62"/>
      <c r="O198" s="57"/>
      <c r="P198" s="41"/>
      <c r="Q198" s="41"/>
      <c r="R198" s="41"/>
      <c r="S198" s="41"/>
      <c r="T198" s="60"/>
      <c r="U198" s="57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</row>
    <row r="199" customFormat="false" ht="15.75" hidden="false" customHeight="false" outlineLevel="0" collapsed="false">
      <c r="A199" s="23"/>
      <c r="B199" s="41"/>
      <c r="C199" s="57"/>
      <c r="D199" s="57"/>
      <c r="E199" s="58"/>
      <c r="F199" s="59"/>
      <c r="G199" s="57"/>
      <c r="H199" s="57"/>
      <c r="I199" s="59"/>
      <c r="J199" s="57"/>
      <c r="K199" s="57"/>
      <c r="L199" s="57"/>
      <c r="M199" s="58"/>
      <c r="N199" s="62"/>
      <c r="O199" s="57"/>
      <c r="P199" s="41"/>
      <c r="Q199" s="41"/>
      <c r="R199" s="41"/>
      <c r="S199" s="41"/>
      <c r="T199" s="60"/>
      <c r="U199" s="57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</row>
    <row r="200" customFormat="false" ht="15.75" hidden="false" customHeight="false" outlineLevel="0" collapsed="false">
      <c r="A200" s="23"/>
      <c r="B200" s="41"/>
      <c r="C200" s="57"/>
      <c r="D200" s="57"/>
      <c r="E200" s="58"/>
      <c r="F200" s="59"/>
      <c r="G200" s="57"/>
      <c r="H200" s="57"/>
      <c r="I200" s="59"/>
      <c r="J200" s="57"/>
      <c r="K200" s="57"/>
      <c r="L200" s="57"/>
      <c r="M200" s="58"/>
      <c r="N200" s="62"/>
      <c r="O200" s="57"/>
      <c r="P200" s="41"/>
      <c r="Q200" s="41"/>
      <c r="R200" s="41"/>
      <c r="S200" s="41"/>
      <c r="T200" s="60"/>
      <c r="U200" s="57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</row>
    <row r="201" customFormat="false" ht="15.75" hidden="false" customHeight="false" outlineLevel="0" collapsed="false">
      <c r="A201" s="23"/>
      <c r="B201" s="41"/>
      <c r="C201" s="57"/>
      <c r="D201" s="57"/>
      <c r="E201" s="58"/>
      <c r="F201" s="59"/>
      <c r="G201" s="57"/>
      <c r="H201" s="57"/>
      <c r="I201" s="59"/>
      <c r="J201" s="57"/>
      <c r="K201" s="57"/>
      <c r="L201" s="57"/>
      <c r="M201" s="58"/>
      <c r="N201" s="62"/>
      <c r="O201" s="57"/>
      <c r="P201" s="41"/>
      <c r="Q201" s="41"/>
      <c r="R201" s="41"/>
      <c r="S201" s="41"/>
      <c r="T201" s="60"/>
      <c r="U201" s="57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</row>
    <row r="202" customFormat="false" ht="15.75" hidden="false" customHeight="false" outlineLevel="0" collapsed="false">
      <c r="A202" s="23"/>
      <c r="B202" s="41"/>
      <c r="C202" s="57"/>
      <c r="D202" s="57"/>
      <c r="E202" s="58"/>
      <c r="F202" s="59"/>
      <c r="G202" s="57"/>
      <c r="H202" s="57"/>
      <c r="I202" s="59"/>
      <c r="J202" s="57"/>
      <c r="K202" s="57"/>
      <c r="L202" s="57"/>
      <c r="M202" s="58"/>
      <c r="N202" s="62"/>
      <c r="O202" s="57"/>
      <c r="P202" s="41"/>
      <c r="Q202" s="41"/>
      <c r="R202" s="41"/>
      <c r="S202" s="41"/>
      <c r="T202" s="60"/>
      <c r="U202" s="57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</row>
    <row r="203" customFormat="false" ht="15.75" hidden="false" customHeight="false" outlineLevel="0" collapsed="false">
      <c r="A203" s="23"/>
      <c r="B203" s="41"/>
      <c r="C203" s="57"/>
      <c r="D203" s="57"/>
      <c r="E203" s="58"/>
      <c r="F203" s="59"/>
      <c r="G203" s="57"/>
      <c r="H203" s="57"/>
      <c r="I203" s="59"/>
      <c r="J203" s="57"/>
      <c r="K203" s="57"/>
      <c r="L203" s="57"/>
      <c r="M203" s="58"/>
      <c r="N203" s="62"/>
      <c r="O203" s="57"/>
      <c r="P203" s="41"/>
      <c r="Q203" s="41"/>
      <c r="R203" s="41"/>
      <c r="S203" s="41"/>
      <c r="T203" s="60"/>
      <c r="U203" s="57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</row>
    <row r="204" customFormat="false" ht="15.75" hidden="false" customHeight="false" outlineLevel="0" collapsed="false">
      <c r="A204" s="23"/>
      <c r="B204" s="41"/>
      <c r="C204" s="57"/>
      <c r="D204" s="57"/>
      <c r="E204" s="58"/>
      <c r="F204" s="59"/>
      <c r="G204" s="57"/>
      <c r="H204" s="57"/>
      <c r="I204" s="59"/>
      <c r="J204" s="57"/>
      <c r="K204" s="57"/>
      <c r="L204" s="57"/>
      <c r="M204" s="58"/>
      <c r="N204" s="62"/>
      <c r="O204" s="57"/>
      <c r="P204" s="41"/>
      <c r="Q204" s="41"/>
      <c r="R204" s="41"/>
      <c r="S204" s="41"/>
      <c r="T204" s="60"/>
      <c r="U204" s="57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</row>
    <row r="205" customFormat="false" ht="15.75" hidden="false" customHeight="false" outlineLevel="0" collapsed="false">
      <c r="A205" s="23"/>
      <c r="B205" s="41"/>
      <c r="C205" s="57"/>
      <c r="D205" s="57"/>
      <c r="E205" s="58"/>
      <c r="F205" s="59"/>
      <c r="G205" s="57"/>
      <c r="H205" s="57"/>
      <c r="I205" s="59"/>
      <c r="J205" s="57"/>
      <c r="K205" s="57"/>
      <c r="L205" s="57"/>
      <c r="M205" s="58"/>
      <c r="N205" s="62"/>
      <c r="O205" s="57"/>
      <c r="P205" s="41"/>
      <c r="Q205" s="41"/>
      <c r="R205" s="41"/>
      <c r="S205" s="41"/>
      <c r="T205" s="60"/>
      <c r="U205" s="57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</row>
    <row r="206" customFormat="false" ht="15.75" hidden="false" customHeight="false" outlineLevel="0" collapsed="false">
      <c r="A206" s="23"/>
      <c r="B206" s="41"/>
      <c r="C206" s="57"/>
      <c r="D206" s="57"/>
      <c r="E206" s="58"/>
      <c r="F206" s="59"/>
      <c r="G206" s="57"/>
      <c r="H206" s="57"/>
      <c r="I206" s="59"/>
      <c r="J206" s="57"/>
      <c r="K206" s="57"/>
      <c r="L206" s="57"/>
      <c r="M206" s="58"/>
      <c r="N206" s="62"/>
      <c r="O206" s="57"/>
      <c r="P206" s="41"/>
      <c r="Q206" s="41"/>
      <c r="R206" s="41"/>
      <c r="S206" s="41"/>
      <c r="T206" s="60"/>
      <c r="U206" s="57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</row>
    <row r="207" customFormat="false" ht="15.75" hidden="false" customHeight="false" outlineLevel="0" collapsed="false">
      <c r="A207" s="23"/>
      <c r="B207" s="41"/>
      <c r="C207" s="57"/>
      <c r="D207" s="57"/>
      <c r="E207" s="58"/>
      <c r="F207" s="59"/>
      <c r="G207" s="57"/>
      <c r="H207" s="57"/>
      <c r="I207" s="59"/>
      <c r="J207" s="57"/>
      <c r="K207" s="57"/>
      <c r="L207" s="57"/>
      <c r="M207" s="58"/>
      <c r="N207" s="62"/>
      <c r="O207" s="57"/>
      <c r="P207" s="41"/>
      <c r="Q207" s="41"/>
      <c r="R207" s="41"/>
      <c r="S207" s="41"/>
      <c r="T207" s="60"/>
      <c r="U207" s="57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</row>
    <row r="208" customFormat="false" ht="15.75" hidden="false" customHeight="false" outlineLevel="0" collapsed="false">
      <c r="A208" s="23"/>
      <c r="B208" s="41"/>
      <c r="C208" s="57"/>
      <c r="D208" s="57"/>
      <c r="E208" s="58"/>
      <c r="F208" s="59"/>
      <c r="G208" s="57"/>
      <c r="H208" s="57"/>
      <c r="I208" s="59"/>
      <c r="J208" s="57"/>
      <c r="K208" s="57"/>
      <c r="L208" s="57"/>
      <c r="M208" s="58"/>
      <c r="N208" s="62"/>
      <c r="O208" s="57"/>
      <c r="P208" s="41"/>
      <c r="Q208" s="41"/>
      <c r="R208" s="41"/>
      <c r="S208" s="41"/>
      <c r="T208" s="60"/>
      <c r="U208" s="57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</row>
    <row r="209" customFormat="false" ht="15.75" hidden="false" customHeight="false" outlineLevel="0" collapsed="false">
      <c r="A209" s="23"/>
      <c r="B209" s="41"/>
      <c r="C209" s="57"/>
      <c r="D209" s="57"/>
      <c r="E209" s="58"/>
      <c r="F209" s="59"/>
      <c r="G209" s="57"/>
      <c r="H209" s="57"/>
      <c r="I209" s="59"/>
      <c r="J209" s="57"/>
      <c r="K209" s="57"/>
      <c r="L209" s="57"/>
      <c r="M209" s="58"/>
      <c r="N209" s="62"/>
      <c r="O209" s="57"/>
      <c r="P209" s="41"/>
      <c r="Q209" s="41"/>
      <c r="R209" s="41"/>
      <c r="S209" s="41"/>
      <c r="T209" s="60"/>
      <c r="U209" s="57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</row>
    <row r="210" customFormat="false" ht="15.75" hidden="false" customHeight="false" outlineLevel="0" collapsed="false">
      <c r="A210" s="23"/>
      <c r="B210" s="41"/>
      <c r="C210" s="57"/>
      <c r="D210" s="57"/>
      <c r="E210" s="58"/>
      <c r="F210" s="59"/>
      <c r="G210" s="57"/>
      <c r="H210" s="57"/>
      <c r="I210" s="59"/>
      <c r="J210" s="57"/>
      <c r="K210" s="57"/>
      <c r="L210" s="57"/>
      <c r="M210" s="58"/>
      <c r="N210" s="62"/>
      <c r="O210" s="57"/>
      <c r="P210" s="41"/>
      <c r="Q210" s="41"/>
      <c r="R210" s="41"/>
      <c r="S210" s="41"/>
      <c r="T210" s="60"/>
      <c r="U210" s="57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</row>
    <row r="211" customFormat="false" ht="15.75" hidden="false" customHeight="false" outlineLevel="0" collapsed="false">
      <c r="A211" s="23"/>
      <c r="B211" s="41"/>
      <c r="C211" s="57"/>
      <c r="D211" s="57"/>
      <c r="E211" s="58"/>
      <c r="F211" s="59"/>
      <c r="G211" s="57"/>
      <c r="H211" s="57"/>
      <c r="I211" s="59"/>
      <c r="J211" s="57"/>
      <c r="K211" s="57"/>
      <c r="L211" s="57"/>
      <c r="M211" s="58"/>
      <c r="N211" s="62"/>
      <c r="O211" s="57"/>
      <c r="P211" s="41"/>
      <c r="Q211" s="41"/>
      <c r="R211" s="41"/>
      <c r="S211" s="41"/>
      <c r="T211" s="60"/>
      <c r="U211" s="57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</row>
    <row r="212" customFormat="false" ht="15.75" hidden="false" customHeight="false" outlineLevel="0" collapsed="false">
      <c r="A212" s="23"/>
      <c r="B212" s="41"/>
      <c r="C212" s="57"/>
      <c r="D212" s="57"/>
      <c r="E212" s="58"/>
      <c r="F212" s="59"/>
      <c r="G212" s="57"/>
      <c r="H212" s="57"/>
      <c r="I212" s="59"/>
      <c r="J212" s="57"/>
      <c r="K212" s="57"/>
      <c r="L212" s="57"/>
      <c r="M212" s="58"/>
      <c r="N212" s="62"/>
      <c r="O212" s="57"/>
      <c r="P212" s="41"/>
      <c r="Q212" s="41"/>
      <c r="R212" s="41"/>
      <c r="S212" s="41"/>
      <c r="T212" s="60"/>
      <c r="U212" s="57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</row>
    <row r="213" customFormat="false" ht="15.75" hidden="false" customHeight="false" outlineLevel="0" collapsed="false">
      <c r="A213" s="23"/>
      <c r="B213" s="41"/>
      <c r="C213" s="57"/>
      <c r="D213" s="57"/>
      <c r="E213" s="58"/>
      <c r="F213" s="59"/>
      <c r="G213" s="57"/>
      <c r="H213" s="57"/>
      <c r="I213" s="59"/>
      <c r="J213" s="57"/>
      <c r="K213" s="57"/>
      <c r="L213" s="57"/>
      <c r="M213" s="58"/>
      <c r="N213" s="62"/>
      <c r="O213" s="57"/>
      <c r="P213" s="41"/>
      <c r="Q213" s="41"/>
      <c r="R213" s="41"/>
      <c r="S213" s="41"/>
      <c r="T213" s="60"/>
      <c r="U213" s="57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</row>
    <row r="214" customFormat="false" ht="15.75" hidden="false" customHeight="false" outlineLevel="0" collapsed="false">
      <c r="A214" s="23"/>
      <c r="B214" s="41"/>
      <c r="C214" s="57"/>
      <c r="D214" s="57"/>
      <c r="E214" s="58"/>
      <c r="F214" s="59"/>
      <c r="G214" s="57"/>
      <c r="H214" s="57"/>
      <c r="I214" s="59"/>
      <c r="J214" s="57"/>
      <c r="K214" s="57"/>
      <c r="L214" s="57"/>
      <c r="M214" s="58"/>
      <c r="N214" s="62"/>
      <c r="O214" s="57"/>
      <c r="P214" s="41"/>
      <c r="Q214" s="41"/>
      <c r="R214" s="41"/>
      <c r="S214" s="41"/>
      <c r="T214" s="60"/>
      <c r="U214" s="57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</row>
    <row r="215" customFormat="false" ht="15.75" hidden="false" customHeight="false" outlineLevel="0" collapsed="false">
      <c r="A215" s="23"/>
      <c r="B215" s="41"/>
      <c r="C215" s="57"/>
      <c r="D215" s="57"/>
      <c r="E215" s="58"/>
      <c r="F215" s="59"/>
      <c r="G215" s="57"/>
      <c r="H215" s="57"/>
      <c r="I215" s="59"/>
      <c r="J215" s="57"/>
      <c r="K215" s="57"/>
      <c r="L215" s="57"/>
      <c r="M215" s="58"/>
      <c r="N215" s="62"/>
      <c r="O215" s="57"/>
      <c r="P215" s="41"/>
      <c r="Q215" s="41"/>
      <c r="R215" s="41"/>
      <c r="S215" s="41"/>
      <c r="T215" s="60"/>
      <c r="U215" s="57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</row>
    <row r="216" customFormat="false" ht="15.75" hidden="false" customHeight="false" outlineLevel="0" collapsed="false">
      <c r="A216" s="23"/>
      <c r="B216" s="41"/>
      <c r="C216" s="57"/>
      <c r="D216" s="57"/>
      <c r="E216" s="58"/>
      <c r="F216" s="59"/>
      <c r="G216" s="57"/>
      <c r="H216" s="57"/>
      <c r="I216" s="59"/>
      <c r="J216" s="57"/>
      <c r="K216" s="57"/>
      <c r="L216" s="57"/>
      <c r="M216" s="58"/>
      <c r="N216" s="62"/>
      <c r="O216" s="57"/>
      <c r="P216" s="41"/>
      <c r="Q216" s="41"/>
      <c r="R216" s="41"/>
      <c r="S216" s="41"/>
      <c r="T216" s="60"/>
      <c r="U216" s="57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</row>
    <row r="217" customFormat="false" ht="15.75" hidden="false" customHeight="false" outlineLevel="0" collapsed="false">
      <c r="A217" s="23"/>
      <c r="B217" s="41"/>
      <c r="C217" s="57"/>
      <c r="D217" s="57"/>
      <c r="E217" s="58"/>
      <c r="F217" s="59"/>
      <c r="G217" s="57"/>
      <c r="H217" s="57"/>
      <c r="I217" s="59"/>
      <c r="J217" s="57"/>
      <c r="K217" s="57"/>
      <c r="L217" s="57"/>
      <c r="M217" s="58"/>
      <c r="N217" s="62"/>
      <c r="O217" s="57"/>
      <c r="P217" s="41"/>
      <c r="Q217" s="41"/>
      <c r="R217" s="41"/>
      <c r="S217" s="41"/>
      <c r="T217" s="60"/>
      <c r="U217" s="57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</row>
    <row r="218" customFormat="false" ht="15.75" hidden="false" customHeight="false" outlineLevel="0" collapsed="false">
      <c r="A218" s="23"/>
      <c r="B218" s="41"/>
      <c r="C218" s="57"/>
      <c r="D218" s="57"/>
      <c r="E218" s="58"/>
      <c r="F218" s="59"/>
      <c r="G218" s="57"/>
      <c r="H218" s="57"/>
      <c r="I218" s="59"/>
      <c r="J218" s="57"/>
      <c r="K218" s="57"/>
      <c r="L218" s="57"/>
      <c r="M218" s="58"/>
      <c r="N218" s="62"/>
      <c r="O218" s="57"/>
      <c r="P218" s="41"/>
      <c r="Q218" s="41"/>
      <c r="R218" s="41"/>
      <c r="S218" s="41"/>
      <c r="T218" s="60"/>
      <c r="U218" s="57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</row>
    <row r="219" customFormat="false" ht="15.75" hidden="false" customHeight="false" outlineLevel="0" collapsed="false">
      <c r="A219" s="23"/>
      <c r="B219" s="41"/>
      <c r="C219" s="57"/>
      <c r="D219" s="57"/>
      <c r="E219" s="58"/>
      <c r="F219" s="59"/>
      <c r="G219" s="57"/>
      <c r="H219" s="57"/>
      <c r="I219" s="59"/>
      <c r="J219" s="57"/>
      <c r="K219" s="57"/>
      <c r="L219" s="57"/>
      <c r="M219" s="58"/>
      <c r="N219" s="62"/>
      <c r="O219" s="57"/>
      <c r="P219" s="41"/>
      <c r="Q219" s="41"/>
      <c r="R219" s="41"/>
      <c r="S219" s="41"/>
      <c r="T219" s="60"/>
      <c r="U219" s="57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</row>
    <row r="220" customFormat="false" ht="15.75" hidden="false" customHeight="false" outlineLevel="0" collapsed="false">
      <c r="A220" s="23"/>
      <c r="B220" s="41"/>
      <c r="C220" s="57"/>
      <c r="D220" s="57"/>
      <c r="E220" s="58"/>
      <c r="F220" s="59"/>
      <c r="G220" s="57"/>
      <c r="H220" s="57"/>
      <c r="I220" s="59"/>
      <c r="J220" s="57"/>
      <c r="K220" s="57"/>
      <c r="L220" s="57"/>
      <c r="M220" s="58"/>
      <c r="N220" s="62"/>
      <c r="O220" s="57"/>
      <c r="P220" s="41"/>
      <c r="Q220" s="41"/>
      <c r="R220" s="41"/>
      <c r="S220" s="41"/>
      <c r="T220" s="60"/>
      <c r="U220" s="57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</row>
    <row r="221" customFormat="false" ht="15.75" hidden="false" customHeight="false" outlineLevel="0" collapsed="false">
      <c r="A221" s="23"/>
      <c r="B221" s="41"/>
      <c r="C221" s="57"/>
      <c r="D221" s="57"/>
      <c r="E221" s="58"/>
      <c r="F221" s="59"/>
      <c r="G221" s="57"/>
      <c r="H221" s="57"/>
      <c r="I221" s="59"/>
      <c r="J221" s="57"/>
      <c r="K221" s="57"/>
      <c r="L221" s="57"/>
      <c r="M221" s="58"/>
      <c r="N221" s="62"/>
      <c r="O221" s="57"/>
      <c r="P221" s="41"/>
      <c r="Q221" s="41"/>
      <c r="R221" s="41"/>
      <c r="S221" s="41"/>
      <c r="T221" s="60"/>
      <c r="U221" s="57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</row>
    <row r="222" customFormat="false" ht="15.75" hidden="false" customHeight="false" outlineLevel="0" collapsed="false">
      <c r="A222" s="23"/>
      <c r="B222" s="41"/>
      <c r="C222" s="57"/>
      <c r="D222" s="57"/>
      <c r="E222" s="58"/>
      <c r="F222" s="59"/>
      <c r="G222" s="57"/>
      <c r="H222" s="57"/>
      <c r="I222" s="59"/>
      <c r="J222" s="57"/>
      <c r="K222" s="57"/>
      <c r="L222" s="57"/>
      <c r="M222" s="58"/>
      <c r="N222" s="62"/>
      <c r="O222" s="57"/>
      <c r="P222" s="41"/>
      <c r="Q222" s="41"/>
      <c r="R222" s="41"/>
      <c r="S222" s="41"/>
      <c r="T222" s="60"/>
      <c r="U222" s="57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</row>
    <row r="223" customFormat="false" ht="15.75" hidden="false" customHeight="false" outlineLevel="0" collapsed="false">
      <c r="A223" s="23"/>
      <c r="B223" s="41"/>
      <c r="C223" s="57"/>
      <c r="D223" s="57"/>
      <c r="E223" s="58"/>
      <c r="F223" s="59"/>
      <c r="G223" s="57"/>
      <c r="H223" s="57"/>
      <c r="I223" s="59"/>
      <c r="J223" s="57"/>
      <c r="K223" s="57"/>
      <c r="L223" s="57"/>
      <c r="M223" s="58"/>
      <c r="N223" s="62"/>
      <c r="O223" s="57"/>
      <c r="P223" s="41"/>
      <c r="Q223" s="41"/>
      <c r="R223" s="41"/>
      <c r="S223" s="41"/>
      <c r="T223" s="60"/>
      <c r="U223" s="57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</row>
    <row r="224" customFormat="false" ht="15.75" hidden="false" customHeight="false" outlineLevel="0" collapsed="false">
      <c r="A224" s="23"/>
      <c r="B224" s="41"/>
      <c r="C224" s="57"/>
      <c r="D224" s="57"/>
      <c r="E224" s="58"/>
      <c r="F224" s="59"/>
      <c r="G224" s="57"/>
      <c r="H224" s="57"/>
      <c r="I224" s="59"/>
      <c r="J224" s="57"/>
      <c r="K224" s="57"/>
      <c r="L224" s="57"/>
      <c r="M224" s="58"/>
      <c r="N224" s="62"/>
      <c r="O224" s="57"/>
      <c r="P224" s="41"/>
      <c r="Q224" s="41"/>
      <c r="R224" s="41"/>
      <c r="S224" s="41"/>
      <c r="T224" s="60"/>
      <c r="U224" s="57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</row>
    <row r="225" customFormat="false" ht="15.75" hidden="false" customHeight="false" outlineLevel="0" collapsed="false">
      <c r="A225" s="23"/>
      <c r="B225" s="41"/>
      <c r="C225" s="57"/>
      <c r="D225" s="57"/>
      <c r="E225" s="58"/>
      <c r="F225" s="59"/>
      <c r="G225" s="57"/>
      <c r="H225" s="57"/>
      <c r="I225" s="59"/>
      <c r="J225" s="57"/>
      <c r="K225" s="57"/>
      <c r="L225" s="57"/>
      <c r="M225" s="58"/>
      <c r="N225" s="62"/>
      <c r="O225" s="57"/>
      <c r="P225" s="41"/>
      <c r="Q225" s="41"/>
      <c r="R225" s="41"/>
      <c r="S225" s="41"/>
      <c r="T225" s="60"/>
      <c r="U225" s="57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</row>
    <row r="226" customFormat="false" ht="15.75" hidden="false" customHeight="false" outlineLevel="0" collapsed="false">
      <c r="A226" s="23"/>
      <c r="B226" s="41"/>
      <c r="C226" s="57"/>
      <c r="D226" s="57"/>
      <c r="E226" s="58"/>
      <c r="F226" s="59"/>
      <c r="G226" s="57"/>
      <c r="H226" s="57"/>
      <c r="I226" s="59"/>
      <c r="J226" s="57"/>
      <c r="K226" s="57"/>
      <c r="L226" s="57"/>
      <c r="M226" s="58"/>
      <c r="N226" s="62"/>
      <c r="O226" s="57"/>
      <c r="P226" s="41"/>
      <c r="Q226" s="41"/>
      <c r="R226" s="41"/>
      <c r="S226" s="41"/>
      <c r="T226" s="60"/>
      <c r="U226" s="57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</row>
    <row r="227" customFormat="false" ht="15.75" hidden="false" customHeight="false" outlineLevel="0" collapsed="false">
      <c r="A227" s="23"/>
      <c r="B227" s="41"/>
      <c r="C227" s="57"/>
      <c r="D227" s="57"/>
      <c r="E227" s="58"/>
      <c r="F227" s="59"/>
      <c r="G227" s="57"/>
      <c r="H227" s="57"/>
      <c r="I227" s="59"/>
      <c r="J227" s="57"/>
      <c r="K227" s="57"/>
      <c r="L227" s="57"/>
      <c r="M227" s="58"/>
      <c r="N227" s="62"/>
      <c r="O227" s="57"/>
      <c r="P227" s="41"/>
      <c r="Q227" s="41"/>
      <c r="R227" s="41"/>
      <c r="S227" s="41"/>
      <c r="T227" s="60"/>
      <c r="U227" s="57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</row>
    <row r="228" customFormat="false" ht="15.75" hidden="false" customHeight="false" outlineLevel="0" collapsed="false">
      <c r="A228" s="23"/>
      <c r="B228" s="41"/>
      <c r="C228" s="57"/>
      <c r="D228" s="57"/>
      <c r="E228" s="58"/>
      <c r="F228" s="59"/>
      <c r="G228" s="57"/>
      <c r="H228" s="57"/>
      <c r="I228" s="59"/>
      <c r="J228" s="57"/>
      <c r="K228" s="57"/>
      <c r="L228" s="57"/>
      <c r="M228" s="58"/>
      <c r="N228" s="62"/>
      <c r="O228" s="57"/>
      <c r="P228" s="41"/>
      <c r="Q228" s="41"/>
      <c r="R228" s="41"/>
      <c r="S228" s="41"/>
      <c r="T228" s="60"/>
      <c r="U228" s="57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</row>
    <row r="229" customFormat="false" ht="15.75" hidden="false" customHeight="false" outlineLevel="0" collapsed="false">
      <c r="A229" s="23"/>
      <c r="B229" s="41"/>
      <c r="C229" s="57"/>
      <c r="D229" s="57"/>
      <c r="E229" s="58"/>
      <c r="F229" s="59"/>
      <c r="G229" s="57"/>
      <c r="H229" s="57"/>
      <c r="I229" s="59"/>
      <c r="J229" s="57"/>
      <c r="K229" s="57"/>
      <c r="L229" s="57"/>
      <c r="M229" s="58"/>
      <c r="N229" s="62"/>
      <c r="O229" s="57"/>
      <c r="P229" s="41"/>
      <c r="Q229" s="41"/>
      <c r="R229" s="41"/>
      <c r="S229" s="41"/>
      <c r="T229" s="60"/>
      <c r="U229" s="57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</row>
    <row r="230" customFormat="false" ht="15.75" hidden="false" customHeight="false" outlineLevel="0" collapsed="false">
      <c r="A230" s="23"/>
      <c r="B230" s="41"/>
      <c r="C230" s="57"/>
      <c r="D230" s="57"/>
      <c r="E230" s="58"/>
      <c r="F230" s="59"/>
      <c r="G230" s="57"/>
      <c r="H230" s="57"/>
      <c r="I230" s="59"/>
      <c r="J230" s="57"/>
      <c r="K230" s="57"/>
      <c r="L230" s="57"/>
      <c r="M230" s="58"/>
      <c r="N230" s="62"/>
      <c r="O230" s="57"/>
      <c r="P230" s="41"/>
      <c r="Q230" s="41"/>
      <c r="R230" s="41"/>
      <c r="S230" s="41"/>
      <c r="T230" s="60"/>
      <c r="U230" s="57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</row>
    <row r="231" customFormat="false" ht="15.75" hidden="false" customHeight="false" outlineLevel="0" collapsed="false">
      <c r="A231" s="23"/>
      <c r="B231" s="41"/>
      <c r="C231" s="57"/>
      <c r="D231" s="57"/>
      <c r="E231" s="58"/>
      <c r="F231" s="59"/>
      <c r="G231" s="57"/>
      <c r="H231" s="57"/>
      <c r="I231" s="59"/>
      <c r="J231" s="57"/>
      <c r="K231" s="57"/>
      <c r="L231" s="57"/>
      <c r="M231" s="58"/>
      <c r="N231" s="62"/>
      <c r="O231" s="57"/>
      <c r="P231" s="41"/>
      <c r="Q231" s="41"/>
      <c r="R231" s="41"/>
      <c r="S231" s="41"/>
      <c r="T231" s="60"/>
      <c r="U231" s="57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</row>
    <row r="232" customFormat="false" ht="15.75" hidden="false" customHeight="false" outlineLevel="0" collapsed="false">
      <c r="A232" s="23"/>
      <c r="B232" s="41"/>
      <c r="C232" s="57"/>
      <c r="D232" s="57"/>
      <c r="E232" s="58"/>
      <c r="F232" s="59"/>
      <c r="G232" s="57"/>
      <c r="H232" s="57"/>
      <c r="I232" s="59"/>
      <c r="J232" s="57"/>
      <c r="K232" s="57"/>
      <c r="L232" s="57"/>
      <c r="M232" s="58"/>
      <c r="N232" s="62"/>
      <c r="O232" s="57"/>
      <c r="P232" s="41"/>
      <c r="Q232" s="41"/>
      <c r="R232" s="41"/>
      <c r="S232" s="41"/>
      <c r="T232" s="60"/>
      <c r="U232" s="57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</row>
    <row r="233" customFormat="false" ht="15.75" hidden="false" customHeight="false" outlineLevel="0" collapsed="false">
      <c r="A233" s="23"/>
      <c r="B233" s="41"/>
      <c r="C233" s="57"/>
      <c r="D233" s="57"/>
      <c r="E233" s="58"/>
      <c r="F233" s="59"/>
      <c r="G233" s="57"/>
      <c r="H233" s="57"/>
      <c r="I233" s="59"/>
      <c r="J233" s="57"/>
      <c r="K233" s="57"/>
      <c r="L233" s="57"/>
      <c r="M233" s="58"/>
      <c r="N233" s="62"/>
      <c r="O233" s="57"/>
      <c r="P233" s="41"/>
      <c r="Q233" s="41"/>
      <c r="R233" s="41"/>
      <c r="S233" s="41"/>
      <c r="T233" s="60"/>
      <c r="U233" s="57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</row>
    <row r="234" customFormat="false" ht="15.75" hidden="false" customHeight="false" outlineLevel="0" collapsed="false">
      <c r="A234" s="23"/>
      <c r="B234" s="41"/>
      <c r="C234" s="57"/>
      <c r="D234" s="57"/>
      <c r="E234" s="58"/>
      <c r="F234" s="59"/>
      <c r="G234" s="57"/>
      <c r="H234" s="57"/>
      <c r="I234" s="59"/>
      <c r="J234" s="57"/>
      <c r="K234" s="57"/>
      <c r="L234" s="57"/>
      <c r="M234" s="58"/>
      <c r="N234" s="62"/>
      <c r="O234" s="57"/>
      <c r="P234" s="41"/>
      <c r="Q234" s="41"/>
      <c r="R234" s="41"/>
      <c r="S234" s="41"/>
      <c r="T234" s="60"/>
      <c r="U234" s="57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</row>
    <row r="235" customFormat="false" ht="15.75" hidden="false" customHeight="false" outlineLevel="0" collapsed="false">
      <c r="A235" s="23"/>
      <c r="B235" s="41"/>
      <c r="C235" s="57"/>
      <c r="D235" s="57"/>
      <c r="E235" s="58"/>
      <c r="F235" s="59"/>
      <c r="G235" s="57"/>
      <c r="H235" s="57"/>
      <c r="I235" s="59"/>
      <c r="J235" s="57"/>
      <c r="K235" s="57"/>
      <c r="L235" s="57"/>
      <c r="M235" s="58"/>
      <c r="N235" s="62"/>
      <c r="O235" s="57"/>
      <c r="P235" s="41"/>
      <c r="Q235" s="41"/>
      <c r="R235" s="41"/>
      <c r="S235" s="41"/>
      <c r="T235" s="60"/>
      <c r="U235" s="57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</row>
    <row r="236" customFormat="false" ht="15.75" hidden="false" customHeight="false" outlineLevel="0" collapsed="false">
      <c r="A236" s="23"/>
      <c r="B236" s="41"/>
      <c r="C236" s="57"/>
      <c r="D236" s="57"/>
      <c r="E236" s="58"/>
      <c r="F236" s="59"/>
      <c r="G236" s="57"/>
      <c r="H236" s="57"/>
      <c r="I236" s="59"/>
      <c r="J236" s="57"/>
      <c r="K236" s="57"/>
      <c r="L236" s="57"/>
      <c r="M236" s="58"/>
      <c r="N236" s="62"/>
      <c r="O236" s="57"/>
      <c r="P236" s="41"/>
      <c r="Q236" s="41"/>
      <c r="R236" s="41"/>
      <c r="S236" s="41"/>
      <c r="T236" s="60"/>
      <c r="U236" s="57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</row>
    <row r="237" customFormat="false" ht="15.75" hidden="false" customHeight="false" outlineLevel="0" collapsed="false">
      <c r="A237" s="23"/>
      <c r="B237" s="41"/>
      <c r="C237" s="57"/>
      <c r="D237" s="57"/>
      <c r="E237" s="58"/>
      <c r="F237" s="59"/>
      <c r="G237" s="57"/>
      <c r="H237" s="57"/>
      <c r="I237" s="59"/>
      <c r="J237" s="57"/>
      <c r="K237" s="57"/>
      <c r="L237" s="57"/>
      <c r="M237" s="58"/>
      <c r="N237" s="62"/>
      <c r="O237" s="57"/>
      <c r="P237" s="41"/>
      <c r="Q237" s="41"/>
      <c r="R237" s="41"/>
      <c r="S237" s="41"/>
      <c r="T237" s="60"/>
      <c r="U237" s="57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</row>
    <row r="238" customFormat="false" ht="15.75" hidden="false" customHeight="false" outlineLevel="0" collapsed="false">
      <c r="A238" s="23"/>
      <c r="B238" s="41"/>
      <c r="C238" s="57"/>
      <c r="D238" s="57"/>
      <c r="E238" s="58"/>
      <c r="F238" s="59"/>
      <c r="G238" s="57"/>
      <c r="H238" s="57"/>
      <c r="I238" s="59"/>
      <c r="J238" s="57"/>
      <c r="K238" s="57"/>
      <c r="L238" s="57"/>
      <c r="M238" s="58"/>
      <c r="N238" s="62"/>
      <c r="O238" s="57"/>
      <c r="P238" s="41"/>
      <c r="Q238" s="41"/>
      <c r="R238" s="41"/>
      <c r="S238" s="41"/>
      <c r="T238" s="60"/>
      <c r="U238" s="57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</row>
    <row r="239" customFormat="false" ht="15.75" hidden="false" customHeight="false" outlineLevel="0" collapsed="false">
      <c r="A239" s="23"/>
      <c r="B239" s="41"/>
      <c r="C239" s="57"/>
      <c r="D239" s="57"/>
      <c r="E239" s="58"/>
      <c r="F239" s="59"/>
      <c r="G239" s="57"/>
      <c r="H239" s="57"/>
      <c r="I239" s="59"/>
      <c r="J239" s="57"/>
      <c r="K239" s="57"/>
      <c r="L239" s="57"/>
      <c r="M239" s="58"/>
      <c r="N239" s="62"/>
      <c r="O239" s="57"/>
      <c r="P239" s="41"/>
      <c r="Q239" s="41"/>
      <c r="R239" s="41"/>
      <c r="S239" s="41"/>
      <c r="T239" s="60"/>
      <c r="U239" s="57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</row>
    <row r="240" customFormat="false" ht="15.75" hidden="false" customHeight="false" outlineLevel="0" collapsed="false">
      <c r="A240" s="23"/>
      <c r="B240" s="41"/>
      <c r="C240" s="57"/>
      <c r="D240" s="57"/>
      <c r="E240" s="58"/>
      <c r="F240" s="59"/>
      <c r="G240" s="57"/>
      <c r="H240" s="57"/>
      <c r="I240" s="59"/>
      <c r="J240" s="57"/>
      <c r="K240" s="57"/>
      <c r="L240" s="57"/>
      <c r="M240" s="58"/>
      <c r="N240" s="62"/>
      <c r="O240" s="57"/>
      <c r="P240" s="41"/>
      <c r="Q240" s="41"/>
      <c r="R240" s="41"/>
      <c r="S240" s="41"/>
      <c r="T240" s="60"/>
      <c r="U240" s="57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</row>
    <row r="241" customFormat="false" ht="15.75" hidden="false" customHeight="false" outlineLevel="0" collapsed="false">
      <c r="A241" s="23"/>
      <c r="B241" s="41"/>
      <c r="C241" s="57"/>
      <c r="D241" s="57"/>
      <c r="E241" s="58"/>
      <c r="F241" s="59"/>
      <c r="G241" s="57"/>
      <c r="H241" s="57"/>
      <c r="I241" s="59"/>
      <c r="J241" s="57"/>
      <c r="K241" s="57"/>
      <c r="L241" s="57"/>
      <c r="M241" s="58"/>
      <c r="N241" s="62"/>
      <c r="O241" s="57"/>
      <c r="P241" s="41"/>
      <c r="Q241" s="41"/>
      <c r="R241" s="41"/>
      <c r="S241" s="41"/>
      <c r="T241" s="60"/>
      <c r="U241" s="57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</row>
    <row r="242" customFormat="false" ht="15.75" hidden="false" customHeight="false" outlineLevel="0" collapsed="false">
      <c r="A242" s="23"/>
      <c r="B242" s="41"/>
      <c r="C242" s="57"/>
      <c r="D242" s="57"/>
      <c r="E242" s="58"/>
      <c r="F242" s="59"/>
      <c r="G242" s="57"/>
      <c r="H242" s="57"/>
      <c r="I242" s="59"/>
      <c r="J242" s="57"/>
      <c r="K242" s="57"/>
      <c r="L242" s="57"/>
      <c r="M242" s="58"/>
      <c r="N242" s="62"/>
      <c r="O242" s="57"/>
      <c r="P242" s="41"/>
      <c r="Q242" s="41"/>
      <c r="R242" s="41"/>
      <c r="S242" s="41"/>
      <c r="T242" s="60"/>
      <c r="U242" s="57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</row>
    <row r="243" customFormat="false" ht="15.75" hidden="false" customHeight="false" outlineLevel="0" collapsed="false">
      <c r="A243" s="23"/>
      <c r="B243" s="41"/>
      <c r="C243" s="57"/>
      <c r="D243" s="57"/>
      <c r="E243" s="58"/>
      <c r="F243" s="59"/>
      <c r="G243" s="57"/>
      <c r="H243" s="57"/>
      <c r="I243" s="59"/>
      <c r="J243" s="57"/>
      <c r="K243" s="57"/>
      <c r="L243" s="57"/>
      <c r="M243" s="58"/>
      <c r="N243" s="62"/>
      <c r="O243" s="57"/>
      <c r="P243" s="41"/>
      <c r="Q243" s="41"/>
      <c r="R243" s="41"/>
      <c r="S243" s="41"/>
      <c r="T243" s="60"/>
      <c r="U243" s="57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</row>
    <row r="244" customFormat="false" ht="15.75" hidden="false" customHeight="false" outlineLevel="0" collapsed="false">
      <c r="A244" s="23"/>
      <c r="B244" s="41"/>
      <c r="C244" s="57"/>
      <c r="D244" s="57"/>
      <c r="E244" s="58"/>
      <c r="F244" s="59"/>
      <c r="G244" s="57"/>
      <c r="H244" s="57"/>
      <c r="I244" s="59"/>
      <c r="J244" s="57"/>
      <c r="K244" s="57"/>
      <c r="L244" s="57"/>
      <c r="M244" s="58"/>
      <c r="N244" s="62"/>
      <c r="O244" s="57"/>
      <c r="P244" s="41"/>
      <c r="Q244" s="41"/>
      <c r="R244" s="41"/>
      <c r="S244" s="41"/>
      <c r="T244" s="60"/>
      <c r="U244" s="57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</row>
    <row r="245" customFormat="false" ht="15.75" hidden="false" customHeight="false" outlineLevel="0" collapsed="false">
      <c r="A245" s="23"/>
      <c r="B245" s="41"/>
      <c r="C245" s="57"/>
      <c r="D245" s="57"/>
      <c r="E245" s="58"/>
      <c r="F245" s="59"/>
      <c r="G245" s="57"/>
      <c r="H245" s="57"/>
      <c r="I245" s="59"/>
      <c r="J245" s="57"/>
      <c r="K245" s="57"/>
      <c r="L245" s="57"/>
      <c r="M245" s="58"/>
      <c r="N245" s="62"/>
      <c r="O245" s="57"/>
      <c r="P245" s="41"/>
      <c r="Q245" s="41"/>
      <c r="R245" s="41"/>
      <c r="S245" s="41"/>
      <c r="T245" s="60"/>
      <c r="U245" s="57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</row>
    <row r="246" customFormat="false" ht="15.75" hidden="false" customHeight="false" outlineLevel="0" collapsed="false">
      <c r="A246" s="23"/>
      <c r="B246" s="41"/>
      <c r="C246" s="57"/>
      <c r="D246" s="57"/>
      <c r="E246" s="58"/>
      <c r="F246" s="59"/>
      <c r="G246" s="57"/>
      <c r="H246" s="57"/>
      <c r="I246" s="59"/>
      <c r="J246" s="57"/>
      <c r="K246" s="57"/>
      <c r="L246" s="57"/>
      <c r="M246" s="58"/>
      <c r="N246" s="62"/>
      <c r="O246" s="57"/>
      <c r="P246" s="41"/>
      <c r="Q246" s="41"/>
      <c r="R246" s="41"/>
      <c r="S246" s="41"/>
      <c r="T246" s="60"/>
      <c r="U246" s="57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</row>
    <row r="247" customFormat="false" ht="15.75" hidden="false" customHeight="false" outlineLevel="0" collapsed="false">
      <c r="A247" s="23"/>
      <c r="B247" s="41"/>
      <c r="C247" s="57"/>
      <c r="D247" s="57"/>
      <c r="E247" s="58"/>
      <c r="F247" s="59"/>
      <c r="G247" s="57"/>
      <c r="H247" s="57"/>
      <c r="I247" s="59"/>
      <c r="J247" s="57"/>
      <c r="K247" s="57"/>
      <c r="L247" s="57"/>
      <c r="M247" s="58"/>
      <c r="N247" s="62"/>
      <c r="O247" s="57"/>
      <c r="P247" s="41"/>
      <c r="Q247" s="41"/>
      <c r="R247" s="41"/>
      <c r="S247" s="41"/>
      <c r="T247" s="60"/>
      <c r="U247" s="57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</row>
    <row r="248" customFormat="false" ht="15.75" hidden="false" customHeight="false" outlineLevel="0" collapsed="false">
      <c r="A248" s="23"/>
      <c r="B248" s="41"/>
      <c r="C248" s="57"/>
      <c r="D248" s="57"/>
      <c r="E248" s="58"/>
      <c r="F248" s="59"/>
      <c r="G248" s="57"/>
      <c r="H248" s="57"/>
      <c r="I248" s="59"/>
      <c r="J248" s="57"/>
      <c r="K248" s="57"/>
      <c r="L248" s="57"/>
      <c r="M248" s="58"/>
      <c r="N248" s="62"/>
      <c r="O248" s="57"/>
      <c r="P248" s="41"/>
      <c r="Q248" s="41"/>
      <c r="R248" s="41"/>
      <c r="S248" s="41"/>
      <c r="T248" s="60"/>
      <c r="U248" s="57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</row>
    <row r="249" customFormat="false" ht="15.75" hidden="false" customHeight="false" outlineLevel="0" collapsed="false">
      <c r="A249" s="23"/>
      <c r="B249" s="41"/>
      <c r="C249" s="57"/>
      <c r="D249" s="57"/>
      <c r="E249" s="58"/>
      <c r="F249" s="59"/>
      <c r="G249" s="57"/>
      <c r="H249" s="57"/>
      <c r="I249" s="59"/>
      <c r="J249" s="57"/>
      <c r="K249" s="57"/>
      <c r="L249" s="57"/>
      <c r="M249" s="58"/>
      <c r="N249" s="62"/>
      <c r="O249" s="57"/>
      <c r="P249" s="41"/>
      <c r="Q249" s="41"/>
      <c r="R249" s="41"/>
      <c r="S249" s="41"/>
      <c r="T249" s="60"/>
      <c r="U249" s="57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</row>
    <row r="250" customFormat="false" ht="15.75" hidden="false" customHeight="false" outlineLevel="0" collapsed="false">
      <c r="A250" s="23"/>
      <c r="B250" s="41"/>
      <c r="C250" s="57"/>
      <c r="D250" s="57"/>
      <c r="E250" s="58"/>
      <c r="F250" s="59"/>
      <c r="G250" s="57"/>
      <c r="H250" s="57"/>
      <c r="I250" s="59"/>
      <c r="J250" s="57"/>
      <c r="K250" s="57"/>
      <c r="L250" s="57"/>
      <c r="M250" s="58"/>
      <c r="N250" s="62"/>
      <c r="O250" s="57"/>
      <c r="P250" s="41"/>
      <c r="Q250" s="41"/>
      <c r="R250" s="41"/>
      <c r="S250" s="41"/>
      <c r="T250" s="60"/>
      <c r="U250" s="57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</row>
    <row r="251" customFormat="false" ht="15.75" hidden="false" customHeight="false" outlineLevel="0" collapsed="false">
      <c r="A251" s="23"/>
      <c r="B251" s="41"/>
      <c r="C251" s="57"/>
      <c r="D251" s="57"/>
      <c r="E251" s="58"/>
      <c r="F251" s="59"/>
      <c r="G251" s="57"/>
      <c r="H251" s="57"/>
      <c r="I251" s="59"/>
      <c r="J251" s="57"/>
      <c r="K251" s="57"/>
      <c r="L251" s="57"/>
      <c r="M251" s="58"/>
      <c r="N251" s="62"/>
      <c r="O251" s="57"/>
      <c r="P251" s="41"/>
      <c r="Q251" s="41"/>
      <c r="R251" s="41"/>
      <c r="S251" s="41"/>
      <c r="T251" s="60"/>
      <c r="U251" s="57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</row>
    <row r="252" customFormat="false" ht="15.75" hidden="false" customHeight="false" outlineLevel="0" collapsed="false">
      <c r="A252" s="23"/>
      <c r="B252" s="41"/>
      <c r="C252" s="57"/>
      <c r="D252" s="57"/>
      <c r="E252" s="58"/>
      <c r="F252" s="59"/>
      <c r="G252" s="57"/>
      <c r="H252" s="57"/>
      <c r="I252" s="59"/>
      <c r="J252" s="57"/>
      <c r="K252" s="57"/>
      <c r="L252" s="57"/>
      <c r="M252" s="58"/>
      <c r="N252" s="62"/>
      <c r="O252" s="57"/>
      <c r="P252" s="41"/>
      <c r="Q252" s="41"/>
      <c r="R252" s="41"/>
      <c r="S252" s="41"/>
      <c r="T252" s="60"/>
      <c r="U252" s="57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</row>
    <row r="253" customFormat="false" ht="15.75" hidden="false" customHeight="false" outlineLevel="0" collapsed="false">
      <c r="A253" s="23"/>
      <c r="B253" s="41"/>
      <c r="C253" s="57"/>
      <c r="D253" s="57"/>
      <c r="E253" s="58"/>
      <c r="F253" s="59"/>
      <c r="G253" s="57"/>
      <c r="H253" s="57"/>
      <c r="I253" s="59"/>
      <c r="J253" s="57"/>
      <c r="K253" s="57"/>
      <c r="L253" s="57"/>
      <c r="M253" s="58"/>
      <c r="N253" s="62"/>
      <c r="O253" s="57"/>
      <c r="P253" s="41"/>
      <c r="Q253" s="41"/>
      <c r="R253" s="41"/>
      <c r="S253" s="41"/>
      <c r="T253" s="60"/>
      <c r="U253" s="57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</row>
    <row r="254" customFormat="false" ht="15.75" hidden="false" customHeight="false" outlineLevel="0" collapsed="false">
      <c r="A254" s="23"/>
      <c r="B254" s="41"/>
      <c r="C254" s="57"/>
      <c r="D254" s="57"/>
      <c r="E254" s="58"/>
      <c r="F254" s="59"/>
      <c r="G254" s="57"/>
      <c r="H254" s="57"/>
      <c r="I254" s="59"/>
      <c r="J254" s="57"/>
      <c r="K254" s="57"/>
      <c r="L254" s="57"/>
      <c r="M254" s="58"/>
      <c r="N254" s="62"/>
      <c r="O254" s="57"/>
      <c r="P254" s="41"/>
      <c r="Q254" s="41"/>
      <c r="R254" s="41"/>
      <c r="S254" s="41"/>
      <c r="T254" s="60"/>
      <c r="U254" s="57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</row>
    <row r="255" customFormat="false" ht="15.75" hidden="false" customHeight="false" outlineLevel="0" collapsed="false">
      <c r="A255" s="23"/>
      <c r="B255" s="41"/>
      <c r="C255" s="57"/>
      <c r="D255" s="57"/>
      <c r="E255" s="58"/>
      <c r="F255" s="59"/>
      <c r="G255" s="57"/>
      <c r="H255" s="57"/>
      <c r="I255" s="59"/>
      <c r="J255" s="57"/>
      <c r="K255" s="57"/>
      <c r="L255" s="57"/>
      <c r="M255" s="58"/>
      <c r="N255" s="62"/>
      <c r="O255" s="57"/>
      <c r="P255" s="41"/>
      <c r="Q255" s="41"/>
      <c r="R255" s="41"/>
      <c r="S255" s="41"/>
      <c r="T255" s="60"/>
      <c r="U255" s="57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</row>
    <row r="256" customFormat="false" ht="15.75" hidden="false" customHeight="false" outlineLevel="0" collapsed="false">
      <c r="A256" s="23"/>
      <c r="B256" s="41"/>
      <c r="C256" s="57"/>
      <c r="D256" s="57"/>
      <c r="E256" s="58"/>
      <c r="F256" s="59"/>
      <c r="G256" s="57"/>
      <c r="H256" s="57"/>
      <c r="I256" s="59"/>
      <c r="J256" s="57"/>
      <c r="K256" s="57"/>
      <c r="L256" s="57"/>
      <c r="M256" s="58"/>
      <c r="N256" s="62"/>
      <c r="O256" s="57"/>
      <c r="P256" s="41"/>
      <c r="Q256" s="41"/>
      <c r="R256" s="41"/>
      <c r="S256" s="41"/>
      <c r="T256" s="60"/>
      <c r="U256" s="57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</row>
    <row r="257" customFormat="false" ht="15.75" hidden="false" customHeight="false" outlineLevel="0" collapsed="false">
      <c r="A257" s="23"/>
      <c r="B257" s="41"/>
      <c r="C257" s="57"/>
      <c r="D257" s="57"/>
      <c r="E257" s="58"/>
      <c r="F257" s="59"/>
      <c r="G257" s="57"/>
      <c r="H257" s="57"/>
      <c r="I257" s="59"/>
      <c r="J257" s="57"/>
      <c r="K257" s="57"/>
      <c r="L257" s="57"/>
      <c r="M257" s="58"/>
      <c r="N257" s="62"/>
      <c r="O257" s="57"/>
      <c r="P257" s="41"/>
      <c r="Q257" s="41"/>
      <c r="R257" s="41"/>
      <c r="S257" s="41"/>
      <c r="T257" s="60"/>
      <c r="U257" s="57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</row>
    <row r="258" customFormat="false" ht="15.75" hidden="false" customHeight="false" outlineLevel="0" collapsed="false">
      <c r="A258" s="23"/>
      <c r="B258" s="41"/>
      <c r="C258" s="57"/>
      <c r="D258" s="57"/>
      <c r="E258" s="58"/>
      <c r="F258" s="59"/>
      <c r="G258" s="57"/>
      <c r="H258" s="57"/>
      <c r="I258" s="59"/>
      <c r="J258" s="57"/>
      <c r="K258" s="57"/>
      <c r="L258" s="57"/>
      <c r="M258" s="58"/>
      <c r="N258" s="62"/>
      <c r="O258" s="57"/>
      <c r="P258" s="41"/>
      <c r="Q258" s="41"/>
      <c r="R258" s="41"/>
      <c r="S258" s="41"/>
      <c r="T258" s="60"/>
      <c r="U258" s="57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</row>
    <row r="259" customFormat="false" ht="15.75" hidden="false" customHeight="false" outlineLevel="0" collapsed="false">
      <c r="A259" s="23"/>
      <c r="B259" s="41"/>
      <c r="C259" s="57"/>
      <c r="D259" s="57"/>
      <c r="E259" s="58"/>
      <c r="F259" s="59"/>
      <c r="G259" s="57"/>
      <c r="H259" s="57"/>
      <c r="I259" s="59"/>
      <c r="J259" s="57"/>
      <c r="K259" s="57"/>
      <c r="L259" s="57"/>
      <c r="M259" s="58"/>
      <c r="N259" s="62"/>
      <c r="O259" s="57"/>
      <c r="P259" s="41"/>
      <c r="Q259" s="41"/>
      <c r="R259" s="41"/>
      <c r="S259" s="41"/>
      <c r="T259" s="60"/>
      <c r="U259" s="57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</row>
    <row r="260" customFormat="false" ht="15.75" hidden="false" customHeight="false" outlineLevel="0" collapsed="false">
      <c r="A260" s="23"/>
      <c r="B260" s="41"/>
      <c r="C260" s="57"/>
      <c r="D260" s="57"/>
      <c r="E260" s="58"/>
      <c r="F260" s="59"/>
      <c r="G260" s="57"/>
      <c r="H260" s="57"/>
      <c r="I260" s="59"/>
      <c r="J260" s="57"/>
      <c r="K260" s="57"/>
      <c r="L260" s="57"/>
      <c r="M260" s="58"/>
      <c r="N260" s="62"/>
      <c r="O260" s="57"/>
      <c r="P260" s="41"/>
      <c r="Q260" s="41"/>
      <c r="R260" s="41"/>
      <c r="S260" s="41"/>
      <c r="T260" s="60"/>
      <c r="U260" s="57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</row>
    <row r="261" customFormat="false" ht="15.75" hidden="false" customHeight="false" outlineLevel="0" collapsed="false">
      <c r="A261" s="23"/>
      <c r="B261" s="41"/>
      <c r="C261" s="57"/>
      <c r="D261" s="57"/>
      <c r="E261" s="58"/>
      <c r="F261" s="59"/>
      <c r="G261" s="57"/>
      <c r="H261" s="57"/>
      <c r="I261" s="59"/>
      <c r="J261" s="57"/>
      <c r="K261" s="57"/>
      <c r="L261" s="57"/>
      <c r="M261" s="58"/>
      <c r="N261" s="62"/>
      <c r="O261" s="57"/>
      <c r="P261" s="41"/>
      <c r="Q261" s="41"/>
      <c r="R261" s="41"/>
      <c r="S261" s="41"/>
      <c r="T261" s="60"/>
      <c r="U261" s="57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</row>
    <row r="262" customFormat="false" ht="15.75" hidden="false" customHeight="false" outlineLevel="0" collapsed="false">
      <c r="A262" s="23"/>
      <c r="B262" s="41"/>
      <c r="C262" s="57"/>
      <c r="D262" s="57"/>
      <c r="E262" s="58"/>
      <c r="F262" s="59"/>
      <c r="G262" s="57"/>
      <c r="H262" s="57"/>
      <c r="I262" s="59"/>
      <c r="J262" s="57"/>
      <c r="K262" s="57"/>
      <c r="L262" s="57"/>
      <c r="M262" s="58"/>
      <c r="N262" s="62"/>
      <c r="O262" s="57"/>
      <c r="P262" s="41"/>
      <c r="Q262" s="41"/>
      <c r="R262" s="41"/>
      <c r="S262" s="41"/>
      <c r="T262" s="60"/>
      <c r="U262" s="57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</row>
    <row r="263" customFormat="false" ht="15.75" hidden="false" customHeight="false" outlineLevel="0" collapsed="false">
      <c r="A263" s="23"/>
      <c r="B263" s="41"/>
      <c r="C263" s="57"/>
      <c r="D263" s="57"/>
      <c r="E263" s="58"/>
      <c r="F263" s="59"/>
      <c r="G263" s="57"/>
      <c r="H263" s="57"/>
      <c r="I263" s="59"/>
      <c r="J263" s="57"/>
      <c r="K263" s="57"/>
      <c r="L263" s="57"/>
      <c r="M263" s="58"/>
      <c r="N263" s="62"/>
      <c r="O263" s="57"/>
      <c r="P263" s="41"/>
      <c r="Q263" s="41"/>
      <c r="R263" s="41"/>
      <c r="S263" s="41"/>
      <c r="T263" s="60"/>
      <c r="U263" s="57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</row>
    <row r="264" customFormat="false" ht="15.75" hidden="false" customHeight="false" outlineLevel="0" collapsed="false">
      <c r="A264" s="23"/>
      <c r="B264" s="41"/>
      <c r="C264" s="57"/>
      <c r="D264" s="57"/>
      <c r="E264" s="58"/>
      <c r="F264" s="59"/>
      <c r="G264" s="57"/>
      <c r="H264" s="57"/>
      <c r="I264" s="59"/>
      <c r="J264" s="57"/>
      <c r="K264" s="57"/>
      <c r="L264" s="57"/>
      <c r="M264" s="58"/>
      <c r="N264" s="62"/>
      <c r="O264" s="57"/>
      <c r="P264" s="41"/>
      <c r="Q264" s="41"/>
      <c r="R264" s="41"/>
      <c r="S264" s="41"/>
      <c r="T264" s="60"/>
      <c r="U264" s="57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</row>
    <row r="265" customFormat="false" ht="15.75" hidden="false" customHeight="false" outlineLevel="0" collapsed="false">
      <c r="A265" s="23"/>
      <c r="B265" s="41"/>
      <c r="C265" s="57"/>
      <c r="D265" s="57"/>
      <c r="E265" s="58"/>
      <c r="F265" s="59"/>
      <c r="G265" s="57"/>
      <c r="H265" s="57"/>
      <c r="I265" s="59"/>
      <c r="J265" s="57"/>
      <c r="K265" s="57"/>
      <c r="L265" s="57"/>
      <c r="M265" s="58"/>
      <c r="N265" s="62"/>
      <c r="O265" s="57"/>
      <c r="P265" s="41"/>
      <c r="Q265" s="41"/>
      <c r="R265" s="41"/>
      <c r="S265" s="41"/>
      <c r="T265" s="60"/>
      <c r="U265" s="57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</row>
    <row r="266" customFormat="false" ht="15.75" hidden="false" customHeight="false" outlineLevel="0" collapsed="false">
      <c r="A266" s="23"/>
      <c r="B266" s="41"/>
      <c r="C266" s="57"/>
      <c r="D266" s="57"/>
      <c r="E266" s="58"/>
      <c r="F266" s="59"/>
      <c r="G266" s="57"/>
      <c r="H266" s="57"/>
      <c r="I266" s="59"/>
      <c r="J266" s="57"/>
      <c r="K266" s="57"/>
      <c r="L266" s="57"/>
      <c r="M266" s="58"/>
      <c r="N266" s="62"/>
      <c r="O266" s="57"/>
      <c r="P266" s="41"/>
      <c r="Q266" s="41"/>
      <c r="R266" s="41"/>
      <c r="S266" s="41"/>
      <c r="T266" s="60"/>
      <c r="U266" s="57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</row>
    <row r="267" customFormat="false" ht="15.75" hidden="false" customHeight="false" outlineLevel="0" collapsed="false">
      <c r="A267" s="23"/>
      <c r="B267" s="41"/>
      <c r="C267" s="57"/>
      <c r="D267" s="57"/>
      <c r="E267" s="58"/>
      <c r="F267" s="59"/>
      <c r="G267" s="57"/>
      <c r="H267" s="57"/>
      <c r="I267" s="59"/>
      <c r="J267" s="57"/>
      <c r="K267" s="57"/>
      <c r="L267" s="57"/>
      <c r="M267" s="58"/>
      <c r="N267" s="62"/>
      <c r="O267" s="57"/>
      <c r="P267" s="41"/>
      <c r="Q267" s="41"/>
      <c r="R267" s="41"/>
      <c r="S267" s="41"/>
      <c r="T267" s="60"/>
      <c r="U267" s="57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</row>
    <row r="268" customFormat="false" ht="15.75" hidden="false" customHeight="false" outlineLevel="0" collapsed="false">
      <c r="A268" s="23"/>
      <c r="B268" s="41"/>
      <c r="C268" s="57"/>
      <c r="D268" s="57"/>
      <c r="E268" s="58"/>
      <c r="F268" s="59"/>
      <c r="G268" s="57"/>
      <c r="H268" s="57"/>
      <c r="I268" s="59"/>
      <c r="J268" s="57"/>
      <c r="K268" s="57"/>
      <c r="L268" s="57"/>
      <c r="M268" s="58"/>
      <c r="N268" s="62"/>
      <c r="O268" s="57"/>
      <c r="P268" s="41"/>
      <c r="Q268" s="41"/>
      <c r="R268" s="41"/>
      <c r="S268" s="41"/>
      <c r="T268" s="60"/>
      <c r="U268" s="57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</row>
    <row r="269" customFormat="false" ht="15.75" hidden="false" customHeight="false" outlineLevel="0" collapsed="false">
      <c r="A269" s="23"/>
      <c r="B269" s="41"/>
      <c r="C269" s="57"/>
      <c r="D269" s="57"/>
      <c r="E269" s="58"/>
      <c r="F269" s="59"/>
      <c r="G269" s="57"/>
      <c r="H269" s="57"/>
      <c r="I269" s="59"/>
      <c r="J269" s="57"/>
      <c r="K269" s="57"/>
      <c r="L269" s="57"/>
      <c r="M269" s="58"/>
      <c r="N269" s="62"/>
      <c r="O269" s="57"/>
      <c r="P269" s="41"/>
      <c r="Q269" s="41"/>
      <c r="R269" s="41"/>
      <c r="S269" s="41"/>
      <c r="T269" s="60"/>
      <c r="U269" s="57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</row>
    <row r="270" customFormat="false" ht="15.75" hidden="false" customHeight="false" outlineLevel="0" collapsed="false">
      <c r="A270" s="23"/>
      <c r="B270" s="41"/>
      <c r="C270" s="57"/>
      <c r="D270" s="57"/>
      <c r="E270" s="58"/>
      <c r="F270" s="59"/>
      <c r="G270" s="57"/>
      <c r="H270" s="57"/>
      <c r="I270" s="59"/>
      <c r="J270" s="57"/>
      <c r="K270" s="57"/>
      <c r="L270" s="57"/>
      <c r="M270" s="58"/>
      <c r="N270" s="62"/>
      <c r="O270" s="57"/>
      <c r="P270" s="41"/>
      <c r="Q270" s="41"/>
      <c r="R270" s="41"/>
      <c r="S270" s="41"/>
      <c r="T270" s="60"/>
      <c r="U270" s="57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</row>
    <row r="271" customFormat="false" ht="15.75" hidden="false" customHeight="false" outlineLevel="0" collapsed="false">
      <c r="A271" s="23"/>
      <c r="B271" s="41"/>
      <c r="C271" s="57"/>
      <c r="D271" s="57"/>
      <c r="E271" s="58"/>
      <c r="F271" s="59"/>
      <c r="G271" s="57"/>
      <c r="H271" s="57"/>
      <c r="I271" s="59"/>
      <c r="J271" s="57"/>
      <c r="K271" s="57"/>
      <c r="L271" s="57"/>
      <c r="M271" s="58"/>
      <c r="N271" s="62"/>
      <c r="O271" s="57"/>
      <c r="P271" s="41"/>
      <c r="Q271" s="41"/>
      <c r="R271" s="41"/>
      <c r="S271" s="41"/>
      <c r="T271" s="60"/>
      <c r="U271" s="57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</row>
    <row r="272" customFormat="false" ht="15.75" hidden="false" customHeight="false" outlineLevel="0" collapsed="false">
      <c r="A272" s="23"/>
      <c r="B272" s="41"/>
      <c r="C272" s="57"/>
      <c r="D272" s="57"/>
      <c r="E272" s="58"/>
      <c r="F272" s="59"/>
      <c r="G272" s="57"/>
      <c r="H272" s="57"/>
      <c r="I272" s="59"/>
      <c r="J272" s="57"/>
      <c r="K272" s="57"/>
      <c r="L272" s="57"/>
      <c r="M272" s="58"/>
      <c r="N272" s="62"/>
      <c r="O272" s="57"/>
      <c r="P272" s="41"/>
      <c r="Q272" s="41"/>
      <c r="R272" s="41"/>
      <c r="S272" s="41"/>
      <c r="T272" s="60"/>
      <c r="U272" s="57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</row>
    <row r="273" customFormat="false" ht="15.75" hidden="false" customHeight="false" outlineLevel="0" collapsed="false">
      <c r="A273" s="23"/>
      <c r="B273" s="41"/>
      <c r="C273" s="57"/>
      <c r="D273" s="57"/>
      <c r="E273" s="58"/>
      <c r="F273" s="59"/>
      <c r="G273" s="57"/>
      <c r="H273" s="57"/>
      <c r="I273" s="59"/>
      <c r="J273" s="57"/>
      <c r="K273" s="57"/>
      <c r="L273" s="57"/>
      <c r="M273" s="58"/>
      <c r="N273" s="62"/>
      <c r="O273" s="57"/>
      <c r="P273" s="41"/>
      <c r="Q273" s="41"/>
      <c r="R273" s="41"/>
      <c r="S273" s="41"/>
      <c r="T273" s="60"/>
      <c r="U273" s="57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</row>
    <row r="274" customFormat="false" ht="15.75" hidden="false" customHeight="false" outlineLevel="0" collapsed="false">
      <c r="A274" s="23"/>
      <c r="B274" s="41"/>
      <c r="C274" s="57"/>
      <c r="D274" s="57"/>
      <c r="E274" s="58"/>
      <c r="F274" s="59"/>
      <c r="G274" s="57"/>
      <c r="H274" s="57"/>
      <c r="I274" s="59"/>
      <c r="J274" s="57"/>
      <c r="K274" s="57"/>
      <c r="L274" s="57"/>
      <c r="M274" s="58"/>
      <c r="N274" s="62"/>
      <c r="O274" s="57"/>
      <c r="P274" s="41"/>
      <c r="Q274" s="41"/>
      <c r="R274" s="41"/>
      <c r="S274" s="41"/>
      <c r="T274" s="60"/>
      <c r="U274" s="57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</row>
    <row r="275" customFormat="false" ht="15.75" hidden="false" customHeight="false" outlineLevel="0" collapsed="false">
      <c r="A275" s="23"/>
      <c r="B275" s="41"/>
      <c r="C275" s="57"/>
      <c r="D275" s="57"/>
      <c r="E275" s="58"/>
      <c r="F275" s="59"/>
      <c r="G275" s="57"/>
      <c r="H275" s="57"/>
      <c r="I275" s="59"/>
      <c r="J275" s="57"/>
      <c r="K275" s="57"/>
      <c r="L275" s="57"/>
      <c r="M275" s="58"/>
      <c r="N275" s="62"/>
      <c r="O275" s="57"/>
      <c r="P275" s="41"/>
      <c r="Q275" s="41"/>
      <c r="R275" s="41"/>
      <c r="S275" s="41"/>
      <c r="T275" s="60"/>
      <c r="U275" s="57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</row>
    <row r="276" customFormat="false" ht="15.75" hidden="false" customHeight="false" outlineLevel="0" collapsed="false">
      <c r="A276" s="23"/>
      <c r="B276" s="41"/>
      <c r="C276" s="57"/>
      <c r="D276" s="57"/>
      <c r="E276" s="58"/>
      <c r="F276" s="59"/>
      <c r="G276" s="57"/>
      <c r="H276" s="57"/>
      <c r="I276" s="59"/>
      <c r="J276" s="57"/>
      <c r="K276" s="57"/>
      <c r="L276" s="57"/>
      <c r="M276" s="58"/>
      <c r="N276" s="62"/>
      <c r="O276" s="57"/>
      <c r="P276" s="41"/>
      <c r="Q276" s="41"/>
      <c r="R276" s="41"/>
      <c r="S276" s="41"/>
      <c r="T276" s="60"/>
      <c r="U276" s="57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</row>
    <row r="277" customFormat="false" ht="15.75" hidden="false" customHeight="false" outlineLevel="0" collapsed="false">
      <c r="A277" s="23"/>
      <c r="B277" s="41"/>
      <c r="C277" s="57"/>
      <c r="D277" s="57"/>
      <c r="E277" s="58"/>
      <c r="F277" s="59"/>
      <c r="G277" s="57"/>
      <c r="H277" s="57"/>
      <c r="I277" s="59"/>
      <c r="J277" s="57"/>
      <c r="K277" s="57"/>
      <c r="L277" s="57"/>
      <c r="M277" s="58"/>
      <c r="N277" s="62"/>
      <c r="O277" s="57"/>
      <c r="P277" s="41"/>
      <c r="Q277" s="41"/>
      <c r="R277" s="41"/>
      <c r="S277" s="41"/>
      <c r="T277" s="60"/>
      <c r="U277" s="57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</row>
    <row r="278" customFormat="false" ht="15.75" hidden="false" customHeight="false" outlineLevel="0" collapsed="false">
      <c r="A278" s="23"/>
      <c r="B278" s="41"/>
      <c r="C278" s="57"/>
      <c r="D278" s="57"/>
      <c r="E278" s="58"/>
      <c r="F278" s="59"/>
      <c r="G278" s="57"/>
      <c r="H278" s="57"/>
      <c r="I278" s="59"/>
      <c r="J278" s="57"/>
      <c r="K278" s="57"/>
      <c r="L278" s="57"/>
      <c r="M278" s="58"/>
      <c r="N278" s="62"/>
      <c r="O278" s="57"/>
      <c r="P278" s="41"/>
      <c r="Q278" s="41"/>
      <c r="R278" s="41"/>
      <c r="S278" s="41"/>
      <c r="T278" s="60"/>
      <c r="U278" s="57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</row>
    <row r="279" customFormat="false" ht="15.75" hidden="false" customHeight="false" outlineLevel="0" collapsed="false">
      <c r="A279" s="23"/>
      <c r="B279" s="41"/>
      <c r="C279" s="57"/>
      <c r="D279" s="57"/>
      <c r="E279" s="58"/>
      <c r="F279" s="59"/>
      <c r="G279" s="57"/>
      <c r="H279" s="57"/>
      <c r="I279" s="59"/>
      <c r="J279" s="57"/>
      <c r="K279" s="57"/>
      <c r="L279" s="57"/>
      <c r="M279" s="58"/>
      <c r="N279" s="62"/>
      <c r="O279" s="57"/>
      <c r="P279" s="41"/>
      <c r="Q279" s="41"/>
      <c r="R279" s="41"/>
      <c r="S279" s="41"/>
      <c r="T279" s="60"/>
      <c r="U279" s="57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</row>
    <row r="280" customFormat="false" ht="15.75" hidden="false" customHeight="false" outlineLevel="0" collapsed="false">
      <c r="A280" s="23"/>
      <c r="B280" s="41"/>
      <c r="C280" s="57"/>
      <c r="D280" s="57"/>
      <c r="E280" s="58"/>
      <c r="F280" s="59"/>
      <c r="G280" s="57"/>
      <c r="H280" s="57"/>
      <c r="I280" s="59"/>
      <c r="J280" s="57"/>
      <c r="K280" s="57"/>
      <c r="L280" s="57"/>
      <c r="M280" s="58"/>
      <c r="N280" s="62"/>
      <c r="O280" s="57"/>
      <c r="P280" s="41"/>
      <c r="Q280" s="41"/>
      <c r="R280" s="41"/>
      <c r="S280" s="41"/>
      <c r="T280" s="60"/>
      <c r="U280" s="57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</row>
    <row r="281" customFormat="false" ht="15.75" hidden="false" customHeight="false" outlineLevel="0" collapsed="false">
      <c r="A281" s="23"/>
      <c r="B281" s="41"/>
      <c r="C281" s="57"/>
      <c r="D281" s="57"/>
      <c r="E281" s="58"/>
      <c r="F281" s="59"/>
      <c r="G281" s="57"/>
      <c r="H281" s="57"/>
      <c r="I281" s="59"/>
      <c r="J281" s="57"/>
      <c r="K281" s="57"/>
      <c r="L281" s="57"/>
      <c r="M281" s="58"/>
      <c r="N281" s="62"/>
      <c r="O281" s="57"/>
      <c r="P281" s="41"/>
      <c r="Q281" s="41"/>
      <c r="R281" s="41"/>
      <c r="S281" s="41"/>
      <c r="T281" s="60"/>
      <c r="U281" s="57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</row>
    <row r="282" customFormat="false" ht="15.75" hidden="false" customHeight="false" outlineLevel="0" collapsed="false">
      <c r="A282" s="23"/>
      <c r="B282" s="41"/>
      <c r="C282" s="57"/>
      <c r="D282" s="57"/>
      <c r="E282" s="58"/>
      <c r="F282" s="59"/>
      <c r="G282" s="57"/>
      <c r="H282" s="57"/>
      <c r="I282" s="59"/>
      <c r="J282" s="57"/>
      <c r="K282" s="57"/>
      <c r="L282" s="57"/>
      <c r="M282" s="58"/>
      <c r="N282" s="62"/>
      <c r="O282" s="57"/>
      <c r="P282" s="41"/>
      <c r="Q282" s="41"/>
      <c r="R282" s="41"/>
      <c r="S282" s="41"/>
      <c r="T282" s="60"/>
      <c r="U282" s="57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</row>
    <row r="283" customFormat="false" ht="15.75" hidden="false" customHeight="false" outlineLevel="0" collapsed="false">
      <c r="A283" s="23"/>
      <c r="B283" s="41"/>
      <c r="C283" s="57"/>
      <c r="D283" s="57"/>
      <c r="E283" s="58"/>
      <c r="F283" s="59"/>
      <c r="G283" s="57"/>
      <c r="H283" s="57"/>
      <c r="I283" s="59"/>
      <c r="J283" s="57"/>
      <c r="K283" s="57"/>
      <c r="L283" s="57"/>
      <c r="M283" s="58"/>
      <c r="N283" s="62"/>
      <c r="O283" s="57"/>
      <c r="P283" s="41"/>
      <c r="Q283" s="41"/>
      <c r="R283" s="41"/>
      <c r="S283" s="41"/>
      <c r="T283" s="60"/>
      <c r="U283" s="57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</row>
    <row r="284" customFormat="false" ht="15.75" hidden="false" customHeight="false" outlineLevel="0" collapsed="false">
      <c r="A284" s="23"/>
      <c r="B284" s="41"/>
      <c r="C284" s="57"/>
      <c r="D284" s="57"/>
      <c r="E284" s="58"/>
      <c r="F284" s="59"/>
      <c r="G284" s="57"/>
      <c r="H284" s="57"/>
      <c r="I284" s="59"/>
      <c r="J284" s="57"/>
      <c r="K284" s="57"/>
      <c r="L284" s="57"/>
      <c r="M284" s="58"/>
      <c r="N284" s="62"/>
      <c r="O284" s="57"/>
      <c r="P284" s="41"/>
      <c r="Q284" s="41"/>
      <c r="R284" s="41"/>
      <c r="S284" s="41"/>
      <c r="T284" s="60"/>
      <c r="U284" s="57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</row>
    <row r="285" customFormat="false" ht="15.75" hidden="false" customHeight="false" outlineLevel="0" collapsed="false">
      <c r="A285" s="23"/>
      <c r="B285" s="41"/>
      <c r="C285" s="57"/>
      <c r="D285" s="57"/>
      <c r="E285" s="58"/>
      <c r="F285" s="59"/>
      <c r="G285" s="57"/>
      <c r="H285" s="57"/>
      <c r="I285" s="59"/>
      <c r="J285" s="57"/>
      <c r="K285" s="57"/>
      <c r="L285" s="57"/>
      <c r="M285" s="58"/>
      <c r="N285" s="62"/>
      <c r="O285" s="57"/>
      <c r="P285" s="41"/>
      <c r="Q285" s="41"/>
      <c r="R285" s="41"/>
      <c r="S285" s="41"/>
      <c r="T285" s="60"/>
      <c r="U285" s="57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</row>
    <row r="286" customFormat="false" ht="15.75" hidden="false" customHeight="false" outlineLevel="0" collapsed="false">
      <c r="A286" s="23"/>
      <c r="B286" s="41"/>
      <c r="C286" s="57"/>
      <c r="D286" s="57"/>
      <c r="E286" s="58"/>
      <c r="F286" s="59"/>
      <c r="G286" s="57"/>
      <c r="H286" s="57"/>
      <c r="I286" s="59"/>
      <c r="J286" s="57"/>
      <c r="K286" s="57"/>
      <c r="L286" s="57"/>
      <c r="M286" s="58"/>
      <c r="N286" s="62"/>
      <c r="O286" s="57"/>
      <c r="P286" s="41"/>
      <c r="Q286" s="41"/>
      <c r="R286" s="41"/>
      <c r="S286" s="41"/>
      <c r="T286" s="60"/>
      <c r="U286" s="57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</row>
    <row r="287" customFormat="false" ht="15.75" hidden="false" customHeight="false" outlineLevel="0" collapsed="false">
      <c r="A287" s="23"/>
      <c r="B287" s="41"/>
      <c r="C287" s="57"/>
      <c r="D287" s="57"/>
      <c r="E287" s="58"/>
      <c r="F287" s="59"/>
      <c r="G287" s="57"/>
      <c r="H287" s="57"/>
      <c r="I287" s="59"/>
      <c r="J287" s="57"/>
      <c r="K287" s="57"/>
      <c r="L287" s="57"/>
      <c r="M287" s="58"/>
      <c r="N287" s="62"/>
      <c r="O287" s="57"/>
      <c r="P287" s="41"/>
      <c r="Q287" s="41"/>
      <c r="R287" s="41"/>
      <c r="S287" s="41"/>
      <c r="T287" s="60"/>
      <c r="U287" s="57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</row>
    <row r="288" customFormat="false" ht="15.75" hidden="false" customHeight="false" outlineLevel="0" collapsed="false">
      <c r="A288" s="23"/>
      <c r="B288" s="41"/>
      <c r="C288" s="57"/>
      <c r="D288" s="57"/>
      <c r="E288" s="58"/>
      <c r="F288" s="59"/>
      <c r="G288" s="57"/>
      <c r="H288" s="57"/>
      <c r="I288" s="59"/>
      <c r="J288" s="57"/>
      <c r="K288" s="57"/>
      <c r="L288" s="57"/>
      <c r="M288" s="58"/>
      <c r="N288" s="62"/>
      <c r="O288" s="57"/>
      <c r="P288" s="41"/>
      <c r="Q288" s="41"/>
      <c r="R288" s="41"/>
      <c r="S288" s="41"/>
      <c r="T288" s="60"/>
      <c r="U288" s="57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</row>
    <row r="289" customFormat="false" ht="15.75" hidden="false" customHeight="false" outlineLevel="0" collapsed="false">
      <c r="A289" s="23"/>
      <c r="B289" s="41"/>
      <c r="C289" s="57"/>
      <c r="D289" s="57"/>
      <c r="E289" s="58"/>
      <c r="F289" s="59"/>
      <c r="G289" s="57"/>
      <c r="H289" s="57"/>
      <c r="I289" s="59"/>
      <c r="J289" s="57"/>
      <c r="K289" s="57"/>
      <c r="L289" s="57"/>
      <c r="M289" s="58"/>
      <c r="N289" s="62"/>
      <c r="O289" s="57"/>
      <c r="P289" s="41"/>
      <c r="Q289" s="41"/>
      <c r="R289" s="41"/>
      <c r="S289" s="41"/>
      <c r="T289" s="60"/>
      <c r="U289" s="57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</row>
    <row r="290" customFormat="false" ht="15.75" hidden="false" customHeight="false" outlineLevel="0" collapsed="false">
      <c r="A290" s="23"/>
      <c r="B290" s="41"/>
      <c r="C290" s="57"/>
      <c r="D290" s="57"/>
      <c r="E290" s="58"/>
      <c r="F290" s="59"/>
      <c r="G290" s="57"/>
      <c r="H290" s="57"/>
      <c r="I290" s="59"/>
      <c r="J290" s="57"/>
      <c r="K290" s="57"/>
      <c r="L290" s="57"/>
      <c r="M290" s="58"/>
      <c r="N290" s="62"/>
      <c r="O290" s="57"/>
      <c r="P290" s="41"/>
      <c r="Q290" s="41"/>
      <c r="R290" s="41"/>
      <c r="S290" s="41"/>
      <c r="T290" s="60"/>
      <c r="U290" s="57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</row>
    <row r="291" customFormat="false" ht="15.75" hidden="false" customHeight="false" outlineLevel="0" collapsed="false">
      <c r="A291" s="23"/>
      <c r="B291" s="41"/>
      <c r="C291" s="57"/>
      <c r="D291" s="57"/>
      <c r="E291" s="58"/>
      <c r="F291" s="59"/>
      <c r="G291" s="57"/>
      <c r="H291" s="57"/>
      <c r="I291" s="59"/>
      <c r="J291" s="57"/>
      <c r="K291" s="57"/>
      <c r="L291" s="57"/>
      <c r="M291" s="58"/>
      <c r="N291" s="62"/>
      <c r="O291" s="57"/>
      <c r="P291" s="41"/>
      <c r="Q291" s="41"/>
      <c r="R291" s="41"/>
      <c r="S291" s="41"/>
      <c r="T291" s="60"/>
      <c r="U291" s="57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</row>
    <row r="292" customFormat="false" ht="15.75" hidden="false" customHeight="false" outlineLevel="0" collapsed="false">
      <c r="A292" s="23"/>
      <c r="B292" s="41"/>
      <c r="C292" s="57"/>
      <c r="D292" s="57"/>
      <c r="E292" s="58"/>
      <c r="F292" s="59"/>
      <c r="G292" s="57"/>
      <c r="H292" s="57"/>
      <c r="I292" s="59"/>
      <c r="J292" s="57"/>
      <c r="K292" s="57"/>
      <c r="L292" s="57"/>
      <c r="M292" s="58"/>
      <c r="N292" s="62"/>
      <c r="O292" s="57"/>
      <c r="P292" s="41"/>
      <c r="Q292" s="41"/>
      <c r="R292" s="41"/>
      <c r="S292" s="41"/>
      <c r="T292" s="60"/>
      <c r="U292" s="57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</row>
    <row r="293" customFormat="false" ht="15.75" hidden="false" customHeight="false" outlineLevel="0" collapsed="false">
      <c r="A293" s="23"/>
      <c r="B293" s="41"/>
      <c r="C293" s="57"/>
      <c r="D293" s="57"/>
      <c r="E293" s="58"/>
      <c r="F293" s="59"/>
      <c r="G293" s="57"/>
      <c r="H293" s="57"/>
      <c r="I293" s="59"/>
      <c r="J293" s="57"/>
      <c r="K293" s="57"/>
      <c r="L293" s="57"/>
      <c r="M293" s="58"/>
      <c r="N293" s="62"/>
      <c r="O293" s="57"/>
      <c r="P293" s="41"/>
      <c r="Q293" s="41"/>
      <c r="R293" s="41"/>
      <c r="S293" s="41"/>
      <c r="T293" s="60"/>
      <c r="U293" s="57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</row>
    <row r="294" customFormat="false" ht="15.75" hidden="false" customHeight="false" outlineLevel="0" collapsed="false">
      <c r="A294" s="23"/>
      <c r="B294" s="41"/>
      <c r="C294" s="57"/>
      <c r="D294" s="57"/>
      <c r="E294" s="58"/>
      <c r="F294" s="59"/>
      <c r="G294" s="57"/>
      <c r="H294" s="57"/>
      <c r="I294" s="59"/>
      <c r="J294" s="57"/>
      <c r="K294" s="57"/>
      <c r="L294" s="57"/>
      <c r="M294" s="58"/>
      <c r="N294" s="62"/>
      <c r="O294" s="57"/>
      <c r="P294" s="41"/>
      <c r="Q294" s="41"/>
      <c r="R294" s="41"/>
      <c r="S294" s="41"/>
      <c r="T294" s="60"/>
      <c r="U294" s="57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</row>
    <row r="295" customFormat="false" ht="15.75" hidden="false" customHeight="false" outlineLevel="0" collapsed="false">
      <c r="A295" s="23"/>
      <c r="B295" s="41"/>
      <c r="C295" s="57"/>
      <c r="D295" s="57"/>
      <c r="E295" s="58"/>
      <c r="F295" s="59"/>
      <c r="G295" s="57"/>
      <c r="H295" s="57"/>
      <c r="I295" s="59"/>
      <c r="J295" s="57"/>
      <c r="K295" s="57"/>
      <c r="L295" s="57"/>
      <c r="M295" s="58"/>
      <c r="N295" s="62"/>
      <c r="O295" s="57"/>
      <c r="P295" s="41"/>
      <c r="Q295" s="41"/>
      <c r="R295" s="41"/>
      <c r="S295" s="41"/>
      <c r="T295" s="60"/>
      <c r="U295" s="57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</row>
    <row r="296" customFormat="false" ht="15.75" hidden="false" customHeight="false" outlineLevel="0" collapsed="false">
      <c r="A296" s="23"/>
      <c r="B296" s="41"/>
      <c r="C296" s="57"/>
      <c r="D296" s="57"/>
      <c r="E296" s="58"/>
      <c r="F296" s="59"/>
      <c r="G296" s="57"/>
      <c r="H296" s="57"/>
      <c r="I296" s="59"/>
      <c r="J296" s="57"/>
      <c r="K296" s="57"/>
      <c r="L296" s="57"/>
      <c r="M296" s="58"/>
      <c r="N296" s="62"/>
      <c r="O296" s="57"/>
      <c r="P296" s="41"/>
      <c r="Q296" s="41"/>
      <c r="R296" s="41"/>
      <c r="S296" s="41"/>
      <c r="T296" s="60"/>
      <c r="U296" s="57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</row>
    <row r="297" customFormat="false" ht="15.75" hidden="false" customHeight="false" outlineLevel="0" collapsed="false">
      <c r="A297" s="23"/>
      <c r="B297" s="41"/>
      <c r="C297" s="57"/>
      <c r="D297" s="57"/>
      <c r="E297" s="58"/>
      <c r="F297" s="59"/>
      <c r="G297" s="57"/>
      <c r="H297" s="57"/>
      <c r="I297" s="59"/>
      <c r="J297" s="57"/>
      <c r="K297" s="57"/>
      <c r="L297" s="57"/>
      <c r="M297" s="58"/>
      <c r="N297" s="62"/>
      <c r="O297" s="57"/>
      <c r="P297" s="41"/>
      <c r="Q297" s="41"/>
      <c r="R297" s="41"/>
      <c r="S297" s="41"/>
      <c r="T297" s="60"/>
      <c r="U297" s="57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</row>
    <row r="298" customFormat="false" ht="15.75" hidden="false" customHeight="false" outlineLevel="0" collapsed="false">
      <c r="A298" s="23"/>
      <c r="B298" s="41"/>
      <c r="C298" s="57"/>
      <c r="D298" s="57"/>
      <c r="E298" s="58"/>
      <c r="F298" s="59"/>
      <c r="G298" s="57"/>
      <c r="H298" s="57"/>
      <c r="I298" s="59"/>
      <c r="J298" s="57"/>
      <c r="K298" s="57"/>
      <c r="L298" s="57"/>
      <c r="M298" s="58"/>
      <c r="N298" s="62"/>
      <c r="O298" s="57"/>
      <c r="P298" s="41"/>
      <c r="Q298" s="41"/>
      <c r="R298" s="41"/>
      <c r="S298" s="41"/>
      <c r="T298" s="60"/>
      <c r="U298" s="57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</row>
    <row r="299" customFormat="false" ht="15.75" hidden="false" customHeight="false" outlineLevel="0" collapsed="false">
      <c r="A299" s="23"/>
      <c r="B299" s="41"/>
      <c r="C299" s="57"/>
      <c r="D299" s="57"/>
      <c r="E299" s="58"/>
      <c r="F299" s="59"/>
      <c r="G299" s="57"/>
      <c r="H299" s="57"/>
      <c r="I299" s="59"/>
      <c r="J299" s="57"/>
      <c r="K299" s="57"/>
      <c r="L299" s="57"/>
      <c r="M299" s="58"/>
      <c r="N299" s="62"/>
      <c r="O299" s="57"/>
      <c r="P299" s="41"/>
      <c r="Q299" s="41"/>
      <c r="R299" s="41"/>
      <c r="S299" s="41"/>
      <c r="T299" s="60"/>
      <c r="U299" s="57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</row>
    <row r="300" customFormat="false" ht="15.75" hidden="false" customHeight="false" outlineLevel="0" collapsed="false">
      <c r="A300" s="23"/>
      <c r="B300" s="41"/>
      <c r="C300" s="57"/>
      <c r="D300" s="57"/>
      <c r="E300" s="58"/>
      <c r="F300" s="59"/>
      <c r="G300" s="57"/>
      <c r="H300" s="57"/>
      <c r="I300" s="59"/>
      <c r="J300" s="57"/>
      <c r="K300" s="57"/>
      <c r="L300" s="57"/>
      <c r="M300" s="58"/>
      <c r="N300" s="62"/>
      <c r="O300" s="57"/>
      <c r="P300" s="41"/>
      <c r="Q300" s="41"/>
      <c r="R300" s="41"/>
      <c r="S300" s="41"/>
      <c r="T300" s="60"/>
      <c r="U300" s="57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</row>
    <row r="301" customFormat="false" ht="15.75" hidden="false" customHeight="false" outlineLevel="0" collapsed="false">
      <c r="A301" s="23"/>
      <c r="B301" s="41"/>
      <c r="C301" s="57"/>
      <c r="D301" s="57"/>
      <c r="E301" s="58"/>
      <c r="F301" s="59"/>
      <c r="G301" s="57"/>
      <c r="H301" s="57"/>
      <c r="I301" s="59"/>
      <c r="J301" s="57"/>
      <c r="K301" s="57"/>
      <c r="L301" s="57"/>
      <c r="M301" s="58"/>
      <c r="N301" s="62"/>
      <c r="O301" s="57"/>
      <c r="P301" s="41"/>
      <c r="Q301" s="41"/>
      <c r="R301" s="41"/>
      <c r="S301" s="41"/>
      <c r="T301" s="60"/>
      <c r="U301" s="57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</row>
    <row r="302" customFormat="false" ht="15.75" hidden="false" customHeight="false" outlineLevel="0" collapsed="false">
      <c r="A302" s="23"/>
      <c r="B302" s="41"/>
      <c r="C302" s="57"/>
      <c r="D302" s="57"/>
      <c r="E302" s="58"/>
      <c r="F302" s="59"/>
      <c r="G302" s="57"/>
      <c r="H302" s="57"/>
      <c r="I302" s="59"/>
      <c r="J302" s="57"/>
      <c r="K302" s="57"/>
      <c r="L302" s="57"/>
      <c r="M302" s="58"/>
      <c r="N302" s="62"/>
      <c r="O302" s="57"/>
      <c r="P302" s="41"/>
      <c r="Q302" s="41"/>
      <c r="R302" s="41"/>
      <c r="S302" s="41"/>
      <c r="T302" s="60"/>
      <c r="U302" s="57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</row>
    <row r="303" customFormat="false" ht="15.75" hidden="false" customHeight="false" outlineLevel="0" collapsed="false">
      <c r="A303" s="23"/>
      <c r="B303" s="41"/>
      <c r="C303" s="57"/>
      <c r="D303" s="57"/>
      <c r="E303" s="58"/>
      <c r="F303" s="59"/>
      <c r="G303" s="57"/>
      <c r="H303" s="57"/>
      <c r="I303" s="59"/>
      <c r="J303" s="57"/>
      <c r="K303" s="57"/>
      <c r="L303" s="57"/>
      <c r="M303" s="58"/>
      <c r="N303" s="62"/>
      <c r="O303" s="57"/>
      <c r="P303" s="41"/>
      <c r="Q303" s="41"/>
      <c r="R303" s="41"/>
      <c r="S303" s="41"/>
      <c r="T303" s="60"/>
      <c r="U303" s="57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</row>
    <row r="304" customFormat="false" ht="15.75" hidden="false" customHeight="false" outlineLevel="0" collapsed="false">
      <c r="A304" s="23"/>
      <c r="B304" s="41"/>
      <c r="C304" s="57"/>
      <c r="D304" s="57"/>
      <c r="E304" s="58"/>
      <c r="F304" s="59"/>
      <c r="G304" s="57"/>
      <c r="H304" s="57"/>
      <c r="I304" s="59"/>
      <c r="J304" s="57"/>
      <c r="K304" s="57"/>
      <c r="L304" s="57"/>
      <c r="M304" s="58"/>
      <c r="N304" s="62"/>
      <c r="O304" s="57"/>
      <c r="P304" s="41"/>
      <c r="Q304" s="41"/>
      <c r="R304" s="41"/>
      <c r="S304" s="41"/>
      <c r="T304" s="60"/>
      <c r="U304" s="57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</row>
    <row r="305" customFormat="false" ht="15.75" hidden="false" customHeight="false" outlineLevel="0" collapsed="false">
      <c r="A305" s="23"/>
      <c r="B305" s="41"/>
      <c r="C305" s="57"/>
      <c r="D305" s="57"/>
      <c r="E305" s="58"/>
      <c r="F305" s="59"/>
      <c r="G305" s="57"/>
      <c r="H305" s="57"/>
      <c r="I305" s="59"/>
      <c r="J305" s="57"/>
      <c r="K305" s="57"/>
      <c r="L305" s="57"/>
      <c r="M305" s="58"/>
      <c r="N305" s="62"/>
      <c r="O305" s="57"/>
      <c r="P305" s="41"/>
      <c r="Q305" s="41"/>
      <c r="R305" s="41"/>
      <c r="S305" s="41"/>
      <c r="T305" s="60"/>
      <c r="U305" s="57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</row>
    <row r="306" customFormat="false" ht="15.75" hidden="false" customHeight="false" outlineLevel="0" collapsed="false">
      <c r="A306" s="23"/>
      <c r="B306" s="41"/>
      <c r="C306" s="57"/>
      <c r="D306" s="57"/>
      <c r="E306" s="58"/>
      <c r="F306" s="59"/>
      <c r="G306" s="57"/>
      <c r="H306" s="57"/>
      <c r="I306" s="59"/>
      <c r="J306" s="57"/>
      <c r="K306" s="57"/>
      <c r="L306" s="57"/>
      <c r="M306" s="58"/>
      <c r="N306" s="62"/>
      <c r="O306" s="57"/>
      <c r="P306" s="41"/>
      <c r="Q306" s="41"/>
      <c r="R306" s="41"/>
      <c r="S306" s="41"/>
      <c r="T306" s="60"/>
      <c r="U306" s="57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</row>
    <row r="307" customFormat="false" ht="15.75" hidden="false" customHeight="false" outlineLevel="0" collapsed="false">
      <c r="A307" s="23"/>
      <c r="B307" s="41"/>
      <c r="C307" s="57"/>
      <c r="D307" s="57"/>
      <c r="E307" s="58"/>
      <c r="F307" s="59"/>
      <c r="G307" s="57"/>
      <c r="H307" s="57"/>
      <c r="I307" s="59"/>
      <c r="J307" s="57"/>
      <c r="K307" s="57"/>
      <c r="L307" s="57"/>
      <c r="M307" s="58"/>
      <c r="N307" s="62"/>
      <c r="O307" s="57"/>
      <c r="P307" s="41"/>
      <c r="Q307" s="41"/>
      <c r="R307" s="41"/>
      <c r="S307" s="41"/>
      <c r="T307" s="60"/>
      <c r="U307" s="57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</row>
    <row r="308" customFormat="false" ht="15.75" hidden="false" customHeight="false" outlineLevel="0" collapsed="false">
      <c r="A308" s="23"/>
      <c r="B308" s="41"/>
      <c r="C308" s="57"/>
      <c r="D308" s="57"/>
      <c r="E308" s="58"/>
      <c r="F308" s="59"/>
      <c r="G308" s="57"/>
      <c r="H308" s="57"/>
      <c r="I308" s="59"/>
      <c r="J308" s="57"/>
      <c r="K308" s="57"/>
      <c r="L308" s="57"/>
      <c r="M308" s="58"/>
      <c r="N308" s="62"/>
      <c r="O308" s="57"/>
      <c r="P308" s="41"/>
      <c r="Q308" s="41"/>
      <c r="R308" s="41"/>
      <c r="S308" s="41"/>
      <c r="T308" s="60"/>
      <c r="U308" s="57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</row>
    <row r="309" customFormat="false" ht="15.75" hidden="false" customHeight="false" outlineLevel="0" collapsed="false">
      <c r="A309" s="23"/>
      <c r="B309" s="41"/>
      <c r="C309" s="57"/>
      <c r="D309" s="57"/>
      <c r="E309" s="58"/>
      <c r="F309" s="59"/>
      <c r="G309" s="57"/>
      <c r="H309" s="57"/>
      <c r="I309" s="59"/>
      <c r="J309" s="57"/>
      <c r="K309" s="57"/>
      <c r="L309" s="57"/>
      <c r="M309" s="58"/>
      <c r="N309" s="62"/>
      <c r="O309" s="57"/>
      <c r="P309" s="41"/>
      <c r="Q309" s="41"/>
      <c r="R309" s="41"/>
      <c r="S309" s="41"/>
      <c r="T309" s="60"/>
      <c r="U309" s="57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</row>
    <row r="310" customFormat="false" ht="15.75" hidden="false" customHeight="false" outlineLevel="0" collapsed="false">
      <c r="A310" s="23"/>
      <c r="B310" s="41"/>
      <c r="C310" s="57"/>
      <c r="D310" s="57"/>
      <c r="E310" s="58"/>
      <c r="F310" s="59"/>
      <c r="G310" s="57"/>
      <c r="H310" s="57"/>
      <c r="I310" s="59"/>
      <c r="J310" s="57"/>
      <c r="K310" s="57"/>
      <c r="L310" s="57"/>
      <c r="M310" s="58"/>
      <c r="N310" s="62"/>
      <c r="O310" s="57"/>
      <c r="P310" s="41"/>
      <c r="Q310" s="41"/>
      <c r="R310" s="41"/>
      <c r="S310" s="41"/>
      <c r="T310" s="60"/>
      <c r="U310" s="57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</row>
    <row r="311" customFormat="false" ht="15.75" hidden="false" customHeight="false" outlineLevel="0" collapsed="false">
      <c r="A311" s="23"/>
      <c r="B311" s="41"/>
      <c r="C311" s="57"/>
      <c r="D311" s="57"/>
      <c r="E311" s="58"/>
      <c r="F311" s="59"/>
      <c r="G311" s="57"/>
      <c r="H311" s="57"/>
      <c r="I311" s="59"/>
      <c r="J311" s="57"/>
      <c r="K311" s="57"/>
      <c r="L311" s="57"/>
      <c r="M311" s="58"/>
      <c r="N311" s="62"/>
      <c r="O311" s="57"/>
      <c r="P311" s="41"/>
      <c r="Q311" s="41"/>
      <c r="R311" s="41"/>
      <c r="S311" s="41"/>
      <c r="T311" s="60"/>
      <c r="U311" s="57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</row>
    <row r="312" customFormat="false" ht="15.75" hidden="false" customHeight="false" outlineLevel="0" collapsed="false">
      <c r="A312" s="23"/>
      <c r="B312" s="41"/>
      <c r="C312" s="57"/>
      <c r="D312" s="57"/>
      <c r="E312" s="58"/>
      <c r="F312" s="59"/>
      <c r="G312" s="57"/>
      <c r="H312" s="57"/>
      <c r="I312" s="59"/>
      <c r="J312" s="57"/>
      <c r="K312" s="57"/>
      <c r="L312" s="57"/>
      <c r="M312" s="58"/>
      <c r="N312" s="62"/>
      <c r="O312" s="57"/>
      <c r="P312" s="41"/>
      <c r="Q312" s="41"/>
      <c r="R312" s="41"/>
      <c r="S312" s="41"/>
      <c r="T312" s="60"/>
      <c r="U312" s="57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</row>
    <row r="313" customFormat="false" ht="15.75" hidden="false" customHeight="false" outlineLevel="0" collapsed="false">
      <c r="A313" s="23"/>
      <c r="B313" s="41"/>
      <c r="C313" s="57"/>
      <c r="D313" s="57"/>
      <c r="E313" s="58"/>
      <c r="F313" s="59"/>
      <c r="G313" s="57"/>
      <c r="H313" s="57"/>
      <c r="I313" s="59"/>
      <c r="J313" s="57"/>
      <c r="K313" s="57"/>
      <c r="L313" s="57"/>
      <c r="M313" s="58"/>
      <c r="N313" s="62"/>
      <c r="O313" s="57"/>
      <c r="P313" s="41"/>
      <c r="Q313" s="41"/>
      <c r="R313" s="41"/>
      <c r="S313" s="41"/>
      <c r="T313" s="60"/>
      <c r="U313" s="57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</row>
    <row r="314" customFormat="false" ht="15.75" hidden="false" customHeight="false" outlineLevel="0" collapsed="false">
      <c r="A314" s="23"/>
      <c r="B314" s="41"/>
      <c r="C314" s="57"/>
      <c r="D314" s="57"/>
      <c r="E314" s="58"/>
      <c r="F314" s="59"/>
      <c r="G314" s="57"/>
      <c r="H314" s="57"/>
      <c r="I314" s="59"/>
      <c r="J314" s="57"/>
      <c r="K314" s="57"/>
      <c r="L314" s="57"/>
      <c r="M314" s="58"/>
      <c r="N314" s="62"/>
      <c r="O314" s="57"/>
      <c r="P314" s="41"/>
      <c r="Q314" s="41"/>
      <c r="R314" s="41"/>
      <c r="S314" s="41"/>
      <c r="T314" s="60"/>
      <c r="U314" s="57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</row>
    <row r="315" customFormat="false" ht="15.75" hidden="false" customHeight="false" outlineLevel="0" collapsed="false">
      <c r="A315" s="23"/>
      <c r="B315" s="41"/>
      <c r="C315" s="57"/>
      <c r="D315" s="57"/>
      <c r="E315" s="58"/>
      <c r="F315" s="59"/>
      <c r="G315" s="57"/>
      <c r="H315" s="57"/>
      <c r="I315" s="59"/>
      <c r="J315" s="57"/>
      <c r="K315" s="57"/>
      <c r="L315" s="57"/>
      <c r="M315" s="58"/>
      <c r="N315" s="62"/>
      <c r="O315" s="57"/>
      <c r="P315" s="41"/>
      <c r="Q315" s="41"/>
      <c r="R315" s="41"/>
      <c r="S315" s="41"/>
      <c r="T315" s="60"/>
      <c r="U315" s="57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</row>
    <row r="316" customFormat="false" ht="15.75" hidden="false" customHeight="false" outlineLevel="0" collapsed="false">
      <c r="A316" s="23"/>
      <c r="B316" s="41"/>
      <c r="C316" s="57"/>
      <c r="D316" s="57"/>
      <c r="E316" s="58"/>
      <c r="F316" s="59"/>
      <c r="G316" s="57"/>
      <c r="H316" s="57"/>
      <c r="I316" s="59"/>
      <c r="J316" s="57"/>
      <c r="K316" s="57"/>
      <c r="L316" s="57"/>
      <c r="M316" s="58"/>
      <c r="N316" s="62"/>
      <c r="O316" s="57"/>
      <c r="P316" s="41"/>
      <c r="Q316" s="41"/>
      <c r="R316" s="41"/>
      <c r="S316" s="41"/>
      <c r="T316" s="60"/>
      <c r="U316" s="57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</row>
    <row r="317" customFormat="false" ht="15.75" hidden="false" customHeight="false" outlineLevel="0" collapsed="false">
      <c r="A317" s="23"/>
      <c r="B317" s="41"/>
      <c r="C317" s="57"/>
      <c r="D317" s="57"/>
      <c r="E317" s="58"/>
      <c r="F317" s="59"/>
      <c r="G317" s="57"/>
      <c r="H317" s="57"/>
      <c r="I317" s="59"/>
      <c r="J317" s="57"/>
      <c r="K317" s="57"/>
      <c r="L317" s="57"/>
      <c r="M317" s="58"/>
      <c r="N317" s="62"/>
      <c r="O317" s="57"/>
      <c r="P317" s="41"/>
      <c r="Q317" s="41"/>
      <c r="R317" s="41"/>
      <c r="S317" s="41"/>
      <c r="T317" s="60"/>
      <c r="U317" s="57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</row>
    <row r="318" customFormat="false" ht="15.75" hidden="false" customHeight="false" outlineLevel="0" collapsed="false">
      <c r="A318" s="23"/>
      <c r="B318" s="41"/>
      <c r="C318" s="57"/>
      <c r="D318" s="57"/>
      <c r="E318" s="58"/>
      <c r="F318" s="59"/>
      <c r="G318" s="57"/>
      <c r="H318" s="57"/>
      <c r="I318" s="59"/>
      <c r="J318" s="57"/>
      <c r="K318" s="57"/>
      <c r="L318" s="57"/>
      <c r="M318" s="58"/>
      <c r="N318" s="62"/>
      <c r="O318" s="57"/>
      <c r="P318" s="41"/>
      <c r="Q318" s="41"/>
      <c r="R318" s="41"/>
      <c r="S318" s="41"/>
      <c r="T318" s="60"/>
      <c r="U318" s="57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</row>
    <row r="319" customFormat="false" ht="15.75" hidden="false" customHeight="false" outlineLevel="0" collapsed="false">
      <c r="A319" s="23"/>
      <c r="B319" s="41"/>
      <c r="C319" s="57"/>
      <c r="D319" s="57"/>
      <c r="E319" s="58"/>
      <c r="F319" s="59"/>
      <c r="G319" s="57"/>
      <c r="H319" s="57"/>
      <c r="I319" s="59"/>
      <c r="J319" s="57"/>
      <c r="K319" s="57"/>
      <c r="L319" s="57"/>
      <c r="M319" s="58"/>
      <c r="N319" s="62"/>
      <c r="O319" s="57"/>
      <c r="P319" s="41"/>
      <c r="Q319" s="41"/>
      <c r="R319" s="41"/>
      <c r="S319" s="41"/>
      <c r="T319" s="60"/>
      <c r="U319" s="57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</row>
    <row r="320" customFormat="false" ht="15.75" hidden="false" customHeight="false" outlineLevel="0" collapsed="false">
      <c r="A320" s="23"/>
      <c r="B320" s="41"/>
      <c r="C320" s="57"/>
      <c r="D320" s="57"/>
      <c r="E320" s="58"/>
      <c r="F320" s="59"/>
      <c r="G320" s="57"/>
      <c r="H320" s="57"/>
      <c r="I320" s="59"/>
      <c r="J320" s="57"/>
      <c r="K320" s="57"/>
      <c r="L320" s="57"/>
      <c r="M320" s="58"/>
      <c r="N320" s="62"/>
      <c r="O320" s="57"/>
      <c r="P320" s="41"/>
      <c r="Q320" s="41"/>
      <c r="R320" s="41"/>
      <c r="S320" s="41"/>
      <c r="T320" s="60"/>
      <c r="U320" s="57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</row>
    <row r="321" customFormat="false" ht="15.75" hidden="false" customHeight="false" outlineLevel="0" collapsed="false">
      <c r="A321" s="23"/>
      <c r="B321" s="41"/>
      <c r="C321" s="57"/>
      <c r="D321" s="57"/>
      <c r="E321" s="58"/>
      <c r="F321" s="59"/>
      <c r="G321" s="57"/>
      <c r="H321" s="57"/>
      <c r="I321" s="59"/>
      <c r="J321" s="57"/>
      <c r="K321" s="57"/>
      <c r="L321" s="57"/>
      <c r="M321" s="58"/>
      <c r="N321" s="62"/>
      <c r="O321" s="57"/>
      <c r="P321" s="41"/>
      <c r="Q321" s="41"/>
      <c r="R321" s="41"/>
      <c r="S321" s="41"/>
      <c r="T321" s="60"/>
      <c r="U321" s="57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</row>
    <row r="322" customFormat="false" ht="15.75" hidden="false" customHeight="false" outlineLevel="0" collapsed="false">
      <c r="A322" s="23"/>
      <c r="B322" s="41"/>
      <c r="C322" s="57"/>
      <c r="D322" s="57"/>
      <c r="E322" s="58"/>
      <c r="F322" s="59"/>
      <c r="G322" s="57"/>
      <c r="H322" s="57"/>
      <c r="I322" s="59"/>
      <c r="J322" s="57"/>
      <c r="K322" s="57"/>
      <c r="L322" s="57"/>
      <c r="M322" s="58"/>
      <c r="N322" s="62"/>
      <c r="O322" s="57"/>
      <c r="P322" s="41"/>
      <c r="Q322" s="41"/>
      <c r="R322" s="41"/>
      <c r="S322" s="41"/>
      <c r="T322" s="60"/>
      <c r="U322" s="57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</row>
    <row r="323" customFormat="false" ht="15.75" hidden="false" customHeight="false" outlineLevel="0" collapsed="false">
      <c r="A323" s="23"/>
      <c r="B323" s="41"/>
      <c r="C323" s="57"/>
      <c r="D323" s="57"/>
      <c r="E323" s="58"/>
      <c r="F323" s="59"/>
      <c r="G323" s="57"/>
      <c r="H323" s="57"/>
      <c r="I323" s="59"/>
      <c r="J323" s="57"/>
      <c r="K323" s="57"/>
      <c r="L323" s="57"/>
      <c r="M323" s="58"/>
      <c r="N323" s="62"/>
      <c r="O323" s="57"/>
      <c r="P323" s="41"/>
      <c r="Q323" s="41"/>
      <c r="R323" s="41"/>
      <c r="S323" s="41"/>
      <c r="T323" s="60"/>
      <c r="U323" s="57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</row>
    <row r="324" customFormat="false" ht="15.75" hidden="false" customHeight="false" outlineLevel="0" collapsed="false">
      <c r="A324" s="23"/>
      <c r="B324" s="41"/>
      <c r="C324" s="57"/>
      <c r="D324" s="57"/>
      <c r="E324" s="58"/>
      <c r="F324" s="59"/>
      <c r="G324" s="57"/>
      <c r="H324" s="57"/>
      <c r="I324" s="59"/>
      <c r="J324" s="57"/>
      <c r="K324" s="57"/>
      <c r="L324" s="57"/>
      <c r="M324" s="58"/>
      <c r="N324" s="62"/>
      <c r="O324" s="57"/>
      <c r="P324" s="41"/>
      <c r="Q324" s="41"/>
      <c r="R324" s="41"/>
      <c r="S324" s="41"/>
      <c r="T324" s="60"/>
      <c r="U324" s="57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</row>
    <row r="325" customFormat="false" ht="15.75" hidden="false" customHeight="false" outlineLevel="0" collapsed="false">
      <c r="A325" s="23"/>
      <c r="B325" s="41"/>
      <c r="C325" s="57"/>
      <c r="D325" s="57"/>
      <c r="E325" s="58"/>
      <c r="F325" s="59"/>
      <c r="G325" s="57"/>
      <c r="H325" s="57"/>
      <c r="I325" s="59"/>
      <c r="J325" s="57"/>
      <c r="K325" s="57"/>
      <c r="L325" s="57"/>
      <c r="M325" s="58"/>
      <c r="N325" s="62"/>
      <c r="O325" s="57"/>
      <c r="P325" s="41"/>
      <c r="Q325" s="41"/>
      <c r="R325" s="41"/>
      <c r="S325" s="41"/>
      <c r="T325" s="60"/>
      <c r="U325" s="57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</row>
    <row r="326" customFormat="false" ht="15.75" hidden="false" customHeight="false" outlineLevel="0" collapsed="false">
      <c r="A326" s="23"/>
      <c r="B326" s="41"/>
      <c r="C326" s="57"/>
      <c r="D326" s="57"/>
      <c r="E326" s="58"/>
      <c r="F326" s="59"/>
      <c r="G326" s="57"/>
      <c r="H326" s="57"/>
      <c r="I326" s="59"/>
      <c r="J326" s="57"/>
      <c r="K326" s="57"/>
      <c r="L326" s="57"/>
      <c r="M326" s="58"/>
      <c r="N326" s="62"/>
      <c r="O326" s="57"/>
      <c r="P326" s="41"/>
      <c r="Q326" s="41"/>
      <c r="R326" s="41"/>
      <c r="S326" s="41"/>
      <c r="T326" s="60"/>
      <c r="U326" s="57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</row>
    <row r="327" customFormat="false" ht="15.75" hidden="false" customHeight="false" outlineLevel="0" collapsed="false">
      <c r="A327" s="23"/>
      <c r="B327" s="41"/>
      <c r="C327" s="57"/>
      <c r="D327" s="57"/>
      <c r="E327" s="58"/>
      <c r="F327" s="59"/>
      <c r="G327" s="57"/>
      <c r="H327" s="57"/>
      <c r="I327" s="59"/>
      <c r="J327" s="57"/>
      <c r="K327" s="57"/>
      <c r="L327" s="57"/>
      <c r="M327" s="58"/>
      <c r="N327" s="62"/>
      <c r="O327" s="57"/>
      <c r="P327" s="41"/>
      <c r="Q327" s="41"/>
      <c r="R327" s="41"/>
      <c r="S327" s="41"/>
      <c r="T327" s="60"/>
      <c r="U327" s="57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</row>
    <row r="328" customFormat="false" ht="15.75" hidden="false" customHeight="false" outlineLevel="0" collapsed="false">
      <c r="A328" s="23"/>
      <c r="B328" s="41"/>
      <c r="C328" s="57"/>
      <c r="D328" s="57"/>
      <c r="E328" s="58"/>
      <c r="F328" s="59"/>
      <c r="G328" s="57"/>
      <c r="H328" s="57"/>
      <c r="I328" s="59"/>
      <c r="J328" s="57"/>
      <c r="K328" s="57"/>
      <c r="L328" s="57"/>
      <c r="M328" s="58"/>
      <c r="N328" s="62"/>
      <c r="O328" s="57"/>
      <c r="P328" s="41"/>
      <c r="Q328" s="41"/>
      <c r="R328" s="41"/>
      <c r="S328" s="41"/>
      <c r="T328" s="60"/>
      <c r="U328" s="57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</row>
    <row r="329" customFormat="false" ht="15.75" hidden="false" customHeight="false" outlineLevel="0" collapsed="false">
      <c r="A329" s="23"/>
      <c r="B329" s="41"/>
      <c r="C329" s="57"/>
      <c r="D329" s="57"/>
      <c r="E329" s="58"/>
      <c r="F329" s="59"/>
      <c r="G329" s="57"/>
      <c r="H329" s="57"/>
      <c r="I329" s="59"/>
      <c r="J329" s="57"/>
      <c r="K329" s="57"/>
      <c r="L329" s="57"/>
      <c r="M329" s="58"/>
      <c r="N329" s="62"/>
      <c r="O329" s="57"/>
      <c r="P329" s="41"/>
      <c r="Q329" s="41"/>
      <c r="R329" s="41"/>
      <c r="S329" s="41"/>
      <c r="T329" s="60"/>
      <c r="U329" s="57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</row>
    <row r="330" customFormat="false" ht="15.75" hidden="false" customHeight="false" outlineLevel="0" collapsed="false">
      <c r="A330" s="23"/>
      <c r="B330" s="41"/>
      <c r="C330" s="57"/>
      <c r="D330" s="57"/>
      <c r="E330" s="58"/>
      <c r="F330" s="59"/>
      <c r="G330" s="57"/>
      <c r="H330" s="57"/>
      <c r="I330" s="59"/>
      <c r="J330" s="57"/>
      <c r="K330" s="57"/>
      <c r="L330" s="57"/>
      <c r="M330" s="58"/>
      <c r="N330" s="62"/>
      <c r="O330" s="57"/>
      <c r="P330" s="41"/>
      <c r="Q330" s="41"/>
      <c r="R330" s="41"/>
      <c r="S330" s="41"/>
      <c r="T330" s="60"/>
      <c r="U330" s="57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</row>
    <row r="331" customFormat="false" ht="15.75" hidden="false" customHeight="false" outlineLevel="0" collapsed="false">
      <c r="A331" s="23"/>
      <c r="B331" s="41"/>
      <c r="C331" s="57"/>
      <c r="D331" s="57"/>
      <c r="E331" s="58"/>
      <c r="F331" s="59"/>
      <c r="G331" s="57"/>
      <c r="H331" s="57"/>
      <c r="I331" s="59"/>
      <c r="J331" s="57"/>
      <c r="K331" s="57"/>
      <c r="L331" s="57"/>
      <c r="M331" s="58"/>
      <c r="N331" s="62"/>
      <c r="O331" s="57"/>
      <c r="P331" s="41"/>
      <c r="Q331" s="41"/>
      <c r="R331" s="41"/>
      <c r="S331" s="41"/>
      <c r="T331" s="60"/>
      <c r="U331" s="57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</row>
    <row r="332" customFormat="false" ht="15.75" hidden="false" customHeight="false" outlineLevel="0" collapsed="false">
      <c r="A332" s="23"/>
      <c r="B332" s="41"/>
      <c r="C332" s="57"/>
      <c r="D332" s="57"/>
      <c r="E332" s="58"/>
      <c r="F332" s="59"/>
      <c r="G332" s="57"/>
      <c r="H332" s="57"/>
      <c r="I332" s="59"/>
      <c r="J332" s="57"/>
      <c r="K332" s="57"/>
      <c r="L332" s="57"/>
      <c r="M332" s="58"/>
      <c r="N332" s="62"/>
      <c r="O332" s="57"/>
      <c r="P332" s="41"/>
      <c r="Q332" s="41"/>
      <c r="R332" s="41"/>
      <c r="S332" s="41"/>
      <c r="T332" s="60"/>
      <c r="U332" s="57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</row>
    <row r="333" customFormat="false" ht="15.75" hidden="false" customHeight="false" outlineLevel="0" collapsed="false">
      <c r="A333" s="23"/>
      <c r="B333" s="41"/>
      <c r="C333" s="57"/>
      <c r="D333" s="57"/>
      <c r="E333" s="58"/>
      <c r="F333" s="59"/>
      <c r="G333" s="57"/>
      <c r="H333" s="57"/>
      <c r="I333" s="59"/>
      <c r="J333" s="57"/>
      <c r="K333" s="57"/>
      <c r="L333" s="57"/>
      <c r="M333" s="58"/>
      <c r="N333" s="62"/>
      <c r="O333" s="57"/>
      <c r="P333" s="41"/>
      <c r="Q333" s="41"/>
      <c r="R333" s="41"/>
      <c r="S333" s="41"/>
      <c r="T333" s="60"/>
      <c r="U333" s="57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</row>
    <row r="334" customFormat="false" ht="15.75" hidden="false" customHeight="false" outlineLevel="0" collapsed="false">
      <c r="A334" s="23"/>
      <c r="B334" s="41"/>
      <c r="C334" s="57"/>
      <c r="D334" s="57"/>
      <c r="E334" s="58"/>
      <c r="F334" s="59"/>
      <c r="G334" s="57"/>
      <c r="H334" s="57"/>
      <c r="I334" s="59"/>
      <c r="J334" s="57"/>
      <c r="K334" s="57"/>
      <c r="L334" s="57"/>
      <c r="M334" s="58"/>
      <c r="N334" s="62"/>
      <c r="O334" s="57"/>
      <c r="P334" s="41"/>
      <c r="Q334" s="41"/>
      <c r="R334" s="41"/>
      <c r="S334" s="41"/>
      <c r="T334" s="60"/>
      <c r="U334" s="57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</row>
    <row r="335" customFormat="false" ht="15.75" hidden="false" customHeight="false" outlineLevel="0" collapsed="false">
      <c r="A335" s="23"/>
      <c r="B335" s="41"/>
      <c r="C335" s="57"/>
      <c r="D335" s="57"/>
      <c r="E335" s="58"/>
      <c r="F335" s="59"/>
      <c r="G335" s="57"/>
      <c r="H335" s="57"/>
      <c r="I335" s="59"/>
      <c r="J335" s="57"/>
      <c r="K335" s="57"/>
      <c r="L335" s="57"/>
      <c r="M335" s="58"/>
      <c r="N335" s="62"/>
      <c r="O335" s="57"/>
      <c r="P335" s="41"/>
      <c r="Q335" s="41"/>
      <c r="R335" s="41"/>
      <c r="S335" s="41"/>
      <c r="T335" s="60"/>
      <c r="U335" s="57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</row>
    <row r="336" customFormat="false" ht="15.75" hidden="false" customHeight="false" outlineLevel="0" collapsed="false">
      <c r="A336" s="23"/>
      <c r="B336" s="41"/>
      <c r="C336" s="57"/>
      <c r="D336" s="57"/>
      <c r="E336" s="58"/>
      <c r="F336" s="59"/>
      <c r="G336" s="57"/>
      <c r="H336" s="57"/>
      <c r="I336" s="59"/>
      <c r="J336" s="57"/>
      <c r="K336" s="57"/>
      <c r="L336" s="57"/>
      <c r="M336" s="58"/>
      <c r="N336" s="62"/>
      <c r="O336" s="57"/>
      <c r="P336" s="41"/>
      <c r="Q336" s="41"/>
      <c r="R336" s="41"/>
      <c r="S336" s="41"/>
      <c r="T336" s="60"/>
      <c r="U336" s="57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</row>
    <row r="337" customFormat="false" ht="15.75" hidden="false" customHeight="false" outlineLevel="0" collapsed="false">
      <c r="A337" s="23"/>
      <c r="B337" s="41"/>
      <c r="C337" s="57"/>
      <c r="D337" s="57"/>
      <c r="E337" s="58"/>
      <c r="F337" s="59"/>
      <c r="G337" s="57"/>
      <c r="H337" s="57"/>
      <c r="I337" s="59"/>
      <c r="J337" s="57"/>
      <c r="K337" s="57"/>
      <c r="L337" s="57"/>
      <c r="M337" s="58"/>
      <c r="N337" s="62"/>
      <c r="O337" s="57"/>
      <c r="P337" s="41"/>
      <c r="Q337" s="41"/>
      <c r="R337" s="41"/>
      <c r="S337" s="41"/>
      <c r="T337" s="60"/>
      <c r="U337" s="57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</row>
    <row r="338" customFormat="false" ht="15.75" hidden="false" customHeight="false" outlineLevel="0" collapsed="false">
      <c r="A338" s="23"/>
      <c r="B338" s="41"/>
      <c r="C338" s="57"/>
      <c r="D338" s="57"/>
      <c r="E338" s="58"/>
      <c r="F338" s="59"/>
      <c r="G338" s="57"/>
      <c r="H338" s="57"/>
      <c r="I338" s="59"/>
      <c r="J338" s="57"/>
      <c r="K338" s="57"/>
      <c r="L338" s="57"/>
      <c r="M338" s="58"/>
      <c r="N338" s="62"/>
      <c r="O338" s="57"/>
      <c r="P338" s="41"/>
      <c r="Q338" s="41"/>
      <c r="R338" s="41"/>
      <c r="S338" s="41"/>
      <c r="T338" s="60"/>
      <c r="U338" s="57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</row>
    <row r="339" customFormat="false" ht="15.75" hidden="false" customHeight="false" outlineLevel="0" collapsed="false">
      <c r="A339" s="23"/>
      <c r="B339" s="41"/>
      <c r="C339" s="57"/>
      <c r="D339" s="57"/>
      <c r="E339" s="58"/>
      <c r="F339" s="59"/>
      <c r="G339" s="57"/>
      <c r="H339" s="57"/>
      <c r="I339" s="59"/>
      <c r="J339" s="57"/>
      <c r="K339" s="57"/>
      <c r="L339" s="57"/>
      <c r="M339" s="58"/>
      <c r="N339" s="62"/>
      <c r="O339" s="57"/>
      <c r="P339" s="41"/>
      <c r="Q339" s="41"/>
      <c r="R339" s="41"/>
      <c r="S339" s="41"/>
      <c r="T339" s="60"/>
      <c r="U339" s="57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</row>
    <row r="340" customFormat="false" ht="15.75" hidden="false" customHeight="false" outlineLevel="0" collapsed="false">
      <c r="A340" s="23"/>
      <c r="B340" s="41"/>
      <c r="C340" s="57"/>
      <c r="D340" s="57"/>
      <c r="E340" s="58"/>
      <c r="F340" s="59"/>
      <c r="G340" s="57"/>
      <c r="H340" s="57"/>
      <c r="I340" s="59"/>
      <c r="J340" s="57"/>
      <c r="K340" s="57"/>
      <c r="L340" s="57"/>
      <c r="M340" s="58"/>
      <c r="N340" s="62"/>
      <c r="O340" s="57"/>
      <c r="P340" s="41"/>
      <c r="Q340" s="41"/>
      <c r="R340" s="41"/>
      <c r="S340" s="41"/>
      <c r="T340" s="60"/>
      <c r="U340" s="57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</row>
    <row r="341" customFormat="false" ht="15.75" hidden="false" customHeight="false" outlineLevel="0" collapsed="false">
      <c r="A341" s="23"/>
      <c r="B341" s="41"/>
      <c r="C341" s="57"/>
      <c r="D341" s="57"/>
      <c r="E341" s="58"/>
      <c r="F341" s="59"/>
      <c r="G341" s="57"/>
      <c r="H341" s="57"/>
      <c r="I341" s="59"/>
      <c r="J341" s="57"/>
      <c r="K341" s="57"/>
      <c r="L341" s="57"/>
      <c r="M341" s="58"/>
      <c r="N341" s="62"/>
      <c r="O341" s="57"/>
      <c r="P341" s="41"/>
      <c r="Q341" s="41"/>
      <c r="R341" s="41"/>
      <c r="S341" s="41"/>
      <c r="T341" s="60"/>
      <c r="U341" s="57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</row>
    <row r="342" customFormat="false" ht="15.75" hidden="false" customHeight="false" outlineLevel="0" collapsed="false">
      <c r="A342" s="23"/>
      <c r="B342" s="41"/>
      <c r="C342" s="57"/>
      <c r="D342" s="57"/>
      <c r="E342" s="58"/>
      <c r="F342" s="59"/>
      <c r="G342" s="57"/>
      <c r="H342" s="57"/>
      <c r="I342" s="59"/>
      <c r="J342" s="57"/>
      <c r="K342" s="57"/>
      <c r="L342" s="57"/>
      <c r="M342" s="58"/>
      <c r="N342" s="62"/>
      <c r="O342" s="57"/>
      <c r="P342" s="41"/>
      <c r="Q342" s="41"/>
      <c r="R342" s="41"/>
      <c r="S342" s="41"/>
      <c r="T342" s="60"/>
      <c r="U342" s="57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</row>
    <row r="343" customFormat="false" ht="15.75" hidden="false" customHeight="false" outlineLevel="0" collapsed="false">
      <c r="A343" s="23"/>
      <c r="B343" s="41"/>
      <c r="C343" s="57"/>
      <c r="D343" s="57"/>
      <c r="E343" s="58"/>
      <c r="F343" s="59"/>
      <c r="G343" s="57"/>
      <c r="H343" s="57"/>
      <c r="I343" s="59"/>
      <c r="J343" s="57"/>
      <c r="K343" s="57"/>
      <c r="L343" s="57"/>
      <c r="M343" s="58"/>
      <c r="N343" s="62"/>
      <c r="O343" s="57"/>
      <c r="P343" s="41"/>
      <c r="Q343" s="41"/>
      <c r="R343" s="41"/>
      <c r="S343" s="41"/>
      <c r="T343" s="60"/>
      <c r="U343" s="57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</row>
    <row r="344" customFormat="false" ht="15.75" hidden="false" customHeight="false" outlineLevel="0" collapsed="false">
      <c r="A344" s="23"/>
      <c r="B344" s="41"/>
      <c r="C344" s="57"/>
      <c r="D344" s="57"/>
      <c r="E344" s="58"/>
      <c r="F344" s="59"/>
      <c r="G344" s="57"/>
      <c r="H344" s="57"/>
      <c r="I344" s="59"/>
      <c r="J344" s="57"/>
      <c r="K344" s="57"/>
      <c r="L344" s="57"/>
      <c r="M344" s="58"/>
      <c r="N344" s="62"/>
      <c r="O344" s="57"/>
      <c r="P344" s="41"/>
      <c r="Q344" s="41"/>
      <c r="R344" s="41"/>
      <c r="S344" s="41"/>
      <c r="T344" s="60"/>
      <c r="U344" s="57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</row>
    <row r="345" customFormat="false" ht="15.75" hidden="false" customHeight="false" outlineLevel="0" collapsed="false">
      <c r="A345" s="23"/>
      <c r="B345" s="41"/>
      <c r="C345" s="57"/>
      <c r="D345" s="57"/>
      <c r="E345" s="58"/>
      <c r="F345" s="59"/>
      <c r="G345" s="57"/>
      <c r="H345" s="57"/>
      <c r="I345" s="59"/>
      <c r="J345" s="57"/>
      <c r="K345" s="57"/>
      <c r="L345" s="57"/>
      <c r="M345" s="58"/>
      <c r="N345" s="62"/>
      <c r="O345" s="57"/>
      <c r="P345" s="41"/>
      <c r="Q345" s="41"/>
      <c r="R345" s="41"/>
      <c r="S345" s="41"/>
      <c r="T345" s="60"/>
      <c r="U345" s="57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</row>
    <row r="346" customFormat="false" ht="15.75" hidden="false" customHeight="false" outlineLevel="0" collapsed="false">
      <c r="A346" s="23"/>
      <c r="B346" s="41"/>
      <c r="C346" s="57"/>
      <c r="D346" s="57"/>
      <c r="E346" s="58"/>
      <c r="F346" s="59"/>
      <c r="G346" s="57"/>
      <c r="H346" s="57"/>
      <c r="I346" s="59"/>
      <c r="J346" s="57"/>
      <c r="K346" s="57"/>
      <c r="L346" s="57"/>
      <c r="M346" s="58"/>
      <c r="N346" s="62"/>
      <c r="O346" s="57"/>
      <c r="P346" s="41"/>
      <c r="Q346" s="41"/>
      <c r="R346" s="41"/>
      <c r="S346" s="41"/>
      <c r="T346" s="60"/>
      <c r="U346" s="57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</row>
    <row r="347" customFormat="false" ht="15.75" hidden="false" customHeight="false" outlineLevel="0" collapsed="false">
      <c r="A347" s="23"/>
      <c r="B347" s="41"/>
      <c r="C347" s="57"/>
      <c r="D347" s="57"/>
      <c r="E347" s="58"/>
      <c r="F347" s="59"/>
      <c r="G347" s="57"/>
      <c r="H347" s="57"/>
      <c r="I347" s="59"/>
      <c r="J347" s="57"/>
      <c r="K347" s="57"/>
      <c r="L347" s="57"/>
      <c r="M347" s="58"/>
      <c r="N347" s="62"/>
      <c r="O347" s="57"/>
      <c r="P347" s="41"/>
      <c r="Q347" s="41"/>
      <c r="R347" s="41"/>
      <c r="S347" s="41"/>
      <c r="T347" s="60"/>
      <c r="U347" s="57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</row>
    <row r="348" customFormat="false" ht="15.75" hidden="false" customHeight="false" outlineLevel="0" collapsed="false">
      <c r="A348" s="23"/>
      <c r="B348" s="41"/>
      <c r="C348" s="57"/>
      <c r="D348" s="57"/>
      <c r="E348" s="58"/>
      <c r="F348" s="59"/>
      <c r="G348" s="57"/>
      <c r="H348" s="57"/>
      <c r="I348" s="59"/>
      <c r="J348" s="57"/>
      <c r="K348" s="57"/>
      <c r="L348" s="57"/>
      <c r="M348" s="58"/>
      <c r="N348" s="62"/>
      <c r="O348" s="57"/>
      <c r="P348" s="41"/>
      <c r="Q348" s="41"/>
      <c r="R348" s="41"/>
      <c r="S348" s="41"/>
      <c r="T348" s="60"/>
      <c r="U348" s="57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</row>
    <row r="349" customFormat="false" ht="15.75" hidden="false" customHeight="false" outlineLevel="0" collapsed="false">
      <c r="A349" s="23"/>
      <c r="B349" s="41"/>
      <c r="C349" s="57"/>
      <c r="D349" s="57"/>
      <c r="E349" s="58"/>
      <c r="F349" s="59"/>
      <c r="G349" s="57"/>
      <c r="H349" s="57"/>
      <c r="I349" s="59"/>
      <c r="J349" s="57"/>
      <c r="K349" s="57"/>
      <c r="L349" s="57"/>
      <c r="M349" s="58"/>
      <c r="N349" s="62"/>
      <c r="O349" s="57"/>
      <c r="P349" s="41"/>
      <c r="Q349" s="41"/>
      <c r="R349" s="41"/>
      <c r="S349" s="41"/>
      <c r="T349" s="60"/>
      <c r="U349" s="57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</row>
    <row r="350" customFormat="false" ht="15.75" hidden="false" customHeight="false" outlineLevel="0" collapsed="false">
      <c r="A350" s="23"/>
      <c r="B350" s="41"/>
      <c r="C350" s="57"/>
      <c r="D350" s="57"/>
      <c r="E350" s="58"/>
      <c r="F350" s="59"/>
      <c r="G350" s="57"/>
      <c r="H350" s="57"/>
      <c r="I350" s="59"/>
      <c r="J350" s="57"/>
      <c r="K350" s="57"/>
      <c r="L350" s="57"/>
      <c r="M350" s="58"/>
      <c r="N350" s="62"/>
      <c r="O350" s="57"/>
      <c r="P350" s="41"/>
      <c r="Q350" s="41"/>
      <c r="R350" s="41"/>
      <c r="S350" s="41"/>
      <c r="T350" s="60"/>
      <c r="U350" s="57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</row>
    <row r="351" customFormat="false" ht="15.75" hidden="false" customHeight="false" outlineLevel="0" collapsed="false">
      <c r="A351" s="23"/>
      <c r="B351" s="41"/>
      <c r="C351" s="57"/>
      <c r="D351" s="57"/>
      <c r="E351" s="58"/>
      <c r="F351" s="59"/>
      <c r="G351" s="57"/>
      <c r="H351" s="57"/>
      <c r="I351" s="59"/>
      <c r="J351" s="57"/>
      <c r="K351" s="57"/>
      <c r="L351" s="57"/>
      <c r="M351" s="58"/>
      <c r="N351" s="62"/>
      <c r="O351" s="57"/>
      <c r="P351" s="41"/>
      <c r="Q351" s="41"/>
      <c r="R351" s="41"/>
      <c r="S351" s="41"/>
      <c r="T351" s="60"/>
      <c r="U351" s="57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</row>
    <row r="352" customFormat="false" ht="15.75" hidden="false" customHeight="false" outlineLevel="0" collapsed="false">
      <c r="A352" s="23"/>
      <c r="B352" s="41"/>
      <c r="C352" s="57"/>
      <c r="D352" s="57"/>
      <c r="E352" s="58"/>
      <c r="F352" s="59"/>
      <c r="G352" s="57"/>
      <c r="H352" s="57"/>
      <c r="I352" s="59"/>
      <c r="J352" s="57"/>
      <c r="K352" s="57"/>
      <c r="L352" s="57"/>
      <c r="M352" s="58"/>
      <c r="N352" s="62"/>
      <c r="O352" s="57"/>
      <c r="P352" s="41"/>
      <c r="Q352" s="41"/>
      <c r="R352" s="41"/>
      <c r="S352" s="41"/>
      <c r="T352" s="60"/>
      <c r="U352" s="57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</row>
    <row r="353" customFormat="false" ht="15.75" hidden="false" customHeight="false" outlineLevel="0" collapsed="false">
      <c r="A353" s="23"/>
      <c r="B353" s="41"/>
      <c r="C353" s="57"/>
      <c r="D353" s="57"/>
      <c r="E353" s="58"/>
      <c r="F353" s="59"/>
      <c r="G353" s="57"/>
      <c r="H353" s="57"/>
      <c r="I353" s="59"/>
      <c r="J353" s="57"/>
      <c r="K353" s="57"/>
      <c r="L353" s="57"/>
      <c r="M353" s="58"/>
      <c r="N353" s="62"/>
      <c r="O353" s="57"/>
      <c r="P353" s="41"/>
      <c r="Q353" s="41"/>
      <c r="R353" s="41"/>
      <c r="S353" s="41"/>
      <c r="T353" s="60"/>
      <c r="U353" s="57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</row>
    <row r="354" customFormat="false" ht="15.75" hidden="false" customHeight="false" outlineLevel="0" collapsed="false">
      <c r="A354" s="23"/>
      <c r="B354" s="41"/>
      <c r="C354" s="57"/>
      <c r="D354" s="57"/>
      <c r="E354" s="58"/>
      <c r="F354" s="59"/>
      <c r="G354" s="57"/>
      <c r="H354" s="57"/>
      <c r="I354" s="59"/>
      <c r="J354" s="57"/>
      <c r="K354" s="57"/>
      <c r="L354" s="57"/>
      <c r="M354" s="58"/>
      <c r="N354" s="62"/>
      <c r="O354" s="57"/>
      <c r="P354" s="41"/>
      <c r="Q354" s="41"/>
      <c r="R354" s="41"/>
      <c r="S354" s="41"/>
      <c r="T354" s="60"/>
      <c r="U354" s="57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</row>
    <row r="355" customFormat="false" ht="15.75" hidden="false" customHeight="false" outlineLevel="0" collapsed="false">
      <c r="A355" s="23"/>
      <c r="B355" s="41"/>
      <c r="C355" s="57"/>
      <c r="D355" s="57"/>
      <c r="E355" s="58"/>
      <c r="F355" s="59"/>
      <c r="G355" s="57"/>
      <c r="H355" s="57"/>
      <c r="I355" s="59"/>
      <c r="J355" s="57"/>
      <c r="K355" s="57"/>
      <c r="L355" s="57"/>
      <c r="M355" s="58"/>
      <c r="N355" s="62"/>
      <c r="O355" s="57"/>
      <c r="P355" s="41"/>
      <c r="Q355" s="41"/>
      <c r="R355" s="41"/>
      <c r="S355" s="41"/>
      <c r="T355" s="60"/>
      <c r="U355" s="57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</row>
    <row r="356" customFormat="false" ht="15.75" hidden="false" customHeight="false" outlineLevel="0" collapsed="false">
      <c r="A356" s="23"/>
      <c r="B356" s="41"/>
      <c r="C356" s="57"/>
      <c r="D356" s="57"/>
      <c r="E356" s="58"/>
      <c r="F356" s="59"/>
      <c r="G356" s="57"/>
      <c r="H356" s="57"/>
      <c r="I356" s="59"/>
      <c r="J356" s="57"/>
      <c r="K356" s="57"/>
      <c r="L356" s="57"/>
      <c r="M356" s="58"/>
      <c r="N356" s="62"/>
      <c r="O356" s="57"/>
      <c r="P356" s="41"/>
      <c r="Q356" s="41"/>
      <c r="R356" s="41"/>
      <c r="S356" s="41"/>
      <c r="T356" s="60"/>
      <c r="U356" s="57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</row>
    <row r="357" customFormat="false" ht="15.75" hidden="false" customHeight="false" outlineLevel="0" collapsed="false">
      <c r="A357" s="23"/>
      <c r="B357" s="41"/>
      <c r="C357" s="57"/>
      <c r="D357" s="57"/>
      <c r="E357" s="58"/>
      <c r="F357" s="59"/>
      <c r="G357" s="57"/>
      <c r="H357" s="57"/>
      <c r="I357" s="59"/>
      <c r="J357" s="57"/>
      <c r="K357" s="57"/>
      <c r="L357" s="57"/>
      <c r="M357" s="58"/>
      <c r="N357" s="62"/>
      <c r="O357" s="57"/>
      <c r="P357" s="41"/>
      <c r="Q357" s="41"/>
      <c r="R357" s="41"/>
      <c r="S357" s="41"/>
      <c r="T357" s="60"/>
      <c r="U357" s="57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</row>
    <row r="358" customFormat="false" ht="15.75" hidden="false" customHeight="false" outlineLevel="0" collapsed="false">
      <c r="A358" s="23"/>
      <c r="B358" s="41"/>
      <c r="C358" s="57"/>
      <c r="D358" s="57"/>
      <c r="E358" s="58"/>
      <c r="F358" s="59"/>
      <c r="G358" s="57"/>
      <c r="H358" s="57"/>
      <c r="I358" s="59"/>
      <c r="J358" s="57"/>
      <c r="K358" s="57"/>
      <c r="L358" s="57"/>
      <c r="M358" s="58"/>
      <c r="N358" s="62"/>
      <c r="O358" s="57"/>
      <c r="P358" s="41"/>
      <c r="Q358" s="41"/>
      <c r="R358" s="41"/>
      <c r="S358" s="41"/>
      <c r="T358" s="60"/>
      <c r="U358" s="57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</row>
    <row r="359" customFormat="false" ht="15.75" hidden="false" customHeight="false" outlineLevel="0" collapsed="false">
      <c r="A359" s="23"/>
      <c r="B359" s="41"/>
      <c r="C359" s="57"/>
      <c r="D359" s="57"/>
      <c r="E359" s="58"/>
      <c r="F359" s="59"/>
      <c r="G359" s="57"/>
      <c r="H359" s="57"/>
      <c r="I359" s="59"/>
      <c r="J359" s="57"/>
      <c r="K359" s="57"/>
      <c r="L359" s="57"/>
      <c r="M359" s="58"/>
      <c r="N359" s="62"/>
      <c r="O359" s="57"/>
      <c r="P359" s="41"/>
      <c r="Q359" s="41"/>
      <c r="R359" s="41"/>
      <c r="S359" s="41"/>
      <c r="T359" s="60"/>
      <c r="U359" s="57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</row>
    <row r="360" customFormat="false" ht="15.75" hidden="false" customHeight="false" outlineLevel="0" collapsed="false">
      <c r="A360" s="23"/>
      <c r="B360" s="41"/>
      <c r="C360" s="57"/>
      <c r="D360" s="57"/>
      <c r="E360" s="58"/>
      <c r="F360" s="59"/>
      <c r="G360" s="57"/>
      <c r="H360" s="57"/>
      <c r="I360" s="59"/>
      <c r="J360" s="57"/>
      <c r="K360" s="57"/>
      <c r="L360" s="57"/>
      <c r="M360" s="58"/>
      <c r="N360" s="62"/>
      <c r="O360" s="57"/>
      <c r="P360" s="41"/>
      <c r="Q360" s="41"/>
      <c r="R360" s="41"/>
      <c r="S360" s="41"/>
      <c r="T360" s="60"/>
      <c r="U360" s="57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</row>
    <row r="361" customFormat="false" ht="15.75" hidden="false" customHeight="false" outlineLevel="0" collapsed="false">
      <c r="A361" s="23"/>
      <c r="B361" s="41"/>
      <c r="C361" s="57"/>
      <c r="D361" s="57"/>
      <c r="E361" s="58"/>
      <c r="F361" s="59"/>
      <c r="G361" s="57"/>
      <c r="H361" s="57"/>
      <c r="I361" s="59"/>
      <c r="J361" s="57"/>
      <c r="K361" s="57"/>
      <c r="L361" s="57"/>
      <c r="M361" s="58"/>
      <c r="N361" s="62"/>
      <c r="O361" s="57"/>
      <c r="P361" s="41"/>
      <c r="Q361" s="41"/>
      <c r="R361" s="41"/>
      <c r="S361" s="41"/>
      <c r="T361" s="60"/>
      <c r="U361" s="57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</row>
    <row r="362" customFormat="false" ht="15.75" hidden="false" customHeight="false" outlineLevel="0" collapsed="false">
      <c r="A362" s="23"/>
      <c r="B362" s="41"/>
      <c r="C362" s="57"/>
      <c r="D362" s="57"/>
      <c r="E362" s="58"/>
      <c r="F362" s="59"/>
      <c r="G362" s="57"/>
      <c r="H362" s="57"/>
      <c r="I362" s="59"/>
      <c r="J362" s="57"/>
      <c r="K362" s="57"/>
      <c r="L362" s="57"/>
      <c r="M362" s="58"/>
      <c r="N362" s="62"/>
      <c r="O362" s="57"/>
      <c r="P362" s="41"/>
      <c r="Q362" s="41"/>
      <c r="R362" s="41"/>
      <c r="S362" s="41"/>
      <c r="T362" s="60"/>
      <c r="U362" s="57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</row>
    <row r="363" customFormat="false" ht="15.75" hidden="false" customHeight="false" outlineLevel="0" collapsed="false">
      <c r="A363" s="23"/>
      <c r="B363" s="41"/>
      <c r="C363" s="57"/>
      <c r="D363" s="57"/>
      <c r="E363" s="58"/>
      <c r="F363" s="59"/>
      <c r="G363" s="57"/>
      <c r="H363" s="57"/>
      <c r="I363" s="59"/>
      <c r="J363" s="57"/>
      <c r="K363" s="57"/>
      <c r="L363" s="57"/>
      <c r="M363" s="58"/>
      <c r="N363" s="62"/>
      <c r="O363" s="57"/>
      <c r="P363" s="41"/>
      <c r="Q363" s="41"/>
      <c r="R363" s="41"/>
      <c r="S363" s="41"/>
      <c r="T363" s="60"/>
      <c r="U363" s="57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</row>
    <row r="364" customFormat="false" ht="15.75" hidden="false" customHeight="false" outlineLevel="0" collapsed="false">
      <c r="A364" s="23"/>
      <c r="B364" s="41"/>
      <c r="C364" s="57"/>
      <c r="D364" s="57"/>
      <c r="E364" s="58"/>
      <c r="F364" s="59"/>
      <c r="G364" s="57"/>
      <c r="H364" s="57"/>
      <c r="I364" s="59"/>
      <c r="J364" s="57"/>
      <c r="K364" s="57"/>
      <c r="L364" s="57"/>
      <c r="M364" s="58"/>
      <c r="N364" s="62"/>
      <c r="O364" s="57"/>
      <c r="P364" s="41"/>
      <c r="Q364" s="41"/>
      <c r="R364" s="41"/>
      <c r="S364" s="41"/>
      <c r="T364" s="60"/>
      <c r="U364" s="57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</row>
    <row r="365" customFormat="false" ht="15.75" hidden="false" customHeight="false" outlineLevel="0" collapsed="false">
      <c r="A365" s="23"/>
      <c r="B365" s="41"/>
      <c r="C365" s="57"/>
      <c r="D365" s="57"/>
      <c r="E365" s="58"/>
      <c r="F365" s="59"/>
      <c r="G365" s="57"/>
      <c r="H365" s="57"/>
      <c r="I365" s="59"/>
      <c r="J365" s="57"/>
      <c r="K365" s="57"/>
      <c r="L365" s="57"/>
      <c r="M365" s="58"/>
      <c r="N365" s="62"/>
      <c r="O365" s="57"/>
      <c r="P365" s="41"/>
      <c r="Q365" s="41"/>
      <c r="R365" s="41"/>
      <c r="S365" s="41"/>
      <c r="T365" s="60"/>
      <c r="U365" s="57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</row>
    <row r="366" customFormat="false" ht="15.75" hidden="false" customHeight="false" outlineLevel="0" collapsed="false">
      <c r="A366" s="23"/>
      <c r="B366" s="41"/>
      <c r="C366" s="57"/>
      <c r="D366" s="57"/>
      <c r="E366" s="58"/>
      <c r="F366" s="59"/>
      <c r="G366" s="57"/>
      <c r="H366" s="57"/>
      <c r="I366" s="59"/>
      <c r="J366" s="57"/>
      <c r="K366" s="57"/>
      <c r="L366" s="57"/>
      <c r="M366" s="58"/>
      <c r="N366" s="62"/>
      <c r="O366" s="57"/>
      <c r="P366" s="41"/>
      <c r="Q366" s="41"/>
      <c r="R366" s="41"/>
      <c r="S366" s="41"/>
      <c r="T366" s="60"/>
      <c r="U366" s="57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</row>
    <row r="367" customFormat="false" ht="15.75" hidden="false" customHeight="false" outlineLevel="0" collapsed="false">
      <c r="A367" s="23"/>
      <c r="B367" s="41"/>
      <c r="C367" s="57"/>
      <c r="D367" s="57"/>
      <c r="E367" s="58"/>
      <c r="F367" s="59"/>
      <c r="G367" s="57"/>
      <c r="H367" s="57"/>
      <c r="I367" s="59"/>
      <c r="J367" s="57"/>
      <c r="K367" s="57"/>
      <c r="L367" s="57"/>
      <c r="M367" s="58"/>
      <c r="N367" s="62"/>
      <c r="O367" s="57"/>
      <c r="P367" s="41"/>
      <c r="Q367" s="41"/>
      <c r="R367" s="41"/>
      <c r="S367" s="41"/>
      <c r="T367" s="60"/>
      <c r="U367" s="57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</row>
    <row r="368" customFormat="false" ht="15.75" hidden="false" customHeight="false" outlineLevel="0" collapsed="false">
      <c r="A368" s="23"/>
      <c r="B368" s="41"/>
      <c r="C368" s="57"/>
      <c r="D368" s="57"/>
      <c r="E368" s="58"/>
      <c r="F368" s="59"/>
      <c r="G368" s="57"/>
      <c r="H368" s="57"/>
      <c r="I368" s="59"/>
      <c r="J368" s="57"/>
      <c r="K368" s="57"/>
      <c r="L368" s="57"/>
      <c r="M368" s="58"/>
      <c r="N368" s="62"/>
      <c r="O368" s="57"/>
      <c r="P368" s="41"/>
      <c r="Q368" s="41"/>
      <c r="R368" s="41"/>
      <c r="S368" s="41"/>
      <c r="T368" s="60"/>
      <c r="U368" s="57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</row>
    <row r="369" customFormat="false" ht="15.75" hidden="false" customHeight="false" outlineLevel="0" collapsed="false">
      <c r="A369" s="23"/>
      <c r="B369" s="41"/>
      <c r="C369" s="57"/>
      <c r="D369" s="57"/>
      <c r="E369" s="58"/>
      <c r="F369" s="59"/>
      <c r="G369" s="57"/>
      <c r="H369" s="57"/>
      <c r="I369" s="59"/>
      <c r="J369" s="57"/>
      <c r="K369" s="57"/>
      <c r="L369" s="57"/>
      <c r="M369" s="58"/>
      <c r="N369" s="62"/>
      <c r="O369" s="57"/>
      <c r="P369" s="41"/>
      <c r="Q369" s="41"/>
      <c r="R369" s="41"/>
      <c r="S369" s="41"/>
      <c r="T369" s="60"/>
      <c r="U369" s="57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</row>
    <row r="370" customFormat="false" ht="15.75" hidden="false" customHeight="false" outlineLevel="0" collapsed="false">
      <c r="A370" s="23"/>
      <c r="B370" s="41"/>
      <c r="C370" s="57"/>
      <c r="D370" s="57"/>
      <c r="E370" s="58"/>
      <c r="F370" s="59"/>
      <c r="G370" s="57"/>
      <c r="H370" s="57"/>
      <c r="I370" s="59"/>
      <c r="J370" s="57"/>
      <c r="K370" s="57"/>
      <c r="L370" s="57"/>
      <c r="M370" s="58"/>
      <c r="N370" s="62"/>
      <c r="O370" s="57"/>
      <c r="P370" s="41"/>
      <c r="Q370" s="41"/>
      <c r="R370" s="41"/>
      <c r="S370" s="41"/>
      <c r="T370" s="60"/>
      <c r="U370" s="57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</row>
    <row r="371" customFormat="false" ht="15.75" hidden="false" customHeight="false" outlineLevel="0" collapsed="false">
      <c r="A371" s="23"/>
      <c r="B371" s="41"/>
      <c r="C371" s="57"/>
      <c r="D371" s="57"/>
      <c r="E371" s="58"/>
      <c r="F371" s="59"/>
      <c r="G371" s="57"/>
      <c r="H371" s="57"/>
      <c r="I371" s="59"/>
      <c r="J371" s="57"/>
      <c r="K371" s="57"/>
      <c r="L371" s="57"/>
      <c r="M371" s="58"/>
      <c r="N371" s="62"/>
      <c r="O371" s="57"/>
      <c r="P371" s="41"/>
      <c r="Q371" s="41"/>
      <c r="R371" s="41"/>
      <c r="S371" s="41"/>
      <c r="T371" s="60"/>
      <c r="U371" s="57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</row>
    <row r="372" customFormat="false" ht="15.75" hidden="false" customHeight="false" outlineLevel="0" collapsed="false">
      <c r="A372" s="23"/>
      <c r="B372" s="41"/>
      <c r="C372" s="57"/>
      <c r="D372" s="57"/>
      <c r="E372" s="58"/>
      <c r="F372" s="59"/>
      <c r="G372" s="57"/>
      <c r="H372" s="57"/>
      <c r="I372" s="59"/>
      <c r="J372" s="57"/>
      <c r="K372" s="57"/>
      <c r="L372" s="57"/>
      <c r="M372" s="58"/>
      <c r="N372" s="62"/>
      <c r="O372" s="57"/>
      <c r="P372" s="41"/>
      <c r="Q372" s="41"/>
      <c r="R372" s="41"/>
      <c r="S372" s="41"/>
      <c r="T372" s="60"/>
      <c r="U372" s="57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</row>
    <row r="373" customFormat="false" ht="15.75" hidden="false" customHeight="false" outlineLevel="0" collapsed="false">
      <c r="A373" s="23"/>
      <c r="B373" s="41"/>
      <c r="C373" s="57"/>
      <c r="D373" s="57"/>
      <c r="E373" s="58"/>
      <c r="F373" s="59"/>
      <c r="G373" s="57"/>
      <c r="H373" s="57"/>
      <c r="I373" s="59"/>
      <c r="J373" s="57"/>
      <c r="K373" s="57"/>
      <c r="L373" s="57"/>
      <c r="M373" s="58"/>
      <c r="N373" s="62"/>
      <c r="O373" s="57"/>
      <c r="P373" s="41"/>
      <c r="Q373" s="41"/>
      <c r="R373" s="41"/>
      <c r="S373" s="41"/>
      <c r="T373" s="60"/>
      <c r="U373" s="57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</row>
    <row r="374" customFormat="false" ht="15.75" hidden="false" customHeight="false" outlineLevel="0" collapsed="false">
      <c r="A374" s="23"/>
      <c r="B374" s="41"/>
      <c r="C374" s="57"/>
      <c r="D374" s="57"/>
      <c r="E374" s="58"/>
      <c r="F374" s="59"/>
      <c r="G374" s="57"/>
      <c r="H374" s="57"/>
      <c r="I374" s="59"/>
      <c r="J374" s="57"/>
      <c r="K374" s="57"/>
      <c r="L374" s="57"/>
      <c r="M374" s="58"/>
      <c r="N374" s="62"/>
      <c r="O374" s="57"/>
      <c r="P374" s="41"/>
      <c r="Q374" s="41"/>
      <c r="R374" s="41"/>
      <c r="S374" s="41"/>
      <c r="T374" s="60"/>
      <c r="U374" s="57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</row>
    <row r="375" customFormat="false" ht="15.75" hidden="false" customHeight="false" outlineLevel="0" collapsed="false">
      <c r="A375" s="23"/>
      <c r="B375" s="41"/>
      <c r="C375" s="57"/>
      <c r="D375" s="57"/>
      <c r="E375" s="58"/>
      <c r="F375" s="59"/>
      <c r="G375" s="57"/>
      <c r="H375" s="57"/>
      <c r="I375" s="59"/>
      <c r="J375" s="57"/>
      <c r="K375" s="57"/>
      <c r="L375" s="57"/>
      <c r="M375" s="58"/>
      <c r="N375" s="62"/>
      <c r="O375" s="57"/>
      <c r="P375" s="41"/>
      <c r="Q375" s="41"/>
      <c r="R375" s="41"/>
      <c r="S375" s="41"/>
      <c r="T375" s="60"/>
      <c r="U375" s="57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</row>
    <row r="376" customFormat="false" ht="15.75" hidden="false" customHeight="false" outlineLevel="0" collapsed="false">
      <c r="A376" s="23"/>
      <c r="B376" s="41"/>
      <c r="C376" s="57"/>
      <c r="D376" s="57"/>
      <c r="E376" s="58"/>
      <c r="F376" s="59"/>
      <c r="G376" s="57"/>
      <c r="H376" s="57"/>
      <c r="I376" s="59"/>
      <c r="J376" s="57"/>
      <c r="K376" s="57"/>
      <c r="L376" s="57"/>
      <c r="M376" s="58"/>
      <c r="N376" s="62"/>
      <c r="O376" s="57"/>
      <c r="P376" s="41"/>
      <c r="Q376" s="41"/>
      <c r="R376" s="41"/>
      <c r="S376" s="41"/>
      <c r="T376" s="60"/>
      <c r="U376" s="57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</row>
    <row r="377" customFormat="false" ht="15.75" hidden="false" customHeight="false" outlineLevel="0" collapsed="false">
      <c r="A377" s="23"/>
      <c r="B377" s="41"/>
      <c r="C377" s="57"/>
      <c r="D377" s="57"/>
      <c r="E377" s="58"/>
      <c r="F377" s="59"/>
      <c r="G377" s="57"/>
      <c r="H377" s="57"/>
      <c r="I377" s="59"/>
      <c r="J377" s="57"/>
      <c r="K377" s="57"/>
      <c r="L377" s="57"/>
      <c r="M377" s="58"/>
      <c r="N377" s="62"/>
      <c r="O377" s="57"/>
      <c r="P377" s="41"/>
      <c r="Q377" s="41"/>
      <c r="R377" s="41"/>
      <c r="S377" s="41"/>
      <c r="T377" s="60"/>
      <c r="U377" s="57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</row>
    <row r="378" customFormat="false" ht="15.75" hidden="false" customHeight="false" outlineLevel="0" collapsed="false">
      <c r="A378" s="23"/>
      <c r="B378" s="41"/>
      <c r="C378" s="57"/>
      <c r="D378" s="57"/>
      <c r="E378" s="58"/>
      <c r="F378" s="59"/>
      <c r="G378" s="57"/>
      <c r="H378" s="57"/>
      <c r="I378" s="59"/>
      <c r="J378" s="57"/>
      <c r="K378" s="57"/>
      <c r="L378" s="57"/>
      <c r="M378" s="58"/>
      <c r="N378" s="62"/>
      <c r="O378" s="57"/>
      <c r="P378" s="41"/>
      <c r="Q378" s="41"/>
      <c r="R378" s="41"/>
      <c r="S378" s="41"/>
      <c r="T378" s="60"/>
      <c r="U378" s="57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</row>
    <row r="379" customFormat="false" ht="15.75" hidden="false" customHeight="false" outlineLevel="0" collapsed="false">
      <c r="A379" s="23"/>
      <c r="B379" s="41"/>
      <c r="C379" s="57"/>
      <c r="D379" s="57"/>
      <c r="E379" s="58"/>
      <c r="F379" s="59"/>
      <c r="G379" s="57"/>
      <c r="H379" s="57"/>
      <c r="I379" s="59"/>
      <c r="J379" s="57"/>
      <c r="K379" s="57"/>
      <c r="L379" s="57"/>
      <c r="M379" s="58"/>
      <c r="N379" s="62"/>
      <c r="O379" s="57"/>
      <c r="P379" s="41"/>
      <c r="Q379" s="41"/>
      <c r="R379" s="41"/>
      <c r="S379" s="41"/>
      <c r="T379" s="60"/>
      <c r="U379" s="57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</row>
    <row r="380" customFormat="false" ht="15.75" hidden="false" customHeight="false" outlineLevel="0" collapsed="false">
      <c r="A380" s="23"/>
      <c r="B380" s="41"/>
      <c r="C380" s="57"/>
      <c r="D380" s="57"/>
      <c r="E380" s="58"/>
      <c r="F380" s="59"/>
      <c r="G380" s="57"/>
      <c r="H380" s="57"/>
      <c r="I380" s="59"/>
      <c r="J380" s="57"/>
      <c r="K380" s="57"/>
      <c r="L380" s="57"/>
      <c r="M380" s="58"/>
      <c r="N380" s="62"/>
      <c r="O380" s="57"/>
      <c r="P380" s="41"/>
      <c r="Q380" s="41"/>
      <c r="R380" s="41"/>
      <c r="S380" s="41"/>
      <c r="T380" s="60"/>
      <c r="U380" s="57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</row>
    <row r="381" customFormat="false" ht="15.75" hidden="false" customHeight="false" outlineLevel="0" collapsed="false">
      <c r="A381" s="23"/>
      <c r="B381" s="41"/>
      <c r="C381" s="57"/>
      <c r="D381" s="57"/>
      <c r="E381" s="58"/>
      <c r="F381" s="59"/>
      <c r="G381" s="57"/>
      <c r="H381" s="57"/>
      <c r="I381" s="59"/>
      <c r="J381" s="57"/>
      <c r="K381" s="57"/>
      <c r="L381" s="57"/>
      <c r="M381" s="58"/>
      <c r="N381" s="62"/>
      <c r="O381" s="57"/>
      <c r="P381" s="41"/>
      <c r="Q381" s="41"/>
      <c r="R381" s="41"/>
      <c r="S381" s="41"/>
      <c r="T381" s="60"/>
      <c r="U381" s="57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</row>
    <row r="382" customFormat="false" ht="15.75" hidden="false" customHeight="false" outlineLevel="0" collapsed="false">
      <c r="A382" s="23"/>
      <c r="B382" s="41"/>
      <c r="C382" s="57"/>
      <c r="D382" s="57"/>
      <c r="E382" s="58"/>
      <c r="F382" s="59"/>
      <c r="G382" s="57"/>
      <c r="H382" s="57"/>
      <c r="I382" s="59"/>
      <c r="J382" s="57"/>
      <c r="K382" s="57"/>
      <c r="L382" s="57"/>
      <c r="M382" s="58"/>
      <c r="N382" s="62"/>
      <c r="O382" s="57"/>
      <c r="P382" s="41"/>
      <c r="Q382" s="41"/>
      <c r="R382" s="41"/>
      <c r="S382" s="41"/>
      <c r="T382" s="60"/>
      <c r="U382" s="57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</row>
    <row r="383" customFormat="false" ht="15.75" hidden="false" customHeight="false" outlineLevel="0" collapsed="false">
      <c r="A383" s="23"/>
      <c r="B383" s="41"/>
      <c r="C383" s="57"/>
      <c r="D383" s="57"/>
      <c r="E383" s="58"/>
      <c r="F383" s="59"/>
      <c r="G383" s="57"/>
      <c r="H383" s="57"/>
      <c r="I383" s="59"/>
      <c r="J383" s="57"/>
      <c r="K383" s="57"/>
      <c r="L383" s="57"/>
      <c r="M383" s="58"/>
      <c r="N383" s="62"/>
      <c r="O383" s="57"/>
      <c r="P383" s="41"/>
      <c r="Q383" s="41"/>
      <c r="R383" s="41"/>
      <c r="S383" s="41"/>
      <c r="T383" s="60"/>
      <c r="U383" s="57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</row>
    <row r="384" customFormat="false" ht="15.75" hidden="false" customHeight="false" outlineLevel="0" collapsed="false">
      <c r="A384" s="23"/>
      <c r="B384" s="41"/>
      <c r="C384" s="57"/>
      <c r="D384" s="57"/>
      <c r="E384" s="58"/>
      <c r="F384" s="59"/>
      <c r="G384" s="57"/>
      <c r="H384" s="57"/>
      <c r="I384" s="59"/>
      <c r="J384" s="57"/>
      <c r="K384" s="57"/>
      <c r="L384" s="57"/>
      <c r="M384" s="58"/>
      <c r="N384" s="62"/>
      <c r="O384" s="57"/>
      <c r="P384" s="41"/>
      <c r="Q384" s="41"/>
      <c r="R384" s="41"/>
      <c r="S384" s="41"/>
      <c r="T384" s="60"/>
      <c r="U384" s="57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</row>
    <row r="385" customFormat="false" ht="15.75" hidden="false" customHeight="false" outlineLevel="0" collapsed="false">
      <c r="A385" s="23"/>
      <c r="B385" s="41"/>
      <c r="C385" s="57"/>
      <c r="D385" s="57"/>
      <c r="E385" s="58"/>
      <c r="F385" s="59"/>
      <c r="G385" s="57"/>
      <c r="H385" s="57"/>
      <c r="I385" s="59"/>
      <c r="J385" s="57"/>
      <c r="K385" s="57"/>
      <c r="L385" s="57"/>
      <c r="M385" s="58"/>
      <c r="N385" s="62"/>
      <c r="O385" s="57"/>
      <c r="P385" s="41"/>
      <c r="Q385" s="41"/>
      <c r="R385" s="41"/>
      <c r="S385" s="41"/>
      <c r="T385" s="60"/>
      <c r="U385" s="57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</row>
    <row r="386" customFormat="false" ht="15.75" hidden="false" customHeight="false" outlineLevel="0" collapsed="false">
      <c r="A386" s="23"/>
      <c r="B386" s="41"/>
      <c r="C386" s="57"/>
      <c r="D386" s="57"/>
      <c r="E386" s="58"/>
      <c r="F386" s="59"/>
      <c r="G386" s="57"/>
      <c r="H386" s="57"/>
      <c r="I386" s="59"/>
      <c r="J386" s="57"/>
      <c r="K386" s="57"/>
      <c r="L386" s="57"/>
      <c r="M386" s="58"/>
      <c r="N386" s="62"/>
      <c r="O386" s="57"/>
      <c r="P386" s="41"/>
      <c r="Q386" s="41"/>
      <c r="R386" s="41"/>
      <c r="S386" s="41"/>
      <c r="T386" s="60"/>
      <c r="U386" s="57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</row>
    <row r="387" customFormat="false" ht="15.75" hidden="false" customHeight="false" outlineLevel="0" collapsed="false">
      <c r="A387" s="23"/>
      <c r="B387" s="41"/>
      <c r="C387" s="57"/>
      <c r="D387" s="57"/>
      <c r="E387" s="58"/>
      <c r="F387" s="59"/>
      <c r="G387" s="57"/>
      <c r="H387" s="57"/>
      <c r="I387" s="59"/>
      <c r="J387" s="57"/>
      <c r="K387" s="57"/>
      <c r="L387" s="57"/>
      <c r="M387" s="58"/>
      <c r="N387" s="62"/>
      <c r="O387" s="57"/>
      <c r="P387" s="41"/>
      <c r="Q387" s="41"/>
      <c r="R387" s="41"/>
      <c r="S387" s="41"/>
      <c r="T387" s="60"/>
      <c r="U387" s="57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</row>
    <row r="388" customFormat="false" ht="15.75" hidden="false" customHeight="false" outlineLevel="0" collapsed="false">
      <c r="A388" s="23"/>
      <c r="B388" s="41"/>
      <c r="C388" s="57"/>
      <c r="D388" s="57"/>
      <c r="E388" s="58"/>
      <c r="F388" s="59"/>
      <c r="G388" s="57"/>
      <c r="H388" s="57"/>
      <c r="I388" s="59"/>
      <c r="J388" s="57"/>
      <c r="K388" s="57"/>
      <c r="L388" s="57"/>
      <c r="M388" s="58"/>
      <c r="N388" s="62"/>
      <c r="O388" s="57"/>
      <c r="P388" s="41"/>
      <c r="Q388" s="41"/>
      <c r="R388" s="41"/>
      <c r="S388" s="41"/>
      <c r="T388" s="60"/>
      <c r="U388" s="57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</row>
    <row r="389" customFormat="false" ht="15.75" hidden="false" customHeight="false" outlineLevel="0" collapsed="false">
      <c r="A389" s="23"/>
      <c r="B389" s="41"/>
      <c r="C389" s="57"/>
      <c r="D389" s="57"/>
      <c r="E389" s="58"/>
      <c r="F389" s="59"/>
      <c r="G389" s="57"/>
      <c r="H389" s="57"/>
      <c r="I389" s="59"/>
      <c r="J389" s="57"/>
      <c r="K389" s="57"/>
      <c r="L389" s="57"/>
      <c r="M389" s="58"/>
      <c r="N389" s="62"/>
      <c r="O389" s="57"/>
      <c r="P389" s="41"/>
      <c r="Q389" s="41"/>
      <c r="R389" s="41"/>
      <c r="S389" s="41"/>
      <c r="T389" s="60"/>
      <c r="U389" s="57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</row>
    <row r="390" customFormat="false" ht="15.75" hidden="false" customHeight="false" outlineLevel="0" collapsed="false">
      <c r="A390" s="23"/>
      <c r="B390" s="41"/>
      <c r="C390" s="57"/>
      <c r="D390" s="57"/>
      <c r="E390" s="58"/>
      <c r="F390" s="59"/>
      <c r="G390" s="57"/>
      <c r="H390" s="57"/>
      <c r="I390" s="59"/>
      <c r="J390" s="57"/>
      <c r="K390" s="57"/>
      <c r="L390" s="57"/>
      <c r="M390" s="58"/>
      <c r="N390" s="62"/>
      <c r="O390" s="57"/>
      <c r="P390" s="41"/>
      <c r="Q390" s="41"/>
      <c r="R390" s="41"/>
      <c r="S390" s="41"/>
      <c r="T390" s="60"/>
      <c r="U390" s="57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</row>
    <row r="391" customFormat="false" ht="15.75" hidden="false" customHeight="false" outlineLevel="0" collapsed="false">
      <c r="A391" s="23"/>
      <c r="B391" s="41"/>
      <c r="C391" s="57"/>
      <c r="D391" s="57"/>
      <c r="E391" s="58"/>
      <c r="F391" s="59"/>
      <c r="G391" s="57"/>
      <c r="H391" s="57"/>
      <c r="I391" s="59"/>
      <c r="J391" s="57"/>
      <c r="K391" s="57"/>
      <c r="L391" s="57"/>
      <c r="M391" s="58"/>
      <c r="N391" s="62"/>
      <c r="O391" s="57"/>
      <c r="P391" s="41"/>
      <c r="Q391" s="41"/>
      <c r="R391" s="41"/>
      <c r="S391" s="41"/>
      <c r="T391" s="60"/>
      <c r="U391" s="57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</row>
    <row r="392" customFormat="false" ht="15.75" hidden="false" customHeight="false" outlineLevel="0" collapsed="false">
      <c r="A392" s="23"/>
      <c r="B392" s="41"/>
      <c r="C392" s="57"/>
      <c r="D392" s="57"/>
      <c r="E392" s="58"/>
      <c r="F392" s="59"/>
      <c r="G392" s="57"/>
      <c r="H392" s="57"/>
      <c r="I392" s="59"/>
      <c r="J392" s="57"/>
      <c r="K392" s="57"/>
      <c r="L392" s="57"/>
      <c r="M392" s="58"/>
      <c r="N392" s="62"/>
      <c r="O392" s="57"/>
      <c r="P392" s="41"/>
      <c r="Q392" s="41"/>
      <c r="R392" s="41"/>
      <c r="S392" s="41"/>
      <c r="T392" s="60"/>
      <c r="U392" s="57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</row>
    <row r="393" customFormat="false" ht="15.75" hidden="false" customHeight="false" outlineLevel="0" collapsed="false">
      <c r="A393" s="23"/>
      <c r="B393" s="41"/>
      <c r="C393" s="57"/>
      <c r="D393" s="57"/>
      <c r="E393" s="58"/>
      <c r="F393" s="59"/>
      <c r="G393" s="57"/>
      <c r="H393" s="57"/>
      <c r="I393" s="59"/>
      <c r="J393" s="57"/>
      <c r="K393" s="57"/>
      <c r="L393" s="57"/>
      <c r="M393" s="58"/>
      <c r="N393" s="62"/>
      <c r="O393" s="57"/>
      <c r="P393" s="41"/>
      <c r="Q393" s="41"/>
      <c r="R393" s="41"/>
      <c r="S393" s="41"/>
      <c r="T393" s="60"/>
      <c r="U393" s="57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</row>
    <row r="394" customFormat="false" ht="15.75" hidden="false" customHeight="false" outlineLevel="0" collapsed="false">
      <c r="A394" s="23"/>
      <c r="B394" s="41"/>
      <c r="C394" s="57"/>
      <c r="D394" s="57"/>
      <c r="E394" s="58"/>
      <c r="F394" s="59"/>
      <c r="G394" s="57"/>
      <c r="H394" s="57"/>
      <c r="I394" s="59"/>
      <c r="J394" s="57"/>
      <c r="K394" s="57"/>
      <c r="L394" s="57"/>
      <c r="M394" s="58"/>
      <c r="N394" s="62"/>
      <c r="O394" s="57"/>
      <c r="P394" s="41"/>
      <c r="Q394" s="41"/>
      <c r="R394" s="41"/>
      <c r="S394" s="41"/>
      <c r="T394" s="60"/>
      <c r="U394" s="57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</row>
    <row r="395" customFormat="false" ht="15.75" hidden="false" customHeight="false" outlineLevel="0" collapsed="false">
      <c r="A395" s="23"/>
      <c r="B395" s="41"/>
      <c r="C395" s="57"/>
      <c r="D395" s="57"/>
      <c r="E395" s="58"/>
      <c r="F395" s="59"/>
      <c r="G395" s="57"/>
      <c r="H395" s="57"/>
      <c r="I395" s="59"/>
      <c r="J395" s="57"/>
      <c r="K395" s="57"/>
      <c r="L395" s="57"/>
      <c r="M395" s="58"/>
      <c r="N395" s="62"/>
      <c r="O395" s="57"/>
      <c r="P395" s="41"/>
      <c r="Q395" s="41"/>
      <c r="R395" s="41"/>
      <c r="S395" s="41"/>
      <c r="T395" s="60"/>
      <c r="U395" s="57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</row>
    <row r="396" customFormat="false" ht="15.75" hidden="false" customHeight="false" outlineLevel="0" collapsed="false">
      <c r="A396" s="23"/>
      <c r="B396" s="41"/>
      <c r="C396" s="57"/>
      <c r="D396" s="57"/>
      <c r="E396" s="58"/>
      <c r="F396" s="59"/>
      <c r="G396" s="57"/>
      <c r="H396" s="57"/>
      <c r="I396" s="59"/>
      <c r="J396" s="57"/>
      <c r="K396" s="57"/>
      <c r="L396" s="57"/>
      <c r="M396" s="58"/>
      <c r="N396" s="62"/>
      <c r="O396" s="57"/>
      <c r="P396" s="41"/>
      <c r="Q396" s="41"/>
      <c r="R396" s="41"/>
      <c r="S396" s="41"/>
      <c r="T396" s="60"/>
      <c r="U396" s="57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</row>
    <row r="397" customFormat="false" ht="15.75" hidden="false" customHeight="false" outlineLevel="0" collapsed="false">
      <c r="A397" s="23"/>
      <c r="B397" s="41"/>
      <c r="C397" s="57"/>
      <c r="D397" s="57"/>
      <c r="E397" s="58"/>
      <c r="F397" s="59"/>
      <c r="G397" s="57"/>
      <c r="H397" s="57"/>
      <c r="I397" s="59"/>
      <c r="J397" s="57"/>
      <c r="K397" s="57"/>
      <c r="L397" s="57"/>
      <c r="M397" s="58"/>
      <c r="N397" s="62"/>
      <c r="O397" s="57"/>
      <c r="P397" s="41"/>
      <c r="Q397" s="41"/>
      <c r="R397" s="41"/>
      <c r="S397" s="41"/>
      <c r="T397" s="60"/>
      <c r="U397" s="57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</row>
    <row r="398" customFormat="false" ht="15.75" hidden="false" customHeight="false" outlineLevel="0" collapsed="false">
      <c r="A398" s="23"/>
      <c r="B398" s="41"/>
      <c r="C398" s="57"/>
      <c r="D398" s="57"/>
      <c r="E398" s="58"/>
      <c r="F398" s="59"/>
      <c r="G398" s="57"/>
      <c r="H398" s="57"/>
      <c r="I398" s="59"/>
      <c r="J398" s="57"/>
      <c r="K398" s="57"/>
      <c r="L398" s="57"/>
      <c r="M398" s="58"/>
      <c r="N398" s="62"/>
      <c r="O398" s="57"/>
      <c r="P398" s="41"/>
      <c r="Q398" s="41"/>
      <c r="R398" s="41"/>
      <c r="S398" s="41"/>
      <c r="T398" s="60"/>
      <c r="U398" s="57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</row>
    <row r="399" customFormat="false" ht="15.75" hidden="false" customHeight="false" outlineLevel="0" collapsed="false">
      <c r="A399" s="23"/>
      <c r="B399" s="41"/>
      <c r="C399" s="57"/>
      <c r="D399" s="57"/>
      <c r="E399" s="58"/>
      <c r="F399" s="59"/>
      <c r="G399" s="57"/>
      <c r="H399" s="57"/>
      <c r="I399" s="59"/>
      <c r="J399" s="57"/>
      <c r="K399" s="57"/>
      <c r="L399" s="57"/>
      <c r="M399" s="58"/>
      <c r="N399" s="62"/>
      <c r="O399" s="57"/>
      <c r="P399" s="41"/>
      <c r="Q399" s="41"/>
      <c r="R399" s="41"/>
      <c r="S399" s="41"/>
      <c r="T399" s="60"/>
      <c r="U399" s="57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</row>
    <row r="400" customFormat="false" ht="15.75" hidden="false" customHeight="false" outlineLevel="0" collapsed="false">
      <c r="A400" s="23"/>
      <c r="B400" s="41"/>
      <c r="C400" s="57"/>
      <c r="D400" s="57"/>
      <c r="E400" s="58"/>
      <c r="F400" s="59"/>
      <c r="G400" s="57"/>
      <c r="H400" s="57"/>
      <c r="I400" s="59"/>
      <c r="J400" s="57"/>
      <c r="K400" s="57"/>
      <c r="L400" s="57"/>
      <c r="M400" s="58"/>
      <c r="N400" s="62"/>
      <c r="O400" s="57"/>
      <c r="P400" s="41"/>
      <c r="Q400" s="41"/>
      <c r="R400" s="41"/>
      <c r="S400" s="41"/>
      <c r="T400" s="60"/>
      <c r="U400" s="57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</row>
    <row r="401" customFormat="false" ht="15.75" hidden="false" customHeight="false" outlineLevel="0" collapsed="false">
      <c r="A401" s="23"/>
      <c r="B401" s="41"/>
      <c r="C401" s="57"/>
      <c r="D401" s="57"/>
      <c r="E401" s="58"/>
      <c r="F401" s="59"/>
      <c r="G401" s="57"/>
      <c r="H401" s="57"/>
      <c r="I401" s="59"/>
      <c r="J401" s="57"/>
      <c r="K401" s="57"/>
      <c r="L401" s="57"/>
      <c r="M401" s="58"/>
      <c r="N401" s="62"/>
      <c r="O401" s="57"/>
      <c r="P401" s="41"/>
      <c r="Q401" s="41"/>
      <c r="R401" s="41"/>
      <c r="S401" s="41"/>
      <c r="T401" s="60"/>
      <c r="U401" s="57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</row>
    <row r="402" customFormat="false" ht="15.75" hidden="false" customHeight="false" outlineLevel="0" collapsed="false">
      <c r="A402" s="23"/>
      <c r="B402" s="41"/>
      <c r="C402" s="57"/>
      <c r="D402" s="57"/>
      <c r="E402" s="58"/>
      <c r="F402" s="59"/>
      <c r="G402" s="57"/>
      <c r="H402" s="57"/>
      <c r="I402" s="59"/>
      <c r="J402" s="57"/>
      <c r="K402" s="57"/>
      <c r="L402" s="57"/>
      <c r="M402" s="58"/>
      <c r="N402" s="62"/>
      <c r="O402" s="57"/>
      <c r="P402" s="41"/>
      <c r="Q402" s="41"/>
      <c r="R402" s="41"/>
      <c r="S402" s="41"/>
      <c r="T402" s="60"/>
      <c r="U402" s="57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</row>
    <row r="403" customFormat="false" ht="15.75" hidden="false" customHeight="false" outlineLevel="0" collapsed="false">
      <c r="A403" s="23"/>
      <c r="B403" s="41"/>
      <c r="C403" s="57"/>
      <c r="D403" s="57"/>
      <c r="E403" s="58"/>
      <c r="F403" s="59"/>
      <c r="G403" s="57"/>
      <c r="H403" s="57"/>
      <c r="I403" s="59"/>
      <c r="J403" s="57"/>
      <c r="K403" s="57"/>
      <c r="L403" s="57"/>
      <c r="M403" s="58"/>
      <c r="N403" s="62"/>
      <c r="O403" s="57"/>
      <c r="P403" s="41"/>
      <c r="Q403" s="41"/>
      <c r="R403" s="41"/>
      <c r="S403" s="41"/>
      <c r="T403" s="60"/>
      <c r="U403" s="57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</row>
    <row r="404" customFormat="false" ht="15.75" hidden="false" customHeight="false" outlineLevel="0" collapsed="false">
      <c r="A404" s="23"/>
      <c r="B404" s="41"/>
      <c r="C404" s="57"/>
      <c r="D404" s="57"/>
      <c r="E404" s="58"/>
      <c r="F404" s="59"/>
      <c r="G404" s="57"/>
      <c r="H404" s="57"/>
      <c r="I404" s="59"/>
      <c r="J404" s="57"/>
      <c r="K404" s="57"/>
      <c r="L404" s="57"/>
      <c r="M404" s="58"/>
      <c r="N404" s="62"/>
      <c r="O404" s="57"/>
      <c r="P404" s="41"/>
      <c r="Q404" s="41"/>
      <c r="R404" s="41"/>
      <c r="S404" s="41"/>
      <c r="T404" s="60"/>
      <c r="U404" s="57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</row>
    <row r="405" customFormat="false" ht="15.75" hidden="false" customHeight="false" outlineLevel="0" collapsed="false">
      <c r="A405" s="23"/>
      <c r="B405" s="41"/>
      <c r="C405" s="57"/>
      <c r="D405" s="57"/>
      <c r="E405" s="58"/>
      <c r="F405" s="59"/>
      <c r="G405" s="57"/>
      <c r="H405" s="57"/>
      <c r="I405" s="59"/>
      <c r="J405" s="57"/>
      <c r="K405" s="57"/>
      <c r="L405" s="57"/>
      <c r="M405" s="58"/>
      <c r="N405" s="62"/>
      <c r="O405" s="57"/>
      <c r="P405" s="41"/>
      <c r="Q405" s="41"/>
      <c r="R405" s="41"/>
      <c r="S405" s="41"/>
      <c r="T405" s="60"/>
      <c r="U405" s="57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</row>
    <row r="406" customFormat="false" ht="15.75" hidden="false" customHeight="false" outlineLevel="0" collapsed="false">
      <c r="A406" s="23"/>
      <c r="B406" s="41"/>
      <c r="C406" s="57"/>
      <c r="D406" s="57"/>
      <c r="E406" s="58"/>
      <c r="F406" s="59"/>
      <c r="G406" s="57"/>
      <c r="H406" s="57"/>
      <c r="I406" s="59"/>
      <c r="J406" s="57"/>
      <c r="K406" s="57"/>
      <c r="L406" s="57"/>
      <c r="M406" s="58"/>
      <c r="N406" s="62"/>
      <c r="O406" s="57"/>
      <c r="P406" s="41"/>
      <c r="Q406" s="41"/>
      <c r="R406" s="41"/>
      <c r="S406" s="41"/>
      <c r="T406" s="60"/>
      <c r="U406" s="57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</row>
    <row r="407" customFormat="false" ht="15.75" hidden="false" customHeight="false" outlineLevel="0" collapsed="false">
      <c r="A407" s="23"/>
      <c r="B407" s="41"/>
      <c r="C407" s="57"/>
      <c r="D407" s="57"/>
      <c r="E407" s="58"/>
      <c r="F407" s="59"/>
      <c r="G407" s="57"/>
      <c r="H407" s="57"/>
      <c r="I407" s="59"/>
      <c r="J407" s="57"/>
      <c r="K407" s="57"/>
      <c r="L407" s="57"/>
      <c r="M407" s="58"/>
      <c r="N407" s="62"/>
      <c r="O407" s="57"/>
      <c r="P407" s="41"/>
      <c r="Q407" s="41"/>
      <c r="R407" s="41"/>
      <c r="S407" s="41"/>
      <c r="T407" s="60"/>
      <c r="U407" s="57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</row>
    <row r="408" customFormat="false" ht="15.75" hidden="false" customHeight="false" outlineLevel="0" collapsed="false">
      <c r="A408" s="23"/>
      <c r="B408" s="41"/>
      <c r="C408" s="57"/>
      <c r="D408" s="57"/>
      <c r="E408" s="58"/>
      <c r="F408" s="59"/>
      <c r="G408" s="57"/>
      <c r="H408" s="57"/>
      <c r="I408" s="59"/>
      <c r="J408" s="57"/>
      <c r="K408" s="57"/>
      <c r="L408" s="57"/>
      <c r="M408" s="58"/>
      <c r="N408" s="62"/>
      <c r="O408" s="57"/>
      <c r="P408" s="41"/>
      <c r="Q408" s="41"/>
      <c r="R408" s="41"/>
      <c r="S408" s="41"/>
      <c r="T408" s="60"/>
      <c r="U408" s="57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</row>
    <row r="409" customFormat="false" ht="15.75" hidden="false" customHeight="false" outlineLevel="0" collapsed="false">
      <c r="A409" s="23"/>
      <c r="B409" s="41"/>
      <c r="C409" s="57"/>
      <c r="D409" s="57"/>
      <c r="E409" s="58"/>
      <c r="F409" s="59"/>
      <c r="G409" s="57"/>
      <c r="H409" s="57"/>
      <c r="I409" s="59"/>
      <c r="J409" s="57"/>
      <c r="K409" s="57"/>
      <c r="L409" s="57"/>
      <c r="M409" s="58"/>
      <c r="N409" s="62"/>
      <c r="O409" s="57"/>
      <c r="P409" s="41"/>
      <c r="Q409" s="41"/>
      <c r="R409" s="41"/>
      <c r="S409" s="41"/>
      <c r="T409" s="60"/>
      <c r="U409" s="57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</row>
    <row r="410" customFormat="false" ht="15.75" hidden="false" customHeight="false" outlineLevel="0" collapsed="false">
      <c r="A410" s="23"/>
      <c r="B410" s="41"/>
      <c r="C410" s="57"/>
      <c r="D410" s="57"/>
      <c r="E410" s="58"/>
      <c r="F410" s="59"/>
      <c r="G410" s="57"/>
      <c r="H410" s="57"/>
      <c r="I410" s="59"/>
      <c r="J410" s="57"/>
      <c r="K410" s="57"/>
      <c r="L410" s="57"/>
      <c r="M410" s="58"/>
      <c r="N410" s="62"/>
      <c r="O410" s="57"/>
      <c r="P410" s="41"/>
      <c r="Q410" s="41"/>
      <c r="R410" s="41"/>
      <c r="S410" s="41"/>
      <c r="T410" s="60"/>
      <c r="U410" s="57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</row>
    <row r="411" customFormat="false" ht="15.75" hidden="false" customHeight="false" outlineLevel="0" collapsed="false">
      <c r="A411" s="23"/>
      <c r="B411" s="41"/>
      <c r="C411" s="57"/>
      <c r="D411" s="57"/>
      <c r="E411" s="58"/>
      <c r="F411" s="59"/>
      <c r="G411" s="57"/>
      <c r="H411" s="57"/>
      <c r="I411" s="59"/>
      <c r="J411" s="57"/>
      <c r="K411" s="57"/>
      <c r="L411" s="57"/>
      <c r="M411" s="58"/>
      <c r="N411" s="62"/>
      <c r="O411" s="57"/>
      <c r="P411" s="41"/>
      <c r="Q411" s="41"/>
      <c r="R411" s="41"/>
      <c r="S411" s="41"/>
      <c r="T411" s="60"/>
      <c r="U411" s="57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</row>
    <row r="412" customFormat="false" ht="15.75" hidden="false" customHeight="false" outlineLevel="0" collapsed="false">
      <c r="A412" s="23"/>
      <c r="B412" s="41"/>
      <c r="C412" s="57"/>
      <c r="D412" s="57"/>
      <c r="E412" s="58"/>
      <c r="F412" s="59"/>
      <c r="G412" s="57"/>
      <c r="H412" s="57"/>
      <c r="I412" s="59"/>
      <c r="J412" s="57"/>
      <c r="K412" s="57"/>
      <c r="L412" s="57"/>
      <c r="M412" s="58"/>
      <c r="N412" s="62"/>
      <c r="O412" s="57"/>
      <c r="P412" s="41"/>
      <c r="Q412" s="41"/>
      <c r="R412" s="41"/>
      <c r="S412" s="41"/>
      <c r="T412" s="60"/>
      <c r="U412" s="57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</row>
    <row r="413" customFormat="false" ht="15.75" hidden="false" customHeight="false" outlineLevel="0" collapsed="false">
      <c r="A413" s="23"/>
      <c r="B413" s="41"/>
      <c r="C413" s="57"/>
      <c r="D413" s="57"/>
      <c r="E413" s="58"/>
      <c r="F413" s="59"/>
      <c r="G413" s="57"/>
      <c r="H413" s="57"/>
      <c r="I413" s="59"/>
      <c r="J413" s="57"/>
      <c r="K413" s="57"/>
      <c r="L413" s="57"/>
      <c r="M413" s="58"/>
      <c r="N413" s="62"/>
      <c r="O413" s="57"/>
      <c r="P413" s="41"/>
      <c r="Q413" s="41"/>
      <c r="R413" s="41"/>
      <c r="S413" s="41"/>
      <c r="T413" s="60"/>
      <c r="U413" s="57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</row>
    <row r="414" customFormat="false" ht="15.75" hidden="false" customHeight="false" outlineLevel="0" collapsed="false">
      <c r="A414" s="23"/>
      <c r="B414" s="41"/>
      <c r="C414" s="57"/>
      <c r="D414" s="57"/>
      <c r="E414" s="58"/>
      <c r="F414" s="59"/>
      <c r="G414" s="57"/>
      <c r="H414" s="57"/>
      <c r="I414" s="59"/>
      <c r="J414" s="57"/>
      <c r="K414" s="57"/>
      <c r="L414" s="57"/>
      <c r="M414" s="58"/>
      <c r="N414" s="62"/>
      <c r="O414" s="57"/>
      <c r="P414" s="41"/>
      <c r="Q414" s="41"/>
      <c r="R414" s="41"/>
      <c r="S414" s="41"/>
      <c r="T414" s="60"/>
      <c r="U414" s="57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</row>
    <row r="415" customFormat="false" ht="15.75" hidden="false" customHeight="false" outlineLevel="0" collapsed="false">
      <c r="A415" s="23"/>
      <c r="B415" s="41"/>
      <c r="C415" s="57"/>
      <c r="D415" s="57"/>
      <c r="E415" s="58"/>
      <c r="F415" s="59"/>
      <c r="G415" s="57"/>
      <c r="H415" s="57"/>
      <c r="I415" s="59"/>
      <c r="J415" s="57"/>
      <c r="K415" s="57"/>
      <c r="L415" s="57"/>
      <c r="M415" s="58"/>
      <c r="N415" s="62"/>
      <c r="O415" s="57"/>
      <c r="P415" s="41"/>
      <c r="Q415" s="41"/>
      <c r="R415" s="41"/>
      <c r="S415" s="41"/>
      <c r="T415" s="60"/>
      <c r="U415" s="57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</row>
    <row r="416" customFormat="false" ht="15.75" hidden="false" customHeight="false" outlineLevel="0" collapsed="false">
      <c r="A416" s="23"/>
      <c r="B416" s="41"/>
      <c r="C416" s="57"/>
      <c r="D416" s="57"/>
      <c r="E416" s="58"/>
      <c r="F416" s="59"/>
      <c r="G416" s="57"/>
      <c r="H416" s="57"/>
      <c r="I416" s="59"/>
      <c r="J416" s="57"/>
      <c r="K416" s="57"/>
      <c r="L416" s="57"/>
      <c r="M416" s="58"/>
      <c r="N416" s="62"/>
      <c r="O416" s="57"/>
      <c r="P416" s="41"/>
      <c r="Q416" s="41"/>
      <c r="R416" s="41"/>
      <c r="S416" s="41"/>
      <c r="T416" s="60"/>
      <c r="U416" s="57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</row>
    <row r="417" customFormat="false" ht="15.75" hidden="false" customHeight="false" outlineLevel="0" collapsed="false">
      <c r="A417" s="23"/>
      <c r="B417" s="41"/>
      <c r="C417" s="57"/>
      <c r="D417" s="57"/>
      <c r="E417" s="58"/>
      <c r="F417" s="59"/>
      <c r="G417" s="57"/>
      <c r="H417" s="57"/>
      <c r="I417" s="59"/>
      <c r="J417" s="57"/>
      <c r="K417" s="57"/>
      <c r="L417" s="57"/>
      <c r="M417" s="58"/>
      <c r="N417" s="62"/>
      <c r="O417" s="57"/>
      <c r="P417" s="41"/>
      <c r="Q417" s="41"/>
      <c r="R417" s="41"/>
      <c r="S417" s="41"/>
      <c r="T417" s="60"/>
      <c r="U417" s="57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</row>
    <row r="418" customFormat="false" ht="15.75" hidden="false" customHeight="false" outlineLevel="0" collapsed="false">
      <c r="A418" s="23"/>
      <c r="B418" s="41"/>
      <c r="C418" s="57"/>
      <c r="D418" s="57"/>
      <c r="E418" s="58"/>
      <c r="F418" s="59"/>
      <c r="G418" s="57"/>
      <c r="H418" s="57"/>
      <c r="I418" s="59"/>
      <c r="J418" s="57"/>
      <c r="K418" s="57"/>
      <c r="L418" s="57"/>
      <c r="M418" s="58"/>
      <c r="N418" s="62"/>
      <c r="O418" s="57"/>
      <c r="P418" s="41"/>
      <c r="Q418" s="41"/>
      <c r="R418" s="41"/>
      <c r="S418" s="41"/>
      <c r="T418" s="60"/>
      <c r="U418" s="57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</row>
    <row r="419" customFormat="false" ht="15.75" hidden="false" customHeight="false" outlineLevel="0" collapsed="false">
      <c r="A419" s="23"/>
      <c r="B419" s="41"/>
      <c r="C419" s="57"/>
      <c r="D419" s="57"/>
      <c r="E419" s="58"/>
      <c r="F419" s="59"/>
      <c r="G419" s="57"/>
      <c r="H419" s="57"/>
      <c r="I419" s="59"/>
      <c r="J419" s="57"/>
      <c r="K419" s="57"/>
      <c r="L419" s="57"/>
      <c r="M419" s="58"/>
      <c r="N419" s="62"/>
      <c r="O419" s="57"/>
      <c r="P419" s="41"/>
      <c r="Q419" s="41"/>
      <c r="R419" s="41"/>
      <c r="S419" s="41"/>
      <c r="T419" s="60"/>
      <c r="U419" s="57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</row>
    <row r="420" customFormat="false" ht="15.75" hidden="false" customHeight="false" outlineLevel="0" collapsed="false">
      <c r="A420" s="23"/>
      <c r="B420" s="41"/>
      <c r="C420" s="57"/>
      <c r="D420" s="57"/>
      <c r="E420" s="58"/>
      <c r="F420" s="59"/>
      <c r="G420" s="57"/>
      <c r="H420" s="57"/>
      <c r="I420" s="59"/>
      <c r="J420" s="57"/>
      <c r="K420" s="57"/>
      <c r="L420" s="57"/>
      <c r="M420" s="58"/>
      <c r="N420" s="62"/>
      <c r="O420" s="57"/>
      <c r="P420" s="41"/>
      <c r="Q420" s="41"/>
      <c r="R420" s="41"/>
      <c r="S420" s="41"/>
      <c r="T420" s="60"/>
      <c r="U420" s="57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</row>
    <row r="421" customFormat="false" ht="15.75" hidden="false" customHeight="false" outlineLevel="0" collapsed="false">
      <c r="A421" s="23"/>
      <c r="B421" s="41"/>
      <c r="C421" s="57"/>
      <c r="D421" s="57"/>
      <c r="E421" s="58"/>
      <c r="F421" s="59"/>
      <c r="G421" s="57"/>
      <c r="H421" s="57"/>
      <c r="I421" s="59"/>
      <c r="J421" s="57"/>
      <c r="K421" s="57"/>
      <c r="L421" s="57"/>
      <c r="M421" s="58"/>
      <c r="N421" s="62"/>
      <c r="O421" s="57"/>
      <c r="P421" s="41"/>
      <c r="Q421" s="41"/>
      <c r="R421" s="41"/>
      <c r="S421" s="41"/>
      <c r="T421" s="60"/>
      <c r="U421" s="57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</row>
    <row r="422" customFormat="false" ht="15.75" hidden="false" customHeight="false" outlineLevel="0" collapsed="false">
      <c r="A422" s="23"/>
      <c r="B422" s="41"/>
      <c r="C422" s="57"/>
      <c r="D422" s="57"/>
      <c r="E422" s="58"/>
      <c r="F422" s="59"/>
      <c r="G422" s="57"/>
      <c r="H422" s="57"/>
      <c r="I422" s="59"/>
      <c r="J422" s="57"/>
      <c r="K422" s="57"/>
      <c r="L422" s="57"/>
      <c r="M422" s="58"/>
      <c r="N422" s="62"/>
      <c r="O422" s="57"/>
      <c r="P422" s="41"/>
      <c r="Q422" s="41"/>
      <c r="R422" s="41"/>
      <c r="S422" s="41"/>
      <c r="T422" s="60"/>
      <c r="U422" s="57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</row>
    <row r="423" customFormat="false" ht="15.75" hidden="false" customHeight="false" outlineLevel="0" collapsed="false">
      <c r="A423" s="23"/>
      <c r="B423" s="41"/>
      <c r="C423" s="57"/>
      <c r="D423" s="57"/>
      <c r="E423" s="58"/>
      <c r="F423" s="59"/>
      <c r="G423" s="57"/>
      <c r="H423" s="57"/>
      <c r="I423" s="59"/>
      <c r="J423" s="57"/>
      <c r="K423" s="57"/>
      <c r="L423" s="57"/>
      <c r="M423" s="58"/>
      <c r="N423" s="62"/>
      <c r="O423" s="57"/>
      <c r="P423" s="41"/>
      <c r="Q423" s="41"/>
      <c r="R423" s="41"/>
      <c r="S423" s="41"/>
      <c r="T423" s="60"/>
      <c r="U423" s="57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</row>
    <row r="424" customFormat="false" ht="15.75" hidden="false" customHeight="false" outlineLevel="0" collapsed="false">
      <c r="A424" s="23"/>
      <c r="B424" s="41"/>
      <c r="C424" s="57"/>
      <c r="D424" s="57"/>
      <c r="E424" s="58"/>
      <c r="F424" s="59"/>
      <c r="G424" s="57"/>
      <c r="H424" s="57"/>
      <c r="I424" s="59"/>
      <c r="J424" s="57"/>
      <c r="K424" s="57"/>
      <c r="L424" s="57"/>
      <c r="M424" s="58"/>
      <c r="N424" s="62"/>
      <c r="O424" s="57"/>
      <c r="P424" s="41"/>
      <c r="Q424" s="41"/>
      <c r="R424" s="41"/>
      <c r="S424" s="41"/>
      <c r="T424" s="60"/>
      <c r="U424" s="57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</row>
    <row r="425" customFormat="false" ht="15.75" hidden="false" customHeight="false" outlineLevel="0" collapsed="false">
      <c r="A425" s="23"/>
      <c r="B425" s="41"/>
      <c r="C425" s="57"/>
      <c r="D425" s="57"/>
      <c r="E425" s="58"/>
      <c r="F425" s="59"/>
      <c r="G425" s="57"/>
      <c r="H425" s="57"/>
      <c r="I425" s="59"/>
      <c r="J425" s="57"/>
      <c r="K425" s="57"/>
      <c r="L425" s="57"/>
      <c r="M425" s="58"/>
      <c r="N425" s="62"/>
      <c r="O425" s="57"/>
      <c r="P425" s="41"/>
      <c r="Q425" s="41"/>
      <c r="R425" s="41"/>
      <c r="S425" s="41"/>
      <c r="T425" s="60"/>
      <c r="U425" s="57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</row>
    <row r="426" customFormat="false" ht="15.75" hidden="false" customHeight="false" outlineLevel="0" collapsed="false">
      <c r="A426" s="23"/>
      <c r="B426" s="41"/>
      <c r="C426" s="57"/>
      <c r="D426" s="57"/>
      <c r="E426" s="58"/>
      <c r="F426" s="59"/>
      <c r="G426" s="57"/>
      <c r="H426" s="57"/>
      <c r="I426" s="59"/>
      <c r="J426" s="57"/>
      <c r="K426" s="57"/>
      <c r="L426" s="57"/>
      <c r="M426" s="58"/>
      <c r="N426" s="62"/>
      <c r="O426" s="57"/>
      <c r="P426" s="41"/>
      <c r="Q426" s="41"/>
      <c r="R426" s="41"/>
      <c r="S426" s="41"/>
      <c r="T426" s="60"/>
      <c r="U426" s="57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</row>
    <row r="427" customFormat="false" ht="15.75" hidden="false" customHeight="false" outlineLevel="0" collapsed="false">
      <c r="A427" s="23"/>
      <c r="B427" s="41"/>
      <c r="C427" s="57"/>
      <c r="D427" s="57"/>
      <c r="E427" s="58"/>
      <c r="F427" s="59"/>
      <c r="G427" s="57"/>
      <c r="H427" s="57"/>
      <c r="I427" s="59"/>
      <c r="J427" s="57"/>
      <c r="K427" s="57"/>
      <c r="L427" s="57"/>
      <c r="M427" s="58"/>
      <c r="N427" s="62"/>
      <c r="O427" s="57"/>
      <c r="P427" s="41"/>
      <c r="Q427" s="41"/>
      <c r="R427" s="41"/>
      <c r="S427" s="41"/>
      <c r="T427" s="60"/>
      <c r="U427" s="57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</row>
    <row r="428" customFormat="false" ht="15.75" hidden="false" customHeight="false" outlineLevel="0" collapsed="false">
      <c r="A428" s="23"/>
      <c r="B428" s="41"/>
      <c r="C428" s="57"/>
      <c r="D428" s="57"/>
      <c r="E428" s="58"/>
      <c r="F428" s="59"/>
      <c r="G428" s="57"/>
      <c r="H428" s="57"/>
      <c r="I428" s="59"/>
      <c r="J428" s="57"/>
      <c r="K428" s="57"/>
      <c r="L428" s="57"/>
      <c r="M428" s="58"/>
      <c r="N428" s="62"/>
      <c r="O428" s="57"/>
      <c r="P428" s="41"/>
      <c r="Q428" s="41"/>
      <c r="R428" s="41"/>
      <c r="S428" s="41"/>
      <c r="T428" s="60"/>
      <c r="U428" s="57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</row>
    <row r="429" customFormat="false" ht="15.75" hidden="false" customHeight="false" outlineLevel="0" collapsed="false">
      <c r="A429" s="23"/>
      <c r="B429" s="41"/>
      <c r="C429" s="57"/>
      <c r="D429" s="57"/>
      <c r="E429" s="58"/>
      <c r="F429" s="59"/>
      <c r="G429" s="57"/>
      <c r="H429" s="57"/>
      <c r="I429" s="59"/>
      <c r="J429" s="57"/>
      <c r="K429" s="57"/>
      <c r="L429" s="57"/>
      <c r="M429" s="58"/>
      <c r="N429" s="62"/>
      <c r="O429" s="57"/>
      <c r="P429" s="41"/>
      <c r="Q429" s="41"/>
      <c r="R429" s="41"/>
      <c r="S429" s="41"/>
      <c r="T429" s="60"/>
      <c r="U429" s="57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</row>
    <row r="430" customFormat="false" ht="15.75" hidden="false" customHeight="false" outlineLevel="0" collapsed="false">
      <c r="A430" s="23"/>
      <c r="B430" s="41"/>
      <c r="C430" s="57"/>
      <c r="D430" s="57"/>
      <c r="E430" s="58"/>
      <c r="F430" s="59"/>
      <c r="G430" s="57"/>
      <c r="H430" s="57"/>
      <c r="I430" s="59"/>
      <c r="J430" s="57"/>
      <c r="K430" s="57"/>
      <c r="L430" s="57"/>
      <c r="M430" s="58"/>
      <c r="N430" s="62"/>
      <c r="O430" s="57"/>
      <c r="P430" s="41"/>
      <c r="Q430" s="41"/>
      <c r="R430" s="41"/>
      <c r="S430" s="41"/>
      <c r="T430" s="60"/>
      <c r="U430" s="57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</row>
    <row r="431" customFormat="false" ht="15.75" hidden="false" customHeight="false" outlineLevel="0" collapsed="false">
      <c r="A431" s="23"/>
      <c r="B431" s="41"/>
      <c r="C431" s="57"/>
      <c r="D431" s="57"/>
      <c r="E431" s="58"/>
      <c r="F431" s="59"/>
      <c r="G431" s="57"/>
      <c r="H431" s="57"/>
      <c r="I431" s="59"/>
      <c r="J431" s="57"/>
      <c r="K431" s="57"/>
      <c r="L431" s="57"/>
      <c r="M431" s="58"/>
      <c r="N431" s="62"/>
      <c r="O431" s="57"/>
      <c r="P431" s="41"/>
      <c r="Q431" s="41"/>
      <c r="R431" s="41"/>
      <c r="S431" s="41"/>
      <c r="T431" s="60"/>
      <c r="U431" s="57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</row>
    <row r="432" customFormat="false" ht="15.75" hidden="false" customHeight="false" outlineLevel="0" collapsed="false">
      <c r="A432" s="23"/>
      <c r="B432" s="41"/>
      <c r="C432" s="57"/>
      <c r="D432" s="57"/>
      <c r="E432" s="58"/>
      <c r="F432" s="59"/>
      <c r="G432" s="57"/>
      <c r="H432" s="57"/>
      <c r="I432" s="59"/>
      <c r="J432" s="57"/>
      <c r="K432" s="57"/>
      <c r="L432" s="57"/>
      <c r="M432" s="58"/>
      <c r="N432" s="62"/>
      <c r="O432" s="57"/>
      <c r="P432" s="41"/>
      <c r="Q432" s="41"/>
      <c r="R432" s="41"/>
      <c r="S432" s="41"/>
      <c r="T432" s="60"/>
      <c r="U432" s="57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</row>
    <row r="433" customFormat="false" ht="15.75" hidden="false" customHeight="false" outlineLevel="0" collapsed="false">
      <c r="A433" s="23"/>
      <c r="B433" s="41"/>
      <c r="C433" s="57"/>
      <c r="D433" s="57"/>
      <c r="E433" s="58"/>
      <c r="F433" s="59"/>
      <c r="G433" s="57"/>
      <c r="H433" s="57"/>
      <c r="I433" s="59"/>
      <c r="J433" s="57"/>
      <c r="K433" s="57"/>
      <c r="L433" s="57"/>
      <c r="M433" s="58"/>
      <c r="N433" s="62"/>
      <c r="O433" s="57"/>
      <c r="P433" s="41"/>
      <c r="Q433" s="41"/>
      <c r="R433" s="41"/>
      <c r="S433" s="41"/>
      <c r="T433" s="60"/>
      <c r="U433" s="57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</row>
    <row r="434" customFormat="false" ht="15.75" hidden="false" customHeight="false" outlineLevel="0" collapsed="false">
      <c r="A434" s="23"/>
      <c r="B434" s="41"/>
      <c r="C434" s="57"/>
      <c r="D434" s="57"/>
      <c r="E434" s="58"/>
      <c r="F434" s="59"/>
      <c r="G434" s="57"/>
      <c r="H434" s="57"/>
      <c r="I434" s="59"/>
      <c r="J434" s="57"/>
      <c r="K434" s="57"/>
      <c r="L434" s="57"/>
      <c r="M434" s="58"/>
      <c r="N434" s="62"/>
      <c r="O434" s="57"/>
      <c r="P434" s="41"/>
      <c r="Q434" s="41"/>
      <c r="R434" s="41"/>
      <c r="S434" s="41"/>
      <c r="T434" s="60"/>
      <c r="U434" s="57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</row>
    <row r="435" customFormat="false" ht="15.75" hidden="false" customHeight="false" outlineLevel="0" collapsed="false">
      <c r="A435" s="23"/>
      <c r="B435" s="41"/>
      <c r="C435" s="57"/>
      <c r="D435" s="57"/>
      <c r="E435" s="58"/>
      <c r="F435" s="59"/>
      <c r="G435" s="57"/>
      <c r="H435" s="57"/>
      <c r="I435" s="59"/>
      <c r="J435" s="57"/>
      <c r="K435" s="57"/>
      <c r="L435" s="57"/>
      <c r="M435" s="58"/>
      <c r="N435" s="62"/>
      <c r="O435" s="57"/>
      <c r="P435" s="41"/>
      <c r="Q435" s="41"/>
      <c r="R435" s="41"/>
      <c r="S435" s="41"/>
      <c r="T435" s="60"/>
      <c r="U435" s="57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</row>
    <row r="436" customFormat="false" ht="15.75" hidden="false" customHeight="false" outlineLevel="0" collapsed="false">
      <c r="A436" s="23"/>
      <c r="B436" s="41"/>
      <c r="C436" s="57"/>
      <c r="D436" s="57"/>
      <c r="E436" s="58"/>
      <c r="F436" s="59"/>
      <c r="G436" s="57"/>
      <c r="H436" s="57"/>
      <c r="I436" s="59"/>
      <c r="J436" s="57"/>
      <c r="K436" s="57"/>
      <c r="L436" s="57"/>
      <c r="M436" s="58"/>
      <c r="N436" s="62"/>
      <c r="O436" s="57"/>
      <c r="P436" s="41"/>
      <c r="Q436" s="41"/>
      <c r="R436" s="41"/>
      <c r="S436" s="41"/>
      <c r="T436" s="60"/>
      <c r="U436" s="57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</row>
    <row r="437" customFormat="false" ht="15.75" hidden="false" customHeight="false" outlineLevel="0" collapsed="false">
      <c r="A437" s="23"/>
      <c r="B437" s="41"/>
      <c r="C437" s="57"/>
      <c r="D437" s="57"/>
      <c r="E437" s="58"/>
      <c r="F437" s="59"/>
      <c r="G437" s="57"/>
      <c r="H437" s="57"/>
      <c r="I437" s="59"/>
      <c r="J437" s="57"/>
      <c r="K437" s="57"/>
      <c r="L437" s="57"/>
      <c r="M437" s="58"/>
      <c r="N437" s="62"/>
      <c r="O437" s="57"/>
      <c r="P437" s="41"/>
      <c r="Q437" s="41"/>
      <c r="R437" s="41"/>
      <c r="S437" s="41"/>
      <c r="T437" s="60"/>
      <c r="U437" s="57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</row>
    <row r="438" customFormat="false" ht="15.75" hidden="false" customHeight="false" outlineLevel="0" collapsed="false">
      <c r="A438" s="23"/>
      <c r="B438" s="41"/>
      <c r="C438" s="57"/>
      <c r="D438" s="57"/>
      <c r="E438" s="58"/>
      <c r="F438" s="59"/>
      <c r="G438" s="57"/>
      <c r="H438" s="57"/>
      <c r="I438" s="59"/>
      <c r="J438" s="57"/>
      <c r="K438" s="57"/>
      <c r="L438" s="57"/>
      <c r="M438" s="58"/>
      <c r="N438" s="62"/>
      <c r="O438" s="57"/>
      <c r="P438" s="41"/>
      <c r="Q438" s="41"/>
      <c r="R438" s="41"/>
      <c r="S438" s="41"/>
      <c r="T438" s="60"/>
      <c r="U438" s="57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</row>
    <row r="439" customFormat="false" ht="15.75" hidden="false" customHeight="false" outlineLevel="0" collapsed="false">
      <c r="A439" s="23"/>
      <c r="B439" s="41"/>
      <c r="C439" s="57"/>
      <c r="D439" s="57"/>
      <c r="E439" s="58"/>
      <c r="F439" s="59"/>
      <c r="G439" s="57"/>
      <c r="H439" s="57"/>
      <c r="I439" s="59"/>
      <c r="J439" s="57"/>
      <c r="K439" s="57"/>
      <c r="L439" s="57"/>
      <c r="M439" s="58"/>
      <c r="N439" s="62"/>
      <c r="O439" s="57"/>
      <c r="P439" s="41"/>
      <c r="Q439" s="41"/>
      <c r="R439" s="41"/>
      <c r="S439" s="41"/>
      <c r="T439" s="60"/>
      <c r="U439" s="57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</row>
    <row r="440" customFormat="false" ht="15.75" hidden="false" customHeight="false" outlineLevel="0" collapsed="false">
      <c r="A440" s="23"/>
      <c r="B440" s="41"/>
      <c r="C440" s="57"/>
      <c r="D440" s="57"/>
      <c r="E440" s="58"/>
      <c r="F440" s="59"/>
      <c r="G440" s="57"/>
      <c r="H440" s="57"/>
      <c r="I440" s="59"/>
      <c r="J440" s="57"/>
      <c r="K440" s="57"/>
      <c r="L440" s="57"/>
      <c r="M440" s="58"/>
      <c r="N440" s="62"/>
      <c r="O440" s="57"/>
      <c r="P440" s="41"/>
      <c r="Q440" s="41"/>
      <c r="R440" s="41"/>
      <c r="S440" s="41"/>
      <c r="T440" s="60"/>
      <c r="U440" s="57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</row>
    <row r="441" customFormat="false" ht="15.75" hidden="false" customHeight="false" outlineLevel="0" collapsed="false">
      <c r="A441" s="23"/>
      <c r="B441" s="41"/>
      <c r="C441" s="57"/>
      <c r="D441" s="57"/>
      <c r="E441" s="58"/>
      <c r="F441" s="59"/>
      <c r="G441" s="57"/>
      <c r="H441" s="57"/>
      <c r="I441" s="59"/>
      <c r="J441" s="57"/>
      <c r="K441" s="57"/>
      <c r="L441" s="57"/>
      <c r="M441" s="58"/>
      <c r="N441" s="62"/>
      <c r="O441" s="57"/>
      <c r="P441" s="41"/>
      <c r="Q441" s="41"/>
      <c r="R441" s="41"/>
      <c r="S441" s="41"/>
      <c r="T441" s="60"/>
      <c r="U441" s="57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</row>
    <row r="442" customFormat="false" ht="15.75" hidden="false" customHeight="false" outlineLevel="0" collapsed="false">
      <c r="A442" s="23"/>
      <c r="B442" s="41"/>
      <c r="C442" s="57"/>
      <c r="D442" s="57"/>
      <c r="E442" s="58"/>
      <c r="F442" s="59"/>
      <c r="G442" s="57"/>
      <c r="H442" s="57"/>
      <c r="I442" s="59"/>
      <c r="J442" s="57"/>
      <c r="K442" s="57"/>
      <c r="L442" s="57"/>
      <c r="M442" s="58"/>
      <c r="N442" s="62"/>
      <c r="O442" s="57"/>
      <c r="P442" s="41"/>
      <c r="Q442" s="41"/>
      <c r="R442" s="41"/>
      <c r="S442" s="41"/>
      <c r="T442" s="60"/>
      <c r="U442" s="57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</row>
    <row r="443" customFormat="false" ht="15.75" hidden="false" customHeight="false" outlineLevel="0" collapsed="false">
      <c r="A443" s="23"/>
      <c r="B443" s="41"/>
      <c r="C443" s="57"/>
      <c r="D443" s="57"/>
      <c r="E443" s="58"/>
      <c r="F443" s="59"/>
      <c r="G443" s="57"/>
      <c r="H443" s="57"/>
      <c r="I443" s="59"/>
      <c r="J443" s="57"/>
      <c r="K443" s="57"/>
      <c r="L443" s="57"/>
      <c r="M443" s="58"/>
      <c r="N443" s="62"/>
      <c r="O443" s="57"/>
      <c r="P443" s="41"/>
      <c r="Q443" s="41"/>
      <c r="R443" s="41"/>
      <c r="S443" s="41"/>
      <c r="T443" s="60"/>
      <c r="U443" s="57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</row>
    <row r="444" customFormat="false" ht="15.75" hidden="false" customHeight="false" outlineLevel="0" collapsed="false">
      <c r="A444" s="23"/>
      <c r="B444" s="41"/>
      <c r="C444" s="57"/>
      <c r="D444" s="57"/>
      <c r="E444" s="58"/>
      <c r="F444" s="59"/>
      <c r="G444" s="57"/>
      <c r="H444" s="57"/>
      <c r="I444" s="59"/>
      <c r="J444" s="57"/>
      <c r="K444" s="57"/>
      <c r="L444" s="57"/>
      <c r="M444" s="58"/>
      <c r="N444" s="62"/>
      <c r="O444" s="57"/>
      <c r="P444" s="41"/>
      <c r="Q444" s="41"/>
      <c r="R444" s="41"/>
      <c r="S444" s="41"/>
      <c r="T444" s="60"/>
      <c r="U444" s="57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</row>
    <row r="445" customFormat="false" ht="15.75" hidden="false" customHeight="false" outlineLevel="0" collapsed="false">
      <c r="A445" s="23"/>
      <c r="B445" s="41"/>
      <c r="C445" s="57"/>
      <c r="D445" s="57"/>
      <c r="E445" s="58"/>
      <c r="F445" s="59"/>
      <c r="G445" s="57"/>
      <c r="H445" s="57"/>
      <c r="I445" s="59"/>
      <c r="J445" s="57"/>
      <c r="K445" s="57"/>
      <c r="L445" s="57"/>
      <c r="M445" s="58"/>
      <c r="N445" s="62"/>
      <c r="O445" s="57"/>
      <c r="P445" s="41"/>
      <c r="Q445" s="41"/>
      <c r="R445" s="41"/>
      <c r="S445" s="41"/>
      <c r="T445" s="60"/>
      <c r="U445" s="57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</row>
    <row r="446" customFormat="false" ht="15.75" hidden="false" customHeight="false" outlineLevel="0" collapsed="false">
      <c r="A446" s="23"/>
      <c r="B446" s="41"/>
      <c r="C446" s="57"/>
      <c r="D446" s="57"/>
      <c r="E446" s="58"/>
      <c r="F446" s="59"/>
      <c r="G446" s="57"/>
      <c r="H446" s="57"/>
      <c r="I446" s="59"/>
      <c r="J446" s="57"/>
      <c r="K446" s="57"/>
      <c r="L446" s="57"/>
      <c r="M446" s="58"/>
      <c r="N446" s="62"/>
      <c r="O446" s="57"/>
      <c r="P446" s="41"/>
      <c r="Q446" s="41"/>
      <c r="R446" s="41"/>
      <c r="S446" s="41"/>
      <c r="T446" s="60"/>
      <c r="U446" s="57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</row>
    <row r="447" customFormat="false" ht="15.75" hidden="false" customHeight="false" outlineLevel="0" collapsed="false">
      <c r="A447" s="23"/>
      <c r="B447" s="41"/>
      <c r="C447" s="57"/>
      <c r="D447" s="57"/>
      <c r="E447" s="58"/>
      <c r="F447" s="59"/>
      <c r="G447" s="57"/>
      <c r="H447" s="57"/>
      <c r="I447" s="59"/>
      <c r="J447" s="57"/>
      <c r="K447" s="57"/>
      <c r="L447" s="57"/>
      <c r="M447" s="58"/>
      <c r="N447" s="62"/>
      <c r="O447" s="57"/>
      <c r="P447" s="41"/>
      <c r="Q447" s="41"/>
      <c r="R447" s="41"/>
      <c r="S447" s="41"/>
      <c r="T447" s="60"/>
      <c r="U447" s="57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</row>
    <row r="448" customFormat="false" ht="15.75" hidden="false" customHeight="false" outlineLevel="0" collapsed="false">
      <c r="A448" s="23"/>
      <c r="B448" s="41"/>
      <c r="C448" s="57"/>
      <c r="D448" s="57"/>
      <c r="E448" s="58"/>
      <c r="F448" s="59"/>
      <c r="G448" s="57"/>
      <c r="H448" s="57"/>
      <c r="I448" s="59"/>
      <c r="J448" s="57"/>
      <c r="K448" s="57"/>
      <c r="L448" s="57"/>
      <c r="M448" s="58"/>
      <c r="N448" s="62"/>
      <c r="O448" s="57"/>
      <c r="P448" s="41"/>
      <c r="Q448" s="41"/>
      <c r="R448" s="41"/>
      <c r="S448" s="41"/>
      <c r="T448" s="60"/>
      <c r="U448" s="57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</row>
    <row r="449" customFormat="false" ht="15.75" hidden="false" customHeight="false" outlineLevel="0" collapsed="false">
      <c r="A449" s="23"/>
      <c r="B449" s="41"/>
      <c r="C449" s="57"/>
      <c r="D449" s="57"/>
      <c r="E449" s="58"/>
      <c r="F449" s="59"/>
      <c r="G449" s="57"/>
      <c r="H449" s="57"/>
      <c r="I449" s="59"/>
      <c r="J449" s="57"/>
      <c r="K449" s="57"/>
      <c r="L449" s="57"/>
      <c r="M449" s="58"/>
      <c r="N449" s="62"/>
      <c r="O449" s="57"/>
      <c r="P449" s="41"/>
      <c r="Q449" s="41"/>
      <c r="R449" s="41"/>
      <c r="S449" s="41"/>
      <c r="T449" s="60"/>
      <c r="U449" s="57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</row>
    <row r="450" customFormat="false" ht="15.75" hidden="false" customHeight="false" outlineLevel="0" collapsed="false">
      <c r="A450" s="23"/>
      <c r="B450" s="41"/>
      <c r="C450" s="57"/>
      <c r="D450" s="57"/>
      <c r="E450" s="58"/>
      <c r="F450" s="59"/>
      <c r="G450" s="57"/>
      <c r="H450" s="57"/>
      <c r="I450" s="59"/>
      <c r="J450" s="57"/>
      <c r="K450" s="57"/>
      <c r="L450" s="57"/>
      <c r="M450" s="58"/>
      <c r="N450" s="62"/>
      <c r="O450" s="57"/>
      <c r="P450" s="41"/>
      <c r="Q450" s="41"/>
      <c r="R450" s="41"/>
      <c r="S450" s="41"/>
      <c r="T450" s="60"/>
      <c r="U450" s="57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</row>
    <row r="451" customFormat="false" ht="15.75" hidden="false" customHeight="false" outlineLevel="0" collapsed="false">
      <c r="A451" s="23"/>
      <c r="B451" s="41"/>
      <c r="C451" s="57"/>
      <c r="D451" s="57"/>
      <c r="E451" s="58"/>
      <c r="F451" s="59"/>
      <c r="G451" s="57"/>
      <c r="H451" s="57"/>
      <c r="I451" s="59"/>
      <c r="J451" s="57"/>
      <c r="K451" s="57"/>
      <c r="L451" s="57"/>
      <c r="M451" s="58"/>
      <c r="N451" s="62"/>
      <c r="O451" s="57"/>
      <c r="P451" s="41"/>
      <c r="Q451" s="41"/>
      <c r="R451" s="41"/>
      <c r="S451" s="41"/>
      <c r="T451" s="60"/>
      <c r="U451" s="57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</row>
    <row r="452" customFormat="false" ht="15.75" hidden="false" customHeight="false" outlineLevel="0" collapsed="false">
      <c r="A452" s="23"/>
      <c r="B452" s="41"/>
      <c r="C452" s="57"/>
      <c r="D452" s="57"/>
      <c r="E452" s="58"/>
      <c r="F452" s="59"/>
      <c r="G452" s="57"/>
      <c r="H452" s="57"/>
      <c r="I452" s="59"/>
      <c r="J452" s="57"/>
      <c r="K452" s="57"/>
      <c r="L452" s="57"/>
      <c r="M452" s="58"/>
      <c r="N452" s="62"/>
      <c r="O452" s="57"/>
      <c r="P452" s="41"/>
      <c r="Q452" s="41"/>
      <c r="R452" s="41"/>
      <c r="S452" s="41"/>
      <c r="T452" s="60"/>
      <c r="U452" s="57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</row>
    <row r="453" customFormat="false" ht="15.75" hidden="false" customHeight="false" outlineLevel="0" collapsed="false">
      <c r="A453" s="23"/>
      <c r="B453" s="41"/>
      <c r="C453" s="57"/>
      <c r="D453" s="57"/>
      <c r="E453" s="58"/>
      <c r="F453" s="59"/>
      <c r="G453" s="57"/>
      <c r="H453" s="57"/>
      <c r="I453" s="59"/>
      <c r="J453" s="57"/>
      <c r="K453" s="57"/>
      <c r="L453" s="57"/>
      <c r="M453" s="58"/>
      <c r="N453" s="62"/>
      <c r="O453" s="57"/>
      <c r="P453" s="41"/>
      <c r="Q453" s="41"/>
      <c r="R453" s="41"/>
      <c r="S453" s="41"/>
      <c r="T453" s="60"/>
      <c r="U453" s="57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</row>
    <row r="454" customFormat="false" ht="15.75" hidden="false" customHeight="false" outlineLevel="0" collapsed="false">
      <c r="A454" s="23"/>
      <c r="B454" s="41"/>
      <c r="C454" s="57"/>
      <c r="D454" s="57"/>
      <c r="E454" s="58"/>
      <c r="F454" s="59"/>
      <c r="G454" s="57"/>
      <c r="H454" s="57"/>
      <c r="I454" s="59"/>
      <c r="J454" s="57"/>
      <c r="K454" s="57"/>
      <c r="L454" s="57"/>
      <c r="M454" s="58"/>
      <c r="N454" s="62"/>
      <c r="O454" s="57"/>
      <c r="P454" s="41"/>
      <c r="Q454" s="41"/>
      <c r="R454" s="41"/>
      <c r="S454" s="41"/>
      <c r="T454" s="60"/>
      <c r="U454" s="57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</row>
    <row r="455" customFormat="false" ht="15.75" hidden="false" customHeight="false" outlineLevel="0" collapsed="false">
      <c r="A455" s="23"/>
      <c r="B455" s="41"/>
      <c r="C455" s="57"/>
      <c r="D455" s="57"/>
      <c r="E455" s="58"/>
      <c r="F455" s="59"/>
      <c r="G455" s="57"/>
      <c r="H455" s="57"/>
      <c r="I455" s="59"/>
      <c r="J455" s="57"/>
      <c r="K455" s="57"/>
      <c r="L455" s="57"/>
      <c r="M455" s="58"/>
      <c r="N455" s="62"/>
      <c r="O455" s="57"/>
      <c r="P455" s="41"/>
      <c r="Q455" s="41"/>
      <c r="R455" s="41"/>
      <c r="S455" s="41"/>
      <c r="T455" s="60"/>
      <c r="U455" s="57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</row>
    <row r="456" customFormat="false" ht="15.75" hidden="false" customHeight="false" outlineLevel="0" collapsed="false">
      <c r="A456" s="23"/>
      <c r="B456" s="41"/>
      <c r="C456" s="57"/>
      <c r="D456" s="57"/>
      <c r="E456" s="58"/>
      <c r="F456" s="59"/>
      <c r="G456" s="57"/>
      <c r="H456" s="57"/>
      <c r="I456" s="59"/>
      <c r="J456" s="57"/>
      <c r="K456" s="57"/>
      <c r="L456" s="57"/>
      <c r="M456" s="58"/>
      <c r="N456" s="62"/>
      <c r="O456" s="57"/>
      <c r="P456" s="41"/>
      <c r="Q456" s="41"/>
      <c r="R456" s="41"/>
      <c r="S456" s="41"/>
      <c r="T456" s="60"/>
      <c r="U456" s="57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</row>
    <row r="457" customFormat="false" ht="15.75" hidden="false" customHeight="false" outlineLevel="0" collapsed="false">
      <c r="A457" s="23"/>
      <c r="B457" s="41"/>
      <c r="C457" s="57"/>
      <c r="D457" s="57"/>
      <c r="E457" s="58"/>
      <c r="F457" s="59"/>
      <c r="G457" s="57"/>
      <c r="H457" s="57"/>
      <c r="I457" s="59"/>
      <c r="J457" s="57"/>
      <c r="K457" s="57"/>
      <c r="L457" s="57"/>
      <c r="M457" s="58"/>
      <c r="N457" s="62"/>
      <c r="O457" s="57"/>
      <c r="P457" s="41"/>
      <c r="Q457" s="41"/>
      <c r="R457" s="41"/>
      <c r="S457" s="41"/>
      <c r="T457" s="60"/>
      <c r="U457" s="57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</row>
    <row r="458" customFormat="false" ht="15.75" hidden="false" customHeight="false" outlineLevel="0" collapsed="false">
      <c r="A458" s="23"/>
      <c r="B458" s="41"/>
      <c r="C458" s="57"/>
      <c r="D458" s="57"/>
      <c r="E458" s="58"/>
      <c r="F458" s="59"/>
      <c r="G458" s="57"/>
      <c r="H458" s="57"/>
      <c r="I458" s="59"/>
      <c r="J458" s="57"/>
      <c r="K458" s="57"/>
      <c r="L458" s="57"/>
      <c r="M458" s="58"/>
      <c r="N458" s="62"/>
      <c r="O458" s="57"/>
      <c r="P458" s="41"/>
      <c r="Q458" s="41"/>
      <c r="R458" s="41"/>
      <c r="S458" s="41"/>
      <c r="T458" s="60"/>
      <c r="U458" s="57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</row>
    <row r="459" customFormat="false" ht="15.75" hidden="false" customHeight="false" outlineLevel="0" collapsed="false">
      <c r="A459" s="23"/>
      <c r="B459" s="41"/>
      <c r="C459" s="57"/>
      <c r="D459" s="57"/>
      <c r="E459" s="58"/>
      <c r="F459" s="59"/>
      <c r="G459" s="57"/>
      <c r="H459" s="57"/>
      <c r="I459" s="59"/>
      <c r="J459" s="57"/>
      <c r="K459" s="57"/>
      <c r="L459" s="57"/>
      <c r="M459" s="58"/>
      <c r="N459" s="62"/>
      <c r="O459" s="57"/>
      <c r="P459" s="41"/>
      <c r="Q459" s="41"/>
      <c r="R459" s="41"/>
      <c r="S459" s="41"/>
      <c r="T459" s="60"/>
      <c r="U459" s="57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</row>
    <row r="460" customFormat="false" ht="15.75" hidden="false" customHeight="false" outlineLevel="0" collapsed="false">
      <c r="A460" s="23"/>
      <c r="B460" s="41"/>
      <c r="C460" s="57"/>
      <c r="D460" s="57"/>
      <c r="E460" s="58"/>
      <c r="F460" s="59"/>
      <c r="G460" s="57"/>
      <c r="H460" s="57"/>
      <c r="I460" s="59"/>
      <c r="J460" s="57"/>
      <c r="K460" s="57"/>
      <c r="L460" s="57"/>
      <c r="M460" s="58"/>
      <c r="N460" s="62"/>
      <c r="O460" s="57"/>
      <c r="P460" s="41"/>
      <c r="Q460" s="41"/>
      <c r="R460" s="41"/>
      <c r="S460" s="41"/>
      <c r="T460" s="60"/>
      <c r="U460" s="57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</row>
    <row r="461" customFormat="false" ht="15.75" hidden="false" customHeight="false" outlineLevel="0" collapsed="false">
      <c r="A461" s="23"/>
      <c r="B461" s="41"/>
      <c r="C461" s="57"/>
      <c r="D461" s="57"/>
      <c r="E461" s="58"/>
      <c r="F461" s="59"/>
      <c r="G461" s="57"/>
      <c r="H461" s="57"/>
      <c r="I461" s="59"/>
      <c r="J461" s="57"/>
      <c r="K461" s="57"/>
      <c r="L461" s="57"/>
      <c r="M461" s="58"/>
      <c r="N461" s="62"/>
      <c r="O461" s="57"/>
      <c r="P461" s="41"/>
      <c r="Q461" s="41"/>
      <c r="R461" s="41"/>
      <c r="S461" s="41"/>
      <c r="T461" s="60"/>
      <c r="U461" s="57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</row>
    <row r="462" customFormat="false" ht="15.75" hidden="false" customHeight="false" outlineLevel="0" collapsed="false">
      <c r="A462" s="23"/>
      <c r="B462" s="41"/>
      <c r="C462" s="57"/>
      <c r="D462" s="57"/>
      <c r="E462" s="58"/>
      <c r="F462" s="59"/>
      <c r="G462" s="57"/>
      <c r="H462" s="57"/>
      <c r="I462" s="59"/>
      <c r="J462" s="57"/>
      <c r="K462" s="57"/>
      <c r="L462" s="57"/>
      <c r="M462" s="58"/>
      <c r="N462" s="62"/>
      <c r="O462" s="57"/>
      <c r="P462" s="41"/>
      <c r="Q462" s="41"/>
      <c r="R462" s="41"/>
      <c r="S462" s="41"/>
      <c r="T462" s="60"/>
      <c r="U462" s="57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</row>
    <row r="463" customFormat="false" ht="15.75" hidden="false" customHeight="false" outlineLevel="0" collapsed="false">
      <c r="A463" s="23"/>
      <c r="B463" s="41"/>
      <c r="C463" s="57"/>
      <c r="D463" s="57"/>
      <c r="E463" s="58"/>
      <c r="F463" s="59"/>
      <c r="G463" s="57"/>
      <c r="H463" s="57"/>
      <c r="I463" s="59"/>
      <c r="J463" s="57"/>
      <c r="K463" s="57"/>
      <c r="L463" s="57"/>
      <c r="M463" s="58"/>
      <c r="N463" s="62"/>
      <c r="O463" s="57"/>
      <c r="P463" s="41"/>
      <c r="Q463" s="41"/>
      <c r="R463" s="41"/>
      <c r="S463" s="41"/>
      <c r="T463" s="60"/>
      <c r="U463" s="57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</row>
    <row r="464" customFormat="false" ht="15.75" hidden="false" customHeight="false" outlineLevel="0" collapsed="false">
      <c r="A464" s="23"/>
      <c r="B464" s="41"/>
      <c r="C464" s="57"/>
      <c r="D464" s="57"/>
      <c r="E464" s="58"/>
      <c r="F464" s="59"/>
      <c r="G464" s="57"/>
      <c r="H464" s="57"/>
      <c r="I464" s="59"/>
      <c r="J464" s="57"/>
      <c r="K464" s="57"/>
      <c r="L464" s="57"/>
      <c r="M464" s="58"/>
      <c r="N464" s="62"/>
      <c r="O464" s="57"/>
      <c r="P464" s="41"/>
      <c r="Q464" s="41"/>
      <c r="R464" s="41"/>
      <c r="S464" s="41"/>
      <c r="T464" s="60"/>
      <c r="U464" s="57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</row>
    <row r="465" customFormat="false" ht="15.75" hidden="false" customHeight="false" outlineLevel="0" collapsed="false">
      <c r="A465" s="23"/>
      <c r="B465" s="41"/>
      <c r="C465" s="57"/>
      <c r="D465" s="57"/>
      <c r="E465" s="58"/>
      <c r="F465" s="59"/>
      <c r="G465" s="57"/>
      <c r="H465" s="57"/>
      <c r="I465" s="59"/>
      <c r="J465" s="57"/>
      <c r="K465" s="57"/>
      <c r="L465" s="57"/>
      <c r="M465" s="58"/>
      <c r="N465" s="62"/>
      <c r="O465" s="57"/>
      <c r="P465" s="41"/>
      <c r="Q465" s="41"/>
      <c r="R465" s="41"/>
      <c r="S465" s="41"/>
      <c r="T465" s="60"/>
      <c r="U465" s="57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</row>
    <row r="466" customFormat="false" ht="15.75" hidden="false" customHeight="false" outlineLevel="0" collapsed="false">
      <c r="A466" s="23"/>
      <c r="B466" s="41"/>
      <c r="C466" s="57"/>
      <c r="D466" s="57"/>
      <c r="E466" s="58"/>
      <c r="F466" s="59"/>
      <c r="G466" s="57"/>
      <c r="H466" s="57"/>
      <c r="I466" s="59"/>
      <c r="J466" s="57"/>
      <c r="K466" s="57"/>
      <c r="L466" s="57"/>
      <c r="M466" s="58"/>
      <c r="N466" s="62"/>
      <c r="O466" s="57"/>
      <c r="P466" s="41"/>
      <c r="Q466" s="41"/>
      <c r="R466" s="41"/>
      <c r="S466" s="41"/>
      <c r="T466" s="60"/>
      <c r="U466" s="57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</row>
    <row r="467" customFormat="false" ht="15.75" hidden="false" customHeight="false" outlineLevel="0" collapsed="false">
      <c r="A467" s="23"/>
      <c r="B467" s="41"/>
      <c r="C467" s="57"/>
      <c r="D467" s="57"/>
      <c r="E467" s="58"/>
      <c r="F467" s="59"/>
      <c r="G467" s="57"/>
      <c r="H467" s="57"/>
      <c r="I467" s="59"/>
      <c r="J467" s="57"/>
      <c r="K467" s="57"/>
      <c r="L467" s="57"/>
      <c r="M467" s="58"/>
      <c r="N467" s="62"/>
      <c r="O467" s="57"/>
      <c r="P467" s="41"/>
      <c r="Q467" s="41"/>
      <c r="R467" s="41"/>
      <c r="S467" s="41"/>
      <c r="T467" s="60"/>
      <c r="U467" s="57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</row>
    <row r="468" customFormat="false" ht="15.75" hidden="false" customHeight="false" outlineLevel="0" collapsed="false">
      <c r="A468" s="23"/>
      <c r="B468" s="41"/>
      <c r="C468" s="57"/>
      <c r="D468" s="57"/>
      <c r="E468" s="58"/>
      <c r="F468" s="59"/>
      <c r="G468" s="57"/>
      <c r="H468" s="57"/>
      <c r="I468" s="59"/>
      <c r="J468" s="57"/>
      <c r="K468" s="57"/>
      <c r="L468" s="57"/>
      <c r="M468" s="58"/>
      <c r="N468" s="62"/>
      <c r="O468" s="57"/>
      <c r="P468" s="41"/>
      <c r="Q468" s="41"/>
      <c r="R468" s="41"/>
      <c r="S468" s="41"/>
      <c r="T468" s="60"/>
      <c r="U468" s="57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</row>
    <row r="469" customFormat="false" ht="15.75" hidden="false" customHeight="false" outlineLevel="0" collapsed="false">
      <c r="A469" s="23"/>
      <c r="B469" s="41"/>
      <c r="C469" s="57"/>
      <c r="D469" s="57"/>
      <c r="E469" s="58"/>
      <c r="F469" s="59"/>
      <c r="G469" s="57"/>
      <c r="H469" s="57"/>
      <c r="I469" s="59"/>
      <c r="J469" s="57"/>
      <c r="K469" s="57"/>
      <c r="L469" s="57"/>
      <c r="M469" s="58"/>
      <c r="N469" s="62"/>
      <c r="O469" s="57"/>
      <c r="P469" s="41"/>
      <c r="Q469" s="41"/>
      <c r="R469" s="41"/>
      <c r="S469" s="41"/>
      <c r="T469" s="60"/>
      <c r="U469" s="57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</row>
    <row r="470" customFormat="false" ht="15.75" hidden="false" customHeight="false" outlineLevel="0" collapsed="false">
      <c r="A470" s="23"/>
      <c r="B470" s="41"/>
      <c r="C470" s="57"/>
      <c r="D470" s="57"/>
      <c r="E470" s="58"/>
      <c r="F470" s="59"/>
      <c r="G470" s="57"/>
      <c r="H470" s="57"/>
      <c r="I470" s="59"/>
      <c r="J470" s="57"/>
      <c r="K470" s="57"/>
      <c r="L470" s="57"/>
      <c r="M470" s="58"/>
      <c r="N470" s="62"/>
      <c r="O470" s="57"/>
      <c r="P470" s="41"/>
      <c r="Q470" s="41"/>
      <c r="R470" s="41"/>
      <c r="S470" s="41"/>
      <c r="T470" s="60"/>
      <c r="U470" s="57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</row>
    <row r="471" customFormat="false" ht="15.75" hidden="false" customHeight="false" outlineLevel="0" collapsed="false">
      <c r="A471" s="23"/>
      <c r="B471" s="41"/>
      <c r="C471" s="57"/>
      <c r="D471" s="57"/>
      <c r="E471" s="58"/>
      <c r="F471" s="59"/>
      <c r="G471" s="57"/>
      <c r="H471" s="57"/>
      <c r="I471" s="59"/>
      <c r="J471" s="57"/>
      <c r="K471" s="57"/>
      <c r="L471" s="57"/>
      <c r="M471" s="58"/>
      <c r="N471" s="62"/>
      <c r="O471" s="57"/>
      <c r="P471" s="41"/>
      <c r="Q471" s="41"/>
      <c r="R471" s="41"/>
      <c r="S471" s="41"/>
      <c r="T471" s="60"/>
      <c r="U471" s="57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</row>
    <row r="472" customFormat="false" ht="15.75" hidden="false" customHeight="false" outlineLevel="0" collapsed="false">
      <c r="A472" s="23"/>
      <c r="B472" s="41"/>
      <c r="C472" s="57"/>
      <c r="D472" s="57"/>
      <c r="E472" s="58"/>
      <c r="F472" s="59"/>
      <c r="G472" s="57"/>
      <c r="H472" s="57"/>
      <c r="I472" s="59"/>
      <c r="J472" s="57"/>
      <c r="K472" s="57"/>
      <c r="L472" s="57"/>
      <c r="M472" s="58"/>
      <c r="N472" s="62"/>
      <c r="O472" s="57"/>
      <c r="P472" s="41"/>
      <c r="Q472" s="41"/>
      <c r="R472" s="41"/>
      <c r="S472" s="41"/>
      <c r="T472" s="60"/>
      <c r="U472" s="57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</row>
    <row r="473" customFormat="false" ht="15.75" hidden="false" customHeight="false" outlineLevel="0" collapsed="false">
      <c r="A473" s="23"/>
      <c r="B473" s="41"/>
      <c r="C473" s="57"/>
      <c r="D473" s="57"/>
      <c r="E473" s="58"/>
      <c r="F473" s="59"/>
      <c r="G473" s="57"/>
      <c r="H473" s="57"/>
      <c r="I473" s="59"/>
      <c r="J473" s="57"/>
      <c r="K473" s="57"/>
      <c r="L473" s="57"/>
      <c r="M473" s="58"/>
      <c r="N473" s="62"/>
      <c r="O473" s="57"/>
      <c r="P473" s="41"/>
      <c r="Q473" s="41"/>
      <c r="R473" s="41"/>
      <c r="S473" s="41"/>
      <c r="T473" s="60"/>
      <c r="U473" s="57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</row>
    <row r="474" customFormat="false" ht="15.75" hidden="false" customHeight="false" outlineLevel="0" collapsed="false">
      <c r="A474" s="23"/>
      <c r="B474" s="41"/>
      <c r="C474" s="57"/>
      <c r="D474" s="57"/>
      <c r="E474" s="58"/>
      <c r="F474" s="59"/>
      <c r="G474" s="57"/>
      <c r="H474" s="57"/>
      <c r="I474" s="59"/>
      <c r="J474" s="57"/>
      <c r="K474" s="57"/>
      <c r="L474" s="57"/>
      <c r="M474" s="58"/>
      <c r="N474" s="62"/>
      <c r="O474" s="57"/>
      <c r="P474" s="41"/>
      <c r="Q474" s="41"/>
      <c r="R474" s="41"/>
      <c r="S474" s="41"/>
      <c r="T474" s="60"/>
      <c r="U474" s="57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</row>
    <row r="475" customFormat="false" ht="15.75" hidden="false" customHeight="false" outlineLevel="0" collapsed="false">
      <c r="A475" s="23"/>
      <c r="B475" s="41"/>
      <c r="C475" s="57"/>
      <c r="D475" s="57"/>
      <c r="E475" s="58"/>
      <c r="F475" s="59"/>
      <c r="G475" s="57"/>
      <c r="H475" s="57"/>
      <c r="I475" s="59"/>
      <c r="J475" s="57"/>
      <c r="K475" s="57"/>
      <c r="L475" s="57"/>
      <c r="M475" s="58"/>
      <c r="N475" s="62"/>
      <c r="O475" s="57"/>
      <c r="P475" s="41"/>
      <c r="Q475" s="41"/>
      <c r="R475" s="41"/>
      <c r="S475" s="41"/>
      <c r="T475" s="60"/>
      <c r="U475" s="57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</row>
    <row r="476" customFormat="false" ht="15.75" hidden="false" customHeight="false" outlineLevel="0" collapsed="false">
      <c r="A476" s="23"/>
      <c r="B476" s="41"/>
      <c r="C476" s="57"/>
      <c r="D476" s="57"/>
      <c r="E476" s="58"/>
      <c r="F476" s="59"/>
      <c r="G476" s="57"/>
      <c r="H476" s="57"/>
      <c r="I476" s="59"/>
      <c r="J476" s="57"/>
      <c r="K476" s="57"/>
      <c r="L476" s="57"/>
      <c r="M476" s="58"/>
      <c r="N476" s="62"/>
      <c r="O476" s="57"/>
      <c r="P476" s="41"/>
      <c r="Q476" s="41"/>
      <c r="R476" s="41"/>
      <c r="S476" s="41"/>
      <c r="T476" s="60"/>
      <c r="U476" s="57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</row>
    <row r="477" customFormat="false" ht="15.75" hidden="false" customHeight="false" outlineLevel="0" collapsed="false">
      <c r="A477" s="23"/>
      <c r="B477" s="41"/>
      <c r="C477" s="57"/>
      <c r="D477" s="57"/>
      <c r="E477" s="58"/>
      <c r="F477" s="59"/>
      <c r="G477" s="57"/>
      <c r="H477" s="57"/>
      <c r="I477" s="59"/>
      <c r="J477" s="57"/>
      <c r="K477" s="57"/>
      <c r="L477" s="57"/>
      <c r="M477" s="58"/>
      <c r="N477" s="62"/>
      <c r="O477" s="57"/>
      <c r="P477" s="41"/>
      <c r="Q477" s="41"/>
      <c r="R477" s="41"/>
      <c r="S477" s="41"/>
      <c r="T477" s="60"/>
      <c r="U477" s="57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</row>
    <row r="478" customFormat="false" ht="15.75" hidden="false" customHeight="false" outlineLevel="0" collapsed="false">
      <c r="A478" s="23"/>
      <c r="B478" s="41"/>
      <c r="C478" s="57"/>
      <c r="D478" s="57"/>
      <c r="E478" s="58"/>
      <c r="F478" s="59"/>
      <c r="G478" s="57"/>
      <c r="H478" s="57"/>
      <c r="I478" s="59"/>
      <c r="J478" s="57"/>
      <c r="K478" s="57"/>
      <c r="L478" s="57"/>
      <c r="M478" s="58"/>
      <c r="N478" s="62"/>
      <c r="O478" s="57"/>
      <c r="P478" s="41"/>
      <c r="Q478" s="41"/>
      <c r="R478" s="41"/>
      <c r="S478" s="41"/>
      <c r="T478" s="60"/>
      <c r="U478" s="57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</row>
    <row r="479" customFormat="false" ht="15.75" hidden="false" customHeight="false" outlineLevel="0" collapsed="false">
      <c r="A479" s="23"/>
      <c r="B479" s="41"/>
      <c r="C479" s="57"/>
      <c r="D479" s="57"/>
      <c r="E479" s="58"/>
      <c r="F479" s="59"/>
      <c r="G479" s="57"/>
      <c r="H479" s="57"/>
      <c r="I479" s="59"/>
      <c r="J479" s="57"/>
      <c r="K479" s="57"/>
      <c r="L479" s="57"/>
      <c r="M479" s="58"/>
      <c r="N479" s="62"/>
      <c r="O479" s="57"/>
      <c r="P479" s="41"/>
      <c r="Q479" s="41"/>
      <c r="R479" s="41"/>
      <c r="S479" s="41"/>
      <c r="T479" s="60"/>
      <c r="U479" s="57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</row>
    <row r="480" customFormat="false" ht="15.75" hidden="false" customHeight="false" outlineLevel="0" collapsed="false">
      <c r="A480" s="23"/>
      <c r="B480" s="41"/>
      <c r="C480" s="57"/>
      <c r="D480" s="57"/>
      <c r="E480" s="58"/>
      <c r="F480" s="59"/>
      <c r="G480" s="57"/>
      <c r="H480" s="57"/>
      <c r="I480" s="59"/>
      <c r="J480" s="57"/>
      <c r="K480" s="57"/>
      <c r="L480" s="57"/>
      <c r="M480" s="58"/>
      <c r="N480" s="62"/>
      <c r="O480" s="57"/>
      <c r="P480" s="41"/>
      <c r="Q480" s="41"/>
      <c r="R480" s="41"/>
      <c r="S480" s="41"/>
      <c r="T480" s="60"/>
      <c r="U480" s="57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</row>
    <row r="481" customFormat="false" ht="15.75" hidden="false" customHeight="false" outlineLevel="0" collapsed="false">
      <c r="A481" s="23"/>
      <c r="B481" s="41"/>
      <c r="C481" s="57"/>
      <c r="D481" s="57"/>
      <c r="E481" s="58"/>
      <c r="F481" s="59"/>
      <c r="G481" s="57"/>
      <c r="H481" s="57"/>
      <c r="I481" s="59"/>
      <c r="J481" s="57"/>
      <c r="K481" s="57"/>
      <c r="L481" s="57"/>
      <c r="M481" s="58"/>
      <c r="N481" s="62"/>
      <c r="O481" s="57"/>
      <c r="P481" s="41"/>
      <c r="Q481" s="41"/>
      <c r="R481" s="41"/>
      <c r="S481" s="41"/>
      <c r="T481" s="60"/>
      <c r="U481" s="57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</row>
    <row r="482" customFormat="false" ht="15.75" hidden="false" customHeight="false" outlineLevel="0" collapsed="false">
      <c r="A482" s="23"/>
      <c r="B482" s="41"/>
      <c r="C482" s="57"/>
      <c r="D482" s="57"/>
      <c r="E482" s="58"/>
      <c r="F482" s="59"/>
      <c r="G482" s="57"/>
      <c r="H482" s="57"/>
      <c r="I482" s="59"/>
      <c r="J482" s="57"/>
      <c r="K482" s="57"/>
      <c r="L482" s="57"/>
      <c r="M482" s="58"/>
      <c r="N482" s="62"/>
      <c r="O482" s="57"/>
      <c r="P482" s="41"/>
      <c r="Q482" s="41"/>
      <c r="R482" s="41"/>
      <c r="S482" s="41"/>
      <c r="T482" s="60"/>
      <c r="U482" s="57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</row>
    <row r="483" customFormat="false" ht="15.75" hidden="false" customHeight="false" outlineLevel="0" collapsed="false">
      <c r="A483" s="23"/>
      <c r="B483" s="41"/>
      <c r="C483" s="57"/>
      <c r="D483" s="57"/>
      <c r="E483" s="58"/>
      <c r="F483" s="59"/>
      <c r="G483" s="57"/>
      <c r="H483" s="57"/>
      <c r="I483" s="59"/>
      <c r="J483" s="57"/>
      <c r="K483" s="57"/>
      <c r="L483" s="57"/>
      <c r="M483" s="58"/>
      <c r="N483" s="62"/>
      <c r="O483" s="57"/>
      <c r="P483" s="41"/>
      <c r="Q483" s="41"/>
      <c r="R483" s="41"/>
      <c r="S483" s="41"/>
      <c r="T483" s="60"/>
      <c r="U483" s="57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</row>
    <row r="484" customFormat="false" ht="15.75" hidden="false" customHeight="false" outlineLevel="0" collapsed="false">
      <c r="A484" s="23"/>
      <c r="B484" s="41"/>
      <c r="C484" s="57"/>
      <c r="D484" s="57"/>
      <c r="E484" s="58"/>
      <c r="F484" s="59"/>
      <c r="G484" s="57"/>
      <c r="H484" s="57"/>
      <c r="I484" s="59"/>
      <c r="J484" s="57"/>
      <c r="K484" s="57"/>
      <c r="L484" s="57"/>
      <c r="M484" s="58"/>
      <c r="N484" s="62"/>
      <c r="O484" s="57"/>
      <c r="P484" s="41"/>
      <c r="Q484" s="41"/>
      <c r="R484" s="41"/>
      <c r="S484" s="41"/>
      <c r="T484" s="60"/>
      <c r="U484" s="57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</row>
    <row r="485" customFormat="false" ht="15.75" hidden="false" customHeight="false" outlineLevel="0" collapsed="false">
      <c r="A485" s="23"/>
      <c r="B485" s="41"/>
      <c r="C485" s="57"/>
      <c r="D485" s="57"/>
      <c r="E485" s="58"/>
      <c r="F485" s="59"/>
      <c r="G485" s="57"/>
      <c r="H485" s="57"/>
      <c r="I485" s="59"/>
      <c r="J485" s="57"/>
      <c r="K485" s="57"/>
      <c r="L485" s="57"/>
      <c r="M485" s="58"/>
      <c r="N485" s="62"/>
      <c r="O485" s="57"/>
      <c r="P485" s="41"/>
      <c r="Q485" s="41"/>
      <c r="R485" s="41"/>
      <c r="S485" s="41"/>
      <c r="T485" s="60"/>
      <c r="U485" s="57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</row>
    <row r="486" customFormat="false" ht="15.75" hidden="false" customHeight="false" outlineLevel="0" collapsed="false">
      <c r="A486" s="23"/>
      <c r="B486" s="41"/>
      <c r="C486" s="57"/>
      <c r="D486" s="57"/>
      <c r="E486" s="58"/>
      <c r="F486" s="59"/>
      <c r="G486" s="57"/>
      <c r="H486" s="57"/>
      <c r="I486" s="59"/>
      <c r="J486" s="57"/>
      <c r="K486" s="57"/>
      <c r="L486" s="57"/>
      <c r="M486" s="58"/>
      <c r="N486" s="62"/>
      <c r="O486" s="57"/>
      <c r="P486" s="41"/>
      <c r="Q486" s="41"/>
      <c r="R486" s="41"/>
      <c r="S486" s="41"/>
      <c r="T486" s="60"/>
      <c r="U486" s="57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</row>
    <row r="487" customFormat="false" ht="15.75" hidden="false" customHeight="false" outlineLevel="0" collapsed="false">
      <c r="A487" s="23"/>
      <c r="B487" s="41"/>
      <c r="C487" s="57"/>
      <c r="D487" s="57"/>
      <c r="E487" s="58"/>
      <c r="F487" s="59"/>
      <c r="G487" s="57"/>
      <c r="H487" s="57"/>
      <c r="I487" s="59"/>
      <c r="J487" s="57"/>
      <c r="K487" s="57"/>
      <c r="L487" s="57"/>
      <c r="M487" s="58"/>
      <c r="N487" s="62"/>
      <c r="O487" s="57"/>
      <c r="P487" s="41"/>
      <c r="Q487" s="41"/>
      <c r="R487" s="41"/>
      <c r="S487" s="41"/>
      <c r="T487" s="60"/>
      <c r="U487" s="57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</row>
    <row r="488" customFormat="false" ht="15.75" hidden="false" customHeight="false" outlineLevel="0" collapsed="false">
      <c r="A488" s="23"/>
      <c r="B488" s="41"/>
      <c r="C488" s="57"/>
      <c r="D488" s="57"/>
      <c r="E488" s="58"/>
      <c r="F488" s="59"/>
      <c r="G488" s="57"/>
      <c r="H488" s="57"/>
      <c r="I488" s="59"/>
      <c r="J488" s="57"/>
      <c r="K488" s="57"/>
      <c r="L488" s="57"/>
      <c r="M488" s="58"/>
      <c r="N488" s="62"/>
      <c r="O488" s="57"/>
      <c r="P488" s="41"/>
      <c r="Q488" s="41"/>
      <c r="R488" s="41"/>
      <c r="S488" s="41"/>
      <c r="T488" s="60"/>
      <c r="U488" s="57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</row>
    <row r="489" customFormat="false" ht="15.75" hidden="false" customHeight="false" outlineLevel="0" collapsed="false">
      <c r="A489" s="23"/>
      <c r="B489" s="41"/>
      <c r="C489" s="57"/>
      <c r="D489" s="57"/>
      <c r="E489" s="58"/>
      <c r="F489" s="59"/>
      <c r="G489" s="57"/>
      <c r="H489" s="57"/>
      <c r="I489" s="59"/>
      <c r="J489" s="57"/>
      <c r="K489" s="57"/>
      <c r="L489" s="57"/>
      <c r="M489" s="58"/>
      <c r="N489" s="62"/>
      <c r="O489" s="57"/>
      <c r="P489" s="41"/>
      <c r="Q489" s="41"/>
      <c r="R489" s="41"/>
      <c r="S489" s="41"/>
      <c r="T489" s="60"/>
      <c r="U489" s="57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</row>
    <row r="490" customFormat="false" ht="15.75" hidden="false" customHeight="false" outlineLevel="0" collapsed="false">
      <c r="A490" s="23"/>
      <c r="B490" s="41"/>
      <c r="C490" s="57"/>
      <c r="D490" s="57"/>
      <c r="E490" s="58"/>
      <c r="F490" s="59"/>
      <c r="G490" s="57"/>
      <c r="H490" s="57"/>
      <c r="I490" s="59"/>
      <c r="J490" s="57"/>
      <c r="K490" s="57"/>
      <c r="L490" s="57"/>
      <c r="M490" s="58"/>
      <c r="N490" s="62"/>
      <c r="O490" s="57"/>
      <c r="P490" s="41"/>
      <c r="Q490" s="41"/>
      <c r="R490" s="41"/>
      <c r="S490" s="41"/>
      <c r="T490" s="60"/>
      <c r="U490" s="57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</row>
    <row r="491" customFormat="false" ht="15.75" hidden="false" customHeight="false" outlineLevel="0" collapsed="false">
      <c r="A491" s="23"/>
      <c r="B491" s="41"/>
      <c r="C491" s="57"/>
      <c r="D491" s="57"/>
      <c r="E491" s="58"/>
      <c r="F491" s="59"/>
      <c r="G491" s="57"/>
      <c r="H491" s="57"/>
      <c r="I491" s="59"/>
      <c r="J491" s="57"/>
      <c r="K491" s="57"/>
      <c r="L491" s="57"/>
      <c r="M491" s="58"/>
      <c r="N491" s="62"/>
      <c r="O491" s="57"/>
      <c r="P491" s="41"/>
      <c r="Q491" s="41"/>
      <c r="R491" s="41"/>
      <c r="S491" s="41"/>
      <c r="T491" s="60"/>
      <c r="U491" s="57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</row>
    <row r="492" customFormat="false" ht="15.75" hidden="false" customHeight="false" outlineLevel="0" collapsed="false">
      <c r="A492" s="23"/>
      <c r="B492" s="41"/>
      <c r="C492" s="57"/>
      <c r="D492" s="57"/>
      <c r="E492" s="58"/>
      <c r="F492" s="59"/>
      <c r="G492" s="57"/>
      <c r="H492" s="57"/>
      <c r="I492" s="59"/>
      <c r="J492" s="57"/>
      <c r="K492" s="57"/>
      <c r="L492" s="57"/>
      <c r="M492" s="58"/>
      <c r="N492" s="62"/>
      <c r="O492" s="57"/>
      <c r="P492" s="41"/>
      <c r="Q492" s="41"/>
      <c r="R492" s="41"/>
      <c r="S492" s="41"/>
      <c r="T492" s="60"/>
      <c r="U492" s="57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</row>
    <row r="493" customFormat="false" ht="15.75" hidden="false" customHeight="false" outlineLevel="0" collapsed="false">
      <c r="A493" s="23"/>
      <c r="B493" s="41"/>
      <c r="C493" s="57"/>
      <c r="D493" s="57"/>
      <c r="E493" s="58"/>
      <c r="F493" s="59"/>
      <c r="G493" s="57"/>
      <c r="H493" s="57"/>
      <c r="I493" s="59"/>
      <c r="J493" s="57"/>
      <c r="K493" s="57"/>
      <c r="L493" s="57"/>
      <c r="M493" s="58"/>
      <c r="N493" s="62"/>
      <c r="O493" s="57"/>
      <c r="P493" s="41"/>
      <c r="Q493" s="41"/>
      <c r="R493" s="41"/>
      <c r="S493" s="41"/>
      <c r="T493" s="60"/>
      <c r="U493" s="57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</row>
    <row r="494" customFormat="false" ht="15.75" hidden="false" customHeight="false" outlineLevel="0" collapsed="false">
      <c r="A494" s="23"/>
      <c r="B494" s="41"/>
      <c r="C494" s="57"/>
      <c r="D494" s="57"/>
      <c r="E494" s="58"/>
      <c r="F494" s="59"/>
      <c r="G494" s="57"/>
      <c r="H494" s="57"/>
      <c r="I494" s="59"/>
      <c r="J494" s="57"/>
      <c r="K494" s="57"/>
      <c r="L494" s="57"/>
      <c r="M494" s="58"/>
      <c r="N494" s="62"/>
      <c r="O494" s="57"/>
      <c r="P494" s="41"/>
      <c r="Q494" s="41"/>
      <c r="R494" s="41"/>
      <c r="S494" s="41"/>
      <c r="T494" s="60"/>
      <c r="U494" s="57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</row>
    <row r="495" customFormat="false" ht="15.75" hidden="false" customHeight="false" outlineLevel="0" collapsed="false">
      <c r="A495" s="23"/>
      <c r="B495" s="41"/>
      <c r="C495" s="57"/>
      <c r="D495" s="57"/>
      <c r="E495" s="58"/>
      <c r="F495" s="59"/>
      <c r="G495" s="57"/>
      <c r="H495" s="57"/>
      <c r="I495" s="59"/>
      <c r="J495" s="57"/>
      <c r="K495" s="57"/>
      <c r="L495" s="57"/>
      <c r="M495" s="58"/>
      <c r="N495" s="62"/>
      <c r="O495" s="57"/>
      <c r="P495" s="41"/>
      <c r="Q495" s="41"/>
      <c r="R495" s="41"/>
      <c r="S495" s="41"/>
      <c r="T495" s="60"/>
      <c r="U495" s="57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</row>
    <row r="496" customFormat="false" ht="15.75" hidden="false" customHeight="false" outlineLevel="0" collapsed="false">
      <c r="A496" s="23"/>
      <c r="B496" s="41"/>
      <c r="C496" s="57"/>
      <c r="D496" s="57"/>
      <c r="E496" s="58"/>
      <c r="F496" s="59"/>
      <c r="G496" s="57"/>
      <c r="H496" s="57"/>
      <c r="I496" s="59"/>
      <c r="J496" s="57"/>
      <c r="K496" s="57"/>
      <c r="L496" s="57"/>
      <c r="M496" s="58"/>
      <c r="N496" s="62"/>
      <c r="O496" s="57"/>
      <c r="P496" s="41"/>
      <c r="Q496" s="41"/>
      <c r="R496" s="41"/>
      <c r="S496" s="41"/>
      <c r="T496" s="60"/>
      <c r="U496" s="57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</row>
    <row r="497" customFormat="false" ht="15.75" hidden="false" customHeight="false" outlineLevel="0" collapsed="false">
      <c r="A497" s="23"/>
      <c r="B497" s="41"/>
      <c r="C497" s="57"/>
      <c r="D497" s="57"/>
      <c r="E497" s="58"/>
      <c r="F497" s="59"/>
      <c r="G497" s="57"/>
      <c r="H497" s="57"/>
      <c r="I497" s="59"/>
      <c r="J497" s="57"/>
      <c r="K497" s="57"/>
      <c r="L497" s="57"/>
      <c r="M497" s="58"/>
      <c r="N497" s="62"/>
      <c r="O497" s="57"/>
      <c r="P497" s="41"/>
      <c r="Q497" s="41"/>
      <c r="R497" s="41"/>
      <c r="S497" s="41"/>
      <c r="T497" s="60"/>
      <c r="U497" s="57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</row>
    <row r="498" customFormat="false" ht="15.75" hidden="false" customHeight="false" outlineLevel="0" collapsed="false">
      <c r="A498" s="23"/>
      <c r="B498" s="41"/>
      <c r="C498" s="57"/>
      <c r="D498" s="57"/>
      <c r="E498" s="58"/>
      <c r="F498" s="59"/>
      <c r="G498" s="57"/>
      <c r="H498" s="57"/>
      <c r="I498" s="59"/>
      <c r="J498" s="57"/>
      <c r="K498" s="57"/>
      <c r="L498" s="57"/>
      <c r="M498" s="58"/>
      <c r="N498" s="62"/>
      <c r="O498" s="57"/>
      <c r="P498" s="41"/>
      <c r="Q498" s="41"/>
      <c r="R498" s="41"/>
      <c r="S498" s="41"/>
      <c r="T498" s="60"/>
      <c r="U498" s="57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</row>
    <row r="499" customFormat="false" ht="15.75" hidden="false" customHeight="false" outlineLevel="0" collapsed="false">
      <c r="A499" s="23"/>
      <c r="B499" s="41"/>
      <c r="C499" s="57"/>
      <c r="D499" s="57"/>
      <c r="E499" s="58"/>
      <c r="F499" s="59"/>
      <c r="G499" s="57"/>
      <c r="H499" s="57"/>
      <c r="I499" s="59"/>
      <c r="J499" s="57"/>
      <c r="K499" s="57"/>
      <c r="L499" s="57"/>
      <c r="M499" s="58"/>
      <c r="N499" s="62"/>
      <c r="O499" s="57"/>
      <c r="P499" s="41"/>
      <c r="Q499" s="41"/>
      <c r="R499" s="41"/>
      <c r="S499" s="41"/>
      <c r="T499" s="60"/>
      <c r="U499" s="57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</row>
    <row r="500" customFormat="false" ht="15.75" hidden="false" customHeight="false" outlineLevel="0" collapsed="false">
      <c r="A500" s="23"/>
      <c r="B500" s="41"/>
      <c r="C500" s="57"/>
      <c r="D500" s="57"/>
      <c r="E500" s="58"/>
      <c r="F500" s="59"/>
      <c r="G500" s="57"/>
      <c r="H500" s="57"/>
      <c r="I500" s="59"/>
      <c r="J500" s="57"/>
      <c r="K500" s="57"/>
      <c r="L500" s="57"/>
      <c r="M500" s="58"/>
      <c r="N500" s="62"/>
      <c r="O500" s="57"/>
      <c r="P500" s="41"/>
      <c r="Q500" s="41"/>
      <c r="R500" s="41"/>
      <c r="S500" s="41"/>
      <c r="T500" s="60"/>
      <c r="U500" s="57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</row>
    <row r="501" customFormat="false" ht="15.75" hidden="false" customHeight="false" outlineLevel="0" collapsed="false">
      <c r="A501" s="23"/>
      <c r="B501" s="41"/>
      <c r="C501" s="57"/>
      <c r="D501" s="57"/>
      <c r="E501" s="58"/>
      <c r="F501" s="59"/>
      <c r="G501" s="57"/>
      <c r="H501" s="57"/>
      <c r="I501" s="59"/>
      <c r="J501" s="57"/>
      <c r="K501" s="57"/>
      <c r="L501" s="57"/>
      <c r="M501" s="58"/>
      <c r="N501" s="62"/>
      <c r="O501" s="57"/>
      <c r="P501" s="41"/>
      <c r="Q501" s="41"/>
      <c r="R501" s="41"/>
      <c r="S501" s="41"/>
      <c r="T501" s="60"/>
      <c r="U501" s="57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</row>
    <row r="502" customFormat="false" ht="15.75" hidden="false" customHeight="false" outlineLevel="0" collapsed="false">
      <c r="A502" s="23"/>
      <c r="B502" s="41"/>
      <c r="C502" s="57"/>
      <c r="D502" s="57"/>
      <c r="E502" s="58"/>
      <c r="F502" s="59"/>
      <c r="G502" s="57"/>
      <c r="H502" s="57"/>
      <c r="I502" s="59"/>
      <c r="J502" s="57"/>
      <c r="K502" s="57"/>
      <c r="L502" s="57"/>
      <c r="M502" s="58"/>
      <c r="N502" s="62"/>
      <c r="O502" s="57"/>
      <c r="P502" s="41"/>
      <c r="Q502" s="41"/>
      <c r="R502" s="41"/>
      <c r="S502" s="41"/>
      <c r="T502" s="60"/>
      <c r="U502" s="57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</row>
    <row r="503" customFormat="false" ht="15.75" hidden="false" customHeight="false" outlineLevel="0" collapsed="false">
      <c r="A503" s="23"/>
      <c r="B503" s="41"/>
      <c r="C503" s="57"/>
      <c r="D503" s="57"/>
      <c r="E503" s="58"/>
      <c r="F503" s="59"/>
      <c r="G503" s="57"/>
      <c r="H503" s="57"/>
      <c r="I503" s="59"/>
      <c r="J503" s="57"/>
      <c r="K503" s="57"/>
      <c r="L503" s="57"/>
      <c r="M503" s="58"/>
      <c r="N503" s="62"/>
      <c r="O503" s="57"/>
      <c r="P503" s="41"/>
      <c r="Q503" s="41"/>
      <c r="R503" s="41"/>
      <c r="S503" s="41"/>
      <c r="T503" s="60"/>
      <c r="U503" s="57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</row>
    <row r="504" customFormat="false" ht="15.75" hidden="false" customHeight="false" outlineLevel="0" collapsed="false">
      <c r="A504" s="23"/>
      <c r="B504" s="41"/>
      <c r="C504" s="57"/>
      <c r="D504" s="57"/>
      <c r="E504" s="58"/>
      <c r="F504" s="59"/>
      <c r="G504" s="57"/>
      <c r="H504" s="57"/>
      <c r="I504" s="59"/>
      <c r="J504" s="57"/>
      <c r="K504" s="57"/>
      <c r="L504" s="57"/>
      <c r="M504" s="58"/>
      <c r="N504" s="62"/>
      <c r="O504" s="57"/>
      <c r="P504" s="41"/>
      <c r="Q504" s="41"/>
      <c r="R504" s="41"/>
      <c r="S504" s="41"/>
      <c r="T504" s="60"/>
      <c r="U504" s="57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</row>
    <row r="505" customFormat="false" ht="15.75" hidden="false" customHeight="false" outlineLevel="0" collapsed="false">
      <c r="A505" s="23"/>
      <c r="B505" s="41"/>
      <c r="C505" s="57"/>
      <c r="D505" s="57"/>
      <c r="E505" s="58"/>
      <c r="F505" s="59"/>
      <c r="G505" s="57"/>
      <c r="H505" s="57"/>
      <c r="I505" s="59"/>
      <c r="J505" s="57"/>
      <c r="K505" s="57"/>
      <c r="L505" s="57"/>
      <c r="M505" s="58"/>
      <c r="N505" s="62"/>
      <c r="O505" s="57"/>
      <c r="P505" s="41"/>
      <c r="Q505" s="41"/>
      <c r="R505" s="41"/>
      <c r="S505" s="41"/>
      <c r="T505" s="60"/>
      <c r="U505" s="57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</row>
    <row r="506" customFormat="false" ht="15.75" hidden="false" customHeight="false" outlineLevel="0" collapsed="false">
      <c r="A506" s="23"/>
      <c r="B506" s="41"/>
      <c r="C506" s="57"/>
      <c r="D506" s="57"/>
      <c r="E506" s="58"/>
      <c r="F506" s="59"/>
      <c r="G506" s="57"/>
      <c r="H506" s="57"/>
      <c r="I506" s="59"/>
      <c r="J506" s="57"/>
      <c r="K506" s="57"/>
      <c r="L506" s="57"/>
      <c r="M506" s="58"/>
      <c r="N506" s="62"/>
      <c r="O506" s="57"/>
      <c r="P506" s="41"/>
      <c r="Q506" s="41"/>
      <c r="R506" s="41"/>
      <c r="S506" s="41"/>
      <c r="T506" s="60"/>
      <c r="U506" s="57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</row>
    <row r="507" customFormat="false" ht="15.75" hidden="false" customHeight="false" outlineLevel="0" collapsed="false">
      <c r="A507" s="23"/>
      <c r="B507" s="41"/>
      <c r="C507" s="57"/>
      <c r="D507" s="57"/>
      <c r="E507" s="58"/>
      <c r="F507" s="59"/>
      <c r="G507" s="57"/>
      <c r="H507" s="57"/>
      <c r="I507" s="59"/>
      <c r="J507" s="57"/>
      <c r="K507" s="57"/>
      <c r="L507" s="57"/>
      <c r="M507" s="58"/>
      <c r="N507" s="62"/>
      <c r="O507" s="57"/>
      <c r="P507" s="41"/>
      <c r="Q507" s="41"/>
      <c r="R507" s="41"/>
      <c r="S507" s="41"/>
      <c r="T507" s="60"/>
      <c r="U507" s="57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</row>
    <row r="508" customFormat="false" ht="15.75" hidden="false" customHeight="false" outlineLevel="0" collapsed="false">
      <c r="A508" s="23"/>
      <c r="B508" s="41"/>
      <c r="C508" s="57"/>
      <c r="D508" s="57"/>
      <c r="E508" s="58"/>
      <c r="F508" s="59"/>
      <c r="G508" s="57"/>
      <c r="H508" s="57"/>
      <c r="I508" s="59"/>
      <c r="J508" s="57"/>
      <c r="K508" s="57"/>
      <c r="L508" s="57"/>
      <c r="M508" s="58"/>
      <c r="N508" s="62"/>
      <c r="O508" s="57"/>
      <c r="P508" s="41"/>
      <c r="Q508" s="41"/>
      <c r="R508" s="41"/>
      <c r="S508" s="41"/>
      <c r="T508" s="60"/>
      <c r="U508" s="57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</row>
    <row r="509" customFormat="false" ht="15.75" hidden="false" customHeight="false" outlineLevel="0" collapsed="false">
      <c r="A509" s="23"/>
      <c r="B509" s="41"/>
      <c r="C509" s="57"/>
      <c r="D509" s="57"/>
      <c r="E509" s="58"/>
      <c r="F509" s="59"/>
      <c r="G509" s="57"/>
      <c r="H509" s="57"/>
      <c r="I509" s="59"/>
      <c r="J509" s="57"/>
      <c r="K509" s="57"/>
      <c r="L509" s="57"/>
      <c r="M509" s="58"/>
      <c r="N509" s="62"/>
      <c r="O509" s="57"/>
      <c r="P509" s="41"/>
      <c r="Q509" s="41"/>
      <c r="R509" s="41"/>
      <c r="S509" s="41"/>
      <c r="T509" s="60"/>
      <c r="U509" s="57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</row>
    <row r="510" customFormat="false" ht="15.75" hidden="false" customHeight="false" outlineLevel="0" collapsed="false">
      <c r="A510" s="23"/>
      <c r="B510" s="41"/>
      <c r="C510" s="57"/>
      <c r="D510" s="57"/>
      <c r="E510" s="58"/>
      <c r="F510" s="59"/>
      <c r="G510" s="57"/>
      <c r="H510" s="57"/>
      <c r="I510" s="59"/>
      <c r="J510" s="57"/>
      <c r="K510" s="57"/>
      <c r="L510" s="57"/>
      <c r="M510" s="58"/>
      <c r="N510" s="62"/>
      <c r="O510" s="57"/>
      <c r="P510" s="41"/>
      <c r="Q510" s="41"/>
      <c r="R510" s="41"/>
      <c r="S510" s="41"/>
      <c r="T510" s="60"/>
      <c r="U510" s="57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</row>
    <row r="511" customFormat="false" ht="15.75" hidden="false" customHeight="false" outlineLevel="0" collapsed="false">
      <c r="A511" s="23"/>
      <c r="B511" s="41"/>
      <c r="C511" s="57"/>
      <c r="D511" s="57"/>
      <c r="E511" s="58"/>
      <c r="F511" s="59"/>
      <c r="G511" s="57"/>
      <c r="H511" s="57"/>
      <c r="I511" s="59"/>
      <c r="J511" s="57"/>
      <c r="K511" s="57"/>
      <c r="L511" s="57"/>
      <c r="M511" s="58"/>
      <c r="N511" s="62"/>
      <c r="O511" s="57"/>
      <c r="P511" s="41"/>
      <c r="Q511" s="41"/>
      <c r="R511" s="41"/>
      <c r="S511" s="41"/>
      <c r="T511" s="60"/>
      <c r="U511" s="57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</row>
    <row r="512" customFormat="false" ht="15.75" hidden="false" customHeight="false" outlineLevel="0" collapsed="false">
      <c r="A512" s="23"/>
      <c r="B512" s="41"/>
      <c r="C512" s="57"/>
      <c r="D512" s="57"/>
      <c r="E512" s="58"/>
      <c r="F512" s="59"/>
      <c r="G512" s="57"/>
      <c r="H512" s="57"/>
      <c r="I512" s="59"/>
      <c r="J512" s="57"/>
      <c r="K512" s="57"/>
      <c r="L512" s="57"/>
      <c r="M512" s="58"/>
      <c r="N512" s="62"/>
      <c r="O512" s="57"/>
      <c r="P512" s="41"/>
      <c r="Q512" s="41"/>
      <c r="R512" s="41"/>
      <c r="S512" s="41"/>
      <c r="T512" s="60"/>
      <c r="U512" s="57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</row>
    <row r="513" customFormat="false" ht="15.75" hidden="false" customHeight="false" outlineLevel="0" collapsed="false">
      <c r="A513" s="23"/>
      <c r="B513" s="41"/>
      <c r="C513" s="57"/>
      <c r="D513" s="57"/>
      <c r="E513" s="58"/>
      <c r="F513" s="59"/>
      <c r="G513" s="57"/>
      <c r="H513" s="57"/>
      <c r="I513" s="59"/>
      <c r="J513" s="57"/>
      <c r="K513" s="57"/>
      <c r="L513" s="57"/>
      <c r="M513" s="58"/>
      <c r="N513" s="62"/>
      <c r="O513" s="57"/>
      <c r="P513" s="41"/>
      <c r="Q513" s="41"/>
      <c r="R513" s="41"/>
      <c r="S513" s="41"/>
      <c r="T513" s="60"/>
      <c r="U513" s="57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</row>
    <row r="514" customFormat="false" ht="15.75" hidden="false" customHeight="false" outlineLevel="0" collapsed="false">
      <c r="A514" s="23"/>
      <c r="B514" s="41"/>
      <c r="C514" s="57"/>
      <c r="D514" s="57"/>
      <c r="E514" s="58"/>
      <c r="F514" s="59"/>
      <c r="G514" s="57"/>
      <c r="H514" s="57"/>
      <c r="I514" s="59"/>
      <c r="J514" s="57"/>
      <c r="K514" s="57"/>
      <c r="L514" s="57"/>
      <c r="M514" s="58"/>
      <c r="N514" s="62"/>
      <c r="O514" s="57"/>
      <c r="P514" s="41"/>
      <c r="Q514" s="41"/>
      <c r="R514" s="41"/>
      <c r="S514" s="41"/>
      <c r="T514" s="60"/>
      <c r="U514" s="57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</row>
    <row r="515" customFormat="false" ht="15.75" hidden="false" customHeight="false" outlineLevel="0" collapsed="false">
      <c r="A515" s="23"/>
      <c r="B515" s="41"/>
      <c r="C515" s="57"/>
      <c r="D515" s="57"/>
      <c r="E515" s="58"/>
      <c r="F515" s="59"/>
      <c r="G515" s="57"/>
      <c r="H515" s="57"/>
      <c r="I515" s="59"/>
      <c r="J515" s="57"/>
      <c r="K515" s="57"/>
      <c r="L515" s="57"/>
      <c r="M515" s="58"/>
      <c r="N515" s="62"/>
      <c r="O515" s="57"/>
      <c r="P515" s="41"/>
      <c r="Q515" s="41"/>
      <c r="R515" s="41"/>
      <c r="S515" s="41"/>
      <c r="T515" s="60"/>
      <c r="U515" s="57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</row>
    <row r="516" customFormat="false" ht="15.75" hidden="false" customHeight="false" outlineLevel="0" collapsed="false">
      <c r="A516" s="23"/>
      <c r="B516" s="41"/>
      <c r="C516" s="57"/>
      <c r="D516" s="57"/>
      <c r="E516" s="58"/>
      <c r="F516" s="59"/>
      <c r="G516" s="57"/>
      <c r="H516" s="57"/>
      <c r="I516" s="59"/>
      <c r="J516" s="57"/>
      <c r="K516" s="57"/>
      <c r="L516" s="57"/>
      <c r="M516" s="58"/>
      <c r="N516" s="62"/>
      <c r="O516" s="57"/>
      <c r="P516" s="41"/>
      <c r="Q516" s="41"/>
      <c r="R516" s="41"/>
      <c r="S516" s="41"/>
      <c r="T516" s="60"/>
      <c r="U516" s="57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</row>
    <row r="517" customFormat="false" ht="15.75" hidden="false" customHeight="false" outlineLevel="0" collapsed="false">
      <c r="A517" s="23"/>
      <c r="B517" s="41"/>
      <c r="C517" s="57"/>
      <c r="D517" s="57"/>
      <c r="E517" s="58"/>
      <c r="F517" s="59"/>
      <c r="G517" s="57"/>
      <c r="H517" s="57"/>
      <c r="I517" s="59"/>
      <c r="J517" s="57"/>
      <c r="K517" s="57"/>
      <c r="L517" s="57"/>
      <c r="M517" s="58"/>
      <c r="N517" s="62"/>
      <c r="O517" s="57"/>
      <c r="P517" s="41"/>
      <c r="Q517" s="41"/>
      <c r="R517" s="41"/>
      <c r="S517" s="41"/>
      <c r="T517" s="60"/>
      <c r="U517" s="57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</row>
    <row r="518" customFormat="false" ht="15.75" hidden="false" customHeight="false" outlineLevel="0" collapsed="false">
      <c r="A518" s="23"/>
      <c r="B518" s="41"/>
      <c r="C518" s="57"/>
      <c r="D518" s="57"/>
      <c r="E518" s="58"/>
      <c r="F518" s="59"/>
      <c r="G518" s="57"/>
      <c r="H518" s="57"/>
      <c r="I518" s="59"/>
      <c r="J518" s="57"/>
      <c r="K518" s="57"/>
      <c r="L518" s="57"/>
      <c r="M518" s="58"/>
      <c r="N518" s="62"/>
      <c r="O518" s="57"/>
      <c r="P518" s="41"/>
      <c r="Q518" s="41"/>
      <c r="R518" s="41"/>
      <c r="S518" s="41"/>
      <c r="T518" s="60"/>
      <c r="U518" s="57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</row>
    <row r="519" customFormat="false" ht="15.75" hidden="false" customHeight="false" outlineLevel="0" collapsed="false">
      <c r="A519" s="23"/>
      <c r="B519" s="41"/>
      <c r="C519" s="57"/>
      <c r="D519" s="57"/>
      <c r="E519" s="58"/>
      <c r="F519" s="59"/>
      <c r="G519" s="57"/>
      <c r="H519" s="57"/>
      <c r="I519" s="59"/>
      <c r="J519" s="57"/>
      <c r="K519" s="57"/>
      <c r="L519" s="57"/>
      <c r="M519" s="58"/>
      <c r="N519" s="62"/>
      <c r="O519" s="57"/>
      <c r="P519" s="41"/>
      <c r="Q519" s="41"/>
      <c r="R519" s="41"/>
      <c r="S519" s="41"/>
      <c r="T519" s="60"/>
      <c r="U519" s="57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</row>
    <row r="520" customFormat="false" ht="15.75" hidden="false" customHeight="false" outlineLevel="0" collapsed="false">
      <c r="A520" s="23"/>
      <c r="B520" s="41"/>
      <c r="C520" s="57"/>
      <c r="D520" s="57"/>
      <c r="E520" s="58"/>
      <c r="F520" s="59"/>
      <c r="G520" s="57"/>
      <c r="H520" s="57"/>
      <c r="I520" s="59"/>
      <c r="J520" s="57"/>
      <c r="K520" s="57"/>
      <c r="L520" s="57"/>
      <c r="M520" s="58"/>
      <c r="N520" s="62"/>
      <c r="O520" s="57"/>
      <c r="P520" s="41"/>
      <c r="Q520" s="41"/>
      <c r="R520" s="41"/>
      <c r="S520" s="41"/>
      <c r="T520" s="60"/>
      <c r="U520" s="57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</row>
    <row r="521" customFormat="false" ht="15.75" hidden="false" customHeight="false" outlineLevel="0" collapsed="false">
      <c r="A521" s="23"/>
      <c r="B521" s="41"/>
      <c r="C521" s="57"/>
      <c r="D521" s="57"/>
      <c r="E521" s="58"/>
      <c r="F521" s="59"/>
      <c r="G521" s="57"/>
      <c r="H521" s="57"/>
      <c r="I521" s="59"/>
      <c r="J521" s="57"/>
      <c r="K521" s="57"/>
      <c r="L521" s="57"/>
      <c r="M521" s="58"/>
      <c r="N521" s="62"/>
      <c r="O521" s="57"/>
      <c r="P521" s="41"/>
      <c r="Q521" s="41"/>
      <c r="R521" s="41"/>
      <c r="S521" s="41"/>
      <c r="T521" s="60"/>
      <c r="U521" s="57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</row>
    <row r="522" customFormat="false" ht="15.75" hidden="false" customHeight="false" outlineLevel="0" collapsed="false">
      <c r="A522" s="23"/>
      <c r="B522" s="41"/>
      <c r="C522" s="57"/>
      <c r="D522" s="57"/>
      <c r="E522" s="58"/>
      <c r="F522" s="59"/>
      <c r="G522" s="57"/>
      <c r="H522" s="57"/>
      <c r="I522" s="59"/>
      <c r="J522" s="57"/>
      <c r="K522" s="57"/>
      <c r="L522" s="57"/>
      <c r="M522" s="58"/>
      <c r="N522" s="62"/>
      <c r="O522" s="57"/>
      <c r="P522" s="41"/>
      <c r="Q522" s="41"/>
      <c r="R522" s="41"/>
      <c r="S522" s="41"/>
      <c r="T522" s="60"/>
      <c r="U522" s="57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</row>
    <row r="523" customFormat="false" ht="15.75" hidden="false" customHeight="false" outlineLevel="0" collapsed="false">
      <c r="A523" s="23"/>
      <c r="B523" s="41"/>
      <c r="C523" s="57"/>
      <c r="D523" s="57"/>
      <c r="E523" s="58"/>
      <c r="F523" s="59"/>
      <c r="G523" s="57"/>
      <c r="H523" s="57"/>
      <c r="I523" s="59"/>
      <c r="J523" s="57"/>
      <c r="K523" s="57"/>
      <c r="L523" s="57"/>
      <c r="M523" s="58"/>
      <c r="N523" s="62"/>
      <c r="O523" s="57"/>
      <c r="P523" s="41"/>
      <c r="Q523" s="41"/>
      <c r="R523" s="41"/>
      <c r="S523" s="41"/>
      <c r="T523" s="60"/>
      <c r="U523" s="57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</row>
    <row r="524" customFormat="false" ht="15.75" hidden="false" customHeight="false" outlineLevel="0" collapsed="false">
      <c r="A524" s="23"/>
      <c r="B524" s="41"/>
      <c r="C524" s="57"/>
      <c r="D524" s="57"/>
      <c r="E524" s="58"/>
      <c r="F524" s="59"/>
      <c r="G524" s="57"/>
      <c r="H524" s="57"/>
      <c r="I524" s="59"/>
      <c r="J524" s="57"/>
      <c r="K524" s="57"/>
      <c r="L524" s="57"/>
      <c r="M524" s="58"/>
      <c r="N524" s="62"/>
      <c r="O524" s="57"/>
      <c r="P524" s="41"/>
      <c r="Q524" s="41"/>
      <c r="R524" s="41"/>
      <c r="S524" s="41"/>
      <c r="T524" s="60"/>
      <c r="U524" s="57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</row>
    <row r="525" customFormat="false" ht="15.75" hidden="false" customHeight="false" outlineLevel="0" collapsed="false">
      <c r="A525" s="23"/>
      <c r="B525" s="41"/>
      <c r="C525" s="57"/>
      <c r="D525" s="57"/>
      <c r="E525" s="58"/>
      <c r="F525" s="59"/>
      <c r="G525" s="57"/>
      <c r="H525" s="57"/>
      <c r="I525" s="59"/>
      <c r="J525" s="57"/>
      <c r="K525" s="57"/>
      <c r="L525" s="57"/>
      <c r="M525" s="58"/>
      <c r="N525" s="62"/>
      <c r="O525" s="57"/>
      <c r="P525" s="41"/>
      <c r="Q525" s="41"/>
      <c r="R525" s="41"/>
      <c r="S525" s="41"/>
      <c r="T525" s="60"/>
      <c r="U525" s="57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</row>
    <row r="526" customFormat="false" ht="15.75" hidden="false" customHeight="false" outlineLevel="0" collapsed="false">
      <c r="A526" s="23"/>
      <c r="B526" s="41"/>
      <c r="C526" s="57"/>
      <c r="D526" s="57"/>
      <c r="E526" s="58"/>
      <c r="F526" s="59"/>
      <c r="G526" s="57"/>
      <c r="H526" s="57"/>
      <c r="I526" s="59"/>
      <c r="J526" s="57"/>
      <c r="K526" s="57"/>
      <c r="L526" s="57"/>
      <c r="M526" s="58"/>
      <c r="N526" s="62"/>
      <c r="O526" s="57"/>
      <c r="P526" s="41"/>
      <c r="Q526" s="41"/>
      <c r="R526" s="41"/>
      <c r="S526" s="41"/>
      <c r="T526" s="60"/>
      <c r="U526" s="57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</row>
    <row r="527" customFormat="false" ht="15.75" hidden="false" customHeight="false" outlineLevel="0" collapsed="false">
      <c r="A527" s="23"/>
      <c r="B527" s="41"/>
      <c r="C527" s="57"/>
      <c r="D527" s="57"/>
      <c r="E527" s="58"/>
      <c r="F527" s="59"/>
      <c r="G527" s="57"/>
      <c r="H527" s="57"/>
      <c r="I527" s="59"/>
      <c r="J527" s="57"/>
      <c r="K527" s="57"/>
      <c r="L527" s="57"/>
      <c r="M527" s="58"/>
      <c r="N527" s="62"/>
      <c r="O527" s="57"/>
      <c r="P527" s="41"/>
      <c r="Q527" s="41"/>
      <c r="R527" s="41"/>
      <c r="S527" s="41"/>
      <c r="T527" s="60"/>
      <c r="U527" s="57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</row>
    <row r="528" customFormat="false" ht="15.75" hidden="false" customHeight="false" outlineLevel="0" collapsed="false">
      <c r="A528" s="23"/>
      <c r="B528" s="41"/>
      <c r="C528" s="57"/>
      <c r="D528" s="57"/>
      <c r="E528" s="58"/>
      <c r="F528" s="59"/>
      <c r="G528" s="57"/>
      <c r="H528" s="57"/>
      <c r="I528" s="59"/>
      <c r="J528" s="57"/>
      <c r="K528" s="57"/>
      <c r="L528" s="57"/>
      <c r="M528" s="58"/>
      <c r="N528" s="62"/>
      <c r="O528" s="57"/>
      <c r="P528" s="41"/>
      <c r="Q528" s="41"/>
      <c r="R528" s="41"/>
      <c r="S528" s="41"/>
      <c r="T528" s="60"/>
      <c r="U528" s="57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</row>
    <row r="529" customFormat="false" ht="15.75" hidden="false" customHeight="false" outlineLevel="0" collapsed="false">
      <c r="A529" s="23"/>
      <c r="B529" s="41"/>
      <c r="C529" s="57"/>
      <c r="D529" s="57"/>
      <c r="E529" s="58"/>
      <c r="F529" s="59"/>
      <c r="G529" s="57"/>
      <c r="H529" s="57"/>
      <c r="I529" s="59"/>
      <c r="J529" s="57"/>
      <c r="K529" s="57"/>
      <c r="L529" s="57"/>
      <c r="M529" s="58"/>
      <c r="N529" s="62"/>
      <c r="O529" s="57"/>
      <c r="P529" s="41"/>
      <c r="Q529" s="41"/>
      <c r="R529" s="41"/>
      <c r="S529" s="41"/>
      <c r="T529" s="60"/>
      <c r="U529" s="57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</row>
    <row r="530" customFormat="false" ht="15.75" hidden="false" customHeight="false" outlineLevel="0" collapsed="false">
      <c r="A530" s="23"/>
      <c r="B530" s="41"/>
      <c r="C530" s="57"/>
      <c r="D530" s="57"/>
      <c r="E530" s="58"/>
      <c r="F530" s="59"/>
      <c r="G530" s="57"/>
      <c r="H530" s="57"/>
      <c r="I530" s="59"/>
      <c r="J530" s="57"/>
      <c r="K530" s="57"/>
      <c r="L530" s="57"/>
      <c r="M530" s="58"/>
      <c r="N530" s="62"/>
      <c r="O530" s="57"/>
      <c r="P530" s="41"/>
      <c r="Q530" s="41"/>
      <c r="R530" s="41"/>
      <c r="S530" s="41"/>
      <c r="T530" s="60"/>
      <c r="U530" s="57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</row>
    <row r="531" customFormat="false" ht="15.75" hidden="false" customHeight="false" outlineLevel="0" collapsed="false">
      <c r="A531" s="23"/>
      <c r="B531" s="41"/>
      <c r="C531" s="57"/>
      <c r="D531" s="57"/>
      <c r="E531" s="58"/>
      <c r="F531" s="59"/>
      <c r="G531" s="57"/>
      <c r="H531" s="57"/>
      <c r="I531" s="59"/>
      <c r="J531" s="57"/>
      <c r="K531" s="57"/>
      <c r="L531" s="57"/>
      <c r="M531" s="58"/>
      <c r="N531" s="62"/>
      <c r="O531" s="57"/>
      <c r="P531" s="41"/>
      <c r="Q531" s="41"/>
      <c r="R531" s="41"/>
      <c r="S531" s="41"/>
      <c r="T531" s="60"/>
      <c r="U531" s="57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</row>
    <row r="532" customFormat="false" ht="15.75" hidden="false" customHeight="false" outlineLevel="0" collapsed="false">
      <c r="A532" s="23"/>
      <c r="B532" s="41"/>
      <c r="C532" s="57"/>
      <c r="D532" s="57"/>
      <c r="E532" s="58"/>
      <c r="F532" s="59"/>
      <c r="G532" s="57"/>
      <c r="H532" s="57"/>
      <c r="I532" s="59"/>
      <c r="J532" s="57"/>
      <c r="K532" s="57"/>
      <c r="L532" s="57"/>
      <c r="M532" s="58"/>
      <c r="N532" s="62"/>
      <c r="O532" s="57"/>
      <c r="P532" s="41"/>
      <c r="Q532" s="41"/>
      <c r="R532" s="41"/>
      <c r="S532" s="41"/>
      <c r="T532" s="60"/>
      <c r="U532" s="57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</row>
    <row r="533" customFormat="false" ht="15.75" hidden="false" customHeight="false" outlineLevel="0" collapsed="false">
      <c r="A533" s="23"/>
      <c r="B533" s="41"/>
      <c r="C533" s="57"/>
      <c r="D533" s="57"/>
      <c r="E533" s="58"/>
      <c r="F533" s="59"/>
      <c r="G533" s="57"/>
      <c r="H533" s="57"/>
      <c r="I533" s="59"/>
      <c r="J533" s="57"/>
      <c r="K533" s="57"/>
      <c r="L533" s="57"/>
      <c r="M533" s="58"/>
      <c r="N533" s="62"/>
      <c r="O533" s="57"/>
      <c r="P533" s="41"/>
      <c r="Q533" s="41"/>
      <c r="R533" s="41"/>
      <c r="S533" s="41"/>
      <c r="T533" s="60"/>
      <c r="U533" s="57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</row>
    <row r="534" customFormat="false" ht="15.75" hidden="false" customHeight="false" outlineLevel="0" collapsed="false">
      <c r="A534" s="23"/>
      <c r="B534" s="41"/>
      <c r="C534" s="57"/>
      <c r="D534" s="57"/>
      <c r="E534" s="58"/>
      <c r="F534" s="59"/>
      <c r="G534" s="57"/>
      <c r="H534" s="57"/>
      <c r="I534" s="59"/>
      <c r="J534" s="57"/>
      <c r="K534" s="57"/>
      <c r="L534" s="57"/>
      <c r="M534" s="58"/>
      <c r="N534" s="62"/>
      <c r="O534" s="57"/>
      <c r="P534" s="41"/>
      <c r="Q534" s="41"/>
      <c r="R534" s="41"/>
      <c r="S534" s="41"/>
      <c r="T534" s="60"/>
      <c r="U534" s="57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</row>
    <row r="535" customFormat="false" ht="15.75" hidden="false" customHeight="false" outlineLevel="0" collapsed="false">
      <c r="A535" s="23"/>
      <c r="B535" s="41"/>
      <c r="C535" s="57"/>
      <c r="D535" s="57"/>
      <c r="E535" s="58"/>
      <c r="F535" s="59"/>
      <c r="G535" s="57"/>
      <c r="H535" s="57"/>
      <c r="I535" s="59"/>
      <c r="J535" s="57"/>
      <c r="K535" s="57"/>
      <c r="L535" s="57"/>
      <c r="M535" s="58"/>
      <c r="N535" s="62"/>
      <c r="O535" s="57"/>
      <c r="P535" s="41"/>
      <c r="Q535" s="41"/>
      <c r="R535" s="41"/>
      <c r="S535" s="41"/>
      <c r="T535" s="60"/>
      <c r="U535" s="57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</row>
    <row r="536" customFormat="false" ht="15.75" hidden="false" customHeight="false" outlineLevel="0" collapsed="false">
      <c r="A536" s="23"/>
      <c r="B536" s="41"/>
      <c r="C536" s="57"/>
      <c r="D536" s="57"/>
      <c r="E536" s="58"/>
      <c r="F536" s="59"/>
      <c r="G536" s="57"/>
      <c r="H536" s="57"/>
      <c r="I536" s="59"/>
      <c r="J536" s="57"/>
      <c r="K536" s="57"/>
      <c r="L536" s="57"/>
      <c r="M536" s="58"/>
      <c r="N536" s="62"/>
      <c r="O536" s="57"/>
      <c r="P536" s="41"/>
      <c r="Q536" s="41"/>
      <c r="R536" s="41"/>
      <c r="S536" s="41"/>
      <c r="T536" s="60"/>
      <c r="U536" s="57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</row>
    <row r="537" customFormat="false" ht="15.75" hidden="false" customHeight="false" outlineLevel="0" collapsed="false">
      <c r="A537" s="23"/>
      <c r="B537" s="41"/>
      <c r="C537" s="57"/>
      <c r="D537" s="57"/>
      <c r="E537" s="58"/>
      <c r="F537" s="59"/>
      <c r="G537" s="57"/>
      <c r="H537" s="57"/>
      <c r="I537" s="59"/>
      <c r="J537" s="57"/>
      <c r="K537" s="57"/>
      <c r="L537" s="57"/>
      <c r="M537" s="58"/>
      <c r="N537" s="62"/>
      <c r="O537" s="57"/>
      <c r="P537" s="41"/>
      <c r="Q537" s="41"/>
      <c r="R537" s="41"/>
      <c r="S537" s="41"/>
      <c r="T537" s="60"/>
      <c r="U537" s="57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</row>
    <row r="538" customFormat="false" ht="15.75" hidden="false" customHeight="false" outlineLevel="0" collapsed="false">
      <c r="A538" s="23"/>
      <c r="B538" s="41"/>
      <c r="C538" s="57"/>
      <c r="D538" s="57"/>
      <c r="E538" s="58"/>
      <c r="F538" s="59"/>
      <c r="G538" s="57"/>
      <c r="H538" s="57"/>
      <c r="I538" s="59"/>
      <c r="J538" s="57"/>
      <c r="K538" s="57"/>
      <c r="L538" s="57"/>
      <c r="M538" s="58"/>
      <c r="N538" s="62"/>
      <c r="O538" s="57"/>
      <c r="P538" s="41"/>
      <c r="Q538" s="41"/>
      <c r="R538" s="41"/>
      <c r="S538" s="41"/>
      <c r="T538" s="60"/>
      <c r="U538" s="57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</row>
    <row r="539" customFormat="false" ht="15.75" hidden="false" customHeight="false" outlineLevel="0" collapsed="false">
      <c r="A539" s="23"/>
      <c r="B539" s="41"/>
      <c r="C539" s="57"/>
      <c r="D539" s="57"/>
      <c r="E539" s="58"/>
      <c r="F539" s="59"/>
      <c r="G539" s="57"/>
      <c r="H539" s="57"/>
      <c r="I539" s="59"/>
      <c r="J539" s="57"/>
      <c r="K539" s="57"/>
      <c r="L539" s="57"/>
      <c r="M539" s="58"/>
      <c r="N539" s="62"/>
      <c r="O539" s="57"/>
      <c r="P539" s="41"/>
      <c r="Q539" s="41"/>
      <c r="R539" s="41"/>
      <c r="S539" s="41"/>
      <c r="T539" s="60"/>
      <c r="U539" s="57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</row>
    <row r="540" customFormat="false" ht="15.75" hidden="false" customHeight="false" outlineLevel="0" collapsed="false">
      <c r="A540" s="23"/>
      <c r="B540" s="41"/>
      <c r="C540" s="57"/>
      <c r="D540" s="57"/>
      <c r="E540" s="58"/>
      <c r="F540" s="59"/>
      <c r="G540" s="57"/>
      <c r="H540" s="57"/>
      <c r="I540" s="59"/>
      <c r="J540" s="57"/>
      <c r="K540" s="57"/>
      <c r="L540" s="57"/>
      <c r="M540" s="58"/>
      <c r="N540" s="62"/>
      <c r="O540" s="57"/>
      <c r="P540" s="41"/>
      <c r="Q540" s="41"/>
      <c r="R540" s="41"/>
      <c r="S540" s="41"/>
      <c r="T540" s="60"/>
      <c r="U540" s="57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</row>
    <row r="541" customFormat="false" ht="15.75" hidden="false" customHeight="false" outlineLevel="0" collapsed="false">
      <c r="A541" s="23"/>
      <c r="B541" s="41"/>
      <c r="C541" s="57"/>
      <c r="D541" s="57"/>
      <c r="E541" s="58"/>
      <c r="F541" s="59"/>
      <c r="G541" s="57"/>
      <c r="H541" s="57"/>
      <c r="I541" s="59"/>
      <c r="J541" s="57"/>
      <c r="K541" s="57"/>
      <c r="L541" s="57"/>
      <c r="M541" s="58"/>
      <c r="N541" s="62"/>
      <c r="O541" s="57"/>
      <c r="P541" s="41"/>
      <c r="Q541" s="41"/>
      <c r="R541" s="41"/>
      <c r="S541" s="41"/>
      <c r="T541" s="60"/>
      <c r="U541" s="57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</row>
    <row r="542" customFormat="false" ht="15.75" hidden="false" customHeight="false" outlineLevel="0" collapsed="false">
      <c r="A542" s="23"/>
      <c r="B542" s="41"/>
      <c r="C542" s="57"/>
      <c r="D542" s="57"/>
      <c r="E542" s="58"/>
      <c r="F542" s="59"/>
      <c r="G542" s="57"/>
      <c r="H542" s="57"/>
      <c r="I542" s="59"/>
      <c r="J542" s="57"/>
      <c r="K542" s="57"/>
      <c r="L542" s="57"/>
      <c r="M542" s="58"/>
      <c r="N542" s="62"/>
      <c r="O542" s="57"/>
      <c r="P542" s="41"/>
      <c r="Q542" s="41"/>
      <c r="R542" s="41"/>
      <c r="S542" s="41"/>
      <c r="T542" s="60"/>
      <c r="U542" s="57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</row>
    <row r="543" customFormat="false" ht="15.75" hidden="false" customHeight="false" outlineLevel="0" collapsed="false">
      <c r="A543" s="23"/>
      <c r="B543" s="41"/>
      <c r="C543" s="57"/>
      <c r="D543" s="57"/>
      <c r="E543" s="58"/>
      <c r="F543" s="59"/>
      <c r="G543" s="57"/>
      <c r="H543" s="57"/>
      <c r="I543" s="59"/>
      <c r="J543" s="57"/>
      <c r="K543" s="57"/>
      <c r="L543" s="57"/>
      <c r="M543" s="58"/>
      <c r="N543" s="62"/>
      <c r="O543" s="57"/>
      <c r="P543" s="41"/>
      <c r="Q543" s="41"/>
      <c r="R543" s="41"/>
      <c r="S543" s="41"/>
      <c r="T543" s="60"/>
      <c r="U543" s="57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</row>
    <row r="544" customFormat="false" ht="15.75" hidden="false" customHeight="false" outlineLevel="0" collapsed="false">
      <c r="A544" s="23"/>
      <c r="B544" s="41"/>
      <c r="C544" s="57"/>
      <c r="D544" s="57"/>
      <c r="E544" s="58"/>
      <c r="F544" s="59"/>
      <c r="G544" s="57"/>
      <c r="H544" s="57"/>
      <c r="I544" s="59"/>
      <c r="J544" s="57"/>
      <c r="K544" s="57"/>
      <c r="L544" s="57"/>
      <c r="M544" s="58"/>
      <c r="N544" s="62"/>
      <c r="O544" s="57"/>
      <c r="P544" s="41"/>
      <c r="Q544" s="41"/>
      <c r="R544" s="41"/>
      <c r="S544" s="41"/>
      <c r="T544" s="60"/>
      <c r="U544" s="57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</row>
    <row r="545" customFormat="false" ht="15.75" hidden="false" customHeight="false" outlineLevel="0" collapsed="false">
      <c r="A545" s="23"/>
      <c r="B545" s="41"/>
      <c r="C545" s="57"/>
      <c r="D545" s="57"/>
      <c r="E545" s="58"/>
      <c r="F545" s="59"/>
      <c r="G545" s="57"/>
      <c r="H545" s="57"/>
      <c r="I545" s="59"/>
      <c r="J545" s="57"/>
      <c r="K545" s="57"/>
      <c r="L545" s="57"/>
      <c r="M545" s="58"/>
      <c r="N545" s="62"/>
      <c r="O545" s="57"/>
      <c r="P545" s="41"/>
      <c r="Q545" s="41"/>
      <c r="R545" s="41"/>
      <c r="S545" s="41"/>
      <c r="T545" s="60"/>
      <c r="U545" s="57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</row>
    <row r="546" customFormat="false" ht="15.75" hidden="false" customHeight="false" outlineLevel="0" collapsed="false">
      <c r="A546" s="23"/>
      <c r="B546" s="41"/>
      <c r="C546" s="57"/>
      <c r="D546" s="57"/>
      <c r="E546" s="58"/>
      <c r="F546" s="59"/>
      <c r="G546" s="57"/>
      <c r="H546" s="57"/>
      <c r="I546" s="59"/>
      <c r="J546" s="57"/>
      <c r="K546" s="57"/>
      <c r="L546" s="57"/>
      <c r="M546" s="58"/>
      <c r="N546" s="62"/>
      <c r="O546" s="57"/>
      <c r="P546" s="41"/>
      <c r="Q546" s="41"/>
      <c r="R546" s="41"/>
      <c r="S546" s="41"/>
      <c r="T546" s="60"/>
      <c r="U546" s="57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</row>
    <row r="547" customFormat="false" ht="15.75" hidden="false" customHeight="false" outlineLevel="0" collapsed="false">
      <c r="A547" s="23"/>
      <c r="B547" s="41"/>
      <c r="C547" s="57"/>
      <c r="D547" s="57"/>
      <c r="E547" s="58"/>
      <c r="F547" s="59"/>
      <c r="G547" s="57"/>
      <c r="H547" s="57"/>
      <c r="I547" s="59"/>
      <c r="J547" s="57"/>
      <c r="K547" s="57"/>
      <c r="L547" s="57"/>
      <c r="M547" s="58"/>
      <c r="N547" s="62"/>
      <c r="O547" s="57"/>
      <c r="P547" s="41"/>
      <c r="Q547" s="41"/>
      <c r="R547" s="41"/>
      <c r="S547" s="41"/>
      <c r="T547" s="60"/>
      <c r="U547" s="57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</row>
    <row r="548" customFormat="false" ht="15.75" hidden="false" customHeight="false" outlineLevel="0" collapsed="false">
      <c r="A548" s="23"/>
      <c r="B548" s="41"/>
      <c r="C548" s="57"/>
      <c r="D548" s="57"/>
      <c r="E548" s="58"/>
      <c r="F548" s="59"/>
      <c r="G548" s="57"/>
      <c r="H548" s="57"/>
      <c r="I548" s="59"/>
      <c r="J548" s="57"/>
      <c r="K548" s="57"/>
      <c r="L548" s="57"/>
      <c r="M548" s="58"/>
      <c r="N548" s="62"/>
      <c r="O548" s="57"/>
      <c r="P548" s="41"/>
      <c r="Q548" s="41"/>
      <c r="R548" s="41"/>
      <c r="S548" s="41"/>
      <c r="T548" s="60"/>
      <c r="U548" s="57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</row>
    <row r="549" customFormat="false" ht="15.75" hidden="false" customHeight="false" outlineLevel="0" collapsed="false">
      <c r="A549" s="23"/>
      <c r="B549" s="41"/>
      <c r="C549" s="57"/>
      <c r="D549" s="57"/>
      <c r="E549" s="58"/>
      <c r="F549" s="59"/>
      <c r="G549" s="57"/>
      <c r="H549" s="57"/>
      <c r="I549" s="59"/>
      <c r="J549" s="57"/>
      <c r="K549" s="57"/>
      <c r="L549" s="57"/>
      <c r="M549" s="58"/>
      <c r="N549" s="62"/>
      <c r="O549" s="57"/>
      <c r="P549" s="41"/>
      <c r="Q549" s="41"/>
      <c r="R549" s="41"/>
      <c r="S549" s="41"/>
      <c r="T549" s="60"/>
      <c r="U549" s="57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</row>
    <row r="550" customFormat="false" ht="15.75" hidden="false" customHeight="false" outlineLevel="0" collapsed="false">
      <c r="A550" s="23"/>
      <c r="B550" s="41"/>
      <c r="C550" s="57"/>
      <c r="D550" s="57"/>
      <c r="E550" s="58"/>
      <c r="F550" s="59"/>
      <c r="G550" s="57"/>
      <c r="H550" s="57"/>
      <c r="I550" s="59"/>
      <c r="J550" s="57"/>
      <c r="K550" s="57"/>
      <c r="L550" s="57"/>
      <c r="M550" s="58"/>
      <c r="N550" s="62"/>
      <c r="O550" s="57"/>
      <c r="P550" s="41"/>
      <c r="Q550" s="41"/>
      <c r="R550" s="41"/>
      <c r="S550" s="41"/>
      <c r="T550" s="60"/>
      <c r="U550" s="57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</row>
    <row r="551" customFormat="false" ht="15.75" hidden="false" customHeight="false" outlineLevel="0" collapsed="false">
      <c r="A551" s="23"/>
      <c r="B551" s="41"/>
      <c r="C551" s="57"/>
      <c r="D551" s="57"/>
      <c r="E551" s="58"/>
      <c r="F551" s="59"/>
      <c r="G551" s="57"/>
      <c r="H551" s="57"/>
      <c r="I551" s="59"/>
      <c r="J551" s="57"/>
      <c r="K551" s="57"/>
      <c r="L551" s="57"/>
      <c r="M551" s="58"/>
      <c r="N551" s="62"/>
      <c r="O551" s="57"/>
      <c r="P551" s="41"/>
      <c r="Q551" s="41"/>
      <c r="R551" s="41"/>
      <c r="S551" s="41"/>
      <c r="T551" s="60"/>
      <c r="U551" s="57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</row>
    <row r="552" customFormat="false" ht="15.75" hidden="false" customHeight="false" outlineLevel="0" collapsed="false">
      <c r="A552" s="23"/>
      <c r="B552" s="41"/>
      <c r="C552" s="57"/>
      <c r="D552" s="57"/>
      <c r="E552" s="58"/>
      <c r="F552" s="59"/>
      <c r="G552" s="57"/>
      <c r="H552" s="57"/>
      <c r="I552" s="59"/>
      <c r="J552" s="57"/>
      <c r="K552" s="57"/>
      <c r="L552" s="57"/>
      <c r="M552" s="58"/>
      <c r="N552" s="62"/>
      <c r="O552" s="57"/>
      <c r="P552" s="41"/>
      <c r="Q552" s="41"/>
      <c r="R552" s="41"/>
      <c r="S552" s="41"/>
      <c r="T552" s="60"/>
      <c r="U552" s="57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</row>
    <row r="553" customFormat="false" ht="15.75" hidden="false" customHeight="false" outlineLevel="0" collapsed="false">
      <c r="A553" s="23"/>
      <c r="B553" s="41"/>
      <c r="C553" s="57"/>
      <c r="D553" s="57"/>
      <c r="E553" s="58"/>
      <c r="F553" s="59"/>
      <c r="G553" s="57"/>
      <c r="H553" s="57"/>
      <c r="I553" s="59"/>
      <c r="J553" s="57"/>
      <c r="K553" s="57"/>
      <c r="L553" s="57"/>
      <c r="M553" s="58"/>
      <c r="N553" s="62"/>
      <c r="O553" s="57"/>
      <c r="P553" s="41"/>
      <c r="Q553" s="41"/>
      <c r="R553" s="41"/>
      <c r="S553" s="41"/>
      <c r="T553" s="60"/>
      <c r="U553" s="57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</row>
    <row r="554" customFormat="false" ht="15.75" hidden="false" customHeight="false" outlineLevel="0" collapsed="false">
      <c r="A554" s="23"/>
      <c r="B554" s="41"/>
      <c r="C554" s="57"/>
      <c r="D554" s="57"/>
      <c r="E554" s="58"/>
      <c r="F554" s="59"/>
      <c r="G554" s="57"/>
      <c r="H554" s="57"/>
      <c r="I554" s="59"/>
      <c r="J554" s="57"/>
      <c r="K554" s="57"/>
      <c r="L554" s="57"/>
      <c r="M554" s="58"/>
      <c r="N554" s="62"/>
      <c r="O554" s="57"/>
      <c r="P554" s="41"/>
      <c r="Q554" s="41"/>
      <c r="R554" s="41"/>
      <c r="S554" s="41"/>
      <c r="T554" s="60"/>
      <c r="U554" s="57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</row>
    <row r="555" customFormat="false" ht="15.75" hidden="false" customHeight="false" outlineLevel="0" collapsed="false">
      <c r="A555" s="23"/>
      <c r="B555" s="41"/>
      <c r="C555" s="57"/>
      <c r="D555" s="57"/>
      <c r="E555" s="58"/>
      <c r="F555" s="59"/>
      <c r="G555" s="57"/>
      <c r="H555" s="57"/>
      <c r="I555" s="59"/>
      <c r="J555" s="57"/>
      <c r="K555" s="57"/>
      <c r="L555" s="57"/>
      <c r="M555" s="58"/>
      <c r="N555" s="62"/>
      <c r="O555" s="57"/>
      <c r="P555" s="41"/>
      <c r="Q555" s="41"/>
      <c r="R555" s="41"/>
      <c r="S555" s="41"/>
      <c r="T555" s="60"/>
      <c r="U555" s="57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</row>
    <row r="556" customFormat="false" ht="15.75" hidden="false" customHeight="false" outlineLevel="0" collapsed="false">
      <c r="A556" s="23"/>
      <c r="B556" s="41"/>
      <c r="C556" s="57"/>
      <c r="D556" s="57"/>
      <c r="E556" s="58"/>
      <c r="F556" s="59"/>
      <c r="G556" s="57"/>
      <c r="H556" s="57"/>
      <c r="I556" s="59"/>
      <c r="J556" s="57"/>
      <c r="K556" s="57"/>
      <c r="L556" s="57"/>
      <c r="M556" s="58"/>
      <c r="N556" s="62"/>
      <c r="O556" s="57"/>
      <c r="P556" s="41"/>
      <c r="Q556" s="41"/>
      <c r="R556" s="41"/>
      <c r="S556" s="41"/>
      <c r="T556" s="60"/>
      <c r="U556" s="57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</row>
    <row r="557" customFormat="false" ht="15.75" hidden="false" customHeight="false" outlineLevel="0" collapsed="false">
      <c r="A557" s="23"/>
      <c r="B557" s="41"/>
      <c r="C557" s="57"/>
      <c r="D557" s="57"/>
      <c r="E557" s="58"/>
      <c r="F557" s="59"/>
      <c r="G557" s="57"/>
      <c r="H557" s="57"/>
      <c r="I557" s="59"/>
      <c r="J557" s="57"/>
      <c r="K557" s="57"/>
      <c r="L557" s="57"/>
      <c r="M557" s="58"/>
      <c r="N557" s="62"/>
      <c r="O557" s="57"/>
      <c r="P557" s="41"/>
      <c r="Q557" s="41"/>
      <c r="R557" s="41"/>
      <c r="S557" s="41"/>
      <c r="T557" s="60"/>
      <c r="U557" s="57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</row>
    <row r="558" customFormat="false" ht="15.75" hidden="false" customHeight="false" outlineLevel="0" collapsed="false">
      <c r="A558" s="23"/>
      <c r="B558" s="41"/>
      <c r="C558" s="57"/>
      <c r="D558" s="57"/>
      <c r="E558" s="58"/>
      <c r="F558" s="59"/>
      <c r="G558" s="57"/>
      <c r="H558" s="57"/>
      <c r="I558" s="59"/>
      <c r="J558" s="57"/>
      <c r="K558" s="57"/>
      <c r="L558" s="57"/>
      <c r="M558" s="58"/>
      <c r="N558" s="62"/>
      <c r="O558" s="57"/>
      <c r="P558" s="41"/>
      <c r="Q558" s="41"/>
      <c r="R558" s="41"/>
      <c r="S558" s="41"/>
      <c r="T558" s="60"/>
      <c r="U558" s="57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</row>
    <row r="559" customFormat="false" ht="15.75" hidden="false" customHeight="false" outlineLevel="0" collapsed="false">
      <c r="A559" s="23"/>
      <c r="B559" s="41"/>
      <c r="C559" s="57"/>
      <c r="D559" s="57"/>
      <c r="E559" s="58"/>
      <c r="F559" s="59"/>
      <c r="G559" s="57"/>
      <c r="H559" s="57"/>
      <c r="I559" s="59"/>
      <c r="J559" s="57"/>
      <c r="K559" s="57"/>
      <c r="L559" s="57"/>
      <c r="M559" s="58"/>
      <c r="N559" s="62"/>
      <c r="O559" s="57"/>
      <c r="P559" s="41"/>
      <c r="Q559" s="41"/>
      <c r="R559" s="41"/>
      <c r="S559" s="41"/>
      <c r="T559" s="60"/>
      <c r="U559" s="57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</row>
    <row r="560" customFormat="false" ht="15.75" hidden="false" customHeight="false" outlineLevel="0" collapsed="false">
      <c r="A560" s="23"/>
      <c r="B560" s="41"/>
      <c r="C560" s="57"/>
      <c r="D560" s="57"/>
      <c r="E560" s="58"/>
      <c r="F560" s="59"/>
      <c r="G560" s="57"/>
      <c r="H560" s="57"/>
      <c r="I560" s="59"/>
      <c r="J560" s="57"/>
      <c r="K560" s="57"/>
      <c r="L560" s="57"/>
      <c r="M560" s="58"/>
      <c r="N560" s="62"/>
      <c r="O560" s="57"/>
      <c r="P560" s="41"/>
      <c r="Q560" s="41"/>
      <c r="R560" s="41"/>
      <c r="S560" s="41"/>
      <c r="T560" s="60"/>
      <c r="U560" s="57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</row>
    <row r="561" customFormat="false" ht="15.75" hidden="false" customHeight="false" outlineLevel="0" collapsed="false">
      <c r="A561" s="23"/>
      <c r="B561" s="41"/>
      <c r="C561" s="57"/>
      <c r="D561" s="57"/>
      <c r="E561" s="58"/>
      <c r="F561" s="59"/>
      <c r="G561" s="57"/>
      <c r="H561" s="57"/>
      <c r="I561" s="59"/>
      <c r="J561" s="57"/>
      <c r="K561" s="57"/>
      <c r="L561" s="57"/>
      <c r="M561" s="58"/>
      <c r="N561" s="62"/>
      <c r="O561" s="57"/>
      <c r="P561" s="41"/>
      <c r="Q561" s="41"/>
      <c r="R561" s="41"/>
      <c r="S561" s="41"/>
      <c r="T561" s="60"/>
      <c r="U561" s="57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</row>
    <row r="562" customFormat="false" ht="15.75" hidden="false" customHeight="false" outlineLevel="0" collapsed="false">
      <c r="A562" s="23"/>
      <c r="B562" s="41"/>
      <c r="C562" s="57"/>
      <c r="D562" s="57"/>
      <c r="E562" s="58"/>
      <c r="F562" s="59"/>
      <c r="G562" s="57"/>
      <c r="H562" s="57"/>
      <c r="I562" s="59"/>
      <c r="J562" s="57"/>
      <c r="K562" s="57"/>
      <c r="L562" s="57"/>
      <c r="M562" s="58"/>
      <c r="N562" s="62"/>
      <c r="O562" s="57"/>
      <c r="P562" s="41"/>
      <c r="Q562" s="41"/>
      <c r="R562" s="41"/>
      <c r="S562" s="41"/>
      <c r="T562" s="60"/>
      <c r="U562" s="57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</row>
    <row r="563" customFormat="false" ht="15.75" hidden="false" customHeight="false" outlineLevel="0" collapsed="false">
      <c r="A563" s="23"/>
      <c r="B563" s="41"/>
      <c r="C563" s="57"/>
      <c r="D563" s="57"/>
      <c r="E563" s="58"/>
      <c r="F563" s="59"/>
      <c r="G563" s="57"/>
      <c r="H563" s="57"/>
      <c r="I563" s="59"/>
      <c r="J563" s="57"/>
      <c r="K563" s="57"/>
      <c r="L563" s="57"/>
      <c r="M563" s="58"/>
      <c r="N563" s="62"/>
      <c r="O563" s="57"/>
      <c r="P563" s="41"/>
      <c r="Q563" s="41"/>
      <c r="R563" s="41"/>
      <c r="S563" s="41"/>
      <c r="T563" s="60"/>
      <c r="U563" s="57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</row>
    <row r="564" customFormat="false" ht="15.75" hidden="false" customHeight="false" outlineLevel="0" collapsed="false">
      <c r="A564" s="23"/>
      <c r="B564" s="41"/>
      <c r="C564" s="57"/>
      <c r="D564" s="57"/>
      <c r="E564" s="58"/>
      <c r="F564" s="59"/>
      <c r="G564" s="57"/>
      <c r="H564" s="57"/>
      <c r="I564" s="59"/>
      <c r="J564" s="57"/>
      <c r="K564" s="57"/>
      <c r="L564" s="57"/>
      <c r="M564" s="58"/>
      <c r="N564" s="62"/>
      <c r="O564" s="57"/>
      <c r="P564" s="41"/>
      <c r="Q564" s="41"/>
      <c r="R564" s="41"/>
      <c r="S564" s="41"/>
      <c r="T564" s="60"/>
      <c r="U564" s="57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</row>
    <row r="565" customFormat="false" ht="15.75" hidden="false" customHeight="false" outlineLevel="0" collapsed="false">
      <c r="A565" s="23"/>
      <c r="B565" s="41"/>
      <c r="C565" s="57"/>
      <c r="D565" s="57"/>
      <c r="E565" s="58"/>
      <c r="F565" s="59"/>
      <c r="G565" s="57"/>
      <c r="H565" s="57"/>
      <c r="I565" s="59"/>
      <c r="J565" s="57"/>
      <c r="K565" s="57"/>
      <c r="L565" s="57"/>
      <c r="M565" s="58"/>
      <c r="N565" s="62"/>
      <c r="O565" s="57"/>
      <c r="P565" s="41"/>
      <c r="Q565" s="41"/>
      <c r="R565" s="41"/>
      <c r="S565" s="41"/>
      <c r="T565" s="60"/>
      <c r="U565" s="57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</row>
    <row r="566" customFormat="false" ht="15.75" hidden="false" customHeight="false" outlineLevel="0" collapsed="false">
      <c r="A566" s="23"/>
      <c r="B566" s="41"/>
      <c r="C566" s="57"/>
      <c r="D566" s="57"/>
      <c r="E566" s="58"/>
      <c r="F566" s="59"/>
      <c r="G566" s="57"/>
      <c r="H566" s="57"/>
      <c r="I566" s="59"/>
      <c r="J566" s="57"/>
      <c r="K566" s="57"/>
      <c r="L566" s="57"/>
      <c r="M566" s="58"/>
      <c r="N566" s="62"/>
      <c r="O566" s="57"/>
      <c r="P566" s="41"/>
      <c r="Q566" s="41"/>
      <c r="R566" s="41"/>
      <c r="S566" s="41"/>
      <c r="T566" s="60"/>
      <c r="U566" s="57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</row>
    <row r="567" customFormat="false" ht="15.75" hidden="false" customHeight="false" outlineLevel="0" collapsed="false">
      <c r="A567" s="23"/>
      <c r="B567" s="41"/>
      <c r="C567" s="57"/>
      <c r="D567" s="57"/>
      <c r="E567" s="58"/>
      <c r="F567" s="59"/>
      <c r="G567" s="57"/>
      <c r="H567" s="57"/>
      <c r="I567" s="59"/>
      <c r="J567" s="57"/>
      <c r="K567" s="57"/>
      <c r="L567" s="57"/>
      <c r="M567" s="58"/>
      <c r="N567" s="62"/>
      <c r="O567" s="57"/>
      <c r="P567" s="41"/>
      <c r="Q567" s="41"/>
      <c r="R567" s="41"/>
      <c r="S567" s="41"/>
      <c r="T567" s="60"/>
      <c r="U567" s="57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</row>
    <row r="568" customFormat="false" ht="15.75" hidden="false" customHeight="false" outlineLevel="0" collapsed="false">
      <c r="A568" s="23"/>
      <c r="B568" s="41"/>
      <c r="C568" s="57"/>
      <c r="D568" s="57"/>
      <c r="E568" s="58"/>
      <c r="F568" s="59"/>
      <c r="G568" s="57"/>
      <c r="H568" s="57"/>
      <c r="I568" s="59"/>
      <c r="J568" s="57"/>
      <c r="K568" s="57"/>
      <c r="L568" s="57"/>
      <c r="M568" s="58"/>
      <c r="N568" s="62"/>
      <c r="O568" s="57"/>
      <c r="P568" s="41"/>
      <c r="Q568" s="41"/>
      <c r="R568" s="41"/>
      <c r="S568" s="41"/>
      <c r="T568" s="60"/>
      <c r="U568" s="57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</row>
    <row r="569" customFormat="false" ht="15.75" hidden="false" customHeight="false" outlineLevel="0" collapsed="false">
      <c r="A569" s="23"/>
      <c r="B569" s="41"/>
      <c r="C569" s="57"/>
      <c r="D569" s="57"/>
      <c r="E569" s="58"/>
      <c r="F569" s="59"/>
      <c r="G569" s="57"/>
      <c r="H569" s="57"/>
      <c r="I569" s="59"/>
      <c r="J569" s="57"/>
      <c r="K569" s="57"/>
      <c r="L569" s="57"/>
      <c r="M569" s="58"/>
      <c r="N569" s="62"/>
      <c r="O569" s="57"/>
      <c r="P569" s="41"/>
      <c r="Q569" s="41"/>
      <c r="R569" s="41"/>
      <c r="S569" s="41"/>
      <c r="T569" s="60"/>
      <c r="U569" s="57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</row>
    <row r="570" customFormat="false" ht="15.75" hidden="false" customHeight="false" outlineLevel="0" collapsed="false">
      <c r="A570" s="23"/>
      <c r="B570" s="41"/>
      <c r="C570" s="57"/>
      <c r="D570" s="57"/>
      <c r="E570" s="58"/>
      <c r="F570" s="59"/>
      <c r="G570" s="57"/>
      <c r="H570" s="57"/>
      <c r="I570" s="59"/>
      <c r="J570" s="57"/>
      <c r="K570" s="57"/>
      <c r="L570" s="57"/>
      <c r="M570" s="58"/>
      <c r="N570" s="62"/>
      <c r="O570" s="57"/>
      <c r="P570" s="41"/>
      <c r="Q570" s="41"/>
      <c r="R570" s="41"/>
      <c r="S570" s="41"/>
      <c r="T570" s="60"/>
      <c r="U570" s="57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</row>
    <row r="571" customFormat="false" ht="15.75" hidden="false" customHeight="false" outlineLevel="0" collapsed="false">
      <c r="A571" s="23"/>
      <c r="B571" s="41"/>
      <c r="C571" s="57"/>
      <c r="D571" s="57"/>
      <c r="E571" s="58"/>
      <c r="F571" s="59"/>
      <c r="G571" s="57"/>
      <c r="H571" s="57"/>
      <c r="I571" s="59"/>
      <c r="J571" s="57"/>
      <c r="K571" s="57"/>
      <c r="L571" s="57"/>
      <c r="M571" s="58"/>
      <c r="N571" s="62"/>
      <c r="O571" s="57"/>
      <c r="P571" s="41"/>
      <c r="Q571" s="41"/>
      <c r="R571" s="41"/>
      <c r="S571" s="41"/>
      <c r="T571" s="60"/>
      <c r="U571" s="57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</row>
    <row r="572" customFormat="false" ht="15.75" hidden="false" customHeight="false" outlineLevel="0" collapsed="false">
      <c r="A572" s="23"/>
      <c r="B572" s="41"/>
      <c r="C572" s="57"/>
      <c r="D572" s="57"/>
      <c r="E572" s="58"/>
      <c r="F572" s="59"/>
      <c r="G572" s="57"/>
      <c r="H572" s="57"/>
      <c r="I572" s="59"/>
      <c r="J572" s="57"/>
      <c r="K572" s="57"/>
      <c r="L572" s="57"/>
      <c r="M572" s="58"/>
      <c r="N572" s="62"/>
      <c r="O572" s="57"/>
      <c r="P572" s="41"/>
      <c r="Q572" s="41"/>
      <c r="R572" s="41"/>
      <c r="S572" s="41"/>
      <c r="T572" s="60"/>
      <c r="U572" s="57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</row>
    <row r="573" customFormat="false" ht="15.75" hidden="false" customHeight="false" outlineLevel="0" collapsed="false">
      <c r="A573" s="23"/>
      <c r="B573" s="41"/>
      <c r="C573" s="57"/>
      <c r="D573" s="57"/>
      <c r="E573" s="58"/>
      <c r="F573" s="59"/>
      <c r="G573" s="57"/>
      <c r="H573" s="57"/>
      <c r="I573" s="59"/>
      <c r="J573" s="57"/>
      <c r="K573" s="57"/>
      <c r="L573" s="57"/>
      <c r="M573" s="58"/>
      <c r="N573" s="62"/>
      <c r="O573" s="57"/>
      <c r="P573" s="41"/>
      <c r="Q573" s="41"/>
      <c r="R573" s="41"/>
      <c r="S573" s="41"/>
      <c r="T573" s="60"/>
      <c r="U573" s="57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</row>
    <row r="574" customFormat="false" ht="15.75" hidden="false" customHeight="false" outlineLevel="0" collapsed="false">
      <c r="A574" s="23"/>
      <c r="B574" s="41"/>
      <c r="C574" s="57"/>
      <c r="D574" s="57"/>
      <c r="E574" s="58"/>
      <c r="F574" s="59"/>
      <c r="G574" s="57"/>
      <c r="H574" s="57"/>
      <c r="I574" s="59"/>
      <c r="J574" s="57"/>
      <c r="K574" s="57"/>
      <c r="L574" s="57"/>
      <c r="M574" s="58"/>
      <c r="N574" s="62"/>
      <c r="O574" s="57"/>
      <c r="P574" s="41"/>
      <c r="Q574" s="41"/>
      <c r="R574" s="41"/>
      <c r="S574" s="41"/>
      <c r="T574" s="60"/>
      <c r="U574" s="57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</row>
    <row r="575" customFormat="false" ht="15.75" hidden="false" customHeight="false" outlineLevel="0" collapsed="false">
      <c r="A575" s="23"/>
      <c r="B575" s="41"/>
      <c r="C575" s="57"/>
      <c r="D575" s="57"/>
      <c r="E575" s="58"/>
      <c r="F575" s="59"/>
      <c r="G575" s="57"/>
      <c r="H575" s="57"/>
      <c r="I575" s="59"/>
      <c r="J575" s="57"/>
      <c r="K575" s="57"/>
      <c r="L575" s="57"/>
      <c r="M575" s="58"/>
      <c r="N575" s="62"/>
      <c r="O575" s="57"/>
      <c r="P575" s="41"/>
      <c r="Q575" s="41"/>
      <c r="R575" s="41"/>
      <c r="S575" s="41"/>
      <c r="T575" s="60"/>
      <c r="U575" s="57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</row>
    <row r="576" customFormat="false" ht="15.75" hidden="false" customHeight="false" outlineLevel="0" collapsed="false">
      <c r="A576" s="23"/>
      <c r="B576" s="41"/>
      <c r="C576" s="57"/>
      <c r="D576" s="57"/>
      <c r="E576" s="58"/>
      <c r="F576" s="59"/>
      <c r="G576" s="57"/>
      <c r="H576" s="57"/>
      <c r="I576" s="59"/>
      <c r="J576" s="57"/>
      <c r="K576" s="57"/>
      <c r="L576" s="57"/>
      <c r="M576" s="58"/>
      <c r="N576" s="62"/>
      <c r="O576" s="57"/>
      <c r="P576" s="41"/>
      <c r="Q576" s="41"/>
      <c r="R576" s="41"/>
      <c r="S576" s="41"/>
      <c r="T576" s="60"/>
      <c r="U576" s="57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</row>
    <row r="577" customFormat="false" ht="15.75" hidden="false" customHeight="false" outlineLevel="0" collapsed="false">
      <c r="A577" s="23"/>
      <c r="B577" s="41"/>
      <c r="C577" s="57"/>
      <c r="D577" s="57"/>
      <c r="E577" s="58"/>
      <c r="F577" s="59"/>
      <c r="G577" s="57"/>
      <c r="H577" s="57"/>
      <c r="I577" s="59"/>
      <c r="J577" s="57"/>
      <c r="K577" s="57"/>
      <c r="L577" s="57"/>
      <c r="M577" s="58"/>
      <c r="N577" s="62"/>
      <c r="O577" s="57"/>
      <c r="P577" s="41"/>
      <c r="Q577" s="41"/>
      <c r="R577" s="41"/>
      <c r="S577" s="41"/>
      <c r="T577" s="60"/>
      <c r="U577" s="57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</row>
    <row r="578" customFormat="false" ht="15.75" hidden="false" customHeight="false" outlineLevel="0" collapsed="false">
      <c r="A578" s="23"/>
      <c r="B578" s="41"/>
      <c r="C578" s="57"/>
      <c r="D578" s="57"/>
      <c r="E578" s="58"/>
      <c r="F578" s="59"/>
      <c r="G578" s="57"/>
      <c r="H578" s="57"/>
      <c r="I578" s="59"/>
      <c r="J578" s="57"/>
      <c r="K578" s="57"/>
      <c r="L578" s="57"/>
      <c r="M578" s="58"/>
      <c r="N578" s="62"/>
      <c r="O578" s="57"/>
      <c r="P578" s="41"/>
      <c r="Q578" s="41"/>
      <c r="R578" s="41"/>
      <c r="S578" s="41"/>
      <c r="T578" s="60"/>
      <c r="U578" s="57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</row>
    <row r="579" customFormat="false" ht="15.75" hidden="false" customHeight="false" outlineLevel="0" collapsed="false">
      <c r="A579" s="23"/>
      <c r="B579" s="41"/>
      <c r="C579" s="57"/>
      <c r="D579" s="57"/>
      <c r="E579" s="58"/>
      <c r="F579" s="59"/>
      <c r="G579" s="57"/>
      <c r="H579" s="57"/>
      <c r="I579" s="59"/>
      <c r="J579" s="57"/>
      <c r="K579" s="57"/>
      <c r="L579" s="57"/>
      <c r="M579" s="58"/>
      <c r="N579" s="62"/>
      <c r="O579" s="57"/>
      <c r="P579" s="41"/>
      <c r="Q579" s="41"/>
      <c r="R579" s="41"/>
      <c r="S579" s="41"/>
      <c r="T579" s="60"/>
      <c r="U579" s="57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</row>
    <row r="580" customFormat="false" ht="15.75" hidden="false" customHeight="false" outlineLevel="0" collapsed="false">
      <c r="A580" s="23"/>
      <c r="B580" s="41"/>
      <c r="C580" s="57"/>
      <c r="D580" s="57"/>
      <c r="E580" s="58"/>
      <c r="F580" s="59"/>
      <c r="G580" s="57"/>
      <c r="H580" s="57"/>
      <c r="I580" s="59"/>
      <c r="J580" s="57"/>
      <c r="K580" s="57"/>
      <c r="L580" s="57"/>
      <c r="M580" s="58"/>
      <c r="N580" s="62"/>
      <c r="O580" s="57"/>
      <c r="P580" s="41"/>
      <c r="Q580" s="41"/>
      <c r="R580" s="41"/>
      <c r="S580" s="41"/>
      <c r="T580" s="60"/>
      <c r="U580" s="57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</row>
    <row r="581" customFormat="false" ht="15.75" hidden="false" customHeight="false" outlineLevel="0" collapsed="false">
      <c r="A581" s="23"/>
      <c r="B581" s="41"/>
      <c r="C581" s="57"/>
      <c r="D581" s="57"/>
      <c r="E581" s="58"/>
      <c r="F581" s="59"/>
      <c r="G581" s="57"/>
      <c r="H581" s="57"/>
      <c r="I581" s="59"/>
      <c r="J581" s="57"/>
      <c r="K581" s="57"/>
      <c r="L581" s="57"/>
      <c r="M581" s="58"/>
      <c r="N581" s="62"/>
      <c r="O581" s="57"/>
      <c r="P581" s="41"/>
      <c r="Q581" s="41"/>
      <c r="R581" s="41"/>
      <c r="S581" s="41"/>
      <c r="T581" s="60"/>
      <c r="U581" s="57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</row>
    <row r="582" customFormat="false" ht="15.75" hidden="false" customHeight="false" outlineLevel="0" collapsed="false">
      <c r="A582" s="23"/>
      <c r="B582" s="41"/>
      <c r="C582" s="57"/>
      <c r="D582" s="57"/>
      <c r="E582" s="58"/>
      <c r="F582" s="59"/>
      <c r="G582" s="57"/>
      <c r="H582" s="57"/>
      <c r="I582" s="59"/>
      <c r="J582" s="57"/>
      <c r="K582" s="57"/>
      <c r="L582" s="57"/>
      <c r="M582" s="58"/>
      <c r="N582" s="62"/>
      <c r="O582" s="57"/>
      <c r="P582" s="41"/>
      <c r="Q582" s="41"/>
      <c r="R582" s="41"/>
      <c r="S582" s="41"/>
      <c r="T582" s="60"/>
      <c r="U582" s="57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</row>
    <row r="583" customFormat="false" ht="15.75" hidden="false" customHeight="false" outlineLevel="0" collapsed="false">
      <c r="A583" s="23"/>
      <c r="B583" s="41"/>
      <c r="C583" s="57"/>
      <c r="D583" s="57"/>
      <c r="E583" s="58"/>
      <c r="F583" s="59"/>
      <c r="G583" s="57"/>
      <c r="H583" s="57"/>
      <c r="I583" s="59"/>
      <c r="J583" s="57"/>
      <c r="K583" s="57"/>
      <c r="L583" s="57"/>
      <c r="M583" s="58"/>
      <c r="N583" s="62"/>
      <c r="O583" s="57"/>
      <c r="P583" s="41"/>
      <c r="Q583" s="41"/>
      <c r="R583" s="41"/>
      <c r="S583" s="41"/>
      <c r="T583" s="60"/>
      <c r="U583" s="57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</row>
    <row r="584" customFormat="false" ht="15.75" hidden="false" customHeight="false" outlineLevel="0" collapsed="false">
      <c r="A584" s="23"/>
      <c r="B584" s="41"/>
      <c r="C584" s="57"/>
      <c r="D584" s="57"/>
      <c r="E584" s="58"/>
      <c r="F584" s="59"/>
      <c r="G584" s="57"/>
      <c r="H584" s="57"/>
      <c r="I584" s="59"/>
      <c r="J584" s="57"/>
      <c r="K584" s="57"/>
      <c r="L584" s="57"/>
      <c r="M584" s="58"/>
      <c r="N584" s="62"/>
      <c r="O584" s="57"/>
      <c r="P584" s="41"/>
      <c r="Q584" s="41"/>
      <c r="R584" s="41"/>
      <c r="S584" s="41"/>
      <c r="T584" s="60"/>
      <c r="U584" s="57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</row>
    <row r="585" customFormat="false" ht="15.75" hidden="false" customHeight="false" outlineLevel="0" collapsed="false">
      <c r="A585" s="23"/>
      <c r="B585" s="41"/>
      <c r="C585" s="57"/>
      <c r="D585" s="57"/>
      <c r="E585" s="58"/>
      <c r="F585" s="59"/>
      <c r="G585" s="57"/>
      <c r="H585" s="57"/>
      <c r="I585" s="59"/>
      <c r="J585" s="57"/>
      <c r="K585" s="57"/>
      <c r="L585" s="57"/>
      <c r="M585" s="58"/>
      <c r="N585" s="62"/>
      <c r="O585" s="57"/>
      <c r="P585" s="41"/>
      <c r="Q585" s="41"/>
      <c r="R585" s="41"/>
      <c r="S585" s="41"/>
      <c r="T585" s="60"/>
      <c r="U585" s="57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</row>
    <row r="586" customFormat="false" ht="15.75" hidden="false" customHeight="false" outlineLevel="0" collapsed="false">
      <c r="A586" s="23"/>
      <c r="B586" s="41"/>
      <c r="C586" s="57"/>
      <c r="D586" s="57"/>
      <c r="E586" s="58"/>
      <c r="F586" s="59"/>
      <c r="G586" s="57"/>
      <c r="H586" s="57"/>
      <c r="I586" s="59"/>
      <c r="J586" s="57"/>
      <c r="K586" s="57"/>
      <c r="L586" s="57"/>
      <c r="M586" s="58"/>
      <c r="N586" s="62"/>
      <c r="O586" s="57"/>
      <c r="P586" s="41"/>
      <c r="Q586" s="41"/>
      <c r="R586" s="41"/>
      <c r="S586" s="41"/>
      <c r="T586" s="60"/>
      <c r="U586" s="57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</row>
    <row r="587" customFormat="false" ht="15.75" hidden="false" customHeight="false" outlineLevel="0" collapsed="false">
      <c r="A587" s="23"/>
      <c r="B587" s="41"/>
      <c r="C587" s="57"/>
      <c r="D587" s="57"/>
      <c r="E587" s="58"/>
      <c r="F587" s="59"/>
      <c r="G587" s="57"/>
      <c r="H587" s="57"/>
      <c r="I587" s="59"/>
      <c r="J587" s="57"/>
      <c r="K587" s="57"/>
      <c r="L587" s="57"/>
      <c r="M587" s="58"/>
      <c r="N587" s="62"/>
      <c r="O587" s="57"/>
      <c r="P587" s="41"/>
      <c r="Q587" s="41"/>
      <c r="R587" s="41"/>
      <c r="S587" s="41"/>
      <c r="T587" s="60"/>
      <c r="U587" s="57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</row>
    <row r="588" customFormat="false" ht="15.75" hidden="false" customHeight="false" outlineLevel="0" collapsed="false">
      <c r="A588" s="23"/>
      <c r="B588" s="41"/>
      <c r="C588" s="57"/>
      <c r="D588" s="57"/>
      <c r="E588" s="58"/>
      <c r="F588" s="59"/>
      <c r="G588" s="57"/>
      <c r="H588" s="57"/>
      <c r="I588" s="59"/>
      <c r="J588" s="57"/>
      <c r="K588" s="57"/>
      <c r="L588" s="57"/>
      <c r="M588" s="58"/>
      <c r="N588" s="62"/>
      <c r="O588" s="57"/>
      <c r="P588" s="41"/>
      <c r="Q588" s="41"/>
      <c r="R588" s="41"/>
      <c r="S588" s="41"/>
      <c r="T588" s="60"/>
      <c r="U588" s="57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</row>
    <row r="589" customFormat="false" ht="15.75" hidden="false" customHeight="false" outlineLevel="0" collapsed="false">
      <c r="A589" s="23"/>
      <c r="B589" s="41"/>
      <c r="C589" s="57"/>
      <c r="D589" s="57"/>
      <c r="E589" s="58"/>
      <c r="F589" s="59"/>
      <c r="G589" s="57"/>
      <c r="H589" s="57"/>
      <c r="I589" s="59"/>
      <c r="J589" s="57"/>
      <c r="K589" s="57"/>
      <c r="L589" s="57"/>
      <c r="M589" s="58"/>
      <c r="N589" s="62"/>
      <c r="O589" s="57"/>
      <c r="P589" s="41"/>
      <c r="Q589" s="41"/>
      <c r="R589" s="41"/>
      <c r="S589" s="41"/>
      <c r="T589" s="60"/>
      <c r="U589" s="57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</row>
    <row r="590" customFormat="false" ht="15.75" hidden="false" customHeight="false" outlineLevel="0" collapsed="false">
      <c r="A590" s="23"/>
      <c r="B590" s="41"/>
      <c r="C590" s="57"/>
      <c r="D590" s="57"/>
      <c r="E590" s="58"/>
      <c r="F590" s="59"/>
      <c r="G590" s="57"/>
      <c r="H590" s="57"/>
      <c r="I590" s="59"/>
      <c r="J590" s="57"/>
      <c r="K590" s="57"/>
      <c r="L590" s="57"/>
      <c r="M590" s="58"/>
      <c r="N590" s="62"/>
      <c r="O590" s="57"/>
      <c r="P590" s="41"/>
      <c r="Q590" s="41"/>
      <c r="R590" s="41"/>
      <c r="S590" s="41"/>
      <c r="T590" s="60"/>
      <c r="U590" s="57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</row>
    <row r="591" customFormat="false" ht="15.75" hidden="false" customHeight="false" outlineLevel="0" collapsed="false">
      <c r="A591" s="23"/>
      <c r="B591" s="41"/>
      <c r="C591" s="57"/>
      <c r="D591" s="57"/>
      <c r="E591" s="58"/>
      <c r="F591" s="59"/>
      <c r="G591" s="57"/>
      <c r="H591" s="57"/>
      <c r="I591" s="59"/>
      <c r="J591" s="57"/>
      <c r="K591" s="57"/>
      <c r="L591" s="57"/>
      <c r="M591" s="58"/>
      <c r="N591" s="62"/>
      <c r="O591" s="57"/>
      <c r="P591" s="41"/>
      <c r="Q591" s="41"/>
      <c r="R591" s="41"/>
      <c r="S591" s="41"/>
      <c r="T591" s="60"/>
      <c r="U591" s="57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</row>
    <row r="592" customFormat="false" ht="15.75" hidden="false" customHeight="false" outlineLevel="0" collapsed="false">
      <c r="A592" s="23"/>
      <c r="B592" s="41"/>
      <c r="C592" s="57"/>
      <c r="D592" s="57"/>
      <c r="E592" s="58"/>
      <c r="F592" s="59"/>
      <c r="G592" s="57"/>
      <c r="H592" s="57"/>
      <c r="I592" s="59"/>
      <c r="J592" s="57"/>
      <c r="K592" s="57"/>
      <c r="L592" s="57"/>
      <c r="M592" s="58"/>
      <c r="N592" s="62"/>
      <c r="O592" s="57"/>
      <c r="P592" s="41"/>
      <c r="Q592" s="41"/>
      <c r="R592" s="41"/>
      <c r="S592" s="41"/>
      <c r="T592" s="60"/>
      <c r="U592" s="57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</row>
    <row r="593" customFormat="false" ht="15.75" hidden="false" customHeight="false" outlineLevel="0" collapsed="false">
      <c r="A593" s="23"/>
      <c r="B593" s="41"/>
      <c r="C593" s="57"/>
      <c r="D593" s="57"/>
      <c r="E593" s="58"/>
      <c r="F593" s="59"/>
      <c r="G593" s="57"/>
      <c r="H593" s="57"/>
      <c r="I593" s="59"/>
      <c r="J593" s="57"/>
      <c r="K593" s="57"/>
      <c r="L593" s="57"/>
      <c r="M593" s="58"/>
      <c r="N593" s="62"/>
      <c r="O593" s="57"/>
      <c r="P593" s="41"/>
      <c r="Q593" s="41"/>
      <c r="R593" s="41"/>
      <c r="S593" s="41"/>
      <c r="T593" s="60"/>
      <c r="U593" s="57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</row>
    <row r="594" customFormat="false" ht="15.75" hidden="false" customHeight="false" outlineLevel="0" collapsed="false">
      <c r="A594" s="23"/>
      <c r="B594" s="41"/>
      <c r="C594" s="57"/>
      <c r="D594" s="57"/>
      <c r="E594" s="58"/>
      <c r="F594" s="59"/>
      <c r="G594" s="57"/>
      <c r="H594" s="57"/>
      <c r="I594" s="59"/>
      <c r="J594" s="57"/>
      <c r="K594" s="57"/>
      <c r="L594" s="57"/>
      <c r="M594" s="58"/>
      <c r="N594" s="62"/>
      <c r="O594" s="57"/>
      <c r="P594" s="41"/>
      <c r="Q594" s="41"/>
      <c r="R594" s="41"/>
      <c r="S594" s="41"/>
      <c r="T594" s="60"/>
      <c r="U594" s="57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</row>
    <row r="595" customFormat="false" ht="15.75" hidden="false" customHeight="false" outlineLevel="0" collapsed="false">
      <c r="A595" s="23"/>
      <c r="B595" s="41"/>
      <c r="C595" s="57"/>
      <c r="D595" s="57"/>
      <c r="E595" s="58"/>
      <c r="F595" s="59"/>
      <c r="G595" s="57"/>
      <c r="H595" s="57"/>
      <c r="I595" s="59"/>
      <c r="J595" s="57"/>
      <c r="K595" s="57"/>
      <c r="L595" s="57"/>
      <c r="M595" s="58"/>
      <c r="N595" s="62"/>
      <c r="O595" s="57"/>
      <c r="P595" s="41"/>
      <c r="Q595" s="41"/>
      <c r="R595" s="41"/>
      <c r="S595" s="41"/>
      <c r="T595" s="60"/>
      <c r="U595" s="57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</row>
    <row r="596" customFormat="false" ht="15.75" hidden="false" customHeight="false" outlineLevel="0" collapsed="false">
      <c r="A596" s="23"/>
      <c r="B596" s="41"/>
      <c r="C596" s="57"/>
      <c r="D596" s="57"/>
      <c r="E596" s="58"/>
      <c r="F596" s="59"/>
      <c r="G596" s="57"/>
      <c r="H596" s="57"/>
      <c r="I596" s="59"/>
      <c r="J596" s="57"/>
      <c r="K596" s="57"/>
      <c r="L596" s="57"/>
      <c r="M596" s="58"/>
      <c r="N596" s="62"/>
      <c r="O596" s="57"/>
      <c r="P596" s="41"/>
      <c r="Q596" s="41"/>
      <c r="R596" s="41"/>
      <c r="S596" s="41"/>
      <c r="T596" s="60"/>
      <c r="U596" s="57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</row>
    <row r="597" customFormat="false" ht="15.75" hidden="false" customHeight="false" outlineLevel="0" collapsed="false">
      <c r="A597" s="23"/>
      <c r="B597" s="41"/>
      <c r="C597" s="57"/>
      <c r="D597" s="57"/>
      <c r="E597" s="58"/>
      <c r="F597" s="59"/>
      <c r="G597" s="57"/>
      <c r="H597" s="57"/>
      <c r="I597" s="59"/>
      <c r="J597" s="57"/>
      <c r="K597" s="57"/>
      <c r="L597" s="57"/>
      <c r="M597" s="58"/>
      <c r="N597" s="62"/>
      <c r="O597" s="57"/>
      <c r="P597" s="41"/>
      <c r="Q597" s="41"/>
      <c r="R597" s="41"/>
      <c r="S597" s="41"/>
      <c r="T597" s="60"/>
      <c r="U597" s="57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</row>
    <row r="598" customFormat="false" ht="15.75" hidden="false" customHeight="false" outlineLevel="0" collapsed="false">
      <c r="A598" s="23"/>
      <c r="B598" s="41"/>
      <c r="C598" s="57"/>
      <c r="D598" s="57"/>
      <c r="E598" s="58"/>
      <c r="F598" s="59"/>
      <c r="G598" s="57"/>
      <c r="H598" s="57"/>
      <c r="I598" s="59"/>
      <c r="J598" s="57"/>
      <c r="K598" s="57"/>
      <c r="L598" s="57"/>
      <c r="M598" s="58"/>
      <c r="N598" s="62"/>
      <c r="O598" s="57"/>
      <c r="P598" s="41"/>
      <c r="Q598" s="41"/>
      <c r="R598" s="41"/>
      <c r="S598" s="41"/>
      <c r="T598" s="60"/>
      <c r="U598" s="57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</row>
    <row r="599" customFormat="false" ht="15.75" hidden="false" customHeight="false" outlineLevel="0" collapsed="false">
      <c r="A599" s="23"/>
      <c r="B599" s="41"/>
      <c r="C599" s="57"/>
      <c r="D599" s="57"/>
      <c r="E599" s="58"/>
      <c r="F599" s="59"/>
      <c r="G599" s="57"/>
      <c r="H599" s="57"/>
      <c r="I599" s="59"/>
      <c r="J599" s="57"/>
      <c r="K599" s="57"/>
      <c r="L599" s="57"/>
      <c r="M599" s="58"/>
      <c r="N599" s="62"/>
      <c r="O599" s="57"/>
      <c r="P599" s="41"/>
      <c r="Q599" s="41"/>
      <c r="R599" s="41"/>
      <c r="S599" s="41"/>
      <c r="T599" s="60"/>
      <c r="U599" s="57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</row>
    <row r="600" customFormat="false" ht="15.75" hidden="false" customHeight="false" outlineLevel="0" collapsed="false">
      <c r="A600" s="23"/>
      <c r="B600" s="41"/>
      <c r="C600" s="57"/>
      <c r="D600" s="57"/>
      <c r="E600" s="58"/>
      <c r="F600" s="59"/>
      <c r="G600" s="57"/>
      <c r="H600" s="57"/>
      <c r="I600" s="59"/>
      <c r="J600" s="57"/>
      <c r="K600" s="57"/>
      <c r="L600" s="57"/>
      <c r="M600" s="58"/>
      <c r="N600" s="62"/>
      <c r="O600" s="57"/>
      <c r="P600" s="41"/>
      <c r="Q600" s="41"/>
      <c r="R600" s="41"/>
      <c r="S600" s="41"/>
      <c r="T600" s="60"/>
      <c r="U600" s="57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</row>
    <row r="601" customFormat="false" ht="15.75" hidden="false" customHeight="false" outlineLevel="0" collapsed="false">
      <c r="A601" s="23"/>
      <c r="B601" s="41"/>
      <c r="C601" s="57"/>
      <c r="D601" s="57"/>
      <c r="E601" s="58"/>
      <c r="F601" s="59"/>
      <c r="G601" s="57"/>
      <c r="H601" s="57"/>
      <c r="I601" s="59"/>
      <c r="J601" s="57"/>
      <c r="K601" s="57"/>
      <c r="L601" s="57"/>
      <c r="M601" s="58"/>
      <c r="N601" s="62"/>
      <c r="O601" s="57"/>
      <c r="P601" s="41"/>
      <c r="Q601" s="41"/>
      <c r="R601" s="41"/>
      <c r="S601" s="41"/>
      <c r="T601" s="60"/>
      <c r="U601" s="57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</row>
    <row r="602" customFormat="false" ht="15.75" hidden="false" customHeight="false" outlineLevel="0" collapsed="false">
      <c r="A602" s="23"/>
      <c r="B602" s="41"/>
      <c r="C602" s="57"/>
      <c r="D602" s="57"/>
      <c r="E602" s="58"/>
      <c r="F602" s="59"/>
      <c r="G602" s="57"/>
      <c r="H602" s="57"/>
      <c r="I602" s="59"/>
      <c r="J602" s="57"/>
      <c r="K602" s="57"/>
      <c r="L602" s="57"/>
      <c r="M602" s="58"/>
      <c r="N602" s="62"/>
      <c r="O602" s="57"/>
      <c r="P602" s="41"/>
      <c r="Q602" s="41"/>
      <c r="R602" s="41"/>
      <c r="S602" s="41"/>
      <c r="T602" s="60"/>
      <c r="U602" s="57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</row>
    <row r="603" customFormat="false" ht="15.75" hidden="false" customHeight="false" outlineLevel="0" collapsed="false">
      <c r="A603" s="23"/>
      <c r="B603" s="41"/>
      <c r="C603" s="57"/>
      <c r="D603" s="57"/>
      <c r="E603" s="58"/>
      <c r="F603" s="59"/>
      <c r="G603" s="57"/>
      <c r="H603" s="57"/>
      <c r="I603" s="59"/>
      <c r="J603" s="57"/>
      <c r="K603" s="57"/>
      <c r="L603" s="57"/>
      <c r="M603" s="58"/>
      <c r="N603" s="62"/>
      <c r="O603" s="57"/>
      <c r="P603" s="41"/>
      <c r="Q603" s="41"/>
      <c r="R603" s="41"/>
      <c r="S603" s="41"/>
      <c r="T603" s="60"/>
      <c r="U603" s="57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</row>
    <row r="604" customFormat="false" ht="15.75" hidden="false" customHeight="false" outlineLevel="0" collapsed="false">
      <c r="A604" s="23"/>
      <c r="B604" s="41"/>
      <c r="C604" s="57"/>
      <c r="D604" s="57"/>
      <c r="E604" s="58"/>
      <c r="F604" s="59"/>
      <c r="G604" s="57"/>
      <c r="H604" s="57"/>
      <c r="I604" s="59"/>
      <c r="J604" s="57"/>
      <c r="K604" s="57"/>
      <c r="L604" s="57"/>
      <c r="M604" s="58"/>
      <c r="N604" s="62"/>
      <c r="O604" s="57"/>
      <c r="P604" s="41"/>
      <c r="Q604" s="41"/>
      <c r="R604" s="41"/>
      <c r="S604" s="41"/>
      <c r="T604" s="60"/>
      <c r="U604" s="57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</row>
    <row r="605" customFormat="false" ht="15.75" hidden="false" customHeight="false" outlineLevel="0" collapsed="false">
      <c r="A605" s="23"/>
      <c r="B605" s="41"/>
      <c r="C605" s="57"/>
      <c r="D605" s="57"/>
      <c r="E605" s="58"/>
      <c r="F605" s="59"/>
      <c r="G605" s="57"/>
      <c r="H605" s="57"/>
      <c r="I605" s="59"/>
      <c r="J605" s="57"/>
      <c r="K605" s="57"/>
      <c r="L605" s="57"/>
      <c r="M605" s="58"/>
      <c r="N605" s="62"/>
      <c r="O605" s="57"/>
      <c r="P605" s="41"/>
      <c r="Q605" s="41"/>
      <c r="R605" s="41"/>
      <c r="S605" s="41"/>
      <c r="T605" s="60"/>
      <c r="U605" s="57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</row>
    <row r="606" customFormat="false" ht="15.75" hidden="false" customHeight="false" outlineLevel="0" collapsed="false">
      <c r="A606" s="23"/>
      <c r="B606" s="41"/>
      <c r="C606" s="57"/>
      <c r="D606" s="57"/>
      <c r="E606" s="58"/>
      <c r="F606" s="59"/>
      <c r="G606" s="57"/>
      <c r="H606" s="57"/>
      <c r="I606" s="59"/>
      <c r="J606" s="57"/>
      <c r="K606" s="57"/>
      <c r="L606" s="57"/>
      <c r="M606" s="58"/>
      <c r="N606" s="62"/>
      <c r="O606" s="57"/>
      <c r="P606" s="41"/>
      <c r="Q606" s="41"/>
      <c r="R606" s="41"/>
      <c r="S606" s="41"/>
      <c r="T606" s="60"/>
      <c r="U606" s="57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</row>
    <row r="607" customFormat="false" ht="15.75" hidden="false" customHeight="false" outlineLevel="0" collapsed="false">
      <c r="A607" s="23"/>
      <c r="B607" s="41"/>
      <c r="C607" s="57"/>
      <c r="D607" s="57"/>
      <c r="E607" s="58"/>
      <c r="F607" s="59"/>
      <c r="G607" s="57"/>
      <c r="H607" s="57"/>
      <c r="I607" s="59"/>
      <c r="J607" s="57"/>
      <c r="K607" s="57"/>
      <c r="L607" s="57"/>
      <c r="M607" s="58"/>
      <c r="N607" s="62"/>
      <c r="O607" s="57"/>
      <c r="P607" s="41"/>
      <c r="Q607" s="41"/>
      <c r="R607" s="41"/>
      <c r="S607" s="41"/>
      <c r="T607" s="60"/>
      <c r="U607" s="57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</row>
    <row r="608" customFormat="false" ht="15.75" hidden="false" customHeight="false" outlineLevel="0" collapsed="false">
      <c r="A608" s="23"/>
      <c r="B608" s="41"/>
      <c r="C608" s="57"/>
      <c r="D608" s="57"/>
      <c r="E608" s="58"/>
      <c r="F608" s="59"/>
      <c r="G608" s="57"/>
      <c r="H608" s="57"/>
      <c r="I608" s="59"/>
      <c r="J608" s="57"/>
      <c r="K608" s="57"/>
      <c r="L608" s="57"/>
      <c r="M608" s="58"/>
      <c r="N608" s="62"/>
      <c r="O608" s="57"/>
      <c r="P608" s="41"/>
      <c r="Q608" s="41"/>
      <c r="R608" s="41"/>
      <c r="S608" s="41"/>
      <c r="T608" s="60"/>
      <c r="U608" s="57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</row>
    <row r="609" customFormat="false" ht="15.75" hidden="false" customHeight="false" outlineLevel="0" collapsed="false">
      <c r="A609" s="23"/>
      <c r="B609" s="41"/>
      <c r="C609" s="57"/>
      <c r="D609" s="57"/>
      <c r="E609" s="58"/>
      <c r="F609" s="59"/>
      <c r="G609" s="57"/>
      <c r="H609" s="57"/>
      <c r="I609" s="59"/>
      <c r="J609" s="57"/>
      <c r="K609" s="57"/>
      <c r="L609" s="57"/>
      <c r="M609" s="58"/>
      <c r="N609" s="62"/>
      <c r="O609" s="57"/>
      <c r="P609" s="41"/>
      <c r="Q609" s="41"/>
      <c r="R609" s="41"/>
      <c r="S609" s="41"/>
      <c r="T609" s="60"/>
      <c r="U609" s="57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</row>
    <row r="610" customFormat="false" ht="15.75" hidden="false" customHeight="false" outlineLevel="0" collapsed="false">
      <c r="A610" s="23"/>
      <c r="B610" s="41"/>
      <c r="C610" s="57"/>
      <c r="D610" s="57"/>
      <c r="E610" s="58"/>
      <c r="F610" s="59"/>
      <c r="G610" s="57"/>
      <c r="H610" s="57"/>
      <c r="I610" s="59"/>
      <c r="J610" s="57"/>
      <c r="K610" s="57"/>
      <c r="L610" s="57"/>
      <c r="M610" s="58"/>
      <c r="N610" s="62"/>
      <c r="O610" s="57"/>
      <c r="P610" s="41"/>
      <c r="Q610" s="41"/>
      <c r="R610" s="41"/>
      <c r="S610" s="41"/>
      <c r="T610" s="60"/>
      <c r="U610" s="57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</row>
    <row r="611" customFormat="false" ht="15.75" hidden="false" customHeight="false" outlineLevel="0" collapsed="false">
      <c r="A611" s="23"/>
      <c r="B611" s="41"/>
      <c r="C611" s="57"/>
      <c r="D611" s="57"/>
      <c r="E611" s="58"/>
      <c r="F611" s="59"/>
      <c r="G611" s="57"/>
      <c r="H611" s="57"/>
      <c r="I611" s="59"/>
      <c r="J611" s="57"/>
      <c r="K611" s="57"/>
      <c r="L611" s="57"/>
      <c r="M611" s="58"/>
      <c r="N611" s="62"/>
      <c r="O611" s="57"/>
      <c r="P611" s="41"/>
      <c r="Q611" s="41"/>
      <c r="R611" s="41"/>
      <c r="S611" s="41"/>
      <c r="T611" s="60"/>
      <c r="U611" s="57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</row>
    <row r="612" customFormat="false" ht="15.75" hidden="false" customHeight="false" outlineLevel="0" collapsed="false">
      <c r="A612" s="23"/>
      <c r="B612" s="41"/>
      <c r="C612" s="57"/>
      <c r="D612" s="57"/>
      <c r="E612" s="58"/>
      <c r="F612" s="59"/>
      <c r="G612" s="57"/>
      <c r="H612" s="57"/>
      <c r="I612" s="59"/>
      <c r="J612" s="57"/>
      <c r="K612" s="57"/>
      <c r="L612" s="57"/>
      <c r="M612" s="58"/>
      <c r="N612" s="62"/>
      <c r="O612" s="57"/>
      <c r="P612" s="41"/>
      <c r="Q612" s="41"/>
      <c r="R612" s="41"/>
      <c r="S612" s="41"/>
      <c r="T612" s="60"/>
      <c r="U612" s="57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</row>
    <row r="613" customFormat="false" ht="15.75" hidden="false" customHeight="false" outlineLevel="0" collapsed="false">
      <c r="A613" s="23"/>
      <c r="B613" s="41"/>
      <c r="C613" s="57"/>
      <c r="D613" s="57"/>
      <c r="E613" s="58"/>
      <c r="F613" s="59"/>
      <c r="G613" s="57"/>
      <c r="H613" s="57"/>
      <c r="I613" s="59"/>
      <c r="J613" s="57"/>
      <c r="K613" s="57"/>
      <c r="L613" s="57"/>
      <c r="M613" s="58"/>
      <c r="N613" s="62"/>
      <c r="O613" s="57"/>
      <c r="P613" s="41"/>
      <c r="Q613" s="41"/>
      <c r="R613" s="41"/>
      <c r="S613" s="41"/>
      <c r="T613" s="60"/>
      <c r="U613" s="57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</row>
    <row r="614" customFormat="false" ht="15.75" hidden="false" customHeight="false" outlineLevel="0" collapsed="false">
      <c r="A614" s="23"/>
      <c r="B614" s="41"/>
      <c r="C614" s="57"/>
      <c r="D614" s="57"/>
      <c r="E614" s="58"/>
      <c r="F614" s="59"/>
      <c r="G614" s="57"/>
      <c r="H614" s="57"/>
      <c r="I614" s="59"/>
      <c r="J614" s="57"/>
      <c r="K614" s="57"/>
      <c r="L614" s="57"/>
      <c r="M614" s="58"/>
      <c r="N614" s="62"/>
      <c r="O614" s="57"/>
      <c r="P614" s="41"/>
      <c r="Q614" s="41"/>
      <c r="R614" s="41"/>
      <c r="S614" s="41"/>
      <c r="T614" s="60"/>
      <c r="U614" s="57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</row>
    <row r="615" customFormat="false" ht="15.75" hidden="false" customHeight="false" outlineLevel="0" collapsed="false">
      <c r="A615" s="23"/>
      <c r="B615" s="41"/>
      <c r="C615" s="57"/>
      <c r="D615" s="57"/>
      <c r="E615" s="58"/>
      <c r="F615" s="59"/>
      <c r="G615" s="57"/>
      <c r="H615" s="57"/>
      <c r="I615" s="59"/>
      <c r="J615" s="57"/>
      <c r="K615" s="57"/>
      <c r="L615" s="57"/>
      <c r="M615" s="58"/>
      <c r="N615" s="62"/>
      <c r="O615" s="57"/>
      <c r="P615" s="41"/>
      <c r="Q615" s="41"/>
      <c r="R615" s="41"/>
      <c r="S615" s="41"/>
      <c r="T615" s="60"/>
      <c r="U615" s="57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</row>
    <row r="616" customFormat="false" ht="15.75" hidden="false" customHeight="false" outlineLevel="0" collapsed="false">
      <c r="A616" s="23"/>
      <c r="B616" s="41"/>
      <c r="C616" s="57"/>
      <c r="D616" s="57"/>
      <c r="E616" s="58"/>
      <c r="F616" s="59"/>
      <c r="G616" s="57"/>
      <c r="H616" s="57"/>
      <c r="I616" s="59"/>
      <c r="J616" s="57"/>
      <c r="K616" s="57"/>
      <c r="L616" s="57"/>
      <c r="M616" s="58"/>
      <c r="N616" s="62"/>
      <c r="O616" s="57"/>
      <c r="P616" s="41"/>
      <c r="Q616" s="41"/>
      <c r="R616" s="41"/>
      <c r="S616" s="41"/>
      <c r="T616" s="60"/>
      <c r="U616" s="57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</row>
    <row r="617" customFormat="false" ht="15.75" hidden="false" customHeight="false" outlineLevel="0" collapsed="false">
      <c r="A617" s="23"/>
      <c r="B617" s="41"/>
      <c r="C617" s="57"/>
      <c r="D617" s="57"/>
      <c r="E617" s="58"/>
      <c r="F617" s="59"/>
      <c r="G617" s="57"/>
      <c r="H617" s="57"/>
      <c r="I617" s="59"/>
      <c r="J617" s="57"/>
      <c r="K617" s="57"/>
      <c r="L617" s="57"/>
      <c r="M617" s="58"/>
      <c r="N617" s="62"/>
      <c r="O617" s="57"/>
      <c r="P617" s="41"/>
      <c r="Q617" s="41"/>
      <c r="R617" s="41"/>
      <c r="S617" s="41"/>
      <c r="T617" s="60"/>
      <c r="U617" s="57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</row>
    <row r="618" customFormat="false" ht="15.75" hidden="false" customHeight="false" outlineLevel="0" collapsed="false">
      <c r="A618" s="23"/>
      <c r="B618" s="41"/>
      <c r="C618" s="57"/>
      <c r="D618" s="57"/>
      <c r="E618" s="58"/>
      <c r="F618" s="59"/>
      <c r="G618" s="57"/>
      <c r="H618" s="57"/>
      <c r="I618" s="59"/>
      <c r="J618" s="57"/>
      <c r="K618" s="57"/>
      <c r="L618" s="57"/>
      <c r="M618" s="58"/>
      <c r="N618" s="62"/>
      <c r="O618" s="57"/>
      <c r="P618" s="41"/>
      <c r="Q618" s="41"/>
      <c r="R618" s="41"/>
      <c r="S618" s="41"/>
      <c r="T618" s="60"/>
      <c r="U618" s="57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</row>
    <row r="619" customFormat="false" ht="15.75" hidden="false" customHeight="false" outlineLevel="0" collapsed="false">
      <c r="A619" s="23"/>
      <c r="B619" s="41"/>
      <c r="C619" s="57"/>
      <c r="D619" s="57"/>
      <c r="E619" s="58"/>
      <c r="F619" s="59"/>
      <c r="G619" s="57"/>
      <c r="H619" s="57"/>
      <c r="I619" s="59"/>
      <c r="J619" s="57"/>
      <c r="K619" s="57"/>
      <c r="L619" s="57"/>
      <c r="M619" s="58"/>
      <c r="N619" s="62"/>
      <c r="O619" s="57"/>
      <c r="P619" s="41"/>
      <c r="Q619" s="41"/>
      <c r="R619" s="41"/>
      <c r="S619" s="41"/>
      <c r="T619" s="60"/>
      <c r="U619" s="57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</row>
    <row r="620" customFormat="false" ht="15.75" hidden="false" customHeight="false" outlineLevel="0" collapsed="false">
      <c r="A620" s="23"/>
      <c r="B620" s="41"/>
      <c r="C620" s="57"/>
      <c r="D620" s="57"/>
      <c r="E620" s="58"/>
      <c r="F620" s="59"/>
      <c r="G620" s="57"/>
      <c r="H620" s="57"/>
      <c r="I620" s="59"/>
      <c r="J620" s="57"/>
      <c r="K620" s="57"/>
      <c r="L620" s="57"/>
      <c r="M620" s="58"/>
      <c r="N620" s="62"/>
      <c r="O620" s="57"/>
      <c r="P620" s="41"/>
      <c r="Q620" s="41"/>
      <c r="R620" s="41"/>
      <c r="S620" s="41"/>
      <c r="T620" s="60"/>
      <c r="U620" s="57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</row>
    <row r="621" customFormat="false" ht="15.75" hidden="false" customHeight="false" outlineLevel="0" collapsed="false">
      <c r="A621" s="23"/>
      <c r="B621" s="41"/>
      <c r="C621" s="57"/>
      <c r="D621" s="57"/>
      <c r="E621" s="58"/>
      <c r="F621" s="59"/>
      <c r="G621" s="57"/>
      <c r="H621" s="57"/>
      <c r="I621" s="59"/>
      <c r="J621" s="57"/>
      <c r="K621" s="57"/>
      <c r="L621" s="57"/>
      <c r="M621" s="58"/>
      <c r="N621" s="62"/>
      <c r="O621" s="57"/>
      <c r="P621" s="41"/>
      <c r="Q621" s="41"/>
      <c r="R621" s="41"/>
      <c r="S621" s="41"/>
      <c r="T621" s="60"/>
      <c r="U621" s="57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</row>
    <row r="622" customFormat="false" ht="15.75" hidden="false" customHeight="false" outlineLevel="0" collapsed="false">
      <c r="A622" s="23"/>
      <c r="B622" s="41"/>
      <c r="C622" s="57"/>
      <c r="D622" s="57"/>
      <c r="E622" s="58"/>
      <c r="F622" s="59"/>
      <c r="G622" s="57"/>
      <c r="H622" s="57"/>
      <c r="I622" s="59"/>
      <c r="J622" s="57"/>
      <c r="K622" s="57"/>
      <c r="L622" s="57"/>
      <c r="M622" s="58"/>
      <c r="N622" s="62"/>
      <c r="O622" s="57"/>
      <c r="P622" s="41"/>
      <c r="Q622" s="41"/>
      <c r="R622" s="41"/>
      <c r="S622" s="41"/>
      <c r="T622" s="60"/>
      <c r="U622" s="57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</row>
    <row r="623" customFormat="false" ht="15.75" hidden="false" customHeight="false" outlineLevel="0" collapsed="false">
      <c r="A623" s="23"/>
      <c r="B623" s="41"/>
      <c r="C623" s="57"/>
      <c r="D623" s="57"/>
      <c r="E623" s="58"/>
      <c r="F623" s="59"/>
      <c r="G623" s="57"/>
      <c r="H623" s="57"/>
      <c r="I623" s="59"/>
      <c r="J623" s="57"/>
      <c r="K623" s="57"/>
      <c r="L623" s="57"/>
      <c r="M623" s="58"/>
      <c r="N623" s="62"/>
      <c r="O623" s="57"/>
      <c r="P623" s="41"/>
      <c r="Q623" s="41"/>
      <c r="R623" s="41"/>
      <c r="S623" s="41"/>
      <c r="T623" s="60"/>
      <c r="U623" s="57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</row>
    <row r="624" customFormat="false" ht="15.75" hidden="false" customHeight="false" outlineLevel="0" collapsed="false">
      <c r="A624" s="23"/>
      <c r="B624" s="41"/>
      <c r="C624" s="57"/>
      <c r="D624" s="57"/>
      <c r="E624" s="58"/>
      <c r="F624" s="59"/>
      <c r="G624" s="57"/>
      <c r="H624" s="57"/>
      <c r="I624" s="59"/>
      <c r="J624" s="57"/>
      <c r="K624" s="57"/>
      <c r="L624" s="57"/>
      <c r="M624" s="58"/>
      <c r="N624" s="62"/>
      <c r="O624" s="57"/>
      <c r="P624" s="41"/>
      <c r="Q624" s="41"/>
      <c r="R624" s="41"/>
      <c r="S624" s="41"/>
      <c r="T624" s="60"/>
      <c r="U624" s="57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</row>
    <row r="625" customFormat="false" ht="15.75" hidden="false" customHeight="false" outlineLevel="0" collapsed="false">
      <c r="A625" s="23"/>
      <c r="B625" s="41"/>
      <c r="C625" s="57"/>
      <c r="D625" s="57"/>
      <c r="E625" s="58"/>
      <c r="F625" s="59"/>
      <c r="G625" s="57"/>
      <c r="H625" s="57"/>
      <c r="I625" s="59"/>
      <c r="J625" s="57"/>
      <c r="K625" s="57"/>
      <c r="L625" s="57"/>
      <c r="M625" s="58"/>
      <c r="N625" s="62"/>
      <c r="O625" s="57"/>
      <c r="P625" s="41"/>
      <c r="Q625" s="41"/>
      <c r="R625" s="41"/>
      <c r="S625" s="41"/>
      <c r="T625" s="60"/>
      <c r="U625" s="57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</row>
    <row r="626" customFormat="false" ht="15.75" hidden="false" customHeight="false" outlineLevel="0" collapsed="false">
      <c r="A626" s="23"/>
      <c r="B626" s="41"/>
      <c r="C626" s="57"/>
      <c r="D626" s="57"/>
      <c r="E626" s="58"/>
      <c r="F626" s="59"/>
      <c r="G626" s="57"/>
      <c r="H626" s="57"/>
      <c r="I626" s="59"/>
      <c r="J626" s="57"/>
      <c r="K626" s="57"/>
      <c r="L626" s="57"/>
      <c r="M626" s="58"/>
      <c r="N626" s="62"/>
      <c r="O626" s="57"/>
      <c r="P626" s="41"/>
      <c r="Q626" s="41"/>
      <c r="R626" s="41"/>
      <c r="S626" s="41"/>
      <c r="T626" s="60"/>
      <c r="U626" s="57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</row>
    <row r="627" customFormat="false" ht="15.75" hidden="false" customHeight="false" outlineLevel="0" collapsed="false">
      <c r="A627" s="23"/>
      <c r="B627" s="41"/>
      <c r="C627" s="57"/>
      <c r="D627" s="57"/>
      <c r="E627" s="58"/>
      <c r="F627" s="59"/>
      <c r="G627" s="57"/>
      <c r="H627" s="57"/>
      <c r="I627" s="59"/>
      <c r="J627" s="57"/>
      <c r="K627" s="57"/>
      <c r="L627" s="57"/>
      <c r="M627" s="58"/>
      <c r="N627" s="62"/>
      <c r="O627" s="57"/>
      <c r="P627" s="41"/>
      <c r="Q627" s="41"/>
      <c r="R627" s="41"/>
      <c r="S627" s="41"/>
      <c r="T627" s="60"/>
      <c r="U627" s="57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</row>
    <row r="628" customFormat="false" ht="15.75" hidden="false" customHeight="false" outlineLevel="0" collapsed="false">
      <c r="A628" s="23"/>
      <c r="B628" s="41"/>
      <c r="C628" s="57"/>
      <c r="D628" s="57"/>
      <c r="E628" s="58"/>
      <c r="F628" s="59"/>
      <c r="G628" s="57"/>
      <c r="H628" s="57"/>
      <c r="I628" s="59"/>
      <c r="J628" s="57"/>
      <c r="K628" s="57"/>
      <c r="L628" s="57"/>
      <c r="M628" s="58"/>
      <c r="N628" s="62"/>
      <c r="O628" s="57"/>
      <c r="P628" s="41"/>
      <c r="Q628" s="41"/>
      <c r="R628" s="41"/>
      <c r="S628" s="41"/>
      <c r="T628" s="60"/>
      <c r="U628" s="57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</row>
    <row r="629" customFormat="false" ht="15.75" hidden="false" customHeight="false" outlineLevel="0" collapsed="false">
      <c r="A629" s="23"/>
      <c r="B629" s="41"/>
      <c r="C629" s="57"/>
      <c r="D629" s="57"/>
      <c r="E629" s="58"/>
      <c r="F629" s="59"/>
      <c r="G629" s="57"/>
      <c r="H629" s="57"/>
      <c r="I629" s="59"/>
      <c r="J629" s="57"/>
      <c r="K629" s="57"/>
      <c r="L629" s="57"/>
      <c r="M629" s="58"/>
      <c r="N629" s="62"/>
      <c r="O629" s="57"/>
      <c r="P629" s="41"/>
      <c r="Q629" s="41"/>
      <c r="R629" s="41"/>
      <c r="S629" s="41"/>
      <c r="T629" s="60"/>
      <c r="U629" s="57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</row>
    <row r="630" customFormat="false" ht="15.75" hidden="false" customHeight="false" outlineLevel="0" collapsed="false">
      <c r="A630" s="23"/>
      <c r="B630" s="41"/>
      <c r="C630" s="57"/>
      <c r="D630" s="57"/>
      <c r="E630" s="58"/>
      <c r="F630" s="59"/>
      <c r="G630" s="57"/>
      <c r="H630" s="57"/>
      <c r="I630" s="59"/>
      <c r="J630" s="57"/>
      <c r="K630" s="57"/>
      <c r="L630" s="57"/>
      <c r="M630" s="58"/>
      <c r="N630" s="62"/>
      <c r="O630" s="57"/>
      <c r="P630" s="41"/>
      <c r="Q630" s="41"/>
      <c r="R630" s="41"/>
      <c r="S630" s="41"/>
      <c r="T630" s="60"/>
      <c r="U630" s="57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</row>
    <row r="631" customFormat="false" ht="15.75" hidden="false" customHeight="false" outlineLevel="0" collapsed="false">
      <c r="A631" s="23"/>
      <c r="B631" s="41"/>
      <c r="C631" s="57"/>
      <c r="D631" s="57"/>
      <c r="E631" s="58"/>
      <c r="F631" s="59"/>
      <c r="G631" s="57"/>
      <c r="H631" s="57"/>
      <c r="I631" s="59"/>
      <c r="J631" s="57"/>
      <c r="K631" s="57"/>
      <c r="L631" s="57"/>
      <c r="M631" s="58"/>
      <c r="N631" s="62"/>
      <c r="O631" s="57"/>
      <c r="P631" s="41"/>
      <c r="Q631" s="41"/>
      <c r="R631" s="41"/>
      <c r="S631" s="41"/>
      <c r="T631" s="60"/>
      <c r="U631" s="57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</row>
    <row r="632" customFormat="false" ht="15.75" hidden="false" customHeight="false" outlineLevel="0" collapsed="false">
      <c r="A632" s="23"/>
      <c r="B632" s="41"/>
      <c r="C632" s="57"/>
      <c r="D632" s="57"/>
      <c r="E632" s="58"/>
      <c r="F632" s="59"/>
      <c r="G632" s="57"/>
      <c r="H632" s="57"/>
      <c r="I632" s="59"/>
      <c r="J632" s="57"/>
      <c r="K632" s="57"/>
      <c r="L632" s="57"/>
      <c r="M632" s="58"/>
      <c r="N632" s="62"/>
      <c r="O632" s="57"/>
      <c r="P632" s="41"/>
      <c r="Q632" s="41"/>
      <c r="R632" s="41"/>
      <c r="S632" s="41"/>
      <c r="T632" s="60"/>
      <c r="U632" s="57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</row>
    <row r="633" customFormat="false" ht="15.75" hidden="false" customHeight="false" outlineLevel="0" collapsed="false">
      <c r="A633" s="23"/>
      <c r="B633" s="41"/>
      <c r="C633" s="57"/>
      <c r="D633" s="57"/>
      <c r="E633" s="58"/>
      <c r="F633" s="59"/>
      <c r="G633" s="57"/>
      <c r="H633" s="57"/>
      <c r="I633" s="59"/>
      <c r="J633" s="57"/>
      <c r="K633" s="57"/>
      <c r="L633" s="57"/>
      <c r="M633" s="58"/>
      <c r="N633" s="62"/>
      <c r="O633" s="57"/>
      <c r="P633" s="41"/>
      <c r="Q633" s="41"/>
      <c r="R633" s="41"/>
      <c r="S633" s="41"/>
      <c r="T633" s="60"/>
      <c r="U633" s="57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</row>
    <row r="634" customFormat="false" ht="15.75" hidden="false" customHeight="false" outlineLevel="0" collapsed="false">
      <c r="A634" s="23"/>
      <c r="B634" s="41"/>
      <c r="C634" s="57"/>
      <c r="D634" s="57"/>
      <c r="E634" s="58"/>
      <c r="F634" s="59"/>
      <c r="G634" s="57"/>
      <c r="H634" s="57"/>
      <c r="I634" s="59"/>
      <c r="J634" s="57"/>
      <c r="K634" s="57"/>
      <c r="L634" s="57"/>
      <c r="M634" s="58"/>
      <c r="N634" s="62"/>
      <c r="O634" s="57"/>
      <c r="P634" s="41"/>
      <c r="Q634" s="41"/>
      <c r="R634" s="41"/>
      <c r="S634" s="41"/>
      <c r="T634" s="60"/>
      <c r="U634" s="57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</row>
    <row r="635" customFormat="false" ht="15.75" hidden="false" customHeight="false" outlineLevel="0" collapsed="false">
      <c r="A635" s="23"/>
      <c r="B635" s="41"/>
      <c r="C635" s="57"/>
      <c r="D635" s="57"/>
      <c r="E635" s="58"/>
      <c r="F635" s="59"/>
      <c r="G635" s="57"/>
      <c r="H635" s="57"/>
      <c r="I635" s="59"/>
      <c r="J635" s="57"/>
      <c r="K635" s="57"/>
      <c r="L635" s="57"/>
      <c r="M635" s="58"/>
      <c r="N635" s="62"/>
      <c r="O635" s="57"/>
      <c r="P635" s="41"/>
      <c r="Q635" s="41"/>
      <c r="R635" s="41"/>
      <c r="S635" s="41"/>
      <c r="T635" s="60"/>
      <c r="U635" s="57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</row>
    <row r="636" customFormat="false" ht="15.75" hidden="false" customHeight="false" outlineLevel="0" collapsed="false">
      <c r="A636" s="23"/>
      <c r="B636" s="41"/>
      <c r="C636" s="57"/>
      <c r="D636" s="57"/>
      <c r="E636" s="58"/>
      <c r="F636" s="59"/>
      <c r="G636" s="57"/>
      <c r="H636" s="57"/>
      <c r="I636" s="59"/>
      <c r="J636" s="57"/>
      <c r="K636" s="57"/>
      <c r="L636" s="57"/>
      <c r="M636" s="58"/>
      <c r="N636" s="62"/>
      <c r="O636" s="57"/>
      <c r="P636" s="41"/>
      <c r="Q636" s="41"/>
      <c r="R636" s="41"/>
      <c r="S636" s="41"/>
      <c r="T636" s="60"/>
      <c r="U636" s="57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</row>
    <row r="637" customFormat="false" ht="15.75" hidden="false" customHeight="false" outlineLevel="0" collapsed="false">
      <c r="A637" s="23"/>
      <c r="B637" s="41"/>
      <c r="C637" s="57"/>
      <c r="D637" s="57"/>
      <c r="E637" s="58"/>
      <c r="F637" s="59"/>
      <c r="G637" s="57"/>
      <c r="H637" s="57"/>
      <c r="I637" s="59"/>
      <c r="J637" s="57"/>
      <c r="K637" s="57"/>
      <c r="L637" s="57"/>
      <c r="M637" s="58"/>
      <c r="N637" s="62"/>
      <c r="O637" s="57"/>
      <c r="P637" s="41"/>
      <c r="Q637" s="41"/>
      <c r="R637" s="41"/>
      <c r="S637" s="41"/>
      <c r="T637" s="60"/>
      <c r="U637" s="57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</row>
    <row r="638" customFormat="false" ht="15.75" hidden="false" customHeight="false" outlineLevel="0" collapsed="false">
      <c r="A638" s="23"/>
      <c r="B638" s="41"/>
      <c r="C638" s="57"/>
      <c r="D638" s="57"/>
      <c r="E638" s="58"/>
      <c r="F638" s="59"/>
      <c r="G638" s="57"/>
      <c r="H638" s="57"/>
      <c r="I638" s="59"/>
      <c r="J638" s="57"/>
      <c r="K638" s="57"/>
      <c r="L638" s="57"/>
      <c r="M638" s="58"/>
      <c r="N638" s="62"/>
      <c r="O638" s="57"/>
      <c r="P638" s="41"/>
      <c r="Q638" s="41"/>
      <c r="R638" s="41"/>
      <c r="S638" s="41"/>
      <c r="T638" s="60"/>
      <c r="U638" s="57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</row>
    <row r="639" customFormat="false" ht="15.75" hidden="false" customHeight="false" outlineLevel="0" collapsed="false">
      <c r="A639" s="23"/>
      <c r="B639" s="41"/>
      <c r="C639" s="57"/>
      <c r="D639" s="57"/>
      <c r="E639" s="58"/>
      <c r="F639" s="59"/>
      <c r="G639" s="57"/>
      <c r="H639" s="57"/>
      <c r="I639" s="59"/>
      <c r="J639" s="57"/>
      <c r="K639" s="57"/>
      <c r="L639" s="57"/>
      <c r="M639" s="58"/>
      <c r="N639" s="62"/>
      <c r="O639" s="57"/>
      <c r="P639" s="41"/>
      <c r="Q639" s="41"/>
      <c r="R639" s="41"/>
      <c r="S639" s="41"/>
      <c r="T639" s="60"/>
      <c r="U639" s="57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</row>
    <row r="640" customFormat="false" ht="15.75" hidden="false" customHeight="false" outlineLevel="0" collapsed="false">
      <c r="A640" s="23"/>
      <c r="B640" s="41"/>
      <c r="C640" s="57"/>
      <c r="D640" s="57"/>
      <c r="E640" s="58"/>
      <c r="F640" s="59"/>
      <c r="G640" s="57"/>
      <c r="H640" s="57"/>
      <c r="I640" s="59"/>
      <c r="J640" s="57"/>
      <c r="K640" s="57"/>
      <c r="L640" s="57"/>
      <c r="M640" s="58"/>
      <c r="N640" s="62"/>
      <c r="O640" s="57"/>
      <c r="P640" s="41"/>
      <c r="Q640" s="41"/>
      <c r="R640" s="41"/>
      <c r="S640" s="41"/>
      <c r="T640" s="60"/>
      <c r="U640" s="57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</row>
    <row r="641" customFormat="false" ht="15.75" hidden="false" customHeight="false" outlineLevel="0" collapsed="false">
      <c r="A641" s="23"/>
      <c r="B641" s="41"/>
      <c r="C641" s="57"/>
      <c r="D641" s="57"/>
      <c r="E641" s="58"/>
      <c r="F641" s="59"/>
      <c r="G641" s="57"/>
      <c r="H641" s="57"/>
      <c r="I641" s="59"/>
      <c r="J641" s="57"/>
      <c r="K641" s="57"/>
      <c r="L641" s="57"/>
      <c r="M641" s="58"/>
      <c r="N641" s="62"/>
      <c r="O641" s="57"/>
      <c r="P641" s="41"/>
      <c r="Q641" s="41"/>
      <c r="R641" s="41"/>
      <c r="S641" s="41"/>
      <c r="T641" s="60"/>
      <c r="U641" s="57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</row>
    <row r="642" customFormat="false" ht="15.75" hidden="false" customHeight="false" outlineLevel="0" collapsed="false">
      <c r="A642" s="23"/>
      <c r="B642" s="41"/>
      <c r="C642" s="57"/>
      <c r="D642" s="57"/>
      <c r="E642" s="58"/>
      <c r="F642" s="59"/>
      <c r="G642" s="57"/>
      <c r="H642" s="57"/>
      <c r="I642" s="59"/>
      <c r="J642" s="57"/>
      <c r="K642" s="57"/>
      <c r="L642" s="57"/>
      <c r="M642" s="58"/>
      <c r="N642" s="62"/>
      <c r="O642" s="57"/>
      <c r="P642" s="41"/>
      <c r="Q642" s="41"/>
      <c r="R642" s="41"/>
      <c r="S642" s="41"/>
      <c r="T642" s="60"/>
      <c r="U642" s="57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</row>
    <row r="643" customFormat="false" ht="15.75" hidden="false" customHeight="false" outlineLevel="0" collapsed="false">
      <c r="A643" s="23"/>
      <c r="B643" s="41"/>
      <c r="C643" s="57"/>
      <c r="D643" s="57"/>
      <c r="E643" s="58"/>
      <c r="F643" s="59"/>
      <c r="G643" s="57"/>
      <c r="H643" s="57"/>
      <c r="I643" s="59"/>
      <c r="J643" s="57"/>
      <c r="K643" s="57"/>
      <c r="L643" s="57"/>
      <c r="M643" s="58"/>
      <c r="N643" s="62"/>
      <c r="O643" s="57"/>
      <c r="P643" s="41"/>
      <c r="Q643" s="41"/>
      <c r="R643" s="41"/>
      <c r="S643" s="41"/>
      <c r="T643" s="60"/>
      <c r="U643" s="57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</row>
    <row r="644" customFormat="false" ht="15.75" hidden="false" customHeight="false" outlineLevel="0" collapsed="false">
      <c r="A644" s="23"/>
      <c r="B644" s="41"/>
      <c r="C644" s="57"/>
      <c r="D644" s="57"/>
      <c r="E644" s="58"/>
      <c r="F644" s="59"/>
      <c r="G644" s="57"/>
      <c r="H644" s="57"/>
      <c r="I644" s="59"/>
      <c r="J644" s="57"/>
      <c r="K644" s="57"/>
      <c r="L644" s="57"/>
      <c r="M644" s="58"/>
      <c r="N644" s="62"/>
      <c r="O644" s="57"/>
      <c r="P644" s="41"/>
      <c r="Q644" s="41"/>
      <c r="R644" s="41"/>
      <c r="S644" s="41"/>
      <c r="T644" s="60"/>
      <c r="U644" s="57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</row>
    <row r="645" customFormat="false" ht="15.75" hidden="false" customHeight="false" outlineLevel="0" collapsed="false">
      <c r="A645" s="23"/>
      <c r="B645" s="41"/>
      <c r="C645" s="57"/>
      <c r="D645" s="57"/>
      <c r="E645" s="58"/>
      <c r="F645" s="59"/>
      <c r="G645" s="57"/>
      <c r="H645" s="57"/>
      <c r="I645" s="59"/>
      <c r="J645" s="57"/>
      <c r="K645" s="57"/>
      <c r="L645" s="57"/>
      <c r="M645" s="58"/>
      <c r="N645" s="62"/>
      <c r="O645" s="57"/>
      <c r="P645" s="41"/>
      <c r="Q645" s="41"/>
      <c r="R645" s="41"/>
      <c r="S645" s="41"/>
      <c r="T645" s="60"/>
      <c r="U645" s="57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</row>
    <row r="646" customFormat="false" ht="15.75" hidden="false" customHeight="false" outlineLevel="0" collapsed="false">
      <c r="A646" s="23"/>
      <c r="B646" s="41"/>
      <c r="C646" s="57"/>
      <c r="D646" s="57"/>
      <c r="E646" s="58"/>
      <c r="F646" s="59"/>
      <c r="G646" s="57"/>
      <c r="H646" s="57"/>
      <c r="I646" s="59"/>
      <c r="J646" s="57"/>
      <c r="K646" s="57"/>
      <c r="L646" s="57"/>
      <c r="M646" s="58"/>
      <c r="N646" s="62"/>
      <c r="O646" s="57"/>
      <c r="P646" s="41"/>
      <c r="Q646" s="41"/>
      <c r="R646" s="41"/>
      <c r="S646" s="41"/>
      <c r="T646" s="60"/>
      <c r="U646" s="57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</row>
    <row r="647" customFormat="false" ht="15.75" hidden="false" customHeight="false" outlineLevel="0" collapsed="false">
      <c r="A647" s="23"/>
      <c r="B647" s="41"/>
      <c r="C647" s="57"/>
      <c r="D647" s="57"/>
      <c r="E647" s="58"/>
      <c r="F647" s="59"/>
      <c r="G647" s="57"/>
      <c r="H647" s="57"/>
      <c r="I647" s="59"/>
      <c r="J647" s="57"/>
      <c r="K647" s="57"/>
      <c r="L647" s="57"/>
      <c r="M647" s="58"/>
      <c r="N647" s="62"/>
      <c r="O647" s="57"/>
      <c r="P647" s="41"/>
      <c r="Q647" s="41"/>
      <c r="R647" s="41"/>
      <c r="S647" s="41"/>
      <c r="T647" s="60"/>
      <c r="U647" s="57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</row>
    <row r="648" customFormat="false" ht="15.75" hidden="false" customHeight="false" outlineLevel="0" collapsed="false">
      <c r="A648" s="23"/>
      <c r="B648" s="41"/>
      <c r="C648" s="57"/>
      <c r="D648" s="57"/>
      <c r="E648" s="58"/>
      <c r="F648" s="59"/>
      <c r="G648" s="57"/>
      <c r="H648" s="57"/>
      <c r="I648" s="59"/>
      <c r="J648" s="57"/>
      <c r="K648" s="57"/>
      <c r="L648" s="57"/>
      <c r="M648" s="58"/>
      <c r="N648" s="62"/>
      <c r="O648" s="57"/>
      <c r="P648" s="41"/>
      <c r="Q648" s="41"/>
      <c r="R648" s="41"/>
      <c r="S648" s="41"/>
      <c r="T648" s="60"/>
      <c r="U648" s="57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</row>
    <row r="649" customFormat="false" ht="15.75" hidden="false" customHeight="false" outlineLevel="0" collapsed="false">
      <c r="A649" s="23"/>
      <c r="B649" s="41"/>
      <c r="C649" s="57"/>
      <c r="D649" s="57"/>
      <c r="E649" s="58"/>
      <c r="F649" s="59"/>
      <c r="G649" s="57"/>
      <c r="H649" s="57"/>
      <c r="I649" s="59"/>
      <c r="J649" s="57"/>
      <c r="K649" s="57"/>
      <c r="L649" s="57"/>
      <c r="M649" s="58"/>
      <c r="N649" s="62"/>
      <c r="O649" s="57"/>
      <c r="P649" s="41"/>
      <c r="Q649" s="41"/>
      <c r="R649" s="41"/>
      <c r="S649" s="41"/>
      <c r="T649" s="60"/>
      <c r="U649" s="57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</row>
    <row r="650" customFormat="false" ht="15.75" hidden="false" customHeight="false" outlineLevel="0" collapsed="false">
      <c r="A650" s="23"/>
      <c r="B650" s="41"/>
      <c r="C650" s="57"/>
      <c r="D650" s="57"/>
      <c r="E650" s="58"/>
      <c r="F650" s="59"/>
      <c r="G650" s="57"/>
      <c r="H650" s="57"/>
      <c r="I650" s="59"/>
      <c r="J650" s="57"/>
      <c r="K650" s="57"/>
      <c r="L650" s="57"/>
      <c r="M650" s="58"/>
      <c r="N650" s="62"/>
      <c r="O650" s="57"/>
      <c r="P650" s="41"/>
      <c r="Q650" s="41"/>
      <c r="R650" s="41"/>
      <c r="S650" s="41"/>
      <c r="T650" s="60"/>
      <c r="U650" s="57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</row>
    <row r="651" customFormat="false" ht="15.75" hidden="false" customHeight="false" outlineLevel="0" collapsed="false">
      <c r="A651" s="23"/>
      <c r="B651" s="41"/>
      <c r="C651" s="57"/>
      <c r="D651" s="57"/>
      <c r="E651" s="58"/>
      <c r="F651" s="59"/>
      <c r="G651" s="57"/>
      <c r="H651" s="57"/>
      <c r="I651" s="59"/>
      <c r="J651" s="57"/>
      <c r="K651" s="57"/>
      <c r="L651" s="57"/>
      <c r="M651" s="58"/>
      <c r="N651" s="62"/>
      <c r="O651" s="57"/>
      <c r="P651" s="41"/>
      <c r="Q651" s="41"/>
      <c r="R651" s="41"/>
      <c r="S651" s="41"/>
      <c r="T651" s="60"/>
      <c r="U651" s="57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</row>
    <row r="652" customFormat="false" ht="15.75" hidden="false" customHeight="false" outlineLevel="0" collapsed="false">
      <c r="A652" s="23"/>
      <c r="B652" s="41"/>
      <c r="C652" s="57"/>
      <c r="D652" s="57"/>
      <c r="E652" s="58"/>
      <c r="F652" s="59"/>
      <c r="G652" s="57"/>
      <c r="H652" s="57"/>
      <c r="I652" s="59"/>
      <c r="J652" s="57"/>
      <c r="K652" s="57"/>
      <c r="L652" s="57"/>
      <c r="M652" s="58"/>
      <c r="N652" s="62"/>
      <c r="O652" s="57"/>
      <c r="P652" s="41"/>
      <c r="Q652" s="41"/>
      <c r="R652" s="41"/>
      <c r="S652" s="41"/>
      <c r="T652" s="60"/>
      <c r="U652" s="57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</row>
    <row r="653" customFormat="false" ht="15.75" hidden="false" customHeight="false" outlineLevel="0" collapsed="false">
      <c r="A653" s="23"/>
      <c r="B653" s="41"/>
      <c r="C653" s="57"/>
      <c r="D653" s="57"/>
      <c r="E653" s="58"/>
      <c r="F653" s="59"/>
      <c r="G653" s="57"/>
      <c r="H653" s="57"/>
      <c r="I653" s="59"/>
      <c r="J653" s="57"/>
      <c r="K653" s="57"/>
      <c r="L653" s="57"/>
      <c r="M653" s="58"/>
      <c r="N653" s="62"/>
      <c r="O653" s="57"/>
      <c r="P653" s="41"/>
      <c r="Q653" s="41"/>
      <c r="R653" s="41"/>
      <c r="S653" s="41"/>
      <c r="T653" s="60"/>
      <c r="U653" s="57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</row>
    <row r="654" customFormat="false" ht="15.75" hidden="false" customHeight="false" outlineLevel="0" collapsed="false">
      <c r="A654" s="23"/>
      <c r="B654" s="41"/>
      <c r="C654" s="57"/>
      <c r="D654" s="57"/>
      <c r="E654" s="58"/>
      <c r="F654" s="59"/>
      <c r="G654" s="57"/>
      <c r="H654" s="57"/>
      <c r="I654" s="59"/>
      <c r="J654" s="57"/>
      <c r="K654" s="57"/>
      <c r="L654" s="57"/>
      <c r="M654" s="58"/>
      <c r="N654" s="62"/>
      <c r="O654" s="57"/>
      <c r="P654" s="41"/>
      <c r="Q654" s="41"/>
      <c r="R654" s="41"/>
      <c r="S654" s="41"/>
      <c r="T654" s="60"/>
      <c r="U654" s="57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</row>
    <row r="655" customFormat="false" ht="15.75" hidden="false" customHeight="false" outlineLevel="0" collapsed="false">
      <c r="A655" s="23"/>
      <c r="B655" s="41"/>
      <c r="C655" s="57"/>
      <c r="D655" s="57"/>
      <c r="E655" s="58"/>
      <c r="F655" s="59"/>
      <c r="G655" s="57"/>
      <c r="H655" s="57"/>
      <c r="I655" s="59"/>
      <c r="J655" s="57"/>
      <c r="K655" s="57"/>
      <c r="L655" s="57"/>
      <c r="M655" s="58"/>
      <c r="N655" s="62"/>
      <c r="O655" s="57"/>
      <c r="P655" s="41"/>
      <c r="Q655" s="41"/>
      <c r="R655" s="41"/>
      <c r="S655" s="41"/>
      <c r="T655" s="60"/>
      <c r="U655" s="57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</row>
    <row r="656" customFormat="false" ht="15.75" hidden="false" customHeight="false" outlineLevel="0" collapsed="false">
      <c r="A656" s="23"/>
      <c r="B656" s="41"/>
      <c r="C656" s="57"/>
      <c r="D656" s="57"/>
      <c r="E656" s="58"/>
      <c r="F656" s="59"/>
      <c r="G656" s="57"/>
      <c r="H656" s="57"/>
      <c r="I656" s="59"/>
      <c r="J656" s="57"/>
      <c r="K656" s="57"/>
      <c r="L656" s="57"/>
      <c r="M656" s="58"/>
      <c r="N656" s="62"/>
      <c r="O656" s="57"/>
      <c r="P656" s="41"/>
      <c r="Q656" s="41"/>
      <c r="R656" s="41"/>
      <c r="S656" s="41"/>
      <c r="T656" s="60"/>
      <c r="U656" s="57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</row>
    <row r="657" customFormat="false" ht="15.75" hidden="false" customHeight="false" outlineLevel="0" collapsed="false">
      <c r="A657" s="23"/>
      <c r="B657" s="41"/>
      <c r="C657" s="57"/>
      <c r="D657" s="57"/>
      <c r="E657" s="58"/>
      <c r="F657" s="59"/>
      <c r="G657" s="57"/>
      <c r="H657" s="57"/>
      <c r="I657" s="59"/>
      <c r="J657" s="57"/>
      <c r="K657" s="57"/>
      <c r="L657" s="57"/>
      <c r="M657" s="58"/>
      <c r="N657" s="62"/>
      <c r="O657" s="57"/>
      <c r="P657" s="41"/>
      <c r="Q657" s="41"/>
      <c r="R657" s="41"/>
      <c r="S657" s="41"/>
      <c r="T657" s="60"/>
      <c r="U657" s="57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</row>
    <row r="658" customFormat="false" ht="15.75" hidden="false" customHeight="false" outlineLevel="0" collapsed="false">
      <c r="A658" s="23"/>
      <c r="B658" s="41"/>
      <c r="C658" s="57"/>
      <c r="D658" s="57"/>
      <c r="E658" s="58"/>
      <c r="F658" s="59"/>
      <c r="G658" s="57"/>
      <c r="H658" s="57"/>
      <c r="I658" s="59"/>
      <c r="J658" s="57"/>
      <c r="K658" s="57"/>
      <c r="L658" s="57"/>
      <c r="M658" s="58"/>
      <c r="N658" s="62"/>
      <c r="O658" s="57"/>
      <c r="P658" s="41"/>
      <c r="Q658" s="41"/>
      <c r="R658" s="41"/>
      <c r="S658" s="41"/>
      <c r="T658" s="60"/>
      <c r="U658" s="57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</row>
    <row r="659" customFormat="false" ht="15.75" hidden="false" customHeight="false" outlineLevel="0" collapsed="false">
      <c r="A659" s="23"/>
      <c r="B659" s="41"/>
      <c r="C659" s="57"/>
      <c r="D659" s="57"/>
      <c r="E659" s="58"/>
      <c r="F659" s="59"/>
      <c r="G659" s="57"/>
      <c r="H659" s="57"/>
      <c r="I659" s="59"/>
      <c r="J659" s="57"/>
      <c r="K659" s="57"/>
      <c r="L659" s="57"/>
      <c r="M659" s="58"/>
      <c r="N659" s="62"/>
      <c r="O659" s="57"/>
      <c r="P659" s="41"/>
      <c r="Q659" s="41"/>
      <c r="R659" s="41"/>
      <c r="S659" s="41"/>
      <c r="T659" s="60"/>
      <c r="U659" s="57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</row>
    <row r="660" customFormat="false" ht="15.75" hidden="false" customHeight="false" outlineLevel="0" collapsed="false">
      <c r="A660" s="23"/>
      <c r="B660" s="41"/>
      <c r="C660" s="57"/>
      <c r="D660" s="57"/>
      <c r="E660" s="58"/>
      <c r="F660" s="59"/>
      <c r="G660" s="57"/>
      <c r="H660" s="57"/>
      <c r="I660" s="59"/>
      <c r="J660" s="57"/>
      <c r="K660" s="57"/>
      <c r="L660" s="57"/>
      <c r="M660" s="58"/>
      <c r="N660" s="62"/>
      <c r="O660" s="57"/>
      <c r="P660" s="41"/>
      <c r="Q660" s="41"/>
      <c r="R660" s="41"/>
      <c r="S660" s="41"/>
      <c r="T660" s="60"/>
      <c r="U660" s="57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</row>
    <row r="661" customFormat="false" ht="15.75" hidden="false" customHeight="false" outlineLevel="0" collapsed="false">
      <c r="A661" s="23"/>
      <c r="B661" s="41"/>
      <c r="C661" s="57"/>
      <c r="D661" s="57"/>
      <c r="E661" s="58"/>
      <c r="F661" s="59"/>
      <c r="G661" s="57"/>
      <c r="H661" s="57"/>
      <c r="I661" s="59"/>
      <c r="J661" s="57"/>
      <c r="K661" s="57"/>
      <c r="L661" s="57"/>
      <c r="M661" s="58"/>
      <c r="N661" s="62"/>
      <c r="O661" s="57"/>
      <c r="P661" s="41"/>
      <c r="Q661" s="41"/>
      <c r="R661" s="41"/>
      <c r="S661" s="41"/>
      <c r="T661" s="60"/>
      <c r="U661" s="57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</row>
    <row r="662" customFormat="false" ht="15.75" hidden="false" customHeight="false" outlineLevel="0" collapsed="false">
      <c r="A662" s="23"/>
      <c r="B662" s="41"/>
      <c r="C662" s="57"/>
      <c r="D662" s="57"/>
      <c r="E662" s="58"/>
      <c r="F662" s="59"/>
      <c r="G662" s="57"/>
      <c r="H662" s="57"/>
      <c r="I662" s="59"/>
      <c r="J662" s="57"/>
      <c r="K662" s="57"/>
      <c r="L662" s="57"/>
      <c r="M662" s="58"/>
      <c r="N662" s="62"/>
      <c r="O662" s="57"/>
      <c r="P662" s="41"/>
      <c r="Q662" s="41"/>
      <c r="R662" s="41"/>
      <c r="S662" s="41"/>
      <c r="T662" s="60"/>
      <c r="U662" s="57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</row>
    <row r="663" customFormat="false" ht="15.75" hidden="false" customHeight="false" outlineLevel="0" collapsed="false">
      <c r="A663" s="23"/>
      <c r="B663" s="41"/>
      <c r="C663" s="57"/>
      <c r="D663" s="57"/>
      <c r="E663" s="58"/>
      <c r="F663" s="59"/>
      <c r="G663" s="57"/>
      <c r="H663" s="57"/>
      <c r="I663" s="59"/>
      <c r="J663" s="57"/>
      <c r="K663" s="57"/>
      <c r="L663" s="57"/>
      <c r="M663" s="58"/>
      <c r="N663" s="62"/>
      <c r="O663" s="57"/>
      <c r="P663" s="41"/>
      <c r="Q663" s="41"/>
      <c r="R663" s="41"/>
      <c r="S663" s="41"/>
      <c r="T663" s="60"/>
      <c r="U663" s="57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</row>
    <row r="664" customFormat="false" ht="15.75" hidden="false" customHeight="false" outlineLevel="0" collapsed="false">
      <c r="A664" s="23"/>
      <c r="B664" s="41"/>
      <c r="C664" s="57"/>
      <c r="D664" s="57"/>
      <c r="E664" s="58"/>
      <c r="F664" s="59"/>
      <c r="G664" s="57"/>
      <c r="H664" s="57"/>
      <c r="I664" s="59"/>
      <c r="J664" s="57"/>
      <c r="K664" s="57"/>
      <c r="L664" s="57"/>
      <c r="M664" s="58"/>
      <c r="N664" s="62"/>
      <c r="O664" s="57"/>
      <c r="P664" s="41"/>
      <c r="Q664" s="41"/>
      <c r="R664" s="41"/>
      <c r="S664" s="41"/>
      <c r="T664" s="60"/>
      <c r="U664" s="57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</row>
    <row r="665" customFormat="false" ht="15.75" hidden="false" customHeight="false" outlineLevel="0" collapsed="false">
      <c r="A665" s="23"/>
      <c r="B665" s="41"/>
      <c r="C665" s="57"/>
      <c r="D665" s="57"/>
      <c r="E665" s="58"/>
      <c r="F665" s="59"/>
      <c r="G665" s="57"/>
      <c r="H665" s="57"/>
      <c r="I665" s="59"/>
      <c r="J665" s="57"/>
      <c r="K665" s="57"/>
      <c r="L665" s="57"/>
      <c r="M665" s="58"/>
      <c r="N665" s="62"/>
      <c r="O665" s="57"/>
      <c r="P665" s="41"/>
      <c r="Q665" s="41"/>
      <c r="R665" s="41"/>
      <c r="S665" s="41"/>
      <c r="T665" s="60"/>
      <c r="U665" s="57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</row>
    <row r="666" customFormat="false" ht="15.75" hidden="false" customHeight="false" outlineLevel="0" collapsed="false">
      <c r="A666" s="23"/>
      <c r="B666" s="41"/>
      <c r="C666" s="57"/>
      <c r="D666" s="57"/>
      <c r="E666" s="58"/>
      <c r="F666" s="59"/>
      <c r="G666" s="57"/>
      <c r="H666" s="57"/>
      <c r="I666" s="59"/>
      <c r="J666" s="57"/>
      <c r="K666" s="57"/>
      <c r="L666" s="57"/>
      <c r="M666" s="58"/>
      <c r="N666" s="62"/>
      <c r="O666" s="57"/>
      <c r="P666" s="41"/>
      <c r="Q666" s="41"/>
      <c r="R666" s="41"/>
      <c r="S666" s="41"/>
      <c r="T666" s="60"/>
      <c r="U666" s="57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</row>
    <row r="667" customFormat="false" ht="15.75" hidden="false" customHeight="false" outlineLevel="0" collapsed="false">
      <c r="A667" s="23"/>
      <c r="B667" s="41"/>
      <c r="C667" s="57"/>
      <c r="D667" s="57"/>
      <c r="E667" s="58"/>
      <c r="F667" s="59"/>
      <c r="G667" s="57"/>
      <c r="H667" s="57"/>
      <c r="I667" s="59"/>
      <c r="J667" s="57"/>
      <c r="K667" s="57"/>
      <c r="L667" s="57"/>
      <c r="M667" s="58"/>
      <c r="N667" s="62"/>
      <c r="O667" s="57"/>
      <c r="P667" s="41"/>
      <c r="Q667" s="41"/>
      <c r="R667" s="41"/>
      <c r="S667" s="41"/>
      <c r="T667" s="60"/>
      <c r="U667" s="57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</row>
    <row r="668" customFormat="false" ht="15.75" hidden="false" customHeight="false" outlineLevel="0" collapsed="false">
      <c r="A668" s="23"/>
      <c r="B668" s="41"/>
      <c r="C668" s="57"/>
      <c r="D668" s="57"/>
      <c r="E668" s="58"/>
      <c r="F668" s="59"/>
      <c r="G668" s="57"/>
      <c r="H668" s="57"/>
      <c r="I668" s="59"/>
      <c r="J668" s="57"/>
      <c r="K668" s="57"/>
      <c r="L668" s="57"/>
      <c r="M668" s="58"/>
      <c r="N668" s="62"/>
      <c r="O668" s="57"/>
      <c r="P668" s="41"/>
      <c r="Q668" s="41"/>
      <c r="R668" s="41"/>
      <c r="S668" s="41"/>
      <c r="T668" s="60"/>
      <c r="U668" s="57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</row>
    <row r="669" customFormat="false" ht="15.75" hidden="false" customHeight="false" outlineLevel="0" collapsed="false">
      <c r="A669" s="23"/>
      <c r="B669" s="41"/>
      <c r="C669" s="57"/>
      <c r="D669" s="57"/>
      <c r="E669" s="58"/>
      <c r="F669" s="59"/>
      <c r="G669" s="57"/>
      <c r="H669" s="57"/>
      <c r="I669" s="59"/>
      <c r="J669" s="57"/>
      <c r="K669" s="57"/>
      <c r="L669" s="57"/>
      <c r="M669" s="58"/>
      <c r="N669" s="62"/>
      <c r="O669" s="57"/>
      <c r="P669" s="41"/>
      <c r="Q669" s="41"/>
      <c r="R669" s="41"/>
      <c r="S669" s="41"/>
      <c r="T669" s="60"/>
      <c r="U669" s="57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</row>
    <row r="670" customFormat="false" ht="15.75" hidden="false" customHeight="false" outlineLevel="0" collapsed="false">
      <c r="A670" s="23"/>
      <c r="B670" s="41"/>
      <c r="C670" s="57"/>
      <c r="D670" s="57"/>
      <c r="E670" s="58"/>
      <c r="F670" s="59"/>
      <c r="G670" s="57"/>
      <c r="H670" s="57"/>
      <c r="I670" s="59"/>
      <c r="J670" s="57"/>
      <c r="K670" s="57"/>
      <c r="L670" s="57"/>
      <c r="M670" s="58"/>
      <c r="N670" s="62"/>
      <c r="O670" s="57"/>
      <c r="P670" s="41"/>
      <c r="Q670" s="41"/>
      <c r="R670" s="41"/>
      <c r="S670" s="41"/>
      <c r="T670" s="60"/>
      <c r="U670" s="57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</row>
    <row r="671" customFormat="false" ht="15.75" hidden="false" customHeight="false" outlineLevel="0" collapsed="false">
      <c r="A671" s="23"/>
      <c r="B671" s="41"/>
      <c r="C671" s="57"/>
      <c r="D671" s="57"/>
      <c r="E671" s="58"/>
      <c r="F671" s="59"/>
      <c r="G671" s="57"/>
      <c r="H671" s="57"/>
      <c r="I671" s="59"/>
      <c r="J671" s="57"/>
      <c r="K671" s="57"/>
      <c r="L671" s="57"/>
      <c r="M671" s="58"/>
      <c r="N671" s="62"/>
      <c r="O671" s="57"/>
      <c r="P671" s="41"/>
      <c r="Q671" s="41"/>
      <c r="R671" s="41"/>
      <c r="S671" s="41"/>
      <c r="T671" s="60"/>
      <c r="U671" s="57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</row>
    <row r="672" customFormat="false" ht="15.75" hidden="false" customHeight="false" outlineLevel="0" collapsed="false">
      <c r="A672" s="23"/>
      <c r="B672" s="41"/>
      <c r="C672" s="57"/>
      <c r="D672" s="57"/>
      <c r="E672" s="58"/>
      <c r="F672" s="59"/>
      <c r="G672" s="57"/>
      <c r="H672" s="57"/>
      <c r="I672" s="59"/>
      <c r="J672" s="57"/>
      <c r="K672" s="57"/>
      <c r="L672" s="57"/>
      <c r="M672" s="58"/>
      <c r="N672" s="62"/>
      <c r="O672" s="57"/>
      <c r="P672" s="41"/>
      <c r="Q672" s="41"/>
      <c r="R672" s="41"/>
      <c r="S672" s="41"/>
      <c r="T672" s="60"/>
      <c r="U672" s="57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</row>
    <row r="673" customFormat="false" ht="15.75" hidden="false" customHeight="false" outlineLevel="0" collapsed="false">
      <c r="A673" s="23"/>
      <c r="B673" s="41"/>
      <c r="C673" s="57"/>
      <c r="D673" s="57"/>
      <c r="E673" s="58"/>
      <c r="F673" s="59"/>
      <c r="G673" s="57"/>
      <c r="H673" s="57"/>
      <c r="I673" s="59"/>
      <c r="J673" s="57"/>
      <c r="K673" s="57"/>
      <c r="L673" s="57"/>
      <c r="M673" s="58"/>
      <c r="N673" s="62"/>
      <c r="O673" s="57"/>
      <c r="P673" s="41"/>
      <c r="Q673" s="41"/>
      <c r="R673" s="41"/>
      <c r="S673" s="41"/>
      <c r="T673" s="60"/>
      <c r="U673" s="57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</row>
    <row r="674" customFormat="false" ht="15.75" hidden="false" customHeight="false" outlineLevel="0" collapsed="false">
      <c r="A674" s="23"/>
      <c r="B674" s="41"/>
      <c r="C674" s="57"/>
      <c r="D674" s="57"/>
      <c r="E674" s="58"/>
      <c r="F674" s="59"/>
      <c r="G674" s="57"/>
      <c r="H674" s="57"/>
      <c r="I674" s="59"/>
      <c r="J674" s="57"/>
      <c r="K674" s="57"/>
      <c r="L674" s="57"/>
      <c r="M674" s="58"/>
      <c r="N674" s="62"/>
      <c r="O674" s="57"/>
      <c r="P674" s="41"/>
      <c r="Q674" s="41"/>
      <c r="R674" s="41"/>
      <c r="S674" s="41"/>
      <c r="T674" s="60"/>
      <c r="U674" s="57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</row>
    <row r="675" customFormat="false" ht="15.75" hidden="false" customHeight="false" outlineLevel="0" collapsed="false">
      <c r="A675" s="23"/>
      <c r="B675" s="41"/>
      <c r="C675" s="57"/>
      <c r="D675" s="57"/>
      <c r="E675" s="58"/>
      <c r="F675" s="59"/>
      <c r="G675" s="57"/>
      <c r="H675" s="57"/>
      <c r="I675" s="59"/>
      <c r="J675" s="57"/>
      <c r="K675" s="57"/>
      <c r="L675" s="57"/>
      <c r="M675" s="58"/>
      <c r="N675" s="62"/>
      <c r="O675" s="57"/>
      <c r="P675" s="41"/>
      <c r="Q675" s="41"/>
      <c r="R675" s="41"/>
      <c r="S675" s="41"/>
      <c r="T675" s="60"/>
      <c r="U675" s="57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</row>
    <row r="676" customFormat="false" ht="15.75" hidden="false" customHeight="false" outlineLevel="0" collapsed="false">
      <c r="A676" s="23"/>
      <c r="B676" s="41"/>
      <c r="C676" s="57"/>
      <c r="D676" s="57"/>
      <c r="E676" s="58"/>
      <c r="F676" s="59"/>
      <c r="G676" s="57"/>
      <c r="H676" s="57"/>
      <c r="I676" s="59"/>
      <c r="J676" s="57"/>
      <c r="K676" s="57"/>
      <c r="L676" s="57"/>
      <c r="M676" s="58"/>
      <c r="N676" s="62"/>
      <c r="O676" s="57"/>
      <c r="P676" s="41"/>
      <c r="Q676" s="41"/>
      <c r="R676" s="41"/>
      <c r="S676" s="41"/>
      <c r="T676" s="60"/>
      <c r="U676" s="57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</row>
    <row r="677" customFormat="false" ht="15.75" hidden="false" customHeight="false" outlineLevel="0" collapsed="false">
      <c r="A677" s="23"/>
      <c r="B677" s="41"/>
      <c r="C677" s="57"/>
      <c r="D677" s="57"/>
      <c r="E677" s="58"/>
      <c r="F677" s="59"/>
      <c r="G677" s="57"/>
      <c r="H677" s="57"/>
      <c r="I677" s="59"/>
      <c r="J677" s="57"/>
      <c r="K677" s="57"/>
      <c r="L677" s="57"/>
      <c r="M677" s="58"/>
      <c r="N677" s="62"/>
      <c r="O677" s="57"/>
      <c r="P677" s="41"/>
      <c r="Q677" s="41"/>
      <c r="R677" s="41"/>
      <c r="S677" s="41"/>
      <c r="T677" s="60"/>
      <c r="U677" s="57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</row>
    <row r="678" customFormat="false" ht="15.75" hidden="false" customHeight="false" outlineLevel="0" collapsed="false">
      <c r="A678" s="23"/>
      <c r="B678" s="41"/>
      <c r="C678" s="57"/>
      <c r="D678" s="57"/>
      <c r="E678" s="58"/>
      <c r="F678" s="59"/>
      <c r="G678" s="57"/>
      <c r="H678" s="57"/>
      <c r="I678" s="59"/>
      <c r="J678" s="57"/>
      <c r="K678" s="57"/>
      <c r="L678" s="57"/>
      <c r="M678" s="58"/>
      <c r="N678" s="62"/>
      <c r="O678" s="57"/>
      <c r="P678" s="41"/>
      <c r="Q678" s="41"/>
      <c r="R678" s="41"/>
      <c r="S678" s="41"/>
      <c r="T678" s="60"/>
      <c r="U678" s="57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</row>
    <row r="679" customFormat="false" ht="15.75" hidden="false" customHeight="false" outlineLevel="0" collapsed="false">
      <c r="A679" s="23"/>
      <c r="B679" s="41"/>
      <c r="C679" s="57"/>
      <c r="D679" s="57"/>
      <c r="E679" s="58"/>
      <c r="F679" s="59"/>
      <c r="G679" s="57"/>
      <c r="H679" s="57"/>
      <c r="I679" s="59"/>
      <c r="J679" s="57"/>
      <c r="K679" s="57"/>
      <c r="L679" s="57"/>
      <c r="M679" s="58"/>
      <c r="N679" s="62"/>
      <c r="O679" s="57"/>
      <c r="P679" s="41"/>
      <c r="Q679" s="41"/>
      <c r="R679" s="41"/>
      <c r="S679" s="41"/>
      <c r="T679" s="60"/>
      <c r="U679" s="57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</row>
    <row r="680" customFormat="false" ht="15.75" hidden="false" customHeight="false" outlineLevel="0" collapsed="false">
      <c r="A680" s="23"/>
      <c r="B680" s="41"/>
      <c r="C680" s="57"/>
      <c r="D680" s="57"/>
      <c r="E680" s="58"/>
      <c r="F680" s="59"/>
      <c r="G680" s="57"/>
      <c r="H680" s="57"/>
      <c r="I680" s="59"/>
      <c r="J680" s="57"/>
      <c r="K680" s="57"/>
      <c r="L680" s="57"/>
      <c r="M680" s="58"/>
      <c r="N680" s="62"/>
      <c r="O680" s="57"/>
      <c r="P680" s="41"/>
      <c r="Q680" s="41"/>
      <c r="R680" s="41"/>
      <c r="S680" s="41"/>
      <c r="T680" s="60"/>
      <c r="U680" s="57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</row>
    <row r="681" customFormat="false" ht="15.75" hidden="false" customHeight="false" outlineLevel="0" collapsed="false">
      <c r="A681" s="23"/>
      <c r="B681" s="41"/>
      <c r="C681" s="57"/>
      <c r="D681" s="57"/>
      <c r="E681" s="58"/>
      <c r="F681" s="59"/>
      <c r="G681" s="57"/>
      <c r="H681" s="57"/>
      <c r="I681" s="59"/>
      <c r="J681" s="57"/>
      <c r="K681" s="57"/>
      <c r="L681" s="57"/>
      <c r="M681" s="58"/>
      <c r="N681" s="62"/>
      <c r="O681" s="57"/>
      <c r="P681" s="41"/>
      <c r="Q681" s="41"/>
      <c r="R681" s="41"/>
      <c r="S681" s="41"/>
      <c r="T681" s="60"/>
      <c r="U681" s="57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</row>
    <row r="682" customFormat="false" ht="15.75" hidden="false" customHeight="false" outlineLevel="0" collapsed="false">
      <c r="A682" s="23"/>
      <c r="B682" s="41"/>
      <c r="C682" s="57"/>
      <c r="D682" s="57"/>
      <c r="E682" s="58"/>
      <c r="F682" s="59"/>
      <c r="G682" s="57"/>
      <c r="H682" s="57"/>
      <c r="I682" s="59"/>
      <c r="J682" s="57"/>
      <c r="K682" s="57"/>
      <c r="L682" s="57"/>
      <c r="M682" s="58"/>
      <c r="N682" s="62"/>
      <c r="O682" s="57"/>
      <c r="P682" s="41"/>
      <c r="Q682" s="41"/>
      <c r="R682" s="41"/>
      <c r="S682" s="41"/>
      <c r="T682" s="60"/>
      <c r="U682" s="57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</row>
    <row r="683" customFormat="false" ht="15.75" hidden="false" customHeight="false" outlineLevel="0" collapsed="false">
      <c r="A683" s="23"/>
      <c r="B683" s="41"/>
      <c r="C683" s="57"/>
      <c r="D683" s="57"/>
      <c r="E683" s="58"/>
      <c r="F683" s="59"/>
      <c r="G683" s="57"/>
      <c r="H683" s="57"/>
      <c r="I683" s="59"/>
      <c r="J683" s="57"/>
      <c r="K683" s="57"/>
      <c r="L683" s="57"/>
      <c r="M683" s="58"/>
      <c r="N683" s="62"/>
      <c r="O683" s="57"/>
      <c r="P683" s="41"/>
      <c r="Q683" s="41"/>
      <c r="R683" s="41"/>
      <c r="S683" s="41"/>
      <c r="T683" s="60"/>
      <c r="U683" s="57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</row>
    <row r="684" customFormat="false" ht="15.75" hidden="false" customHeight="false" outlineLevel="0" collapsed="false">
      <c r="A684" s="23"/>
      <c r="B684" s="41"/>
      <c r="C684" s="57"/>
      <c r="D684" s="57"/>
      <c r="E684" s="58"/>
      <c r="F684" s="59"/>
      <c r="G684" s="57"/>
      <c r="H684" s="57"/>
      <c r="I684" s="59"/>
      <c r="J684" s="57"/>
      <c r="K684" s="57"/>
      <c r="L684" s="57"/>
      <c r="M684" s="58"/>
      <c r="N684" s="62"/>
      <c r="O684" s="57"/>
      <c r="P684" s="41"/>
      <c r="Q684" s="41"/>
      <c r="R684" s="41"/>
      <c r="S684" s="41"/>
      <c r="T684" s="60"/>
      <c r="U684" s="57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</row>
    <row r="685" customFormat="false" ht="15.75" hidden="false" customHeight="false" outlineLevel="0" collapsed="false">
      <c r="A685" s="23"/>
      <c r="B685" s="41"/>
      <c r="C685" s="57"/>
      <c r="D685" s="57"/>
      <c r="E685" s="58"/>
      <c r="F685" s="59"/>
      <c r="G685" s="57"/>
      <c r="H685" s="57"/>
      <c r="I685" s="59"/>
      <c r="J685" s="57"/>
      <c r="K685" s="57"/>
      <c r="L685" s="57"/>
      <c r="M685" s="58"/>
      <c r="N685" s="62"/>
      <c r="O685" s="57"/>
      <c r="P685" s="41"/>
      <c r="Q685" s="41"/>
      <c r="R685" s="41"/>
      <c r="S685" s="41"/>
      <c r="T685" s="60"/>
      <c r="U685" s="57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</row>
    <row r="686" customFormat="false" ht="15.75" hidden="false" customHeight="false" outlineLevel="0" collapsed="false">
      <c r="A686" s="23"/>
      <c r="B686" s="41"/>
      <c r="C686" s="57"/>
      <c r="D686" s="57"/>
      <c r="E686" s="58"/>
      <c r="F686" s="59"/>
      <c r="G686" s="57"/>
      <c r="H686" s="57"/>
      <c r="I686" s="59"/>
      <c r="J686" s="57"/>
      <c r="K686" s="57"/>
      <c r="L686" s="57"/>
      <c r="M686" s="58"/>
      <c r="N686" s="62"/>
      <c r="O686" s="57"/>
      <c r="P686" s="41"/>
      <c r="Q686" s="41"/>
      <c r="R686" s="41"/>
      <c r="S686" s="41"/>
      <c r="T686" s="60"/>
      <c r="U686" s="57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</row>
    <row r="687" customFormat="false" ht="15.75" hidden="false" customHeight="false" outlineLevel="0" collapsed="false">
      <c r="A687" s="23"/>
      <c r="B687" s="41"/>
      <c r="C687" s="57"/>
      <c r="D687" s="57"/>
      <c r="E687" s="58"/>
      <c r="F687" s="59"/>
      <c r="G687" s="57"/>
      <c r="H687" s="57"/>
      <c r="I687" s="59"/>
      <c r="J687" s="57"/>
      <c r="K687" s="57"/>
      <c r="L687" s="57"/>
      <c r="M687" s="58"/>
      <c r="N687" s="62"/>
      <c r="O687" s="57"/>
      <c r="P687" s="41"/>
      <c r="Q687" s="41"/>
      <c r="R687" s="41"/>
      <c r="S687" s="41"/>
      <c r="T687" s="60"/>
      <c r="U687" s="57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</row>
    <row r="688" customFormat="false" ht="15.75" hidden="false" customHeight="false" outlineLevel="0" collapsed="false">
      <c r="A688" s="23"/>
      <c r="B688" s="41"/>
      <c r="C688" s="57"/>
      <c r="D688" s="57"/>
      <c r="E688" s="58"/>
      <c r="F688" s="59"/>
      <c r="G688" s="57"/>
      <c r="H688" s="57"/>
      <c r="I688" s="59"/>
      <c r="J688" s="57"/>
      <c r="K688" s="57"/>
      <c r="L688" s="57"/>
      <c r="M688" s="58"/>
      <c r="N688" s="62"/>
      <c r="O688" s="57"/>
      <c r="P688" s="41"/>
      <c r="Q688" s="41"/>
      <c r="R688" s="41"/>
      <c r="S688" s="41"/>
      <c r="T688" s="60"/>
      <c r="U688" s="57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</row>
    <row r="689" customFormat="false" ht="15.75" hidden="false" customHeight="false" outlineLevel="0" collapsed="false">
      <c r="A689" s="23"/>
      <c r="B689" s="41"/>
      <c r="C689" s="57"/>
      <c r="D689" s="57"/>
      <c r="E689" s="58"/>
      <c r="F689" s="59"/>
      <c r="G689" s="57"/>
      <c r="H689" s="57"/>
      <c r="I689" s="59"/>
      <c r="J689" s="57"/>
      <c r="K689" s="57"/>
      <c r="L689" s="57"/>
      <c r="M689" s="58"/>
      <c r="N689" s="62"/>
      <c r="O689" s="57"/>
      <c r="P689" s="41"/>
      <c r="Q689" s="41"/>
      <c r="R689" s="41"/>
      <c r="S689" s="41"/>
      <c r="T689" s="60"/>
      <c r="U689" s="57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</row>
    <row r="690" customFormat="false" ht="15.75" hidden="false" customHeight="false" outlineLevel="0" collapsed="false">
      <c r="A690" s="23"/>
      <c r="B690" s="41"/>
      <c r="C690" s="57"/>
      <c r="D690" s="57"/>
      <c r="E690" s="58"/>
      <c r="F690" s="59"/>
      <c r="G690" s="57"/>
      <c r="H690" s="57"/>
      <c r="I690" s="59"/>
      <c r="J690" s="57"/>
      <c r="K690" s="57"/>
      <c r="L690" s="57"/>
      <c r="M690" s="58"/>
      <c r="N690" s="62"/>
      <c r="O690" s="57"/>
      <c r="P690" s="41"/>
      <c r="Q690" s="41"/>
      <c r="R690" s="41"/>
      <c r="S690" s="41"/>
      <c r="T690" s="60"/>
      <c r="U690" s="57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</row>
    <row r="691" customFormat="false" ht="15.75" hidden="false" customHeight="false" outlineLevel="0" collapsed="false">
      <c r="A691" s="23"/>
      <c r="B691" s="41"/>
      <c r="C691" s="57"/>
      <c r="D691" s="57"/>
      <c r="E691" s="58"/>
      <c r="F691" s="59"/>
      <c r="G691" s="57"/>
      <c r="H691" s="57"/>
      <c r="I691" s="59"/>
      <c r="J691" s="57"/>
      <c r="K691" s="57"/>
      <c r="L691" s="57"/>
      <c r="M691" s="58"/>
      <c r="N691" s="62"/>
      <c r="O691" s="57"/>
      <c r="P691" s="41"/>
      <c r="Q691" s="41"/>
      <c r="R691" s="41"/>
      <c r="S691" s="41"/>
      <c r="T691" s="60"/>
      <c r="U691" s="57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</row>
    <row r="692" customFormat="false" ht="15.75" hidden="false" customHeight="false" outlineLevel="0" collapsed="false">
      <c r="A692" s="23"/>
      <c r="B692" s="41"/>
      <c r="C692" s="57"/>
      <c r="D692" s="57"/>
      <c r="E692" s="58"/>
      <c r="F692" s="59"/>
      <c r="G692" s="57"/>
      <c r="H692" s="57"/>
      <c r="I692" s="59"/>
      <c r="J692" s="57"/>
      <c r="K692" s="57"/>
      <c r="L692" s="57"/>
      <c r="M692" s="58"/>
      <c r="N692" s="62"/>
      <c r="O692" s="57"/>
      <c r="P692" s="41"/>
      <c r="Q692" s="41"/>
      <c r="R692" s="41"/>
      <c r="S692" s="41"/>
      <c r="T692" s="60"/>
      <c r="U692" s="57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</row>
    <row r="693" customFormat="false" ht="15.75" hidden="false" customHeight="false" outlineLevel="0" collapsed="false">
      <c r="A693" s="23"/>
      <c r="B693" s="41"/>
      <c r="C693" s="57"/>
      <c r="D693" s="57"/>
      <c r="E693" s="58"/>
      <c r="F693" s="59"/>
      <c r="G693" s="57"/>
      <c r="H693" s="57"/>
      <c r="I693" s="59"/>
      <c r="J693" s="57"/>
      <c r="K693" s="57"/>
      <c r="L693" s="57"/>
      <c r="M693" s="58"/>
      <c r="N693" s="62"/>
      <c r="O693" s="57"/>
      <c r="P693" s="41"/>
      <c r="Q693" s="41"/>
      <c r="R693" s="41"/>
      <c r="S693" s="41"/>
      <c r="T693" s="60"/>
      <c r="U693" s="57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</row>
    <row r="694" customFormat="false" ht="15.75" hidden="false" customHeight="false" outlineLevel="0" collapsed="false">
      <c r="A694" s="23"/>
      <c r="B694" s="41"/>
      <c r="C694" s="57"/>
      <c r="D694" s="57"/>
      <c r="E694" s="58"/>
      <c r="F694" s="59"/>
      <c r="G694" s="57"/>
      <c r="H694" s="57"/>
      <c r="I694" s="59"/>
      <c r="J694" s="57"/>
      <c r="K694" s="57"/>
      <c r="L694" s="57"/>
      <c r="M694" s="58"/>
      <c r="N694" s="62"/>
      <c r="O694" s="57"/>
      <c r="P694" s="41"/>
      <c r="Q694" s="41"/>
      <c r="R694" s="41"/>
      <c r="S694" s="41"/>
      <c r="T694" s="60"/>
      <c r="U694" s="57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</row>
    <row r="695" customFormat="false" ht="15.75" hidden="false" customHeight="false" outlineLevel="0" collapsed="false">
      <c r="A695" s="23"/>
      <c r="B695" s="41"/>
      <c r="C695" s="57"/>
      <c r="D695" s="57"/>
      <c r="E695" s="58"/>
      <c r="F695" s="59"/>
      <c r="G695" s="57"/>
      <c r="H695" s="57"/>
      <c r="I695" s="59"/>
      <c r="J695" s="57"/>
      <c r="K695" s="57"/>
      <c r="L695" s="57"/>
      <c r="M695" s="58"/>
      <c r="N695" s="62"/>
      <c r="O695" s="57"/>
      <c r="P695" s="41"/>
      <c r="Q695" s="41"/>
      <c r="R695" s="41"/>
      <c r="S695" s="41"/>
      <c r="T695" s="60"/>
      <c r="U695" s="57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</row>
    <row r="696" customFormat="false" ht="15.75" hidden="false" customHeight="false" outlineLevel="0" collapsed="false">
      <c r="A696" s="23"/>
      <c r="B696" s="41"/>
      <c r="C696" s="57"/>
      <c r="D696" s="57"/>
      <c r="E696" s="58"/>
      <c r="F696" s="59"/>
      <c r="G696" s="57"/>
      <c r="H696" s="57"/>
      <c r="I696" s="59"/>
      <c r="J696" s="57"/>
      <c r="K696" s="57"/>
      <c r="L696" s="57"/>
      <c r="M696" s="58"/>
      <c r="N696" s="62"/>
      <c r="O696" s="57"/>
      <c r="P696" s="41"/>
      <c r="Q696" s="41"/>
      <c r="R696" s="41"/>
      <c r="S696" s="41"/>
      <c r="T696" s="60"/>
      <c r="U696" s="57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</row>
    <row r="697" customFormat="false" ht="15.75" hidden="false" customHeight="false" outlineLevel="0" collapsed="false">
      <c r="A697" s="23"/>
      <c r="B697" s="41"/>
      <c r="C697" s="57"/>
      <c r="D697" s="57"/>
      <c r="E697" s="58"/>
      <c r="F697" s="59"/>
      <c r="G697" s="57"/>
      <c r="H697" s="57"/>
      <c r="I697" s="59"/>
      <c r="J697" s="57"/>
      <c r="K697" s="57"/>
      <c r="L697" s="57"/>
      <c r="M697" s="58"/>
      <c r="N697" s="62"/>
      <c r="O697" s="57"/>
      <c r="P697" s="41"/>
      <c r="Q697" s="41"/>
      <c r="R697" s="41"/>
      <c r="S697" s="41"/>
      <c r="T697" s="60"/>
      <c r="U697" s="57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</row>
    <row r="698" customFormat="false" ht="15.75" hidden="false" customHeight="false" outlineLevel="0" collapsed="false">
      <c r="A698" s="23"/>
      <c r="B698" s="41"/>
      <c r="C698" s="57"/>
      <c r="D698" s="57"/>
      <c r="E698" s="58"/>
      <c r="F698" s="59"/>
      <c r="G698" s="57"/>
      <c r="H698" s="57"/>
      <c r="I698" s="59"/>
      <c r="J698" s="57"/>
      <c r="K698" s="57"/>
      <c r="L698" s="57"/>
      <c r="M698" s="58"/>
      <c r="N698" s="62"/>
      <c r="O698" s="57"/>
      <c r="P698" s="41"/>
      <c r="Q698" s="41"/>
      <c r="R698" s="41"/>
      <c r="S698" s="41"/>
      <c r="T698" s="60"/>
      <c r="U698" s="57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</row>
    <row r="699" customFormat="false" ht="15.75" hidden="false" customHeight="false" outlineLevel="0" collapsed="false">
      <c r="A699" s="23"/>
      <c r="B699" s="41"/>
      <c r="C699" s="57"/>
      <c r="D699" s="57"/>
      <c r="E699" s="58"/>
      <c r="F699" s="59"/>
      <c r="G699" s="57"/>
      <c r="H699" s="57"/>
      <c r="I699" s="59"/>
      <c r="J699" s="57"/>
      <c r="K699" s="57"/>
      <c r="L699" s="57"/>
      <c r="M699" s="58"/>
      <c r="N699" s="62"/>
      <c r="O699" s="57"/>
      <c r="P699" s="41"/>
      <c r="Q699" s="41"/>
      <c r="R699" s="41"/>
      <c r="S699" s="41"/>
      <c r="T699" s="60"/>
      <c r="U699" s="57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</row>
    <row r="700" customFormat="false" ht="15.75" hidden="false" customHeight="false" outlineLevel="0" collapsed="false">
      <c r="A700" s="23"/>
      <c r="B700" s="41"/>
      <c r="C700" s="57"/>
      <c r="D700" s="57"/>
      <c r="E700" s="58"/>
      <c r="F700" s="59"/>
      <c r="G700" s="57"/>
      <c r="H700" s="57"/>
      <c r="I700" s="59"/>
      <c r="J700" s="57"/>
      <c r="K700" s="57"/>
      <c r="L700" s="57"/>
      <c r="M700" s="58"/>
      <c r="N700" s="62"/>
      <c r="O700" s="57"/>
      <c r="P700" s="41"/>
      <c r="Q700" s="41"/>
      <c r="R700" s="41"/>
      <c r="S700" s="41"/>
      <c r="T700" s="60"/>
      <c r="U700" s="57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</row>
    <row r="701" customFormat="false" ht="15.75" hidden="false" customHeight="false" outlineLevel="0" collapsed="false">
      <c r="A701" s="23"/>
      <c r="B701" s="41"/>
      <c r="C701" s="57"/>
      <c r="D701" s="57"/>
      <c r="E701" s="58"/>
      <c r="F701" s="59"/>
      <c r="G701" s="57"/>
      <c r="H701" s="57"/>
      <c r="I701" s="59"/>
      <c r="J701" s="57"/>
      <c r="K701" s="57"/>
      <c r="L701" s="57"/>
      <c r="M701" s="58"/>
      <c r="N701" s="62"/>
      <c r="O701" s="57"/>
      <c r="P701" s="41"/>
      <c r="Q701" s="41"/>
      <c r="R701" s="41"/>
      <c r="S701" s="41"/>
      <c r="T701" s="60"/>
      <c r="U701" s="57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</row>
    <row r="702" customFormat="false" ht="15.75" hidden="false" customHeight="false" outlineLevel="0" collapsed="false">
      <c r="A702" s="23"/>
      <c r="B702" s="41"/>
      <c r="C702" s="57"/>
      <c r="D702" s="57"/>
      <c r="E702" s="58"/>
      <c r="F702" s="59"/>
      <c r="G702" s="57"/>
      <c r="H702" s="57"/>
      <c r="I702" s="59"/>
      <c r="J702" s="57"/>
      <c r="K702" s="57"/>
      <c r="L702" s="57"/>
      <c r="M702" s="58"/>
      <c r="N702" s="62"/>
      <c r="O702" s="57"/>
      <c r="P702" s="41"/>
      <c r="Q702" s="41"/>
      <c r="R702" s="41"/>
      <c r="S702" s="41"/>
      <c r="T702" s="60"/>
      <c r="U702" s="57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</row>
    <row r="703" customFormat="false" ht="15.75" hidden="false" customHeight="false" outlineLevel="0" collapsed="false">
      <c r="A703" s="23"/>
      <c r="B703" s="41"/>
      <c r="C703" s="57"/>
      <c r="D703" s="57"/>
      <c r="E703" s="58"/>
      <c r="F703" s="59"/>
      <c r="G703" s="57"/>
      <c r="H703" s="57"/>
      <c r="I703" s="59"/>
      <c r="J703" s="57"/>
      <c r="K703" s="57"/>
      <c r="L703" s="57"/>
      <c r="M703" s="58"/>
      <c r="N703" s="62"/>
      <c r="O703" s="57"/>
      <c r="P703" s="41"/>
      <c r="Q703" s="41"/>
      <c r="R703" s="41"/>
      <c r="S703" s="41"/>
      <c r="T703" s="60"/>
      <c r="U703" s="57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</row>
    <row r="704" customFormat="false" ht="15.75" hidden="false" customHeight="false" outlineLevel="0" collapsed="false">
      <c r="A704" s="23"/>
      <c r="B704" s="41"/>
      <c r="C704" s="57"/>
      <c r="D704" s="57"/>
      <c r="E704" s="58"/>
      <c r="F704" s="59"/>
      <c r="G704" s="57"/>
      <c r="H704" s="57"/>
      <c r="I704" s="59"/>
      <c r="J704" s="57"/>
      <c r="K704" s="57"/>
      <c r="L704" s="57"/>
      <c r="M704" s="58"/>
      <c r="N704" s="62"/>
      <c r="O704" s="57"/>
      <c r="P704" s="41"/>
      <c r="Q704" s="41"/>
      <c r="R704" s="41"/>
      <c r="S704" s="41"/>
      <c r="T704" s="60"/>
      <c r="U704" s="57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</row>
    <row r="705" customFormat="false" ht="15.75" hidden="false" customHeight="false" outlineLevel="0" collapsed="false">
      <c r="A705" s="23"/>
      <c r="B705" s="41"/>
      <c r="C705" s="57"/>
      <c r="D705" s="57"/>
      <c r="E705" s="58"/>
      <c r="F705" s="59"/>
      <c r="G705" s="57"/>
      <c r="H705" s="57"/>
      <c r="I705" s="59"/>
      <c r="J705" s="57"/>
      <c r="K705" s="57"/>
      <c r="L705" s="57"/>
      <c r="M705" s="58"/>
      <c r="N705" s="62"/>
      <c r="O705" s="57"/>
      <c r="P705" s="41"/>
      <c r="Q705" s="41"/>
      <c r="R705" s="41"/>
      <c r="S705" s="41"/>
      <c r="T705" s="60"/>
      <c r="U705" s="57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</row>
    <row r="706" customFormat="false" ht="15.75" hidden="false" customHeight="false" outlineLevel="0" collapsed="false">
      <c r="A706" s="23"/>
      <c r="B706" s="41"/>
      <c r="C706" s="57"/>
      <c r="D706" s="57"/>
      <c r="E706" s="58"/>
      <c r="F706" s="59"/>
      <c r="G706" s="57"/>
      <c r="H706" s="57"/>
      <c r="I706" s="59"/>
      <c r="J706" s="57"/>
      <c r="K706" s="57"/>
      <c r="L706" s="57"/>
      <c r="M706" s="58"/>
      <c r="N706" s="62"/>
      <c r="O706" s="57"/>
      <c r="P706" s="41"/>
      <c r="Q706" s="41"/>
      <c r="R706" s="41"/>
      <c r="S706" s="41"/>
      <c r="T706" s="60"/>
      <c r="U706" s="57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</row>
    <row r="707" customFormat="false" ht="15.75" hidden="false" customHeight="false" outlineLevel="0" collapsed="false">
      <c r="A707" s="23"/>
      <c r="B707" s="41"/>
      <c r="C707" s="57"/>
      <c r="D707" s="57"/>
      <c r="E707" s="58"/>
      <c r="F707" s="59"/>
      <c r="G707" s="57"/>
      <c r="H707" s="57"/>
      <c r="I707" s="59"/>
      <c r="J707" s="57"/>
      <c r="K707" s="57"/>
      <c r="L707" s="57"/>
      <c r="M707" s="58"/>
      <c r="N707" s="62"/>
      <c r="O707" s="57"/>
      <c r="P707" s="41"/>
      <c r="Q707" s="41"/>
      <c r="R707" s="41"/>
      <c r="S707" s="41"/>
      <c r="T707" s="60"/>
      <c r="U707" s="57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</row>
    <row r="708" customFormat="false" ht="15.75" hidden="false" customHeight="false" outlineLevel="0" collapsed="false">
      <c r="A708" s="23"/>
      <c r="B708" s="41"/>
      <c r="C708" s="57"/>
      <c r="D708" s="57"/>
      <c r="E708" s="58"/>
      <c r="F708" s="59"/>
      <c r="G708" s="57"/>
      <c r="H708" s="57"/>
      <c r="I708" s="59"/>
      <c r="J708" s="57"/>
      <c r="K708" s="57"/>
      <c r="L708" s="57"/>
      <c r="M708" s="58"/>
      <c r="N708" s="62"/>
      <c r="O708" s="57"/>
      <c r="P708" s="41"/>
      <c r="Q708" s="41"/>
      <c r="R708" s="41"/>
      <c r="S708" s="41"/>
      <c r="T708" s="60"/>
      <c r="U708" s="57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</row>
    <row r="709" customFormat="false" ht="15.75" hidden="false" customHeight="false" outlineLevel="0" collapsed="false">
      <c r="A709" s="23"/>
      <c r="B709" s="41"/>
      <c r="C709" s="57"/>
      <c r="D709" s="57"/>
      <c r="E709" s="58"/>
      <c r="F709" s="59"/>
      <c r="G709" s="57"/>
      <c r="H709" s="57"/>
      <c r="I709" s="59"/>
      <c r="J709" s="57"/>
      <c r="K709" s="57"/>
      <c r="L709" s="57"/>
      <c r="M709" s="58"/>
      <c r="N709" s="62"/>
      <c r="O709" s="57"/>
      <c r="P709" s="41"/>
      <c r="Q709" s="41"/>
      <c r="R709" s="41"/>
      <c r="S709" s="41"/>
      <c r="T709" s="60"/>
      <c r="U709" s="57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</row>
    <row r="710" customFormat="false" ht="15.75" hidden="false" customHeight="false" outlineLevel="0" collapsed="false">
      <c r="A710" s="23"/>
      <c r="B710" s="41"/>
      <c r="C710" s="57"/>
      <c r="D710" s="57"/>
      <c r="E710" s="58"/>
      <c r="F710" s="59"/>
      <c r="G710" s="57"/>
      <c r="H710" s="57"/>
      <c r="I710" s="59"/>
      <c r="J710" s="57"/>
      <c r="K710" s="57"/>
      <c r="L710" s="57"/>
      <c r="M710" s="58"/>
      <c r="N710" s="62"/>
      <c r="O710" s="57"/>
      <c r="P710" s="41"/>
      <c r="Q710" s="41"/>
      <c r="R710" s="41"/>
      <c r="S710" s="41"/>
      <c r="T710" s="60"/>
      <c r="U710" s="57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</row>
    <row r="711" customFormat="false" ht="15.75" hidden="false" customHeight="false" outlineLevel="0" collapsed="false">
      <c r="A711" s="23"/>
      <c r="B711" s="41"/>
      <c r="C711" s="57"/>
      <c r="D711" s="57"/>
      <c r="E711" s="58"/>
      <c r="F711" s="59"/>
      <c r="G711" s="57"/>
      <c r="H711" s="57"/>
      <c r="I711" s="59"/>
      <c r="J711" s="57"/>
      <c r="K711" s="57"/>
      <c r="L711" s="57"/>
      <c r="M711" s="58"/>
      <c r="N711" s="62"/>
      <c r="O711" s="57"/>
      <c r="P711" s="41"/>
      <c r="Q711" s="41"/>
      <c r="R711" s="41"/>
      <c r="S711" s="41"/>
      <c r="T711" s="60"/>
      <c r="U711" s="57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</row>
    <row r="712" customFormat="false" ht="15.75" hidden="false" customHeight="false" outlineLevel="0" collapsed="false">
      <c r="A712" s="23"/>
      <c r="B712" s="41"/>
      <c r="C712" s="57"/>
      <c r="D712" s="57"/>
      <c r="E712" s="58"/>
      <c r="F712" s="59"/>
      <c r="G712" s="57"/>
      <c r="H712" s="57"/>
      <c r="I712" s="59"/>
      <c r="J712" s="57"/>
      <c r="K712" s="57"/>
      <c r="L712" s="57"/>
      <c r="M712" s="58"/>
      <c r="N712" s="62"/>
      <c r="O712" s="57"/>
      <c r="P712" s="41"/>
      <c r="Q712" s="41"/>
      <c r="R712" s="41"/>
      <c r="S712" s="41"/>
      <c r="T712" s="60"/>
      <c r="U712" s="57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</row>
    <row r="713" customFormat="false" ht="15.75" hidden="false" customHeight="false" outlineLevel="0" collapsed="false">
      <c r="A713" s="23"/>
      <c r="B713" s="41"/>
      <c r="C713" s="57"/>
      <c r="D713" s="57"/>
      <c r="E713" s="58"/>
      <c r="F713" s="59"/>
      <c r="G713" s="57"/>
      <c r="H713" s="57"/>
      <c r="I713" s="59"/>
      <c r="J713" s="57"/>
      <c r="K713" s="57"/>
      <c r="L713" s="57"/>
      <c r="M713" s="58"/>
      <c r="N713" s="62"/>
      <c r="O713" s="57"/>
      <c r="P713" s="41"/>
      <c r="Q713" s="41"/>
      <c r="R713" s="41"/>
      <c r="S713" s="41"/>
      <c r="T713" s="60"/>
      <c r="U713" s="57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</row>
    <row r="714" customFormat="false" ht="15.75" hidden="false" customHeight="false" outlineLevel="0" collapsed="false">
      <c r="A714" s="23"/>
      <c r="B714" s="41"/>
      <c r="C714" s="57"/>
      <c r="D714" s="57"/>
      <c r="E714" s="58"/>
      <c r="F714" s="59"/>
      <c r="G714" s="57"/>
      <c r="H714" s="57"/>
      <c r="I714" s="59"/>
      <c r="J714" s="57"/>
      <c r="K714" s="57"/>
      <c r="L714" s="57"/>
      <c r="M714" s="58"/>
      <c r="N714" s="62"/>
      <c r="O714" s="57"/>
      <c r="P714" s="41"/>
      <c r="Q714" s="41"/>
      <c r="R714" s="41"/>
      <c r="S714" s="41"/>
      <c r="T714" s="60"/>
      <c r="U714" s="57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</row>
    <row r="715" customFormat="false" ht="15.75" hidden="false" customHeight="false" outlineLevel="0" collapsed="false">
      <c r="A715" s="23"/>
      <c r="B715" s="41"/>
      <c r="C715" s="57"/>
      <c r="D715" s="57"/>
      <c r="E715" s="58"/>
      <c r="F715" s="59"/>
      <c r="G715" s="57"/>
      <c r="H715" s="57"/>
      <c r="I715" s="59"/>
      <c r="J715" s="57"/>
      <c r="K715" s="57"/>
      <c r="L715" s="57"/>
      <c r="M715" s="58"/>
      <c r="N715" s="62"/>
      <c r="O715" s="57"/>
      <c r="P715" s="41"/>
      <c r="Q715" s="41"/>
      <c r="R715" s="41"/>
      <c r="S715" s="41"/>
      <c r="T715" s="60"/>
      <c r="U715" s="57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</row>
    <row r="716" customFormat="false" ht="15.75" hidden="false" customHeight="false" outlineLevel="0" collapsed="false">
      <c r="A716" s="23"/>
      <c r="B716" s="41"/>
      <c r="C716" s="57"/>
      <c r="D716" s="57"/>
      <c r="E716" s="58"/>
      <c r="F716" s="59"/>
      <c r="G716" s="57"/>
      <c r="H716" s="57"/>
      <c r="I716" s="59"/>
      <c r="J716" s="57"/>
      <c r="K716" s="57"/>
      <c r="L716" s="57"/>
      <c r="M716" s="58"/>
      <c r="N716" s="62"/>
      <c r="O716" s="57"/>
      <c r="P716" s="41"/>
      <c r="Q716" s="41"/>
      <c r="R716" s="41"/>
      <c r="S716" s="41"/>
      <c r="T716" s="60"/>
      <c r="U716" s="57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</row>
    <row r="717" customFormat="false" ht="15.75" hidden="false" customHeight="false" outlineLevel="0" collapsed="false">
      <c r="A717" s="23"/>
      <c r="B717" s="41"/>
      <c r="C717" s="57"/>
      <c r="D717" s="57"/>
      <c r="E717" s="58"/>
      <c r="F717" s="59"/>
      <c r="G717" s="57"/>
      <c r="H717" s="57"/>
      <c r="I717" s="59"/>
      <c r="J717" s="57"/>
      <c r="K717" s="57"/>
      <c r="L717" s="57"/>
      <c r="M717" s="58"/>
      <c r="N717" s="62"/>
      <c r="O717" s="57"/>
      <c r="P717" s="41"/>
      <c r="Q717" s="41"/>
      <c r="R717" s="41"/>
      <c r="S717" s="41"/>
      <c r="T717" s="60"/>
      <c r="U717" s="57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</row>
    <row r="718" customFormat="false" ht="15.75" hidden="false" customHeight="false" outlineLevel="0" collapsed="false">
      <c r="A718" s="23"/>
      <c r="B718" s="41"/>
      <c r="C718" s="57"/>
      <c r="D718" s="57"/>
      <c r="E718" s="58"/>
      <c r="F718" s="59"/>
      <c r="G718" s="57"/>
      <c r="H718" s="57"/>
      <c r="I718" s="59"/>
      <c r="J718" s="57"/>
      <c r="K718" s="57"/>
      <c r="L718" s="57"/>
      <c r="M718" s="58"/>
      <c r="N718" s="62"/>
      <c r="O718" s="57"/>
      <c r="P718" s="41"/>
      <c r="Q718" s="41"/>
      <c r="R718" s="41"/>
      <c r="S718" s="41"/>
      <c r="T718" s="60"/>
      <c r="U718" s="57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</row>
    <row r="719" customFormat="false" ht="15.75" hidden="false" customHeight="false" outlineLevel="0" collapsed="false">
      <c r="A719" s="23"/>
      <c r="B719" s="41"/>
      <c r="C719" s="57"/>
      <c r="D719" s="57"/>
      <c r="E719" s="58"/>
      <c r="F719" s="59"/>
      <c r="G719" s="57"/>
      <c r="H719" s="57"/>
      <c r="I719" s="59"/>
      <c r="J719" s="57"/>
      <c r="K719" s="57"/>
      <c r="L719" s="57"/>
      <c r="M719" s="58"/>
      <c r="N719" s="62"/>
      <c r="O719" s="57"/>
      <c r="P719" s="41"/>
      <c r="Q719" s="41"/>
      <c r="R719" s="41"/>
      <c r="S719" s="41"/>
      <c r="T719" s="60"/>
      <c r="U719" s="57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</row>
    <row r="720" customFormat="false" ht="15.75" hidden="false" customHeight="false" outlineLevel="0" collapsed="false">
      <c r="A720" s="23"/>
      <c r="B720" s="41"/>
      <c r="C720" s="57"/>
      <c r="D720" s="57"/>
      <c r="E720" s="58"/>
      <c r="F720" s="59"/>
      <c r="G720" s="57"/>
      <c r="H720" s="57"/>
      <c r="I720" s="59"/>
      <c r="J720" s="57"/>
      <c r="K720" s="57"/>
      <c r="L720" s="57"/>
      <c r="M720" s="58"/>
      <c r="N720" s="62"/>
      <c r="O720" s="57"/>
      <c r="P720" s="41"/>
      <c r="Q720" s="41"/>
      <c r="R720" s="41"/>
      <c r="S720" s="41"/>
      <c r="T720" s="60"/>
      <c r="U720" s="57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</row>
    <row r="721" customFormat="false" ht="15.75" hidden="false" customHeight="false" outlineLevel="0" collapsed="false">
      <c r="A721" s="23"/>
      <c r="B721" s="41"/>
      <c r="C721" s="57"/>
      <c r="D721" s="57"/>
      <c r="E721" s="58"/>
      <c r="F721" s="59"/>
      <c r="G721" s="57"/>
      <c r="H721" s="57"/>
      <c r="I721" s="59"/>
      <c r="J721" s="57"/>
      <c r="K721" s="57"/>
      <c r="L721" s="57"/>
      <c r="M721" s="58"/>
      <c r="N721" s="62"/>
      <c r="O721" s="57"/>
      <c r="P721" s="41"/>
      <c r="Q721" s="41"/>
      <c r="R721" s="41"/>
      <c r="S721" s="41"/>
      <c r="T721" s="60"/>
      <c r="U721" s="57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</row>
    <row r="722" customFormat="false" ht="15.75" hidden="false" customHeight="false" outlineLevel="0" collapsed="false">
      <c r="A722" s="23"/>
      <c r="B722" s="41"/>
      <c r="C722" s="57"/>
      <c r="D722" s="57"/>
      <c r="E722" s="58"/>
      <c r="F722" s="59"/>
      <c r="G722" s="57"/>
      <c r="H722" s="57"/>
      <c r="I722" s="59"/>
      <c r="J722" s="57"/>
      <c r="K722" s="57"/>
      <c r="L722" s="57"/>
      <c r="M722" s="58"/>
      <c r="N722" s="62"/>
      <c r="O722" s="57"/>
      <c r="P722" s="41"/>
      <c r="Q722" s="41"/>
      <c r="R722" s="41"/>
      <c r="S722" s="41"/>
      <c r="T722" s="60"/>
      <c r="U722" s="57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</row>
    <row r="723" customFormat="false" ht="15.75" hidden="false" customHeight="false" outlineLevel="0" collapsed="false">
      <c r="A723" s="23"/>
      <c r="B723" s="41"/>
      <c r="C723" s="57"/>
      <c r="D723" s="57"/>
      <c r="E723" s="58"/>
      <c r="F723" s="59"/>
      <c r="G723" s="57"/>
      <c r="H723" s="57"/>
      <c r="I723" s="59"/>
      <c r="J723" s="57"/>
      <c r="K723" s="57"/>
      <c r="L723" s="57"/>
      <c r="M723" s="58"/>
      <c r="N723" s="62"/>
      <c r="O723" s="57"/>
      <c r="P723" s="41"/>
      <c r="Q723" s="41"/>
      <c r="R723" s="41"/>
      <c r="S723" s="41"/>
      <c r="T723" s="60"/>
      <c r="U723" s="57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</row>
    <row r="724" customFormat="false" ht="15.75" hidden="false" customHeight="false" outlineLevel="0" collapsed="false">
      <c r="A724" s="23"/>
      <c r="B724" s="41"/>
      <c r="C724" s="57"/>
      <c r="D724" s="57"/>
      <c r="E724" s="58"/>
      <c r="F724" s="59"/>
      <c r="G724" s="57"/>
      <c r="H724" s="57"/>
      <c r="I724" s="59"/>
      <c r="J724" s="57"/>
      <c r="K724" s="57"/>
      <c r="L724" s="57"/>
      <c r="M724" s="58"/>
      <c r="N724" s="62"/>
      <c r="O724" s="57"/>
      <c r="P724" s="41"/>
      <c r="Q724" s="41"/>
      <c r="R724" s="41"/>
      <c r="S724" s="41"/>
      <c r="T724" s="60"/>
      <c r="U724" s="57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</row>
    <row r="725" customFormat="false" ht="15.75" hidden="false" customHeight="false" outlineLevel="0" collapsed="false">
      <c r="A725" s="23"/>
      <c r="B725" s="41"/>
      <c r="C725" s="57"/>
      <c r="D725" s="57"/>
      <c r="E725" s="58"/>
      <c r="F725" s="59"/>
      <c r="G725" s="57"/>
      <c r="H725" s="57"/>
      <c r="I725" s="59"/>
      <c r="J725" s="57"/>
      <c r="K725" s="57"/>
      <c r="L725" s="57"/>
      <c r="M725" s="58"/>
      <c r="N725" s="62"/>
      <c r="O725" s="57"/>
      <c r="P725" s="41"/>
      <c r="Q725" s="41"/>
      <c r="R725" s="41"/>
      <c r="S725" s="41"/>
      <c r="T725" s="60"/>
      <c r="U725" s="57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</row>
    <row r="726" customFormat="false" ht="15.75" hidden="false" customHeight="false" outlineLevel="0" collapsed="false">
      <c r="A726" s="23"/>
      <c r="B726" s="41"/>
      <c r="C726" s="57"/>
      <c r="D726" s="57"/>
      <c r="E726" s="58"/>
      <c r="F726" s="59"/>
      <c r="G726" s="57"/>
      <c r="H726" s="57"/>
      <c r="I726" s="59"/>
      <c r="J726" s="57"/>
      <c r="K726" s="57"/>
      <c r="L726" s="57"/>
      <c r="M726" s="58"/>
      <c r="N726" s="62"/>
      <c r="O726" s="57"/>
      <c r="P726" s="41"/>
      <c r="Q726" s="41"/>
      <c r="R726" s="41"/>
      <c r="S726" s="41"/>
      <c r="T726" s="60"/>
      <c r="U726" s="57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</row>
    <row r="727" customFormat="false" ht="15.75" hidden="false" customHeight="false" outlineLevel="0" collapsed="false">
      <c r="A727" s="23"/>
      <c r="B727" s="41"/>
      <c r="C727" s="57"/>
      <c r="D727" s="57"/>
      <c r="E727" s="58"/>
      <c r="F727" s="59"/>
      <c r="G727" s="57"/>
      <c r="H727" s="57"/>
      <c r="I727" s="59"/>
      <c r="J727" s="57"/>
      <c r="K727" s="57"/>
      <c r="L727" s="57"/>
      <c r="M727" s="58"/>
      <c r="N727" s="62"/>
      <c r="O727" s="57"/>
      <c r="P727" s="41"/>
      <c r="Q727" s="41"/>
      <c r="R727" s="41"/>
      <c r="S727" s="41"/>
      <c r="T727" s="60"/>
      <c r="U727" s="57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</row>
    <row r="728" customFormat="false" ht="15.75" hidden="false" customHeight="false" outlineLevel="0" collapsed="false">
      <c r="A728" s="23"/>
      <c r="B728" s="41"/>
      <c r="C728" s="57"/>
      <c r="D728" s="57"/>
      <c r="E728" s="58"/>
      <c r="F728" s="59"/>
      <c r="G728" s="57"/>
      <c r="H728" s="57"/>
      <c r="I728" s="59"/>
      <c r="J728" s="57"/>
      <c r="K728" s="57"/>
      <c r="L728" s="57"/>
      <c r="M728" s="58"/>
      <c r="N728" s="62"/>
      <c r="O728" s="57"/>
      <c r="P728" s="41"/>
      <c r="Q728" s="41"/>
      <c r="R728" s="41"/>
      <c r="S728" s="41"/>
      <c r="T728" s="60"/>
      <c r="U728" s="57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</row>
    <row r="729" customFormat="false" ht="15.75" hidden="false" customHeight="false" outlineLevel="0" collapsed="false">
      <c r="A729" s="23"/>
      <c r="B729" s="41"/>
      <c r="C729" s="57"/>
      <c r="D729" s="57"/>
      <c r="E729" s="58"/>
      <c r="F729" s="59"/>
      <c r="G729" s="57"/>
      <c r="H729" s="57"/>
      <c r="I729" s="59"/>
      <c r="J729" s="57"/>
      <c r="K729" s="57"/>
      <c r="L729" s="57"/>
      <c r="M729" s="58"/>
      <c r="N729" s="62"/>
      <c r="O729" s="57"/>
      <c r="P729" s="41"/>
      <c r="Q729" s="41"/>
      <c r="R729" s="41"/>
      <c r="S729" s="41"/>
      <c r="T729" s="60"/>
      <c r="U729" s="57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</row>
    <row r="730" customFormat="false" ht="15.75" hidden="false" customHeight="false" outlineLevel="0" collapsed="false">
      <c r="A730" s="23"/>
      <c r="B730" s="41"/>
      <c r="C730" s="57"/>
      <c r="D730" s="57"/>
      <c r="E730" s="58"/>
      <c r="F730" s="59"/>
      <c r="G730" s="57"/>
      <c r="H730" s="57"/>
      <c r="I730" s="59"/>
      <c r="J730" s="57"/>
      <c r="K730" s="57"/>
      <c r="L730" s="57"/>
      <c r="M730" s="58"/>
      <c r="N730" s="62"/>
      <c r="O730" s="57"/>
      <c r="P730" s="41"/>
      <c r="Q730" s="41"/>
      <c r="R730" s="41"/>
      <c r="S730" s="41"/>
      <c r="T730" s="60"/>
      <c r="U730" s="57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</row>
    <row r="731" customFormat="false" ht="15.75" hidden="false" customHeight="false" outlineLevel="0" collapsed="false">
      <c r="A731" s="23"/>
      <c r="B731" s="41"/>
      <c r="C731" s="57"/>
      <c r="D731" s="57"/>
      <c r="E731" s="58"/>
      <c r="F731" s="59"/>
      <c r="G731" s="57"/>
      <c r="H731" s="57"/>
      <c r="I731" s="59"/>
      <c r="J731" s="57"/>
      <c r="K731" s="57"/>
      <c r="L731" s="57"/>
      <c r="M731" s="58"/>
      <c r="N731" s="62"/>
      <c r="O731" s="57"/>
      <c r="P731" s="41"/>
      <c r="Q731" s="41"/>
      <c r="R731" s="41"/>
      <c r="S731" s="41"/>
      <c r="T731" s="60"/>
      <c r="U731" s="57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</row>
    <row r="732" customFormat="false" ht="15.75" hidden="false" customHeight="false" outlineLevel="0" collapsed="false">
      <c r="A732" s="23"/>
      <c r="B732" s="41"/>
      <c r="C732" s="57"/>
      <c r="D732" s="57"/>
      <c r="E732" s="58"/>
      <c r="F732" s="59"/>
      <c r="G732" s="57"/>
      <c r="H732" s="57"/>
      <c r="I732" s="59"/>
      <c r="J732" s="57"/>
      <c r="K732" s="57"/>
      <c r="L732" s="57"/>
      <c r="M732" s="58"/>
      <c r="N732" s="62"/>
      <c r="O732" s="57"/>
      <c r="P732" s="41"/>
      <c r="Q732" s="41"/>
      <c r="R732" s="41"/>
      <c r="S732" s="41"/>
      <c r="T732" s="60"/>
      <c r="U732" s="57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</row>
    <row r="733" customFormat="false" ht="15.75" hidden="false" customHeight="false" outlineLevel="0" collapsed="false">
      <c r="A733" s="23"/>
      <c r="B733" s="41"/>
      <c r="C733" s="57"/>
      <c r="D733" s="57"/>
      <c r="E733" s="58"/>
      <c r="F733" s="59"/>
      <c r="G733" s="57"/>
      <c r="H733" s="57"/>
      <c r="I733" s="59"/>
      <c r="J733" s="57"/>
      <c r="K733" s="57"/>
      <c r="L733" s="57"/>
      <c r="M733" s="58"/>
      <c r="N733" s="62"/>
      <c r="O733" s="57"/>
      <c r="P733" s="41"/>
      <c r="Q733" s="41"/>
      <c r="R733" s="41"/>
      <c r="S733" s="41"/>
      <c r="T733" s="60"/>
      <c r="U733" s="57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</row>
    <row r="734" customFormat="false" ht="15.75" hidden="false" customHeight="false" outlineLevel="0" collapsed="false">
      <c r="A734" s="23"/>
      <c r="B734" s="41"/>
      <c r="C734" s="57"/>
      <c r="D734" s="57"/>
      <c r="E734" s="58"/>
      <c r="F734" s="59"/>
      <c r="G734" s="57"/>
      <c r="H734" s="57"/>
      <c r="I734" s="59"/>
      <c r="J734" s="57"/>
      <c r="K734" s="57"/>
      <c r="L734" s="57"/>
      <c r="M734" s="58"/>
      <c r="N734" s="62"/>
      <c r="O734" s="57"/>
      <c r="P734" s="41"/>
      <c r="Q734" s="41"/>
      <c r="R734" s="41"/>
      <c r="S734" s="41"/>
      <c r="T734" s="60"/>
      <c r="U734" s="57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</row>
    <row r="735" customFormat="false" ht="15.75" hidden="false" customHeight="false" outlineLevel="0" collapsed="false">
      <c r="A735" s="23"/>
      <c r="B735" s="41"/>
      <c r="C735" s="57"/>
      <c r="D735" s="57"/>
      <c r="E735" s="58"/>
      <c r="F735" s="59"/>
      <c r="G735" s="57"/>
      <c r="H735" s="57"/>
      <c r="I735" s="59"/>
      <c r="J735" s="57"/>
      <c r="K735" s="57"/>
      <c r="L735" s="57"/>
      <c r="M735" s="58"/>
      <c r="N735" s="62"/>
      <c r="O735" s="57"/>
      <c r="P735" s="41"/>
      <c r="Q735" s="41"/>
      <c r="R735" s="41"/>
      <c r="S735" s="41"/>
      <c r="T735" s="60"/>
      <c r="U735" s="57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</row>
    <row r="736" customFormat="false" ht="15.75" hidden="false" customHeight="false" outlineLevel="0" collapsed="false">
      <c r="A736" s="23"/>
      <c r="B736" s="41"/>
      <c r="C736" s="57"/>
      <c r="D736" s="57"/>
      <c r="E736" s="58"/>
      <c r="F736" s="59"/>
      <c r="G736" s="57"/>
      <c r="H736" s="57"/>
      <c r="I736" s="59"/>
      <c r="J736" s="57"/>
      <c r="K736" s="57"/>
      <c r="L736" s="57"/>
      <c r="M736" s="58"/>
      <c r="N736" s="62"/>
      <c r="O736" s="57"/>
      <c r="P736" s="41"/>
      <c r="Q736" s="41"/>
      <c r="R736" s="41"/>
      <c r="S736" s="41"/>
      <c r="T736" s="60"/>
      <c r="U736" s="57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</row>
    <row r="737" customFormat="false" ht="15.75" hidden="false" customHeight="false" outlineLevel="0" collapsed="false">
      <c r="A737" s="23"/>
      <c r="B737" s="41"/>
      <c r="C737" s="57"/>
      <c r="D737" s="57"/>
      <c r="E737" s="58"/>
      <c r="F737" s="59"/>
      <c r="G737" s="57"/>
      <c r="H737" s="57"/>
      <c r="I737" s="59"/>
      <c r="J737" s="57"/>
      <c r="K737" s="57"/>
      <c r="L737" s="57"/>
      <c r="M737" s="58"/>
      <c r="N737" s="62"/>
      <c r="O737" s="57"/>
      <c r="P737" s="41"/>
      <c r="Q737" s="41"/>
      <c r="R737" s="41"/>
      <c r="S737" s="41"/>
      <c r="T737" s="60"/>
      <c r="U737" s="57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</row>
    <row r="738" customFormat="false" ht="15.75" hidden="false" customHeight="false" outlineLevel="0" collapsed="false">
      <c r="A738" s="23"/>
      <c r="B738" s="41"/>
      <c r="C738" s="57"/>
      <c r="D738" s="57"/>
      <c r="E738" s="58"/>
      <c r="F738" s="59"/>
      <c r="G738" s="57"/>
      <c r="H738" s="57"/>
      <c r="I738" s="59"/>
      <c r="J738" s="57"/>
      <c r="K738" s="57"/>
      <c r="L738" s="57"/>
      <c r="M738" s="58"/>
      <c r="N738" s="62"/>
      <c r="O738" s="57"/>
      <c r="P738" s="41"/>
      <c r="Q738" s="41"/>
      <c r="R738" s="41"/>
      <c r="S738" s="41"/>
      <c r="T738" s="60"/>
      <c r="U738" s="57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</row>
    <row r="739" customFormat="false" ht="15.75" hidden="false" customHeight="false" outlineLevel="0" collapsed="false">
      <c r="A739" s="23"/>
      <c r="B739" s="41"/>
      <c r="C739" s="57"/>
      <c r="D739" s="57"/>
      <c r="E739" s="58"/>
      <c r="F739" s="59"/>
      <c r="G739" s="57"/>
      <c r="H739" s="57"/>
      <c r="I739" s="59"/>
      <c r="J739" s="57"/>
      <c r="K739" s="57"/>
      <c r="L739" s="57"/>
      <c r="M739" s="58"/>
      <c r="N739" s="62"/>
      <c r="O739" s="57"/>
      <c r="P739" s="41"/>
      <c r="Q739" s="41"/>
      <c r="R739" s="41"/>
      <c r="S739" s="41"/>
      <c r="T739" s="60"/>
      <c r="U739" s="57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</row>
    <row r="740" customFormat="false" ht="15.75" hidden="false" customHeight="false" outlineLevel="0" collapsed="false">
      <c r="A740" s="23"/>
      <c r="B740" s="41"/>
      <c r="C740" s="57"/>
      <c r="D740" s="57"/>
      <c r="E740" s="58"/>
      <c r="F740" s="59"/>
      <c r="G740" s="57"/>
      <c r="H740" s="57"/>
      <c r="I740" s="59"/>
      <c r="J740" s="57"/>
      <c r="K740" s="57"/>
      <c r="L740" s="57"/>
      <c r="M740" s="58"/>
      <c r="N740" s="62"/>
      <c r="O740" s="57"/>
      <c r="P740" s="41"/>
      <c r="Q740" s="41"/>
      <c r="R740" s="41"/>
      <c r="S740" s="41"/>
      <c r="T740" s="60"/>
      <c r="U740" s="57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</row>
    <row r="741" customFormat="false" ht="15.75" hidden="false" customHeight="false" outlineLevel="0" collapsed="false">
      <c r="A741" s="23"/>
      <c r="B741" s="41"/>
      <c r="C741" s="57"/>
      <c r="D741" s="57"/>
      <c r="E741" s="58"/>
      <c r="F741" s="59"/>
      <c r="G741" s="57"/>
      <c r="H741" s="57"/>
      <c r="I741" s="59"/>
      <c r="J741" s="57"/>
      <c r="K741" s="57"/>
      <c r="L741" s="57"/>
      <c r="M741" s="58"/>
      <c r="N741" s="62"/>
      <c r="O741" s="57"/>
      <c r="P741" s="41"/>
      <c r="Q741" s="41"/>
      <c r="R741" s="41"/>
      <c r="S741" s="41"/>
      <c r="T741" s="60"/>
      <c r="U741" s="57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</row>
    <row r="742" customFormat="false" ht="15.75" hidden="false" customHeight="false" outlineLevel="0" collapsed="false">
      <c r="A742" s="23"/>
      <c r="B742" s="41"/>
      <c r="C742" s="57"/>
      <c r="D742" s="57"/>
      <c r="E742" s="58"/>
      <c r="F742" s="59"/>
      <c r="G742" s="57"/>
      <c r="H742" s="57"/>
      <c r="I742" s="59"/>
      <c r="J742" s="57"/>
      <c r="K742" s="57"/>
      <c r="L742" s="57"/>
      <c r="M742" s="58"/>
      <c r="N742" s="62"/>
      <c r="O742" s="57"/>
      <c r="P742" s="41"/>
      <c r="Q742" s="41"/>
      <c r="R742" s="41"/>
      <c r="S742" s="41"/>
      <c r="T742" s="60"/>
      <c r="U742" s="57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</row>
    <row r="743" customFormat="false" ht="15.75" hidden="false" customHeight="false" outlineLevel="0" collapsed="false">
      <c r="A743" s="23"/>
      <c r="B743" s="41"/>
      <c r="C743" s="57"/>
      <c r="D743" s="57"/>
      <c r="E743" s="58"/>
      <c r="F743" s="59"/>
      <c r="G743" s="57"/>
      <c r="H743" s="57"/>
      <c r="I743" s="59"/>
      <c r="J743" s="57"/>
      <c r="K743" s="57"/>
      <c r="L743" s="57"/>
      <c r="M743" s="58"/>
      <c r="N743" s="62"/>
      <c r="O743" s="57"/>
      <c r="P743" s="41"/>
      <c r="Q743" s="41"/>
      <c r="R743" s="41"/>
      <c r="S743" s="41"/>
      <c r="T743" s="60"/>
      <c r="U743" s="57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</row>
    <row r="744" customFormat="false" ht="15.75" hidden="false" customHeight="false" outlineLevel="0" collapsed="false">
      <c r="A744" s="23"/>
      <c r="B744" s="41"/>
      <c r="C744" s="57"/>
      <c r="D744" s="57"/>
      <c r="E744" s="58"/>
      <c r="F744" s="59"/>
      <c r="G744" s="57"/>
      <c r="H744" s="57"/>
      <c r="I744" s="59"/>
      <c r="J744" s="57"/>
      <c r="K744" s="57"/>
      <c r="L744" s="57"/>
      <c r="M744" s="58"/>
      <c r="N744" s="62"/>
      <c r="O744" s="57"/>
      <c r="P744" s="41"/>
      <c r="Q744" s="41"/>
      <c r="R744" s="41"/>
      <c r="S744" s="41"/>
      <c r="T744" s="60"/>
      <c r="U744" s="57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</row>
    <row r="745" customFormat="false" ht="15.75" hidden="false" customHeight="false" outlineLevel="0" collapsed="false">
      <c r="A745" s="23"/>
      <c r="B745" s="41"/>
      <c r="C745" s="57"/>
      <c r="D745" s="57"/>
      <c r="E745" s="58"/>
      <c r="F745" s="59"/>
      <c r="G745" s="57"/>
      <c r="H745" s="57"/>
      <c r="I745" s="59"/>
      <c r="J745" s="57"/>
      <c r="K745" s="57"/>
      <c r="L745" s="57"/>
      <c r="M745" s="58"/>
      <c r="N745" s="62"/>
      <c r="O745" s="57"/>
      <c r="P745" s="41"/>
      <c r="Q745" s="41"/>
      <c r="R745" s="41"/>
      <c r="S745" s="41"/>
      <c r="T745" s="60"/>
      <c r="U745" s="57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</row>
    <row r="746" customFormat="false" ht="15.75" hidden="false" customHeight="false" outlineLevel="0" collapsed="false">
      <c r="A746" s="23"/>
      <c r="B746" s="41"/>
      <c r="C746" s="57"/>
      <c r="D746" s="57"/>
      <c r="E746" s="58"/>
      <c r="F746" s="59"/>
      <c r="G746" s="57"/>
      <c r="H746" s="57"/>
      <c r="I746" s="59"/>
      <c r="J746" s="57"/>
      <c r="K746" s="57"/>
      <c r="L746" s="57"/>
      <c r="M746" s="58"/>
      <c r="N746" s="62"/>
      <c r="O746" s="57"/>
      <c r="P746" s="41"/>
      <c r="Q746" s="41"/>
      <c r="R746" s="41"/>
      <c r="S746" s="41"/>
      <c r="T746" s="60"/>
      <c r="U746" s="57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</row>
    <row r="747" customFormat="false" ht="15.75" hidden="false" customHeight="false" outlineLevel="0" collapsed="false">
      <c r="A747" s="23"/>
      <c r="B747" s="41"/>
      <c r="C747" s="57"/>
      <c r="D747" s="57"/>
      <c r="E747" s="58"/>
      <c r="F747" s="59"/>
      <c r="G747" s="57"/>
      <c r="H747" s="57"/>
      <c r="I747" s="59"/>
      <c r="J747" s="57"/>
      <c r="K747" s="57"/>
      <c r="L747" s="57"/>
      <c r="M747" s="58"/>
      <c r="N747" s="62"/>
      <c r="O747" s="57"/>
      <c r="P747" s="41"/>
      <c r="Q747" s="41"/>
      <c r="R747" s="41"/>
      <c r="S747" s="41"/>
      <c r="T747" s="60"/>
      <c r="U747" s="57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</row>
    <row r="748" customFormat="false" ht="15.75" hidden="false" customHeight="false" outlineLevel="0" collapsed="false">
      <c r="A748" s="23"/>
      <c r="B748" s="41"/>
      <c r="C748" s="57"/>
      <c r="D748" s="57"/>
      <c r="E748" s="58"/>
      <c r="F748" s="59"/>
      <c r="G748" s="57"/>
      <c r="H748" s="57"/>
      <c r="I748" s="59"/>
      <c r="J748" s="57"/>
      <c r="K748" s="57"/>
      <c r="L748" s="57"/>
      <c r="M748" s="58"/>
      <c r="N748" s="62"/>
      <c r="O748" s="57"/>
      <c r="P748" s="41"/>
      <c r="Q748" s="41"/>
      <c r="R748" s="41"/>
      <c r="S748" s="41"/>
      <c r="T748" s="60"/>
      <c r="U748" s="57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</row>
    <row r="749" customFormat="false" ht="15.75" hidden="false" customHeight="false" outlineLevel="0" collapsed="false">
      <c r="A749" s="23"/>
      <c r="B749" s="41"/>
      <c r="C749" s="57"/>
      <c r="D749" s="57"/>
      <c r="E749" s="58"/>
      <c r="F749" s="59"/>
      <c r="G749" s="57"/>
      <c r="H749" s="57"/>
      <c r="I749" s="59"/>
      <c r="J749" s="57"/>
      <c r="K749" s="57"/>
      <c r="L749" s="57"/>
      <c r="M749" s="58"/>
      <c r="N749" s="62"/>
      <c r="O749" s="57"/>
      <c r="P749" s="41"/>
      <c r="Q749" s="41"/>
      <c r="R749" s="41"/>
      <c r="S749" s="41"/>
      <c r="T749" s="60"/>
      <c r="U749" s="57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</row>
    <row r="750" customFormat="false" ht="15.75" hidden="false" customHeight="false" outlineLevel="0" collapsed="false">
      <c r="A750" s="23"/>
      <c r="B750" s="41"/>
      <c r="C750" s="57"/>
      <c r="D750" s="57"/>
      <c r="E750" s="58"/>
      <c r="F750" s="59"/>
      <c r="G750" s="57"/>
      <c r="H750" s="57"/>
      <c r="I750" s="59"/>
      <c r="J750" s="57"/>
      <c r="K750" s="57"/>
      <c r="L750" s="57"/>
      <c r="M750" s="58"/>
      <c r="N750" s="62"/>
      <c r="O750" s="57"/>
      <c r="P750" s="41"/>
      <c r="Q750" s="41"/>
      <c r="R750" s="41"/>
      <c r="S750" s="41"/>
      <c r="T750" s="60"/>
      <c r="U750" s="57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</row>
    <row r="751" customFormat="false" ht="15.75" hidden="false" customHeight="false" outlineLevel="0" collapsed="false">
      <c r="A751" s="23"/>
      <c r="B751" s="41"/>
      <c r="C751" s="57"/>
      <c r="D751" s="57"/>
      <c r="E751" s="58"/>
      <c r="F751" s="59"/>
      <c r="G751" s="57"/>
      <c r="H751" s="57"/>
      <c r="I751" s="59"/>
      <c r="J751" s="57"/>
      <c r="K751" s="57"/>
      <c r="L751" s="57"/>
      <c r="M751" s="58"/>
      <c r="N751" s="62"/>
      <c r="O751" s="57"/>
      <c r="P751" s="41"/>
      <c r="Q751" s="41"/>
      <c r="R751" s="41"/>
      <c r="S751" s="41"/>
      <c r="T751" s="60"/>
      <c r="U751" s="57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</row>
    <row r="752" customFormat="false" ht="15.75" hidden="false" customHeight="false" outlineLevel="0" collapsed="false">
      <c r="A752" s="23"/>
      <c r="B752" s="41"/>
      <c r="C752" s="57"/>
      <c r="D752" s="57"/>
      <c r="E752" s="58"/>
      <c r="F752" s="59"/>
      <c r="G752" s="57"/>
      <c r="H752" s="57"/>
      <c r="I752" s="59"/>
      <c r="J752" s="57"/>
      <c r="K752" s="57"/>
      <c r="L752" s="57"/>
      <c r="M752" s="58"/>
      <c r="N752" s="62"/>
      <c r="O752" s="57"/>
      <c r="P752" s="41"/>
      <c r="Q752" s="41"/>
      <c r="R752" s="41"/>
      <c r="S752" s="41"/>
      <c r="T752" s="60"/>
      <c r="U752" s="57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</row>
    <row r="753" customFormat="false" ht="15.75" hidden="false" customHeight="false" outlineLevel="0" collapsed="false">
      <c r="A753" s="23"/>
      <c r="B753" s="41"/>
      <c r="C753" s="57"/>
      <c r="D753" s="57"/>
      <c r="E753" s="58"/>
      <c r="F753" s="59"/>
      <c r="G753" s="57"/>
      <c r="H753" s="57"/>
      <c r="I753" s="59"/>
      <c r="J753" s="57"/>
      <c r="K753" s="57"/>
      <c r="L753" s="57"/>
      <c r="M753" s="58"/>
      <c r="N753" s="62"/>
      <c r="O753" s="57"/>
      <c r="P753" s="41"/>
      <c r="Q753" s="41"/>
      <c r="R753" s="41"/>
      <c r="S753" s="41"/>
      <c r="T753" s="60"/>
      <c r="U753" s="57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</row>
    <row r="754" customFormat="false" ht="15.75" hidden="false" customHeight="false" outlineLevel="0" collapsed="false">
      <c r="A754" s="23"/>
      <c r="B754" s="41"/>
      <c r="C754" s="57"/>
      <c r="D754" s="57"/>
      <c r="E754" s="58"/>
      <c r="F754" s="59"/>
      <c r="G754" s="57"/>
      <c r="H754" s="57"/>
      <c r="I754" s="59"/>
      <c r="J754" s="57"/>
      <c r="K754" s="57"/>
      <c r="L754" s="57"/>
      <c r="M754" s="58"/>
      <c r="N754" s="62"/>
      <c r="O754" s="57"/>
      <c r="P754" s="41"/>
      <c r="Q754" s="41"/>
      <c r="R754" s="41"/>
      <c r="S754" s="41"/>
      <c r="T754" s="60"/>
      <c r="U754" s="57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</row>
    <row r="755" customFormat="false" ht="15.75" hidden="false" customHeight="false" outlineLevel="0" collapsed="false">
      <c r="A755" s="23"/>
      <c r="B755" s="41"/>
      <c r="C755" s="57"/>
      <c r="D755" s="57"/>
      <c r="E755" s="58"/>
      <c r="F755" s="59"/>
      <c r="G755" s="57"/>
      <c r="H755" s="57"/>
      <c r="I755" s="59"/>
      <c r="J755" s="57"/>
      <c r="K755" s="57"/>
      <c r="L755" s="57"/>
      <c r="M755" s="58"/>
      <c r="N755" s="62"/>
      <c r="O755" s="57"/>
      <c r="P755" s="41"/>
      <c r="Q755" s="41"/>
      <c r="R755" s="41"/>
      <c r="S755" s="41"/>
      <c r="T755" s="60"/>
      <c r="U755" s="57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</row>
    <row r="756" customFormat="false" ht="15.75" hidden="false" customHeight="false" outlineLevel="0" collapsed="false">
      <c r="A756" s="23"/>
      <c r="B756" s="41"/>
      <c r="C756" s="57"/>
      <c r="D756" s="57"/>
      <c r="E756" s="58"/>
      <c r="F756" s="59"/>
      <c r="G756" s="57"/>
      <c r="H756" s="57"/>
      <c r="I756" s="59"/>
      <c r="J756" s="57"/>
      <c r="K756" s="57"/>
      <c r="L756" s="57"/>
      <c r="M756" s="58"/>
      <c r="N756" s="62"/>
      <c r="O756" s="57"/>
      <c r="P756" s="41"/>
      <c r="Q756" s="41"/>
      <c r="R756" s="41"/>
      <c r="S756" s="41"/>
      <c r="T756" s="60"/>
      <c r="U756" s="57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</row>
    <row r="757" customFormat="false" ht="15.75" hidden="false" customHeight="false" outlineLevel="0" collapsed="false">
      <c r="A757" s="23"/>
      <c r="B757" s="41"/>
      <c r="C757" s="57"/>
      <c r="D757" s="57"/>
      <c r="E757" s="58"/>
      <c r="F757" s="59"/>
      <c r="G757" s="57"/>
      <c r="H757" s="57"/>
      <c r="I757" s="59"/>
      <c r="J757" s="57"/>
      <c r="K757" s="57"/>
      <c r="L757" s="57"/>
      <c r="M757" s="58"/>
      <c r="N757" s="62"/>
      <c r="O757" s="57"/>
      <c r="P757" s="41"/>
      <c r="Q757" s="41"/>
      <c r="R757" s="41"/>
      <c r="S757" s="41"/>
      <c r="T757" s="60"/>
      <c r="U757" s="57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</row>
    <row r="758" customFormat="false" ht="15.75" hidden="false" customHeight="false" outlineLevel="0" collapsed="false">
      <c r="A758" s="23"/>
      <c r="B758" s="41"/>
      <c r="C758" s="57"/>
      <c r="D758" s="57"/>
      <c r="E758" s="58"/>
      <c r="F758" s="59"/>
      <c r="G758" s="57"/>
      <c r="H758" s="57"/>
      <c r="I758" s="59"/>
      <c r="J758" s="57"/>
      <c r="K758" s="57"/>
      <c r="L758" s="57"/>
      <c r="M758" s="58"/>
      <c r="N758" s="62"/>
      <c r="O758" s="57"/>
      <c r="P758" s="41"/>
      <c r="Q758" s="41"/>
      <c r="R758" s="41"/>
      <c r="S758" s="41"/>
      <c r="T758" s="60"/>
      <c r="U758" s="57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</row>
    <row r="759" customFormat="false" ht="15.75" hidden="false" customHeight="false" outlineLevel="0" collapsed="false">
      <c r="A759" s="23"/>
      <c r="B759" s="41"/>
      <c r="C759" s="57"/>
      <c r="D759" s="57"/>
      <c r="E759" s="58"/>
      <c r="F759" s="59"/>
      <c r="G759" s="57"/>
      <c r="H759" s="57"/>
      <c r="I759" s="59"/>
      <c r="J759" s="57"/>
      <c r="K759" s="57"/>
      <c r="L759" s="57"/>
      <c r="M759" s="58"/>
      <c r="N759" s="62"/>
      <c r="O759" s="57"/>
      <c r="P759" s="41"/>
      <c r="Q759" s="41"/>
      <c r="R759" s="41"/>
      <c r="S759" s="41"/>
      <c r="T759" s="60"/>
      <c r="U759" s="57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</row>
    <row r="760" customFormat="false" ht="15.75" hidden="false" customHeight="false" outlineLevel="0" collapsed="false">
      <c r="A760" s="23"/>
      <c r="B760" s="41"/>
      <c r="C760" s="57"/>
      <c r="D760" s="57"/>
      <c r="E760" s="58"/>
      <c r="F760" s="59"/>
      <c r="G760" s="57"/>
      <c r="H760" s="57"/>
      <c r="I760" s="59"/>
      <c r="J760" s="57"/>
      <c r="K760" s="57"/>
      <c r="L760" s="57"/>
      <c r="M760" s="58"/>
      <c r="N760" s="62"/>
      <c r="O760" s="57"/>
      <c r="P760" s="41"/>
      <c r="Q760" s="41"/>
      <c r="R760" s="41"/>
      <c r="S760" s="41"/>
      <c r="T760" s="60"/>
      <c r="U760" s="57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</row>
    <row r="761" customFormat="false" ht="15.75" hidden="false" customHeight="false" outlineLevel="0" collapsed="false">
      <c r="A761" s="23"/>
      <c r="B761" s="41"/>
      <c r="C761" s="57"/>
      <c r="D761" s="57"/>
      <c r="E761" s="58"/>
      <c r="F761" s="59"/>
      <c r="G761" s="57"/>
      <c r="H761" s="57"/>
      <c r="I761" s="59"/>
      <c r="J761" s="57"/>
      <c r="K761" s="57"/>
      <c r="L761" s="57"/>
      <c r="M761" s="58"/>
      <c r="N761" s="62"/>
      <c r="O761" s="57"/>
      <c r="P761" s="41"/>
      <c r="Q761" s="41"/>
      <c r="R761" s="41"/>
      <c r="S761" s="41"/>
      <c r="T761" s="60"/>
      <c r="U761" s="57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</row>
    <row r="762" customFormat="false" ht="15.75" hidden="false" customHeight="false" outlineLevel="0" collapsed="false">
      <c r="A762" s="23"/>
      <c r="B762" s="41"/>
      <c r="C762" s="57"/>
      <c r="D762" s="57"/>
      <c r="E762" s="58"/>
      <c r="F762" s="59"/>
      <c r="G762" s="57"/>
      <c r="H762" s="57"/>
      <c r="I762" s="59"/>
      <c r="J762" s="57"/>
      <c r="K762" s="57"/>
      <c r="L762" s="57"/>
      <c r="M762" s="58"/>
      <c r="N762" s="62"/>
      <c r="O762" s="57"/>
      <c r="P762" s="41"/>
      <c r="Q762" s="41"/>
      <c r="R762" s="41"/>
      <c r="S762" s="41"/>
      <c r="T762" s="60"/>
      <c r="U762" s="57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</row>
    <row r="763" customFormat="false" ht="15.75" hidden="false" customHeight="false" outlineLevel="0" collapsed="false">
      <c r="A763" s="23"/>
      <c r="B763" s="41"/>
      <c r="C763" s="57"/>
      <c r="D763" s="57"/>
      <c r="E763" s="58"/>
      <c r="F763" s="59"/>
      <c r="G763" s="57"/>
      <c r="H763" s="57"/>
      <c r="I763" s="59"/>
      <c r="J763" s="57"/>
      <c r="K763" s="57"/>
      <c r="L763" s="57"/>
      <c r="M763" s="58"/>
      <c r="N763" s="62"/>
      <c r="O763" s="57"/>
      <c r="P763" s="41"/>
      <c r="Q763" s="41"/>
      <c r="R763" s="41"/>
      <c r="S763" s="41"/>
      <c r="T763" s="60"/>
      <c r="U763" s="57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</row>
    <row r="764" customFormat="false" ht="15.75" hidden="false" customHeight="false" outlineLevel="0" collapsed="false">
      <c r="A764" s="23"/>
      <c r="B764" s="41"/>
      <c r="C764" s="57"/>
      <c r="D764" s="57"/>
      <c r="E764" s="58"/>
      <c r="F764" s="59"/>
      <c r="G764" s="57"/>
      <c r="H764" s="57"/>
      <c r="I764" s="59"/>
      <c r="J764" s="57"/>
      <c r="K764" s="57"/>
      <c r="L764" s="57"/>
      <c r="M764" s="58"/>
      <c r="N764" s="62"/>
      <c r="O764" s="57"/>
      <c r="P764" s="41"/>
      <c r="Q764" s="41"/>
      <c r="R764" s="41"/>
      <c r="S764" s="41"/>
      <c r="T764" s="60"/>
      <c r="U764" s="57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</row>
    <row r="765" customFormat="false" ht="15.75" hidden="false" customHeight="false" outlineLevel="0" collapsed="false">
      <c r="A765" s="23"/>
      <c r="B765" s="41"/>
      <c r="C765" s="57"/>
      <c r="D765" s="57"/>
      <c r="E765" s="58"/>
      <c r="F765" s="59"/>
      <c r="G765" s="57"/>
      <c r="H765" s="57"/>
      <c r="I765" s="59"/>
      <c r="J765" s="57"/>
      <c r="K765" s="57"/>
      <c r="L765" s="57"/>
      <c r="M765" s="58"/>
      <c r="N765" s="62"/>
      <c r="O765" s="57"/>
      <c r="P765" s="41"/>
      <c r="Q765" s="41"/>
      <c r="R765" s="41"/>
      <c r="S765" s="41"/>
      <c r="T765" s="60"/>
      <c r="U765" s="57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</row>
    <row r="766" customFormat="false" ht="15.75" hidden="false" customHeight="false" outlineLevel="0" collapsed="false">
      <c r="A766" s="23"/>
      <c r="B766" s="41"/>
      <c r="C766" s="57"/>
      <c r="D766" s="57"/>
      <c r="E766" s="58"/>
      <c r="F766" s="59"/>
      <c r="G766" s="57"/>
      <c r="H766" s="57"/>
      <c r="I766" s="59"/>
      <c r="J766" s="57"/>
      <c r="K766" s="57"/>
      <c r="L766" s="57"/>
      <c r="M766" s="58"/>
      <c r="N766" s="62"/>
      <c r="O766" s="57"/>
      <c r="P766" s="41"/>
      <c r="Q766" s="41"/>
      <c r="R766" s="41"/>
      <c r="S766" s="41"/>
      <c r="T766" s="60"/>
      <c r="U766" s="57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</row>
    <row r="767" customFormat="false" ht="15.75" hidden="false" customHeight="false" outlineLevel="0" collapsed="false">
      <c r="A767" s="23"/>
      <c r="B767" s="41"/>
      <c r="C767" s="57"/>
      <c r="D767" s="57"/>
      <c r="E767" s="58"/>
      <c r="F767" s="59"/>
      <c r="G767" s="57"/>
      <c r="H767" s="57"/>
      <c r="I767" s="59"/>
      <c r="J767" s="57"/>
      <c r="K767" s="57"/>
      <c r="L767" s="57"/>
      <c r="M767" s="58"/>
      <c r="N767" s="62"/>
      <c r="O767" s="57"/>
      <c r="P767" s="41"/>
      <c r="Q767" s="41"/>
      <c r="R767" s="41"/>
      <c r="S767" s="41"/>
      <c r="T767" s="60"/>
      <c r="U767" s="57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</row>
    <row r="768" customFormat="false" ht="15.75" hidden="false" customHeight="false" outlineLevel="0" collapsed="false">
      <c r="A768" s="23"/>
      <c r="B768" s="41"/>
      <c r="C768" s="57"/>
      <c r="D768" s="57"/>
      <c r="E768" s="58"/>
      <c r="F768" s="59"/>
      <c r="G768" s="57"/>
      <c r="H768" s="57"/>
      <c r="I768" s="59"/>
      <c r="J768" s="57"/>
      <c r="K768" s="57"/>
      <c r="L768" s="57"/>
      <c r="M768" s="58"/>
      <c r="N768" s="62"/>
      <c r="O768" s="57"/>
      <c r="P768" s="41"/>
      <c r="Q768" s="41"/>
      <c r="R768" s="41"/>
      <c r="S768" s="41"/>
      <c r="T768" s="60"/>
      <c r="U768" s="57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</row>
    <row r="769" customFormat="false" ht="15.75" hidden="false" customHeight="false" outlineLevel="0" collapsed="false">
      <c r="A769" s="23"/>
      <c r="B769" s="41"/>
      <c r="C769" s="57"/>
      <c r="D769" s="57"/>
      <c r="E769" s="58"/>
      <c r="F769" s="59"/>
      <c r="G769" s="57"/>
      <c r="H769" s="57"/>
      <c r="I769" s="59"/>
      <c r="J769" s="57"/>
      <c r="K769" s="57"/>
      <c r="L769" s="57"/>
      <c r="M769" s="58"/>
      <c r="N769" s="62"/>
      <c r="O769" s="57"/>
      <c r="P769" s="41"/>
      <c r="Q769" s="41"/>
      <c r="R769" s="41"/>
      <c r="S769" s="41"/>
      <c r="T769" s="60"/>
      <c r="U769" s="57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</row>
    <row r="770" customFormat="false" ht="15.75" hidden="false" customHeight="false" outlineLevel="0" collapsed="false">
      <c r="A770" s="23"/>
      <c r="B770" s="41"/>
      <c r="C770" s="57"/>
      <c r="D770" s="57"/>
      <c r="E770" s="58"/>
      <c r="F770" s="59"/>
      <c r="G770" s="57"/>
      <c r="H770" s="57"/>
      <c r="I770" s="59"/>
      <c r="J770" s="57"/>
      <c r="K770" s="57"/>
      <c r="L770" s="57"/>
      <c r="M770" s="58"/>
      <c r="N770" s="62"/>
      <c r="O770" s="57"/>
      <c r="P770" s="41"/>
      <c r="Q770" s="41"/>
      <c r="R770" s="41"/>
      <c r="S770" s="41"/>
      <c r="T770" s="60"/>
      <c r="U770" s="57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</row>
    <row r="771" customFormat="false" ht="15.75" hidden="false" customHeight="false" outlineLevel="0" collapsed="false">
      <c r="A771" s="23"/>
      <c r="B771" s="41"/>
      <c r="C771" s="57"/>
      <c r="D771" s="57"/>
      <c r="E771" s="58"/>
      <c r="F771" s="59"/>
      <c r="G771" s="57"/>
      <c r="H771" s="57"/>
      <c r="I771" s="59"/>
      <c r="J771" s="57"/>
      <c r="K771" s="57"/>
      <c r="L771" s="57"/>
      <c r="M771" s="58"/>
      <c r="N771" s="62"/>
      <c r="O771" s="57"/>
      <c r="P771" s="41"/>
      <c r="Q771" s="41"/>
      <c r="R771" s="41"/>
      <c r="S771" s="41"/>
      <c r="T771" s="60"/>
      <c r="U771" s="57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</row>
    <row r="772" customFormat="false" ht="15.75" hidden="false" customHeight="false" outlineLevel="0" collapsed="false">
      <c r="A772" s="23"/>
      <c r="B772" s="41"/>
      <c r="C772" s="57"/>
      <c r="D772" s="57"/>
      <c r="E772" s="58"/>
      <c r="F772" s="59"/>
      <c r="G772" s="57"/>
      <c r="H772" s="57"/>
      <c r="I772" s="59"/>
      <c r="J772" s="57"/>
      <c r="K772" s="57"/>
      <c r="L772" s="57"/>
      <c r="M772" s="58"/>
      <c r="N772" s="62"/>
      <c r="O772" s="57"/>
      <c r="P772" s="41"/>
      <c r="Q772" s="41"/>
      <c r="R772" s="41"/>
      <c r="S772" s="41"/>
      <c r="T772" s="60"/>
      <c r="U772" s="57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</row>
    <row r="773" customFormat="false" ht="15.75" hidden="false" customHeight="false" outlineLevel="0" collapsed="false">
      <c r="A773" s="23"/>
      <c r="B773" s="41"/>
      <c r="C773" s="57"/>
      <c r="D773" s="57"/>
      <c r="E773" s="58"/>
      <c r="F773" s="59"/>
      <c r="G773" s="57"/>
      <c r="H773" s="57"/>
      <c r="I773" s="59"/>
      <c r="J773" s="57"/>
      <c r="K773" s="57"/>
      <c r="L773" s="57"/>
      <c r="M773" s="58"/>
      <c r="N773" s="62"/>
      <c r="O773" s="57"/>
      <c r="P773" s="41"/>
      <c r="Q773" s="41"/>
      <c r="R773" s="41"/>
      <c r="S773" s="41"/>
      <c r="T773" s="60"/>
      <c r="U773" s="57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</row>
    <row r="774" customFormat="false" ht="15.75" hidden="false" customHeight="false" outlineLevel="0" collapsed="false">
      <c r="A774" s="23"/>
      <c r="B774" s="41"/>
      <c r="C774" s="57"/>
      <c r="D774" s="57"/>
      <c r="E774" s="58"/>
      <c r="F774" s="59"/>
      <c r="G774" s="57"/>
      <c r="H774" s="57"/>
      <c r="I774" s="59"/>
      <c r="J774" s="57"/>
      <c r="K774" s="57"/>
      <c r="L774" s="57"/>
      <c r="M774" s="58"/>
      <c r="N774" s="62"/>
      <c r="O774" s="57"/>
      <c r="P774" s="41"/>
      <c r="Q774" s="41"/>
      <c r="R774" s="41"/>
      <c r="S774" s="41"/>
      <c r="T774" s="60"/>
      <c r="U774" s="57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</row>
    <row r="775" customFormat="false" ht="15.75" hidden="false" customHeight="false" outlineLevel="0" collapsed="false">
      <c r="A775" s="23"/>
      <c r="B775" s="41"/>
      <c r="C775" s="57"/>
      <c r="D775" s="57"/>
      <c r="E775" s="58"/>
      <c r="F775" s="59"/>
      <c r="G775" s="57"/>
      <c r="H775" s="57"/>
      <c r="I775" s="59"/>
      <c r="J775" s="57"/>
      <c r="K775" s="57"/>
      <c r="L775" s="57"/>
      <c r="M775" s="58"/>
      <c r="N775" s="62"/>
      <c r="O775" s="57"/>
      <c r="P775" s="41"/>
      <c r="Q775" s="41"/>
      <c r="R775" s="41"/>
      <c r="S775" s="41"/>
      <c r="T775" s="60"/>
      <c r="U775" s="57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</row>
    <row r="776" customFormat="false" ht="15.75" hidden="false" customHeight="false" outlineLevel="0" collapsed="false">
      <c r="A776" s="23"/>
      <c r="B776" s="41"/>
      <c r="C776" s="57"/>
      <c r="D776" s="57"/>
      <c r="E776" s="58"/>
      <c r="F776" s="59"/>
      <c r="G776" s="57"/>
      <c r="H776" s="57"/>
      <c r="I776" s="59"/>
      <c r="J776" s="57"/>
      <c r="K776" s="57"/>
      <c r="L776" s="57"/>
      <c r="M776" s="58"/>
      <c r="N776" s="62"/>
      <c r="O776" s="57"/>
      <c r="P776" s="41"/>
      <c r="Q776" s="41"/>
      <c r="R776" s="41"/>
      <c r="S776" s="41"/>
      <c r="T776" s="60"/>
      <c r="U776" s="57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</row>
    <row r="777" customFormat="false" ht="15.75" hidden="false" customHeight="false" outlineLevel="0" collapsed="false">
      <c r="A777" s="23"/>
      <c r="B777" s="41"/>
      <c r="C777" s="57"/>
      <c r="D777" s="57"/>
      <c r="E777" s="58"/>
      <c r="F777" s="59"/>
      <c r="G777" s="57"/>
      <c r="H777" s="57"/>
      <c r="I777" s="59"/>
      <c r="J777" s="57"/>
      <c r="K777" s="57"/>
      <c r="L777" s="57"/>
      <c r="M777" s="58"/>
      <c r="N777" s="62"/>
      <c r="O777" s="57"/>
      <c r="P777" s="41"/>
      <c r="Q777" s="41"/>
      <c r="R777" s="41"/>
      <c r="S777" s="41"/>
      <c r="T777" s="60"/>
      <c r="U777" s="57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</row>
    <row r="778" customFormat="false" ht="15.75" hidden="false" customHeight="false" outlineLevel="0" collapsed="false">
      <c r="A778" s="23"/>
      <c r="B778" s="41"/>
      <c r="C778" s="57"/>
      <c r="D778" s="57"/>
      <c r="E778" s="58"/>
      <c r="F778" s="59"/>
      <c r="G778" s="57"/>
      <c r="H778" s="57"/>
      <c r="I778" s="59"/>
      <c r="J778" s="57"/>
      <c r="K778" s="57"/>
      <c r="L778" s="57"/>
      <c r="M778" s="58"/>
      <c r="N778" s="62"/>
      <c r="O778" s="57"/>
      <c r="P778" s="41"/>
      <c r="Q778" s="41"/>
      <c r="R778" s="41"/>
      <c r="S778" s="41"/>
      <c r="T778" s="60"/>
      <c r="U778" s="57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</row>
    <row r="779" customFormat="false" ht="15.75" hidden="false" customHeight="false" outlineLevel="0" collapsed="false">
      <c r="A779" s="23"/>
      <c r="B779" s="41"/>
      <c r="C779" s="57"/>
      <c r="D779" s="57"/>
      <c r="E779" s="58"/>
      <c r="F779" s="59"/>
      <c r="G779" s="57"/>
      <c r="H779" s="57"/>
      <c r="I779" s="59"/>
      <c r="J779" s="57"/>
      <c r="K779" s="57"/>
      <c r="L779" s="57"/>
      <c r="M779" s="58"/>
      <c r="N779" s="62"/>
      <c r="O779" s="57"/>
      <c r="P779" s="41"/>
      <c r="Q779" s="41"/>
      <c r="R779" s="41"/>
      <c r="S779" s="41"/>
      <c r="T779" s="60"/>
      <c r="U779" s="57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</row>
    <row r="780" customFormat="false" ht="15.75" hidden="false" customHeight="false" outlineLevel="0" collapsed="false">
      <c r="A780" s="23"/>
      <c r="B780" s="41"/>
      <c r="C780" s="57"/>
      <c r="D780" s="57"/>
      <c r="E780" s="58"/>
      <c r="F780" s="59"/>
      <c r="G780" s="57"/>
      <c r="H780" s="57"/>
      <c r="I780" s="59"/>
      <c r="J780" s="57"/>
      <c r="K780" s="57"/>
      <c r="L780" s="57"/>
      <c r="M780" s="58"/>
      <c r="N780" s="62"/>
      <c r="O780" s="57"/>
      <c r="P780" s="41"/>
      <c r="Q780" s="41"/>
      <c r="R780" s="41"/>
      <c r="S780" s="41"/>
      <c r="T780" s="60"/>
      <c r="U780" s="57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</row>
    <row r="781" customFormat="false" ht="15.75" hidden="false" customHeight="false" outlineLevel="0" collapsed="false">
      <c r="A781" s="23"/>
      <c r="B781" s="41"/>
      <c r="C781" s="57"/>
      <c r="D781" s="57"/>
      <c r="E781" s="58"/>
      <c r="F781" s="59"/>
      <c r="G781" s="57"/>
      <c r="H781" s="57"/>
      <c r="I781" s="59"/>
      <c r="J781" s="57"/>
      <c r="K781" s="57"/>
      <c r="L781" s="57"/>
      <c r="M781" s="58"/>
      <c r="N781" s="62"/>
      <c r="O781" s="57"/>
      <c r="P781" s="41"/>
      <c r="Q781" s="41"/>
      <c r="R781" s="41"/>
      <c r="S781" s="41"/>
      <c r="T781" s="60"/>
      <c r="U781" s="57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</row>
    <row r="782" customFormat="false" ht="15.75" hidden="false" customHeight="false" outlineLevel="0" collapsed="false">
      <c r="A782" s="23"/>
      <c r="B782" s="41"/>
      <c r="C782" s="57"/>
      <c r="D782" s="57"/>
      <c r="E782" s="58"/>
      <c r="F782" s="59"/>
      <c r="G782" s="57"/>
      <c r="H782" s="57"/>
      <c r="I782" s="59"/>
      <c r="J782" s="57"/>
      <c r="K782" s="57"/>
      <c r="L782" s="57"/>
      <c r="M782" s="58"/>
      <c r="N782" s="62"/>
      <c r="O782" s="57"/>
      <c r="P782" s="41"/>
      <c r="Q782" s="41"/>
      <c r="R782" s="41"/>
      <c r="S782" s="41"/>
      <c r="T782" s="60"/>
      <c r="U782" s="57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</row>
    <row r="783" customFormat="false" ht="15.75" hidden="false" customHeight="false" outlineLevel="0" collapsed="false">
      <c r="A783" s="23"/>
      <c r="B783" s="41"/>
      <c r="C783" s="57"/>
      <c r="D783" s="57"/>
      <c r="E783" s="58"/>
      <c r="F783" s="59"/>
      <c r="G783" s="57"/>
      <c r="H783" s="57"/>
      <c r="I783" s="59"/>
      <c r="J783" s="57"/>
      <c r="K783" s="57"/>
      <c r="L783" s="57"/>
      <c r="M783" s="58"/>
      <c r="N783" s="62"/>
      <c r="O783" s="57"/>
      <c r="P783" s="41"/>
      <c r="Q783" s="41"/>
      <c r="R783" s="41"/>
      <c r="S783" s="41"/>
      <c r="T783" s="60"/>
      <c r="U783" s="57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</row>
    <row r="784" customFormat="false" ht="15.75" hidden="false" customHeight="false" outlineLevel="0" collapsed="false">
      <c r="A784" s="23"/>
      <c r="B784" s="41"/>
      <c r="C784" s="57"/>
      <c r="D784" s="57"/>
      <c r="E784" s="58"/>
      <c r="F784" s="59"/>
      <c r="G784" s="57"/>
      <c r="H784" s="57"/>
      <c r="I784" s="59"/>
      <c r="J784" s="57"/>
      <c r="K784" s="57"/>
      <c r="L784" s="57"/>
      <c r="M784" s="58"/>
      <c r="N784" s="62"/>
      <c r="O784" s="57"/>
      <c r="P784" s="41"/>
      <c r="Q784" s="41"/>
      <c r="R784" s="41"/>
      <c r="S784" s="41"/>
      <c r="T784" s="60"/>
      <c r="U784" s="57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</row>
    <row r="785" customFormat="false" ht="15.75" hidden="false" customHeight="false" outlineLevel="0" collapsed="false">
      <c r="A785" s="23"/>
      <c r="B785" s="41"/>
      <c r="C785" s="57"/>
      <c r="D785" s="57"/>
      <c r="E785" s="58"/>
      <c r="F785" s="59"/>
      <c r="G785" s="57"/>
      <c r="H785" s="57"/>
      <c r="I785" s="59"/>
      <c r="J785" s="57"/>
      <c r="K785" s="57"/>
      <c r="L785" s="57"/>
      <c r="M785" s="58"/>
      <c r="N785" s="62"/>
      <c r="O785" s="57"/>
      <c r="P785" s="41"/>
      <c r="Q785" s="41"/>
      <c r="R785" s="41"/>
      <c r="S785" s="41"/>
      <c r="T785" s="60"/>
      <c r="U785" s="57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</row>
    <row r="786" customFormat="false" ht="15.75" hidden="false" customHeight="false" outlineLevel="0" collapsed="false">
      <c r="A786" s="23"/>
      <c r="B786" s="41"/>
      <c r="C786" s="57"/>
      <c r="D786" s="57"/>
      <c r="E786" s="58"/>
      <c r="F786" s="59"/>
      <c r="G786" s="57"/>
      <c r="H786" s="57"/>
      <c r="I786" s="59"/>
      <c r="J786" s="57"/>
      <c r="K786" s="57"/>
      <c r="L786" s="57"/>
      <c r="M786" s="58"/>
      <c r="N786" s="62"/>
      <c r="O786" s="57"/>
      <c r="P786" s="41"/>
      <c r="Q786" s="41"/>
      <c r="R786" s="41"/>
      <c r="S786" s="41"/>
      <c r="T786" s="60"/>
      <c r="U786" s="57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</row>
    <row r="787" customFormat="false" ht="15.75" hidden="false" customHeight="false" outlineLevel="0" collapsed="false">
      <c r="A787" s="23"/>
      <c r="B787" s="41"/>
      <c r="C787" s="57"/>
      <c r="D787" s="57"/>
      <c r="E787" s="58"/>
      <c r="F787" s="59"/>
      <c r="G787" s="57"/>
      <c r="H787" s="57"/>
      <c r="I787" s="59"/>
      <c r="J787" s="57"/>
      <c r="K787" s="57"/>
      <c r="L787" s="57"/>
      <c r="M787" s="58"/>
      <c r="N787" s="62"/>
      <c r="O787" s="57"/>
      <c r="P787" s="41"/>
      <c r="Q787" s="41"/>
      <c r="R787" s="41"/>
      <c r="S787" s="41"/>
      <c r="T787" s="60"/>
      <c r="U787" s="57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</row>
    <row r="788" customFormat="false" ht="15.75" hidden="false" customHeight="false" outlineLevel="0" collapsed="false">
      <c r="A788" s="23"/>
      <c r="B788" s="41"/>
      <c r="C788" s="57"/>
      <c r="D788" s="57"/>
      <c r="E788" s="58"/>
      <c r="F788" s="59"/>
      <c r="G788" s="57"/>
      <c r="H788" s="57"/>
      <c r="I788" s="59"/>
      <c r="J788" s="57"/>
      <c r="K788" s="57"/>
      <c r="L788" s="57"/>
      <c r="M788" s="58"/>
      <c r="N788" s="62"/>
      <c r="O788" s="57"/>
      <c r="P788" s="41"/>
      <c r="Q788" s="41"/>
      <c r="R788" s="41"/>
      <c r="S788" s="41"/>
      <c r="T788" s="60"/>
      <c r="U788" s="57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</row>
    <row r="789" customFormat="false" ht="15.75" hidden="false" customHeight="false" outlineLevel="0" collapsed="false">
      <c r="A789" s="23"/>
      <c r="B789" s="41"/>
      <c r="C789" s="57"/>
      <c r="D789" s="57"/>
      <c r="E789" s="58"/>
      <c r="F789" s="59"/>
      <c r="G789" s="57"/>
      <c r="H789" s="57"/>
      <c r="I789" s="59"/>
      <c r="J789" s="57"/>
      <c r="K789" s="57"/>
      <c r="L789" s="57"/>
      <c r="M789" s="58"/>
      <c r="N789" s="62"/>
      <c r="O789" s="57"/>
      <c r="P789" s="41"/>
      <c r="Q789" s="41"/>
      <c r="R789" s="41"/>
      <c r="S789" s="41"/>
      <c r="T789" s="60"/>
      <c r="U789" s="57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</row>
    <row r="790" customFormat="false" ht="15.75" hidden="false" customHeight="false" outlineLevel="0" collapsed="false">
      <c r="A790" s="23"/>
      <c r="B790" s="41"/>
      <c r="C790" s="57"/>
      <c r="D790" s="57"/>
      <c r="E790" s="58"/>
      <c r="F790" s="59"/>
      <c r="G790" s="57"/>
      <c r="H790" s="57"/>
      <c r="I790" s="59"/>
      <c r="J790" s="57"/>
      <c r="K790" s="57"/>
      <c r="L790" s="57"/>
      <c r="M790" s="58"/>
      <c r="N790" s="62"/>
      <c r="O790" s="57"/>
      <c r="P790" s="41"/>
      <c r="Q790" s="41"/>
      <c r="R790" s="41"/>
      <c r="S790" s="41"/>
      <c r="T790" s="60"/>
      <c r="U790" s="57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</row>
    <row r="791" customFormat="false" ht="15.75" hidden="false" customHeight="false" outlineLevel="0" collapsed="false">
      <c r="A791" s="23"/>
      <c r="B791" s="41"/>
      <c r="C791" s="57"/>
      <c r="D791" s="57"/>
      <c r="E791" s="58"/>
      <c r="F791" s="59"/>
      <c r="G791" s="57"/>
      <c r="H791" s="57"/>
      <c r="I791" s="59"/>
      <c r="J791" s="57"/>
      <c r="K791" s="57"/>
      <c r="L791" s="57"/>
      <c r="M791" s="58"/>
      <c r="N791" s="62"/>
      <c r="O791" s="57"/>
      <c r="P791" s="41"/>
      <c r="Q791" s="41"/>
      <c r="R791" s="41"/>
      <c r="S791" s="41"/>
      <c r="T791" s="60"/>
      <c r="U791" s="57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</row>
    <row r="792" customFormat="false" ht="15.75" hidden="false" customHeight="false" outlineLevel="0" collapsed="false">
      <c r="A792" s="23"/>
      <c r="B792" s="41"/>
      <c r="C792" s="57"/>
      <c r="D792" s="57"/>
      <c r="E792" s="58"/>
      <c r="F792" s="59"/>
      <c r="G792" s="57"/>
      <c r="H792" s="57"/>
      <c r="I792" s="59"/>
      <c r="J792" s="57"/>
      <c r="K792" s="57"/>
      <c r="L792" s="57"/>
      <c r="M792" s="58"/>
      <c r="N792" s="62"/>
      <c r="O792" s="57"/>
      <c r="P792" s="41"/>
      <c r="Q792" s="41"/>
      <c r="R792" s="41"/>
      <c r="S792" s="41"/>
      <c r="T792" s="60"/>
      <c r="U792" s="57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</row>
    <row r="793" customFormat="false" ht="15.75" hidden="false" customHeight="false" outlineLevel="0" collapsed="false">
      <c r="A793" s="23"/>
      <c r="B793" s="41"/>
      <c r="C793" s="57"/>
      <c r="D793" s="57"/>
      <c r="E793" s="58"/>
      <c r="F793" s="59"/>
      <c r="G793" s="57"/>
      <c r="H793" s="57"/>
      <c r="I793" s="59"/>
      <c r="J793" s="57"/>
      <c r="K793" s="57"/>
      <c r="L793" s="57"/>
      <c r="M793" s="58"/>
      <c r="N793" s="62"/>
      <c r="O793" s="57"/>
      <c r="P793" s="41"/>
      <c r="Q793" s="41"/>
      <c r="R793" s="41"/>
      <c r="S793" s="41"/>
      <c r="T793" s="60"/>
      <c r="U793" s="57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</row>
    <row r="794" customFormat="false" ht="15.75" hidden="false" customHeight="false" outlineLevel="0" collapsed="false">
      <c r="A794" s="23"/>
      <c r="B794" s="41"/>
      <c r="C794" s="57"/>
      <c r="D794" s="57"/>
      <c r="E794" s="58"/>
      <c r="F794" s="59"/>
      <c r="G794" s="57"/>
      <c r="H794" s="57"/>
      <c r="I794" s="59"/>
      <c r="J794" s="57"/>
      <c r="K794" s="57"/>
      <c r="L794" s="57"/>
      <c r="M794" s="58"/>
      <c r="N794" s="62"/>
      <c r="O794" s="57"/>
      <c r="P794" s="41"/>
      <c r="Q794" s="41"/>
      <c r="R794" s="41"/>
      <c r="S794" s="41"/>
      <c r="T794" s="60"/>
      <c r="U794" s="57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</row>
    <row r="795" customFormat="false" ht="15.75" hidden="false" customHeight="false" outlineLevel="0" collapsed="false">
      <c r="A795" s="23"/>
      <c r="B795" s="41"/>
      <c r="C795" s="57"/>
      <c r="D795" s="57"/>
      <c r="E795" s="58"/>
      <c r="F795" s="59"/>
      <c r="G795" s="57"/>
      <c r="H795" s="57"/>
      <c r="I795" s="59"/>
      <c r="J795" s="57"/>
      <c r="K795" s="57"/>
      <c r="L795" s="57"/>
      <c r="M795" s="58"/>
      <c r="N795" s="62"/>
      <c r="O795" s="57"/>
      <c r="P795" s="41"/>
      <c r="Q795" s="41"/>
      <c r="R795" s="41"/>
      <c r="S795" s="41"/>
      <c r="T795" s="60"/>
      <c r="U795" s="57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</row>
    <row r="796" customFormat="false" ht="15.75" hidden="false" customHeight="false" outlineLevel="0" collapsed="false">
      <c r="A796" s="23"/>
      <c r="B796" s="41"/>
      <c r="C796" s="57"/>
      <c r="D796" s="57"/>
      <c r="E796" s="58"/>
      <c r="F796" s="59"/>
      <c r="G796" s="57"/>
      <c r="H796" s="57"/>
      <c r="I796" s="59"/>
      <c r="J796" s="57"/>
      <c r="K796" s="57"/>
      <c r="L796" s="57"/>
      <c r="M796" s="58"/>
      <c r="N796" s="62"/>
      <c r="O796" s="57"/>
      <c r="P796" s="41"/>
      <c r="Q796" s="41"/>
      <c r="R796" s="41"/>
      <c r="S796" s="41"/>
      <c r="T796" s="60"/>
      <c r="U796" s="57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</row>
    <row r="797" customFormat="false" ht="15.75" hidden="false" customHeight="false" outlineLevel="0" collapsed="false">
      <c r="A797" s="23"/>
      <c r="B797" s="41"/>
      <c r="C797" s="57"/>
      <c r="D797" s="57"/>
      <c r="E797" s="58"/>
      <c r="F797" s="59"/>
      <c r="G797" s="57"/>
      <c r="H797" s="57"/>
      <c r="I797" s="59"/>
      <c r="J797" s="57"/>
      <c r="K797" s="57"/>
      <c r="L797" s="57"/>
      <c r="M797" s="58"/>
      <c r="N797" s="62"/>
      <c r="O797" s="57"/>
      <c r="P797" s="41"/>
      <c r="Q797" s="41"/>
      <c r="R797" s="41"/>
      <c r="S797" s="41"/>
      <c r="T797" s="60"/>
      <c r="U797" s="57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</row>
    <row r="798" customFormat="false" ht="15.75" hidden="false" customHeight="false" outlineLevel="0" collapsed="false">
      <c r="A798" s="23"/>
      <c r="B798" s="41"/>
      <c r="C798" s="57"/>
      <c r="D798" s="57"/>
      <c r="E798" s="58"/>
      <c r="F798" s="59"/>
      <c r="G798" s="57"/>
      <c r="H798" s="57"/>
      <c r="I798" s="59"/>
      <c r="J798" s="57"/>
      <c r="K798" s="57"/>
      <c r="L798" s="57"/>
      <c r="M798" s="58"/>
      <c r="N798" s="62"/>
      <c r="O798" s="57"/>
      <c r="P798" s="41"/>
      <c r="Q798" s="41"/>
      <c r="R798" s="41"/>
      <c r="S798" s="41"/>
      <c r="T798" s="60"/>
      <c r="U798" s="57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</row>
    <row r="799" customFormat="false" ht="15.75" hidden="false" customHeight="false" outlineLevel="0" collapsed="false">
      <c r="A799" s="23"/>
      <c r="B799" s="41"/>
      <c r="C799" s="57"/>
      <c r="D799" s="57"/>
      <c r="E799" s="58"/>
      <c r="F799" s="59"/>
      <c r="G799" s="57"/>
      <c r="H799" s="57"/>
      <c r="I799" s="59"/>
      <c r="J799" s="57"/>
      <c r="K799" s="57"/>
      <c r="L799" s="57"/>
      <c r="M799" s="58"/>
      <c r="N799" s="62"/>
      <c r="O799" s="57"/>
      <c r="P799" s="41"/>
      <c r="Q799" s="41"/>
      <c r="R799" s="41"/>
      <c r="S799" s="41"/>
      <c r="T799" s="60"/>
      <c r="U799" s="57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</row>
    <row r="800" customFormat="false" ht="15.75" hidden="false" customHeight="false" outlineLevel="0" collapsed="false">
      <c r="A800" s="23"/>
      <c r="B800" s="41"/>
      <c r="C800" s="57"/>
      <c r="D800" s="57"/>
      <c r="E800" s="58"/>
      <c r="F800" s="59"/>
      <c r="G800" s="57"/>
      <c r="H800" s="57"/>
      <c r="I800" s="59"/>
      <c r="J800" s="57"/>
      <c r="K800" s="57"/>
      <c r="L800" s="57"/>
      <c r="M800" s="58"/>
      <c r="N800" s="62"/>
      <c r="O800" s="57"/>
      <c r="P800" s="41"/>
      <c r="Q800" s="41"/>
      <c r="R800" s="41"/>
      <c r="S800" s="41"/>
      <c r="T800" s="60"/>
      <c r="U800" s="57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</row>
    <row r="801" customFormat="false" ht="15.75" hidden="false" customHeight="false" outlineLevel="0" collapsed="false">
      <c r="A801" s="23"/>
      <c r="B801" s="41"/>
      <c r="C801" s="57"/>
      <c r="D801" s="57"/>
      <c r="E801" s="58"/>
      <c r="F801" s="59"/>
      <c r="G801" s="57"/>
      <c r="H801" s="57"/>
      <c r="I801" s="59"/>
      <c r="J801" s="57"/>
      <c r="K801" s="57"/>
      <c r="L801" s="57"/>
      <c r="M801" s="58"/>
      <c r="N801" s="62"/>
      <c r="O801" s="57"/>
      <c r="P801" s="41"/>
      <c r="Q801" s="41"/>
      <c r="R801" s="41"/>
      <c r="S801" s="41"/>
      <c r="T801" s="60"/>
      <c r="U801" s="57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</row>
    <row r="802" customFormat="false" ht="15.75" hidden="false" customHeight="false" outlineLevel="0" collapsed="false">
      <c r="A802" s="23"/>
      <c r="B802" s="41"/>
      <c r="C802" s="57"/>
      <c r="D802" s="57"/>
      <c r="E802" s="58"/>
      <c r="F802" s="59"/>
      <c r="G802" s="57"/>
      <c r="H802" s="57"/>
      <c r="I802" s="59"/>
      <c r="J802" s="57"/>
      <c r="K802" s="57"/>
      <c r="L802" s="57"/>
      <c r="M802" s="58"/>
      <c r="N802" s="62"/>
      <c r="O802" s="57"/>
      <c r="P802" s="41"/>
      <c r="Q802" s="41"/>
      <c r="R802" s="41"/>
      <c r="S802" s="41"/>
      <c r="T802" s="60"/>
      <c r="U802" s="57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</row>
    <row r="803" customFormat="false" ht="15.75" hidden="false" customHeight="false" outlineLevel="0" collapsed="false">
      <c r="A803" s="23"/>
      <c r="B803" s="41"/>
      <c r="C803" s="57"/>
      <c r="D803" s="57"/>
      <c r="E803" s="58"/>
      <c r="F803" s="59"/>
      <c r="G803" s="57"/>
      <c r="H803" s="57"/>
      <c r="I803" s="59"/>
      <c r="J803" s="57"/>
      <c r="K803" s="57"/>
      <c r="L803" s="57"/>
      <c r="M803" s="58"/>
      <c r="N803" s="62"/>
      <c r="O803" s="57"/>
      <c r="P803" s="41"/>
      <c r="Q803" s="41"/>
      <c r="R803" s="41"/>
      <c r="S803" s="41"/>
      <c r="T803" s="60"/>
      <c r="U803" s="57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</row>
    <row r="804" customFormat="false" ht="15.75" hidden="false" customHeight="false" outlineLevel="0" collapsed="false">
      <c r="A804" s="23"/>
      <c r="B804" s="41"/>
      <c r="C804" s="57"/>
      <c r="D804" s="57"/>
      <c r="E804" s="58"/>
      <c r="F804" s="59"/>
      <c r="G804" s="57"/>
      <c r="H804" s="57"/>
      <c r="I804" s="59"/>
      <c r="J804" s="57"/>
      <c r="K804" s="57"/>
      <c r="L804" s="57"/>
      <c r="M804" s="58"/>
      <c r="N804" s="62"/>
      <c r="O804" s="57"/>
      <c r="P804" s="41"/>
      <c r="Q804" s="41"/>
      <c r="R804" s="41"/>
      <c r="S804" s="41"/>
      <c r="T804" s="60"/>
      <c r="U804" s="57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</row>
    <row r="805" customFormat="false" ht="15.75" hidden="false" customHeight="false" outlineLevel="0" collapsed="false">
      <c r="A805" s="23"/>
      <c r="B805" s="41"/>
      <c r="C805" s="57"/>
      <c r="D805" s="57"/>
      <c r="E805" s="58"/>
      <c r="F805" s="59"/>
      <c r="G805" s="57"/>
      <c r="H805" s="57"/>
      <c r="I805" s="59"/>
      <c r="J805" s="57"/>
      <c r="K805" s="57"/>
      <c r="L805" s="57"/>
      <c r="M805" s="58"/>
      <c r="N805" s="62"/>
      <c r="O805" s="57"/>
      <c r="P805" s="41"/>
      <c r="Q805" s="41"/>
      <c r="R805" s="41"/>
      <c r="S805" s="41"/>
      <c r="T805" s="60"/>
      <c r="U805" s="57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</row>
    <row r="806" customFormat="false" ht="15.75" hidden="false" customHeight="false" outlineLevel="0" collapsed="false">
      <c r="A806" s="23"/>
      <c r="B806" s="41"/>
      <c r="C806" s="57"/>
      <c r="D806" s="57"/>
      <c r="E806" s="58"/>
      <c r="F806" s="59"/>
      <c r="G806" s="57"/>
      <c r="H806" s="57"/>
      <c r="I806" s="59"/>
      <c r="J806" s="57"/>
      <c r="K806" s="57"/>
      <c r="L806" s="57"/>
      <c r="M806" s="58"/>
      <c r="N806" s="62"/>
      <c r="O806" s="57"/>
      <c r="P806" s="41"/>
      <c r="Q806" s="41"/>
      <c r="R806" s="41"/>
      <c r="S806" s="41"/>
      <c r="T806" s="60"/>
      <c r="U806" s="57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</row>
    <row r="807" customFormat="false" ht="15.75" hidden="false" customHeight="false" outlineLevel="0" collapsed="false">
      <c r="A807" s="23"/>
      <c r="B807" s="41"/>
      <c r="C807" s="57"/>
      <c r="D807" s="57"/>
      <c r="E807" s="58"/>
      <c r="F807" s="59"/>
      <c r="G807" s="57"/>
      <c r="H807" s="57"/>
      <c r="I807" s="59"/>
      <c r="J807" s="57"/>
      <c r="K807" s="57"/>
      <c r="L807" s="57"/>
      <c r="M807" s="58"/>
      <c r="N807" s="62"/>
      <c r="O807" s="57"/>
      <c r="P807" s="41"/>
      <c r="Q807" s="41"/>
      <c r="R807" s="41"/>
      <c r="S807" s="41"/>
      <c r="T807" s="60"/>
      <c r="U807" s="57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</row>
    <row r="808" customFormat="false" ht="15.75" hidden="false" customHeight="false" outlineLevel="0" collapsed="false">
      <c r="A808" s="23"/>
      <c r="B808" s="41"/>
      <c r="C808" s="57"/>
      <c r="D808" s="57"/>
      <c r="E808" s="58"/>
      <c r="F808" s="59"/>
      <c r="G808" s="57"/>
      <c r="H808" s="57"/>
      <c r="I808" s="59"/>
      <c r="J808" s="57"/>
      <c r="K808" s="57"/>
      <c r="L808" s="57"/>
      <c r="M808" s="58"/>
      <c r="N808" s="62"/>
      <c r="O808" s="57"/>
      <c r="P808" s="41"/>
      <c r="Q808" s="41"/>
      <c r="R808" s="41"/>
      <c r="S808" s="41"/>
      <c r="T808" s="60"/>
      <c r="U808" s="57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</row>
    <row r="809" customFormat="false" ht="15.75" hidden="false" customHeight="false" outlineLevel="0" collapsed="false">
      <c r="A809" s="23"/>
      <c r="B809" s="41"/>
      <c r="C809" s="57"/>
      <c r="D809" s="57"/>
      <c r="E809" s="58"/>
      <c r="F809" s="59"/>
      <c r="G809" s="57"/>
      <c r="H809" s="57"/>
      <c r="I809" s="59"/>
      <c r="J809" s="57"/>
      <c r="K809" s="57"/>
      <c r="L809" s="57"/>
      <c r="M809" s="58"/>
      <c r="N809" s="62"/>
      <c r="O809" s="57"/>
      <c r="P809" s="41"/>
      <c r="Q809" s="41"/>
      <c r="R809" s="41"/>
      <c r="S809" s="41"/>
      <c r="T809" s="60"/>
      <c r="U809" s="57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</row>
    <row r="810" customFormat="false" ht="15.75" hidden="false" customHeight="false" outlineLevel="0" collapsed="false">
      <c r="A810" s="23"/>
      <c r="B810" s="41"/>
      <c r="C810" s="57"/>
      <c r="D810" s="57"/>
      <c r="E810" s="58"/>
      <c r="F810" s="59"/>
      <c r="G810" s="57"/>
      <c r="H810" s="57"/>
      <c r="I810" s="59"/>
      <c r="J810" s="57"/>
      <c r="K810" s="57"/>
      <c r="L810" s="57"/>
      <c r="M810" s="58"/>
      <c r="N810" s="62"/>
      <c r="O810" s="57"/>
      <c r="P810" s="41"/>
      <c r="Q810" s="41"/>
      <c r="R810" s="41"/>
      <c r="S810" s="41"/>
      <c r="T810" s="60"/>
      <c r="U810" s="57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</row>
    <row r="811" customFormat="false" ht="15.75" hidden="false" customHeight="false" outlineLevel="0" collapsed="false">
      <c r="A811" s="23"/>
      <c r="B811" s="41"/>
      <c r="C811" s="57"/>
      <c r="D811" s="57"/>
      <c r="E811" s="58"/>
      <c r="F811" s="59"/>
      <c r="G811" s="57"/>
      <c r="H811" s="57"/>
      <c r="I811" s="59"/>
      <c r="J811" s="57"/>
      <c r="K811" s="57"/>
      <c r="L811" s="57"/>
      <c r="M811" s="58"/>
      <c r="N811" s="62"/>
      <c r="O811" s="57"/>
      <c r="P811" s="41"/>
      <c r="Q811" s="41"/>
      <c r="R811" s="41"/>
      <c r="S811" s="41"/>
      <c r="T811" s="60"/>
      <c r="U811" s="57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</row>
    <row r="812" customFormat="false" ht="15.75" hidden="false" customHeight="false" outlineLevel="0" collapsed="false">
      <c r="A812" s="23"/>
      <c r="B812" s="41"/>
      <c r="C812" s="57"/>
      <c r="D812" s="57"/>
      <c r="E812" s="58"/>
      <c r="F812" s="59"/>
      <c r="G812" s="57"/>
      <c r="H812" s="57"/>
      <c r="I812" s="59"/>
      <c r="J812" s="57"/>
      <c r="K812" s="57"/>
      <c r="L812" s="57"/>
      <c r="M812" s="58"/>
      <c r="N812" s="62"/>
      <c r="O812" s="57"/>
      <c r="P812" s="41"/>
      <c r="Q812" s="41"/>
      <c r="R812" s="41"/>
      <c r="S812" s="41"/>
      <c r="T812" s="60"/>
      <c r="U812" s="57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</row>
    <row r="813" customFormat="false" ht="15.75" hidden="false" customHeight="false" outlineLevel="0" collapsed="false">
      <c r="A813" s="23"/>
      <c r="B813" s="41"/>
      <c r="C813" s="57"/>
      <c r="D813" s="57"/>
      <c r="E813" s="58"/>
      <c r="F813" s="59"/>
      <c r="G813" s="57"/>
      <c r="H813" s="57"/>
      <c r="I813" s="59"/>
      <c r="J813" s="57"/>
      <c r="K813" s="57"/>
      <c r="L813" s="57"/>
      <c r="M813" s="58"/>
      <c r="N813" s="62"/>
      <c r="O813" s="57"/>
      <c r="P813" s="41"/>
      <c r="Q813" s="41"/>
      <c r="R813" s="41"/>
      <c r="S813" s="41"/>
      <c r="T813" s="60"/>
      <c r="U813" s="57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</row>
    <row r="814" customFormat="false" ht="15.75" hidden="false" customHeight="false" outlineLevel="0" collapsed="false">
      <c r="A814" s="23"/>
      <c r="B814" s="41"/>
      <c r="C814" s="57"/>
      <c r="D814" s="57"/>
      <c r="E814" s="58"/>
      <c r="F814" s="59"/>
      <c r="G814" s="57"/>
      <c r="H814" s="57"/>
      <c r="I814" s="59"/>
      <c r="J814" s="57"/>
      <c r="K814" s="57"/>
      <c r="L814" s="57"/>
      <c r="M814" s="58"/>
      <c r="N814" s="62"/>
      <c r="O814" s="57"/>
      <c r="P814" s="41"/>
      <c r="Q814" s="41"/>
      <c r="R814" s="41"/>
      <c r="S814" s="41"/>
      <c r="T814" s="60"/>
      <c r="U814" s="57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</row>
    <row r="815" customFormat="false" ht="15.75" hidden="false" customHeight="false" outlineLevel="0" collapsed="false">
      <c r="A815" s="23"/>
      <c r="B815" s="41"/>
      <c r="C815" s="57"/>
      <c r="D815" s="57"/>
      <c r="E815" s="58"/>
      <c r="F815" s="59"/>
      <c r="G815" s="57"/>
      <c r="H815" s="57"/>
      <c r="I815" s="59"/>
      <c r="J815" s="57"/>
      <c r="K815" s="57"/>
      <c r="L815" s="57"/>
      <c r="M815" s="58"/>
      <c r="N815" s="62"/>
      <c r="O815" s="57"/>
      <c r="P815" s="41"/>
      <c r="Q815" s="41"/>
      <c r="R815" s="41"/>
      <c r="S815" s="41"/>
      <c r="T815" s="60"/>
      <c r="U815" s="57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</row>
    <row r="816" customFormat="false" ht="15.75" hidden="false" customHeight="false" outlineLevel="0" collapsed="false">
      <c r="A816" s="23"/>
      <c r="B816" s="41"/>
      <c r="C816" s="57"/>
      <c r="D816" s="57"/>
      <c r="E816" s="58"/>
      <c r="F816" s="59"/>
      <c r="G816" s="57"/>
      <c r="H816" s="57"/>
      <c r="I816" s="59"/>
      <c r="J816" s="57"/>
      <c r="K816" s="57"/>
      <c r="L816" s="57"/>
      <c r="M816" s="58"/>
      <c r="N816" s="62"/>
      <c r="O816" s="57"/>
      <c r="P816" s="41"/>
      <c r="Q816" s="41"/>
      <c r="R816" s="41"/>
      <c r="S816" s="41"/>
      <c r="T816" s="60"/>
      <c r="U816" s="57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</row>
    <row r="817" customFormat="false" ht="15.75" hidden="false" customHeight="false" outlineLevel="0" collapsed="false">
      <c r="A817" s="23"/>
      <c r="B817" s="41"/>
      <c r="C817" s="57"/>
      <c r="D817" s="57"/>
      <c r="E817" s="58"/>
      <c r="F817" s="59"/>
      <c r="G817" s="57"/>
      <c r="H817" s="57"/>
      <c r="I817" s="59"/>
      <c r="J817" s="57"/>
      <c r="K817" s="57"/>
      <c r="L817" s="57"/>
      <c r="M817" s="58"/>
      <c r="N817" s="62"/>
      <c r="O817" s="57"/>
      <c r="P817" s="41"/>
      <c r="Q817" s="41"/>
      <c r="R817" s="41"/>
      <c r="S817" s="41"/>
      <c r="T817" s="60"/>
      <c r="U817" s="57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</row>
    <row r="818" customFormat="false" ht="15.75" hidden="false" customHeight="false" outlineLevel="0" collapsed="false">
      <c r="A818" s="23"/>
      <c r="B818" s="41"/>
      <c r="C818" s="57"/>
      <c r="D818" s="57"/>
      <c r="E818" s="58"/>
      <c r="F818" s="59"/>
      <c r="G818" s="57"/>
      <c r="H818" s="57"/>
      <c r="I818" s="59"/>
      <c r="J818" s="57"/>
      <c r="K818" s="57"/>
      <c r="L818" s="57"/>
      <c r="M818" s="58"/>
      <c r="N818" s="62"/>
      <c r="O818" s="57"/>
      <c r="P818" s="41"/>
      <c r="Q818" s="41"/>
      <c r="R818" s="41"/>
      <c r="S818" s="41"/>
      <c r="T818" s="60"/>
      <c r="U818" s="57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</row>
    <row r="819" customFormat="false" ht="15.75" hidden="false" customHeight="false" outlineLevel="0" collapsed="false">
      <c r="A819" s="23"/>
      <c r="B819" s="41"/>
      <c r="C819" s="57"/>
      <c r="D819" s="57"/>
      <c r="E819" s="58"/>
      <c r="F819" s="59"/>
      <c r="G819" s="57"/>
      <c r="H819" s="57"/>
      <c r="I819" s="59"/>
      <c r="J819" s="57"/>
      <c r="K819" s="57"/>
      <c r="L819" s="57"/>
      <c r="M819" s="58"/>
      <c r="N819" s="62"/>
      <c r="O819" s="57"/>
      <c r="P819" s="41"/>
      <c r="Q819" s="41"/>
      <c r="R819" s="41"/>
      <c r="S819" s="41"/>
      <c r="T819" s="60"/>
      <c r="U819" s="57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</row>
    <row r="820" customFormat="false" ht="15.75" hidden="false" customHeight="false" outlineLevel="0" collapsed="false">
      <c r="A820" s="23"/>
      <c r="B820" s="41"/>
      <c r="C820" s="57"/>
      <c r="D820" s="57"/>
      <c r="E820" s="58"/>
      <c r="F820" s="59"/>
      <c r="G820" s="57"/>
      <c r="H820" s="57"/>
      <c r="I820" s="59"/>
      <c r="J820" s="57"/>
      <c r="K820" s="57"/>
      <c r="L820" s="57"/>
      <c r="M820" s="58"/>
      <c r="N820" s="62"/>
      <c r="O820" s="57"/>
      <c r="P820" s="41"/>
      <c r="Q820" s="41"/>
      <c r="R820" s="41"/>
      <c r="S820" s="41"/>
      <c r="T820" s="60"/>
      <c r="U820" s="57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</row>
    <row r="821" customFormat="false" ht="15.75" hidden="false" customHeight="false" outlineLevel="0" collapsed="false">
      <c r="A821" s="23"/>
      <c r="B821" s="41"/>
      <c r="C821" s="57"/>
      <c r="D821" s="57"/>
      <c r="E821" s="58"/>
      <c r="F821" s="59"/>
      <c r="G821" s="57"/>
      <c r="H821" s="57"/>
      <c r="I821" s="59"/>
      <c r="J821" s="57"/>
      <c r="K821" s="57"/>
      <c r="L821" s="57"/>
      <c r="M821" s="58"/>
      <c r="N821" s="62"/>
      <c r="O821" s="57"/>
      <c r="P821" s="41"/>
      <c r="Q821" s="41"/>
      <c r="R821" s="41"/>
      <c r="S821" s="41"/>
      <c r="T821" s="60"/>
      <c r="U821" s="57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</row>
    <row r="822" customFormat="false" ht="15.75" hidden="false" customHeight="false" outlineLevel="0" collapsed="false">
      <c r="A822" s="23"/>
      <c r="B822" s="41"/>
      <c r="C822" s="57"/>
      <c r="D822" s="57"/>
      <c r="E822" s="58"/>
      <c r="F822" s="59"/>
      <c r="G822" s="57"/>
      <c r="H822" s="57"/>
      <c r="I822" s="59"/>
      <c r="J822" s="57"/>
      <c r="K822" s="57"/>
      <c r="L822" s="57"/>
      <c r="M822" s="58"/>
      <c r="N822" s="62"/>
      <c r="O822" s="57"/>
      <c r="P822" s="41"/>
      <c r="Q822" s="41"/>
      <c r="R822" s="41"/>
      <c r="S822" s="41"/>
      <c r="T822" s="60"/>
      <c r="U822" s="57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</row>
    <row r="823" customFormat="false" ht="15.75" hidden="false" customHeight="false" outlineLevel="0" collapsed="false">
      <c r="A823" s="23"/>
      <c r="B823" s="41"/>
      <c r="C823" s="57"/>
      <c r="D823" s="57"/>
      <c r="E823" s="58"/>
      <c r="F823" s="59"/>
      <c r="G823" s="57"/>
      <c r="H823" s="57"/>
      <c r="I823" s="59"/>
      <c r="J823" s="57"/>
      <c r="K823" s="57"/>
      <c r="L823" s="57"/>
      <c r="M823" s="58"/>
      <c r="N823" s="62"/>
      <c r="O823" s="57"/>
      <c r="P823" s="41"/>
      <c r="Q823" s="41"/>
      <c r="R823" s="41"/>
      <c r="S823" s="41"/>
      <c r="T823" s="60"/>
      <c r="U823" s="57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</row>
    <row r="824" customFormat="false" ht="15.75" hidden="false" customHeight="false" outlineLevel="0" collapsed="false">
      <c r="A824" s="23"/>
      <c r="B824" s="41"/>
      <c r="C824" s="57"/>
      <c r="D824" s="57"/>
      <c r="E824" s="58"/>
      <c r="F824" s="59"/>
      <c r="G824" s="57"/>
      <c r="H824" s="57"/>
      <c r="I824" s="59"/>
      <c r="J824" s="57"/>
      <c r="K824" s="57"/>
      <c r="L824" s="57"/>
      <c r="M824" s="58"/>
      <c r="N824" s="62"/>
      <c r="O824" s="57"/>
      <c r="P824" s="41"/>
      <c r="Q824" s="41"/>
      <c r="R824" s="41"/>
      <c r="S824" s="41"/>
      <c r="T824" s="60"/>
      <c r="U824" s="57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</row>
    <row r="825" customFormat="false" ht="15.75" hidden="false" customHeight="false" outlineLevel="0" collapsed="false">
      <c r="A825" s="23"/>
      <c r="B825" s="41"/>
      <c r="C825" s="57"/>
      <c r="D825" s="57"/>
      <c r="E825" s="58"/>
      <c r="F825" s="59"/>
      <c r="G825" s="57"/>
      <c r="H825" s="57"/>
      <c r="I825" s="59"/>
      <c r="J825" s="57"/>
      <c r="K825" s="57"/>
      <c r="L825" s="57"/>
      <c r="M825" s="58"/>
      <c r="N825" s="62"/>
      <c r="O825" s="57"/>
      <c r="P825" s="41"/>
      <c r="Q825" s="41"/>
      <c r="R825" s="41"/>
      <c r="S825" s="41"/>
      <c r="T825" s="60"/>
      <c r="U825" s="57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</row>
    <row r="826" customFormat="false" ht="15.75" hidden="false" customHeight="false" outlineLevel="0" collapsed="false">
      <c r="A826" s="23"/>
      <c r="B826" s="41"/>
      <c r="C826" s="57"/>
      <c r="D826" s="57"/>
      <c r="E826" s="58"/>
      <c r="F826" s="59"/>
      <c r="G826" s="57"/>
      <c r="H826" s="57"/>
      <c r="I826" s="59"/>
      <c r="J826" s="57"/>
      <c r="K826" s="57"/>
      <c r="L826" s="57"/>
      <c r="M826" s="58"/>
      <c r="N826" s="62"/>
      <c r="O826" s="57"/>
      <c r="P826" s="41"/>
      <c r="Q826" s="41"/>
      <c r="R826" s="41"/>
      <c r="S826" s="41"/>
      <c r="T826" s="60"/>
      <c r="U826" s="57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</row>
    <row r="827" customFormat="false" ht="15.75" hidden="false" customHeight="false" outlineLevel="0" collapsed="false">
      <c r="A827" s="23"/>
      <c r="B827" s="41"/>
      <c r="C827" s="57"/>
      <c r="D827" s="57"/>
      <c r="E827" s="58"/>
      <c r="F827" s="59"/>
      <c r="G827" s="57"/>
      <c r="H827" s="57"/>
      <c r="I827" s="59"/>
      <c r="J827" s="57"/>
      <c r="K827" s="57"/>
      <c r="L827" s="57"/>
      <c r="M827" s="58"/>
      <c r="N827" s="62"/>
      <c r="O827" s="57"/>
      <c r="P827" s="41"/>
      <c r="Q827" s="41"/>
      <c r="R827" s="41"/>
      <c r="S827" s="41"/>
      <c r="T827" s="60"/>
      <c r="U827" s="57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</row>
    <row r="828" customFormat="false" ht="15.75" hidden="false" customHeight="false" outlineLevel="0" collapsed="false">
      <c r="A828" s="23"/>
      <c r="B828" s="41"/>
      <c r="C828" s="57"/>
      <c r="D828" s="57"/>
      <c r="E828" s="58"/>
      <c r="F828" s="59"/>
      <c r="G828" s="57"/>
      <c r="H828" s="57"/>
      <c r="I828" s="59"/>
      <c r="J828" s="57"/>
      <c r="K828" s="57"/>
      <c r="L828" s="57"/>
      <c r="M828" s="58"/>
      <c r="N828" s="62"/>
      <c r="O828" s="57"/>
      <c r="P828" s="41"/>
      <c r="Q828" s="41"/>
      <c r="R828" s="41"/>
      <c r="S828" s="41"/>
      <c r="T828" s="60"/>
      <c r="U828" s="57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</row>
    <row r="829" customFormat="false" ht="15.75" hidden="false" customHeight="false" outlineLevel="0" collapsed="false">
      <c r="A829" s="23"/>
      <c r="B829" s="41"/>
      <c r="C829" s="57"/>
      <c r="D829" s="57"/>
      <c r="E829" s="58"/>
      <c r="F829" s="59"/>
      <c r="G829" s="57"/>
      <c r="H829" s="57"/>
      <c r="I829" s="59"/>
      <c r="J829" s="57"/>
      <c r="K829" s="57"/>
      <c r="L829" s="57"/>
      <c r="M829" s="58"/>
      <c r="N829" s="62"/>
      <c r="O829" s="57"/>
      <c r="P829" s="41"/>
      <c r="Q829" s="41"/>
      <c r="R829" s="41"/>
      <c r="S829" s="41"/>
      <c r="T829" s="60"/>
      <c r="U829" s="57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</row>
    <row r="830" customFormat="false" ht="15.75" hidden="false" customHeight="false" outlineLevel="0" collapsed="false">
      <c r="A830" s="23"/>
      <c r="B830" s="41"/>
      <c r="C830" s="57"/>
      <c r="D830" s="57"/>
      <c r="E830" s="58"/>
      <c r="F830" s="59"/>
      <c r="G830" s="57"/>
      <c r="H830" s="57"/>
      <c r="I830" s="59"/>
      <c r="J830" s="57"/>
      <c r="K830" s="57"/>
      <c r="L830" s="57"/>
      <c r="M830" s="58"/>
      <c r="N830" s="62"/>
      <c r="O830" s="57"/>
      <c r="P830" s="41"/>
      <c r="Q830" s="41"/>
      <c r="R830" s="41"/>
      <c r="S830" s="41"/>
      <c r="T830" s="60"/>
      <c r="U830" s="57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</row>
    <row r="831" customFormat="false" ht="15.75" hidden="false" customHeight="false" outlineLevel="0" collapsed="false">
      <c r="A831" s="23"/>
      <c r="B831" s="41"/>
      <c r="C831" s="57"/>
      <c r="D831" s="57"/>
      <c r="E831" s="58"/>
      <c r="F831" s="59"/>
      <c r="G831" s="57"/>
      <c r="H831" s="57"/>
      <c r="I831" s="59"/>
      <c r="J831" s="57"/>
      <c r="K831" s="57"/>
      <c r="L831" s="57"/>
      <c r="M831" s="58"/>
      <c r="N831" s="62"/>
      <c r="O831" s="57"/>
      <c r="P831" s="41"/>
      <c r="Q831" s="41"/>
      <c r="R831" s="41"/>
      <c r="S831" s="41"/>
      <c r="T831" s="60"/>
      <c r="U831" s="57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</row>
    <row r="832" customFormat="false" ht="15.75" hidden="false" customHeight="false" outlineLevel="0" collapsed="false">
      <c r="A832" s="23"/>
      <c r="B832" s="41"/>
      <c r="C832" s="57"/>
      <c r="D832" s="57"/>
      <c r="E832" s="58"/>
      <c r="F832" s="59"/>
      <c r="G832" s="57"/>
      <c r="H832" s="57"/>
      <c r="I832" s="59"/>
      <c r="J832" s="57"/>
      <c r="K832" s="57"/>
      <c r="L832" s="57"/>
      <c r="M832" s="58"/>
      <c r="N832" s="62"/>
      <c r="O832" s="57"/>
      <c r="P832" s="41"/>
      <c r="Q832" s="41"/>
      <c r="R832" s="41"/>
      <c r="S832" s="41"/>
      <c r="T832" s="60"/>
      <c r="U832" s="57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</row>
    <row r="833" customFormat="false" ht="15.75" hidden="false" customHeight="false" outlineLevel="0" collapsed="false">
      <c r="A833" s="23"/>
      <c r="B833" s="41"/>
      <c r="C833" s="57"/>
      <c r="D833" s="57"/>
      <c r="E833" s="58"/>
      <c r="F833" s="59"/>
      <c r="G833" s="57"/>
      <c r="H833" s="57"/>
      <c r="I833" s="59"/>
      <c r="J833" s="57"/>
      <c r="K833" s="57"/>
      <c r="L833" s="57"/>
      <c r="M833" s="58"/>
      <c r="N833" s="62"/>
      <c r="O833" s="57"/>
      <c r="P833" s="41"/>
      <c r="Q833" s="41"/>
      <c r="R833" s="41"/>
      <c r="S833" s="41"/>
      <c r="T833" s="60"/>
      <c r="U833" s="57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</row>
    <row r="834" customFormat="false" ht="15.75" hidden="false" customHeight="false" outlineLevel="0" collapsed="false">
      <c r="A834" s="23"/>
      <c r="B834" s="41"/>
      <c r="C834" s="57"/>
      <c r="D834" s="57"/>
      <c r="E834" s="58"/>
      <c r="F834" s="59"/>
      <c r="G834" s="57"/>
      <c r="H834" s="57"/>
      <c r="I834" s="59"/>
      <c r="J834" s="57"/>
      <c r="K834" s="57"/>
      <c r="L834" s="57"/>
      <c r="M834" s="58"/>
      <c r="N834" s="62"/>
      <c r="O834" s="57"/>
      <c r="P834" s="41"/>
      <c r="Q834" s="41"/>
      <c r="R834" s="41"/>
      <c r="S834" s="41"/>
      <c r="T834" s="60"/>
      <c r="U834" s="57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</row>
    <row r="835" customFormat="false" ht="15.75" hidden="false" customHeight="false" outlineLevel="0" collapsed="false">
      <c r="A835" s="23"/>
      <c r="B835" s="41"/>
      <c r="C835" s="57"/>
      <c r="D835" s="57"/>
      <c r="E835" s="58"/>
      <c r="F835" s="59"/>
      <c r="G835" s="57"/>
      <c r="H835" s="57"/>
      <c r="I835" s="59"/>
      <c r="J835" s="57"/>
      <c r="K835" s="57"/>
      <c r="L835" s="57"/>
      <c r="M835" s="58"/>
      <c r="N835" s="62"/>
      <c r="O835" s="57"/>
      <c r="P835" s="41"/>
      <c r="Q835" s="41"/>
      <c r="R835" s="41"/>
      <c r="S835" s="41"/>
      <c r="T835" s="60"/>
      <c r="U835" s="57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</row>
    <row r="836" customFormat="false" ht="15.75" hidden="false" customHeight="false" outlineLevel="0" collapsed="false">
      <c r="A836" s="23"/>
      <c r="B836" s="41"/>
      <c r="C836" s="57"/>
      <c r="D836" s="57"/>
      <c r="E836" s="58"/>
      <c r="F836" s="59"/>
      <c r="G836" s="57"/>
      <c r="H836" s="57"/>
      <c r="I836" s="59"/>
      <c r="J836" s="57"/>
      <c r="K836" s="57"/>
      <c r="L836" s="57"/>
      <c r="M836" s="58"/>
      <c r="N836" s="62"/>
      <c r="O836" s="57"/>
      <c r="P836" s="41"/>
      <c r="Q836" s="41"/>
      <c r="R836" s="41"/>
      <c r="S836" s="41"/>
      <c r="T836" s="60"/>
      <c r="U836" s="57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</row>
    <row r="837" customFormat="false" ht="15.75" hidden="false" customHeight="false" outlineLevel="0" collapsed="false">
      <c r="A837" s="23"/>
      <c r="B837" s="41"/>
      <c r="C837" s="57"/>
      <c r="D837" s="57"/>
      <c r="E837" s="58"/>
      <c r="F837" s="59"/>
      <c r="G837" s="57"/>
      <c r="H837" s="57"/>
      <c r="I837" s="59"/>
      <c r="J837" s="57"/>
      <c r="K837" s="57"/>
      <c r="L837" s="57"/>
      <c r="M837" s="58"/>
      <c r="N837" s="62"/>
      <c r="O837" s="57"/>
      <c r="P837" s="41"/>
      <c r="Q837" s="41"/>
      <c r="R837" s="41"/>
      <c r="S837" s="41"/>
      <c r="T837" s="60"/>
      <c r="U837" s="57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</row>
    <row r="838" customFormat="false" ht="15.75" hidden="false" customHeight="false" outlineLevel="0" collapsed="false">
      <c r="A838" s="23"/>
      <c r="B838" s="41"/>
      <c r="C838" s="57"/>
      <c r="D838" s="57"/>
      <c r="E838" s="58"/>
      <c r="F838" s="59"/>
      <c r="G838" s="57"/>
      <c r="H838" s="57"/>
      <c r="I838" s="59"/>
      <c r="J838" s="57"/>
      <c r="K838" s="57"/>
      <c r="L838" s="57"/>
      <c r="M838" s="58"/>
      <c r="N838" s="62"/>
      <c r="O838" s="57"/>
      <c r="P838" s="41"/>
      <c r="Q838" s="41"/>
      <c r="R838" s="41"/>
      <c r="S838" s="41"/>
      <c r="T838" s="60"/>
      <c r="U838" s="57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</row>
    <row r="839" customFormat="false" ht="15.75" hidden="false" customHeight="false" outlineLevel="0" collapsed="false">
      <c r="A839" s="23"/>
      <c r="B839" s="41"/>
      <c r="C839" s="57"/>
      <c r="D839" s="57"/>
      <c r="E839" s="58"/>
      <c r="F839" s="59"/>
      <c r="G839" s="57"/>
      <c r="H839" s="57"/>
      <c r="I839" s="59"/>
      <c r="J839" s="57"/>
      <c r="K839" s="57"/>
      <c r="L839" s="57"/>
      <c r="M839" s="58"/>
      <c r="N839" s="62"/>
      <c r="O839" s="57"/>
      <c r="P839" s="41"/>
      <c r="Q839" s="41"/>
      <c r="R839" s="41"/>
      <c r="S839" s="41"/>
      <c r="T839" s="60"/>
      <c r="U839" s="57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</row>
    <row r="840" customFormat="false" ht="15.75" hidden="false" customHeight="false" outlineLevel="0" collapsed="false">
      <c r="A840" s="23"/>
      <c r="B840" s="41"/>
      <c r="C840" s="57"/>
      <c r="D840" s="57"/>
      <c r="E840" s="58"/>
      <c r="F840" s="59"/>
      <c r="G840" s="57"/>
      <c r="H840" s="57"/>
      <c r="I840" s="59"/>
      <c r="J840" s="57"/>
      <c r="K840" s="57"/>
      <c r="L840" s="57"/>
      <c r="M840" s="58"/>
      <c r="N840" s="62"/>
      <c r="O840" s="57"/>
      <c r="P840" s="41"/>
      <c r="Q840" s="41"/>
      <c r="R840" s="41"/>
      <c r="S840" s="41"/>
      <c r="T840" s="60"/>
      <c r="U840" s="57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</row>
    <row r="841" customFormat="false" ht="15.75" hidden="false" customHeight="false" outlineLevel="0" collapsed="false">
      <c r="A841" s="23"/>
      <c r="B841" s="41"/>
      <c r="C841" s="57"/>
      <c r="D841" s="57"/>
      <c r="E841" s="58"/>
      <c r="F841" s="59"/>
      <c r="G841" s="57"/>
      <c r="H841" s="57"/>
      <c r="I841" s="59"/>
      <c r="J841" s="57"/>
      <c r="K841" s="57"/>
      <c r="L841" s="57"/>
      <c r="M841" s="58"/>
      <c r="N841" s="62"/>
      <c r="O841" s="57"/>
      <c r="P841" s="41"/>
      <c r="Q841" s="41"/>
      <c r="R841" s="41"/>
      <c r="S841" s="41"/>
      <c r="T841" s="60"/>
      <c r="U841" s="57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</row>
    <row r="842" customFormat="false" ht="15.75" hidden="false" customHeight="false" outlineLevel="0" collapsed="false">
      <c r="A842" s="23"/>
      <c r="B842" s="41"/>
      <c r="C842" s="57"/>
      <c r="D842" s="57"/>
      <c r="E842" s="58"/>
      <c r="F842" s="59"/>
      <c r="G842" s="57"/>
      <c r="H842" s="57"/>
      <c r="I842" s="59"/>
      <c r="J842" s="57"/>
      <c r="K842" s="57"/>
      <c r="L842" s="57"/>
      <c r="M842" s="58"/>
      <c r="N842" s="62"/>
      <c r="O842" s="57"/>
      <c r="P842" s="41"/>
      <c r="Q842" s="41"/>
      <c r="R842" s="41"/>
      <c r="S842" s="41"/>
      <c r="T842" s="60"/>
      <c r="U842" s="57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</row>
    <row r="843" customFormat="false" ht="15.75" hidden="false" customHeight="false" outlineLevel="0" collapsed="false">
      <c r="A843" s="23"/>
      <c r="B843" s="41"/>
      <c r="C843" s="57"/>
      <c r="D843" s="57"/>
      <c r="E843" s="58"/>
      <c r="F843" s="59"/>
      <c r="G843" s="57"/>
      <c r="H843" s="57"/>
      <c r="I843" s="59"/>
      <c r="J843" s="57"/>
      <c r="K843" s="57"/>
      <c r="L843" s="57"/>
      <c r="M843" s="58"/>
      <c r="N843" s="62"/>
      <c r="O843" s="57"/>
      <c r="P843" s="41"/>
      <c r="Q843" s="41"/>
      <c r="R843" s="41"/>
      <c r="S843" s="41"/>
      <c r="T843" s="60"/>
      <c r="U843" s="57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</row>
    <row r="844" customFormat="false" ht="15.75" hidden="false" customHeight="false" outlineLevel="0" collapsed="false">
      <c r="A844" s="23"/>
      <c r="B844" s="41"/>
      <c r="C844" s="57"/>
      <c r="D844" s="57"/>
      <c r="E844" s="58"/>
      <c r="F844" s="59"/>
      <c r="G844" s="57"/>
      <c r="H844" s="57"/>
      <c r="I844" s="59"/>
      <c r="J844" s="57"/>
      <c r="K844" s="57"/>
      <c r="L844" s="57"/>
      <c r="M844" s="58"/>
      <c r="N844" s="62"/>
      <c r="O844" s="57"/>
      <c r="P844" s="41"/>
      <c r="Q844" s="41"/>
      <c r="R844" s="41"/>
      <c r="S844" s="41"/>
      <c r="T844" s="60"/>
      <c r="U844" s="57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</row>
    <row r="845" customFormat="false" ht="15.75" hidden="false" customHeight="false" outlineLevel="0" collapsed="false">
      <c r="A845" s="23"/>
      <c r="B845" s="41"/>
      <c r="C845" s="57"/>
      <c r="D845" s="57"/>
      <c r="E845" s="58"/>
      <c r="F845" s="59"/>
      <c r="G845" s="57"/>
      <c r="H845" s="57"/>
      <c r="I845" s="59"/>
      <c r="J845" s="57"/>
      <c r="K845" s="57"/>
      <c r="L845" s="57"/>
      <c r="M845" s="58"/>
      <c r="N845" s="62"/>
      <c r="O845" s="57"/>
      <c r="P845" s="41"/>
      <c r="Q845" s="41"/>
      <c r="R845" s="41"/>
      <c r="S845" s="41"/>
      <c r="T845" s="60"/>
      <c r="U845" s="57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</row>
    <row r="846" customFormat="false" ht="15.75" hidden="false" customHeight="false" outlineLevel="0" collapsed="false">
      <c r="A846" s="23"/>
      <c r="B846" s="41"/>
      <c r="C846" s="57"/>
      <c r="D846" s="57"/>
      <c r="E846" s="58"/>
      <c r="F846" s="59"/>
      <c r="G846" s="57"/>
      <c r="H846" s="57"/>
      <c r="I846" s="59"/>
      <c r="J846" s="57"/>
      <c r="K846" s="57"/>
      <c r="L846" s="57"/>
      <c r="M846" s="58"/>
      <c r="N846" s="62"/>
      <c r="O846" s="57"/>
      <c r="P846" s="41"/>
      <c r="Q846" s="41"/>
      <c r="R846" s="41"/>
      <c r="S846" s="41"/>
      <c r="T846" s="60"/>
      <c r="U846" s="57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</row>
    <row r="847" customFormat="false" ht="15.75" hidden="false" customHeight="false" outlineLevel="0" collapsed="false">
      <c r="A847" s="23"/>
      <c r="B847" s="41"/>
      <c r="C847" s="57"/>
      <c r="D847" s="57"/>
      <c r="E847" s="58"/>
      <c r="F847" s="59"/>
      <c r="G847" s="57"/>
      <c r="H847" s="57"/>
      <c r="I847" s="59"/>
      <c r="J847" s="57"/>
      <c r="K847" s="57"/>
      <c r="L847" s="57"/>
      <c r="M847" s="58"/>
      <c r="N847" s="62"/>
      <c r="O847" s="57"/>
      <c r="P847" s="41"/>
      <c r="Q847" s="41"/>
      <c r="R847" s="41"/>
      <c r="S847" s="41"/>
      <c r="T847" s="60"/>
      <c r="U847" s="57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</row>
    <row r="848" customFormat="false" ht="15.75" hidden="false" customHeight="false" outlineLevel="0" collapsed="false">
      <c r="A848" s="23"/>
      <c r="B848" s="41"/>
      <c r="C848" s="57"/>
      <c r="D848" s="57"/>
      <c r="E848" s="58"/>
      <c r="F848" s="59"/>
      <c r="G848" s="57"/>
      <c r="H848" s="57"/>
      <c r="I848" s="59"/>
      <c r="J848" s="57"/>
      <c r="K848" s="57"/>
      <c r="L848" s="57"/>
      <c r="M848" s="58"/>
      <c r="N848" s="62"/>
      <c r="O848" s="57"/>
      <c r="P848" s="41"/>
      <c r="Q848" s="41"/>
      <c r="R848" s="41"/>
      <c r="S848" s="41"/>
      <c r="T848" s="60"/>
      <c r="U848" s="57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</row>
    <row r="849" customFormat="false" ht="15.75" hidden="false" customHeight="false" outlineLevel="0" collapsed="false">
      <c r="A849" s="23"/>
      <c r="B849" s="41"/>
      <c r="C849" s="57"/>
      <c r="D849" s="57"/>
      <c r="E849" s="58"/>
      <c r="F849" s="59"/>
      <c r="G849" s="57"/>
      <c r="H849" s="57"/>
      <c r="I849" s="59"/>
      <c r="J849" s="57"/>
      <c r="K849" s="57"/>
      <c r="L849" s="57"/>
      <c r="M849" s="58"/>
      <c r="N849" s="62"/>
      <c r="O849" s="57"/>
      <c r="P849" s="41"/>
      <c r="Q849" s="41"/>
      <c r="R849" s="41"/>
      <c r="S849" s="41"/>
      <c r="T849" s="60"/>
      <c r="U849" s="57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</row>
    <row r="850" customFormat="false" ht="15.75" hidden="false" customHeight="false" outlineLevel="0" collapsed="false">
      <c r="A850" s="23"/>
      <c r="B850" s="41"/>
      <c r="C850" s="57"/>
      <c r="D850" s="57"/>
      <c r="E850" s="58"/>
      <c r="F850" s="59"/>
      <c r="G850" s="57"/>
      <c r="H850" s="57"/>
      <c r="I850" s="59"/>
      <c r="J850" s="57"/>
      <c r="K850" s="57"/>
      <c r="L850" s="57"/>
      <c r="M850" s="58"/>
      <c r="N850" s="62"/>
      <c r="O850" s="57"/>
      <c r="P850" s="41"/>
      <c r="Q850" s="41"/>
      <c r="R850" s="41"/>
      <c r="S850" s="41"/>
      <c r="T850" s="60"/>
      <c r="U850" s="57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</row>
    <row r="851" customFormat="false" ht="15.75" hidden="false" customHeight="false" outlineLevel="0" collapsed="false">
      <c r="A851" s="23"/>
      <c r="B851" s="41"/>
      <c r="C851" s="57"/>
      <c r="D851" s="57"/>
      <c r="E851" s="58"/>
      <c r="F851" s="59"/>
      <c r="G851" s="57"/>
      <c r="H851" s="57"/>
      <c r="I851" s="59"/>
      <c r="J851" s="57"/>
      <c r="K851" s="57"/>
      <c r="L851" s="57"/>
      <c r="M851" s="58"/>
      <c r="N851" s="62"/>
      <c r="O851" s="57"/>
      <c r="P851" s="41"/>
      <c r="Q851" s="41"/>
      <c r="R851" s="41"/>
      <c r="S851" s="41"/>
      <c r="T851" s="60"/>
      <c r="U851" s="57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</row>
    <row r="852" customFormat="false" ht="15.75" hidden="false" customHeight="false" outlineLevel="0" collapsed="false">
      <c r="A852" s="23"/>
      <c r="B852" s="41"/>
      <c r="C852" s="57"/>
      <c r="D852" s="57"/>
      <c r="E852" s="58"/>
      <c r="F852" s="59"/>
      <c r="G852" s="57"/>
      <c r="H852" s="57"/>
      <c r="I852" s="59"/>
      <c r="J852" s="57"/>
      <c r="K852" s="57"/>
      <c r="L852" s="57"/>
      <c r="M852" s="58"/>
      <c r="N852" s="62"/>
      <c r="O852" s="57"/>
      <c r="P852" s="41"/>
      <c r="Q852" s="41"/>
      <c r="R852" s="41"/>
      <c r="S852" s="41"/>
      <c r="T852" s="60"/>
      <c r="U852" s="57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</row>
    <row r="853" customFormat="false" ht="15.75" hidden="false" customHeight="false" outlineLevel="0" collapsed="false">
      <c r="A853" s="23"/>
      <c r="B853" s="41"/>
      <c r="C853" s="57"/>
      <c r="D853" s="57"/>
      <c r="E853" s="58"/>
      <c r="F853" s="59"/>
      <c r="G853" s="57"/>
      <c r="H853" s="57"/>
      <c r="I853" s="59"/>
      <c r="J853" s="57"/>
      <c r="K853" s="57"/>
      <c r="L853" s="57"/>
      <c r="M853" s="58"/>
      <c r="N853" s="62"/>
      <c r="O853" s="57"/>
      <c r="P853" s="41"/>
      <c r="Q853" s="41"/>
      <c r="R853" s="41"/>
      <c r="S853" s="41"/>
      <c r="T853" s="60"/>
      <c r="U853" s="57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</row>
    <row r="854" customFormat="false" ht="15.75" hidden="false" customHeight="false" outlineLevel="0" collapsed="false">
      <c r="A854" s="23"/>
      <c r="B854" s="41"/>
      <c r="C854" s="57"/>
      <c r="D854" s="57"/>
      <c r="E854" s="58"/>
      <c r="F854" s="59"/>
      <c r="G854" s="57"/>
      <c r="H854" s="57"/>
      <c r="I854" s="59"/>
      <c r="J854" s="57"/>
      <c r="K854" s="57"/>
      <c r="L854" s="57"/>
      <c r="M854" s="58"/>
      <c r="N854" s="62"/>
      <c r="O854" s="57"/>
      <c r="P854" s="41"/>
      <c r="Q854" s="41"/>
      <c r="R854" s="41"/>
      <c r="S854" s="41"/>
      <c r="T854" s="60"/>
      <c r="U854" s="57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</row>
    <row r="855" customFormat="false" ht="15.75" hidden="false" customHeight="false" outlineLevel="0" collapsed="false">
      <c r="A855" s="23"/>
      <c r="B855" s="41"/>
      <c r="C855" s="57"/>
      <c r="D855" s="57"/>
      <c r="E855" s="58"/>
      <c r="F855" s="59"/>
      <c r="G855" s="57"/>
      <c r="H855" s="57"/>
      <c r="I855" s="59"/>
      <c r="J855" s="57"/>
      <c r="K855" s="57"/>
      <c r="L855" s="57"/>
      <c r="M855" s="58"/>
      <c r="N855" s="62"/>
      <c r="O855" s="57"/>
      <c r="P855" s="41"/>
      <c r="Q855" s="41"/>
      <c r="R855" s="41"/>
      <c r="S855" s="41"/>
      <c r="T855" s="60"/>
      <c r="U855" s="57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</row>
    <row r="856" customFormat="false" ht="15.75" hidden="false" customHeight="false" outlineLevel="0" collapsed="false">
      <c r="A856" s="23"/>
      <c r="B856" s="41"/>
      <c r="C856" s="57"/>
      <c r="D856" s="57"/>
      <c r="E856" s="58"/>
      <c r="F856" s="59"/>
      <c r="G856" s="57"/>
      <c r="H856" s="57"/>
      <c r="I856" s="59"/>
      <c r="J856" s="57"/>
      <c r="K856" s="57"/>
      <c r="L856" s="57"/>
      <c r="M856" s="58"/>
      <c r="N856" s="62"/>
      <c r="O856" s="57"/>
      <c r="P856" s="41"/>
      <c r="Q856" s="41"/>
      <c r="R856" s="41"/>
      <c r="S856" s="41"/>
      <c r="T856" s="60"/>
      <c r="U856" s="57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</row>
    <row r="857" customFormat="false" ht="15.75" hidden="false" customHeight="false" outlineLevel="0" collapsed="false">
      <c r="A857" s="23"/>
      <c r="B857" s="41"/>
      <c r="C857" s="57"/>
      <c r="D857" s="57"/>
      <c r="E857" s="58"/>
      <c r="F857" s="59"/>
      <c r="G857" s="57"/>
      <c r="H857" s="57"/>
      <c r="I857" s="59"/>
      <c r="J857" s="57"/>
      <c r="K857" s="57"/>
      <c r="L857" s="57"/>
      <c r="M857" s="58"/>
      <c r="N857" s="62"/>
      <c r="O857" s="57"/>
      <c r="P857" s="41"/>
      <c r="Q857" s="41"/>
      <c r="R857" s="41"/>
      <c r="S857" s="41"/>
      <c r="T857" s="60"/>
      <c r="U857" s="57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</row>
    <row r="858" customFormat="false" ht="15.75" hidden="false" customHeight="false" outlineLevel="0" collapsed="false">
      <c r="A858" s="23"/>
      <c r="B858" s="41"/>
      <c r="C858" s="57"/>
      <c r="D858" s="57"/>
      <c r="E858" s="58"/>
      <c r="F858" s="59"/>
      <c r="G858" s="57"/>
      <c r="H858" s="57"/>
      <c r="I858" s="59"/>
      <c r="J858" s="57"/>
      <c r="K858" s="57"/>
      <c r="L858" s="57"/>
      <c r="M858" s="58"/>
      <c r="N858" s="62"/>
      <c r="O858" s="57"/>
      <c r="P858" s="41"/>
      <c r="Q858" s="41"/>
      <c r="R858" s="41"/>
      <c r="S858" s="41"/>
      <c r="T858" s="60"/>
      <c r="U858" s="57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</row>
    <row r="859" customFormat="false" ht="15.75" hidden="false" customHeight="false" outlineLevel="0" collapsed="false">
      <c r="A859" s="23"/>
      <c r="B859" s="41"/>
      <c r="C859" s="57"/>
      <c r="D859" s="57"/>
      <c r="E859" s="58"/>
      <c r="F859" s="59"/>
      <c r="G859" s="57"/>
      <c r="H859" s="57"/>
      <c r="I859" s="59"/>
      <c r="J859" s="57"/>
      <c r="K859" s="57"/>
      <c r="L859" s="57"/>
      <c r="M859" s="58"/>
      <c r="N859" s="62"/>
      <c r="O859" s="57"/>
      <c r="P859" s="41"/>
      <c r="Q859" s="41"/>
      <c r="R859" s="41"/>
      <c r="S859" s="41"/>
      <c r="T859" s="60"/>
      <c r="U859" s="57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</row>
    <row r="860" customFormat="false" ht="15.75" hidden="false" customHeight="false" outlineLevel="0" collapsed="false">
      <c r="A860" s="23"/>
      <c r="B860" s="41"/>
      <c r="C860" s="57"/>
      <c r="D860" s="57"/>
      <c r="E860" s="58"/>
      <c r="F860" s="59"/>
      <c r="G860" s="57"/>
      <c r="H860" s="57"/>
      <c r="I860" s="59"/>
      <c r="J860" s="57"/>
      <c r="K860" s="57"/>
      <c r="L860" s="57"/>
      <c r="M860" s="58"/>
      <c r="N860" s="62"/>
      <c r="O860" s="57"/>
      <c r="P860" s="41"/>
      <c r="Q860" s="41"/>
      <c r="R860" s="41"/>
      <c r="S860" s="41"/>
      <c r="T860" s="60"/>
      <c r="U860" s="57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</row>
    <row r="861" customFormat="false" ht="15.75" hidden="false" customHeight="false" outlineLevel="0" collapsed="false">
      <c r="A861" s="23"/>
      <c r="B861" s="41"/>
      <c r="C861" s="57"/>
      <c r="D861" s="57"/>
      <c r="E861" s="58"/>
      <c r="F861" s="59"/>
      <c r="G861" s="57"/>
      <c r="H861" s="57"/>
      <c r="I861" s="59"/>
      <c r="J861" s="57"/>
      <c r="K861" s="57"/>
      <c r="L861" s="57"/>
      <c r="M861" s="58"/>
      <c r="N861" s="62"/>
      <c r="O861" s="57"/>
      <c r="P861" s="41"/>
      <c r="Q861" s="41"/>
      <c r="R861" s="41"/>
      <c r="S861" s="41"/>
      <c r="T861" s="60"/>
      <c r="U861" s="57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</row>
    <row r="862" customFormat="false" ht="15.75" hidden="false" customHeight="false" outlineLevel="0" collapsed="false">
      <c r="A862" s="23"/>
      <c r="B862" s="41"/>
      <c r="C862" s="57"/>
      <c r="D862" s="57"/>
      <c r="E862" s="58"/>
      <c r="F862" s="59"/>
      <c r="G862" s="57"/>
      <c r="H862" s="57"/>
      <c r="I862" s="59"/>
      <c r="J862" s="57"/>
      <c r="K862" s="57"/>
      <c r="L862" s="57"/>
      <c r="M862" s="58"/>
      <c r="N862" s="62"/>
      <c r="O862" s="57"/>
      <c r="P862" s="41"/>
      <c r="Q862" s="41"/>
      <c r="R862" s="41"/>
      <c r="S862" s="41"/>
      <c r="T862" s="60"/>
      <c r="U862" s="57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</row>
    <row r="863" customFormat="false" ht="15.75" hidden="false" customHeight="false" outlineLevel="0" collapsed="false">
      <c r="A863" s="23"/>
      <c r="B863" s="41"/>
      <c r="C863" s="57"/>
      <c r="D863" s="57"/>
      <c r="E863" s="58"/>
      <c r="F863" s="59"/>
      <c r="G863" s="57"/>
      <c r="H863" s="57"/>
      <c r="I863" s="59"/>
      <c r="J863" s="57"/>
      <c r="K863" s="57"/>
      <c r="L863" s="57"/>
      <c r="M863" s="58"/>
      <c r="N863" s="62"/>
      <c r="O863" s="57"/>
      <c r="P863" s="41"/>
      <c r="Q863" s="41"/>
      <c r="R863" s="41"/>
      <c r="S863" s="41"/>
      <c r="T863" s="60"/>
      <c r="U863" s="57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</row>
    <row r="864" customFormat="false" ht="15.75" hidden="false" customHeight="false" outlineLevel="0" collapsed="false">
      <c r="A864" s="23"/>
      <c r="B864" s="41"/>
      <c r="C864" s="57"/>
      <c r="D864" s="57"/>
      <c r="E864" s="58"/>
      <c r="F864" s="59"/>
      <c r="G864" s="57"/>
      <c r="H864" s="57"/>
      <c r="I864" s="59"/>
      <c r="J864" s="57"/>
      <c r="K864" s="57"/>
      <c r="L864" s="57"/>
      <c r="M864" s="58"/>
      <c r="N864" s="62"/>
      <c r="O864" s="57"/>
      <c r="P864" s="41"/>
      <c r="Q864" s="41"/>
      <c r="R864" s="41"/>
      <c r="S864" s="41"/>
      <c r="T864" s="60"/>
      <c r="U864" s="57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</row>
    <row r="865" customFormat="false" ht="15.75" hidden="false" customHeight="false" outlineLevel="0" collapsed="false">
      <c r="A865" s="23"/>
      <c r="B865" s="41"/>
      <c r="C865" s="57"/>
      <c r="D865" s="57"/>
      <c r="E865" s="58"/>
      <c r="F865" s="59"/>
      <c r="G865" s="57"/>
      <c r="H865" s="57"/>
      <c r="I865" s="59"/>
      <c r="J865" s="57"/>
      <c r="K865" s="57"/>
      <c r="L865" s="57"/>
      <c r="M865" s="58"/>
      <c r="N865" s="62"/>
      <c r="O865" s="57"/>
      <c r="P865" s="41"/>
      <c r="Q865" s="41"/>
      <c r="R865" s="41"/>
      <c r="S865" s="41"/>
      <c r="T865" s="60"/>
      <c r="U865" s="57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</row>
    <row r="866" customFormat="false" ht="15.75" hidden="false" customHeight="false" outlineLevel="0" collapsed="false">
      <c r="A866" s="23"/>
      <c r="B866" s="41"/>
      <c r="C866" s="57"/>
      <c r="D866" s="57"/>
      <c r="E866" s="58"/>
      <c r="F866" s="59"/>
      <c r="G866" s="57"/>
      <c r="H866" s="57"/>
      <c r="I866" s="59"/>
      <c r="J866" s="57"/>
      <c r="K866" s="57"/>
      <c r="L866" s="57"/>
      <c r="M866" s="58"/>
      <c r="N866" s="62"/>
      <c r="O866" s="57"/>
      <c r="P866" s="41"/>
      <c r="Q866" s="41"/>
      <c r="R866" s="41"/>
      <c r="S866" s="41"/>
      <c r="T866" s="60"/>
      <c r="U866" s="57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</row>
    <row r="867" customFormat="false" ht="15.75" hidden="false" customHeight="false" outlineLevel="0" collapsed="false">
      <c r="A867" s="23"/>
      <c r="B867" s="41"/>
      <c r="C867" s="57"/>
      <c r="D867" s="57"/>
      <c r="E867" s="58"/>
      <c r="F867" s="59"/>
      <c r="G867" s="57"/>
      <c r="H867" s="57"/>
      <c r="I867" s="59"/>
      <c r="J867" s="57"/>
      <c r="K867" s="57"/>
      <c r="L867" s="57"/>
      <c r="M867" s="58"/>
      <c r="N867" s="62"/>
      <c r="O867" s="57"/>
      <c r="P867" s="41"/>
      <c r="Q867" s="41"/>
      <c r="R867" s="41"/>
      <c r="S867" s="41"/>
      <c r="T867" s="60"/>
      <c r="U867" s="57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</row>
    <row r="868" customFormat="false" ht="15.75" hidden="false" customHeight="false" outlineLevel="0" collapsed="false">
      <c r="A868" s="23"/>
      <c r="B868" s="41"/>
      <c r="C868" s="57"/>
      <c r="D868" s="57"/>
      <c r="E868" s="58"/>
      <c r="F868" s="59"/>
      <c r="G868" s="57"/>
      <c r="H868" s="57"/>
      <c r="I868" s="59"/>
      <c r="J868" s="57"/>
      <c r="K868" s="57"/>
      <c r="L868" s="57"/>
      <c r="M868" s="58"/>
      <c r="N868" s="62"/>
      <c r="O868" s="57"/>
      <c r="P868" s="41"/>
      <c r="Q868" s="41"/>
      <c r="R868" s="41"/>
      <c r="S868" s="41"/>
      <c r="T868" s="60"/>
      <c r="U868" s="57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</row>
    <row r="869" customFormat="false" ht="15.75" hidden="false" customHeight="false" outlineLevel="0" collapsed="false">
      <c r="A869" s="23"/>
      <c r="B869" s="41"/>
      <c r="C869" s="57"/>
      <c r="D869" s="57"/>
      <c r="E869" s="58"/>
      <c r="F869" s="59"/>
      <c r="G869" s="57"/>
      <c r="H869" s="57"/>
      <c r="I869" s="59"/>
      <c r="J869" s="57"/>
      <c r="K869" s="57"/>
      <c r="L869" s="57"/>
      <c r="M869" s="58"/>
      <c r="N869" s="62"/>
      <c r="O869" s="57"/>
      <c r="P869" s="41"/>
      <c r="Q869" s="41"/>
      <c r="R869" s="41"/>
      <c r="S869" s="41"/>
      <c r="T869" s="60"/>
      <c r="U869" s="57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</row>
    <row r="870" customFormat="false" ht="15.75" hidden="false" customHeight="false" outlineLevel="0" collapsed="false">
      <c r="A870" s="23"/>
      <c r="B870" s="41"/>
      <c r="C870" s="57"/>
      <c r="D870" s="57"/>
      <c r="E870" s="58"/>
      <c r="F870" s="59"/>
      <c r="G870" s="57"/>
      <c r="H870" s="57"/>
      <c r="I870" s="59"/>
      <c r="J870" s="57"/>
      <c r="K870" s="57"/>
      <c r="L870" s="57"/>
      <c r="M870" s="58"/>
      <c r="N870" s="62"/>
      <c r="O870" s="57"/>
      <c r="P870" s="41"/>
      <c r="Q870" s="41"/>
      <c r="R870" s="41"/>
      <c r="S870" s="41"/>
      <c r="T870" s="60"/>
      <c r="U870" s="57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</row>
    <row r="871" customFormat="false" ht="15.75" hidden="false" customHeight="false" outlineLevel="0" collapsed="false">
      <c r="A871" s="23"/>
      <c r="B871" s="41"/>
      <c r="C871" s="57"/>
      <c r="D871" s="57"/>
      <c r="E871" s="58"/>
      <c r="F871" s="59"/>
      <c r="G871" s="57"/>
      <c r="H871" s="57"/>
      <c r="I871" s="59"/>
      <c r="J871" s="57"/>
      <c r="K871" s="57"/>
      <c r="L871" s="57"/>
      <c r="M871" s="58"/>
      <c r="N871" s="62"/>
      <c r="O871" s="57"/>
      <c r="P871" s="41"/>
      <c r="Q871" s="41"/>
      <c r="R871" s="41"/>
      <c r="S871" s="41"/>
      <c r="T871" s="60"/>
      <c r="U871" s="57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</row>
    <row r="872" customFormat="false" ht="15.75" hidden="false" customHeight="false" outlineLevel="0" collapsed="false">
      <c r="A872" s="23"/>
      <c r="B872" s="41"/>
      <c r="C872" s="57"/>
      <c r="D872" s="57"/>
      <c r="E872" s="58"/>
      <c r="F872" s="59"/>
      <c r="G872" s="57"/>
      <c r="H872" s="57"/>
      <c r="I872" s="59"/>
      <c r="J872" s="57"/>
      <c r="K872" s="57"/>
      <c r="L872" s="57"/>
      <c r="M872" s="58"/>
      <c r="N872" s="62"/>
      <c r="O872" s="57"/>
      <c r="P872" s="41"/>
      <c r="Q872" s="41"/>
      <c r="R872" s="41"/>
      <c r="S872" s="41"/>
      <c r="T872" s="60"/>
      <c r="U872" s="57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</row>
    <row r="873" customFormat="false" ht="15.75" hidden="false" customHeight="false" outlineLevel="0" collapsed="false">
      <c r="A873" s="23"/>
      <c r="B873" s="41"/>
      <c r="C873" s="57"/>
      <c r="D873" s="57"/>
      <c r="E873" s="58"/>
      <c r="F873" s="59"/>
      <c r="G873" s="57"/>
      <c r="H873" s="57"/>
      <c r="I873" s="59"/>
      <c r="J873" s="57"/>
      <c r="K873" s="57"/>
      <c r="L873" s="57"/>
      <c r="M873" s="58"/>
      <c r="N873" s="62"/>
      <c r="O873" s="57"/>
      <c r="P873" s="41"/>
      <c r="Q873" s="41"/>
      <c r="R873" s="41"/>
      <c r="S873" s="41"/>
      <c r="T873" s="60"/>
      <c r="U873" s="57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</row>
    <row r="874" customFormat="false" ht="15.75" hidden="false" customHeight="false" outlineLevel="0" collapsed="false">
      <c r="A874" s="23"/>
      <c r="B874" s="41"/>
      <c r="C874" s="57"/>
      <c r="D874" s="57"/>
      <c r="E874" s="58"/>
      <c r="F874" s="59"/>
      <c r="G874" s="57"/>
      <c r="H874" s="57"/>
      <c r="I874" s="59"/>
      <c r="J874" s="57"/>
      <c r="K874" s="57"/>
      <c r="L874" s="57"/>
      <c r="M874" s="58"/>
      <c r="N874" s="62"/>
      <c r="O874" s="57"/>
      <c r="P874" s="41"/>
      <c r="Q874" s="41"/>
      <c r="R874" s="41"/>
      <c r="S874" s="41"/>
      <c r="T874" s="60"/>
      <c r="U874" s="57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</row>
    <row r="875" customFormat="false" ht="15.75" hidden="false" customHeight="false" outlineLevel="0" collapsed="false">
      <c r="A875" s="23"/>
      <c r="B875" s="41"/>
      <c r="C875" s="57"/>
      <c r="D875" s="57"/>
      <c r="E875" s="58"/>
      <c r="F875" s="59"/>
      <c r="G875" s="57"/>
      <c r="H875" s="57"/>
      <c r="I875" s="59"/>
      <c r="J875" s="57"/>
      <c r="K875" s="57"/>
      <c r="L875" s="57"/>
      <c r="M875" s="58"/>
      <c r="N875" s="62"/>
      <c r="O875" s="57"/>
      <c r="P875" s="41"/>
      <c r="Q875" s="41"/>
      <c r="R875" s="41"/>
      <c r="S875" s="41"/>
      <c r="T875" s="60"/>
      <c r="U875" s="57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</row>
    <row r="876" customFormat="false" ht="15.75" hidden="false" customHeight="false" outlineLevel="0" collapsed="false">
      <c r="A876" s="23"/>
      <c r="B876" s="41"/>
      <c r="C876" s="57"/>
      <c r="D876" s="57"/>
      <c r="E876" s="58"/>
      <c r="F876" s="59"/>
      <c r="G876" s="57"/>
      <c r="H876" s="57"/>
      <c r="I876" s="59"/>
      <c r="J876" s="57"/>
      <c r="K876" s="57"/>
      <c r="L876" s="57"/>
      <c r="M876" s="58"/>
      <c r="N876" s="62"/>
      <c r="O876" s="57"/>
      <c r="P876" s="41"/>
      <c r="Q876" s="41"/>
      <c r="R876" s="41"/>
      <c r="S876" s="41"/>
      <c r="T876" s="60"/>
      <c r="U876" s="57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</row>
    <row r="877" customFormat="false" ht="15.75" hidden="false" customHeight="false" outlineLevel="0" collapsed="false">
      <c r="A877" s="23"/>
      <c r="B877" s="41"/>
      <c r="C877" s="57"/>
      <c r="D877" s="57"/>
      <c r="E877" s="58"/>
      <c r="F877" s="59"/>
      <c r="G877" s="57"/>
      <c r="H877" s="57"/>
      <c r="I877" s="59"/>
      <c r="J877" s="57"/>
      <c r="K877" s="57"/>
      <c r="L877" s="57"/>
      <c r="M877" s="58"/>
      <c r="N877" s="62"/>
      <c r="O877" s="57"/>
      <c r="P877" s="41"/>
      <c r="Q877" s="41"/>
      <c r="R877" s="41"/>
      <c r="S877" s="41"/>
      <c r="T877" s="60"/>
      <c r="U877" s="57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</row>
    <row r="878" customFormat="false" ht="15.75" hidden="false" customHeight="false" outlineLevel="0" collapsed="false">
      <c r="A878" s="23"/>
      <c r="B878" s="41"/>
      <c r="C878" s="57"/>
      <c r="D878" s="57"/>
      <c r="E878" s="58"/>
      <c r="F878" s="59"/>
      <c r="G878" s="57"/>
      <c r="H878" s="57"/>
      <c r="I878" s="59"/>
      <c r="J878" s="57"/>
      <c r="K878" s="57"/>
      <c r="L878" s="57"/>
      <c r="M878" s="58"/>
      <c r="N878" s="62"/>
      <c r="O878" s="57"/>
      <c r="P878" s="41"/>
      <c r="Q878" s="41"/>
      <c r="R878" s="41"/>
      <c r="S878" s="41"/>
      <c r="T878" s="60"/>
      <c r="U878" s="57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</row>
    <row r="879" customFormat="false" ht="15.75" hidden="false" customHeight="false" outlineLevel="0" collapsed="false">
      <c r="A879" s="23"/>
      <c r="B879" s="41"/>
      <c r="C879" s="57"/>
      <c r="D879" s="57"/>
      <c r="E879" s="58"/>
      <c r="F879" s="59"/>
      <c r="G879" s="57"/>
      <c r="H879" s="57"/>
      <c r="I879" s="59"/>
      <c r="J879" s="57"/>
      <c r="K879" s="57"/>
      <c r="L879" s="57"/>
      <c r="M879" s="58"/>
      <c r="N879" s="62"/>
      <c r="O879" s="57"/>
      <c r="P879" s="41"/>
      <c r="Q879" s="41"/>
      <c r="R879" s="41"/>
      <c r="S879" s="41"/>
      <c r="T879" s="60"/>
      <c r="U879" s="57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</row>
    <row r="880" customFormat="false" ht="15.75" hidden="false" customHeight="false" outlineLevel="0" collapsed="false">
      <c r="A880" s="23"/>
      <c r="B880" s="41"/>
      <c r="C880" s="57"/>
      <c r="D880" s="57"/>
      <c r="E880" s="58"/>
      <c r="F880" s="59"/>
      <c r="G880" s="57"/>
      <c r="H880" s="57"/>
      <c r="I880" s="59"/>
      <c r="J880" s="57"/>
      <c r="K880" s="57"/>
      <c r="L880" s="57"/>
      <c r="M880" s="58"/>
      <c r="N880" s="62"/>
      <c r="O880" s="57"/>
      <c r="P880" s="41"/>
      <c r="Q880" s="41"/>
      <c r="R880" s="41"/>
      <c r="S880" s="41"/>
      <c r="T880" s="60"/>
      <c r="U880" s="57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</row>
    <row r="881" customFormat="false" ht="15.75" hidden="false" customHeight="false" outlineLevel="0" collapsed="false">
      <c r="A881" s="23"/>
      <c r="B881" s="41"/>
      <c r="C881" s="57"/>
      <c r="D881" s="57"/>
      <c r="E881" s="58"/>
      <c r="F881" s="59"/>
      <c r="G881" s="57"/>
      <c r="H881" s="57"/>
      <c r="I881" s="59"/>
      <c r="J881" s="57"/>
      <c r="K881" s="57"/>
      <c r="L881" s="57"/>
      <c r="M881" s="58"/>
      <c r="N881" s="62"/>
      <c r="O881" s="57"/>
      <c r="P881" s="41"/>
      <c r="Q881" s="41"/>
      <c r="R881" s="41"/>
      <c r="S881" s="41"/>
      <c r="T881" s="60"/>
      <c r="U881" s="57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</row>
    <row r="882" customFormat="false" ht="15.75" hidden="false" customHeight="false" outlineLevel="0" collapsed="false">
      <c r="A882" s="23"/>
      <c r="B882" s="41"/>
      <c r="C882" s="57"/>
      <c r="D882" s="57"/>
      <c r="E882" s="58"/>
      <c r="F882" s="59"/>
      <c r="G882" s="57"/>
      <c r="H882" s="57"/>
      <c r="I882" s="59"/>
      <c r="J882" s="57"/>
      <c r="K882" s="57"/>
      <c r="L882" s="57"/>
      <c r="M882" s="58"/>
      <c r="N882" s="62"/>
      <c r="O882" s="57"/>
      <c r="P882" s="41"/>
      <c r="Q882" s="41"/>
      <c r="R882" s="41"/>
      <c r="S882" s="41"/>
      <c r="T882" s="60"/>
      <c r="U882" s="57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</row>
    <row r="883" customFormat="false" ht="15.75" hidden="false" customHeight="false" outlineLevel="0" collapsed="false">
      <c r="A883" s="23"/>
      <c r="B883" s="41"/>
      <c r="C883" s="57"/>
      <c r="D883" s="57"/>
      <c r="E883" s="58"/>
      <c r="F883" s="59"/>
      <c r="G883" s="57"/>
      <c r="H883" s="57"/>
      <c r="I883" s="59"/>
      <c r="J883" s="57"/>
      <c r="K883" s="57"/>
      <c r="L883" s="57"/>
      <c r="M883" s="58"/>
      <c r="N883" s="62"/>
      <c r="O883" s="57"/>
      <c r="P883" s="41"/>
      <c r="Q883" s="41"/>
      <c r="R883" s="41"/>
      <c r="S883" s="41"/>
      <c r="T883" s="60"/>
      <c r="U883" s="57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</row>
    <row r="884" customFormat="false" ht="15.75" hidden="false" customHeight="false" outlineLevel="0" collapsed="false">
      <c r="A884" s="23"/>
      <c r="B884" s="41"/>
      <c r="C884" s="57"/>
      <c r="D884" s="57"/>
      <c r="E884" s="58"/>
      <c r="F884" s="59"/>
      <c r="G884" s="57"/>
      <c r="H884" s="57"/>
      <c r="I884" s="59"/>
      <c r="J884" s="57"/>
      <c r="K884" s="57"/>
      <c r="L884" s="57"/>
      <c r="M884" s="58"/>
      <c r="N884" s="62"/>
      <c r="O884" s="57"/>
      <c r="P884" s="41"/>
      <c r="Q884" s="41"/>
      <c r="R884" s="41"/>
      <c r="S884" s="41"/>
      <c r="T884" s="60"/>
      <c r="U884" s="57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</row>
    <row r="885" customFormat="false" ht="15.75" hidden="false" customHeight="false" outlineLevel="0" collapsed="false">
      <c r="A885" s="23"/>
      <c r="B885" s="41"/>
      <c r="C885" s="57"/>
      <c r="D885" s="57"/>
      <c r="E885" s="58"/>
      <c r="F885" s="59"/>
      <c r="G885" s="57"/>
      <c r="H885" s="57"/>
      <c r="I885" s="59"/>
      <c r="J885" s="57"/>
      <c r="K885" s="57"/>
      <c r="L885" s="57"/>
      <c r="M885" s="58"/>
      <c r="N885" s="62"/>
      <c r="O885" s="57"/>
      <c r="P885" s="41"/>
      <c r="Q885" s="41"/>
      <c r="R885" s="41"/>
      <c r="S885" s="41"/>
      <c r="T885" s="60"/>
      <c r="U885" s="57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</row>
    <row r="886" customFormat="false" ht="15.75" hidden="false" customHeight="false" outlineLevel="0" collapsed="false">
      <c r="A886" s="23"/>
      <c r="B886" s="41"/>
      <c r="C886" s="57"/>
      <c r="D886" s="57"/>
      <c r="E886" s="58"/>
      <c r="F886" s="59"/>
      <c r="G886" s="57"/>
      <c r="H886" s="57"/>
      <c r="I886" s="59"/>
      <c r="J886" s="57"/>
      <c r="K886" s="57"/>
      <c r="L886" s="57"/>
      <c r="M886" s="58"/>
      <c r="N886" s="62"/>
      <c r="O886" s="57"/>
      <c r="P886" s="41"/>
      <c r="Q886" s="41"/>
      <c r="R886" s="41"/>
      <c r="S886" s="41"/>
      <c r="T886" s="60"/>
      <c r="U886" s="57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</row>
    <row r="887" customFormat="false" ht="15.75" hidden="false" customHeight="false" outlineLevel="0" collapsed="false">
      <c r="A887" s="23"/>
      <c r="B887" s="41"/>
      <c r="C887" s="57"/>
      <c r="D887" s="57"/>
      <c r="E887" s="58"/>
      <c r="F887" s="59"/>
      <c r="G887" s="57"/>
      <c r="H887" s="57"/>
      <c r="I887" s="59"/>
      <c r="J887" s="57"/>
      <c r="K887" s="57"/>
      <c r="L887" s="57"/>
      <c r="M887" s="58"/>
      <c r="N887" s="62"/>
      <c r="O887" s="57"/>
      <c r="P887" s="41"/>
      <c r="Q887" s="41"/>
      <c r="R887" s="41"/>
      <c r="S887" s="41"/>
      <c r="T887" s="60"/>
      <c r="U887" s="57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</row>
    <row r="888" customFormat="false" ht="15.75" hidden="false" customHeight="false" outlineLevel="0" collapsed="false">
      <c r="A888" s="23"/>
      <c r="B888" s="41"/>
      <c r="C888" s="57"/>
      <c r="D888" s="57"/>
      <c r="E888" s="58"/>
      <c r="F888" s="59"/>
      <c r="G888" s="57"/>
      <c r="H888" s="57"/>
      <c r="I888" s="59"/>
      <c r="J888" s="57"/>
      <c r="K888" s="57"/>
      <c r="L888" s="57"/>
      <c r="M888" s="58"/>
      <c r="N888" s="62"/>
      <c r="O888" s="57"/>
      <c r="P888" s="41"/>
      <c r="Q888" s="41"/>
      <c r="R888" s="41"/>
      <c r="S888" s="41"/>
      <c r="T888" s="60"/>
      <c r="U888" s="57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</row>
    <row r="889" customFormat="false" ht="15.75" hidden="false" customHeight="false" outlineLevel="0" collapsed="false">
      <c r="A889" s="23"/>
      <c r="B889" s="41"/>
      <c r="C889" s="57"/>
      <c r="D889" s="57"/>
      <c r="E889" s="58"/>
      <c r="F889" s="59"/>
      <c r="G889" s="57"/>
      <c r="H889" s="57"/>
      <c r="I889" s="59"/>
      <c r="J889" s="57"/>
      <c r="K889" s="57"/>
      <c r="L889" s="57"/>
      <c r="M889" s="58"/>
      <c r="N889" s="62"/>
      <c r="O889" s="57"/>
      <c r="P889" s="41"/>
      <c r="Q889" s="41"/>
      <c r="R889" s="41"/>
      <c r="S889" s="41"/>
      <c r="T889" s="60"/>
      <c r="U889" s="57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</row>
    <row r="890" customFormat="false" ht="15.75" hidden="false" customHeight="false" outlineLevel="0" collapsed="false">
      <c r="A890" s="23"/>
      <c r="B890" s="41"/>
      <c r="C890" s="57"/>
      <c r="D890" s="57"/>
      <c r="E890" s="58"/>
      <c r="F890" s="59"/>
      <c r="G890" s="57"/>
      <c r="H890" s="57"/>
      <c r="I890" s="59"/>
      <c r="J890" s="57"/>
      <c r="K890" s="57"/>
      <c r="L890" s="57"/>
      <c r="M890" s="58"/>
      <c r="N890" s="62"/>
      <c r="O890" s="57"/>
      <c r="P890" s="41"/>
      <c r="Q890" s="41"/>
      <c r="R890" s="41"/>
      <c r="S890" s="41"/>
      <c r="T890" s="60"/>
      <c r="U890" s="57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</row>
    <row r="891" customFormat="false" ht="15.75" hidden="false" customHeight="false" outlineLevel="0" collapsed="false">
      <c r="A891" s="23"/>
      <c r="B891" s="41"/>
      <c r="C891" s="57"/>
      <c r="D891" s="57"/>
      <c r="E891" s="58"/>
      <c r="F891" s="59"/>
      <c r="G891" s="57"/>
      <c r="H891" s="57"/>
      <c r="I891" s="59"/>
      <c r="J891" s="57"/>
      <c r="K891" s="57"/>
      <c r="L891" s="57"/>
      <c r="M891" s="58"/>
      <c r="N891" s="62"/>
      <c r="O891" s="57"/>
      <c r="P891" s="41"/>
      <c r="Q891" s="41"/>
      <c r="R891" s="41"/>
      <c r="S891" s="41"/>
      <c r="T891" s="60"/>
      <c r="U891" s="57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</row>
    <row r="892" customFormat="false" ht="15.75" hidden="false" customHeight="false" outlineLevel="0" collapsed="false">
      <c r="A892" s="23"/>
      <c r="B892" s="41"/>
      <c r="C892" s="57"/>
      <c r="D892" s="57"/>
      <c r="E892" s="58"/>
      <c r="F892" s="59"/>
      <c r="G892" s="57"/>
      <c r="H892" s="57"/>
      <c r="I892" s="59"/>
      <c r="J892" s="57"/>
      <c r="K892" s="57"/>
      <c r="L892" s="57"/>
      <c r="M892" s="58"/>
      <c r="N892" s="62"/>
      <c r="O892" s="57"/>
      <c r="P892" s="41"/>
      <c r="Q892" s="41"/>
      <c r="R892" s="41"/>
      <c r="S892" s="41"/>
      <c r="T892" s="60"/>
      <c r="U892" s="57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</row>
    <row r="893" customFormat="false" ht="15.75" hidden="false" customHeight="false" outlineLevel="0" collapsed="false">
      <c r="A893" s="23"/>
      <c r="B893" s="41"/>
      <c r="C893" s="57"/>
      <c r="D893" s="57"/>
      <c r="E893" s="58"/>
      <c r="F893" s="59"/>
      <c r="G893" s="57"/>
      <c r="H893" s="57"/>
      <c r="I893" s="59"/>
      <c r="J893" s="57"/>
      <c r="K893" s="57"/>
      <c r="L893" s="57"/>
      <c r="M893" s="58"/>
      <c r="N893" s="62"/>
      <c r="O893" s="57"/>
      <c r="P893" s="41"/>
      <c r="Q893" s="41"/>
      <c r="R893" s="41"/>
      <c r="S893" s="41"/>
      <c r="T893" s="60"/>
      <c r="U893" s="57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</row>
    <row r="894" customFormat="false" ht="15.75" hidden="false" customHeight="false" outlineLevel="0" collapsed="false">
      <c r="A894" s="23"/>
      <c r="B894" s="41"/>
      <c r="C894" s="57"/>
      <c r="D894" s="57"/>
      <c r="E894" s="58"/>
      <c r="F894" s="59"/>
      <c r="G894" s="57"/>
      <c r="H894" s="57"/>
      <c r="I894" s="59"/>
      <c r="J894" s="57"/>
      <c r="K894" s="57"/>
      <c r="L894" s="57"/>
      <c r="M894" s="58"/>
      <c r="N894" s="62"/>
      <c r="O894" s="57"/>
      <c r="P894" s="41"/>
      <c r="Q894" s="41"/>
      <c r="R894" s="41"/>
      <c r="S894" s="41"/>
      <c r="T894" s="60"/>
      <c r="U894" s="57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</row>
    <row r="895" customFormat="false" ht="15.75" hidden="false" customHeight="false" outlineLevel="0" collapsed="false">
      <c r="A895" s="23"/>
      <c r="B895" s="41"/>
      <c r="C895" s="57"/>
      <c r="D895" s="57"/>
      <c r="E895" s="58"/>
      <c r="F895" s="59"/>
      <c r="G895" s="57"/>
      <c r="H895" s="57"/>
      <c r="I895" s="59"/>
      <c r="J895" s="57"/>
      <c r="K895" s="57"/>
      <c r="L895" s="57"/>
      <c r="M895" s="58"/>
      <c r="N895" s="62"/>
      <c r="O895" s="57"/>
      <c r="P895" s="41"/>
      <c r="Q895" s="41"/>
      <c r="R895" s="41"/>
      <c r="S895" s="41"/>
      <c r="T895" s="60"/>
      <c r="U895" s="57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</row>
    <row r="896" customFormat="false" ht="15.75" hidden="false" customHeight="false" outlineLevel="0" collapsed="false">
      <c r="A896" s="23"/>
      <c r="B896" s="41"/>
      <c r="C896" s="57"/>
      <c r="D896" s="57"/>
      <c r="E896" s="58"/>
      <c r="F896" s="59"/>
      <c r="G896" s="57"/>
      <c r="H896" s="57"/>
      <c r="I896" s="59"/>
      <c r="J896" s="57"/>
      <c r="K896" s="57"/>
      <c r="L896" s="57"/>
      <c r="M896" s="58"/>
      <c r="N896" s="62"/>
      <c r="O896" s="57"/>
      <c r="P896" s="41"/>
      <c r="Q896" s="41"/>
      <c r="R896" s="41"/>
      <c r="S896" s="41"/>
      <c r="T896" s="60"/>
      <c r="U896" s="57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</row>
    <row r="897" customFormat="false" ht="15.75" hidden="false" customHeight="false" outlineLevel="0" collapsed="false">
      <c r="A897" s="23"/>
      <c r="B897" s="41"/>
      <c r="C897" s="57"/>
      <c r="D897" s="57"/>
      <c r="E897" s="58"/>
      <c r="F897" s="59"/>
      <c r="G897" s="57"/>
      <c r="H897" s="57"/>
      <c r="I897" s="59"/>
      <c r="J897" s="57"/>
      <c r="K897" s="57"/>
      <c r="L897" s="57"/>
      <c r="M897" s="58"/>
      <c r="N897" s="62"/>
      <c r="O897" s="57"/>
      <c r="P897" s="41"/>
      <c r="Q897" s="41"/>
      <c r="R897" s="41"/>
      <c r="S897" s="41"/>
      <c r="T897" s="60"/>
      <c r="U897" s="57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</row>
    <row r="898" customFormat="false" ht="15.75" hidden="false" customHeight="false" outlineLevel="0" collapsed="false">
      <c r="A898" s="23"/>
      <c r="B898" s="41"/>
      <c r="C898" s="57"/>
      <c r="D898" s="57"/>
      <c r="E898" s="58"/>
      <c r="F898" s="59"/>
      <c r="G898" s="57"/>
      <c r="H898" s="57"/>
      <c r="I898" s="59"/>
      <c r="J898" s="57"/>
      <c r="K898" s="57"/>
      <c r="L898" s="57"/>
      <c r="M898" s="58"/>
      <c r="N898" s="62"/>
      <c r="O898" s="57"/>
      <c r="P898" s="41"/>
      <c r="Q898" s="41"/>
      <c r="R898" s="41"/>
      <c r="S898" s="41"/>
      <c r="T898" s="60"/>
      <c r="U898" s="57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</row>
    <row r="899" customFormat="false" ht="15.75" hidden="false" customHeight="false" outlineLevel="0" collapsed="false">
      <c r="A899" s="23"/>
      <c r="B899" s="41"/>
      <c r="C899" s="57"/>
      <c r="D899" s="57"/>
      <c r="E899" s="58"/>
      <c r="F899" s="59"/>
      <c r="G899" s="57"/>
      <c r="H899" s="57"/>
      <c r="I899" s="59"/>
      <c r="J899" s="57"/>
      <c r="K899" s="57"/>
      <c r="L899" s="57"/>
      <c r="M899" s="58"/>
      <c r="N899" s="62"/>
      <c r="O899" s="57"/>
      <c r="P899" s="41"/>
      <c r="Q899" s="41"/>
      <c r="R899" s="41"/>
      <c r="S899" s="41"/>
      <c r="T899" s="60"/>
      <c r="U899" s="57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</row>
    <row r="900" customFormat="false" ht="15.75" hidden="false" customHeight="false" outlineLevel="0" collapsed="false">
      <c r="A900" s="23"/>
      <c r="B900" s="41"/>
      <c r="C900" s="57"/>
      <c r="D900" s="57"/>
      <c r="E900" s="58"/>
      <c r="F900" s="59"/>
      <c r="G900" s="57"/>
      <c r="H900" s="57"/>
      <c r="I900" s="59"/>
      <c r="J900" s="57"/>
      <c r="K900" s="57"/>
      <c r="L900" s="57"/>
      <c r="M900" s="58"/>
      <c r="N900" s="62"/>
      <c r="O900" s="57"/>
      <c r="P900" s="41"/>
      <c r="Q900" s="41"/>
      <c r="R900" s="41"/>
      <c r="S900" s="41"/>
      <c r="T900" s="60"/>
      <c r="U900" s="57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</row>
    <row r="901" customFormat="false" ht="15.75" hidden="false" customHeight="false" outlineLevel="0" collapsed="false">
      <c r="A901" s="23"/>
      <c r="B901" s="41"/>
      <c r="C901" s="57"/>
      <c r="D901" s="57"/>
      <c r="E901" s="58"/>
      <c r="F901" s="59"/>
      <c r="G901" s="57"/>
      <c r="H901" s="57"/>
      <c r="I901" s="59"/>
      <c r="J901" s="57"/>
      <c r="K901" s="57"/>
      <c r="L901" s="57"/>
      <c r="M901" s="58"/>
      <c r="N901" s="62"/>
      <c r="O901" s="57"/>
      <c r="P901" s="41"/>
      <c r="Q901" s="41"/>
      <c r="R901" s="41"/>
      <c r="S901" s="41"/>
      <c r="T901" s="60"/>
      <c r="U901" s="57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</row>
    <row r="902" customFormat="false" ht="15.75" hidden="false" customHeight="false" outlineLevel="0" collapsed="false">
      <c r="A902" s="23"/>
      <c r="B902" s="41"/>
      <c r="C902" s="57"/>
      <c r="D902" s="57"/>
      <c r="E902" s="58"/>
      <c r="F902" s="59"/>
      <c r="G902" s="57"/>
      <c r="H902" s="57"/>
      <c r="I902" s="59"/>
      <c r="J902" s="57"/>
      <c r="K902" s="57"/>
      <c r="L902" s="57"/>
      <c r="M902" s="58"/>
      <c r="N902" s="62"/>
      <c r="O902" s="57"/>
      <c r="P902" s="41"/>
      <c r="Q902" s="41"/>
      <c r="R902" s="41"/>
      <c r="S902" s="41"/>
      <c r="T902" s="60"/>
      <c r="U902" s="57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</row>
    <row r="903" customFormat="false" ht="15.75" hidden="false" customHeight="false" outlineLevel="0" collapsed="false">
      <c r="A903" s="23"/>
      <c r="B903" s="41"/>
      <c r="C903" s="57"/>
      <c r="D903" s="57"/>
      <c r="E903" s="58"/>
      <c r="F903" s="59"/>
      <c r="G903" s="57"/>
      <c r="H903" s="57"/>
      <c r="I903" s="59"/>
      <c r="J903" s="57"/>
      <c r="K903" s="57"/>
      <c r="L903" s="57"/>
      <c r="M903" s="58"/>
      <c r="N903" s="62"/>
      <c r="O903" s="57"/>
      <c r="P903" s="41"/>
      <c r="Q903" s="41"/>
      <c r="R903" s="41"/>
      <c r="S903" s="41"/>
      <c r="T903" s="60"/>
      <c r="U903" s="57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</row>
    <row r="904" customFormat="false" ht="15.75" hidden="false" customHeight="false" outlineLevel="0" collapsed="false">
      <c r="A904" s="23"/>
      <c r="B904" s="41"/>
      <c r="C904" s="57"/>
      <c r="D904" s="57"/>
      <c r="E904" s="58"/>
      <c r="F904" s="59"/>
      <c r="G904" s="57"/>
      <c r="H904" s="57"/>
      <c r="I904" s="59"/>
      <c r="J904" s="57"/>
      <c r="K904" s="57"/>
      <c r="L904" s="57"/>
      <c r="M904" s="58"/>
      <c r="N904" s="62"/>
      <c r="O904" s="57"/>
      <c r="P904" s="41"/>
      <c r="Q904" s="41"/>
      <c r="R904" s="41"/>
      <c r="S904" s="41"/>
      <c r="T904" s="60"/>
      <c r="U904" s="57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</row>
    <row r="905" customFormat="false" ht="15.75" hidden="false" customHeight="false" outlineLevel="0" collapsed="false">
      <c r="A905" s="23"/>
      <c r="B905" s="41"/>
      <c r="C905" s="57"/>
      <c r="D905" s="57"/>
      <c r="E905" s="58"/>
      <c r="F905" s="59"/>
      <c r="G905" s="57"/>
      <c r="H905" s="57"/>
      <c r="I905" s="59"/>
      <c r="J905" s="57"/>
      <c r="K905" s="57"/>
      <c r="L905" s="57"/>
      <c r="M905" s="58"/>
      <c r="N905" s="62"/>
      <c r="O905" s="57"/>
      <c r="P905" s="41"/>
      <c r="Q905" s="41"/>
      <c r="R905" s="41"/>
      <c r="S905" s="41"/>
      <c r="T905" s="60"/>
      <c r="U905" s="57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</row>
    <row r="906" customFormat="false" ht="15.75" hidden="false" customHeight="false" outlineLevel="0" collapsed="false">
      <c r="A906" s="23"/>
      <c r="B906" s="41"/>
      <c r="C906" s="57"/>
      <c r="D906" s="57"/>
      <c r="E906" s="58"/>
      <c r="F906" s="59"/>
      <c r="G906" s="57"/>
      <c r="H906" s="57"/>
      <c r="I906" s="59"/>
      <c r="J906" s="57"/>
      <c r="K906" s="57"/>
      <c r="L906" s="57"/>
      <c r="M906" s="58"/>
      <c r="N906" s="62"/>
      <c r="O906" s="57"/>
      <c r="P906" s="41"/>
      <c r="Q906" s="41"/>
      <c r="R906" s="41"/>
      <c r="S906" s="41"/>
      <c r="T906" s="60"/>
      <c r="U906" s="57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</row>
    <row r="907" customFormat="false" ht="15.75" hidden="false" customHeight="false" outlineLevel="0" collapsed="false">
      <c r="A907" s="23"/>
      <c r="B907" s="41"/>
      <c r="C907" s="57"/>
      <c r="D907" s="57"/>
      <c r="E907" s="58"/>
      <c r="F907" s="59"/>
      <c r="G907" s="57"/>
      <c r="H907" s="57"/>
      <c r="I907" s="59"/>
      <c r="J907" s="57"/>
      <c r="K907" s="57"/>
      <c r="L907" s="57"/>
      <c r="M907" s="58"/>
      <c r="N907" s="62"/>
      <c r="O907" s="57"/>
      <c r="P907" s="41"/>
      <c r="Q907" s="41"/>
      <c r="R907" s="41"/>
      <c r="S907" s="41"/>
      <c r="T907" s="60"/>
      <c r="U907" s="57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</row>
    <row r="908" customFormat="false" ht="15.75" hidden="false" customHeight="false" outlineLevel="0" collapsed="false">
      <c r="A908" s="23"/>
      <c r="B908" s="41"/>
      <c r="C908" s="57"/>
      <c r="D908" s="57"/>
      <c r="E908" s="58"/>
      <c r="F908" s="59"/>
      <c r="G908" s="57"/>
      <c r="H908" s="57"/>
      <c r="I908" s="59"/>
      <c r="J908" s="57"/>
      <c r="K908" s="57"/>
      <c r="L908" s="57"/>
      <c r="M908" s="58"/>
      <c r="N908" s="62"/>
      <c r="O908" s="57"/>
      <c r="P908" s="41"/>
      <c r="Q908" s="41"/>
      <c r="R908" s="41"/>
      <c r="S908" s="41"/>
      <c r="T908" s="60"/>
      <c r="U908" s="57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</row>
    <row r="909" customFormat="false" ht="15.75" hidden="false" customHeight="false" outlineLevel="0" collapsed="false">
      <c r="A909" s="23"/>
      <c r="B909" s="41"/>
      <c r="C909" s="57"/>
      <c r="D909" s="57"/>
      <c r="E909" s="58"/>
      <c r="F909" s="59"/>
      <c r="G909" s="57"/>
      <c r="H909" s="57"/>
      <c r="I909" s="59"/>
      <c r="J909" s="57"/>
      <c r="K909" s="57"/>
      <c r="L909" s="57"/>
      <c r="M909" s="58"/>
      <c r="N909" s="62"/>
      <c r="O909" s="57"/>
      <c r="P909" s="41"/>
      <c r="Q909" s="41"/>
      <c r="R909" s="41"/>
      <c r="S909" s="41"/>
      <c r="T909" s="60"/>
      <c r="U909" s="57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</row>
    <row r="910" customFormat="false" ht="15.75" hidden="false" customHeight="false" outlineLevel="0" collapsed="false">
      <c r="A910" s="23"/>
      <c r="B910" s="41"/>
      <c r="C910" s="57"/>
      <c r="D910" s="57"/>
      <c r="E910" s="58"/>
      <c r="F910" s="59"/>
      <c r="G910" s="57"/>
      <c r="H910" s="57"/>
      <c r="I910" s="59"/>
      <c r="J910" s="57"/>
      <c r="K910" s="57"/>
      <c r="L910" s="57"/>
      <c r="M910" s="58"/>
      <c r="N910" s="62"/>
      <c r="O910" s="57"/>
      <c r="P910" s="41"/>
      <c r="Q910" s="41"/>
      <c r="R910" s="41"/>
      <c r="S910" s="41"/>
      <c r="T910" s="60"/>
      <c r="U910" s="57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</row>
    <row r="911" customFormat="false" ht="15.75" hidden="false" customHeight="false" outlineLevel="0" collapsed="false">
      <c r="A911" s="23"/>
      <c r="B911" s="41"/>
      <c r="C911" s="57"/>
      <c r="D911" s="57"/>
      <c r="E911" s="58"/>
      <c r="F911" s="59"/>
      <c r="G911" s="57"/>
      <c r="H911" s="57"/>
      <c r="I911" s="59"/>
      <c r="J911" s="57"/>
      <c r="K911" s="57"/>
      <c r="L911" s="57"/>
      <c r="M911" s="58"/>
      <c r="N911" s="62"/>
      <c r="O911" s="57"/>
      <c r="P911" s="41"/>
      <c r="Q911" s="41"/>
      <c r="R911" s="41"/>
      <c r="S911" s="41"/>
      <c r="T911" s="60"/>
      <c r="U911" s="57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</row>
    <row r="912" customFormat="false" ht="15.75" hidden="false" customHeight="false" outlineLevel="0" collapsed="false">
      <c r="A912" s="23"/>
      <c r="B912" s="41"/>
      <c r="C912" s="57"/>
      <c r="D912" s="57"/>
      <c r="E912" s="58"/>
      <c r="F912" s="59"/>
      <c r="G912" s="57"/>
      <c r="H912" s="57"/>
      <c r="I912" s="59"/>
      <c r="J912" s="57"/>
      <c r="K912" s="57"/>
      <c r="L912" s="57"/>
      <c r="M912" s="58"/>
      <c r="N912" s="62"/>
      <c r="O912" s="57"/>
      <c r="P912" s="41"/>
      <c r="Q912" s="41"/>
      <c r="R912" s="41"/>
      <c r="S912" s="41"/>
      <c r="T912" s="60"/>
      <c r="U912" s="57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</row>
    <row r="913" customFormat="false" ht="15.75" hidden="false" customHeight="false" outlineLevel="0" collapsed="false">
      <c r="A913" s="23"/>
      <c r="B913" s="41"/>
      <c r="C913" s="57"/>
      <c r="D913" s="57"/>
      <c r="E913" s="58"/>
      <c r="F913" s="59"/>
      <c r="G913" s="57"/>
      <c r="H913" s="57"/>
      <c r="I913" s="59"/>
      <c r="J913" s="57"/>
      <c r="K913" s="57"/>
      <c r="L913" s="57"/>
      <c r="M913" s="58"/>
      <c r="N913" s="62"/>
      <c r="O913" s="57"/>
      <c r="P913" s="41"/>
      <c r="Q913" s="41"/>
      <c r="R913" s="41"/>
      <c r="S913" s="41"/>
      <c r="T913" s="60"/>
      <c r="U913" s="57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</row>
    <row r="914" customFormat="false" ht="15.75" hidden="false" customHeight="false" outlineLevel="0" collapsed="false">
      <c r="A914" s="23"/>
      <c r="B914" s="41"/>
      <c r="C914" s="57"/>
      <c r="D914" s="57"/>
      <c r="E914" s="58"/>
      <c r="F914" s="59"/>
      <c r="G914" s="57"/>
      <c r="H914" s="57"/>
      <c r="I914" s="59"/>
      <c r="J914" s="57"/>
      <c r="K914" s="57"/>
      <c r="L914" s="57"/>
      <c r="M914" s="58"/>
      <c r="N914" s="62"/>
      <c r="O914" s="57"/>
      <c r="P914" s="41"/>
      <c r="Q914" s="41"/>
      <c r="R914" s="41"/>
      <c r="S914" s="41"/>
      <c r="T914" s="60"/>
      <c r="U914" s="57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</row>
    <row r="915" customFormat="false" ht="15.75" hidden="false" customHeight="false" outlineLevel="0" collapsed="false">
      <c r="A915" s="23"/>
      <c r="B915" s="41"/>
      <c r="C915" s="57"/>
      <c r="D915" s="57"/>
      <c r="E915" s="58"/>
      <c r="F915" s="59"/>
      <c r="G915" s="57"/>
      <c r="H915" s="57"/>
      <c r="I915" s="59"/>
      <c r="J915" s="57"/>
      <c r="K915" s="57"/>
      <c r="L915" s="57"/>
      <c r="M915" s="58"/>
      <c r="N915" s="62"/>
      <c r="O915" s="57"/>
      <c r="P915" s="41"/>
      <c r="Q915" s="41"/>
      <c r="R915" s="41"/>
      <c r="S915" s="41"/>
      <c r="T915" s="60"/>
      <c r="U915" s="57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</row>
    <row r="916" customFormat="false" ht="15.75" hidden="false" customHeight="false" outlineLevel="0" collapsed="false">
      <c r="A916" s="23"/>
      <c r="B916" s="41"/>
      <c r="C916" s="57"/>
      <c r="D916" s="57"/>
      <c r="E916" s="58"/>
      <c r="F916" s="59"/>
      <c r="G916" s="57"/>
      <c r="H916" s="57"/>
      <c r="I916" s="59"/>
      <c r="J916" s="57"/>
      <c r="K916" s="57"/>
      <c r="L916" s="57"/>
      <c r="M916" s="58"/>
      <c r="N916" s="62"/>
      <c r="O916" s="57"/>
      <c r="P916" s="41"/>
      <c r="Q916" s="41"/>
      <c r="R916" s="41"/>
      <c r="S916" s="41"/>
      <c r="T916" s="60"/>
      <c r="U916" s="57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</row>
    <row r="917" customFormat="false" ht="15.75" hidden="false" customHeight="false" outlineLevel="0" collapsed="false">
      <c r="A917" s="23"/>
      <c r="B917" s="41"/>
      <c r="C917" s="57"/>
      <c r="D917" s="57"/>
      <c r="E917" s="58"/>
      <c r="F917" s="59"/>
      <c r="G917" s="57"/>
      <c r="H917" s="57"/>
      <c r="I917" s="59"/>
      <c r="J917" s="57"/>
      <c r="K917" s="57"/>
      <c r="L917" s="57"/>
      <c r="M917" s="58"/>
      <c r="N917" s="62"/>
      <c r="O917" s="57"/>
      <c r="P917" s="41"/>
      <c r="Q917" s="41"/>
      <c r="R917" s="41"/>
      <c r="S917" s="41"/>
      <c r="T917" s="60"/>
      <c r="U917" s="57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</row>
    <row r="918" customFormat="false" ht="15.75" hidden="false" customHeight="false" outlineLevel="0" collapsed="false">
      <c r="A918" s="23"/>
      <c r="B918" s="41"/>
      <c r="C918" s="57"/>
      <c r="D918" s="57"/>
      <c r="E918" s="58"/>
      <c r="F918" s="59"/>
      <c r="G918" s="57"/>
      <c r="H918" s="57"/>
      <c r="I918" s="59"/>
      <c r="J918" s="57"/>
      <c r="K918" s="57"/>
      <c r="L918" s="57"/>
      <c r="M918" s="58"/>
      <c r="N918" s="62"/>
      <c r="O918" s="57"/>
      <c r="P918" s="41"/>
      <c r="Q918" s="41"/>
      <c r="R918" s="41"/>
      <c r="S918" s="41"/>
      <c r="T918" s="60"/>
      <c r="U918" s="57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</row>
    <row r="919" customFormat="false" ht="15.75" hidden="false" customHeight="false" outlineLevel="0" collapsed="false">
      <c r="A919" s="23"/>
      <c r="B919" s="41"/>
      <c r="C919" s="57"/>
      <c r="D919" s="57"/>
      <c r="E919" s="58"/>
      <c r="F919" s="59"/>
      <c r="G919" s="57"/>
      <c r="H919" s="57"/>
      <c r="I919" s="59"/>
      <c r="J919" s="57"/>
      <c r="K919" s="57"/>
      <c r="L919" s="57"/>
      <c r="M919" s="58"/>
      <c r="N919" s="62"/>
      <c r="O919" s="57"/>
      <c r="P919" s="41"/>
      <c r="Q919" s="41"/>
      <c r="R919" s="41"/>
      <c r="S919" s="41"/>
      <c r="T919" s="60"/>
      <c r="U919" s="57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</row>
    <row r="920" customFormat="false" ht="15.75" hidden="false" customHeight="false" outlineLevel="0" collapsed="false">
      <c r="A920" s="23"/>
      <c r="B920" s="41"/>
      <c r="C920" s="57"/>
      <c r="D920" s="57"/>
      <c r="E920" s="58"/>
      <c r="F920" s="59"/>
      <c r="G920" s="57"/>
      <c r="H920" s="57"/>
      <c r="I920" s="59"/>
      <c r="J920" s="57"/>
      <c r="K920" s="57"/>
      <c r="L920" s="57"/>
      <c r="M920" s="58"/>
      <c r="N920" s="62"/>
      <c r="O920" s="57"/>
      <c r="P920" s="41"/>
      <c r="Q920" s="41"/>
      <c r="R920" s="41"/>
      <c r="S920" s="41"/>
      <c r="T920" s="60"/>
      <c r="U920" s="57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</row>
    <row r="921" customFormat="false" ht="15.75" hidden="false" customHeight="false" outlineLevel="0" collapsed="false">
      <c r="A921" s="23"/>
      <c r="B921" s="41"/>
      <c r="C921" s="57"/>
      <c r="D921" s="57"/>
      <c r="E921" s="58"/>
      <c r="F921" s="59"/>
      <c r="G921" s="57"/>
      <c r="H921" s="57"/>
      <c r="I921" s="59"/>
      <c r="J921" s="57"/>
      <c r="K921" s="57"/>
      <c r="L921" s="57"/>
      <c r="M921" s="58"/>
      <c r="N921" s="62"/>
      <c r="O921" s="57"/>
      <c r="P921" s="41"/>
      <c r="Q921" s="41"/>
      <c r="R921" s="41"/>
      <c r="S921" s="41"/>
      <c r="T921" s="60"/>
      <c r="U921" s="57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</row>
    <row r="922" customFormat="false" ht="15.75" hidden="false" customHeight="false" outlineLevel="0" collapsed="false">
      <c r="A922" s="23"/>
      <c r="B922" s="41"/>
      <c r="C922" s="57"/>
      <c r="D922" s="57"/>
      <c r="E922" s="58"/>
      <c r="F922" s="59"/>
      <c r="G922" s="57"/>
      <c r="H922" s="57"/>
      <c r="I922" s="59"/>
      <c r="J922" s="57"/>
      <c r="K922" s="57"/>
      <c r="L922" s="57"/>
      <c r="M922" s="58"/>
      <c r="N922" s="62"/>
      <c r="O922" s="57"/>
      <c r="P922" s="41"/>
      <c r="Q922" s="41"/>
      <c r="R922" s="41"/>
      <c r="S922" s="41"/>
      <c r="T922" s="60"/>
      <c r="U922" s="57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</row>
    <row r="923" customFormat="false" ht="15.75" hidden="false" customHeight="false" outlineLevel="0" collapsed="false">
      <c r="A923" s="23"/>
      <c r="B923" s="41"/>
      <c r="C923" s="57"/>
      <c r="D923" s="57"/>
      <c r="E923" s="58"/>
      <c r="F923" s="59"/>
      <c r="G923" s="57"/>
      <c r="H923" s="57"/>
      <c r="I923" s="59"/>
      <c r="J923" s="57"/>
      <c r="K923" s="57"/>
      <c r="L923" s="57"/>
      <c r="M923" s="58"/>
      <c r="N923" s="62"/>
      <c r="O923" s="57"/>
      <c r="P923" s="41"/>
      <c r="Q923" s="41"/>
      <c r="R923" s="41"/>
      <c r="S923" s="41"/>
      <c r="T923" s="60"/>
      <c r="U923" s="57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</row>
    <row r="924" customFormat="false" ht="15.75" hidden="false" customHeight="false" outlineLevel="0" collapsed="false">
      <c r="A924" s="23"/>
      <c r="B924" s="41"/>
      <c r="C924" s="57"/>
      <c r="D924" s="57"/>
      <c r="E924" s="58"/>
      <c r="F924" s="59"/>
      <c r="G924" s="57"/>
      <c r="H924" s="57"/>
      <c r="I924" s="59"/>
      <c r="J924" s="57"/>
      <c r="K924" s="57"/>
      <c r="L924" s="57"/>
      <c r="M924" s="58"/>
      <c r="N924" s="62"/>
      <c r="O924" s="57"/>
      <c r="P924" s="41"/>
      <c r="Q924" s="41"/>
      <c r="R924" s="41"/>
      <c r="S924" s="41"/>
      <c r="T924" s="60"/>
      <c r="U924" s="57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</row>
    <row r="925" customFormat="false" ht="15.75" hidden="false" customHeight="false" outlineLevel="0" collapsed="false">
      <c r="A925" s="23"/>
      <c r="B925" s="41"/>
      <c r="C925" s="57"/>
      <c r="D925" s="57"/>
      <c r="E925" s="58"/>
      <c r="F925" s="59"/>
      <c r="G925" s="57"/>
      <c r="H925" s="57"/>
      <c r="I925" s="59"/>
      <c r="J925" s="57"/>
      <c r="K925" s="57"/>
      <c r="L925" s="57"/>
      <c r="M925" s="58"/>
      <c r="N925" s="62"/>
      <c r="O925" s="57"/>
      <c r="P925" s="41"/>
      <c r="Q925" s="41"/>
      <c r="R925" s="41"/>
      <c r="S925" s="41"/>
      <c r="T925" s="60"/>
      <c r="U925" s="57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</row>
    <row r="926" customFormat="false" ht="15.75" hidden="false" customHeight="false" outlineLevel="0" collapsed="false">
      <c r="A926" s="23"/>
      <c r="B926" s="41"/>
      <c r="C926" s="57"/>
      <c r="D926" s="57"/>
      <c r="E926" s="58"/>
      <c r="F926" s="59"/>
      <c r="G926" s="57"/>
      <c r="H926" s="57"/>
      <c r="I926" s="59"/>
      <c r="J926" s="57"/>
      <c r="K926" s="57"/>
      <c r="L926" s="57"/>
      <c r="M926" s="58"/>
      <c r="N926" s="62"/>
      <c r="O926" s="57"/>
      <c r="P926" s="41"/>
      <c r="Q926" s="41"/>
      <c r="R926" s="41"/>
      <c r="S926" s="41"/>
      <c r="T926" s="60"/>
      <c r="U926" s="57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</row>
    <row r="927" customFormat="false" ht="15.75" hidden="false" customHeight="false" outlineLevel="0" collapsed="false">
      <c r="A927" s="23"/>
      <c r="B927" s="41"/>
      <c r="C927" s="57"/>
      <c r="D927" s="57"/>
      <c r="E927" s="58"/>
      <c r="F927" s="59"/>
      <c r="G927" s="57"/>
      <c r="H927" s="57"/>
      <c r="I927" s="59"/>
      <c r="J927" s="57"/>
      <c r="K927" s="57"/>
      <c r="L927" s="57"/>
      <c r="M927" s="58"/>
      <c r="N927" s="62"/>
      <c r="O927" s="57"/>
      <c r="P927" s="41"/>
      <c r="Q927" s="41"/>
      <c r="R927" s="41"/>
      <c r="S927" s="41"/>
      <c r="T927" s="60"/>
      <c r="U927" s="57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</row>
    <row r="928" customFormat="false" ht="15.75" hidden="false" customHeight="false" outlineLevel="0" collapsed="false">
      <c r="A928" s="23"/>
      <c r="B928" s="41"/>
      <c r="C928" s="57"/>
      <c r="D928" s="57"/>
      <c r="E928" s="58"/>
      <c r="F928" s="59"/>
      <c r="G928" s="57"/>
      <c r="H928" s="57"/>
      <c r="I928" s="59"/>
      <c r="J928" s="57"/>
      <c r="K928" s="57"/>
      <c r="L928" s="57"/>
      <c r="M928" s="58"/>
      <c r="N928" s="62"/>
      <c r="O928" s="57"/>
      <c r="P928" s="41"/>
      <c r="Q928" s="41"/>
      <c r="R928" s="41"/>
      <c r="S928" s="41"/>
      <c r="T928" s="60"/>
      <c r="U928" s="57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</row>
    <row r="929" customFormat="false" ht="15.75" hidden="false" customHeight="false" outlineLevel="0" collapsed="false">
      <c r="A929" s="23"/>
      <c r="B929" s="41"/>
      <c r="C929" s="57"/>
      <c r="D929" s="57"/>
      <c r="E929" s="58"/>
      <c r="F929" s="59"/>
      <c r="G929" s="57"/>
      <c r="H929" s="57"/>
      <c r="I929" s="59"/>
      <c r="J929" s="57"/>
      <c r="K929" s="57"/>
      <c r="L929" s="57"/>
      <c r="M929" s="58"/>
      <c r="N929" s="62"/>
      <c r="O929" s="57"/>
      <c r="P929" s="41"/>
      <c r="Q929" s="41"/>
      <c r="R929" s="41"/>
      <c r="S929" s="41"/>
      <c r="T929" s="60"/>
      <c r="U929" s="57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</row>
    <row r="930" customFormat="false" ht="15.75" hidden="false" customHeight="false" outlineLevel="0" collapsed="false">
      <c r="A930" s="23"/>
      <c r="B930" s="41"/>
      <c r="C930" s="57"/>
      <c r="D930" s="57"/>
      <c r="E930" s="58"/>
      <c r="F930" s="59"/>
      <c r="G930" s="57"/>
      <c r="H930" s="57"/>
      <c r="I930" s="59"/>
      <c r="J930" s="57"/>
      <c r="K930" s="57"/>
      <c r="L930" s="57"/>
      <c r="M930" s="58"/>
      <c r="N930" s="62"/>
      <c r="O930" s="57"/>
      <c r="P930" s="41"/>
      <c r="Q930" s="41"/>
      <c r="R930" s="41"/>
      <c r="S930" s="41"/>
      <c r="T930" s="60"/>
      <c r="U930" s="57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</row>
    <row r="931" customFormat="false" ht="15.75" hidden="false" customHeight="false" outlineLevel="0" collapsed="false">
      <c r="A931" s="23"/>
      <c r="B931" s="41"/>
      <c r="C931" s="57"/>
      <c r="D931" s="57"/>
      <c r="E931" s="58"/>
      <c r="F931" s="59"/>
      <c r="G931" s="57"/>
      <c r="H931" s="57"/>
      <c r="I931" s="59"/>
      <c r="J931" s="57"/>
      <c r="K931" s="57"/>
      <c r="L931" s="57"/>
      <c r="M931" s="58"/>
      <c r="N931" s="62"/>
      <c r="O931" s="57"/>
      <c r="P931" s="41"/>
      <c r="Q931" s="41"/>
      <c r="R931" s="41"/>
      <c r="S931" s="41"/>
      <c r="T931" s="60"/>
      <c r="U931" s="57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</row>
    <row r="932" customFormat="false" ht="15.75" hidden="false" customHeight="false" outlineLevel="0" collapsed="false">
      <c r="A932" s="23"/>
      <c r="B932" s="41"/>
      <c r="C932" s="57"/>
      <c r="D932" s="57"/>
      <c r="E932" s="58"/>
      <c r="F932" s="59"/>
      <c r="G932" s="57"/>
      <c r="H932" s="57"/>
      <c r="I932" s="59"/>
      <c r="J932" s="57"/>
      <c r="K932" s="57"/>
      <c r="L932" s="57"/>
      <c r="M932" s="58"/>
      <c r="N932" s="62"/>
      <c r="O932" s="57"/>
      <c r="P932" s="41"/>
      <c r="Q932" s="41"/>
      <c r="R932" s="41"/>
      <c r="S932" s="41"/>
      <c r="T932" s="60"/>
      <c r="U932" s="57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</row>
    <row r="933" customFormat="false" ht="15.75" hidden="false" customHeight="false" outlineLevel="0" collapsed="false">
      <c r="A933" s="23"/>
      <c r="B933" s="41"/>
      <c r="C933" s="57"/>
      <c r="D933" s="57"/>
      <c r="E933" s="58"/>
      <c r="F933" s="59"/>
      <c r="G933" s="57"/>
      <c r="H933" s="57"/>
      <c r="I933" s="59"/>
      <c r="J933" s="57"/>
      <c r="K933" s="57"/>
      <c r="L933" s="57"/>
      <c r="M933" s="58"/>
      <c r="N933" s="62"/>
      <c r="O933" s="57"/>
      <c r="P933" s="41"/>
      <c r="Q933" s="41"/>
      <c r="R933" s="41"/>
      <c r="S933" s="41"/>
      <c r="T933" s="60"/>
      <c r="U933" s="57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</row>
    <row r="934" customFormat="false" ht="15.75" hidden="false" customHeight="false" outlineLevel="0" collapsed="false">
      <c r="A934" s="23"/>
      <c r="B934" s="41"/>
      <c r="C934" s="57"/>
      <c r="D934" s="57"/>
      <c r="E934" s="58"/>
      <c r="F934" s="59"/>
      <c r="G934" s="57"/>
      <c r="H934" s="57"/>
      <c r="I934" s="59"/>
      <c r="J934" s="57"/>
      <c r="K934" s="57"/>
      <c r="L934" s="57"/>
      <c r="M934" s="58"/>
      <c r="N934" s="62"/>
      <c r="O934" s="57"/>
      <c r="P934" s="41"/>
      <c r="Q934" s="41"/>
      <c r="R934" s="41"/>
      <c r="S934" s="41"/>
      <c r="T934" s="60"/>
      <c r="U934" s="57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</row>
    <row r="935" customFormat="false" ht="15.75" hidden="false" customHeight="false" outlineLevel="0" collapsed="false">
      <c r="A935" s="23"/>
      <c r="B935" s="41"/>
      <c r="C935" s="57"/>
      <c r="D935" s="57"/>
      <c r="E935" s="58"/>
      <c r="F935" s="59"/>
      <c r="G935" s="57"/>
      <c r="H935" s="57"/>
      <c r="I935" s="59"/>
      <c r="J935" s="57"/>
      <c r="K935" s="57"/>
      <c r="L935" s="57"/>
      <c r="M935" s="58"/>
      <c r="N935" s="62"/>
      <c r="O935" s="57"/>
      <c r="P935" s="41"/>
      <c r="Q935" s="41"/>
      <c r="R935" s="41"/>
      <c r="S935" s="41"/>
      <c r="T935" s="60"/>
      <c r="U935" s="57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</row>
    <row r="936" customFormat="false" ht="15.75" hidden="false" customHeight="false" outlineLevel="0" collapsed="false">
      <c r="A936" s="23"/>
      <c r="B936" s="41"/>
      <c r="C936" s="57"/>
      <c r="D936" s="57"/>
      <c r="E936" s="58"/>
      <c r="F936" s="59"/>
      <c r="G936" s="57"/>
      <c r="H936" s="57"/>
      <c r="I936" s="59"/>
      <c r="J936" s="57"/>
      <c r="K936" s="57"/>
      <c r="L936" s="57"/>
      <c r="M936" s="58"/>
      <c r="N936" s="62"/>
      <c r="O936" s="57"/>
      <c r="P936" s="41"/>
      <c r="Q936" s="41"/>
      <c r="R936" s="41"/>
      <c r="S936" s="41"/>
      <c r="T936" s="60"/>
      <c r="U936" s="57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</row>
    <row r="937" customFormat="false" ht="15.75" hidden="false" customHeight="false" outlineLevel="0" collapsed="false">
      <c r="A937" s="23"/>
      <c r="B937" s="41"/>
      <c r="C937" s="57"/>
      <c r="D937" s="57"/>
      <c r="E937" s="58"/>
      <c r="F937" s="59"/>
      <c r="G937" s="57"/>
      <c r="H937" s="57"/>
      <c r="I937" s="59"/>
      <c r="J937" s="57"/>
      <c r="K937" s="57"/>
      <c r="L937" s="57"/>
      <c r="M937" s="58"/>
      <c r="N937" s="62"/>
      <c r="O937" s="57"/>
      <c r="P937" s="41"/>
      <c r="Q937" s="41"/>
      <c r="R937" s="41"/>
      <c r="S937" s="41"/>
      <c r="T937" s="60"/>
      <c r="U937" s="57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</row>
    <row r="938" customFormat="false" ht="15.75" hidden="false" customHeight="false" outlineLevel="0" collapsed="false">
      <c r="A938" s="23"/>
      <c r="B938" s="41"/>
      <c r="C938" s="57"/>
      <c r="D938" s="57"/>
      <c r="E938" s="58"/>
      <c r="F938" s="59"/>
      <c r="G938" s="57"/>
      <c r="H938" s="57"/>
      <c r="I938" s="59"/>
      <c r="J938" s="57"/>
      <c r="K938" s="57"/>
      <c r="L938" s="57"/>
      <c r="M938" s="58"/>
      <c r="N938" s="62"/>
      <c r="O938" s="57"/>
      <c r="P938" s="41"/>
      <c r="Q938" s="41"/>
      <c r="R938" s="41"/>
      <c r="S938" s="41"/>
      <c r="T938" s="60"/>
      <c r="U938" s="57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</row>
    <row r="939" customFormat="false" ht="15.75" hidden="false" customHeight="false" outlineLevel="0" collapsed="false">
      <c r="A939" s="23"/>
      <c r="B939" s="41"/>
      <c r="C939" s="57"/>
      <c r="D939" s="57"/>
      <c r="E939" s="58"/>
      <c r="F939" s="59"/>
      <c r="G939" s="57"/>
      <c r="H939" s="57"/>
      <c r="I939" s="59"/>
      <c r="J939" s="57"/>
      <c r="K939" s="57"/>
      <c r="L939" s="57"/>
      <c r="M939" s="58"/>
      <c r="N939" s="62"/>
      <c r="O939" s="57"/>
      <c r="P939" s="41"/>
      <c r="Q939" s="41"/>
      <c r="R939" s="41"/>
      <c r="S939" s="41"/>
      <c r="T939" s="60"/>
      <c r="U939" s="57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</row>
    <row r="940" customFormat="false" ht="15.75" hidden="false" customHeight="false" outlineLevel="0" collapsed="false">
      <c r="A940" s="23"/>
      <c r="B940" s="41"/>
      <c r="C940" s="57"/>
      <c r="D940" s="57"/>
      <c r="E940" s="58"/>
      <c r="F940" s="59"/>
      <c r="G940" s="57"/>
      <c r="H940" s="57"/>
      <c r="I940" s="59"/>
      <c r="J940" s="57"/>
      <c r="K940" s="57"/>
      <c r="L940" s="57"/>
      <c r="M940" s="58"/>
      <c r="N940" s="62"/>
      <c r="O940" s="57"/>
      <c r="P940" s="41"/>
      <c r="Q940" s="41"/>
      <c r="R940" s="41"/>
      <c r="S940" s="41"/>
      <c r="T940" s="60"/>
      <c r="U940" s="57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</row>
    <row r="941" customFormat="false" ht="15.75" hidden="false" customHeight="false" outlineLevel="0" collapsed="false">
      <c r="A941" s="23"/>
      <c r="B941" s="41"/>
      <c r="C941" s="57"/>
      <c r="D941" s="57"/>
      <c r="E941" s="58"/>
      <c r="F941" s="59"/>
      <c r="G941" s="57"/>
      <c r="H941" s="57"/>
      <c r="I941" s="59"/>
      <c r="J941" s="57"/>
      <c r="K941" s="57"/>
      <c r="L941" s="57"/>
      <c r="M941" s="58"/>
      <c r="N941" s="62"/>
      <c r="O941" s="57"/>
      <c r="P941" s="41"/>
      <c r="Q941" s="41"/>
      <c r="R941" s="41"/>
      <c r="S941" s="41"/>
      <c r="T941" s="60"/>
      <c r="U941" s="57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</row>
    <row r="942" customFormat="false" ht="15.75" hidden="false" customHeight="false" outlineLevel="0" collapsed="false">
      <c r="A942" s="23"/>
      <c r="B942" s="41"/>
      <c r="C942" s="57"/>
      <c r="D942" s="57"/>
      <c r="E942" s="58"/>
      <c r="F942" s="59"/>
      <c r="G942" s="57"/>
      <c r="H942" s="57"/>
      <c r="I942" s="59"/>
      <c r="J942" s="57"/>
      <c r="K942" s="57"/>
      <c r="L942" s="57"/>
      <c r="M942" s="58"/>
      <c r="N942" s="62"/>
      <c r="O942" s="57"/>
      <c r="P942" s="41"/>
      <c r="Q942" s="41"/>
      <c r="R942" s="41"/>
      <c r="S942" s="41"/>
      <c r="T942" s="60"/>
      <c r="U942" s="57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</row>
    <row r="943" customFormat="false" ht="15.75" hidden="false" customHeight="false" outlineLevel="0" collapsed="false">
      <c r="A943" s="23"/>
      <c r="B943" s="41"/>
      <c r="C943" s="57"/>
      <c r="D943" s="57"/>
      <c r="E943" s="58"/>
      <c r="F943" s="59"/>
      <c r="G943" s="57"/>
      <c r="H943" s="57"/>
      <c r="I943" s="59"/>
      <c r="J943" s="57"/>
      <c r="K943" s="57"/>
      <c r="L943" s="57"/>
      <c r="M943" s="58"/>
      <c r="N943" s="62"/>
      <c r="O943" s="57"/>
      <c r="P943" s="41"/>
      <c r="Q943" s="41"/>
      <c r="R943" s="41"/>
      <c r="S943" s="41"/>
      <c r="T943" s="60"/>
      <c r="U943" s="57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</row>
    <row r="944" customFormat="false" ht="15.75" hidden="false" customHeight="false" outlineLevel="0" collapsed="false">
      <c r="A944" s="23"/>
      <c r="B944" s="41"/>
      <c r="C944" s="57"/>
      <c r="D944" s="57"/>
      <c r="E944" s="58"/>
      <c r="F944" s="59"/>
      <c r="G944" s="57"/>
      <c r="H944" s="57"/>
      <c r="I944" s="59"/>
      <c r="J944" s="57"/>
      <c r="K944" s="57"/>
      <c r="L944" s="57"/>
      <c r="M944" s="58"/>
      <c r="N944" s="62"/>
      <c r="O944" s="57"/>
      <c r="P944" s="41"/>
      <c r="Q944" s="41"/>
      <c r="R944" s="41"/>
      <c r="S944" s="41"/>
      <c r="T944" s="60"/>
      <c r="U944" s="57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</row>
    <row r="945" customFormat="false" ht="15.75" hidden="false" customHeight="false" outlineLevel="0" collapsed="false">
      <c r="A945" s="23"/>
      <c r="B945" s="41"/>
      <c r="C945" s="57"/>
      <c r="D945" s="57"/>
      <c r="E945" s="58"/>
      <c r="F945" s="59"/>
      <c r="G945" s="57"/>
      <c r="H945" s="57"/>
      <c r="I945" s="59"/>
      <c r="J945" s="57"/>
      <c r="K945" s="57"/>
      <c r="L945" s="57"/>
      <c r="M945" s="58"/>
      <c r="N945" s="62"/>
      <c r="O945" s="57"/>
      <c r="P945" s="41"/>
      <c r="Q945" s="41"/>
      <c r="R945" s="41"/>
      <c r="S945" s="41"/>
      <c r="T945" s="60"/>
      <c r="U945" s="57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</row>
    <row r="946" customFormat="false" ht="15.75" hidden="false" customHeight="false" outlineLevel="0" collapsed="false">
      <c r="A946" s="23"/>
      <c r="B946" s="41"/>
      <c r="C946" s="57"/>
      <c r="D946" s="57"/>
      <c r="E946" s="58"/>
      <c r="F946" s="59"/>
      <c r="G946" s="57"/>
      <c r="H946" s="57"/>
      <c r="I946" s="59"/>
      <c r="J946" s="57"/>
      <c r="K946" s="57"/>
      <c r="L946" s="57"/>
      <c r="M946" s="58"/>
      <c r="N946" s="62"/>
      <c r="O946" s="57"/>
      <c r="P946" s="41"/>
      <c r="Q946" s="41"/>
      <c r="R946" s="41"/>
      <c r="S946" s="41"/>
      <c r="T946" s="60"/>
      <c r="U946" s="57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</row>
    <row r="947" customFormat="false" ht="15.75" hidden="false" customHeight="false" outlineLevel="0" collapsed="false">
      <c r="A947" s="23"/>
      <c r="B947" s="41"/>
      <c r="C947" s="57"/>
      <c r="D947" s="57"/>
      <c r="E947" s="58"/>
      <c r="F947" s="59"/>
      <c r="G947" s="57"/>
      <c r="H947" s="57"/>
      <c r="I947" s="59"/>
      <c r="J947" s="57"/>
      <c r="K947" s="57"/>
      <c r="L947" s="57"/>
      <c r="M947" s="58"/>
      <c r="N947" s="62"/>
      <c r="O947" s="57"/>
      <c r="P947" s="41"/>
      <c r="Q947" s="41"/>
      <c r="R947" s="41"/>
      <c r="S947" s="41"/>
      <c r="T947" s="60"/>
      <c r="U947" s="57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</row>
    <row r="948" customFormat="false" ht="15.75" hidden="false" customHeight="false" outlineLevel="0" collapsed="false">
      <c r="A948" s="23"/>
      <c r="B948" s="41"/>
      <c r="C948" s="57"/>
      <c r="D948" s="57"/>
      <c r="E948" s="58"/>
      <c r="F948" s="59"/>
      <c r="G948" s="57"/>
      <c r="H948" s="57"/>
      <c r="I948" s="59"/>
      <c r="J948" s="57"/>
      <c r="K948" s="57"/>
      <c r="L948" s="57"/>
      <c r="M948" s="58"/>
      <c r="N948" s="62"/>
      <c r="O948" s="57"/>
      <c r="P948" s="41"/>
      <c r="Q948" s="41"/>
      <c r="R948" s="41"/>
      <c r="S948" s="41"/>
      <c r="T948" s="60"/>
      <c r="U948" s="57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</row>
    <row r="949" customFormat="false" ht="15.75" hidden="false" customHeight="false" outlineLevel="0" collapsed="false">
      <c r="A949" s="23"/>
      <c r="B949" s="41"/>
      <c r="C949" s="57"/>
      <c r="D949" s="57"/>
      <c r="E949" s="58"/>
      <c r="F949" s="59"/>
      <c r="G949" s="57"/>
      <c r="H949" s="57"/>
      <c r="I949" s="59"/>
      <c r="J949" s="57"/>
      <c r="K949" s="57"/>
      <c r="L949" s="57"/>
      <c r="M949" s="58"/>
      <c r="N949" s="62"/>
      <c r="O949" s="57"/>
      <c r="P949" s="41"/>
      <c r="Q949" s="41"/>
      <c r="R949" s="41"/>
      <c r="S949" s="41"/>
      <c r="T949" s="60"/>
      <c r="U949" s="57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</row>
    <row r="950" customFormat="false" ht="15.75" hidden="false" customHeight="false" outlineLevel="0" collapsed="false">
      <c r="A950" s="23"/>
      <c r="B950" s="41"/>
      <c r="C950" s="57"/>
      <c r="D950" s="57"/>
      <c r="E950" s="58"/>
      <c r="F950" s="59"/>
      <c r="G950" s="57"/>
      <c r="H950" s="57"/>
      <c r="I950" s="59"/>
      <c r="J950" s="57"/>
      <c r="K950" s="57"/>
      <c r="L950" s="57"/>
      <c r="M950" s="58"/>
      <c r="N950" s="62"/>
      <c r="O950" s="57"/>
      <c r="P950" s="41"/>
      <c r="Q950" s="41"/>
      <c r="R950" s="41"/>
      <c r="S950" s="41"/>
      <c r="T950" s="60"/>
      <c r="U950" s="57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</row>
    <row r="951" customFormat="false" ht="15.75" hidden="false" customHeight="false" outlineLevel="0" collapsed="false">
      <c r="A951" s="23"/>
      <c r="B951" s="41"/>
      <c r="C951" s="57"/>
      <c r="D951" s="57"/>
      <c r="E951" s="58"/>
      <c r="F951" s="59"/>
      <c r="G951" s="57"/>
      <c r="H951" s="57"/>
      <c r="I951" s="59"/>
      <c r="J951" s="57"/>
      <c r="K951" s="57"/>
      <c r="L951" s="57"/>
      <c r="M951" s="58"/>
      <c r="N951" s="62"/>
      <c r="O951" s="57"/>
      <c r="P951" s="41"/>
      <c r="Q951" s="41"/>
      <c r="R951" s="41"/>
      <c r="S951" s="41"/>
      <c r="T951" s="60"/>
      <c r="U951" s="57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</row>
    <row r="952" customFormat="false" ht="15.75" hidden="false" customHeight="false" outlineLevel="0" collapsed="false">
      <c r="A952" s="23"/>
      <c r="B952" s="41"/>
      <c r="C952" s="57"/>
      <c r="D952" s="57"/>
      <c r="E952" s="58"/>
      <c r="F952" s="59"/>
      <c r="G952" s="57"/>
      <c r="H952" s="57"/>
      <c r="I952" s="59"/>
      <c r="J952" s="57"/>
      <c r="K952" s="57"/>
      <c r="L952" s="57"/>
      <c r="M952" s="58"/>
      <c r="N952" s="62"/>
      <c r="O952" s="57"/>
      <c r="P952" s="41"/>
      <c r="Q952" s="41"/>
      <c r="R952" s="41"/>
      <c r="S952" s="41"/>
      <c r="T952" s="60"/>
      <c r="U952" s="57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</row>
    <row r="953" customFormat="false" ht="15.75" hidden="false" customHeight="false" outlineLevel="0" collapsed="false">
      <c r="A953" s="23"/>
      <c r="B953" s="41"/>
      <c r="C953" s="57"/>
      <c r="D953" s="57"/>
      <c r="E953" s="58"/>
      <c r="F953" s="59"/>
      <c r="G953" s="57"/>
      <c r="H953" s="57"/>
      <c r="I953" s="59"/>
      <c r="J953" s="57"/>
      <c r="K953" s="57"/>
      <c r="L953" s="57"/>
      <c r="M953" s="58"/>
      <c r="N953" s="62"/>
      <c r="O953" s="57"/>
      <c r="P953" s="41"/>
      <c r="Q953" s="41"/>
      <c r="R953" s="41"/>
      <c r="S953" s="41"/>
      <c r="T953" s="60"/>
      <c r="U953" s="57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</row>
    <row r="954" customFormat="false" ht="15.75" hidden="false" customHeight="false" outlineLevel="0" collapsed="false">
      <c r="A954" s="23"/>
      <c r="B954" s="41"/>
      <c r="C954" s="57"/>
      <c r="D954" s="57"/>
      <c r="E954" s="58"/>
      <c r="F954" s="59"/>
      <c r="G954" s="57"/>
      <c r="H954" s="57"/>
      <c r="I954" s="59"/>
      <c r="J954" s="57"/>
      <c r="K954" s="57"/>
      <c r="L954" s="57"/>
      <c r="M954" s="58"/>
      <c r="N954" s="62"/>
      <c r="O954" s="57"/>
      <c r="P954" s="41"/>
      <c r="Q954" s="41"/>
      <c r="R954" s="41"/>
      <c r="S954" s="41"/>
      <c r="T954" s="60"/>
      <c r="U954" s="57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</row>
    <row r="955" customFormat="false" ht="15.75" hidden="false" customHeight="false" outlineLevel="0" collapsed="false">
      <c r="A955" s="23"/>
      <c r="B955" s="41"/>
      <c r="C955" s="57"/>
      <c r="D955" s="57"/>
      <c r="E955" s="58"/>
      <c r="F955" s="59"/>
      <c r="G955" s="57"/>
      <c r="H955" s="57"/>
      <c r="I955" s="59"/>
      <c r="J955" s="57"/>
      <c r="K955" s="57"/>
      <c r="L955" s="57"/>
      <c r="M955" s="58"/>
      <c r="N955" s="62"/>
      <c r="O955" s="57"/>
      <c r="P955" s="41"/>
      <c r="Q955" s="41"/>
      <c r="R955" s="41"/>
      <c r="S955" s="41"/>
      <c r="T955" s="60"/>
      <c r="U955" s="57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</row>
    <row r="956" customFormat="false" ht="15.75" hidden="false" customHeight="false" outlineLevel="0" collapsed="false">
      <c r="A956" s="23"/>
      <c r="B956" s="41"/>
      <c r="C956" s="57"/>
      <c r="D956" s="57"/>
      <c r="E956" s="58"/>
      <c r="F956" s="59"/>
      <c r="G956" s="57"/>
      <c r="H956" s="57"/>
      <c r="I956" s="59"/>
      <c r="J956" s="57"/>
      <c r="K956" s="57"/>
      <c r="L956" s="57"/>
      <c r="M956" s="58"/>
      <c r="N956" s="62"/>
      <c r="O956" s="57"/>
      <c r="P956" s="41"/>
      <c r="Q956" s="41"/>
      <c r="R956" s="41"/>
      <c r="S956" s="41"/>
      <c r="T956" s="60"/>
      <c r="U956" s="57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</row>
    <row r="957" customFormat="false" ht="15.75" hidden="false" customHeight="false" outlineLevel="0" collapsed="false">
      <c r="A957" s="23"/>
      <c r="B957" s="41"/>
      <c r="C957" s="57"/>
      <c r="D957" s="57"/>
      <c r="E957" s="58"/>
      <c r="F957" s="59"/>
      <c r="G957" s="57"/>
      <c r="H957" s="57"/>
      <c r="I957" s="59"/>
      <c r="J957" s="57"/>
      <c r="K957" s="57"/>
      <c r="L957" s="57"/>
      <c r="M957" s="58"/>
      <c r="N957" s="62"/>
      <c r="O957" s="57"/>
      <c r="P957" s="41"/>
      <c r="Q957" s="41"/>
      <c r="R957" s="41"/>
      <c r="S957" s="41"/>
      <c r="T957" s="60"/>
      <c r="U957" s="57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</row>
    <row r="958" customFormat="false" ht="15.75" hidden="false" customHeight="false" outlineLevel="0" collapsed="false">
      <c r="A958" s="23"/>
      <c r="B958" s="41"/>
      <c r="C958" s="57"/>
      <c r="D958" s="57"/>
      <c r="E958" s="58"/>
      <c r="F958" s="59"/>
      <c r="G958" s="57"/>
      <c r="H958" s="57"/>
      <c r="I958" s="59"/>
      <c r="J958" s="57"/>
      <c r="K958" s="57"/>
      <c r="L958" s="57"/>
      <c r="M958" s="58"/>
      <c r="N958" s="62"/>
      <c r="O958" s="57"/>
      <c r="P958" s="41"/>
      <c r="Q958" s="41"/>
      <c r="R958" s="41"/>
      <c r="S958" s="41"/>
      <c r="T958" s="60"/>
      <c r="U958" s="57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</row>
    <row r="959" customFormat="false" ht="15.75" hidden="false" customHeight="false" outlineLevel="0" collapsed="false">
      <c r="A959" s="23"/>
      <c r="B959" s="41"/>
      <c r="C959" s="57"/>
      <c r="D959" s="57"/>
      <c r="E959" s="58"/>
      <c r="F959" s="59"/>
      <c r="G959" s="57"/>
      <c r="H959" s="57"/>
      <c r="I959" s="59"/>
      <c r="J959" s="57"/>
      <c r="K959" s="57"/>
      <c r="L959" s="57"/>
      <c r="M959" s="58"/>
      <c r="N959" s="62"/>
      <c r="O959" s="57"/>
      <c r="P959" s="41"/>
      <c r="Q959" s="41"/>
      <c r="R959" s="41"/>
      <c r="S959" s="41"/>
      <c r="T959" s="60"/>
      <c r="U959" s="57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</row>
    <row r="960" customFormat="false" ht="15.75" hidden="false" customHeight="false" outlineLevel="0" collapsed="false">
      <c r="A960" s="23"/>
      <c r="B960" s="41"/>
      <c r="C960" s="57"/>
      <c r="D960" s="57"/>
      <c r="E960" s="58"/>
      <c r="F960" s="59"/>
      <c r="G960" s="57"/>
      <c r="H960" s="57"/>
      <c r="I960" s="59"/>
      <c r="J960" s="57"/>
      <c r="K960" s="57"/>
      <c r="L960" s="57"/>
      <c r="M960" s="58"/>
      <c r="N960" s="62"/>
      <c r="O960" s="57"/>
      <c r="P960" s="41"/>
      <c r="Q960" s="41"/>
      <c r="R960" s="41"/>
      <c r="S960" s="41"/>
      <c r="T960" s="60"/>
      <c r="U960" s="57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</row>
    <row r="961" customFormat="false" ht="15.75" hidden="false" customHeight="false" outlineLevel="0" collapsed="false">
      <c r="A961" s="23"/>
      <c r="B961" s="41"/>
      <c r="C961" s="57"/>
      <c r="D961" s="57"/>
      <c r="E961" s="58"/>
      <c r="F961" s="59"/>
      <c r="G961" s="57"/>
      <c r="H961" s="57"/>
      <c r="I961" s="59"/>
      <c r="J961" s="57"/>
      <c r="K961" s="57"/>
      <c r="L961" s="57"/>
      <c r="M961" s="58"/>
      <c r="N961" s="62"/>
      <c r="O961" s="57"/>
      <c r="P961" s="41"/>
      <c r="Q961" s="41"/>
      <c r="R961" s="41"/>
      <c r="S961" s="41"/>
      <c r="T961" s="60"/>
      <c r="U961" s="57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</row>
    <row r="962" customFormat="false" ht="15.75" hidden="false" customHeight="false" outlineLevel="0" collapsed="false">
      <c r="A962" s="23"/>
      <c r="B962" s="41"/>
      <c r="C962" s="57"/>
      <c r="D962" s="57"/>
      <c r="E962" s="58"/>
      <c r="F962" s="59"/>
      <c r="G962" s="57"/>
      <c r="H962" s="57"/>
      <c r="I962" s="59"/>
      <c r="J962" s="57"/>
      <c r="K962" s="57"/>
      <c r="L962" s="57"/>
      <c r="M962" s="58"/>
      <c r="N962" s="62"/>
      <c r="O962" s="57"/>
      <c r="P962" s="41"/>
      <c r="Q962" s="41"/>
      <c r="R962" s="41"/>
      <c r="S962" s="41"/>
      <c r="T962" s="60"/>
      <c r="U962" s="57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</row>
    <row r="963" customFormat="false" ht="15.75" hidden="false" customHeight="false" outlineLevel="0" collapsed="false">
      <c r="A963" s="23"/>
      <c r="B963" s="41"/>
      <c r="C963" s="57"/>
      <c r="D963" s="57"/>
      <c r="E963" s="58"/>
      <c r="F963" s="59"/>
      <c r="G963" s="57"/>
      <c r="H963" s="57"/>
      <c r="I963" s="59"/>
      <c r="J963" s="57"/>
      <c r="K963" s="57"/>
      <c r="L963" s="57"/>
      <c r="M963" s="58"/>
      <c r="N963" s="62"/>
      <c r="O963" s="57"/>
      <c r="P963" s="41"/>
      <c r="Q963" s="41"/>
      <c r="R963" s="41"/>
      <c r="S963" s="41"/>
      <c r="T963" s="60"/>
      <c r="U963" s="57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</row>
    <row r="964" customFormat="false" ht="15.75" hidden="false" customHeight="false" outlineLevel="0" collapsed="false">
      <c r="A964" s="23"/>
      <c r="B964" s="41"/>
      <c r="C964" s="57"/>
      <c r="D964" s="57"/>
      <c r="E964" s="58"/>
      <c r="F964" s="59"/>
      <c r="G964" s="57"/>
      <c r="H964" s="57"/>
      <c r="I964" s="59"/>
      <c r="J964" s="57"/>
      <c r="K964" s="57"/>
      <c r="L964" s="57"/>
      <c r="M964" s="58"/>
      <c r="N964" s="62"/>
      <c r="O964" s="57"/>
      <c r="P964" s="41"/>
      <c r="Q964" s="41"/>
      <c r="R964" s="41"/>
      <c r="S964" s="41"/>
      <c r="T964" s="60"/>
      <c r="U964" s="57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</row>
    <row r="965" customFormat="false" ht="15.75" hidden="false" customHeight="false" outlineLevel="0" collapsed="false">
      <c r="A965" s="23"/>
      <c r="B965" s="41"/>
      <c r="C965" s="57"/>
      <c r="D965" s="57"/>
      <c r="E965" s="58"/>
      <c r="F965" s="59"/>
      <c r="G965" s="57"/>
      <c r="H965" s="57"/>
      <c r="I965" s="59"/>
      <c r="J965" s="57"/>
      <c r="K965" s="57"/>
      <c r="L965" s="57"/>
      <c r="M965" s="58"/>
      <c r="N965" s="62"/>
      <c r="O965" s="57"/>
      <c r="P965" s="41"/>
      <c r="Q965" s="41"/>
      <c r="R965" s="41"/>
      <c r="S965" s="41"/>
      <c r="T965" s="60"/>
      <c r="U965" s="57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</row>
    <row r="966" customFormat="false" ht="15.75" hidden="false" customHeight="false" outlineLevel="0" collapsed="false">
      <c r="A966" s="23"/>
      <c r="B966" s="41"/>
      <c r="C966" s="57"/>
      <c r="D966" s="57"/>
      <c r="E966" s="58"/>
      <c r="F966" s="59"/>
      <c r="G966" s="57"/>
      <c r="H966" s="57"/>
      <c r="I966" s="59"/>
      <c r="J966" s="57"/>
      <c r="K966" s="57"/>
      <c r="L966" s="57"/>
      <c r="M966" s="58"/>
      <c r="N966" s="62"/>
      <c r="O966" s="57"/>
      <c r="P966" s="41"/>
      <c r="Q966" s="41"/>
      <c r="R966" s="41"/>
      <c r="S966" s="41"/>
      <c r="T966" s="60"/>
      <c r="U966" s="57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</row>
    <row r="967" customFormat="false" ht="15.75" hidden="false" customHeight="false" outlineLevel="0" collapsed="false">
      <c r="A967" s="23"/>
      <c r="B967" s="41"/>
      <c r="C967" s="57"/>
      <c r="D967" s="57"/>
      <c r="E967" s="58"/>
      <c r="F967" s="59"/>
      <c r="G967" s="57"/>
      <c r="H967" s="57"/>
      <c r="I967" s="59"/>
      <c r="J967" s="57"/>
      <c r="K967" s="57"/>
      <c r="L967" s="57"/>
      <c r="M967" s="58"/>
      <c r="N967" s="62"/>
      <c r="O967" s="57"/>
      <c r="P967" s="41"/>
      <c r="Q967" s="41"/>
      <c r="R967" s="41"/>
      <c r="S967" s="41"/>
      <c r="T967" s="60"/>
      <c r="U967" s="57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</row>
    <row r="968" customFormat="false" ht="15.75" hidden="false" customHeight="false" outlineLevel="0" collapsed="false">
      <c r="A968" s="23"/>
      <c r="B968" s="41"/>
      <c r="C968" s="57"/>
      <c r="D968" s="57"/>
      <c r="E968" s="58"/>
      <c r="F968" s="59"/>
      <c r="G968" s="57"/>
      <c r="H968" s="57"/>
      <c r="I968" s="59"/>
      <c r="J968" s="57"/>
      <c r="K968" s="57"/>
      <c r="L968" s="57"/>
      <c r="M968" s="58"/>
      <c r="N968" s="62"/>
      <c r="O968" s="57"/>
      <c r="P968" s="41"/>
      <c r="Q968" s="41"/>
      <c r="R968" s="41"/>
      <c r="S968" s="41"/>
      <c r="T968" s="60"/>
      <c r="U968" s="57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</row>
    <row r="969" customFormat="false" ht="15.75" hidden="false" customHeight="false" outlineLevel="0" collapsed="false">
      <c r="A969" s="23"/>
      <c r="B969" s="41"/>
      <c r="C969" s="57"/>
      <c r="D969" s="57"/>
      <c r="E969" s="58"/>
      <c r="F969" s="59"/>
      <c r="G969" s="57"/>
      <c r="H969" s="57"/>
      <c r="I969" s="59"/>
      <c r="J969" s="57"/>
      <c r="K969" s="57"/>
      <c r="L969" s="57"/>
      <c r="M969" s="58"/>
      <c r="N969" s="62"/>
      <c r="O969" s="57"/>
      <c r="P969" s="41"/>
      <c r="Q969" s="41"/>
      <c r="R969" s="41"/>
      <c r="S969" s="41"/>
      <c r="T969" s="60"/>
      <c r="U969" s="57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</row>
    <row r="970" customFormat="false" ht="15.75" hidden="false" customHeight="false" outlineLevel="0" collapsed="false">
      <c r="A970" s="23"/>
      <c r="B970" s="41"/>
      <c r="C970" s="57"/>
      <c r="D970" s="57"/>
      <c r="E970" s="58"/>
      <c r="F970" s="59"/>
      <c r="G970" s="57"/>
      <c r="H970" s="57"/>
      <c r="I970" s="59"/>
      <c r="J970" s="57"/>
      <c r="K970" s="57"/>
      <c r="L970" s="57"/>
      <c r="M970" s="58"/>
      <c r="N970" s="62"/>
      <c r="O970" s="57"/>
      <c r="P970" s="41"/>
      <c r="Q970" s="41"/>
      <c r="R970" s="41"/>
      <c r="S970" s="41"/>
      <c r="T970" s="60"/>
      <c r="U970" s="57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</row>
    <row r="971" customFormat="false" ht="15.75" hidden="false" customHeight="false" outlineLevel="0" collapsed="false">
      <c r="A971" s="23"/>
      <c r="B971" s="41"/>
      <c r="C971" s="57"/>
      <c r="D971" s="57"/>
      <c r="E971" s="58"/>
      <c r="F971" s="59"/>
      <c r="G971" s="57"/>
      <c r="H971" s="57"/>
      <c r="I971" s="59"/>
      <c r="J971" s="57"/>
      <c r="K971" s="57"/>
      <c r="L971" s="57"/>
      <c r="M971" s="58"/>
      <c r="N971" s="62"/>
      <c r="O971" s="57"/>
      <c r="P971" s="41"/>
      <c r="Q971" s="41"/>
      <c r="R971" s="41"/>
      <c r="S971" s="41"/>
      <c r="T971" s="60"/>
      <c r="U971" s="57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</row>
    <row r="972" customFormat="false" ht="15.75" hidden="false" customHeight="false" outlineLevel="0" collapsed="false">
      <c r="A972" s="23"/>
      <c r="B972" s="41"/>
      <c r="C972" s="57"/>
      <c r="D972" s="57"/>
      <c r="E972" s="58"/>
      <c r="F972" s="59"/>
      <c r="G972" s="57"/>
      <c r="H972" s="57"/>
      <c r="I972" s="59"/>
      <c r="J972" s="57"/>
      <c r="K972" s="57"/>
      <c r="L972" s="57"/>
      <c r="M972" s="58"/>
      <c r="N972" s="62"/>
      <c r="O972" s="57"/>
      <c r="P972" s="41"/>
      <c r="Q972" s="41"/>
      <c r="R972" s="41"/>
      <c r="S972" s="41"/>
      <c r="T972" s="60"/>
      <c r="U972" s="57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</row>
    <row r="973" customFormat="false" ht="15.75" hidden="false" customHeight="false" outlineLevel="0" collapsed="false">
      <c r="A973" s="23"/>
      <c r="B973" s="41"/>
      <c r="C973" s="57"/>
      <c r="D973" s="57"/>
      <c r="E973" s="58"/>
      <c r="F973" s="59"/>
      <c r="G973" s="57"/>
      <c r="H973" s="57"/>
      <c r="I973" s="59"/>
      <c r="J973" s="57"/>
      <c r="K973" s="57"/>
      <c r="L973" s="57"/>
      <c r="M973" s="58"/>
      <c r="N973" s="62"/>
      <c r="O973" s="57"/>
      <c r="P973" s="41"/>
      <c r="Q973" s="41"/>
      <c r="R973" s="41"/>
      <c r="S973" s="41"/>
      <c r="T973" s="60"/>
      <c r="U973" s="57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</row>
    <row r="974" customFormat="false" ht="15.75" hidden="false" customHeight="false" outlineLevel="0" collapsed="false">
      <c r="A974" s="23"/>
      <c r="B974" s="41"/>
      <c r="C974" s="57"/>
      <c r="D974" s="57"/>
      <c r="E974" s="58"/>
      <c r="F974" s="59"/>
      <c r="G974" s="57"/>
      <c r="H974" s="57"/>
      <c r="I974" s="59"/>
      <c r="J974" s="57"/>
      <c r="K974" s="57"/>
      <c r="L974" s="57"/>
      <c r="M974" s="58"/>
      <c r="N974" s="62"/>
      <c r="O974" s="57"/>
      <c r="P974" s="41"/>
      <c r="Q974" s="41"/>
      <c r="R974" s="41"/>
      <c r="S974" s="41"/>
      <c r="T974" s="60"/>
      <c r="U974" s="57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</row>
    <row r="975" customFormat="false" ht="15.75" hidden="false" customHeight="false" outlineLevel="0" collapsed="false">
      <c r="A975" s="23"/>
      <c r="B975" s="41"/>
      <c r="C975" s="57"/>
      <c r="D975" s="57"/>
      <c r="E975" s="58"/>
      <c r="F975" s="59"/>
      <c r="G975" s="57"/>
      <c r="H975" s="57"/>
      <c r="I975" s="59"/>
      <c r="J975" s="57"/>
      <c r="K975" s="57"/>
      <c r="L975" s="57"/>
      <c r="M975" s="58"/>
      <c r="N975" s="62"/>
      <c r="O975" s="57"/>
      <c r="P975" s="41"/>
      <c r="Q975" s="41"/>
      <c r="R975" s="41"/>
      <c r="S975" s="41"/>
      <c r="T975" s="60"/>
      <c r="U975" s="57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</row>
    <row r="976" customFormat="false" ht="15.75" hidden="false" customHeight="false" outlineLevel="0" collapsed="false">
      <c r="A976" s="23"/>
      <c r="B976" s="41"/>
      <c r="C976" s="57"/>
      <c r="D976" s="57"/>
      <c r="E976" s="58"/>
      <c r="F976" s="59"/>
      <c r="G976" s="57"/>
      <c r="H976" s="57"/>
      <c r="I976" s="59"/>
      <c r="J976" s="57"/>
      <c r="K976" s="57"/>
      <c r="L976" s="57"/>
      <c r="M976" s="58"/>
      <c r="N976" s="62"/>
      <c r="O976" s="57"/>
      <c r="P976" s="41"/>
      <c r="Q976" s="41"/>
      <c r="R976" s="41"/>
      <c r="S976" s="41"/>
      <c r="T976" s="60"/>
      <c r="U976" s="57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</row>
    <row r="977" customFormat="false" ht="15.75" hidden="false" customHeight="false" outlineLevel="0" collapsed="false">
      <c r="A977" s="23"/>
      <c r="B977" s="41"/>
      <c r="C977" s="57"/>
      <c r="D977" s="57"/>
      <c r="E977" s="58"/>
      <c r="F977" s="59"/>
      <c r="G977" s="57"/>
      <c r="H977" s="57"/>
      <c r="I977" s="59"/>
      <c r="J977" s="57"/>
      <c r="K977" s="57"/>
      <c r="L977" s="57"/>
      <c r="M977" s="58"/>
      <c r="N977" s="62"/>
      <c r="O977" s="57"/>
      <c r="P977" s="41"/>
      <c r="Q977" s="41"/>
      <c r="R977" s="41"/>
      <c r="S977" s="41"/>
      <c r="T977" s="60"/>
      <c r="U977" s="57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</row>
    <row r="978" customFormat="false" ht="15.75" hidden="false" customHeight="false" outlineLevel="0" collapsed="false">
      <c r="A978" s="23"/>
      <c r="B978" s="41"/>
      <c r="C978" s="57"/>
      <c r="D978" s="57"/>
      <c r="E978" s="58"/>
      <c r="F978" s="59"/>
      <c r="G978" s="57"/>
      <c r="H978" s="57"/>
      <c r="I978" s="59"/>
      <c r="J978" s="57"/>
      <c r="K978" s="57"/>
      <c r="L978" s="57"/>
      <c r="M978" s="58"/>
      <c r="N978" s="62"/>
      <c r="O978" s="57"/>
      <c r="P978" s="41"/>
      <c r="Q978" s="41"/>
      <c r="R978" s="41"/>
      <c r="S978" s="41"/>
      <c r="T978" s="60"/>
      <c r="U978" s="57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</row>
    <row r="979" customFormat="false" ht="15.75" hidden="false" customHeight="false" outlineLevel="0" collapsed="false">
      <c r="A979" s="23"/>
      <c r="B979" s="41"/>
      <c r="C979" s="57"/>
      <c r="D979" s="57"/>
      <c r="E979" s="58"/>
      <c r="F979" s="59"/>
      <c r="G979" s="57"/>
      <c r="H979" s="57"/>
      <c r="I979" s="59"/>
      <c r="J979" s="57"/>
      <c r="K979" s="57"/>
      <c r="L979" s="57"/>
      <c r="M979" s="58"/>
      <c r="N979" s="62"/>
      <c r="O979" s="57"/>
      <c r="P979" s="41"/>
      <c r="Q979" s="41"/>
      <c r="R979" s="41"/>
      <c r="S979" s="41"/>
      <c r="T979" s="60"/>
      <c r="U979" s="57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</row>
    <row r="980" customFormat="false" ht="15.75" hidden="false" customHeight="false" outlineLevel="0" collapsed="false">
      <c r="A980" s="23"/>
      <c r="B980" s="41"/>
      <c r="C980" s="57"/>
      <c r="D980" s="57"/>
      <c r="E980" s="58"/>
      <c r="F980" s="59"/>
      <c r="G980" s="57"/>
      <c r="H980" s="57"/>
      <c r="I980" s="59"/>
      <c r="J980" s="57"/>
      <c r="K980" s="57"/>
      <c r="L980" s="57"/>
      <c r="M980" s="58"/>
      <c r="N980" s="62"/>
      <c r="O980" s="57"/>
      <c r="P980" s="41"/>
      <c r="Q980" s="41"/>
      <c r="R980" s="41"/>
      <c r="S980" s="41"/>
      <c r="T980" s="60"/>
      <c r="U980" s="57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</row>
    <row r="981" customFormat="false" ht="15.75" hidden="false" customHeight="false" outlineLevel="0" collapsed="false">
      <c r="A981" s="23"/>
      <c r="B981" s="41"/>
      <c r="C981" s="57"/>
      <c r="D981" s="57"/>
      <c r="E981" s="58"/>
      <c r="F981" s="59"/>
      <c r="G981" s="57"/>
      <c r="H981" s="57"/>
      <c r="I981" s="59"/>
      <c r="J981" s="57"/>
      <c r="K981" s="57"/>
      <c r="L981" s="57"/>
      <c r="M981" s="58"/>
      <c r="N981" s="62"/>
      <c r="O981" s="57"/>
      <c r="P981" s="41"/>
      <c r="Q981" s="41"/>
      <c r="R981" s="41"/>
      <c r="S981" s="41"/>
      <c r="T981" s="60"/>
      <c r="U981" s="57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</row>
    <row r="982" customFormat="false" ht="15.75" hidden="false" customHeight="false" outlineLevel="0" collapsed="false">
      <c r="A982" s="23"/>
      <c r="B982" s="41"/>
      <c r="C982" s="57"/>
      <c r="D982" s="57"/>
      <c r="E982" s="58"/>
      <c r="F982" s="59"/>
      <c r="G982" s="57"/>
      <c r="H982" s="57"/>
      <c r="I982" s="59"/>
      <c r="J982" s="57"/>
      <c r="K982" s="57"/>
      <c r="L982" s="57"/>
      <c r="M982" s="58"/>
      <c r="N982" s="62"/>
      <c r="O982" s="57"/>
      <c r="P982" s="41"/>
      <c r="Q982" s="41"/>
      <c r="R982" s="41"/>
      <c r="S982" s="41"/>
      <c r="T982" s="60"/>
      <c r="U982" s="57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</row>
    <row r="983" customFormat="false" ht="15.75" hidden="false" customHeight="false" outlineLevel="0" collapsed="false">
      <c r="A983" s="23"/>
      <c r="B983" s="41"/>
      <c r="C983" s="57"/>
      <c r="D983" s="57"/>
      <c r="E983" s="58"/>
      <c r="F983" s="59"/>
      <c r="G983" s="57"/>
      <c r="H983" s="57"/>
      <c r="I983" s="59"/>
      <c r="J983" s="57"/>
      <c r="K983" s="57"/>
      <c r="L983" s="57"/>
      <c r="M983" s="58"/>
      <c r="N983" s="62"/>
      <c r="O983" s="57"/>
      <c r="P983" s="41"/>
      <c r="Q983" s="41"/>
      <c r="R983" s="41"/>
      <c r="S983" s="41"/>
      <c r="T983" s="60"/>
      <c r="U983" s="57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</row>
    <row r="984" customFormat="false" ht="15.75" hidden="false" customHeight="false" outlineLevel="0" collapsed="false">
      <c r="A984" s="23"/>
      <c r="B984" s="41"/>
      <c r="C984" s="57"/>
      <c r="D984" s="57"/>
      <c r="E984" s="58"/>
      <c r="F984" s="59"/>
      <c r="G984" s="57"/>
      <c r="H984" s="57"/>
      <c r="I984" s="59"/>
      <c r="J984" s="57"/>
      <c r="K984" s="57"/>
      <c r="L984" s="57"/>
      <c r="M984" s="58"/>
      <c r="N984" s="62"/>
      <c r="O984" s="57"/>
      <c r="P984" s="41"/>
      <c r="Q984" s="41"/>
      <c r="R984" s="41"/>
      <c r="S984" s="41"/>
      <c r="T984" s="60"/>
      <c r="U984" s="57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</row>
    <row r="985" customFormat="false" ht="15.75" hidden="false" customHeight="false" outlineLevel="0" collapsed="false">
      <c r="A985" s="23"/>
      <c r="B985" s="41"/>
      <c r="C985" s="57"/>
      <c r="D985" s="57"/>
      <c r="E985" s="58"/>
      <c r="F985" s="59"/>
      <c r="G985" s="57"/>
      <c r="H985" s="57"/>
      <c r="I985" s="59"/>
      <c r="J985" s="57"/>
      <c r="K985" s="57"/>
      <c r="L985" s="57"/>
      <c r="M985" s="58"/>
      <c r="N985" s="62"/>
      <c r="O985" s="57"/>
      <c r="P985" s="41"/>
      <c r="Q985" s="41"/>
      <c r="R985" s="41"/>
      <c r="S985" s="41"/>
      <c r="T985" s="60"/>
      <c r="U985" s="57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</row>
    <row r="986" customFormat="false" ht="15.75" hidden="false" customHeight="false" outlineLevel="0" collapsed="false">
      <c r="A986" s="23"/>
      <c r="B986" s="41"/>
      <c r="C986" s="57"/>
      <c r="D986" s="57"/>
      <c r="E986" s="58"/>
      <c r="F986" s="59"/>
      <c r="G986" s="57"/>
      <c r="H986" s="57"/>
      <c r="I986" s="59"/>
      <c r="J986" s="57"/>
      <c r="K986" s="57"/>
      <c r="L986" s="57"/>
      <c r="M986" s="58"/>
      <c r="N986" s="62"/>
      <c r="O986" s="57"/>
      <c r="P986" s="41"/>
      <c r="Q986" s="41"/>
      <c r="R986" s="41"/>
      <c r="S986" s="41"/>
      <c r="T986" s="60"/>
      <c r="U986" s="57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</row>
    <row r="987" customFormat="false" ht="15.75" hidden="false" customHeight="false" outlineLevel="0" collapsed="false">
      <c r="A987" s="23"/>
      <c r="B987" s="41"/>
      <c r="C987" s="57"/>
      <c r="D987" s="57"/>
      <c r="E987" s="58"/>
      <c r="F987" s="59"/>
      <c r="G987" s="57"/>
      <c r="H987" s="57"/>
      <c r="I987" s="59"/>
      <c r="J987" s="57"/>
      <c r="K987" s="57"/>
      <c r="L987" s="57"/>
      <c r="M987" s="58"/>
      <c r="N987" s="62"/>
      <c r="O987" s="57"/>
      <c r="P987" s="41"/>
      <c r="Q987" s="41"/>
      <c r="R987" s="41"/>
      <c r="S987" s="41"/>
      <c r="T987" s="60"/>
      <c r="U987" s="57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</row>
    <row r="988" customFormat="false" ht="15.75" hidden="false" customHeight="false" outlineLevel="0" collapsed="false">
      <c r="A988" s="23"/>
      <c r="B988" s="41"/>
      <c r="C988" s="57"/>
      <c r="D988" s="57"/>
      <c r="E988" s="58"/>
      <c r="F988" s="59"/>
      <c r="G988" s="57"/>
      <c r="H988" s="57"/>
      <c r="I988" s="59"/>
      <c r="J988" s="57"/>
      <c r="K988" s="57"/>
      <c r="L988" s="57"/>
      <c r="M988" s="58"/>
      <c r="N988" s="62"/>
      <c r="O988" s="57"/>
      <c r="P988" s="41"/>
      <c r="Q988" s="41"/>
      <c r="R988" s="41"/>
      <c r="S988" s="41"/>
      <c r="T988" s="60"/>
      <c r="U988" s="57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</row>
    <row r="989" customFormat="false" ht="15.75" hidden="false" customHeight="false" outlineLevel="0" collapsed="false">
      <c r="A989" s="23"/>
      <c r="B989" s="41"/>
      <c r="C989" s="57"/>
      <c r="D989" s="57"/>
      <c r="E989" s="58"/>
      <c r="F989" s="59"/>
      <c r="G989" s="57"/>
      <c r="H989" s="57"/>
      <c r="I989" s="59"/>
      <c r="J989" s="57"/>
      <c r="K989" s="57"/>
      <c r="L989" s="57"/>
      <c r="M989" s="58"/>
      <c r="N989" s="62"/>
      <c r="O989" s="57"/>
      <c r="P989" s="41"/>
      <c r="Q989" s="41"/>
      <c r="R989" s="41"/>
      <c r="S989" s="41"/>
      <c r="T989" s="60"/>
      <c r="U989" s="57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</row>
    <row r="990" customFormat="false" ht="15.75" hidden="false" customHeight="false" outlineLevel="0" collapsed="false">
      <c r="A990" s="23"/>
      <c r="B990" s="41"/>
      <c r="C990" s="57"/>
      <c r="D990" s="57"/>
      <c r="E990" s="58"/>
      <c r="F990" s="59"/>
      <c r="G990" s="57"/>
      <c r="H990" s="57"/>
      <c r="I990" s="59"/>
      <c r="J990" s="57"/>
      <c r="K990" s="57"/>
      <c r="L990" s="57"/>
      <c r="M990" s="58"/>
      <c r="N990" s="62"/>
      <c r="O990" s="57"/>
      <c r="P990" s="41"/>
      <c r="Q990" s="41"/>
      <c r="R990" s="41"/>
      <c r="S990" s="41"/>
      <c r="T990" s="60"/>
      <c r="U990" s="57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</row>
    <row r="991" customFormat="false" ht="15.75" hidden="false" customHeight="false" outlineLevel="0" collapsed="false">
      <c r="A991" s="23"/>
      <c r="B991" s="41"/>
      <c r="C991" s="57"/>
      <c r="D991" s="57"/>
      <c r="E991" s="58"/>
      <c r="F991" s="59"/>
      <c r="G991" s="57"/>
      <c r="H991" s="57"/>
      <c r="I991" s="59"/>
      <c r="J991" s="57"/>
      <c r="K991" s="57"/>
      <c r="L991" s="57"/>
      <c r="M991" s="58"/>
      <c r="N991" s="62"/>
      <c r="O991" s="57"/>
      <c r="P991" s="41"/>
      <c r="Q991" s="41"/>
      <c r="R991" s="41"/>
      <c r="S991" s="41"/>
      <c r="T991" s="60"/>
      <c r="U991" s="57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</row>
    <row r="992" customFormat="false" ht="15.75" hidden="false" customHeight="false" outlineLevel="0" collapsed="false">
      <c r="A992" s="23"/>
      <c r="B992" s="41"/>
      <c r="C992" s="57"/>
      <c r="D992" s="57"/>
      <c r="E992" s="58"/>
      <c r="F992" s="59"/>
      <c r="G992" s="57"/>
      <c r="H992" s="57"/>
      <c r="I992" s="59"/>
      <c r="J992" s="57"/>
      <c r="K992" s="57"/>
      <c r="L992" s="57"/>
      <c r="M992" s="58"/>
      <c r="N992" s="62"/>
      <c r="O992" s="57"/>
      <c r="P992" s="41"/>
      <c r="Q992" s="41"/>
      <c r="R992" s="41"/>
      <c r="S992" s="41"/>
      <c r="T992" s="60"/>
      <c r="U992" s="57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</row>
    <row r="993" customFormat="false" ht="15.75" hidden="false" customHeight="false" outlineLevel="0" collapsed="false">
      <c r="A993" s="23"/>
      <c r="B993" s="41"/>
      <c r="C993" s="57"/>
      <c r="D993" s="57"/>
      <c r="E993" s="58"/>
      <c r="F993" s="59"/>
      <c r="G993" s="57"/>
      <c r="H993" s="57"/>
      <c r="I993" s="59"/>
      <c r="J993" s="57"/>
      <c r="K993" s="57"/>
      <c r="L993" s="57"/>
      <c r="M993" s="58"/>
      <c r="N993" s="62"/>
      <c r="O993" s="57"/>
      <c r="P993" s="41"/>
      <c r="Q993" s="41"/>
      <c r="R993" s="41"/>
      <c r="S993" s="41"/>
      <c r="T993" s="60"/>
      <c r="U993" s="57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</row>
    <row r="994" customFormat="false" ht="15.75" hidden="false" customHeight="false" outlineLevel="0" collapsed="false">
      <c r="A994" s="23"/>
      <c r="B994" s="41"/>
      <c r="C994" s="57"/>
      <c r="D994" s="57"/>
      <c r="E994" s="58"/>
      <c r="F994" s="59"/>
      <c r="G994" s="57"/>
      <c r="H994" s="57"/>
      <c r="I994" s="59"/>
      <c r="J994" s="57"/>
      <c r="K994" s="57"/>
      <c r="L994" s="57"/>
      <c r="M994" s="58"/>
      <c r="N994" s="62"/>
      <c r="O994" s="57"/>
      <c r="P994" s="41"/>
      <c r="Q994" s="41"/>
      <c r="R994" s="41"/>
      <c r="S994" s="41"/>
      <c r="T994" s="60"/>
      <c r="U994" s="57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</row>
    <row r="995" customFormat="false" ht="15.75" hidden="false" customHeight="false" outlineLevel="0" collapsed="false">
      <c r="A995" s="23"/>
      <c r="B995" s="41"/>
      <c r="C995" s="57"/>
      <c r="D995" s="57"/>
      <c r="E995" s="58"/>
      <c r="F995" s="59"/>
      <c r="G995" s="57"/>
      <c r="H995" s="57"/>
      <c r="I995" s="59"/>
      <c r="J995" s="57"/>
      <c r="K995" s="57"/>
      <c r="L995" s="57"/>
      <c r="M995" s="58"/>
      <c r="N995" s="62"/>
      <c r="O995" s="57"/>
      <c r="P995" s="41"/>
      <c r="Q995" s="41"/>
      <c r="R995" s="41"/>
      <c r="S995" s="41"/>
      <c r="T995" s="60"/>
      <c r="U995" s="57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</row>
    <row r="996" customFormat="false" ht="15.75" hidden="false" customHeight="false" outlineLevel="0" collapsed="false">
      <c r="A996" s="23"/>
      <c r="B996" s="41"/>
      <c r="C996" s="57"/>
      <c r="D996" s="57"/>
      <c r="E996" s="58"/>
      <c r="F996" s="59"/>
      <c r="G996" s="57"/>
      <c r="H996" s="57"/>
      <c r="I996" s="59"/>
      <c r="J996" s="57"/>
      <c r="K996" s="57"/>
      <c r="L996" s="57"/>
      <c r="M996" s="58"/>
      <c r="N996" s="62"/>
      <c r="O996" s="57"/>
      <c r="P996" s="41"/>
      <c r="Q996" s="41"/>
      <c r="R996" s="41"/>
      <c r="S996" s="41"/>
      <c r="T996" s="60"/>
      <c r="U996" s="57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</row>
    <row r="997" customFormat="false" ht="15.75" hidden="false" customHeight="false" outlineLevel="0" collapsed="false">
      <c r="A997" s="23"/>
      <c r="B997" s="41"/>
      <c r="C997" s="57"/>
      <c r="D997" s="57"/>
      <c r="E997" s="58"/>
      <c r="F997" s="59"/>
      <c r="G997" s="57"/>
      <c r="H997" s="57"/>
      <c r="I997" s="59"/>
      <c r="J997" s="57"/>
      <c r="K997" s="57"/>
      <c r="L997" s="57"/>
      <c r="M997" s="58"/>
      <c r="N997" s="62"/>
      <c r="O997" s="57"/>
      <c r="P997" s="41"/>
      <c r="Q997" s="41"/>
      <c r="R997" s="41"/>
      <c r="S997" s="41"/>
      <c r="T997" s="60"/>
      <c r="U997" s="57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</row>
    <row r="998" customFormat="false" ht="15.75" hidden="false" customHeight="false" outlineLevel="0" collapsed="false">
      <c r="A998" s="23"/>
      <c r="B998" s="41"/>
      <c r="C998" s="57"/>
      <c r="D998" s="57"/>
      <c r="E998" s="58"/>
      <c r="F998" s="59"/>
      <c r="G998" s="57"/>
      <c r="H998" s="57"/>
      <c r="I998" s="59"/>
      <c r="J998" s="57"/>
      <c r="K998" s="57"/>
      <c r="L998" s="57"/>
      <c r="M998" s="58"/>
      <c r="N998" s="62"/>
      <c r="O998" s="57"/>
      <c r="P998" s="41"/>
      <c r="Q998" s="41"/>
      <c r="R998" s="41"/>
      <c r="S998" s="41"/>
      <c r="T998" s="60"/>
      <c r="U998" s="57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</row>
    <row r="999" customFormat="false" ht="15.75" hidden="false" customHeight="false" outlineLevel="0" collapsed="false">
      <c r="A999" s="23"/>
      <c r="B999" s="41"/>
      <c r="C999" s="57"/>
      <c r="D999" s="57"/>
      <c r="E999" s="58"/>
      <c r="F999" s="59"/>
      <c r="G999" s="57"/>
      <c r="H999" s="57"/>
      <c r="I999" s="59"/>
      <c r="J999" s="57"/>
      <c r="K999" s="57"/>
      <c r="L999" s="57"/>
      <c r="M999" s="58"/>
      <c r="N999" s="62"/>
      <c r="O999" s="57"/>
      <c r="P999" s="41"/>
      <c r="Q999" s="41"/>
      <c r="R999" s="41"/>
      <c r="S999" s="41"/>
      <c r="T999" s="60"/>
      <c r="U999" s="57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</row>
    <row r="1000" customFormat="false" ht="15.75" hidden="false" customHeight="false" outlineLevel="0" collapsed="false">
      <c r="A1000" s="23"/>
      <c r="B1000" s="41"/>
      <c r="C1000" s="57"/>
      <c r="D1000" s="57"/>
      <c r="E1000" s="58"/>
      <c r="F1000" s="59"/>
      <c r="G1000" s="57"/>
      <c r="H1000" s="57"/>
      <c r="I1000" s="59"/>
      <c r="J1000" s="57"/>
      <c r="K1000" s="57"/>
      <c r="L1000" s="57"/>
      <c r="M1000" s="58"/>
      <c r="N1000" s="62"/>
      <c r="O1000" s="57"/>
      <c r="P1000" s="41"/>
      <c r="Q1000" s="41"/>
      <c r="R1000" s="41"/>
      <c r="S1000" s="41"/>
      <c r="T1000" s="60"/>
      <c r="U1000" s="57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</row>
    <row r="1001" customFormat="false" ht="15.75" hidden="false" customHeight="false" outlineLevel="0" collapsed="false">
      <c r="A1001" s="23"/>
      <c r="B1001" s="41"/>
      <c r="C1001" s="57"/>
      <c r="D1001" s="57"/>
      <c r="E1001" s="58"/>
      <c r="F1001" s="59"/>
      <c r="G1001" s="57"/>
      <c r="H1001" s="57"/>
      <c r="I1001" s="59"/>
      <c r="J1001" s="57"/>
      <c r="K1001" s="57"/>
      <c r="L1001" s="57"/>
      <c r="M1001" s="58"/>
      <c r="N1001" s="62"/>
      <c r="O1001" s="57"/>
      <c r="P1001" s="41"/>
      <c r="Q1001" s="41"/>
      <c r="R1001" s="41"/>
      <c r="S1001" s="41"/>
      <c r="T1001" s="60"/>
      <c r="U1001" s="57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23"/>
      <c r="AH1001" s="23"/>
      <c r="AI1001" s="23"/>
      <c r="AJ1001" s="23"/>
      <c r="AK1001" s="23"/>
      <c r="AL1001" s="23"/>
      <c r="AM1001" s="23"/>
      <c r="AN1001" s="23"/>
      <c r="AO1001" s="23"/>
      <c r="AP1001" s="23"/>
      <c r="AQ1001" s="23"/>
      <c r="AR1001" s="23"/>
      <c r="AS1001" s="23"/>
      <c r="AT1001" s="23"/>
      <c r="AU1001" s="23"/>
      <c r="AV1001" s="23"/>
      <c r="AW1001" s="23"/>
      <c r="AX1001" s="23"/>
      <c r="AY1001" s="23"/>
      <c r="AZ1001" s="23"/>
    </row>
    <row r="1002" customFormat="false" ht="15.75" hidden="false" customHeight="false" outlineLevel="0" collapsed="false">
      <c r="A1002" s="23"/>
      <c r="B1002" s="41"/>
      <c r="C1002" s="57"/>
      <c r="D1002" s="57"/>
      <c r="E1002" s="58"/>
      <c r="F1002" s="59"/>
      <c r="G1002" s="57"/>
      <c r="H1002" s="57"/>
      <c r="I1002" s="59"/>
      <c r="J1002" s="57"/>
      <c r="K1002" s="57"/>
      <c r="L1002" s="57"/>
      <c r="M1002" s="58"/>
      <c r="N1002" s="62"/>
      <c r="O1002" s="57"/>
      <c r="P1002" s="41"/>
      <c r="Q1002" s="41"/>
      <c r="R1002" s="41"/>
      <c r="S1002" s="41"/>
      <c r="T1002" s="60"/>
      <c r="U1002" s="57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23"/>
      <c r="AH1002" s="23"/>
      <c r="AI1002" s="23"/>
      <c r="AJ1002" s="23"/>
      <c r="AK1002" s="23"/>
      <c r="AL1002" s="23"/>
      <c r="AM1002" s="23"/>
      <c r="AN1002" s="23"/>
      <c r="AO1002" s="23"/>
      <c r="AP1002" s="23"/>
      <c r="AQ1002" s="23"/>
      <c r="AR1002" s="23"/>
      <c r="AS1002" s="23"/>
      <c r="AT1002" s="23"/>
      <c r="AU1002" s="23"/>
      <c r="AV1002" s="23"/>
      <c r="AW1002" s="23"/>
      <c r="AX1002" s="23"/>
      <c r="AY1002" s="23"/>
      <c r="AZ1002" s="23"/>
    </row>
    <row r="1003" customFormat="false" ht="15.75" hidden="false" customHeight="false" outlineLevel="0" collapsed="false">
      <c r="A1003" s="23"/>
      <c r="B1003" s="41"/>
      <c r="C1003" s="57"/>
      <c r="D1003" s="57"/>
      <c r="E1003" s="58"/>
      <c r="F1003" s="59"/>
      <c r="G1003" s="57"/>
      <c r="H1003" s="57"/>
      <c r="I1003" s="59"/>
      <c r="J1003" s="57"/>
      <c r="K1003" s="57"/>
      <c r="L1003" s="57"/>
      <c r="M1003" s="58"/>
      <c r="N1003" s="62"/>
      <c r="O1003" s="57"/>
      <c r="P1003" s="41"/>
      <c r="Q1003" s="41"/>
      <c r="R1003" s="41"/>
      <c r="S1003" s="41"/>
      <c r="T1003" s="60"/>
      <c r="U1003" s="57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23"/>
      <c r="AH1003" s="23"/>
      <c r="AI1003" s="23"/>
      <c r="AJ1003" s="23"/>
      <c r="AK1003" s="23"/>
      <c r="AL1003" s="23"/>
      <c r="AM1003" s="23"/>
      <c r="AN1003" s="23"/>
      <c r="AO1003" s="23"/>
      <c r="AP1003" s="23"/>
      <c r="AQ1003" s="23"/>
      <c r="AR1003" s="23"/>
      <c r="AS1003" s="23"/>
      <c r="AT1003" s="23"/>
      <c r="AU1003" s="23"/>
      <c r="AV1003" s="23"/>
      <c r="AW1003" s="23"/>
      <c r="AX1003" s="23"/>
      <c r="AY1003" s="23"/>
      <c r="AZ1003" s="23"/>
    </row>
    <row r="1004" customFormat="false" ht="15.75" hidden="false" customHeight="false" outlineLevel="0" collapsed="false">
      <c r="A1004" s="23"/>
      <c r="B1004" s="41"/>
      <c r="C1004" s="57"/>
      <c r="D1004" s="57"/>
      <c r="E1004" s="58"/>
      <c r="F1004" s="59"/>
      <c r="G1004" s="57"/>
      <c r="H1004" s="57"/>
      <c r="I1004" s="59"/>
      <c r="J1004" s="57"/>
      <c r="K1004" s="57"/>
      <c r="L1004" s="57"/>
      <c r="M1004" s="58"/>
      <c r="N1004" s="62"/>
      <c r="O1004" s="57"/>
      <c r="P1004" s="41"/>
      <c r="Q1004" s="41"/>
      <c r="R1004" s="41"/>
      <c r="S1004" s="41"/>
      <c r="T1004" s="60"/>
      <c r="U1004" s="57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23"/>
      <c r="AH1004" s="23"/>
      <c r="AI1004" s="23"/>
      <c r="AJ1004" s="23"/>
      <c r="AK1004" s="23"/>
      <c r="AL1004" s="23"/>
      <c r="AM1004" s="23"/>
      <c r="AN1004" s="23"/>
      <c r="AO1004" s="23"/>
      <c r="AP1004" s="23"/>
      <c r="AQ1004" s="23"/>
      <c r="AR1004" s="23"/>
      <c r="AS1004" s="23"/>
      <c r="AT1004" s="23"/>
      <c r="AU1004" s="23"/>
      <c r="AV1004" s="23"/>
      <c r="AW1004" s="23"/>
      <c r="AX1004" s="23"/>
      <c r="AY1004" s="23"/>
      <c r="AZ1004" s="23"/>
    </row>
    <row r="1005" customFormat="false" ht="15.75" hidden="false" customHeight="false" outlineLevel="0" collapsed="false">
      <c r="A1005" s="23"/>
      <c r="B1005" s="41"/>
      <c r="C1005" s="57"/>
      <c r="D1005" s="57"/>
      <c r="E1005" s="58"/>
      <c r="F1005" s="59"/>
      <c r="G1005" s="57"/>
      <c r="H1005" s="57"/>
      <c r="I1005" s="59"/>
      <c r="J1005" s="57"/>
      <c r="K1005" s="57"/>
      <c r="L1005" s="57"/>
      <c r="M1005" s="58"/>
      <c r="N1005" s="62"/>
      <c r="O1005" s="57"/>
      <c r="P1005" s="41"/>
      <c r="Q1005" s="41"/>
      <c r="R1005" s="41"/>
      <c r="S1005" s="41"/>
      <c r="T1005" s="60"/>
      <c r="U1005" s="57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23"/>
      <c r="AH1005" s="23"/>
      <c r="AI1005" s="23"/>
      <c r="AJ1005" s="23"/>
      <c r="AK1005" s="23"/>
      <c r="AL1005" s="23"/>
      <c r="AM1005" s="23"/>
      <c r="AN1005" s="23"/>
      <c r="AO1005" s="23"/>
      <c r="AP1005" s="23"/>
      <c r="AQ1005" s="23"/>
      <c r="AR1005" s="23"/>
      <c r="AS1005" s="23"/>
      <c r="AT1005" s="23"/>
      <c r="AU1005" s="23"/>
      <c r="AV1005" s="23"/>
      <c r="AW1005" s="23"/>
      <c r="AX1005" s="23"/>
      <c r="AY1005" s="23"/>
      <c r="AZ1005" s="23"/>
    </row>
    <row r="1006" customFormat="false" ht="15.75" hidden="false" customHeight="false" outlineLevel="0" collapsed="false">
      <c r="A1006" s="23"/>
      <c r="B1006" s="41"/>
      <c r="C1006" s="57"/>
      <c r="D1006" s="57"/>
      <c r="E1006" s="58"/>
      <c r="F1006" s="59"/>
      <c r="G1006" s="57"/>
      <c r="H1006" s="57"/>
      <c r="I1006" s="59"/>
      <c r="J1006" s="57"/>
      <c r="K1006" s="57"/>
      <c r="L1006" s="57"/>
      <c r="M1006" s="58"/>
      <c r="N1006" s="62"/>
      <c r="O1006" s="57"/>
      <c r="P1006" s="41"/>
      <c r="Q1006" s="41"/>
      <c r="R1006" s="41"/>
      <c r="S1006" s="41"/>
      <c r="T1006" s="60"/>
      <c r="U1006" s="57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23"/>
      <c r="AH1006" s="23"/>
      <c r="AI1006" s="23"/>
      <c r="AJ1006" s="23"/>
      <c r="AK1006" s="23"/>
      <c r="AL1006" s="23"/>
      <c r="AM1006" s="23"/>
      <c r="AN1006" s="23"/>
      <c r="AO1006" s="23"/>
      <c r="AP1006" s="23"/>
      <c r="AQ1006" s="23"/>
      <c r="AR1006" s="23"/>
      <c r="AS1006" s="23"/>
      <c r="AT1006" s="23"/>
      <c r="AU1006" s="23"/>
      <c r="AV1006" s="23"/>
      <c r="AW1006" s="23"/>
      <c r="AX1006" s="23"/>
      <c r="AY1006" s="23"/>
      <c r="AZ1006" s="23"/>
    </row>
    <row r="1007" customFormat="false" ht="15.75" hidden="false" customHeight="false" outlineLevel="0" collapsed="false">
      <c r="A1007" s="23"/>
      <c r="B1007" s="41"/>
      <c r="C1007" s="57"/>
      <c r="D1007" s="57"/>
      <c r="E1007" s="58"/>
      <c r="F1007" s="59"/>
      <c r="G1007" s="57"/>
      <c r="H1007" s="57"/>
      <c r="I1007" s="59"/>
      <c r="J1007" s="57"/>
      <c r="K1007" s="57"/>
      <c r="L1007" s="57"/>
      <c r="M1007" s="58"/>
      <c r="N1007" s="62"/>
      <c r="O1007" s="57"/>
      <c r="P1007" s="41"/>
      <c r="Q1007" s="41"/>
      <c r="R1007" s="41"/>
      <c r="S1007" s="41"/>
      <c r="T1007" s="60"/>
      <c r="U1007" s="57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23"/>
      <c r="AH1007" s="23"/>
      <c r="AI1007" s="23"/>
      <c r="AJ1007" s="23"/>
      <c r="AK1007" s="23"/>
      <c r="AL1007" s="23"/>
      <c r="AM1007" s="23"/>
      <c r="AN1007" s="23"/>
      <c r="AO1007" s="23"/>
      <c r="AP1007" s="23"/>
      <c r="AQ1007" s="23"/>
      <c r="AR1007" s="23"/>
      <c r="AS1007" s="23"/>
      <c r="AT1007" s="23"/>
      <c r="AU1007" s="23"/>
      <c r="AV1007" s="23"/>
      <c r="AW1007" s="23"/>
      <c r="AX1007" s="23"/>
      <c r="AY1007" s="23"/>
      <c r="AZ1007" s="23"/>
    </row>
    <row r="1008" customFormat="false" ht="15.75" hidden="false" customHeight="false" outlineLevel="0" collapsed="false">
      <c r="A1008" s="23"/>
      <c r="B1008" s="41"/>
      <c r="C1008" s="57"/>
      <c r="D1008" s="57"/>
      <c r="E1008" s="58"/>
      <c r="F1008" s="59"/>
      <c r="G1008" s="57"/>
      <c r="H1008" s="57"/>
      <c r="I1008" s="59"/>
      <c r="J1008" s="57"/>
      <c r="K1008" s="57"/>
      <c r="L1008" s="57"/>
      <c r="M1008" s="58"/>
      <c r="N1008" s="62"/>
      <c r="O1008" s="57"/>
      <c r="P1008" s="41"/>
      <c r="Q1008" s="41"/>
      <c r="R1008" s="41"/>
      <c r="S1008" s="41"/>
      <c r="T1008" s="60"/>
      <c r="U1008" s="57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23"/>
      <c r="AH1008" s="23"/>
      <c r="AI1008" s="23"/>
      <c r="AJ1008" s="23"/>
      <c r="AK1008" s="23"/>
      <c r="AL1008" s="23"/>
      <c r="AM1008" s="23"/>
      <c r="AN1008" s="23"/>
      <c r="AO1008" s="23"/>
      <c r="AP1008" s="23"/>
      <c r="AQ1008" s="23"/>
      <c r="AR1008" s="23"/>
      <c r="AS1008" s="23"/>
      <c r="AT1008" s="23"/>
      <c r="AU1008" s="23"/>
      <c r="AV1008" s="23"/>
      <c r="AW1008" s="23"/>
      <c r="AX1008" s="23"/>
      <c r="AY1008" s="23"/>
      <c r="AZ1008" s="23"/>
    </row>
    <row r="1009" customFormat="false" ht="15.75" hidden="false" customHeight="false" outlineLevel="0" collapsed="false">
      <c r="A1009" s="23"/>
      <c r="B1009" s="41"/>
      <c r="C1009" s="57"/>
      <c r="D1009" s="57"/>
      <c r="E1009" s="58"/>
      <c r="F1009" s="59"/>
      <c r="G1009" s="57"/>
      <c r="H1009" s="57"/>
      <c r="I1009" s="59"/>
      <c r="J1009" s="57"/>
      <c r="K1009" s="57"/>
      <c r="L1009" s="57"/>
      <c r="M1009" s="58"/>
      <c r="N1009" s="62"/>
      <c r="O1009" s="57"/>
      <c r="P1009" s="41"/>
      <c r="Q1009" s="41"/>
      <c r="R1009" s="41"/>
      <c r="S1009" s="41"/>
      <c r="T1009" s="60"/>
      <c r="U1009" s="57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23"/>
      <c r="AH1009" s="23"/>
      <c r="AI1009" s="23"/>
      <c r="AJ1009" s="23"/>
      <c r="AK1009" s="23"/>
      <c r="AL1009" s="23"/>
      <c r="AM1009" s="23"/>
      <c r="AN1009" s="23"/>
      <c r="AO1009" s="23"/>
      <c r="AP1009" s="23"/>
      <c r="AQ1009" s="23"/>
      <c r="AR1009" s="23"/>
      <c r="AS1009" s="23"/>
      <c r="AT1009" s="23"/>
      <c r="AU1009" s="23"/>
      <c r="AV1009" s="23"/>
      <c r="AW1009" s="23"/>
      <c r="AX1009" s="23"/>
      <c r="AY1009" s="23"/>
      <c r="AZ1009" s="23"/>
    </row>
    <row r="1010" customFormat="false" ht="15.75" hidden="false" customHeight="false" outlineLevel="0" collapsed="false">
      <c r="A1010" s="23"/>
      <c r="B1010" s="41"/>
      <c r="C1010" s="57"/>
      <c r="D1010" s="57"/>
      <c r="E1010" s="58"/>
      <c r="F1010" s="59"/>
      <c r="G1010" s="57"/>
      <c r="H1010" s="57"/>
      <c r="I1010" s="59"/>
      <c r="J1010" s="57"/>
      <c r="K1010" s="57"/>
      <c r="L1010" s="57"/>
      <c r="M1010" s="58"/>
      <c r="N1010" s="62"/>
      <c r="O1010" s="57"/>
      <c r="P1010" s="41"/>
      <c r="Q1010" s="41"/>
      <c r="R1010" s="41"/>
      <c r="S1010" s="41"/>
      <c r="T1010" s="60"/>
      <c r="U1010" s="57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23"/>
      <c r="AH1010" s="23"/>
      <c r="AI1010" s="23"/>
      <c r="AJ1010" s="23"/>
      <c r="AK1010" s="23"/>
      <c r="AL1010" s="23"/>
      <c r="AM1010" s="23"/>
      <c r="AN1010" s="23"/>
      <c r="AO1010" s="23"/>
      <c r="AP1010" s="23"/>
      <c r="AQ1010" s="23"/>
      <c r="AR1010" s="23"/>
      <c r="AS1010" s="23"/>
      <c r="AT1010" s="23"/>
      <c r="AU1010" s="23"/>
      <c r="AV1010" s="23"/>
      <c r="AW1010" s="23"/>
      <c r="AX1010" s="23"/>
      <c r="AY1010" s="23"/>
      <c r="AZ1010" s="23"/>
    </row>
    <row r="1011" customFormat="false" ht="15.75" hidden="false" customHeight="false" outlineLevel="0" collapsed="false">
      <c r="A1011" s="23"/>
      <c r="B1011" s="41"/>
      <c r="C1011" s="57"/>
      <c r="D1011" s="57"/>
      <c r="E1011" s="58"/>
      <c r="F1011" s="59"/>
      <c r="G1011" s="57"/>
      <c r="H1011" s="57"/>
      <c r="I1011" s="59"/>
      <c r="J1011" s="57"/>
      <c r="K1011" s="57"/>
      <c r="L1011" s="57"/>
      <c r="M1011" s="58"/>
      <c r="N1011" s="62"/>
      <c r="O1011" s="57"/>
      <c r="P1011" s="41"/>
      <c r="Q1011" s="41"/>
      <c r="R1011" s="41"/>
      <c r="S1011" s="41"/>
      <c r="T1011" s="60"/>
      <c r="U1011" s="57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23"/>
      <c r="AH1011" s="23"/>
      <c r="AI1011" s="23"/>
      <c r="AJ1011" s="23"/>
      <c r="AK1011" s="23"/>
      <c r="AL1011" s="23"/>
      <c r="AM1011" s="23"/>
      <c r="AN1011" s="23"/>
      <c r="AO1011" s="23"/>
      <c r="AP1011" s="23"/>
      <c r="AQ1011" s="23"/>
      <c r="AR1011" s="23"/>
      <c r="AS1011" s="23"/>
      <c r="AT1011" s="23"/>
      <c r="AU1011" s="23"/>
      <c r="AV1011" s="23"/>
      <c r="AW1011" s="23"/>
      <c r="AX1011" s="23"/>
      <c r="AY1011" s="23"/>
      <c r="AZ1011" s="23"/>
    </row>
    <row r="1012" customFormat="false" ht="15.75" hidden="false" customHeight="false" outlineLevel="0" collapsed="false">
      <c r="A1012" s="23"/>
      <c r="B1012" s="41"/>
      <c r="C1012" s="57"/>
      <c r="D1012" s="57"/>
      <c r="E1012" s="58"/>
      <c r="F1012" s="59"/>
      <c r="G1012" s="57"/>
      <c r="H1012" s="57"/>
      <c r="I1012" s="59"/>
      <c r="J1012" s="57"/>
      <c r="K1012" s="57"/>
      <c r="L1012" s="57"/>
      <c r="M1012" s="58"/>
      <c r="N1012" s="62"/>
      <c r="O1012" s="57"/>
      <c r="P1012" s="41"/>
      <c r="Q1012" s="41"/>
      <c r="R1012" s="41"/>
      <c r="S1012" s="41"/>
      <c r="T1012" s="60"/>
      <c r="U1012" s="57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23"/>
      <c r="AH1012" s="23"/>
      <c r="AI1012" s="23"/>
      <c r="AJ1012" s="23"/>
      <c r="AK1012" s="23"/>
      <c r="AL1012" s="23"/>
      <c r="AM1012" s="23"/>
      <c r="AN1012" s="23"/>
      <c r="AO1012" s="23"/>
      <c r="AP1012" s="23"/>
      <c r="AQ1012" s="23"/>
      <c r="AR1012" s="23"/>
      <c r="AS1012" s="23"/>
      <c r="AT1012" s="23"/>
      <c r="AU1012" s="23"/>
      <c r="AV1012" s="23"/>
      <c r="AW1012" s="23"/>
      <c r="AX1012" s="23"/>
      <c r="AY1012" s="23"/>
      <c r="AZ1012" s="23"/>
    </row>
    <row r="1013" customFormat="false" ht="15.75" hidden="false" customHeight="false" outlineLevel="0" collapsed="false">
      <c r="A1013" s="23"/>
      <c r="B1013" s="41"/>
      <c r="C1013" s="57"/>
      <c r="D1013" s="57"/>
      <c r="E1013" s="58"/>
      <c r="F1013" s="59"/>
      <c r="G1013" s="57"/>
      <c r="H1013" s="57"/>
      <c r="I1013" s="59"/>
      <c r="J1013" s="57"/>
      <c r="K1013" s="57"/>
      <c r="L1013" s="57"/>
      <c r="M1013" s="58"/>
      <c r="N1013" s="62"/>
      <c r="O1013" s="57"/>
      <c r="P1013" s="41"/>
      <c r="Q1013" s="41"/>
      <c r="R1013" s="41"/>
      <c r="S1013" s="41"/>
      <c r="T1013" s="60"/>
      <c r="U1013" s="57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23"/>
      <c r="AH1013" s="23"/>
      <c r="AI1013" s="23"/>
      <c r="AJ1013" s="23"/>
      <c r="AK1013" s="23"/>
      <c r="AL1013" s="23"/>
      <c r="AM1013" s="23"/>
      <c r="AN1013" s="23"/>
      <c r="AO1013" s="23"/>
      <c r="AP1013" s="23"/>
      <c r="AQ1013" s="23"/>
      <c r="AR1013" s="23"/>
      <c r="AS1013" s="23"/>
      <c r="AT1013" s="23"/>
      <c r="AU1013" s="23"/>
      <c r="AV1013" s="23"/>
      <c r="AW1013" s="23"/>
      <c r="AX1013" s="23"/>
      <c r="AY1013" s="23"/>
      <c r="AZ1013" s="23"/>
    </row>
    <row r="1014" customFormat="false" ht="15.75" hidden="false" customHeight="false" outlineLevel="0" collapsed="false">
      <c r="A1014" s="23"/>
      <c r="B1014" s="41"/>
      <c r="C1014" s="57"/>
      <c r="D1014" s="57"/>
      <c r="E1014" s="58"/>
      <c r="F1014" s="59"/>
      <c r="G1014" s="57"/>
      <c r="H1014" s="57"/>
      <c r="I1014" s="59"/>
      <c r="J1014" s="57"/>
      <c r="K1014" s="57"/>
      <c r="L1014" s="57"/>
      <c r="M1014" s="58"/>
      <c r="N1014" s="62"/>
      <c r="O1014" s="57"/>
      <c r="P1014" s="41"/>
      <c r="Q1014" s="41"/>
      <c r="R1014" s="41"/>
      <c r="S1014" s="41"/>
      <c r="T1014" s="60"/>
      <c r="U1014" s="57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23"/>
      <c r="AH1014" s="23"/>
      <c r="AI1014" s="23"/>
      <c r="AJ1014" s="23"/>
      <c r="AK1014" s="23"/>
      <c r="AL1014" s="23"/>
      <c r="AM1014" s="23"/>
      <c r="AN1014" s="23"/>
      <c r="AO1014" s="23"/>
      <c r="AP1014" s="23"/>
      <c r="AQ1014" s="23"/>
      <c r="AR1014" s="23"/>
      <c r="AS1014" s="23"/>
      <c r="AT1014" s="23"/>
      <c r="AU1014" s="23"/>
      <c r="AV1014" s="23"/>
      <c r="AW1014" s="23"/>
      <c r="AX1014" s="23"/>
      <c r="AY1014" s="23"/>
      <c r="AZ1014" s="23"/>
    </row>
    <row r="1015" customFormat="false" ht="15.75" hidden="false" customHeight="false" outlineLevel="0" collapsed="false">
      <c r="A1015" s="23"/>
      <c r="B1015" s="41"/>
      <c r="C1015" s="57"/>
      <c r="D1015" s="57"/>
      <c r="E1015" s="58"/>
      <c r="F1015" s="59"/>
      <c r="G1015" s="57"/>
      <c r="H1015" s="57"/>
      <c r="I1015" s="59"/>
      <c r="J1015" s="57"/>
      <c r="K1015" s="57"/>
      <c r="L1015" s="57"/>
      <c r="M1015" s="58"/>
      <c r="N1015" s="62"/>
      <c r="O1015" s="57"/>
      <c r="P1015" s="41"/>
      <c r="Q1015" s="41"/>
      <c r="R1015" s="41"/>
      <c r="S1015" s="41"/>
      <c r="T1015" s="60"/>
      <c r="U1015" s="57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23"/>
      <c r="AH1015" s="23"/>
      <c r="AI1015" s="23"/>
      <c r="AJ1015" s="23"/>
      <c r="AK1015" s="23"/>
      <c r="AL1015" s="23"/>
      <c r="AM1015" s="23"/>
      <c r="AN1015" s="23"/>
      <c r="AO1015" s="23"/>
      <c r="AP1015" s="23"/>
      <c r="AQ1015" s="23"/>
      <c r="AR1015" s="23"/>
      <c r="AS1015" s="23"/>
      <c r="AT1015" s="23"/>
      <c r="AU1015" s="23"/>
      <c r="AV1015" s="23"/>
      <c r="AW1015" s="23"/>
      <c r="AX1015" s="23"/>
      <c r="AY1015" s="23"/>
      <c r="AZ1015" s="23"/>
    </row>
    <row r="1016" customFormat="false" ht="15.75" hidden="false" customHeight="false" outlineLevel="0" collapsed="false">
      <c r="A1016" s="23"/>
      <c r="B1016" s="41"/>
      <c r="C1016" s="57"/>
      <c r="D1016" s="57"/>
      <c r="E1016" s="58"/>
      <c r="F1016" s="59"/>
      <c r="G1016" s="57"/>
      <c r="H1016" s="57"/>
      <c r="I1016" s="59"/>
      <c r="J1016" s="57"/>
      <c r="K1016" s="57"/>
      <c r="L1016" s="57"/>
      <c r="M1016" s="58"/>
      <c r="N1016" s="62"/>
      <c r="O1016" s="57"/>
      <c r="P1016" s="41"/>
      <c r="Q1016" s="41"/>
      <c r="R1016" s="41"/>
      <c r="S1016" s="41"/>
      <c r="T1016" s="60"/>
      <c r="U1016" s="57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23"/>
      <c r="AH1016" s="23"/>
      <c r="AI1016" s="23"/>
      <c r="AJ1016" s="23"/>
      <c r="AK1016" s="23"/>
      <c r="AL1016" s="23"/>
      <c r="AM1016" s="23"/>
      <c r="AN1016" s="23"/>
      <c r="AO1016" s="23"/>
      <c r="AP1016" s="23"/>
      <c r="AQ1016" s="23"/>
      <c r="AR1016" s="23"/>
      <c r="AS1016" s="23"/>
      <c r="AT1016" s="23"/>
      <c r="AU1016" s="23"/>
      <c r="AV1016" s="23"/>
      <c r="AW1016" s="23"/>
      <c r="AX1016" s="23"/>
      <c r="AY1016" s="23"/>
      <c r="AZ1016" s="23"/>
    </row>
    <row r="1017" customFormat="false" ht="15.75" hidden="false" customHeight="false" outlineLevel="0" collapsed="false">
      <c r="A1017" s="23"/>
      <c r="B1017" s="41"/>
      <c r="C1017" s="57"/>
      <c r="D1017" s="57"/>
      <c r="E1017" s="58"/>
      <c r="F1017" s="59"/>
      <c r="G1017" s="57"/>
      <c r="H1017" s="57"/>
      <c r="I1017" s="59"/>
      <c r="J1017" s="57"/>
      <c r="K1017" s="57"/>
      <c r="L1017" s="57"/>
      <c r="M1017" s="58"/>
      <c r="N1017" s="62"/>
      <c r="O1017" s="57"/>
      <c r="P1017" s="41"/>
      <c r="Q1017" s="41"/>
      <c r="R1017" s="41"/>
      <c r="S1017" s="41"/>
      <c r="T1017" s="60"/>
      <c r="U1017" s="57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23"/>
      <c r="AH1017" s="23"/>
      <c r="AI1017" s="23"/>
      <c r="AJ1017" s="23"/>
      <c r="AK1017" s="23"/>
      <c r="AL1017" s="23"/>
      <c r="AM1017" s="23"/>
      <c r="AN1017" s="23"/>
      <c r="AO1017" s="23"/>
      <c r="AP1017" s="23"/>
      <c r="AQ1017" s="23"/>
      <c r="AR1017" s="23"/>
      <c r="AS1017" s="23"/>
      <c r="AT1017" s="23"/>
      <c r="AU1017" s="23"/>
      <c r="AV1017" s="23"/>
      <c r="AW1017" s="23"/>
      <c r="AX1017" s="23"/>
      <c r="AY1017" s="23"/>
      <c r="AZ1017" s="23"/>
    </row>
    <row r="1018" customFormat="false" ht="15.75" hidden="false" customHeight="false" outlineLevel="0" collapsed="false">
      <c r="A1018" s="23"/>
      <c r="B1018" s="41"/>
      <c r="C1018" s="57"/>
      <c r="D1018" s="57"/>
      <c r="E1018" s="58"/>
      <c r="F1018" s="59"/>
      <c r="G1018" s="57"/>
      <c r="H1018" s="57"/>
      <c r="I1018" s="59"/>
      <c r="J1018" s="57"/>
      <c r="K1018" s="57"/>
      <c r="L1018" s="57"/>
      <c r="M1018" s="58"/>
      <c r="N1018" s="62"/>
      <c r="O1018" s="57"/>
      <c r="P1018" s="41"/>
      <c r="Q1018" s="41"/>
      <c r="R1018" s="41"/>
      <c r="S1018" s="41"/>
      <c r="T1018" s="60"/>
      <c r="U1018" s="57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23"/>
      <c r="AH1018" s="23"/>
      <c r="AI1018" s="23"/>
      <c r="AJ1018" s="23"/>
      <c r="AK1018" s="23"/>
      <c r="AL1018" s="23"/>
      <c r="AM1018" s="23"/>
      <c r="AN1018" s="23"/>
      <c r="AO1018" s="23"/>
      <c r="AP1018" s="23"/>
      <c r="AQ1018" s="23"/>
      <c r="AR1018" s="23"/>
      <c r="AS1018" s="23"/>
      <c r="AT1018" s="23"/>
      <c r="AU1018" s="23"/>
      <c r="AV1018" s="23"/>
      <c r="AW1018" s="23"/>
      <c r="AX1018" s="23"/>
      <c r="AY1018" s="23"/>
      <c r="AZ1018" s="23"/>
    </row>
    <row r="1019" customFormat="false" ht="15.75" hidden="false" customHeight="false" outlineLevel="0" collapsed="false">
      <c r="A1019" s="23"/>
      <c r="B1019" s="41"/>
      <c r="C1019" s="57"/>
      <c r="D1019" s="57"/>
      <c r="E1019" s="58"/>
      <c r="F1019" s="59"/>
      <c r="G1019" s="57"/>
      <c r="H1019" s="57"/>
      <c r="I1019" s="59"/>
      <c r="J1019" s="57"/>
      <c r="K1019" s="57"/>
      <c r="L1019" s="57"/>
      <c r="M1019" s="58"/>
      <c r="N1019" s="62"/>
      <c r="O1019" s="57"/>
      <c r="P1019" s="41"/>
      <c r="Q1019" s="41"/>
      <c r="R1019" s="41"/>
      <c r="S1019" s="41"/>
      <c r="T1019" s="60"/>
      <c r="U1019" s="57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23"/>
      <c r="AH1019" s="23"/>
      <c r="AI1019" s="23"/>
      <c r="AJ1019" s="23"/>
      <c r="AK1019" s="23"/>
      <c r="AL1019" s="23"/>
      <c r="AM1019" s="23"/>
      <c r="AN1019" s="23"/>
      <c r="AO1019" s="23"/>
      <c r="AP1019" s="23"/>
      <c r="AQ1019" s="23"/>
      <c r="AR1019" s="23"/>
      <c r="AS1019" s="23"/>
      <c r="AT1019" s="23"/>
      <c r="AU1019" s="23"/>
      <c r="AV1019" s="23"/>
      <c r="AW1019" s="23"/>
      <c r="AX1019" s="23"/>
      <c r="AY1019" s="23"/>
      <c r="AZ1019" s="23"/>
    </row>
    <row r="1020" customFormat="false" ht="15.75" hidden="false" customHeight="false" outlineLevel="0" collapsed="false">
      <c r="A1020" s="23"/>
      <c r="B1020" s="41"/>
      <c r="C1020" s="57"/>
      <c r="D1020" s="57"/>
      <c r="E1020" s="58"/>
      <c r="F1020" s="59"/>
      <c r="G1020" s="57"/>
      <c r="H1020" s="57"/>
      <c r="I1020" s="59"/>
      <c r="J1020" s="57"/>
      <c r="K1020" s="57"/>
      <c r="L1020" s="57"/>
      <c r="M1020" s="58"/>
      <c r="N1020" s="62"/>
      <c r="O1020" s="57"/>
      <c r="P1020" s="41"/>
      <c r="Q1020" s="41"/>
      <c r="R1020" s="41"/>
      <c r="S1020" s="41"/>
      <c r="T1020" s="60"/>
      <c r="U1020" s="57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23"/>
      <c r="AH1020" s="23"/>
      <c r="AI1020" s="23"/>
      <c r="AJ1020" s="23"/>
      <c r="AK1020" s="23"/>
      <c r="AL1020" s="23"/>
      <c r="AM1020" s="23"/>
      <c r="AN1020" s="23"/>
      <c r="AO1020" s="23"/>
      <c r="AP1020" s="23"/>
      <c r="AQ1020" s="23"/>
      <c r="AR1020" s="23"/>
      <c r="AS1020" s="23"/>
      <c r="AT1020" s="23"/>
      <c r="AU1020" s="23"/>
      <c r="AV1020" s="23"/>
      <c r="AW1020" s="23"/>
      <c r="AX1020" s="23"/>
      <c r="AY1020" s="23"/>
      <c r="AZ1020" s="23"/>
    </row>
    <row r="1021" customFormat="false" ht="15.75" hidden="false" customHeight="false" outlineLevel="0" collapsed="false">
      <c r="A1021" s="23"/>
      <c r="B1021" s="41"/>
      <c r="C1021" s="57"/>
      <c r="D1021" s="57"/>
      <c r="E1021" s="58"/>
      <c r="F1021" s="59"/>
      <c r="G1021" s="57"/>
      <c r="H1021" s="57"/>
      <c r="I1021" s="59"/>
      <c r="J1021" s="57"/>
      <c r="K1021" s="57"/>
      <c r="L1021" s="57"/>
      <c r="M1021" s="58"/>
      <c r="N1021" s="62"/>
      <c r="O1021" s="57"/>
      <c r="P1021" s="41"/>
      <c r="Q1021" s="41"/>
      <c r="R1021" s="41"/>
      <c r="S1021" s="41"/>
      <c r="T1021" s="60"/>
      <c r="U1021" s="57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23"/>
      <c r="AH1021" s="23"/>
      <c r="AI1021" s="23"/>
      <c r="AJ1021" s="23"/>
      <c r="AK1021" s="23"/>
      <c r="AL1021" s="23"/>
      <c r="AM1021" s="23"/>
      <c r="AN1021" s="23"/>
      <c r="AO1021" s="23"/>
      <c r="AP1021" s="23"/>
      <c r="AQ1021" s="23"/>
      <c r="AR1021" s="23"/>
      <c r="AS1021" s="23"/>
      <c r="AT1021" s="23"/>
      <c r="AU1021" s="23"/>
      <c r="AV1021" s="23"/>
      <c r="AW1021" s="23"/>
      <c r="AX1021" s="23"/>
      <c r="AY1021" s="23"/>
      <c r="AZ1021" s="23"/>
    </row>
    <row r="1022" customFormat="false" ht="15.75" hidden="false" customHeight="false" outlineLevel="0" collapsed="false">
      <c r="A1022" s="23"/>
      <c r="B1022" s="41"/>
      <c r="C1022" s="57"/>
      <c r="D1022" s="57"/>
      <c r="E1022" s="58"/>
      <c r="F1022" s="59"/>
      <c r="G1022" s="57"/>
      <c r="H1022" s="57"/>
      <c r="I1022" s="59"/>
      <c r="J1022" s="57"/>
      <c r="K1022" s="57"/>
      <c r="L1022" s="57"/>
      <c r="M1022" s="58"/>
      <c r="N1022" s="62"/>
      <c r="O1022" s="57"/>
      <c r="P1022" s="41"/>
      <c r="Q1022" s="41"/>
      <c r="R1022" s="41"/>
      <c r="S1022" s="41"/>
      <c r="T1022" s="60"/>
      <c r="U1022" s="57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23"/>
      <c r="AH1022" s="23"/>
      <c r="AI1022" s="23"/>
      <c r="AJ1022" s="23"/>
      <c r="AK1022" s="23"/>
      <c r="AL1022" s="23"/>
      <c r="AM1022" s="23"/>
      <c r="AN1022" s="23"/>
      <c r="AO1022" s="23"/>
      <c r="AP1022" s="23"/>
      <c r="AQ1022" s="23"/>
      <c r="AR1022" s="23"/>
      <c r="AS1022" s="23"/>
      <c r="AT1022" s="23"/>
      <c r="AU1022" s="23"/>
      <c r="AV1022" s="23"/>
      <c r="AW1022" s="23"/>
      <c r="AX1022" s="23"/>
      <c r="AY1022" s="23"/>
      <c r="AZ1022" s="23"/>
    </row>
    <row r="1023" customFormat="false" ht="15.75" hidden="false" customHeight="false" outlineLevel="0" collapsed="false">
      <c r="A1023" s="23"/>
      <c r="B1023" s="41"/>
      <c r="C1023" s="57"/>
      <c r="D1023" s="57"/>
      <c r="E1023" s="58"/>
      <c r="F1023" s="59"/>
      <c r="G1023" s="57"/>
      <c r="H1023" s="57"/>
      <c r="I1023" s="59"/>
      <c r="J1023" s="57"/>
      <c r="K1023" s="57"/>
      <c r="L1023" s="57"/>
      <c r="M1023" s="58"/>
      <c r="N1023" s="62"/>
      <c r="O1023" s="57"/>
      <c r="P1023" s="41"/>
      <c r="Q1023" s="41"/>
      <c r="R1023" s="41"/>
      <c r="S1023" s="41"/>
      <c r="T1023" s="60"/>
      <c r="U1023" s="57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23"/>
      <c r="AH1023" s="23"/>
      <c r="AI1023" s="23"/>
      <c r="AJ1023" s="23"/>
      <c r="AK1023" s="23"/>
      <c r="AL1023" s="23"/>
      <c r="AM1023" s="23"/>
      <c r="AN1023" s="23"/>
      <c r="AO1023" s="23"/>
      <c r="AP1023" s="23"/>
      <c r="AQ1023" s="23"/>
      <c r="AR1023" s="23"/>
      <c r="AS1023" s="23"/>
      <c r="AT1023" s="23"/>
      <c r="AU1023" s="23"/>
      <c r="AV1023" s="23"/>
      <c r="AW1023" s="23"/>
      <c r="AX1023" s="23"/>
      <c r="AY1023" s="23"/>
      <c r="AZ1023" s="23"/>
    </row>
    <row r="1024" customFormat="false" ht="15.75" hidden="false" customHeight="false" outlineLevel="0" collapsed="false">
      <c r="A1024" s="23"/>
      <c r="B1024" s="41"/>
      <c r="C1024" s="57"/>
      <c r="D1024" s="57"/>
      <c r="E1024" s="58"/>
      <c r="F1024" s="59"/>
      <c r="G1024" s="57"/>
      <c r="H1024" s="57"/>
      <c r="I1024" s="59"/>
      <c r="J1024" s="57"/>
      <c r="K1024" s="57"/>
      <c r="L1024" s="57"/>
      <c r="M1024" s="58"/>
      <c r="N1024" s="62"/>
      <c r="O1024" s="57"/>
      <c r="P1024" s="41"/>
      <c r="Q1024" s="41"/>
      <c r="R1024" s="41"/>
      <c r="S1024" s="41"/>
      <c r="T1024" s="60"/>
      <c r="U1024" s="57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23"/>
      <c r="AH1024" s="23"/>
      <c r="AI1024" s="23"/>
      <c r="AJ1024" s="23"/>
      <c r="AK1024" s="23"/>
      <c r="AL1024" s="23"/>
      <c r="AM1024" s="23"/>
      <c r="AN1024" s="23"/>
      <c r="AO1024" s="23"/>
      <c r="AP1024" s="23"/>
      <c r="AQ1024" s="23"/>
      <c r="AR1024" s="23"/>
      <c r="AS1024" s="23"/>
      <c r="AT1024" s="23"/>
      <c r="AU1024" s="23"/>
      <c r="AV1024" s="23"/>
      <c r="AW1024" s="23"/>
      <c r="AX1024" s="23"/>
      <c r="AY1024" s="23"/>
      <c r="AZ1024" s="23"/>
    </row>
    <row r="1025" customFormat="false" ht="15.75" hidden="false" customHeight="false" outlineLevel="0" collapsed="false">
      <c r="A1025" s="23"/>
      <c r="B1025" s="41"/>
      <c r="C1025" s="57"/>
      <c r="D1025" s="57"/>
      <c r="E1025" s="58"/>
      <c r="F1025" s="59"/>
      <c r="G1025" s="57"/>
      <c r="H1025" s="57"/>
      <c r="I1025" s="59"/>
      <c r="J1025" s="57"/>
      <c r="K1025" s="57"/>
      <c r="L1025" s="57"/>
      <c r="M1025" s="58"/>
      <c r="N1025" s="62"/>
      <c r="O1025" s="57"/>
      <c r="P1025" s="41"/>
      <c r="Q1025" s="41"/>
      <c r="R1025" s="41"/>
      <c r="S1025" s="41"/>
      <c r="T1025" s="60"/>
      <c r="U1025" s="57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23"/>
      <c r="AH1025" s="23"/>
      <c r="AI1025" s="23"/>
      <c r="AJ1025" s="23"/>
      <c r="AK1025" s="23"/>
      <c r="AL1025" s="23"/>
      <c r="AM1025" s="23"/>
      <c r="AN1025" s="23"/>
      <c r="AO1025" s="23"/>
      <c r="AP1025" s="23"/>
      <c r="AQ1025" s="23"/>
      <c r="AR1025" s="23"/>
      <c r="AS1025" s="23"/>
      <c r="AT1025" s="23"/>
      <c r="AU1025" s="23"/>
      <c r="AV1025" s="23"/>
      <c r="AW1025" s="23"/>
      <c r="AX1025" s="23"/>
      <c r="AY1025" s="23"/>
      <c r="AZ1025" s="23"/>
    </row>
    <row r="1026" customFormat="false" ht="15.75" hidden="false" customHeight="false" outlineLevel="0" collapsed="false">
      <c r="A1026" s="23"/>
      <c r="B1026" s="41"/>
      <c r="C1026" s="57"/>
      <c r="D1026" s="57"/>
      <c r="E1026" s="58"/>
      <c r="F1026" s="59"/>
      <c r="G1026" s="57"/>
      <c r="H1026" s="57"/>
      <c r="I1026" s="59"/>
      <c r="J1026" s="57"/>
      <c r="K1026" s="57"/>
      <c r="L1026" s="57"/>
      <c r="M1026" s="58"/>
      <c r="N1026" s="62"/>
      <c r="O1026" s="57"/>
      <c r="P1026" s="41"/>
      <c r="Q1026" s="41"/>
      <c r="R1026" s="41"/>
      <c r="S1026" s="41"/>
      <c r="T1026" s="60"/>
      <c r="U1026" s="57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23"/>
      <c r="AH1026" s="23"/>
      <c r="AI1026" s="23"/>
      <c r="AJ1026" s="23"/>
      <c r="AK1026" s="23"/>
      <c r="AL1026" s="23"/>
      <c r="AM1026" s="23"/>
      <c r="AN1026" s="23"/>
      <c r="AO1026" s="23"/>
      <c r="AP1026" s="23"/>
      <c r="AQ1026" s="23"/>
      <c r="AR1026" s="23"/>
      <c r="AS1026" s="23"/>
      <c r="AT1026" s="23"/>
      <c r="AU1026" s="23"/>
      <c r="AV1026" s="23"/>
      <c r="AW1026" s="23"/>
      <c r="AX1026" s="23"/>
      <c r="AY1026" s="23"/>
      <c r="AZ1026" s="23"/>
    </row>
    <row r="1027" customFormat="false" ht="15.75" hidden="false" customHeight="false" outlineLevel="0" collapsed="false">
      <c r="A1027" s="23"/>
      <c r="B1027" s="41"/>
      <c r="C1027" s="57"/>
      <c r="D1027" s="57"/>
      <c r="E1027" s="58"/>
      <c r="F1027" s="59"/>
      <c r="G1027" s="57"/>
      <c r="H1027" s="57"/>
      <c r="I1027" s="59"/>
      <c r="J1027" s="57"/>
      <c r="K1027" s="57"/>
      <c r="L1027" s="57"/>
      <c r="M1027" s="58"/>
      <c r="N1027" s="62"/>
      <c r="O1027" s="57"/>
      <c r="P1027" s="41"/>
      <c r="Q1027" s="41"/>
      <c r="R1027" s="41"/>
      <c r="S1027" s="41"/>
      <c r="T1027" s="60"/>
      <c r="U1027" s="57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23"/>
      <c r="AH1027" s="23"/>
      <c r="AI1027" s="23"/>
      <c r="AJ1027" s="23"/>
      <c r="AK1027" s="23"/>
      <c r="AL1027" s="23"/>
      <c r="AM1027" s="23"/>
      <c r="AN1027" s="23"/>
      <c r="AO1027" s="23"/>
      <c r="AP1027" s="23"/>
      <c r="AQ1027" s="23"/>
      <c r="AR1027" s="23"/>
      <c r="AS1027" s="23"/>
      <c r="AT1027" s="23"/>
      <c r="AU1027" s="23"/>
      <c r="AV1027" s="23"/>
      <c r="AW1027" s="23"/>
      <c r="AX1027" s="23"/>
      <c r="AY1027" s="23"/>
      <c r="AZ1027" s="23"/>
    </row>
    <row r="1028" customFormat="false" ht="15.75" hidden="false" customHeight="false" outlineLevel="0" collapsed="false">
      <c r="A1028" s="23"/>
      <c r="B1028" s="41"/>
      <c r="C1028" s="57"/>
      <c r="D1028" s="57"/>
      <c r="E1028" s="58"/>
      <c r="F1028" s="59"/>
      <c r="G1028" s="57"/>
      <c r="H1028" s="57"/>
      <c r="I1028" s="59"/>
      <c r="J1028" s="57"/>
      <c r="K1028" s="57"/>
      <c r="L1028" s="57"/>
      <c r="M1028" s="58"/>
      <c r="N1028" s="62"/>
      <c r="O1028" s="57"/>
      <c r="P1028" s="41"/>
      <c r="Q1028" s="41"/>
      <c r="R1028" s="41"/>
      <c r="S1028" s="41"/>
      <c r="T1028" s="60"/>
      <c r="U1028" s="57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23"/>
      <c r="AH1028" s="23"/>
      <c r="AI1028" s="23"/>
      <c r="AJ1028" s="23"/>
      <c r="AK1028" s="23"/>
      <c r="AL1028" s="23"/>
      <c r="AM1028" s="23"/>
      <c r="AN1028" s="23"/>
      <c r="AO1028" s="23"/>
      <c r="AP1028" s="23"/>
      <c r="AQ1028" s="23"/>
      <c r="AR1028" s="23"/>
      <c r="AS1028" s="23"/>
      <c r="AT1028" s="23"/>
      <c r="AU1028" s="23"/>
      <c r="AV1028" s="23"/>
      <c r="AW1028" s="23"/>
      <c r="AX1028" s="23"/>
      <c r="AY1028" s="23"/>
      <c r="AZ1028" s="23"/>
    </row>
    <row r="1029" customFormat="false" ht="15.75" hidden="false" customHeight="false" outlineLevel="0" collapsed="false">
      <c r="A1029" s="23"/>
      <c r="B1029" s="41"/>
      <c r="C1029" s="57"/>
      <c r="D1029" s="57"/>
      <c r="E1029" s="58"/>
      <c r="F1029" s="59"/>
      <c r="G1029" s="57"/>
      <c r="H1029" s="57"/>
      <c r="I1029" s="59"/>
      <c r="J1029" s="57"/>
      <c r="K1029" s="57"/>
      <c r="L1029" s="57"/>
      <c r="M1029" s="58"/>
      <c r="N1029" s="62"/>
      <c r="O1029" s="57"/>
      <c r="P1029" s="41"/>
      <c r="Q1029" s="41"/>
      <c r="R1029" s="41"/>
      <c r="S1029" s="41"/>
      <c r="T1029" s="60"/>
      <c r="U1029" s="57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23"/>
      <c r="AH1029" s="23"/>
      <c r="AI1029" s="23"/>
      <c r="AJ1029" s="23"/>
      <c r="AK1029" s="23"/>
      <c r="AL1029" s="23"/>
      <c r="AM1029" s="23"/>
      <c r="AN1029" s="23"/>
      <c r="AO1029" s="23"/>
      <c r="AP1029" s="23"/>
      <c r="AQ1029" s="23"/>
      <c r="AR1029" s="23"/>
      <c r="AS1029" s="23"/>
      <c r="AT1029" s="23"/>
      <c r="AU1029" s="23"/>
      <c r="AV1029" s="23"/>
      <c r="AW1029" s="23"/>
      <c r="AX1029" s="23"/>
      <c r="AY1029" s="23"/>
      <c r="AZ1029" s="23"/>
    </row>
    <row r="1030" customFormat="false" ht="15.75" hidden="false" customHeight="false" outlineLevel="0" collapsed="false">
      <c r="A1030" s="23"/>
      <c r="B1030" s="41"/>
      <c r="C1030" s="57"/>
      <c r="D1030" s="57"/>
      <c r="E1030" s="58"/>
      <c r="F1030" s="59"/>
      <c r="G1030" s="57"/>
      <c r="H1030" s="57"/>
      <c r="I1030" s="59"/>
      <c r="J1030" s="57"/>
      <c r="K1030" s="57"/>
      <c r="L1030" s="57"/>
      <c r="M1030" s="58"/>
      <c r="N1030" s="62"/>
      <c r="O1030" s="57"/>
      <c r="P1030" s="41"/>
      <c r="Q1030" s="41"/>
      <c r="R1030" s="41"/>
      <c r="S1030" s="41"/>
      <c r="T1030" s="60"/>
      <c r="U1030" s="57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23"/>
      <c r="AH1030" s="23"/>
      <c r="AI1030" s="23"/>
      <c r="AJ1030" s="23"/>
      <c r="AK1030" s="23"/>
      <c r="AL1030" s="23"/>
      <c r="AM1030" s="23"/>
      <c r="AN1030" s="23"/>
      <c r="AO1030" s="23"/>
      <c r="AP1030" s="23"/>
      <c r="AQ1030" s="23"/>
      <c r="AR1030" s="23"/>
      <c r="AS1030" s="23"/>
      <c r="AT1030" s="23"/>
      <c r="AU1030" s="23"/>
      <c r="AV1030" s="23"/>
      <c r="AW1030" s="23"/>
      <c r="AX1030" s="23"/>
      <c r="AY1030" s="23"/>
      <c r="AZ1030" s="23"/>
    </row>
    <row r="1031" customFormat="false" ht="15.75" hidden="false" customHeight="false" outlineLevel="0" collapsed="false">
      <c r="A1031" s="23"/>
      <c r="B1031" s="41"/>
      <c r="C1031" s="57"/>
      <c r="D1031" s="57"/>
      <c r="E1031" s="58"/>
      <c r="F1031" s="59"/>
      <c r="G1031" s="57"/>
      <c r="H1031" s="57"/>
      <c r="I1031" s="59"/>
      <c r="J1031" s="57"/>
      <c r="K1031" s="57"/>
      <c r="L1031" s="57"/>
      <c r="M1031" s="58"/>
      <c r="N1031" s="62"/>
      <c r="O1031" s="57"/>
      <c r="P1031" s="41"/>
      <c r="Q1031" s="41"/>
      <c r="R1031" s="41"/>
      <c r="S1031" s="41"/>
      <c r="T1031" s="60"/>
      <c r="U1031" s="57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23"/>
      <c r="AH1031" s="23"/>
      <c r="AI1031" s="23"/>
      <c r="AJ1031" s="23"/>
      <c r="AK1031" s="23"/>
      <c r="AL1031" s="23"/>
      <c r="AM1031" s="23"/>
      <c r="AN1031" s="23"/>
      <c r="AO1031" s="23"/>
      <c r="AP1031" s="23"/>
      <c r="AQ1031" s="23"/>
      <c r="AR1031" s="23"/>
      <c r="AS1031" s="23"/>
      <c r="AT1031" s="23"/>
      <c r="AU1031" s="23"/>
      <c r="AV1031" s="23"/>
      <c r="AW1031" s="23"/>
      <c r="AX1031" s="23"/>
      <c r="AY1031" s="23"/>
      <c r="AZ1031" s="23"/>
    </row>
    <row r="1032" customFormat="false" ht="15.75" hidden="false" customHeight="false" outlineLevel="0" collapsed="false">
      <c r="A1032" s="23"/>
      <c r="B1032" s="41"/>
      <c r="C1032" s="57"/>
      <c r="D1032" s="57"/>
      <c r="E1032" s="58"/>
      <c r="F1032" s="59"/>
      <c r="G1032" s="57"/>
      <c r="H1032" s="57"/>
      <c r="I1032" s="59"/>
      <c r="J1032" s="57"/>
      <c r="K1032" s="57"/>
      <c r="L1032" s="57"/>
      <c r="M1032" s="58"/>
      <c r="N1032" s="62"/>
      <c r="O1032" s="57"/>
      <c r="P1032" s="41"/>
      <c r="Q1032" s="41"/>
      <c r="R1032" s="41"/>
      <c r="S1032" s="41"/>
      <c r="T1032" s="60"/>
      <c r="U1032" s="57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23"/>
      <c r="AH1032" s="23"/>
      <c r="AI1032" s="23"/>
      <c r="AJ1032" s="23"/>
      <c r="AK1032" s="23"/>
      <c r="AL1032" s="23"/>
      <c r="AM1032" s="23"/>
      <c r="AN1032" s="23"/>
      <c r="AO1032" s="23"/>
      <c r="AP1032" s="23"/>
      <c r="AQ1032" s="23"/>
      <c r="AR1032" s="23"/>
      <c r="AS1032" s="23"/>
      <c r="AT1032" s="23"/>
      <c r="AU1032" s="23"/>
      <c r="AV1032" s="23"/>
      <c r="AW1032" s="23"/>
      <c r="AX1032" s="23"/>
      <c r="AY1032" s="23"/>
      <c r="AZ1032" s="23"/>
    </row>
    <row r="1033" customFormat="false" ht="15.75" hidden="false" customHeight="false" outlineLevel="0" collapsed="false">
      <c r="A1033" s="23"/>
      <c r="B1033" s="41"/>
      <c r="C1033" s="57"/>
      <c r="D1033" s="57"/>
      <c r="E1033" s="58"/>
      <c r="F1033" s="59"/>
      <c r="G1033" s="57"/>
      <c r="H1033" s="57"/>
      <c r="I1033" s="59"/>
      <c r="J1033" s="57"/>
      <c r="K1033" s="57"/>
      <c r="L1033" s="57"/>
      <c r="M1033" s="58"/>
      <c r="N1033" s="62"/>
      <c r="O1033" s="57"/>
      <c r="P1033" s="41"/>
      <c r="Q1033" s="41"/>
      <c r="R1033" s="41"/>
      <c r="S1033" s="41"/>
      <c r="T1033" s="60"/>
      <c r="U1033" s="57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23"/>
      <c r="AH1033" s="23"/>
      <c r="AI1033" s="23"/>
      <c r="AJ1033" s="23"/>
      <c r="AK1033" s="23"/>
      <c r="AL1033" s="23"/>
      <c r="AM1033" s="23"/>
      <c r="AN1033" s="23"/>
      <c r="AO1033" s="23"/>
      <c r="AP1033" s="23"/>
      <c r="AQ1033" s="23"/>
      <c r="AR1033" s="23"/>
      <c r="AS1033" s="23"/>
      <c r="AT1033" s="23"/>
      <c r="AU1033" s="23"/>
      <c r="AV1033" s="23"/>
      <c r="AW1033" s="23"/>
      <c r="AX1033" s="23"/>
      <c r="AY1033" s="23"/>
      <c r="AZ1033" s="23"/>
    </row>
    <row r="1034" customFormat="false" ht="15.75" hidden="false" customHeight="false" outlineLevel="0" collapsed="false">
      <c r="A1034" s="23"/>
      <c r="B1034" s="41"/>
      <c r="C1034" s="57"/>
      <c r="D1034" s="57"/>
      <c r="E1034" s="58"/>
      <c r="F1034" s="59"/>
      <c r="G1034" s="57"/>
      <c r="H1034" s="57"/>
      <c r="I1034" s="59"/>
      <c r="J1034" s="57"/>
      <c r="K1034" s="57"/>
      <c r="L1034" s="57"/>
      <c r="M1034" s="58"/>
      <c r="N1034" s="62"/>
      <c r="O1034" s="57"/>
      <c r="P1034" s="41"/>
      <c r="Q1034" s="41"/>
      <c r="R1034" s="41"/>
      <c r="S1034" s="41"/>
      <c r="T1034" s="60"/>
      <c r="U1034" s="57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23"/>
      <c r="AH1034" s="23"/>
      <c r="AI1034" s="23"/>
      <c r="AJ1034" s="23"/>
      <c r="AK1034" s="23"/>
      <c r="AL1034" s="23"/>
      <c r="AM1034" s="23"/>
      <c r="AN1034" s="23"/>
      <c r="AO1034" s="23"/>
      <c r="AP1034" s="23"/>
      <c r="AQ1034" s="23"/>
      <c r="AR1034" s="23"/>
      <c r="AS1034" s="23"/>
      <c r="AT1034" s="23"/>
      <c r="AU1034" s="23"/>
      <c r="AV1034" s="23"/>
      <c r="AW1034" s="23"/>
      <c r="AX1034" s="23"/>
      <c r="AY1034" s="23"/>
      <c r="AZ1034" s="23"/>
    </row>
    <row r="1035" customFormat="false" ht="15.75" hidden="false" customHeight="false" outlineLevel="0" collapsed="false">
      <c r="A1035" s="23"/>
      <c r="B1035" s="41"/>
      <c r="C1035" s="57"/>
      <c r="D1035" s="57"/>
      <c r="E1035" s="58"/>
      <c r="F1035" s="59"/>
      <c r="G1035" s="57"/>
      <c r="H1035" s="57"/>
      <c r="I1035" s="59"/>
      <c r="J1035" s="57"/>
      <c r="K1035" s="57"/>
      <c r="L1035" s="57"/>
      <c r="M1035" s="58"/>
      <c r="N1035" s="62"/>
      <c r="O1035" s="57"/>
      <c r="P1035" s="41"/>
      <c r="Q1035" s="41"/>
      <c r="R1035" s="41"/>
      <c r="S1035" s="41"/>
      <c r="T1035" s="60"/>
      <c r="U1035" s="57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23"/>
      <c r="AH1035" s="23"/>
      <c r="AI1035" s="23"/>
      <c r="AJ1035" s="23"/>
      <c r="AK1035" s="23"/>
      <c r="AL1035" s="23"/>
      <c r="AM1035" s="23"/>
      <c r="AN1035" s="23"/>
      <c r="AO1035" s="23"/>
      <c r="AP1035" s="23"/>
      <c r="AQ1035" s="23"/>
      <c r="AR1035" s="23"/>
      <c r="AS1035" s="23"/>
      <c r="AT1035" s="23"/>
      <c r="AU1035" s="23"/>
      <c r="AV1035" s="23"/>
      <c r="AW1035" s="23"/>
      <c r="AX1035" s="23"/>
      <c r="AY1035" s="23"/>
      <c r="AZ1035" s="23"/>
    </row>
    <row r="1036" customFormat="false" ht="15.75" hidden="false" customHeight="false" outlineLevel="0" collapsed="false">
      <c r="A1036" s="23"/>
      <c r="B1036" s="41"/>
      <c r="C1036" s="57"/>
      <c r="D1036" s="57"/>
      <c r="E1036" s="58"/>
      <c r="F1036" s="59"/>
      <c r="G1036" s="57"/>
      <c r="H1036" s="57"/>
      <c r="I1036" s="59"/>
      <c r="J1036" s="57"/>
      <c r="K1036" s="57"/>
      <c r="L1036" s="57"/>
      <c r="M1036" s="58"/>
      <c r="N1036" s="62"/>
      <c r="O1036" s="57"/>
      <c r="P1036" s="41"/>
      <c r="Q1036" s="41"/>
      <c r="R1036" s="41"/>
      <c r="S1036" s="41"/>
      <c r="T1036" s="60"/>
      <c r="U1036" s="57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23"/>
      <c r="AH1036" s="23"/>
      <c r="AI1036" s="23"/>
      <c r="AJ1036" s="23"/>
      <c r="AK1036" s="23"/>
      <c r="AL1036" s="23"/>
      <c r="AM1036" s="23"/>
      <c r="AN1036" s="23"/>
      <c r="AO1036" s="23"/>
      <c r="AP1036" s="23"/>
      <c r="AQ1036" s="23"/>
      <c r="AR1036" s="23"/>
      <c r="AS1036" s="23"/>
      <c r="AT1036" s="23"/>
      <c r="AU1036" s="23"/>
      <c r="AV1036" s="23"/>
      <c r="AW1036" s="23"/>
      <c r="AX1036" s="23"/>
      <c r="AY1036" s="23"/>
      <c r="AZ1036" s="23"/>
    </row>
    <row r="1037" customFormat="false" ht="15.75" hidden="false" customHeight="false" outlineLevel="0" collapsed="false">
      <c r="A1037" s="23"/>
      <c r="B1037" s="41"/>
      <c r="C1037" s="57"/>
      <c r="D1037" s="57"/>
      <c r="E1037" s="58"/>
      <c r="F1037" s="59"/>
      <c r="G1037" s="57"/>
      <c r="H1037" s="57"/>
      <c r="I1037" s="59"/>
      <c r="J1037" s="57"/>
      <c r="K1037" s="57"/>
      <c r="L1037" s="57"/>
      <c r="M1037" s="58"/>
      <c r="N1037" s="62"/>
      <c r="O1037" s="57"/>
      <c r="P1037" s="41"/>
      <c r="Q1037" s="41"/>
      <c r="R1037" s="41"/>
      <c r="S1037" s="41"/>
      <c r="T1037" s="60"/>
      <c r="U1037" s="57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23"/>
      <c r="AH1037" s="23"/>
      <c r="AI1037" s="23"/>
      <c r="AJ1037" s="23"/>
      <c r="AK1037" s="23"/>
      <c r="AL1037" s="23"/>
      <c r="AM1037" s="23"/>
      <c r="AN1037" s="23"/>
      <c r="AO1037" s="23"/>
      <c r="AP1037" s="23"/>
      <c r="AQ1037" s="23"/>
      <c r="AR1037" s="23"/>
      <c r="AS1037" s="23"/>
      <c r="AT1037" s="23"/>
      <c r="AU1037" s="23"/>
      <c r="AV1037" s="23"/>
      <c r="AW1037" s="23"/>
      <c r="AX1037" s="23"/>
      <c r="AY1037" s="23"/>
      <c r="AZ1037" s="23"/>
    </row>
    <row r="1038" customFormat="false" ht="15.75" hidden="false" customHeight="false" outlineLevel="0" collapsed="false">
      <c r="A1038" s="23"/>
      <c r="B1038" s="41"/>
      <c r="C1038" s="57"/>
      <c r="D1038" s="57"/>
      <c r="E1038" s="58"/>
      <c r="F1038" s="59"/>
      <c r="G1038" s="57"/>
      <c r="H1038" s="57"/>
      <c r="I1038" s="59"/>
      <c r="J1038" s="57"/>
      <c r="K1038" s="57"/>
      <c r="L1038" s="57"/>
      <c r="M1038" s="58"/>
      <c r="N1038" s="62"/>
      <c r="O1038" s="57"/>
      <c r="P1038" s="41"/>
      <c r="Q1038" s="41"/>
      <c r="R1038" s="41"/>
      <c r="S1038" s="41"/>
      <c r="T1038" s="60"/>
      <c r="U1038" s="57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23"/>
      <c r="AH1038" s="23"/>
      <c r="AI1038" s="23"/>
      <c r="AJ1038" s="23"/>
      <c r="AK1038" s="23"/>
      <c r="AL1038" s="23"/>
      <c r="AM1038" s="23"/>
      <c r="AN1038" s="23"/>
      <c r="AO1038" s="23"/>
      <c r="AP1038" s="23"/>
      <c r="AQ1038" s="23"/>
      <c r="AR1038" s="23"/>
      <c r="AS1038" s="23"/>
      <c r="AT1038" s="23"/>
      <c r="AU1038" s="23"/>
      <c r="AV1038" s="23"/>
      <c r="AW1038" s="23"/>
      <c r="AX1038" s="23"/>
      <c r="AY1038" s="23"/>
      <c r="AZ1038" s="23"/>
    </row>
    <row r="1039" customFormat="false" ht="15.75" hidden="false" customHeight="false" outlineLevel="0" collapsed="false">
      <c r="A1039" s="23"/>
      <c r="B1039" s="41"/>
      <c r="C1039" s="57"/>
      <c r="D1039" s="57"/>
      <c r="E1039" s="58"/>
      <c r="F1039" s="59"/>
      <c r="G1039" s="57"/>
      <c r="H1039" s="57"/>
      <c r="I1039" s="59"/>
      <c r="J1039" s="57"/>
      <c r="K1039" s="57"/>
      <c r="L1039" s="57"/>
      <c r="M1039" s="58"/>
      <c r="N1039" s="62"/>
      <c r="O1039" s="57"/>
      <c r="P1039" s="41"/>
      <c r="Q1039" s="41"/>
      <c r="R1039" s="41"/>
      <c r="S1039" s="41"/>
      <c r="T1039" s="60"/>
      <c r="U1039" s="57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23"/>
      <c r="AH1039" s="23"/>
      <c r="AI1039" s="23"/>
      <c r="AJ1039" s="23"/>
      <c r="AK1039" s="23"/>
      <c r="AL1039" s="23"/>
      <c r="AM1039" s="23"/>
      <c r="AN1039" s="23"/>
      <c r="AO1039" s="23"/>
      <c r="AP1039" s="23"/>
      <c r="AQ1039" s="23"/>
      <c r="AR1039" s="23"/>
      <c r="AS1039" s="23"/>
      <c r="AT1039" s="23"/>
      <c r="AU1039" s="23"/>
      <c r="AV1039" s="23"/>
      <c r="AW1039" s="23"/>
      <c r="AX1039" s="23"/>
      <c r="AY1039" s="23"/>
      <c r="AZ1039" s="23"/>
    </row>
    <row r="1040" customFormat="false" ht="15.75" hidden="false" customHeight="false" outlineLevel="0" collapsed="false">
      <c r="A1040" s="23"/>
      <c r="B1040" s="41"/>
      <c r="C1040" s="57"/>
      <c r="D1040" s="57"/>
      <c r="E1040" s="58"/>
      <c r="F1040" s="59"/>
      <c r="G1040" s="57"/>
      <c r="H1040" s="57"/>
      <c r="I1040" s="59"/>
      <c r="J1040" s="57"/>
      <c r="K1040" s="57"/>
      <c r="L1040" s="57"/>
      <c r="M1040" s="58"/>
      <c r="N1040" s="62"/>
      <c r="O1040" s="57"/>
      <c r="P1040" s="41"/>
      <c r="Q1040" s="41"/>
      <c r="R1040" s="41"/>
      <c r="S1040" s="41"/>
      <c r="T1040" s="60"/>
      <c r="U1040" s="57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23"/>
      <c r="AH1040" s="23"/>
      <c r="AI1040" s="23"/>
      <c r="AJ1040" s="23"/>
      <c r="AK1040" s="23"/>
      <c r="AL1040" s="23"/>
      <c r="AM1040" s="23"/>
      <c r="AN1040" s="23"/>
      <c r="AO1040" s="23"/>
      <c r="AP1040" s="23"/>
      <c r="AQ1040" s="23"/>
      <c r="AR1040" s="23"/>
      <c r="AS1040" s="23"/>
      <c r="AT1040" s="23"/>
      <c r="AU1040" s="23"/>
      <c r="AV1040" s="23"/>
      <c r="AW1040" s="23"/>
      <c r="AX1040" s="23"/>
      <c r="AY1040" s="23"/>
      <c r="AZ1040" s="23"/>
    </row>
    <row r="1041" customFormat="false" ht="15.75" hidden="false" customHeight="false" outlineLevel="0" collapsed="false">
      <c r="A1041" s="23"/>
      <c r="B1041" s="41"/>
      <c r="C1041" s="57"/>
      <c r="D1041" s="57"/>
      <c r="E1041" s="58"/>
      <c r="F1041" s="59"/>
      <c r="G1041" s="57"/>
      <c r="H1041" s="57"/>
      <c r="I1041" s="59"/>
      <c r="J1041" s="57"/>
      <c r="K1041" s="57"/>
      <c r="L1041" s="57"/>
      <c r="M1041" s="58"/>
      <c r="N1041" s="62"/>
      <c r="O1041" s="57"/>
      <c r="P1041" s="41"/>
      <c r="Q1041" s="41"/>
      <c r="R1041" s="41"/>
      <c r="S1041" s="41"/>
      <c r="T1041" s="60"/>
      <c r="U1041" s="57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23"/>
      <c r="AH1041" s="23"/>
      <c r="AI1041" s="23"/>
      <c r="AJ1041" s="23"/>
      <c r="AK1041" s="23"/>
      <c r="AL1041" s="23"/>
      <c r="AM1041" s="23"/>
      <c r="AN1041" s="23"/>
      <c r="AO1041" s="23"/>
      <c r="AP1041" s="23"/>
      <c r="AQ1041" s="23"/>
      <c r="AR1041" s="23"/>
      <c r="AS1041" s="23"/>
      <c r="AT1041" s="23"/>
      <c r="AU1041" s="23"/>
      <c r="AV1041" s="23"/>
      <c r="AW1041" s="23"/>
      <c r="AX1041" s="23"/>
      <c r="AY1041" s="23"/>
      <c r="AZ1041" s="23"/>
    </row>
    <row r="1042" customFormat="false" ht="15.75" hidden="false" customHeight="false" outlineLevel="0" collapsed="false">
      <c r="A1042" s="23"/>
      <c r="B1042" s="41"/>
      <c r="C1042" s="57"/>
      <c r="D1042" s="57"/>
      <c r="E1042" s="58"/>
      <c r="F1042" s="59"/>
      <c r="G1042" s="57"/>
      <c r="H1042" s="57"/>
      <c r="I1042" s="59"/>
      <c r="J1042" s="57"/>
      <c r="K1042" s="57"/>
      <c r="L1042" s="57"/>
      <c r="M1042" s="58"/>
      <c r="N1042" s="62"/>
      <c r="O1042" s="57"/>
      <c r="P1042" s="41"/>
      <c r="Q1042" s="41"/>
      <c r="R1042" s="41"/>
      <c r="S1042" s="41"/>
      <c r="T1042" s="60"/>
      <c r="U1042" s="57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23"/>
      <c r="AH1042" s="23"/>
      <c r="AI1042" s="23"/>
      <c r="AJ1042" s="23"/>
      <c r="AK1042" s="23"/>
      <c r="AL1042" s="23"/>
      <c r="AM1042" s="23"/>
      <c r="AN1042" s="23"/>
      <c r="AO1042" s="23"/>
      <c r="AP1042" s="23"/>
      <c r="AQ1042" s="23"/>
      <c r="AR1042" s="23"/>
      <c r="AS1042" s="23"/>
      <c r="AT1042" s="23"/>
      <c r="AU1042" s="23"/>
      <c r="AV1042" s="23"/>
      <c r="AW1042" s="23"/>
      <c r="AX1042" s="23"/>
      <c r="AY1042" s="23"/>
      <c r="AZ1042" s="23"/>
    </row>
    <row r="1043" customFormat="false" ht="15.75" hidden="false" customHeight="false" outlineLevel="0" collapsed="false">
      <c r="A1043" s="23"/>
      <c r="B1043" s="41"/>
      <c r="C1043" s="57"/>
      <c r="D1043" s="57"/>
      <c r="E1043" s="58"/>
      <c r="F1043" s="59"/>
      <c r="G1043" s="57"/>
      <c r="H1043" s="57"/>
      <c r="I1043" s="59"/>
      <c r="J1043" s="57"/>
      <c r="K1043" s="57"/>
      <c r="L1043" s="57"/>
      <c r="M1043" s="58"/>
      <c r="N1043" s="62"/>
      <c r="O1043" s="57"/>
      <c r="P1043" s="41"/>
      <c r="Q1043" s="41"/>
      <c r="R1043" s="41"/>
      <c r="S1043" s="41"/>
      <c r="T1043" s="60"/>
      <c r="U1043" s="57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23"/>
      <c r="AH1043" s="23"/>
      <c r="AI1043" s="23"/>
      <c r="AJ1043" s="23"/>
      <c r="AK1043" s="23"/>
      <c r="AL1043" s="23"/>
      <c r="AM1043" s="23"/>
      <c r="AN1043" s="23"/>
      <c r="AO1043" s="23"/>
      <c r="AP1043" s="23"/>
      <c r="AQ1043" s="23"/>
      <c r="AR1043" s="23"/>
      <c r="AS1043" s="23"/>
      <c r="AT1043" s="23"/>
      <c r="AU1043" s="23"/>
      <c r="AV1043" s="23"/>
      <c r="AW1043" s="23"/>
      <c r="AX1043" s="23"/>
      <c r="AY1043" s="23"/>
      <c r="AZ1043" s="23"/>
    </row>
    <row r="1044" customFormat="false" ht="15.75" hidden="false" customHeight="false" outlineLevel="0" collapsed="false">
      <c r="A1044" s="23"/>
      <c r="B1044" s="41"/>
      <c r="C1044" s="57"/>
      <c r="D1044" s="57"/>
      <c r="E1044" s="58"/>
      <c r="F1044" s="59"/>
      <c r="G1044" s="57"/>
      <c r="H1044" s="57"/>
      <c r="I1044" s="59"/>
      <c r="J1044" s="57"/>
      <c r="K1044" s="57"/>
      <c r="L1044" s="57"/>
      <c r="M1044" s="58"/>
      <c r="N1044" s="62"/>
      <c r="O1044" s="57"/>
      <c r="P1044" s="41"/>
      <c r="Q1044" s="41"/>
      <c r="R1044" s="41"/>
      <c r="S1044" s="41"/>
      <c r="T1044" s="60"/>
      <c r="U1044" s="57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23"/>
      <c r="AH1044" s="23"/>
      <c r="AI1044" s="23"/>
      <c r="AJ1044" s="23"/>
      <c r="AK1044" s="23"/>
      <c r="AL1044" s="23"/>
      <c r="AM1044" s="23"/>
      <c r="AN1044" s="23"/>
      <c r="AO1044" s="23"/>
      <c r="AP1044" s="23"/>
      <c r="AQ1044" s="23"/>
      <c r="AR1044" s="23"/>
      <c r="AS1044" s="23"/>
      <c r="AT1044" s="23"/>
      <c r="AU1044" s="23"/>
      <c r="AV1044" s="23"/>
      <c r="AW1044" s="23"/>
      <c r="AX1044" s="23"/>
      <c r="AY1044" s="23"/>
      <c r="AZ1044" s="23"/>
    </row>
    <row r="1045" customFormat="false" ht="15.75" hidden="false" customHeight="false" outlineLevel="0" collapsed="false">
      <c r="A1045" s="23"/>
      <c r="B1045" s="41"/>
      <c r="C1045" s="57"/>
      <c r="D1045" s="57"/>
      <c r="E1045" s="58"/>
      <c r="F1045" s="59"/>
      <c r="G1045" s="57"/>
      <c r="H1045" s="57"/>
      <c r="I1045" s="59"/>
      <c r="J1045" s="57"/>
      <c r="K1045" s="57"/>
      <c r="L1045" s="57"/>
      <c r="M1045" s="58"/>
      <c r="N1045" s="62"/>
      <c r="O1045" s="57"/>
      <c r="P1045" s="41"/>
      <c r="Q1045" s="41"/>
      <c r="R1045" s="41"/>
      <c r="S1045" s="41"/>
      <c r="T1045" s="60"/>
      <c r="U1045" s="57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23"/>
      <c r="AH1045" s="23"/>
      <c r="AI1045" s="23"/>
      <c r="AJ1045" s="23"/>
      <c r="AK1045" s="23"/>
      <c r="AL1045" s="23"/>
      <c r="AM1045" s="23"/>
      <c r="AN1045" s="23"/>
      <c r="AO1045" s="23"/>
      <c r="AP1045" s="23"/>
      <c r="AQ1045" s="23"/>
      <c r="AR1045" s="23"/>
      <c r="AS1045" s="23"/>
      <c r="AT1045" s="23"/>
      <c r="AU1045" s="23"/>
      <c r="AV1045" s="23"/>
      <c r="AW1045" s="23"/>
      <c r="AX1045" s="23"/>
      <c r="AY1045" s="23"/>
      <c r="AZ1045" s="23"/>
    </row>
    <row r="1046" customFormat="false" ht="15.75" hidden="false" customHeight="false" outlineLevel="0" collapsed="false">
      <c r="A1046" s="23"/>
      <c r="B1046" s="41"/>
      <c r="C1046" s="57"/>
      <c r="D1046" s="57"/>
      <c r="E1046" s="58"/>
      <c r="F1046" s="59"/>
      <c r="G1046" s="57"/>
      <c r="H1046" s="57"/>
      <c r="I1046" s="59"/>
      <c r="J1046" s="57"/>
      <c r="K1046" s="57"/>
      <c r="L1046" s="57"/>
      <c r="M1046" s="58"/>
      <c r="N1046" s="62"/>
      <c r="O1046" s="57"/>
      <c r="P1046" s="41"/>
      <c r="Q1046" s="41"/>
      <c r="R1046" s="41"/>
      <c r="S1046" s="41"/>
      <c r="T1046" s="60"/>
      <c r="U1046" s="57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23"/>
      <c r="AH1046" s="23"/>
      <c r="AI1046" s="23"/>
      <c r="AJ1046" s="23"/>
      <c r="AK1046" s="23"/>
      <c r="AL1046" s="23"/>
      <c r="AM1046" s="23"/>
      <c r="AN1046" s="23"/>
      <c r="AO1046" s="23"/>
      <c r="AP1046" s="23"/>
      <c r="AQ1046" s="23"/>
      <c r="AR1046" s="23"/>
      <c r="AS1046" s="23"/>
      <c r="AT1046" s="23"/>
      <c r="AU1046" s="23"/>
      <c r="AV1046" s="23"/>
      <c r="AW1046" s="23"/>
      <c r="AX1046" s="23"/>
      <c r="AY1046" s="23"/>
      <c r="AZ1046" s="23"/>
    </row>
    <row r="1047" customFormat="false" ht="15.75" hidden="false" customHeight="false" outlineLevel="0" collapsed="false">
      <c r="A1047" s="23"/>
      <c r="B1047" s="41"/>
      <c r="C1047" s="57"/>
      <c r="D1047" s="57"/>
      <c r="E1047" s="58"/>
      <c r="F1047" s="59"/>
      <c r="G1047" s="57"/>
      <c r="H1047" s="57"/>
      <c r="I1047" s="59"/>
      <c r="J1047" s="57"/>
      <c r="K1047" s="57"/>
      <c r="L1047" s="57"/>
      <c r="M1047" s="58"/>
      <c r="N1047" s="62"/>
      <c r="O1047" s="57"/>
      <c r="P1047" s="41"/>
      <c r="Q1047" s="41"/>
      <c r="R1047" s="41"/>
      <c r="S1047" s="41"/>
      <c r="T1047" s="60"/>
      <c r="U1047" s="57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23"/>
      <c r="AH1047" s="23"/>
      <c r="AI1047" s="23"/>
      <c r="AJ1047" s="23"/>
      <c r="AK1047" s="23"/>
      <c r="AL1047" s="23"/>
      <c r="AM1047" s="23"/>
      <c r="AN1047" s="23"/>
      <c r="AO1047" s="23"/>
      <c r="AP1047" s="23"/>
      <c r="AQ1047" s="23"/>
      <c r="AR1047" s="23"/>
      <c r="AS1047" s="23"/>
      <c r="AT1047" s="23"/>
      <c r="AU1047" s="23"/>
      <c r="AV1047" s="23"/>
      <c r="AW1047" s="23"/>
      <c r="AX1047" s="23"/>
      <c r="AY1047" s="23"/>
      <c r="AZ1047" s="23"/>
    </row>
    <row r="1048" customFormat="false" ht="15.75" hidden="false" customHeight="false" outlineLevel="0" collapsed="false">
      <c r="A1048" s="23"/>
      <c r="B1048" s="41"/>
      <c r="C1048" s="57"/>
      <c r="D1048" s="57"/>
      <c r="E1048" s="58"/>
      <c r="F1048" s="59"/>
      <c r="G1048" s="57"/>
      <c r="H1048" s="57"/>
      <c r="I1048" s="59"/>
      <c r="J1048" s="57"/>
      <c r="K1048" s="57"/>
      <c r="L1048" s="57"/>
      <c r="M1048" s="58"/>
      <c r="N1048" s="62"/>
      <c r="O1048" s="57"/>
      <c r="P1048" s="41"/>
      <c r="Q1048" s="41"/>
      <c r="R1048" s="41"/>
      <c r="S1048" s="41"/>
      <c r="T1048" s="60"/>
      <c r="U1048" s="57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23"/>
      <c r="AH1048" s="23"/>
      <c r="AI1048" s="23"/>
      <c r="AJ1048" s="23"/>
      <c r="AK1048" s="23"/>
      <c r="AL1048" s="23"/>
      <c r="AM1048" s="23"/>
      <c r="AN1048" s="23"/>
      <c r="AO1048" s="23"/>
      <c r="AP1048" s="23"/>
      <c r="AQ1048" s="23"/>
      <c r="AR1048" s="23"/>
      <c r="AS1048" s="23"/>
      <c r="AT1048" s="23"/>
      <c r="AU1048" s="23"/>
      <c r="AV1048" s="23"/>
      <c r="AW1048" s="23"/>
      <c r="AX1048" s="23"/>
      <c r="AY1048" s="23"/>
      <c r="AZ1048" s="23"/>
    </row>
    <row r="1049" customFormat="false" ht="15.75" hidden="false" customHeight="false" outlineLevel="0" collapsed="false">
      <c r="A1049" s="23"/>
      <c r="B1049" s="41"/>
      <c r="C1049" s="57"/>
      <c r="D1049" s="57"/>
      <c r="E1049" s="58"/>
      <c r="F1049" s="59"/>
      <c r="G1049" s="57"/>
      <c r="H1049" s="57"/>
      <c r="I1049" s="59"/>
      <c r="J1049" s="57"/>
      <c r="K1049" s="57"/>
      <c r="L1049" s="57"/>
      <c r="M1049" s="58"/>
      <c r="N1049" s="62"/>
      <c r="O1049" s="57"/>
      <c r="P1049" s="41"/>
      <c r="Q1049" s="41"/>
      <c r="R1049" s="41"/>
      <c r="S1049" s="41"/>
      <c r="T1049" s="60"/>
      <c r="U1049" s="57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23"/>
      <c r="AH1049" s="23"/>
      <c r="AI1049" s="23"/>
      <c r="AJ1049" s="23"/>
      <c r="AK1049" s="23"/>
      <c r="AL1049" s="23"/>
      <c r="AM1049" s="23"/>
      <c r="AN1049" s="23"/>
      <c r="AO1049" s="23"/>
      <c r="AP1049" s="23"/>
      <c r="AQ1049" s="23"/>
      <c r="AR1049" s="23"/>
      <c r="AS1049" s="23"/>
      <c r="AT1049" s="23"/>
      <c r="AU1049" s="23"/>
      <c r="AV1049" s="23"/>
      <c r="AW1049" s="23"/>
      <c r="AX1049" s="23"/>
      <c r="AY1049" s="23"/>
      <c r="AZ1049" s="23"/>
    </row>
    <row r="1050" customFormat="false" ht="15.75" hidden="false" customHeight="false" outlineLevel="0" collapsed="false">
      <c r="A1050" s="23"/>
      <c r="B1050" s="41"/>
      <c r="C1050" s="57"/>
      <c r="D1050" s="57"/>
      <c r="E1050" s="58"/>
      <c r="F1050" s="59"/>
      <c r="G1050" s="57"/>
      <c r="H1050" s="57"/>
      <c r="I1050" s="59"/>
      <c r="J1050" s="57"/>
      <c r="K1050" s="57"/>
      <c r="L1050" s="57"/>
      <c r="M1050" s="58"/>
      <c r="N1050" s="62"/>
      <c r="O1050" s="57"/>
      <c r="P1050" s="41"/>
      <c r="Q1050" s="41"/>
      <c r="R1050" s="41"/>
      <c r="S1050" s="41"/>
      <c r="T1050" s="60"/>
      <c r="U1050" s="57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23"/>
      <c r="AH1050" s="23"/>
      <c r="AI1050" s="23"/>
      <c r="AJ1050" s="23"/>
      <c r="AK1050" s="23"/>
      <c r="AL1050" s="23"/>
      <c r="AM1050" s="23"/>
      <c r="AN1050" s="23"/>
      <c r="AO1050" s="23"/>
      <c r="AP1050" s="23"/>
      <c r="AQ1050" s="23"/>
      <c r="AR1050" s="23"/>
      <c r="AS1050" s="23"/>
      <c r="AT1050" s="23"/>
      <c r="AU1050" s="23"/>
      <c r="AV1050" s="23"/>
      <c r="AW1050" s="23"/>
      <c r="AX1050" s="23"/>
      <c r="AY1050" s="23"/>
      <c r="AZ1050" s="23"/>
    </row>
    <row r="1051" customFormat="false" ht="15.75" hidden="false" customHeight="false" outlineLevel="0" collapsed="false">
      <c r="A1051" s="23"/>
      <c r="B1051" s="41"/>
      <c r="C1051" s="57"/>
      <c r="D1051" s="57"/>
      <c r="E1051" s="58"/>
      <c r="F1051" s="59"/>
      <c r="G1051" s="57"/>
      <c r="H1051" s="57"/>
      <c r="I1051" s="59"/>
      <c r="J1051" s="57"/>
      <c r="K1051" s="57"/>
      <c r="L1051" s="57"/>
      <c r="M1051" s="58"/>
      <c r="N1051" s="62"/>
      <c r="O1051" s="57"/>
      <c r="P1051" s="41"/>
      <c r="Q1051" s="41"/>
      <c r="R1051" s="41"/>
      <c r="S1051" s="41"/>
      <c r="T1051" s="60"/>
      <c r="U1051" s="57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23"/>
      <c r="AH1051" s="23"/>
      <c r="AI1051" s="23"/>
      <c r="AJ1051" s="23"/>
      <c r="AK1051" s="23"/>
      <c r="AL1051" s="23"/>
      <c r="AM1051" s="23"/>
      <c r="AN1051" s="23"/>
      <c r="AO1051" s="23"/>
      <c r="AP1051" s="23"/>
      <c r="AQ1051" s="23"/>
      <c r="AR1051" s="23"/>
      <c r="AS1051" s="23"/>
      <c r="AT1051" s="23"/>
      <c r="AU1051" s="23"/>
      <c r="AV1051" s="23"/>
      <c r="AW1051" s="23"/>
      <c r="AX1051" s="23"/>
      <c r="AY1051" s="23"/>
      <c r="AZ1051" s="23"/>
    </row>
    <row r="1052" customFormat="false" ht="15.75" hidden="false" customHeight="false" outlineLevel="0" collapsed="false">
      <c r="A1052" s="23"/>
      <c r="B1052" s="41"/>
      <c r="C1052" s="57"/>
      <c r="D1052" s="57"/>
      <c r="E1052" s="58"/>
      <c r="F1052" s="59"/>
      <c r="G1052" s="57"/>
      <c r="H1052" s="57"/>
      <c r="I1052" s="59"/>
      <c r="J1052" s="57"/>
      <c r="K1052" s="57"/>
      <c r="L1052" s="57"/>
      <c r="M1052" s="58"/>
      <c r="N1052" s="62"/>
      <c r="O1052" s="57"/>
      <c r="P1052" s="41"/>
      <c r="Q1052" s="41"/>
      <c r="R1052" s="41"/>
      <c r="S1052" s="41"/>
      <c r="T1052" s="60"/>
      <c r="U1052" s="57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23"/>
      <c r="AH1052" s="23"/>
      <c r="AI1052" s="23"/>
      <c r="AJ1052" s="23"/>
      <c r="AK1052" s="23"/>
      <c r="AL1052" s="23"/>
      <c r="AM1052" s="23"/>
      <c r="AN1052" s="23"/>
      <c r="AO1052" s="23"/>
      <c r="AP1052" s="23"/>
      <c r="AQ1052" s="23"/>
      <c r="AR1052" s="23"/>
      <c r="AS1052" s="23"/>
      <c r="AT1052" s="23"/>
      <c r="AU1052" s="23"/>
      <c r="AV1052" s="23"/>
      <c r="AW1052" s="23"/>
      <c r="AX1052" s="23"/>
      <c r="AY1052" s="23"/>
      <c r="AZ1052" s="23"/>
    </row>
    <row r="1053" customFormat="false" ht="15.75" hidden="false" customHeight="false" outlineLevel="0" collapsed="false">
      <c r="A1053" s="23"/>
      <c r="B1053" s="41"/>
      <c r="C1053" s="57"/>
      <c r="D1053" s="57"/>
      <c r="E1053" s="58"/>
      <c r="F1053" s="59"/>
      <c r="G1053" s="57"/>
      <c r="H1053" s="57"/>
      <c r="I1053" s="59"/>
      <c r="J1053" s="57"/>
      <c r="K1053" s="57"/>
      <c r="L1053" s="57"/>
      <c r="M1053" s="58"/>
      <c r="N1053" s="62"/>
      <c r="O1053" s="57"/>
      <c r="P1053" s="41"/>
      <c r="Q1053" s="41"/>
      <c r="R1053" s="41"/>
      <c r="S1053" s="41"/>
      <c r="T1053" s="60"/>
      <c r="U1053" s="57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23"/>
      <c r="AH1053" s="23"/>
      <c r="AI1053" s="23"/>
      <c r="AJ1053" s="23"/>
      <c r="AK1053" s="23"/>
      <c r="AL1053" s="23"/>
      <c r="AM1053" s="23"/>
      <c r="AN1053" s="23"/>
      <c r="AO1053" s="23"/>
      <c r="AP1053" s="23"/>
      <c r="AQ1053" s="23"/>
      <c r="AR1053" s="23"/>
      <c r="AS1053" s="23"/>
      <c r="AT1053" s="23"/>
      <c r="AU1053" s="23"/>
      <c r="AV1053" s="23"/>
      <c r="AW1053" s="23"/>
      <c r="AX1053" s="23"/>
      <c r="AY1053" s="23"/>
      <c r="AZ1053" s="23"/>
    </row>
    <row r="1054" customFormat="false" ht="15.75" hidden="false" customHeight="false" outlineLevel="0" collapsed="false">
      <c r="A1054" s="23"/>
      <c r="B1054" s="41"/>
      <c r="C1054" s="57"/>
      <c r="D1054" s="57"/>
      <c r="E1054" s="58"/>
      <c r="F1054" s="59"/>
      <c r="G1054" s="57"/>
      <c r="H1054" s="57"/>
      <c r="I1054" s="59"/>
      <c r="J1054" s="57"/>
      <c r="K1054" s="57"/>
      <c r="L1054" s="57"/>
      <c r="M1054" s="58"/>
      <c r="N1054" s="62"/>
      <c r="O1054" s="57"/>
      <c r="P1054" s="41"/>
      <c r="Q1054" s="41"/>
      <c r="R1054" s="41"/>
      <c r="S1054" s="41"/>
      <c r="T1054" s="60"/>
      <c r="U1054" s="57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23"/>
      <c r="AH1054" s="23"/>
      <c r="AI1054" s="23"/>
      <c r="AJ1054" s="23"/>
      <c r="AK1054" s="23"/>
      <c r="AL1054" s="23"/>
      <c r="AM1054" s="23"/>
      <c r="AN1054" s="23"/>
      <c r="AO1054" s="23"/>
      <c r="AP1054" s="23"/>
      <c r="AQ1054" s="23"/>
      <c r="AR1054" s="23"/>
      <c r="AS1054" s="23"/>
      <c r="AT1054" s="23"/>
      <c r="AU1054" s="23"/>
      <c r="AV1054" s="23"/>
      <c r="AW1054" s="23"/>
      <c r="AX1054" s="23"/>
      <c r="AY1054" s="23"/>
      <c r="AZ1054" s="23"/>
    </row>
    <row r="1055" customFormat="false" ht="15.75" hidden="false" customHeight="false" outlineLevel="0" collapsed="false">
      <c r="A1055" s="23"/>
      <c r="B1055" s="41"/>
      <c r="C1055" s="57"/>
      <c r="D1055" s="57"/>
      <c r="E1055" s="58"/>
      <c r="F1055" s="59"/>
      <c r="G1055" s="57"/>
      <c r="H1055" s="57"/>
      <c r="I1055" s="59"/>
      <c r="J1055" s="57"/>
      <c r="K1055" s="57"/>
      <c r="L1055" s="57"/>
      <c r="M1055" s="58"/>
      <c r="N1055" s="62"/>
      <c r="O1055" s="57"/>
      <c r="P1055" s="41"/>
      <c r="Q1055" s="41"/>
      <c r="R1055" s="41"/>
      <c r="S1055" s="41"/>
      <c r="T1055" s="60"/>
      <c r="U1055" s="57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23"/>
      <c r="AH1055" s="23"/>
      <c r="AI1055" s="23"/>
      <c r="AJ1055" s="23"/>
      <c r="AK1055" s="23"/>
      <c r="AL1055" s="23"/>
      <c r="AM1055" s="23"/>
      <c r="AN1055" s="23"/>
      <c r="AO1055" s="23"/>
      <c r="AP1055" s="23"/>
      <c r="AQ1055" s="23"/>
      <c r="AR1055" s="23"/>
      <c r="AS1055" s="23"/>
      <c r="AT1055" s="23"/>
      <c r="AU1055" s="23"/>
      <c r="AV1055" s="23"/>
      <c r="AW1055" s="23"/>
      <c r="AX1055" s="23"/>
      <c r="AY1055" s="23"/>
      <c r="AZ1055" s="23"/>
    </row>
    <row r="1056" customFormat="false" ht="15.75" hidden="false" customHeight="false" outlineLevel="0" collapsed="false">
      <c r="A1056" s="23"/>
      <c r="B1056" s="41"/>
      <c r="C1056" s="57"/>
      <c r="D1056" s="57"/>
      <c r="E1056" s="58"/>
      <c r="F1056" s="59"/>
      <c r="G1056" s="57"/>
      <c r="H1056" s="57"/>
      <c r="I1056" s="59"/>
      <c r="J1056" s="57"/>
      <c r="K1056" s="57"/>
      <c r="L1056" s="57"/>
      <c r="M1056" s="58"/>
      <c r="N1056" s="62"/>
      <c r="O1056" s="57"/>
      <c r="P1056" s="41"/>
      <c r="Q1056" s="41"/>
      <c r="R1056" s="41"/>
      <c r="S1056" s="41"/>
      <c r="T1056" s="60"/>
      <c r="U1056" s="57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23"/>
      <c r="AH1056" s="23"/>
      <c r="AI1056" s="23"/>
      <c r="AJ1056" s="23"/>
      <c r="AK1056" s="23"/>
      <c r="AL1056" s="23"/>
      <c r="AM1056" s="23"/>
      <c r="AN1056" s="23"/>
      <c r="AO1056" s="23"/>
      <c r="AP1056" s="23"/>
      <c r="AQ1056" s="23"/>
      <c r="AR1056" s="23"/>
      <c r="AS1056" s="23"/>
      <c r="AT1056" s="23"/>
      <c r="AU1056" s="23"/>
      <c r="AV1056" s="23"/>
      <c r="AW1056" s="23"/>
      <c r="AX1056" s="23"/>
      <c r="AY1056" s="23"/>
      <c r="AZ1056" s="23"/>
    </row>
    <row r="1057" customFormat="false" ht="15.75" hidden="false" customHeight="false" outlineLevel="0" collapsed="false">
      <c r="A1057" s="23"/>
      <c r="B1057" s="41"/>
      <c r="C1057" s="57"/>
      <c r="D1057" s="57"/>
      <c r="E1057" s="58"/>
      <c r="F1057" s="59"/>
      <c r="G1057" s="57"/>
      <c r="H1057" s="57"/>
      <c r="I1057" s="59"/>
      <c r="J1057" s="57"/>
      <c r="K1057" s="57"/>
      <c r="L1057" s="57"/>
      <c r="M1057" s="58"/>
      <c r="N1057" s="62"/>
      <c r="O1057" s="57"/>
      <c r="P1057" s="41"/>
      <c r="Q1057" s="41"/>
      <c r="R1057" s="41"/>
      <c r="S1057" s="41"/>
      <c r="T1057" s="60"/>
      <c r="U1057" s="57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23"/>
      <c r="AH1057" s="23"/>
      <c r="AI1057" s="23"/>
      <c r="AJ1057" s="23"/>
      <c r="AK1057" s="23"/>
      <c r="AL1057" s="23"/>
      <c r="AM1057" s="23"/>
      <c r="AN1057" s="23"/>
      <c r="AO1057" s="23"/>
      <c r="AP1057" s="23"/>
      <c r="AQ1057" s="23"/>
      <c r="AR1057" s="23"/>
      <c r="AS1057" s="23"/>
      <c r="AT1057" s="23"/>
      <c r="AU1057" s="23"/>
      <c r="AV1057" s="23"/>
      <c r="AW1057" s="23"/>
      <c r="AX1057" s="23"/>
      <c r="AY1057" s="23"/>
      <c r="AZ1057" s="23"/>
    </row>
    <row r="1058" customFormat="false" ht="15.75" hidden="false" customHeight="false" outlineLevel="0" collapsed="false">
      <c r="A1058" s="23"/>
      <c r="B1058" s="41"/>
      <c r="C1058" s="57"/>
      <c r="D1058" s="57"/>
      <c r="E1058" s="58"/>
      <c r="F1058" s="59"/>
      <c r="G1058" s="57"/>
      <c r="H1058" s="57"/>
      <c r="I1058" s="59"/>
      <c r="J1058" s="57"/>
      <c r="K1058" s="57"/>
      <c r="L1058" s="57"/>
      <c r="M1058" s="58"/>
      <c r="N1058" s="62"/>
      <c r="O1058" s="57"/>
      <c r="P1058" s="41"/>
      <c r="Q1058" s="41"/>
      <c r="R1058" s="41"/>
      <c r="S1058" s="41"/>
      <c r="T1058" s="60"/>
      <c r="U1058" s="57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23"/>
      <c r="AH1058" s="23"/>
      <c r="AI1058" s="23"/>
      <c r="AJ1058" s="23"/>
      <c r="AK1058" s="23"/>
      <c r="AL1058" s="23"/>
      <c r="AM1058" s="23"/>
      <c r="AN1058" s="23"/>
      <c r="AO1058" s="23"/>
      <c r="AP1058" s="23"/>
      <c r="AQ1058" s="23"/>
      <c r="AR1058" s="23"/>
      <c r="AS1058" s="23"/>
      <c r="AT1058" s="23"/>
      <c r="AU1058" s="23"/>
      <c r="AV1058" s="23"/>
      <c r="AW1058" s="23"/>
      <c r="AX1058" s="23"/>
      <c r="AY1058" s="23"/>
      <c r="AZ1058" s="23"/>
    </row>
    <row r="1059" customFormat="false" ht="15.75" hidden="false" customHeight="false" outlineLevel="0" collapsed="false">
      <c r="A1059" s="23"/>
      <c r="B1059" s="41"/>
      <c r="C1059" s="57"/>
      <c r="D1059" s="57"/>
      <c r="E1059" s="58"/>
      <c r="F1059" s="59"/>
      <c r="G1059" s="57"/>
      <c r="H1059" s="57"/>
      <c r="I1059" s="59"/>
      <c r="J1059" s="57"/>
      <c r="K1059" s="57"/>
      <c r="L1059" s="57"/>
      <c r="M1059" s="58"/>
      <c r="N1059" s="62"/>
      <c r="O1059" s="57"/>
      <c r="P1059" s="41"/>
      <c r="Q1059" s="41"/>
      <c r="R1059" s="41"/>
      <c r="S1059" s="41"/>
      <c r="T1059" s="60"/>
      <c r="U1059" s="57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23"/>
      <c r="AH1059" s="23"/>
      <c r="AI1059" s="23"/>
      <c r="AJ1059" s="23"/>
      <c r="AK1059" s="23"/>
      <c r="AL1059" s="23"/>
      <c r="AM1059" s="23"/>
      <c r="AN1059" s="23"/>
      <c r="AO1059" s="23"/>
      <c r="AP1059" s="23"/>
      <c r="AQ1059" s="23"/>
      <c r="AR1059" s="23"/>
      <c r="AS1059" s="23"/>
      <c r="AT1059" s="23"/>
      <c r="AU1059" s="23"/>
      <c r="AV1059" s="23"/>
      <c r="AW1059" s="23"/>
      <c r="AX1059" s="23"/>
      <c r="AY1059" s="23"/>
      <c r="AZ1059" s="23"/>
    </row>
    <row r="1060" customFormat="false" ht="15.75" hidden="false" customHeight="false" outlineLevel="0" collapsed="false">
      <c r="A1060" s="23"/>
      <c r="B1060" s="41"/>
      <c r="C1060" s="57"/>
      <c r="D1060" s="57"/>
      <c r="E1060" s="58"/>
      <c r="F1060" s="59"/>
      <c r="G1060" s="57"/>
      <c r="H1060" s="57"/>
      <c r="I1060" s="59"/>
      <c r="J1060" s="57"/>
      <c r="K1060" s="57"/>
      <c r="L1060" s="57"/>
      <c r="M1060" s="58"/>
      <c r="N1060" s="62"/>
      <c r="O1060" s="57"/>
      <c r="P1060" s="41"/>
      <c r="Q1060" s="41"/>
      <c r="R1060" s="41"/>
      <c r="S1060" s="41"/>
      <c r="T1060" s="60"/>
      <c r="U1060" s="57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23"/>
      <c r="AH1060" s="23"/>
      <c r="AI1060" s="23"/>
      <c r="AJ1060" s="23"/>
      <c r="AK1060" s="23"/>
      <c r="AL1060" s="23"/>
      <c r="AM1060" s="23"/>
      <c r="AN1060" s="23"/>
      <c r="AO1060" s="23"/>
      <c r="AP1060" s="23"/>
      <c r="AQ1060" s="23"/>
      <c r="AR1060" s="23"/>
      <c r="AS1060" s="23"/>
      <c r="AT1060" s="23"/>
      <c r="AU1060" s="23"/>
      <c r="AV1060" s="23"/>
      <c r="AW1060" s="23"/>
      <c r="AX1060" s="23"/>
      <c r="AY1060" s="23"/>
      <c r="AZ1060" s="23"/>
    </row>
    <row r="1061" customFormat="false" ht="15.75" hidden="false" customHeight="false" outlineLevel="0" collapsed="false">
      <c r="A1061" s="23"/>
      <c r="B1061" s="41"/>
      <c r="C1061" s="57"/>
      <c r="D1061" s="57"/>
      <c r="E1061" s="58"/>
      <c r="F1061" s="59"/>
      <c r="G1061" s="57"/>
      <c r="H1061" s="57"/>
      <c r="I1061" s="59"/>
      <c r="J1061" s="57"/>
      <c r="K1061" s="57"/>
      <c r="L1061" s="57"/>
      <c r="M1061" s="58"/>
      <c r="N1061" s="62"/>
      <c r="O1061" s="57"/>
      <c r="P1061" s="41"/>
      <c r="Q1061" s="41"/>
      <c r="R1061" s="41"/>
      <c r="S1061" s="41"/>
      <c r="T1061" s="60"/>
      <c r="U1061" s="57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23"/>
      <c r="AH1061" s="23"/>
      <c r="AI1061" s="23"/>
      <c r="AJ1061" s="23"/>
      <c r="AK1061" s="23"/>
      <c r="AL1061" s="23"/>
      <c r="AM1061" s="23"/>
      <c r="AN1061" s="23"/>
      <c r="AO1061" s="23"/>
      <c r="AP1061" s="23"/>
      <c r="AQ1061" s="23"/>
      <c r="AR1061" s="23"/>
      <c r="AS1061" s="23"/>
      <c r="AT1061" s="23"/>
      <c r="AU1061" s="23"/>
      <c r="AV1061" s="23"/>
      <c r="AW1061" s="23"/>
      <c r="AX1061" s="23"/>
      <c r="AY1061" s="23"/>
      <c r="AZ1061" s="23"/>
    </row>
    <row r="1062" customFormat="false" ht="15.75" hidden="false" customHeight="false" outlineLevel="0" collapsed="false">
      <c r="A1062" s="23"/>
      <c r="B1062" s="41"/>
      <c r="C1062" s="57"/>
      <c r="D1062" s="57"/>
      <c r="E1062" s="58"/>
      <c r="F1062" s="59"/>
      <c r="G1062" s="57"/>
      <c r="H1062" s="57"/>
      <c r="I1062" s="59"/>
      <c r="J1062" s="57"/>
      <c r="K1062" s="57"/>
      <c r="L1062" s="57"/>
      <c r="M1062" s="58"/>
      <c r="N1062" s="62"/>
      <c r="O1062" s="57"/>
      <c r="P1062" s="41"/>
      <c r="Q1062" s="41"/>
      <c r="R1062" s="41"/>
      <c r="S1062" s="41"/>
      <c r="T1062" s="60"/>
      <c r="U1062" s="57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23"/>
      <c r="AH1062" s="23"/>
      <c r="AI1062" s="23"/>
      <c r="AJ1062" s="23"/>
      <c r="AK1062" s="23"/>
      <c r="AL1062" s="23"/>
      <c r="AM1062" s="23"/>
      <c r="AN1062" s="23"/>
      <c r="AO1062" s="23"/>
      <c r="AP1062" s="23"/>
      <c r="AQ1062" s="23"/>
      <c r="AR1062" s="23"/>
      <c r="AS1062" s="23"/>
      <c r="AT1062" s="23"/>
      <c r="AU1062" s="23"/>
      <c r="AV1062" s="23"/>
      <c r="AW1062" s="23"/>
      <c r="AX1062" s="23"/>
      <c r="AY1062" s="23"/>
      <c r="AZ1062" s="23"/>
    </row>
    <row r="1063" customFormat="false" ht="15.75" hidden="false" customHeight="false" outlineLevel="0" collapsed="false">
      <c r="A1063" s="23"/>
      <c r="B1063" s="41"/>
      <c r="C1063" s="57"/>
      <c r="D1063" s="57"/>
      <c r="E1063" s="58"/>
      <c r="F1063" s="59"/>
      <c r="G1063" s="57"/>
      <c r="H1063" s="57"/>
      <c r="I1063" s="59"/>
      <c r="J1063" s="57"/>
      <c r="K1063" s="57"/>
      <c r="L1063" s="57"/>
      <c r="M1063" s="58"/>
      <c r="N1063" s="62"/>
      <c r="O1063" s="57"/>
      <c r="P1063" s="41"/>
      <c r="Q1063" s="41"/>
      <c r="R1063" s="41"/>
      <c r="S1063" s="41"/>
      <c r="T1063" s="60"/>
      <c r="U1063" s="57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23"/>
      <c r="AH1063" s="23"/>
      <c r="AI1063" s="23"/>
      <c r="AJ1063" s="23"/>
      <c r="AK1063" s="23"/>
      <c r="AL1063" s="23"/>
      <c r="AM1063" s="23"/>
      <c r="AN1063" s="23"/>
      <c r="AO1063" s="23"/>
      <c r="AP1063" s="23"/>
      <c r="AQ1063" s="23"/>
      <c r="AR1063" s="23"/>
      <c r="AS1063" s="23"/>
      <c r="AT1063" s="23"/>
      <c r="AU1063" s="23"/>
      <c r="AV1063" s="23"/>
      <c r="AW1063" s="23"/>
      <c r="AX1063" s="23"/>
      <c r="AY1063" s="23"/>
      <c r="AZ1063" s="23"/>
    </row>
    <row r="1064" customFormat="false" ht="15.75" hidden="false" customHeight="false" outlineLevel="0" collapsed="false">
      <c r="A1064" s="23"/>
      <c r="B1064" s="41"/>
      <c r="C1064" s="57"/>
      <c r="D1064" s="57"/>
      <c r="E1064" s="58"/>
      <c r="F1064" s="59"/>
      <c r="G1064" s="57"/>
      <c r="H1064" s="57"/>
      <c r="I1064" s="59"/>
      <c r="J1064" s="57"/>
      <c r="K1064" s="57"/>
      <c r="L1064" s="57"/>
      <c r="M1064" s="58"/>
      <c r="N1064" s="62"/>
      <c r="O1064" s="57"/>
      <c r="P1064" s="41"/>
      <c r="Q1064" s="41"/>
      <c r="R1064" s="41"/>
      <c r="S1064" s="41"/>
      <c r="T1064" s="60"/>
      <c r="U1064" s="57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23"/>
      <c r="AH1064" s="23"/>
      <c r="AI1064" s="23"/>
      <c r="AJ1064" s="23"/>
      <c r="AK1064" s="23"/>
      <c r="AL1064" s="23"/>
      <c r="AM1064" s="23"/>
      <c r="AN1064" s="23"/>
      <c r="AO1064" s="23"/>
      <c r="AP1064" s="23"/>
      <c r="AQ1064" s="23"/>
      <c r="AR1064" s="23"/>
      <c r="AS1064" s="23"/>
      <c r="AT1064" s="23"/>
      <c r="AU1064" s="23"/>
      <c r="AV1064" s="23"/>
      <c r="AW1064" s="23"/>
      <c r="AX1064" s="23"/>
      <c r="AY1064" s="23"/>
      <c r="AZ1064" s="23"/>
    </row>
    <row r="1065" customFormat="false" ht="15.75" hidden="false" customHeight="false" outlineLevel="0" collapsed="false">
      <c r="A1065" s="23"/>
      <c r="B1065" s="41"/>
      <c r="C1065" s="57"/>
      <c r="D1065" s="57"/>
      <c r="E1065" s="58"/>
      <c r="F1065" s="59"/>
      <c r="G1065" s="57"/>
      <c r="H1065" s="57"/>
      <c r="I1065" s="59"/>
      <c r="J1065" s="57"/>
      <c r="K1065" s="57"/>
      <c r="L1065" s="57"/>
      <c r="M1065" s="58"/>
      <c r="N1065" s="62"/>
      <c r="O1065" s="57"/>
      <c r="P1065" s="41"/>
      <c r="Q1065" s="41"/>
      <c r="R1065" s="41"/>
      <c r="S1065" s="41"/>
      <c r="T1065" s="60"/>
      <c r="U1065" s="57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23"/>
      <c r="AH1065" s="23"/>
      <c r="AI1065" s="23"/>
      <c r="AJ1065" s="23"/>
      <c r="AK1065" s="23"/>
      <c r="AL1065" s="23"/>
      <c r="AM1065" s="23"/>
      <c r="AN1065" s="23"/>
      <c r="AO1065" s="23"/>
      <c r="AP1065" s="23"/>
      <c r="AQ1065" s="23"/>
      <c r="AR1065" s="23"/>
      <c r="AS1065" s="23"/>
      <c r="AT1065" s="23"/>
      <c r="AU1065" s="23"/>
      <c r="AV1065" s="23"/>
      <c r="AW1065" s="23"/>
      <c r="AX1065" s="23"/>
      <c r="AY1065" s="23"/>
      <c r="AZ1065" s="23"/>
    </row>
    <row r="1066" customFormat="false" ht="15.75" hidden="false" customHeight="false" outlineLevel="0" collapsed="false">
      <c r="A1066" s="23"/>
      <c r="B1066" s="41"/>
      <c r="C1066" s="57"/>
      <c r="D1066" s="57"/>
      <c r="E1066" s="58"/>
      <c r="F1066" s="59"/>
      <c r="G1066" s="57"/>
      <c r="H1066" s="57"/>
      <c r="I1066" s="59"/>
      <c r="J1066" s="57"/>
      <c r="K1066" s="57"/>
      <c r="L1066" s="57"/>
      <c r="M1066" s="58"/>
      <c r="N1066" s="62"/>
      <c r="O1066" s="57"/>
      <c r="P1066" s="41"/>
      <c r="Q1066" s="41"/>
      <c r="R1066" s="41"/>
      <c r="S1066" s="41"/>
      <c r="T1066" s="60"/>
      <c r="U1066" s="57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23"/>
      <c r="AH1066" s="23"/>
      <c r="AI1066" s="23"/>
      <c r="AJ1066" s="23"/>
      <c r="AK1066" s="23"/>
      <c r="AL1066" s="23"/>
      <c r="AM1066" s="23"/>
      <c r="AN1066" s="23"/>
      <c r="AO1066" s="23"/>
      <c r="AP1066" s="23"/>
      <c r="AQ1066" s="23"/>
      <c r="AR1066" s="23"/>
      <c r="AS1066" s="23"/>
      <c r="AT1066" s="23"/>
      <c r="AU1066" s="23"/>
      <c r="AV1066" s="23"/>
      <c r="AW1066" s="23"/>
      <c r="AX1066" s="23"/>
      <c r="AY1066" s="23"/>
      <c r="AZ1066" s="23"/>
    </row>
    <row r="1067" customFormat="false" ht="15.75" hidden="false" customHeight="false" outlineLevel="0" collapsed="false">
      <c r="A1067" s="23"/>
      <c r="B1067" s="41"/>
      <c r="C1067" s="57"/>
      <c r="D1067" s="57"/>
      <c r="E1067" s="58"/>
      <c r="F1067" s="59"/>
      <c r="G1067" s="57"/>
      <c r="H1067" s="57"/>
      <c r="I1067" s="59"/>
      <c r="J1067" s="57"/>
      <c r="K1067" s="57"/>
      <c r="L1067" s="57"/>
      <c r="M1067" s="58"/>
      <c r="N1067" s="62"/>
      <c r="O1067" s="57"/>
      <c r="P1067" s="41"/>
      <c r="Q1067" s="41"/>
      <c r="R1067" s="41"/>
      <c r="S1067" s="41"/>
      <c r="T1067" s="60"/>
      <c r="U1067" s="57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23"/>
      <c r="AH1067" s="23"/>
      <c r="AI1067" s="23"/>
      <c r="AJ1067" s="23"/>
      <c r="AK1067" s="23"/>
      <c r="AL1067" s="23"/>
      <c r="AM1067" s="23"/>
      <c r="AN1067" s="23"/>
      <c r="AO1067" s="23"/>
      <c r="AP1067" s="23"/>
      <c r="AQ1067" s="23"/>
      <c r="AR1067" s="23"/>
      <c r="AS1067" s="23"/>
      <c r="AT1067" s="23"/>
      <c r="AU1067" s="23"/>
      <c r="AV1067" s="23"/>
      <c r="AW1067" s="23"/>
      <c r="AX1067" s="23"/>
      <c r="AY1067" s="23"/>
      <c r="AZ1067" s="23"/>
    </row>
    <row r="1068" customFormat="false" ht="15.75" hidden="false" customHeight="false" outlineLevel="0" collapsed="false">
      <c r="A1068" s="23"/>
      <c r="B1068" s="41"/>
      <c r="C1068" s="57"/>
      <c r="D1068" s="57"/>
      <c r="E1068" s="58"/>
      <c r="F1068" s="59"/>
      <c r="G1068" s="57"/>
      <c r="H1068" s="57"/>
      <c r="I1068" s="59"/>
      <c r="J1068" s="57"/>
      <c r="K1068" s="57"/>
      <c r="L1068" s="57"/>
      <c r="M1068" s="58"/>
      <c r="N1068" s="62"/>
      <c r="O1068" s="57"/>
      <c r="P1068" s="41"/>
      <c r="Q1068" s="41"/>
      <c r="R1068" s="41"/>
      <c r="S1068" s="41"/>
      <c r="T1068" s="60"/>
      <c r="U1068" s="57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23"/>
      <c r="AH1068" s="23"/>
      <c r="AI1068" s="23"/>
      <c r="AJ1068" s="23"/>
      <c r="AK1068" s="23"/>
      <c r="AL1068" s="23"/>
      <c r="AM1068" s="23"/>
      <c r="AN1068" s="23"/>
      <c r="AO1068" s="23"/>
      <c r="AP1068" s="23"/>
      <c r="AQ1068" s="23"/>
      <c r="AR1068" s="23"/>
      <c r="AS1068" s="23"/>
      <c r="AT1068" s="23"/>
      <c r="AU1068" s="23"/>
      <c r="AV1068" s="23"/>
      <c r="AW1068" s="23"/>
      <c r="AX1068" s="23"/>
      <c r="AY1068" s="23"/>
      <c r="AZ1068" s="23"/>
    </row>
    <row r="1069" customFormat="false" ht="15.75" hidden="false" customHeight="false" outlineLevel="0" collapsed="false">
      <c r="A1069" s="23"/>
      <c r="B1069" s="41"/>
      <c r="C1069" s="57"/>
      <c r="D1069" s="57"/>
      <c r="E1069" s="58"/>
      <c r="F1069" s="59"/>
      <c r="G1069" s="57"/>
      <c r="H1069" s="57"/>
      <c r="I1069" s="59"/>
      <c r="J1069" s="57"/>
      <c r="K1069" s="57"/>
      <c r="L1069" s="57"/>
      <c r="M1069" s="58"/>
      <c r="N1069" s="62"/>
      <c r="O1069" s="57"/>
      <c r="P1069" s="41"/>
      <c r="Q1069" s="41"/>
      <c r="R1069" s="41"/>
      <c r="S1069" s="41"/>
      <c r="T1069" s="60"/>
      <c r="U1069" s="57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23"/>
      <c r="AH1069" s="23"/>
      <c r="AI1069" s="23"/>
      <c r="AJ1069" s="23"/>
      <c r="AK1069" s="23"/>
      <c r="AL1069" s="23"/>
      <c r="AM1069" s="23"/>
      <c r="AN1069" s="23"/>
      <c r="AO1069" s="23"/>
      <c r="AP1069" s="23"/>
      <c r="AQ1069" s="23"/>
      <c r="AR1069" s="23"/>
      <c r="AS1069" s="23"/>
      <c r="AT1069" s="23"/>
      <c r="AU1069" s="23"/>
      <c r="AV1069" s="23"/>
      <c r="AW1069" s="23"/>
      <c r="AX1069" s="23"/>
      <c r="AY1069" s="23"/>
      <c r="AZ1069" s="23"/>
    </row>
    <row r="1070" customFormat="false" ht="15.75" hidden="false" customHeight="false" outlineLevel="0" collapsed="false">
      <c r="A1070" s="23"/>
      <c r="B1070" s="41"/>
      <c r="C1070" s="57"/>
      <c r="D1070" s="57"/>
      <c r="E1070" s="58"/>
      <c r="F1070" s="59"/>
      <c r="G1070" s="57"/>
      <c r="H1070" s="57"/>
      <c r="I1070" s="59"/>
      <c r="J1070" s="57"/>
      <c r="K1070" s="57"/>
      <c r="L1070" s="57"/>
      <c r="M1070" s="58"/>
      <c r="N1070" s="62"/>
      <c r="O1070" s="57"/>
      <c r="P1070" s="41"/>
      <c r="Q1070" s="41"/>
      <c r="R1070" s="41"/>
      <c r="S1070" s="41"/>
      <c r="T1070" s="60"/>
      <c r="U1070" s="57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23"/>
      <c r="AH1070" s="23"/>
      <c r="AI1070" s="23"/>
      <c r="AJ1070" s="23"/>
      <c r="AK1070" s="23"/>
      <c r="AL1070" s="23"/>
      <c r="AM1070" s="23"/>
      <c r="AN1070" s="23"/>
      <c r="AO1070" s="23"/>
      <c r="AP1070" s="23"/>
      <c r="AQ1070" s="23"/>
      <c r="AR1070" s="23"/>
      <c r="AS1070" s="23"/>
      <c r="AT1070" s="23"/>
      <c r="AU1070" s="23"/>
      <c r="AV1070" s="23"/>
      <c r="AW1070" s="23"/>
      <c r="AX1070" s="23"/>
      <c r="AY1070" s="23"/>
      <c r="AZ1070" s="23"/>
    </row>
    <row r="1071" customFormat="false" ht="15.75" hidden="false" customHeight="false" outlineLevel="0" collapsed="false">
      <c r="A1071" s="23"/>
      <c r="B1071" s="41"/>
      <c r="C1071" s="57"/>
      <c r="D1071" s="57"/>
      <c r="E1071" s="58"/>
      <c r="F1071" s="59"/>
      <c r="G1071" s="57"/>
      <c r="H1071" s="57"/>
      <c r="I1071" s="59"/>
      <c r="J1071" s="57"/>
      <c r="K1071" s="57"/>
      <c r="L1071" s="57"/>
      <c r="M1071" s="58"/>
      <c r="N1071" s="62"/>
      <c r="O1071" s="57"/>
      <c r="P1071" s="41"/>
      <c r="Q1071" s="41"/>
      <c r="R1071" s="41"/>
      <c r="S1071" s="41"/>
      <c r="T1071" s="60"/>
      <c r="U1071" s="57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23"/>
      <c r="AH1071" s="23"/>
      <c r="AI1071" s="23"/>
      <c r="AJ1071" s="23"/>
      <c r="AK1071" s="23"/>
      <c r="AL1071" s="23"/>
      <c r="AM1071" s="23"/>
      <c r="AN1071" s="23"/>
      <c r="AO1071" s="23"/>
      <c r="AP1071" s="23"/>
      <c r="AQ1071" s="23"/>
      <c r="AR1071" s="23"/>
      <c r="AS1071" s="23"/>
      <c r="AT1071" s="23"/>
      <c r="AU1071" s="23"/>
      <c r="AV1071" s="23"/>
      <c r="AW1071" s="23"/>
      <c r="AX1071" s="23"/>
      <c r="AY1071" s="23"/>
      <c r="AZ1071" s="23"/>
    </row>
    <row r="1072" customFormat="false" ht="15.75" hidden="false" customHeight="false" outlineLevel="0" collapsed="false">
      <c r="A1072" s="23"/>
      <c r="B1072" s="41"/>
      <c r="C1072" s="57"/>
      <c r="D1072" s="57"/>
      <c r="E1072" s="58"/>
      <c r="F1072" s="59"/>
      <c r="G1072" s="57"/>
      <c r="H1072" s="57"/>
      <c r="I1072" s="59"/>
      <c r="J1072" s="57"/>
      <c r="K1072" s="57"/>
      <c r="L1072" s="57"/>
      <c r="M1072" s="58"/>
      <c r="N1072" s="62"/>
      <c r="O1072" s="57"/>
      <c r="P1072" s="41"/>
      <c r="Q1072" s="41"/>
      <c r="R1072" s="41"/>
      <c r="S1072" s="41"/>
      <c r="T1072" s="60"/>
      <c r="U1072" s="57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23"/>
      <c r="AH1072" s="23"/>
      <c r="AI1072" s="23"/>
      <c r="AJ1072" s="23"/>
      <c r="AK1072" s="23"/>
      <c r="AL1072" s="23"/>
      <c r="AM1072" s="23"/>
      <c r="AN1072" s="23"/>
      <c r="AO1072" s="23"/>
      <c r="AP1072" s="23"/>
      <c r="AQ1072" s="23"/>
      <c r="AR1072" s="23"/>
      <c r="AS1072" s="23"/>
      <c r="AT1072" s="23"/>
      <c r="AU1072" s="23"/>
      <c r="AV1072" s="23"/>
      <c r="AW1072" s="23"/>
      <c r="AX1072" s="23"/>
      <c r="AY1072" s="23"/>
      <c r="AZ1072" s="23"/>
    </row>
    <row r="1073" customFormat="false" ht="15.75" hidden="false" customHeight="false" outlineLevel="0" collapsed="false">
      <c r="A1073" s="23"/>
      <c r="B1073" s="41"/>
      <c r="C1073" s="57"/>
      <c r="D1073" s="57"/>
      <c r="E1073" s="58"/>
      <c r="F1073" s="59"/>
      <c r="G1073" s="57"/>
      <c r="H1073" s="57"/>
      <c r="I1073" s="59"/>
      <c r="J1073" s="57"/>
      <c r="K1073" s="57"/>
      <c r="L1073" s="57"/>
      <c r="M1073" s="58"/>
      <c r="N1073" s="62"/>
      <c r="O1073" s="57"/>
      <c r="P1073" s="41"/>
      <c r="Q1073" s="41"/>
      <c r="R1073" s="41"/>
      <c r="S1073" s="41"/>
      <c r="T1073" s="60"/>
      <c r="U1073" s="57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23"/>
      <c r="AH1073" s="23"/>
      <c r="AI1073" s="23"/>
      <c r="AJ1073" s="23"/>
      <c r="AK1073" s="23"/>
      <c r="AL1073" s="23"/>
      <c r="AM1073" s="23"/>
      <c r="AN1073" s="23"/>
      <c r="AO1073" s="23"/>
      <c r="AP1073" s="23"/>
      <c r="AQ1073" s="23"/>
      <c r="AR1073" s="23"/>
      <c r="AS1073" s="23"/>
      <c r="AT1073" s="23"/>
      <c r="AU1073" s="23"/>
      <c r="AV1073" s="23"/>
      <c r="AW1073" s="23"/>
      <c r="AX1073" s="23"/>
      <c r="AY1073" s="23"/>
      <c r="AZ1073" s="23"/>
    </row>
    <row r="1074" customFormat="false" ht="15.75" hidden="false" customHeight="false" outlineLevel="0" collapsed="false">
      <c r="A1074" s="23"/>
      <c r="B1074" s="41"/>
      <c r="C1074" s="57"/>
      <c r="D1074" s="57"/>
      <c r="E1074" s="58"/>
      <c r="F1074" s="59"/>
      <c r="G1074" s="57"/>
      <c r="H1074" s="57"/>
      <c r="I1074" s="59"/>
      <c r="J1074" s="57"/>
      <c r="K1074" s="57"/>
      <c r="L1074" s="57"/>
      <c r="M1074" s="58"/>
      <c r="N1074" s="62"/>
      <c r="O1074" s="57"/>
      <c r="P1074" s="41"/>
      <c r="Q1074" s="41"/>
      <c r="R1074" s="41"/>
      <c r="S1074" s="41"/>
      <c r="T1074" s="60"/>
      <c r="U1074" s="57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23"/>
      <c r="AH1074" s="23"/>
      <c r="AI1074" s="23"/>
      <c r="AJ1074" s="23"/>
      <c r="AK1074" s="23"/>
      <c r="AL1074" s="23"/>
      <c r="AM1074" s="23"/>
      <c r="AN1074" s="23"/>
      <c r="AO1074" s="23"/>
      <c r="AP1074" s="23"/>
      <c r="AQ1074" s="23"/>
      <c r="AR1074" s="23"/>
      <c r="AS1074" s="23"/>
      <c r="AT1074" s="23"/>
      <c r="AU1074" s="23"/>
      <c r="AV1074" s="23"/>
      <c r="AW1074" s="23"/>
      <c r="AX1074" s="23"/>
      <c r="AY1074" s="23"/>
      <c r="AZ1074" s="23"/>
    </row>
    <row r="1075" customFormat="false" ht="15.75" hidden="false" customHeight="false" outlineLevel="0" collapsed="false">
      <c r="A1075" s="23"/>
      <c r="B1075" s="41"/>
      <c r="C1075" s="57"/>
      <c r="D1075" s="57"/>
      <c r="E1075" s="58"/>
      <c r="F1075" s="59"/>
      <c r="G1075" s="57"/>
      <c r="H1075" s="57"/>
      <c r="I1075" s="59"/>
      <c r="J1075" s="57"/>
      <c r="K1075" s="57"/>
      <c r="L1075" s="57"/>
      <c r="M1075" s="58"/>
      <c r="N1075" s="62"/>
      <c r="O1075" s="57"/>
      <c r="P1075" s="41"/>
      <c r="Q1075" s="41"/>
      <c r="R1075" s="41"/>
      <c r="S1075" s="41"/>
      <c r="T1075" s="60"/>
      <c r="U1075" s="57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23"/>
      <c r="AH1075" s="23"/>
      <c r="AI1075" s="23"/>
      <c r="AJ1075" s="23"/>
      <c r="AK1075" s="23"/>
      <c r="AL1075" s="23"/>
      <c r="AM1075" s="23"/>
      <c r="AN1075" s="23"/>
      <c r="AO1075" s="23"/>
      <c r="AP1075" s="23"/>
      <c r="AQ1075" s="23"/>
      <c r="AR1075" s="23"/>
      <c r="AS1075" s="23"/>
      <c r="AT1075" s="23"/>
      <c r="AU1075" s="23"/>
      <c r="AV1075" s="23"/>
      <c r="AW1075" s="23"/>
      <c r="AX1075" s="23"/>
      <c r="AY1075" s="23"/>
      <c r="AZ1075" s="23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H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3.57"/>
    <col collapsed="false" customWidth="true" hidden="false" outlineLevel="0" max="2" min="2" style="0" width="24"/>
    <col collapsed="false" customWidth="true" hidden="false" outlineLevel="0" max="3" min="3" style="0" width="8.14"/>
    <col collapsed="false" customWidth="true" hidden="false" outlineLevel="0" max="4" min="4" style="0" width="10"/>
    <col collapsed="false" customWidth="true" hidden="false" outlineLevel="0" max="5" min="5" style="0" width="8.43"/>
    <col collapsed="false" customWidth="true" hidden="false" outlineLevel="0" max="6" min="6" style="0" width="10"/>
    <col collapsed="false" customWidth="true" hidden="false" outlineLevel="0" max="7" min="7" style="0" width="9.58"/>
    <col collapsed="false" customWidth="true" hidden="false" outlineLevel="0" max="8" min="8" style="0" width="11.3"/>
    <col collapsed="false" customWidth="true" hidden="false" outlineLevel="0" max="10" min="9" style="0" width="7.42"/>
    <col collapsed="false" customWidth="true" hidden="false" outlineLevel="0" max="11" min="11" style="0" width="11.71"/>
    <col collapsed="false" customWidth="true" hidden="false" outlineLevel="0" max="12" min="12" style="0" width="8.71"/>
    <col collapsed="false" customWidth="true" hidden="true" outlineLevel="0" max="13" min="13" style="0" width="7.87"/>
    <col collapsed="false" customWidth="true" hidden="true" outlineLevel="0" max="14" min="14" style="0" width="5.29"/>
    <col collapsed="false" customWidth="true" hidden="true" outlineLevel="0" max="15" min="15" style="0" width="5.86"/>
    <col collapsed="false" customWidth="true" hidden="true" outlineLevel="0" max="16" min="16" style="0" width="5.01"/>
    <col collapsed="false" customWidth="false" hidden="true" outlineLevel="0" max="17" min="17" style="0" width="14.43"/>
    <col collapsed="false" customWidth="true" hidden="false" outlineLevel="0" max="18" min="18" style="0" width="4.29"/>
    <col collapsed="false" customWidth="true" hidden="false" outlineLevel="0" max="19" min="19" style="0" width="22.29"/>
    <col collapsed="false" customWidth="true" hidden="false" outlineLevel="0" max="20" min="20" style="0" width="7.87"/>
    <col collapsed="false" customWidth="true" hidden="false" outlineLevel="0" max="21" min="21" style="0" width="7.29"/>
    <col collapsed="false" customWidth="true" hidden="false" outlineLevel="0" max="22" min="22" style="0" width="7.87"/>
    <col collapsed="false" customWidth="true" hidden="false" outlineLevel="0" max="23" min="23" style="0" width="6.87"/>
    <col collapsed="false" customWidth="true" hidden="false" outlineLevel="0" max="24" min="24" style="0" width="7.87"/>
    <col collapsed="false" customWidth="true" hidden="false" outlineLevel="0" max="25" min="25" style="0" width="5.14"/>
    <col collapsed="false" customWidth="true" hidden="false" outlineLevel="0" max="26" min="26" style="0" width="6.87"/>
    <col collapsed="false" customWidth="true" hidden="false" outlineLevel="0" max="27" min="27" style="0" width="7.42"/>
    <col collapsed="false" customWidth="true" hidden="false" outlineLevel="0" max="28" min="28" style="0" width="5.86"/>
    <col collapsed="false" customWidth="true" hidden="false" outlineLevel="0" max="29" min="29" style="0" width="8"/>
    <col collapsed="false" customWidth="true" hidden="false" outlineLevel="0" max="30" min="30" style="0" width="6.42"/>
    <col collapsed="false" customWidth="true" hidden="false" outlineLevel="0" max="31" min="31" style="0" width="5.86"/>
    <col collapsed="false" customWidth="true" hidden="false" outlineLevel="0" max="40" min="32" style="0" width="7.87"/>
    <col collapsed="false" customWidth="true" hidden="false" outlineLevel="0" max="41" min="41" style="0" width="9.86"/>
    <col collapsed="false" customWidth="true" hidden="false" outlineLevel="0" max="42" min="42" style="0" width="9.71"/>
    <col collapsed="false" customWidth="true" hidden="false" outlineLevel="0" max="43" min="43" style="0" width="10.29"/>
    <col collapsed="false" customWidth="true" hidden="false" outlineLevel="0" max="44" min="44" style="0" width="9.86"/>
    <col collapsed="false" customWidth="true" hidden="false" outlineLevel="0" max="45" min="45" style="0" width="11.99"/>
    <col collapsed="false" customWidth="true" hidden="false" outlineLevel="0" max="46" min="46" style="0" width="6.87"/>
    <col collapsed="false" customWidth="true" hidden="false" outlineLevel="0" max="47" min="47" style="0" width="7.87"/>
    <col collapsed="false" customWidth="true" hidden="false" outlineLevel="0" max="48" min="48" style="0" width="8"/>
    <col collapsed="false" customWidth="true" hidden="false" outlineLevel="0" max="50" min="49" style="0" width="9"/>
    <col collapsed="false" customWidth="true" hidden="false" outlineLevel="0" max="51" min="51" style="0" width="9.71"/>
    <col collapsed="false" customWidth="true" hidden="false" outlineLevel="0" max="52" min="52" style="0" width="8"/>
    <col collapsed="false" customWidth="true" hidden="false" outlineLevel="0" max="53" min="53" style="0" width="10.58"/>
    <col collapsed="false" customWidth="true" hidden="false" outlineLevel="0" max="55" min="54" style="0" width="7.42"/>
    <col collapsed="false" customWidth="true" hidden="false" outlineLevel="0" max="56" min="56" style="0" width="18.43"/>
  </cols>
  <sheetData>
    <row r="1" customFormat="false" ht="15.75" hidden="false" customHeight="false" outlineLevel="0" collapsed="false">
      <c r="A1" s="64" t="s">
        <v>34</v>
      </c>
      <c r="B1" s="65"/>
      <c r="C1" s="65"/>
      <c r="D1" s="65"/>
      <c r="E1" s="65"/>
      <c r="F1" s="65"/>
      <c r="G1" s="65"/>
      <c r="H1" s="65"/>
      <c r="I1" s="65"/>
      <c r="J1" s="66"/>
      <c r="K1" s="67"/>
      <c r="L1" s="65"/>
      <c r="M1" s="65"/>
      <c r="N1" s="65"/>
      <c r="O1" s="68"/>
      <c r="P1" s="68"/>
      <c r="Q1" s="65"/>
      <c r="R1" s="69" t="s">
        <v>35</v>
      </c>
      <c r="S1" s="70"/>
      <c r="T1" s="71"/>
      <c r="U1" s="71"/>
      <c r="V1" s="71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2" t="n">
        <f aca="true">TODAY()-1</f>
        <v>44047</v>
      </c>
      <c r="BB1" s="70"/>
      <c r="BC1" s="70"/>
      <c r="BD1" s="65"/>
      <c r="BE1" s="65"/>
      <c r="BF1" s="65"/>
      <c r="BG1" s="65"/>
      <c r="BH1" s="65"/>
    </row>
    <row r="2" customFormat="false" ht="15.75" hidden="false" customHeight="false" outlineLevel="0" collapsed="false">
      <c r="A2" s="73" t="s">
        <v>36</v>
      </c>
      <c r="B2" s="73" t="s">
        <v>37</v>
      </c>
      <c r="C2" s="73" t="s">
        <v>38</v>
      </c>
      <c r="D2" s="74" t="s">
        <v>39</v>
      </c>
      <c r="E2" s="73" t="s">
        <v>7</v>
      </c>
      <c r="F2" s="74" t="s">
        <v>40</v>
      </c>
      <c r="G2" s="73" t="s">
        <v>41</v>
      </c>
      <c r="H2" s="74" t="s">
        <v>42</v>
      </c>
      <c r="I2" s="73" t="s">
        <v>43</v>
      </c>
      <c r="J2" s="75" t="s">
        <v>44</v>
      </c>
      <c r="K2" s="76" t="s">
        <v>45</v>
      </c>
      <c r="L2" s="77" t="s">
        <v>46</v>
      </c>
      <c r="M2" s="65"/>
      <c r="N2" s="65"/>
      <c r="O2" s="68"/>
      <c r="P2" s="68"/>
      <c r="Q2" s="65"/>
      <c r="R2" s="78" t="s">
        <v>36</v>
      </c>
      <c r="S2" s="78" t="s">
        <v>37</v>
      </c>
      <c r="T2" s="79" t="s">
        <v>47</v>
      </c>
      <c r="U2" s="80" t="s">
        <v>48</v>
      </c>
      <c r="V2" s="81" t="s">
        <v>49</v>
      </c>
      <c r="W2" s="82" t="s">
        <v>50</v>
      </c>
      <c r="X2" s="82" t="s">
        <v>51</v>
      </c>
      <c r="Y2" s="82" t="s">
        <v>52</v>
      </c>
      <c r="Z2" s="83" t="s">
        <v>14</v>
      </c>
      <c r="AA2" s="83" t="s">
        <v>53</v>
      </c>
      <c r="AB2" s="83" t="s">
        <v>54</v>
      </c>
      <c r="AC2" s="83" t="s">
        <v>55</v>
      </c>
      <c r="AD2" s="83" t="s">
        <v>56</v>
      </c>
      <c r="AE2" s="83" t="s">
        <v>57</v>
      </c>
      <c r="AF2" s="81"/>
      <c r="AG2" s="82"/>
      <c r="AH2" s="82"/>
      <c r="AI2" s="82"/>
      <c r="AJ2" s="83"/>
      <c r="AK2" s="83"/>
      <c r="AL2" s="83"/>
      <c r="AM2" s="83"/>
      <c r="AN2" s="84" t="s">
        <v>58</v>
      </c>
      <c r="AO2" s="84" t="s">
        <v>59</v>
      </c>
      <c r="AP2" s="85" t="s">
        <v>60</v>
      </c>
      <c r="AQ2" s="86" t="s">
        <v>61</v>
      </c>
      <c r="AR2" s="85" t="s">
        <v>62</v>
      </c>
      <c r="AS2" s="87" t="s">
        <v>63</v>
      </c>
      <c r="AT2" s="87" t="s">
        <v>64</v>
      </c>
      <c r="AU2" s="87" t="s">
        <v>65</v>
      </c>
      <c r="AV2" s="88" t="s">
        <v>66</v>
      </c>
      <c r="AW2" s="88" t="s">
        <v>67</v>
      </c>
      <c r="AX2" s="88" t="s">
        <v>68</v>
      </c>
      <c r="AY2" s="88" t="s">
        <v>69</v>
      </c>
      <c r="AZ2" s="88" t="s">
        <v>70</v>
      </c>
      <c r="BA2" s="78" t="s">
        <v>71</v>
      </c>
      <c r="BB2" s="78" t="s">
        <v>43</v>
      </c>
      <c r="BC2" s="78" t="s">
        <v>44</v>
      </c>
      <c r="BD2" s="69" t="s">
        <v>72</v>
      </c>
      <c r="BE2" s="65"/>
      <c r="BF2" s="65"/>
      <c r="BG2" s="65"/>
      <c r="BH2" s="65"/>
    </row>
    <row r="3" customFormat="false" ht="15.75" hidden="false" customHeight="false" outlineLevel="0" collapsed="false">
      <c r="A3" s="70" t="n">
        <v>1</v>
      </c>
      <c r="B3" s="70" t="s">
        <v>73</v>
      </c>
      <c r="C3" s="89" t="n">
        <v>146</v>
      </c>
      <c r="D3" s="71" t="n">
        <v>1</v>
      </c>
      <c r="E3" s="89" t="n">
        <v>65</v>
      </c>
      <c r="F3" s="71" t="n">
        <v>0</v>
      </c>
      <c r="G3" s="89" t="n">
        <v>9</v>
      </c>
      <c r="H3" s="71" t="n">
        <v>1</v>
      </c>
      <c r="I3" s="90" t="n">
        <f aca="false">IF(C3=0,0,E3/C3)</f>
        <v>0.445205479452055</v>
      </c>
      <c r="J3" s="90" t="n">
        <f aca="false">IF(C3=0,0,G3/C3)</f>
        <v>0.0616438356164384</v>
      </c>
      <c r="K3" s="67" t="n">
        <f aca="false">IF(V3=0,"",(V3)/AV3)</f>
        <v>16.048275862069</v>
      </c>
      <c r="L3" s="91" t="n">
        <f aca="false">AV3-C3</f>
        <v>-1</v>
      </c>
      <c r="M3" s="65" t="n">
        <f aca="false">IF(C3&gt;G3*100,C3,100*G3)</f>
        <v>900</v>
      </c>
      <c r="N3" s="68" t="n">
        <f aca="false">C3</f>
        <v>146</v>
      </c>
      <c r="O3" s="68"/>
      <c r="P3" s="68"/>
      <c r="Q3" s="65"/>
      <c r="R3" s="70" t="n">
        <v>1</v>
      </c>
      <c r="S3" s="70" t="s">
        <v>73</v>
      </c>
      <c r="T3" s="92"/>
      <c r="U3" s="92"/>
      <c r="V3" s="93" t="n">
        <v>2327</v>
      </c>
      <c r="W3" s="93" t="n">
        <v>28</v>
      </c>
      <c r="X3" s="93" t="n">
        <v>2299</v>
      </c>
      <c r="Y3" s="93"/>
      <c r="Z3" s="94" t="n">
        <v>134</v>
      </c>
      <c r="AA3" s="94" t="n">
        <v>3</v>
      </c>
      <c r="AB3" s="94"/>
      <c r="AC3" s="94" t="n">
        <v>130</v>
      </c>
      <c r="AD3" s="94" t="n">
        <v>1</v>
      </c>
      <c r="AE3" s="94"/>
      <c r="AF3" s="93"/>
      <c r="AG3" s="93"/>
      <c r="AH3" s="93"/>
      <c r="AI3" s="93"/>
      <c r="AJ3" s="94"/>
      <c r="AK3" s="94"/>
      <c r="AL3" s="94"/>
      <c r="AM3" s="94"/>
      <c r="AN3" s="95"/>
      <c r="AO3" s="95"/>
      <c r="AP3" s="96"/>
      <c r="AQ3" s="96"/>
      <c r="AR3" s="96"/>
      <c r="AS3" s="97"/>
      <c r="AT3" s="97"/>
      <c r="AU3" s="97"/>
      <c r="AV3" s="98" t="n">
        <v>145</v>
      </c>
      <c r="AW3" s="98" t="n">
        <v>69</v>
      </c>
      <c r="AX3" s="98" t="n">
        <v>68</v>
      </c>
      <c r="AY3" s="98" t="n">
        <v>8</v>
      </c>
      <c r="AZ3" s="98"/>
      <c r="BA3" s="72" t="n">
        <v>44030</v>
      </c>
      <c r="BB3" s="99" t="n">
        <f aca="false">AX3/AV3</f>
        <v>0.468965517241379</v>
      </c>
      <c r="BC3" s="100" t="n">
        <f aca="false">AY3/AV3</f>
        <v>0.0551724137931034</v>
      </c>
      <c r="BD3" s="101" t="str">
        <f aca="false">HYPERLINK("https://covid19.acehprov.go.id/","Pemprov Aceh")</f>
        <v>Pemprov Aceh</v>
      </c>
      <c r="BE3" s="65"/>
      <c r="BF3" s="65"/>
      <c r="BG3" s="65"/>
      <c r="BH3" s="65"/>
    </row>
    <row r="4" customFormat="false" ht="15.75" hidden="false" customHeight="false" outlineLevel="0" collapsed="false">
      <c r="A4" s="70" t="n">
        <v>2</v>
      </c>
      <c r="B4" s="70" t="s">
        <v>74</v>
      </c>
      <c r="C4" s="89" t="n">
        <v>2745</v>
      </c>
      <c r="D4" s="71" t="n">
        <v>55</v>
      </c>
      <c r="E4" s="89" t="n">
        <v>1992</v>
      </c>
      <c r="F4" s="71" t="n">
        <v>119</v>
      </c>
      <c r="G4" s="89" t="n">
        <v>40</v>
      </c>
      <c r="H4" s="71" t="n">
        <v>4</v>
      </c>
      <c r="I4" s="90" t="n">
        <f aca="false">IF(C4=0,0,E4/C4)</f>
        <v>0.72568306010929</v>
      </c>
      <c r="J4" s="90" t="n">
        <f aca="false">IF(C4=0,0,G4/C4)</f>
        <v>0.0145719489981785</v>
      </c>
      <c r="K4" s="67" t="str">
        <f aca="false">IF(V4=0,"",(V4)/AV4)</f>
        <v/>
      </c>
      <c r="L4" s="91" t="n">
        <f aca="false">AV4-C4</f>
        <v>-55</v>
      </c>
      <c r="M4" s="65" t="n">
        <f aca="false">IF(C4&gt;G4*100,C4,100*G4)</f>
        <v>4000</v>
      </c>
      <c r="N4" s="68" t="n">
        <f aca="false">C4</f>
        <v>2745</v>
      </c>
      <c r="O4" s="68"/>
      <c r="P4" s="68"/>
      <c r="Q4" s="102" t="n">
        <f aca="false">C4/M4</f>
        <v>0.68625</v>
      </c>
      <c r="R4" s="70" t="n">
        <v>2</v>
      </c>
      <c r="S4" s="70" t="s">
        <v>74</v>
      </c>
      <c r="T4" s="92"/>
      <c r="U4" s="92"/>
      <c r="V4" s="93"/>
      <c r="W4" s="93"/>
      <c r="X4" s="93"/>
      <c r="Y4" s="93"/>
      <c r="Z4" s="94"/>
      <c r="AA4" s="94"/>
      <c r="AB4" s="94"/>
      <c r="AC4" s="94"/>
      <c r="AD4" s="94"/>
      <c r="AE4" s="94"/>
      <c r="AF4" s="93"/>
      <c r="AG4" s="93"/>
      <c r="AH4" s="93"/>
      <c r="AI4" s="93"/>
      <c r="AJ4" s="94"/>
      <c r="AK4" s="94"/>
      <c r="AL4" s="94"/>
      <c r="AM4" s="94"/>
      <c r="AN4" s="95"/>
      <c r="AO4" s="95"/>
      <c r="AP4" s="96"/>
      <c r="AQ4" s="96"/>
      <c r="AR4" s="96"/>
      <c r="AS4" s="97"/>
      <c r="AT4" s="97"/>
      <c r="AU4" s="97"/>
      <c r="AV4" s="98" t="n">
        <v>2690</v>
      </c>
      <c r="AW4" s="98" t="n">
        <v>781</v>
      </c>
      <c r="AX4" s="98" t="n">
        <v>1873</v>
      </c>
      <c r="AY4" s="98" t="n">
        <v>36</v>
      </c>
      <c r="AZ4" s="98"/>
      <c r="BA4" s="72" t="n">
        <v>44030</v>
      </c>
      <c r="BB4" s="99" t="n">
        <f aca="false">AX4/AV4</f>
        <v>0.696282527881041</v>
      </c>
      <c r="BC4" s="100" t="n">
        <f aca="false">AY4/AV4</f>
        <v>0.0133828996282528</v>
      </c>
      <c r="BD4" s="101" t="str">
        <f aca="false">HYPERLINK("https://infocorona.baliprov.go.id/","Pemprov Bali")</f>
        <v>Pemprov Bali</v>
      </c>
      <c r="BE4" s="65"/>
      <c r="BF4" s="65"/>
      <c r="BG4" s="65"/>
      <c r="BH4" s="65"/>
    </row>
    <row r="5" customFormat="false" ht="15.75" hidden="false" customHeight="false" outlineLevel="0" collapsed="false">
      <c r="A5" s="70" t="n">
        <v>3</v>
      </c>
      <c r="B5" s="70" t="s">
        <v>75</v>
      </c>
      <c r="C5" s="89" t="n">
        <v>1674</v>
      </c>
      <c r="D5" s="44" t="n">
        <v>17</v>
      </c>
      <c r="E5" s="89" t="n">
        <v>1186</v>
      </c>
      <c r="F5" s="71" t="n">
        <v>9</v>
      </c>
      <c r="G5" s="89" t="n">
        <v>84</v>
      </c>
      <c r="H5" s="71" t="n">
        <v>1</v>
      </c>
      <c r="I5" s="90" t="n">
        <f aca="false">IF(C5=0,0,E5/C5)</f>
        <v>0.708482676224612</v>
      </c>
      <c r="J5" s="90" t="n">
        <f aca="false">IF(C5=0,0,G5/C5)</f>
        <v>0.0501792114695341</v>
      </c>
      <c r="K5" s="67" t="n">
        <f aca="false">IF(V5=0,"",(V5)/AV5)</f>
        <v>6.83692722371968</v>
      </c>
      <c r="L5" s="91" t="n">
        <f aca="false">AV5-C5</f>
        <v>-190</v>
      </c>
      <c r="M5" s="65" t="n">
        <f aca="false">IF(C5&gt;G5*100,C5,100*G5)</f>
        <v>8400</v>
      </c>
      <c r="N5" s="68" t="n">
        <f aca="false">C5</f>
        <v>1674</v>
      </c>
      <c r="O5" s="68" t="n">
        <v>529</v>
      </c>
      <c r="P5" s="68" t="n">
        <v>92</v>
      </c>
      <c r="Q5" s="102" t="n">
        <f aca="false">C5/M5</f>
        <v>0.199285714285714</v>
      </c>
      <c r="R5" s="70" t="n">
        <v>3</v>
      </c>
      <c r="S5" s="70" t="s">
        <v>75</v>
      </c>
      <c r="T5" s="92"/>
      <c r="U5" s="92"/>
      <c r="V5" s="93" t="n">
        <v>10146</v>
      </c>
      <c r="W5" s="93" t="n">
        <v>177</v>
      </c>
      <c r="X5" s="93" t="n">
        <v>9969</v>
      </c>
      <c r="Y5" s="93"/>
      <c r="Z5" s="94" t="n">
        <v>3263</v>
      </c>
      <c r="AA5" s="94" t="n">
        <v>205</v>
      </c>
      <c r="AB5" s="94"/>
      <c r="AC5" s="94" t="n">
        <v>2715</v>
      </c>
      <c r="AD5" s="94"/>
      <c r="AE5" s="94" t="n">
        <v>343</v>
      </c>
      <c r="AF5" s="93"/>
      <c r="AG5" s="93"/>
      <c r="AH5" s="93"/>
      <c r="AI5" s="93"/>
      <c r="AJ5" s="94"/>
      <c r="AK5" s="94"/>
      <c r="AL5" s="94"/>
      <c r="AM5" s="94"/>
      <c r="AN5" s="95"/>
      <c r="AO5" s="95"/>
      <c r="AP5" s="96"/>
      <c r="AQ5" s="96"/>
      <c r="AR5" s="96"/>
      <c r="AS5" s="97"/>
      <c r="AT5" s="97"/>
      <c r="AU5" s="97"/>
      <c r="AV5" s="98" t="n">
        <v>1484</v>
      </c>
      <c r="AW5" s="98" t="n">
        <v>214</v>
      </c>
      <c r="AX5" s="98" t="n">
        <v>1178</v>
      </c>
      <c r="AY5" s="98" t="n">
        <v>92</v>
      </c>
      <c r="AZ5" s="98"/>
      <c r="BA5" s="72" t="n">
        <v>44030</v>
      </c>
      <c r="BB5" s="99" t="n">
        <f aca="false">AX5/AV5</f>
        <v>0.793800539083558</v>
      </c>
      <c r="BC5" s="100" t="n">
        <f aca="false">AY5/AV5</f>
        <v>0.0619946091644205</v>
      </c>
      <c r="BD5" s="101" t="str">
        <f aca="false">HYPERLINK("https://infocorona.bantenprov.go.id/","Pemprov Banten")</f>
        <v>Pemprov Banten</v>
      </c>
      <c r="BE5" s="65"/>
      <c r="BF5" s="65"/>
      <c r="BG5" s="65"/>
      <c r="BH5" s="65"/>
    </row>
    <row r="6" customFormat="false" ht="15.75" hidden="false" customHeight="false" outlineLevel="0" collapsed="false">
      <c r="A6" s="70" t="n">
        <v>4</v>
      </c>
      <c r="B6" s="70" t="s">
        <v>76</v>
      </c>
      <c r="C6" s="89" t="n">
        <v>176</v>
      </c>
      <c r="D6" s="71" t="n">
        <v>0</v>
      </c>
      <c r="E6" s="89" t="n">
        <v>167</v>
      </c>
      <c r="F6" s="71" t="n">
        <v>0</v>
      </c>
      <c r="G6" s="89" t="n">
        <v>2</v>
      </c>
      <c r="H6" s="71" t="n">
        <v>0</v>
      </c>
      <c r="I6" s="90" t="n">
        <f aca="false">IF(C6=0,0,E6/C6)</f>
        <v>0.948863636363636</v>
      </c>
      <c r="J6" s="90" t="n">
        <f aca="false">IF(C6=0,0,G6/C6)</f>
        <v>0.0113636363636364</v>
      </c>
      <c r="K6" s="67" t="n">
        <f aca="false">IF(V6=0,"",(V6)/AV6)</f>
        <v>6.42613636363636</v>
      </c>
      <c r="L6" s="91" t="n">
        <f aca="false">AV6-C6</f>
        <v>0</v>
      </c>
      <c r="M6" s="65" t="n">
        <f aca="false">IF(C6&gt;G6*100,C6,100*G6)</f>
        <v>200</v>
      </c>
      <c r="N6" s="68" t="n">
        <f aca="false">C6</f>
        <v>176</v>
      </c>
      <c r="O6" s="68"/>
      <c r="P6" s="68"/>
      <c r="Q6" s="102"/>
      <c r="R6" s="70" t="n">
        <v>4</v>
      </c>
      <c r="S6" s="70" t="s">
        <v>76</v>
      </c>
      <c r="T6" s="92" t="n">
        <v>3408</v>
      </c>
      <c r="U6" s="92" t="n">
        <v>3014</v>
      </c>
      <c r="V6" s="93" t="n">
        <v>1131</v>
      </c>
      <c r="W6" s="93" t="n">
        <v>35</v>
      </c>
      <c r="X6" s="93" t="n">
        <v>1096</v>
      </c>
      <c r="Y6" s="93"/>
      <c r="Z6" s="94" t="n">
        <v>154</v>
      </c>
      <c r="AA6" s="94" t="n">
        <v>26</v>
      </c>
      <c r="AB6" s="94" t="n">
        <v>128</v>
      </c>
      <c r="AC6" s="94"/>
      <c r="AD6" s="94"/>
      <c r="AE6" s="94" t="n">
        <v>0</v>
      </c>
      <c r="AF6" s="93"/>
      <c r="AG6" s="93"/>
      <c r="AH6" s="93"/>
      <c r="AI6" s="93"/>
      <c r="AJ6" s="94"/>
      <c r="AK6" s="94"/>
      <c r="AL6" s="94"/>
      <c r="AM6" s="94"/>
      <c r="AN6" s="95"/>
      <c r="AO6" s="95"/>
      <c r="AP6" s="96"/>
      <c r="AQ6" s="96"/>
      <c r="AR6" s="96"/>
      <c r="AS6" s="97" t="n">
        <v>2187</v>
      </c>
      <c r="AT6" s="97" t="n">
        <v>176</v>
      </c>
      <c r="AU6" s="97" t="n">
        <v>1923</v>
      </c>
      <c r="AV6" s="98" t="n">
        <v>176</v>
      </c>
      <c r="AW6" s="98" t="n">
        <v>7</v>
      </c>
      <c r="AX6" s="98" t="n">
        <v>167</v>
      </c>
      <c r="AY6" s="98" t="n">
        <v>2</v>
      </c>
      <c r="AZ6" s="98"/>
      <c r="BA6" s="72" t="n">
        <v>44030</v>
      </c>
      <c r="BB6" s="99" t="n">
        <f aca="false">AX6/AV6</f>
        <v>0.948863636363636</v>
      </c>
      <c r="BC6" s="100" t="n">
        <f aca="false">AY6/AV6</f>
        <v>0.0113636363636364</v>
      </c>
      <c r="BD6" s="101" t="str">
        <f aca="false">HYPERLINK("http://covid19.babelprov.go.id/","Pemprov Babel")</f>
        <v>Pemprov Babel</v>
      </c>
      <c r="BE6" s="65"/>
      <c r="BF6" s="65"/>
      <c r="BG6" s="65"/>
      <c r="BH6" s="65"/>
    </row>
    <row r="7" customFormat="false" ht="15.75" hidden="false" customHeight="false" outlineLevel="0" collapsed="false">
      <c r="A7" s="70" t="n">
        <v>5</v>
      </c>
      <c r="B7" s="70" t="s">
        <v>77</v>
      </c>
      <c r="C7" s="89" t="n">
        <v>181</v>
      </c>
      <c r="D7" s="71" t="n">
        <v>2</v>
      </c>
      <c r="E7" s="89" t="n">
        <v>110</v>
      </c>
      <c r="F7" s="71" t="n">
        <v>3</v>
      </c>
      <c r="G7" s="89" t="n">
        <v>16</v>
      </c>
      <c r="H7" s="71" t="n">
        <v>0</v>
      </c>
      <c r="I7" s="90" t="n">
        <f aca="false">IF(C7=0,0,E7/C7)</f>
        <v>0.607734806629834</v>
      </c>
      <c r="J7" s="90" t="n">
        <f aca="false">IF(C7=0,0,G7/C7)</f>
        <v>0.0883977900552486</v>
      </c>
      <c r="K7" s="67" t="n">
        <f aca="false">IF(V7=0,"",(V7)/AV7)</f>
        <v>5.62011173184358</v>
      </c>
      <c r="L7" s="91" t="n">
        <f aca="false">AV7-C7</f>
        <v>-2</v>
      </c>
      <c r="M7" s="65" t="n">
        <f aca="false">IF(C7&gt;G7*100,C7,100*G7)</f>
        <v>1600</v>
      </c>
      <c r="N7" s="68" t="n">
        <f aca="false">C7</f>
        <v>181</v>
      </c>
      <c r="O7" s="68"/>
      <c r="P7" s="68"/>
      <c r="Q7" s="102"/>
      <c r="R7" s="70" t="n">
        <v>5</v>
      </c>
      <c r="S7" s="70" t="s">
        <v>77</v>
      </c>
      <c r="T7" s="92"/>
      <c r="U7" s="92"/>
      <c r="V7" s="93" t="n">
        <v>1006</v>
      </c>
      <c r="W7" s="93" t="n">
        <v>42</v>
      </c>
      <c r="X7" s="93" t="n">
        <v>956</v>
      </c>
      <c r="Y7" s="93" t="n">
        <v>3</v>
      </c>
      <c r="Z7" s="94" t="n">
        <v>105</v>
      </c>
      <c r="AA7" s="94" t="n">
        <v>47</v>
      </c>
      <c r="AB7" s="94"/>
      <c r="AC7" s="94" t="n">
        <v>32</v>
      </c>
      <c r="AD7" s="94"/>
      <c r="AE7" s="94" t="n">
        <v>29</v>
      </c>
      <c r="AF7" s="93"/>
      <c r="AG7" s="93"/>
      <c r="AH7" s="93"/>
      <c r="AI7" s="93"/>
      <c r="AJ7" s="94"/>
      <c r="AK7" s="94"/>
      <c r="AL7" s="94"/>
      <c r="AM7" s="94"/>
      <c r="AN7" s="95" t="n">
        <v>16977</v>
      </c>
      <c r="AO7" s="95" t="n">
        <v>318</v>
      </c>
      <c r="AP7" s="96"/>
      <c r="AQ7" s="96"/>
      <c r="AR7" s="96"/>
      <c r="AS7" s="97" t="n">
        <v>2392</v>
      </c>
      <c r="AT7" s="97" t="n">
        <v>158</v>
      </c>
      <c r="AU7" s="97" t="n">
        <v>2167</v>
      </c>
      <c r="AV7" s="98" t="n">
        <v>179</v>
      </c>
      <c r="AW7" s="98" t="n">
        <v>8</v>
      </c>
      <c r="AX7" s="98" t="n">
        <v>107</v>
      </c>
      <c r="AY7" s="98" t="n">
        <v>16</v>
      </c>
      <c r="AZ7" s="98" t="n">
        <v>51</v>
      </c>
      <c r="BA7" s="72" t="n">
        <v>44030</v>
      </c>
      <c r="BB7" s="99" t="n">
        <f aca="false">AX7/AV7</f>
        <v>0.597765363128492</v>
      </c>
      <c r="BC7" s="100" t="n">
        <f aca="false">AY7/AV7</f>
        <v>0.0893854748603352</v>
      </c>
      <c r="BD7" s="101" t="str">
        <f aca="false">HYPERLINK("http://covid19.bengkuluprov.go.id/","Pemprov Bengkulu")</f>
        <v>Pemprov Bengkulu</v>
      </c>
      <c r="BE7" s="65"/>
      <c r="BF7" s="65"/>
      <c r="BG7" s="65"/>
      <c r="BH7" s="65"/>
    </row>
    <row r="8" customFormat="false" ht="15.75" hidden="false" customHeight="false" outlineLevel="0" collapsed="false">
      <c r="A8" s="70" t="n">
        <v>6</v>
      </c>
      <c r="B8" s="70" t="s">
        <v>78</v>
      </c>
      <c r="C8" s="89" t="n">
        <v>432</v>
      </c>
      <c r="D8" s="71" t="n">
        <v>16</v>
      </c>
      <c r="E8" s="89" t="n">
        <v>323</v>
      </c>
      <c r="F8" s="71" t="n">
        <v>8</v>
      </c>
      <c r="G8" s="89" t="n">
        <v>12</v>
      </c>
      <c r="H8" s="71" t="n">
        <v>1</v>
      </c>
      <c r="I8" s="90" t="n">
        <f aca="false">IF(C8=0,0,E8/C8)</f>
        <v>0.747685185185185</v>
      </c>
      <c r="J8" s="90" t="n">
        <f aca="false">IF(C8=0,0,G8/C8)</f>
        <v>0.0277777777777778</v>
      </c>
      <c r="K8" s="67" t="n">
        <f aca="false">IF(V8=0,"",(V8)/AV8)</f>
        <v>19.9859813084112</v>
      </c>
      <c r="L8" s="91" t="n">
        <f aca="false">AV8-C8</f>
        <v>-4</v>
      </c>
      <c r="M8" s="65" t="n">
        <f aca="false">IF(C8&gt;G8*100,C8,100*G8)</f>
        <v>1200</v>
      </c>
      <c r="N8" s="68" t="n">
        <f aca="false">C8</f>
        <v>432</v>
      </c>
      <c r="O8" s="68"/>
      <c r="P8" s="68"/>
      <c r="Q8" s="102" t="n">
        <f aca="false">C8/M8</f>
        <v>0.36</v>
      </c>
      <c r="R8" s="70" t="n">
        <v>6</v>
      </c>
      <c r="S8" s="70" t="s">
        <v>78</v>
      </c>
      <c r="T8" s="92" t="n">
        <v>4843</v>
      </c>
      <c r="U8" s="92"/>
      <c r="V8" s="93" t="n">
        <v>8554</v>
      </c>
      <c r="W8" s="93"/>
      <c r="X8" s="93"/>
      <c r="Y8" s="93"/>
      <c r="Z8" s="94" t="n">
        <v>1691</v>
      </c>
      <c r="AA8" s="94" t="n">
        <v>177</v>
      </c>
      <c r="AB8" s="94" t="n">
        <v>1357</v>
      </c>
      <c r="AC8" s="94"/>
      <c r="AD8" s="94"/>
      <c r="AE8" s="94" t="n">
        <v>157</v>
      </c>
      <c r="AF8" s="93"/>
      <c r="AG8" s="93"/>
      <c r="AH8" s="93"/>
      <c r="AI8" s="93"/>
      <c r="AJ8" s="94"/>
      <c r="AK8" s="94"/>
      <c r="AL8" s="94"/>
      <c r="AM8" s="94"/>
      <c r="AN8" s="95"/>
      <c r="AO8" s="95"/>
      <c r="AP8" s="96"/>
      <c r="AQ8" s="96"/>
      <c r="AR8" s="96"/>
      <c r="AS8" s="97"/>
      <c r="AT8" s="97"/>
      <c r="AU8" s="97"/>
      <c r="AV8" s="98" t="n">
        <v>428</v>
      </c>
      <c r="AW8" s="98" t="n">
        <v>97</v>
      </c>
      <c r="AX8" s="98" t="n">
        <v>320</v>
      </c>
      <c r="AY8" s="98" t="n">
        <v>11</v>
      </c>
      <c r="AZ8" s="98"/>
      <c r="BA8" s="72" t="n">
        <v>44030</v>
      </c>
      <c r="BB8" s="99" t="n">
        <f aca="false">AX8/AV8</f>
        <v>0.747663551401869</v>
      </c>
      <c r="BC8" s="100" t="n">
        <f aca="false">AY8/AV8</f>
        <v>0.0257009345794392</v>
      </c>
      <c r="BD8" s="101" t="str">
        <f aca="false">HYPERLINK("https://corona.jogjaprov.go.id/data-statistik","Pemprov DIY")</f>
        <v>Pemprov DIY</v>
      </c>
      <c r="BE8" s="65"/>
      <c r="BF8" s="65"/>
      <c r="BG8" s="65"/>
      <c r="BH8" s="65"/>
    </row>
    <row r="9" customFormat="false" ht="15.75" hidden="false" customHeight="false" outlineLevel="0" collapsed="false">
      <c r="A9" s="70" t="n">
        <v>7</v>
      </c>
      <c r="B9" s="70" t="s">
        <v>79</v>
      </c>
      <c r="C9" s="89" t="n">
        <v>16538</v>
      </c>
      <c r="D9" s="71" t="n">
        <v>313</v>
      </c>
      <c r="E9" s="89" t="n">
        <v>10444</v>
      </c>
      <c r="F9" s="71" t="n">
        <v>326</v>
      </c>
      <c r="G9" s="89" t="n">
        <v>736</v>
      </c>
      <c r="H9" s="71" t="n">
        <v>9</v>
      </c>
      <c r="I9" s="90" t="n">
        <f aca="false">IF(C9=0,0,E9/C9)</f>
        <v>0.631515298101342</v>
      </c>
      <c r="J9" s="90" t="n">
        <f aca="false">IF(C9=0,0,G9/C9)</f>
        <v>0.0445035675414198</v>
      </c>
      <c r="K9" s="67" t="str">
        <f aca="false">IF(V9=0,"",(V9)/AV9)</f>
        <v/>
      </c>
      <c r="L9" s="91" t="n">
        <f aca="false">AV9-C9</f>
        <v>-500</v>
      </c>
      <c r="M9" s="65" t="n">
        <f aca="false">IF(C9&gt;G9*100,C9,100*G9)</f>
        <v>73600</v>
      </c>
      <c r="N9" s="68" t="n">
        <f aca="false">C9</f>
        <v>16538</v>
      </c>
      <c r="O9" s="68" t="n">
        <v>1447</v>
      </c>
      <c r="P9" s="68" t="n">
        <v>646</v>
      </c>
      <c r="Q9" s="102" t="n">
        <f aca="false">C9/M9</f>
        <v>0.224701086956522</v>
      </c>
      <c r="R9" s="70" t="n">
        <v>7</v>
      </c>
      <c r="S9" s="70" t="s">
        <v>79</v>
      </c>
      <c r="T9" s="92" t="n">
        <v>80382</v>
      </c>
      <c r="U9" s="92"/>
      <c r="V9" s="93"/>
      <c r="W9" s="93"/>
      <c r="X9" s="93"/>
      <c r="Y9" s="93"/>
      <c r="Z9" s="94"/>
      <c r="AA9" s="94"/>
      <c r="AB9" s="94"/>
      <c r="AC9" s="94"/>
      <c r="AD9" s="94"/>
      <c r="AE9" s="94"/>
      <c r="AF9" s="93" t="n">
        <v>52081</v>
      </c>
      <c r="AG9" s="93" t="n">
        <v>1364</v>
      </c>
      <c r="AH9" s="93" t="n">
        <v>48523</v>
      </c>
      <c r="AI9" s="93" t="n">
        <v>2194</v>
      </c>
      <c r="AJ9" s="94" t="n">
        <v>42</v>
      </c>
      <c r="AK9" s="94" t="n">
        <v>0</v>
      </c>
      <c r="AL9" s="94" t="n">
        <v>38</v>
      </c>
      <c r="AM9" s="94" t="n">
        <v>4</v>
      </c>
      <c r="AN9" s="95" t="n">
        <v>276948</v>
      </c>
      <c r="AO9" s="95" t="n">
        <v>9706</v>
      </c>
      <c r="AP9" s="96" t="n">
        <v>441734</v>
      </c>
      <c r="AQ9" s="96" t="n">
        <v>35566</v>
      </c>
      <c r="AR9" s="96" t="n">
        <v>406168</v>
      </c>
      <c r="AS9" s="97" t="n">
        <v>310546</v>
      </c>
      <c r="AT9" s="97" t="n">
        <v>16057</v>
      </c>
      <c r="AU9" s="97" t="n">
        <v>294489</v>
      </c>
      <c r="AV9" s="98" t="n">
        <v>16038</v>
      </c>
      <c r="AW9" s="98" t="n">
        <v>892</v>
      </c>
      <c r="AX9" s="98" t="n">
        <v>10117</v>
      </c>
      <c r="AY9" s="98" t="n">
        <v>740</v>
      </c>
      <c r="AZ9" s="98" t="n">
        <v>4289</v>
      </c>
      <c r="BA9" s="72" t="n">
        <v>44030</v>
      </c>
      <c r="BB9" s="99" t="n">
        <f aca="false">AX9/AV9</f>
        <v>0.630814315999501</v>
      </c>
      <c r="BC9" s="100" t="n">
        <f aca="false">AY9/AV9</f>
        <v>0.0461404165107869</v>
      </c>
      <c r="BD9" s="101" t="str">
        <f aca="false">HYPERLINK("https://corona.jakarta.go.id/id/data-pemantauan","Pemprov Jakarta")</f>
        <v>Pemprov Jakarta</v>
      </c>
      <c r="BE9" s="65"/>
      <c r="BF9" s="65"/>
      <c r="BG9" s="65"/>
      <c r="BH9" s="65"/>
    </row>
    <row r="10" customFormat="false" ht="15.75" hidden="false" customHeight="false" outlineLevel="0" collapsed="false">
      <c r="A10" s="70" t="n">
        <v>8</v>
      </c>
      <c r="B10" s="70" t="s">
        <v>80</v>
      </c>
      <c r="C10" s="89" t="n">
        <v>132</v>
      </c>
      <c r="D10" s="71" t="n">
        <v>0</v>
      </c>
      <c r="E10" s="103" t="n">
        <v>104</v>
      </c>
      <c r="F10" s="71" t="n">
        <v>3</v>
      </c>
      <c r="G10" s="89" t="n">
        <v>2</v>
      </c>
      <c r="H10" s="71" t="n">
        <v>0</v>
      </c>
      <c r="I10" s="90" t="n">
        <f aca="false">IF(C10=0,0,E10/C10)</f>
        <v>0.787878787878788</v>
      </c>
      <c r="J10" s="90" t="n">
        <f aca="false">IF(C10=0,0,G10/C10)</f>
        <v>0.0151515151515152</v>
      </c>
      <c r="K10" s="67" t="str">
        <f aca="false">IF(V10=0,"",(V10)/AV10)</f>
        <v/>
      </c>
      <c r="L10" s="104" t="s">
        <v>81</v>
      </c>
      <c r="M10" s="65" t="n">
        <f aca="false">IF(C10&gt;G10*100,C10,100*G10)</f>
        <v>200</v>
      </c>
      <c r="N10" s="68" t="n">
        <f aca="false">C10</f>
        <v>132</v>
      </c>
      <c r="O10" s="68"/>
      <c r="P10" s="68"/>
      <c r="Q10" s="102"/>
      <c r="R10" s="70" t="n">
        <v>8</v>
      </c>
      <c r="S10" s="70" t="s">
        <v>80</v>
      </c>
      <c r="T10" s="92"/>
      <c r="U10" s="92"/>
      <c r="V10" s="93"/>
      <c r="W10" s="93"/>
      <c r="X10" s="93"/>
      <c r="Y10" s="93"/>
      <c r="Z10" s="94"/>
      <c r="AA10" s="94"/>
      <c r="AB10" s="94"/>
      <c r="AC10" s="94"/>
      <c r="AD10" s="94"/>
      <c r="AE10" s="94"/>
      <c r="AF10" s="93" t="n">
        <v>2721</v>
      </c>
      <c r="AG10" s="93" t="n">
        <v>79</v>
      </c>
      <c r="AH10" s="93" t="n">
        <v>2642</v>
      </c>
      <c r="AI10" s="93"/>
      <c r="AJ10" s="94"/>
      <c r="AK10" s="94"/>
      <c r="AL10" s="94"/>
      <c r="AM10" s="94"/>
      <c r="AN10" s="95"/>
      <c r="AO10" s="95"/>
      <c r="AP10" s="96"/>
      <c r="AQ10" s="96"/>
      <c r="AR10" s="96"/>
      <c r="AS10" s="97"/>
      <c r="AT10" s="97"/>
      <c r="AU10" s="97"/>
      <c r="AV10" s="98" t="n">
        <v>132</v>
      </c>
      <c r="AW10" s="98" t="n">
        <v>29</v>
      </c>
      <c r="AX10" s="98" t="n">
        <v>101</v>
      </c>
      <c r="AY10" s="98" t="n">
        <v>2</v>
      </c>
      <c r="AZ10" s="98"/>
      <c r="BA10" s="72" t="n">
        <v>44030</v>
      </c>
      <c r="BB10" s="99" t="n">
        <f aca="false">AX10/AV10</f>
        <v>0.765151515151515</v>
      </c>
      <c r="BC10" s="100" t="n">
        <f aca="false">AY10/AV10</f>
        <v>0.0151515151515152</v>
      </c>
      <c r="BD10" s="101" t="str">
        <f aca="false">HYPERLINK("http://corona.jambiprov.go.id/","Pemprov Jambi")</f>
        <v>Pemprov Jambi</v>
      </c>
      <c r="BE10" s="65"/>
      <c r="BF10" s="65"/>
      <c r="BG10" s="65"/>
      <c r="BH10" s="65"/>
    </row>
    <row r="11" customFormat="false" ht="15.75" hidden="false" customHeight="false" outlineLevel="0" collapsed="false">
      <c r="A11" s="70" t="n">
        <v>9</v>
      </c>
      <c r="B11" s="70" t="s">
        <v>82</v>
      </c>
      <c r="C11" s="89" t="n">
        <v>5488</v>
      </c>
      <c r="D11" s="71" t="n">
        <v>27</v>
      </c>
      <c r="E11" s="89" t="n">
        <v>2178</v>
      </c>
      <c r="F11" s="71" t="n">
        <v>4</v>
      </c>
      <c r="G11" s="89" t="n">
        <v>190</v>
      </c>
      <c r="H11" s="71" t="n">
        <v>0</v>
      </c>
      <c r="I11" s="90" t="n">
        <f aca="false">IF(C11=0,0,E11/C11)</f>
        <v>0.396865889212828</v>
      </c>
      <c r="J11" s="90" t="n">
        <f aca="false">IF(C11=0,0,G11/C11)</f>
        <v>0.0346209912536443</v>
      </c>
      <c r="K11" s="67" t="n">
        <f aca="false">IF(V11=0,"",(V11)/AV11)</f>
        <v>10.5059237319511</v>
      </c>
      <c r="L11" s="91" t="n">
        <f aca="false">AV11-C11</f>
        <v>-86</v>
      </c>
      <c r="M11" s="65" t="n">
        <f aca="false">IF(C11&gt;G11*100,C11,100*G11)</f>
        <v>19000</v>
      </c>
      <c r="N11" s="68" t="n">
        <f aca="false">C11</f>
        <v>5488</v>
      </c>
      <c r="O11" s="68" t="n">
        <v>961</v>
      </c>
      <c r="P11" s="68" t="n">
        <v>157</v>
      </c>
      <c r="Q11" s="102" t="n">
        <f aca="false">C11/M11</f>
        <v>0.288842105263158</v>
      </c>
      <c r="R11" s="70" t="n">
        <v>9</v>
      </c>
      <c r="S11" s="70" t="s">
        <v>82</v>
      </c>
      <c r="T11" s="92" t="n">
        <v>16058</v>
      </c>
      <c r="U11" s="92" t="n">
        <v>14405</v>
      </c>
      <c r="V11" s="93" t="n">
        <v>56753</v>
      </c>
      <c r="W11" s="93" t="n">
        <v>1370</v>
      </c>
      <c r="X11" s="93" t="n">
        <v>55239</v>
      </c>
      <c r="Y11" s="93" t="n">
        <v>144</v>
      </c>
      <c r="Z11" s="94" t="n">
        <v>11707</v>
      </c>
      <c r="AA11" s="94" t="n">
        <v>1149</v>
      </c>
      <c r="AB11" s="94" t="n">
        <v>172</v>
      </c>
      <c r="AC11" s="94" t="n">
        <v>8506</v>
      </c>
      <c r="AD11" s="94" t="n">
        <v>70</v>
      </c>
      <c r="AE11" s="94" t="n">
        <v>1810</v>
      </c>
      <c r="AF11" s="93"/>
      <c r="AG11" s="93"/>
      <c r="AH11" s="93"/>
      <c r="AI11" s="93"/>
      <c r="AJ11" s="94"/>
      <c r="AK11" s="94"/>
      <c r="AL11" s="94"/>
      <c r="AM11" s="94"/>
      <c r="AN11" s="95" t="n">
        <v>223376</v>
      </c>
      <c r="AO11" s="95" t="n">
        <v>5309</v>
      </c>
      <c r="AP11" s="96" t="n">
        <v>104603</v>
      </c>
      <c r="AQ11" s="96" t="n">
        <v>6146</v>
      </c>
      <c r="AR11" s="96" t="n">
        <v>96951</v>
      </c>
      <c r="AS11" s="97"/>
      <c r="AT11" s="97"/>
      <c r="AU11" s="97"/>
      <c r="AV11" s="98" t="n">
        <v>5402</v>
      </c>
      <c r="AW11" s="98" t="n">
        <v>2182</v>
      </c>
      <c r="AX11" s="98" t="n">
        <v>2966</v>
      </c>
      <c r="AY11" s="98" t="n">
        <v>218</v>
      </c>
      <c r="AZ11" s="98" t="n">
        <v>36</v>
      </c>
      <c r="BA11" s="72" t="n">
        <v>44030</v>
      </c>
      <c r="BB11" s="99" t="n">
        <f aca="false">AX11/AV11</f>
        <v>0.549055905220289</v>
      </c>
      <c r="BC11" s="100" t="n">
        <f aca="false">AY11/AV11</f>
        <v>0.0403554239170678</v>
      </c>
      <c r="BD11" s="101" t="str">
        <f aca="false">HYPERLINK("https://pikobar.jabarprov.go.id/#/","Pemprov Jabar")</f>
        <v>Pemprov Jabar</v>
      </c>
      <c r="BE11" s="65"/>
      <c r="BF11" s="65"/>
      <c r="BG11" s="65"/>
      <c r="BH11" s="65"/>
    </row>
    <row r="12" customFormat="false" ht="15.75" hidden="false" customHeight="false" outlineLevel="0" collapsed="false">
      <c r="A12" s="70" t="n">
        <v>10</v>
      </c>
      <c r="B12" s="70" t="s">
        <v>83</v>
      </c>
      <c r="C12" s="89" t="n">
        <v>6932</v>
      </c>
      <c r="D12" s="71" t="n">
        <v>300</v>
      </c>
      <c r="E12" s="89" t="n">
        <v>3190</v>
      </c>
      <c r="F12" s="71" t="n">
        <v>420</v>
      </c>
      <c r="G12" s="89" t="n">
        <v>323</v>
      </c>
      <c r="H12" s="71" t="n">
        <v>23</v>
      </c>
      <c r="I12" s="90" t="n">
        <f aca="false">IF(C12=0,0,E12/C12)</f>
        <v>0.460184650894403</v>
      </c>
      <c r="J12" s="90" t="n">
        <f aca="false">IF(C12=0,0,G12/C12)</f>
        <v>0.0465954991344489</v>
      </c>
      <c r="K12" s="67" t="n">
        <f aca="false">IF(V12=0,"",(V12)/AV12)</f>
        <v>5.62426809517877</v>
      </c>
      <c r="L12" s="91" t="n">
        <f aca="false">AV12-C12</f>
        <v>1095</v>
      </c>
      <c r="M12" s="65" t="n">
        <f aca="false">IF(C12&gt;G12*100,C12,100*G12)</f>
        <v>32300</v>
      </c>
      <c r="N12" s="68" t="n">
        <f aca="false">C12</f>
        <v>6932</v>
      </c>
      <c r="O12" s="68" t="n">
        <v>2416</v>
      </c>
      <c r="P12" s="68" t="n">
        <v>196</v>
      </c>
      <c r="Q12" s="102" t="n">
        <f aca="false">C12/M12</f>
        <v>0.214613003095975</v>
      </c>
      <c r="R12" s="70" t="n">
        <v>10</v>
      </c>
      <c r="S12" s="70" t="s">
        <v>83</v>
      </c>
      <c r="T12" s="92" t="n">
        <v>9700</v>
      </c>
      <c r="U12" s="92"/>
      <c r="V12" s="93" t="n">
        <v>45146</v>
      </c>
      <c r="W12" s="93" t="n">
        <v>1667</v>
      </c>
      <c r="X12" s="93" t="n">
        <v>43450</v>
      </c>
      <c r="Y12" s="93" t="n">
        <v>29</v>
      </c>
      <c r="Z12" s="94" t="n">
        <v>11835</v>
      </c>
      <c r="AA12" s="94" t="n">
        <v>3596</v>
      </c>
      <c r="AB12" s="94" t="n">
        <v>3596</v>
      </c>
      <c r="AC12" s="94" t="n">
        <v>4359</v>
      </c>
      <c r="AD12" s="94" t="n">
        <v>284</v>
      </c>
      <c r="AE12" s="94" t="n">
        <v>1150</v>
      </c>
      <c r="AF12" s="93"/>
      <c r="AG12" s="93"/>
      <c r="AH12" s="93"/>
      <c r="AI12" s="93"/>
      <c r="AJ12" s="94"/>
      <c r="AK12" s="94"/>
      <c r="AL12" s="94"/>
      <c r="AM12" s="94"/>
      <c r="AN12" s="95"/>
      <c r="AO12" s="95"/>
      <c r="AP12" s="96"/>
      <c r="AQ12" s="96"/>
      <c r="AR12" s="96"/>
      <c r="AS12" s="97"/>
      <c r="AT12" s="97"/>
      <c r="AU12" s="97"/>
      <c r="AV12" s="98" t="n">
        <v>8027</v>
      </c>
      <c r="AW12" s="98" t="n">
        <v>2306</v>
      </c>
      <c r="AX12" s="98" t="n">
        <v>4435</v>
      </c>
      <c r="AY12" s="98" t="n">
        <v>677</v>
      </c>
      <c r="AZ12" s="98" t="n">
        <v>609</v>
      </c>
      <c r="BA12" s="72" t="n">
        <v>44030</v>
      </c>
      <c r="BB12" s="99" t="n">
        <f aca="false">AX12/AV12</f>
        <v>0.552510277812383</v>
      </c>
      <c r="BC12" s="100" t="n">
        <f aca="false">AY12/AV12</f>
        <v>0.0843403513143142</v>
      </c>
      <c r="BD12" s="101" t="str">
        <f aca="false">HYPERLINK("https://corona.jatengprov.go.id/","Pemprov Jateng")</f>
        <v>Pemprov Jateng</v>
      </c>
      <c r="BE12" s="65"/>
      <c r="BF12" s="65"/>
      <c r="BG12" s="65"/>
      <c r="BH12" s="65"/>
    </row>
    <row r="13" customFormat="false" ht="15.75" hidden="false" customHeight="false" outlineLevel="0" collapsed="false">
      <c r="A13" s="70" t="n">
        <v>11</v>
      </c>
      <c r="B13" s="70" t="s">
        <v>84</v>
      </c>
      <c r="C13" s="89" t="n">
        <v>18308</v>
      </c>
      <c r="D13" s="71" t="n">
        <v>275</v>
      </c>
      <c r="E13" s="89" t="n">
        <v>9342</v>
      </c>
      <c r="F13" s="71" t="n">
        <v>474</v>
      </c>
      <c r="G13" s="89" t="n">
        <v>1401</v>
      </c>
      <c r="H13" s="71" t="n">
        <v>52</v>
      </c>
      <c r="I13" s="90" t="n">
        <f aca="false">IF(C13=0,0,E13/C13)</f>
        <v>0.510268734979244</v>
      </c>
      <c r="J13" s="90" t="n">
        <f aca="false">IF(C13=0,0,G13/C13)</f>
        <v>0.0765239239676644</v>
      </c>
      <c r="K13" s="67" t="n">
        <f aca="false">IF(V13=0,"",(V13)/AV13)</f>
        <v>1.74912660123108</v>
      </c>
      <c r="L13" s="91" t="n">
        <f aca="false">AV13-C13</f>
        <v>-275</v>
      </c>
      <c r="M13" s="65" t="n">
        <f aca="false">IF(C13&gt;G13*100,C13,100*G13)</f>
        <v>140100</v>
      </c>
      <c r="N13" s="68" t="n">
        <f aca="false">C13</f>
        <v>18308</v>
      </c>
      <c r="O13" s="68"/>
      <c r="P13" s="68"/>
      <c r="Q13" s="102" t="n">
        <f aca="false">C13/M13</f>
        <v>0.130678087080657</v>
      </c>
      <c r="R13" s="70" t="n">
        <v>11</v>
      </c>
      <c r="S13" s="70" t="s">
        <v>84</v>
      </c>
      <c r="T13" s="92" t="n">
        <v>41695</v>
      </c>
      <c r="U13" s="92"/>
      <c r="V13" s="93" t="n">
        <v>31542</v>
      </c>
      <c r="W13" s="93" t="n">
        <v>2973</v>
      </c>
      <c r="X13" s="93" t="n">
        <v>28387</v>
      </c>
      <c r="Y13" s="93" t="n">
        <v>182</v>
      </c>
      <c r="Z13" s="94" t="n">
        <v>13375</v>
      </c>
      <c r="AA13" s="94" t="n">
        <v>4582</v>
      </c>
      <c r="AB13" s="94"/>
      <c r="AC13" s="94" t="n">
        <v>7053</v>
      </c>
      <c r="AD13" s="94"/>
      <c r="AE13" s="94" t="n">
        <v>1740</v>
      </c>
      <c r="AF13" s="93"/>
      <c r="AG13" s="93"/>
      <c r="AH13" s="93"/>
      <c r="AI13" s="93"/>
      <c r="AJ13" s="94"/>
      <c r="AK13" s="94"/>
      <c r="AL13" s="94"/>
      <c r="AM13" s="94"/>
      <c r="AN13" s="95" t="n">
        <v>529156</v>
      </c>
      <c r="AO13" s="95" t="n">
        <v>23528</v>
      </c>
      <c r="AP13" s="96"/>
      <c r="AQ13" s="96"/>
      <c r="AR13" s="96"/>
      <c r="AS13" s="97" t="n">
        <v>70399</v>
      </c>
      <c r="AT13" s="97" t="n">
        <v>14225</v>
      </c>
      <c r="AU13" s="97" t="n">
        <v>47036</v>
      </c>
      <c r="AV13" s="98" t="n">
        <v>18033</v>
      </c>
      <c r="AW13" s="98" t="n">
        <v>4129</v>
      </c>
      <c r="AX13" s="98" t="n">
        <v>8789</v>
      </c>
      <c r="AY13" s="98" t="n">
        <v>1387</v>
      </c>
      <c r="AZ13" s="98" t="n">
        <v>3533</v>
      </c>
      <c r="BA13" s="72" t="n">
        <v>44030</v>
      </c>
      <c r="BB13" s="99" t="n">
        <f aca="false">AX13/AV13</f>
        <v>0.487384240004436</v>
      </c>
      <c r="BC13" s="100" t="n">
        <f aca="false">AY13/AV13</f>
        <v>0.0769145455553707</v>
      </c>
      <c r="BD13" s="101" t="str">
        <f aca="false">HYPERLINK("http://infocovid19.jatimprov.go.id/#peta","Pemprov Jatim")</f>
        <v>Pemprov Jatim</v>
      </c>
      <c r="BE13" s="65"/>
      <c r="BF13" s="65"/>
      <c r="BG13" s="65"/>
      <c r="BH13" s="65"/>
    </row>
    <row r="14" customFormat="false" ht="15.75" hidden="false" customHeight="false" outlineLevel="0" collapsed="false">
      <c r="A14" s="70" t="n">
        <v>12</v>
      </c>
      <c r="B14" s="70" t="s">
        <v>85</v>
      </c>
      <c r="C14" s="89" t="n">
        <v>359</v>
      </c>
      <c r="D14" s="71" t="n">
        <v>0</v>
      </c>
      <c r="E14" s="89" t="n">
        <v>351</v>
      </c>
      <c r="F14" s="71" t="n">
        <v>4</v>
      </c>
      <c r="G14" s="89" t="n">
        <v>4</v>
      </c>
      <c r="H14" s="71" t="n">
        <v>0</v>
      </c>
      <c r="I14" s="90" t="n">
        <f aca="false">IF(C14=0,0,E14/C14)</f>
        <v>0.977715877437326</v>
      </c>
      <c r="J14" s="90" t="n">
        <f aca="false">IF(C14=0,0,G14/C14)</f>
        <v>0.011142061281337</v>
      </c>
      <c r="K14" s="67" t="n">
        <f aca="false">IF(V14=0,"",(V14)/AV14)</f>
        <v>42.1392757660167</v>
      </c>
      <c r="L14" s="91" t="n">
        <f aca="false">AV14-C14</f>
        <v>0</v>
      </c>
      <c r="M14" s="65" t="n">
        <f aca="false">IF(C14&gt;G14*100,C14,100*G14)</f>
        <v>400</v>
      </c>
      <c r="N14" s="68" t="n">
        <f aca="false">C14</f>
        <v>359</v>
      </c>
      <c r="O14" s="68"/>
      <c r="P14" s="68"/>
      <c r="Q14" s="102" t="n">
        <f aca="false">C14/M14</f>
        <v>0.8975</v>
      </c>
      <c r="R14" s="70" t="n">
        <v>12</v>
      </c>
      <c r="S14" s="70" t="s">
        <v>85</v>
      </c>
      <c r="T14" s="92" t="n">
        <v>6</v>
      </c>
      <c r="U14" s="92" t="n">
        <v>6</v>
      </c>
      <c r="V14" s="93" t="n">
        <v>15128</v>
      </c>
      <c r="W14" s="93"/>
      <c r="X14" s="93"/>
      <c r="Y14" s="93"/>
      <c r="Z14" s="94" t="n">
        <v>441</v>
      </c>
      <c r="AA14" s="94" t="n">
        <v>6</v>
      </c>
      <c r="AB14" s="94" t="n">
        <v>344</v>
      </c>
      <c r="AC14" s="94"/>
      <c r="AD14" s="94"/>
      <c r="AE14" s="94" t="n">
        <v>91</v>
      </c>
      <c r="AF14" s="93"/>
      <c r="AG14" s="93"/>
      <c r="AH14" s="93"/>
      <c r="AI14" s="93"/>
      <c r="AJ14" s="94"/>
      <c r="AK14" s="94"/>
      <c r="AL14" s="94"/>
      <c r="AM14" s="94"/>
      <c r="AN14" s="95"/>
      <c r="AO14" s="95"/>
      <c r="AP14" s="96"/>
      <c r="AQ14" s="96"/>
      <c r="AR14" s="96"/>
      <c r="AS14" s="97"/>
      <c r="AT14" s="97"/>
      <c r="AU14" s="97"/>
      <c r="AV14" s="98" t="n">
        <v>359</v>
      </c>
      <c r="AW14" s="98" t="n">
        <v>0</v>
      </c>
      <c r="AX14" s="98" t="n">
        <v>341</v>
      </c>
      <c r="AY14" s="98" t="n">
        <v>4</v>
      </c>
      <c r="AZ14" s="98" t="n">
        <v>14</v>
      </c>
      <c r="BA14" s="72" t="n">
        <v>44030</v>
      </c>
      <c r="BB14" s="99" t="n">
        <f aca="false">AX14/AV14</f>
        <v>0.949860724233983</v>
      </c>
      <c r="BC14" s="100" t="n">
        <f aca="false">AY14/AV14</f>
        <v>0.011142061281337</v>
      </c>
      <c r="BD14" s="101" t="str">
        <f aca="false">HYPERLINK("https://dinkes.kalbarprov.go.id/covid-19/","Pemprov Kalbar")</f>
        <v>Pemprov Kalbar</v>
      </c>
      <c r="BE14" s="65"/>
      <c r="BF14" s="65"/>
      <c r="BG14" s="65"/>
      <c r="BH14" s="65"/>
    </row>
    <row r="15" customFormat="false" ht="15.75" hidden="false" customHeight="false" outlineLevel="0" collapsed="false">
      <c r="A15" s="70" t="n">
        <v>13</v>
      </c>
      <c r="B15" s="70" t="s">
        <v>86</v>
      </c>
      <c r="C15" s="89" t="n">
        <v>868</v>
      </c>
      <c r="D15" s="71" t="n">
        <v>20</v>
      </c>
      <c r="E15" s="89" t="n">
        <v>566</v>
      </c>
      <c r="F15" s="71" t="n">
        <v>1</v>
      </c>
      <c r="G15" s="89" t="n">
        <v>18</v>
      </c>
      <c r="H15" s="71" t="n">
        <v>1</v>
      </c>
      <c r="I15" s="90" t="n">
        <f aca="false">IF(C15=0,0,E15/C15)</f>
        <v>0.652073732718894</v>
      </c>
      <c r="J15" s="90" t="n">
        <f aca="false">IF(C15=0,0,G15/C15)</f>
        <v>0.0207373271889401</v>
      </c>
      <c r="K15" s="67" t="n">
        <f aca="false">IF(V15=0,"",(V15)/AV15)</f>
        <v>15.9693396226415</v>
      </c>
      <c r="L15" s="91" t="n">
        <f aca="false">AV15-C15</f>
        <v>-20</v>
      </c>
      <c r="M15" s="65" t="n">
        <f aca="false">IF(C15&gt;G15*100,C15,100*G15)</f>
        <v>1800</v>
      </c>
      <c r="N15" s="68" t="n">
        <f aca="false">C15</f>
        <v>868</v>
      </c>
      <c r="O15" s="68"/>
      <c r="P15" s="68"/>
      <c r="Q15" s="102" t="n">
        <f aca="false">C15/M15</f>
        <v>0.482222222222222</v>
      </c>
      <c r="R15" s="70" t="n">
        <v>13</v>
      </c>
      <c r="S15" s="70" t="s">
        <v>86</v>
      </c>
      <c r="T15" s="92" t="n">
        <v>5235</v>
      </c>
      <c r="U15" s="92"/>
      <c r="V15" s="93" t="n">
        <v>13542</v>
      </c>
      <c r="W15" s="93" t="n">
        <v>483</v>
      </c>
      <c r="X15" s="93" t="n">
        <v>13059</v>
      </c>
      <c r="Y15" s="93"/>
      <c r="Z15" s="94" t="n">
        <v>935</v>
      </c>
      <c r="AA15" s="94"/>
      <c r="AB15" s="94"/>
      <c r="AC15" s="94"/>
      <c r="AD15" s="94"/>
      <c r="AE15" s="94"/>
      <c r="AF15" s="93"/>
      <c r="AG15" s="93"/>
      <c r="AH15" s="93"/>
      <c r="AI15" s="93"/>
      <c r="AJ15" s="94"/>
      <c r="AK15" s="94"/>
      <c r="AL15" s="94"/>
      <c r="AM15" s="94"/>
      <c r="AN15" s="95"/>
      <c r="AO15" s="95"/>
      <c r="AP15" s="96"/>
      <c r="AQ15" s="96"/>
      <c r="AR15" s="96"/>
      <c r="AS15" s="97" t="n">
        <v>6409</v>
      </c>
      <c r="AT15" s="97" t="n">
        <v>848</v>
      </c>
      <c r="AU15" s="97" t="n">
        <v>4462</v>
      </c>
      <c r="AV15" s="98" t="n">
        <v>848</v>
      </c>
      <c r="AW15" s="98" t="n">
        <v>265</v>
      </c>
      <c r="AX15" s="98" t="n">
        <v>565</v>
      </c>
      <c r="AY15" s="98" t="n">
        <v>18</v>
      </c>
      <c r="AZ15" s="98"/>
      <c r="BA15" s="72" t="n">
        <v>44030</v>
      </c>
      <c r="BB15" s="99" t="n">
        <f aca="false">AX15/AV15</f>
        <v>0.66627358490566</v>
      </c>
      <c r="BC15" s="100" t="n">
        <f aca="false">AY15/AV15</f>
        <v>0.0212264150943396</v>
      </c>
      <c r="BD15" s="101" t="str">
        <f aca="false">HYPERLINK("http://covid19.kaltimprov.go.id/","Pemprov Kaltim")</f>
        <v>Pemprov Kaltim</v>
      </c>
      <c r="BE15" s="65"/>
      <c r="BF15" s="65"/>
      <c r="BG15" s="65"/>
      <c r="BH15" s="65"/>
    </row>
    <row r="16" customFormat="false" ht="15.75" hidden="false" customHeight="false" outlineLevel="0" collapsed="false">
      <c r="A16" s="70" t="n">
        <v>14</v>
      </c>
      <c r="B16" s="70" t="s">
        <v>87</v>
      </c>
      <c r="C16" s="89" t="n">
        <v>1399</v>
      </c>
      <c r="D16" s="71" t="n">
        <v>75</v>
      </c>
      <c r="E16" s="89" t="n">
        <v>758</v>
      </c>
      <c r="F16" s="71" t="n">
        <v>74</v>
      </c>
      <c r="G16" s="89" t="n">
        <v>79</v>
      </c>
      <c r="H16" s="71" t="n">
        <v>9</v>
      </c>
      <c r="I16" s="90" t="n">
        <f aca="false">IF(C16=0,0,E16/C16)</f>
        <v>0.541815582558971</v>
      </c>
      <c r="J16" s="90" t="n">
        <f aca="false">IF(C16=0,0,G16/C16)</f>
        <v>0.0564689063616869</v>
      </c>
      <c r="K16" s="67" t="str">
        <f aca="false">IF(V16=0,"",(V16)/AV16)</f>
        <v/>
      </c>
      <c r="L16" s="91" t="n">
        <f aca="false">AV16-C16</f>
        <v>-33</v>
      </c>
      <c r="M16" s="65" t="n">
        <f aca="false">IF(C16&gt;G16*100,C16,100*G16)</f>
        <v>7900</v>
      </c>
      <c r="N16" s="68" t="n">
        <f aca="false">C16</f>
        <v>1399</v>
      </c>
      <c r="O16" s="68"/>
      <c r="P16" s="68"/>
      <c r="Q16" s="102" t="n">
        <f aca="false">C16/M16</f>
        <v>0.177088607594937</v>
      </c>
      <c r="R16" s="70" t="n">
        <v>14</v>
      </c>
      <c r="S16" s="70" t="s">
        <v>87</v>
      </c>
      <c r="T16" s="92"/>
      <c r="U16" s="92"/>
      <c r="V16" s="93"/>
      <c r="W16" s="93"/>
      <c r="X16" s="93"/>
      <c r="Y16" s="93"/>
      <c r="Z16" s="94"/>
      <c r="AA16" s="94"/>
      <c r="AB16" s="94"/>
      <c r="AC16" s="94"/>
      <c r="AD16" s="94"/>
      <c r="AE16" s="94"/>
      <c r="AF16" s="93" t="n">
        <v>2084</v>
      </c>
      <c r="AG16" s="93" t="n">
        <v>359</v>
      </c>
      <c r="AH16" s="93" t="n">
        <v>1725</v>
      </c>
      <c r="AI16" s="93"/>
      <c r="AJ16" s="94"/>
      <c r="AK16" s="94"/>
      <c r="AL16" s="94"/>
      <c r="AM16" s="94"/>
      <c r="AN16" s="95"/>
      <c r="AO16" s="95"/>
      <c r="AP16" s="96"/>
      <c r="AQ16" s="96"/>
      <c r="AR16" s="96"/>
      <c r="AS16" s="97" t="n">
        <v>6116</v>
      </c>
      <c r="AT16" s="97" t="n">
        <v>1366</v>
      </c>
      <c r="AU16" s="97"/>
      <c r="AV16" s="98" t="n">
        <v>1366</v>
      </c>
      <c r="AW16" s="98" t="n">
        <v>416</v>
      </c>
      <c r="AX16" s="98" t="n">
        <v>871</v>
      </c>
      <c r="AY16" s="98" t="n">
        <v>79</v>
      </c>
      <c r="AZ16" s="98"/>
      <c r="BA16" s="72" t="n">
        <v>44030</v>
      </c>
      <c r="BB16" s="99" t="n">
        <f aca="false">AX16/AV16</f>
        <v>0.637628111273792</v>
      </c>
      <c r="BC16" s="100" t="n">
        <f aca="false">AY16/AV16</f>
        <v>0.0578330893118594</v>
      </c>
      <c r="BD16" s="101" t="str">
        <f aca="false">HYPERLINK("https://corona.kalteng.go.id/","Pemprov Kalteng")</f>
        <v>Pemprov Kalteng</v>
      </c>
      <c r="BE16" s="65"/>
      <c r="BF16" s="65"/>
      <c r="BG16" s="65"/>
      <c r="BH16" s="65"/>
    </row>
    <row r="17" customFormat="false" ht="15.75" hidden="false" customHeight="false" outlineLevel="0" collapsed="false">
      <c r="A17" s="70" t="n">
        <v>15</v>
      </c>
      <c r="B17" s="70" t="s">
        <v>88</v>
      </c>
      <c r="C17" s="89" t="n">
        <v>4938</v>
      </c>
      <c r="D17" s="71" t="n">
        <v>109</v>
      </c>
      <c r="E17" s="89" t="n">
        <v>1731</v>
      </c>
      <c r="F17" s="71" t="n">
        <v>30</v>
      </c>
      <c r="G17" s="89" t="n">
        <v>246</v>
      </c>
      <c r="H17" s="71" t="n">
        <v>3</v>
      </c>
      <c r="I17" s="90" t="n">
        <f aca="false">IF(C17=0,0,E17/C17)</f>
        <v>0.350546780072904</v>
      </c>
      <c r="J17" s="90" t="n">
        <f aca="false">IF(C17=0,0,G17/C17)</f>
        <v>0.0498177399756987</v>
      </c>
      <c r="K17" s="67" t="n">
        <f aca="false">IF(V17=0,"",(V17)/AV17)</f>
        <v>0.96334644854007</v>
      </c>
      <c r="L17" s="91" t="n">
        <f aca="false">AV17-C17</f>
        <v>-109</v>
      </c>
      <c r="M17" s="65" t="n">
        <f aca="false">IF(C17&gt;G17*100,C17,100*G17)</f>
        <v>24600</v>
      </c>
      <c r="N17" s="68" t="n">
        <f aca="false">C17</f>
        <v>4938</v>
      </c>
      <c r="O17" s="68"/>
      <c r="P17" s="68"/>
      <c r="Q17" s="102" t="n">
        <f aca="false">C17/M17</f>
        <v>0.200731707317073</v>
      </c>
      <c r="R17" s="70" t="n">
        <v>15</v>
      </c>
      <c r="S17" s="70" t="s">
        <v>88</v>
      </c>
      <c r="T17" s="92"/>
      <c r="U17" s="92"/>
      <c r="V17" s="93" t="n">
        <v>4652</v>
      </c>
      <c r="W17" s="93" t="n">
        <v>749</v>
      </c>
      <c r="X17" s="93" t="n">
        <v>3903</v>
      </c>
      <c r="Y17" s="93"/>
      <c r="Z17" s="94" t="n">
        <v>976</v>
      </c>
      <c r="AA17" s="94" t="n">
        <v>373</v>
      </c>
      <c r="AB17" s="94"/>
      <c r="AC17" s="94" t="n">
        <v>603</v>
      </c>
      <c r="AD17" s="94"/>
      <c r="AE17" s="94"/>
      <c r="AF17" s="93"/>
      <c r="AG17" s="93"/>
      <c r="AH17" s="93"/>
      <c r="AI17" s="93"/>
      <c r="AJ17" s="94"/>
      <c r="AK17" s="94"/>
      <c r="AL17" s="94"/>
      <c r="AM17" s="94"/>
      <c r="AN17" s="95"/>
      <c r="AO17" s="95"/>
      <c r="AP17" s="96"/>
      <c r="AQ17" s="96"/>
      <c r="AR17" s="96"/>
      <c r="AS17" s="97"/>
      <c r="AT17" s="97"/>
      <c r="AU17" s="97"/>
      <c r="AV17" s="98" t="n">
        <v>4829</v>
      </c>
      <c r="AW17" s="98" t="n">
        <v>2878</v>
      </c>
      <c r="AX17" s="98" t="n">
        <v>1708</v>
      </c>
      <c r="AY17" s="98" t="n">
        <v>243</v>
      </c>
      <c r="AZ17" s="98"/>
      <c r="BA17" s="72" t="n">
        <v>44030</v>
      </c>
      <c r="BB17" s="99" t="n">
        <f aca="false">AX17/AV17</f>
        <v>0.353696417477739</v>
      </c>
      <c r="BC17" s="100" t="n">
        <f aca="false">AY17/AV17</f>
        <v>0.0503209774280389</v>
      </c>
      <c r="BD17" s="101" t="str">
        <f aca="false">HYPERLINK("http://dinkes.kalselprov.go.id/","Pemprov Kalsel")</f>
        <v>Pemprov Kalsel</v>
      </c>
      <c r="BE17" s="65"/>
      <c r="BF17" s="65"/>
      <c r="BG17" s="65"/>
      <c r="BH17" s="65"/>
    </row>
    <row r="18" customFormat="false" ht="15.75" hidden="false" customHeight="false" outlineLevel="0" collapsed="false">
      <c r="A18" s="70" t="n">
        <v>16</v>
      </c>
      <c r="B18" s="70" t="s">
        <v>89</v>
      </c>
      <c r="C18" s="89" t="n">
        <v>216</v>
      </c>
      <c r="D18" s="71" t="n">
        <v>0</v>
      </c>
      <c r="E18" s="89" t="n">
        <v>192</v>
      </c>
      <c r="F18" s="71" t="n">
        <v>0</v>
      </c>
      <c r="G18" s="89" t="n">
        <v>2</v>
      </c>
      <c r="H18" s="71" t="n">
        <v>0</v>
      </c>
      <c r="I18" s="90" t="n">
        <f aca="false">IF(C18=0,0,E18/C18)</f>
        <v>0.888888888888889</v>
      </c>
      <c r="J18" s="90" t="n">
        <f aca="false">IF(C18=0,0,G18/C18)</f>
        <v>0.00925925925925926</v>
      </c>
      <c r="K18" s="67" t="n">
        <f aca="false">IF(V18=0,"",(V18)/AV18)</f>
        <v>11.0740740740741</v>
      </c>
      <c r="L18" s="91" t="n">
        <f aca="false">AV18-C18</f>
        <v>0</v>
      </c>
      <c r="M18" s="68" t="n">
        <f aca="false">IF(C18&gt;G18*100,C18,100*G18)</f>
        <v>216</v>
      </c>
      <c r="N18" s="68" t="n">
        <f aca="false">C18</f>
        <v>216</v>
      </c>
      <c r="O18" s="68"/>
      <c r="P18" s="68"/>
      <c r="Q18" s="102"/>
      <c r="R18" s="70" t="n">
        <v>16</v>
      </c>
      <c r="S18" s="70" t="s">
        <v>89</v>
      </c>
      <c r="T18" s="92" t="n">
        <v>2323</v>
      </c>
      <c r="U18" s="92" t="n">
        <v>1912</v>
      </c>
      <c r="V18" s="93" t="n">
        <v>2392</v>
      </c>
      <c r="W18" s="93" t="n">
        <v>361</v>
      </c>
      <c r="X18" s="93" t="n">
        <v>2092</v>
      </c>
      <c r="Y18" s="93"/>
      <c r="Z18" s="94" t="n">
        <v>1780</v>
      </c>
      <c r="AA18" s="94" t="n">
        <v>9</v>
      </c>
      <c r="AB18" s="94" t="n">
        <v>1755</v>
      </c>
      <c r="AC18" s="94"/>
      <c r="AD18" s="94"/>
      <c r="AE18" s="94" t="n">
        <v>16</v>
      </c>
      <c r="AF18" s="93"/>
      <c r="AG18" s="93"/>
      <c r="AH18" s="93"/>
      <c r="AI18" s="93"/>
      <c r="AJ18" s="94"/>
      <c r="AK18" s="94"/>
      <c r="AL18" s="94"/>
      <c r="AM18" s="94"/>
      <c r="AN18" s="95"/>
      <c r="AO18" s="95"/>
      <c r="AP18" s="96"/>
      <c r="AQ18" s="96"/>
      <c r="AR18" s="96"/>
      <c r="AS18" s="97" t="n">
        <v>1971</v>
      </c>
      <c r="AT18" s="97" t="n">
        <v>216</v>
      </c>
      <c r="AU18" s="97" t="n">
        <v>1755</v>
      </c>
      <c r="AV18" s="98" t="n">
        <v>216</v>
      </c>
      <c r="AW18" s="98" t="n">
        <v>22</v>
      </c>
      <c r="AX18" s="98" t="n">
        <v>192</v>
      </c>
      <c r="AY18" s="98" t="n">
        <v>2</v>
      </c>
      <c r="AZ18" s="98"/>
      <c r="BA18" s="72" t="n">
        <v>44030</v>
      </c>
      <c r="BB18" s="99" t="n">
        <f aca="false">AX18/AV18</f>
        <v>0.888888888888889</v>
      </c>
      <c r="BC18" s="100" t="n">
        <f aca="false">AY18/AV18</f>
        <v>0.00925925925925926</v>
      </c>
      <c r="BD18" s="101" t="str">
        <f aca="false">HYPERLINK("https://www.instagram.com/covid_19kaltara/","Pemprov Kaltara")</f>
        <v>Pemprov Kaltara</v>
      </c>
      <c r="BE18" s="65"/>
      <c r="BF18" s="65"/>
      <c r="BG18" s="65"/>
      <c r="BH18" s="65"/>
    </row>
    <row r="19" customFormat="false" ht="15.75" hidden="false" customHeight="false" outlineLevel="0" collapsed="false">
      <c r="A19" s="70" t="n">
        <v>17</v>
      </c>
      <c r="B19" s="70" t="s">
        <v>90</v>
      </c>
      <c r="C19" s="89" t="n">
        <v>345</v>
      </c>
      <c r="D19" s="71" t="n">
        <v>1</v>
      </c>
      <c r="E19" s="89" t="n">
        <v>301</v>
      </c>
      <c r="F19" s="71" t="n">
        <v>0</v>
      </c>
      <c r="G19" s="89" t="n">
        <v>16</v>
      </c>
      <c r="H19" s="71" t="n">
        <v>0</v>
      </c>
      <c r="I19" s="90" t="n">
        <f aca="false">IF(C19=0,0,E19/C19)</f>
        <v>0.872463768115942</v>
      </c>
      <c r="J19" s="90" t="n">
        <f aca="false">IF(C19=0,0,G19/C19)</f>
        <v>0.0463768115942029</v>
      </c>
      <c r="K19" s="67" t="n">
        <f aca="false">IF(V19=0,"",(V19)/AV19)</f>
        <v>27.5576923076923</v>
      </c>
      <c r="L19" s="91" t="n">
        <f aca="false">AV19-C19</f>
        <v>-33</v>
      </c>
      <c r="M19" s="65" t="n">
        <f aca="false">IF(C19&gt;G19*100,C19,100*G19)</f>
        <v>1600</v>
      </c>
      <c r="N19" s="68" t="n">
        <f aca="false">C19</f>
        <v>345</v>
      </c>
      <c r="O19" s="68"/>
      <c r="P19" s="68"/>
      <c r="Q19" s="102"/>
      <c r="R19" s="70" t="n">
        <v>17</v>
      </c>
      <c r="S19" s="70" t="s">
        <v>90</v>
      </c>
      <c r="T19" s="92" t="n">
        <v>11149</v>
      </c>
      <c r="U19" s="92" t="n">
        <v>3952</v>
      </c>
      <c r="V19" s="93" t="n">
        <v>8598</v>
      </c>
      <c r="W19" s="93" t="n">
        <v>371</v>
      </c>
      <c r="X19" s="93" t="n">
        <v>8227</v>
      </c>
      <c r="Y19" s="93"/>
      <c r="Z19" s="94" t="n">
        <v>1042</v>
      </c>
      <c r="AA19" s="94" t="n">
        <v>100</v>
      </c>
      <c r="AB19" s="94" t="n">
        <v>685</v>
      </c>
      <c r="AC19" s="94" t="n">
        <v>942</v>
      </c>
      <c r="AD19" s="94" t="n">
        <v>92</v>
      </c>
      <c r="AE19" s="94" t="n">
        <v>1</v>
      </c>
      <c r="AF19" s="93"/>
      <c r="AG19" s="93"/>
      <c r="AH19" s="93"/>
      <c r="AI19" s="93"/>
      <c r="AJ19" s="94"/>
      <c r="AK19" s="94"/>
      <c r="AL19" s="94"/>
      <c r="AM19" s="94"/>
      <c r="AN19" s="95" t="n">
        <v>27122</v>
      </c>
      <c r="AO19" s="95" t="n">
        <v>738</v>
      </c>
      <c r="AP19" s="96"/>
      <c r="AQ19" s="96"/>
      <c r="AR19" s="96"/>
      <c r="AS19" s="97" t="n">
        <v>5768</v>
      </c>
      <c r="AT19" s="97" t="n">
        <v>312</v>
      </c>
      <c r="AU19" s="97" t="n">
        <v>5438</v>
      </c>
      <c r="AV19" s="98" t="n">
        <v>312</v>
      </c>
      <c r="AW19" s="98" t="n">
        <v>1</v>
      </c>
      <c r="AX19" s="98" t="n">
        <v>268</v>
      </c>
      <c r="AY19" s="98" t="n">
        <v>16</v>
      </c>
      <c r="AZ19" s="98" t="n">
        <v>27</v>
      </c>
      <c r="BA19" s="72" t="n">
        <v>44030</v>
      </c>
      <c r="BB19" s="99" t="n">
        <f aca="false">AX19/AV19</f>
        <v>0.858974358974359</v>
      </c>
      <c r="BC19" s="100" t="n">
        <f aca="false">AY19/AV19</f>
        <v>0.0512820512820513</v>
      </c>
      <c r="BD19" s="101" t="str">
        <f aca="false">HYPERLINK("https://corona.kepriprov.go.id/data.phtml","Pemprov Kepri")</f>
        <v>Pemprov Kepri</v>
      </c>
      <c r="BE19" s="65"/>
      <c r="BF19" s="65"/>
      <c r="BG19" s="65"/>
      <c r="BH19" s="65"/>
    </row>
    <row r="20" customFormat="false" ht="15.75" hidden="false" customHeight="false" outlineLevel="0" collapsed="false">
      <c r="A20" s="70" t="n">
        <v>18</v>
      </c>
      <c r="B20" s="70" t="s">
        <v>91</v>
      </c>
      <c r="C20" s="89" t="n">
        <v>1725</v>
      </c>
      <c r="D20" s="71" t="n">
        <v>31</v>
      </c>
      <c r="E20" s="89" t="n">
        <v>1095</v>
      </c>
      <c r="F20" s="71" t="n">
        <v>19</v>
      </c>
      <c r="G20" s="89" t="n">
        <v>94</v>
      </c>
      <c r="H20" s="71" t="n">
        <v>5</v>
      </c>
      <c r="I20" s="90" t="n">
        <f aca="false">IF(C20=0,0,E20/C20)</f>
        <v>0.634782608695652</v>
      </c>
      <c r="J20" s="90" t="n">
        <f aca="false">IF(C20=0,0,G20/C20)</f>
        <v>0.0544927536231884</v>
      </c>
      <c r="K20" s="67" t="n">
        <f aca="false">IF(V20=0,"",(V20)/AV20)</f>
        <v>4.02086956521739</v>
      </c>
      <c r="L20" s="91" t="n">
        <f aca="false">AV20-C20</f>
        <v>0</v>
      </c>
      <c r="M20" s="65" t="n">
        <f aca="false">IF(C20&gt;G20*100,C20,100*G20)</f>
        <v>9400</v>
      </c>
      <c r="N20" s="68" t="n">
        <f aca="false">C20</f>
        <v>1725</v>
      </c>
      <c r="O20" s="68"/>
      <c r="P20" s="68"/>
      <c r="Q20" s="102" t="n">
        <f aca="false">C20/M20</f>
        <v>0.183510638297872</v>
      </c>
      <c r="R20" s="70" t="n">
        <v>18</v>
      </c>
      <c r="S20" s="70" t="s">
        <v>91</v>
      </c>
      <c r="T20" s="92" t="n">
        <v>13712</v>
      </c>
      <c r="U20" s="92" t="n">
        <v>1128</v>
      </c>
      <c r="V20" s="93" t="n">
        <v>6936</v>
      </c>
      <c r="W20" s="93" t="n">
        <v>276</v>
      </c>
      <c r="X20" s="93" t="n">
        <v>6660</v>
      </c>
      <c r="Y20" s="93"/>
      <c r="Z20" s="94" t="n">
        <v>2342</v>
      </c>
      <c r="AA20" s="94" t="n">
        <v>472</v>
      </c>
      <c r="AB20" s="94"/>
      <c r="AC20" s="94" t="n">
        <v>1854</v>
      </c>
      <c r="AD20" s="94"/>
      <c r="AE20" s="94" t="n">
        <v>16</v>
      </c>
      <c r="AF20" s="93"/>
      <c r="AG20" s="93"/>
      <c r="AH20" s="93"/>
      <c r="AI20" s="93"/>
      <c r="AJ20" s="94"/>
      <c r="AK20" s="94"/>
      <c r="AL20" s="94"/>
      <c r="AM20" s="94"/>
      <c r="AN20" s="95"/>
      <c r="AO20" s="95"/>
      <c r="AP20" s="96" t="n">
        <v>16575</v>
      </c>
      <c r="AQ20" s="96" t="n">
        <v>2678</v>
      </c>
      <c r="AR20" s="96" t="n">
        <v>13867</v>
      </c>
      <c r="AS20" s="97" t="n">
        <v>15581</v>
      </c>
      <c r="AT20" s="97" t="n">
        <v>1684</v>
      </c>
      <c r="AU20" s="97" t="n">
        <v>13867</v>
      </c>
      <c r="AV20" s="98" t="n">
        <v>1725</v>
      </c>
      <c r="AW20" s="98" t="n">
        <v>534</v>
      </c>
      <c r="AX20" s="98" t="n">
        <v>1097</v>
      </c>
      <c r="AY20" s="98" t="n">
        <v>94</v>
      </c>
      <c r="AZ20" s="98"/>
      <c r="BA20" s="72" t="n">
        <v>44030</v>
      </c>
      <c r="BB20" s="99" t="n">
        <f aca="false">AX20/AV20</f>
        <v>0.635942028985507</v>
      </c>
      <c r="BC20" s="100" t="n">
        <f aca="false">AY20/AV20</f>
        <v>0.0544927536231884</v>
      </c>
      <c r="BD20" s="101" t="str">
        <f aca="false">HYPERLINK("https://corona.ntbprov.go.id/","Pemprov NTB")</f>
        <v>Pemprov NTB</v>
      </c>
      <c r="BE20" s="65"/>
      <c r="BF20" s="65"/>
      <c r="BG20" s="65"/>
      <c r="BH20" s="65"/>
    </row>
    <row r="21" customFormat="false" ht="15.75" hidden="false" customHeight="false" outlineLevel="0" collapsed="false">
      <c r="A21" s="70" t="n">
        <v>19</v>
      </c>
      <c r="B21" s="70" t="s">
        <v>92</v>
      </c>
      <c r="C21" s="89" t="n">
        <v>3012</v>
      </c>
      <c r="D21" s="71" t="n">
        <v>46</v>
      </c>
      <c r="E21" s="89" t="n">
        <v>1408</v>
      </c>
      <c r="F21" s="71" t="n">
        <v>17</v>
      </c>
      <c r="G21" s="89" t="n">
        <v>139</v>
      </c>
      <c r="H21" s="71" t="n">
        <v>1</v>
      </c>
      <c r="I21" s="90" t="n">
        <f aca="false">IF(C21=0,0,E21/C21)</f>
        <v>0.467463479415671</v>
      </c>
      <c r="J21" s="90" t="n">
        <f aca="false">IF(C21=0,0,G21/C21)</f>
        <v>0.0461487383798141</v>
      </c>
      <c r="K21" s="67" t="n">
        <f aca="false">IF(V21=0,"",(V21)/AV21)</f>
        <v>3.25590020229265</v>
      </c>
      <c r="L21" s="91" t="n">
        <f aca="false">AV21-C21</f>
        <v>-46</v>
      </c>
      <c r="M21" s="65" t="n">
        <f aca="false">IF(C21&gt;G21*100,C21,100*G21)</f>
        <v>13900</v>
      </c>
      <c r="N21" s="68" t="n">
        <f aca="false">C21</f>
        <v>3012</v>
      </c>
      <c r="O21" s="68"/>
      <c r="P21" s="68"/>
      <c r="Q21" s="102" t="n">
        <f aca="false">C21/M21</f>
        <v>0.216690647482014</v>
      </c>
      <c r="R21" s="70" t="n">
        <v>19</v>
      </c>
      <c r="S21" s="70" t="s">
        <v>92</v>
      </c>
      <c r="T21" s="92" t="n">
        <v>15648</v>
      </c>
      <c r="U21" s="92"/>
      <c r="V21" s="93" t="n">
        <v>9657</v>
      </c>
      <c r="W21" s="93" t="n">
        <v>1310</v>
      </c>
      <c r="X21" s="93" t="n">
        <v>8347</v>
      </c>
      <c r="Y21" s="93"/>
      <c r="Z21" s="94" t="n">
        <v>1337</v>
      </c>
      <c r="AA21" s="94" t="n">
        <v>516</v>
      </c>
      <c r="AB21" s="94"/>
      <c r="AC21" s="94" t="n">
        <v>821</v>
      </c>
      <c r="AD21" s="94" t="n">
        <v>821</v>
      </c>
      <c r="AE21" s="94"/>
      <c r="AF21" s="93"/>
      <c r="AG21" s="93"/>
      <c r="AH21" s="93"/>
      <c r="AI21" s="93"/>
      <c r="AJ21" s="94"/>
      <c r="AK21" s="94"/>
      <c r="AL21" s="94"/>
      <c r="AM21" s="94"/>
      <c r="AN21" s="95" t="n">
        <v>23648</v>
      </c>
      <c r="AO21" s="95" t="n">
        <v>426</v>
      </c>
      <c r="AP21" s="96"/>
      <c r="AQ21" s="96"/>
      <c r="AR21" s="96"/>
      <c r="AS21" s="97" t="n">
        <v>16957</v>
      </c>
      <c r="AT21" s="97" t="n">
        <v>2966</v>
      </c>
      <c r="AU21" s="97" t="n">
        <v>10244</v>
      </c>
      <c r="AV21" s="98" t="n">
        <v>2966</v>
      </c>
      <c r="AW21" s="98" t="n">
        <v>1430</v>
      </c>
      <c r="AX21" s="98" t="n">
        <v>1398</v>
      </c>
      <c r="AY21" s="98" t="n">
        <v>138</v>
      </c>
      <c r="AZ21" s="98"/>
      <c r="BA21" s="72" t="n">
        <v>44030</v>
      </c>
      <c r="BB21" s="99" t="n">
        <f aca="false">AX21/AV21</f>
        <v>0.471341874578557</v>
      </c>
      <c r="BC21" s="100" t="n">
        <f aca="false">AY21/AV21</f>
        <v>0.0465273095077546</v>
      </c>
      <c r="BD21" s="101" t="str">
        <f aca="false">HYPERLINK("http://corona.sumselprov.go.id/index.php?module=home&amp;id=1","Pemprov Sumsel")</f>
        <v>Pemprov Sumsel</v>
      </c>
      <c r="BE21" s="65"/>
      <c r="BF21" s="65"/>
      <c r="BG21" s="65"/>
      <c r="BH21" s="65"/>
    </row>
    <row r="22" customFormat="false" ht="15.75" hidden="false" customHeight="false" outlineLevel="0" collapsed="false">
      <c r="A22" s="70" t="n">
        <v>20</v>
      </c>
      <c r="B22" s="70" t="s">
        <v>93</v>
      </c>
      <c r="C22" s="89" t="n">
        <v>826</v>
      </c>
      <c r="D22" s="71" t="n">
        <v>9</v>
      </c>
      <c r="E22" s="89" t="n">
        <v>700</v>
      </c>
      <c r="F22" s="71" t="n">
        <v>4</v>
      </c>
      <c r="G22" s="89" t="n">
        <v>33</v>
      </c>
      <c r="H22" s="71" t="n">
        <v>1</v>
      </c>
      <c r="I22" s="90" t="n">
        <f aca="false">IF(C22=0,0,E22/C22)</f>
        <v>0.847457627118644</v>
      </c>
      <c r="J22" s="90" t="n">
        <f aca="false">IF(C22=0,0,G22/C22)</f>
        <v>0.0399515738498789</v>
      </c>
      <c r="K22" s="67" t="str">
        <f aca="false">IF(V22=0,"",(V22)/AV22)</f>
        <v/>
      </c>
      <c r="L22" s="91" t="n">
        <f aca="false">AV22-C22</f>
        <v>-9</v>
      </c>
      <c r="M22" s="65" t="n">
        <f aca="false">IF(C22&gt;G22*100,C22,100*G22)</f>
        <v>3300</v>
      </c>
      <c r="N22" s="68" t="n">
        <f aca="false">C22</f>
        <v>826</v>
      </c>
      <c r="O22" s="68"/>
      <c r="P22" s="68"/>
      <c r="Q22" s="102" t="n">
        <f aca="false">C22/M22</f>
        <v>0.25030303030303</v>
      </c>
      <c r="R22" s="70" t="n">
        <v>20</v>
      </c>
      <c r="S22" s="70" t="s">
        <v>93</v>
      </c>
      <c r="T22" s="92"/>
      <c r="U22" s="92"/>
      <c r="V22" s="93"/>
      <c r="W22" s="93"/>
      <c r="X22" s="93"/>
      <c r="Y22" s="93"/>
      <c r="Z22" s="94"/>
      <c r="AA22" s="94"/>
      <c r="AB22" s="94"/>
      <c r="AC22" s="94"/>
      <c r="AD22" s="94"/>
      <c r="AE22" s="94"/>
      <c r="AF22" s="93"/>
      <c r="AG22" s="93"/>
      <c r="AH22" s="93"/>
      <c r="AI22" s="93"/>
      <c r="AJ22" s="94"/>
      <c r="AK22" s="94"/>
      <c r="AL22" s="94"/>
      <c r="AM22" s="94"/>
      <c r="AN22" s="95"/>
      <c r="AO22" s="95"/>
      <c r="AP22" s="96"/>
      <c r="AQ22" s="96"/>
      <c r="AR22" s="96"/>
      <c r="AS22" s="97"/>
      <c r="AT22" s="97"/>
      <c r="AU22" s="97"/>
      <c r="AV22" s="98" t="n">
        <v>817</v>
      </c>
      <c r="AW22" s="98" t="n">
        <v>45</v>
      </c>
      <c r="AX22" s="98" t="n">
        <v>696</v>
      </c>
      <c r="AY22" s="98" t="n">
        <v>32</v>
      </c>
      <c r="AZ22" s="98" t="n">
        <v>44</v>
      </c>
      <c r="BA22" s="72" t="n">
        <v>44030</v>
      </c>
      <c r="BB22" s="99" t="n">
        <f aca="false">AX22/AV22</f>
        <v>0.851897184822521</v>
      </c>
      <c r="BC22" s="100" t="n">
        <f aca="false">AY22/AV22</f>
        <v>0.0391676866585067</v>
      </c>
      <c r="BD22" s="101" t="str">
        <f aca="false">HYPERLINK("https://corona.sumbarprov.go.id/","Pemprov Sumbar")</f>
        <v>Pemprov Sumbar</v>
      </c>
      <c r="BE22" s="65"/>
      <c r="BF22" s="65"/>
      <c r="BG22" s="65"/>
      <c r="BH22" s="65"/>
    </row>
    <row r="23" customFormat="false" ht="15.75" hidden="false" customHeight="false" outlineLevel="0" collapsed="false">
      <c r="A23" s="70" t="n">
        <v>21</v>
      </c>
      <c r="B23" s="70" t="s">
        <v>94</v>
      </c>
      <c r="C23" s="89" t="n">
        <v>1898</v>
      </c>
      <c r="D23" s="71" t="n">
        <v>47</v>
      </c>
      <c r="E23" s="89" t="n">
        <v>595</v>
      </c>
      <c r="F23" s="71" t="n">
        <v>21</v>
      </c>
      <c r="G23" s="89" t="n">
        <v>111</v>
      </c>
      <c r="H23" s="71" t="n">
        <v>2</v>
      </c>
      <c r="I23" s="90" t="n">
        <f aca="false">IF(C23=0,0,E23/C23)</f>
        <v>0.313487881981033</v>
      </c>
      <c r="J23" s="90" t="n">
        <f aca="false">IF(C23=0,0,G23/C23)</f>
        <v>0.0584826132771338</v>
      </c>
      <c r="K23" s="67" t="n">
        <f aca="false">IF(V23=0,"",(V23)/AV23)</f>
        <v>0.456509994597515</v>
      </c>
      <c r="L23" s="91" t="n">
        <f aca="false">AV23-C23</f>
        <v>-47</v>
      </c>
      <c r="M23" s="65" t="n">
        <f aca="false">IF(C23&gt;G23*100,C23,100*G23)</f>
        <v>11100</v>
      </c>
      <c r="N23" s="68" t="n">
        <f aca="false">C23</f>
        <v>1898</v>
      </c>
      <c r="O23" s="68"/>
      <c r="P23" s="68"/>
      <c r="Q23" s="102"/>
      <c r="R23" s="70" t="n">
        <v>21</v>
      </c>
      <c r="S23" s="70" t="s">
        <v>94</v>
      </c>
      <c r="T23" s="92"/>
      <c r="U23" s="92"/>
      <c r="V23" s="93" t="n">
        <v>845</v>
      </c>
      <c r="W23" s="93" t="n">
        <v>380</v>
      </c>
      <c r="X23" s="93"/>
      <c r="Y23" s="93"/>
      <c r="Z23" s="94" t="n">
        <v>683</v>
      </c>
      <c r="AA23" s="94" t="n">
        <v>184</v>
      </c>
      <c r="AB23" s="94"/>
      <c r="AC23" s="94"/>
      <c r="AD23" s="94"/>
      <c r="AE23" s="94"/>
      <c r="AF23" s="93"/>
      <c r="AG23" s="93"/>
      <c r="AH23" s="93"/>
      <c r="AI23" s="93"/>
      <c r="AJ23" s="94"/>
      <c r="AK23" s="94"/>
      <c r="AL23" s="94"/>
      <c r="AM23" s="94"/>
      <c r="AN23" s="95"/>
      <c r="AO23" s="95"/>
      <c r="AP23" s="96"/>
      <c r="AQ23" s="96"/>
      <c r="AR23" s="96"/>
      <c r="AS23" s="97"/>
      <c r="AT23" s="97"/>
      <c r="AU23" s="97"/>
      <c r="AV23" s="98" t="n">
        <v>1851</v>
      </c>
      <c r="AW23" s="98" t="n">
        <v>1145</v>
      </c>
      <c r="AX23" s="98" t="n">
        <v>595</v>
      </c>
      <c r="AY23" s="98" t="n">
        <v>111</v>
      </c>
      <c r="AZ23" s="98"/>
      <c r="BA23" s="72" t="n">
        <v>44030</v>
      </c>
      <c r="BB23" s="99" t="n">
        <f aca="false">AX23/AV23</f>
        <v>0.321447866018368</v>
      </c>
      <c r="BC23" s="100" t="n">
        <f aca="false">AY23/AV23</f>
        <v>0.059967585089141</v>
      </c>
      <c r="BD23" s="101" t="str">
        <f aca="false">HYPERLINK("https://corona.sulutprov.go.id/","Pemprov Sulut")</f>
        <v>Pemprov Sulut</v>
      </c>
      <c r="BE23" s="65"/>
      <c r="BF23" s="65"/>
      <c r="BG23" s="65"/>
      <c r="BH23" s="65"/>
    </row>
    <row r="24" customFormat="false" ht="15.75" hidden="false" customHeight="false" outlineLevel="0" collapsed="false">
      <c r="A24" s="70" t="n">
        <v>22</v>
      </c>
      <c r="B24" s="70" t="s">
        <v>95</v>
      </c>
      <c r="C24" s="89" t="n">
        <v>2937</v>
      </c>
      <c r="D24" s="71" t="n">
        <v>14</v>
      </c>
      <c r="E24" s="89" t="n">
        <v>720</v>
      </c>
      <c r="F24" s="71" t="n">
        <v>25</v>
      </c>
      <c r="G24" s="89" t="n">
        <v>146</v>
      </c>
      <c r="H24" s="71" t="n">
        <v>1</v>
      </c>
      <c r="I24" s="90" t="n">
        <f aca="false">IF(C24=0,0,E24/C24)</f>
        <v>0.24514811031665</v>
      </c>
      <c r="J24" s="90" t="n">
        <f aca="false">IF(C24=0,0,G24/C24)</f>
        <v>0.0497105890364317</v>
      </c>
      <c r="K24" s="67" t="n">
        <f aca="false">IF(V24=0,"",(V24)/AV24)</f>
        <v>4.75641464249059</v>
      </c>
      <c r="L24" s="91" t="n">
        <f aca="false">AV24-C24</f>
        <v>-14</v>
      </c>
      <c r="M24" s="65" t="n">
        <f aca="false">IF(C24&gt;G24*100,C24,100*G24)</f>
        <v>14600</v>
      </c>
      <c r="N24" s="68" t="n">
        <f aca="false">C24</f>
        <v>2937</v>
      </c>
      <c r="O24" s="68"/>
      <c r="P24" s="68"/>
      <c r="Q24" s="102"/>
      <c r="R24" s="70" t="n">
        <v>22</v>
      </c>
      <c r="S24" s="70" t="s">
        <v>95</v>
      </c>
      <c r="T24" s="92" t="n">
        <v>14203</v>
      </c>
      <c r="U24" s="92" t="n">
        <v>11609</v>
      </c>
      <c r="V24" s="93" t="n">
        <v>13903</v>
      </c>
      <c r="W24" s="93" t="n">
        <v>2936</v>
      </c>
      <c r="X24" s="93" t="n">
        <v>10964</v>
      </c>
      <c r="Y24" s="93" t="n">
        <v>5</v>
      </c>
      <c r="Z24" s="94" t="n">
        <v>2872</v>
      </c>
      <c r="AA24" s="94" t="n">
        <v>319</v>
      </c>
      <c r="AB24" s="94"/>
      <c r="AC24" s="94" t="n">
        <v>2553</v>
      </c>
      <c r="AD24" s="94"/>
      <c r="AE24" s="94" t="n">
        <v>140</v>
      </c>
      <c r="AF24" s="93"/>
      <c r="AG24" s="93"/>
      <c r="AH24" s="93"/>
      <c r="AI24" s="93"/>
      <c r="AJ24" s="94"/>
      <c r="AK24" s="94"/>
      <c r="AL24" s="94"/>
      <c r="AM24" s="94"/>
      <c r="AN24" s="95"/>
      <c r="AO24" s="95"/>
      <c r="AP24" s="96"/>
      <c r="AQ24" s="96"/>
      <c r="AR24" s="96"/>
      <c r="AS24" s="97"/>
      <c r="AT24" s="97"/>
      <c r="AU24" s="97"/>
      <c r="AV24" s="98" t="n">
        <v>2923</v>
      </c>
      <c r="AW24" s="98" t="n">
        <v>2083</v>
      </c>
      <c r="AX24" s="98" t="n">
        <v>694</v>
      </c>
      <c r="AY24" s="98" t="n">
        <v>146</v>
      </c>
      <c r="AZ24" s="98"/>
      <c r="BA24" s="72" t="n">
        <v>44030</v>
      </c>
      <c r="BB24" s="99" t="n">
        <f aca="false">AX24/AV24</f>
        <v>0.23742730071844</v>
      </c>
      <c r="BC24" s="100" t="n">
        <f aca="false">AY24/AV24</f>
        <v>0.0499486828600753</v>
      </c>
      <c r="BD24" s="101" t="str">
        <f aca="false">HYPERLINK("http://covid19.sumutprov.go.id/","Pemprov Sumut")</f>
        <v>Pemprov Sumut</v>
      </c>
      <c r="BE24" s="65"/>
      <c r="BF24" s="65"/>
      <c r="BG24" s="65"/>
      <c r="BH24" s="65"/>
    </row>
    <row r="25" customFormat="false" ht="15.75" hidden="false" customHeight="false" outlineLevel="0" collapsed="false">
      <c r="A25" s="70" t="n">
        <v>23</v>
      </c>
      <c r="B25" s="70" t="s">
        <v>96</v>
      </c>
      <c r="C25" s="89" t="n">
        <v>587</v>
      </c>
      <c r="D25" s="71" t="n">
        <v>12</v>
      </c>
      <c r="E25" s="89" t="n">
        <v>372</v>
      </c>
      <c r="F25" s="71" t="n">
        <v>8</v>
      </c>
      <c r="G25" s="89" t="n">
        <v>11</v>
      </c>
      <c r="H25" s="71" t="n">
        <v>0</v>
      </c>
      <c r="I25" s="90" t="n">
        <f aca="false">IF(C25=0,0,E25/C25)</f>
        <v>0.633730834752981</v>
      </c>
      <c r="J25" s="90" t="n">
        <f aca="false">IF(C25=0,0,G25/C25)</f>
        <v>0.0187393526405451</v>
      </c>
      <c r="K25" s="67" t="n">
        <f aca="false">IF(V25=0,"",(V25)/AV25)</f>
        <v>9.26086956521739</v>
      </c>
      <c r="L25" s="91" t="n">
        <f aca="false">AV25-C25</f>
        <v>-12</v>
      </c>
      <c r="M25" s="65" t="n">
        <f aca="false">IF(C25&gt;G25*100,C25,100*G25)</f>
        <v>1100</v>
      </c>
      <c r="N25" s="68" t="n">
        <f aca="false">C25</f>
        <v>587</v>
      </c>
      <c r="O25" s="68"/>
      <c r="P25" s="68"/>
      <c r="Q25" s="102"/>
      <c r="R25" s="70" t="n">
        <v>23</v>
      </c>
      <c r="S25" s="70" t="s">
        <v>96</v>
      </c>
      <c r="T25" s="92" t="n">
        <v>2576</v>
      </c>
      <c r="U25" s="92" t="n">
        <v>1776</v>
      </c>
      <c r="V25" s="93" t="n">
        <v>5325</v>
      </c>
      <c r="W25" s="93" t="n">
        <v>50</v>
      </c>
      <c r="X25" s="93" t="n">
        <v>5275</v>
      </c>
      <c r="Y25" s="93"/>
      <c r="Z25" s="94" t="n">
        <v>193</v>
      </c>
      <c r="AA25" s="94" t="n">
        <v>15</v>
      </c>
      <c r="AB25" s="94"/>
      <c r="AC25" s="94" t="n">
        <v>178</v>
      </c>
      <c r="AD25" s="94"/>
      <c r="AE25" s="94"/>
      <c r="AF25" s="93"/>
      <c r="AG25" s="93"/>
      <c r="AH25" s="93"/>
      <c r="AI25" s="93"/>
      <c r="AJ25" s="94"/>
      <c r="AK25" s="94"/>
      <c r="AL25" s="94"/>
      <c r="AM25" s="94"/>
      <c r="AN25" s="95"/>
      <c r="AO25" s="95"/>
      <c r="AP25" s="96"/>
      <c r="AQ25" s="96"/>
      <c r="AR25" s="96"/>
      <c r="AS25" s="97"/>
      <c r="AT25" s="97"/>
      <c r="AU25" s="97"/>
      <c r="AV25" s="98" t="n">
        <v>575</v>
      </c>
      <c r="AW25" s="98" t="n">
        <v>200</v>
      </c>
      <c r="AX25" s="98" t="n">
        <v>364</v>
      </c>
      <c r="AY25" s="98" t="n">
        <v>11</v>
      </c>
      <c r="AZ25" s="98"/>
      <c r="BA25" s="72" t="n">
        <v>44030</v>
      </c>
      <c r="BB25" s="99" t="n">
        <f aca="false">AX25/AV25</f>
        <v>0.63304347826087</v>
      </c>
      <c r="BC25" s="100" t="n">
        <f aca="false">AY25/AV25</f>
        <v>0.0191304347826087</v>
      </c>
      <c r="BD25" s="101" t="str">
        <f aca="false">HYPERLINK("https://dinkes.sultraprov.go.id/info-covid-19-sultra/","Pemprov Sultra")</f>
        <v>Pemprov Sultra</v>
      </c>
      <c r="BE25" s="65"/>
      <c r="BF25" s="65"/>
      <c r="BG25" s="65"/>
      <c r="BH25" s="65"/>
    </row>
    <row r="26" customFormat="false" ht="15.75" hidden="false" customHeight="false" outlineLevel="0" collapsed="false">
      <c r="A26" s="70" t="n">
        <v>24</v>
      </c>
      <c r="B26" s="70" t="s">
        <v>97</v>
      </c>
      <c r="C26" s="89" t="n">
        <v>8039</v>
      </c>
      <c r="D26" s="71" t="n">
        <v>158</v>
      </c>
      <c r="E26" s="89" t="n">
        <v>4198</v>
      </c>
      <c r="F26" s="71" t="n">
        <v>519</v>
      </c>
      <c r="G26" s="89" t="n">
        <v>279</v>
      </c>
      <c r="H26" s="71" t="n">
        <v>9</v>
      </c>
      <c r="I26" s="90" t="n">
        <f aca="false">IF(C26=0,0,E26/C26)</f>
        <v>0.52220425426048</v>
      </c>
      <c r="J26" s="90" t="n">
        <f aca="false">IF(C26=0,0,G26/C26)</f>
        <v>0.0347058091802463</v>
      </c>
      <c r="K26" s="67" t="n">
        <f aca="false">IF(V26=0,"",(V26)/AV26)</f>
        <v>1.0455873015873</v>
      </c>
      <c r="L26" s="91" t="n">
        <f aca="false">AV26-C26</f>
        <v>-164</v>
      </c>
      <c r="M26" s="65" t="n">
        <f aca="false">IF(C26&gt;G26*100,C26,100*G26)</f>
        <v>27900</v>
      </c>
      <c r="N26" s="68" t="n">
        <f aca="false">C26</f>
        <v>8039</v>
      </c>
      <c r="O26" s="68"/>
      <c r="P26" s="68"/>
      <c r="Q26" s="102" t="n">
        <f aca="false">C26/M26</f>
        <v>0.2881362007</v>
      </c>
      <c r="R26" s="70" t="n">
        <v>24</v>
      </c>
      <c r="S26" s="70" t="s">
        <v>97</v>
      </c>
      <c r="T26" s="92"/>
      <c r="U26" s="92"/>
      <c r="V26" s="93" t="n">
        <v>8234</v>
      </c>
      <c r="W26" s="93" t="n">
        <v>357</v>
      </c>
      <c r="X26" s="93" t="n">
        <v>7876</v>
      </c>
      <c r="Y26" s="93"/>
      <c r="Z26" s="94" t="n">
        <v>2521</v>
      </c>
      <c r="AA26" s="94" t="n">
        <v>326</v>
      </c>
      <c r="AB26" s="94" t="n">
        <v>1986</v>
      </c>
      <c r="AC26" s="94"/>
      <c r="AD26" s="94"/>
      <c r="AE26" s="94" t="n">
        <v>209</v>
      </c>
      <c r="AF26" s="93"/>
      <c r="AG26" s="93"/>
      <c r="AH26" s="93"/>
      <c r="AI26" s="93"/>
      <c r="AJ26" s="94"/>
      <c r="AK26" s="94"/>
      <c r="AL26" s="94"/>
      <c r="AM26" s="94"/>
      <c r="AN26" s="95"/>
      <c r="AO26" s="95"/>
      <c r="AP26" s="96"/>
      <c r="AQ26" s="96"/>
      <c r="AR26" s="96"/>
      <c r="AS26" s="97"/>
      <c r="AT26" s="97"/>
      <c r="AU26" s="97"/>
      <c r="AV26" s="98" t="n">
        <v>7875</v>
      </c>
      <c r="AW26" s="98" t="n">
        <v>519</v>
      </c>
      <c r="AX26" s="98" t="n">
        <v>3738</v>
      </c>
      <c r="AY26" s="98" t="n">
        <v>267</v>
      </c>
      <c r="AZ26" s="98" t="n">
        <v>3351</v>
      </c>
      <c r="BA26" s="72" t="n">
        <v>44030</v>
      </c>
      <c r="BB26" s="99" t="n">
        <f aca="false">AX26/AV26</f>
        <v>0.474666666666667</v>
      </c>
      <c r="BC26" s="100" t="n">
        <f aca="false">AY26/AV26</f>
        <v>0.0339047619047619</v>
      </c>
      <c r="BD26" s="101" t="str">
        <f aca="false">HYPERLINK("https://covid19.sulselprov.go.id/","Pemprov Sulsel")</f>
        <v>Pemprov Sulsel</v>
      </c>
      <c r="BE26" s="65"/>
      <c r="BF26" s="65"/>
      <c r="BG26" s="65"/>
      <c r="BH26" s="65"/>
    </row>
    <row r="27" customFormat="false" ht="15.75" hidden="false" customHeight="false" outlineLevel="0" collapsed="false">
      <c r="A27" s="70" t="n">
        <v>25</v>
      </c>
      <c r="B27" s="70" t="s">
        <v>98</v>
      </c>
      <c r="C27" s="89" t="n">
        <v>196</v>
      </c>
      <c r="D27" s="71" t="n">
        <v>1</v>
      </c>
      <c r="E27" s="89" t="n">
        <v>176</v>
      </c>
      <c r="F27" s="71" t="n">
        <v>1</v>
      </c>
      <c r="G27" s="89" t="n">
        <v>6</v>
      </c>
      <c r="H27" s="71" t="n">
        <v>0</v>
      </c>
      <c r="I27" s="90" t="n">
        <f aca="false">IF(C27=0,0,E27/C27)</f>
        <v>0.897959183673469</v>
      </c>
      <c r="J27" s="90" t="n">
        <f aca="false">IF(C27=0,0,G27/C27)</f>
        <v>0.0306122448979592</v>
      </c>
      <c r="K27" s="67" t="n">
        <f aca="false">IF(V27=0,"",(V27)/AV27)</f>
        <v>5.73846153846154</v>
      </c>
      <c r="L27" s="91" t="n">
        <f aca="false">AV27-C27</f>
        <v>-1</v>
      </c>
      <c r="M27" s="65" t="n">
        <f aca="false">IF(C27&gt;G27*100,C27,100*G27)</f>
        <v>600</v>
      </c>
      <c r="N27" s="68" t="n">
        <f aca="false">C27</f>
        <v>196</v>
      </c>
      <c r="O27" s="68"/>
      <c r="P27" s="68"/>
      <c r="Q27" s="102"/>
      <c r="R27" s="70" t="n">
        <v>25</v>
      </c>
      <c r="S27" s="70" t="s">
        <v>98</v>
      </c>
      <c r="T27" s="92" t="n">
        <v>2422</v>
      </c>
      <c r="U27" s="92" t="n">
        <v>1780</v>
      </c>
      <c r="V27" s="93" t="n">
        <v>1119</v>
      </c>
      <c r="W27" s="93" t="n">
        <v>113</v>
      </c>
      <c r="X27" s="93" t="n">
        <v>1006</v>
      </c>
      <c r="Y27" s="93" t="n">
        <v>2</v>
      </c>
      <c r="Z27" s="94" t="n">
        <v>232</v>
      </c>
      <c r="AA27" s="94" t="n">
        <v>16</v>
      </c>
      <c r="AB27" s="94"/>
      <c r="AC27" s="94" t="n">
        <v>216</v>
      </c>
      <c r="AD27" s="94"/>
      <c r="AE27" s="94" t="n">
        <v>20</v>
      </c>
      <c r="AF27" s="93"/>
      <c r="AG27" s="93"/>
      <c r="AH27" s="93"/>
      <c r="AI27" s="93"/>
      <c r="AJ27" s="94"/>
      <c r="AK27" s="94"/>
      <c r="AL27" s="94"/>
      <c r="AM27" s="94"/>
      <c r="AN27" s="95"/>
      <c r="AO27" s="95"/>
      <c r="AP27" s="96"/>
      <c r="AQ27" s="96"/>
      <c r="AR27" s="96"/>
      <c r="AS27" s="97"/>
      <c r="AT27" s="97"/>
      <c r="AU27" s="97"/>
      <c r="AV27" s="98" t="n">
        <v>195</v>
      </c>
      <c r="AW27" s="98" t="n">
        <v>14</v>
      </c>
      <c r="AX27" s="98" t="n">
        <v>175</v>
      </c>
      <c r="AY27" s="98" t="n">
        <v>6</v>
      </c>
      <c r="AZ27" s="98"/>
      <c r="BA27" s="72" t="n">
        <v>44030</v>
      </c>
      <c r="BB27" s="99" t="n">
        <f aca="false">AX27/AV27</f>
        <v>0.897435897435897</v>
      </c>
      <c r="BC27" s="100" t="n">
        <f aca="false">AY27/AV27</f>
        <v>0.0307692307692308</v>
      </c>
      <c r="BD27" s="101" t="str">
        <f aca="false">HYPERLINK("https://dinkes.sultengprov.go.id/category/covid-19/","Pemprov Sulteng")</f>
        <v>Pemprov Sulteng</v>
      </c>
      <c r="BE27" s="65"/>
      <c r="BF27" s="65"/>
      <c r="BG27" s="65"/>
      <c r="BH27" s="65"/>
    </row>
    <row r="28" customFormat="false" ht="15.75" hidden="false" customHeight="false" outlineLevel="0" collapsed="false">
      <c r="A28" s="70" t="n">
        <v>26</v>
      </c>
      <c r="B28" s="70" t="s">
        <v>99</v>
      </c>
      <c r="C28" s="89" t="n">
        <v>231</v>
      </c>
      <c r="D28" s="71" t="n">
        <v>2</v>
      </c>
      <c r="E28" s="89" t="n">
        <v>174</v>
      </c>
      <c r="F28" s="71" t="n">
        <v>4</v>
      </c>
      <c r="G28" s="89" t="n">
        <v>12</v>
      </c>
      <c r="H28" s="71" t="n">
        <v>0</v>
      </c>
      <c r="I28" s="90" t="n">
        <f aca="false">IF(C28=0,0,E28/C28)</f>
        <v>0.753246753246753</v>
      </c>
      <c r="J28" s="90" t="n">
        <f aca="false">IF(C28=0,0,G28/C28)</f>
        <v>0.051948051948052</v>
      </c>
      <c r="K28" s="67" t="n">
        <f aca="false">IF(V28=0,"",(V28)/AV28)</f>
        <v>16.292576419214</v>
      </c>
      <c r="L28" s="91" t="n">
        <f aca="false">AV28-C28</f>
        <v>-2</v>
      </c>
      <c r="M28" s="65" t="n">
        <f aca="false">IF(C28&gt;G28*100,C28,100*G28)</f>
        <v>1200</v>
      </c>
      <c r="N28" s="68" t="n">
        <f aca="false">C28</f>
        <v>231</v>
      </c>
      <c r="O28" s="68"/>
      <c r="P28" s="68"/>
      <c r="Q28" s="102" t="n">
        <f aca="false">C28/M28</f>
        <v>0.1925</v>
      </c>
      <c r="R28" s="70" t="n">
        <v>26</v>
      </c>
      <c r="S28" s="70" t="s">
        <v>99</v>
      </c>
      <c r="T28" s="92"/>
      <c r="U28" s="92"/>
      <c r="V28" s="93" t="n">
        <v>3731</v>
      </c>
      <c r="W28" s="93" t="n">
        <v>52</v>
      </c>
      <c r="X28" s="93" t="n">
        <v>3669</v>
      </c>
      <c r="Y28" s="93" t="n">
        <v>10</v>
      </c>
      <c r="Z28" s="94" t="n">
        <v>193</v>
      </c>
      <c r="AA28" s="94" t="n">
        <v>2</v>
      </c>
      <c r="AB28" s="94"/>
      <c r="AC28" s="94" t="n">
        <v>155</v>
      </c>
      <c r="AD28" s="94"/>
      <c r="AE28" s="94" t="n">
        <v>36</v>
      </c>
      <c r="AF28" s="93"/>
      <c r="AG28" s="93"/>
      <c r="AH28" s="93"/>
      <c r="AI28" s="93"/>
      <c r="AJ28" s="94"/>
      <c r="AK28" s="94"/>
      <c r="AL28" s="94"/>
      <c r="AM28" s="94"/>
      <c r="AN28" s="95"/>
      <c r="AO28" s="95"/>
      <c r="AP28" s="96"/>
      <c r="AQ28" s="96"/>
      <c r="AR28" s="96"/>
      <c r="AS28" s="97"/>
      <c r="AT28" s="97"/>
      <c r="AU28" s="97"/>
      <c r="AV28" s="98" t="n">
        <v>229</v>
      </c>
      <c r="AW28" s="98" t="n">
        <v>47</v>
      </c>
      <c r="AX28" s="98" t="n">
        <v>170</v>
      </c>
      <c r="AY28" s="98" t="n">
        <v>12</v>
      </c>
      <c r="AZ28" s="98"/>
      <c r="BA28" s="72" t="n">
        <v>44030</v>
      </c>
      <c r="BB28" s="99" t="n">
        <f aca="false">AX28/AV28</f>
        <v>0.74235807860262</v>
      </c>
      <c r="BC28" s="100" t="n">
        <f aca="false">AY28/AV28</f>
        <v>0.0524017467248908</v>
      </c>
      <c r="BD28" s="101" t="str">
        <f aca="false">HYPERLINK("http://geoportal.lampungprov.go.id/gis/apps/webappviewer/index.html?id=13d5bf1f55d2450eb93ae2a3e1a12ed4","Pemprov Lampung")</f>
        <v>Pemprov Lampung</v>
      </c>
      <c r="BE28" s="65"/>
      <c r="BF28" s="65"/>
      <c r="BG28" s="65"/>
      <c r="BH28" s="65"/>
    </row>
    <row r="29" customFormat="false" ht="15.75" hidden="false" customHeight="false" outlineLevel="0" collapsed="false">
      <c r="A29" s="70" t="n">
        <v>27</v>
      </c>
      <c r="B29" s="70" t="s">
        <v>100</v>
      </c>
      <c r="C29" s="89" t="n">
        <v>272</v>
      </c>
      <c r="D29" s="71" t="n">
        <v>11</v>
      </c>
      <c r="E29" s="89" t="n">
        <v>225</v>
      </c>
      <c r="F29" s="71" t="n">
        <v>1</v>
      </c>
      <c r="G29" s="89" t="n">
        <v>11</v>
      </c>
      <c r="H29" s="71" t="n">
        <v>0</v>
      </c>
      <c r="I29" s="90" t="n">
        <f aca="false">IF(C29=0,0,E29/C29)</f>
        <v>0.827205882352941</v>
      </c>
      <c r="J29" s="90" t="n">
        <f aca="false">IF(C29=0,0,G29/C29)</f>
        <v>0.0404411764705882</v>
      </c>
      <c r="K29" s="67" t="n">
        <f aca="false">IF(V29=0,"",(V29)/AV29)</f>
        <v>329.210727969349</v>
      </c>
      <c r="L29" s="91" t="n">
        <f aca="false">AV29-C29</f>
        <v>-11</v>
      </c>
      <c r="M29" s="65" t="n">
        <f aca="false">IF(C29&gt;G29*100,C29,100*G29)</f>
        <v>1100</v>
      </c>
      <c r="N29" s="68" t="n">
        <f aca="false">C29</f>
        <v>272</v>
      </c>
      <c r="O29" s="68"/>
      <c r="P29" s="68"/>
      <c r="Q29" s="102"/>
      <c r="R29" s="70" t="n">
        <v>27</v>
      </c>
      <c r="S29" s="70" t="s">
        <v>100</v>
      </c>
      <c r="T29" s="92"/>
      <c r="U29" s="92"/>
      <c r="V29" s="93" t="n">
        <v>85924</v>
      </c>
      <c r="W29" s="93" t="n">
        <v>3714</v>
      </c>
      <c r="X29" s="93" t="n">
        <v>82210</v>
      </c>
      <c r="Y29" s="93"/>
      <c r="Z29" s="94" t="n">
        <v>2424</v>
      </c>
      <c r="AA29" s="94" t="n">
        <v>65</v>
      </c>
      <c r="AB29" s="94"/>
      <c r="AC29" s="94" t="n">
        <v>2149</v>
      </c>
      <c r="AD29" s="94"/>
      <c r="AE29" s="94" t="n">
        <v>210</v>
      </c>
      <c r="AF29" s="93"/>
      <c r="AG29" s="93"/>
      <c r="AH29" s="93"/>
      <c r="AI29" s="93"/>
      <c r="AJ29" s="94"/>
      <c r="AK29" s="94"/>
      <c r="AL29" s="94"/>
      <c r="AM29" s="94"/>
      <c r="AN29" s="95" t="n">
        <v>52766</v>
      </c>
      <c r="AO29" s="95" t="n">
        <v>672</v>
      </c>
      <c r="AP29" s="96"/>
      <c r="AQ29" s="96"/>
      <c r="AR29" s="96"/>
      <c r="AS29" s="97" t="n">
        <v>2403</v>
      </c>
      <c r="AT29" s="97" t="n">
        <v>261</v>
      </c>
      <c r="AU29" s="97" t="n">
        <v>2118</v>
      </c>
      <c r="AV29" s="98" t="n">
        <v>261</v>
      </c>
      <c r="AW29" s="98" t="n">
        <v>26</v>
      </c>
      <c r="AX29" s="98" t="n">
        <v>224</v>
      </c>
      <c r="AY29" s="98" t="n">
        <v>11</v>
      </c>
      <c r="AZ29" s="98"/>
      <c r="BA29" s="72" t="n">
        <v>44030</v>
      </c>
      <c r="BB29" s="99" t="n">
        <f aca="false">AX29/AV29</f>
        <v>0.85823754789272</v>
      </c>
      <c r="BC29" s="100" t="n">
        <f aca="false">AY29/AV29</f>
        <v>0.0421455938697318</v>
      </c>
      <c r="BD29" s="101" t="str">
        <f aca="false">HYPERLINK("https://corona.riau.go.id/","Pemprov Riau")</f>
        <v>Pemprov Riau</v>
      </c>
      <c r="BE29" s="65"/>
      <c r="BF29" s="65"/>
      <c r="BG29" s="65"/>
      <c r="BH29" s="65"/>
    </row>
    <row r="30" customFormat="false" ht="15.75" hidden="false" customHeight="false" outlineLevel="0" collapsed="false">
      <c r="A30" s="70" t="n">
        <v>28</v>
      </c>
      <c r="B30" s="70" t="s">
        <v>101</v>
      </c>
      <c r="C30" s="89" t="n">
        <v>1273</v>
      </c>
      <c r="D30" s="71" t="n">
        <v>8</v>
      </c>
      <c r="E30" s="89" t="n">
        <v>185</v>
      </c>
      <c r="F30" s="71" t="n">
        <v>10</v>
      </c>
      <c r="G30" s="89" t="n">
        <v>39</v>
      </c>
      <c r="H30" s="71" t="n">
        <v>0</v>
      </c>
      <c r="I30" s="90" t="n">
        <f aca="false">IF(C30=0,0,E30/C30)</f>
        <v>0.145326001571092</v>
      </c>
      <c r="J30" s="90" t="n">
        <f aca="false">IF(C30=0,0,G30/C30)</f>
        <v>0.0306362922230951</v>
      </c>
      <c r="K30" s="67" t="str">
        <f aca="false">IF(V30=0,"",(V30)/AV30)</f>
        <v/>
      </c>
      <c r="L30" s="91" t="n">
        <f aca="false">AV30-C30</f>
        <v>-8</v>
      </c>
      <c r="M30" s="65" t="n">
        <f aca="false">IF(C30&gt;G30*100,C30,100*G30)</f>
        <v>3900</v>
      </c>
      <c r="N30" s="68" t="n">
        <f aca="false">C30</f>
        <v>1273</v>
      </c>
      <c r="O30" s="68"/>
      <c r="P30" s="68"/>
      <c r="Q30" s="102" t="n">
        <f aca="false">C30/M30</f>
        <v>0.3264102564</v>
      </c>
      <c r="R30" s="70" t="n">
        <v>28</v>
      </c>
      <c r="S30" s="70" t="s">
        <v>101</v>
      </c>
      <c r="T30" s="92" t="n">
        <v>406</v>
      </c>
      <c r="U30" s="92"/>
      <c r="V30" s="93"/>
      <c r="W30" s="93" t="n">
        <v>113</v>
      </c>
      <c r="X30" s="93"/>
      <c r="Y30" s="93"/>
      <c r="Z30" s="94" t="n">
        <v>15</v>
      </c>
      <c r="AA30" s="94" t="n">
        <v>64</v>
      </c>
      <c r="AB30" s="94" t="n">
        <v>525</v>
      </c>
      <c r="AC30" s="94"/>
      <c r="AD30" s="94"/>
      <c r="AE30" s="94"/>
      <c r="AF30" s="93"/>
      <c r="AG30" s="93"/>
      <c r="AH30" s="93"/>
      <c r="AI30" s="93"/>
      <c r="AJ30" s="94"/>
      <c r="AK30" s="94"/>
      <c r="AL30" s="94"/>
      <c r="AM30" s="94"/>
      <c r="AN30" s="95"/>
      <c r="AO30" s="95"/>
      <c r="AP30" s="96"/>
      <c r="AQ30" s="96"/>
      <c r="AR30" s="96"/>
      <c r="AS30" s="97" t="n">
        <v>1790</v>
      </c>
      <c r="AT30" s="97" t="n">
        <v>1265</v>
      </c>
      <c r="AU30" s="97" t="n">
        <v>525</v>
      </c>
      <c r="AV30" s="98" t="n">
        <v>1265</v>
      </c>
      <c r="AW30" s="98" t="n">
        <v>1050</v>
      </c>
      <c r="AX30" s="98" t="n">
        <v>176</v>
      </c>
      <c r="AY30" s="98" t="n">
        <v>39</v>
      </c>
      <c r="AZ30" s="98"/>
      <c r="BA30" s="72" t="n">
        <v>44030</v>
      </c>
      <c r="BB30" s="99" t="n">
        <f aca="false">AX30/AV30</f>
        <v>0.139130434782609</v>
      </c>
      <c r="BC30" s="100" t="n">
        <f aca="false">AY30/AV30</f>
        <v>0.0308300395256917</v>
      </c>
      <c r="BD30" s="101" t="str">
        <f aca="false">HYPERLINK("http://corona.malutprov.go.id/","Pemprov Malut")</f>
        <v>Pemprov Malut</v>
      </c>
      <c r="BE30" s="65"/>
      <c r="BF30" s="65"/>
      <c r="BG30" s="65"/>
      <c r="BH30" s="65"/>
    </row>
    <row r="31" customFormat="false" ht="15.75" hidden="false" customHeight="false" outlineLevel="0" collapsed="false">
      <c r="A31" s="70" t="n">
        <v>29</v>
      </c>
      <c r="B31" s="70" t="s">
        <v>102</v>
      </c>
      <c r="C31" s="89" t="n">
        <v>960</v>
      </c>
      <c r="D31" s="71" t="n">
        <v>31</v>
      </c>
      <c r="E31" s="89" t="n">
        <v>603</v>
      </c>
      <c r="F31" s="71" t="n">
        <v>4</v>
      </c>
      <c r="G31" s="89" t="n">
        <v>20</v>
      </c>
      <c r="H31" s="71" t="n">
        <v>2</v>
      </c>
      <c r="I31" s="90" t="n">
        <f aca="false">IF(C31=0,0,E31/C31)</f>
        <v>0.628125</v>
      </c>
      <c r="J31" s="90" t="n">
        <f aca="false">IF(C31=0,0,G31/C31)</f>
        <v>0.0208333333333333</v>
      </c>
      <c r="K31" s="67" t="n">
        <f aca="false">IF(V31=0,"",(V31)/AV31)</f>
        <v>0.471474703982777</v>
      </c>
      <c r="L31" s="91" t="n">
        <f aca="false">AV31-C31</f>
        <v>-31</v>
      </c>
      <c r="M31" s="65" t="n">
        <f aca="false">IF(C31&gt;G31*100,C31,100*G31)</f>
        <v>2000</v>
      </c>
      <c r="N31" s="68" t="n">
        <f aca="false">C31</f>
        <v>960</v>
      </c>
      <c r="O31" s="68"/>
      <c r="P31" s="68"/>
      <c r="Q31" s="102"/>
      <c r="R31" s="70" t="n">
        <v>29</v>
      </c>
      <c r="S31" s="70" t="s">
        <v>102</v>
      </c>
      <c r="T31" s="92"/>
      <c r="U31" s="92"/>
      <c r="V31" s="93" t="n">
        <v>438</v>
      </c>
      <c r="W31" s="93" t="n">
        <v>322</v>
      </c>
      <c r="X31" s="93"/>
      <c r="Y31" s="93"/>
      <c r="Z31" s="94" t="n">
        <v>169</v>
      </c>
      <c r="AA31" s="94" t="n">
        <v>96</v>
      </c>
      <c r="AB31" s="94"/>
      <c r="AC31" s="94" t="n">
        <v>60</v>
      </c>
      <c r="AD31" s="94"/>
      <c r="AE31" s="94"/>
      <c r="AF31" s="93"/>
      <c r="AG31" s="93"/>
      <c r="AH31" s="93"/>
      <c r="AI31" s="93"/>
      <c r="AJ31" s="94"/>
      <c r="AK31" s="94"/>
      <c r="AL31" s="94"/>
      <c r="AM31" s="94"/>
      <c r="AN31" s="95"/>
      <c r="AO31" s="95"/>
      <c r="AP31" s="96"/>
      <c r="AQ31" s="96"/>
      <c r="AR31" s="96"/>
      <c r="AS31" s="97"/>
      <c r="AT31" s="97"/>
      <c r="AU31" s="97"/>
      <c r="AV31" s="98" t="n">
        <v>929</v>
      </c>
      <c r="AW31" s="98" t="n">
        <v>312</v>
      </c>
      <c r="AX31" s="98" t="n">
        <v>599</v>
      </c>
      <c r="AY31" s="98" t="n">
        <v>18</v>
      </c>
      <c r="AZ31" s="98"/>
      <c r="BA31" s="72" t="n">
        <v>44030</v>
      </c>
      <c r="BB31" s="99" t="n">
        <f aca="false">AX31/AV31</f>
        <v>0.644779332615716</v>
      </c>
      <c r="BC31" s="100" t="n">
        <f aca="false">AY31/AV31</f>
        <v>0.0193756727664155</v>
      </c>
      <c r="BD31" s="101" t="str">
        <f aca="false">HYPERLINK("https://corona.malukuprov.go.id/","Pemprov Maluku")</f>
        <v>Pemprov Maluku</v>
      </c>
      <c r="BE31" s="65"/>
      <c r="BF31" s="65"/>
      <c r="BG31" s="65"/>
      <c r="BH31" s="65"/>
    </row>
    <row r="32" customFormat="false" ht="15.75" hidden="false" customHeight="false" outlineLevel="0" collapsed="false">
      <c r="A32" s="70" t="n">
        <v>30</v>
      </c>
      <c r="B32" s="70" t="s">
        <v>103</v>
      </c>
      <c r="C32" s="89" t="n">
        <v>341</v>
      </c>
      <c r="D32" s="71" t="n">
        <v>2</v>
      </c>
      <c r="E32" s="89" t="n">
        <v>209</v>
      </c>
      <c r="F32" s="71" t="n">
        <v>4</v>
      </c>
      <c r="G32" s="89" t="n">
        <v>5</v>
      </c>
      <c r="H32" s="71" t="n">
        <v>0</v>
      </c>
      <c r="I32" s="90" t="n">
        <f aca="false">IF(C32=0,0,E32/C32)</f>
        <v>0.612903225806452</v>
      </c>
      <c r="J32" s="90" t="n">
        <f aca="false">IF(C32=0,0,G32/C32)</f>
        <v>0.0146627565982405</v>
      </c>
      <c r="K32" s="67" t="n">
        <f aca="false">IF(V32=0,"",(V32)/AV32)</f>
        <v>3.94985250737463</v>
      </c>
      <c r="L32" s="91" t="n">
        <f aca="false">AV32-C32</f>
        <v>-2</v>
      </c>
      <c r="M32" s="65" t="n">
        <f aca="false">IF(C32&gt;G32*100,C32,100*G32)</f>
        <v>500</v>
      </c>
      <c r="N32" s="68" t="n">
        <f aca="false">C32</f>
        <v>341</v>
      </c>
      <c r="O32" s="68"/>
      <c r="P32" s="68"/>
      <c r="Q32" s="102" t="n">
        <f aca="false">C32/M32</f>
        <v>0.682</v>
      </c>
      <c r="R32" s="70" t="n">
        <v>30</v>
      </c>
      <c r="S32" s="70" t="s">
        <v>103</v>
      </c>
      <c r="T32" s="92" t="n">
        <v>4043</v>
      </c>
      <c r="U32" s="92" t="n">
        <v>2761</v>
      </c>
      <c r="V32" s="93" t="n">
        <v>1339</v>
      </c>
      <c r="W32" s="93" t="n">
        <v>70</v>
      </c>
      <c r="X32" s="93" t="n">
        <v>1269</v>
      </c>
      <c r="Y32" s="93" t="n">
        <v>0</v>
      </c>
      <c r="Z32" s="94" t="n">
        <v>129</v>
      </c>
      <c r="AA32" s="94" t="n">
        <v>26</v>
      </c>
      <c r="AB32" s="94"/>
      <c r="AC32" s="94" t="n">
        <v>103</v>
      </c>
      <c r="AD32" s="94"/>
      <c r="AE32" s="94" t="n">
        <v>17</v>
      </c>
      <c r="AF32" s="93"/>
      <c r="AG32" s="93"/>
      <c r="AH32" s="93"/>
      <c r="AI32" s="93"/>
      <c r="AJ32" s="94"/>
      <c r="AK32" s="94"/>
      <c r="AL32" s="94"/>
      <c r="AM32" s="94"/>
      <c r="AN32" s="95"/>
      <c r="AO32" s="95"/>
      <c r="AP32" s="96"/>
      <c r="AQ32" s="96"/>
      <c r="AR32" s="96"/>
      <c r="AS32" s="97" t="n">
        <v>3759</v>
      </c>
      <c r="AT32" s="97" t="n">
        <v>339</v>
      </c>
      <c r="AU32" s="97" t="n">
        <v>3420</v>
      </c>
      <c r="AV32" s="98" t="n">
        <v>339</v>
      </c>
      <c r="AW32" s="98" t="n">
        <v>129</v>
      </c>
      <c r="AX32" s="98" t="n">
        <v>205</v>
      </c>
      <c r="AY32" s="98" t="n">
        <v>5</v>
      </c>
      <c r="AZ32" s="98"/>
      <c r="BA32" s="72" t="n">
        <v>44030</v>
      </c>
      <c r="BB32" s="99" t="n">
        <f aca="false">AX32/AV32</f>
        <v>0.604719764011799</v>
      </c>
      <c r="BC32" s="100" t="n">
        <f aca="false">AY32/AV32</f>
        <v>0.0147492625368732</v>
      </c>
      <c r="BD32" s="101" t="str">
        <f aca="false">HYPERLINK("https://dinkes.papuabaratprov.go.id","Pemprov Papbar")</f>
        <v>Pemprov Papbar</v>
      </c>
      <c r="BE32" s="65"/>
      <c r="BF32" s="65"/>
      <c r="BG32" s="65"/>
      <c r="BH32" s="65"/>
    </row>
    <row r="33" customFormat="false" ht="15.75" hidden="false" customHeight="false" outlineLevel="0" collapsed="false">
      <c r="A33" s="70" t="n">
        <v>31</v>
      </c>
      <c r="B33" s="70" t="s">
        <v>104</v>
      </c>
      <c r="C33" s="89" t="n">
        <v>2601</v>
      </c>
      <c r="D33" s="71" t="n">
        <v>49</v>
      </c>
      <c r="E33" s="89" t="n">
        <v>1223</v>
      </c>
      <c r="F33" s="71" t="n">
        <v>13</v>
      </c>
      <c r="G33" s="89" t="n">
        <v>27</v>
      </c>
      <c r="H33" s="71" t="n">
        <v>1</v>
      </c>
      <c r="I33" s="90" t="n">
        <f aca="false">IF(C33=0,0,E33/C33)</f>
        <v>0.470203767781622</v>
      </c>
      <c r="J33" s="90" t="n">
        <f aca="false">IF(C33=0,0,G33/C33)</f>
        <v>0.0103806228373702</v>
      </c>
      <c r="K33" s="67" t="n">
        <f aca="false">IF(V33=0,"",(V33)/AV33)</f>
        <v>5.0003954132068</v>
      </c>
      <c r="L33" s="91" t="n">
        <f aca="false">AV33-C33</f>
        <v>-72</v>
      </c>
      <c r="M33" s="65" t="n">
        <f aca="false">IF(C33&gt;G33*100,C33,100*G33)</f>
        <v>2700</v>
      </c>
      <c r="N33" s="68" t="n">
        <f aca="false">C33</f>
        <v>2601</v>
      </c>
      <c r="O33" s="68"/>
      <c r="P33" s="68"/>
      <c r="Q33" s="102" t="n">
        <f aca="false">C33/M33</f>
        <v>0.963333333333333</v>
      </c>
      <c r="R33" s="70" t="n">
        <v>31</v>
      </c>
      <c r="S33" s="70" t="s">
        <v>104</v>
      </c>
      <c r="T33" s="92"/>
      <c r="U33" s="92"/>
      <c r="V33" s="93" t="n">
        <v>12646</v>
      </c>
      <c r="W33" s="93" t="n">
        <v>2856</v>
      </c>
      <c r="X33" s="93" t="n">
        <v>9790</v>
      </c>
      <c r="Y33" s="93"/>
      <c r="Z33" s="94" t="n">
        <v>1013</v>
      </c>
      <c r="AA33" s="94" t="n">
        <v>246</v>
      </c>
      <c r="AB33" s="94" t="n">
        <v>767</v>
      </c>
      <c r="AC33" s="94"/>
      <c r="AD33" s="94"/>
      <c r="AE33" s="94"/>
      <c r="AF33" s="93"/>
      <c r="AG33" s="93"/>
      <c r="AH33" s="93"/>
      <c r="AI33" s="93"/>
      <c r="AJ33" s="94"/>
      <c r="AK33" s="94"/>
      <c r="AL33" s="94"/>
      <c r="AM33" s="94"/>
      <c r="AN33" s="95"/>
      <c r="AO33" s="95"/>
      <c r="AP33" s="96"/>
      <c r="AQ33" s="96"/>
      <c r="AR33" s="96"/>
      <c r="AS33" s="97" t="n">
        <v>21521</v>
      </c>
      <c r="AT33" s="97" t="n">
        <v>2529</v>
      </c>
      <c r="AU33" s="97" t="n">
        <v>18992</v>
      </c>
      <c r="AV33" s="98" t="n">
        <v>2529</v>
      </c>
      <c r="AW33" s="98" t="n">
        <v>1279</v>
      </c>
      <c r="AX33" s="98" t="n">
        <v>1223</v>
      </c>
      <c r="AY33" s="98" t="n">
        <v>27</v>
      </c>
      <c r="AZ33" s="98"/>
      <c r="BA33" s="72" t="n">
        <v>44030</v>
      </c>
      <c r="BB33" s="99" t="n">
        <f aca="false">AX33/AV33</f>
        <v>0.483590351917754</v>
      </c>
      <c r="BC33" s="100" t="n">
        <f aca="false">AY33/AV33</f>
        <v>0.0106761565836299</v>
      </c>
      <c r="BD33" s="101" t="str">
        <f aca="false">HYPERLINK("http://covid19.papua.go.id/","Pemprov Papua")</f>
        <v>Pemprov Papua</v>
      </c>
      <c r="BE33" s="65"/>
      <c r="BF33" s="65"/>
      <c r="BG33" s="65"/>
      <c r="BH33" s="65"/>
    </row>
    <row r="34" customFormat="false" ht="15.75" hidden="false" customHeight="false" outlineLevel="0" collapsed="false">
      <c r="A34" s="70" t="n">
        <v>32</v>
      </c>
      <c r="B34" s="70" t="s">
        <v>105</v>
      </c>
      <c r="C34" s="89" t="n">
        <v>159</v>
      </c>
      <c r="D34" s="71" t="n">
        <v>1</v>
      </c>
      <c r="E34" s="89" t="n">
        <v>104</v>
      </c>
      <c r="F34" s="71" t="n">
        <v>1</v>
      </c>
      <c r="G34" s="89" t="n">
        <v>3</v>
      </c>
      <c r="H34" s="71" t="n">
        <v>0</v>
      </c>
      <c r="I34" s="90" t="n">
        <f aca="false">IF(C34=0,0,E34/C34)</f>
        <v>0.654088050314465</v>
      </c>
      <c r="J34" s="90" t="n">
        <f aca="false">IF(C34=0,0,G34/C34)</f>
        <v>0.0188679245283019</v>
      </c>
      <c r="K34" s="67" t="n">
        <f aca="false">IF(V34=0,"",(V34)/AV34)</f>
        <v>12.1753246753247</v>
      </c>
      <c r="L34" s="91" t="n">
        <f aca="false">AV34-C34</f>
        <v>-5</v>
      </c>
      <c r="M34" s="65" t="n">
        <f aca="false">IF(C34&gt;G34*100,C34,100*G34)</f>
        <v>300</v>
      </c>
      <c r="N34" s="68" t="n">
        <f aca="false">C34</f>
        <v>159</v>
      </c>
      <c r="O34" s="68"/>
      <c r="P34" s="68"/>
      <c r="Q34" s="102"/>
      <c r="R34" s="70" t="n">
        <v>32</v>
      </c>
      <c r="S34" s="70" t="s">
        <v>105</v>
      </c>
      <c r="T34" s="92" t="n">
        <v>2296</v>
      </c>
      <c r="U34" s="92" t="n">
        <v>1698</v>
      </c>
      <c r="V34" s="93" t="n">
        <v>1875</v>
      </c>
      <c r="W34" s="93" t="n">
        <v>109</v>
      </c>
      <c r="X34" s="93" t="n">
        <v>1763</v>
      </c>
      <c r="Y34" s="93" t="n">
        <v>3</v>
      </c>
      <c r="Z34" s="94" t="n">
        <v>143</v>
      </c>
      <c r="AA34" s="94" t="n">
        <v>25</v>
      </c>
      <c r="AB34" s="94"/>
      <c r="AC34" s="94" t="n">
        <v>108</v>
      </c>
      <c r="AD34" s="94"/>
      <c r="AE34" s="94" t="n">
        <v>10</v>
      </c>
      <c r="AF34" s="93"/>
      <c r="AG34" s="93"/>
      <c r="AH34" s="93"/>
      <c r="AI34" s="93"/>
      <c r="AJ34" s="94"/>
      <c r="AK34" s="94"/>
      <c r="AL34" s="94"/>
      <c r="AM34" s="94"/>
      <c r="AN34" s="95"/>
      <c r="AO34" s="95"/>
      <c r="AP34" s="96"/>
      <c r="AQ34" s="96"/>
      <c r="AR34" s="96"/>
      <c r="AS34" s="97"/>
      <c r="AT34" s="97"/>
      <c r="AU34" s="97"/>
      <c r="AV34" s="98" t="n">
        <v>154</v>
      </c>
      <c r="AW34" s="98" t="n">
        <v>44</v>
      </c>
      <c r="AX34" s="98" t="n">
        <v>102</v>
      </c>
      <c r="AY34" s="98" t="n">
        <v>3</v>
      </c>
      <c r="AZ34" s="98" t="n">
        <v>5</v>
      </c>
      <c r="BA34" s="72" t="n">
        <v>44030</v>
      </c>
      <c r="BB34" s="99" t="n">
        <f aca="false">AX34/AV34</f>
        <v>0.662337662337662</v>
      </c>
      <c r="BC34" s="100" t="n">
        <f aca="false">AY34/AV34</f>
        <v>0.0194805194805195</v>
      </c>
      <c r="BD34" s="101" t="str">
        <f aca="false">HYPERLINK("https://covid19.sulbarprov.go.id/utama/data","Pemprov Sulbar")</f>
        <v>Pemprov Sulbar</v>
      </c>
      <c r="BE34" s="65"/>
      <c r="BF34" s="65"/>
      <c r="BG34" s="65"/>
      <c r="BH34" s="65"/>
    </row>
    <row r="35" customFormat="false" ht="15.75" hidden="false" customHeight="false" outlineLevel="0" collapsed="false">
      <c r="A35" s="70" t="n">
        <v>33</v>
      </c>
      <c r="B35" s="70" t="s">
        <v>106</v>
      </c>
      <c r="C35" s="89" t="n">
        <v>131</v>
      </c>
      <c r="D35" s="71" t="n">
        <v>0</v>
      </c>
      <c r="E35" s="89" t="n">
        <v>103</v>
      </c>
      <c r="F35" s="71" t="n">
        <v>0</v>
      </c>
      <c r="G35" s="89" t="n">
        <v>1</v>
      </c>
      <c r="H35" s="71" t="n">
        <v>0</v>
      </c>
      <c r="I35" s="90" t="n">
        <f aca="false">IF(C35=0,0,E35/C35)</f>
        <v>0.786259541984733</v>
      </c>
      <c r="J35" s="90" t="n">
        <f aca="false">IF(C35=0,0,G35/C35)</f>
        <v>0.00763358778625954</v>
      </c>
      <c r="K35" s="67" t="n">
        <f aca="false">IF(V35=0,"",(V35)/AV35)</f>
        <v>14.2014925373134</v>
      </c>
      <c r="L35" s="91" t="n">
        <f aca="false">AV35-C35</f>
        <v>3</v>
      </c>
      <c r="M35" s="68" t="n">
        <f aca="false">IF(C35&gt;G35*100,C35,100*G35)</f>
        <v>131</v>
      </c>
      <c r="N35" s="68" t="n">
        <f aca="false">C35</f>
        <v>131</v>
      </c>
      <c r="O35" s="68"/>
      <c r="P35" s="68"/>
      <c r="Q35" s="102"/>
      <c r="R35" s="70" t="n">
        <v>33</v>
      </c>
      <c r="S35" s="70" t="s">
        <v>106</v>
      </c>
      <c r="T35" s="92" t="n">
        <v>2116</v>
      </c>
      <c r="U35" s="92" t="n">
        <v>1427</v>
      </c>
      <c r="V35" s="93" t="n">
        <v>1903</v>
      </c>
      <c r="W35" s="93" t="n">
        <v>63</v>
      </c>
      <c r="X35" s="93" t="n">
        <v>1837</v>
      </c>
      <c r="Y35" s="93" t="n">
        <v>3</v>
      </c>
      <c r="Z35" s="94" t="n">
        <v>163</v>
      </c>
      <c r="AA35" s="94" t="n">
        <v>17</v>
      </c>
      <c r="AB35" s="94"/>
      <c r="AC35" s="94" t="n">
        <v>123</v>
      </c>
      <c r="AD35" s="94"/>
      <c r="AE35" s="94" t="n">
        <v>23</v>
      </c>
      <c r="AF35" s="93"/>
      <c r="AG35" s="93"/>
      <c r="AH35" s="93"/>
      <c r="AI35" s="93"/>
      <c r="AJ35" s="94"/>
      <c r="AK35" s="94"/>
      <c r="AL35" s="94"/>
      <c r="AM35" s="94"/>
      <c r="AN35" s="95" t="n">
        <v>10705</v>
      </c>
      <c r="AO35" s="95" t="n">
        <v>509</v>
      </c>
      <c r="AP35" s="96" t="n">
        <v>2712</v>
      </c>
      <c r="AQ35" s="96" t="n">
        <v>306</v>
      </c>
      <c r="AR35" s="96" t="n">
        <v>2000</v>
      </c>
      <c r="AS35" s="97"/>
      <c r="AT35" s="97"/>
      <c r="AU35" s="97"/>
      <c r="AV35" s="98" t="n">
        <v>134</v>
      </c>
      <c r="AW35" s="98" t="n">
        <v>27</v>
      </c>
      <c r="AX35" s="98" t="n">
        <v>106</v>
      </c>
      <c r="AY35" s="98" t="n">
        <v>1</v>
      </c>
      <c r="AZ35" s="98"/>
      <c r="BA35" s="72" t="n">
        <v>44030</v>
      </c>
      <c r="BB35" s="99" t="n">
        <f aca="false">AX35/AV35</f>
        <v>0.791044776119403</v>
      </c>
      <c r="BC35" s="100" t="n">
        <f aca="false">AY35/AV35</f>
        <v>0.00746268656716418</v>
      </c>
      <c r="BD35" s="101" t="str">
        <f aca="false">HYPERLINK("http://www.covid19.nttprov.go.id/","Pemprov NTT")</f>
        <v>Pemprov NTT</v>
      </c>
      <c r="BE35" s="65"/>
      <c r="BF35" s="65"/>
      <c r="BG35" s="65"/>
      <c r="BH35" s="65"/>
    </row>
    <row r="36" customFormat="false" ht="15.75" hidden="false" customHeight="false" outlineLevel="0" collapsed="false">
      <c r="A36" s="70" t="n">
        <v>34</v>
      </c>
      <c r="B36" s="70" t="s">
        <v>107</v>
      </c>
      <c r="C36" s="89" t="n">
        <v>432</v>
      </c>
      <c r="D36" s="71" t="n">
        <v>6</v>
      </c>
      <c r="E36" s="89" t="n">
        <v>311</v>
      </c>
      <c r="F36" s="71" t="n">
        <v>7</v>
      </c>
      <c r="G36" s="89" t="n">
        <v>26</v>
      </c>
      <c r="H36" s="71" t="n">
        <v>1</v>
      </c>
      <c r="I36" s="90" t="n">
        <f aca="false">IF(C36=0,0,E36/C36)</f>
        <v>0.719907407407407</v>
      </c>
      <c r="J36" s="90" t="n">
        <f aca="false">IF(C36=0,0,G36/C36)</f>
        <v>0.0601851851851852</v>
      </c>
      <c r="K36" s="67" t="n">
        <f aca="false">IF(V36=0,"",(V36)/AV36)</f>
        <v>8.4519906323185</v>
      </c>
      <c r="L36" s="91" t="n">
        <f aca="false">AV36-C36</f>
        <v>-5</v>
      </c>
      <c r="M36" s="65" t="n">
        <f aca="false">IF(C36&gt;G36*100,C36,100*G36)</f>
        <v>2600</v>
      </c>
      <c r="N36" s="68" t="n">
        <f aca="false">C36</f>
        <v>432</v>
      </c>
      <c r="O36" s="68"/>
      <c r="P36" s="68"/>
      <c r="Q36" s="102" t="n">
        <f aca="false">C36/M36</f>
        <v>0.166153846153846</v>
      </c>
      <c r="R36" s="70" t="n">
        <v>34</v>
      </c>
      <c r="S36" s="70" t="s">
        <v>107</v>
      </c>
      <c r="T36" s="92"/>
      <c r="U36" s="92"/>
      <c r="V36" s="93" t="n">
        <v>3609</v>
      </c>
      <c r="W36" s="93" t="n">
        <v>52</v>
      </c>
      <c r="X36" s="93" t="n">
        <v>3557</v>
      </c>
      <c r="Y36" s="93"/>
      <c r="Z36" s="94" t="n">
        <v>419</v>
      </c>
      <c r="AA36" s="94" t="n">
        <v>52</v>
      </c>
      <c r="AB36" s="94"/>
      <c r="AC36" s="94" t="n">
        <v>353</v>
      </c>
      <c r="AD36" s="94"/>
      <c r="AE36" s="94" t="n">
        <v>14</v>
      </c>
      <c r="AF36" s="93"/>
      <c r="AG36" s="93"/>
      <c r="AH36" s="93"/>
      <c r="AI36" s="93"/>
      <c r="AJ36" s="94"/>
      <c r="AK36" s="94"/>
      <c r="AL36" s="94"/>
      <c r="AM36" s="94"/>
      <c r="AN36" s="95" t="n">
        <v>12634</v>
      </c>
      <c r="AO36" s="95" t="n">
        <v>410</v>
      </c>
      <c r="AP36" s="96"/>
      <c r="AQ36" s="96"/>
      <c r="AR36" s="96"/>
      <c r="AS36" s="97"/>
      <c r="AT36" s="97"/>
      <c r="AU36" s="97"/>
      <c r="AV36" s="98" t="n">
        <v>427</v>
      </c>
      <c r="AW36" s="98" t="n">
        <v>110</v>
      </c>
      <c r="AX36" s="98" t="n">
        <v>293</v>
      </c>
      <c r="AY36" s="98" t="n">
        <v>24</v>
      </c>
      <c r="AZ36" s="98"/>
      <c r="BA36" s="72" t="n">
        <v>44030</v>
      </c>
      <c r="BB36" s="99" t="n">
        <f aca="false">AX36/AV36</f>
        <v>0.686182669789227</v>
      </c>
      <c r="BC36" s="100" t="n">
        <f aca="false">AY36/AV36</f>
        <v>0.0562060889929742</v>
      </c>
      <c r="BD36" s="101" t="str">
        <f aca="false">HYPERLINK("http://dinkes.gorontaloprov.go.id/covid-19/","Pemprov Gorontalo")</f>
        <v>Pemprov Gorontalo</v>
      </c>
      <c r="BE36" s="65"/>
      <c r="BF36" s="65"/>
      <c r="BG36" s="65"/>
      <c r="BH36" s="65"/>
    </row>
    <row r="37" customFormat="false" ht="15.75" hidden="false" customHeight="false" outlineLevel="0" collapsed="false">
      <c r="A37" s="105" t="n">
        <v>35</v>
      </c>
      <c r="B37" s="106" t="s">
        <v>108</v>
      </c>
      <c r="C37" s="89" t="n">
        <v>24</v>
      </c>
      <c r="D37" s="71" t="n">
        <v>0</v>
      </c>
      <c r="E37" s="71"/>
      <c r="F37" s="71"/>
      <c r="G37" s="71"/>
      <c r="H37" s="71"/>
      <c r="I37" s="107"/>
      <c r="J37" s="107"/>
      <c r="K37" s="67" t="str">
        <f aca="false">IF(V37=0,"",(V37)/AV37)</f>
        <v/>
      </c>
      <c r="L37" s="91" t="n">
        <f aca="false">AV37-C37</f>
        <v>-24</v>
      </c>
      <c r="M37" s="68" t="n">
        <f aca="false">IF(C37&gt;G37*100,C37,100*G37)</f>
        <v>24</v>
      </c>
      <c r="N37" s="68" t="n">
        <f aca="false">C37</f>
        <v>24</v>
      </c>
      <c r="O37" s="68"/>
      <c r="P37" s="68"/>
      <c r="Q37" s="102" t="n">
        <f aca="false">C37/M37</f>
        <v>1</v>
      </c>
      <c r="R37" s="70" t="n">
        <v>35</v>
      </c>
      <c r="S37" s="70" t="s">
        <v>108</v>
      </c>
      <c r="T37" s="92"/>
      <c r="U37" s="92"/>
      <c r="V37" s="93"/>
      <c r="W37" s="93"/>
      <c r="X37" s="93"/>
      <c r="Y37" s="93"/>
      <c r="Z37" s="108"/>
      <c r="AA37" s="94"/>
      <c r="AB37" s="108"/>
      <c r="AC37" s="108"/>
      <c r="AD37" s="108"/>
      <c r="AE37" s="108"/>
      <c r="AF37" s="93"/>
      <c r="AG37" s="93"/>
      <c r="AH37" s="93"/>
      <c r="AI37" s="93"/>
      <c r="AJ37" s="108"/>
      <c r="AK37" s="94"/>
      <c r="AL37" s="108"/>
      <c r="AM37" s="108"/>
      <c r="AN37" s="109"/>
      <c r="AO37" s="109"/>
      <c r="AP37" s="96"/>
      <c r="AQ37" s="96"/>
      <c r="AR37" s="96"/>
      <c r="AS37" s="97"/>
      <c r="AT37" s="97"/>
      <c r="AU37" s="97"/>
      <c r="AV37" s="98"/>
      <c r="AW37" s="110"/>
      <c r="AX37" s="110"/>
      <c r="AY37" s="111"/>
      <c r="AZ37" s="111"/>
      <c r="BA37" s="72"/>
      <c r="BB37" s="112"/>
      <c r="BC37" s="112"/>
      <c r="BD37" s="70"/>
      <c r="BE37" s="65"/>
      <c r="BF37" s="65"/>
      <c r="BG37" s="65"/>
      <c r="BH37" s="65"/>
    </row>
    <row r="38" customFormat="false" ht="15.75" hidden="false" customHeight="false" outlineLevel="0" collapsed="false">
      <c r="A38" s="105"/>
      <c r="B38" s="113" t="s">
        <v>109</v>
      </c>
      <c r="C38" s="114" t="n">
        <f aca="false">SUM(C3:C37)</f>
        <v>86521</v>
      </c>
      <c r="D38" s="114" t="n">
        <f aca="false">SUM(D3:D37)</f>
        <v>1639</v>
      </c>
      <c r="E38" s="114" t="n">
        <f aca="false">SUM(E3:E37)</f>
        <v>45401</v>
      </c>
      <c r="F38" s="114" t="n">
        <f aca="false">SUM(F3:F37)</f>
        <v>2133</v>
      </c>
      <c r="G38" s="114" t="n">
        <f aca="false">SUM(G3:G37)</f>
        <v>4143</v>
      </c>
      <c r="H38" s="114" t="n">
        <f aca="false">SUM(H3:H37)</f>
        <v>127</v>
      </c>
      <c r="I38" s="115" t="n">
        <f aca="false">E38/C38</f>
        <v>0.5247396586</v>
      </c>
      <c r="J38" s="115" t="n">
        <f aca="false">IF(C38=0,0,G38/C38)</f>
        <v>0.04788432866</v>
      </c>
      <c r="K38" s="67" t="n">
        <f aca="false">IF(V38=0,"",(T38+V38)/AV38)</f>
        <v>6.879056116</v>
      </c>
      <c r="L38" s="65"/>
      <c r="M38" s="116" t="n">
        <f aca="false">MAX('Statistik Harian'!M:M,SUM(M3:M36))</f>
        <v>414347</v>
      </c>
      <c r="N38" s="65"/>
      <c r="O38" s="68"/>
      <c r="P38" s="68"/>
      <c r="Q38" s="65"/>
      <c r="R38" s="70"/>
      <c r="S38" s="70" t="s">
        <v>109</v>
      </c>
      <c r="T38" s="117" t="n">
        <f aca="false">SUM(T3:T37)</f>
        <v>232221</v>
      </c>
      <c r="U38" s="92" t="n">
        <f aca="false">SUM(U3:U37)</f>
        <v>45468</v>
      </c>
      <c r="V38" s="118" t="n">
        <f aca="false">SUM(V3:V37)</f>
        <v>358401</v>
      </c>
      <c r="W38" s="93" t="n">
        <f aca="false">SUM(W3:W37)</f>
        <v>21029</v>
      </c>
      <c r="X38" s="93" t="n">
        <f aca="false">SUM(X3:X37)</f>
        <v>312900</v>
      </c>
      <c r="Y38" s="93" t="n">
        <f aca="false">SUM(Y3:Y37)</f>
        <v>381</v>
      </c>
      <c r="Z38" s="94" t="n">
        <f aca="false">SUM(Z3:Z37)</f>
        <v>62286</v>
      </c>
      <c r="AA38" s="94" t="n">
        <f aca="false">SUM(AA3:AA37)</f>
        <v>12714</v>
      </c>
      <c r="AB38" s="94" t="n">
        <f aca="false">SUM(AB3:AB37)</f>
        <v>11315</v>
      </c>
      <c r="AC38" s="94" t="n">
        <f aca="false">SUM(AC3:AC37)</f>
        <v>33013</v>
      </c>
      <c r="AD38" s="94" t="n">
        <f aca="false">SUM(AD3:AD37)</f>
        <v>1268</v>
      </c>
      <c r="AE38" s="94" t="n">
        <f aca="false">SUM(AE3:AE37)</f>
        <v>6032</v>
      </c>
      <c r="AF38" s="118"/>
      <c r="AG38" s="93"/>
      <c r="AH38" s="93"/>
      <c r="AI38" s="93"/>
      <c r="AJ38" s="94"/>
      <c r="AK38" s="94"/>
      <c r="AL38" s="94"/>
      <c r="AM38" s="94"/>
      <c r="AN38" s="95" t="n">
        <f aca="false">SUM(AN3:AN37)</f>
        <v>1173332</v>
      </c>
      <c r="AO38" s="95" t="n">
        <f aca="false">SUM(AO3:AO37)</f>
        <v>41616</v>
      </c>
      <c r="AP38" s="96" t="n">
        <f aca="false">SUM(AP3:AP37)</f>
        <v>565624</v>
      </c>
      <c r="AQ38" s="96" t="n">
        <f aca="false">SUM(AQ3:AQ37)</f>
        <v>44696</v>
      </c>
      <c r="AR38" s="96" t="n">
        <f aca="false">SUM(AR3:AR37)</f>
        <v>518986</v>
      </c>
      <c r="AS38" s="97" t="n">
        <f aca="false">SUM(AS3:AS37)</f>
        <v>467799</v>
      </c>
      <c r="AT38" s="97" t="n">
        <f aca="false">SUM(AT3:AT37)</f>
        <v>42402</v>
      </c>
      <c r="AU38" s="97" t="n">
        <f aca="false">SUM(AU3:AU37)</f>
        <v>406436</v>
      </c>
      <c r="AV38" s="98" t="n">
        <f aca="false">SUM(AV3:AV37)</f>
        <v>85858</v>
      </c>
      <c r="AW38" s="98" t="n">
        <f aca="false">SUM(AW3:AW37)</f>
        <v>23290</v>
      </c>
      <c r="AX38" s="98" t="n">
        <f aca="false">SUM(AX3:AX37)</f>
        <v>45921</v>
      </c>
      <c r="AY38" s="98" t="n">
        <f aca="false">SUM(AY3:AY37)</f>
        <v>4496</v>
      </c>
      <c r="AZ38" s="98" t="n">
        <f aca="false">SUM(AZ3:AZ37)</f>
        <v>11959</v>
      </c>
      <c r="BA38" s="72"/>
      <c r="BB38" s="99" t="n">
        <f aca="false">AX38/AV38</f>
        <v>0.5348482378</v>
      </c>
      <c r="BC38" s="100" t="n">
        <f aca="false">AY38/AV38</f>
        <v>0.05236553379</v>
      </c>
      <c r="BD38" s="70"/>
      <c r="BE38" s="65"/>
      <c r="BF38" s="65"/>
      <c r="BG38" s="65"/>
      <c r="BH38" s="65"/>
    </row>
    <row r="39" customFormat="false" ht="15.75" hidden="false" customHeight="false" outlineLevel="0" collapsed="false">
      <c r="A39" s="64"/>
      <c r="B39" s="65"/>
      <c r="C39" s="65"/>
      <c r="D39" s="65"/>
      <c r="E39" s="65"/>
      <c r="F39" s="65"/>
      <c r="G39" s="65"/>
      <c r="H39" s="65"/>
      <c r="I39" s="65"/>
      <c r="J39" s="65"/>
      <c r="K39" s="67"/>
      <c r="L39" s="65"/>
      <c r="M39" s="65"/>
      <c r="N39" s="65"/>
      <c r="O39" s="68"/>
      <c r="P39" s="68"/>
      <c r="Q39" s="65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119"/>
      <c r="AZ39" s="44"/>
      <c r="BA39" s="44"/>
      <c r="BB39" s="44"/>
      <c r="BC39" s="44"/>
      <c r="BD39" s="65"/>
      <c r="BE39" s="65"/>
      <c r="BF39" s="65"/>
      <c r="BG39" s="65"/>
      <c r="BH39" s="65"/>
    </row>
    <row r="40" customFormat="false" ht="15.75" hidden="false" customHeight="false" outlineLevel="0" collapsed="false">
      <c r="A40" s="64"/>
      <c r="B40" s="65"/>
      <c r="C40" s="65"/>
      <c r="D40" s="65"/>
      <c r="E40" s="65"/>
      <c r="F40" s="65"/>
      <c r="G40" s="65"/>
      <c r="H40" s="65"/>
      <c r="I40" s="65"/>
      <c r="J40" s="65"/>
      <c r="K40" s="67"/>
      <c r="L40" s="65"/>
      <c r="M40" s="65"/>
      <c r="N40" s="65"/>
      <c r="O40" s="68"/>
      <c r="P40" s="68"/>
      <c r="Q40" s="65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F40" s="44"/>
      <c r="AG40" s="44"/>
      <c r="AH40" s="44"/>
      <c r="AI40" s="44"/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119"/>
      <c r="AZ40" s="44"/>
      <c r="BA40" s="44"/>
      <c r="BB40" s="44"/>
      <c r="BC40" s="44"/>
      <c r="BD40" s="65"/>
      <c r="BE40" s="65"/>
      <c r="BF40" s="65"/>
      <c r="BG40" s="65"/>
      <c r="BH40" s="65"/>
    </row>
    <row r="41" customFormat="false" ht="15.75" hidden="false" customHeight="false" outlineLevel="0" collapsed="false">
      <c r="A41" s="120" t="s">
        <v>110</v>
      </c>
      <c r="B41" s="65"/>
      <c r="C41" s="65"/>
      <c r="D41" s="65"/>
      <c r="E41" s="65"/>
      <c r="F41" s="65"/>
      <c r="G41" s="65"/>
      <c r="H41" s="65"/>
      <c r="I41" s="65"/>
      <c r="J41" s="65"/>
      <c r="K41" s="67"/>
      <c r="L41" s="65"/>
      <c r="M41" s="65"/>
      <c r="N41" s="65"/>
      <c r="O41" s="68"/>
      <c r="P41" s="68"/>
      <c r="Q41" s="65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64"/>
      <c r="AU41" s="64"/>
      <c r="AV41" s="44"/>
      <c r="AW41" s="44"/>
      <c r="AX41" s="44"/>
      <c r="AY41" s="119"/>
      <c r="AZ41" s="44"/>
      <c r="BA41" s="44"/>
      <c r="BB41" s="44"/>
      <c r="BC41" s="44"/>
      <c r="BD41" s="65"/>
      <c r="BE41" s="65"/>
      <c r="BF41" s="65"/>
      <c r="BG41" s="65"/>
      <c r="BH41" s="65"/>
    </row>
    <row r="42" customFormat="false" ht="15.75" hidden="false" customHeight="false" outlineLevel="0" collapsed="false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7"/>
      <c r="L42" s="65"/>
      <c r="M42" s="65"/>
      <c r="N42" s="65"/>
      <c r="O42" s="68"/>
      <c r="P42" s="68"/>
      <c r="Q42" s="65"/>
      <c r="R42" s="65"/>
      <c r="S42" s="65"/>
      <c r="T42" s="68"/>
      <c r="U42" s="68"/>
      <c r="V42" s="68"/>
      <c r="W42" s="65"/>
      <c r="X42" s="65"/>
      <c r="Y42" s="65"/>
      <c r="Z42" s="121"/>
      <c r="AA42" s="121"/>
      <c r="AB42" s="122"/>
      <c r="AC42" s="122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3" t="s">
        <v>111</v>
      </c>
      <c r="AU42" s="64"/>
      <c r="AV42" s="65"/>
      <c r="AW42" s="65"/>
      <c r="AX42" s="65"/>
      <c r="AY42" s="119"/>
      <c r="AZ42" s="65"/>
      <c r="BA42" s="65"/>
      <c r="BB42" s="65"/>
      <c r="BC42" s="65"/>
      <c r="BD42" s="65"/>
      <c r="BE42" s="65"/>
      <c r="BF42" s="65"/>
      <c r="BG42" s="65"/>
      <c r="BH42" s="65"/>
    </row>
    <row r="43" customFormat="false" ht="15.75" hidden="false" customHeight="false" outlineLevel="0" collapsed="false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7"/>
      <c r="L43" s="65"/>
      <c r="M43" s="65"/>
      <c r="N43" s="65"/>
      <c r="O43" s="68"/>
      <c r="P43" s="68"/>
      <c r="Q43" s="65"/>
      <c r="R43" s="65"/>
      <c r="S43" s="65"/>
      <c r="T43" s="68"/>
      <c r="U43" s="68"/>
      <c r="V43" s="68"/>
      <c r="W43" s="65"/>
      <c r="X43" s="65"/>
      <c r="Y43" s="65"/>
      <c r="Z43" s="121"/>
      <c r="AA43" s="121"/>
      <c r="AB43" s="122"/>
      <c r="AC43" s="122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65"/>
      <c r="AU43" s="65"/>
      <c r="AV43" s="102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</row>
    <row r="44" customFormat="false" ht="15.75" hidden="false" customHeight="false" outlineLevel="0" collapsed="false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7"/>
      <c r="L44" s="65"/>
      <c r="M44" s="65"/>
      <c r="N44" s="65"/>
      <c r="O44" s="68"/>
      <c r="P44" s="68"/>
      <c r="Q44" s="65"/>
      <c r="R44" s="65"/>
      <c r="S44" s="65"/>
      <c r="T44" s="68"/>
      <c r="U44" s="68"/>
      <c r="V44" s="68"/>
      <c r="W44" s="65"/>
      <c r="X44" s="65"/>
      <c r="Y44" s="65"/>
      <c r="Z44" s="121"/>
      <c r="AA44" s="121"/>
      <c r="AB44" s="122"/>
      <c r="AC44" s="122"/>
      <c r="AD44" s="121"/>
      <c r="AE44" s="121"/>
      <c r="AF44" s="121"/>
      <c r="AG44" s="121"/>
      <c r="AH44" s="121"/>
      <c r="AI44" s="121"/>
      <c r="AJ44" s="121"/>
      <c r="AK44" s="121"/>
      <c r="AL44" s="121"/>
      <c r="AM44" s="121"/>
      <c r="AN44" s="121"/>
      <c r="AO44" s="121"/>
      <c r="AP44" s="121"/>
      <c r="AQ44" s="121"/>
      <c r="AR44" s="121"/>
      <c r="AS44" s="121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</row>
    <row r="45" customFormat="false" ht="15.75" hidden="false" customHeight="false" outlineLevel="0" collapsed="false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7"/>
      <c r="L45" s="65"/>
      <c r="M45" s="65"/>
      <c r="N45" s="65"/>
      <c r="O45" s="68"/>
      <c r="P45" s="68"/>
      <c r="Q45" s="65"/>
      <c r="R45" s="65"/>
      <c r="S45" s="65"/>
      <c r="T45" s="68"/>
      <c r="U45" s="68"/>
      <c r="V45" s="68"/>
      <c r="W45" s="65"/>
      <c r="X45" s="65"/>
      <c r="Y45" s="65"/>
      <c r="Z45" s="121"/>
      <c r="AA45" s="121"/>
      <c r="AB45" s="122"/>
      <c r="AC45" s="65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</row>
    <row r="46" customFormat="false" ht="15.75" hidden="false" customHeight="false" outlineLevel="0" collapsed="false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7"/>
      <c r="L46" s="65"/>
      <c r="M46" s="65"/>
      <c r="N46" s="65"/>
      <c r="O46" s="68"/>
      <c r="P46" s="68"/>
      <c r="Q46" s="65"/>
      <c r="R46" s="65"/>
      <c r="S46" s="65"/>
      <c r="T46" s="68"/>
      <c r="U46" s="68"/>
      <c r="V46" s="68"/>
      <c r="W46" s="65"/>
      <c r="X46" s="65"/>
      <c r="Y46" s="65"/>
      <c r="Z46" s="121"/>
      <c r="AA46" s="121"/>
      <c r="AB46" s="122"/>
      <c r="AC46" s="65"/>
      <c r="AD46" s="121"/>
      <c r="AE46" s="121"/>
      <c r="AF46" s="121"/>
      <c r="AG46" s="121"/>
      <c r="AH46" s="121"/>
      <c r="AI46" s="121"/>
      <c r="AJ46" s="121"/>
      <c r="AK46" s="121"/>
      <c r="AL46" s="121"/>
      <c r="AM46" s="121"/>
      <c r="AN46" s="121"/>
      <c r="AO46" s="121"/>
      <c r="AP46" s="121"/>
      <c r="AQ46" s="121"/>
      <c r="AR46" s="121"/>
      <c r="AS46" s="121"/>
      <c r="AT46" s="65"/>
      <c r="AU46" s="65"/>
      <c r="AV46" s="65"/>
      <c r="AW46" s="68" t="n">
        <f aca="false">AP9</f>
        <v>441734</v>
      </c>
      <c r="AX46" s="68" t="n">
        <f aca="false">AS9</f>
        <v>310546</v>
      </c>
      <c r="AY46" s="65"/>
      <c r="AZ46" s="65"/>
      <c r="BA46" s="65"/>
      <c r="BB46" s="65"/>
      <c r="BC46" s="65"/>
      <c r="BD46" s="65"/>
      <c r="BE46" s="65"/>
      <c r="BF46" s="65"/>
      <c r="BG46" s="65"/>
      <c r="BH46" s="65"/>
    </row>
    <row r="47" customFormat="false" ht="15.75" hidden="false" customHeight="false" outlineLevel="0" collapsed="false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7"/>
      <c r="L47" s="65"/>
      <c r="M47" s="65"/>
      <c r="N47" s="65"/>
      <c r="O47" s="68"/>
      <c r="P47" s="68"/>
      <c r="Q47" s="65"/>
      <c r="R47" s="65"/>
      <c r="S47" s="65"/>
      <c r="T47" s="68"/>
      <c r="U47" s="68"/>
      <c r="V47" s="68"/>
      <c r="W47" s="65"/>
      <c r="X47" s="65"/>
      <c r="Y47" s="65"/>
      <c r="Z47" s="121"/>
      <c r="AA47" s="121"/>
      <c r="AB47" s="122"/>
      <c r="AC47" s="122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65"/>
      <c r="AU47" s="65"/>
      <c r="AV47" s="44"/>
      <c r="AW47" s="65" t="n">
        <v>421435</v>
      </c>
      <c r="AX47" s="65" t="n">
        <v>276214</v>
      </c>
      <c r="AY47" s="65"/>
      <c r="AZ47" s="65"/>
      <c r="BA47" s="65"/>
      <c r="BB47" s="65"/>
      <c r="BC47" s="65"/>
      <c r="BD47" s="65"/>
      <c r="BE47" s="65"/>
      <c r="BF47" s="65"/>
      <c r="BG47" s="65"/>
      <c r="BH47" s="65"/>
    </row>
    <row r="48" customFormat="false" ht="15.75" hidden="false" customHeight="false" outlineLevel="0" collapsed="false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7"/>
      <c r="L48" s="65"/>
      <c r="M48" s="65"/>
      <c r="N48" s="65"/>
      <c r="O48" s="68"/>
      <c r="P48" s="68"/>
      <c r="Q48" s="65"/>
      <c r="R48" s="65"/>
      <c r="S48" s="65"/>
      <c r="T48" s="68"/>
      <c r="U48" s="68"/>
      <c r="V48" s="68"/>
      <c r="W48" s="65"/>
      <c r="X48" s="65"/>
      <c r="Y48" s="65"/>
      <c r="Z48" s="121"/>
      <c r="AA48" s="121"/>
      <c r="AB48" s="122"/>
      <c r="AC48" s="122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65"/>
      <c r="AU48" s="65"/>
      <c r="AV48" s="65"/>
      <c r="AW48" s="102" t="n">
        <f aca="false">AW46/AW47</f>
        <v>1.04816638390262</v>
      </c>
      <c r="AX48" s="102" t="n">
        <f aca="false">AX46/AX47</f>
        <v>1.12429493074211</v>
      </c>
      <c r="AY48" s="65"/>
      <c r="AZ48" s="65"/>
      <c r="BA48" s="65"/>
      <c r="BB48" s="65"/>
      <c r="BC48" s="65"/>
      <c r="BD48" s="65"/>
      <c r="BE48" s="65"/>
      <c r="BF48" s="65"/>
      <c r="BG48" s="65"/>
      <c r="BH48" s="65"/>
    </row>
    <row r="49" customFormat="false" ht="15.75" hidden="false" customHeight="false" outlineLevel="0" collapsed="false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7"/>
      <c r="L49" s="65"/>
      <c r="M49" s="65"/>
      <c r="N49" s="65"/>
      <c r="O49" s="68"/>
      <c r="P49" s="68"/>
      <c r="Q49" s="65"/>
      <c r="R49" s="65"/>
      <c r="S49" s="65"/>
      <c r="T49" s="68"/>
      <c r="U49" s="68"/>
      <c r="V49" s="68"/>
      <c r="W49" s="65"/>
      <c r="X49" s="65"/>
      <c r="Y49" s="65"/>
      <c r="Z49" s="121"/>
      <c r="AA49" s="121"/>
      <c r="AB49" s="122"/>
      <c r="AC49" s="122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</row>
    <row r="50" customFormat="false" ht="15.75" hidden="false" customHeight="false" outlineLevel="0" collapsed="false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7"/>
      <c r="L50" s="65"/>
      <c r="M50" s="65"/>
      <c r="N50" s="65"/>
      <c r="O50" s="68"/>
      <c r="P50" s="68"/>
      <c r="Q50" s="65"/>
      <c r="R50" s="65"/>
      <c r="S50" s="65"/>
      <c r="T50" s="68"/>
      <c r="U50" s="68"/>
      <c r="V50" s="68"/>
      <c r="W50" s="65"/>
      <c r="X50" s="65"/>
      <c r="Y50" s="65"/>
      <c r="Z50" s="121"/>
      <c r="AA50" s="121"/>
      <c r="AB50" s="122"/>
      <c r="AC50" s="122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</row>
    <row r="51" customFormat="false" ht="15.75" hidden="false" customHeight="false" outlineLevel="0" collapsed="false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7"/>
      <c r="L51" s="65"/>
      <c r="M51" s="65"/>
      <c r="N51" s="65"/>
      <c r="O51" s="68"/>
      <c r="P51" s="68"/>
      <c r="Q51" s="65"/>
      <c r="R51" s="65"/>
      <c r="S51" s="65"/>
      <c r="T51" s="68"/>
      <c r="U51" s="68"/>
      <c r="V51" s="68"/>
      <c r="W51" s="65"/>
      <c r="X51" s="65"/>
      <c r="Y51" s="65"/>
      <c r="Z51" s="121"/>
      <c r="AA51" s="121"/>
      <c r="AB51" s="122"/>
      <c r="AC51" s="122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</row>
    <row r="52" customFormat="false" ht="15.75" hidden="false" customHeight="false" outlineLevel="0" collapsed="false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7"/>
      <c r="L52" s="65"/>
      <c r="M52" s="65"/>
      <c r="N52" s="65"/>
      <c r="O52" s="68"/>
      <c r="P52" s="68"/>
      <c r="Q52" s="65"/>
      <c r="R52" s="65"/>
      <c r="S52" s="65"/>
      <c r="T52" s="68"/>
      <c r="U52" s="68"/>
      <c r="V52" s="68"/>
      <c r="W52" s="65"/>
      <c r="X52" s="65"/>
      <c r="Y52" s="65"/>
      <c r="Z52" s="121"/>
      <c r="AA52" s="121"/>
      <c r="AB52" s="122"/>
      <c r="AC52" s="122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</row>
    <row r="53" customFormat="false" ht="15.75" hidden="false" customHeight="false" outlineLevel="0" collapsed="false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7"/>
      <c r="L53" s="65"/>
      <c r="M53" s="65"/>
      <c r="N53" s="65"/>
      <c r="O53" s="68"/>
      <c r="P53" s="68"/>
      <c r="Q53" s="65"/>
      <c r="R53" s="65"/>
      <c r="S53" s="65"/>
      <c r="T53" s="68"/>
      <c r="U53" s="68"/>
      <c r="V53" s="68"/>
      <c r="W53" s="65"/>
      <c r="X53" s="65"/>
      <c r="Y53" s="65"/>
      <c r="Z53" s="121"/>
      <c r="AA53" s="121"/>
      <c r="AB53" s="122"/>
      <c r="AC53" s="122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</row>
    <row r="54" customFormat="false" ht="15.75" hidden="false" customHeight="false" outlineLevel="0" collapsed="false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7"/>
      <c r="L54" s="65"/>
      <c r="M54" s="65"/>
      <c r="N54" s="65"/>
      <c r="O54" s="68"/>
      <c r="P54" s="68"/>
      <c r="Q54" s="65"/>
      <c r="R54" s="65"/>
      <c r="S54" s="65"/>
      <c r="T54" s="68"/>
      <c r="U54" s="68"/>
      <c r="V54" s="68"/>
      <c r="W54" s="65"/>
      <c r="X54" s="65"/>
      <c r="Y54" s="65"/>
      <c r="Z54" s="121"/>
      <c r="AA54" s="121"/>
      <c r="AB54" s="122"/>
      <c r="AC54" s="122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</row>
    <row r="55" customFormat="false" ht="15.75" hidden="false" customHeight="false" outlineLevel="0" collapsed="false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7"/>
      <c r="L55" s="65"/>
      <c r="M55" s="65"/>
      <c r="N55" s="65"/>
      <c r="O55" s="68"/>
      <c r="P55" s="68"/>
      <c r="Q55" s="65"/>
      <c r="R55" s="65"/>
      <c r="S55" s="65"/>
      <c r="T55" s="68"/>
      <c r="U55" s="68"/>
      <c r="V55" s="68"/>
      <c r="W55" s="65"/>
      <c r="X55" s="65"/>
      <c r="Y55" s="65"/>
      <c r="Z55" s="121"/>
      <c r="AA55" s="121"/>
      <c r="AB55" s="122"/>
      <c r="AC55" s="122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</row>
    <row r="56" customFormat="false" ht="15.75" hidden="false" customHeight="false" outlineLevel="0" collapsed="false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7"/>
      <c r="L56" s="65"/>
      <c r="M56" s="65"/>
      <c r="N56" s="65"/>
      <c r="O56" s="68"/>
      <c r="P56" s="68"/>
      <c r="Q56" s="65"/>
      <c r="R56" s="65"/>
      <c r="S56" s="65"/>
      <c r="T56" s="68"/>
      <c r="U56" s="68"/>
      <c r="V56" s="68"/>
      <c r="W56" s="65"/>
      <c r="X56" s="65"/>
      <c r="Y56" s="65"/>
      <c r="Z56" s="121"/>
      <c r="AA56" s="121"/>
      <c r="AB56" s="122"/>
      <c r="AC56" s="122"/>
      <c r="AD56" s="121"/>
      <c r="AE56" s="121"/>
      <c r="AF56" s="121"/>
      <c r="AG56" s="121"/>
      <c r="AH56" s="121"/>
      <c r="AI56" s="121"/>
      <c r="AJ56" s="121"/>
      <c r="AK56" s="121"/>
      <c r="AL56" s="121"/>
      <c r="AM56" s="121"/>
      <c r="AN56" s="121"/>
      <c r="AO56" s="121"/>
      <c r="AP56" s="121"/>
      <c r="AQ56" s="121"/>
      <c r="AR56" s="121"/>
      <c r="AS56" s="121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</row>
    <row r="57" customFormat="false" ht="15.75" hidden="false" customHeight="false" outlineLevel="0" collapsed="false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7"/>
      <c r="L57" s="65"/>
      <c r="M57" s="65"/>
      <c r="N57" s="65"/>
      <c r="O57" s="68"/>
      <c r="P57" s="68"/>
      <c r="Q57" s="65"/>
      <c r="R57" s="65"/>
      <c r="S57" s="65"/>
      <c r="T57" s="68"/>
      <c r="U57" s="68"/>
      <c r="V57" s="68"/>
      <c r="W57" s="65"/>
      <c r="X57" s="65"/>
      <c r="Y57" s="65"/>
      <c r="Z57" s="121"/>
      <c r="AA57" s="121"/>
      <c r="AB57" s="122"/>
      <c r="AC57" s="122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</row>
    <row r="58" customFormat="false" ht="15.75" hidden="false" customHeight="false" outlineLevel="0" collapsed="false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7"/>
      <c r="L58" s="65"/>
      <c r="M58" s="65"/>
      <c r="N58" s="65"/>
      <c r="O58" s="68"/>
      <c r="P58" s="68"/>
      <c r="Q58" s="65"/>
      <c r="R58" s="65"/>
      <c r="S58" s="65"/>
      <c r="T58" s="68"/>
      <c r="U58" s="68"/>
      <c r="V58" s="68"/>
      <c r="W58" s="65"/>
      <c r="X58" s="65"/>
      <c r="Y58" s="65"/>
      <c r="Z58" s="121"/>
      <c r="AA58" s="121"/>
      <c r="AB58" s="122"/>
      <c r="AC58" s="122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121"/>
      <c r="AP58" s="121"/>
      <c r="AQ58" s="121"/>
      <c r="AR58" s="121"/>
      <c r="AS58" s="121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</row>
    <row r="59" customFormat="false" ht="15.75" hidden="false" customHeight="false" outlineLevel="0" collapsed="false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7"/>
      <c r="L59" s="65"/>
      <c r="M59" s="65"/>
      <c r="N59" s="65"/>
      <c r="O59" s="68"/>
      <c r="P59" s="68"/>
      <c r="Q59" s="65"/>
      <c r="R59" s="65"/>
      <c r="S59" s="65"/>
      <c r="T59" s="68"/>
      <c r="U59" s="68"/>
      <c r="V59" s="68"/>
      <c r="W59" s="65"/>
      <c r="X59" s="65"/>
      <c r="Y59" s="65"/>
      <c r="Z59" s="121"/>
      <c r="AA59" s="121"/>
      <c r="AB59" s="122"/>
      <c r="AC59" s="122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</row>
    <row r="60" customFormat="false" ht="15.75" hidden="false" customHeight="false" outlineLevel="0" collapsed="false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7"/>
      <c r="L60" s="65"/>
      <c r="M60" s="65"/>
      <c r="N60" s="65"/>
      <c r="O60" s="68"/>
      <c r="P60" s="68"/>
      <c r="Q60" s="65"/>
      <c r="R60" s="65"/>
      <c r="S60" s="65"/>
      <c r="T60" s="68"/>
      <c r="U60" s="68"/>
      <c r="V60" s="68"/>
      <c r="W60" s="65"/>
      <c r="X60" s="65"/>
      <c r="Y60" s="65"/>
      <c r="Z60" s="121"/>
      <c r="AA60" s="121"/>
      <c r="AB60" s="122"/>
      <c r="AC60" s="122"/>
      <c r="AD60" s="121"/>
      <c r="AE60" s="121"/>
      <c r="AF60" s="121"/>
      <c r="AG60" s="121"/>
      <c r="AH60" s="121"/>
      <c r="AI60" s="121"/>
      <c r="AJ60" s="121"/>
      <c r="AK60" s="121"/>
      <c r="AL60" s="121"/>
      <c r="AM60" s="121"/>
      <c r="AN60" s="121"/>
      <c r="AO60" s="121"/>
      <c r="AP60" s="121"/>
      <c r="AQ60" s="121"/>
      <c r="AR60" s="121"/>
      <c r="AS60" s="121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</row>
    <row r="61" customFormat="false" ht="15.75" hidden="false" customHeight="false" outlineLevel="0" collapsed="false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7"/>
      <c r="L61" s="65"/>
      <c r="M61" s="65"/>
      <c r="N61" s="65"/>
      <c r="O61" s="68"/>
      <c r="P61" s="68"/>
      <c r="Q61" s="65"/>
      <c r="R61" s="65"/>
      <c r="S61" s="65"/>
      <c r="T61" s="68"/>
      <c r="U61" s="68"/>
      <c r="V61" s="68"/>
      <c r="W61" s="65"/>
      <c r="X61" s="65"/>
      <c r="Y61" s="65"/>
      <c r="Z61" s="121"/>
      <c r="AA61" s="121"/>
      <c r="AB61" s="122"/>
      <c r="AC61" s="122"/>
      <c r="AD61" s="121"/>
      <c r="AE61" s="121"/>
      <c r="AF61" s="121"/>
      <c r="AG61" s="121"/>
      <c r="AH61" s="121"/>
      <c r="AI61" s="121"/>
      <c r="AJ61" s="121"/>
      <c r="AK61" s="121"/>
      <c r="AL61" s="121"/>
      <c r="AM61" s="121"/>
      <c r="AN61" s="121"/>
      <c r="AO61" s="121"/>
      <c r="AP61" s="121"/>
      <c r="AQ61" s="121"/>
      <c r="AR61" s="121"/>
      <c r="AS61" s="121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</row>
    <row r="62" customFormat="false" ht="15.75" hidden="false" customHeight="false" outlineLevel="0" collapsed="false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7"/>
      <c r="L62" s="65"/>
      <c r="M62" s="65"/>
      <c r="N62" s="65"/>
      <c r="O62" s="68"/>
      <c r="P62" s="68"/>
      <c r="Q62" s="65"/>
      <c r="R62" s="65"/>
      <c r="S62" s="65"/>
      <c r="T62" s="68"/>
      <c r="U62" s="68"/>
      <c r="V62" s="68"/>
      <c r="W62" s="65"/>
      <c r="X62" s="65"/>
      <c r="Y62" s="65"/>
      <c r="Z62" s="121"/>
      <c r="AA62" s="121"/>
      <c r="AB62" s="122"/>
      <c r="AC62" s="122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</row>
    <row r="63" customFormat="false" ht="15.75" hidden="false" customHeight="false" outlineLevel="0" collapsed="false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7"/>
      <c r="L63" s="65"/>
      <c r="M63" s="65"/>
      <c r="N63" s="65"/>
      <c r="O63" s="68"/>
      <c r="P63" s="68"/>
      <c r="Q63" s="65"/>
      <c r="R63" s="65"/>
      <c r="S63" s="65"/>
      <c r="T63" s="68"/>
      <c r="U63" s="68"/>
      <c r="V63" s="68"/>
      <c r="W63" s="65"/>
      <c r="X63" s="65"/>
      <c r="Y63" s="65"/>
      <c r="Z63" s="121"/>
      <c r="AA63" s="121"/>
      <c r="AB63" s="122"/>
      <c r="AC63" s="122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</row>
    <row r="64" customFormat="false" ht="15.75" hidden="false" customHeight="false" outlineLevel="0" collapsed="false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7"/>
      <c r="L64" s="65"/>
      <c r="M64" s="65"/>
      <c r="N64" s="65"/>
      <c r="O64" s="68"/>
      <c r="P64" s="68"/>
      <c r="Q64" s="65"/>
      <c r="R64" s="65"/>
      <c r="S64" s="65"/>
      <c r="T64" s="68"/>
      <c r="U64" s="68"/>
      <c r="V64" s="68"/>
      <c r="W64" s="65"/>
      <c r="X64" s="65"/>
      <c r="Y64" s="65"/>
      <c r="Z64" s="121"/>
      <c r="AA64" s="121"/>
      <c r="AB64" s="122"/>
      <c r="AC64" s="122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</row>
    <row r="65" customFormat="false" ht="15.75" hidden="false" customHeight="false" outlineLevel="0" collapsed="false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7"/>
      <c r="L65" s="65"/>
      <c r="M65" s="65"/>
      <c r="N65" s="65"/>
      <c r="O65" s="68"/>
      <c r="P65" s="68"/>
      <c r="Q65" s="65"/>
      <c r="R65" s="65"/>
      <c r="S65" s="65"/>
      <c r="T65" s="68"/>
      <c r="U65" s="68"/>
      <c r="V65" s="68"/>
      <c r="W65" s="65"/>
      <c r="X65" s="65"/>
      <c r="Y65" s="65"/>
      <c r="Z65" s="121"/>
      <c r="AA65" s="121"/>
      <c r="AB65" s="122"/>
      <c r="AC65" s="122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</row>
    <row r="66" customFormat="false" ht="15.75" hidden="false" customHeight="false" outlineLevel="0" collapsed="false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7"/>
      <c r="L66" s="65"/>
      <c r="M66" s="65"/>
      <c r="N66" s="65"/>
      <c r="O66" s="68"/>
      <c r="P66" s="68"/>
      <c r="Q66" s="65"/>
      <c r="R66" s="65"/>
      <c r="S66" s="65"/>
      <c r="T66" s="68"/>
      <c r="U66" s="68"/>
      <c r="V66" s="68"/>
      <c r="W66" s="65"/>
      <c r="X66" s="65"/>
      <c r="Y66" s="65"/>
      <c r="Z66" s="121"/>
      <c r="AA66" s="121"/>
      <c r="AB66" s="122"/>
      <c r="AC66" s="122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</row>
    <row r="67" customFormat="false" ht="15.75" hidden="false" customHeight="false" outlineLevel="0" collapsed="false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7"/>
      <c r="L67" s="65"/>
      <c r="M67" s="65"/>
      <c r="N67" s="65"/>
      <c r="O67" s="68"/>
      <c r="P67" s="68"/>
      <c r="Q67" s="65"/>
      <c r="R67" s="65"/>
      <c r="S67" s="65"/>
      <c r="T67" s="68"/>
      <c r="U67" s="68"/>
      <c r="V67" s="68"/>
      <c r="W67" s="65"/>
      <c r="X67" s="65"/>
      <c r="Y67" s="65"/>
      <c r="Z67" s="121"/>
      <c r="AA67" s="121"/>
      <c r="AB67" s="122"/>
      <c r="AC67" s="122"/>
      <c r="AD67" s="121"/>
      <c r="AE67" s="121"/>
      <c r="AF67" s="121"/>
      <c r="AG67" s="121"/>
      <c r="AH67" s="121"/>
      <c r="AI67" s="121"/>
      <c r="AJ67" s="121"/>
      <c r="AK67" s="121"/>
      <c r="AL67" s="121"/>
      <c r="AM67" s="121"/>
      <c r="AN67" s="121"/>
      <c r="AO67" s="121"/>
      <c r="AP67" s="121"/>
      <c r="AQ67" s="121"/>
      <c r="AR67" s="121"/>
      <c r="AS67" s="121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</row>
    <row r="68" customFormat="false" ht="15.75" hidden="false" customHeight="false" outlineLevel="0" collapsed="false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7"/>
      <c r="L68" s="65"/>
      <c r="M68" s="65"/>
      <c r="N68" s="65"/>
      <c r="O68" s="68"/>
      <c r="P68" s="68"/>
      <c r="Q68" s="65"/>
      <c r="R68" s="65"/>
      <c r="S68" s="65"/>
      <c r="T68" s="68"/>
      <c r="U68" s="68"/>
      <c r="V68" s="68"/>
      <c r="W68" s="65"/>
      <c r="X68" s="65"/>
      <c r="Y68" s="65"/>
      <c r="Z68" s="121"/>
      <c r="AA68" s="121"/>
      <c r="AB68" s="122"/>
      <c r="AC68" s="122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O68" s="121"/>
      <c r="AP68" s="121"/>
      <c r="AQ68" s="121"/>
      <c r="AR68" s="121"/>
      <c r="AS68" s="121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</row>
    <row r="69" customFormat="false" ht="15.75" hidden="false" customHeight="false" outlineLevel="0" collapsed="false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7"/>
      <c r="L69" s="65"/>
      <c r="M69" s="65"/>
      <c r="N69" s="65"/>
      <c r="O69" s="68"/>
      <c r="P69" s="68"/>
      <c r="Q69" s="65"/>
      <c r="R69" s="65"/>
      <c r="S69" s="65"/>
      <c r="T69" s="68"/>
      <c r="U69" s="68"/>
      <c r="V69" s="68"/>
      <c r="W69" s="65"/>
      <c r="X69" s="65"/>
      <c r="Y69" s="65"/>
      <c r="Z69" s="121"/>
      <c r="AA69" s="121"/>
      <c r="AB69" s="122"/>
      <c r="AC69" s="122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</row>
    <row r="70" customFormat="false" ht="15.75" hidden="false" customHeight="false" outlineLevel="0" collapsed="false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7"/>
      <c r="L70" s="65"/>
      <c r="M70" s="65"/>
      <c r="N70" s="65"/>
      <c r="O70" s="68"/>
      <c r="P70" s="68"/>
      <c r="Q70" s="65"/>
      <c r="R70" s="65"/>
      <c r="S70" s="65"/>
      <c r="T70" s="68"/>
      <c r="U70" s="68"/>
      <c r="V70" s="68"/>
      <c r="W70" s="65"/>
      <c r="X70" s="65"/>
      <c r="Y70" s="65"/>
      <c r="Z70" s="121"/>
      <c r="AA70" s="121"/>
      <c r="AB70" s="122"/>
      <c r="AC70" s="122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</row>
    <row r="71" customFormat="false" ht="15.75" hidden="false" customHeight="false" outlineLevel="0" collapsed="false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7"/>
      <c r="L71" s="65"/>
      <c r="M71" s="65"/>
      <c r="N71" s="65"/>
      <c r="O71" s="68"/>
      <c r="P71" s="68"/>
      <c r="Q71" s="65"/>
      <c r="R71" s="65"/>
      <c r="S71" s="65"/>
      <c r="T71" s="68"/>
      <c r="U71" s="68"/>
      <c r="V71" s="68"/>
      <c r="W71" s="65"/>
      <c r="X71" s="65"/>
      <c r="Y71" s="65"/>
      <c r="Z71" s="121"/>
      <c r="AA71" s="121"/>
      <c r="AB71" s="122"/>
      <c r="AC71" s="122"/>
      <c r="AD71" s="121"/>
      <c r="AE71" s="121"/>
      <c r="AF71" s="121"/>
      <c r="AG71" s="121"/>
      <c r="AH71" s="121"/>
      <c r="AI71" s="121"/>
      <c r="AJ71" s="121"/>
      <c r="AK71" s="121"/>
      <c r="AL71" s="121"/>
      <c r="AM71" s="121"/>
      <c r="AN71" s="121"/>
      <c r="AO71" s="121"/>
      <c r="AP71" s="121"/>
      <c r="AQ71" s="121"/>
      <c r="AR71" s="121"/>
      <c r="AS71" s="121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</row>
    <row r="72" customFormat="false" ht="15.75" hidden="false" customHeight="false" outlineLevel="0" collapsed="false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7"/>
      <c r="L72" s="65"/>
      <c r="M72" s="65"/>
      <c r="N72" s="65"/>
      <c r="O72" s="68"/>
      <c r="P72" s="68"/>
      <c r="Q72" s="65"/>
      <c r="R72" s="65"/>
      <c r="S72" s="65"/>
      <c r="T72" s="68"/>
      <c r="U72" s="68"/>
      <c r="V72" s="68"/>
      <c r="W72" s="65"/>
      <c r="X72" s="65"/>
      <c r="Y72" s="65"/>
      <c r="Z72" s="121"/>
      <c r="AA72" s="121"/>
      <c r="AB72" s="122"/>
      <c r="AC72" s="122"/>
      <c r="AD72" s="121"/>
      <c r="AE72" s="121"/>
      <c r="AF72" s="121"/>
      <c r="AG72" s="121"/>
      <c r="AH72" s="121"/>
      <c r="AI72" s="121"/>
      <c r="AJ72" s="121"/>
      <c r="AK72" s="121"/>
      <c r="AL72" s="121"/>
      <c r="AM72" s="121"/>
      <c r="AN72" s="121"/>
      <c r="AO72" s="121"/>
      <c r="AP72" s="121"/>
      <c r="AQ72" s="121"/>
      <c r="AR72" s="121"/>
      <c r="AS72" s="121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</row>
    <row r="73" customFormat="false" ht="15.75" hidden="false" customHeight="false" outlineLevel="0" collapsed="false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7"/>
      <c r="L73" s="65"/>
      <c r="M73" s="65"/>
      <c r="N73" s="65"/>
      <c r="O73" s="68"/>
      <c r="P73" s="68"/>
      <c r="Q73" s="65"/>
      <c r="R73" s="65"/>
      <c r="S73" s="65"/>
      <c r="T73" s="68"/>
      <c r="U73" s="68"/>
      <c r="V73" s="68"/>
      <c r="W73" s="65"/>
      <c r="X73" s="65"/>
      <c r="Y73" s="65"/>
      <c r="Z73" s="121"/>
      <c r="AA73" s="121"/>
      <c r="AB73" s="122"/>
      <c r="AC73" s="122"/>
      <c r="AD73" s="121"/>
      <c r="AE73" s="121"/>
      <c r="AF73" s="121"/>
      <c r="AG73" s="121"/>
      <c r="AH73" s="121"/>
      <c r="AI73" s="121"/>
      <c r="AJ73" s="121"/>
      <c r="AK73" s="121"/>
      <c r="AL73" s="121"/>
      <c r="AM73" s="121"/>
      <c r="AN73" s="121"/>
      <c r="AO73" s="121"/>
      <c r="AP73" s="121"/>
      <c r="AQ73" s="121"/>
      <c r="AR73" s="121"/>
      <c r="AS73" s="121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</row>
    <row r="74" customFormat="false" ht="15.75" hidden="false" customHeight="false" outlineLevel="0" collapsed="false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7"/>
      <c r="L74" s="65"/>
      <c r="M74" s="65"/>
      <c r="N74" s="65"/>
      <c r="O74" s="68"/>
      <c r="P74" s="68"/>
      <c r="Q74" s="65"/>
      <c r="R74" s="65"/>
      <c r="S74" s="65"/>
      <c r="T74" s="68"/>
      <c r="U74" s="68"/>
      <c r="V74" s="68"/>
      <c r="W74" s="65"/>
      <c r="X74" s="65"/>
      <c r="Y74" s="65"/>
      <c r="Z74" s="121"/>
      <c r="AA74" s="121"/>
      <c r="AB74" s="122"/>
      <c r="AC74" s="122"/>
      <c r="AD74" s="121"/>
      <c r="AE74" s="121"/>
      <c r="AF74" s="121"/>
      <c r="AG74" s="121"/>
      <c r="AH74" s="121"/>
      <c r="AI74" s="121"/>
      <c r="AJ74" s="121"/>
      <c r="AK74" s="121"/>
      <c r="AL74" s="121"/>
      <c r="AM74" s="121"/>
      <c r="AN74" s="121"/>
      <c r="AO74" s="121"/>
      <c r="AP74" s="121"/>
      <c r="AQ74" s="121"/>
      <c r="AR74" s="121"/>
      <c r="AS74" s="121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</row>
    <row r="75" customFormat="false" ht="15.75" hidden="false" customHeight="false" outlineLevel="0" collapsed="false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7"/>
      <c r="L75" s="65"/>
      <c r="M75" s="65"/>
      <c r="N75" s="65"/>
      <c r="O75" s="68"/>
      <c r="P75" s="68"/>
      <c r="Q75" s="65"/>
      <c r="R75" s="65"/>
      <c r="S75" s="65"/>
      <c r="T75" s="68"/>
      <c r="U75" s="68"/>
      <c r="V75" s="68"/>
      <c r="W75" s="65"/>
      <c r="X75" s="65"/>
      <c r="Y75" s="65"/>
      <c r="Z75" s="121"/>
      <c r="AA75" s="121"/>
      <c r="AB75" s="122"/>
      <c r="AC75" s="122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</row>
    <row r="76" customFormat="false" ht="15.75" hidden="false" customHeight="false" outlineLevel="0" collapsed="false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7"/>
      <c r="L76" s="65"/>
      <c r="M76" s="65"/>
      <c r="N76" s="65"/>
      <c r="O76" s="68"/>
      <c r="P76" s="68"/>
      <c r="Q76" s="65"/>
      <c r="R76" s="65"/>
      <c r="S76" s="65"/>
      <c r="T76" s="68"/>
      <c r="U76" s="68"/>
      <c r="V76" s="68"/>
      <c r="W76" s="65"/>
      <c r="X76" s="65"/>
      <c r="Y76" s="65"/>
      <c r="Z76" s="121"/>
      <c r="AA76" s="121"/>
      <c r="AB76" s="122"/>
      <c r="AC76" s="122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</row>
    <row r="77" customFormat="false" ht="15.75" hidden="false" customHeight="false" outlineLevel="0" collapsed="false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7"/>
      <c r="L77" s="65"/>
      <c r="M77" s="65"/>
      <c r="N77" s="65"/>
      <c r="O77" s="68"/>
      <c r="P77" s="68"/>
      <c r="Q77" s="65"/>
      <c r="R77" s="65"/>
      <c r="S77" s="65"/>
      <c r="T77" s="68"/>
      <c r="U77" s="68"/>
      <c r="V77" s="68"/>
      <c r="W77" s="65"/>
      <c r="X77" s="65"/>
      <c r="Y77" s="65"/>
      <c r="Z77" s="121"/>
      <c r="AA77" s="121"/>
      <c r="AB77" s="122"/>
      <c r="AC77" s="122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O77" s="121"/>
      <c r="AP77" s="121"/>
      <c r="AQ77" s="121"/>
      <c r="AR77" s="121"/>
      <c r="AS77" s="121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</row>
    <row r="78" customFormat="false" ht="15.75" hidden="false" customHeight="false" outlineLevel="0" collapsed="false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7"/>
      <c r="L78" s="65"/>
      <c r="M78" s="65"/>
      <c r="N78" s="65"/>
      <c r="O78" s="68"/>
      <c r="P78" s="68"/>
      <c r="Q78" s="65"/>
      <c r="R78" s="65"/>
      <c r="S78" s="65"/>
      <c r="T78" s="68"/>
      <c r="U78" s="68"/>
      <c r="V78" s="68"/>
      <c r="W78" s="65"/>
      <c r="X78" s="65"/>
      <c r="Y78" s="65"/>
      <c r="Z78" s="121"/>
      <c r="AA78" s="121"/>
      <c r="AB78" s="122"/>
      <c r="AC78" s="122"/>
      <c r="AD78" s="121"/>
      <c r="AE78" s="121"/>
      <c r="AF78" s="121"/>
      <c r="AG78" s="121"/>
      <c r="AH78" s="121"/>
      <c r="AI78" s="121"/>
      <c r="AJ78" s="121"/>
      <c r="AK78" s="121"/>
      <c r="AL78" s="121"/>
      <c r="AM78" s="121"/>
      <c r="AN78" s="121"/>
      <c r="AO78" s="121"/>
      <c r="AP78" s="121"/>
      <c r="AQ78" s="121"/>
      <c r="AR78" s="121"/>
      <c r="AS78" s="121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</row>
    <row r="79" customFormat="false" ht="15.75" hidden="false" customHeight="false" outlineLevel="0" collapsed="false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7"/>
      <c r="L79" s="65"/>
      <c r="M79" s="65"/>
      <c r="N79" s="65"/>
      <c r="O79" s="68"/>
      <c r="P79" s="68"/>
      <c r="Q79" s="65"/>
      <c r="R79" s="65"/>
      <c r="S79" s="65"/>
      <c r="T79" s="68"/>
      <c r="U79" s="68"/>
      <c r="V79" s="68"/>
      <c r="W79" s="65"/>
      <c r="X79" s="65"/>
      <c r="Y79" s="65"/>
      <c r="Z79" s="121"/>
      <c r="AA79" s="121"/>
      <c r="AB79" s="122"/>
      <c r="AC79" s="122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</row>
    <row r="80" customFormat="false" ht="15.75" hidden="false" customHeight="false" outlineLevel="0" collapsed="false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7"/>
      <c r="L80" s="65"/>
      <c r="M80" s="65"/>
      <c r="N80" s="65"/>
      <c r="O80" s="68"/>
      <c r="P80" s="68"/>
      <c r="Q80" s="65"/>
      <c r="R80" s="65"/>
      <c r="S80" s="65"/>
      <c r="T80" s="68"/>
      <c r="U80" s="68"/>
      <c r="V80" s="68"/>
      <c r="W80" s="65"/>
      <c r="X80" s="65"/>
      <c r="Y80" s="65"/>
      <c r="Z80" s="121"/>
      <c r="AA80" s="121"/>
      <c r="AB80" s="122"/>
      <c r="AC80" s="122"/>
      <c r="AD80" s="121"/>
      <c r="AE80" s="121"/>
      <c r="AF80" s="121"/>
      <c r="AG80" s="121"/>
      <c r="AH80" s="121"/>
      <c r="AI80" s="121"/>
      <c r="AJ80" s="121"/>
      <c r="AK80" s="121"/>
      <c r="AL80" s="121"/>
      <c r="AM80" s="121"/>
      <c r="AN80" s="121"/>
      <c r="AO80" s="121"/>
      <c r="AP80" s="121"/>
      <c r="AQ80" s="121"/>
      <c r="AR80" s="121"/>
      <c r="AS80" s="121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</row>
    <row r="81" customFormat="false" ht="15.75" hidden="false" customHeight="false" outlineLevel="0" collapsed="false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7"/>
      <c r="L81" s="65"/>
      <c r="M81" s="65"/>
      <c r="N81" s="65"/>
      <c r="O81" s="68"/>
      <c r="P81" s="68"/>
      <c r="Q81" s="65"/>
      <c r="R81" s="65"/>
      <c r="S81" s="65"/>
      <c r="T81" s="68"/>
      <c r="U81" s="68"/>
      <c r="V81" s="68"/>
      <c r="W81" s="65"/>
      <c r="X81" s="65"/>
      <c r="Y81" s="65"/>
      <c r="Z81" s="121"/>
      <c r="AA81" s="121"/>
      <c r="AB81" s="122"/>
      <c r="AC81" s="122"/>
      <c r="AD81" s="121"/>
      <c r="AE81" s="121"/>
      <c r="AF81" s="121"/>
      <c r="AG81" s="121"/>
      <c r="AH81" s="121"/>
      <c r="AI81" s="121"/>
      <c r="AJ81" s="121"/>
      <c r="AK81" s="121"/>
      <c r="AL81" s="121"/>
      <c r="AM81" s="121"/>
      <c r="AN81" s="121"/>
      <c r="AO81" s="121"/>
      <c r="AP81" s="121"/>
      <c r="AQ81" s="121"/>
      <c r="AR81" s="121"/>
      <c r="AS81" s="121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</row>
    <row r="82" customFormat="false" ht="15.75" hidden="false" customHeight="false" outlineLevel="0" collapsed="false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7"/>
      <c r="L82" s="65"/>
      <c r="M82" s="65"/>
      <c r="N82" s="65"/>
      <c r="O82" s="68"/>
      <c r="P82" s="68"/>
      <c r="Q82" s="65"/>
      <c r="R82" s="65"/>
      <c r="S82" s="65"/>
      <c r="T82" s="68"/>
      <c r="U82" s="68"/>
      <c r="V82" s="68"/>
      <c r="W82" s="65"/>
      <c r="X82" s="65"/>
      <c r="Y82" s="65"/>
      <c r="Z82" s="121"/>
      <c r="AA82" s="121"/>
      <c r="AB82" s="122"/>
      <c r="AC82" s="122"/>
      <c r="AD82" s="121"/>
      <c r="AE82" s="121"/>
      <c r="AF82" s="121"/>
      <c r="AG82" s="121"/>
      <c r="AH82" s="121"/>
      <c r="AI82" s="121"/>
      <c r="AJ82" s="121"/>
      <c r="AK82" s="121"/>
      <c r="AL82" s="121"/>
      <c r="AM82" s="121"/>
      <c r="AN82" s="121"/>
      <c r="AO82" s="121"/>
      <c r="AP82" s="121"/>
      <c r="AQ82" s="121"/>
      <c r="AR82" s="121"/>
      <c r="AS82" s="121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</row>
    <row r="83" customFormat="false" ht="15.75" hidden="false" customHeight="false" outlineLevel="0" collapsed="false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7"/>
      <c r="L83" s="65"/>
      <c r="M83" s="65"/>
      <c r="N83" s="65"/>
      <c r="O83" s="68"/>
      <c r="P83" s="68"/>
      <c r="Q83" s="65"/>
      <c r="R83" s="65"/>
      <c r="S83" s="65"/>
      <c r="T83" s="68"/>
      <c r="U83" s="68"/>
      <c r="V83" s="68"/>
      <c r="W83" s="65"/>
      <c r="X83" s="65"/>
      <c r="Y83" s="65"/>
      <c r="Z83" s="121"/>
      <c r="AA83" s="121"/>
      <c r="AB83" s="122"/>
      <c r="AC83" s="122"/>
      <c r="AD83" s="121"/>
      <c r="AE83" s="121"/>
      <c r="AF83" s="121"/>
      <c r="AG83" s="121"/>
      <c r="AH83" s="121"/>
      <c r="AI83" s="121"/>
      <c r="AJ83" s="121"/>
      <c r="AK83" s="121"/>
      <c r="AL83" s="121"/>
      <c r="AM83" s="121"/>
      <c r="AN83" s="121"/>
      <c r="AO83" s="121"/>
      <c r="AP83" s="121"/>
      <c r="AQ83" s="121"/>
      <c r="AR83" s="121"/>
      <c r="AS83" s="121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</row>
    <row r="84" customFormat="false" ht="15.75" hidden="false" customHeight="false" outlineLevel="0" collapsed="false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7"/>
      <c r="L84" s="65"/>
      <c r="M84" s="65"/>
      <c r="N84" s="65"/>
      <c r="O84" s="68"/>
      <c r="P84" s="68"/>
      <c r="Q84" s="65"/>
      <c r="R84" s="65"/>
      <c r="S84" s="65"/>
      <c r="T84" s="68"/>
      <c r="U84" s="68"/>
      <c r="V84" s="68"/>
      <c r="W84" s="65"/>
      <c r="X84" s="65"/>
      <c r="Y84" s="65"/>
      <c r="Z84" s="121"/>
      <c r="AA84" s="121"/>
      <c r="AB84" s="122"/>
      <c r="AC84" s="122"/>
      <c r="AD84" s="121"/>
      <c r="AE84" s="121"/>
      <c r="AF84" s="121"/>
      <c r="AG84" s="121"/>
      <c r="AH84" s="121"/>
      <c r="AI84" s="121"/>
      <c r="AJ84" s="121"/>
      <c r="AK84" s="121"/>
      <c r="AL84" s="121"/>
      <c r="AM84" s="121"/>
      <c r="AN84" s="121"/>
      <c r="AO84" s="121"/>
      <c r="AP84" s="121"/>
      <c r="AQ84" s="121"/>
      <c r="AR84" s="121"/>
      <c r="AS84" s="121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</row>
    <row r="85" customFormat="false" ht="15.75" hidden="false" customHeight="false" outlineLevel="0" collapsed="false">
      <c r="A85" s="123" t="s">
        <v>111</v>
      </c>
      <c r="B85" s="65"/>
      <c r="C85" s="65"/>
      <c r="D85" s="65"/>
      <c r="E85" s="65"/>
      <c r="F85" s="65"/>
      <c r="G85" s="65"/>
      <c r="H85" s="65"/>
      <c r="I85" s="65"/>
      <c r="J85" s="65"/>
      <c r="K85" s="67"/>
      <c r="L85" s="65"/>
      <c r="M85" s="65"/>
      <c r="N85" s="65"/>
      <c r="O85" s="68"/>
      <c r="P85" s="68"/>
      <c r="Q85" s="65"/>
      <c r="R85" s="65"/>
      <c r="S85" s="65"/>
      <c r="T85" s="68"/>
      <c r="U85" s="68"/>
      <c r="V85" s="68"/>
      <c r="W85" s="65"/>
      <c r="X85" s="65"/>
      <c r="Y85" s="65"/>
      <c r="Z85" s="121"/>
      <c r="AA85" s="121"/>
      <c r="AB85" s="122"/>
      <c r="AC85" s="122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  <c r="AO85" s="121"/>
      <c r="AP85" s="121"/>
      <c r="AQ85" s="121"/>
      <c r="AR85" s="121"/>
      <c r="AS85" s="121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</row>
    <row r="86" customFormat="false" ht="15.75" hidden="false" customHeight="false" outlineLevel="0" collapsed="false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7"/>
      <c r="L86" s="65"/>
      <c r="M86" s="65"/>
      <c r="N86" s="65"/>
      <c r="O86" s="68"/>
      <c r="P86" s="68"/>
      <c r="Q86" s="65"/>
      <c r="R86" s="65"/>
      <c r="S86" s="65"/>
      <c r="T86" s="68"/>
      <c r="U86" s="68"/>
      <c r="V86" s="68"/>
      <c r="W86" s="65"/>
      <c r="X86" s="65"/>
      <c r="Y86" s="65"/>
      <c r="Z86" s="121"/>
      <c r="AA86" s="121"/>
      <c r="AB86" s="122"/>
      <c r="AC86" s="122"/>
      <c r="AD86" s="121"/>
      <c r="AE86" s="121"/>
      <c r="AF86" s="121"/>
      <c r="AG86" s="121"/>
      <c r="AH86" s="121"/>
      <c r="AI86" s="121"/>
      <c r="AJ86" s="121"/>
      <c r="AK86" s="121"/>
      <c r="AL86" s="121"/>
      <c r="AM86" s="121"/>
      <c r="AN86" s="121"/>
      <c r="AO86" s="121"/>
      <c r="AP86" s="121"/>
      <c r="AQ86" s="121"/>
      <c r="AR86" s="121"/>
      <c r="AS86" s="121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</row>
    <row r="87" customFormat="false" ht="15.75" hidden="false" customHeight="false" outlineLevel="0" collapsed="false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7"/>
      <c r="L87" s="65"/>
      <c r="M87" s="65"/>
      <c r="N87" s="65"/>
      <c r="O87" s="68"/>
      <c r="P87" s="68"/>
      <c r="Q87" s="65"/>
      <c r="R87" s="65"/>
      <c r="S87" s="65"/>
      <c r="T87" s="68"/>
      <c r="U87" s="68"/>
      <c r="V87" s="68"/>
      <c r="W87" s="65"/>
      <c r="X87" s="65"/>
      <c r="Y87" s="65"/>
      <c r="Z87" s="121"/>
      <c r="AA87" s="121"/>
      <c r="AB87" s="122"/>
      <c r="AC87" s="122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</row>
    <row r="88" customFormat="false" ht="15.75" hidden="false" customHeight="false" outlineLevel="0" collapsed="false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7"/>
      <c r="L88" s="65"/>
      <c r="M88" s="65"/>
      <c r="N88" s="65"/>
      <c r="O88" s="68"/>
      <c r="P88" s="68"/>
      <c r="Q88" s="65"/>
      <c r="R88" s="65"/>
      <c r="S88" s="65"/>
      <c r="T88" s="68"/>
      <c r="U88" s="68"/>
      <c r="V88" s="68"/>
      <c r="W88" s="65"/>
      <c r="X88" s="65"/>
      <c r="Y88" s="65"/>
      <c r="Z88" s="121"/>
      <c r="AA88" s="121"/>
      <c r="AB88" s="122"/>
      <c r="AC88" s="122"/>
      <c r="AD88" s="121"/>
      <c r="AE88" s="121"/>
      <c r="AF88" s="121"/>
      <c r="AG88" s="121"/>
      <c r="AH88" s="121"/>
      <c r="AI88" s="121"/>
      <c r="AJ88" s="121"/>
      <c r="AK88" s="121"/>
      <c r="AL88" s="121"/>
      <c r="AM88" s="121"/>
      <c r="AN88" s="121"/>
      <c r="AO88" s="121"/>
      <c r="AP88" s="121"/>
      <c r="AQ88" s="121"/>
      <c r="AR88" s="121"/>
      <c r="AS88" s="121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</row>
    <row r="89" customFormat="false" ht="15.75" hidden="false" customHeight="false" outlineLevel="0" collapsed="false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7"/>
      <c r="L89" s="65"/>
      <c r="M89" s="65"/>
      <c r="N89" s="65"/>
      <c r="O89" s="68"/>
      <c r="P89" s="68"/>
      <c r="Q89" s="65"/>
      <c r="R89" s="65"/>
      <c r="S89" s="65"/>
      <c r="T89" s="68"/>
      <c r="U89" s="68"/>
      <c r="V89" s="68"/>
      <c r="W89" s="65"/>
      <c r="X89" s="65"/>
      <c r="Y89" s="65"/>
      <c r="Z89" s="121"/>
      <c r="AA89" s="121"/>
      <c r="AB89" s="122"/>
      <c r="AC89" s="122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</row>
    <row r="90" customFormat="false" ht="15.75" hidden="false" customHeight="false" outlineLevel="0" collapsed="false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7"/>
      <c r="L90" s="65"/>
      <c r="M90" s="65"/>
      <c r="N90" s="65"/>
      <c r="O90" s="68"/>
      <c r="P90" s="68"/>
      <c r="Q90" s="65"/>
      <c r="R90" s="65"/>
      <c r="S90" s="65"/>
      <c r="T90" s="68"/>
      <c r="U90" s="68"/>
      <c r="V90" s="68"/>
      <c r="W90" s="65"/>
      <c r="X90" s="65"/>
      <c r="Y90" s="65"/>
      <c r="Z90" s="121"/>
      <c r="AA90" s="121"/>
      <c r="AB90" s="122"/>
      <c r="AC90" s="122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  <c r="AO90" s="121"/>
      <c r="AP90" s="121"/>
      <c r="AQ90" s="121"/>
      <c r="AR90" s="121"/>
      <c r="AS90" s="121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</row>
    <row r="91" customFormat="false" ht="15.75" hidden="false" customHeight="false" outlineLevel="0" collapsed="false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7"/>
      <c r="L91" s="65"/>
      <c r="M91" s="65"/>
      <c r="N91" s="65"/>
      <c r="O91" s="68"/>
      <c r="P91" s="68"/>
      <c r="Q91" s="65"/>
      <c r="R91" s="65"/>
      <c r="S91" s="65"/>
      <c r="T91" s="68"/>
      <c r="U91" s="68"/>
      <c r="V91" s="68"/>
      <c r="W91" s="65"/>
      <c r="X91" s="65"/>
      <c r="Y91" s="65"/>
      <c r="Z91" s="121"/>
      <c r="AA91" s="121"/>
      <c r="AB91" s="122"/>
      <c r="AC91" s="122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O91" s="121"/>
      <c r="AP91" s="121"/>
      <c r="AQ91" s="121"/>
      <c r="AR91" s="121"/>
      <c r="AS91" s="121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</row>
    <row r="92" customFormat="false" ht="15.75" hidden="false" customHeight="false" outlineLevel="0" collapsed="false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7"/>
      <c r="L92" s="65"/>
      <c r="M92" s="65"/>
      <c r="N92" s="65"/>
      <c r="O92" s="68"/>
      <c r="P92" s="68"/>
      <c r="Q92" s="65"/>
      <c r="R92" s="65"/>
      <c r="S92" s="65"/>
      <c r="T92" s="68"/>
      <c r="U92" s="68"/>
      <c r="V92" s="68"/>
      <c r="W92" s="65"/>
      <c r="X92" s="65"/>
      <c r="Y92" s="65"/>
      <c r="Z92" s="121"/>
      <c r="AA92" s="121"/>
      <c r="AB92" s="122"/>
      <c r="AC92" s="122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  <c r="AO92" s="121"/>
      <c r="AP92" s="121"/>
      <c r="AQ92" s="121"/>
      <c r="AR92" s="121"/>
      <c r="AS92" s="121"/>
      <c r="AT92" s="65"/>
      <c r="AU92" s="65"/>
      <c r="AV92" s="65"/>
      <c r="AW92" s="65"/>
      <c r="AX92" s="65"/>
      <c r="AY92" s="65"/>
      <c r="AZ92" s="65"/>
      <c r="BA92" s="65"/>
      <c r="BB92" s="65"/>
      <c r="BC92" s="65"/>
      <c r="BD92" s="65"/>
      <c r="BE92" s="65"/>
      <c r="BF92" s="65"/>
      <c r="BG92" s="65"/>
      <c r="BH92" s="65"/>
    </row>
    <row r="93" customFormat="false" ht="15.75" hidden="false" customHeight="false" outlineLevel="0" collapsed="false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7"/>
      <c r="L93" s="65"/>
      <c r="M93" s="65"/>
      <c r="N93" s="65"/>
      <c r="O93" s="68"/>
      <c r="P93" s="68"/>
      <c r="Q93" s="65"/>
      <c r="R93" s="65"/>
      <c r="S93" s="65"/>
      <c r="T93" s="68"/>
      <c r="U93" s="68"/>
      <c r="V93" s="68"/>
      <c r="W93" s="65"/>
      <c r="X93" s="65"/>
      <c r="Y93" s="65"/>
      <c r="Z93" s="121"/>
      <c r="AA93" s="121"/>
      <c r="AB93" s="122"/>
      <c r="AC93" s="122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  <c r="AO93" s="121"/>
      <c r="AP93" s="121"/>
      <c r="AQ93" s="121"/>
      <c r="AR93" s="121"/>
      <c r="AS93" s="121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  <c r="BE93" s="65"/>
      <c r="BF93" s="65"/>
      <c r="BG93" s="65"/>
      <c r="BH93" s="65"/>
    </row>
    <row r="94" customFormat="false" ht="15.75" hidden="false" customHeight="false" outlineLevel="0" collapsed="false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7"/>
      <c r="L94" s="65"/>
      <c r="M94" s="65"/>
      <c r="N94" s="65"/>
      <c r="O94" s="68"/>
      <c r="P94" s="68"/>
      <c r="Q94" s="65"/>
      <c r="R94" s="65"/>
      <c r="S94" s="65"/>
      <c r="T94" s="68"/>
      <c r="U94" s="68"/>
      <c r="V94" s="68"/>
      <c r="W94" s="65"/>
      <c r="X94" s="65"/>
      <c r="Y94" s="65"/>
      <c r="Z94" s="121"/>
      <c r="AA94" s="121"/>
      <c r="AB94" s="122"/>
      <c r="AC94" s="122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1"/>
      <c r="AS94" s="121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</row>
    <row r="95" customFormat="false" ht="15.75" hidden="false" customHeight="false" outlineLevel="0" collapsed="false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7"/>
      <c r="L95" s="65"/>
      <c r="M95" s="65"/>
      <c r="N95" s="65"/>
      <c r="O95" s="68"/>
      <c r="P95" s="68"/>
      <c r="Q95" s="65"/>
      <c r="R95" s="65"/>
      <c r="S95" s="65"/>
      <c r="T95" s="68"/>
      <c r="U95" s="68"/>
      <c r="V95" s="68"/>
      <c r="W95" s="65"/>
      <c r="X95" s="65"/>
      <c r="Y95" s="65"/>
      <c r="Z95" s="121"/>
      <c r="AA95" s="121"/>
      <c r="AB95" s="122"/>
      <c r="AC95" s="122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  <c r="AO95" s="121"/>
      <c r="AP95" s="121"/>
      <c r="AQ95" s="121"/>
      <c r="AR95" s="121"/>
      <c r="AS95" s="121"/>
      <c r="AT95" s="65"/>
      <c r="AU95" s="65"/>
      <c r="AV95" s="65"/>
      <c r="AW95" s="65"/>
      <c r="AX95" s="65"/>
      <c r="AY95" s="65"/>
      <c r="AZ95" s="65"/>
      <c r="BA95" s="65"/>
      <c r="BB95" s="65"/>
      <c r="BC95" s="65"/>
      <c r="BD95" s="65"/>
      <c r="BE95" s="65"/>
      <c r="BF95" s="65"/>
      <c r="BG95" s="65"/>
      <c r="BH95" s="65"/>
    </row>
    <row r="96" customFormat="false" ht="15.75" hidden="false" customHeight="false" outlineLevel="0" collapsed="false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7"/>
      <c r="L96" s="65"/>
      <c r="M96" s="65"/>
      <c r="N96" s="65"/>
      <c r="O96" s="68"/>
      <c r="P96" s="68"/>
      <c r="Q96" s="65"/>
      <c r="R96" s="65"/>
      <c r="S96" s="65"/>
      <c r="T96" s="68"/>
      <c r="U96" s="68"/>
      <c r="V96" s="68"/>
      <c r="W96" s="65"/>
      <c r="X96" s="65"/>
      <c r="Y96" s="65"/>
      <c r="Z96" s="121"/>
      <c r="AA96" s="121"/>
      <c r="AB96" s="122"/>
      <c r="AC96" s="122"/>
      <c r="AD96" s="121"/>
      <c r="AE96" s="121"/>
      <c r="AF96" s="121"/>
      <c r="AG96" s="121"/>
      <c r="AH96" s="121"/>
      <c r="AI96" s="121"/>
      <c r="AJ96" s="121"/>
      <c r="AK96" s="121"/>
      <c r="AL96" s="121"/>
      <c r="AM96" s="121"/>
      <c r="AN96" s="121"/>
      <c r="AO96" s="121"/>
      <c r="AP96" s="121"/>
      <c r="AQ96" s="121"/>
      <c r="AR96" s="121"/>
      <c r="AS96" s="121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</row>
    <row r="97" customFormat="false" ht="15.75" hidden="false" customHeight="false" outlineLevel="0" collapsed="false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7"/>
      <c r="L97" s="65"/>
      <c r="M97" s="65"/>
      <c r="N97" s="65"/>
      <c r="O97" s="68"/>
      <c r="P97" s="68"/>
      <c r="Q97" s="65"/>
      <c r="R97" s="65"/>
      <c r="S97" s="65"/>
      <c r="T97" s="68"/>
      <c r="U97" s="68"/>
      <c r="V97" s="68"/>
      <c r="W97" s="65"/>
      <c r="X97" s="65"/>
      <c r="Y97" s="65"/>
      <c r="Z97" s="121"/>
      <c r="AA97" s="121"/>
      <c r="AB97" s="122"/>
      <c r="AC97" s="122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  <c r="AO97" s="121"/>
      <c r="AP97" s="121"/>
      <c r="AQ97" s="121"/>
      <c r="AR97" s="121"/>
      <c r="AS97" s="121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</row>
    <row r="98" customFormat="false" ht="15.75" hidden="false" customHeight="false" outlineLevel="0" collapsed="false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7"/>
      <c r="L98" s="65"/>
      <c r="M98" s="65"/>
      <c r="N98" s="65"/>
      <c r="O98" s="68"/>
      <c r="P98" s="68"/>
      <c r="Q98" s="65"/>
      <c r="R98" s="65"/>
      <c r="S98" s="65"/>
      <c r="T98" s="68"/>
      <c r="U98" s="68"/>
      <c r="V98" s="68"/>
      <c r="W98" s="65"/>
      <c r="X98" s="65"/>
      <c r="Y98" s="65"/>
      <c r="Z98" s="121"/>
      <c r="AA98" s="121"/>
      <c r="AB98" s="122"/>
      <c r="AC98" s="122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65"/>
      <c r="AU98" s="65"/>
      <c r="AV98" s="65"/>
      <c r="AW98" s="65"/>
      <c r="AX98" s="65"/>
      <c r="AY98" s="65"/>
      <c r="AZ98" s="65"/>
      <c r="BA98" s="65"/>
      <c r="BB98" s="65"/>
      <c r="BC98" s="65"/>
      <c r="BD98" s="65"/>
      <c r="BE98" s="65"/>
      <c r="BF98" s="65"/>
      <c r="BG98" s="65"/>
      <c r="BH98" s="65"/>
    </row>
    <row r="99" customFormat="false" ht="15.75" hidden="false" customHeight="false" outlineLevel="0" collapsed="false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7"/>
      <c r="L99" s="65"/>
      <c r="M99" s="65"/>
      <c r="N99" s="65"/>
      <c r="O99" s="68"/>
      <c r="P99" s="68"/>
      <c r="Q99" s="65"/>
      <c r="R99" s="65"/>
      <c r="S99" s="65"/>
      <c r="T99" s="68"/>
      <c r="U99" s="68"/>
      <c r="V99" s="68"/>
      <c r="W99" s="65"/>
      <c r="X99" s="65"/>
      <c r="Y99" s="65"/>
      <c r="Z99" s="121"/>
      <c r="AA99" s="121"/>
      <c r="AB99" s="122"/>
      <c r="AC99" s="122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  <c r="AO99" s="121"/>
      <c r="AP99" s="121"/>
      <c r="AQ99" s="121"/>
      <c r="AR99" s="121"/>
      <c r="AS99" s="121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  <c r="BE99" s="65"/>
      <c r="BF99" s="65"/>
      <c r="BG99" s="65"/>
      <c r="BH99" s="65"/>
    </row>
    <row r="100" customFormat="false" ht="15.75" hidden="false" customHeight="false" outlineLevel="0" collapsed="false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7"/>
      <c r="L100" s="65"/>
      <c r="M100" s="65"/>
      <c r="N100" s="65"/>
      <c r="O100" s="68"/>
      <c r="P100" s="68"/>
      <c r="Q100" s="65"/>
      <c r="R100" s="65"/>
      <c r="S100" s="65"/>
      <c r="T100" s="68"/>
      <c r="U100" s="68"/>
      <c r="V100" s="68"/>
      <c r="W100" s="65"/>
      <c r="X100" s="65"/>
      <c r="Y100" s="65"/>
      <c r="Z100" s="121"/>
      <c r="AA100" s="121"/>
      <c r="AB100" s="122"/>
      <c r="AC100" s="122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  <c r="AO100" s="121"/>
      <c r="AP100" s="121"/>
      <c r="AQ100" s="121"/>
      <c r="AR100" s="121"/>
      <c r="AS100" s="121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</row>
    <row r="101" customFormat="false" ht="15.75" hidden="false" customHeight="false" outlineLevel="0" collapsed="false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7"/>
      <c r="L101" s="65"/>
      <c r="M101" s="65"/>
      <c r="N101" s="65"/>
      <c r="O101" s="68"/>
      <c r="P101" s="68"/>
      <c r="Q101" s="65"/>
      <c r="R101" s="65"/>
      <c r="S101" s="65"/>
      <c r="T101" s="68"/>
      <c r="U101" s="68"/>
      <c r="V101" s="68"/>
      <c r="W101" s="65"/>
      <c r="X101" s="65"/>
      <c r="Y101" s="65"/>
      <c r="Z101" s="121"/>
      <c r="AA101" s="121"/>
      <c r="AB101" s="122"/>
      <c r="AC101" s="122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  <c r="AO101" s="121"/>
      <c r="AP101" s="121"/>
      <c r="AQ101" s="121"/>
      <c r="AR101" s="121"/>
      <c r="AS101" s="121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  <c r="BE101" s="65"/>
      <c r="BF101" s="65"/>
      <c r="BG101" s="65"/>
      <c r="BH101" s="65"/>
    </row>
    <row r="102" customFormat="false" ht="15.75" hidden="false" customHeight="false" outlineLevel="0" collapsed="false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7"/>
      <c r="L102" s="65"/>
      <c r="M102" s="65"/>
      <c r="N102" s="65"/>
      <c r="O102" s="68"/>
      <c r="P102" s="68"/>
      <c r="Q102" s="65"/>
      <c r="R102" s="65"/>
      <c r="S102" s="65"/>
      <c r="T102" s="68"/>
      <c r="U102" s="68"/>
      <c r="V102" s="68"/>
      <c r="W102" s="65"/>
      <c r="X102" s="65"/>
      <c r="Y102" s="65"/>
      <c r="Z102" s="121"/>
      <c r="AA102" s="121"/>
      <c r="AB102" s="122"/>
      <c r="AC102" s="122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  <c r="AO102" s="121"/>
      <c r="AP102" s="121"/>
      <c r="AQ102" s="121"/>
      <c r="AR102" s="121"/>
      <c r="AS102" s="121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</row>
    <row r="103" customFormat="false" ht="15.75" hidden="false" customHeight="false" outlineLevel="0" collapsed="false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7"/>
      <c r="L103" s="65"/>
      <c r="M103" s="65"/>
      <c r="N103" s="65"/>
      <c r="O103" s="68"/>
      <c r="P103" s="68"/>
      <c r="Q103" s="65"/>
      <c r="R103" s="65"/>
      <c r="S103" s="65"/>
      <c r="T103" s="68"/>
      <c r="U103" s="68"/>
      <c r="V103" s="68"/>
      <c r="W103" s="65"/>
      <c r="X103" s="65"/>
      <c r="Y103" s="65"/>
      <c r="Z103" s="121"/>
      <c r="AA103" s="121"/>
      <c r="AB103" s="122"/>
      <c r="AC103" s="122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/>
      <c r="AR103" s="121"/>
      <c r="AS103" s="121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</row>
    <row r="104" customFormat="false" ht="15.75" hidden="false" customHeight="false" outlineLevel="0" collapsed="false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7"/>
      <c r="L104" s="65"/>
      <c r="M104" s="65"/>
      <c r="N104" s="65"/>
      <c r="O104" s="68"/>
      <c r="P104" s="68"/>
      <c r="Q104" s="65"/>
      <c r="R104" s="65"/>
      <c r="S104" s="65"/>
      <c r="T104" s="68"/>
      <c r="U104" s="68"/>
      <c r="V104" s="68"/>
      <c r="W104" s="65"/>
      <c r="X104" s="65"/>
      <c r="Y104" s="65"/>
      <c r="Z104" s="121"/>
      <c r="AA104" s="121"/>
      <c r="AB104" s="122"/>
      <c r="AC104" s="122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  <c r="AO104" s="121"/>
      <c r="AP104" s="121"/>
      <c r="AQ104" s="121"/>
      <c r="AR104" s="121"/>
      <c r="AS104" s="121"/>
      <c r="AT104" s="65"/>
      <c r="AU104" s="65"/>
      <c r="AV104" s="65"/>
      <c r="AW104" s="65"/>
      <c r="AX104" s="65"/>
      <c r="AY104" s="65"/>
      <c r="AZ104" s="65"/>
      <c r="BA104" s="65"/>
      <c r="BB104" s="65"/>
      <c r="BC104" s="65"/>
      <c r="BD104" s="65"/>
      <c r="BE104" s="65"/>
      <c r="BF104" s="65"/>
      <c r="BG104" s="65"/>
      <c r="BH104" s="65"/>
    </row>
    <row r="105" customFormat="false" ht="15.75" hidden="false" customHeight="false" outlineLevel="0" collapsed="false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7"/>
      <c r="L105" s="65"/>
      <c r="M105" s="65"/>
      <c r="N105" s="65"/>
      <c r="O105" s="68"/>
      <c r="P105" s="68"/>
      <c r="Q105" s="65"/>
      <c r="R105" s="65"/>
      <c r="S105" s="65"/>
      <c r="T105" s="68"/>
      <c r="U105" s="68"/>
      <c r="V105" s="68"/>
      <c r="W105" s="65"/>
      <c r="X105" s="65"/>
      <c r="Y105" s="65"/>
      <c r="Z105" s="121"/>
      <c r="AA105" s="121"/>
      <c r="AB105" s="122"/>
      <c r="AC105" s="122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  <c r="AO105" s="121"/>
      <c r="AP105" s="121"/>
      <c r="AQ105" s="121"/>
      <c r="AR105" s="121"/>
      <c r="AS105" s="121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</row>
    <row r="106" customFormat="false" ht="15.75" hidden="false" customHeight="false" outlineLevel="0" collapsed="false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7"/>
      <c r="L106" s="65"/>
      <c r="M106" s="65"/>
      <c r="N106" s="65"/>
      <c r="O106" s="68"/>
      <c r="P106" s="68"/>
      <c r="Q106" s="65"/>
      <c r="R106" s="65"/>
      <c r="S106" s="65"/>
      <c r="T106" s="68"/>
      <c r="U106" s="68"/>
      <c r="V106" s="68"/>
      <c r="W106" s="65"/>
      <c r="X106" s="65"/>
      <c r="Y106" s="65"/>
      <c r="Z106" s="121"/>
      <c r="AA106" s="121"/>
      <c r="AB106" s="122"/>
      <c r="AC106" s="122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O106" s="121"/>
      <c r="AP106" s="121"/>
      <c r="AQ106" s="121"/>
      <c r="AR106" s="121"/>
      <c r="AS106" s="121"/>
      <c r="AT106" s="65"/>
      <c r="AU106" s="65"/>
      <c r="AV106" s="65"/>
      <c r="AW106" s="65"/>
      <c r="AX106" s="65"/>
      <c r="AY106" s="65"/>
      <c r="AZ106" s="65"/>
      <c r="BA106" s="65"/>
      <c r="BB106" s="65"/>
      <c r="BC106" s="65"/>
      <c r="BD106" s="65"/>
      <c r="BE106" s="65"/>
      <c r="BF106" s="65"/>
      <c r="BG106" s="65"/>
      <c r="BH106" s="65"/>
    </row>
    <row r="107" customFormat="false" ht="15.75" hidden="false" customHeight="false" outlineLevel="0" collapsed="false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7"/>
      <c r="L107" s="65"/>
      <c r="M107" s="65"/>
      <c r="N107" s="65"/>
      <c r="O107" s="68"/>
      <c r="P107" s="68"/>
      <c r="Q107" s="65"/>
      <c r="R107" s="65"/>
      <c r="S107" s="65"/>
      <c r="T107" s="68"/>
      <c r="U107" s="68"/>
      <c r="V107" s="68"/>
      <c r="W107" s="65"/>
      <c r="X107" s="65"/>
      <c r="Y107" s="65"/>
      <c r="Z107" s="121"/>
      <c r="AA107" s="121"/>
      <c r="AB107" s="122"/>
      <c r="AC107" s="122"/>
      <c r="AD107" s="121"/>
      <c r="AE107" s="121"/>
      <c r="AF107" s="121"/>
      <c r="AG107" s="121"/>
      <c r="AH107" s="121"/>
      <c r="AI107" s="121"/>
      <c r="AJ107" s="121"/>
      <c r="AK107" s="121"/>
      <c r="AL107" s="121"/>
      <c r="AM107" s="121"/>
      <c r="AN107" s="121"/>
      <c r="AO107" s="121"/>
      <c r="AP107" s="121"/>
      <c r="AQ107" s="121"/>
      <c r="AR107" s="121"/>
      <c r="AS107" s="121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</row>
    <row r="108" customFormat="false" ht="15.75" hidden="false" customHeight="false" outlineLevel="0" collapsed="false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7"/>
      <c r="L108" s="65"/>
      <c r="M108" s="65"/>
      <c r="N108" s="65"/>
      <c r="O108" s="68"/>
      <c r="P108" s="68"/>
      <c r="Q108" s="65"/>
      <c r="R108" s="65"/>
      <c r="S108" s="65"/>
      <c r="T108" s="68"/>
      <c r="U108" s="68"/>
      <c r="V108" s="68"/>
      <c r="W108" s="65"/>
      <c r="X108" s="65"/>
      <c r="Y108" s="65"/>
      <c r="Z108" s="121"/>
      <c r="AA108" s="121"/>
      <c r="AB108" s="122"/>
      <c r="AC108" s="122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</row>
    <row r="109" customFormat="false" ht="15.75" hidden="false" customHeight="false" outlineLevel="0" collapsed="false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7"/>
      <c r="L109" s="65"/>
      <c r="M109" s="65"/>
      <c r="N109" s="65"/>
      <c r="O109" s="68"/>
      <c r="P109" s="68"/>
      <c r="Q109" s="65"/>
      <c r="R109" s="65"/>
      <c r="S109" s="65"/>
      <c r="T109" s="68"/>
      <c r="U109" s="68"/>
      <c r="V109" s="68"/>
      <c r="W109" s="65"/>
      <c r="X109" s="65"/>
      <c r="Y109" s="65"/>
      <c r="Z109" s="121"/>
      <c r="AA109" s="121"/>
      <c r="AB109" s="122"/>
      <c r="AC109" s="122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  <c r="AO109" s="121"/>
      <c r="AP109" s="121"/>
      <c r="AQ109" s="121"/>
      <c r="AR109" s="121"/>
      <c r="AS109" s="121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</row>
    <row r="110" customFormat="false" ht="15.75" hidden="false" customHeight="false" outlineLevel="0" collapsed="false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7"/>
      <c r="L110" s="65"/>
      <c r="M110" s="65"/>
      <c r="N110" s="65"/>
      <c r="O110" s="68"/>
      <c r="P110" s="68"/>
      <c r="Q110" s="65"/>
      <c r="R110" s="65"/>
      <c r="S110" s="65"/>
      <c r="T110" s="68"/>
      <c r="U110" s="68"/>
      <c r="V110" s="68"/>
      <c r="W110" s="65"/>
      <c r="X110" s="65"/>
      <c r="Y110" s="65"/>
      <c r="Z110" s="121"/>
      <c r="AA110" s="121"/>
      <c r="AB110" s="122"/>
      <c r="AC110" s="122"/>
      <c r="AD110" s="121"/>
      <c r="AE110" s="121"/>
      <c r="AF110" s="121"/>
      <c r="AG110" s="121"/>
      <c r="AH110" s="121"/>
      <c r="AI110" s="121"/>
      <c r="AJ110" s="121"/>
      <c r="AK110" s="121"/>
      <c r="AL110" s="121"/>
      <c r="AM110" s="121"/>
      <c r="AN110" s="121"/>
      <c r="AO110" s="121"/>
      <c r="AP110" s="121"/>
      <c r="AQ110" s="121"/>
      <c r="AR110" s="121"/>
      <c r="AS110" s="121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</row>
    <row r="111" customFormat="false" ht="15.75" hidden="false" customHeight="false" outlineLevel="0" collapsed="false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7"/>
      <c r="L111" s="65"/>
      <c r="M111" s="65"/>
      <c r="N111" s="65"/>
      <c r="O111" s="68"/>
      <c r="P111" s="68"/>
      <c r="Q111" s="65"/>
      <c r="R111" s="65"/>
      <c r="S111" s="65"/>
      <c r="T111" s="68"/>
      <c r="U111" s="68"/>
      <c r="V111" s="68"/>
      <c r="W111" s="65"/>
      <c r="X111" s="65"/>
      <c r="Y111" s="65"/>
      <c r="Z111" s="121"/>
      <c r="AA111" s="121"/>
      <c r="AB111" s="122"/>
      <c r="AC111" s="122"/>
      <c r="AD111" s="121"/>
      <c r="AE111" s="121"/>
      <c r="AF111" s="121"/>
      <c r="AG111" s="121"/>
      <c r="AH111" s="121"/>
      <c r="AI111" s="121"/>
      <c r="AJ111" s="121"/>
      <c r="AK111" s="121"/>
      <c r="AL111" s="121"/>
      <c r="AM111" s="121"/>
      <c r="AN111" s="121"/>
      <c r="AO111" s="121"/>
      <c r="AP111" s="121"/>
      <c r="AQ111" s="121"/>
      <c r="AR111" s="121"/>
      <c r="AS111" s="121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</row>
    <row r="112" customFormat="false" ht="15.75" hidden="false" customHeight="false" outlineLevel="0" collapsed="false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7"/>
      <c r="L112" s="65"/>
      <c r="M112" s="65"/>
      <c r="N112" s="65"/>
      <c r="O112" s="68"/>
      <c r="P112" s="68"/>
      <c r="Q112" s="65"/>
      <c r="R112" s="65"/>
      <c r="S112" s="65"/>
      <c r="T112" s="68"/>
      <c r="U112" s="68"/>
      <c r="V112" s="68"/>
      <c r="W112" s="65"/>
      <c r="X112" s="65"/>
      <c r="Y112" s="65"/>
      <c r="Z112" s="121"/>
      <c r="AA112" s="121"/>
      <c r="AB112" s="122"/>
      <c r="AC112" s="122"/>
      <c r="AD112" s="121"/>
      <c r="AE112" s="121"/>
      <c r="AF112" s="121"/>
      <c r="AG112" s="121"/>
      <c r="AH112" s="121"/>
      <c r="AI112" s="121"/>
      <c r="AJ112" s="121"/>
      <c r="AK112" s="121"/>
      <c r="AL112" s="121"/>
      <c r="AM112" s="121"/>
      <c r="AN112" s="121"/>
      <c r="AO112" s="121"/>
      <c r="AP112" s="121"/>
      <c r="AQ112" s="121"/>
      <c r="AR112" s="121"/>
      <c r="AS112" s="121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</row>
    <row r="113" customFormat="false" ht="15.75" hidden="false" customHeight="false" outlineLevel="0" collapsed="false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7"/>
      <c r="L113" s="65"/>
      <c r="M113" s="65"/>
      <c r="N113" s="65"/>
      <c r="O113" s="68"/>
      <c r="P113" s="68"/>
      <c r="Q113" s="65"/>
      <c r="R113" s="65"/>
      <c r="S113" s="65"/>
      <c r="T113" s="68"/>
      <c r="U113" s="68"/>
      <c r="V113" s="68"/>
      <c r="W113" s="65"/>
      <c r="X113" s="65"/>
      <c r="Y113" s="65"/>
      <c r="Z113" s="121"/>
      <c r="AA113" s="121"/>
      <c r="AB113" s="122"/>
      <c r="AC113" s="122"/>
      <c r="AD113" s="121"/>
      <c r="AE113" s="121"/>
      <c r="AF113" s="121"/>
      <c r="AG113" s="121"/>
      <c r="AH113" s="121"/>
      <c r="AI113" s="121"/>
      <c r="AJ113" s="121"/>
      <c r="AK113" s="121"/>
      <c r="AL113" s="121"/>
      <c r="AM113" s="121"/>
      <c r="AN113" s="121"/>
      <c r="AO113" s="121"/>
      <c r="AP113" s="121"/>
      <c r="AQ113" s="121"/>
      <c r="AR113" s="121"/>
      <c r="AS113" s="121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  <c r="BE113" s="65"/>
      <c r="BF113" s="65"/>
      <c r="BG113" s="65"/>
      <c r="BH113" s="65"/>
    </row>
    <row r="114" customFormat="false" ht="15.75" hidden="false" customHeight="false" outlineLevel="0" collapsed="false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7"/>
      <c r="L114" s="65"/>
      <c r="M114" s="65"/>
      <c r="N114" s="65"/>
      <c r="O114" s="68"/>
      <c r="P114" s="68"/>
      <c r="Q114" s="65"/>
      <c r="R114" s="65"/>
      <c r="S114" s="65"/>
      <c r="T114" s="68"/>
      <c r="U114" s="68"/>
      <c r="V114" s="68"/>
      <c r="W114" s="65"/>
      <c r="X114" s="65"/>
      <c r="Y114" s="65"/>
      <c r="Z114" s="121"/>
      <c r="AA114" s="121"/>
      <c r="AB114" s="122"/>
      <c r="AC114" s="122"/>
      <c r="AD114" s="121"/>
      <c r="AE114" s="121"/>
      <c r="AF114" s="121"/>
      <c r="AG114" s="121"/>
      <c r="AH114" s="121"/>
      <c r="AI114" s="121"/>
      <c r="AJ114" s="121"/>
      <c r="AK114" s="121"/>
      <c r="AL114" s="121"/>
      <c r="AM114" s="121"/>
      <c r="AN114" s="121"/>
      <c r="AO114" s="121"/>
      <c r="AP114" s="121"/>
      <c r="AQ114" s="121"/>
      <c r="AR114" s="121"/>
      <c r="AS114" s="121"/>
      <c r="AT114" s="65"/>
      <c r="AU114" s="65"/>
      <c r="AV114" s="65"/>
      <c r="AW114" s="65"/>
      <c r="AX114" s="65"/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</row>
    <row r="115" customFormat="false" ht="15.75" hidden="false" customHeight="false" outlineLevel="0" collapsed="false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7"/>
      <c r="L115" s="65"/>
      <c r="M115" s="65"/>
      <c r="N115" s="65"/>
      <c r="O115" s="68"/>
      <c r="P115" s="68"/>
      <c r="Q115" s="65"/>
      <c r="R115" s="65"/>
      <c r="S115" s="65"/>
      <c r="T115" s="68"/>
      <c r="U115" s="68"/>
      <c r="V115" s="68"/>
      <c r="W115" s="65"/>
      <c r="X115" s="65"/>
      <c r="Y115" s="65"/>
      <c r="Z115" s="121"/>
      <c r="AA115" s="121"/>
      <c r="AB115" s="122"/>
      <c r="AC115" s="122"/>
      <c r="AD115" s="121"/>
      <c r="AE115" s="121"/>
      <c r="AF115" s="121"/>
      <c r="AG115" s="121"/>
      <c r="AH115" s="121"/>
      <c r="AI115" s="121"/>
      <c r="AJ115" s="121"/>
      <c r="AK115" s="121"/>
      <c r="AL115" s="121"/>
      <c r="AM115" s="121"/>
      <c r="AN115" s="121"/>
      <c r="AO115" s="121"/>
      <c r="AP115" s="121"/>
      <c r="AQ115" s="121"/>
      <c r="AR115" s="121"/>
      <c r="AS115" s="121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</row>
    <row r="116" customFormat="false" ht="15.75" hidden="false" customHeight="false" outlineLevel="0" collapsed="false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7"/>
      <c r="L116" s="65"/>
      <c r="M116" s="65"/>
      <c r="N116" s="65"/>
      <c r="O116" s="68"/>
      <c r="P116" s="68"/>
      <c r="Q116" s="65"/>
      <c r="R116" s="65"/>
      <c r="S116" s="65"/>
      <c r="T116" s="68"/>
      <c r="U116" s="68"/>
      <c r="V116" s="68"/>
      <c r="W116" s="65"/>
      <c r="X116" s="65"/>
      <c r="Y116" s="65"/>
      <c r="Z116" s="121"/>
      <c r="AA116" s="121"/>
      <c r="AB116" s="122"/>
      <c r="AC116" s="122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  <c r="AO116" s="121"/>
      <c r="AP116" s="121"/>
      <c r="AQ116" s="121"/>
      <c r="AR116" s="121"/>
      <c r="AS116" s="121"/>
      <c r="AT116" s="65"/>
      <c r="AU116" s="65"/>
      <c r="AV116" s="65"/>
      <c r="AW116" s="65"/>
      <c r="AX116" s="65"/>
      <c r="AY116" s="65"/>
      <c r="AZ116" s="65"/>
      <c r="BA116" s="65"/>
      <c r="BB116" s="65"/>
      <c r="BC116" s="65"/>
      <c r="BD116" s="65"/>
      <c r="BE116" s="65"/>
      <c r="BF116" s="65"/>
      <c r="BG116" s="65"/>
      <c r="BH116" s="65"/>
    </row>
    <row r="117" customFormat="false" ht="15.75" hidden="false" customHeight="false" outlineLevel="0" collapsed="false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7"/>
      <c r="L117" s="65"/>
      <c r="M117" s="65"/>
      <c r="N117" s="65"/>
      <c r="O117" s="68"/>
      <c r="P117" s="68"/>
      <c r="Q117" s="65"/>
      <c r="R117" s="65"/>
      <c r="S117" s="65"/>
      <c r="T117" s="68"/>
      <c r="U117" s="68"/>
      <c r="V117" s="68"/>
      <c r="W117" s="65"/>
      <c r="X117" s="65"/>
      <c r="Y117" s="65"/>
      <c r="Z117" s="121"/>
      <c r="AA117" s="121"/>
      <c r="AB117" s="122"/>
      <c r="AC117" s="122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  <c r="AO117" s="121"/>
      <c r="AP117" s="121"/>
      <c r="AQ117" s="121"/>
      <c r="AR117" s="121"/>
      <c r="AS117" s="121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</row>
    <row r="118" customFormat="false" ht="15.75" hidden="false" customHeight="false" outlineLevel="0" collapsed="false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7"/>
      <c r="L118" s="65"/>
      <c r="M118" s="65"/>
      <c r="N118" s="65"/>
      <c r="O118" s="68"/>
      <c r="P118" s="68"/>
      <c r="Q118" s="65"/>
      <c r="R118" s="65"/>
      <c r="S118" s="65"/>
      <c r="T118" s="68"/>
      <c r="U118" s="68"/>
      <c r="V118" s="68"/>
      <c r="W118" s="65"/>
      <c r="X118" s="65"/>
      <c r="Y118" s="65"/>
      <c r="Z118" s="121"/>
      <c r="AA118" s="121"/>
      <c r="AB118" s="122"/>
      <c r="AC118" s="122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65"/>
      <c r="AU118" s="65"/>
      <c r="AV118" s="65"/>
      <c r="AW118" s="65"/>
      <c r="AX118" s="65"/>
      <c r="AY118" s="65"/>
      <c r="AZ118" s="65"/>
      <c r="BA118" s="65"/>
      <c r="BB118" s="65"/>
      <c r="BC118" s="65"/>
      <c r="BD118" s="65"/>
      <c r="BE118" s="65"/>
      <c r="BF118" s="65"/>
      <c r="BG118" s="65"/>
      <c r="BH118" s="65"/>
    </row>
    <row r="119" customFormat="false" ht="15.75" hidden="false" customHeight="false" outlineLevel="0" collapsed="false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7"/>
      <c r="L119" s="65"/>
      <c r="M119" s="65"/>
      <c r="N119" s="65"/>
      <c r="O119" s="68"/>
      <c r="P119" s="68"/>
      <c r="Q119" s="65"/>
      <c r="R119" s="65"/>
      <c r="S119" s="65"/>
      <c r="T119" s="68"/>
      <c r="U119" s="68"/>
      <c r="V119" s="68"/>
      <c r="W119" s="65"/>
      <c r="X119" s="65"/>
      <c r="Y119" s="65"/>
      <c r="Z119" s="121"/>
      <c r="AA119" s="121"/>
      <c r="AB119" s="122"/>
      <c r="AC119" s="122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  <c r="AO119" s="121"/>
      <c r="AP119" s="121"/>
      <c r="AQ119" s="121"/>
      <c r="AR119" s="121"/>
      <c r="AS119" s="121"/>
      <c r="AT119" s="65"/>
      <c r="AU119" s="65"/>
      <c r="AV119" s="65"/>
      <c r="AW119" s="65"/>
      <c r="AX119" s="65"/>
      <c r="AY119" s="65"/>
      <c r="AZ119" s="65"/>
      <c r="BA119" s="65"/>
      <c r="BB119" s="65"/>
      <c r="BC119" s="65"/>
      <c r="BD119" s="65"/>
      <c r="BE119" s="65"/>
      <c r="BF119" s="65"/>
      <c r="BG119" s="65"/>
      <c r="BH119" s="65"/>
    </row>
    <row r="120" customFormat="false" ht="15.75" hidden="false" customHeight="false" outlineLevel="0" collapsed="false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7"/>
      <c r="L120" s="65"/>
      <c r="M120" s="65"/>
      <c r="N120" s="65"/>
      <c r="O120" s="68"/>
      <c r="P120" s="68"/>
      <c r="Q120" s="65"/>
      <c r="R120" s="65"/>
      <c r="S120" s="65"/>
      <c r="T120" s="68"/>
      <c r="U120" s="68"/>
      <c r="V120" s="68"/>
      <c r="W120" s="65"/>
      <c r="X120" s="65"/>
      <c r="Y120" s="65"/>
      <c r="Z120" s="121"/>
      <c r="AA120" s="121"/>
      <c r="AB120" s="122"/>
      <c r="AC120" s="122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  <c r="AO120" s="121"/>
      <c r="AP120" s="121"/>
      <c r="AQ120" s="121"/>
      <c r="AR120" s="121"/>
      <c r="AS120" s="121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</row>
    <row r="121" customFormat="false" ht="15.75" hidden="false" customHeight="false" outlineLevel="0" collapsed="false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7"/>
      <c r="L121" s="65"/>
      <c r="M121" s="65"/>
      <c r="N121" s="65"/>
      <c r="O121" s="68"/>
      <c r="P121" s="68"/>
      <c r="Q121" s="65"/>
      <c r="R121" s="65"/>
      <c r="S121" s="65"/>
      <c r="T121" s="68"/>
      <c r="U121" s="68"/>
      <c r="V121" s="68"/>
      <c r="W121" s="65"/>
      <c r="X121" s="65"/>
      <c r="Y121" s="65"/>
      <c r="Z121" s="121"/>
      <c r="AA121" s="121"/>
      <c r="AB121" s="122"/>
      <c r="AC121" s="122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  <c r="AO121" s="121"/>
      <c r="AP121" s="121"/>
      <c r="AQ121" s="121"/>
      <c r="AR121" s="121"/>
      <c r="AS121" s="121"/>
      <c r="AT121" s="65"/>
      <c r="AU121" s="65"/>
      <c r="AV121" s="65"/>
      <c r="AW121" s="65"/>
      <c r="AX121" s="65"/>
      <c r="AY121" s="65"/>
      <c r="AZ121" s="65"/>
      <c r="BA121" s="65"/>
      <c r="BB121" s="65"/>
      <c r="BC121" s="65"/>
      <c r="BD121" s="65"/>
      <c r="BE121" s="65"/>
      <c r="BF121" s="65"/>
      <c r="BG121" s="65"/>
      <c r="BH121" s="65"/>
    </row>
    <row r="122" customFormat="false" ht="15.75" hidden="false" customHeight="false" outlineLevel="0" collapsed="false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7"/>
      <c r="L122" s="65"/>
      <c r="M122" s="65"/>
      <c r="N122" s="65"/>
      <c r="O122" s="68"/>
      <c r="P122" s="68"/>
      <c r="Q122" s="65"/>
      <c r="R122" s="65"/>
      <c r="S122" s="65"/>
      <c r="T122" s="68"/>
      <c r="U122" s="68"/>
      <c r="V122" s="68"/>
      <c r="W122" s="65"/>
      <c r="X122" s="65"/>
      <c r="Y122" s="65"/>
      <c r="Z122" s="121"/>
      <c r="AA122" s="121"/>
      <c r="AB122" s="122"/>
      <c r="AC122" s="122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  <c r="AO122" s="121"/>
      <c r="AP122" s="121"/>
      <c r="AQ122" s="121"/>
      <c r="AR122" s="121"/>
      <c r="AS122" s="121"/>
      <c r="AT122" s="65"/>
      <c r="AU122" s="65"/>
      <c r="AV122" s="65"/>
      <c r="AW122" s="65"/>
      <c r="AX122" s="65"/>
      <c r="AY122" s="65"/>
      <c r="AZ122" s="65"/>
      <c r="BA122" s="65"/>
      <c r="BB122" s="65"/>
      <c r="BC122" s="65"/>
      <c r="BD122" s="65"/>
      <c r="BE122" s="65"/>
      <c r="BF122" s="65"/>
      <c r="BG122" s="65"/>
      <c r="BH122" s="65"/>
    </row>
    <row r="123" customFormat="false" ht="15.75" hidden="false" customHeight="false" outlineLevel="0" collapsed="false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7"/>
      <c r="L123" s="65"/>
      <c r="M123" s="65"/>
      <c r="N123" s="65"/>
      <c r="O123" s="68"/>
      <c r="P123" s="68"/>
      <c r="Q123" s="65"/>
      <c r="R123" s="65"/>
      <c r="S123" s="65"/>
      <c r="T123" s="68"/>
      <c r="U123" s="68"/>
      <c r="V123" s="68"/>
      <c r="W123" s="65"/>
      <c r="X123" s="65"/>
      <c r="Y123" s="65"/>
      <c r="Z123" s="121"/>
      <c r="AA123" s="121"/>
      <c r="AB123" s="122"/>
      <c r="AC123" s="122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  <c r="AN123" s="121"/>
      <c r="AO123" s="121"/>
      <c r="AP123" s="121"/>
      <c r="AQ123" s="121"/>
      <c r="AR123" s="121"/>
      <c r="AS123" s="121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  <c r="BE123" s="65"/>
      <c r="BF123" s="65"/>
      <c r="BG123" s="65"/>
      <c r="BH123" s="65"/>
    </row>
    <row r="124" customFormat="false" ht="15.75" hidden="false" customHeight="false" outlineLevel="0" collapsed="false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7"/>
      <c r="L124" s="65"/>
      <c r="M124" s="65"/>
      <c r="N124" s="65"/>
      <c r="O124" s="68"/>
      <c r="P124" s="68"/>
      <c r="Q124" s="65"/>
      <c r="R124" s="65"/>
      <c r="S124" s="65"/>
      <c r="T124" s="68"/>
      <c r="U124" s="68"/>
      <c r="V124" s="68"/>
      <c r="W124" s="65"/>
      <c r="X124" s="65"/>
      <c r="Y124" s="65"/>
      <c r="Z124" s="121"/>
      <c r="AA124" s="121"/>
      <c r="AB124" s="122"/>
      <c r="AC124" s="122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  <c r="AO124" s="121"/>
      <c r="AP124" s="121"/>
      <c r="AQ124" s="121"/>
      <c r="AR124" s="121"/>
      <c r="AS124" s="121"/>
      <c r="AT124" s="65"/>
      <c r="AU124" s="65"/>
      <c r="AV124" s="65"/>
      <c r="AW124" s="65"/>
      <c r="AX124" s="65"/>
      <c r="AY124" s="65"/>
      <c r="AZ124" s="65"/>
      <c r="BA124" s="65"/>
      <c r="BB124" s="65"/>
      <c r="BC124" s="65"/>
      <c r="BD124" s="65"/>
      <c r="BE124" s="65"/>
      <c r="BF124" s="65"/>
      <c r="BG124" s="65"/>
      <c r="BH124" s="65"/>
    </row>
    <row r="125" customFormat="false" ht="15.75" hidden="false" customHeight="false" outlineLevel="0" collapsed="false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7"/>
      <c r="L125" s="65"/>
      <c r="M125" s="65"/>
      <c r="N125" s="65"/>
      <c r="O125" s="68"/>
      <c r="P125" s="68"/>
      <c r="Q125" s="65"/>
      <c r="R125" s="65"/>
      <c r="S125" s="65"/>
      <c r="T125" s="68"/>
      <c r="U125" s="68"/>
      <c r="V125" s="68"/>
      <c r="W125" s="65"/>
      <c r="X125" s="65"/>
      <c r="Y125" s="65"/>
      <c r="Z125" s="121"/>
      <c r="AA125" s="121"/>
      <c r="AB125" s="122"/>
      <c r="AC125" s="122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  <c r="AN125" s="121"/>
      <c r="AO125" s="121"/>
      <c r="AP125" s="121"/>
      <c r="AQ125" s="121"/>
      <c r="AR125" s="121"/>
      <c r="AS125" s="121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  <c r="BE125" s="65"/>
      <c r="BF125" s="65"/>
      <c r="BG125" s="65"/>
      <c r="BH125" s="65"/>
    </row>
    <row r="126" customFormat="false" ht="15.75" hidden="false" customHeight="false" outlineLevel="0" collapsed="false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7"/>
      <c r="L126" s="65"/>
      <c r="M126" s="65"/>
      <c r="N126" s="65"/>
      <c r="O126" s="68"/>
      <c r="P126" s="68"/>
      <c r="Q126" s="65"/>
      <c r="R126" s="65"/>
      <c r="S126" s="65"/>
      <c r="T126" s="68"/>
      <c r="U126" s="68"/>
      <c r="V126" s="68"/>
      <c r="W126" s="65"/>
      <c r="X126" s="65"/>
      <c r="Y126" s="65"/>
      <c r="Z126" s="121"/>
      <c r="AA126" s="121"/>
      <c r="AB126" s="122"/>
      <c r="AC126" s="122"/>
      <c r="AD126" s="121"/>
      <c r="AE126" s="121"/>
      <c r="AF126" s="121"/>
      <c r="AG126" s="121"/>
      <c r="AH126" s="121"/>
      <c r="AI126" s="121"/>
      <c r="AJ126" s="121"/>
      <c r="AK126" s="121"/>
      <c r="AL126" s="121"/>
      <c r="AM126" s="121"/>
      <c r="AN126" s="121"/>
      <c r="AO126" s="121"/>
      <c r="AP126" s="121"/>
      <c r="AQ126" s="121"/>
      <c r="AR126" s="121"/>
      <c r="AS126" s="121"/>
      <c r="AT126" s="65"/>
      <c r="AU126" s="65"/>
      <c r="AV126" s="65"/>
      <c r="AW126" s="65"/>
      <c r="AX126" s="65"/>
      <c r="AY126" s="65"/>
      <c r="AZ126" s="65"/>
      <c r="BA126" s="65"/>
      <c r="BB126" s="65"/>
      <c r="BC126" s="65"/>
      <c r="BD126" s="65"/>
      <c r="BE126" s="65"/>
      <c r="BF126" s="65"/>
      <c r="BG126" s="65"/>
      <c r="BH126" s="65"/>
    </row>
    <row r="127" customFormat="false" ht="15.75" hidden="false" customHeight="false" outlineLevel="0" collapsed="false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7"/>
      <c r="L127" s="65"/>
      <c r="M127" s="65"/>
      <c r="N127" s="65"/>
      <c r="O127" s="68"/>
      <c r="P127" s="68"/>
      <c r="Q127" s="65"/>
      <c r="R127" s="65"/>
      <c r="S127" s="65"/>
      <c r="T127" s="68"/>
      <c r="U127" s="68"/>
      <c r="V127" s="68"/>
      <c r="W127" s="65"/>
      <c r="X127" s="65"/>
      <c r="Y127" s="65"/>
      <c r="Z127" s="121"/>
      <c r="AA127" s="121"/>
      <c r="AB127" s="122"/>
      <c r="AC127" s="122"/>
      <c r="AD127" s="121"/>
      <c r="AE127" s="121"/>
      <c r="AF127" s="121"/>
      <c r="AG127" s="121"/>
      <c r="AH127" s="121"/>
      <c r="AI127" s="121"/>
      <c r="AJ127" s="121"/>
      <c r="AK127" s="121"/>
      <c r="AL127" s="121"/>
      <c r="AM127" s="121"/>
      <c r="AN127" s="121"/>
      <c r="AO127" s="121"/>
      <c r="AP127" s="121"/>
      <c r="AQ127" s="121"/>
      <c r="AR127" s="121"/>
      <c r="AS127" s="121"/>
      <c r="AT127" s="65"/>
      <c r="AU127" s="65"/>
      <c r="AV127" s="65"/>
      <c r="AW127" s="65"/>
      <c r="AX127" s="65"/>
      <c r="AY127" s="65"/>
      <c r="AZ127" s="65"/>
      <c r="BA127" s="65"/>
      <c r="BB127" s="65"/>
      <c r="BC127" s="65"/>
      <c r="BD127" s="65"/>
      <c r="BE127" s="65"/>
      <c r="BF127" s="65"/>
      <c r="BG127" s="65"/>
      <c r="BH127" s="65"/>
    </row>
    <row r="128" customFormat="false" ht="15.75" hidden="false" customHeight="false" outlineLevel="0" collapsed="false">
      <c r="A128" s="124" t="s">
        <v>112</v>
      </c>
      <c r="B128" s="65"/>
      <c r="C128" s="65"/>
      <c r="D128" s="65"/>
      <c r="E128" s="65"/>
      <c r="F128" s="65"/>
      <c r="G128" s="65"/>
      <c r="H128" s="65"/>
      <c r="I128" s="65"/>
      <c r="J128" s="65"/>
      <c r="K128" s="67"/>
      <c r="L128" s="65"/>
      <c r="M128" s="65"/>
      <c r="N128" s="65"/>
      <c r="O128" s="68"/>
      <c r="P128" s="68"/>
      <c r="Q128" s="65"/>
      <c r="R128" s="65"/>
      <c r="S128" s="65"/>
      <c r="T128" s="68"/>
      <c r="U128" s="68"/>
      <c r="V128" s="68"/>
      <c r="W128" s="65"/>
      <c r="X128" s="65"/>
      <c r="Y128" s="65"/>
      <c r="Z128" s="121"/>
      <c r="AA128" s="121"/>
      <c r="AB128" s="122"/>
      <c r="AC128" s="122"/>
      <c r="AD128" s="121"/>
      <c r="AE128" s="121"/>
      <c r="AF128" s="121"/>
      <c r="AG128" s="121"/>
      <c r="AH128" s="121"/>
      <c r="AI128" s="121"/>
      <c r="AJ128" s="121"/>
      <c r="AK128" s="121"/>
      <c r="AL128" s="121"/>
      <c r="AM128" s="121"/>
      <c r="AN128" s="121"/>
      <c r="AO128" s="121"/>
      <c r="AP128" s="121"/>
      <c r="AQ128" s="121"/>
      <c r="AR128" s="121"/>
      <c r="AS128" s="121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</row>
    <row r="129" customFormat="false" ht="15.75" hidden="false" customHeight="false" outlineLevel="0" collapsed="false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7"/>
      <c r="L129" s="65"/>
      <c r="M129" s="65"/>
      <c r="N129" s="65"/>
      <c r="O129" s="68"/>
      <c r="P129" s="68"/>
      <c r="Q129" s="65"/>
      <c r="R129" s="65"/>
      <c r="S129" s="65"/>
      <c r="T129" s="68"/>
      <c r="U129" s="68"/>
      <c r="V129" s="68"/>
      <c r="W129" s="65"/>
      <c r="X129" s="65"/>
      <c r="Y129" s="65"/>
      <c r="Z129" s="121"/>
      <c r="AA129" s="121"/>
      <c r="AB129" s="122"/>
      <c r="AC129" s="122"/>
      <c r="AD129" s="121"/>
      <c r="AE129" s="121"/>
      <c r="AF129" s="121"/>
      <c r="AG129" s="121"/>
      <c r="AH129" s="121"/>
      <c r="AI129" s="121"/>
      <c r="AJ129" s="121"/>
      <c r="AK129" s="121"/>
      <c r="AL129" s="121"/>
      <c r="AM129" s="121"/>
      <c r="AN129" s="121"/>
      <c r="AO129" s="121"/>
      <c r="AP129" s="121"/>
      <c r="AQ129" s="121"/>
      <c r="AR129" s="121"/>
      <c r="AS129" s="121"/>
      <c r="AT129" s="65"/>
      <c r="AU129" s="65"/>
      <c r="AV129" s="65"/>
      <c r="AW129" s="65"/>
      <c r="AX129" s="65"/>
      <c r="AY129" s="65"/>
      <c r="AZ129" s="65"/>
      <c r="BA129" s="65"/>
      <c r="BB129" s="65"/>
      <c r="BC129" s="65"/>
      <c r="BD129" s="65"/>
      <c r="BE129" s="65"/>
      <c r="BF129" s="65"/>
      <c r="BG129" s="65"/>
      <c r="BH129" s="65"/>
    </row>
    <row r="130" customFormat="false" ht="15.75" hidden="false" customHeight="false" outlineLevel="0" collapsed="false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7"/>
      <c r="L130" s="65"/>
      <c r="M130" s="65"/>
      <c r="N130" s="65"/>
      <c r="O130" s="68"/>
      <c r="P130" s="68"/>
      <c r="Q130" s="65"/>
      <c r="R130" s="65"/>
      <c r="S130" s="65"/>
      <c r="T130" s="68"/>
      <c r="U130" s="68"/>
      <c r="V130" s="68"/>
      <c r="W130" s="65"/>
      <c r="X130" s="65"/>
      <c r="Y130" s="65"/>
      <c r="Z130" s="121"/>
      <c r="AA130" s="121"/>
      <c r="AB130" s="122"/>
      <c r="AC130" s="122"/>
      <c r="AD130" s="121"/>
      <c r="AE130" s="121"/>
      <c r="AF130" s="121"/>
      <c r="AG130" s="121"/>
      <c r="AH130" s="121"/>
      <c r="AI130" s="121"/>
      <c r="AJ130" s="121"/>
      <c r="AK130" s="121"/>
      <c r="AL130" s="121"/>
      <c r="AM130" s="121"/>
      <c r="AN130" s="121"/>
      <c r="AO130" s="121"/>
      <c r="AP130" s="121"/>
      <c r="AQ130" s="121"/>
      <c r="AR130" s="121"/>
      <c r="AS130" s="121"/>
      <c r="AT130" s="65"/>
      <c r="AU130" s="65"/>
      <c r="AV130" s="65"/>
      <c r="AW130" s="65"/>
      <c r="AX130" s="65"/>
      <c r="AY130" s="65"/>
      <c r="AZ130" s="65"/>
      <c r="BA130" s="65"/>
      <c r="BB130" s="65"/>
      <c r="BC130" s="65"/>
      <c r="BD130" s="65"/>
      <c r="BE130" s="65"/>
      <c r="BF130" s="65"/>
      <c r="BG130" s="65"/>
      <c r="BH130" s="65"/>
    </row>
    <row r="131" customFormat="false" ht="15.75" hidden="false" customHeight="false" outlineLevel="0" collapsed="false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7"/>
      <c r="L131" s="65"/>
      <c r="M131" s="65"/>
      <c r="N131" s="65"/>
      <c r="O131" s="68"/>
      <c r="P131" s="68"/>
      <c r="Q131" s="65"/>
      <c r="R131" s="65"/>
      <c r="S131" s="65"/>
      <c r="T131" s="68"/>
      <c r="U131" s="68"/>
      <c r="V131" s="68"/>
      <c r="W131" s="65"/>
      <c r="X131" s="65"/>
      <c r="Y131" s="65"/>
      <c r="Z131" s="121"/>
      <c r="AA131" s="121"/>
      <c r="AB131" s="122"/>
      <c r="AC131" s="122"/>
      <c r="AD131" s="121"/>
      <c r="AE131" s="121"/>
      <c r="AF131" s="121"/>
      <c r="AG131" s="121"/>
      <c r="AH131" s="121"/>
      <c r="AI131" s="121"/>
      <c r="AJ131" s="121"/>
      <c r="AK131" s="121"/>
      <c r="AL131" s="121"/>
      <c r="AM131" s="121"/>
      <c r="AN131" s="121"/>
      <c r="AO131" s="121"/>
      <c r="AP131" s="121"/>
      <c r="AQ131" s="121"/>
      <c r="AR131" s="121"/>
      <c r="AS131" s="121"/>
      <c r="AT131" s="65"/>
      <c r="AU131" s="65"/>
      <c r="AV131" s="65"/>
      <c r="AW131" s="65"/>
      <c r="AX131" s="65"/>
      <c r="AY131" s="65"/>
      <c r="AZ131" s="65"/>
      <c r="BA131" s="65"/>
      <c r="BB131" s="65"/>
      <c r="BC131" s="65"/>
      <c r="BD131" s="65"/>
      <c r="BE131" s="65"/>
      <c r="BF131" s="65"/>
      <c r="BG131" s="65"/>
      <c r="BH131" s="65"/>
    </row>
    <row r="132" customFormat="false" ht="15.75" hidden="false" customHeight="false" outlineLevel="0" collapsed="false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7"/>
      <c r="L132" s="65"/>
      <c r="M132" s="65"/>
      <c r="N132" s="65"/>
      <c r="O132" s="68"/>
      <c r="P132" s="68"/>
      <c r="Q132" s="65"/>
      <c r="R132" s="65"/>
      <c r="S132" s="65"/>
      <c r="T132" s="68"/>
      <c r="U132" s="68"/>
      <c r="V132" s="68"/>
      <c r="W132" s="65"/>
      <c r="X132" s="65"/>
      <c r="Y132" s="65"/>
      <c r="Z132" s="121"/>
      <c r="AA132" s="121"/>
      <c r="AB132" s="122"/>
      <c r="AC132" s="122"/>
      <c r="AD132" s="121"/>
      <c r="AE132" s="121"/>
      <c r="AF132" s="121"/>
      <c r="AG132" s="121"/>
      <c r="AH132" s="121"/>
      <c r="AI132" s="121"/>
      <c r="AJ132" s="121"/>
      <c r="AK132" s="121"/>
      <c r="AL132" s="121"/>
      <c r="AM132" s="121"/>
      <c r="AN132" s="121"/>
      <c r="AO132" s="121"/>
      <c r="AP132" s="121"/>
      <c r="AQ132" s="121"/>
      <c r="AR132" s="121"/>
      <c r="AS132" s="121"/>
      <c r="AT132" s="65"/>
      <c r="AU132" s="65"/>
      <c r="AV132" s="65"/>
      <c r="AW132" s="65"/>
      <c r="AX132" s="65"/>
      <c r="AY132" s="65"/>
      <c r="AZ132" s="65"/>
      <c r="BA132" s="65"/>
      <c r="BB132" s="65"/>
      <c r="BC132" s="65"/>
      <c r="BD132" s="65"/>
      <c r="BE132" s="65"/>
      <c r="BF132" s="65"/>
      <c r="BG132" s="65"/>
      <c r="BH132" s="65"/>
    </row>
    <row r="133" customFormat="false" ht="15.75" hidden="false" customHeight="false" outlineLevel="0" collapsed="false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7"/>
      <c r="L133" s="65"/>
      <c r="M133" s="65"/>
      <c r="N133" s="65"/>
      <c r="O133" s="68"/>
      <c r="P133" s="68"/>
      <c r="Q133" s="65"/>
      <c r="R133" s="65"/>
      <c r="S133" s="65"/>
      <c r="T133" s="68"/>
      <c r="U133" s="68"/>
      <c r="V133" s="68"/>
      <c r="W133" s="65"/>
      <c r="X133" s="65"/>
      <c r="Y133" s="65"/>
      <c r="Z133" s="121"/>
      <c r="AA133" s="121"/>
      <c r="AB133" s="122"/>
      <c r="AC133" s="122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  <c r="AO133" s="121"/>
      <c r="AP133" s="121"/>
      <c r="AQ133" s="121"/>
      <c r="AR133" s="121"/>
      <c r="AS133" s="121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</row>
    <row r="134" customFormat="false" ht="15.75" hidden="false" customHeight="false" outlineLevel="0" collapsed="false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7"/>
      <c r="L134" s="65"/>
      <c r="M134" s="65"/>
      <c r="N134" s="65"/>
      <c r="O134" s="68"/>
      <c r="P134" s="68"/>
      <c r="Q134" s="65"/>
      <c r="R134" s="65"/>
      <c r="S134" s="65"/>
      <c r="T134" s="68"/>
      <c r="U134" s="68"/>
      <c r="V134" s="68"/>
      <c r="W134" s="65"/>
      <c r="X134" s="65"/>
      <c r="Y134" s="65"/>
      <c r="Z134" s="121"/>
      <c r="AA134" s="121"/>
      <c r="AB134" s="122"/>
      <c r="AC134" s="122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  <c r="AO134" s="121"/>
      <c r="AP134" s="121"/>
      <c r="AQ134" s="121"/>
      <c r="AR134" s="121"/>
      <c r="AS134" s="121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</row>
    <row r="135" customFormat="false" ht="15.75" hidden="false" customHeight="false" outlineLevel="0" collapsed="false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7"/>
      <c r="L135" s="65"/>
      <c r="M135" s="65"/>
      <c r="N135" s="65"/>
      <c r="O135" s="68"/>
      <c r="P135" s="68"/>
      <c r="Q135" s="65"/>
      <c r="R135" s="65"/>
      <c r="S135" s="65"/>
      <c r="T135" s="68"/>
      <c r="U135" s="68"/>
      <c r="V135" s="68"/>
      <c r="W135" s="65"/>
      <c r="X135" s="65"/>
      <c r="Y135" s="65"/>
      <c r="Z135" s="121"/>
      <c r="AA135" s="121"/>
      <c r="AB135" s="122"/>
      <c r="AC135" s="122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  <c r="AO135" s="121"/>
      <c r="AP135" s="121"/>
      <c r="AQ135" s="121"/>
      <c r="AR135" s="121"/>
      <c r="AS135" s="121"/>
      <c r="AT135" s="65"/>
      <c r="AU135" s="65"/>
      <c r="AV135" s="65"/>
      <c r="AW135" s="65"/>
      <c r="AX135" s="65"/>
      <c r="AY135" s="65"/>
      <c r="AZ135" s="65"/>
      <c r="BA135" s="65"/>
      <c r="BB135" s="65"/>
      <c r="BC135" s="65"/>
      <c r="BD135" s="65"/>
      <c r="BE135" s="65"/>
      <c r="BF135" s="65"/>
      <c r="BG135" s="65"/>
      <c r="BH135" s="65"/>
    </row>
    <row r="136" customFormat="false" ht="15.75" hidden="false" customHeight="false" outlineLevel="0" collapsed="false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7"/>
      <c r="L136" s="65"/>
      <c r="M136" s="65"/>
      <c r="N136" s="65"/>
      <c r="O136" s="68"/>
      <c r="P136" s="68"/>
      <c r="Q136" s="65"/>
      <c r="R136" s="65"/>
      <c r="S136" s="65"/>
      <c r="T136" s="68"/>
      <c r="U136" s="68"/>
      <c r="V136" s="68"/>
      <c r="W136" s="65"/>
      <c r="X136" s="65"/>
      <c r="Y136" s="65"/>
      <c r="Z136" s="121"/>
      <c r="AA136" s="121"/>
      <c r="AB136" s="122"/>
      <c r="AC136" s="122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  <c r="AO136" s="121"/>
      <c r="AP136" s="121"/>
      <c r="AQ136" s="121"/>
      <c r="AR136" s="121"/>
      <c r="AS136" s="121"/>
      <c r="AT136" s="65"/>
      <c r="AU136" s="65"/>
      <c r="AV136" s="65"/>
      <c r="AW136" s="65"/>
      <c r="AX136" s="65"/>
      <c r="AY136" s="65"/>
      <c r="AZ136" s="65"/>
      <c r="BA136" s="65"/>
      <c r="BB136" s="65"/>
      <c r="BC136" s="65"/>
      <c r="BD136" s="65"/>
      <c r="BE136" s="65"/>
      <c r="BF136" s="65"/>
      <c r="BG136" s="65"/>
      <c r="BH136" s="65"/>
    </row>
    <row r="137" customFormat="false" ht="15.75" hidden="false" customHeight="false" outlineLevel="0" collapsed="false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7"/>
      <c r="L137" s="65"/>
      <c r="M137" s="65"/>
      <c r="N137" s="65"/>
      <c r="O137" s="68"/>
      <c r="P137" s="68"/>
      <c r="Q137" s="65"/>
      <c r="R137" s="65"/>
      <c r="S137" s="65"/>
      <c r="T137" s="68"/>
      <c r="U137" s="68"/>
      <c r="V137" s="68"/>
      <c r="W137" s="65"/>
      <c r="X137" s="65"/>
      <c r="Y137" s="65"/>
      <c r="Z137" s="121"/>
      <c r="AA137" s="121"/>
      <c r="AB137" s="122"/>
      <c r="AC137" s="122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  <c r="AO137" s="121"/>
      <c r="AP137" s="121"/>
      <c r="AQ137" s="121"/>
      <c r="AR137" s="121"/>
      <c r="AS137" s="121"/>
      <c r="AT137" s="65"/>
      <c r="AU137" s="65"/>
      <c r="AV137" s="65"/>
      <c r="AW137" s="65"/>
      <c r="AX137" s="65"/>
      <c r="AY137" s="65"/>
      <c r="AZ137" s="65"/>
      <c r="BA137" s="65"/>
      <c r="BB137" s="65"/>
      <c r="BC137" s="65"/>
      <c r="BD137" s="65"/>
      <c r="BE137" s="65"/>
      <c r="BF137" s="65"/>
      <c r="BG137" s="65"/>
      <c r="BH137" s="65"/>
    </row>
    <row r="138" customFormat="false" ht="15.75" hidden="false" customHeight="false" outlineLevel="0" collapsed="false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7"/>
      <c r="L138" s="65"/>
      <c r="M138" s="65"/>
      <c r="N138" s="65"/>
      <c r="O138" s="68"/>
      <c r="P138" s="68"/>
      <c r="Q138" s="65"/>
      <c r="R138" s="65"/>
      <c r="S138" s="65"/>
      <c r="T138" s="68"/>
      <c r="U138" s="68"/>
      <c r="V138" s="68"/>
      <c r="W138" s="65"/>
      <c r="X138" s="65"/>
      <c r="Y138" s="65"/>
      <c r="Z138" s="121"/>
      <c r="AA138" s="121"/>
      <c r="AB138" s="122"/>
      <c r="AC138" s="122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  <c r="AO138" s="121"/>
      <c r="AP138" s="121"/>
      <c r="AQ138" s="121"/>
      <c r="AR138" s="121"/>
      <c r="AS138" s="121"/>
      <c r="AT138" s="65"/>
      <c r="AU138" s="65"/>
      <c r="AV138" s="65"/>
      <c r="AW138" s="65"/>
      <c r="AX138" s="65"/>
      <c r="AY138" s="65"/>
      <c r="AZ138" s="65"/>
      <c r="BA138" s="65"/>
      <c r="BB138" s="65"/>
      <c r="BC138" s="65"/>
      <c r="BD138" s="65"/>
      <c r="BE138" s="65"/>
      <c r="BF138" s="65"/>
      <c r="BG138" s="65"/>
      <c r="BH138" s="65"/>
    </row>
    <row r="139" customFormat="false" ht="15.75" hidden="false" customHeight="false" outlineLevel="0" collapsed="false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7"/>
      <c r="L139" s="65"/>
      <c r="M139" s="65"/>
      <c r="N139" s="65"/>
      <c r="O139" s="68"/>
      <c r="P139" s="68"/>
      <c r="Q139" s="65"/>
      <c r="R139" s="65"/>
      <c r="S139" s="65"/>
      <c r="T139" s="68"/>
      <c r="U139" s="68"/>
      <c r="V139" s="68"/>
      <c r="W139" s="65"/>
      <c r="X139" s="65"/>
      <c r="Y139" s="65"/>
      <c r="Z139" s="121"/>
      <c r="AA139" s="121"/>
      <c r="AB139" s="122"/>
      <c r="AC139" s="122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  <c r="AO139" s="121"/>
      <c r="AP139" s="121"/>
      <c r="AQ139" s="121"/>
      <c r="AR139" s="121"/>
      <c r="AS139" s="121"/>
      <c r="AT139" s="65"/>
      <c r="AU139" s="65"/>
      <c r="AV139" s="65"/>
      <c r="AW139" s="65"/>
      <c r="AX139" s="65"/>
      <c r="AY139" s="65"/>
      <c r="AZ139" s="65"/>
      <c r="BA139" s="65"/>
      <c r="BB139" s="65"/>
      <c r="BC139" s="65"/>
      <c r="BD139" s="65"/>
      <c r="BE139" s="65"/>
      <c r="BF139" s="65"/>
      <c r="BG139" s="65"/>
      <c r="BH139" s="65"/>
    </row>
    <row r="140" customFormat="false" ht="15.75" hidden="false" customHeight="false" outlineLevel="0" collapsed="false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7"/>
      <c r="L140" s="65"/>
      <c r="M140" s="65"/>
      <c r="N140" s="65"/>
      <c r="O140" s="68"/>
      <c r="P140" s="68"/>
      <c r="Q140" s="65"/>
      <c r="R140" s="65"/>
      <c r="S140" s="65"/>
      <c r="T140" s="68"/>
      <c r="U140" s="68"/>
      <c r="V140" s="68"/>
      <c r="W140" s="65"/>
      <c r="X140" s="65"/>
      <c r="Y140" s="65"/>
      <c r="Z140" s="121"/>
      <c r="AA140" s="121"/>
      <c r="AB140" s="122"/>
      <c r="AC140" s="122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  <c r="AN140" s="121"/>
      <c r="AO140" s="121"/>
      <c r="AP140" s="121"/>
      <c r="AQ140" s="121"/>
      <c r="AR140" s="121"/>
      <c r="AS140" s="121"/>
      <c r="AT140" s="65"/>
      <c r="AU140" s="65"/>
      <c r="AV140" s="65"/>
      <c r="AW140" s="65"/>
      <c r="AX140" s="65"/>
      <c r="AY140" s="65"/>
      <c r="AZ140" s="65"/>
      <c r="BA140" s="65"/>
      <c r="BB140" s="65"/>
      <c r="BC140" s="65"/>
      <c r="BD140" s="65"/>
      <c r="BE140" s="65"/>
      <c r="BF140" s="65"/>
      <c r="BG140" s="65"/>
      <c r="BH140" s="65"/>
    </row>
    <row r="141" customFormat="false" ht="15.75" hidden="false" customHeight="false" outlineLevel="0" collapsed="false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7"/>
      <c r="L141" s="65"/>
      <c r="M141" s="65"/>
      <c r="N141" s="65"/>
      <c r="O141" s="68"/>
      <c r="P141" s="68"/>
      <c r="Q141" s="65"/>
      <c r="R141" s="65"/>
      <c r="S141" s="65"/>
      <c r="T141" s="68"/>
      <c r="U141" s="68"/>
      <c r="V141" s="68"/>
      <c r="W141" s="65"/>
      <c r="X141" s="65"/>
      <c r="Y141" s="65"/>
      <c r="Z141" s="121"/>
      <c r="AA141" s="121"/>
      <c r="AB141" s="122"/>
      <c r="AC141" s="122"/>
      <c r="AD141" s="121"/>
      <c r="AE141" s="121"/>
      <c r="AF141" s="121"/>
      <c r="AG141" s="121"/>
      <c r="AH141" s="121"/>
      <c r="AI141" s="121"/>
      <c r="AJ141" s="121"/>
      <c r="AK141" s="121"/>
      <c r="AL141" s="121"/>
      <c r="AM141" s="121"/>
      <c r="AN141" s="121"/>
      <c r="AO141" s="121"/>
      <c r="AP141" s="121"/>
      <c r="AQ141" s="121"/>
      <c r="AR141" s="121"/>
      <c r="AS141" s="121"/>
      <c r="AT141" s="65"/>
      <c r="AU141" s="65"/>
      <c r="AV141" s="65"/>
      <c r="AW141" s="65"/>
      <c r="AX141" s="65"/>
      <c r="AY141" s="65"/>
      <c r="AZ141" s="65"/>
      <c r="BA141" s="65"/>
      <c r="BB141" s="65"/>
      <c r="BC141" s="65"/>
      <c r="BD141" s="65"/>
      <c r="BE141" s="65"/>
      <c r="BF141" s="65"/>
      <c r="BG141" s="65"/>
      <c r="BH141" s="65"/>
    </row>
    <row r="142" customFormat="false" ht="15.75" hidden="false" customHeight="false" outlineLevel="0" collapsed="false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7"/>
      <c r="L142" s="65"/>
      <c r="M142" s="65"/>
      <c r="N142" s="65"/>
      <c r="O142" s="68"/>
      <c r="P142" s="68"/>
      <c r="Q142" s="65"/>
      <c r="R142" s="65"/>
      <c r="S142" s="65"/>
      <c r="T142" s="68"/>
      <c r="U142" s="68"/>
      <c r="V142" s="68"/>
      <c r="W142" s="65"/>
      <c r="X142" s="65"/>
      <c r="Y142" s="65"/>
      <c r="Z142" s="121"/>
      <c r="AA142" s="121"/>
      <c r="AB142" s="122"/>
      <c r="AC142" s="122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  <c r="AN142" s="121"/>
      <c r="AO142" s="121"/>
      <c r="AP142" s="121"/>
      <c r="AQ142" s="121"/>
      <c r="AR142" s="121"/>
      <c r="AS142" s="121"/>
      <c r="AT142" s="65"/>
      <c r="AU142" s="65"/>
      <c r="AV142" s="65"/>
      <c r="AW142" s="65"/>
      <c r="AX142" s="65"/>
      <c r="AY142" s="65"/>
      <c r="AZ142" s="65"/>
      <c r="BA142" s="65"/>
      <c r="BB142" s="65"/>
      <c r="BC142" s="65"/>
      <c r="BD142" s="65"/>
      <c r="BE142" s="65"/>
      <c r="BF142" s="65"/>
      <c r="BG142" s="65"/>
      <c r="BH142" s="65"/>
    </row>
    <row r="143" customFormat="false" ht="15.75" hidden="false" customHeight="false" outlineLevel="0" collapsed="false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7"/>
      <c r="L143" s="65"/>
      <c r="M143" s="65"/>
      <c r="N143" s="65"/>
      <c r="O143" s="68"/>
      <c r="P143" s="68"/>
      <c r="Q143" s="65"/>
      <c r="R143" s="65"/>
      <c r="S143" s="65"/>
      <c r="T143" s="68"/>
      <c r="U143" s="68"/>
      <c r="V143" s="68"/>
      <c r="W143" s="65"/>
      <c r="X143" s="65"/>
      <c r="Y143" s="65"/>
      <c r="Z143" s="121"/>
      <c r="AA143" s="121"/>
      <c r="AB143" s="122"/>
      <c r="AC143" s="122"/>
      <c r="AD143" s="121"/>
      <c r="AE143" s="121"/>
      <c r="AF143" s="121"/>
      <c r="AG143" s="121"/>
      <c r="AH143" s="121"/>
      <c r="AI143" s="121"/>
      <c r="AJ143" s="121"/>
      <c r="AK143" s="121"/>
      <c r="AL143" s="121"/>
      <c r="AM143" s="121"/>
      <c r="AN143" s="121"/>
      <c r="AO143" s="121"/>
      <c r="AP143" s="121"/>
      <c r="AQ143" s="121"/>
      <c r="AR143" s="121"/>
      <c r="AS143" s="121"/>
      <c r="AT143" s="65"/>
      <c r="AU143" s="65"/>
      <c r="AV143" s="65"/>
      <c r="AW143" s="65"/>
      <c r="AX143" s="65"/>
      <c r="AY143" s="65"/>
      <c r="AZ143" s="65"/>
      <c r="BA143" s="65"/>
      <c r="BB143" s="65"/>
      <c r="BC143" s="65"/>
      <c r="BD143" s="65"/>
      <c r="BE143" s="65"/>
      <c r="BF143" s="65"/>
      <c r="BG143" s="65"/>
      <c r="BH143" s="65"/>
    </row>
    <row r="144" customFormat="false" ht="15.75" hidden="false" customHeight="false" outlineLevel="0" collapsed="false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7"/>
      <c r="L144" s="65"/>
      <c r="M144" s="65"/>
      <c r="N144" s="65"/>
      <c r="O144" s="68"/>
      <c r="P144" s="68"/>
      <c r="Q144" s="65"/>
      <c r="R144" s="65"/>
      <c r="S144" s="65"/>
      <c r="T144" s="68"/>
      <c r="U144" s="68"/>
      <c r="V144" s="68"/>
      <c r="W144" s="65"/>
      <c r="X144" s="65"/>
      <c r="Y144" s="65"/>
      <c r="Z144" s="121"/>
      <c r="AA144" s="121"/>
      <c r="AB144" s="122"/>
      <c r="AC144" s="122"/>
      <c r="AD144" s="121"/>
      <c r="AE144" s="121"/>
      <c r="AF144" s="121"/>
      <c r="AG144" s="121"/>
      <c r="AH144" s="121"/>
      <c r="AI144" s="121"/>
      <c r="AJ144" s="121"/>
      <c r="AK144" s="121"/>
      <c r="AL144" s="121"/>
      <c r="AM144" s="121"/>
      <c r="AN144" s="121"/>
      <c r="AO144" s="121"/>
      <c r="AP144" s="121"/>
      <c r="AQ144" s="121"/>
      <c r="AR144" s="121"/>
      <c r="AS144" s="121"/>
      <c r="AT144" s="65"/>
      <c r="AU144" s="65"/>
      <c r="AV144" s="65"/>
      <c r="AW144" s="65"/>
      <c r="AX144" s="65"/>
      <c r="AY144" s="65"/>
      <c r="AZ144" s="65"/>
      <c r="BA144" s="65"/>
      <c r="BB144" s="65"/>
      <c r="BC144" s="65"/>
      <c r="BD144" s="65"/>
      <c r="BE144" s="65"/>
      <c r="BF144" s="65"/>
      <c r="BG144" s="65"/>
      <c r="BH144" s="65"/>
    </row>
    <row r="145" customFormat="false" ht="15.75" hidden="false" customHeight="false" outlineLevel="0" collapsed="false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7"/>
      <c r="L145" s="65"/>
      <c r="M145" s="65"/>
      <c r="N145" s="65"/>
      <c r="O145" s="68"/>
      <c r="P145" s="68"/>
      <c r="Q145" s="65"/>
      <c r="R145" s="65"/>
      <c r="S145" s="65"/>
      <c r="T145" s="68"/>
      <c r="U145" s="68"/>
      <c r="V145" s="68"/>
      <c r="W145" s="65"/>
      <c r="X145" s="65"/>
      <c r="Y145" s="65"/>
      <c r="Z145" s="121"/>
      <c r="AA145" s="121"/>
      <c r="AB145" s="122"/>
      <c r="AC145" s="122"/>
      <c r="AD145" s="121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  <c r="AO145" s="121"/>
      <c r="AP145" s="121"/>
      <c r="AQ145" s="121"/>
      <c r="AR145" s="121"/>
      <c r="AS145" s="121"/>
      <c r="AT145" s="65"/>
      <c r="AU145" s="65"/>
      <c r="AV145" s="65"/>
      <c r="AW145" s="65"/>
      <c r="AX145" s="65"/>
      <c r="AY145" s="65"/>
      <c r="AZ145" s="65"/>
      <c r="BA145" s="65"/>
      <c r="BB145" s="65"/>
      <c r="BC145" s="65"/>
      <c r="BD145" s="65"/>
      <c r="BE145" s="65"/>
      <c r="BF145" s="65"/>
      <c r="BG145" s="65"/>
      <c r="BH145" s="65"/>
    </row>
    <row r="146" customFormat="false" ht="15.75" hidden="false" customHeight="false" outlineLevel="0" collapsed="false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7"/>
      <c r="L146" s="65"/>
      <c r="M146" s="65"/>
      <c r="N146" s="65"/>
      <c r="O146" s="68"/>
      <c r="P146" s="68"/>
      <c r="Q146" s="65"/>
      <c r="R146" s="65"/>
      <c r="S146" s="65"/>
      <c r="T146" s="68"/>
      <c r="U146" s="68"/>
      <c r="V146" s="68"/>
      <c r="W146" s="65"/>
      <c r="X146" s="65"/>
      <c r="Y146" s="65"/>
      <c r="Z146" s="121"/>
      <c r="AA146" s="121"/>
      <c r="AB146" s="122"/>
      <c r="AC146" s="122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65"/>
      <c r="AU146" s="65"/>
      <c r="AV146" s="65"/>
      <c r="AW146" s="65"/>
      <c r="AX146" s="65"/>
      <c r="AY146" s="65"/>
      <c r="AZ146" s="65"/>
      <c r="BA146" s="65"/>
      <c r="BB146" s="65"/>
      <c r="BC146" s="65"/>
      <c r="BD146" s="65"/>
      <c r="BE146" s="65"/>
      <c r="BF146" s="65"/>
      <c r="BG146" s="65"/>
      <c r="BH146" s="65"/>
    </row>
    <row r="147" customFormat="false" ht="15.75" hidden="false" customHeight="false" outlineLevel="0" collapsed="false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7"/>
      <c r="L147" s="65"/>
      <c r="M147" s="65"/>
      <c r="N147" s="65"/>
      <c r="O147" s="68"/>
      <c r="P147" s="68"/>
      <c r="Q147" s="65"/>
      <c r="R147" s="65"/>
      <c r="S147" s="65"/>
      <c r="T147" s="68"/>
      <c r="U147" s="68"/>
      <c r="V147" s="68"/>
      <c r="W147" s="65"/>
      <c r="X147" s="65"/>
      <c r="Y147" s="65"/>
      <c r="Z147" s="121"/>
      <c r="AA147" s="121"/>
      <c r="AB147" s="122"/>
      <c r="AC147" s="122"/>
      <c r="AD147" s="121"/>
      <c r="AE147" s="121"/>
      <c r="AF147" s="121"/>
      <c r="AG147" s="121"/>
      <c r="AH147" s="121"/>
      <c r="AI147" s="121"/>
      <c r="AJ147" s="121"/>
      <c r="AK147" s="121"/>
      <c r="AL147" s="121"/>
      <c r="AM147" s="121"/>
      <c r="AN147" s="121"/>
      <c r="AO147" s="121"/>
      <c r="AP147" s="121"/>
      <c r="AQ147" s="121"/>
      <c r="AR147" s="121"/>
      <c r="AS147" s="121"/>
      <c r="AT147" s="65"/>
      <c r="AU147" s="65"/>
      <c r="AV147" s="65"/>
      <c r="AW147" s="65"/>
      <c r="AX147" s="65"/>
      <c r="AY147" s="65"/>
      <c r="AZ147" s="65"/>
      <c r="BA147" s="65"/>
      <c r="BB147" s="65"/>
      <c r="BC147" s="65"/>
      <c r="BD147" s="65"/>
      <c r="BE147" s="65"/>
      <c r="BF147" s="65"/>
      <c r="BG147" s="65"/>
      <c r="BH147" s="65"/>
    </row>
    <row r="148" customFormat="false" ht="15.75" hidden="false" customHeight="false" outlineLevel="0" collapsed="false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7"/>
      <c r="L148" s="65"/>
      <c r="M148" s="65"/>
      <c r="N148" s="65"/>
      <c r="O148" s="68"/>
      <c r="P148" s="68"/>
      <c r="Q148" s="65"/>
      <c r="R148" s="65"/>
      <c r="S148" s="65"/>
      <c r="T148" s="68"/>
      <c r="U148" s="68"/>
      <c r="V148" s="68"/>
      <c r="W148" s="65"/>
      <c r="X148" s="65"/>
      <c r="Y148" s="65"/>
      <c r="Z148" s="121"/>
      <c r="AA148" s="121"/>
      <c r="AB148" s="122"/>
      <c r="AC148" s="122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1"/>
      <c r="AS148" s="121"/>
      <c r="AT148" s="65"/>
      <c r="AU148" s="65"/>
      <c r="AV148" s="65"/>
      <c r="AW148" s="65"/>
      <c r="AX148" s="65"/>
      <c r="AY148" s="65"/>
      <c r="AZ148" s="65"/>
      <c r="BA148" s="65"/>
      <c r="BB148" s="65"/>
      <c r="BC148" s="65"/>
      <c r="BD148" s="65"/>
      <c r="BE148" s="65"/>
      <c r="BF148" s="65"/>
      <c r="BG148" s="65"/>
      <c r="BH148" s="65"/>
    </row>
    <row r="149" customFormat="false" ht="15.75" hidden="false" customHeight="false" outlineLevel="0" collapsed="false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7"/>
      <c r="L149" s="65"/>
      <c r="M149" s="65"/>
      <c r="N149" s="65"/>
      <c r="O149" s="68"/>
      <c r="P149" s="68"/>
      <c r="Q149" s="65"/>
      <c r="R149" s="65"/>
      <c r="S149" s="65"/>
      <c r="T149" s="68"/>
      <c r="U149" s="68"/>
      <c r="V149" s="68"/>
      <c r="W149" s="65"/>
      <c r="X149" s="65"/>
      <c r="Y149" s="65"/>
      <c r="Z149" s="121"/>
      <c r="AA149" s="121"/>
      <c r="AB149" s="122"/>
      <c r="AC149" s="122"/>
      <c r="AD149" s="121"/>
      <c r="AE149" s="121"/>
      <c r="AF149" s="121"/>
      <c r="AG149" s="121"/>
      <c r="AH149" s="121"/>
      <c r="AI149" s="121"/>
      <c r="AJ149" s="121"/>
      <c r="AK149" s="121"/>
      <c r="AL149" s="121"/>
      <c r="AM149" s="121"/>
      <c r="AN149" s="121"/>
      <c r="AO149" s="121"/>
      <c r="AP149" s="121"/>
      <c r="AQ149" s="121"/>
      <c r="AR149" s="121"/>
      <c r="AS149" s="121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</row>
    <row r="150" customFormat="false" ht="15.75" hidden="false" customHeight="false" outlineLevel="0" collapsed="false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7"/>
      <c r="L150" s="65"/>
      <c r="M150" s="65"/>
      <c r="N150" s="65"/>
      <c r="O150" s="68"/>
      <c r="P150" s="68"/>
      <c r="Q150" s="65"/>
      <c r="R150" s="65"/>
      <c r="S150" s="65"/>
      <c r="T150" s="68"/>
      <c r="U150" s="68"/>
      <c r="V150" s="68"/>
      <c r="W150" s="65"/>
      <c r="X150" s="65"/>
      <c r="Y150" s="65"/>
      <c r="Z150" s="121"/>
      <c r="AA150" s="121"/>
      <c r="AB150" s="122"/>
      <c r="AC150" s="122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  <c r="AO150" s="121"/>
      <c r="AP150" s="121"/>
      <c r="AQ150" s="121"/>
      <c r="AR150" s="121"/>
      <c r="AS150" s="121"/>
      <c r="AT150" s="65"/>
      <c r="AU150" s="65"/>
      <c r="AV150" s="65"/>
      <c r="AW150" s="65"/>
      <c r="AX150" s="65"/>
      <c r="AY150" s="65"/>
      <c r="AZ150" s="65"/>
      <c r="BA150" s="65"/>
      <c r="BB150" s="65"/>
      <c r="BC150" s="65"/>
      <c r="BD150" s="65"/>
      <c r="BE150" s="65"/>
      <c r="BF150" s="65"/>
      <c r="BG150" s="65"/>
      <c r="BH150" s="65"/>
    </row>
    <row r="151" customFormat="false" ht="15.75" hidden="false" customHeight="false" outlineLevel="0" collapsed="false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7"/>
      <c r="L151" s="65"/>
      <c r="M151" s="65"/>
      <c r="N151" s="65"/>
      <c r="O151" s="68"/>
      <c r="P151" s="68"/>
      <c r="Q151" s="65"/>
      <c r="R151" s="65"/>
      <c r="S151" s="65"/>
      <c r="T151" s="68"/>
      <c r="U151" s="68"/>
      <c r="V151" s="68"/>
      <c r="W151" s="65"/>
      <c r="X151" s="65"/>
      <c r="Y151" s="65"/>
      <c r="Z151" s="121"/>
      <c r="AA151" s="121"/>
      <c r="AB151" s="122"/>
      <c r="AC151" s="122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  <c r="AO151" s="121"/>
      <c r="AP151" s="121"/>
      <c r="AQ151" s="121"/>
      <c r="AR151" s="121"/>
      <c r="AS151" s="121"/>
      <c r="AT151" s="65"/>
      <c r="AU151" s="65"/>
      <c r="AV151" s="65"/>
      <c r="AW151" s="65"/>
      <c r="AX151" s="65"/>
      <c r="AY151" s="65"/>
      <c r="AZ151" s="65"/>
      <c r="BA151" s="65"/>
      <c r="BB151" s="65"/>
      <c r="BC151" s="65"/>
      <c r="BD151" s="65"/>
      <c r="BE151" s="65"/>
      <c r="BF151" s="65"/>
      <c r="BG151" s="65"/>
      <c r="BH151" s="65"/>
    </row>
    <row r="152" customFormat="false" ht="15.75" hidden="false" customHeight="false" outlineLevel="0" collapsed="false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7"/>
      <c r="L152" s="65"/>
      <c r="M152" s="65"/>
      <c r="N152" s="65"/>
      <c r="O152" s="68"/>
      <c r="P152" s="68"/>
      <c r="Q152" s="65"/>
      <c r="R152" s="65"/>
      <c r="S152" s="65"/>
      <c r="T152" s="68"/>
      <c r="U152" s="68"/>
      <c r="V152" s="68"/>
      <c r="W152" s="65"/>
      <c r="X152" s="65"/>
      <c r="Y152" s="65"/>
      <c r="Z152" s="121"/>
      <c r="AA152" s="121"/>
      <c r="AB152" s="122"/>
      <c r="AC152" s="122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  <c r="AO152" s="121"/>
      <c r="AP152" s="121"/>
      <c r="AQ152" s="121"/>
      <c r="AR152" s="121"/>
      <c r="AS152" s="121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</row>
    <row r="153" customFormat="false" ht="15.75" hidden="false" customHeight="false" outlineLevel="0" collapsed="false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7"/>
      <c r="L153" s="65"/>
      <c r="M153" s="65"/>
      <c r="N153" s="65"/>
      <c r="O153" s="68"/>
      <c r="P153" s="68"/>
      <c r="Q153" s="65"/>
      <c r="R153" s="65"/>
      <c r="S153" s="65"/>
      <c r="T153" s="68"/>
      <c r="U153" s="68"/>
      <c r="V153" s="68"/>
      <c r="W153" s="65"/>
      <c r="X153" s="65"/>
      <c r="Y153" s="65"/>
      <c r="Z153" s="121"/>
      <c r="AA153" s="121"/>
      <c r="AB153" s="122"/>
      <c r="AC153" s="122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  <c r="AO153" s="121"/>
      <c r="AP153" s="121"/>
      <c r="AQ153" s="121"/>
      <c r="AR153" s="121"/>
      <c r="AS153" s="121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</row>
    <row r="154" customFormat="false" ht="15.75" hidden="false" customHeight="false" outlineLevel="0" collapsed="false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7"/>
      <c r="L154" s="65"/>
      <c r="M154" s="65"/>
      <c r="N154" s="65"/>
      <c r="O154" s="68"/>
      <c r="P154" s="68"/>
      <c r="Q154" s="65"/>
      <c r="R154" s="65"/>
      <c r="S154" s="65"/>
      <c r="T154" s="68"/>
      <c r="U154" s="68"/>
      <c r="V154" s="68"/>
      <c r="W154" s="65"/>
      <c r="X154" s="65"/>
      <c r="Y154" s="65"/>
      <c r="Z154" s="121"/>
      <c r="AA154" s="121"/>
      <c r="AB154" s="122"/>
      <c r="AC154" s="122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  <c r="AO154" s="121"/>
      <c r="AP154" s="121"/>
      <c r="AQ154" s="121"/>
      <c r="AR154" s="121"/>
      <c r="AS154" s="121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</row>
    <row r="155" customFormat="false" ht="15.75" hidden="false" customHeight="false" outlineLevel="0" collapsed="false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7"/>
      <c r="L155" s="65"/>
      <c r="M155" s="65"/>
      <c r="N155" s="65"/>
      <c r="O155" s="68"/>
      <c r="P155" s="68"/>
      <c r="Q155" s="65"/>
      <c r="R155" s="65"/>
      <c r="S155" s="65"/>
      <c r="T155" s="68"/>
      <c r="U155" s="68"/>
      <c r="V155" s="68"/>
      <c r="W155" s="65"/>
      <c r="X155" s="65"/>
      <c r="Y155" s="65"/>
      <c r="Z155" s="121"/>
      <c r="AA155" s="121"/>
      <c r="AB155" s="122"/>
      <c r="AC155" s="122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  <c r="AO155" s="121"/>
      <c r="AP155" s="121"/>
      <c r="AQ155" s="121"/>
      <c r="AR155" s="121"/>
      <c r="AS155" s="121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</row>
    <row r="156" customFormat="false" ht="15.75" hidden="false" customHeight="false" outlineLevel="0" collapsed="false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7"/>
      <c r="L156" s="65"/>
      <c r="M156" s="65"/>
      <c r="N156" s="65"/>
      <c r="O156" s="68"/>
      <c r="P156" s="68"/>
      <c r="Q156" s="65"/>
      <c r="R156" s="65"/>
      <c r="S156" s="65"/>
      <c r="T156" s="68"/>
      <c r="U156" s="68"/>
      <c r="V156" s="68"/>
      <c r="W156" s="65"/>
      <c r="X156" s="65"/>
      <c r="Y156" s="65"/>
      <c r="Z156" s="121"/>
      <c r="AA156" s="121"/>
      <c r="AB156" s="122"/>
      <c r="AC156" s="122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  <c r="AO156" s="121"/>
      <c r="AP156" s="121"/>
      <c r="AQ156" s="121"/>
      <c r="AR156" s="121"/>
      <c r="AS156" s="121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</row>
    <row r="157" customFormat="false" ht="15.75" hidden="false" customHeight="false" outlineLevel="0" collapsed="false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7"/>
      <c r="L157" s="65"/>
      <c r="M157" s="65"/>
      <c r="N157" s="65"/>
      <c r="O157" s="68"/>
      <c r="P157" s="68"/>
      <c r="Q157" s="65"/>
      <c r="R157" s="65"/>
      <c r="S157" s="65"/>
      <c r="T157" s="68"/>
      <c r="U157" s="68"/>
      <c r="V157" s="68"/>
      <c r="W157" s="65"/>
      <c r="X157" s="65"/>
      <c r="Y157" s="65"/>
      <c r="Z157" s="121"/>
      <c r="AA157" s="121"/>
      <c r="AB157" s="122"/>
      <c r="AC157" s="122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  <c r="AO157" s="121"/>
      <c r="AP157" s="121"/>
      <c r="AQ157" s="121"/>
      <c r="AR157" s="121"/>
      <c r="AS157" s="121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</row>
    <row r="158" customFormat="false" ht="15.75" hidden="false" customHeight="false" outlineLevel="0" collapsed="false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7"/>
      <c r="L158" s="65"/>
      <c r="M158" s="65"/>
      <c r="N158" s="65"/>
      <c r="O158" s="68"/>
      <c r="P158" s="68"/>
      <c r="Q158" s="65"/>
      <c r="R158" s="65"/>
      <c r="S158" s="65"/>
      <c r="T158" s="68"/>
      <c r="U158" s="68"/>
      <c r="V158" s="68"/>
      <c r="W158" s="65"/>
      <c r="X158" s="65"/>
      <c r="Y158" s="65"/>
      <c r="Z158" s="121"/>
      <c r="AA158" s="121"/>
      <c r="AB158" s="122"/>
      <c r="AC158" s="122"/>
      <c r="AD158" s="121"/>
      <c r="AE158" s="121"/>
      <c r="AF158" s="121"/>
      <c r="AG158" s="121"/>
      <c r="AH158" s="121"/>
      <c r="AI158" s="121"/>
      <c r="AJ158" s="121"/>
      <c r="AK158" s="121"/>
      <c r="AL158" s="121"/>
      <c r="AM158" s="121"/>
      <c r="AN158" s="121"/>
      <c r="AO158" s="121"/>
      <c r="AP158" s="121"/>
      <c r="AQ158" s="121"/>
      <c r="AR158" s="121"/>
      <c r="AS158" s="121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</row>
    <row r="159" customFormat="false" ht="15.75" hidden="false" customHeight="false" outlineLevel="0" collapsed="false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7"/>
      <c r="L159" s="65"/>
      <c r="M159" s="65"/>
      <c r="N159" s="65"/>
      <c r="O159" s="68"/>
      <c r="P159" s="68"/>
      <c r="Q159" s="65"/>
      <c r="R159" s="65"/>
      <c r="S159" s="65"/>
      <c r="T159" s="68"/>
      <c r="U159" s="68"/>
      <c r="V159" s="68"/>
      <c r="W159" s="65"/>
      <c r="X159" s="65"/>
      <c r="Y159" s="65"/>
      <c r="Z159" s="121"/>
      <c r="AA159" s="121"/>
      <c r="AB159" s="122"/>
      <c r="AC159" s="122"/>
      <c r="AD159" s="121"/>
      <c r="AE159" s="121"/>
      <c r="AF159" s="121"/>
      <c r="AG159" s="121"/>
      <c r="AH159" s="121"/>
      <c r="AI159" s="121"/>
      <c r="AJ159" s="121"/>
      <c r="AK159" s="121"/>
      <c r="AL159" s="121"/>
      <c r="AM159" s="121"/>
      <c r="AN159" s="121"/>
      <c r="AO159" s="121"/>
      <c r="AP159" s="121"/>
      <c r="AQ159" s="121"/>
      <c r="AR159" s="121"/>
      <c r="AS159" s="121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</row>
    <row r="160" customFormat="false" ht="15.75" hidden="false" customHeight="false" outlineLevel="0" collapsed="false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7"/>
      <c r="L160" s="65"/>
      <c r="M160" s="65"/>
      <c r="N160" s="65"/>
      <c r="O160" s="68"/>
      <c r="P160" s="68"/>
      <c r="Q160" s="65"/>
      <c r="R160" s="65"/>
      <c r="S160" s="65"/>
      <c r="T160" s="68"/>
      <c r="U160" s="68"/>
      <c r="V160" s="68"/>
      <c r="W160" s="65"/>
      <c r="X160" s="65"/>
      <c r="Y160" s="65"/>
      <c r="Z160" s="121"/>
      <c r="AA160" s="121"/>
      <c r="AB160" s="122"/>
      <c r="AC160" s="122"/>
      <c r="AD160" s="121"/>
      <c r="AE160" s="121"/>
      <c r="AF160" s="121"/>
      <c r="AG160" s="121"/>
      <c r="AH160" s="121"/>
      <c r="AI160" s="121"/>
      <c r="AJ160" s="121"/>
      <c r="AK160" s="121"/>
      <c r="AL160" s="121"/>
      <c r="AM160" s="121"/>
      <c r="AN160" s="121"/>
      <c r="AO160" s="121"/>
      <c r="AP160" s="121"/>
      <c r="AQ160" s="121"/>
      <c r="AR160" s="121"/>
      <c r="AS160" s="121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</row>
    <row r="161" customFormat="false" ht="15.75" hidden="false" customHeight="false" outlineLevel="0" collapsed="false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7"/>
      <c r="L161" s="65"/>
      <c r="M161" s="65"/>
      <c r="N161" s="65"/>
      <c r="O161" s="68"/>
      <c r="P161" s="68"/>
      <c r="Q161" s="65"/>
      <c r="R161" s="65"/>
      <c r="S161" s="65"/>
      <c r="T161" s="68"/>
      <c r="U161" s="68"/>
      <c r="V161" s="68"/>
      <c r="W161" s="65"/>
      <c r="X161" s="65"/>
      <c r="Y161" s="65"/>
      <c r="Z161" s="121"/>
      <c r="AA161" s="121"/>
      <c r="AB161" s="122"/>
      <c r="AC161" s="122"/>
      <c r="AD161" s="121"/>
      <c r="AE161" s="121"/>
      <c r="AF161" s="121"/>
      <c r="AG161" s="121"/>
      <c r="AH161" s="121"/>
      <c r="AI161" s="121"/>
      <c r="AJ161" s="121"/>
      <c r="AK161" s="121"/>
      <c r="AL161" s="121"/>
      <c r="AM161" s="121"/>
      <c r="AN161" s="121"/>
      <c r="AO161" s="121"/>
      <c r="AP161" s="121"/>
      <c r="AQ161" s="121"/>
      <c r="AR161" s="121"/>
      <c r="AS161" s="121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</row>
    <row r="162" customFormat="false" ht="15.75" hidden="false" customHeight="false" outlineLevel="0" collapsed="false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7"/>
      <c r="L162" s="65"/>
      <c r="M162" s="65"/>
      <c r="N162" s="65"/>
      <c r="O162" s="68"/>
      <c r="P162" s="68"/>
      <c r="Q162" s="65"/>
      <c r="R162" s="65"/>
      <c r="S162" s="65"/>
      <c r="T162" s="68"/>
      <c r="U162" s="68"/>
      <c r="V162" s="68"/>
      <c r="W162" s="65"/>
      <c r="X162" s="65"/>
      <c r="Y162" s="65"/>
      <c r="Z162" s="121"/>
      <c r="AA162" s="121"/>
      <c r="AB162" s="122"/>
      <c r="AC162" s="122"/>
      <c r="AD162" s="121"/>
      <c r="AE162" s="121"/>
      <c r="AF162" s="121"/>
      <c r="AG162" s="121"/>
      <c r="AH162" s="121"/>
      <c r="AI162" s="121"/>
      <c r="AJ162" s="121"/>
      <c r="AK162" s="121"/>
      <c r="AL162" s="121"/>
      <c r="AM162" s="121"/>
      <c r="AN162" s="121"/>
      <c r="AO162" s="121"/>
      <c r="AP162" s="121"/>
      <c r="AQ162" s="121"/>
      <c r="AR162" s="121"/>
      <c r="AS162" s="121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</row>
    <row r="163" customFormat="false" ht="15.75" hidden="false" customHeight="false" outlineLevel="0" collapsed="false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7"/>
      <c r="L163" s="65"/>
      <c r="M163" s="65"/>
      <c r="N163" s="65"/>
      <c r="O163" s="68"/>
      <c r="P163" s="68"/>
      <c r="Q163" s="65"/>
      <c r="R163" s="65"/>
      <c r="S163" s="65"/>
      <c r="T163" s="68"/>
      <c r="U163" s="68"/>
      <c r="V163" s="68"/>
      <c r="W163" s="65"/>
      <c r="X163" s="65"/>
      <c r="Y163" s="65"/>
      <c r="Z163" s="121"/>
      <c r="AA163" s="121"/>
      <c r="AB163" s="122"/>
      <c r="AC163" s="122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1"/>
      <c r="AO163" s="121"/>
      <c r="AP163" s="121"/>
      <c r="AQ163" s="121"/>
      <c r="AR163" s="121"/>
      <c r="AS163" s="121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</row>
    <row r="164" customFormat="false" ht="15.75" hidden="false" customHeight="false" outlineLevel="0" collapsed="false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7"/>
      <c r="L164" s="65"/>
      <c r="M164" s="65"/>
      <c r="N164" s="65"/>
      <c r="O164" s="68"/>
      <c r="P164" s="68"/>
      <c r="Q164" s="65"/>
      <c r="R164" s="65"/>
      <c r="S164" s="65"/>
      <c r="T164" s="68"/>
      <c r="U164" s="68"/>
      <c r="V164" s="68"/>
      <c r="W164" s="65"/>
      <c r="X164" s="65"/>
      <c r="Y164" s="65"/>
      <c r="Z164" s="121"/>
      <c r="AA164" s="121"/>
      <c r="AB164" s="122"/>
      <c r="AC164" s="122"/>
      <c r="AD164" s="121"/>
      <c r="AE164" s="121"/>
      <c r="AF164" s="121"/>
      <c r="AG164" s="121"/>
      <c r="AH164" s="121"/>
      <c r="AI164" s="121"/>
      <c r="AJ164" s="121"/>
      <c r="AK164" s="121"/>
      <c r="AL164" s="121"/>
      <c r="AM164" s="121"/>
      <c r="AN164" s="121"/>
      <c r="AO164" s="121"/>
      <c r="AP164" s="121"/>
      <c r="AQ164" s="121"/>
      <c r="AR164" s="121"/>
      <c r="AS164" s="121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</row>
    <row r="165" customFormat="false" ht="15.75" hidden="false" customHeight="false" outlineLevel="0" collapsed="false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7"/>
      <c r="L165" s="65"/>
      <c r="M165" s="65"/>
      <c r="N165" s="65"/>
      <c r="O165" s="68"/>
      <c r="P165" s="68"/>
      <c r="Q165" s="65"/>
      <c r="R165" s="65"/>
      <c r="S165" s="65"/>
      <c r="T165" s="68"/>
      <c r="U165" s="68"/>
      <c r="V165" s="68"/>
      <c r="W165" s="65"/>
      <c r="X165" s="65"/>
      <c r="Y165" s="65"/>
      <c r="Z165" s="121"/>
      <c r="AA165" s="121"/>
      <c r="AB165" s="122"/>
      <c r="AC165" s="122"/>
      <c r="AD165" s="121"/>
      <c r="AE165" s="121"/>
      <c r="AF165" s="121"/>
      <c r="AG165" s="121"/>
      <c r="AH165" s="121"/>
      <c r="AI165" s="121"/>
      <c r="AJ165" s="121"/>
      <c r="AK165" s="121"/>
      <c r="AL165" s="121"/>
      <c r="AM165" s="121"/>
      <c r="AN165" s="121"/>
      <c r="AO165" s="121"/>
      <c r="AP165" s="121"/>
      <c r="AQ165" s="121"/>
      <c r="AR165" s="121"/>
      <c r="AS165" s="121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</row>
    <row r="166" customFormat="false" ht="15.75" hidden="false" customHeight="false" outlineLevel="0" collapsed="false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7"/>
      <c r="L166" s="65"/>
      <c r="M166" s="65"/>
      <c r="N166" s="65"/>
      <c r="O166" s="68"/>
      <c r="P166" s="68"/>
      <c r="Q166" s="65"/>
      <c r="R166" s="65"/>
      <c r="S166" s="65"/>
      <c r="T166" s="68"/>
      <c r="U166" s="68"/>
      <c r="V166" s="68"/>
      <c r="W166" s="65"/>
      <c r="X166" s="65"/>
      <c r="Y166" s="65"/>
      <c r="Z166" s="121"/>
      <c r="AA166" s="121"/>
      <c r="AB166" s="122"/>
      <c r="AC166" s="122"/>
      <c r="AD166" s="121"/>
      <c r="AE166" s="121"/>
      <c r="AF166" s="121"/>
      <c r="AG166" s="121"/>
      <c r="AH166" s="121"/>
      <c r="AI166" s="121"/>
      <c r="AJ166" s="121"/>
      <c r="AK166" s="121"/>
      <c r="AL166" s="121"/>
      <c r="AM166" s="121"/>
      <c r="AN166" s="121"/>
      <c r="AO166" s="121"/>
      <c r="AP166" s="121"/>
      <c r="AQ166" s="121"/>
      <c r="AR166" s="121"/>
      <c r="AS166" s="121"/>
      <c r="AT166" s="65"/>
      <c r="AU166" s="65"/>
      <c r="AV166" s="65"/>
      <c r="AW166" s="65"/>
      <c r="AX166" s="65"/>
      <c r="AY166" s="65"/>
      <c r="AZ166" s="65"/>
      <c r="BA166" s="65"/>
      <c r="BB166" s="65"/>
      <c r="BC166" s="65"/>
      <c r="BD166" s="65"/>
      <c r="BE166" s="65"/>
      <c r="BF166" s="65"/>
      <c r="BG166" s="65"/>
      <c r="BH166" s="65"/>
    </row>
    <row r="167" customFormat="false" ht="15.75" hidden="false" customHeight="false" outlineLevel="0" collapsed="false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7"/>
      <c r="L167" s="65"/>
      <c r="M167" s="65"/>
      <c r="N167" s="65"/>
      <c r="O167" s="68"/>
      <c r="P167" s="68"/>
      <c r="Q167" s="65"/>
      <c r="R167" s="65"/>
      <c r="S167" s="65"/>
      <c r="T167" s="68"/>
      <c r="U167" s="68"/>
      <c r="V167" s="68"/>
      <c r="W167" s="65"/>
      <c r="X167" s="65"/>
      <c r="Y167" s="65"/>
      <c r="Z167" s="121"/>
      <c r="AA167" s="121"/>
      <c r="AB167" s="122"/>
      <c r="AC167" s="122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  <c r="AO167" s="121"/>
      <c r="AP167" s="121"/>
      <c r="AQ167" s="121"/>
      <c r="AR167" s="121"/>
      <c r="AS167" s="121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</row>
    <row r="168" customFormat="false" ht="15.75" hidden="false" customHeight="false" outlineLevel="0" collapsed="false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7"/>
      <c r="L168" s="65"/>
      <c r="M168" s="65"/>
      <c r="N168" s="65"/>
      <c r="O168" s="68"/>
      <c r="P168" s="68"/>
      <c r="Q168" s="65"/>
      <c r="R168" s="65"/>
      <c r="S168" s="65"/>
      <c r="T168" s="68"/>
      <c r="U168" s="68"/>
      <c r="V168" s="68"/>
      <c r="W168" s="65"/>
      <c r="X168" s="65"/>
      <c r="Y168" s="65"/>
      <c r="Z168" s="121"/>
      <c r="AA168" s="121"/>
      <c r="AB168" s="122"/>
      <c r="AC168" s="122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  <c r="AO168" s="121"/>
      <c r="AP168" s="121"/>
      <c r="AQ168" s="121"/>
      <c r="AR168" s="121"/>
      <c r="AS168" s="121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</row>
    <row r="169" customFormat="false" ht="15.75" hidden="false" customHeight="false" outlineLevel="0" collapsed="false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7"/>
      <c r="L169" s="65"/>
      <c r="M169" s="65"/>
      <c r="N169" s="65"/>
      <c r="O169" s="68"/>
      <c r="P169" s="68"/>
      <c r="Q169" s="65"/>
      <c r="R169" s="65"/>
      <c r="S169" s="65"/>
      <c r="T169" s="68"/>
      <c r="U169" s="68"/>
      <c r="V169" s="68"/>
      <c r="W169" s="65"/>
      <c r="X169" s="65"/>
      <c r="Y169" s="65"/>
      <c r="Z169" s="121"/>
      <c r="AA169" s="121"/>
      <c r="AB169" s="122"/>
      <c r="AC169" s="122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  <c r="AO169" s="121"/>
      <c r="AP169" s="121"/>
      <c r="AQ169" s="121"/>
      <c r="AR169" s="121"/>
      <c r="AS169" s="121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</row>
    <row r="170" customFormat="false" ht="15.75" hidden="false" customHeight="false" outlineLevel="0" collapsed="false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7"/>
      <c r="L170" s="65"/>
      <c r="M170" s="65"/>
      <c r="N170" s="65"/>
      <c r="O170" s="68"/>
      <c r="P170" s="68"/>
      <c r="Q170" s="65"/>
      <c r="R170" s="65"/>
      <c r="S170" s="65"/>
      <c r="T170" s="68"/>
      <c r="U170" s="68"/>
      <c r="V170" s="68"/>
      <c r="W170" s="65"/>
      <c r="X170" s="65"/>
      <c r="Y170" s="65"/>
      <c r="Z170" s="121"/>
      <c r="AA170" s="121"/>
      <c r="AB170" s="122"/>
      <c r="AC170" s="122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  <c r="AO170" s="121"/>
      <c r="AP170" s="121"/>
      <c r="AQ170" s="121"/>
      <c r="AR170" s="121"/>
      <c r="AS170" s="121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</row>
    <row r="171" customFormat="false" ht="15.75" hidden="false" customHeight="false" outlineLevel="0" collapsed="false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7"/>
      <c r="L171" s="65"/>
      <c r="M171" s="65"/>
      <c r="N171" s="65"/>
      <c r="O171" s="68"/>
      <c r="P171" s="68"/>
      <c r="Q171" s="65"/>
      <c r="R171" s="65"/>
      <c r="S171" s="65"/>
      <c r="T171" s="68"/>
      <c r="U171" s="68"/>
      <c r="V171" s="68"/>
      <c r="W171" s="65"/>
      <c r="X171" s="65"/>
      <c r="Y171" s="65"/>
      <c r="Z171" s="121"/>
      <c r="AA171" s="121"/>
      <c r="AB171" s="122"/>
      <c r="AC171" s="122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  <c r="AO171" s="121"/>
      <c r="AP171" s="121"/>
      <c r="AQ171" s="121"/>
      <c r="AR171" s="121"/>
      <c r="AS171" s="121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</row>
    <row r="172" customFormat="false" ht="15.75" hidden="false" customHeight="false" outlineLevel="0" collapsed="false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7"/>
      <c r="L172" s="65"/>
      <c r="M172" s="65"/>
      <c r="N172" s="65"/>
      <c r="O172" s="68"/>
      <c r="P172" s="68"/>
      <c r="Q172" s="65"/>
      <c r="R172" s="65"/>
      <c r="S172" s="65"/>
      <c r="T172" s="68"/>
      <c r="U172" s="68"/>
      <c r="V172" s="68"/>
      <c r="W172" s="65"/>
      <c r="X172" s="65"/>
      <c r="Y172" s="65"/>
      <c r="Z172" s="121"/>
      <c r="AA172" s="121"/>
      <c r="AB172" s="122"/>
      <c r="AC172" s="122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  <c r="AO172" s="121"/>
      <c r="AP172" s="121"/>
      <c r="AQ172" s="121"/>
      <c r="AR172" s="121"/>
      <c r="AS172" s="121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</row>
    <row r="173" customFormat="false" ht="15.75" hidden="false" customHeight="false" outlineLevel="0" collapsed="false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7"/>
      <c r="L173" s="65"/>
      <c r="M173" s="65"/>
      <c r="N173" s="65"/>
      <c r="O173" s="68"/>
      <c r="P173" s="68"/>
      <c r="Q173" s="65"/>
      <c r="R173" s="65"/>
      <c r="S173" s="65"/>
      <c r="T173" s="68"/>
      <c r="U173" s="68"/>
      <c r="V173" s="68"/>
      <c r="W173" s="65"/>
      <c r="X173" s="65"/>
      <c r="Y173" s="65"/>
      <c r="Z173" s="121"/>
      <c r="AA173" s="121"/>
      <c r="AB173" s="122"/>
      <c r="AC173" s="122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  <c r="AO173" s="121"/>
      <c r="AP173" s="121"/>
      <c r="AQ173" s="121"/>
      <c r="AR173" s="121"/>
      <c r="AS173" s="121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</row>
    <row r="174" customFormat="false" ht="15.75" hidden="false" customHeight="false" outlineLevel="0" collapsed="false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7"/>
      <c r="L174" s="65"/>
      <c r="M174" s="65"/>
      <c r="N174" s="65"/>
      <c r="O174" s="68"/>
      <c r="P174" s="68"/>
      <c r="Q174" s="65"/>
      <c r="R174" s="65"/>
      <c r="S174" s="65"/>
      <c r="T174" s="68"/>
      <c r="U174" s="68"/>
      <c r="V174" s="68"/>
      <c r="W174" s="65"/>
      <c r="X174" s="65"/>
      <c r="Y174" s="65"/>
      <c r="Z174" s="121"/>
      <c r="AA174" s="121"/>
      <c r="AB174" s="122"/>
      <c r="AC174" s="122"/>
      <c r="AD174" s="121"/>
      <c r="AE174" s="121"/>
      <c r="AF174" s="121"/>
      <c r="AG174" s="121"/>
      <c r="AH174" s="121"/>
      <c r="AI174" s="121"/>
      <c r="AJ174" s="121"/>
      <c r="AK174" s="121"/>
      <c r="AL174" s="121"/>
      <c r="AM174" s="121"/>
      <c r="AN174" s="121"/>
      <c r="AO174" s="121"/>
      <c r="AP174" s="121"/>
      <c r="AQ174" s="121"/>
      <c r="AR174" s="121"/>
      <c r="AS174" s="121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</row>
    <row r="175" customFormat="false" ht="15.75" hidden="false" customHeight="false" outlineLevel="0" collapsed="false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7"/>
      <c r="L175" s="65"/>
      <c r="M175" s="65"/>
      <c r="N175" s="65"/>
      <c r="O175" s="68"/>
      <c r="P175" s="68"/>
      <c r="Q175" s="65"/>
      <c r="R175" s="65"/>
      <c r="S175" s="65"/>
      <c r="T175" s="68"/>
      <c r="U175" s="68"/>
      <c r="V175" s="68"/>
      <c r="W175" s="65"/>
      <c r="X175" s="65"/>
      <c r="Y175" s="65"/>
      <c r="Z175" s="121"/>
      <c r="AA175" s="121"/>
      <c r="AB175" s="122"/>
      <c r="AC175" s="122"/>
      <c r="AD175" s="121"/>
      <c r="AE175" s="121"/>
      <c r="AF175" s="121"/>
      <c r="AG175" s="121"/>
      <c r="AH175" s="121"/>
      <c r="AI175" s="121"/>
      <c r="AJ175" s="121"/>
      <c r="AK175" s="121"/>
      <c r="AL175" s="121"/>
      <c r="AM175" s="121"/>
      <c r="AN175" s="121"/>
      <c r="AO175" s="121"/>
      <c r="AP175" s="121"/>
      <c r="AQ175" s="121"/>
      <c r="AR175" s="121"/>
      <c r="AS175" s="121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</row>
    <row r="176" customFormat="false" ht="15.75" hidden="false" customHeight="false" outlineLevel="0" collapsed="false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7"/>
      <c r="L176" s="65"/>
      <c r="M176" s="65"/>
      <c r="N176" s="65"/>
      <c r="O176" s="68"/>
      <c r="P176" s="68"/>
      <c r="Q176" s="65"/>
      <c r="R176" s="65"/>
      <c r="S176" s="65"/>
      <c r="T176" s="68"/>
      <c r="U176" s="68"/>
      <c r="V176" s="68"/>
      <c r="W176" s="65"/>
      <c r="X176" s="65"/>
      <c r="Y176" s="65"/>
      <c r="Z176" s="121"/>
      <c r="AA176" s="121"/>
      <c r="AB176" s="122"/>
      <c r="AC176" s="122"/>
      <c r="AD176" s="121"/>
      <c r="AE176" s="121"/>
      <c r="AF176" s="121"/>
      <c r="AG176" s="121"/>
      <c r="AH176" s="121"/>
      <c r="AI176" s="121"/>
      <c r="AJ176" s="121"/>
      <c r="AK176" s="121"/>
      <c r="AL176" s="121"/>
      <c r="AM176" s="121"/>
      <c r="AN176" s="121"/>
      <c r="AO176" s="121"/>
      <c r="AP176" s="121"/>
      <c r="AQ176" s="121"/>
      <c r="AR176" s="121"/>
      <c r="AS176" s="121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</row>
    <row r="177" customFormat="false" ht="15.75" hidden="false" customHeight="false" outlineLevel="0" collapsed="false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7"/>
      <c r="L177" s="65"/>
      <c r="M177" s="65"/>
      <c r="N177" s="65"/>
      <c r="O177" s="68"/>
      <c r="P177" s="68"/>
      <c r="Q177" s="65"/>
      <c r="R177" s="65"/>
      <c r="S177" s="65"/>
      <c r="T177" s="68"/>
      <c r="U177" s="68"/>
      <c r="V177" s="68"/>
      <c r="W177" s="65"/>
      <c r="X177" s="65"/>
      <c r="Y177" s="65"/>
      <c r="Z177" s="121"/>
      <c r="AA177" s="121"/>
      <c r="AB177" s="122"/>
      <c r="AC177" s="122"/>
      <c r="AD177" s="121"/>
      <c r="AE177" s="121"/>
      <c r="AF177" s="121"/>
      <c r="AG177" s="121"/>
      <c r="AH177" s="121"/>
      <c r="AI177" s="121"/>
      <c r="AJ177" s="121"/>
      <c r="AK177" s="121"/>
      <c r="AL177" s="121"/>
      <c r="AM177" s="121"/>
      <c r="AN177" s="121"/>
      <c r="AO177" s="121"/>
      <c r="AP177" s="121"/>
      <c r="AQ177" s="121"/>
      <c r="AR177" s="121"/>
      <c r="AS177" s="121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</row>
    <row r="178" customFormat="false" ht="15.75" hidden="false" customHeight="false" outlineLevel="0" collapsed="false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7"/>
      <c r="L178" s="65"/>
      <c r="M178" s="65"/>
      <c r="N178" s="65"/>
      <c r="O178" s="68"/>
      <c r="P178" s="68"/>
      <c r="Q178" s="65"/>
      <c r="R178" s="65"/>
      <c r="S178" s="65"/>
      <c r="T178" s="68"/>
      <c r="U178" s="68"/>
      <c r="V178" s="68"/>
      <c r="W178" s="65"/>
      <c r="X178" s="65"/>
      <c r="Y178" s="65"/>
      <c r="Z178" s="121"/>
      <c r="AA178" s="121"/>
      <c r="AB178" s="122"/>
      <c r="AC178" s="122"/>
      <c r="AD178" s="121"/>
      <c r="AE178" s="121"/>
      <c r="AF178" s="121"/>
      <c r="AG178" s="121"/>
      <c r="AH178" s="121"/>
      <c r="AI178" s="121"/>
      <c r="AJ178" s="121"/>
      <c r="AK178" s="121"/>
      <c r="AL178" s="121"/>
      <c r="AM178" s="121"/>
      <c r="AN178" s="121"/>
      <c r="AO178" s="121"/>
      <c r="AP178" s="121"/>
      <c r="AQ178" s="121"/>
      <c r="AR178" s="121"/>
      <c r="AS178" s="121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</row>
    <row r="179" customFormat="false" ht="15.75" hidden="false" customHeight="false" outlineLevel="0" collapsed="false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7"/>
      <c r="L179" s="65"/>
      <c r="M179" s="65"/>
      <c r="N179" s="65"/>
      <c r="O179" s="68"/>
      <c r="P179" s="68"/>
      <c r="Q179" s="65"/>
      <c r="R179" s="65"/>
      <c r="S179" s="65"/>
      <c r="T179" s="68"/>
      <c r="U179" s="68"/>
      <c r="V179" s="68"/>
      <c r="W179" s="65"/>
      <c r="X179" s="65"/>
      <c r="Y179" s="65"/>
      <c r="Z179" s="121"/>
      <c r="AA179" s="121"/>
      <c r="AB179" s="122"/>
      <c r="AC179" s="122"/>
      <c r="AD179" s="121"/>
      <c r="AE179" s="121"/>
      <c r="AF179" s="121"/>
      <c r="AG179" s="121"/>
      <c r="AH179" s="121"/>
      <c r="AI179" s="121"/>
      <c r="AJ179" s="121"/>
      <c r="AK179" s="121"/>
      <c r="AL179" s="121"/>
      <c r="AM179" s="121"/>
      <c r="AN179" s="121"/>
      <c r="AO179" s="121"/>
      <c r="AP179" s="121"/>
      <c r="AQ179" s="121"/>
      <c r="AR179" s="121"/>
      <c r="AS179" s="121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</row>
    <row r="180" customFormat="false" ht="15.75" hidden="false" customHeight="false" outlineLevel="0" collapsed="false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7"/>
      <c r="L180" s="65"/>
      <c r="M180" s="65"/>
      <c r="N180" s="65"/>
      <c r="O180" s="68"/>
      <c r="P180" s="68"/>
      <c r="Q180" s="65"/>
      <c r="R180" s="65"/>
      <c r="S180" s="65"/>
      <c r="T180" s="68"/>
      <c r="U180" s="68"/>
      <c r="V180" s="68"/>
      <c r="W180" s="65"/>
      <c r="X180" s="65"/>
      <c r="Y180" s="65"/>
      <c r="Z180" s="121"/>
      <c r="AA180" s="121"/>
      <c r="AB180" s="122"/>
      <c r="AC180" s="122"/>
      <c r="AD180" s="121"/>
      <c r="AE180" s="121"/>
      <c r="AF180" s="121"/>
      <c r="AG180" s="121"/>
      <c r="AH180" s="121"/>
      <c r="AI180" s="121"/>
      <c r="AJ180" s="121"/>
      <c r="AK180" s="121"/>
      <c r="AL180" s="121"/>
      <c r="AM180" s="121"/>
      <c r="AN180" s="121"/>
      <c r="AO180" s="121"/>
      <c r="AP180" s="121"/>
      <c r="AQ180" s="121"/>
      <c r="AR180" s="121"/>
      <c r="AS180" s="121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</row>
    <row r="181" customFormat="false" ht="15.75" hidden="false" customHeight="false" outlineLevel="0" collapsed="false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7"/>
      <c r="L181" s="65"/>
      <c r="M181" s="65"/>
      <c r="N181" s="65"/>
      <c r="O181" s="68"/>
      <c r="P181" s="68"/>
      <c r="Q181" s="65"/>
      <c r="R181" s="65"/>
      <c r="S181" s="65"/>
      <c r="T181" s="68"/>
      <c r="U181" s="68"/>
      <c r="V181" s="68"/>
      <c r="W181" s="65"/>
      <c r="X181" s="65"/>
      <c r="Y181" s="65"/>
      <c r="Z181" s="121"/>
      <c r="AA181" s="121"/>
      <c r="AB181" s="122"/>
      <c r="AC181" s="122"/>
      <c r="AD181" s="121"/>
      <c r="AE181" s="121"/>
      <c r="AF181" s="121"/>
      <c r="AG181" s="121"/>
      <c r="AH181" s="121"/>
      <c r="AI181" s="121"/>
      <c r="AJ181" s="121"/>
      <c r="AK181" s="121"/>
      <c r="AL181" s="121"/>
      <c r="AM181" s="121"/>
      <c r="AN181" s="121"/>
      <c r="AO181" s="121"/>
      <c r="AP181" s="121"/>
      <c r="AQ181" s="121"/>
      <c r="AR181" s="121"/>
      <c r="AS181" s="121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</row>
    <row r="182" customFormat="false" ht="15.75" hidden="false" customHeight="false" outlineLevel="0" collapsed="false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7"/>
      <c r="L182" s="65"/>
      <c r="M182" s="65"/>
      <c r="N182" s="65"/>
      <c r="O182" s="68"/>
      <c r="P182" s="68"/>
      <c r="Q182" s="65"/>
      <c r="R182" s="65"/>
      <c r="S182" s="65"/>
      <c r="T182" s="68"/>
      <c r="U182" s="68"/>
      <c r="V182" s="68"/>
      <c r="W182" s="65"/>
      <c r="X182" s="65"/>
      <c r="Y182" s="65"/>
      <c r="Z182" s="121"/>
      <c r="AA182" s="121"/>
      <c r="AB182" s="122"/>
      <c r="AC182" s="122"/>
      <c r="AD182" s="121"/>
      <c r="AE182" s="121"/>
      <c r="AF182" s="121"/>
      <c r="AG182" s="121"/>
      <c r="AH182" s="121"/>
      <c r="AI182" s="121"/>
      <c r="AJ182" s="121"/>
      <c r="AK182" s="121"/>
      <c r="AL182" s="121"/>
      <c r="AM182" s="121"/>
      <c r="AN182" s="121"/>
      <c r="AO182" s="121"/>
      <c r="AP182" s="121"/>
      <c r="AQ182" s="121"/>
      <c r="AR182" s="121"/>
      <c r="AS182" s="121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</row>
    <row r="183" customFormat="false" ht="15.75" hidden="false" customHeight="false" outlineLevel="0" collapsed="false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7"/>
      <c r="L183" s="65"/>
      <c r="M183" s="65"/>
      <c r="N183" s="65"/>
      <c r="O183" s="68"/>
      <c r="P183" s="68"/>
      <c r="Q183" s="65"/>
      <c r="R183" s="65"/>
      <c r="S183" s="65"/>
      <c r="T183" s="68"/>
      <c r="U183" s="68"/>
      <c r="V183" s="68"/>
      <c r="W183" s="65"/>
      <c r="X183" s="65"/>
      <c r="Y183" s="65"/>
      <c r="Z183" s="121"/>
      <c r="AA183" s="121"/>
      <c r="AB183" s="122"/>
      <c r="AC183" s="122"/>
      <c r="AD183" s="121"/>
      <c r="AE183" s="121"/>
      <c r="AF183" s="121"/>
      <c r="AG183" s="121"/>
      <c r="AH183" s="121"/>
      <c r="AI183" s="121"/>
      <c r="AJ183" s="121"/>
      <c r="AK183" s="121"/>
      <c r="AL183" s="121"/>
      <c r="AM183" s="121"/>
      <c r="AN183" s="121"/>
      <c r="AO183" s="121"/>
      <c r="AP183" s="121"/>
      <c r="AQ183" s="121"/>
      <c r="AR183" s="121"/>
      <c r="AS183" s="121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</row>
    <row r="184" customFormat="false" ht="15.75" hidden="false" customHeight="false" outlineLevel="0" collapsed="false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7"/>
      <c r="L184" s="65"/>
      <c r="M184" s="65"/>
      <c r="N184" s="65"/>
      <c r="O184" s="68"/>
      <c r="P184" s="68"/>
      <c r="Q184" s="65"/>
      <c r="R184" s="65"/>
      <c r="S184" s="65"/>
      <c r="T184" s="68"/>
      <c r="U184" s="68"/>
      <c r="V184" s="68"/>
      <c r="W184" s="65"/>
      <c r="X184" s="65"/>
      <c r="Y184" s="65"/>
      <c r="Z184" s="121"/>
      <c r="AA184" s="121"/>
      <c r="AB184" s="122"/>
      <c r="AC184" s="122"/>
      <c r="AD184" s="121"/>
      <c r="AE184" s="121"/>
      <c r="AF184" s="121"/>
      <c r="AG184" s="121"/>
      <c r="AH184" s="121"/>
      <c r="AI184" s="121"/>
      <c r="AJ184" s="121"/>
      <c r="AK184" s="121"/>
      <c r="AL184" s="121"/>
      <c r="AM184" s="121"/>
      <c r="AN184" s="121"/>
      <c r="AO184" s="121"/>
      <c r="AP184" s="121"/>
      <c r="AQ184" s="121"/>
      <c r="AR184" s="121"/>
      <c r="AS184" s="121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</row>
    <row r="185" customFormat="false" ht="15.75" hidden="false" customHeight="false" outlineLevel="0" collapsed="false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7"/>
      <c r="L185" s="65"/>
      <c r="M185" s="65"/>
      <c r="N185" s="65"/>
      <c r="O185" s="68"/>
      <c r="P185" s="68"/>
      <c r="Q185" s="65"/>
      <c r="R185" s="65"/>
      <c r="S185" s="65"/>
      <c r="T185" s="68"/>
      <c r="U185" s="68"/>
      <c r="V185" s="68"/>
      <c r="W185" s="65"/>
      <c r="X185" s="65"/>
      <c r="Y185" s="65"/>
      <c r="Z185" s="121"/>
      <c r="AA185" s="121"/>
      <c r="AB185" s="122"/>
      <c r="AC185" s="122"/>
      <c r="AD185" s="121"/>
      <c r="AE185" s="121"/>
      <c r="AF185" s="121"/>
      <c r="AG185" s="121"/>
      <c r="AH185" s="121"/>
      <c r="AI185" s="121"/>
      <c r="AJ185" s="121"/>
      <c r="AK185" s="121"/>
      <c r="AL185" s="121"/>
      <c r="AM185" s="121"/>
      <c r="AN185" s="121"/>
      <c r="AO185" s="121"/>
      <c r="AP185" s="121"/>
      <c r="AQ185" s="121"/>
      <c r="AR185" s="121"/>
      <c r="AS185" s="121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</row>
    <row r="186" customFormat="false" ht="15.75" hidden="false" customHeight="false" outlineLevel="0" collapsed="false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7"/>
      <c r="L186" s="65"/>
      <c r="M186" s="65"/>
      <c r="N186" s="65"/>
      <c r="O186" s="68"/>
      <c r="P186" s="68"/>
      <c r="Q186" s="65"/>
      <c r="R186" s="65"/>
      <c r="S186" s="65"/>
      <c r="T186" s="68"/>
      <c r="U186" s="68"/>
      <c r="V186" s="68"/>
      <c r="W186" s="65"/>
      <c r="X186" s="65"/>
      <c r="Y186" s="65"/>
      <c r="Z186" s="121"/>
      <c r="AA186" s="121"/>
      <c r="AB186" s="122"/>
      <c r="AC186" s="122"/>
      <c r="AD186" s="121"/>
      <c r="AE186" s="121"/>
      <c r="AF186" s="121"/>
      <c r="AG186" s="121"/>
      <c r="AH186" s="121"/>
      <c r="AI186" s="121"/>
      <c r="AJ186" s="121"/>
      <c r="AK186" s="121"/>
      <c r="AL186" s="121"/>
      <c r="AM186" s="121"/>
      <c r="AN186" s="121"/>
      <c r="AO186" s="121"/>
      <c r="AP186" s="121"/>
      <c r="AQ186" s="121"/>
      <c r="AR186" s="121"/>
      <c r="AS186" s="121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</row>
    <row r="187" customFormat="false" ht="15.75" hidden="false" customHeight="false" outlineLevel="0" collapsed="false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7"/>
      <c r="L187" s="65"/>
      <c r="M187" s="65"/>
      <c r="N187" s="65"/>
      <c r="O187" s="68"/>
      <c r="P187" s="68"/>
      <c r="Q187" s="65"/>
      <c r="R187" s="65"/>
      <c r="S187" s="65"/>
      <c r="T187" s="68"/>
      <c r="U187" s="68"/>
      <c r="V187" s="68"/>
      <c r="W187" s="65"/>
      <c r="X187" s="65"/>
      <c r="Y187" s="65"/>
      <c r="Z187" s="121"/>
      <c r="AA187" s="121"/>
      <c r="AB187" s="122"/>
      <c r="AC187" s="122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  <c r="AO187" s="121"/>
      <c r="AP187" s="121"/>
      <c r="AQ187" s="121"/>
      <c r="AR187" s="121"/>
      <c r="AS187" s="121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</row>
    <row r="188" customFormat="false" ht="15.75" hidden="false" customHeight="false" outlineLevel="0" collapsed="false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7"/>
      <c r="L188" s="65"/>
      <c r="M188" s="65"/>
      <c r="N188" s="65"/>
      <c r="O188" s="68"/>
      <c r="P188" s="68"/>
      <c r="Q188" s="65"/>
      <c r="R188" s="65"/>
      <c r="S188" s="65"/>
      <c r="T188" s="68"/>
      <c r="U188" s="68"/>
      <c r="V188" s="68"/>
      <c r="W188" s="65"/>
      <c r="X188" s="65"/>
      <c r="Y188" s="65"/>
      <c r="Z188" s="121"/>
      <c r="AA188" s="121"/>
      <c r="AB188" s="122"/>
      <c r="AC188" s="122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  <c r="AO188" s="121"/>
      <c r="AP188" s="121"/>
      <c r="AQ188" s="121"/>
      <c r="AR188" s="121"/>
      <c r="AS188" s="121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</row>
    <row r="189" customFormat="false" ht="15.75" hidden="false" customHeight="false" outlineLevel="0" collapsed="false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7"/>
      <c r="L189" s="65"/>
      <c r="M189" s="65"/>
      <c r="N189" s="65"/>
      <c r="O189" s="68"/>
      <c r="P189" s="68"/>
      <c r="Q189" s="65"/>
      <c r="R189" s="65"/>
      <c r="S189" s="65"/>
      <c r="T189" s="68"/>
      <c r="U189" s="68"/>
      <c r="V189" s="68"/>
      <c r="W189" s="65"/>
      <c r="X189" s="65"/>
      <c r="Y189" s="65"/>
      <c r="Z189" s="121"/>
      <c r="AA189" s="121"/>
      <c r="AB189" s="122"/>
      <c r="AC189" s="122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  <c r="AO189" s="121"/>
      <c r="AP189" s="121"/>
      <c r="AQ189" s="121"/>
      <c r="AR189" s="121"/>
      <c r="AS189" s="121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</row>
    <row r="190" customFormat="false" ht="15.75" hidden="false" customHeight="false" outlineLevel="0" collapsed="false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7"/>
      <c r="L190" s="65"/>
      <c r="M190" s="65"/>
      <c r="N190" s="65"/>
      <c r="O190" s="68"/>
      <c r="P190" s="68"/>
      <c r="Q190" s="65"/>
      <c r="R190" s="65"/>
      <c r="S190" s="65"/>
      <c r="T190" s="68"/>
      <c r="U190" s="68"/>
      <c r="V190" s="68"/>
      <c r="W190" s="65"/>
      <c r="X190" s="65"/>
      <c r="Y190" s="65"/>
      <c r="Z190" s="121"/>
      <c r="AA190" s="121"/>
      <c r="AB190" s="122"/>
      <c r="AC190" s="122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  <c r="AO190" s="121"/>
      <c r="AP190" s="121"/>
      <c r="AQ190" s="121"/>
      <c r="AR190" s="121"/>
      <c r="AS190" s="121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  <c r="BE190" s="65"/>
      <c r="BF190" s="65"/>
      <c r="BG190" s="65"/>
      <c r="BH190" s="65"/>
    </row>
    <row r="191" customFormat="false" ht="15.75" hidden="false" customHeight="false" outlineLevel="0" collapsed="false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7"/>
      <c r="L191" s="65"/>
      <c r="M191" s="65"/>
      <c r="N191" s="65"/>
      <c r="O191" s="68"/>
      <c r="P191" s="68"/>
      <c r="Q191" s="65"/>
      <c r="R191" s="65"/>
      <c r="S191" s="65"/>
      <c r="T191" s="68"/>
      <c r="U191" s="68"/>
      <c r="V191" s="68"/>
      <c r="W191" s="65"/>
      <c r="X191" s="65"/>
      <c r="Y191" s="65"/>
      <c r="Z191" s="121"/>
      <c r="AA191" s="121"/>
      <c r="AB191" s="122"/>
      <c r="AC191" s="122"/>
      <c r="AD191" s="121"/>
      <c r="AE191" s="121"/>
      <c r="AF191" s="121"/>
      <c r="AG191" s="121"/>
      <c r="AH191" s="121"/>
      <c r="AI191" s="121"/>
      <c r="AJ191" s="121"/>
      <c r="AK191" s="121"/>
      <c r="AL191" s="121"/>
      <c r="AM191" s="121"/>
      <c r="AN191" s="121"/>
      <c r="AO191" s="121"/>
      <c r="AP191" s="121"/>
      <c r="AQ191" s="121"/>
      <c r="AR191" s="121"/>
      <c r="AS191" s="121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</row>
    <row r="192" customFormat="false" ht="15.75" hidden="false" customHeight="false" outlineLevel="0" collapsed="false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7"/>
      <c r="L192" s="65"/>
      <c r="M192" s="65"/>
      <c r="N192" s="65"/>
      <c r="O192" s="68"/>
      <c r="P192" s="68"/>
      <c r="Q192" s="65"/>
      <c r="R192" s="65"/>
      <c r="S192" s="65"/>
      <c r="T192" s="68"/>
      <c r="U192" s="68"/>
      <c r="V192" s="68"/>
      <c r="W192" s="65"/>
      <c r="X192" s="65"/>
      <c r="Y192" s="65"/>
      <c r="Z192" s="121"/>
      <c r="AA192" s="121"/>
      <c r="AB192" s="122"/>
      <c r="AC192" s="122"/>
      <c r="AD192" s="121"/>
      <c r="AE192" s="121"/>
      <c r="AF192" s="121"/>
      <c r="AG192" s="121"/>
      <c r="AH192" s="121"/>
      <c r="AI192" s="121"/>
      <c r="AJ192" s="121"/>
      <c r="AK192" s="121"/>
      <c r="AL192" s="121"/>
      <c r="AM192" s="121"/>
      <c r="AN192" s="121"/>
      <c r="AO192" s="121"/>
      <c r="AP192" s="121"/>
      <c r="AQ192" s="121"/>
      <c r="AR192" s="121"/>
      <c r="AS192" s="121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</row>
    <row r="193" customFormat="false" ht="15.75" hidden="false" customHeight="false" outlineLevel="0" collapsed="false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7"/>
      <c r="L193" s="65"/>
      <c r="M193" s="65"/>
      <c r="N193" s="65"/>
      <c r="O193" s="68"/>
      <c r="P193" s="68"/>
      <c r="Q193" s="65"/>
      <c r="R193" s="65"/>
      <c r="S193" s="65"/>
      <c r="T193" s="68"/>
      <c r="U193" s="68"/>
      <c r="V193" s="68"/>
      <c r="W193" s="65"/>
      <c r="X193" s="65"/>
      <c r="Y193" s="65"/>
      <c r="Z193" s="121"/>
      <c r="AA193" s="121"/>
      <c r="AB193" s="122"/>
      <c r="AC193" s="122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  <c r="AO193" s="121"/>
      <c r="AP193" s="121"/>
      <c r="AQ193" s="121"/>
      <c r="AR193" s="121"/>
      <c r="AS193" s="121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</row>
    <row r="194" customFormat="false" ht="15.75" hidden="false" customHeight="false" outlineLevel="0" collapsed="false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7"/>
      <c r="L194" s="65"/>
      <c r="M194" s="65"/>
      <c r="N194" s="65"/>
      <c r="O194" s="68"/>
      <c r="P194" s="68"/>
      <c r="Q194" s="65"/>
      <c r="R194" s="65"/>
      <c r="S194" s="65"/>
      <c r="T194" s="68"/>
      <c r="U194" s="68"/>
      <c r="V194" s="68"/>
      <c r="W194" s="65"/>
      <c r="X194" s="65"/>
      <c r="Y194" s="65"/>
      <c r="Z194" s="121"/>
      <c r="AA194" s="121"/>
      <c r="AB194" s="122"/>
      <c r="AC194" s="122"/>
      <c r="AD194" s="121"/>
      <c r="AE194" s="121"/>
      <c r="AF194" s="121"/>
      <c r="AG194" s="121"/>
      <c r="AH194" s="121"/>
      <c r="AI194" s="121"/>
      <c r="AJ194" s="121"/>
      <c r="AK194" s="121"/>
      <c r="AL194" s="121"/>
      <c r="AM194" s="121"/>
      <c r="AN194" s="121"/>
      <c r="AO194" s="121"/>
      <c r="AP194" s="121"/>
      <c r="AQ194" s="121"/>
      <c r="AR194" s="121"/>
      <c r="AS194" s="121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</row>
    <row r="195" customFormat="false" ht="15.75" hidden="false" customHeight="false" outlineLevel="0" collapsed="false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7"/>
      <c r="L195" s="65"/>
      <c r="M195" s="65"/>
      <c r="N195" s="65"/>
      <c r="O195" s="68"/>
      <c r="P195" s="68"/>
      <c r="Q195" s="65"/>
      <c r="R195" s="65"/>
      <c r="S195" s="65"/>
      <c r="T195" s="68"/>
      <c r="U195" s="68"/>
      <c r="V195" s="68"/>
      <c r="W195" s="65"/>
      <c r="X195" s="65"/>
      <c r="Y195" s="65"/>
      <c r="Z195" s="121"/>
      <c r="AA195" s="121"/>
      <c r="AB195" s="122"/>
      <c r="AC195" s="122"/>
      <c r="AD195" s="121"/>
      <c r="AE195" s="121"/>
      <c r="AF195" s="121"/>
      <c r="AG195" s="121"/>
      <c r="AH195" s="121"/>
      <c r="AI195" s="121"/>
      <c r="AJ195" s="121"/>
      <c r="AK195" s="121"/>
      <c r="AL195" s="121"/>
      <c r="AM195" s="121"/>
      <c r="AN195" s="121"/>
      <c r="AO195" s="121"/>
      <c r="AP195" s="121"/>
      <c r="AQ195" s="121"/>
      <c r="AR195" s="121"/>
      <c r="AS195" s="121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</row>
    <row r="196" customFormat="false" ht="15.75" hidden="false" customHeight="false" outlineLevel="0" collapsed="false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7"/>
      <c r="L196" s="65"/>
      <c r="M196" s="65"/>
      <c r="N196" s="65"/>
      <c r="O196" s="68"/>
      <c r="P196" s="68"/>
      <c r="Q196" s="65"/>
      <c r="R196" s="65"/>
      <c r="S196" s="65"/>
      <c r="T196" s="68"/>
      <c r="U196" s="68"/>
      <c r="V196" s="68"/>
      <c r="W196" s="65"/>
      <c r="X196" s="65"/>
      <c r="Y196" s="65"/>
      <c r="Z196" s="121"/>
      <c r="AA196" s="121"/>
      <c r="AB196" s="122"/>
      <c r="AC196" s="122"/>
      <c r="AD196" s="121"/>
      <c r="AE196" s="121"/>
      <c r="AF196" s="121"/>
      <c r="AG196" s="121"/>
      <c r="AH196" s="121"/>
      <c r="AI196" s="121"/>
      <c r="AJ196" s="121"/>
      <c r="AK196" s="121"/>
      <c r="AL196" s="121"/>
      <c r="AM196" s="121"/>
      <c r="AN196" s="121"/>
      <c r="AO196" s="121"/>
      <c r="AP196" s="121"/>
      <c r="AQ196" s="121"/>
      <c r="AR196" s="121"/>
      <c r="AS196" s="121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</row>
    <row r="197" customFormat="false" ht="15.75" hidden="false" customHeight="false" outlineLevel="0" collapsed="false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7"/>
      <c r="L197" s="65"/>
      <c r="M197" s="65"/>
      <c r="N197" s="65"/>
      <c r="O197" s="68"/>
      <c r="P197" s="68"/>
      <c r="Q197" s="65"/>
      <c r="R197" s="65"/>
      <c r="S197" s="65"/>
      <c r="T197" s="68"/>
      <c r="U197" s="68"/>
      <c r="V197" s="68"/>
      <c r="W197" s="65"/>
      <c r="X197" s="65"/>
      <c r="Y197" s="65"/>
      <c r="Z197" s="121"/>
      <c r="AA197" s="121"/>
      <c r="AB197" s="122"/>
      <c r="AC197" s="122"/>
      <c r="AD197" s="121"/>
      <c r="AE197" s="121"/>
      <c r="AF197" s="121"/>
      <c r="AG197" s="121"/>
      <c r="AH197" s="121"/>
      <c r="AI197" s="121"/>
      <c r="AJ197" s="121"/>
      <c r="AK197" s="121"/>
      <c r="AL197" s="121"/>
      <c r="AM197" s="121"/>
      <c r="AN197" s="121"/>
      <c r="AO197" s="121"/>
      <c r="AP197" s="121"/>
      <c r="AQ197" s="121"/>
      <c r="AR197" s="121"/>
      <c r="AS197" s="121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</row>
    <row r="198" customFormat="false" ht="15.75" hidden="false" customHeight="false" outlineLevel="0" collapsed="false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7"/>
      <c r="L198" s="65"/>
      <c r="M198" s="65"/>
      <c r="N198" s="65"/>
      <c r="O198" s="68"/>
      <c r="P198" s="68"/>
      <c r="Q198" s="65"/>
      <c r="R198" s="65"/>
      <c r="S198" s="65"/>
      <c r="T198" s="68"/>
      <c r="U198" s="68"/>
      <c r="V198" s="68"/>
      <c r="W198" s="65"/>
      <c r="X198" s="65"/>
      <c r="Y198" s="65"/>
      <c r="Z198" s="121"/>
      <c r="AA198" s="121"/>
      <c r="AB198" s="122"/>
      <c r="AC198" s="122"/>
      <c r="AD198" s="121"/>
      <c r="AE198" s="121"/>
      <c r="AF198" s="121"/>
      <c r="AG198" s="121"/>
      <c r="AH198" s="121"/>
      <c r="AI198" s="121"/>
      <c r="AJ198" s="121"/>
      <c r="AK198" s="121"/>
      <c r="AL198" s="121"/>
      <c r="AM198" s="121"/>
      <c r="AN198" s="121"/>
      <c r="AO198" s="121"/>
      <c r="AP198" s="121"/>
      <c r="AQ198" s="121"/>
      <c r="AR198" s="121"/>
      <c r="AS198" s="121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</row>
    <row r="199" customFormat="false" ht="15.75" hidden="false" customHeight="false" outlineLevel="0" collapsed="false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7"/>
      <c r="L199" s="65"/>
      <c r="M199" s="65"/>
      <c r="N199" s="65"/>
      <c r="O199" s="68"/>
      <c r="P199" s="68"/>
      <c r="Q199" s="65"/>
      <c r="R199" s="65"/>
      <c r="S199" s="65"/>
      <c r="T199" s="68"/>
      <c r="U199" s="68"/>
      <c r="V199" s="68"/>
      <c r="W199" s="65"/>
      <c r="X199" s="65"/>
      <c r="Y199" s="65"/>
      <c r="Z199" s="121"/>
      <c r="AA199" s="121"/>
      <c r="AB199" s="122"/>
      <c r="AC199" s="122"/>
      <c r="AD199" s="121"/>
      <c r="AE199" s="121"/>
      <c r="AF199" s="121"/>
      <c r="AG199" s="121"/>
      <c r="AH199" s="121"/>
      <c r="AI199" s="121"/>
      <c r="AJ199" s="121"/>
      <c r="AK199" s="121"/>
      <c r="AL199" s="121"/>
      <c r="AM199" s="121"/>
      <c r="AN199" s="121"/>
      <c r="AO199" s="121"/>
      <c r="AP199" s="121"/>
      <c r="AQ199" s="121"/>
      <c r="AR199" s="121"/>
      <c r="AS199" s="121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</row>
    <row r="200" customFormat="false" ht="15.75" hidden="false" customHeight="false" outlineLevel="0" collapsed="false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7"/>
      <c r="L200" s="65"/>
      <c r="M200" s="65"/>
      <c r="N200" s="65"/>
      <c r="O200" s="68"/>
      <c r="P200" s="68"/>
      <c r="Q200" s="65"/>
      <c r="R200" s="65"/>
      <c r="S200" s="65"/>
      <c r="T200" s="68"/>
      <c r="U200" s="68"/>
      <c r="V200" s="68"/>
      <c r="W200" s="65"/>
      <c r="X200" s="65"/>
      <c r="Y200" s="65"/>
      <c r="Z200" s="121"/>
      <c r="AA200" s="121"/>
      <c r="AB200" s="122"/>
      <c r="AC200" s="122"/>
      <c r="AD200" s="121"/>
      <c r="AE200" s="121"/>
      <c r="AF200" s="121"/>
      <c r="AG200" s="121"/>
      <c r="AH200" s="121"/>
      <c r="AI200" s="121"/>
      <c r="AJ200" s="121"/>
      <c r="AK200" s="121"/>
      <c r="AL200" s="121"/>
      <c r="AM200" s="121"/>
      <c r="AN200" s="121"/>
      <c r="AO200" s="121"/>
      <c r="AP200" s="121"/>
      <c r="AQ200" s="121"/>
      <c r="AR200" s="121"/>
      <c r="AS200" s="121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</row>
    <row r="201" customFormat="false" ht="15.75" hidden="false" customHeight="false" outlineLevel="0" collapsed="false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7"/>
      <c r="L201" s="65"/>
      <c r="M201" s="65"/>
      <c r="N201" s="65"/>
      <c r="O201" s="68"/>
      <c r="P201" s="68"/>
      <c r="Q201" s="65"/>
      <c r="R201" s="65"/>
      <c r="S201" s="65"/>
      <c r="T201" s="68"/>
      <c r="U201" s="68"/>
      <c r="V201" s="68"/>
      <c r="W201" s="65"/>
      <c r="X201" s="65"/>
      <c r="Y201" s="65"/>
      <c r="Z201" s="121"/>
      <c r="AA201" s="121"/>
      <c r="AB201" s="122"/>
      <c r="AC201" s="122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  <c r="AO201" s="121"/>
      <c r="AP201" s="121"/>
      <c r="AQ201" s="121"/>
      <c r="AR201" s="121"/>
      <c r="AS201" s="121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</row>
    <row r="202" customFormat="false" ht="15.75" hidden="false" customHeight="false" outlineLevel="0" collapsed="false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7"/>
      <c r="L202" s="65"/>
      <c r="M202" s="65"/>
      <c r="N202" s="65"/>
      <c r="O202" s="68"/>
      <c r="P202" s="68"/>
      <c r="Q202" s="65"/>
      <c r="R202" s="65"/>
      <c r="S202" s="65"/>
      <c r="T202" s="68"/>
      <c r="U202" s="68"/>
      <c r="V202" s="68"/>
      <c r="W202" s="65"/>
      <c r="X202" s="65"/>
      <c r="Y202" s="65"/>
      <c r="Z202" s="121"/>
      <c r="AA202" s="121"/>
      <c r="AB202" s="122"/>
      <c r="AC202" s="122"/>
      <c r="AD202" s="121"/>
      <c r="AE202" s="121"/>
      <c r="AF202" s="121"/>
      <c r="AG202" s="121"/>
      <c r="AH202" s="121"/>
      <c r="AI202" s="121"/>
      <c r="AJ202" s="121"/>
      <c r="AK202" s="121"/>
      <c r="AL202" s="121"/>
      <c r="AM202" s="121"/>
      <c r="AN202" s="121"/>
      <c r="AO202" s="121"/>
      <c r="AP202" s="121"/>
      <c r="AQ202" s="121"/>
      <c r="AR202" s="121"/>
      <c r="AS202" s="121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</row>
    <row r="203" customFormat="false" ht="15.75" hidden="false" customHeight="false" outlineLevel="0" collapsed="false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7"/>
      <c r="L203" s="65"/>
      <c r="M203" s="65"/>
      <c r="N203" s="65"/>
      <c r="O203" s="68"/>
      <c r="P203" s="68"/>
      <c r="Q203" s="65"/>
      <c r="R203" s="65"/>
      <c r="S203" s="65"/>
      <c r="T203" s="68"/>
      <c r="U203" s="68"/>
      <c r="V203" s="68"/>
      <c r="W203" s="65"/>
      <c r="X203" s="65"/>
      <c r="Y203" s="65"/>
      <c r="Z203" s="121"/>
      <c r="AA203" s="121"/>
      <c r="AB203" s="122"/>
      <c r="AC203" s="122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  <c r="AO203" s="121"/>
      <c r="AP203" s="121"/>
      <c r="AQ203" s="121"/>
      <c r="AR203" s="121"/>
      <c r="AS203" s="121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</row>
    <row r="204" customFormat="false" ht="15.75" hidden="false" customHeight="false" outlineLevel="0" collapsed="false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7"/>
      <c r="L204" s="65"/>
      <c r="M204" s="65"/>
      <c r="N204" s="65"/>
      <c r="O204" s="68"/>
      <c r="P204" s="68"/>
      <c r="Q204" s="65"/>
      <c r="R204" s="65"/>
      <c r="S204" s="65"/>
      <c r="T204" s="68"/>
      <c r="U204" s="68"/>
      <c r="V204" s="68"/>
      <c r="W204" s="65"/>
      <c r="X204" s="65"/>
      <c r="Y204" s="65"/>
      <c r="Z204" s="121"/>
      <c r="AA204" s="121"/>
      <c r="AB204" s="122"/>
      <c r="AC204" s="122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  <c r="AO204" s="121"/>
      <c r="AP204" s="121"/>
      <c r="AQ204" s="121"/>
      <c r="AR204" s="121"/>
      <c r="AS204" s="121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  <c r="BE204" s="65"/>
      <c r="BF204" s="65"/>
      <c r="BG204" s="65"/>
      <c r="BH204" s="65"/>
    </row>
    <row r="205" customFormat="false" ht="15.75" hidden="false" customHeight="false" outlineLevel="0" collapsed="false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7"/>
      <c r="L205" s="65"/>
      <c r="M205" s="65"/>
      <c r="N205" s="65"/>
      <c r="O205" s="68"/>
      <c r="P205" s="68"/>
      <c r="Q205" s="65"/>
      <c r="R205" s="65"/>
      <c r="S205" s="65"/>
      <c r="T205" s="68"/>
      <c r="U205" s="68"/>
      <c r="V205" s="68"/>
      <c r="W205" s="65"/>
      <c r="X205" s="65"/>
      <c r="Y205" s="65"/>
      <c r="Z205" s="121"/>
      <c r="AA205" s="121"/>
      <c r="AB205" s="122"/>
      <c r="AC205" s="122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  <c r="AO205" s="121"/>
      <c r="AP205" s="121"/>
      <c r="AQ205" s="121"/>
      <c r="AR205" s="121"/>
      <c r="AS205" s="121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  <c r="BE205" s="65"/>
      <c r="BF205" s="65"/>
      <c r="BG205" s="65"/>
      <c r="BH205" s="65"/>
    </row>
    <row r="206" customFormat="false" ht="15.75" hidden="false" customHeight="false" outlineLevel="0" collapsed="false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7"/>
      <c r="L206" s="65"/>
      <c r="M206" s="65"/>
      <c r="N206" s="65"/>
      <c r="O206" s="68"/>
      <c r="P206" s="68"/>
      <c r="Q206" s="65"/>
      <c r="R206" s="65"/>
      <c r="S206" s="65"/>
      <c r="T206" s="68"/>
      <c r="U206" s="68"/>
      <c r="V206" s="68"/>
      <c r="W206" s="65"/>
      <c r="X206" s="65"/>
      <c r="Y206" s="65"/>
      <c r="Z206" s="121"/>
      <c r="AA206" s="121"/>
      <c r="AB206" s="122"/>
      <c r="AC206" s="122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  <c r="AO206" s="121"/>
      <c r="AP206" s="121"/>
      <c r="AQ206" s="121"/>
      <c r="AR206" s="121"/>
      <c r="AS206" s="121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</row>
    <row r="207" customFormat="false" ht="15.75" hidden="false" customHeight="false" outlineLevel="0" collapsed="false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7"/>
      <c r="L207" s="65"/>
      <c r="M207" s="65"/>
      <c r="N207" s="65"/>
      <c r="O207" s="68"/>
      <c r="P207" s="68"/>
      <c r="Q207" s="65"/>
      <c r="R207" s="65"/>
      <c r="S207" s="65"/>
      <c r="T207" s="68"/>
      <c r="U207" s="68"/>
      <c r="V207" s="68"/>
      <c r="W207" s="65"/>
      <c r="X207" s="65"/>
      <c r="Y207" s="65"/>
      <c r="Z207" s="121"/>
      <c r="AA207" s="121"/>
      <c r="AB207" s="122"/>
      <c r="AC207" s="122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  <c r="AO207" s="121"/>
      <c r="AP207" s="121"/>
      <c r="AQ207" s="121"/>
      <c r="AR207" s="121"/>
      <c r="AS207" s="121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</row>
    <row r="208" customFormat="false" ht="15.75" hidden="false" customHeight="false" outlineLevel="0" collapsed="false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7"/>
      <c r="L208" s="65"/>
      <c r="M208" s="65"/>
      <c r="N208" s="65"/>
      <c r="O208" s="68"/>
      <c r="P208" s="68"/>
      <c r="Q208" s="65"/>
      <c r="R208" s="65"/>
      <c r="S208" s="65"/>
      <c r="T208" s="68"/>
      <c r="U208" s="68"/>
      <c r="V208" s="68"/>
      <c r="W208" s="65"/>
      <c r="X208" s="65"/>
      <c r="Y208" s="65"/>
      <c r="Z208" s="121"/>
      <c r="AA208" s="121"/>
      <c r="AB208" s="122"/>
      <c r="AC208" s="122"/>
      <c r="AD208" s="121"/>
      <c r="AE208" s="121"/>
      <c r="AF208" s="121"/>
      <c r="AG208" s="121"/>
      <c r="AH208" s="121"/>
      <c r="AI208" s="121"/>
      <c r="AJ208" s="121"/>
      <c r="AK208" s="121"/>
      <c r="AL208" s="121"/>
      <c r="AM208" s="121"/>
      <c r="AN208" s="121"/>
      <c r="AO208" s="121"/>
      <c r="AP208" s="121"/>
      <c r="AQ208" s="121"/>
      <c r="AR208" s="121"/>
      <c r="AS208" s="121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</row>
    <row r="209" customFormat="false" ht="15.75" hidden="false" customHeight="false" outlineLevel="0" collapsed="false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7"/>
      <c r="L209" s="65"/>
      <c r="M209" s="65"/>
      <c r="N209" s="65"/>
      <c r="O209" s="68"/>
      <c r="P209" s="68"/>
      <c r="Q209" s="65"/>
      <c r="R209" s="65"/>
      <c r="S209" s="65"/>
      <c r="T209" s="68"/>
      <c r="U209" s="68"/>
      <c r="V209" s="68"/>
      <c r="W209" s="65"/>
      <c r="X209" s="65"/>
      <c r="Y209" s="65"/>
      <c r="Z209" s="121"/>
      <c r="AA209" s="121"/>
      <c r="AB209" s="122"/>
      <c r="AC209" s="122"/>
      <c r="AD209" s="121"/>
      <c r="AE209" s="121"/>
      <c r="AF209" s="121"/>
      <c r="AG209" s="121"/>
      <c r="AH209" s="121"/>
      <c r="AI209" s="121"/>
      <c r="AJ209" s="121"/>
      <c r="AK209" s="121"/>
      <c r="AL209" s="121"/>
      <c r="AM209" s="121"/>
      <c r="AN209" s="121"/>
      <c r="AO209" s="121"/>
      <c r="AP209" s="121"/>
      <c r="AQ209" s="121"/>
      <c r="AR209" s="121"/>
      <c r="AS209" s="121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</row>
    <row r="210" customFormat="false" ht="15.75" hidden="false" customHeight="false" outlineLevel="0" collapsed="false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7"/>
      <c r="L210" s="65"/>
      <c r="M210" s="65"/>
      <c r="N210" s="65"/>
      <c r="O210" s="68"/>
      <c r="P210" s="68"/>
      <c r="Q210" s="65"/>
      <c r="R210" s="65"/>
      <c r="S210" s="65"/>
      <c r="T210" s="68"/>
      <c r="U210" s="68"/>
      <c r="V210" s="68"/>
      <c r="W210" s="65"/>
      <c r="X210" s="65"/>
      <c r="Y210" s="65"/>
      <c r="Z210" s="121"/>
      <c r="AA210" s="121"/>
      <c r="AB210" s="122"/>
      <c r="AC210" s="122"/>
      <c r="AD210" s="121"/>
      <c r="AE210" s="121"/>
      <c r="AF210" s="121"/>
      <c r="AG210" s="121"/>
      <c r="AH210" s="121"/>
      <c r="AI210" s="121"/>
      <c r="AJ210" s="121"/>
      <c r="AK210" s="121"/>
      <c r="AL210" s="121"/>
      <c r="AM210" s="121"/>
      <c r="AN210" s="121"/>
      <c r="AO210" s="121"/>
      <c r="AP210" s="121"/>
      <c r="AQ210" s="121"/>
      <c r="AR210" s="121"/>
      <c r="AS210" s="121"/>
      <c r="AT210" s="65"/>
      <c r="AU210" s="65"/>
      <c r="AV210" s="65"/>
      <c r="AW210" s="65"/>
      <c r="AX210" s="65"/>
      <c r="AY210" s="65"/>
      <c r="AZ210" s="65"/>
      <c r="BA210" s="65"/>
      <c r="BB210" s="65"/>
      <c r="BC210" s="65"/>
      <c r="BD210" s="65"/>
      <c r="BE210" s="65"/>
      <c r="BF210" s="65"/>
      <c r="BG210" s="65"/>
      <c r="BH210" s="65"/>
    </row>
    <row r="211" customFormat="false" ht="15.75" hidden="false" customHeight="false" outlineLevel="0" collapsed="false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7"/>
      <c r="L211" s="65"/>
      <c r="M211" s="65"/>
      <c r="N211" s="65"/>
      <c r="O211" s="68"/>
      <c r="P211" s="68"/>
      <c r="Q211" s="65"/>
      <c r="R211" s="65"/>
      <c r="S211" s="65"/>
      <c r="T211" s="68"/>
      <c r="U211" s="68"/>
      <c r="V211" s="68"/>
      <c r="W211" s="65"/>
      <c r="X211" s="65"/>
      <c r="Y211" s="65"/>
      <c r="Z211" s="121"/>
      <c r="AA211" s="121"/>
      <c r="AB211" s="122"/>
      <c r="AC211" s="122"/>
      <c r="AD211" s="121"/>
      <c r="AE211" s="121"/>
      <c r="AF211" s="121"/>
      <c r="AG211" s="121"/>
      <c r="AH211" s="121"/>
      <c r="AI211" s="121"/>
      <c r="AJ211" s="121"/>
      <c r="AK211" s="121"/>
      <c r="AL211" s="121"/>
      <c r="AM211" s="121"/>
      <c r="AN211" s="121"/>
      <c r="AO211" s="121"/>
      <c r="AP211" s="121"/>
      <c r="AQ211" s="121"/>
      <c r="AR211" s="121"/>
      <c r="AS211" s="121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</row>
    <row r="212" customFormat="false" ht="15.75" hidden="false" customHeight="false" outlineLevel="0" collapsed="false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7"/>
      <c r="L212" s="65"/>
      <c r="M212" s="65"/>
      <c r="N212" s="65"/>
      <c r="O212" s="68"/>
      <c r="P212" s="68"/>
      <c r="Q212" s="65"/>
      <c r="R212" s="65"/>
      <c r="S212" s="65"/>
      <c r="T212" s="68"/>
      <c r="U212" s="68"/>
      <c r="V212" s="68"/>
      <c r="W212" s="65"/>
      <c r="X212" s="65"/>
      <c r="Y212" s="65"/>
      <c r="Z212" s="121"/>
      <c r="AA212" s="121"/>
      <c r="AB212" s="122"/>
      <c r="AC212" s="122"/>
      <c r="AD212" s="121"/>
      <c r="AE212" s="121"/>
      <c r="AF212" s="121"/>
      <c r="AG212" s="121"/>
      <c r="AH212" s="121"/>
      <c r="AI212" s="121"/>
      <c r="AJ212" s="121"/>
      <c r="AK212" s="121"/>
      <c r="AL212" s="121"/>
      <c r="AM212" s="121"/>
      <c r="AN212" s="121"/>
      <c r="AO212" s="121"/>
      <c r="AP212" s="121"/>
      <c r="AQ212" s="121"/>
      <c r="AR212" s="121"/>
      <c r="AS212" s="121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</row>
    <row r="213" customFormat="false" ht="15.75" hidden="false" customHeight="false" outlineLevel="0" collapsed="false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7"/>
      <c r="L213" s="65"/>
      <c r="M213" s="65"/>
      <c r="N213" s="65"/>
      <c r="O213" s="68"/>
      <c r="P213" s="68"/>
      <c r="Q213" s="65"/>
      <c r="R213" s="65"/>
      <c r="S213" s="65"/>
      <c r="T213" s="68"/>
      <c r="U213" s="68"/>
      <c r="V213" s="68"/>
      <c r="W213" s="65"/>
      <c r="X213" s="65"/>
      <c r="Y213" s="65"/>
      <c r="Z213" s="121"/>
      <c r="AA213" s="121"/>
      <c r="AB213" s="122"/>
      <c r="AC213" s="122"/>
      <c r="AD213" s="121"/>
      <c r="AE213" s="121"/>
      <c r="AF213" s="121"/>
      <c r="AG213" s="121"/>
      <c r="AH213" s="121"/>
      <c r="AI213" s="121"/>
      <c r="AJ213" s="121"/>
      <c r="AK213" s="121"/>
      <c r="AL213" s="121"/>
      <c r="AM213" s="121"/>
      <c r="AN213" s="121"/>
      <c r="AO213" s="121"/>
      <c r="AP213" s="121"/>
      <c r="AQ213" s="121"/>
      <c r="AR213" s="121"/>
      <c r="AS213" s="121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</row>
    <row r="214" customFormat="false" ht="15.75" hidden="false" customHeight="false" outlineLevel="0" collapsed="false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7"/>
      <c r="L214" s="65"/>
      <c r="M214" s="65"/>
      <c r="N214" s="65"/>
      <c r="O214" s="68"/>
      <c r="P214" s="68"/>
      <c r="Q214" s="65"/>
      <c r="R214" s="65"/>
      <c r="S214" s="65"/>
      <c r="T214" s="68"/>
      <c r="U214" s="68"/>
      <c r="V214" s="68"/>
      <c r="W214" s="65"/>
      <c r="X214" s="65"/>
      <c r="Y214" s="65"/>
      <c r="Z214" s="121"/>
      <c r="AA214" s="121"/>
      <c r="AB214" s="122"/>
      <c r="AC214" s="122"/>
      <c r="AD214" s="121"/>
      <c r="AE214" s="121"/>
      <c r="AF214" s="121"/>
      <c r="AG214" s="121"/>
      <c r="AH214" s="121"/>
      <c r="AI214" s="121"/>
      <c r="AJ214" s="121"/>
      <c r="AK214" s="121"/>
      <c r="AL214" s="121"/>
      <c r="AM214" s="121"/>
      <c r="AN214" s="121"/>
      <c r="AO214" s="121"/>
      <c r="AP214" s="121"/>
      <c r="AQ214" s="121"/>
      <c r="AR214" s="121"/>
      <c r="AS214" s="121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</row>
    <row r="215" customFormat="false" ht="15.75" hidden="false" customHeight="false" outlineLevel="0" collapsed="false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7"/>
      <c r="L215" s="65"/>
      <c r="M215" s="65"/>
      <c r="N215" s="65"/>
      <c r="O215" s="68"/>
      <c r="P215" s="68"/>
      <c r="Q215" s="65"/>
      <c r="R215" s="65"/>
      <c r="S215" s="65"/>
      <c r="T215" s="68"/>
      <c r="U215" s="68"/>
      <c r="V215" s="68"/>
      <c r="W215" s="65"/>
      <c r="X215" s="65"/>
      <c r="Y215" s="65"/>
      <c r="Z215" s="121"/>
      <c r="AA215" s="121"/>
      <c r="AB215" s="122"/>
      <c r="AC215" s="122"/>
      <c r="AD215" s="121"/>
      <c r="AE215" s="121"/>
      <c r="AF215" s="121"/>
      <c r="AG215" s="121"/>
      <c r="AH215" s="121"/>
      <c r="AI215" s="121"/>
      <c r="AJ215" s="121"/>
      <c r="AK215" s="121"/>
      <c r="AL215" s="121"/>
      <c r="AM215" s="121"/>
      <c r="AN215" s="121"/>
      <c r="AO215" s="121"/>
      <c r="AP215" s="121"/>
      <c r="AQ215" s="121"/>
      <c r="AR215" s="121"/>
      <c r="AS215" s="121"/>
      <c r="AT215" s="65"/>
      <c r="AU215" s="65"/>
      <c r="AV215" s="65"/>
      <c r="AW215" s="65"/>
      <c r="AX215" s="65"/>
      <c r="AY215" s="65"/>
      <c r="AZ215" s="65"/>
      <c r="BA215" s="65"/>
      <c r="BB215" s="65"/>
      <c r="BC215" s="65"/>
      <c r="BD215" s="65"/>
      <c r="BE215" s="65"/>
      <c r="BF215" s="65"/>
      <c r="BG215" s="65"/>
      <c r="BH215" s="65"/>
    </row>
    <row r="216" customFormat="false" ht="15.75" hidden="false" customHeight="false" outlineLevel="0" collapsed="false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7"/>
      <c r="L216" s="65"/>
      <c r="M216" s="65"/>
      <c r="N216" s="65"/>
      <c r="O216" s="68"/>
      <c r="P216" s="68"/>
      <c r="Q216" s="65"/>
      <c r="R216" s="65"/>
      <c r="S216" s="65"/>
      <c r="T216" s="68"/>
      <c r="U216" s="68"/>
      <c r="V216" s="68"/>
      <c r="W216" s="65"/>
      <c r="X216" s="65"/>
      <c r="Y216" s="65"/>
      <c r="Z216" s="121"/>
      <c r="AA216" s="121"/>
      <c r="AB216" s="122"/>
      <c r="AC216" s="122"/>
      <c r="AD216" s="121"/>
      <c r="AE216" s="121"/>
      <c r="AF216" s="121"/>
      <c r="AG216" s="121"/>
      <c r="AH216" s="121"/>
      <c r="AI216" s="121"/>
      <c r="AJ216" s="121"/>
      <c r="AK216" s="121"/>
      <c r="AL216" s="121"/>
      <c r="AM216" s="121"/>
      <c r="AN216" s="121"/>
      <c r="AO216" s="121"/>
      <c r="AP216" s="121"/>
      <c r="AQ216" s="121"/>
      <c r="AR216" s="121"/>
      <c r="AS216" s="121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</row>
    <row r="217" customFormat="false" ht="15.75" hidden="false" customHeight="false" outlineLevel="0" collapsed="false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7"/>
      <c r="L217" s="65"/>
      <c r="M217" s="65"/>
      <c r="N217" s="65"/>
      <c r="O217" s="68"/>
      <c r="P217" s="68"/>
      <c r="Q217" s="65"/>
      <c r="R217" s="65"/>
      <c r="S217" s="65"/>
      <c r="T217" s="68"/>
      <c r="U217" s="68"/>
      <c r="V217" s="68"/>
      <c r="W217" s="65"/>
      <c r="X217" s="65"/>
      <c r="Y217" s="65"/>
      <c r="Z217" s="121"/>
      <c r="AA217" s="121"/>
      <c r="AB217" s="122"/>
      <c r="AC217" s="122"/>
      <c r="AD217" s="121"/>
      <c r="AE217" s="121"/>
      <c r="AF217" s="121"/>
      <c r="AG217" s="121"/>
      <c r="AH217" s="121"/>
      <c r="AI217" s="121"/>
      <c r="AJ217" s="121"/>
      <c r="AK217" s="121"/>
      <c r="AL217" s="121"/>
      <c r="AM217" s="121"/>
      <c r="AN217" s="121"/>
      <c r="AO217" s="121"/>
      <c r="AP217" s="121"/>
      <c r="AQ217" s="121"/>
      <c r="AR217" s="121"/>
      <c r="AS217" s="121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</row>
    <row r="218" customFormat="false" ht="15.75" hidden="false" customHeight="false" outlineLevel="0" collapsed="false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7"/>
      <c r="L218" s="65"/>
      <c r="M218" s="65"/>
      <c r="N218" s="65"/>
      <c r="O218" s="68"/>
      <c r="P218" s="68"/>
      <c r="Q218" s="65"/>
      <c r="R218" s="65"/>
      <c r="S218" s="65"/>
      <c r="T218" s="68"/>
      <c r="U218" s="68"/>
      <c r="V218" s="68"/>
      <c r="W218" s="65"/>
      <c r="X218" s="65"/>
      <c r="Y218" s="65"/>
      <c r="Z218" s="121"/>
      <c r="AA218" s="121"/>
      <c r="AB218" s="122"/>
      <c r="AC218" s="122"/>
      <c r="AD218" s="121"/>
      <c r="AE218" s="121"/>
      <c r="AF218" s="121"/>
      <c r="AG218" s="121"/>
      <c r="AH218" s="121"/>
      <c r="AI218" s="121"/>
      <c r="AJ218" s="121"/>
      <c r="AK218" s="121"/>
      <c r="AL218" s="121"/>
      <c r="AM218" s="121"/>
      <c r="AN218" s="121"/>
      <c r="AO218" s="121"/>
      <c r="AP218" s="121"/>
      <c r="AQ218" s="121"/>
      <c r="AR218" s="121"/>
      <c r="AS218" s="121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</row>
    <row r="219" customFormat="false" ht="15.75" hidden="false" customHeight="false" outlineLevel="0" collapsed="false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7"/>
      <c r="L219" s="65"/>
      <c r="M219" s="65"/>
      <c r="N219" s="65"/>
      <c r="O219" s="68"/>
      <c r="P219" s="68"/>
      <c r="Q219" s="65"/>
      <c r="R219" s="65"/>
      <c r="S219" s="65"/>
      <c r="T219" s="68"/>
      <c r="U219" s="68"/>
      <c r="V219" s="68"/>
      <c r="W219" s="65"/>
      <c r="X219" s="65"/>
      <c r="Y219" s="65"/>
      <c r="Z219" s="121"/>
      <c r="AA219" s="121"/>
      <c r="AB219" s="122"/>
      <c r="AC219" s="122"/>
      <c r="AD219" s="121"/>
      <c r="AE219" s="121"/>
      <c r="AF219" s="121"/>
      <c r="AG219" s="121"/>
      <c r="AH219" s="121"/>
      <c r="AI219" s="121"/>
      <c r="AJ219" s="121"/>
      <c r="AK219" s="121"/>
      <c r="AL219" s="121"/>
      <c r="AM219" s="121"/>
      <c r="AN219" s="121"/>
      <c r="AO219" s="121"/>
      <c r="AP219" s="121"/>
      <c r="AQ219" s="121"/>
      <c r="AR219" s="121"/>
      <c r="AS219" s="121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</row>
    <row r="220" customFormat="false" ht="15.75" hidden="false" customHeight="false" outlineLevel="0" collapsed="false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7"/>
      <c r="L220" s="65"/>
      <c r="M220" s="65"/>
      <c r="N220" s="65"/>
      <c r="O220" s="68"/>
      <c r="P220" s="68"/>
      <c r="Q220" s="65"/>
      <c r="R220" s="65"/>
      <c r="S220" s="65"/>
      <c r="T220" s="68"/>
      <c r="U220" s="68"/>
      <c r="V220" s="68"/>
      <c r="W220" s="65"/>
      <c r="X220" s="65"/>
      <c r="Y220" s="65"/>
      <c r="Z220" s="121"/>
      <c r="AA220" s="121"/>
      <c r="AB220" s="122"/>
      <c r="AC220" s="122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  <c r="AO220" s="121"/>
      <c r="AP220" s="121"/>
      <c r="AQ220" s="121"/>
      <c r="AR220" s="121"/>
      <c r="AS220" s="121"/>
      <c r="AT220" s="65"/>
      <c r="AU220" s="65"/>
      <c r="AV220" s="65"/>
      <c r="AW220" s="65"/>
      <c r="AX220" s="65"/>
      <c r="AY220" s="65"/>
      <c r="AZ220" s="65"/>
      <c r="BA220" s="65"/>
      <c r="BB220" s="65"/>
      <c r="BC220" s="65"/>
      <c r="BD220" s="65"/>
      <c r="BE220" s="65"/>
      <c r="BF220" s="65"/>
      <c r="BG220" s="65"/>
      <c r="BH220" s="65"/>
    </row>
    <row r="221" customFormat="false" ht="15.75" hidden="false" customHeight="false" outlineLevel="0" collapsed="false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7"/>
      <c r="L221" s="65"/>
      <c r="M221" s="65"/>
      <c r="N221" s="65"/>
      <c r="O221" s="68"/>
      <c r="P221" s="68"/>
      <c r="Q221" s="65"/>
      <c r="R221" s="65"/>
      <c r="S221" s="65"/>
      <c r="T221" s="68"/>
      <c r="U221" s="68"/>
      <c r="V221" s="68"/>
      <c r="W221" s="65"/>
      <c r="X221" s="65"/>
      <c r="Y221" s="65"/>
      <c r="Z221" s="121"/>
      <c r="AA221" s="121"/>
      <c r="AB221" s="122"/>
      <c r="AC221" s="122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  <c r="AO221" s="121"/>
      <c r="AP221" s="121"/>
      <c r="AQ221" s="121"/>
      <c r="AR221" s="121"/>
      <c r="AS221" s="121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  <c r="BE221" s="65"/>
      <c r="BF221" s="65"/>
      <c r="BG221" s="65"/>
      <c r="BH221" s="65"/>
    </row>
    <row r="222" customFormat="false" ht="15.75" hidden="false" customHeight="false" outlineLevel="0" collapsed="false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7"/>
      <c r="L222" s="65"/>
      <c r="M222" s="65"/>
      <c r="N222" s="65"/>
      <c r="O222" s="68"/>
      <c r="P222" s="68"/>
      <c r="Q222" s="65"/>
      <c r="R222" s="65"/>
      <c r="S222" s="65"/>
      <c r="T222" s="68"/>
      <c r="U222" s="68"/>
      <c r="V222" s="68"/>
      <c r="W222" s="65"/>
      <c r="X222" s="65"/>
      <c r="Y222" s="65"/>
      <c r="Z222" s="121"/>
      <c r="AA222" s="121"/>
      <c r="AB222" s="122"/>
      <c r="AC222" s="122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  <c r="AO222" s="121"/>
      <c r="AP222" s="121"/>
      <c r="AQ222" s="121"/>
      <c r="AR222" s="121"/>
      <c r="AS222" s="121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</row>
    <row r="223" customFormat="false" ht="15.75" hidden="false" customHeight="false" outlineLevel="0" collapsed="false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7"/>
      <c r="L223" s="65"/>
      <c r="M223" s="65"/>
      <c r="N223" s="65"/>
      <c r="O223" s="68"/>
      <c r="P223" s="68"/>
      <c r="Q223" s="65"/>
      <c r="R223" s="65"/>
      <c r="S223" s="65"/>
      <c r="T223" s="68"/>
      <c r="U223" s="68"/>
      <c r="V223" s="68"/>
      <c r="W223" s="65"/>
      <c r="X223" s="65"/>
      <c r="Y223" s="65"/>
      <c r="Z223" s="121"/>
      <c r="AA223" s="121"/>
      <c r="AB223" s="122"/>
      <c r="AC223" s="122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  <c r="AO223" s="121"/>
      <c r="AP223" s="121"/>
      <c r="AQ223" s="121"/>
      <c r="AR223" s="121"/>
      <c r="AS223" s="121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</row>
    <row r="224" customFormat="false" ht="15.75" hidden="false" customHeight="false" outlineLevel="0" collapsed="false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7"/>
      <c r="L224" s="65"/>
      <c r="M224" s="65"/>
      <c r="N224" s="65"/>
      <c r="O224" s="68"/>
      <c r="P224" s="68"/>
      <c r="Q224" s="65"/>
      <c r="R224" s="65"/>
      <c r="S224" s="65"/>
      <c r="T224" s="68"/>
      <c r="U224" s="68"/>
      <c r="V224" s="68"/>
      <c r="W224" s="65"/>
      <c r="X224" s="65"/>
      <c r="Y224" s="65"/>
      <c r="Z224" s="121"/>
      <c r="AA224" s="121"/>
      <c r="AB224" s="122"/>
      <c r="AC224" s="122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  <c r="AO224" s="121"/>
      <c r="AP224" s="121"/>
      <c r="AQ224" s="121"/>
      <c r="AR224" s="121"/>
      <c r="AS224" s="121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</row>
    <row r="225" customFormat="false" ht="15.75" hidden="false" customHeight="false" outlineLevel="0" collapsed="false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7"/>
      <c r="L225" s="65"/>
      <c r="M225" s="65"/>
      <c r="N225" s="65"/>
      <c r="O225" s="68"/>
      <c r="P225" s="68"/>
      <c r="Q225" s="65"/>
      <c r="R225" s="65"/>
      <c r="S225" s="65"/>
      <c r="T225" s="68"/>
      <c r="U225" s="68"/>
      <c r="V225" s="68"/>
      <c r="W225" s="65"/>
      <c r="X225" s="65"/>
      <c r="Y225" s="65"/>
      <c r="Z225" s="121"/>
      <c r="AA225" s="121"/>
      <c r="AB225" s="122"/>
      <c r="AC225" s="122"/>
      <c r="AD225" s="121"/>
      <c r="AE225" s="121"/>
      <c r="AF225" s="121"/>
      <c r="AG225" s="121"/>
      <c r="AH225" s="121"/>
      <c r="AI225" s="121"/>
      <c r="AJ225" s="121"/>
      <c r="AK225" s="121"/>
      <c r="AL225" s="121"/>
      <c r="AM225" s="121"/>
      <c r="AN225" s="121"/>
      <c r="AO225" s="121"/>
      <c r="AP225" s="121"/>
      <c r="AQ225" s="121"/>
      <c r="AR225" s="121"/>
      <c r="AS225" s="121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</row>
    <row r="226" customFormat="false" ht="15.75" hidden="false" customHeight="false" outlineLevel="0" collapsed="false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7"/>
      <c r="L226" s="65"/>
      <c r="M226" s="65"/>
      <c r="N226" s="65"/>
      <c r="O226" s="68"/>
      <c r="P226" s="68"/>
      <c r="Q226" s="65"/>
      <c r="R226" s="65"/>
      <c r="S226" s="65"/>
      <c r="T226" s="68"/>
      <c r="U226" s="68"/>
      <c r="V226" s="68"/>
      <c r="W226" s="65"/>
      <c r="X226" s="65"/>
      <c r="Y226" s="65"/>
      <c r="Z226" s="121"/>
      <c r="AA226" s="121"/>
      <c r="AB226" s="122"/>
      <c r="AC226" s="122"/>
      <c r="AD226" s="121"/>
      <c r="AE226" s="121"/>
      <c r="AF226" s="121"/>
      <c r="AG226" s="121"/>
      <c r="AH226" s="121"/>
      <c r="AI226" s="121"/>
      <c r="AJ226" s="121"/>
      <c r="AK226" s="121"/>
      <c r="AL226" s="121"/>
      <c r="AM226" s="121"/>
      <c r="AN226" s="121"/>
      <c r="AO226" s="121"/>
      <c r="AP226" s="121"/>
      <c r="AQ226" s="121"/>
      <c r="AR226" s="121"/>
      <c r="AS226" s="121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</row>
    <row r="227" customFormat="false" ht="15.75" hidden="false" customHeight="false" outlineLevel="0" collapsed="false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7"/>
      <c r="L227" s="65"/>
      <c r="M227" s="65"/>
      <c r="N227" s="65"/>
      <c r="O227" s="68"/>
      <c r="P227" s="68"/>
      <c r="Q227" s="65"/>
      <c r="R227" s="65"/>
      <c r="S227" s="65"/>
      <c r="T227" s="68"/>
      <c r="U227" s="68"/>
      <c r="V227" s="68"/>
      <c r="W227" s="65"/>
      <c r="X227" s="65"/>
      <c r="Y227" s="65"/>
      <c r="Z227" s="121"/>
      <c r="AA227" s="121"/>
      <c r="AB227" s="122"/>
      <c r="AC227" s="122"/>
      <c r="AD227" s="121"/>
      <c r="AE227" s="121"/>
      <c r="AF227" s="121"/>
      <c r="AG227" s="121"/>
      <c r="AH227" s="121"/>
      <c r="AI227" s="121"/>
      <c r="AJ227" s="121"/>
      <c r="AK227" s="121"/>
      <c r="AL227" s="121"/>
      <c r="AM227" s="121"/>
      <c r="AN227" s="121"/>
      <c r="AO227" s="121"/>
      <c r="AP227" s="121"/>
      <c r="AQ227" s="121"/>
      <c r="AR227" s="121"/>
      <c r="AS227" s="121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/>
    </row>
    <row r="228" customFormat="false" ht="15.75" hidden="false" customHeight="false" outlineLevel="0" collapsed="false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7"/>
      <c r="L228" s="65"/>
      <c r="M228" s="65"/>
      <c r="N228" s="65"/>
      <c r="O228" s="68"/>
      <c r="P228" s="68"/>
      <c r="Q228" s="65"/>
      <c r="R228" s="65"/>
      <c r="S228" s="65"/>
      <c r="T228" s="68"/>
      <c r="U228" s="68"/>
      <c r="V228" s="68"/>
      <c r="W228" s="65"/>
      <c r="X228" s="65"/>
      <c r="Y228" s="65"/>
      <c r="Z228" s="121"/>
      <c r="AA228" s="121"/>
      <c r="AB228" s="122"/>
      <c r="AC228" s="122"/>
      <c r="AD228" s="121"/>
      <c r="AE228" s="121"/>
      <c r="AF228" s="121"/>
      <c r="AG228" s="121"/>
      <c r="AH228" s="121"/>
      <c r="AI228" s="121"/>
      <c r="AJ228" s="121"/>
      <c r="AK228" s="121"/>
      <c r="AL228" s="121"/>
      <c r="AM228" s="121"/>
      <c r="AN228" s="121"/>
      <c r="AO228" s="121"/>
      <c r="AP228" s="121"/>
      <c r="AQ228" s="121"/>
      <c r="AR228" s="121"/>
      <c r="AS228" s="121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</row>
    <row r="229" customFormat="false" ht="15.75" hidden="false" customHeight="false" outlineLevel="0" collapsed="false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7"/>
      <c r="L229" s="65"/>
      <c r="M229" s="65"/>
      <c r="N229" s="65"/>
      <c r="O229" s="68"/>
      <c r="P229" s="68"/>
      <c r="Q229" s="65"/>
      <c r="R229" s="65"/>
      <c r="S229" s="65"/>
      <c r="T229" s="68"/>
      <c r="U229" s="68"/>
      <c r="V229" s="68"/>
      <c r="W229" s="65"/>
      <c r="X229" s="65"/>
      <c r="Y229" s="65"/>
      <c r="Z229" s="121"/>
      <c r="AA229" s="121"/>
      <c r="AB229" s="122"/>
      <c r="AC229" s="122"/>
      <c r="AD229" s="121"/>
      <c r="AE229" s="121"/>
      <c r="AF229" s="121"/>
      <c r="AG229" s="121"/>
      <c r="AH229" s="121"/>
      <c r="AI229" s="121"/>
      <c r="AJ229" s="121"/>
      <c r="AK229" s="121"/>
      <c r="AL229" s="121"/>
      <c r="AM229" s="121"/>
      <c r="AN229" s="121"/>
      <c r="AO229" s="121"/>
      <c r="AP229" s="121"/>
      <c r="AQ229" s="121"/>
      <c r="AR229" s="121"/>
      <c r="AS229" s="121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</row>
    <row r="230" customFormat="false" ht="15.75" hidden="false" customHeight="false" outlineLevel="0" collapsed="false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7"/>
      <c r="L230" s="65"/>
      <c r="M230" s="65"/>
      <c r="N230" s="65"/>
      <c r="O230" s="68"/>
      <c r="P230" s="68"/>
      <c r="Q230" s="65"/>
      <c r="R230" s="65"/>
      <c r="S230" s="65"/>
      <c r="T230" s="68"/>
      <c r="U230" s="68"/>
      <c r="V230" s="68"/>
      <c r="W230" s="65"/>
      <c r="X230" s="65"/>
      <c r="Y230" s="65"/>
      <c r="Z230" s="121"/>
      <c r="AA230" s="121"/>
      <c r="AB230" s="122"/>
      <c r="AC230" s="122"/>
      <c r="AD230" s="121"/>
      <c r="AE230" s="121"/>
      <c r="AF230" s="121"/>
      <c r="AG230" s="121"/>
      <c r="AH230" s="121"/>
      <c r="AI230" s="121"/>
      <c r="AJ230" s="121"/>
      <c r="AK230" s="121"/>
      <c r="AL230" s="121"/>
      <c r="AM230" s="121"/>
      <c r="AN230" s="121"/>
      <c r="AO230" s="121"/>
      <c r="AP230" s="121"/>
      <c r="AQ230" s="121"/>
      <c r="AR230" s="121"/>
      <c r="AS230" s="121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</row>
    <row r="231" customFormat="false" ht="15.75" hidden="false" customHeight="false" outlineLevel="0" collapsed="false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7"/>
      <c r="L231" s="65"/>
      <c r="M231" s="65"/>
      <c r="N231" s="65"/>
      <c r="O231" s="68"/>
      <c r="P231" s="68"/>
      <c r="Q231" s="65"/>
      <c r="R231" s="65"/>
      <c r="S231" s="65"/>
      <c r="T231" s="68"/>
      <c r="U231" s="68"/>
      <c r="V231" s="68"/>
      <c r="W231" s="65"/>
      <c r="X231" s="65"/>
      <c r="Y231" s="65"/>
      <c r="Z231" s="121"/>
      <c r="AA231" s="121"/>
      <c r="AB231" s="122"/>
      <c r="AC231" s="122"/>
      <c r="AD231" s="121"/>
      <c r="AE231" s="121"/>
      <c r="AF231" s="121"/>
      <c r="AG231" s="121"/>
      <c r="AH231" s="121"/>
      <c r="AI231" s="121"/>
      <c r="AJ231" s="121"/>
      <c r="AK231" s="121"/>
      <c r="AL231" s="121"/>
      <c r="AM231" s="121"/>
      <c r="AN231" s="121"/>
      <c r="AO231" s="121"/>
      <c r="AP231" s="121"/>
      <c r="AQ231" s="121"/>
      <c r="AR231" s="121"/>
      <c r="AS231" s="121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</row>
    <row r="232" customFormat="false" ht="15.75" hidden="false" customHeight="false" outlineLevel="0" collapsed="false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7"/>
      <c r="L232" s="65"/>
      <c r="M232" s="65"/>
      <c r="N232" s="65"/>
      <c r="O232" s="68"/>
      <c r="P232" s="68"/>
      <c r="Q232" s="65"/>
      <c r="R232" s="65"/>
      <c r="S232" s="65"/>
      <c r="T232" s="68"/>
      <c r="U232" s="68"/>
      <c r="V232" s="68"/>
      <c r="W232" s="65"/>
      <c r="X232" s="65"/>
      <c r="Y232" s="65"/>
      <c r="Z232" s="121"/>
      <c r="AA232" s="121"/>
      <c r="AB232" s="122"/>
      <c r="AC232" s="122"/>
      <c r="AD232" s="121"/>
      <c r="AE232" s="121"/>
      <c r="AF232" s="121"/>
      <c r="AG232" s="121"/>
      <c r="AH232" s="121"/>
      <c r="AI232" s="121"/>
      <c r="AJ232" s="121"/>
      <c r="AK232" s="121"/>
      <c r="AL232" s="121"/>
      <c r="AM232" s="121"/>
      <c r="AN232" s="121"/>
      <c r="AO232" s="121"/>
      <c r="AP232" s="121"/>
      <c r="AQ232" s="121"/>
      <c r="AR232" s="121"/>
      <c r="AS232" s="121"/>
      <c r="AT232" s="65"/>
      <c r="AU232" s="65"/>
      <c r="AV232" s="65"/>
      <c r="AW232" s="65"/>
      <c r="AX232" s="65"/>
      <c r="AY232" s="65"/>
      <c r="AZ232" s="65"/>
      <c r="BA232" s="65"/>
      <c r="BB232" s="65"/>
      <c r="BC232" s="65"/>
      <c r="BD232" s="65"/>
      <c r="BE232" s="65"/>
      <c r="BF232" s="65"/>
      <c r="BG232" s="65"/>
      <c r="BH232" s="65"/>
    </row>
    <row r="233" customFormat="false" ht="15.75" hidden="false" customHeight="false" outlineLevel="0" collapsed="false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7"/>
      <c r="L233" s="65"/>
      <c r="M233" s="65"/>
      <c r="N233" s="65"/>
      <c r="O233" s="68"/>
      <c r="P233" s="68"/>
      <c r="Q233" s="65"/>
      <c r="R233" s="65"/>
      <c r="S233" s="65"/>
      <c r="T233" s="68"/>
      <c r="U233" s="68"/>
      <c r="V233" s="68"/>
      <c r="W233" s="65"/>
      <c r="X233" s="65"/>
      <c r="Y233" s="65"/>
      <c r="Z233" s="121"/>
      <c r="AA233" s="121"/>
      <c r="AB233" s="122"/>
      <c r="AC233" s="122"/>
      <c r="AD233" s="121"/>
      <c r="AE233" s="121"/>
      <c r="AF233" s="121"/>
      <c r="AG233" s="121"/>
      <c r="AH233" s="121"/>
      <c r="AI233" s="121"/>
      <c r="AJ233" s="121"/>
      <c r="AK233" s="121"/>
      <c r="AL233" s="121"/>
      <c r="AM233" s="121"/>
      <c r="AN233" s="121"/>
      <c r="AO233" s="121"/>
      <c r="AP233" s="121"/>
      <c r="AQ233" s="121"/>
      <c r="AR233" s="121"/>
      <c r="AS233" s="121"/>
      <c r="AT233" s="65"/>
      <c r="AU233" s="65"/>
      <c r="AV233" s="65"/>
      <c r="AW233" s="65"/>
      <c r="AX233" s="65"/>
      <c r="AY233" s="65"/>
      <c r="AZ233" s="65"/>
      <c r="BA233" s="65"/>
      <c r="BB233" s="65"/>
      <c r="BC233" s="65"/>
      <c r="BD233" s="65"/>
      <c r="BE233" s="65"/>
      <c r="BF233" s="65"/>
      <c r="BG233" s="65"/>
      <c r="BH233" s="65"/>
    </row>
    <row r="234" customFormat="false" ht="15.75" hidden="false" customHeight="false" outlineLevel="0" collapsed="false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7"/>
      <c r="L234" s="65"/>
      <c r="M234" s="65"/>
      <c r="N234" s="65"/>
      <c r="O234" s="68"/>
      <c r="P234" s="68"/>
      <c r="Q234" s="65"/>
      <c r="R234" s="65"/>
      <c r="S234" s="65"/>
      <c r="T234" s="68"/>
      <c r="U234" s="68"/>
      <c r="V234" s="68"/>
      <c r="W234" s="65"/>
      <c r="X234" s="65"/>
      <c r="Y234" s="65"/>
      <c r="Z234" s="121"/>
      <c r="AA234" s="121"/>
      <c r="AB234" s="122"/>
      <c r="AC234" s="122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  <c r="AO234" s="121"/>
      <c r="AP234" s="121"/>
      <c r="AQ234" s="121"/>
      <c r="AR234" s="121"/>
      <c r="AS234" s="121"/>
      <c r="AT234" s="65"/>
      <c r="AU234" s="65"/>
      <c r="AV234" s="65"/>
      <c r="AW234" s="65"/>
      <c r="AX234" s="65"/>
      <c r="AY234" s="65"/>
      <c r="AZ234" s="65"/>
      <c r="BA234" s="65"/>
      <c r="BB234" s="65"/>
      <c r="BC234" s="65"/>
      <c r="BD234" s="65"/>
      <c r="BE234" s="65"/>
      <c r="BF234" s="65"/>
      <c r="BG234" s="65"/>
      <c r="BH234" s="65"/>
    </row>
    <row r="235" customFormat="false" ht="15.75" hidden="false" customHeight="false" outlineLevel="0" collapsed="false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7"/>
      <c r="L235" s="65"/>
      <c r="M235" s="65"/>
      <c r="N235" s="65"/>
      <c r="O235" s="68"/>
      <c r="P235" s="68"/>
      <c r="Q235" s="65"/>
      <c r="R235" s="65"/>
      <c r="S235" s="65"/>
      <c r="T235" s="68"/>
      <c r="U235" s="68"/>
      <c r="V235" s="68"/>
      <c r="W235" s="65"/>
      <c r="X235" s="65"/>
      <c r="Y235" s="65"/>
      <c r="Z235" s="121"/>
      <c r="AA235" s="121"/>
      <c r="AB235" s="122"/>
      <c r="AC235" s="122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  <c r="AO235" s="121"/>
      <c r="AP235" s="121"/>
      <c r="AQ235" s="121"/>
      <c r="AR235" s="121"/>
      <c r="AS235" s="121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</row>
    <row r="236" customFormat="false" ht="15.75" hidden="false" customHeight="false" outlineLevel="0" collapsed="false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7"/>
      <c r="L236" s="65"/>
      <c r="M236" s="65"/>
      <c r="N236" s="65"/>
      <c r="O236" s="68"/>
      <c r="P236" s="68"/>
      <c r="Q236" s="65"/>
      <c r="R236" s="65"/>
      <c r="S236" s="65"/>
      <c r="T236" s="68"/>
      <c r="U236" s="68"/>
      <c r="V236" s="68"/>
      <c r="W236" s="65"/>
      <c r="X236" s="65"/>
      <c r="Y236" s="65"/>
      <c r="Z236" s="121"/>
      <c r="AA236" s="121"/>
      <c r="AB236" s="122"/>
      <c r="AC236" s="122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  <c r="AO236" s="121"/>
      <c r="AP236" s="121"/>
      <c r="AQ236" s="121"/>
      <c r="AR236" s="121"/>
      <c r="AS236" s="121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</row>
    <row r="237" customFormat="false" ht="15.75" hidden="false" customHeight="false" outlineLevel="0" collapsed="false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7"/>
      <c r="L237" s="65"/>
      <c r="M237" s="65"/>
      <c r="N237" s="65"/>
      <c r="O237" s="68"/>
      <c r="P237" s="68"/>
      <c r="Q237" s="65"/>
      <c r="R237" s="65"/>
      <c r="S237" s="65"/>
      <c r="T237" s="68"/>
      <c r="U237" s="68"/>
      <c r="V237" s="68"/>
      <c r="W237" s="65"/>
      <c r="X237" s="65"/>
      <c r="Y237" s="65"/>
      <c r="Z237" s="121"/>
      <c r="AA237" s="121"/>
      <c r="AB237" s="122"/>
      <c r="AC237" s="122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  <c r="AO237" s="121"/>
      <c r="AP237" s="121"/>
      <c r="AQ237" s="121"/>
      <c r="AR237" s="121"/>
      <c r="AS237" s="121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/>
    </row>
    <row r="238" customFormat="false" ht="15.75" hidden="false" customHeight="false" outlineLevel="0" collapsed="false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7"/>
      <c r="L238" s="65"/>
      <c r="M238" s="65"/>
      <c r="N238" s="65"/>
      <c r="O238" s="68"/>
      <c r="P238" s="68"/>
      <c r="Q238" s="65"/>
      <c r="R238" s="65"/>
      <c r="S238" s="65"/>
      <c r="T238" s="68"/>
      <c r="U238" s="68"/>
      <c r="V238" s="68"/>
      <c r="W238" s="65"/>
      <c r="X238" s="65"/>
      <c r="Y238" s="65"/>
      <c r="Z238" s="121"/>
      <c r="AA238" s="121"/>
      <c r="AB238" s="122"/>
      <c r="AC238" s="122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  <c r="AO238" s="121"/>
      <c r="AP238" s="121"/>
      <c r="AQ238" s="121"/>
      <c r="AR238" s="121"/>
      <c r="AS238" s="121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65"/>
      <c r="BF238" s="65"/>
      <c r="BG238" s="65"/>
      <c r="BH238" s="65"/>
    </row>
    <row r="239" customFormat="false" ht="15.75" hidden="false" customHeight="false" outlineLevel="0" collapsed="false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7"/>
      <c r="L239" s="65"/>
      <c r="M239" s="65"/>
      <c r="N239" s="65"/>
      <c r="O239" s="68"/>
      <c r="P239" s="68"/>
      <c r="Q239" s="65"/>
      <c r="R239" s="65"/>
      <c r="S239" s="65"/>
      <c r="T239" s="68"/>
      <c r="U239" s="68"/>
      <c r="V239" s="68"/>
      <c r="W239" s="65"/>
      <c r="X239" s="65"/>
      <c r="Y239" s="65"/>
      <c r="Z239" s="121"/>
      <c r="AA239" s="121"/>
      <c r="AB239" s="122"/>
      <c r="AC239" s="122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  <c r="AO239" s="121"/>
      <c r="AP239" s="121"/>
      <c r="AQ239" s="121"/>
      <c r="AR239" s="121"/>
      <c r="AS239" s="121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</row>
    <row r="240" customFormat="false" ht="15.75" hidden="false" customHeight="false" outlineLevel="0" collapsed="false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7"/>
      <c r="L240" s="65"/>
      <c r="M240" s="65"/>
      <c r="N240" s="65"/>
      <c r="O240" s="68"/>
      <c r="P240" s="68"/>
      <c r="Q240" s="65"/>
      <c r="R240" s="65"/>
      <c r="S240" s="65"/>
      <c r="T240" s="68"/>
      <c r="U240" s="68"/>
      <c r="V240" s="68"/>
      <c r="W240" s="65"/>
      <c r="X240" s="65"/>
      <c r="Y240" s="65"/>
      <c r="Z240" s="121"/>
      <c r="AA240" s="121"/>
      <c r="AB240" s="122"/>
      <c r="AC240" s="122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  <c r="AO240" s="121"/>
      <c r="AP240" s="121"/>
      <c r="AQ240" s="121"/>
      <c r="AR240" s="121"/>
      <c r="AS240" s="121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</row>
    <row r="241" customFormat="false" ht="15.75" hidden="false" customHeight="false" outlineLevel="0" collapsed="false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7"/>
      <c r="L241" s="65"/>
      <c r="M241" s="65"/>
      <c r="N241" s="65"/>
      <c r="O241" s="68"/>
      <c r="P241" s="68"/>
      <c r="Q241" s="65"/>
      <c r="R241" s="65"/>
      <c r="S241" s="65"/>
      <c r="T241" s="68"/>
      <c r="U241" s="68"/>
      <c r="V241" s="68"/>
      <c r="W241" s="65"/>
      <c r="X241" s="65"/>
      <c r="Y241" s="65"/>
      <c r="Z241" s="121"/>
      <c r="AA241" s="121"/>
      <c r="AB241" s="122"/>
      <c r="AC241" s="122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  <c r="AO241" s="121"/>
      <c r="AP241" s="121"/>
      <c r="AQ241" s="121"/>
      <c r="AR241" s="121"/>
      <c r="AS241" s="121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</row>
    <row r="242" customFormat="false" ht="15.75" hidden="false" customHeight="false" outlineLevel="0" collapsed="false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7"/>
      <c r="L242" s="65"/>
      <c r="M242" s="65"/>
      <c r="N242" s="65"/>
      <c r="O242" s="68"/>
      <c r="P242" s="68"/>
      <c r="Q242" s="65"/>
      <c r="R242" s="65"/>
      <c r="S242" s="65"/>
      <c r="T242" s="68"/>
      <c r="U242" s="68"/>
      <c r="V242" s="68"/>
      <c r="W242" s="65"/>
      <c r="X242" s="65"/>
      <c r="Y242" s="65"/>
      <c r="Z242" s="121"/>
      <c r="AA242" s="121"/>
      <c r="AB242" s="122"/>
      <c r="AC242" s="122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  <c r="AO242" s="121"/>
      <c r="AP242" s="121"/>
      <c r="AQ242" s="121"/>
      <c r="AR242" s="121"/>
      <c r="AS242" s="121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</row>
    <row r="243" customFormat="false" ht="15.75" hidden="false" customHeight="false" outlineLevel="0" collapsed="false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7"/>
      <c r="L243" s="65"/>
      <c r="M243" s="65"/>
      <c r="N243" s="65"/>
      <c r="O243" s="68"/>
      <c r="P243" s="68"/>
      <c r="Q243" s="65"/>
      <c r="R243" s="65"/>
      <c r="S243" s="65"/>
      <c r="T243" s="68"/>
      <c r="U243" s="68"/>
      <c r="V243" s="68"/>
      <c r="W243" s="65"/>
      <c r="X243" s="65"/>
      <c r="Y243" s="65"/>
      <c r="Z243" s="121"/>
      <c r="AA243" s="121"/>
      <c r="AB243" s="122"/>
      <c r="AC243" s="122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  <c r="AO243" s="121"/>
      <c r="AP243" s="121"/>
      <c r="AQ243" s="121"/>
      <c r="AR243" s="121"/>
      <c r="AS243" s="121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</row>
    <row r="244" customFormat="false" ht="15.75" hidden="false" customHeight="false" outlineLevel="0" collapsed="false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7"/>
      <c r="L244" s="65"/>
      <c r="M244" s="65"/>
      <c r="N244" s="65"/>
      <c r="O244" s="68"/>
      <c r="P244" s="68"/>
      <c r="Q244" s="65"/>
      <c r="R244" s="65"/>
      <c r="S244" s="65"/>
      <c r="T244" s="68"/>
      <c r="U244" s="68"/>
      <c r="V244" s="68"/>
      <c r="W244" s="65"/>
      <c r="X244" s="65"/>
      <c r="Y244" s="65"/>
      <c r="Z244" s="121"/>
      <c r="AA244" s="121"/>
      <c r="AB244" s="122"/>
      <c r="AC244" s="122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  <c r="AO244" s="121"/>
      <c r="AP244" s="121"/>
      <c r="AQ244" s="121"/>
      <c r="AR244" s="121"/>
      <c r="AS244" s="121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</row>
    <row r="245" customFormat="false" ht="15.75" hidden="false" customHeight="false" outlineLevel="0" collapsed="false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7"/>
      <c r="L245" s="65"/>
      <c r="M245" s="65"/>
      <c r="N245" s="65"/>
      <c r="O245" s="68"/>
      <c r="P245" s="68"/>
      <c r="Q245" s="65"/>
      <c r="R245" s="65"/>
      <c r="S245" s="65"/>
      <c r="T245" s="68"/>
      <c r="U245" s="68"/>
      <c r="V245" s="68"/>
      <c r="W245" s="65"/>
      <c r="X245" s="65"/>
      <c r="Y245" s="65"/>
      <c r="Z245" s="121"/>
      <c r="AA245" s="121"/>
      <c r="AB245" s="122"/>
      <c r="AC245" s="122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  <c r="AO245" s="121"/>
      <c r="AP245" s="121"/>
      <c r="AQ245" s="121"/>
      <c r="AR245" s="121"/>
      <c r="AS245" s="121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</row>
    <row r="246" customFormat="false" ht="15.75" hidden="false" customHeight="false" outlineLevel="0" collapsed="false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7"/>
      <c r="L246" s="65"/>
      <c r="M246" s="65"/>
      <c r="N246" s="65"/>
      <c r="O246" s="68"/>
      <c r="P246" s="68"/>
      <c r="Q246" s="65"/>
      <c r="R246" s="65"/>
      <c r="S246" s="65"/>
      <c r="T246" s="68"/>
      <c r="U246" s="68"/>
      <c r="V246" s="68"/>
      <c r="W246" s="65"/>
      <c r="X246" s="65"/>
      <c r="Y246" s="65"/>
      <c r="Z246" s="121"/>
      <c r="AA246" s="121"/>
      <c r="AB246" s="122"/>
      <c r="AC246" s="122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  <c r="AO246" s="121"/>
      <c r="AP246" s="121"/>
      <c r="AQ246" s="121"/>
      <c r="AR246" s="121"/>
      <c r="AS246" s="121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</row>
    <row r="247" customFormat="false" ht="15.75" hidden="false" customHeight="false" outlineLevel="0" collapsed="false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7"/>
      <c r="L247" s="65"/>
      <c r="M247" s="65"/>
      <c r="N247" s="65"/>
      <c r="O247" s="68"/>
      <c r="P247" s="68"/>
      <c r="Q247" s="65"/>
      <c r="R247" s="65"/>
      <c r="S247" s="65"/>
      <c r="T247" s="68"/>
      <c r="U247" s="68"/>
      <c r="V247" s="68"/>
      <c r="W247" s="65"/>
      <c r="X247" s="65"/>
      <c r="Y247" s="65"/>
      <c r="Z247" s="121"/>
      <c r="AA247" s="121"/>
      <c r="AB247" s="122"/>
      <c r="AC247" s="122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  <c r="AO247" s="121"/>
      <c r="AP247" s="121"/>
      <c r="AQ247" s="121"/>
      <c r="AR247" s="121"/>
      <c r="AS247" s="121"/>
      <c r="AT247" s="65"/>
      <c r="AU247" s="65"/>
      <c r="AV247" s="65"/>
      <c r="AW247" s="65"/>
      <c r="AX247" s="65"/>
      <c r="AY247" s="65"/>
      <c r="AZ247" s="65"/>
      <c r="BA247" s="65"/>
      <c r="BB247" s="65"/>
      <c r="BC247" s="65"/>
      <c r="BD247" s="65"/>
      <c r="BE247" s="65"/>
      <c r="BF247" s="65"/>
      <c r="BG247" s="65"/>
      <c r="BH247" s="65"/>
    </row>
    <row r="248" customFormat="false" ht="15.75" hidden="false" customHeight="false" outlineLevel="0" collapsed="false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7"/>
      <c r="L248" s="65"/>
      <c r="M248" s="65"/>
      <c r="N248" s="65"/>
      <c r="O248" s="68"/>
      <c r="P248" s="68"/>
      <c r="Q248" s="65"/>
      <c r="R248" s="65"/>
      <c r="S248" s="65"/>
      <c r="T248" s="68"/>
      <c r="U248" s="68"/>
      <c r="V248" s="68"/>
      <c r="W248" s="65"/>
      <c r="X248" s="65"/>
      <c r="Y248" s="65"/>
      <c r="Z248" s="121"/>
      <c r="AA248" s="121"/>
      <c r="AB248" s="122"/>
      <c r="AC248" s="122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  <c r="AO248" s="121"/>
      <c r="AP248" s="121"/>
      <c r="AQ248" s="121"/>
      <c r="AR248" s="121"/>
      <c r="AS248" s="121"/>
      <c r="AT248" s="65"/>
      <c r="AU248" s="65"/>
      <c r="AV248" s="65"/>
      <c r="AW248" s="65"/>
      <c r="AX248" s="65"/>
      <c r="AY248" s="65"/>
      <c r="AZ248" s="65"/>
      <c r="BA248" s="65"/>
      <c r="BB248" s="65"/>
      <c r="BC248" s="65"/>
      <c r="BD248" s="65"/>
      <c r="BE248" s="65"/>
      <c r="BF248" s="65"/>
      <c r="BG248" s="65"/>
      <c r="BH248" s="65"/>
    </row>
    <row r="249" customFormat="false" ht="15.75" hidden="false" customHeight="false" outlineLevel="0" collapsed="false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7"/>
      <c r="L249" s="65"/>
      <c r="M249" s="65"/>
      <c r="N249" s="65"/>
      <c r="O249" s="68"/>
      <c r="P249" s="68"/>
      <c r="Q249" s="65"/>
      <c r="R249" s="65"/>
      <c r="S249" s="65"/>
      <c r="T249" s="68"/>
      <c r="U249" s="68"/>
      <c r="V249" s="68"/>
      <c r="W249" s="65"/>
      <c r="X249" s="65"/>
      <c r="Y249" s="65"/>
      <c r="Z249" s="121"/>
      <c r="AA249" s="121"/>
      <c r="AB249" s="122"/>
      <c r="AC249" s="122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  <c r="AO249" s="121"/>
      <c r="AP249" s="121"/>
      <c r="AQ249" s="121"/>
      <c r="AR249" s="121"/>
      <c r="AS249" s="121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</row>
    <row r="250" customFormat="false" ht="15.75" hidden="false" customHeight="false" outlineLevel="0" collapsed="false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7"/>
      <c r="L250" s="65"/>
      <c r="M250" s="65"/>
      <c r="N250" s="65"/>
      <c r="O250" s="68"/>
      <c r="P250" s="68"/>
      <c r="Q250" s="65"/>
      <c r="R250" s="65"/>
      <c r="S250" s="65"/>
      <c r="T250" s="68"/>
      <c r="U250" s="68"/>
      <c r="V250" s="68"/>
      <c r="W250" s="65"/>
      <c r="X250" s="65"/>
      <c r="Y250" s="65"/>
      <c r="Z250" s="121"/>
      <c r="AA250" s="121"/>
      <c r="AB250" s="122"/>
      <c r="AC250" s="122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  <c r="AO250" s="121"/>
      <c r="AP250" s="121"/>
      <c r="AQ250" s="121"/>
      <c r="AR250" s="121"/>
      <c r="AS250" s="121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</row>
    <row r="251" customFormat="false" ht="15.75" hidden="false" customHeight="false" outlineLevel="0" collapsed="false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7"/>
      <c r="L251" s="65"/>
      <c r="M251" s="65"/>
      <c r="N251" s="65"/>
      <c r="O251" s="68"/>
      <c r="P251" s="68"/>
      <c r="Q251" s="65"/>
      <c r="R251" s="65"/>
      <c r="S251" s="65"/>
      <c r="T251" s="68"/>
      <c r="U251" s="68"/>
      <c r="V251" s="68"/>
      <c r="W251" s="65"/>
      <c r="X251" s="65"/>
      <c r="Y251" s="65"/>
      <c r="Z251" s="121"/>
      <c r="AA251" s="121"/>
      <c r="AB251" s="122"/>
      <c r="AC251" s="122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  <c r="AO251" s="121"/>
      <c r="AP251" s="121"/>
      <c r="AQ251" s="121"/>
      <c r="AR251" s="121"/>
      <c r="AS251" s="121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</row>
    <row r="252" customFormat="false" ht="15.75" hidden="false" customHeight="false" outlineLevel="0" collapsed="false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7"/>
      <c r="L252" s="65"/>
      <c r="M252" s="65"/>
      <c r="N252" s="65"/>
      <c r="O252" s="68"/>
      <c r="P252" s="68"/>
      <c r="Q252" s="65"/>
      <c r="R252" s="65"/>
      <c r="S252" s="65"/>
      <c r="T252" s="68"/>
      <c r="U252" s="68"/>
      <c r="V252" s="68"/>
      <c r="W252" s="65"/>
      <c r="X252" s="65"/>
      <c r="Y252" s="65"/>
      <c r="Z252" s="121"/>
      <c r="AA252" s="121"/>
      <c r="AB252" s="122"/>
      <c r="AC252" s="122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  <c r="AO252" s="121"/>
      <c r="AP252" s="121"/>
      <c r="AQ252" s="121"/>
      <c r="AR252" s="121"/>
      <c r="AS252" s="121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</row>
    <row r="253" customFormat="false" ht="15.75" hidden="false" customHeight="false" outlineLevel="0" collapsed="false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7"/>
      <c r="L253" s="65"/>
      <c r="M253" s="65"/>
      <c r="N253" s="65"/>
      <c r="O253" s="68"/>
      <c r="P253" s="68"/>
      <c r="Q253" s="65"/>
      <c r="R253" s="65"/>
      <c r="S253" s="65"/>
      <c r="T253" s="68"/>
      <c r="U253" s="68"/>
      <c r="V253" s="68"/>
      <c r="W253" s="65"/>
      <c r="X253" s="65"/>
      <c r="Y253" s="65"/>
      <c r="Z253" s="121"/>
      <c r="AA253" s="121"/>
      <c r="AB253" s="122"/>
      <c r="AC253" s="122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  <c r="AO253" s="121"/>
      <c r="AP253" s="121"/>
      <c r="AQ253" s="121"/>
      <c r="AR253" s="121"/>
      <c r="AS253" s="121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</row>
    <row r="254" customFormat="false" ht="15.75" hidden="false" customHeight="false" outlineLevel="0" collapsed="false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7"/>
      <c r="L254" s="65"/>
      <c r="M254" s="65"/>
      <c r="N254" s="65"/>
      <c r="O254" s="68"/>
      <c r="P254" s="68"/>
      <c r="Q254" s="65"/>
      <c r="R254" s="65"/>
      <c r="S254" s="65"/>
      <c r="T254" s="68"/>
      <c r="U254" s="68"/>
      <c r="V254" s="68"/>
      <c r="W254" s="65"/>
      <c r="X254" s="65"/>
      <c r="Y254" s="65"/>
      <c r="Z254" s="121"/>
      <c r="AA254" s="121"/>
      <c r="AB254" s="122"/>
      <c r="AC254" s="122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  <c r="AO254" s="121"/>
      <c r="AP254" s="121"/>
      <c r="AQ254" s="121"/>
      <c r="AR254" s="121"/>
      <c r="AS254" s="121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</row>
    <row r="255" customFormat="false" ht="15.75" hidden="false" customHeight="false" outlineLevel="0" collapsed="false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7"/>
      <c r="L255" s="65"/>
      <c r="M255" s="65"/>
      <c r="N255" s="65"/>
      <c r="O255" s="68"/>
      <c r="P255" s="68"/>
      <c r="Q255" s="65"/>
      <c r="R255" s="65"/>
      <c r="S255" s="65"/>
      <c r="T255" s="68"/>
      <c r="U255" s="68"/>
      <c r="V255" s="68"/>
      <c r="W255" s="65"/>
      <c r="X255" s="65"/>
      <c r="Y255" s="65"/>
      <c r="Z255" s="121"/>
      <c r="AA255" s="121"/>
      <c r="AB255" s="122"/>
      <c r="AC255" s="122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  <c r="AO255" s="121"/>
      <c r="AP255" s="121"/>
      <c r="AQ255" s="121"/>
      <c r="AR255" s="121"/>
      <c r="AS255" s="121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65"/>
      <c r="BF255" s="65"/>
      <c r="BG255" s="65"/>
      <c r="BH255" s="65"/>
    </row>
    <row r="256" customFormat="false" ht="15.75" hidden="false" customHeight="false" outlineLevel="0" collapsed="false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7"/>
      <c r="L256" s="65"/>
      <c r="M256" s="65"/>
      <c r="N256" s="65"/>
      <c r="O256" s="68"/>
      <c r="P256" s="68"/>
      <c r="Q256" s="65"/>
      <c r="R256" s="65"/>
      <c r="S256" s="65"/>
      <c r="T256" s="68"/>
      <c r="U256" s="68"/>
      <c r="V256" s="68"/>
      <c r="W256" s="65"/>
      <c r="X256" s="65"/>
      <c r="Y256" s="65"/>
      <c r="Z256" s="121"/>
      <c r="AA256" s="121"/>
      <c r="AB256" s="122"/>
      <c r="AC256" s="122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  <c r="AO256" s="121"/>
      <c r="AP256" s="121"/>
      <c r="AQ256" s="121"/>
      <c r="AR256" s="121"/>
      <c r="AS256" s="121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</row>
    <row r="257" customFormat="false" ht="15.75" hidden="false" customHeight="false" outlineLevel="0" collapsed="false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7"/>
      <c r="L257" s="65"/>
      <c r="M257" s="65"/>
      <c r="N257" s="65"/>
      <c r="O257" s="68"/>
      <c r="P257" s="68"/>
      <c r="Q257" s="65"/>
      <c r="R257" s="65"/>
      <c r="S257" s="65"/>
      <c r="T257" s="68"/>
      <c r="U257" s="68"/>
      <c r="V257" s="68"/>
      <c r="W257" s="65"/>
      <c r="X257" s="65"/>
      <c r="Y257" s="65"/>
      <c r="Z257" s="121"/>
      <c r="AA257" s="121"/>
      <c r="AB257" s="122"/>
      <c r="AC257" s="122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  <c r="AO257" s="121"/>
      <c r="AP257" s="121"/>
      <c r="AQ257" s="121"/>
      <c r="AR257" s="121"/>
      <c r="AS257" s="121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</row>
    <row r="258" customFormat="false" ht="15.75" hidden="false" customHeight="false" outlineLevel="0" collapsed="false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7"/>
      <c r="L258" s="65"/>
      <c r="M258" s="65"/>
      <c r="N258" s="65"/>
      <c r="O258" s="68"/>
      <c r="P258" s="68"/>
      <c r="Q258" s="65"/>
      <c r="R258" s="65"/>
      <c r="S258" s="65"/>
      <c r="T258" s="68"/>
      <c r="U258" s="68"/>
      <c r="V258" s="68"/>
      <c r="W258" s="65"/>
      <c r="X258" s="65"/>
      <c r="Y258" s="65"/>
      <c r="Z258" s="121"/>
      <c r="AA258" s="121"/>
      <c r="AB258" s="122"/>
      <c r="AC258" s="122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  <c r="AO258" s="121"/>
      <c r="AP258" s="121"/>
      <c r="AQ258" s="121"/>
      <c r="AR258" s="121"/>
      <c r="AS258" s="121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</row>
    <row r="259" customFormat="false" ht="15.75" hidden="false" customHeight="false" outlineLevel="0" collapsed="false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7"/>
      <c r="L259" s="65"/>
      <c r="M259" s="65"/>
      <c r="N259" s="65"/>
      <c r="O259" s="68"/>
      <c r="P259" s="68"/>
      <c r="Q259" s="65"/>
      <c r="R259" s="65"/>
      <c r="S259" s="65"/>
      <c r="T259" s="68"/>
      <c r="U259" s="68"/>
      <c r="V259" s="68"/>
      <c r="W259" s="65"/>
      <c r="X259" s="65"/>
      <c r="Y259" s="65"/>
      <c r="Z259" s="121"/>
      <c r="AA259" s="121"/>
      <c r="AB259" s="122"/>
      <c r="AC259" s="122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  <c r="AO259" s="121"/>
      <c r="AP259" s="121"/>
      <c r="AQ259" s="121"/>
      <c r="AR259" s="121"/>
      <c r="AS259" s="121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</row>
    <row r="260" customFormat="false" ht="15.75" hidden="false" customHeight="false" outlineLevel="0" collapsed="false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7"/>
      <c r="L260" s="65"/>
      <c r="M260" s="65"/>
      <c r="N260" s="65"/>
      <c r="O260" s="68"/>
      <c r="P260" s="68"/>
      <c r="Q260" s="65"/>
      <c r="R260" s="65"/>
      <c r="S260" s="65"/>
      <c r="T260" s="68"/>
      <c r="U260" s="68"/>
      <c r="V260" s="68"/>
      <c r="W260" s="65"/>
      <c r="X260" s="65"/>
      <c r="Y260" s="65"/>
      <c r="Z260" s="121"/>
      <c r="AA260" s="121"/>
      <c r="AB260" s="122"/>
      <c r="AC260" s="122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  <c r="AO260" s="121"/>
      <c r="AP260" s="121"/>
      <c r="AQ260" s="121"/>
      <c r="AR260" s="121"/>
      <c r="AS260" s="121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  <c r="BE260" s="65"/>
      <c r="BF260" s="65"/>
      <c r="BG260" s="65"/>
      <c r="BH260" s="65"/>
    </row>
    <row r="261" customFormat="false" ht="15.75" hidden="false" customHeight="false" outlineLevel="0" collapsed="false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7"/>
      <c r="L261" s="65"/>
      <c r="M261" s="65"/>
      <c r="N261" s="65"/>
      <c r="O261" s="68"/>
      <c r="P261" s="68"/>
      <c r="Q261" s="65"/>
      <c r="R261" s="65"/>
      <c r="S261" s="65"/>
      <c r="T261" s="68"/>
      <c r="U261" s="68"/>
      <c r="V261" s="68"/>
      <c r="W261" s="65"/>
      <c r="X261" s="65"/>
      <c r="Y261" s="65"/>
      <c r="Z261" s="121"/>
      <c r="AA261" s="121"/>
      <c r="AB261" s="122"/>
      <c r="AC261" s="122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  <c r="AO261" s="121"/>
      <c r="AP261" s="121"/>
      <c r="AQ261" s="121"/>
      <c r="AR261" s="121"/>
      <c r="AS261" s="121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</row>
    <row r="262" customFormat="false" ht="15.75" hidden="false" customHeight="false" outlineLevel="0" collapsed="false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7"/>
      <c r="L262" s="65"/>
      <c r="M262" s="65"/>
      <c r="N262" s="65"/>
      <c r="O262" s="68"/>
      <c r="P262" s="68"/>
      <c r="Q262" s="65"/>
      <c r="R262" s="65"/>
      <c r="S262" s="65"/>
      <c r="T262" s="68"/>
      <c r="U262" s="68"/>
      <c r="V262" s="68"/>
      <c r="W262" s="65"/>
      <c r="X262" s="65"/>
      <c r="Y262" s="65"/>
      <c r="Z262" s="121"/>
      <c r="AA262" s="121"/>
      <c r="AB262" s="122"/>
      <c r="AC262" s="122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  <c r="AO262" s="121"/>
      <c r="AP262" s="121"/>
      <c r="AQ262" s="121"/>
      <c r="AR262" s="121"/>
      <c r="AS262" s="121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</row>
    <row r="263" customFormat="false" ht="15.75" hidden="false" customHeight="false" outlineLevel="0" collapsed="false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7"/>
      <c r="L263" s="65"/>
      <c r="M263" s="65"/>
      <c r="N263" s="65"/>
      <c r="O263" s="68"/>
      <c r="P263" s="68"/>
      <c r="Q263" s="65"/>
      <c r="R263" s="65"/>
      <c r="S263" s="65"/>
      <c r="T263" s="68"/>
      <c r="U263" s="68"/>
      <c r="V263" s="68"/>
      <c r="W263" s="65"/>
      <c r="X263" s="65"/>
      <c r="Y263" s="65"/>
      <c r="Z263" s="121"/>
      <c r="AA263" s="121"/>
      <c r="AB263" s="122"/>
      <c r="AC263" s="122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  <c r="AO263" s="121"/>
      <c r="AP263" s="121"/>
      <c r="AQ263" s="121"/>
      <c r="AR263" s="121"/>
      <c r="AS263" s="121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</row>
    <row r="264" customFormat="false" ht="15.75" hidden="false" customHeight="false" outlineLevel="0" collapsed="false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7"/>
      <c r="L264" s="65"/>
      <c r="M264" s="65"/>
      <c r="N264" s="65"/>
      <c r="O264" s="68"/>
      <c r="P264" s="68"/>
      <c r="Q264" s="65"/>
      <c r="R264" s="65"/>
      <c r="S264" s="65"/>
      <c r="T264" s="68"/>
      <c r="U264" s="68"/>
      <c r="V264" s="68"/>
      <c r="W264" s="65"/>
      <c r="X264" s="65"/>
      <c r="Y264" s="65"/>
      <c r="Z264" s="121"/>
      <c r="AA264" s="121"/>
      <c r="AB264" s="122"/>
      <c r="AC264" s="122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  <c r="AO264" s="121"/>
      <c r="AP264" s="121"/>
      <c r="AQ264" s="121"/>
      <c r="AR264" s="121"/>
      <c r="AS264" s="121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</row>
    <row r="265" customFormat="false" ht="15.75" hidden="false" customHeight="false" outlineLevel="0" collapsed="false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7"/>
      <c r="L265" s="65"/>
      <c r="M265" s="65"/>
      <c r="N265" s="65"/>
      <c r="O265" s="68"/>
      <c r="P265" s="68"/>
      <c r="Q265" s="65"/>
      <c r="R265" s="65"/>
      <c r="S265" s="65"/>
      <c r="T265" s="68"/>
      <c r="U265" s="68"/>
      <c r="V265" s="68"/>
      <c r="W265" s="65"/>
      <c r="X265" s="65"/>
      <c r="Y265" s="65"/>
      <c r="Z265" s="121"/>
      <c r="AA265" s="121"/>
      <c r="AB265" s="122"/>
      <c r="AC265" s="122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  <c r="AO265" s="121"/>
      <c r="AP265" s="121"/>
      <c r="AQ265" s="121"/>
      <c r="AR265" s="121"/>
      <c r="AS265" s="121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</row>
    <row r="266" customFormat="false" ht="15.75" hidden="false" customHeight="false" outlineLevel="0" collapsed="false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7"/>
      <c r="L266" s="65"/>
      <c r="M266" s="65"/>
      <c r="N266" s="65"/>
      <c r="O266" s="68"/>
      <c r="P266" s="68"/>
      <c r="Q266" s="65"/>
      <c r="R266" s="65"/>
      <c r="S266" s="65"/>
      <c r="T266" s="68"/>
      <c r="U266" s="68"/>
      <c r="V266" s="68"/>
      <c r="W266" s="65"/>
      <c r="X266" s="65"/>
      <c r="Y266" s="65"/>
      <c r="Z266" s="121"/>
      <c r="AA266" s="121"/>
      <c r="AB266" s="122"/>
      <c r="AC266" s="122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  <c r="AO266" s="121"/>
      <c r="AP266" s="121"/>
      <c r="AQ266" s="121"/>
      <c r="AR266" s="121"/>
      <c r="AS266" s="121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</row>
    <row r="267" customFormat="false" ht="15.75" hidden="false" customHeight="false" outlineLevel="0" collapsed="false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7"/>
      <c r="L267" s="65"/>
      <c r="M267" s="65"/>
      <c r="N267" s="65"/>
      <c r="O267" s="68"/>
      <c r="P267" s="68"/>
      <c r="Q267" s="65"/>
      <c r="R267" s="65"/>
      <c r="S267" s="65"/>
      <c r="T267" s="68"/>
      <c r="U267" s="68"/>
      <c r="V267" s="68"/>
      <c r="W267" s="65"/>
      <c r="X267" s="65"/>
      <c r="Y267" s="65"/>
      <c r="Z267" s="121"/>
      <c r="AA267" s="121"/>
      <c r="AB267" s="122"/>
      <c r="AC267" s="122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  <c r="AO267" s="121"/>
      <c r="AP267" s="121"/>
      <c r="AQ267" s="121"/>
      <c r="AR267" s="121"/>
      <c r="AS267" s="121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  <c r="BE267" s="65"/>
      <c r="BF267" s="65"/>
      <c r="BG267" s="65"/>
      <c r="BH267" s="65"/>
    </row>
    <row r="268" customFormat="false" ht="15.75" hidden="false" customHeight="false" outlineLevel="0" collapsed="false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7"/>
      <c r="L268" s="65"/>
      <c r="M268" s="65"/>
      <c r="N268" s="65"/>
      <c r="O268" s="68"/>
      <c r="P268" s="68"/>
      <c r="Q268" s="65"/>
      <c r="R268" s="65"/>
      <c r="S268" s="65"/>
      <c r="T268" s="68"/>
      <c r="U268" s="68"/>
      <c r="V268" s="68"/>
      <c r="W268" s="65"/>
      <c r="X268" s="65"/>
      <c r="Y268" s="65"/>
      <c r="Z268" s="121"/>
      <c r="AA268" s="121"/>
      <c r="AB268" s="122"/>
      <c r="AC268" s="122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  <c r="AO268" s="121"/>
      <c r="AP268" s="121"/>
      <c r="AQ268" s="121"/>
      <c r="AR268" s="121"/>
      <c r="AS268" s="121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</row>
    <row r="269" customFormat="false" ht="15.75" hidden="false" customHeight="false" outlineLevel="0" collapsed="false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7"/>
      <c r="L269" s="65"/>
      <c r="M269" s="65"/>
      <c r="N269" s="65"/>
      <c r="O269" s="68"/>
      <c r="P269" s="68"/>
      <c r="Q269" s="65"/>
      <c r="R269" s="65"/>
      <c r="S269" s="65"/>
      <c r="T269" s="68"/>
      <c r="U269" s="68"/>
      <c r="V269" s="68"/>
      <c r="W269" s="65"/>
      <c r="X269" s="65"/>
      <c r="Y269" s="65"/>
      <c r="Z269" s="121"/>
      <c r="AA269" s="121"/>
      <c r="AB269" s="122"/>
      <c r="AC269" s="122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  <c r="AO269" s="121"/>
      <c r="AP269" s="121"/>
      <c r="AQ269" s="121"/>
      <c r="AR269" s="121"/>
      <c r="AS269" s="121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</row>
    <row r="270" customFormat="false" ht="15.75" hidden="false" customHeight="false" outlineLevel="0" collapsed="false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7"/>
      <c r="L270" s="65"/>
      <c r="M270" s="65"/>
      <c r="N270" s="65"/>
      <c r="O270" s="68"/>
      <c r="P270" s="68"/>
      <c r="Q270" s="65"/>
      <c r="R270" s="65"/>
      <c r="S270" s="65"/>
      <c r="T270" s="68"/>
      <c r="U270" s="68"/>
      <c r="V270" s="68"/>
      <c r="W270" s="65"/>
      <c r="X270" s="65"/>
      <c r="Y270" s="65"/>
      <c r="Z270" s="121"/>
      <c r="AA270" s="121"/>
      <c r="AB270" s="122"/>
      <c r="AC270" s="122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  <c r="AO270" s="121"/>
      <c r="AP270" s="121"/>
      <c r="AQ270" s="121"/>
      <c r="AR270" s="121"/>
      <c r="AS270" s="121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</row>
    <row r="271" customFormat="false" ht="15.75" hidden="false" customHeight="false" outlineLevel="0" collapsed="false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7"/>
      <c r="L271" s="65"/>
      <c r="M271" s="65"/>
      <c r="N271" s="65"/>
      <c r="O271" s="68"/>
      <c r="P271" s="68"/>
      <c r="Q271" s="65"/>
      <c r="R271" s="65"/>
      <c r="S271" s="65"/>
      <c r="T271" s="68"/>
      <c r="U271" s="68"/>
      <c r="V271" s="68"/>
      <c r="W271" s="65"/>
      <c r="X271" s="65"/>
      <c r="Y271" s="65"/>
      <c r="Z271" s="121"/>
      <c r="AA271" s="121"/>
      <c r="AB271" s="122"/>
      <c r="AC271" s="122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  <c r="AO271" s="121"/>
      <c r="AP271" s="121"/>
      <c r="AQ271" s="121"/>
      <c r="AR271" s="121"/>
      <c r="AS271" s="121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</row>
    <row r="272" customFormat="false" ht="15.75" hidden="false" customHeight="false" outlineLevel="0" collapsed="false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7"/>
      <c r="L272" s="65"/>
      <c r="M272" s="65"/>
      <c r="N272" s="65"/>
      <c r="O272" s="68"/>
      <c r="P272" s="68"/>
      <c r="Q272" s="65"/>
      <c r="R272" s="65"/>
      <c r="S272" s="65"/>
      <c r="T272" s="68"/>
      <c r="U272" s="68"/>
      <c r="V272" s="68"/>
      <c r="W272" s="65"/>
      <c r="X272" s="65"/>
      <c r="Y272" s="65"/>
      <c r="Z272" s="121"/>
      <c r="AA272" s="121"/>
      <c r="AB272" s="122"/>
      <c r="AC272" s="122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  <c r="AO272" s="121"/>
      <c r="AP272" s="121"/>
      <c r="AQ272" s="121"/>
      <c r="AR272" s="121"/>
      <c r="AS272" s="121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</row>
    <row r="273" customFormat="false" ht="15.75" hidden="false" customHeight="false" outlineLevel="0" collapsed="false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7"/>
      <c r="L273" s="65"/>
      <c r="M273" s="65"/>
      <c r="N273" s="65"/>
      <c r="O273" s="68"/>
      <c r="P273" s="68"/>
      <c r="Q273" s="65"/>
      <c r="R273" s="65"/>
      <c r="S273" s="65"/>
      <c r="T273" s="68"/>
      <c r="U273" s="68"/>
      <c r="V273" s="68"/>
      <c r="W273" s="65"/>
      <c r="X273" s="65"/>
      <c r="Y273" s="65"/>
      <c r="Z273" s="121"/>
      <c r="AA273" s="121"/>
      <c r="AB273" s="122"/>
      <c r="AC273" s="122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  <c r="AO273" s="121"/>
      <c r="AP273" s="121"/>
      <c r="AQ273" s="121"/>
      <c r="AR273" s="121"/>
      <c r="AS273" s="121"/>
      <c r="AT273" s="65"/>
      <c r="AU273" s="65"/>
      <c r="AV273" s="65"/>
      <c r="AW273" s="65"/>
      <c r="AX273" s="65"/>
      <c r="AY273" s="65"/>
      <c r="AZ273" s="65"/>
      <c r="BA273" s="65"/>
      <c r="BB273" s="65"/>
      <c r="BC273" s="65"/>
      <c r="BD273" s="65"/>
      <c r="BE273" s="65"/>
      <c r="BF273" s="65"/>
      <c r="BG273" s="65"/>
      <c r="BH273" s="65"/>
    </row>
    <row r="274" customFormat="false" ht="15.75" hidden="false" customHeight="false" outlineLevel="0" collapsed="false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7"/>
      <c r="L274" s="65"/>
      <c r="M274" s="65"/>
      <c r="N274" s="65"/>
      <c r="O274" s="68"/>
      <c r="P274" s="68"/>
      <c r="Q274" s="65"/>
      <c r="R274" s="65"/>
      <c r="S274" s="65"/>
      <c r="T274" s="68"/>
      <c r="U274" s="68"/>
      <c r="V274" s="68"/>
      <c r="W274" s="65"/>
      <c r="X274" s="65"/>
      <c r="Y274" s="65"/>
      <c r="Z274" s="121"/>
      <c r="AA274" s="121"/>
      <c r="AB274" s="122"/>
      <c r="AC274" s="122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  <c r="AO274" s="121"/>
      <c r="AP274" s="121"/>
      <c r="AQ274" s="121"/>
      <c r="AR274" s="121"/>
      <c r="AS274" s="121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</row>
    <row r="275" customFormat="false" ht="15.75" hidden="false" customHeight="false" outlineLevel="0" collapsed="false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7"/>
      <c r="L275" s="65"/>
      <c r="M275" s="65"/>
      <c r="N275" s="65"/>
      <c r="O275" s="68"/>
      <c r="P275" s="68"/>
      <c r="Q275" s="65"/>
      <c r="R275" s="65"/>
      <c r="S275" s="65"/>
      <c r="T275" s="68"/>
      <c r="U275" s="68"/>
      <c r="V275" s="68"/>
      <c r="W275" s="65"/>
      <c r="X275" s="65"/>
      <c r="Y275" s="65"/>
      <c r="Z275" s="121"/>
      <c r="AA275" s="121"/>
      <c r="AB275" s="122"/>
      <c r="AC275" s="122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  <c r="AO275" s="121"/>
      <c r="AP275" s="121"/>
      <c r="AQ275" s="121"/>
      <c r="AR275" s="121"/>
      <c r="AS275" s="121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</row>
    <row r="276" customFormat="false" ht="15.75" hidden="false" customHeight="false" outlineLevel="0" collapsed="false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7"/>
      <c r="L276" s="65"/>
      <c r="M276" s="65"/>
      <c r="N276" s="65"/>
      <c r="O276" s="68"/>
      <c r="P276" s="68"/>
      <c r="Q276" s="65"/>
      <c r="R276" s="65"/>
      <c r="S276" s="65"/>
      <c r="T276" s="68"/>
      <c r="U276" s="68"/>
      <c r="V276" s="68"/>
      <c r="W276" s="65"/>
      <c r="X276" s="65"/>
      <c r="Y276" s="65"/>
      <c r="Z276" s="121"/>
      <c r="AA276" s="121"/>
      <c r="AB276" s="122"/>
      <c r="AC276" s="122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  <c r="AO276" s="121"/>
      <c r="AP276" s="121"/>
      <c r="AQ276" s="121"/>
      <c r="AR276" s="121"/>
      <c r="AS276" s="121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</row>
    <row r="277" customFormat="false" ht="15.75" hidden="false" customHeight="false" outlineLevel="0" collapsed="false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7"/>
      <c r="L277" s="65"/>
      <c r="M277" s="65"/>
      <c r="N277" s="65"/>
      <c r="O277" s="68"/>
      <c r="P277" s="68"/>
      <c r="Q277" s="65"/>
      <c r="R277" s="65"/>
      <c r="S277" s="65"/>
      <c r="T277" s="68"/>
      <c r="U277" s="68"/>
      <c r="V277" s="68"/>
      <c r="W277" s="65"/>
      <c r="X277" s="65"/>
      <c r="Y277" s="65"/>
      <c r="Z277" s="121"/>
      <c r="AA277" s="121"/>
      <c r="AB277" s="122"/>
      <c r="AC277" s="122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  <c r="AO277" s="121"/>
      <c r="AP277" s="121"/>
      <c r="AQ277" s="121"/>
      <c r="AR277" s="121"/>
      <c r="AS277" s="121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</row>
    <row r="278" customFormat="false" ht="15.75" hidden="false" customHeight="false" outlineLevel="0" collapsed="false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7"/>
      <c r="L278" s="65"/>
      <c r="M278" s="65"/>
      <c r="N278" s="65"/>
      <c r="O278" s="68"/>
      <c r="P278" s="68"/>
      <c r="Q278" s="65"/>
      <c r="R278" s="65"/>
      <c r="S278" s="65"/>
      <c r="T278" s="68"/>
      <c r="U278" s="68"/>
      <c r="V278" s="68"/>
      <c r="W278" s="65"/>
      <c r="X278" s="65"/>
      <c r="Y278" s="65"/>
      <c r="Z278" s="121"/>
      <c r="AA278" s="121"/>
      <c r="AB278" s="122"/>
      <c r="AC278" s="122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  <c r="AO278" s="121"/>
      <c r="AP278" s="121"/>
      <c r="AQ278" s="121"/>
      <c r="AR278" s="121"/>
      <c r="AS278" s="121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</row>
    <row r="279" customFormat="false" ht="15.75" hidden="false" customHeight="false" outlineLevel="0" collapsed="false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7"/>
      <c r="L279" s="65"/>
      <c r="M279" s="65"/>
      <c r="N279" s="65"/>
      <c r="O279" s="68"/>
      <c r="P279" s="68"/>
      <c r="Q279" s="65"/>
      <c r="R279" s="65"/>
      <c r="S279" s="65"/>
      <c r="T279" s="68"/>
      <c r="U279" s="68"/>
      <c r="V279" s="68"/>
      <c r="W279" s="65"/>
      <c r="X279" s="65"/>
      <c r="Y279" s="65"/>
      <c r="Z279" s="121"/>
      <c r="AA279" s="121"/>
      <c r="AB279" s="122"/>
      <c r="AC279" s="122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  <c r="AO279" s="121"/>
      <c r="AP279" s="121"/>
      <c r="AQ279" s="121"/>
      <c r="AR279" s="121"/>
      <c r="AS279" s="121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</row>
    <row r="280" customFormat="false" ht="15.75" hidden="false" customHeight="false" outlineLevel="0" collapsed="false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7"/>
      <c r="L280" s="65"/>
      <c r="M280" s="65"/>
      <c r="N280" s="65"/>
      <c r="O280" s="68"/>
      <c r="P280" s="68"/>
      <c r="Q280" s="65"/>
      <c r="R280" s="65"/>
      <c r="S280" s="65"/>
      <c r="T280" s="68"/>
      <c r="U280" s="68"/>
      <c r="V280" s="68"/>
      <c r="W280" s="65"/>
      <c r="X280" s="65"/>
      <c r="Y280" s="65"/>
      <c r="Z280" s="121"/>
      <c r="AA280" s="121"/>
      <c r="AB280" s="122"/>
      <c r="AC280" s="122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  <c r="AO280" s="121"/>
      <c r="AP280" s="121"/>
      <c r="AQ280" s="121"/>
      <c r="AR280" s="121"/>
      <c r="AS280" s="121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</row>
    <row r="281" customFormat="false" ht="15.75" hidden="false" customHeight="false" outlineLevel="0" collapsed="false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7"/>
      <c r="L281" s="65"/>
      <c r="M281" s="65"/>
      <c r="N281" s="65"/>
      <c r="O281" s="68"/>
      <c r="P281" s="68"/>
      <c r="Q281" s="65"/>
      <c r="R281" s="65"/>
      <c r="S281" s="65"/>
      <c r="T281" s="68"/>
      <c r="U281" s="68"/>
      <c r="V281" s="68"/>
      <c r="W281" s="65"/>
      <c r="X281" s="65"/>
      <c r="Y281" s="65"/>
      <c r="Z281" s="121"/>
      <c r="AA281" s="121"/>
      <c r="AB281" s="122"/>
      <c r="AC281" s="122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  <c r="AO281" s="121"/>
      <c r="AP281" s="121"/>
      <c r="AQ281" s="121"/>
      <c r="AR281" s="121"/>
      <c r="AS281" s="121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</row>
    <row r="282" customFormat="false" ht="15.75" hidden="false" customHeight="false" outlineLevel="0" collapsed="false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7"/>
      <c r="L282" s="65"/>
      <c r="M282" s="65"/>
      <c r="N282" s="65"/>
      <c r="O282" s="68"/>
      <c r="P282" s="68"/>
      <c r="Q282" s="65"/>
      <c r="R282" s="65"/>
      <c r="S282" s="65"/>
      <c r="T282" s="68"/>
      <c r="U282" s="68"/>
      <c r="V282" s="68"/>
      <c r="W282" s="65"/>
      <c r="X282" s="65"/>
      <c r="Y282" s="65"/>
      <c r="Z282" s="121"/>
      <c r="AA282" s="121"/>
      <c r="AB282" s="122"/>
      <c r="AC282" s="122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  <c r="AO282" s="121"/>
      <c r="AP282" s="121"/>
      <c r="AQ282" s="121"/>
      <c r="AR282" s="121"/>
      <c r="AS282" s="121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</row>
    <row r="283" customFormat="false" ht="15.75" hidden="false" customHeight="false" outlineLevel="0" collapsed="false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7"/>
      <c r="L283" s="65"/>
      <c r="M283" s="65"/>
      <c r="N283" s="65"/>
      <c r="O283" s="68"/>
      <c r="P283" s="68"/>
      <c r="Q283" s="65"/>
      <c r="R283" s="65"/>
      <c r="S283" s="65"/>
      <c r="T283" s="68"/>
      <c r="U283" s="68"/>
      <c r="V283" s="68"/>
      <c r="W283" s="65"/>
      <c r="X283" s="65"/>
      <c r="Y283" s="65"/>
      <c r="Z283" s="121"/>
      <c r="AA283" s="121"/>
      <c r="AB283" s="122"/>
      <c r="AC283" s="122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  <c r="AO283" s="121"/>
      <c r="AP283" s="121"/>
      <c r="AQ283" s="121"/>
      <c r="AR283" s="121"/>
      <c r="AS283" s="121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65"/>
      <c r="BF283" s="65"/>
      <c r="BG283" s="65"/>
      <c r="BH283" s="65"/>
    </row>
    <row r="284" customFormat="false" ht="15.75" hidden="false" customHeight="false" outlineLevel="0" collapsed="false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7"/>
      <c r="L284" s="65"/>
      <c r="M284" s="65"/>
      <c r="N284" s="65"/>
      <c r="O284" s="68"/>
      <c r="P284" s="68"/>
      <c r="Q284" s="65"/>
      <c r="R284" s="65"/>
      <c r="S284" s="65"/>
      <c r="T284" s="68"/>
      <c r="U284" s="68"/>
      <c r="V284" s="68"/>
      <c r="W284" s="65"/>
      <c r="X284" s="65"/>
      <c r="Y284" s="65"/>
      <c r="Z284" s="121"/>
      <c r="AA284" s="121"/>
      <c r="AB284" s="122"/>
      <c r="AC284" s="122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  <c r="AO284" s="121"/>
      <c r="AP284" s="121"/>
      <c r="AQ284" s="121"/>
      <c r="AR284" s="121"/>
      <c r="AS284" s="121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</row>
    <row r="285" customFormat="false" ht="15.75" hidden="false" customHeight="false" outlineLevel="0" collapsed="false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7"/>
      <c r="L285" s="65"/>
      <c r="M285" s="65"/>
      <c r="N285" s="65"/>
      <c r="O285" s="68"/>
      <c r="P285" s="68"/>
      <c r="Q285" s="65"/>
      <c r="R285" s="65"/>
      <c r="S285" s="65"/>
      <c r="T285" s="68"/>
      <c r="U285" s="68"/>
      <c r="V285" s="68"/>
      <c r="W285" s="65"/>
      <c r="X285" s="65"/>
      <c r="Y285" s="65"/>
      <c r="Z285" s="121"/>
      <c r="AA285" s="121"/>
      <c r="AB285" s="122"/>
      <c r="AC285" s="122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  <c r="AO285" s="121"/>
      <c r="AP285" s="121"/>
      <c r="AQ285" s="121"/>
      <c r="AR285" s="121"/>
      <c r="AS285" s="121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</row>
    <row r="286" customFormat="false" ht="15.75" hidden="false" customHeight="false" outlineLevel="0" collapsed="false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7"/>
      <c r="L286" s="65"/>
      <c r="M286" s="65"/>
      <c r="N286" s="65"/>
      <c r="O286" s="68"/>
      <c r="P286" s="68"/>
      <c r="Q286" s="65"/>
      <c r="R286" s="65"/>
      <c r="S286" s="65"/>
      <c r="T286" s="68"/>
      <c r="U286" s="68"/>
      <c r="V286" s="68"/>
      <c r="W286" s="65"/>
      <c r="X286" s="65"/>
      <c r="Y286" s="65"/>
      <c r="Z286" s="121"/>
      <c r="AA286" s="121"/>
      <c r="AB286" s="122"/>
      <c r="AC286" s="122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  <c r="AO286" s="121"/>
      <c r="AP286" s="121"/>
      <c r="AQ286" s="121"/>
      <c r="AR286" s="121"/>
      <c r="AS286" s="121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</row>
    <row r="287" customFormat="false" ht="15.75" hidden="false" customHeight="false" outlineLevel="0" collapsed="false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7"/>
      <c r="L287" s="65"/>
      <c r="M287" s="65"/>
      <c r="N287" s="65"/>
      <c r="O287" s="68"/>
      <c r="P287" s="68"/>
      <c r="Q287" s="65"/>
      <c r="R287" s="65"/>
      <c r="S287" s="65"/>
      <c r="T287" s="68"/>
      <c r="U287" s="68"/>
      <c r="V287" s="68"/>
      <c r="W287" s="65"/>
      <c r="X287" s="65"/>
      <c r="Y287" s="65"/>
      <c r="Z287" s="121"/>
      <c r="AA287" s="121"/>
      <c r="AB287" s="122"/>
      <c r="AC287" s="122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  <c r="AO287" s="121"/>
      <c r="AP287" s="121"/>
      <c r="AQ287" s="121"/>
      <c r="AR287" s="121"/>
      <c r="AS287" s="121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</row>
    <row r="288" customFormat="false" ht="15.75" hidden="false" customHeight="false" outlineLevel="0" collapsed="false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7"/>
      <c r="L288" s="65"/>
      <c r="M288" s="65"/>
      <c r="N288" s="65"/>
      <c r="O288" s="68"/>
      <c r="P288" s="68"/>
      <c r="Q288" s="65"/>
      <c r="R288" s="65"/>
      <c r="S288" s="65"/>
      <c r="T288" s="68"/>
      <c r="U288" s="68"/>
      <c r="V288" s="68"/>
      <c r="W288" s="65"/>
      <c r="X288" s="65"/>
      <c r="Y288" s="65"/>
      <c r="Z288" s="121"/>
      <c r="AA288" s="121"/>
      <c r="AB288" s="122"/>
      <c r="AC288" s="122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  <c r="AO288" s="121"/>
      <c r="AP288" s="121"/>
      <c r="AQ288" s="121"/>
      <c r="AR288" s="121"/>
      <c r="AS288" s="121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</row>
    <row r="289" customFormat="false" ht="15.75" hidden="false" customHeight="false" outlineLevel="0" collapsed="false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7"/>
      <c r="L289" s="65"/>
      <c r="M289" s="65"/>
      <c r="N289" s="65"/>
      <c r="O289" s="68"/>
      <c r="P289" s="68"/>
      <c r="Q289" s="65"/>
      <c r="R289" s="65"/>
      <c r="S289" s="65"/>
      <c r="T289" s="68"/>
      <c r="U289" s="68"/>
      <c r="V289" s="68"/>
      <c r="W289" s="65"/>
      <c r="X289" s="65"/>
      <c r="Y289" s="65"/>
      <c r="Z289" s="121"/>
      <c r="AA289" s="121"/>
      <c r="AB289" s="122"/>
      <c r="AC289" s="122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  <c r="AO289" s="121"/>
      <c r="AP289" s="121"/>
      <c r="AQ289" s="121"/>
      <c r="AR289" s="121"/>
      <c r="AS289" s="121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</row>
    <row r="290" customFormat="false" ht="15.75" hidden="false" customHeight="false" outlineLevel="0" collapsed="false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7"/>
      <c r="L290" s="65"/>
      <c r="M290" s="65"/>
      <c r="N290" s="65"/>
      <c r="O290" s="68"/>
      <c r="P290" s="68"/>
      <c r="Q290" s="65"/>
      <c r="R290" s="65"/>
      <c r="S290" s="65"/>
      <c r="T290" s="68"/>
      <c r="U290" s="68"/>
      <c r="V290" s="68"/>
      <c r="W290" s="65"/>
      <c r="X290" s="65"/>
      <c r="Y290" s="65"/>
      <c r="Z290" s="121"/>
      <c r="AA290" s="121"/>
      <c r="AB290" s="122"/>
      <c r="AC290" s="122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  <c r="AO290" s="121"/>
      <c r="AP290" s="121"/>
      <c r="AQ290" s="121"/>
      <c r="AR290" s="121"/>
      <c r="AS290" s="121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</row>
    <row r="291" customFormat="false" ht="15.75" hidden="false" customHeight="false" outlineLevel="0" collapsed="false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7"/>
      <c r="L291" s="65"/>
      <c r="M291" s="65"/>
      <c r="N291" s="65"/>
      <c r="O291" s="68"/>
      <c r="P291" s="68"/>
      <c r="Q291" s="65"/>
      <c r="R291" s="65"/>
      <c r="S291" s="65"/>
      <c r="T291" s="68"/>
      <c r="U291" s="68"/>
      <c r="V291" s="68"/>
      <c r="W291" s="65"/>
      <c r="X291" s="65"/>
      <c r="Y291" s="65"/>
      <c r="Z291" s="121"/>
      <c r="AA291" s="121"/>
      <c r="AB291" s="122"/>
      <c r="AC291" s="122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  <c r="AO291" s="121"/>
      <c r="AP291" s="121"/>
      <c r="AQ291" s="121"/>
      <c r="AR291" s="121"/>
      <c r="AS291" s="121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</row>
    <row r="292" customFormat="false" ht="15.75" hidden="false" customHeight="false" outlineLevel="0" collapsed="false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7"/>
      <c r="L292" s="65"/>
      <c r="M292" s="65"/>
      <c r="N292" s="65"/>
      <c r="O292" s="68"/>
      <c r="P292" s="68"/>
      <c r="Q292" s="65"/>
      <c r="R292" s="65"/>
      <c r="S292" s="65"/>
      <c r="T292" s="68"/>
      <c r="U292" s="68"/>
      <c r="V292" s="68"/>
      <c r="W292" s="65"/>
      <c r="X292" s="65"/>
      <c r="Y292" s="65"/>
      <c r="Z292" s="121"/>
      <c r="AA292" s="121"/>
      <c r="AB292" s="122"/>
      <c r="AC292" s="122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  <c r="AO292" s="121"/>
      <c r="AP292" s="121"/>
      <c r="AQ292" s="121"/>
      <c r="AR292" s="121"/>
      <c r="AS292" s="121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  <c r="BE292" s="65"/>
      <c r="BF292" s="65"/>
      <c r="BG292" s="65"/>
      <c r="BH292" s="65"/>
    </row>
    <row r="293" customFormat="false" ht="15.75" hidden="false" customHeight="false" outlineLevel="0" collapsed="false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7"/>
      <c r="L293" s="65"/>
      <c r="M293" s="65"/>
      <c r="N293" s="65"/>
      <c r="O293" s="68"/>
      <c r="P293" s="68"/>
      <c r="Q293" s="65"/>
      <c r="R293" s="65"/>
      <c r="S293" s="65"/>
      <c r="T293" s="68"/>
      <c r="U293" s="68"/>
      <c r="V293" s="68"/>
      <c r="W293" s="65"/>
      <c r="X293" s="65"/>
      <c r="Y293" s="65"/>
      <c r="Z293" s="121"/>
      <c r="AA293" s="121"/>
      <c r="AB293" s="122"/>
      <c r="AC293" s="122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  <c r="AO293" s="121"/>
      <c r="AP293" s="121"/>
      <c r="AQ293" s="121"/>
      <c r="AR293" s="121"/>
      <c r="AS293" s="121"/>
      <c r="AT293" s="65"/>
      <c r="AU293" s="65"/>
      <c r="AV293" s="65"/>
      <c r="AW293" s="65"/>
      <c r="AX293" s="65"/>
      <c r="AY293" s="65"/>
      <c r="AZ293" s="65"/>
      <c r="BA293" s="65"/>
      <c r="BB293" s="65"/>
      <c r="BC293" s="65"/>
      <c r="BD293" s="65"/>
      <c r="BE293" s="65"/>
      <c r="BF293" s="65"/>
      <c r="BG293" s="65"/>
      <c r="BH293" s="65"/>
    </row>
    <row r="294" customFormat="false" ht="15.75" hidden="false" customHeight="false" outlineLevel="0" collapsed="false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7"/>
      <c r="L294" s="65"/>
      <c r="M294" s="65"/>
      <c r="N294" s="65"/>
      <c r="O294" s="68"/>
      <c r="P294" s="68"/>
      <c r="Q294" s="65"/>
      <c r="R294" s="65"/>
      <c r="S294" s="65"/>
      <c r="T294" s="68"/>
      <c r="U294" s="68"/>
      <c r="V294" s="68"/>
      <c r="W294" s="65"/>
      <c r="X294" s="65"/>
      <c r="Y294" s="65"/>
      <c r="Z294" s="121"/>
      <c r="AA294" s="121"/>
      <c r="AB294" s="122"/>
      <c r="AC294" s="122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  <c r="AO294" s="121"/>
      <c r="AP294" s="121"/>
      <c r="AQ294" s="121"/>
      <c r="AR294" s="121"/>
      <c r="AS294" s="121"/>
      <c r="AT294" s="65"/>
      <c r="AU294" s="65"/>
      <c r="AV294" s="65"/>
      <c r="AW294" s="65"/>
      <c r="AX294" s="65"/>
      <c r="AY294" s="65"/>
      <c r="AZ294" s="65"/>
      <c r="BA294" s="65"/>
      <c r="BB294" s="65"/>
      <c r="BC294" s="65"/>
      <c r="BD294" s="65"/>
      <c r="BE294" s="65"/>
      <c r="BF294" s="65"/>
      <c r="BG294" s="65"/>
      <c r="BH294" s="65"/>
    </row>
    <row r="295" customFormat="false" ht="15.75" hidden="false" customHeight="false" outlineLevel="0" collapsed="false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7"/>
      <c r="L295" s="65"/>
      <c r="M295" s="65"/>
      <c r="N295" s="65"/>
      <c r="O295" s="68"/>
      <c r="P295" s="68"/>
      <c r="Q295" s="65"/>
      <c r="R295" s="65"/>
      <c r="S295" s="65"/>
      <c r="T295" s="68"/>
      <c r="U295" s="68"/>
      <c r="V295" s="68"/>
      <c r="W295" s="65"/>
      <c r="X295" s="65"/>
      <c r="Y295" s="65"/>
      <c r="Z295" s="121"/>
      <c r="AA295" s="121"/>
      <c r="AB295" s="122"/>
      <c r="AC295" s="122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  <c r="AO295" s="121"/>
      <c r="AP295" s="121"/>
      <c r="AQ295" s="121"/>
      <c r="AR295" s="121"/>
      <c r="AS295" s="121"/>
      <c r="AT295" s="65"/>
      <c r="AU295" s="65"/>
      <c r="AV295" s="65"/>
      <c r="AW295" s="65"/>
      <c r="AX295" s="65"/>
      <c r="AY295" s="65"/>
      <c r="AZ295" s="65"/>
      <c r="BA295" s="65"/>
      <c r="BB295" s="65"/>
      <c r="BC295" s="65"/>
      <c r="BD295" s="65"/>
      <c r="BE295" s="65"/>
      <c r="BF295" s="65"/>
      <c r="BG295" s="65"/>
      <c r="BH295" s="65"/>
    </row>
    <row r="296" customFormat="false" ht="15.75" hidden="false" customHeight="false" outlineLevel="0" collapsed="false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7"/>
      <c r="L296" s="65"/>
      <c r="M296" s="65"/>
      <c r="N296" s="65"/>
      <c r="O296" s="68"/>
      <c r="P296" s="68"/>
      <c r="Q296" s="65"/>
      <c r="R296" s="65"/>
      <c r="S296" s="65"/>
      <c r="T296" s="68"/>
      <c r="U296" s="68"/>
      <c r="V296" s="68"/>
      <c r="W296" s="65"/>
      <c r="X296" s="65"/>
      <c r="Y296" s="65"/>
      <c r="Z296" s="121"/>
      <c r="AA296" s="121"/>
      <c r="AB296" s="122"/>
      <c r="AC296" s="122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  <c r="AO296" s="121"/>
      <c r="AP296" s="121"/>
      <c r="AQ296" s="121"/>
      <c r="AR296" s="121"/>
      <c r="AS296" s="121"/>
      <c r="AT296" s="65"/>
      <c r="AU296" s="65"/>
      <c r="AV296" s="65"/>
      <c r="AW296" s="65"/>
      <c r="AX296" s="65"/>
      <c r="AY296" s="65"/>
      <c r="AZ296" s="65"/>
      <c r="BA296" s="65"/>
      <c r="BB296" s="65"/>
      <c r="BC296" s="65"/>
      <c r="BD296" s="65"/>
      <c r="BE296" s="65"/>
      <c r="BF296" s="65"/>
      <c r="BG296" s="65"/>
      <c r="BH296" s="65"/>
    </row>
    <row r="297" customFormat="false" ht="15.75" hidden="false" customHeight="false" outlineLevel="0" collapsed="false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7"/>
      <c r="L297" s="65"/>
      <c r="M297" s="65"/>
      <c r="N297" s="65"/>
      <c r="O297" s="68"/>
      <c r="P297" s="68"/>
      <c r="Q297" s="65"/>
      <c r="R297" s="65"/>
      <c r="S297" s="65"/>
      <c r="T297" s="68"/>
      <c r="U297" s="68"/>
      <c r="V297" s="68"/>
      <c r="W297" s="65"/>
      <c r="X297" s="65"/>
      <c r="Y297" s="65"/>
      <c r="Z297" s="121"/>
      <c r="AA297" s="121"/>
      <c r="AB297" s="122"/>
      <c r="AC297" s="122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  <c r="AO297" s="121"/>
      <c r="AP297" s="121"/>
      <c r="AQ297" s="121"/>
      <c r="AR297" s="121"/>
      <c r="AS297" s="121"/>
      <c r="AT297" s="65"/>
      <c r="AU297" s="65"/>
      <c r="AV297" s="65"/>
      <c r="AW297" s="65"/>
      <c r="AX297" s="65"/>
      <c r="AY297" s="65"/>
      <c r="AZ297" s="65"/>
      <c r="BA297" s="65"/>
      <c r="BB297" s="65"/>
      <c r="BC297" s="65"/>
      <c r="BD297" s="65"/>
      <c r="BE297" s="65"/>
      <c r="BF297" s="65"/>
      <c r="BG297" s="65"/>
      <c r="BH297" s="65"/>
    </row>
    <row r="298" customFormat="false" ht="15.75" hidden="false" customHeight="false" outlineLevel="0" collapsed="false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7"/>
      <c r="L298" s="65"/>
      <c r="M298" s="65"/>
      <c r="N298" s="65"/>
      <c r="O298" s="68"/>
      <c r="P298" s="68"/>
      <c r="Q298" s="65"/>
      <c r="R298" s="65"/>
      <c r="S298" s="65"/>
      <c r="T298" s="68"/>
      <c r="U298" s="68"/>
      <c r="V298" s="68"/>
      <c r="W298" s="65"/>
      <c r="X298" s="65"/>
      <c r="Y298" s="65"/>
      <c r="Z298" s="121"/>
      <c r="AA298" s="121"/>
      <c r="AB298" s="122"/>
      <c r="AC298" s="122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  <c r="AO298" s="121"/>
      <c r="AP298" s="121"/>
      <c r="AQ298" s="121"/>
      <c r="AR298" s="121"/>
      <c r="AS298" s="121"/>
      <c r="AT298" s="65"/>
      <c r="AU298" s="65"/>
      <c r="AV298" s="65"/>
      <c r="AW298" s="65"/>
      <c r="AX298" s="65"/>
      <c r="AY298" s="65"/>
      <c r="AZ298" s="65"/>
      <c r="BA298" s="65"/>
      <c r="BB298" s="65"/>
      <c r="BC298" s="65"/>
      <c r="BD298" s="65"/>
      <c r="BE298" s="65"/>
      <c r="BF298" s="65"/>
      <c r="BG298" s="65"/>
      <c r="BH298" s="65"/>
    </row>
    <row r="299" customFormat="false" ht="15.75" hidden="false" customHeight="false" outlineLevel="0" collapsed="false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7"/>
      <c r="L299" s="65"/>
      <c r="M299" s="65"/>
      <c r="N299" s="65"/>
      <c r="O299" s="68"/>
      <c r="P299" s="68"/>
      <c r="Q299" s="65"/>
      <c r="R299" s="65"/>
      <c r="S299" s="65"/>
      <c r="T299" s="68"/>
      <c r="U299" s="68"/>
      <c r="V299" s="68"/>
      <c r="W299" s="65"/>
      <c r="X299" s="65"/>
      <c r="Y299" s="65"/>
      <c r="Z299" s="121"/>
      <c r="AA299" s="121"/>
      <c r="AB299" s="122"/>
      <c r="AC299" s="122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  <c r="AO299" s="121"/>
      <c r="AP299" s="121"/>
      <c r="AQ299" s="121"/>
      <c r="AR299" s="121"/>
      <c r="AS299" s="121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5"/>
    </row>
    <row r="300" customFormat="false" ht="15.75" hidden="false" customHeight="false" outlineLevel="0" collapsed="false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7"/>
      <c r="L300" s="65"/>
      <c r="M300" s="65"/>
      <c r="N300" s="65"/>
      <c r="O300" s="68"/>
      <c r="P300" s="68"/>
      <c r="Q300" s="65"/>
      <c r="R300" s="65"/>
      <c r="S300" s="65"/>
      <c r="T300" s="68"/>
      <c r="U300" s="68"/>
      <c r="V300" s="68"/>
      <c r="W300" s="65"/>
      <c r="X300" s="65"/>
      <c r="Y300" s="65"/>
      <c r="Z300" s="121"/>
      <c r="AA300" s="121"/>
      <c r="AB300" s="122"/>
      <c r="AC300" s="122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  <c r="AO300" s="121"/>
      <c r="AP300" s="121"/>
      <c r="AQ300" s="121"/>
      <c r="AR300" s="121"/>
      <c r="AS300" s="121"/>
      <c r="AT300" s="65"/>
      <c r="AU300" s="65"/>
      <c r="AV300" s="65"/>
      <c r="AW300" s="65"/>
      <c r="AX300" s="65"/>
      <c r="AY300" s="65"/>
      <c r="AZ300" s="65"/>
      <c r="BA300" s="65"/>
      <c r="BB300" s="65"/>
      <c r="BC300" s="65"/>
      <c r="BD300" s="65"/>
      <c r="BE300" s="65"/>
      <c r="BF300" s="65"/>
      <c r="BG300" s="65"/>
      <c r="BH300" s="65"/>
    </row>
    <row r="301" customFormat="false" ht="15.75" hidden="false" customHeight="false" outlineLevel="0" collapsed="false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7"/>
      <c r="L301" s="65"/>
      <c r="M301" s="65"/>
      <c r="N301" s="65"/>
      <c r="O301" s="68"/>
      <c r="P301" s="68"/>
      <c r="Q301" s="65"/>
      <c r="R301" s="65"/>
      <c r="S301" s="65"/>
      <c r="T301" s="68"/>
      <c r="U301" s="68"/>
      <c r="V301" s="68"/>
      <c r="W301" s="65"/>
      <c r="X301" s="65"/>
      <c r="Y301" s="65"/>
      <c r="Z301" s="121"/>
      <c r="AA301" s="121"/>
      <c r="AB301" s="122"/>
      <c r="AC301" s="122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  <c r="AO301" s="121"/>
      <c r="AP301" s="121"/>
      <c r="AQ301" s="121"/>
      <c r="AR301" s="121"/>
      <c r="AS301" s="121"/>
      <c r="AT301" s="65"/>
      <c r="AU301" s="65"/>
      <c r="AV301" s="65"/>
      <c r="AW301" s="65"/>
      <c r="AX301" s="65"/>
      <c r="AY301" s="65"/>
      <c r="AZ301" s="65"/>
      <c r="BA301" s="65"/>
      <c r="BB301" s="65"/>
      <c r="BC301" s="65"/>
      <c r="BD301" s="65"/>
      <c r="BE301" s="65"/>
      <c r="BF301" s="65"/>
      <c r="BG301" s="65"/>
      <c r="BH301" s="65"/>
    </row>
    <row r="302" customFormat="false" ht="15.75" hidden="false" customHeight="false" outlineLevel="0" collapsed="false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7"/>
      <c r="L302" s="65"/>
      <c r="M302" s="65"/>
      <c r="N302" s="65"/>
      <c r="O302" s="68"/>
      <c r="P302" s="68"/>
      <c r="Q302" s="65"/>
      <c r="R302" s="65"/>
      <c r="S302" s="65"/>
      <c r="T302" s="68"/>
      <c r="U302" s="68"/>
      <c r="V302" s="68"/>
      <c r="W302" s="65"/>
      <c r="X302" s="65"/>
      <c r="Y302" s="65"/>
      <c r="Z302" s="121"/>
      <c r="AA302" s="121"/>
      <c r="AB302" s="122"/>
      <c r="AC302" s="122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  <c r="AO302" s="121"/>
      <c r="AP302" s="121"/>
      <c r="AQ302" s="121"/>
      <c r="AR302" s="121"/>
      <c r="AS302" s="121"/>
      <c r="AT302" s="65"/>
      <c r="AU302" s="65"/>
      <c r="AV302" s="65"/>
      <c r="AW302" s="65"/>
      <c r="AX302" s="65"/>
      <c r="AY302" s="65"/>
      <c r="AZ302" s="65"/>
      <c r="BA302" s="65"/>
      <c r="BB302" s="65"/>
      <c r="BC302" s="65"/>
      <c r="BD302" s="65"/>
      <c r="BE302" s="65"/>
      <c r="BF302" s="65"/>
      <c r="BG302" s="65"/>
      <c r="BH302" s="65"/>
    </row>
    <row r="303" customFormat="false" ht="15.75" hidden="false" customHeight="false" outlineLevel="0" collapsed="false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7"/>
      <c r="L303" s="65"/>
      <c r="M303" s="65"/>
      <c r="N303" s="65"/>
      <c r="O303" s="68"/>
      <c r="P303" s="68"/>
      <c r="Q303" s="65"/>
      <c r="R303" s="65"/>
      <c r="S303" s="65"/>
      <c r="T303" s="68"/>
      <c r="U303" s="68"/>
      <c r="V303" s="68"/>
      <c r="W303" s="65"/>
      <c r="X303" s="65"/>
      <c r="Y303" s="65"/>
      <c r="Z303" s="121"/>
      <c r="AA303" s="121"/>
      <c r="AB303" s="122"/>
      <c r="AC303" s="122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  <c r="AO303" s="121"/>
      <c r="AP303" s="121"/>
      <c r="AQ303" s="121"/>
      <c r="AR303" s="121"/>
      <c r="AS303" s="121"/>
      <c r="AT303" s="65"/>
      <c r="AU303" s="65"/>
      <c r="AV303" s="65"/>
      <c r="AW303" s="65"/>
      <c r="AX303" s="65"/>
      <c r="AY303" s="65"/>
      <c r="AZ303" s="65"/>
      <c r="BA303" s="65"/>
      <c r="BB303" s="65"/>
      <c r="BC303" s="65"/>
      <c r="BD303" s="65"/>
      <c r="BE303" s="65"/>
      <c r="BF303" s="65"/>
      <c r="BG303" s="65"/>
      <c r="BH303" s="65"/>
    </row>
    <row r="304" customFormat="false" ht="15.75" hidden="false" customHeight="false" outlineLevel="0" collapsed="false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7"/>
      <c r="L304" s="65"/>
      <c r="M304" s="65"/>
      <c r="N304" s="65"/>
      <c r="O304" s="68"/>
      <c r="P304" s="68"/>
      <c r="Q304" s="65"/>
      <c r="R304" s="65"/>
      <c r="S304" s="65"/>
      <c r="T304" s="68"/>
      <c r="U304" s="68"/>
      <c r="V304" s="68"/>
      <c r="W304" s="65"/>
      <c r="X304" s="65"/>
      <c r="Y304" s="65"/>
      <c r="Z304" s="121"/>
      <c r="AA304" s="121"/>
      <c r="AB304" s="122"/>
      <c r="AC304" s="122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  <c r="AO304" s="121"/>
      <c r="AP304" s="121"/>
      <c r="AQ304" s="121"/>
      <c r="AR304" s="121"/>
      <c r="AS304" s="121"/>
      <c r="AT304" s="65"/>
      <c r="AU304" s="65"/>
      <c r="AV304" s="65"/>
      <c r="AW304" s="65"/>
      <c r="AX304" s="65"/>
      <c r="AY304" s="65"/>
      <c r="AZ304" s="65"/>
      <c r="BA304" s="65"/>
      <c r="BB304" s="65"/>
      <c r="BC304" s="65"/>
      <c r="BD304" s="65"/>
      <c r="BE304" s="65"/>
      <c r="BF304" s="65"/>
      <c r="BG304" s="65"/>
      <c r="BH304" s="65"/>
    </row>
    <row r="305" customFormat="false" ht="15.75" hidden="false" customHeight="false" outlineLevel="0" collapsed="false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7"/>
      <c r="L305" s="65"/>
      <c r="M305" s="65"/>
      <c r="N305" s="65"/>
      <c r="O305" s="68"/>
      <c r="P305" s="68"/>
      <c r="Q305" s="65"/>
      <c r="R305" s="65"/>
      <c r="S305" s="65"/>
      <c r="T305" s="68"/>
      <c r="U305" s="68"/>
      <c r="V305" s="68"/>
      <c r="W305" s="65"/>
      <c r="X305" s="65"/>
      <c r="Y305" s="65"/>
      <c r="Z305" s="121"/>
      <c r="AA305" s="121"/>
      <c r="AB305" s="122"/>
      <c r="AC305" s="122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  <c r="AO305" s="121"/>
      <c r="AP305" s="121"/>
      <c r="AQ305" s="121"/>
      <c r="AR305" s="121"/>
      <c r="AS305" s="121"/>
      <c r="AT305" s="65"/>
      <c r="AU305" s="65"/>
      <c r="AV305" s="65"/>
      <c r="AW305" s="65"/>
      <c r="AX305" s="65"/>
      <c r="AY305" s="65"/>
      <c r="AZ305" s="65"/>
      <c r="BA305" s="65"/>
      <c r="BB305" s="65"/>
      <c r="BC305" s="65"/>
      <c r="BD305" s="65"/>
      <c r="BE305" s="65"/>
      <c r="BF305" s="65"/>
      <c r="BG305" s="65"/>
      <c r="BH305" s="65"/>
    </row>
    <row r="306" customFormat="false" ht="15.75" hidden="false" customHeight="false" outlineLevel="0" collapsed="false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7"/>
      <c r="L306" s="65"/>
      <c r="M306" s="65"/>
      <c r="N306" s="65"/>
      <c r="O306" s="68"/>
      <c r="P306" s="68"/>
      <c r="Q306" s="65"/>
      <c r="R306" s="65"/>
      <c r="S306" s="65"/>
      <c r="T306" s="68"/>
      <c r="U306" s="68"/>
      <c r="V306" s="68"/>
      <c r="W306" s="65"/>
      <c r="X306" s="65"/>
      <c r="Y306" s="65"/>
      <c r="Z306" s="121"/>
      <c r="AA306" s="121"/>
      <c r="AB306" s="122"/>
      <c r="AC306" s="122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  <c r="AO306" s="121"/>
      <c r="AP306" s="121"/>
      <c r="AQ306" s="121"/>
      <c r="AR306" s="121"/>
      <c r="AS306" s="121"/>
      <c r="AT306" s="65"/>
      <c r="AU306" s="65"/>
      <c r="AV306" s="65"/>
      <c r="AW306" s="65"/>
      <c r="AX306" s="65"/>
      <c r="AY306" s="65"/>
      <c r="AZ306" s="65"/>
      <c r="BA306" s="65"/>
      <c r="BB306" s="65"/>
      <c r="BC306" s="65"/>
      <c r="BD306" s="65"/>
      <c r="BE306" s="65"/>
      <c r="BF306" s="65"/>
      <c r="BG306" s="65"/>
      <c r="BH306" s="65"/>
    </row>
    <row r="307" customFormat="false" ht="15.75" hidden="false" customHeight="false" outlineLevel="0" collapsed="false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7"/>
      <c r="L307" s="65"/>
      <c r="M307" s="65"/>
      <c r="N307" s="65"/>
      <c r="O307" s="68"/>
      <c r="P307" s="68"/>
      <c r="Q307" s="65"/>
      <c r="R307" s="65"/>
      <c r="S307" s="65"/>
      <c r="T307" s="68"/>
      <c r="U307" s="68"/>
      <c r="V307" s="68"/>
      <c r="W307" s="65"/>
      <c r="X307" s="65"/>
      <c r="Y307" s="65"/>
      <c r="Z307" s="121"/>
      <c r="AA307" s="121"/>
      <c r="AB307" s="122"/>
      <c r="AC307" s="122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  <c r="AO307" s="121"/>
      <c r="AP307" s="121"/>
      <c r="AQ307" s="121"/>
      <c r="AR307" s="121"/>
      <c r="AS307" s="121"/>
      <c r="AT307" s="65"/>
      <c r="AU307" s="65"/>
      <c r="AV307" s="65"/>
      <c r="AW307" s="65"/>
      <c r="AX307" s="65"/>
      <c r="AY307" s="65"/>
      <c r="AZ307" s="65"/>
      <c r="BA307" s="65"/>
      <c r="BB307" s="65"/>
      <c r="BC307" s="65"/>
      <c r="BD307" s="65"/>
      <c r="BE307" s="65"/>
      <c r="BF307" s="65"/>
      <c r="BG307" s="65"/>
      <c r="BH307" s="65"/>
    </row>
    <row r="308" customFormat="false" ht="15.75" hidden="false" customHeight="false" outlineLevel="0" collapsed="false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7"/>
      <c r="L308" s="65"/>
      <c r="M308" s="65"/>
      <c r="N308" s="65"/>
      <c r="O308" s="68"/>
      <c r="P308" s="68"/>
      <c r="Q308" s="65"/>
      <c r="R308" s="65"/>
      <c r="S308" s="65"/>
      <c r="T308" s="68"/>
      <c r="U308" s="68"/>
      <c r="V308" s="68"/>
      <c r="W308" s="65"/>
      <c r="X308" s="65"/>
      <c r="Y308" s="65"/>
      <c r="Z308" s="121"/>
      <c r="AA308" s="121"/>
      <c r="AB308" s="122"/>
      <c r="AC308" s="122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  <c r="AO308" s="121"/>
      <c r="AP308" s="121"/>
      <c r="AQ308" s="121"/>
      <c r="AR308" s="121"/>
      <c r="AS308" s="121"/>
      <c r="AT308" s="65"/>
      <c r="AU308" s="65"/>
      <c r="AV308" s="65"/>
      <c r="AW308" s="65"/>
      <c r="AX308" s="65"/>
      <c r="AY308" s="65"/>
      <c r="AZ308" s="65"/>
      <c r="BA308" s="65"/>
      <c r="BB308" s="65"/>
      <c r="BC308" s="65"/>
      <c r="BD308" s="65"/>
      <c r="BE308" s="65"/>
      <c r="BF308" s="65"/>
      <c r="BG308" s="65"/>
      <c r="BH308" s="65"/>
    </row>
    <row r="309" customFormat="false" ht="15.75" hidden="false" customHeight="false" outlineLevel="0" collapsed="false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7"/>
      <c r="L309" s="65"/>
      <c r="M309" s="65"/>
      <c r="N309" s="65"/>
      <c r="O309" s="68"/>
      <c r="P309" s="68"/>
      <c r="Q309" s="65"/>
      <c r="R309" s="65"/>
      <c r="S309" s="65"/>
      <c r="T309" s="68"/>
      <c r="U309" s="68"/>
      <c r="V309" s="68"/>
      <c r="W309" s="65"/>
      <c r="X309" s="65"/>
      <c r="Y309" s="65"/>
      <c r="Z309" s="121"/>
      <c r="AA309" s="121"/>
      <c r="AB309" s="122"/>
      <c r="AC309" s="122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  <c r="AO309" s="121"/>
      <c r="AP309" s="121"/>
      <c r="AQ309" s="121"/>
      <c r="AR309" s="121"/>
      <c r="AS309" s="121"/>
      <c r="AT309" s="65"/>
      <c r="AU309" s="65"/>
      <c r="AV309" s="65"/>
      <c r="AW309" s="65"/>
      <c r="AX309" s="65"/>
      <c r="AY309" s="65"/>
      <c r="AZ309" s="65"/>
      <c r="BA309" s="65"/>
      <c r="BB309" s="65"/>
      <c r="BC309" s="65"/>
      <c r="BD309" s="65"/>
      <c r="BE309" s="65"/>
      <c r="BF309" s="65"/>
      <c r="BG309" s="65"/>
      <c r="BH309" s="65"/>
    </row>
    <row r="310" customFormat="false" ht="15.75" hidden="false" customHeight="false" outlineLevel="0" collapsed="false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7"/>
      <c r="L310" s="65"/>
      <c r="M310" s="65"/>
      <c r="N310" s="65"/>
      <c r="O310" s="68"/>
      <c r="P310" s="68"/>
      <c r="Q310" s="65"/>
      <c r="R310" s="65"/>
      <c r="S310" s="65"/>
      <c r="T310" s="68"/>
      <c r="U310" s="68"/>
      <c r="V310" s="68"/>
      <c r="W310" s="65"/>
      <c r="X310" s="65"/>
      <c r="Y310" s="65"/>
      <c r="Z310" s="121"/>
      <c r="AA310" s="121"/>
      <c r="AB310" s="122"/>
      <c r="AC310" s="122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  <c r="AO310" s="121"/>
      <c r="AP310" s="121"/>
      <c r="AQ310" s="121"/>
      <c r="AR310" s="121"/>
      <c r="AS310" s="121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  <c r="BE310" s="65"/>
      <c r="BF310" s="65"/>
      <c r="BG310" s="65"/>
      <c r="BH310" s="65"/>
    </row>
    <row r="311" customFormat="false" ht="15.75" hidden="false" customHeight="false" outlineLevel="0" collapsed="false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7"/>
      <c r="L311" s="65"/>
      <c r="M311" s="65"/>
      <c r="N311" s="65"/>
      <c r="O311" s="68"/>
      <c r="P311" s="68"/>
      <c r="Q311" s="65"/>
      <c r="R311" s="65"/>
      <c r="S311" s="65"/>
      <c r="T311" s="68"/>
      <c r="U311" s="68"/>
      <c r="V311" s="68"/>
      <c r="W311" s="65"/>
      <c r="X311" s="65"/>
      <c r="Y311" s="65"/>
      <c r="Z311" s="121"/>
      <c r="AA311" s="121"/>
      <c r="AB311" s="122"/>
      <c r="AC311" s="122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  <c r="AO311" s="121"/>
      <c r="AP311" s="121"/>
      <c r="AQ311" s="121"/>
      <c r="AR311" s="121"/>
      <c r="AS311" s="121"/>
      <c r="AT311" s="65"/>
      <c r="AU311" s="65"/>
      <c r="AV311" s="65"/>
      <c r="AW311" s="65"/>
      <c r="AX311" s="65"/>
      <c r="AY311" s="65"/>
      <c r="AZ311" s="65"/>
      <c r="BA311" s="65"/>
      <c r="BB311" s="65"/>
      <c r="BC311" s="65"/>
      <c r="BD311" s="65"/>
      <c r="BE311" s="65"/>
      <c r="BF311" s="65"/>
      <c r="BG311" s="65"/>
      <c r="BH311" s="65"/>
    </row>
    <row r="312" customFormat="false" ht="15.75" hidden="false" customHeight="false" outlineLevel="0" collapsed="false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7"/>
      <c r="L312" s="65"/>
      <c r="M312" s="65"/>
      <c r="N312" s="65"/>
      <c r="O312" s="68"/>
      <c r="P312" s="68"/>
      <c r="Q312" s="65"/>
      <c r="R312" s="65"/>
      <c r="S312" s="65"/>
      <c r="T312" s="68"/>
      <c r="U312" s="68"/>
      <c r="V312" s="68"/>
      <c r="W312" s="65"/>
      <c r="X312" s="65"/>
      <c r="Y312" s="65"/>
      <c r="Z312" s="121"/>
      <c r="AA312" s="121"/>
      <c r="AB312" s="122"/>
      <c r="AC312" s="122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  <c r="AO312" s="121"/>
      <c r="AP312" s="121"/>
      <c r="AQ312" s="121"/>
      <c r="AR312" s="121"/>
      <c r="AS312" s="121"/>
      <c r="AT312" s="65"/>
      <c r="AU312" s="65"/>
      <c r="AV312" s="65"/>
      <c r="AW312" s="65"/>
      <c r="AX312" s="65"/>
      <c r="AY312" s="65"/>
      <c r="AZ312" s="65"/>
      <c r="BA312" s="65"/>
      <c r="BB312" s="65"/>
      <c r="BC312" s="65"/>
      <c r="BD312" s="65"/>
      <c r="BE312" s="65"/>
      <c r="BF312" s="65"/>
      <c r="BG312" s="65"/>
      <c r="BH312" s="65"/>
    </row>
    <row r="313" customFormat="false" ht="15.75" hidden="false" customHeight="false" outlineLevel="0" collapsed="false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7"/>
      <c r="L313" s="65"/>
      <c r="M313" s="65"/>
      <c r="N313" s="65"/>
      <c r="O313" s="68"/>
      <c r="P313" s="68"/>
      <c r="Q313" s="65"/>
      <c r="R313" s="65"/>
      <c r="S313" s="65"/>
      <c r="T313" s="68"/>
      <c r="U313" s="68"/>
      <c r="V313" s="68"/>
      <c r="W313" s="65"/>
      <c r="X313" s="65"/>
      <c r="Y313" s="65"/>
      <c r="Z313" s="121"/>
      <c r="AA313" s="121"/>
      <c r="AB313" s="122"/>
      <c r="AC313" s="122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  <c r="AO313" s="121"/>
      <c r="AP313" s="121"/>
      <c r="AQ313" s="121"/>
      <c r="AR313" s="121"/>
      <c r="AS313" s="121"/>
      <c r="AT313" s="65"/>
      <c r="AU313" s="65"/>
      <c r="AV313" s="65"/>
      <c r="AW313" s="65"/>
      <c r="AX313" s="65"/>
      <c r="AY313" s="65"/>
      <c r="AZ313" s="65"/>
      <c r="BA313" s="65"/>
      <c r="BB313" s="65"/>
      <c r="BC313" s="65"/>
      <c r="BD313" s="65"/>
      <c r="BE313" s="65"/>
      <c r="BF313" s="65"/>
      <c r="BG313" s="65"/>
      <c r="BH313" s="65"/>
    </row>
    <row r="314" customFormat="false" ht="15.75" hidden="false" customHeight="false" outlineLevel="0" collapsed="false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7"/>
      <c r="L314" s="65"/>
      <c r="M314" s="65"/>
      <c r="N314" s="65"/>
      <c r="O314" s="68"/>
      <c r="P314" s="68"/>
      <c r="Q314" s="65"/>
      <c r="R314" s="65"/>
      <c r="S314" s="65"/>
      <c r="T314" s="68"/>
      <c r="U314" s="68"/>
      <c r="V314" s="68"/>
      <c r="W314" s="65"/>
      <c r="X314" s="65"/>
      <c r="Y314" s="65"/>
      <c r="Z314" s="121"/>
      <c r="AA314" s="121"/>
      <c r="AB314" s="122"/>
      <c r="AC314" s="122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  <c r="AO314" s="121"/>
      <c r="AP314" s="121"/>
      <c r="AQ314" s="121"/>
      <c r="AR314" s="121"/>
      <c r="AS314" s="121"/>
      <c r="AT314" s="65"/>
      <c r="AU314" s="65"/>
      <c r="AV314" s="65"/>
      <c r="AW314" s="65"/>
      <c r="AX314" s="65"/>
      <c r="AY314" s="65"/>
      <c r="AZ314" s="65"/>
      <c r="BA314" s="65"/>
      <c r="BB314" s="65"/>
      <c r="BC314" s="65"/>
      <c r="BD314" s="65"/>
      <c r="BE314" s="65"/>
      <c r="BF314" s="65"/>
      <c r="BG314" s="65"/>
      <c r="BH314" s="65"/>
    </row>
    <row r="315" customFormat="false" ht="15.75" hidden="false" customHeight="false" outlineLevel="0" collapsed="false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7"/>
      <c r="L315" s="65"/>
      <c r="M315" s="65"/>
      <c r="N315" s="65"/>
      <c r="O315" s="68"/>
      <c r="P315" s="68"/>
      <c r="Q315" s="65"/>
      <c r="R315" s="65"/>
      <c r="S315" s="65"/>
      <c r="T315" s="68"/>
      <c r="U315" s="68"/>
      <c r="V315" s="68"/>
      <c r="W315" s="65"/>
      <c r="X315" s="65"/>
      <c r="Y315" s="65"/>
      <c r="Z315" s="121"/>
      <c r="AA315" s="121"/>
      <c r="AB315" s="122"/>
      <c r="AC315" s="122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  <c r="AO315" s="121"/>
      <c r="AP315" s="121"/>
      <c r="AQ315" s="121"/>
      <c r="AR315" s="121"/>
      <c r="AS315" s="121"/>
      <c r="AT315" s="65"/>
      <c r="AU315" s="65"/>
      <c r="AV315" s="65"/>
      <c r="AW315" s="65"/>
      <c r="AX315" s="65"/>
      <c r="AY315" s="65"/>
      <c r="AZ315" s="65"/>
      <c r="BA315" s="65"/>
      <c r="BB315" s="65"/>
      <c r="BC315" s="65"/>
      <c r="BD315" s="65"/>
      <c r="BE315" s="65"/>
      <c r="BF315" s="65"/>
      <c r="BG315" s="65"/>
      <c r="BH315" s="65"/>
    </row>
    <row r="316" customFormat="false" ht="15.75" hidden="false" customHeight="false" outlineLevel="0" collapsed="false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7"/>
      <c r="L316" s="65"/>
      <c r="M316" s="65"/>
      <c r="N316" s="65"/>
      <c r="O316" s="68"/>
      <c r="P316" s="68"/>
      <c r="Q316" s="65"/>
      <c r="R316" s="65"/>
      <c r="S316" s="65"/>
      <c r="T316" s="68"/>
      <c r="U316" s="68"/>
      <c r="V316" s="68"/>
      <c r="W316" s="65"/>
      <c r="X316" s="65"/>
      <c r="Y316" s="65"/>
      <c r="Z316" s="121"/>
      <c r="AA316" s="121"/>
      <c r="AB316" s="122"/>
      <c r="AC316" s="122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  <c r="AO316" s="121"/>
      <c r="AP316" s="121"/>
      <c r="AQ316" s="121"/>
      <c r="AR316" s="121"/>
      <c r="AS316" s="121"/>
      <c r="AT316" s="65"/>
      <c r="AU316" s="65"/>
      <c r="AV316" s="65"/>
      <c r="AW316" s="65"/>
      <c r="AX316" s="65"/>
      <c r="AY316" s="65"/>
      <c r="AZ316" s="65"/>
      <c r="BA316" s="65"/>
      <c r="BB316" s="65"/>
      <c r="BC316" s="65"/>
      <c r="BD316" s="65"/>
      <c r="BE316" s="65"/>
      <c r="BF316" s="65"/>
      <c r="BG316" s="65"/>
      <c r="BH316" s="65"/>
    </row>
    <row r="317" customFormat="false" ht="15.75" hidden="false" customHeight="false" outlineLevel="0" collapsed="false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7"/>
      <c r="L317" s="65"/>
      <c r="M317" s="65"/>
      <c r="N317" s="65"/>
      <c r="O317" s="68"/>
      <c r="P317" s="68"/>
      <c r="Q317" s="65"/>
      <c r="R317" s="65"/>
      <c r="S317" s="65"/>
      <c r="T317" s="68"/>
      <c r="U317" s="68"/>
      <c r="V317" s="68"/>
      <c r="W317" s="65"/>
      <c r="X317" s="65"/>
      <c r="Y317" s="65"/>
      <c r="Z317" s="121"/>
      <c r="AA317" s="121"/>
      <c r="AB317" s="122"/>
      <c r="AC317" s="122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  <c r="AO317" s="121"/>
      <c r="AP317" s="121"/>
      <c r="AQ317" s="121"/>
      <c r="AR317" s="121"/>
      <c r="AS317" s="121"/>
      <c r="AT317" s="65"/>
      <c r="AU317" s="65"/>
      <c r="AV317" s="65"/>
      <c r="AW317" s="65"/>
      <c r="AX317" s="65"/>
      <c r="AY317" s="65"/>
      <c r="AZ317" s="65"/>
      <c r="BA317" s="65"/>
      <c r="BB317" s="65"/>
      <c r="BC317" s="65"/>
      <c r="BD317" s="65"/>
      <c r="BE317" s="65"/>
      <c r="BF317" s="65"/>
      <c r="BG317" s="65"/>
      <c r="BH317" s="65"/>
    </row>
    <row r="318" customFormat="false" ht="15.75" hidden="false" customHeight="false" outlineLevel="0" collapsed="false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7"/>
      <c r="L318" s="65"/>
      <c r="M318" s="65"/>
      <c r="N318" s="65"/>
      <c r="O318" s="68"/>
      <c r="P318" s="68"/>
      <c r="Q318" s="65"/>
      <c r="R318" s="65"/>
      <c r="S318" s="65"/>
      <c r="T318" s="68"/>
      <c r="U318" s="68"/>
      <c r="V318" s="68"/>
      <c r="W318" s="65"/>
      <c r="X318" s="65"/>
      <c r="Y318" s="65"/>
      <c r="Z318" s="121"/>
      <c r="AA318" s="121"/>
      <c r="AB318" s="122"/>
      <c r="AC318" s="122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  <c r="AO318" s="121"/>
      <c r="AP318" s="121"/>
      <c r="AQ318" s="121"/>
      <c r="AR318" s="121"/>
      <c r="AS318" s="121"/>
      <c r="AT318" s="65"/>
      <c r="AU318" s="65"/>
      <c r="AV318" s="65"/>
      <c r="AW318" s="65"/>
      <c r="AX318" s="65"/>
      <c r="AY318" s="65"/>
      <c r="AZ318" s="65"/>
      <c r="BA318" s="65"/>
      <c r="BB318" s="65"/>
      <c r="BC318" s="65"/>
      <c r="BD318" s="65"/>
      <c r="BE318" s="65"/>
      <c r="BF318" s="65"/>
      <c r="BG318" s="65"/>
      <c r="BH318" s="65"/>
    </row>
    <row r="319" customFormat="false" ht="15.75" hidden="false" customHeight="false" outlineLevel="0" collapsed="false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7"/>
      <c r="L319" s="65"/>
      <c r="M319" s="65"/>
      <c r="N319" s="65"/>
      <c r="O319" s="68"/>
      <c r="P319" s="68"/>
      <c r="Q319" s="65"/>
      <c r="R319" s="65"/>
      <c r="S319" s="65"/>
      <c r="T319" s="68"/>
      <c r="U319" s="68"/>
      <c r="V319" s="68"/>
      <c r="W319" s="65"/>
      <c r="X319" s="65"/>
      <c r="Y319" s="65"/>
      <c r="Z319" s="121"/>
      <c r="AA319" s="121"/>
      <c r="AB319" s="122"/>
      <c r="AC319" s="122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  <c r="AO319" s="121"/>
      <c r="AP319" s="121"/>
      <c r="AQ319" s="121"/>
      <c r="AR319" s="121"/>
      <c r="AS319" s="121"/>
      <c r="AT319" s="65"/>
      <c r="AU319" s="65"/>
      <c r="AV319" s="65"/>
      <c r="AW319" s="65"/>
      <c r="AX319" s="65"/>
      <c r="AY319" s="65"/>
      <c r="AZ319" s="65"/>
      <c r="BA319" s="65"/>
      <c r="BB319" s="65"/>
      <c r="BC319" s="65"/>
      <c r="BD319" s="65"/>
      <c r="BE319" s="65"/>
      <c r="BF319" s="65"/>
      <c r="BG319" s="65"/>
      <c r="BH319" s="65"/>
    </row>
    <row r="320" customFormat="false" ht="15.75" hidden="false" customHeight="false" outlineLevel="0" collapsed="false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7"/>
      <c r="L320" s="65"/>
      <c r="M320" s="65"/>
      <c r="N320" s="65"/>
      <c r="O320" s="68"/>
      <c r="P320" s="68"/>
      <c r="Q320" s="65"/>
      <c r="R320" s="65"/>
      <c r="S320" s="65"/>
      <c r="T320" s="68"/>
      <c r="U320" s="68"/>
      <c r="V320" s="68"/>
      <c r="W320" s="65"/>
      <c r="X320" s="65"/>
      <c r="Y320" s="65"/>
      <c r="Z320" s="121"/>
      <c r="AA320" s="121"/>
      <c r="AB320" s="122"/>
      <c r="AC320" s="122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  <c r="AO320" s="121"/>
      <c r="AP320" s="121"/>
      <c r="AQ320" s="121"/>
      <c r="AR320" s="121"/>
      <c r="AS320" s="121"/>
      <c r="AT320" s="65"/>
      <c r="AU320" s="65"/>
      <c r="AV320" s="65"/>
      <c r="AW320" s="65"/>
      <c r="AX320" s="65"/>
      <c r="AY320" s="65"/>
      <c r="AZ320" s="65"/>
      <c r="BA320" s="65"/>
      <c r="BB320" s="65"/>
      <c r="BC320" s="65"/>
      <c r="BD320" s="65"/>
      <c r="BE320" s="65"/>
      <c r="BF320" s="65"/>
      <c r="BG320" s="65"/>
      <c r="BH320" s="65"/>
    </row>
    <row r="321" customFormat="false" ht="15.75" hidden="false" customHeight="false" outlineLevel="0" collapsed="false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7"/>
      <c r="L321" s="65"/>
      <c r="M321" s="65"/>
      <c r="N321" s="65"/>
      <c r="O321" s="68"/>
      <c r="P321" s="68"/>
      <c r="Q321" s="65"/>
      <c r="R321" s="65"/>
      <c r="S321" s="65"/>
      <c r="T321" s="68"/>
      <c r="U321" s="68"/>
      <c r="V321" s="68"/>
      <c r="W321" s="65"/>
      <c r="X321" s="65"/>
      <c r="Y321" s="65"/>
      <c r="Z321" s="121"/>
      <c r="AA321" s="121"/>
      <c r="AB321" s="122"/>
      <c r="AC321" s="122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  <c r="AO321" s="121"/>
      <c r="AP321" s="121"/>
      <c r="AQ321" s="121"/>
      <c r="AR321" s="121"/>
      <c r="AS321" s="121"/>
      <c r="AT321" s="65"/>
      <c r="AU321" s="65"/>
      <c r="AV321" s="65"/>
      <c r="AW321" s="65"/>
      <c r="AX321" s="65"/>
      <c r="AY321" s="65"/>
      <c r="AZ321" s="65"/>
      <c r="BA321" s="65"/>
      <c r="BB321" s="65"/>
      <c r="BC321" s="65"/>
      <c r="BD321" s="65"/>
      <c r="BE321" s="65"/>
      <c r="BF321" s="65"/>
      <c r="BG321" s="65"/>
      <c r="BH321" s="65"/>
    </row>
    <row r="322" customFormat="false" ht="15.75" hidden="false" customHeight="false" outlineLevel="0" collapsed="false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7"/>
      <c r="L322" s="65"/>
      <c r="M322" s="65"/>
      <c r="N322" s="65"/>
      <c r="O322" s="68"/>
      <c r="P322" s="68"/>
      <c r="Q322" s="65"/>
      <c r="R322" s="65"/>
      <c r="S322" s="65"/>
      <c r="T322" s="68"/>
      <c r="U322" s="68"/>
      <c r="V322" s="68"/>
      <c r="W322" s="65"/>
      <c r="X322" s="65"/>
      <c r="Y322" s="65"/>
      <c r="Z322" s="121"/>
      <c r="AA322" s="121"/>
      <c r="AB322" s="122"/>
      <c r="AC322" s="122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  <c r="AO322" s="121"/>
      <c r="AP322" s="121"/>
      <c r="AQ322" s="121"/>
      <c r="AR322" s="121"/>
      <c r="AS322" s="121"/>
      <c r="AT322" s="65"/>
      <c r="AU322" s="65"/>
      <c r="AV322" s="65"/>
      <c r="AW322" s="65"/>
      <c r="AX322" s="65"/>
      <c r="AY322" s="65"/>
      <c r="AZ322" s="65"/>
      <c r="BA322" s="65"/>
      <c r="BB322" s="65"/>
      <c r="BC322" s="65"/>
      <c r="BD322" s="65"/>
      <c r="BE322" s="65"/>
      <c r="BF322" s="65"/>
      <c r="BG322" s="65"/>
      <c r="BH322" s="65"/>
    </row>
    <row r="323" customFormat="false" ht="15.75" hidden="false" customHeight="false" outlineLevel="0" collapsed="false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7"/>
      <c r="L323" s="65"/>
      <c r="M323" s="65"/>
      <c r="N323" s="65"/>
      <c r="O323" s="68"/>
      <c r="P323" s="68"/>
      <c r="Q323" s="65"/>
      <c r="R323" s="65"/>
      <c r="S323" s="65"/>
      <c r="T323" s="68"/>
      <c r="U323" s="68"/>
      <c r="V323" s="68"/>
      <c r="W323" s="65"/>
      <c r="X323" s="65"/>
      <c r="Y323" s="65"/>
      <c r="Z323" s="121"/>
      <c r="AA323" s="121"/>
      <c r="AB323" s="122"/>
      <c r="AC323" s="122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  <c r="AO323" s="121"/>
      <c r="AP323" s="121"/>
      <c r="AQ323" s="121"/>
      <c r="AR323" s="121"/>
      <c r="AS323" s="121"/>
      <c r="AT323" s="65"/>
      <c r="AU323" s="65"/>
      <c r="AV323" s="65"/>
      <c r="AW323" s="65"/>
      <c r="AX323" s="65"/>
      <c r="AY323" s="65"/>
      <c r="AZ323" s="65"/>
      <c r="BA323" s="65"/>
      <c r="BB323" s="65"/>
      <c r="BC323" s="65"/>
      <c r="BD323" s="65"/>
      <c r="BE323" s="65"/>
      <c r="BF323" s="65"/>
      <c r="BG323" s="65"/>
      <c r="BH323" s="65"/>
    </row>
    <row r="324" customFormat="false" ht="15.75" hidden="false" customHeight="false" outlineLevel="0" collapsed="false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7"/>
      <c r="L324" s="65"/>
      <c r="M324" s="65"/>
      <c r="N324" s="65"/>
      <c r="O324" s="68"/>
      <c r="P324" s="68"/>
      <c r="Q324" s="65"/>
      <c r="R324" s="65"/>
      <c r="S324" s="65"/>
      <c r="T324" s="68"/>
      <c r="U324" s="68"/>
      <c r="V324" s="68"/>
      <c r="W324" s="65"/>
      <c r="X324" s="65"/>
      <c r="Y324" s="65"/>
      <c r="Z324" s="121"/>
      <c r="AA324" s="121"/>
      <c r="AB324" s="122"/>
      <c r="AC324" s="122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  <c r="AO324" s="121"/>
      <c r="AP324" s="121"/>
      <c r="AQ324" s="121"/>
      <c r="AR324" s="121"/>
      <c r="AS324" s="121"/>
      <c r="AT324" s="65"/>
      <c r="AU324" s="65"/>
      <c r="AV324" s="65"/>
      <c r="AW324" s="65"/>
      <c r="AX324" s="65"/>
      <c r="AY324" s="65"/>
      <c r="AZ324" s="65"/>
      <c r="BA324" s="65"/>
      <c r="BB324" s="65"/>
      <c r="BC324" s="65"/>
      <c r="BD324" s="65"/>
      <c r="BE324" s="65"/>
      <c r="BF324" s="65"/>
      <c r="BG324" s="65"/>
      <c r="BH324" s="65"/>
    </row>
    <row r="325" customFormat="false" ht="15.75" hidden="false" customHeight="false" outlineLevel="0" collapsed="false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7"/>
      <c r="L325" s="65"/>
      <c r="M325" s="65"/>
      <c r="N325" s="65"/>
      <c r="O325" s="68"/>
      <c r="P325" s="68"/>
      <c r="Q325" s="65"/>
      <c r="R325" s="65"/>
      <c r="S325" s="65"/>
      <c r="T325" s="68"/>
      <c r="U325" s="68"/>
      <c r="V325" s="68"/>
      <c r="W325" s="65"/>
      <c r="X325" s="65"/>
      <c r="Y325" s="65"/>
      <c r="Z325" s="121"/>
      <c r="AA325" s="121"/>
      <c r="AB325" s="122"/>
      <c r="AC325" s="122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  <c r="AO325" s="121"/>
      <c r="AP325" s="121"/>
      <c r="AQ325" s="121"/>
      <c r="AR325" s="121"/>
      <c r="AS325" s="121"/>
      <c r="AT325" s="65"/>
      <c r="AU325" s="65"/>
      <c r="AV325" s="65"/>
      <c r="AW325" s="65"/>
      <c r="AX325" s="65"/>
      <c r="AY325" s="65"/>
      <c r="AZ325" s="65"/>
      <c r="BA325" s="65"/>
      <c r="BB325" s="65"/>
      <c r="BC325" s="65"/>
      <c r="BD325" s="65"/>
      <c r="BE325" s="65"/>
      <c r="BF325" s="65"/>
      <c r="BG325" s="65"/>
      <c r="BH325" s="65"/>
    </row>
    <row r="326" customFormat="false" ht="15.75" hidden="false" customHeight="false" outlineLevel="0" collapsed="false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7"/>
      <c r="L326" s="65"/>
      <c r="M326" s="65"/>
      <c r="N326" s="65"/>
      <c r="O326" s="68"/>
      <c r="P326" s="68"/>
      <c r="Q326" s="65"/>
      <c r="R326" s="65"/>
      <c r="S326" s="65"/>
      <c r="T326" s="68"/>
      <c r="U326" s="68"/>
      <c r="V326" s="68"/>
      <c r="W326" s="65"/>
      <c r="X326" s="65"/>
      <c r="Y326" s="65"/>
      <c r="Z326" s="121"/>
      <c r="AA326" s="121"/>
      <c r="AB326" s="122"/>
      <c r="AC326" s="122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  <c r="AO326" s="121"/>
      <c r="AP326" s="121"/>
      <c r="AQ326" s="121"/>
      <c r="AR326" s="121"/>
      <c r="AS326" s="121"/>
      <c r="AT326" s="65"/>
      <c r="AU326" s="65"/>
      <c r="AV326" s="65"/>
      <c r="AW326" s="65"/>
      <c r="AX326" s="65"/>
      <c r="AY326" s="65"/>
      <c r="AZ326" s="65"/>
      <c r="BA326" s="65"/>
      <c r="BB326" s="65"/>
      <c r="BC326" s="65"/>
      <c r="BD326" s="65"/>
      <c r="BE326" s="65"/>
      <c r="BF326" s="65"/>
      <c r="BG326" s="65"/>
      <c r="BH326" s="65"/>
    </row>
    <row r="327" customFormat="false" ht="15.75" hidden="false" customHeight="false" outlineLevel="0" collapsed="false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7"/>
      <c r="L327" s="65"/>
      <c r="M327" s="65"/>
      <c r="N327" s="65"/>
      <c r="O327" s="68"/>
      <c r="P327" s="68"/>
      <c r="Q327" s="65"/>
      <c r="R327" s="65"/>
      <c r="S327" s="65"/>
      <c r="T327" s="68"/>
      <c r="U327" s="68"/>
      <c r="V327" s="68"/>
      <c r="W327" s="65"/>
      <c r="X327" s="65"/>
      <c r="Y327" s="65"/>
      <c r="Z327" s="121"/>
      <c r="AA327" s="121"/>
      <c r="AB327" s="122"/>
      <c r="AC327" s="122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  <c r="AO327" s="121"/>
      <c r="AP327" s="121"/>
      <c r="AQ327" s="121"/>
      <c r="AR327" s="121"/>
      <c r="AS327" s="121"/>
      <c r="AT327" s="65"/>
      <c r="AU327" s="65"/>
      <c r="AV327" s="65"/>
      <c r="AW327" s="65"/>
      <c r="AX327" s="65"/>
      <c r="AY327" s="65"/>
      <c r="AZ327" s="65"/>
      <c r="BA327" s="65"/>
      <c r="BB327" s="65"/>
      <c r="BC327" s="65"/>
      <c r="BD327" s="65"/>
      <c r="BE327" s="65"/>
      <c r="BF327" s="65"/>
      <c r="BG327" s="65"/>
      <c r="BH327" s="65"/>
    </row>
    <row r="328" customFormat="false" ht="15.75" hidden="false" customHeight="false" outlineLevel="0" collapsed="false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7"/>
      <c r="L328" s="65"/>
      <c r="M328" s="65"/>
      <c r="N328" s="65"/>
      <c r="O328" s="68"/>
      <c r="P328" s="68"/>
      <c r="Q328" s="65"/>
      <c r="R328" s="65"/>
      <c r="S328" s="65"/>
      <c r="T328" s="68"/>
      <c r="U328" s="68"/>
      <c r="V328" s="68"/>
      <c r="W328" s="65"/>
      <c r="X328" s="65"/>
      <c r="Y328" s="65"/>
      <c r="Z328" s="121"/>
      <c r="AA328" s="121"/>
      <c r="AB328" s="122"/>
      <c r="AC328" s="122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  <c r="AO328" s="121"/>
      <c r="AP328" s="121"/>
      <c r="AQ328" s="121"/>
      <c r="AR328" s="121"/>
      <c r="AS328" s="121"/>
      <c r="AT328" s="65"/>
      <c r="AU328" s="65"/>
      <c r="AV328" s="65"/>
      <c r="AW328" s="65"/>
      <c r="AX328" s="65"/>
      <c r="AY328" s="65"/>
      <c r="AZ328" s="65"/>
      <c r="BA328" s="65"/>
      <c r="BB328" s="65"/>
      <c r="BC328" s="65"/>
      <c r="BD328" s="65"/>
      <c r="BE328" s="65"/>
      <c r="BF328" s="65"/>
      <c r="BG328" s="65"/>
      <c r="BH328" s="65"/>
    </row>
    <row r="329" customFormat="false" ht="15.75" hidden="false" customHeight="false" outlineLevel="0" collapsed="false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7"/>
      <c r="L329" s="65"/>
      <c r="M329" s="65"/>
      <c r="N329" s="65"/>
      <c r="O329" s="68"/>
      <c r="P329" s="68"/>
      <c r="Q329" s="65"/>
      <c r="R329" s="65"/>
      <c r="S329" s="65"/>
      <c r="T329" s="68"/>
      <c r="U329" s="68"/>
      <c r="V329" s="68"/>
      <c r="W329" s="65"/>
      <c r="X329" s="65"/>
      <c r="Y329" s="65"/>
      <c r="Z329" s="121"/>
      <c r="AA329" s="121"/>
      <c r="AB329" s="122"/>
      <c r="AC329" s="122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  <c r="AO329" s="121"/>
      <c r="AP329" s="121"/>
      <c r="AQ329" s="121"/>
      <c r="AR329" s="121"/>
      <c r="AS329" s="121"/>
      <c r="AT329" s="65"/>
      <c r="AU329" s="65"/>
      <c r="AV329" s="65"/>
      <c r="AW329" s="65"/>
      <c r="AX329" s="65"/>
      <c r="AY329" s="65"/>
      <c r="AZ329" s="65"/>
      <c r="BA329" s="65"/>
      <c r="BB329" s="65"/>
      <c r="BC329" s="65"/>
      <c r="BD329" s="65"/>
      <c r="BE329" s="65"/>
      <c r="BF329" s="65"/>
      <c r="BG329" s="65"/>
      <c r="BH329" s="65"/>
    </row>
    <row r="330" customFormat="false" ht="15.75" hidden="false" customHeight="false" outlineLevel="0" collapsed="false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7"/>
      <c r="L330" s="65"/>
      <c r="M330" s="65"/>
      <c r="N330" s="65"/>
      <c r="O330" s="68"/>
      <c r="P330" s="68"/>
      <c r="Q330" s="65"/>
      <c r="R330" s="65"/>
      <c r="S330" s="65"/>
      <c r="T330" s="68"/>
      <c r="U330" s="68"/>
      <c r="V330" s="68"/>
      <c r="W330" s="65"/>
      <c r="X330" s="65"/>
      <c r="Y330" s="65"/>
      <c r="Z330" s="121"/>
      <c r="AA330" s="121"/>
      <c r="AB330" s="122"/>
      <c r="AC330" s="122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  <c r="AO330" s="121"/>
      <c r="AP330" s="121"/>
      <c r="AQ330" s="121"/>
      <c r="AR330" s="121"/>
      <c r="AS330" s="121"/>
      <c r="AT330" s="65"/>
      <c r="AU330" s="65"/>
      <c r="AV330" s="65"/>
      <c r="AW330" s="65"/>
      <c r="AX330" s="65"/>
      <c r="AY330" s="65"/>
      <c r="AZ330" s="65"/>
      <c r="BA330" s="65"/>
      <c r="BB330" s="65"/>
      <c r="BC330" s="65"/>
      <c r="BD330" s="65"/>
      <c r="BE330" s="65"/>
      <c r="BF330" s="65"/>
      <c r="BG330" s="65"/>
      <c r="BH330" s="65"/>
    </row>
    <row r="331" customFormat="false" ht="15.75" hidden="false" customHeight="false" outlineLevel="0" collapsed="false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7"/>
      <c r="L331" s="65"/>
      <c r="M331" s="65"/>
      <c r="N331" s="65"/>
      <c r="O331" s="68"/>
      <c r="P331" s="68"/>
      <c r="Q331" s="65"/>
      <c r="R331" s="65"/>
      <c r="S331" s="65"/>
      <c r="T331" s="68"/>
      <c r="U331" s="68"/>
      <c r="V331" s="68"/>
      <c r="W331" s="65"/>
      <c r="X331" s="65"/>
      <c r="Y331" s="65"/>
      <c r="Z331" s="121"/>
      <c r="AA331" s="121"/>
      <c r="AB331" s="122"/>
      <c r="AC331" s="122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  <c r="AO331" s="121"/>
      <c r="AP331" s="121"/>
      <c r="AQ331" s="121"/>
      <c r="AR331" s="121"/>
      <c r="AS331" s="121"/>
      <c r="AT331" s="65"/>
      <c r="AU331" s="65"/>
      <c r="AV331" s="65"/>
      <c r="AW331" s="65"/>
      <c r="AX331" s="65"/>
      <c r="AY331" s="65"/>
      <c r="AZ331" s="65"/>
      <c r="BA331" s="65"/>
      <c r="BB331" s="65"/>
      <c r="BC331" s="65"/>
      <c r="BD331" s="65"/>
      <c r="BE331" s="65"/>
      <c r="BF331" s="65"/>
      <c r="BG331" s="65"/>
      <c r="BH331" s="65"/>
    </row>
    <row r="332" customFormat="false" ht="15.75" hidden="false" customHeight="false" outlineLevel="0" collapsed="false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7"/>
      <c r="L332" s="65"/>
      <c r="M332" s="65"/>
      <c r="N332" s="65"/>
      <c r="O332" s="68"/>
      <c r="P332" s="68"/>
      <c r="Q332" s="65"/>
      <c r="R332" s="65"/>
      <c r="S332" s="65"/>
      <c r="T332" s="68"/>
      <c r="U332" s="68"/>
      <c r="V332" s="68"/>
      <c r="W332" s="65"/>
      <c r="X332" s="65"/>
      <c r="Y332" s="65"/>
      <c r="Z332" s="121"/>
      <c r="AA332" s="121"/>
      <c r="AB332" s="122"/>
      <c r="AC332" s="122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  <c r="AO332" s="121"/>
      <c r="AP332" s="121"/>
      <c r="AQ332" s="121"/>
      <c r="AR332" s="121"/>
      <c r="AS332" s="121"/>
      <c r="AT332" s="65"/>
      <c r="AU332" s="65"/>
      <c r="AV332" s="65"/>
      <c r="AW332" s="65"/>
      <c r="AX332" s="65"/>
      <c r="AY332" s="65"/>
      <c r="AZ332" s="65"/>
      <c r="BA332" s="65"/>
      <c r="BB332" s="65"/>
      <c r="BC332" s="65"/>
      <c r="BD332" s="65"/>
      <c r="BE332" s="65"/>
      <c r="BF332" s="65"/>
      <c r="BG332" s="65"/>
      <c r="BH332" s="65"/>
    </row>
    <row r="333" customFormat="false" ht="15.75" hidden="false" customHeight="false" outlineLevel="0" collapsed="false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7"/>
      <c r="L333" s="65"/>
      <c r="M333" s="65"/>
      <c r="N333" s="65"/>
      <c r="O333" s="68"/>
      <c r="P333" s="68"/>
      <c r="Q333" s="65"/>
      <c r="R333" s="65"/>
      <c r="S333" s="65"/>
      <c r="T333" s="68"/>
      <c r="U333" s="68"/>
      <c r="V333" s="68"/>
      <c r="W333" s="65"/>
      <c r="X333" s="65"/>
      <c r="Y333" s="65"/>
      <c r="Z333" s="121"/>
      <c r="AA333" s="121"/>
      <c r="AB333" s="122"/>
      <c r="AC333" s="122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  <c r="AO333" s="121"/>
      <c r="AP333" s="121"/>
      <c r="AQ333" s="121"/>
      <c r="AR333" s="121"/>
      <c r="AS333" s="121"/>
      <c r="AT333" s="65"/>
      <c r="AU333" s="65"/>
      <c r="AV333" s="65"/>
      <c r="AW333" s="65"/>
      <c r="AX333" s="65"/>
      <c r="AY333" s="65"/>
      <c r="AZ333" s="65"/>
      <c r="BA333" s="65"/>
      <c r="BB333" s="65"/>
      <c r="BC333" s="65"/>
      <c r="BD333" s="65"/>
      <c r="BE333" s="65"/>
      <c r="BF333" s="65"/>
      <c r="BG333" s="65"/>
      <c r="BH333" s="65"/>
    </row>
    <row r="334" customFormat="false" ht="15.75" hidden="false" customHeight="false" outlineLevel="0" collapsed="false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7"/>
      <c r="L334" s="65"/>
      <c r="M334" s="65"/>
      <c r="N334" s="65"/>
      <c r="O334" s="68"/>
      <c r="P334" s="68"/>
      <c r="Q334" s="65"/>
      <c r="R334" s="65"/>
      <c r="S334" s="65"/>
      <c r="T334" s="68"/>
      <c r="U334" s="68"/>
      <c r="V334" s="68"/>
      <c r="W334" s="65"/>
      <c r="X334" s="65"/>
      <c r="Y334" s="65"/>
      <c r="Z334" s="121"/>
      <c r="AA334" s="121"/>
      <c r="AB334" s="122"/>
      <c r="AC334" s="122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  <c r="AO334" s="121"/>
      <c r="AP334" s="121"/>
      <c r="AQ334" s="121"/>
      <c r="AR334" s="121"/>
      <c r="AS334" s="121"/>
      <c r="AT334" s="65"/>
      <c r="AU334" s="65"/>
      <c r="AV334" s="65"/>
      <c r="AW334" s="65"/>
      <c r="AX334" s="65"/>
      <c r="AY334" s="65"/>
      <c r="AZ334" s="65"/>
      <c r="BA334" s="65"/>
      <c r="BB334" s="65"/>
      <c r="BC334" s="65"/>
      <c r="BD334" s="65"/>
      <c r="BE334" s="65"/>
      <c r="BF334" s="65"/>
      <c r="BG334" s="65"/>
      <c r="BH334" s="65"/>
    </row>
    <row r="335" customFormat="false" ht="15.75" hidden="false" customHeight="false" outlineLevel="0" collapsed="false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7"/>
      <c r="L335" s="65"/>
      <c r="M335" s="65"/>
      <c r="N335" s="65"/>
      <c r="O335" s="68"/>
      <c r="P335" s="68"/>
      <c r="Q335" s="65"/>
      <c r="R335" s="65"/>
      <c r="S335" s="65"/>
      <c r="T335" s="68"/>
      <c r="U335" s="68"/>
      <c r="V335" s="68"/>
      <c r="W335" s="65"/>
      <c r="X335" s="65"/>
      <c r="Y335" s="65"/>
      <c r="Z335" s="121"/>
      <c r="AA335" s="121"/>
      <c r="AB335" s="122"/>
      <c r="AC335" s="122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  <c r="AO335" s="121"/>
      <c r="AP335" s="121"/>
      <c r="AQ335" s="121"/>
      <c r="AR335" s="121"/>
      <c r="AS335" s="121"/>
      <c r="AT335" s="65"/>
      <c r="AU335" s="65"/>
      <c r="AV335" s="65"/>
      <c r="AW335" s="65"/>
      <c r="AX335" s="65"/>
      <c r="AY335" s="65"/>
      <c r="AZ335" s="65"/>
      <c r="BA335" s="65"/>
      <c r="BB335" s="65"/>
      <c r="BC335" s="65"/>
      <c r="BD335" s="65"/>
      <c r="BE335" s="65"/>
      <c r="BF335" s="65"/>
      <c r="BG335" s="65"/>
      <c r="BH335" s="65"/>
    </row>
    <row r="336" customFormat="false" ht="15.75" hidden="false" customHeight="false" outlineLevel="0" collapsed="false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7"/>
      <c r="L336" s="65"/>
      <c r="M336" s="65"/>
      <c r="N336" s="65"/>
      <c r="O336" s="68"/>
      <c r="P336" s="68"/>
      <c r="Q336" s="65"/>
      <c r="R336" s="65"/>
      <c r="S336" s="65"/>
      <c r="T336" s="68"/>
      <c r="U336" s="68"/>
      <c r="V336" s="68"/>
      <c r="W336" s="65"/>
      <c r="X336" s="65"/>
      <c r="Y336" s="65"/>
      <c r="Z336" s="121"/>
      <c r="AA336" s="121"/>
      <c r="AB336" s="122"/>
      <c r="AC336" s="122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  <c r="AO336" s="121"/>
      <c r="AP336" s="121"/>
      <c r="AQ336" s="121"/>
      <c r="AR336" s="121"/>
      <c r="AS336" s="121"/>
      <c r="AT336" s="65"/>
      <c r="AU336" s="65"/>
      <c r="AV336" s="65"/>
      <c r="AW336" s="65"/>
      <c r="AX336" s="65"/>
      <c r="AY336" s="65"/>
      <c r="AZ336" s="65"/>
      <c r="BA336" s="65"/>
      <c r="BB336" s="65"/>
      <c r="BC336" s="65"/>
      <c r="BD336" s="65"/>
      <c r="BE336" s="65"/>
      <c r="BF336" s="65"/>
      <c r="BG336" s="65"/>
      <c r="BH336" s="65"/>
    </row>
    <row r="337" customFormat="false" ht="15.75" hidden="false" customHeight="false" outlineLevel="0" collapsed="false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7"/>
      <c r="L337" s="65"/>
      <c r="M337" s="65"/>
      <c r="N337" s="65"/>
      <c r="O337" s="68"/>
      <c r="P337" s="68"/>
      <c r="Q337" s="65"/>
      <c r="R337" s="65"/>
      <c r="S337" s="65"/>
      <c r="T337" s="68"/>
      <c r="U337" s="68"/>
      <c r="V337" s="68"/>
      <c r="W337" s="65"/>
      <c r="X337" s="65"/>
      <c r="Y337" s="65"/>
      <c r="Z337" s="121"/>
      <c r="AA337" s="121"/>
      <c r="AB337" s="122"/>
      <c r="AC337" s="122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  <c r="AO337" s="121"/>
      <c r="AP337" s="121"/>
      <c r="AQ337" s="121"/>
      <c r="AR337" s="121"/>
      <c r="AS337" s="121"/>
      <c r="AT337" s="65"/>
      <c r="AU337" s="65"/>
      <c r="AV337" s="65"/>
      <c r="AW337" s="65"/>
      <c r="AX337" s="65"/>
      <c r="AY337" s="65"/>
      <c r="AZ337" s="65"/>
      <c r="BA337" s="65"/>
      <c r="BB337" s="65"/>
      <c r="BC337" s="65"/>
      <c r="BD337" s="65"/>
      <c r="BE337" s="65"/>
      <c r="BF337" s="65"/>
      <c r="BG337" s="65"/>
      <c r="BH337" s="65"/>
    </row>
    <row r="338" customFormat="false" ht="15.75" hidden="false" customHeight="false" outlineLevel="0" collapsed="false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7"/>
      <c r="L338" s="65"/>
      <c r="M338" s="65"/>
      <c r="N338" s="65"/>
      <c r="O338" s="68"/>
      <c r="P338" s="68"/>
      <c r="Q338" s="65"/>
      <c r="R338" s="65"/>
      <c r="S338" s="65"/>
      <c r="T338" s="68"/>
      <c r="U338" s="68"/>
      <c r="V338" s="68"/>
      <c r="W338" s="65"/>
      <c r="X338" s="65"/>
      <c r="Y338" s="65"/>
      <c r="Z338" s="121"/>
      <c r="AA338" s="121"/>
      <c r="AB338" s="122"/>
      <c r="AC338" s="122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  <c r="AO338" s="121"/>
      <c r="AP338" s="121"/>
      <c r="AQ338" s="121"/>
      <c r="AR338" s="121"/>
      <c r="AS338" s="121"/>
      <c r="AT338" s="65"/>
      <c r="AU338" s="65"/>
      <c r="AV338" s="65"/>
      <c r="AW338" s="65"/>
      <c r="AX338" s="65"/>
      <c r="AY338" s="65"/>
      <c r="AZ338" s="65"/>
      <c r="BA338" s="65"/>
      <c r="BB338" s="65"/>
      <c r="BC338" s="65"/>
      <c r="BD338" s="65"/>
      <c r="BE338" s="65"/>
      <c r="BF338" s="65"/>
      <c r="BG338" s="65"/>
      <c r="BH338" s="65"/>
    </row>
    <row r="339" customFormat="false" ht="15.75" hidden="false" customHeight="false" outlineLevel="0" collapsed="false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7"/>
      <c r="L339" s="65"/>
      <c r="M339" s="65"/>
      <c r="N339" s="65"/>
      <c r="O339" s="68"/>
      <c r="P339" s="68"/>
      <c r="Q339" s="65"/>
      <c r="R339" s="65"/>
      <c r="S339" s="65"/>
      <c r="T339" s="68"/>
      <c r="U339" s="68"/>
      <c r="V339" s="68"/>
      <c r="W339" s="65"/>
      <c r="X339" s="65"/>
      <c r="Y339" s="65"/>
      <c r="Z339" s="121"/>
      <c r="AA339" s="121"/>
      <c r="AB339" s="122"/>
      <c r="AC339" s="122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  <c r="AO339" s="121"/>
      <c r="AP339" s="121"/>
      <c r="AQ339" s="121"/>
      <c r="AR339" s="121"/>
      <c r="AS339" s="121"/>
      <c r="AT339" s="65"/>
      <c r="AU339" s="65"/>
      <c r="AV339" s="65"/>
      <c r="AW339" s="65"/>
      <c r="AX339" s="65"/>
      <c r="AY339" s="65"/>
      <c r="AZ339" s="65"/>
      <c r="BA339" s="65"/>
      <c r="BB339" s="65"/>
      <c r="BC339" s="65"/>
      <c r="BD339" s="65"/>
      <c r="BE339" s="65"/>
      <c r="BF339" s="65"/>
      <c r="BG339" s="65"/>
      <c r="BH339" s="65"/>
    </row>
    <row r="340" customFormat="false" ht="15.75" hidden="false" customHeight="false" outlineLevel="0" collapsed="false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7"/>
      <c r="L340" s="65"/>
      <c r="M340" s="65"/>
      <c r="N340" s="65"/>
      <c r="O340" s="68"/>
      <c r="P340" s="68"/>
      <c r="Q340" s="65"/>
      <c r="R340" s="65"/>
      <c r="S340" s="65"/>
      <c r="T340" s="68"/>
      <c r="U340" s="68"/>
      <c r="V340" s="68"/>
      <c r="W340" s="65"/>
      <c r="X340" s="65"/>
      <c r="Y340" s="65"/>
      <c r="Z340" s="121"/>
      <c r="AA340" s="121"/>
      <c r="AB340" s="122"/>
      <c r="AC340" s="122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  <c r="AO340" s="121"/>
      <c r="AP340" s="121"/>
      <c r="AQ340" s="121"/>
      <c r="AR340" s="121"/>
      <c r="AS340" s="121"/>
      <c r="AT340" s="65"/>
      <c r="AU340" s="65"/>
      <c r="AV340" s="65"/>
      <c r="AW340" s="65"/>
      <c r="AX340" s="65"/>
      <c r="AY340" s="65"/>
      <c r="AZ340" s="65"/>
      <c r="BA340" s="65"/>
      <c r="BB340" s="65"/>
      <c r="BC340" s="65"/>
      <c r="BD340" s="65"/>
      <c r="BE340" s="65"/>
      <c r="BF340" s="65"/>
      <c r="BG340" s="65"/>
      <c r="BH340" s="65"/>
    </row>
    <row r="341" customFormat="false" ht="15.75" hidden="false" customHeight="false" outlineLevel="0" collapsed="false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7"/>
      <c r="L341" s="65"/>
      <c r="M341" s="65"/>
      <c r="N341" s="65"/>
      <c r="O341" s="68"/>
      <c r="P341" s="68"/>
      <c r="Q341" s="65"/>
      <c r="R341" s="65"/>
      <c r="S341" s="65"/>
      <c r="T341" s="68"/>
      <c r="U341" s="68"/>
      <c r="V341" s="68"/>
      <c r="W341" s="65"/>
      <c r="X341" s="65"/>
      <c r="Y341" s="65"/>
      <c r="Z341" s="121"/>
      <c r="AA341" s="121"/>
      <c r="AB341" s="122"/>
      <c r="AC341" s="122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  <c r="AO341" s="121"/>
      <c r="AP341" s="121"/>
      <c r="AQ341" s="121"/>
      <c r="AR341" s="121"/>
      <c r="AS341" s="121"/>
      <c r="AT341" s="65"/>
      <c r="AU341" s="65"/>
      <c r="AV341" s="65"/>
      <c r="AW341" s="65"/>
      <c r="AX341" s="65"/>
      <c r="AY341" s="65"/>
      <c r="AZ341" s="65"/>
      <c r="BA341" s="65"/>
      <c r="BB341" s="65"/>
      <c r="BC341" s="65"/>
      <c r="BD341" s="65"/>
      <c r="BE341" s="65"/>
      <c r="BF341" s="65"/>
      <c r="BG341" s="65"/>
      <c r="BH341" s="65"/>
    </row>
    <row r="342" customFormat="false" ht="15.75" hidden="false" customHeight="false" outlineLevel="0" collapsed="false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7"/>
      <c r="L342" s="65"/>
      <c r="M342" s="65"/>
      <c r="N342" s="65"/>
      <c r="O342" s="68"/>
      <c r="P342" s="68"/>
      <c r="Q342" s="65"/>
      <c r="R342" s="65"/>
      <c r="S342" s="65"/>
      <c r="T342" s="68"/>
      <c r="U342" s="68"/>
      <c r="V342" s="68"/>
      <c r="W342" s="65"/>
      <c r="X342" s="65"/>
      <c r="Y342" s="65"/>
      <c r="Z342" s="121"/>
      <c r="AA342" s="121"/>
      <c r="AB342" s="122"/>
      <c r="AC342" s="122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  <c r="AO342" s="121"/>
      <c r="AP342" s="121"/>
      <c r="AQ342" s="121"/>
      <c r="AR342" s="121"/>
      <c r="AS342" s="121"/>
      <c r="AT342" s="65"/>
      <c r="AU342" s="65"/>
      <c r="AV342" s="65"/>
      <c r="AW342" s="65"/>
      <c r="AX342" s="65"/>
      <c r="AY342" s="65"/>
      <c r="AZ342" s="65"/>
      <c r="BA342" s="65"/>
      <c r="BB342" s="65"/>
      <c r="BC342" s="65"/>
      <c r="BD342" s="65"/>
      <c r="BE342" s="65"/>
      <c r="BF342" s="65"/>
      <c r="BG342" s="65"/>
      <c r="BH342" s="65"/>
    </row>
    <row r="343" customFormat="false" ht="15.75" hidden="false" customHeight="false" outlineLevel="0" collapsed="false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7"/>
      <c r="L343" s="65"/>
      <c r="M343" s="65"/>
      <c r="N343" s="65"/>
      <c r="O343" s="68"/>
      <c r="P343" s="68"/>
      <c r="Q343" s="65"/>
      <c r="R343" s="65"/>
      <c r="S343" s="65"/>
      <c r="T343" s="68"/>
      <c r="U343" s="68"/>
      <c r="V343" s="68"/>
      <c r="W343" s="65"/>
      <c r="X343" s="65"/>
      <c r="Y343" s="65"/>
      <c r="Z343" s="121"/>
      <c r="AA343" s="121"/>
      <c r="AB343" s="122"/>
      <c r="AC343" s="122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  <c r="AO343" s="121"/>
      <c r="AP343" s="121"/>
      <c r="AQ343" s="121"/>
      <c r="AR343" s="121"/>
      <c r="AS343" s="121"/>
      <c r="AT343" s="65"/>
      <c r="AU343" s="65"/>
      <c r="AV343" s="65"/>
      <c r="AW343" s="65"/>
      <c r="AX343" s="65"/>
      <c r="AY343" s="65"/>
      <c r="AZ343" s="65"/>
      <c r="BA343" s="65"/>
      <c r="BB343" s="65"/>
      <c r="BC343" s="65"/>
      <c r="BD343" s="65"/>
      <c r="BE343" s="65"/>
      <c r="BF343" s="65"/>
      <c r="BG343" s="65"/>
      <c r="BH343" s="65"/>
    </row>
    <row r="344" customFormat="false" ht="15.75" hidden="false" customHeight="false" outlineLevel="0" collapsed="false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7"/>
      <c r="L344" s="65"/>
      <c r="M344" s="65"/>
      <c r="N344" s="65"/>
      <c r="O344" s="68"/>
      <c r="P344" s="68"/>
      <c r="Q344" s="65"/>
      <c r="R344" s="65"/>
      <c r="S344" s="65"/>
      <c r="T344" s="68"/>
      <c r="U344" s="68"/>
      <c r="V344" s="68"/>
      <c r="W344" s="65"/>
      <c r="X344" s="65"/>
      <c r="Y344" s="65"/>
      <c r="Z344" s="121"/>
      <c r="AA344" s="121"/>
      <c r="AB344" s="122"/>
      <c r="AC344" s="122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  <c r="AO344" s="121"/>
      <c r="AP344" s="121"/>
      <c r="AQ344" s="121"/>
      <c r="AR344" s="121"/>
      <c r="AS344" s="121"/>
      <c r="AT344" s="65"/>
      <c r="AU344" s="65"/>
      <c r="AV344" s="65"/>
      <c r="AW344" s="65"/>
      <c r="AX344" s="65"/>
      <c r="AY344" s="65"/>
      <c r="AZ344" s="65"/>
      <c r="BA344" s="65"/>
      <c r="BB344" s="65"/>
      <c r="BC344" s="65"/>
      <c r="BD344" s="65"/>
      <c r="BE344" s="65"/>
      <c r="BF344" s="65"/>
      <c r="BG344" s="65"/>
      <c r="BH344" s="65"/>
    </row>
    <row r="345" customFormat="false" ht="15.75" hidden="false" customHeight="false" outlineLevel="0" collapsed="false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7"/>
      <c r="L345" s="65"/>
      <c r="M345" s="65"/>
      <c r="N345" s="65"/>
      <c r="O345" s="68"/>
      <c r="P345" s="68"/>
      <c r="Q345" s="65"/>
      <c r="R345" s="65"/>
      <c r="S345" s="65"/>
      <c r="T345" s="68"/>
      <c r="U345" s="68"/>
      <c r="V345" s="68"/>
      <c r="W345" s="65"/>
      <c r="X345" s="65"/>
      <c r="Y345" s="65"/>
      <c r="Z345" s="121"/>
      <c r="AA345" s="121"/>
      <c r="AB345" s="122"/>
      <c r="AC345" s="122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  <c r="AO345" s="121"/>
      <c r="AP345" s="121"/>
      <c r="AQ345" s="121"/>
      <c r="AR345" s="121"/>
      <c r="AS345" s="121"/>
      <c r="AT345" s="65"/>
      <c r="AU345" s="65"/>
      <c r="AV345" s="65"/>
      <c r="AW345" s="65"/>
      <c r="AX345" s="65"/>
      <c r="AY345" s="65"/>
      <c r="AZ345" s="65"/>
      <c r="BA345" s="65"/>
      <c r="BB345" s="65"/>
      <c r="BC345" s="65"/>
      <c r="BD345" s="65"/>
      <c r="BE345" s="65"/>
      <c r="BF345" s="65"/>
      <c r="BG345" s="65"/>
      <c r="BH345" s="65"/>
    </row>
    <row r="346" customFormat="false" ht="15.75" hidden="false" customHeight="false" outlineLevel="0" collapsed="false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7"/>
      <c r="L346" s="65"/>
      <c r="M346" s="65"/>
      <c r="N346" s="65"/>
      <c r="O346" s="68"/>
      <c r="P346" s="68"/>
      <c r="Q346" s="65"/>
      <c r="R346" s="65"/>
      <c r="S346" s="65"/>
      <c r="T346" s="68"/>
      <c r="U346" s="68"/>
      <c r="V346" s="68"/>
      <c r="W346" s="65"/>
      <c r="X346" s="65"/>
      <c r="Y346" s="65"/>
      <c r="Z346" s="121"/>
      <c r="AA346" s="121"/>
      <c r="AB346" s="122"/>
      <c r="AC346" s="122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  <c r="AO346" s="121"/>
      <c r="AP346" s="121"/>
      <c r="AQ346" s="121"/>
      <c r="AR346" s="121"/>
      <c r="AS346" s="121"/>
      <c r="AT346" s="65"/>
      <c r="AU346" s="65"/>
      <c r="AV346" s="65"/>
      <c r="AW346" s="65"/>
      <c r="AX346" s="65"/>
      <c r="AY346" s="65"/>
      <c r="AZ346" s="65"/>
      <c r="BA346" s="65"/>
      <c r="BB346" s="65"/>
      <c r="BC346" s="65"/>
      <c r="BD346" s="65"/>
      <c r="BE346" s="65"/>
      <c r="BF346" s="65"/>
      <c r="BG346" s="65"/>
      <c r="BH346" s="65"/>
    </row>
    <row r="347" customFormat="false" ht="15.75" hidden="false" customHeight="false" outlineLevel="0" collapsed="false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7"/>
      <c r="L347" s="65"/>
      <c r="M347" s="65"/>
      <c r="N347" s="65"/>
      <c r="O347" s="68"/>
      <c r="P347" s="68"/>
      <c r="Q347" s="65"/>
      <c r="R347" s="65"/>
      <c r="S347" s="65"/>
      <c r="T347" s="68"/>
      <c r="U347" s="68"/>
      <c r="V347" s="68"/>
      <c r="W347" s="65"/>
      <c r="X347" s="65"/>
      <c r="Y347" s="65"/>
      <c r="Z347" s="121"/>
      <c r="AA347" s="121"/>
      <c r="AB347" s="122"/>
      <c r="AC347" s="122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  <c r="AO347" s="121"/>
      <c r="AP347" s="121"/>
      <c r="AQ347" s="121"/>
      <c r="AR347" s="121"/>
      <c r="AS347" s="121"/>
      <c r="AT347" s="65"/>
      <c r="AU347" s="65"/>
      <c r="AV347" s="65"/>
      <c r="AW347" s="65"/>
      <c r="AX347" s="65"/>
      <c r="AY347" s="65"/>
      <c r="AZ347" s="65"/>
      <c r="BA347" s="65"/>
      <c r="BB347" s="65"/>
      <c r="BC347" s="65"/>
      <c r="BD347" s="65"/>
      <c r="BE347" s="65"/>
      <c r="BF347" s="65"/>
      <c r="BG347" s="65"/>
      <c r="BH347" s="65"/>
    </row>
    <row r="348" customFormat="false" ht="15.75" hidden="false" customHeight="false" outlineLevel="0" collapsed="false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7"/>
      <c r="L348" s="65"/>
      <c r="M348" s="65"/>
      <c r="N348" s="65"/>
      <c r="O348" s="68"/>
      <c r="P348" s="68"/>
      <c r="Q348" s="65"/>
      <c r="R348" s="65"/>
      <c r="S348" s="65"/>
      <c r="T348" s="68"/>
      <c r="U348" s="68"/>
      <c r="V348" s="68"/>
      <c r="W348" s="65"/>
      <c r="X348" s="65"/>
      <c r="Y348" s="65"/>
      <c r="Z348" s="121"/>
      <c r="AA348" s="121"/>
      <c r="AB348" s="122"/>
      <c r="AC348" s="122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  <c r="AO348" s="121"/>
      <c r="AP348" s="121"/>
      <c r="AQ348" s="121"/>
      <c r="AR348" s="121"/>
      <c r="AS348" s="121"/>
      <c r="AT348" s="65"/>
      <c r="AU348" s="65"/>
      <c r="AV348" s="65"/>
      <c r="AW348" s="65"/>
      <c r="AX348" s="65"/>
      <c r="AY348" s="65"/>
      <c r="AZ348" s="65"/>
      <c r="BA348" s="65"/>
      <c r="BB348" s="65"/>
      <c r="BC348" s="65"/>
      <c r="BD348" s="65"/>
      <c r="BE348" s="65"/>
      <c r="BF348" s="65"/>
      <c r="BG348" s="65"/>
      <c r="BH348" s="65"/>
    </row>
    <row r="349" customFormat="false" ht="15.75" hidden="false" customHeight="false" outlineLevel="0" collapsed="false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7"/>
      <c r="L349" s="65"/>
      <c r="M349" s="65"/>
      <c r="N349" s="65"/>
      <c r="O349" s="68"/>
      <c r="P349" s="68"/>
      <c r="Q349" s="65"/>
      <c r="R349" s="65"/>
      <c r="S349" s="65"/>
      <c r="T349" s="68"/>
      <c r="U349" s="68"/>
      <c r="V349" s="68"/>
      <c r="W349" s="65"/>
      <c r="X349" s="65"/>
      <c r="Y349" s="65"/>
      <c r="Z349" s="121"/>
      <c r="AA349" s="121"/>
      <c r="AB349" s="122"/>
      <c r="AC349" s="122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  <c r="AO349" s="121"/>
      <c r="AP349" s="121"/>
      <c r="AQ349" s="121"/>
      <c r="AR349" s="121"/>
      <c r="AS349" s="121"/>
      <c r="AT349" s="65"/>
      <c r="AU349" s="65"/>
      <c r="AV349" s="65"/>
      <c r="AW349" s="65"/>
      <c r="AX349" s="65"/>
      <c r="AY349" s="65"/>
      <c r="AZ349" s="65"/>
      <c r="BA349" s="65"/>
      <c r="BB349" s="65"/>
      <c r="BC349" s="65"/>
      <c r="BD349" s="65"/>
      <c r="BE349" s="65"/>
      <c r="BF349" s="65"/>
      <c r="BG349" s="65"/>
      <c r="BH349" s="65"/>
    </row>
    <row r="350" customFormat="false" ht="15.75" hidden="false" customHeight="false" outlineLevel="0" collapsed="false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7"/>
      <c r="L350" s="65"/>
      <c r="M350" s="65"/>
      <c r="N350" s="65"/>
      <c r="O350" s="68"/>
      <c r="P350" s="68"/>
      <c r="Q350" s="65"/>
      <c r="R350" s="65"/>
      <c r="S350" s="65"/>
      <c r="T350" s="68"/>
      <c r="U350" s="68"/>
      <c r="V350" s="68"/>
      <c r="W350" s="65"/>
      <c r="X350" s="65"/>
      <c r="Y350" s="65"/>
      <c r="Z350" s="121"/>
      <c r="AA350" s="121"/>
      <c r="AB350" s="122"/>
      <c r="AC350" s="122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  <c r="AO350" s="121"/>
      <c r="AP350" s="121"/>
      <c r="AQ350" s="121"/>
      <c r="AR350" s="121"/>
      <c r="AS350" s="121"/>
      <c r="AT350" s="65"/>
      <c r="AU350" s="65"/>
      <c r="AV350" s="65"/>
      <c r="AW350" s="65"/>
      <c r="AX350" s="65"/>
      <c r="AY350" s="65"/>
      <c r="AZ350" s="65"/>
      <c r="BA350" s="65"/>
      <c r="BB350" s="65"/>
      <c r="BC350" s="65"/>
      <c r="BD350" s="65"/>
      <c r="BE350" s="65"/>
      <c r="BF350" s="65"/>
      <c r="BG350" s="65"/>
      <c r="BH350" s="65"/>
    </row>
    <row r="351" customFormat="false" ht="15.75" hidden="false" customHeight="false" outlineLevel="0" collapsed="false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7"/>
      <c r="L351" s="65"/>
      <c r="M351" s="65"/>
      <c r="N351" s="65"/>
      <c r="O351" s="68"/>
      <c r="P351" s="68"/>
      <c r="Q351" s="65"/>
      <c r="R351" s="65"/>
      <c r="S351" s="65"/>
      <c r="T351" s="68"/>
      <c r="U351" s="68"/>
      <c r="V351" s="68"/>
      <c r="W351" s="65"/>
      <c r="X351" s="65"/>
      <c r="Y351" s="65"/>
      <c r="Z351" s="121"/>
      <c r="AA351" s="121"/>
      <c r="AB351" s="122"/>
      <c r="AC351" s="122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  <c r="AO351" s="121"/>
      <c r="AP351" s="121"/>
      <c r="AQ351" s="121"/>
      <c r="AR351" s="121"/>
      <c r="AS351" s="121"/>
      <c r="AT351" s="65"/>
      <c r="AU351" s="65"/>
      <c r="AV351" s="65"/>
      <c r="AW351" s="65"/>
      <c r="AX351" s="65"/>
      <c r="AY351" s="65"/>
      <c r="AZ351" s="65"/>
      <c r="BA351" s="65"/>
      <c r="BB351" s="65"/>
      <c r="BC351" s="65"/>
      <c r="BD351" s="65"/>
      <c r="BE351" s="65"/>
      <c r="BF351" s="65"/>
      <c r="BG351" s="65"/>
      <c r="BH351" s="65"/>
    </row>
    <row r="352" customFormat="false" ht="15.75" hidden="false" customHeight="false" outlineLevel="0" collapsed="false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7"/>
      <c r="L352" s="65"/>
      <c r="M352" s="65"/>
      <c r="N352" s="65"/>
      <c r="O352" s="68"/>
      <c r="P352" s="68"/>
      <c r="Q352" s="65"/>
      <c r="R352" s="65"/>
      <c r="S352" s="65"/>
      <c r="T352" s="68"/>
      <c r="U352" s="68"/>
      <c r="V352" s="68"/>
      <c r="W352" s="65"/>
      <c r="X352" s="65"/>
      <c r="Y352" s="65"/>
      <c r="Z352" s="121"/>
      <c r="AA352" s="121"/>
      <c r="AB352" s="122"/>
      <c r="AC352" s="122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  <c r="AO352" s="121"/>
      <c r="AP352" s="121"/>
      <c r="AQ352" s="121"/>
      <c r="AR352" s="121"/>
      <c r="AS352" s="121"/>
      <c r="AT352" s="65"/>
      <c r="AU352" s="65"/>
      <c r="AV352" s="65"/>
      <c r="AW352" s="65"/>
      <c r="AX352" s="65"/>
      <c r="AY352" s="65"/>
      <c r="AZ352" s="65"/>
      <c r="BA352" s="65"/>
      <c r="BB352" s="65"/>
      <c r="BC352" s="65"/>
      <c r="BD352" s="65"/>
      <c r="BE352" s="65"/>
      <c r="BF352" s="65"/>
      <c r="BG352" s="65"/>
      <c r="BH352" s="65"/>
    </row>
    <row r="353" customFormat="false" ht="15.75" hidden="false" customHeight="false" outlineLevel="0" collapsed="false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7"/>
      <c r="L353" s="65"/>
      <c r="M353" s="65"/>
      <c r="N353" s="65"/>
      <c r="O353" s="68"/>
      <c r="P353" s="68"/>
      <c r="Q353" s="65"/>
      <c r="R353" s="65"/>
      <c r="S353" s="65"/>
      <c r="T353" s="68"/>
      <c r="U353" s="68"/>
      <c r="V353" s="68"/>
      <c r="W353" s="65"/>
      <c r="X353" s="65"/>
      <c r="Y353" s="65"/>
      <c r="Z353" s="121"/>
      <c r="AA353" s="121"/>
      <c r="AB353" s="122"/>
      <c r="AC353" s="122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  <c r="AO353" s="121"/>
      <c r="AP353" s="121"/>
      <c r="AQ353" s="121"/>
      <c r="AR353" s="121"/>
      <c r="AS353" s="121"/>
      <c r="AT353" s="65"/>
      <c r="AU353" s="65"/>
      <c r="AV353" s="65"/>
      <c r="AW353" s="65"/>
      <c r="AX353" s="65"/>
      <c r="AY353" s="65"/>
      <c r="AZ353" s="65"/>
      <c r="BA353" s="65"/>
      <c r="BB353" s="65"/>
      <c r="BC353" s="65"/>
      <c r="BD353" s="65"/>
      <c r="BE353" s="65"/>
      <c r="BF353" s="65"/>
      <c r="BG353" s="65"/>
      <c r="BH353" s="65"/>
    </row>
    <row r="354" customFormat="false" ht="15.75" hidden="false" customHeight="false" outlineLevel="0" collapsed="false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7"/>
      <c r="L354" s="65"/>
      <c r="M354" s="65"/>
      <c r="N354" s="65"/>
      <c r="O354" s="68"/>
      <c r="P354" s="68"/>
      <c r="Q354" s="65"/>
      <c r="R354" s="65"/>
      <c r="S354" s="65"/>
      <c r="T354" s="68"/>
      <c r="U354" s="68"/>
      <c r="V354" s="68"/>
      <c r="W354" s="65"/>
      <c r="X354" s="65"/>
      <c r="Y354" s="65"/>
      <c r="Z354" s="121"/>
      <c r="AA354" s="121"/>
      <c r="AB354" s="122"/>
      <c r="AC354" s="122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  <c r="AO354" s="121"/>
      <c r="AP354" s="121"/>
      <c r="AQ354" s="121"/>
      <c r="AR354" s="121"/>
      <c r="AS354" s="121"/>
      <c r="AT354" s="65"/>
      <c r="AU354" s="65"/>
      <c r="AV354" s="65"/>
      <c r="AW354" s="65"/>
      <c r="AX354" s="65"/>
      <c r="AY354" s="65"/>
      <c r="AZ354" s="65"/>
      <c r="BA354" s="65"/>
      <c r="BB354" s="65"/>
      <c r="BC354" s="65"/>
      <c r="BD354" s="65"/>
      <c r="BE354" s="65"/>
      <c r="BF354" s="65"/>
      <c r="BG354" s="65"/>
      <c r="BH354" s="65"/>
    </row>
    <row r="355" customFormat="false" ht="15.75" hidden="false" customHeight="false" outlineLevel="0" collapsed="false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7"/>
      <c r="L355" s="65"/>
      <c r="M355" s="65"/>
      <c r="N355" s="65"/>
      <c r="O355" s="68"/>
      <c r="P355" s="68"/>
      <c r="Q355" s="65"/>
      <c r="R355" s="65"/>
      <c r="S355" s="65"/>
      <c r="T355" s="68"/>
      <c r="U355" s="68"/>
      <c r="V355" s="68"/>
      <c r="W355" s="65"/>
      <c r="X355" s="65"/>
      <c r="Y355" s="65"/>
      <c r="Z355" s="121"/>
      <c r="AA355" s="121"/>
      <c r="AB355" s="122"/>
      <c r="AC355" s="122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  <c r="AO355" s="121"/>
      <c r="AP355" s="121"/>
      <c r="AQ355" s="121"/>
      <c r="AR355" s="121"/>
      <c r="AS355" s="121"/>
      <c r="AT355" s="65"/>
      <c r="AU355" s="65"/>
      <c r="AV355" s="65"/>
      <c r="AW355" s="65"/>
      <c r="AX355" s="65"/>
      <c r="AY355" s="65"/>
      <c r="AZ355" s="65"/>
      <c r="BA355" s="65"/>
      <c r="BB355" s="65"/>
      <c r="BC355" s="65"/>
      <c r="BD355" s="65"/>
      <c r="BE355" s="65"/>
      <c r="BF355" s="65"/>
      <c r="BG355" s="65"/>
      <c r="BH355" s="65"/>
    </row>
    <row r="356" customFormat="false" ht="15.75" hidden="false" customHeight="false" outlineLevel="0" collapsed="false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7"/>
      <c r="L356" s="65"/>
      <c r="M356" s="65"/>
      <c r="N356" s="65"/>
      <c r="O356" s="68"/>
      <c r="P356" s="68"/>
      <c r="Q356" s="65"/>
      <c r="R356" s="65"/>
      <c r="S356" s="65"/>
      <c r="T356" s="68"/>
      <c r="U356" s="68"/>
      <c r="V356" s="68"/>
      <c r="W356" s="65"/>
      <c r="X356" s="65"/>
      <c r="Y356" s="65"/>
      <c r="Z356" s="121"/>
      <c r="AA356" s="121"/>
      <c r="AB356" s="122"/>
      <c r="AC356" s="122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  <c r="AO356" s="121"/>
      <c r="AP356" s="121"/>
      <c r="AQ356" s="121"/>
      <c r="AR356" s="121"/>
      <c r="AS356" s="121"/>
      <c r="AT356" s="65"/>
      <c r="AU356" s="65"/>
      <c r="AV356" s="65"/>
      <c r="AW356" s="65"/>
      <c r="AX356" s="65"/>
      <c r="AY356" s="65"/>
      <c r="AZ356" s="65"/>
      <c r="BA356" s="65"/>
      <c r="BB356" s="65"/>
      <c r="BC356" s="65"/>
      <c r="BD356" s="65"/>
      <c r="BE356" s="65"/>
      <c r="BF356" s="65"/>
      <c r="BG356" s="65"/>
      <c r="BH356" s="65"/>
    </row>
    <row r="357" customFormat="false" ht="15.75" hidden="false" customHeight="false" outlineLevel="0" collapsed="false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7"/>
      <c r="L357" s="65"/>
      <c r="M357" s="65"/>
      <c r="N357" s="65"/>
      <c r="O357" s="68"/>
      <c r="P357" s="68"/>
      <c r="Q357" s="65"/>
      <c r="R357" s="65"/>
      <c r="S357" s="65"/>
      <c r="T357" s="68"/>
      <c r="U357" s="68"/>
      <c r="V357" s="68"/>
      <c r="W357" s="65"/>
      <c r="X357" s="65"/>
      <c r="Y357" s="65"/>
      <c r="Z357" s="121"/>
      <c r="AA357" s="121"/>
      <c r="AB357" s="122"/>
      <c r="AC357" s="122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  <c r="AO357" s="121"/>
      <c r="AP357" s="121"/>
      <c r="AQ357" s="121"/>
      <c r="AR357" s="121"/>
      <c r="AS357" s="121"/>
      <c r="AT357" s="65"/>
      <c r="AU357" s="65"/>
      <c r="AV357" s="65"/>
      <c r="AW357" s="65"/>
      <c r="AX357" s="65"/>
      <c r="AY357" s="65"/>
      <c r="AZ357" s="65"/>
      <c r="BA357" s="65"/>
      <c r="BB357" s="65"/>
      <c r="BC357" s="65"/>
      <c r="BD357" s="65"/>
      <c r="BE357" s="65"/>
      <c r="BF357" s="65"/>
      <c r="BG357" s="65"/>
      <c r="BH357" s="65"/>
    </row>
    <row r="358" customFormat="false" ht="15.75" hidden="false" customHeight="false" outlineLevel="0" collapsed="false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7"/>
      <c r="L358" s="65"/>
      <c r="M358" s="65"/>
      <c r="N358" s="65"/>
      <c r="O358" s="68"/>
      <c r="P358" s="68"/>
      <c r="Q358" s="65"/>
      <c r="R358" s="65"/>
      <c r="S358" s="65"/>
      <c r="T358" s="68"/>
      <c r="U358" s="68"/>
      <c r="V358" s="68"/>
      <c r="W358" s="65"/>
      <c r="X358" s="65"/>
      <c r="Y358" s="65"/>
      <c r="Z358" s="121"/>
      <c r="AA358" s="121"/>
      <c r="AB358" s="122"/>
      <c r="AC358" s="122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  <c r="AO358" s="121"/>
      <c r="AP358" s="121"/>
      <c r="AQ358" s="121"/>
      <c r="AR358" s="121"/>
      <c r="AS358" s="121"/>
      <c r="AT358" s="65"/>
      <c r="AU358" s="65"/>
      <c r="AV358" s="65"/>
      <c r="AW358" s="65"/>
      <c r="AX358" s="65"/>
      <c r="AY358" s="65"/>
      <c r="AZ358" s="65"/>
      <c r="BA358" s="65"/>
      <c r="BB358" s="65"/>
      <c r="BC358" s="65"/>
      <c r="BD358" s="65"/>
      <c r="BE358" s="65"/>
      <c r="BF358" s="65"/>
      <c r="BG358" s="65"/>
      <c r="BH358" s="65"/>
    </row>
    <row r="359" customFormat="false" ht="15.75" hidden="false" customHeight="false" outlineLevel="0" collapsed="false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7"/>
      <c r="L359" s="65"/>
      <c r="M359" s="65"/>
      <c r="N359" s="65"/>
      <c r="O359" s="68"/>
      <c r="P359" s="68"/>
      <c r="Q359" s="65"/>
      <c r="R359" s="65"/>
      <c r="S359" s="65"/>
      <c r="T359" s="68"/>
      <c r="U359" s="68"/>
      <c r="V359" s="68"/>
      <c r="W359" s="65"/>
      <c r="X359" s="65"/>
      <c r="Y359" s="65"/>
      <c r="Z359" s="121"/>
      <c r="AA359" s="121"/>
      <c r="AB359" s="122"/>
      <c r="AC359" s="122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  <c r="AO359" s="121"/>
      <c r="AP359" s="121"/>
      <c r="AQ359" s="121"/>
      <c r="AR359" s="121"/>
      <c r="AS359" s="121"/>
      <c r="AT359" s="65"/>
      <c r="AU359" s="65"/>
      <c r="AV359" s="65"/>
      <c r="AW359" s="65"/>
      <c r="AX359" s="65"/>
      <c r="AY359" s="65"/>
      <c r="AZ359" s="65"/>
      <c r="BA359" s="65"/>
      <c r="BB359" s="65"/>
      <c r="BC359" s="65"/>
      <c r="BD359" s="65"/>
      <c r="BE359" s="65"/>
      <c r="BF359" s="65"/>
      <c r="BG359" s="65"/>
      <c r="BH359" s="65"/>
    </row>
    <row r="360" customFormat="false" ht="15.75" hidden="false" customHeight="false" outlineLevel="0" collapsed="false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7"/>
      <c r="L360" s="65"/>
      <c r="M360" s="65"/>
      <c r="N360" s="65"/>
      <c r="O360" s="68"/>
      <c r="P360" s="68"/>
      <c r="Q360" s="65"/>
      <c r="R360" s="65"/>
      <c r="S360" s="65"/>
      <c r="T360" s="68"/>
      <c r="U360" s="68"/>
      <c r="V360" s="68"/>
      <c r="W360" s="65"/>
      <c r="X360" s="65"/>
      <c r="Y360" s="65"/>
      <c r="Z360" s="121"/>
      <c r="AA360" s="121"/>
      <c r="AB360" s="122"/>
      <c r="AC360" s="122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  <c r="AO360" s="121"/>
      <c r="AP360" s="121"/>
      <c r="AQ360" s="121"/>
      <c r="AR360" s="121"/>
      <c r="AS360" s="121"/>
      <c r="AT360" s="65"/>
      <c r="AU360" s="65"/>
      <c r="AV360" s="65"/>
      <c r="AW360" s="65"/>
      <c r="AX360" s="65"/>
      <c r="AY360" s="65"/>
      <c r="AZ360" s="65"/>
      <c r="BA360" s="65"/>
      <c r="BB360" s="65"/>
      <c r="BC360" s="65"/>
      <c r="BD360" s="65"/>
      <c r="BE360" s="65"/>
      <c r="BF360" s="65"/>
      <c r="BG360" s="65"/>
      <c r="BH360" s="65"/>
    </row>
    <row r="361" customFormat="false" ht="15.75" hidden="false" customHeight="false" outlineLevel="0" collapsed="false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7"/>
      <c r="L361" s="65"/>
      <c r="M361" s="65"/>
      <c r="N361" s="65"/>
      <c r="O361" s="68"/>
      <c r="P361" s="68"/>
      <c r="Q361" s="65"/>
      <c r="R361" s="65"/>
      <c r="S361" s="65"/>
      <c r="T361" s="68"/>
      <c r="U361" s="68"/>
      <c r="V361" s="68"/>
      <c r="W361" s="65"/>
      <c r="X361" s="65"/>
      <c r="Y361" s="65"/>
      <c r="Z361" s="121"/>
      <c r="AA361" s="121"/>
      <c r="AB361" s="122"/>
      <c r="AC361" s="122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  <c r="AO361" s="121"/>
      <c r="AP361" s="121"/>
      <c r="AQ361" s="121"/>
      <c r="AR361" s="121"/>
      <c r="AS361" s="121"/>
      <c r="AT361" s="65"/>
      <c r="AU361" s="65"/>
      <c r="AV361" s="65"/>
      <c r="AW361" s="65"/>
      <c r="AX361" s="65"/>
      <c r="AY361" s="65"/>
      <c r="AZ361" s="65"/>
      <c r="BA361" s="65"/>
      <c r="BB361" s="65"/>
      <c r="BC361" s="65"/>
      <c r="BD361" s="65"/>
      <c r="BE361" s="65"/>
      <c r="BF361" s="65"/>
      <c r="BG361" s="65"/>
      <c r="BH361" s="65"/>
    </row>
    <row r="362" customFormat="false" ht="15.75" hidden="false" customHeight="false" outlineLevel="0" collapsed="false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7"/>
      <c r="L362" s="65"/>
      <c r="M362" s="65"/>
      <c r="N362" s="65"/>
      <c r="O362" s="68"/>
      <c r="P362" s="68"/>
      <c r="Q362" s="65"/>
      <c r="R362" s="65"/>
      <c r="S362" s="65"/>
      <c r="T362" s="68"/>
      <c r="U362" s="68"/>
      <c r="V362" s="68"/>
      <c r="W362" s="65"/>
      <c r="X362" s="65"/>
      <c r="Y362" s="65"/>
      <c r="Z362" s="121"/>
      <c r="AA362" s="121"/>
      <c r="AB362" s="122"/>
      <c r="AC362" s="122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  <c r="AO362" s="121"/>
      <c r="AP362" s="121"/>
      <c r="AQ362" s="121"/>
      <c r="AR362" s="121"/>
      <c r="AS362" s="121"/>
      <c r="AT362" s="65"/>
      <c r="AU362" s="65"/>
      <c r="AV362" s="65"/>
      <c r="AW362" s="65"/>
      <c r="AX362" s="65"/>
      <c r="AY362" s="65"/>
      <c r="AZ362" s="65"/>
      <c r="BA362" s="65"/>
      <c r="BB362" s="65"/>
      <c r="BC362" s="65"/>
      <c r="BD362" s="65"/>
      <c r="BE362" s="65"/>
      <c r="BF362" s="65"/>
      <c r="BG362" s="65"/>
      <c r="BH362" s="65"/>
    </row>
    <row r="363" customFormat="false" ht="15.75" hidden="false" customHeight="false" outlineLevel="0" collapsed="false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7"/>
      <c r="L363" s="65"/>
      <c r="M363" s="65"/>
      <c r="N363" s="65"/>
      <c r="O363" s="68"/>
      <c r="P363" s="68"/>
      <c r="Q363" s="65"/>
      <c r="R363" s="65"/>
      <c r="S363" s="65"/>
      <c r="T363" s="68"/>
      <c r="U363" s="68"/>
      <c r="V363" s="68"/>
      <c r="W363" s="65"/>
      <c r="X363" s="65"/>
      <c r="Y363" s="65"/>
      <c r="Z363" s="121"/>
      <c r="AA363" s="121"/>
      <c r="AB363" s="122"/>
      <c r="AC363" s="122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  <c r="AO363" s="121"/>
      <c r="AP363" s="121"/>
      <c r="AQ363" s="121"/>
      <c r="AR363" s="121"/>
      <c r="AS363" s="121"/>
      <c r="AT363" s="65"/>
      <c r="AU363" s="65"/>
      <c r="AV363" s="65"/>
      <c r="AW363" s="65"/>
      <c r="AX363" s="65"/>
      <c r="AY363" s="65"/>
      <c r="AZ363" s="65"/>
      <c r="BA363" s="65"/>
      <c r="BB363" s="65"/>
      <c r="BC363" s="65"/>
      <c r="BD363" s="65"/>
      <c r="BE363" s="65"/>
      <c r="BF363" s="65"/>
      <c r="BG363" s="65"/>
      <c r="BH363" s="65"/>
    </row>
    <row r="364" customFormat="false" ht="15.75" hidden="false" customHeight="false" outlineLevel="0" collapsed="false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7"/>
      <c r="L364" s="65"/>
      <c r="M364" s="65"/>
      <c r="N364" s="65"/>
      <c r="O364" s="68"/>
      <c r="P364" s="68"/>
      <c r="Q364" s="65"/>
      <c r="R364" s="65"/>
      <c r="S364" s="65"/>
      <c r="T364" s="68"/>
      <c r="U364" s="68"/>
      <c r="V364" s="68"/>
      <c r="W364" s="65"/>
      <c r="X364" s="65"/>
      <c r="Y364" s="65"/>
      <c r="Z364" s="121"/>
      <c r="AA364" s="121"/>
      <c r="AB364" s="122"/>
      <c r="AC364" s="122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  <c r="AO364" s="121"/>
      <c r="AP364" s="121"/>
      <c r="AQ364" s="121"/>
      <c r="AR364" s="121"/>
      <c r="AS364" s="121"/>
      <c r="AT364" s="65"/>
      <c r="AU364" s="65"/>
      <c r="AV364" s="65"/>
      <c r="AW364" s="65"/>
      <c r="AX364" s="65"/>
      <c r="AY364" s="65"/>
      <c r="AZ364" s="65"/>
      <c r="BA364" s="65"/>
      <c r="BB364" s="65"/>
      <c r="BC364" s="65"/>
      <c r="BD364" s="65"/>
      <c r="BE364" s="65"/>
      <c r="BF364" s="65"/>
      <c r="BG364" s="65"/>
      <c r="BH364" s="65"/>
    </row>
    <row r="365" customFormat="false" ht="15.75" hidden="false" customHeight="false" outlineLevel="0" collapsed="false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7"/>
      <c r="L365" s="65"/>
      <c r="M365" s="65"/>
      <c r="N365" s="65"/>
      <c r="O365" s="68"/>
      <c r="P365" s="68"/>
      <c r="Q365" s="65"/>
      <c r="R365" s="65"/>
      <c r="S365" s="65"/>
      <c r="T365" s="68"/>
      <c r="U365" s="68"/>
      <c r="V365" s="68"/>
      <c r="W365" s="65"/>
      <c r="X365" s="65"/>
      <c r="Y365" s="65"/>
      <c r="Z365" s="121"/>
      <c r="AA365" s="121"/>
      <c r="AB365" s="122"/>
      <c r="AC365" s="122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  <c r="AO365" s="121"/>
      <c r="AP365" s="121"/>
      <c r="AQ365" s="121"/>
      <c r="AR365" s="121"/>
      <c r="AS365" s="121"/>
      <c r="AT365" s="65"/>
      <c r="AU365" s="65"/>
      <c r="AV365" s="65"/>
      <c r="AW365" s="65"/>
      <c r="AX365" s="65"/>
      <c r="AY365" s="65"/>
      <c r="AZ365" s="65"/>
      <c r="BA365" s="65"/>
      <c r="BB365" s="65"/>
      <c r="BC365" s="65"/>
      <c r="BD365" s="65"/>
      <c r="BE365" s="65"/>
      <c r="BF365" s="65"/>
      <c r="BG365" s="65"/>
      <c r="BH365" s="65"/>
    </row>
    <row r="366" customFormat="false" ht="15.75" hidden="false" customHeight="false" outlineLevel="0" collapsed="false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7"/>
      <c r="L366" s="65"/>
      <c r="M366" s="65"/>
      <c r="N366" s="65"/>
      <c r="O366" s="68"/>
      <c r="P366" s="68"/>
      <c r="Q366" s="65"/>
      <c r="R366" s="65"/>
      <c r="S366" s="65"/>
      <c r="T366" s="68"/>
      <c r="U366" s="68"/>
      <c r="V366" s="68"/>
      <c r="W366" s="65"/>
      <c r="X366" s="65"/>
      <c r="Y366" s="65"/>
      <c r="Z366" s="121"/>
      <c r="AA366" s="121"/>
      <c r="AB366" s="122"/>
      <c r="AC366" s="122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  <c r="AO366" s="121"/>
      <c r="AP366" s="121"/>
      <c r="AQ366" s="121"/>
      <c r="AR366" s="121"/>
      <c r="AS366" s="121"/>
      <c r="AT366" s="65"/>
      <c r="AU366" s="65"/>
      <c r="AV366" s="65"/>
      <c r="AW366" s="65"/>
      <c r="AX366" s="65"/>
      <c r="AY366" s="65"/>
      <c r="AZ366" s="65"/>
      <c r="BA366" s="65"/>
      <c r="BB366" s="65"/>
      <c r="BC366" s="65"/>
      <c r="BD366" s="65"/>
      <c r="BE366" s="65"/>
      <c r="BF366" s="65"/>
      <c r="BG366" s="65"/>
      <c r="BH366" s="65"/>
    </row>
    <row r="367" customFormat="false" ht="15.75" hidden="false" customHeight="false" outlineLevel="0" collapsed="false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7"/>
      <c r="L367" s="65"/>
      <c r="M367" s="65"/>
      <c r="N367" s="65"/>
      <c r="O367" s="68"/>
      <c r="P367" s="68"/>
      <c r="Q367" s="65"/>
      <c r="R367" s="65"/>
      <c r="S367" s="65"/>
      <c r="T367" s="68"/>
      <c r="U367" s="68"/>
      <c r="V367" s="68"/>
      <c r="W367" s="65"/>
      <c r="X367" s="65"/>
      <c r="Y367" s="65"/>
      <c r="Z367" s="121"/>
      <c r="AA367" s="121"/>
      <c r="AB367" s="122"/>
      <c r="AC367" s="122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  <c r="AO367" s="121"/>
      <c r="AP367" s="121"/>
      <c r="AQ367" s="121"/>
      <c r="AR367" s="121"/>
      <c r="AS367" s="121"/>
      <c r="AT367" s="65"/>
      <c r="AU367" s="65"/>
      <c r="AV367" s="65"/>
      <c r="AW367" s="65"/>
      <c r="AX367" s="65"/>
      <c r="AY367" s="65"/>
      <c r="AZ367" s="65"/>
      <c r="BA367" s="65"/>
      <c r="BB367" s="65"/>
      <c r="BC367" s="65"/>
      <c r="BD367" s="65"/>
      <c r="BE367" s="65"/>
      <c r="BF367" s="65"/>
      <c r="BG367" s="65"/>
      <c r="BH367" s="65"/>
    </row>
    <row r="368" customFormat="false" ht="15.75" hidden="false" customHeight="false" outlineLevel="0" collapsed="false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7"/>
      <c r="L368" s="65"/>
      <c r="M368" s="65"/>
      <c r="N368" s="65"/>
      <c r="O368" s="68"/>
      <c r="P368" s="68"/>
      <c r="Q368" s="65"/>
      <c r="R368" s="65"/>
      <c r="S368" s="65"/>
      <c r="T368" s="68"/>
      <c r="U368" s="68"/>
      <c r="V368" s="68"/>
      <c r="W368" s="65"/>
      <c r="X368" s="65"/>
      <c r="Y368" s="65"/>
      <c r="Z368" s="121"/>
      <c r="AA368" s="121"/>
      <c r="AB368" s="122"/>
      <c r="AC368" s="122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  <c r="AO368" s="121"/>
      <c r="AP368" s="121"/>
      <c r="AQ368" s="121"/>
      <c r="AR368" s="121"/>
      <c r="AS368" s="121"/>
      <c r="AT368" s="65"/>
      <c r="AU368" s="65"/>
      <c r="AV368" s="65"/>
      <c r="AW368" s="65"/>
      <c r="AX368" s="65"/>
      <c r="AY368" s="65"/>
      <c r="AZ368" s="65"/>
      <c r="BA368" s="65"/>
      <c r="BB368" s="65"/>
      <c r="BC368" s="65"/>
      <c r="BD368" s="65"/>
      <c r="BE368" s="65"/>
      <c r="BF368" s="65"/>
      <c r="BG368" s="65"/>
      <c r="BH368" s="65"/>
    </row>
    <row r="369" customFormat="false" ht="15.75" hidden="false" customHeight="false" outlineLevel="0" collapsed="false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7"/>
      <c r="L369" s="65"/>
      <c r="M369" s="65"/>
      <c r="N369" s="65"/>
      <c r="O369" s="68"/>
      <c r="P369" s="68"/>
      <c r="Q369" s="65"/>
      <c r="R369" s="65"/>
      <c r="S369" s="65"/>
      <c r="T369" s="68"/>
      <c r="U369" s="68"/>
      <c r="V369" s="68"/>
      <c r="W369" s="65"/>
      <c r="X369" s="65"/>
      <c r="Y369" s="65"/>
      <c r="Z369" s="121"/>
      <c r="AA369" s="121"/>
      <c r="AB369" s="122"/>
      <c r="AC369" s="122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  <c r="AO369" s="121"/>
      <c r="AP369" s="121"/>
      <c r="AQ369" s="121"/>
      <c r="AR369" s="121"/>
      <c r="AS369" s="121"/>
      <c r="AT369" s="65"/>
      <c r="AU369" s="65"/>
      <c r="AV369" s="65"/>
      <c r="AW369" s="65"/>
      <c r="AX369" s="65"/>
      <c r="AY369" s="65"/>
      <c r="AZ369" s="65"/>
      <c r="BA369" s="65"/>
      <c r="BB369" s="65"/>
      <c r="BC369" s="65"/>
      <c r="BD369" s="65"/>
      <c r="BE369" s="65"/>
      <c r="BF369" s="65"/>
      <c r="BG369" s="65"/>
      <c r="BH369" s="65"/>
    </row>
    <row r="370" customFormat="false" ht="15.75" hidden="false" customHeight="false" outlineLevel="0" collapsed="false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7"/>
      <c r="L370" s="65"/>
      <c r="M370" s="65"/>
      <c r="N370" s="65"/>
      <c r="O370" s="68"/>
      <c r="P370" s="68"/>
      <c r="Q370" s="65"/>
      <c r="R370" s="65"/>
      <c r="S370" s="65"/>
      <c r="T370" s="68"/>
      <c r="U370" s="68"/>
      <c r="V370" s="68"/>
      <c r="W370" s="65"/>
      <c r="X370" s="65"/>
      <c r="Y370" s="65"/>
      <c r="Z370" s="121"/>
      <c r="AA370" s="121"/>
      <c r="AB370" s="122"/>
      <c r="AC370" s="122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  <c r="AO370" s="121"/>
      <c r="AP370" s="121"/>
      <c r="AQ370" s="121"/>
      <c r="AR370" s="121"/>
      <c r="AS370" s="121"/>
      <c r="AT370" s="65"/>
      <c r="AU370" s="65"/>
      <c r="AV370" s="65"/>
      <c r="AW370" s="65"/>
      <c r="AX370" s="65"/>
      <c r="AY370" s="65"/>
      <c r="AZ370" s="65"/>
      <c r="BA370" s="65"/>
      <c r="BB370" s="65"/>
      <c r="BC370" s="65"/>
      <c r="BD370" s="65"/>
      <c r="BE370" s="65"/>
      <c r="BF370" s="65"/>
      <c r="BG370" s="65"/>
      <c r="BH370" s="65"/>
    </row>
    <row r="371" customFormat="false" ht="15.75" hidden="false" customHeight="false" outlineLevel="0" collapsed="false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7"/>
      <c r="L371" s="65"/>
      <c r="M371" s="65"/>
      <c r="N371" s="65"/>
      <c r="O371" s="68"/>
      <c r="P371" s="68"/>
      <c r="Q371" s="65"/>
      <c r="R371" s="65"/>
      <c r="S371" s="65"/>
      <c r="T371" s="68"/>
      <c r="U371" s="68"/>
      <c r="V371" s="68"/>
      <c r="W371" s="65"/>
      <c r="X371" s="65"/>
      <c r="Y371" s="65"/>
      <c r="Z371" s="121"/>
      <c r="AA371" s="121"/>
      <c r="AB371" s="122"/>
      <c r="AC371" s="122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  <c r="AO371" s="121"/>
      <c r="AP371" s="121"/>
      <c r="AQ371" s="121"/>
      <c r="AR371" s="121"/>
      <c r="AS371" s="121"/>
      <c r="AT371" s="65"/>
      <c r="AU371" s="65"/>
      <c r="AV371" s="65"/>
      <c r="AW371" s="65"/>
      <c r="AX371" s="65"/>
      <c r="AY371" s="65"/>
      <c r="AZ371" s="65"/>
      <c r="BA371" s="65"/>
      <c r="BB371" s="65"/>
      <c r="BC371" s="65"/>
      <c r="BD371" s="65"/>
      <c r="BE371" s="65"/>
      <c r="BF371" s="65"/>
      <c r="BG371" s="65"/>
      <c r="BH371" s="65"/>
    </row>
    <row r="372" customFormat="false" ht="15.75" hidden="false" customHeight="false" outlineLevel="0" collapsed="false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7"/>
      <c r="L372" s="65"/>
      <c r="M372" s="65"/>
      <c r="N372" s="65"/>
      <c r="O372" s="68"/>
      <c r="P372" s="68"/>
      <c r="Q372" s="65"/>
      <c r="R372" s="65"/>
      <c r="S372" s="65"/>
      <c r="T372" s="68"/>
      <c r="U372" s="68"/>
      <c r="V372" s="68"/>
      <c r="W372" s="65"/>
      <c r="X372" s="65"/>
      <c r="Y372" s="65"/>
      <c r="Z372" s="121"/>
      <c r="AA372" s="121"/>
      <c r="AB372" s="122"/>
      <c r="AC372" s="122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  <c r="AO372" s="121"/>
      <c r="AP372" s="121"/>
      <c r="AQ372" s="121"/>
      <c r="AR372" s="121"/>
      <c r="AS372" s="121"/>
      <c r="AT372" s="65"/>
      <c r="AU372" s="65"/>
      <c r="AV372" s="65"/>
      <c r="AW372" s="65"/>
      <c r="AX372" s="65"/>
      <c r="AY372" s="65"/>
      <c r="AZ372" s="65"/>
      <c r="BA372" s="65"/>
      <c r="BB372" s="65"/>
      <c r="BC372" s="65"/>
      <c r="BD372" s="65"/>
      <c r="BE372" s="65"/>
      <c r="BF372" s="65"/>
      <c r="BG372" s="65"/>
      <c r="BH372" s="65"/>
    </row>
    <row r="373" customFormat="false" ht="15.75" hidden="false" customHeight="false" outlineLevel="0" collapsed="false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7"/>
      <c r="L373" s="65"/>
      <c r="M373" s="65"/>
      <c r="N373" s="65"/>
      <c r="O373" s="68"/>
      <c r="P373" s="68"/>
      <c r="Q373" s="65"/>
      <c r="R373" s="65"/>
      <c r="S373" s="65"/>
      <c r="T373" s="68"/>
      <c r="U373" s="68"/>
      <c r="V373" s="68"/>
      <c r="W373" s="65"/>
      <c r="X373" s="65"/>
      <c r="Y373" s="65"/>
      <c r="Z373" s="121"/>
      <c r="AA373" s="121"/>
      <c r="AB373" s="122"/>
      <c r="AC373" s="122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  <c r="AO373" s="121"/>
      <c r="AP373" s="121"/>
      <c r="AQ373" s="121"/>
      <c r="AR373" s="121"/>
      <c r="AS373" s="121"/>
      <c r="AT373" s="65"/>
      <c r="AU373" s="65"/>
      <c r="AV373" s="65"/>
      <c r="AW373" s="65"/>
      <c r="AX373" s="65"/>
      <c r="AY373" s="65"/>
      <c r="AZ373" s="65"/>
      <c r="BA373" s="65"/>
      <c r="BB373" s="65"/>
      <c r="BC373" s="65"/>
      <c r="BD373" s="65"/>
      <c r="BE373" s="65"/>
      <c r="BF373" s="65"/>
      <c r="BG373" s="65"/>
      <c r="BH373" s="65"/>
    </row>
    <row r="374" customFormat="false" ht="15.75" hidden="false" customHeight="false" outlineLevel="0" collapsed="false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7"/>
      <c r="L374" s="65"/>
      <c r="M374" s="65"/>
      <c r="N374" s="65"/>
      <c r="O374" s="68"/>
      <c r="P374" s="68"/>
      <c r="Q374" s="65"/>
      <c r="R374" s="65"/>
      <c r="S374" s="65"/>
      <c r="T374" s="68"/>
      <c r="U374" s="68"/>
      <c r="V374" s="68"/>
      <c r="W374" s="65"/>
      <c r="X374" s="65"/>
      <c r="Y374" s="65"/>
      <c r="Z374" s="121"/>
      <c r="AA374" s="121"/>
      <c r="AB374" s="122"/>
      <c r="AC374" s="122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  <c r="AO374" s="121"/>
      <c r="AP374" s="121"/>
      <c r="AQ374" s="121"/>
      <c r="AR374" s="121"/>
      <c r="AS374" s="121"/>
      <c r="AT374" s="65"/>
      <c r="AU374" s="65"/>
      <c r="AV374" s="65"/>
      <c r="AW374" s="65"/>
      <c r="AX374" s="65"/>
      <c r="AY374" s="65"/>
      <c r="AZ374" s="65"/>
      <c r="BA374" s="65"/>
      <c r="BB374" s="65"/>
      <c r="BC374" s="65"/>
      <c r="BD374" s="65"/>
      <c r="BE374" s="65"/>
      <c r="BF374" s="65"/>
      <c r="BG374" s="65"/>
      <c r="BH374" s="65"/>
    </row>
    <row r="375" customFormat="false" ht="15.75" hidden="false" customHeight="false" outlineLevel="0" collapsed="false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7"/>
      <c r="L375" s="65"/>
      <c r="M375" s="65"/>
      <c r="N375" s="65"/>
      <c r="O375" s="68"/>
      <c r="P375" s="68"/>
      <c r="Q375" s="65"/>
      <c r="R375" s="65"/>
      <c r="S375" s="65"/>
      <c r="T375" s="68"/>
      <c r="U375" s="68"/>
      <c r="V375" s="68"/>
      <c r="W375" s="65"/>
      <c r="X375" s="65"/>
      <c r="Y375" s="65"/>
      <c r="Z375" s="121"/>
      <c r="AA375" s="121"/>
      <c r="AB375" s="122"/>
      <c r="AC375" s="122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  <c r="AO375" s="121"/>
      <c r="AP375" s="121"/>
      <c r="AQ375" s="121"/>
      <c r="AR375" s="121"/>
      <c r="AS375" s="121"/>
      <c r="AT375" s="65"/>
      <c r="AU375" s="65"/>
      <c r="AV375" s="65"/>
      <c r="AW375" s="65"/>
      <c r="AX375" s="65"/>
      <c r="AY375" s="65"/>
      <c r="AZ375" s="65"/>
      <c r="BA375" s="65"/>
      <c r="BB375" s="65"/>
      <c r="BC375" s="65"/>
      <c r="BD375" s="65"/>
      <c r="BE375" s="65"/>
      <c r="BF375" s="65"/>
      <c r="BG375" s="65"/>
      <c r="BH375" s="65"/>
    </row>
    <row r="376" customFormat="false" ht="15.75" hidden="false" customHeight="false" outlineLevel="0" collapsed="false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7"/>
      <c r="L376" s="65"/>
      <c r="M376" s="65"/>
      <c r="N376" s="65"/>
      <c r="O376" s="68"/>
      <c r="P376" s="68"/>
      <c r="Q376" s="65"/>
      <c r="R376" s="65"/>
      <c r="S376" s="65"/>
      <c r="T376" s="68"/>
      <c r="U376" s="68"/>
      <c r="V376" s="68"/>
      <c r="W376" s="65"/>
      <c r="X376" s="65"/>
      <c r="Y376" s="65"/>
      <c r="Z376" s="121"/>
      <c r="AA376" s="121"/>
      <c r="AB376" s="122"/>
      <c r="AC376" s="122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  <c r="AO376" s="121"/>
      <c r="AP376" s="121"/>
      <c r="AQ376" s="121"/>
      <c r="AR376" s="121"/>
      <c r="AS376" s="121"/>
      <c r="AT376" s="65"/>
      <c r="AU376" s="65"/>
      <c r="AV376" s="65"/>
      <c r="AW376" s="65"/>
      <c r="AX376" s="65"/>
      <c r="AY376" s="65"/>
      <c r="AZ376" s="65"/>
      <c r="BA376" s="65"/>
      <c r="BB376" s="65"/>
      <c r="BC376" s="65"/>
      <c r="BD376" s="65"/>
      <c r="BE376" s="65"/>
      <c r="BF376" s="65"/>
      <c r="BG376" s="65"/>
      <c r="BH376" s="65"/>
    </row>
    <row r="377" customFormat="false" ht="15.75" hidden="false" customHeight="false" outlineLevel="0" collapsed="false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7"/>
      <c r="L377" s="65"/>
      <c r="M377" s="65"/>
      <c r="N377" s="65"/>
      <c r="O377" s="68"/>
      <c r="P377" s="68"/>
      <c r="Q377" s="65"/>
      <c r="R377" s="65"/>
      <c r="S377" s="65"/>
      <c r="T377" s="68"/>
      <c r="U377" s="68"/>
      <c r="V377" s="68"/>
      <c r="W377" s="65"/>
      <c r="X377" s="65"/>
      <c r="Y377" s="65"/>
      <c r="Z377" s="121"/>
      <c r="AA377" s="121"/>
      <c r="AB377" s="122"/>
      <c r="AC377" s="122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  <c r="AO377" s="121"/>
      <c r="AP377" s="121"/>
      <c r="AQ377" s="121"/>
      <c r="AR377" s="121"/>
      <c r="AS377" s="121"/>
      <c r="AT377" s="65"/>
      <c r="AU377" s="65"/>
      <c r="AV377" s="65"/>
      <c r="AW377" s="65"/>
      <c r="AX377" s="65"/>
      <c r="AY377" s="65"/>
      <c r="AZ377" s="65"/>
      <c r="BA377" s="65"/>
      <c r="BB377" s="65"/>
      <c r="BC377" s="65"/>
      <c r="BD377" s="65"/>
      <c r="BE377" s="65"/>
      <c r="BF377" s="65"/>
      <c r="BG377" s="65"/>
      <c r="BH377" s="65"/>
    </row>
    <row r="378" customFormat="false" ht="15.75" hidden="false" customHeight="false" outlineLevel="0" collapsed="false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7"/>
      <c r="L378" s="65"/>
      <c r="M378" s="65"/>
      <c r="N378" s="65"/>
      <c r="O378" s="68"/>
      <c r="P378" s="68"/>
      <c r="Q378" s="65"/>
      <c r="R378" s="65"/>
      <c r="S378" s="65"/>
      <c r="T378" s="68"/>
      <c r="U378" s="68"/>
      <c r="V378" s="68"/>
      <c r="W378" s="65"/>
      <c r="X378" s="65"/>
      <c r="Y378" s="65"/>
      <c r="Z378" s="121"/>
      <c r="AA378" s="121"/>
      <c r="AB378" s="122"/>
      <c r="AC378" s="122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  <c r="AO378" s="121"/>
      <c r="AP378" s="121"/>
      <c r="AQ378" s="121"/>
      <c r="AR378" s="121"/>
      <c r="AS378" s="121"/>
      <c r="AT378" s="65"/>
      <c r="AU378" s="65"/>
      <c r="AV378" s="65"/>
      <c r="AW378" s="65"/>
      <c r="AX378" s="65"/>
      <c r="AY378" s="65"/>
      <c r="AZ378" s="65"/>
      <c r="BA378" s="65"/>
      <c r="BB378" s="65"/>
      <c r="BC378" s="65"/>
      <c r="BD378" s="65"/>
      <c r="BE378" s="65"/>
      <c r="BF378" s="65"/>
      <c r="BG378" s="65"/>
      <c r="BH378" s="65"/>
    </row>
    <row r="379" customFormat="false" ht="15.75" hidden="false" customHeight="false" outlineLevel="0" collapsed="false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7"/>
      <c r="L379" s="65"/>
      <c r="M379" s="65"/>
      <c r="N379" s="65"/>
      <c r="O379" s="68"/>
      <c r="P379" s="68"/>
      <c r="Q379" s="65"/>
      <c r="R379" s="65"/>
      <c r="S379" s="65"/>
      <c r="T379" s="68"/>
      <c r="U379" s="68"/>
      <c r="V379" s="68"/>
      <c r="W379" s="65"/>
      <c r="X379" s="65"/>
      <c r="Y379" s="65"/>
      <c r="Z379" s="121"/>
      <c r="AA379" s="121"/>
      <c r="AB379" s="122"/>
      <c r="AC379" s="122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  <c r="AO379" s="121"/>
      <c r="AP379" s="121"/>
      <c r="AQ379" s="121"/>
      <c r="AR379" s="121"/>
      <c r="AS379" s="121"/>
      <c r="AT379" s="65"/>
      <c r="AU379" s="65"/>
      <c r="AV379" s="65"/>
      <c r="AW379" s="65"/>
      <c r="AX379" s="65"/>
      <c r="AY379" s="65"/>
      <c r="AZ379" s="65"/>
      <c r="BA379" s="65"/>
      <c r="BB379" s="65"/>
      <c r="BC379" s="65"/>
      <c r="BD379" s="65"/>
      <c r="BE379" s="65"/>
      <c r="BF379" s="65"/>
      <c r="BG379" s="65"/>
      <c r="BH379" s="65"/>
    </row>
    <row r="380" customFormat="false" ht="15.75" hidden="false" customHeight="false" outlineLevel="0" collapsed="false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7"/>
      <c r="L380" s="65"/>
      <c r="M380" s="65"/>
      <c r="N380" s="65"/>
      <c r="O380" s="68"/>
      <c r="P380" s="68"/>
      <c r="Q380" s="65"/>
      <c r="R380" s="65"/>
      <c r="S380" s="65"/>
      <c r="T380" s="68"/>
      <c r="U380" s="68"/>
      <c r="V380" s="68"/>
      <c r="W380" s="65"/>
      <c r="X380" s="65"/>
      <c r="Y380" s="65"/>
      <c r="Z380" s="121"/>
      <c r="AA380" s="121"/>
      <c r="AB380" s="122"/>
      <c r="AC380" s="122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  <c r="AO380" s="121"/>
      <c r="AP380" s="121"/>
      <c r="AQ380" s="121"/>
      <c r="AR380" s="121"/>
      <c r="AS380" s="121"/>
      <c r="AT380" s="65"/>
      <c r="AU380" s="65"/>
      <c r="AV380" s="65"/>
      <c r="AW380" s="65"/>
      <c r="AX380" s="65"/>
      <c r="AY380" s="65"/>
      <c r="AZ380" s="65"/>
      <c r="BA380" s="65"/>
      <c r="BB380" s="65"/>
      <c r="BC380" s="65"/>
      <c r="BD380" s="65"/>
      <c r="BE380" s="65"/>
      <c r="BF380" s="65"/>
      <c r="BG380" s="65"/>
      <c r="BH380" s="65"/>
    </row>
    <row r="381" customFormat="false" ht="15.75" hidden="false" customHeight="false" outlineLevel="0" collapsed="false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7"/>
      <c r="L381" s="65"/>
      <c r="M381" s="65"/>
      <c r="N381" s="65"/>
      <c r="O381" s="68"/>
      <c r="P381" s="68"/>
      <c r="Q381" s="65"/>
      <c r="R381" s="65"/>
      <c r="S381" s="65"/>
      <c r="T381" s="68"/>
      <c r="U381" s="68"/>
      <c r="V381" s="68"/>
      <c r="W381" s="65"/>
      <c r="X381" s="65"/>
      <c r="Y381" s="65"/>
      <c r="Z381" s="121"/>
      <c r="AA381" s="121"/>
      <c r="AB381" s="122"/>
      <c r="AC381" s="122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  <c r="AO381" s="121"/>
      <c r="AP381" s="121"/>
      <c r="AQ381" s="121"/>
      <c r="AR381" s="121"/>
      <c r="AS381" s="121"/>
      <c r="AT381" s="65"/>
      <c r="AU381" s="65"/>
      <c r="AV381" s="65"/>
      <c r="AW381" s="65"/>
      <c r="AX381" s="65"/>
      <c r="AY381" s="65"/>
      <c r="AZ381" s="65"/>
      <c r="BA381" s="65"/>
      <c r="BB381" s="65"/>
      <c r="BC381" s="65"/>
      <c r="BD381" s="65"/>
      <c r="BE381" s="65"/>
      <c r="BF381" s="65"/>
      <c r="BG381" s="65"/>
      <c r="BH381" s="65"/>
    </row>
    <row r="382" customFormat="false" ht="15.75" hidden="false" customHeight="false" outlineLevel="0" collapsed="false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7"/>
      <c r="L382" s="65"/>
      <c r="M382" s="65"/>
      <c r="N382" s="65"/>
      <c r="O382" s="68"/>
      <c r="P382" s="68"/>
      <c r="Q382" s="65"/>
      <c r="R382" s="65"/>
      <c r="S382" s="65"/>
      <c r="T382" s="68"/>
      <c r="U382" s="68"/>
      <c r="V382" s="68"/>
      <c r="W382" s="65"/>
      <c r="X382" s="65"/>
      <c r="Y382" s="65"/>
      <c r="Z382" s="121"/>
      <c r="AA382" s="121"/>
      <c r="AB382" s="122"/>
      <c r="AC382" s="122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  <c r="AO382" s="121"/>
      <c r="AP382" s="121"/>
      <c r="AQ382" s="121"/>
      <c r="AR382" s="121"/>
      <c r="AS382" s="121"/>
      <c r="AT382" s="65"/>
      <c r="AU382" s="65"/>
      <c r="AV382" s="65"/>
      <c r="AW382" s="65"/>
      <c r="AX382" s="65"/>
      <c r="AY382" s="65"/>
      <c r="AZ382" s="65"/>
      <c r="BA382" s="65"/>
      <c r="BB382" s="65"/>
      <c r="BC382" s="65"/>
      <c r="BD382" s="65"/>
      <c r="BE382" s="65"/>
      <c r="BF382" s="65"/>
      <c r="BG382" s="65"/>
      <c r="BH382" s="65"/>
    </row>
    <row r="383" customFormat="false" ht="15.75" hidden="false" customHeight="false" outlineLevel="0" collapsed="false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7"/>
      <c r="L383" s="65"/>
      <c r="M383" s="65"/>
      <c r="N383" s="65"/>
      <c r="O383" s="68"/>
      <c r="P383" s="68"/>
      <c r="Q383" s="65"/>
      <c r="R383" s="65"/>
      <c r="S383" s="65"/>
      <c r="T383" s="68"/>
      <c r="U383" s="68"/>
      <c r="V383" s="68"/>
      <c r="W383" s="65"/>
      <c r="X383" s="65"/>
      <c r="Y383" s="65"/>
      <c r="Z383" s="121"/>
      <c r="AA383" s="121"/>
      <c r="AB383" s="122"/>
      <c r="AC383" s="122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  <c r="AO383" s="121"/>
      <c r="AP383" s="121"/>
      <c r="AQ383" s="121"/>
      <c r="AR383" s="121"/>
      <c r="AS383" s="121"/>
      <c r="AT383" s="65"/>
      <c r="AU383" s="65"/>
      <c r="AV383" s="65"/>
      <c r="AW383" s="65"/>
      <c r="AX383" s="65"/>
      <c r="AY383" s="65"/>
      <c r="AZ383" s="65"/>
      <c r="BA383" s="65"/>
      <c r="BB383" s="65"/>
      <c r="BC383" s="65"/>
      <c r="BD383" s="65"/>
      <c r="BE383" s="65"/>
      <c r="BF383" s="65"/>
      <c r="BG383" s="65"/>
      <c r="BH383" s="65"/>
    </row>
    <row r="384" customFormat="false" ht="15.75" hidden="false" customHeight="false" outlineLevel="0" collapsed="false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7"/>
      <c r="L384" s="65"/>
      <c r="M384" s="65"/>
      <c r="N384" s="65"/>
      <c r="O384" s="68"/>
      <c r="P384" s="68"/>
      <c r="Q384" s="65"/>
      <c r="R384" s="65"/>
      <c r="S384" s="65"/>
      <c r="T384" s="68"/>
      <c r="U384" s="68"/>
      <c r="V384" s="68"/>
      <c r="W384" s="65"/>
      <c r="X384" s="65"/>
      <c r="Y384" s="65"/>
      <c r="Z384" s="121"/>
      <c r="AA384" s="121"/>
      <c r="AB384" s="122"/>
      <c r="AC384" s="122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  <c r="AO384" s="121"/>
      <c r="AP384" s="121"/>
      <c r="AQ384" s="121"/>
      <c r="AR384" s="121"/>
      <c r="AS384" s="121"/>
      <c r="AT384" s="65"/>
      <c r="AU384" s="65"/>
      <c r="AV384" s="65"/>
      <c r="AW384" s="65"/>
      <c r="AX384" s="65"/>
      <c r="AY384" s="65"/>
      <c r="AZ384" s="65"/>
      <c r="BA384" s="65"/>
      <c r="BB384" s="65"/>
      <c r="BC384" s="65"/>
      <c r="BD384" s="65"/>
      <c r="BE384" s="65"/>
      <c r="BF384" s="65"/>
      <c r="BG384" s="65"/>
      <c r="BH384" s="65"/>
    </row>
    <row r="385" customFormat="false" ht="15.75" hidden="false" customHeight="false" outlineLevel="0" collapsed="false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7"/>
      <c r="L385" s="65"/>
      <c r="M385" s="65"/>
      <c r="N385" s="65"/>
      <c r="O385" s="68"/>
      <c r="P385" s="68"/>
      <c r="Q385" s="65"/>
      <c r="R385" s="65"/>
      <c r="S385" s="65"/>
      <c r="T385" s="68"/>
      <c r="U385" s="68"/>
      <c r="V385" s="68"/>
      <c r="W385" s="65"/>
      <c r="X385" s="65"/>
      <c r="Y385" s="65"/>
      <c r="Z385" s="121"/>
      <c r="AA385" s="121"/>
      <c r="AB385" s="122"/>
      <c r="AC385" s="122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  <c r="AO385" s="121"/>
      <c r="AP385" s="121"/>
      <c r="AQ385" s="121"/>
      <c r="AR385" s="121"/>
      <c r="AS385" s="121"/>
      <c r="AT385" s="65"/>
      <c r="AU385" s="65"/>
      <c r="AV385" s="65"/>
      <c r="AW385" s="65"/>
      <c r="AX385" s="65"/>
      <c r="AY385" s="65"/>
      <c r="AZ385" s="65"/>
      <c r="BA385" s="65"/>
      <c r="BB385" s="65"/>
      <c r="BC385" s="65"/>
      <c r="BD385" s="65"/>
      <c r="BE385" s="65"/>
      <c r="BF385" s="65"/>
      <c r="BG385" s="65"/>
      <c r="BH385" s="65"/>
    </row>
    <row r="386" customFormat="false" ht="15.75" hidden="false" customHeight="false" outlineLevel="0" collapsed="false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7"/>
      <c r="L386" s="65"/>
      <c r="M386" s="65"/>
      <c r="N386" s="65"/>
      <c r="O386" s="68"/>
      <c r="P386" s="68"/>
      <c r="Q386" s="65"/>
      <c r="R386" s="65"/>
      <c r="S386" s="65"/>
      <c r="T386" s="68"/>
      <c r="U386" s="68"/>
      <c r="V386" s="68"/>
      <c r="W386" s="65"/>
      <c r="X386" s="65"/>
      <c r="Y386" s="65"/>
      <c r="Z386" s="121"/>
      <c r="AA386" s="121"/>
      <c r="AB386" s="122"/>
      <c r="AC386" s="122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  <c r="AO386" s="121"/>
      <c r="AP386" s="121"/>
      <c r="AQ386" s="121"/>
      <c r="AR386" s="121"/>
      <c r="AS386" s="121"/>
      <c r="AT386" s="65"/>
      <c r="AU386" s="65"/>
      <c r="AV386" s="65"/>
      <c r="AW386" s="65"/>
      <c r="AX386" s="65"/>
      <c r="AY386" s="65"/>
      <c r="AZ386" s="65"/>
      <c r="BA386" s="65"/>
      <c r="BB386" s="65"/>
      <c r="BC386" s="65"/>
      <c r="BD386" s="65"/>
      <c r="BE386" s="65"/>
      <c r="BF386" s="65"/>
      <c r="BG386" s="65"/>
      <c r="BH386" s="65"/>
    </row>
    <row r="387" customFormat="false" ht="15.75" hidden="false" customHeight="false" outlineLevel="0" collapsed="false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7"/>
      <c r="L387" s="65"/>
      <c r="M387" s="65"/>
      <c r="N387" s="65"/>
      <c r="O387" s="68"/>
      <c r="P387" s="68"/>
      <c r="Q387" s="65"/>
      <c r="R387" s="65"/>
      <c r="S387" s="65"/>
      <c r="T387" s="68"/>
      <c r="U387" s="68"/>
      <c r="V387" s="68"/>
      <c r="W387" s="65"/>
      <c r="X387" s="65"/>
      <c r="Y387" s="65"/>
      <c r="Z387" s="121"/>
      <c r="AA387" s="121"/>
      <c r="AB387" s="122"/>
      <c r="AC387" s="122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  <c r="AO387" s="121"/>
      <c r="AP387" s="121"/>
      <c r="AQ387" s="121"/>
      <c r="AR387" s="121"/>
      <c r="AS387" s="121"/>
      <c r="AT387" s="65"/>
      <c r="AU387" s="65"/>
      <c r="AV387" s="65"/>
      <c r="AW387" s="65"/>
      <c r="AX387" s="65"/>
      <c r="AY387" s="65"/>
      <c r="AZ387" s="65"/>
      <c r="BA387" s="65"/>
      <c r="BB387" s="65"/>
      <c r="BC387" s="65"/>
      <c r="BD387" s="65"/>
      <c r="BE387" s="65"/>
      <c r="BF387" s="65"/>
      <c r="BG387" s="65"/>
      <c r="BH387" s="65"/>
    </row>
    <row r="388" customFormat="false" ht="15.75" hidden="false" customHeight="false" outlineLevel="0" collapsed="false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7"/>
      <c r="L388" s="65"/>
      <c r="M388" s="65"/>
      <c r="N388" s="65"/>
      <c r="O388" s="68"/>
      <c r="P388" s="68"/>
      <c r="Q388" s="65"/>
      <c r="R388" s="65"/>
      <c r="S388" s="65"/>
      <c r="T388" s="68"/>
      <c r="U388" s="68"/>
      <c r="V388" s="68"/>
      <c r="W388" s="65"/>
      <c r="X388" s="65"/>
      <c r="Y388" s="65"/>
      <c r="Z388" s="121"/>
      <c r="AA388" s="121"/>
      <c r="AB388" s="122"/>
      <c r="AC388" s="122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  <c r="AO388" s="121"/>
      <c r="AP388" s="121"/>
      <c r="AQ388" s="121"/>
      <c r="AR388" s="121"/>
      <c r="AS388" s="121"/>
      <c r="AT388" s="65"/>
      <c r="AU388" s="65"/>
      <c r="AV388" s="65"/>
      <c r="AW388" s="65"/>
      <c r="AX388" s="65"/>
      <c r="AY388" s="65"/>
      <c r="AZ388" s="65"/>
      <c r="BA388" s="65"/>
      <c r="BB388" s="65"/>
      <c r="BC388" s="65"/>
      <c r="BD388" s="65"/>
      <c r="BE388" s="65"/>
      <c r="BF388" s="65"/>
      <c r="BG388" s="65"/>
      <c r="BH388" s="65"/>
    </row>
    <row r="389" customFormat="false" ht="15.75" hidden="false" customHeight="false" outlineLevel="0" collapsed="false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7"/>
      <c r="L389" s="65"/>
      <c r="M389" s="65"/>
      <c r="N389" s="65"/>
      <c r="O389" s="68"/>
      <c r="P389" s="68"/>
      <c r="Q389" s="65"/>
      <c r="R389" s="65"/>
      <c r="S389" s="65"/>
      <c r="T389" s="68"/>
      <c r="U389" s="68"/>
      <c r="V389" s="68"/>
      <c r="W389" s="65"/>
      <c r="X389" s="65"/>
      <c r="Y389" s="65"/>
      <c r="Z389" s="121"/>
      <c r="AA389" s="121"/>
      <c r="AB389" s="122"/>
      <c r="AC389" s="122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  <c r="AO389" s="121"/>
      <c r="AP389" s="121"/>
      <c r="AQ389" s="121"/>
      <c r="AR389" s="121"/>
      <c r="AS389" s="121"/>
      <c r="AT389" s="65"/>
      <c r="AU389" s="65"/>
      <c r="AV389" s="65"/>
      <c r="AW389" s="65"/>
      <c r="AX389" s="65"/>
      <c r="AY389" s="65"/>
      <c r="AZ389" s="65"/>
      <c r="BA389" s="65"/>
      <c r="BB389" s="65"/>
      <c r="BC389" s="65"/>
      <c r="BD389" s="65"/>
      <c r="BE389" s="65"/>
      <c r="BF389" s="65"/>
      <c r="BG389" s="65"/>
      <c r="BH389" s="65"/>
    </row>
    <row r="390" customFormat="false" ht="15.75" hidden="false" customHeight="false" outlineLevel="0" collapsed="false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7"/>
      <c r="L390" s="65"/>
      <c r="M390" s="65"/>
      <c r="N390" s="65"/>
      <c r="O390" s="68"/>
      <c r="P390" s="68"/>
      <c r="Q390" s="65"/>
      <c r="R390" s="65"/>
      <c r="S390" s="65"/>
      <c r="T390" s="68"/>
      <c r="U390" s="68"/>
      <c r="V390" s="68"/>
      <c r="W390" s="65"/>
      <c r="X390" s="65"/>
      <c r="Y390" s="65"/>
      <c r="Z390" s="121"/>
      <c r="AA390" s="121"/>
      <c r="AB390" s="122"/>
      <c r="AC390" s="122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  <c r="AO390" s="121"/>
      <c r="AP390" s="121"/>
      <c r="AQ390" s="121"/>
      <c r="AR390" s="121"/>
      <c r="AS390" s="121"/>
      <c r="AT390" s="65"/>
      <c r="AU390" s="65"/>
      <c r="AV390" s="65"/>
      <c r="AW390" s="65"/>
      <c r="AX390" s="65"/>
      <c r="AY390" s="65"/>
      <c r="AZ390" s="65"/>
      <c r="BA390" s="65"/>
      <c r="BB390" s="65"/>
      <c r="BC390" s="65"/>
      <c r="BD390" s="65"/>
      <c r="BE390" s="65"/>
      <c r="BF390" s="65"/>
      <c r="BG390" s="65"/>
      <c r="BH390" s="65"/>
    </row>
    <row r="391" customFormat="false" ht="15.75" hidden="false" customHeight="false" outlineLevel="0" collapsed="false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7"/>
      <c r="L391" s="65"/>
      <c r="M391" s="65"/>
      <c r="N391" s="65"/>
      <c r="O391" s="68"/>
      <c r="P391" s="68"/>
      <c r="Q391" s="65"/>
      <c r="R391" s="65"/>
      <c r="S391" s="65"/>
      <c r="T391" s="68"/>
      <c r="U391" s="68"/>
      <c r="V391" s="68"/>
      <c r="W391" s="65"/>
      <c r="X391" s="65"/>
      <c r="Y391" s="65"/>
      <c r="Z391" s="121"/>
      <c r="AA391" s="121"/>
      <c r="AB391" s="122"/>
      <c r="AC391" s="122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  <c r="AO391" s="121"/>
      <c r="AP391" s="121"/>
      <c r="AQ391" s="121"/>
      <c r="AR391" s="121"/>
      <c r="AS391" s="121"/>
      <c r="AT391" s="65"/>
      <c r="AU391" s="65"/>
      <c r="AV391" s="65"/>
      <c r="AW391" s="65"/>
      <c r="AX391" s="65"/>
      <c r="AY391" s="65"/>
      <c r="AZ391" s="65"/>
      <c r="BA391" s="65"/>
      <c r="BB391" s="65"/>
      <c r="BC391" s="65"/>
      <c r="BD391" s="65"/>
      <c r="BE391" s="65"/>
      <c r="BF391" s="65"/>
      <c r="BG391" s="65"/>
      <c r="BH391" s="65"/>
    </row>
    <row r="392" customFormat="false" ht="15.75" hidden="false" customHeight="false" outlineLevel="0" collapsed="false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7"/>
      <c r="L392" s="65"/>
      <c r="M392" s="65"/>
      <c r="N392" s="65"/>
      <c r="O392" s="68"/>
      <c r="P392" s="68"/>
      <c r="Q392" s="65"/>
      <c r="R392" s="65"/>
      <c r="S392" s="65"/>
      <c r="T392" s="68"/>
      <c r="U392" s="68"/>
      <c r="V392" s="68"/>
      <c r="W392" s="65"/>
      <c r="X392" s="65"/>
      <c r="Y392" s="65"/>
      <c r="Z392" s="121"/>
      <c r="AA392" s="121"/>
      <c r="AB392" s="122"/>
      <c r="AC392" s="122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  <c r="AO392" s="121"/>
      <c r="AP392" s="121"/>
      <c r="AQ392" s="121"/>
      <c r="AR392" s="121"/>
      <c r="AS392" s="121"/>
      <c r="AT392" s="65"/>
      <c r="AU392" s="65"/>
      <c r="AV392" s="65"/>
      <c r="AW392" s="65"/>
      <c r="AX392" s="65"/>
      <c r="AY392" s="65"/>
      <c r="AZ392" s="65"/>
      <c r="BA392" s="65"/>
      <c r="BB392" s="65"/>
      <c r="BC392" s="65"/>
      <c r="BD392" s="65"/>
      <c r="BE392" s="65"/>
      <c r="BF392" s="65"/>
      <c r="BG392" s="65"/>
      <c r="BH392" s="65"/>
    </row>
    <row r="393" customFormat="false" ht="15.75" hidden="false" customHeight="false" outlineLevel="0" collapsed="false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7"/>
      <c r="L393" s="65"/>
      <c r="M393" s="65"/>
      <c r="N393" s="65"/>
      <c r="O393" s="68"/>
      <c r="P393" s="68"/>
      <c r="Q393" s="65"/>
      <c r="R393" s="65"/>
      <c r="S393" s="65"/>
      <c r="T393" s="68"/>
      <c r="U393" s="68"/>
      <c r="V393" s="68"/>
      <c r="W393" s="65"/>
      <c r="X393" s="65"/>
      <c r="Y393" s="65"/>
      <c r="Z393" s="121"/>
      <c r="AA393" s="121"/>
      <c r="AB393" s="122"/>
      <c r="AC393" s="122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  <c r="AQ393" s="121"/>
      <c r="AR393" s="121"/>
      <c r="AS393" s="121"/>
      <c r="AT393" s="65"/>
      <c r="AU393" s="65"/>
      <c r="AV393" s="65"/>
      <c r="AW393" s="65"/>
      <c r="AX393" s="65"/>
      <c r="AY393" s="65"/>
      <c r="AZ393" s="65"/>
      <c r="BA393" s="65"/>
      <c r="BB393" s="65"/>
      <c r="BC393" s="65"/>
      <c r="BD393" s="65"/>
      <c r="BE393" s="65"/>
      <c r="BF393" s="65"/>
      <c r="BG393" s="65"/>
      <c r="BH393" s="65"/>
    </row>
    <row r="394" customFormat="false" ht="15.75" hidden="false" customHeight="false" outlineLevel="0" collapsed="false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7"/>
      <c r="L394" s="65"/>
      <c r="M394" s="65"/>
      <c r="N394" s="65"/>
      <c r="O394" s="68"/>
      <c r="P394" s="68"/>
      <c r="Q394" s="65"/>
      <c r="R394" s="65"/>
      <c r="S394" s="65"/>
      <c r="T394" s="68"/>
      <c r="U394" s="68"/>
      <c r="V394" s="68"/>
      <c r="W394" s="65"/>
      <c r="X394" s="65"/>
      <c r="Y394" s="65"/>
      <c r="Z394" s="121"/>
      <c r="AA394" s="121"/>
      <c r="AB394" s="122"/>
      <c r="AC394" s="122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  <c r="AO394" s="121"/>
      <c r="AP394" s="121"/>
      <c r="AQ394" s="121"/>
      <c r="AR394" s="121"/>
      <c r="AS394" s="121"/>
      <c r="AT394" s="65"/>
      <c r="AU394" s="65"/>
      <c r="AV394" s="65"/>
      <c r="AW394" s="65"/>
      <c r="AX394" s="65"/>
      <c r="AY394" s="65"/>
      <c r="AZ394" s="65"/>
      <c r="BA394" s="65"/>
      <c r="BB394" s="65"/>
      <c r="BC394" s="65"/>
      <c r="BD394" s="65"/>
      <c r="BE394" s="65"/>
      <c r="BF394" s="65"/>
      <c r="BG394" s="65"/>
      <c r="BH394" s="65"/>
    </row>
    <row r="395" customFormat="false" ht="15.75" hidden="false" customHeight="false" outlineLevel="0" collapsed="false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7"/>
      <c r="L395" s="65"/>
      <c r="M395" s="65"/>
      <c r="N395" s="65"/>
      <c r="O395" s="68"/>
      <c r="P395" s="68"/>
      <c r="Q395" s="65"/>
      <c r="R395" s="65"/>
      <c r="S395" s="65"/>
      <c r="T395" s="68"/>
      <c r="U395" s="68"/>
      <c r="V395" s="68"/>
      <c r="W395" s="65"/>
      <c r="X395" s="65"/>
      <c r="Y395" s="65"/>
      <c r="Z395" s="121"/>
      <c r="AA395" s="121"/>
      <c r="AB395" s="122"/>
      <c r="AC395" s="122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  <c r="AO395" s="121"/>
      <c r="AP395" s="121"/>
      <c r="AQ395" s="121"/>
      <c r="AR395" s="121"/>
      <c r="AS395" s="121"/>
      <c r="AT395" s="65"/>
      <c r="AU395" s="65"/>
      <c r="AV395" s="65"/>
      <c r="AW395" s="65"/>
      <c r="AX395" s="65"/>
      <c r="AY395" s="65"/>
      <c r="AZ395" s="65"/>
      <c r="BA395" s="65"/>
      <c r="BB395" s="65"/>
      <c r="BC395" s="65"/>
      <c r="BD395" s="65"/>
      <c r="BE395" s="65"/>
      <c r="BF395" s="65"/>
      <c r="BG395" s="65"/>
      <c r="BH395" s="65"/>
    </row>
    <row r="396" customFormat="false" ht="15.75" hidden="false" customHeight="false" outlineLevel="0" collapsed="false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7"/>
      <c r="L396" s="65"/>
      <c r="M396" s="65"/>
      <c r="N396" s="65"/>
      <c r="O396" s="68"/>
      <c r="P396" s="68"/>
      <c r="Q396" s="65"/>
      <c r="R396" s="65"/>
      <c r="S396" s="65"/>
      <c r="T396" s="68"/>
      <c r="U396" s="68"/>
      <c r="V396" s="68"/>
      <c r="W396" s="65"/>
      <c r="X396" s="65"/>
      <c r="Y396" s="65"/>
      <c r="Z396" s="121"/>
      <c r="AA396" s="121"/>
      <c r="AB396" s="122"/>
      <c r="AC396" s="122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  <c r="AO396" s="121"/>
      <c r="AP396" s="121"/>
      <c r="AQ396" s="121"/>
      <c r="AR396" s="121"/>
      <c r="AS396" s="121"/>
      <c r="AT396" s="65"/>
      <c r="AU396" s="65"/>
      <c r="AV396" s="65"/>
      <c r="AW396" s="65"/>
      <c r="AX396" s="65"/>
      <c r="AY396" s="65"/>
      <c r="AZ396" s="65"/>
      <c r="BA396" s="65"/>
      <c r="BB396" s="65"/>
      <c r="BC396" s="65"/>
      <c r="BD396" s="65"/>
      <c r="BE396" s="65"/>
      <c r="BF396" s="65"/>
      <c r="BG396" s="65"/>
      <c r="BH396" s="65"/>
    </row>
    <row r="397" customFormat="false" ht="15.75" hidden="false" customHeight="false" outlineLevel="0" collapsed="false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7"/>
      <c r="L397" s="65"/>
      <c r="M397" s="65"/>
      <c r="N397" s="65"/>
      <c r="O397" s="68"/>
      <c r="P397" s="68"/>
      <c r="Q397" s="65"/>
      <c r="R397" s="65"/>
      <c r="S397" s="65"/>
      <c r="T397" s="68"/>
      <c r="U397" s="68"/>
      <c r="V397" s="68"/>
      <c r="W397" s="65"/>
      <c r="X397" s="65"/>
      <c r="Y397" s="65"/>
      <c r="Z397" s="121"/>
      <c r="AA397" s="121"/>
      <c r="AB397" s="122"/>
      <c r="AC397" s="122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  <c r="AO397" s="121"/>
      <c r="AP397" s="121"/>
      <c r="AQ397" s="121"/>
      <c r="AR397" s="121"/>
      <c r="AS397" s="121"/>
      <c r="AT397" s="65"/>
      <c r="AU397" s="65"/>
      <c r="AV397" s="65"/>
      <c r="AW397" s="65"/>
      <c r="AX397" s="65"/>
      <c r="AY397" s="65"/>
      <c r="AZ397" s="65"/>
      <c r="BA397" s="65"/>
      <c r="BB397" s="65"/>
      <c r="BC397" s="65"/>
      <c r="BD397" s="65"/>
      <c r="BE397" s="65"/>
      <c r="BF397" s="65"/>
      <c r="BG397" s="65"/>
      <c r="BH397" s="65"/>
    </row>
    <row r="398" customFormat="false" ht="15.75" hidden="false" customHeight="false" outlineLevel="0" collapsed="false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7"/>
      <c r="L398" s="65"/>
      <c r="M398" s="65"/>
      <c r="N398" s="65"/>
      <c r="O398" s="68"/>
      <c r="P398" s="68"/>
      <c r="Q398" s="65"/>
      <c r="R398" s="65"/>
      <c r="S398" s="65"/>
      <c r="T398" s="68"/>
      <c r="U398" s="68"/>
      <c r="V398" s="68"/>
      <c r="W398" s="65"/>
      <c r="X398" s="65"/>
      <c r="Y398" s="65"/>
      <c r="Z398" s="121"/>
      <c r="AA398" s="121"/>
      <c r="AB398" s="122"/>
      <c r="AC398" s="122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  <c r="AO398" s="121"/>
      <c r="AP398" s="121"/>
      <c r="AQ398" s="121"/>
      <c r="AR398" s="121"/>
      <c r="AS398" s="121"/>
      <c r="AT398" s="65"/>
      <c r="AU398" s="65"/>
      <c r="AV398" s="65"/>
      <c r="AW398" s="65"/>
      <c r="AX398" s="65"/>
      <c r="AY398" s="65"/>
      <c r="AZ398" s="65"/>
      <c r="BA398" s="65"/>
      <c r="BB398" s="65"/>
      <c r="BC398" s="65"/>
      <c r="BD398" s="65"/>
      <c r="BE398" s="65"/>
      <c r="BF398" s="65"/>
      <c r="BG398" s="65"/>
      <c r="BH398" s="65"/>
    </row>
    <row r="399" customFormat="false" ht="15.75" hidden="false" customHeight="false" outlineLevel="0" collapsed="false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7"/>
      <c r="L399" s="65"/>
      <c r="M399" s="65"/>
      <c r="N399" s="65"/>
      <c r="O399" s="68"/>
      <c r="P399" s="68"/>
      <c r="Q399" s="65"/>
      <c r="R399" s="65"/>
      <c r="S399" s="65"/>
      <c r="T399" s="68"/>
      <c r="U399" s="68"/>
      <c r="V399" s="68"/>
      <c r="W399" s="65"/>
      <c r="X399" s="65"/>
      <c r="Y399" s="65"/>
      <c r="Z399" s="121"/>
      <c r="AA399" s="121"/>
      <c r="AB399" s="122"/>
      <c r="AC399" s="122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  <c r="AO399" s="121"/>
      <c r="AP399" s="121"/>
      <c r="AQ399" s="121"/>
      <c r="AR399" s="121"/>
      <c r="AS399" s="121"/>
      <c r="AT399" s="65"/>
      <c r="AU399" s="65"/>
      <c r="AV399" s="65"/>
      <c r="AW399" s="65"/>
      <c r="AX399" s="65"/>
      <c r="AY399" s="65"/>
      <c r="AZ399" s="65"/>
      <c r="BA399" s="65"/>
      <c r="BB399" s="65"/>
      <c r="BC399" s="65"/>
      <c r="BD399" s="65"/>
      <c r="BE399" s="65"/>
      <c r="BF399" s="65"/>
      <c r="BG399" s="65"/>
      <c r="BH399" s="65"/>
    </row>
    <row r="400" customFormat="false" ht="15.75" hidden="false" customHeight="false" outlineLevel="0" collapsed="false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7"/>
      <c r="L400" s="65"/>
      <c r="M400" s="65"/>
      <c r="N400" s="65"/>
      <c r="O400" s="68"/>
      <c r="P400" s="68"/>
      <c r="Q400" s="65"/>
      <c r="R400" s="65"/>
      <c r="S400" s="65"/>
      <c r="T400" s="68"/>
      <c r="U400" s="68"/>
      <c r="V400" s="68"/>
      <c r="W400" s="65"/>
      <c r="X400" s="65"/>
      <c r="Y400" s="65"/>
      <c r="Z400" s="121"/>
      <c r="AA400" s="121"/>
      <c r="AB400" s="122"/>
      <c r="AC400" s="122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  <c r="AO400" s="121"/>
      <c r="AP400" s="121"/>
      <c r="AQ400" s="121"/>
      <c r="AR400" s="121"/>
      <c r="AS400" s="121"/>
      <c r="AT400" s="65"/>
      <c r="AU400" s="65"/>
      <c r="AV400" s="65"/>
      <c r="AW400" s="65"/>
      <c r="AX400" s="65"/>
      <c r="AY400" s="65"/>
      <c r="AZ400" s="65"/>
      <c r="BA400" s="65"/>
      <c r="BB400" s="65"/>
      <c r="BC400" s="65"/>
      <c r="BD400" s="65"/>
      <c r="BE400" s="65"/>
      <c r="BF400" s="65"/>
      <c r="BG400" s="65"/>
      <c r="BH400" s="65"/>
    </row>
    <row r="401" customFormat="false" ht="15.75" hidden="false" customHeight="false" outlineLevel="0" collapsed="false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7"/>
      <c r="L401" s="65"/>
      <c r="M401" s="65"/>
      <c r="N401" s="65"/>
      <c r="O401" s="68"/>
      <c r="P401" s="68"/>
      <c r="Q401" s="65"/>
      <c r="R401" s="65"/>
      <c r="S401" s="65"/>
      <c r="T401" s="68"/>
      <c r="U401" s="68"/>
      <c r="V401" s="68"/>
      <c r="W401" s="65"/>
      <c r="X401" s="65"/>
      <c r="Y401" s="65"/>
      <c r="Z401" s="121"/>
      <c r="AA401" s="121"/>
      <c r="AB401" s="122"/>
      <c r="AC401" s="122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  <c r="AO401" s="121"/>
      <c r="AP401" s="121"/>
      <c r="AQ401" s="121"/>
      <c r="AR401" s="121"/>
      <c r="AS401" s="121"/>
      <c r="AT401" s="65"/>
      <c r="AU401" s="65"/>
      <c r="AV401" s="65"/>
      <c r="AW401" s="65"/>
      <c r="AX401" s="65"/>
      <c r="AY401" s="65"/>
      <c r="AZ401" s="65"/>
      <c r="BA401" s="65"/>
      <c r="BB401" s="65"/>
      <c r="BC401" s="65"/>
      <c r="BD401" s="65"/>
      <c r="BE401" s="65"/>
      <c r="BF401" s="65"/>
      <c r="BG401" s="65"/>
      <c r="BH401" s="65"/>
    </row>
    <row r="402" customFormat="false" ht="15.75" hidden="false" customHeight="false" outlineLevel="0" collapsed="false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7"/>
      <c r="L402" s="65"/>
      <c r="M402" s="65"/>
      <c r="N402" s="65"/>
      <c r="O402" s="68"/>
      <c r="P402" s="68"/>
      <c r="Q402" s="65"/>
      <c r="R402" s="65"/>
      <c r="S402" s="65"/>
      <c r="T402" s="68"/>
      <c r="U402" s="68"/>
      <c r="V402" s="68"/>
      <c r="W402" s="65"/>
      <c r="X402" s="65"/>
      <c r="Y402" s="65"/>
      <c r="Z402" s="121"/>
      <c r="AA402" s="121"/>
      <c r="AB402" s="122"/>
      <c r="AC402" s="122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  <c r="AO402" s="121"/>
      <c r="AP402" s="121"/>
      <c r="AQ402" s="121"/>
      <c r="AR402" s="121"/>
      <c r="AS402" s="121"/>
      <c r="AT402" s="65"/>
      <c r="AU402" s="65"/>
      <c r="AV402" s="65"/>
      <c r="AW402" s="65"/>
      <c r="AX402" s="65"/>
      <c r="AY402" s="65"/>
      <c r="AZ402" s="65"/>
      <c r="BA402" s="65"/>
      <c r="BB402" s="65"/>
      <c r="BC402" s="65"/>
      <c r="BD402" s="65"/>
      <c r="BE402" s="65"/>
      <c r="BF402" s="65"/>
      <c r="BG402" s="65"/>
      <c r="BH402" s="65"/>
    </row>
    <row r="403" customFormat="false" ht="15.75" hidden="false" customHeight="false" outlineLevel="0" collapsed="false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7"/>
      <c r="L403" s="65"/>
      <c r="M403" s="65"/>
      <c r="N403" s="65"/>
      <c r="O403" s="68"/>
      <c r="P403" s="68"/>
      <c r="Q403" s="65"/>
      <c r="R403" s="65"/>
      <c r="S403" s="65"/>
      <c r="T403" s="68"/>
      <c r="U403" s="68"/>
      <c r="V403" s="68"/>
      <c r="W403" s="65"/>
      <c r="X403" s="65"/>
      <c r="Y403" s="65"/>
      <c r="Z403" s="121"/>
      <c r="AA403" s="121"/>
      <c r="AB403" s="122"/>
      <c r="AC403" s="122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  <c r="AO403" s="121"/>
      <c r="AP403" s="121"/>
      <c r="AQ403" s="121"/>
      <c r="AR403" s="121"/>
      <c r="AS403" s="121"/>
      <c r="AT403" s="65"/>
      <c r="AU403" s="65"/>
      <c r="AV403" s="65"/>
      <c r="AW403" s="65"/>
      <c r="AX403" s="65"/>
      <c r="AY403" s="65"/>
      <c r="AZ403" s="65"/>
      <c r="BA403" s="65"/>
      <c r="BB403" s="65"/>
      <c r="BC403" s="65"/>
      <c r="BD403" s="65"/>
      <c r="BE403" s="65"/>
      <c r="BF403" s="65"/>
      <c r="BG403" s="65"/>
      <c r="BH403" s="65"/>
    </row>
    <row r="404" customFormat="false" ht="15.75" hidden="false" customHeight="false" outlineLevel="0" collapsed="false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7"/>
      <c r="L404" s="65"/>
      <c r="M404" s="65"/>
      <c r="N404" s="65"/>
      <c r="O404" s="68"/>
      <c r="P404" s="68"/>
      <c r="Q404" s="65"/>
      <c r="R404" s="65"/>
      <c r="S404" s="65"/>
      <c r="T404" s="68"/>
      <c r="U404" s="68"/>
      <c r="V404" s="68"/>
      <c r="W404" s="65"/>
      <c r="X404" s="65"/>
      <c r="Y404" s="65"/>
      <c r="Z404" s="121"/>
      <c r="AA404" s="121"/>
      <c r="AB404" s="122"/>
      <c r="AC404" s="122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  <c r="AO404" s="121"/>
      <c r="AP404" s="121"/>
      <c r="AQ404" s="121"/>
      <c r="AR404" s="121"/>
      <c r="AS404" s="121"/>
      <c r="AT404" s="65"/>
      <c r="AU404" s="65"/>
      <c r="AV404" s="65"/>
      <c r="AW404" s="65"/>
      <c r="AX404" s="65"/>
      <c r="AY404" s="65"/>
      <c r="AZ404" s="65"/>
      <c r="BA404" s="65"/>
      <c r="BB404" s="65"/>
      <c r="BC404" s="65"/>
      <c r="BD404" s="65"/>
      <c r="BE404" s="65"/>
      <c r="BF404" s="65"/>
      <c r="BG404" s="65"/>
      <c r="BH404" s="65"/>
    </row>
    <row r="405" customFormat="false" ht="15.75" hidden="false" customHeight="false" outlineLevel="0" collapsed="false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7"/>
      <c r="L405" s="65"/>
      <c r="M405" s="65"/>
      <c r="N405" s="65"/>
      <c r="O405" s="68"/>
      <c r="P405" s="68"/>
      <c r="Q405" s="65"/>
      <c r="R405" s="65"/>
      <c r="S405" s="65"/>
      <c r="T405" s="68"/>
      <c r="U405" s="68"/>
      <c r="V405" s="68"/>
      <c r="W405" s="65"/>
      <c r="X405" s="65"/>
      <c r="Y405" s="65"/>
      <c r="Z405" s="121"/>
      <c r="AA405" s="121"/>
      <c r="AB405" s="122"/>
      <c r="AC405" s="122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  <c r="AO405" s="121"/>
      <c r="AP405" s="121"/>
      <c r="AQ405" s="121"/>
      <c r="AR405" s="121"/>
      <c r="AS405" s="121"/>
      <c r="AT405" s="65"/>
      <c r="AU405" s="65"/>
      <c r="AV405" s="65"/>
      <c r="AW405" s="65"/>
      <c r="AX405" s="65"/>
      <c r="AY405" s="65"/>
      <c r="AZ405" s="65"/>
      <c r="BA405" s="65"/>
      <c r="BB405" s="65"/>
      <c r="BC405" s="65"/>
      <c r="BD405" s="65"/>
      <c r="BE405" s="65"/>
      <c r="BF405" s="65"/>
      <c r="BG405" s="65"/>
      <c r="BH405" s="65"/>
    </row>
    <row r="406" customFormat="false" ht="15.75" hidden="false" customHeight="false" outlineLevel="0" collapsed="false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7"/>
      <c r="L406" s="65"/>
      <c r="M406" s="65"/>
      <c r="N406" s="65"/>
      <c r="O406" s="68"/>
      <c r="P406" s="68"/>
      <c r="Q406" s="65"/>
      <c r="R406" s="65"/>
      <c r="S406" s="65"/>
      <c r="T406" s="68"/>
      <c r="U406" s="68"/>
      <c r="V406" s="68"/>
      <c r="W406" s="65"/>
      <c r="X406" s="65"/>
      <c r="Y406" s="65"/>
      <c r="Z406" s="121"/>
      <c r="AA406" s="121"/>
      <c r="AB406" s="122"/>
      <c r="AC406" s="122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  <c r="AO406" s="121"/>
      <c r="AP406" s="121"/>
      <c r="AQ406" s="121"/>
      <c r="AR406" s="121"/>
      <c r="AS406" s="121"/>
      <c r="AT406" s="65"/>
      <c r="AU406" s="65"/>
      <c r="AV406" s="65"/>
      <c r="AW406" s="65"/>
      <c r="AX406" s="65"/>
      <c r="AY406" s="65"/>
      <c r="AZ406" s="65"/>
      <c r="BA406" s="65"/>
      <c r="BB406" s="65"/>
      <c r="BC406" s="65"/>
      <c r="BD406" s="65"/>
      <c r="BE406" s="65"/>
      <c r="BF406" s="65"/>
      <c r="BG406" s="65"/>
      <c r="BH406" s="65"/>
    </row>
    <row r="407" customFormat="false" ht="15.75" hidden="false" customHeight="false" outlineLevel="0" collapsed="false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7"/>
      <c r="L407" s="65"/>
      <c r="M407" s="65"/>
      <c r="N407" s="65"/>
      <c r="O407" s="68"/>
      <c r="P407" s="68"/>
      <c r="Q407" s="65"/>
      <c r="R407" s="65"/>
      <c r="S407" s="65"/>
      <c r="T407" s="68"/>
      <c r="U407" s="68"/>
      <c r="V407" s="68"/>
      <c r="W407" s="65"/>
      <c r="X407" s="65"/>
      <c r="Y407" s="65"/>
      <c r="Z407" s="121"/>
      <c r="AA407" s="121"/>
      <c r="AB407" s="122"/>
      <c r="AC407" s="122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  <c r="AO407" s="121"/>
      <c r="AP407" s="121"/>
      <c r="AQ407" s="121"/>
      <c r="AR407" s="121"/>
      <c r="AS407" s="121"/>
      <c r="AT407" s="65"/>
      <c r="AU407" s="65"/>
      <c r="AV407" s="65"/>
      <c r="AW407" s="65"/>
      <c r="AX407" s="65"/>
      <c r="AY407" s="65"/>
      <c r="AZ407" s="65"/>
      <c r="BA407" s="65"/>
      <c r="BB407" s="65"/>
      <c r="BC407" s="65"/>
      <c r="BD407" s="65"/>
      <c r="BE407" s="65"/>
      <c r="BF407" s="65"/>
      <c r="BG407" s="65"/>
      <c r="BH407" s="65"/>
    </row>
    <row r="408" customFormat="false" ht="15.75" hidden="false" customHeight="false" outlineLevel="0" collapsed="false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7"/>
      <c r="L408" s="65"/>
      <c r="M408" s="65"/>
      <c r="N408" s="65"/>
      <c r="O408" s="68"/>
      <c r="P408" s="68"/>
      <c r="Q408" s="65"/>
      <c r="R408" s="65"/>
      <c r="S408" s="65"/>
      <c r="T408" s="68"/>
      <c r="U408" s="68"/>
      <c r="V408" s="68"/>
      <c r="W408" s="65"/>
      <c r="X408" s="65"/>
      <c r="Y408" s="65"/>
      <c r="Z408" s="121"/>
      <c r="AA408" s="121"/>
      <c r="AB408" s="122"/>
      <c r="AC408" s="122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  <c r="AO408" s="121"/>
      <c r="AP408" s="121"/>
      <c r="AQ408" s="121"/>
      <c r="AR408" s="121"/>
      <c r="AS408" s="121"/>
      <c r="AT408" s="65"/>
      <c r="AU408" s="65"/>
      <c r="AV408" s="65"/>
      <c r="AW408" s="65"/>
      <c r="AX408" s="65"/>
      <c r="AY408" s="65"/>
      <c r="AZ408" s="65"/>
      <c r="BA408" s="65"/>
      <c r="BB408" s="65"/>
      <c r="BC408" s="65"/>
      <c r="BD408" s="65"/>
      <c r="BE408" s="65"/>
      <c r="BF408" s="65"/>
      <c r="BG408" s="65"/>
      <c r="BH408" s="65"/>
    </row>
    <row r="409" customFormat="false" ht="15.75" hidden="false" customHeight="false" outlineLevel="0" collapsed="false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7"/>
      <c r="L409" s="65"/>
      <c r="M409" s="65"/>
      <c r="N409" s="65"/>
      <c r="O409" s="68"/>
      <c r="P409" s="68"/>
      <c r="Q409" s="65"/>
      <c r="R409" s="65"/>
      <c r="S409" s="65"/>
      <c r="T409" s="68"/>
      <c r="U409" s="68"/>
      <c r="V409" s="68"/>
      <c r="W409" s="65"/>
      <c r="X409" s="65"/>
      <c r="Y409" s="65"/>
      <c r="Z409" s="121"/>
      <c r="AA409" s="121"/>
      <c r="AB409" s="122"/>
      <c r="AC409" s="122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  <c r="AO409" s="121"/>
      <c r="AP409" s="121"/>
      <c r="AQ409" s="121"/>
      <c r="AR409" s="121"/>
      <c r="AS409" s="121"/>
      <c r="AT409" s="65"/>
      <c r="AU409" s="65"/>
      <c r="AV409" s="65"/>
      <c r="AW409" s="65"/>
      <c r="AX409" s="65"/>
      <c r="AY409" s="65"/>
      <c r="AZ409" s="65"/>
      <c r="BA409" s="65"/>
      <c r="BB409" s="65"/>
      <c r="BC409" s="65"/>
      <c r="BD409" s="65"/>
      <c r="BE409" s="65"/>
      <c r="BF409" s="65"/>
      <c r="BG409" s="65"/>
      <c r="BH409" s="65"/>
    </row>
    <row r="410" customFormat="false" ht="15.75" hidden="false" customHeight="false" outlineLevel="0" collapsed="false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7"/>
      <c r="L410" s="65"/>
      <c r="M410" s="65"/>
      <c r="N410" s="65"/>
      <c r="O410" s="68"/>
      <c r="P410" s="68"/>
      <c r="Q410" s="65"/>
      <c r="R410" s="65"/>
      <c r="S410" s="65"/>
      <c r="T410" s="68"/>
      <c r="U410" s="68"/>
      <c r="V410" s="68"/>
      <c r="W410" s="65"/>
      <c r="X410" s="65"/>
      <c r="Y410" s="65"/>
      <c r="Z410" s="121"/>
      <c r="AA410" s="121"/>
      <c r="AB410" s="122"/>
      <c r="AC410" s="122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  <c r="AO410" s="121"/>
      <c r="AP410" s="121"/>
      <c r="AQ410" s="121"/>
      <c r="AR410" s="121"/>
      <c r="AS410" s="121"/>
      <c r="AT410" s="65"/>
      <c r="AU410" s="65"/>
      <c r="AV410" s="65"/>
      <c r="AW410" s="65"/>
      <c r="AX410" s="65"/>
      <c r="AY410" s="65"/>
      <c r="AZ410" s="65"/>
      <c r="BA410" s="65"/>
      <c r="BB410" s="65"/>
      <c r="BC410" s="65"/>
      <c r="BD410" s="65"/>
      <c r="BE410" s="65"/>
      <c r="BF410" s="65"/>
      <c r="BG410" s="65"/>
      <c r="BH410" s="65"/>
    </row>
    <row r="411" customFormat="false" ht="15.75" hidden="false" customHeight="false" outlineLevel="0" collapsed="false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7"/>
      <c r="L411" s="65"/>
      <c r="M411" s="65"/>
      <c r="N411" s="65"/>
      <c r="O411" s="68"/>
      <c r="P411" s="68"/>
      <c r="Q411" s="65"/>
      <c r="R411" s="65"/>
      <c r="S411" s="65"/>
      <c r="T411" s="68"/>
      <c r="U411" s="68"/>
      <c r="V411" s="68"/>
      <c r="W411" s="65"/>
      <c r="X411" s="65"/>
      <c r="Y411" s="65"/>
      <c r="Z411" s="121"/>
      <c r="AA411" s="121"/>
      <c r="AB411" s="122"/>
      <c r="AC411" s="122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  <c r="AO411" s="121"/>
      <c r="AP411" s="121"/>
      <c r="AQ411" s="121"/>
      <c r="AR411" s="121"/>
      <c r="AS411" s="121"/>
      <c r="AT411" s="65"/>
      <c r="AU411" s="65"/>
      <c r="AV411" s="65"/>
      <c r="AW411" s="65"/>
      <c r="AX411" s="65"/>
      <c r="AY411" s="65"/>
      <c r="AZ411" s="65"/>
      <c r="BA411" s="65"/>
      <c r="BB411" s="65"/>
      <c r="BC411" s="65"/>
      <c r="BD411" s="65"/>
      <c r="BE411" s="65"/>
      <c r="BF411" s="65"/>
      <c r="BG411" s="65"/>
      <c r="BH411" s="65"/>
    </row>
    <row r="412" customFormat="false" ht="15.75" hidden="false" customHeight="false" outlineLevel="0" collapsed="false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7"/>
      <c r="L412" s="65"/>
      <c r="M412" s="65"/>
      <c r="N412" s="65"/>
      <c r="O412" s="68"/>
      <c r="P412" s="68"/>
      <c r="Q412" s="65"/>
      <c r="R412" s="65"/>
      <c r="S412" s="65"/>
      <c r="T412" s="68"/>
      <c r="U412" s="68"/>
      <c r="V412" s="68"/>
      <c r="W412" s="65"/>
      <c r="X412" s="65"/>
      <c r="Y412" s="65"/>
      <c r="Z412" s="121"/>
      <c r="AA412" s="121"/>
      <c r="AB412" s="122"/>
      <c r="AC412" s="122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  <c r="AO412" s="121"/>
      <c r="AP412" s="121"/>
      <c r="AQ412" s="121"/>
      <c r="AR412" s="121"/>
      <c r="AS412" s="121"/>
      <c r="AT412" s="65"/>
      <c r="AU412" s="65"/>
      <c r="AV412" s="65"/>
      <c r="AW412" s="65"/>
      <c r="AX412" s="65"/>
      <c r="AY412" s="65"/>
      <c r="AZ412" s="65"/>
      <c r="BA412" s="65"/>
      <c r="BB412" s="65"/>
      <c r="BC412" s="65"/>
      <c r="BD412" s="65"/>
      <c r="BE412" s="65"/>
      <c r="BF412" s="65"/>
      <c r="BG412" s="65"/>
      <c r="BH412" s="65"/>
    </row>
    <row r="413" customFormat="false" ht="15.75" hidden="false" customHeight="false" outlineLevel="0" collapsed="false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7"/>
      <c r="L413" s="65"/>
      <c r="M413" s="65"/>
      <c r="N413" s="65"/>
      <c r="O413" s="68"/>
      <c r="P413" s="68"/>
      <c r="Q413" s="65"/>
      <c r="R413" s="65"/>
      <c r="S413" s="65"/>
      <c r="T413" s="68"/>
      <c r="U413" s="68"/>
      <c r="V413" s="68"/>
      <c r="W413" s="65"/>
      <c r="X413" s="65"/>
      <c r="Y413" s="65"/>
      <c r="Z413" s="121"/>
      <c r="AA413" s="121"/>
      <c r="AB413" s="122"/>
      <c r="AC413" s="122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  <c r="AO413" s="121"/>
      <c r="AP413" s="121"/>
      <c r="AQ413" s="121"/>
      <c r="AR413" s="121"/>
      <c r="AS413" s="121"/>
      <c r="AT413" s="65"/>
      <c r="AU413" s="65"/>
      <c r="AV413" s="65"/>
      <c r="AW413" s="65"/>
      <c r="AX413" s="65"/>
      <c r="AY413" s="65"/>
      <c r="AZ413" s="65"/>
      <c r="BA413" s="65"/>
      <c r="BB413" s="65"/>
      <c r="BC413" s="65"/>
      <c r="BD413" s="65"/>
      <c r="BE413" s="65"/>
      <c r="BF413" s="65"/>
      <c r="BG413" s="65"/>
      <c r="BH413" s="65"/>
    </row>
    <row r="414" customFormat="false" ht="15.75" hidden="false" customHeight="false" outlineLevel="0" collapsed="false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7"/>
      <c r="L414" s="65"/>
      <c r="M414" s="65"/>
      <c r="N414" s="65"/>
      <c r="O414" s="68"/>
      <c r="P414" s="68"/>
      <c r="Q414" s="65"/>
      <c r="R414" s="65"/>
      <c r="S414" s="65"/>
      <c r="T414" s="68"/>
      <c r="U414" s="68"/>
      <c r="V414" s="68"/>
      <c r="W414" s="65"/>
      <c r="X414" s="65"/>
      <c r="Y414" s="65"/>
      <c r="Z414" s="121"/>
      <c r="AA414" s="121"/>
      <c r="AB414" s="122"/>
      <c r="AC414" s="122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  <c r="AO414" s="121"/>
      <c r="AP414" s="121"/>
      <c r="AQ414" s="121"/>
      <c r="AR414" s="121"/>
      <c r="AS414" s="121"/>
      <c r="AT414" s="65"/>
      <c r="AU414" s="65"/>
      <c r="AV414" s="65"/>
      <c r="AW414" s="65"/>
      <c r="AX414" s="65"/>
      <c r="AY414" s="65"/>
      <c r="AZ414" s="65"/>
      <c r="BA414" s="65"/>
      <c r="BB414" s="65"/>
      <c r="BC414" s="65"/>
      <c r="BD414" s="65"/>
      <c r="BE414" s="65"/>
      <c r="BF414" s="65"/>
      <c r="BG414" s="65"/>
      <c r="BH414" s="65"/>
    </row>
    <row r="415" customFormat="false" ht="15.75" hidden="false" customHeight="false" outlineLevel="0" collapsed="false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7"/>
      <c r="L415" s="65"/>
      <c r="M415" s="65"/>
      <c r="N415" s="65"/>
      <c r="O415" s="68"/>
      <c r="P415" s="68"/>
      <c r="Q415" s="65"/>
      <c r="R415" s="65"/>
      <c r="S415" s="65"/>
      <c r="T415" s="68"/>
      <c r="U415" s="68"/>
      <c r="V415" s="68"/>
      <c r="W415" s="65"/>
      <c r="X415" s="65"/>
      <c r="Y415" s="65"/>
      <c r="Z415" s="121"/>
      <c r="AA415" s="121"/>
      <c r="AB415" s="122"/>
      <c r="AC415" s="122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  <c r="AO415" s="121"/>
      <c r="AP415" s="121"/>
      <c r="AQ415" s="121"/>
      <c r="AR415" s="121"/>
      <c r="AS415" s="121"/>
      <c r="AT415" s="65"/>
      <c r="AU415" s="65"/>
      <c r="AV415" s="65"/>
      <c r="AW415" s="65"/>
      <c r="AX415" s="65"/>
      <c r="AY415" s="65"/>
      <c r="AZ415" s="65"/>
      <c r="BA415" s="65"/>
      <c r="BB415" s="65"/>
      <c r="BC415" s="65"/>
      <c r="BD415" s="65"/>
      <c r="BE415" s="65"/>
      <c r="BF415" s="65"/>
      <c r="BG415" s="65"/>
      <c r="BH415" s="65"/>
    </row>
    <row r="416" customFormat="false" ht="15.75" hidden="false" customHeight="false" outlineLevel="0" collapsed="false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7"/>
      <c r="L416" s="65"/>
      <c r="M416" s="65"/>
      <c r="N416" s="65"/>
      <c r="O416" s="68"/>
      <c r="P416" s="68"/>
      <c r="Q416" s="65"/>
      <c r="R416" s="65"/>
      <c r="S416" s="65"/>
      <c r="T416" s="68"/>
      <c r="U416" s="68"/>
      <c r="V416" s="68"/>
      <c r="W416" s="65"/>
      <c r="X416" s="65"/>
      <c r="Y416" s="65"/>
      <c r="Z416" s="121"/>
      <c r="AA416" s="121"/>
      <c r="AB416" s="122"/>
      <c r="AC416" s="122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  <c r="AO416" s="121"/>
      <c r="AP416" s="121"/>
      <c r="AQ416" s="121"/>
      <c r="AR416" s="121"/>
      <c r="AS416" s="121"/>
      <c r="AT416" s="65"/>
      <c r="AU416" s="65"/>
      <c r="AV416" s="65"/>
      <c r="AW416" s="65"/>
      <c r="AX416" s="65"/>
      <c r="AY416" s="65"/>
      <c r="AZ416" s="65"/>
      <c r="BA416" s="65"/>
      <c r="BB416" s="65"/>
      <c r="BC416" s="65"/>
      <c r="BD416" s="65"/>
      <c r="BE416" s="65"/>
      <c r="BF416" s="65"/>
      <c r="BG416" s="65"/>
      <c r="BH416" s="65"/>
    </row>
    <row r="417" customFormat="false" ht="15.75" hidden="false" customHeight="false" outlineLevel="0" collapsed="false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7"/>
      <c r="L417" s="65"/>
      <c r="M417" s="65"/>
      <c r="N417" s="65"/>
      <c r="O417" s="68"/>
      <c r="P417" s="68"/>
      <c r="Q417" s="65"/>
      <c r="R417" s="65"/>
      <c r="S417" s="65"/>
      <c r="T417" s="68"/>
      <c r="U417" s="68"/>
      <c r="V417" s="68"/>
      <c r="W417" s="65"/>
      <c r="X417" s="65"/>
      <c r="Y417" s="65"/>
      <c r="Z417" s="121"/>
      <c r="AA417" s="121"/>
      <c r="AB417" s="122"/>
      <c r="AC417" s="122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  <c r="AO417" s="121"/>
      <c r="AP417" s="121"/>
      <c r="AQ417" s="121"/>
      <c r="AR417" s="121"/>
      <c r="AS417" s="121"/>
      <c r="AT417" s="65"/>
      <c r="AU417" s="65"/>
      <c r="AV417" s="65"/>
      <c r="AW417" s="65"/>
      <c r="AX417" s="65"/>
      <c r="AY417" s="65"/>
      <c r="AZ417" s="65"/>
      <c r="BA417" s="65"/>
      <c r="BB417" s="65"/>
      <c r="BC417" s="65"/>
      <c r="BD417" s="65"/>
      <c r="BE417" s="65"/>
      <c r="BF417" s="65"/>
      <c r="BG417" s="65"/>
      <c r="BH417" s="65"/>
    </row>
    <row r="418" customFormat="false" ht="15.75" hidden="false" customHeight="false" outlineLevel="0" collapsed="false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7"/>
      <c r="L418" s="65"/>
      <c r="M418" s="65"/>
      <c r="N418" s="65"/>
      <c r="O418" s="68"/>
      <c r="P418" s="68"/>
      <c r="Q418" s="65"/>
      <c r="R418" s="65"/>
      <c r="S418" s="65"/>
      <c r="T418" s="68"/>
      <c r="U418" s="68"/>
      <c r="V418" s="68"/>
      <c r="W418" s="65"/>
      <c r="X418" s="65"/>
      <c r="Y418" s="65"/>
      <c r="Z418" s="121"/>
      <c r="AA418" s="121"/>
      <c r="AB418" s="122"/>
      <c r="AC418" s="122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  <c r="AO418" s="121"/>
      <c r="AP418" s="121"/>
      <c r="AQ418" s="121"/>
      <c r="AR418" s="121"/>
      <c r="AS418" s="121"/>
      <c r="AT418" s="65"/>
      <c r="AU418" s="65"/>
      <c r="AV418" s="65"/>
      <c r="AW418" s="65"/>
      <c r="AX418" s="65"/>
      <c r="AY418" s="65"/>
      <c r="AZ418" s="65"/>
      <c r="BA418" s="65"/>
      <c r="BB418" s="65"/>
      <c r="BC418" s="65"/>
      <c r="BD418" s="65"/>
      <c r="BE418" s="65"/>
      <c r="BF418" s="65"/>
      <c r="BG418" s="65"/>
      <c r="BH418" s="65"/>
    </row>
    <row r="419" customFormat="false" ht="15.75" hidden="false" customHeight="false" outlineLevel="0" collapsed="false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7"/>
      <c r="L419" s="65"/>
      <c r="M419" s="65"/>
      <c r="N419" s="65"/>
      <c r="O419" s="68"/>
      <c r="P419" s="68"/>
      <c r="Q419" s="65"/>
      <c r="R419" s="65"/>
      <c r="S419" s="65"/>
      <c r="T419" s="68"/>
      <c r="U419" s="68"/>
      <c r="V419" s="68"/>
      <c r="W419" s="65"/>
      <c r="X419" s="65"/>
      <c r="Y419" s="65"/>
      <c r="Z419" s="121"/>
      <c r="AA419" s="121"/>
      <c r="AB419" s="122"/>
      <c r="AC419" s="122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  <c r="AO419" s="121"/>
      <c r="AP419" s="121"/>
      <c r="AQ419" s="121"/>
      <c r="AR419" s="121"/>
      <c r="AS419" s="121"/>
      <c r="AT419" s="65"/>
      <c r="AU419" s="65"/>
      <c r="AV419" s="65"/>
      <c r="AW419" s="65"/>
      <c r="AX419" s="65"/>
      <c r="AY419" s="65"/>
      <c r="AZ419" s="65"/>
      <c r="BA419" s="65"/>
      <c r="BB419" s="65"/>
      <c r="BC419" s="65"/>
      <c r="BD419" s="65"/>
      <c r="BE419" s="65"/>
      <c r="BF419" s="65"/>
      <c r="BG419" s="65"/>
      <c r="BH419" s="65"/>
    </row>
    <row r="420" customFormat="false" ht="15.75" hidden="false" customHeight="false" outlineLevel="0" collapsed="false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7"/>
      <c r="L420" s="65"/>
      <c r="M420" s="65"/>
      <c r="N420" s="65"/>
      <c r="O420" s="68"/>
      <c r="P420" s="68"/>
      <c r="Q420" s="65"/>
      <c r="R420" s="65"/>
      <c r="S420" s="65"/>
      <c r="T420" s="68"/>
      <c r="U420" s="68"/>
      <c r="V420" s="68"/>
      <c r="W420" s="65"/>
      <c r="X420" s="65"/>
      <c r="Y420" s="65"/>
      <c r="Z420" s="121"/>
      <c r="AA420" s="121"/>
      <c r="AB420" s="122"/>
      <c r="AC420" s="122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  <c r="AO420" s="121"/>
      <c r="AP420" s="121"/>
      <c r="AQ420" s="121"/>
      <c r="AR420" s="121"/>
      <c r="AS420" s="121"/>
      <c r="AT420" s="65"/>
      <c r="AU420" s="65"/>
      <c r="AV420" s="65"/>
      <c r="AW420" s="65"/>
      <c r="AX420" s="65"/>
      <c r="AY420" s="65"/>
      <c r="AZ420" s="65"/>
      <c r="BA420" s="65"/>
      <c r="BB420" s="65"/>
      <c r="BC420" s="65"/>
      <c r="BD420" s="65"/>
      <c r="BE420" s="65"/>
      <c r="BF420" s="65"/>
      <c r="BG420" s="65"/>
      <c r="BH420" s="65"/>
    </row>
    <row r="421" customFormat="false" ht="15.75" hidden="false" customHeight="false" outlineLevel="0" collapsed="false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7"/>
      <c r="L421" s="65"/>
      <c r="M421" s="65"/>
      <c r="N421" s="65"/>
      <c r="O421" s="68"/>
      <c r="P421" s="68"/>
      <c r="Q421" s="65"/>
      <c r="R421" s="65"/>
      <c r="S421" s="65"/>
      <c r="T421" s="68"/>
      <c r="U421" s="68"/>
      <c r="V421" s="68"/>
      <c r="W421" s="65"/>
      <c r="X421" s="65"/>
      <c r="Y421" s="65"/>
      <c r="Z421" s="121"/>
      <c r="AA421" s="121"/>
      <c r="AB421" s="122"/>
      <c r="AC421" s="122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  <c r="AO421" s="121"/>
      <c r="AP421" s="121"/>
      <c r="AQ421" s="121"/>
      <c r="AR421" s="121"/>
      <c r="AS421" s="121"/>
      <c r="AT421" s="65"/>
      <c r="AU421" s="65"/>
      <c r="AV421" s="65"/>
      <c r="AW421" s="65"/>
      <c r="AX421" s="65"/>
      <c r="AY421" s="65"/>
      <c r="AZ421" s="65"/>
      <c r="BA421" s="65"/>
      <c r="BB421" s="65"/>
      <c r="BC421" s="65"/>
      <c r="BD421" s="65"/>
      <c r="BE421" s="65"/>
      <c r="BF421" s="65"/>
      <c r="BG421" s="65"/>
      <c r="BH421" s="65"/>
    </row>
    <row r="422" customFormat="false" ht="15.75" hidden="false" customHeight="false" outlineLevel="0" collapsed="false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7"/>
      <c r="L422" s="65"/>
      <c r="M422" s="65"/>
      <c r="N422" s="65"/>
      <c r="O422" s="68"/>
      <c r="P422" s="68"/>
      <c r="Q422" s="65"/>
      <c r="R422" s="65"/>
      <c r="S422" s="65"/>
      <c r="T422" s="68"/>
      <c r="U422" s="68"/>
      <c r="V422" s="68"/>
      <c r="W422" s="65"/>
      <c r="X422" s="65"/>
      <c r="Y422" s="65"/>
      <c r="Z422" s="121"/>
      <c r="AA422" s="121"/>
      <c r="AB422" s="122"/>
      <c r="AC422" s="122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  <c r="AO422" s="121"/>
      <c r="AP422" s="121"/>
      <c r="AQ422" s="121"/>
      <c r="AR422" s="121"/>
      <c r="AS422" s="121"/>
      <c r="AT422" s="65"/>
      <c r="AU422" s="65"/>
      <c r="AV422" s="65"/>
      <c r="AW422" s="65"/>
      <c r="AX422" s="65"/>
      <c r="AY422" s="65"/>
      <c r="AZ422" s="65"/>
      <c r="BA422" s="65"/>
      <c r="BB422" s="65"/>
      <c r="BC422" s="65"/>
      <c r="BD422" s="65"/>
      <c r="BE422" s="65"/>
      <c r="BF422" s="65"/>
      <c r="BG422" s="65"/>
      <c r="BH422" s="65"/>
    </row>
    <row r="423" customFormat="false" ht="15.75" hidden="false" customHeight="false" outlineLevel="0" collapsed="false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7"/>
      <c r="L423" s="65"/>
      <c r="M423" s="65"/>
      <c r="N423" s="65"/>
      <c r="O423" s="68"/>
      <c r="P423" s="68"/>
      <c r="Q423" s="65"/>
      <c r="R423" s="65"/>
      <c r="S423" s="65"/>
      <c r="T423" s="68"/>
      <c r="U423" s="68"/>
      <c r="V423" s="68"/>
      <c r="W423" s="65"/>
      <c r="X423" s="65"/>
      <c r="Y423" s="65"/>
      <c r="Z423" s="121"/>
      <c r="AA423" s="121"/>
      <c r="AB423" s="122"/>
      <c r="AC423" s="122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  <c r="AO423" s="121"/>
      <c r="AP423" s="121"/>
      <c r="AQ423" s="121"/>
      <c r="AR423" s="121"/>
      <c r="AS423" s="121"/>
      <c r="AT423" s="65"/>
      <c r="AU423" s="65"/>
      <c r="AV423" s="65"/>
      <c r="AW423" s="65"/>
      <c r="AX423" s="65"/>
      <c r="AY423" s="65"/>
      <c r="AZ423" s="65"/>
      <c r="BA423" s="65"/>
      <c r="BB423" s="65"/>
      <c r="BC423" s="65"/>
      <c r="BD423" s="65"/>
      <c r="BE423" s="65"/>
      <c r="BF423" s="65"/>
      <c r="BG423" s="65"/>
      <c r="BH423" s="65"/>
    </row>
    <row r="424" customFormat="false" ht="15.75" hidden="false" customHeight="false" outlineLevel="0" collapsed="false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7"/>
      <c r="L424" s="65"/>
      <c r="M424" s="65"/>
      <c r="N424" s="65"/>
      <c r="O424" s="68"/>
      <c r="P424" s="68"/>
      <c r="Q424" s="65"/>
      <c r="R424" s="65"/>
      <c r="S424" s="65"/>
      <c r="T424" s="68"/>
      <c r="U424" s="68"/>
      <c r="V424" s="68"/>
      <c r="W424" s="65"/>
      <c r="X424" s="65"/>
      <c r="Y424" s="65"/>
      <c r="Z424" s="121"/>
      <c r="AA424" s="121"/>
      <c r="AB424" s="122"/>
      <c r="AC424" s="122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  <c r="AO424" s="121"/>
      <c r="AP424" s="121"/>
      <c r="AQ424" s="121"/>
      <c r="AR424" s="121"/>
      <c r="AS424" s="121"/>
      <c r="AT424" s="65"/>
      <c r="AU424" s="65"/>
      <c r="AV424" s="65"/>
      <c r="AW424" s="65"/>
      <c r="AX424" s="65"/>
      <c r="AY424" s="65"/>
      <c r="AZ424" s="65"/>
      <c r="BA424" s="65"/>
      <c r="BB424" s="65"/>
      <c r="BC424" s="65"/>
      <c r="BD424" s="65"/>
      <c r="BE424" s="65"/>
      <c r="BF424" s="65"/>
      <c r="BG424" s="65"/>
      <c r="BH424" s="65"/>
    </row>
    <row r="425" customFormat="false" ht="15.75" hidden="false" customHeight="false" outlineLevel="0" collapsed="false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7"/>
      <c r="L425" s="65"/>
      <c r="M425" s="65"/>
      <c r="N425" s="65"/>
      <c r="O425" s="68"/>
      <c r="P425" s="68"/>
      <c r="Q425" s="65"/>
      <c r="R425" s="65"/>
      <c r="S425" s="65"/>
      <c r="T425" s="68"/>
      <c r="U425" s="68"/>
      <c r="V425" s="68"/>
      <c r="W425" s="65"/>
      <c r="X425" s="65"/>
      <c r="Y425" s="65"/>
      <c r="Z425" s="121"/>
      <c r="AA425" s="121"/>
      <c r="AB425" s="122"/>
      <c r="AC425" s="122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  <c r="AO425" s="121"/>
      <c r="AP425" s="121"/>
      <c r="AQ425" s="121"/>
      <c r="AR425" s="121"/>
      <c r="AS425" s="121"/>
      <c r="AT425" s="65"/>
      <c r="AU425" s="65"/>
      <c r="AV425" s="65"/>
      <c r="AW425" s="65"/>
      <c r="AX425" s="65"/>
      <c r="AY425" s="65"/>
      <c r="AZ425" s="65"/>
      <c r="BA425" s="65"/>
      <c r="BB425" s="65"/>
      <c r="BC425" s="65"/>
      <c r="BD425" s="65"/>
      <c r="BE425" s="65"/>
      <c r="BF425" s="65"/>
      <c r="BG425" s="65"/>
      <c r="BH425" s="65"/>
    </row>
    <row r="426" customFormat="false" ht="15.75" hidden="false" customHeight="false" outlineLevel="0" collapsed="false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7"/>
      <c r="L426" s="65"/>
      <c r="M426" s="65"/>
      <c r="N426" s="65"/>
      <c r="O426" s="68"/>
      <c r="P426" s="68"/>
      <c r="Q426" s="65"/>
      <c r="R426" s="65"/>
      <c r="S426" s="65"/>
      <c r="T426" s="68"/>
      <c r="U426" s="68"/>
      <c r="V426" s="68"/>
      <c r="W426" s="65"/>
      <c r="X426" s="65"/>
      <c r="Y426" s="65"/>
      <c r="Z426" s="121"/>
      <c r="AA426" s="121"/>
      <c r="AB426" s="122"/>
      <c r="AC426" s="122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  <c r="AO426" s="121"/>
      <c r="AP426" s="121"/>
      <c r="AQ426" s="121"/>
      <c r="AR426" s="121"/>
      <c r="AS426" s="121"/>
      <c r="AT426" s="65"/>
      <c r="AU426" s="65"/>
      <c r="AV426" s="65"/>
      <c r="AW426" s="65"/>
      <c r="AX426" s="65"/>
      <c r="AY426" s="65"/>
      <c r="AZ426" s="65"/>
      <c r="BA426" s="65"/>
      <c r="BB426" s="65"/>
      <c r="BC426" s="65"/>
      <c r="BD426" s="65"/>
      <c r="BE426" s="65"/>
      <c r="BF426" s="65"/>
      <c r="BG426" s="65"/>
      <c r="BH426" s="65"/>
    </row>
    <row r="427" customFormat="false" ht="15.75" hidden="false" customHeight="false" outlineLevel="0" collapsed="false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7"/>
      <c r="L427" s="65"/>
      <c r="M427" s="65"/>
      <c r="N427" s="65"/>
      <c r="O427" s="68"/>
      <c r="P427" s="68"/>
      <c r="Q427" s="65"/>
      <c r="R427" s="65"/>
      <c r="S427" s="65"/>
      <c r="T427" s="68"/>
      <c r="U427" s="68"/>
      <c r="V427" s="68"/>
      <c r="W427" s="65"/>
      <c r="X427" s="65"/>
      <c r="Y427" s="65"/>
      <c r="Z427" s="121"/>
      <c r="AA427" s="121"/>
      <c r="AB427" s="122"/>
      <c r="AC427" s="122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  <c r="AO427" s="121"/>
      <c r="AP427" s="121"/>
      <c r="AQ427" s="121"/>
      <c r="AR427" s="121"/>
      <c r="AS427" s="121"/>
      <c r="AT427" s="65"/>
      <c r="AU427" s="65"/>
      <c r="AV427" s="65"/>
      <c r="AW427" s="65"/>
      <c r="AX427" s="65"/>
      <c r="AY427" s="65"/>
      <c r="AZ427" s="65"/>
      <c r="BA427" s="65"/>
      <c r="BB427" s="65"/>
      <c r="BC427" s="65"/>
      <c r="BD427" s="65"/>
      <c r="BE427" s="65"/>
      <c r="BF427" s="65"/>
      <c r="BG427" s="65"/>
      <c r="BH427" s="65"/>
    </row>
    <row r="428" customFormat="false" ht="15.75" hidden="false" customHeight="false" outlineLevel="0" collapsed="false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7"/>
      <c r="L428" s="65"/>
      <c r="M428" s="65"/>
      <c r="N428" s="65"/>
      <c r="O428" s="68"/>
      <c r="P428" s="68"/>
      <c r="Q428" s="65"/>
      <c r="R428" s="65"/>
      <c r="S428" s="65"/>
      <c r="T428" s="68"/>
      <c r="U428" s="68"/>
      <c r="V428" s="68"/>
      <c r="W428" s="65"/>
      <c r="X428" s="65"/>
      <c r="Y428" s="65"/>
      <c r="Z428" s="121"/>
      <c r="AA428" s="121"/>
      <c r="AB428" s="122"/>
      <c r="AC428" s="122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  <c r="AO428" s="121"/>
      <c r="AP428" s="121"/>
      <c r="AQ428" s="121"/>
      <c r="AR428" s="121"/>
      <c r="AS428" s="121"/>
      <c r="AT428" s="65"/>
      <c r="AU428" s="65"/>
      <c r="AV428" s="65"/>
      <c r="AW428" s="65"/>
      <c r="AX428" s="65"/>
      <c r="AY428" s="65"/>
      <c r="AZ428" s="65"/>
      <c r="BA428" s="65"/>
      <c r="BB428" s="65"/>
      <c r="BC428" s="65"/>
      <c r="BD428" s="65"/>
      <c r="BE428" s="65"/>
      <c r="BF428" s="65"/>
      <c r="BG428" s="65"/>
      <c r="BH428" s="65"/>
    </row>
    <row r="429" customFormat="false" ht="15.75" hidden="false" customHeight="false" outlineLevel="0" collapsed="false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7"/>
      <c r="L429" s="65"/>
      <c r="M429" s="65"/>
      <c r="N429" s="65"/>
      <c r="O429" s="68"/>
      <c r="P429" s="68"/>
      <c r="Q429" s="65"/>
      <c r="R429" s="65"/>
      <c r="S429" s="65"/>
      <c r="T429" s="68"/>
      <c r="U429" s="68"/>
      <c r="V429" s="68"/>
      <c r="W429" s="65"/>
      <c r="X429" s="65"/>
      <c r="Y429" s="65"/>
      <c r="Z429" s="121"/>
      <c r="AA429" s="121"/>
      <c r="AB429" s="122"/>
      <c r="AC429" s="122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  <c r="AO429" s="121"/>
      <c r="AP429" s="121"/>
      <c r="AQ429" s="121"/>
      <c r="AR429" s="121"/>
      <c r="AS429" s="121"/>
      <c r="AT429" s="65"/>
      <c r="AU429" s="65"/>
      <c r="AV429" s="65"/>
      <c r="AW429" s="65"/>
      <c r="AX429" s="65"/>
      <c r="AY429" s="65"/>
      <c r="AZ429" s="65"/>
      <c r="BA429" s="65"/>
      <c r="BB429" s="65"/>
      <c r="BC429" s="65"/>
      <c r="BD429" s="65"/>
      <c r="BE429" s="65"/>
      <c r="BF429" s="65"/>
      <c r="BG429" s="65"/>
      <c r="BH429" s="65"/>
    </row>
    <row r="430" customFormat="false" ht="15.75" hidden="false" customHeight="false" outlineLevel="0" collapsed="false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7"/>
      <c r="L430" s="65"/>
      <c r="M430" s="65"/>
      <c r="N430" s="65"/>
      <c r="O430" s="68"/>
      <c r="P430" s="68"/>
      <c r="Q430" s="65"/>
      <c r="R430" s="65"/>
      <c r="S430" s="65"/>
      <c r="T430" s="68"/>
      <c r="U430" s="68"/>
      <c r="V430" s="68"/>
      <c r="W430" s="65"/>
      <c r="X430" s="65"/>
      <c r="Y430" s="65"/>
      <c r="Z430" s="121"/>
      <c r="AA430" s="121"/>
      <c r="AB430" s="122"/>
      <c r="AC430" s="122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  <c r="AO430" s="121"/>
      <c r="AP430" s="121"/>
      <c r="AQ430" s="121"/>
      <c r="AR430" s="121"/>
      <c r="AS430" s="121"/>
      <c r="AT430" s="65"/>
      <c r="AU430" s="65"/>
      <c r="AV430" s="65"/>
      <c r="AW430" s="65"/>
      <c r="AX430" s="65"/>
      <c r="AY430" s="65"/>
      <c r="AZ430" s="65"/>
      <c r="BA430" s="65"/>
      <c r="BB430" s="65"/>
      <c r="BC430" s="65"/>
      <c r="BD430" s="65"/>
      <c r="BE430" s="65"/>
      <c r="BF430" s="65"/>
      <c r="BG430" s="65"/>
      <c r="BH430" s="65"/>
    </row>
    <row r="431" customFormat="false" ht="15.75" hidden="false" customHeight="false" outlineLevel="0" collapsed="false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7"/>
      <c r="L431" s="65"/>
      <c r="M431" s="65"/>
      <c r="N431" s="65"/>
      <c r="O431" s="68"/>
      <c r="P431" s="68"/>
      <c r="Q431" s="65"/>
      <c r="R431" s="65"/>
      <c r="S431" s="65"/>
      <c r="T431" s="68"/>
      <c r="U431" s="68"/>
      <c r="V431" s="68"/>
      <c r="W431" s="65"/>
      <c r="X431" s="65"/>
      <c r="Y431" s="65"/>
      <c r="Z431" s="121"/>
      <c r="AA431" s="121"/>
      <c r="AB431" s="122"/>
      <c r="AC431" s="122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  <c r="AO431" s="121"/>
      <c r="AP431" s="121"/>
      <c r="AQ431" s="121"/>
      <c r="AR431" s="121"/>
      <c r="AS431" s="121"/>
      <c r="AT431" s="65"/>
      <c r="AU431" s="65"/>
      <c r="AV431" s="65"/>
      <c r="AW431" s="65"/>
      <c r="AX431" s="65"/>
      <c r="AY431" s="65"/>
      <c r="AZ431" s="65"/>
      <c r="BA431" s="65"/>
      <c r="BB431" s="65"/>
      <c r="BC431" s="65"/>
      <c r="BD431" s="65"/>
      <c r="BE431" s="65"/>
      <c r="BF431" s="65"/>
      <c r="BG431" s="65"/>
      <c r="BH431" s="65"/>
    </row>
    <row r="432" customFormat="false" ht="15.75" hidden="false" customHeight="false" outlineLevel="0" collapsed="false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7"/>
      <c r="L432" s="65"/>
      <c r="M432" s="65"/>
      <c r="N432" s="65"/>
      <c r="O432" s="68"/>
      <c r="P432" s="68"/>
      <c r="Q432" s="65"/>
      <c r="R432" s="65"/>
      <c r="S432" s="65"/>
      <c r="T432" s="68"/>
      <c r="U432" s="68"/>
      <c r="V432" s="68"/>
      <c r="W432" s="65"/>
      <c r="X432" s="65"/>
      <c r="Y432" s="65"/>
      <c r="Z432" s="121"/>
      <c r="AA432" s="121"/>
      <c r="AB432" s="122"/>
      <c r="AC432" s="122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  <c r="AO432" s="121"/>
      <c r="AP432" s="121"/>
      <c r="AQ432" s="121"/>
      <c r="AR432" s="121"/>
      <c r="AS432" s="121"/>
      <c r="AT432" s="65"/>
      <c r="AU432" s="65"/>
      <c r="AV432" s="65"/>
      <c r="AW432" s="65"/>
      <c r="AX432" s="65"/>
      <c r="AY432" s="65"/>
      <c r="AZ432" s="65"/>
      <c r="BA432" s="65"/>
      <c r="BB432" s="65"/>
      <c r="BC432" s="65"/>
      <c r="BD432" s="65"/>
      <c r="BE432" s="65"/>
      <c r="BF432" s="65"/>
      <c r="BG432" s="65"/>
      <c r="BH432" s="65"/>
    </row>
    <row r="433" customFormat="false" ht="15.75" hidden="false" customHeight="false" outlineLevel="0" collapsed="false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7"/>
      <c r="L433" s="65"/>
      <c r="M433" s="65"/>
      <c r="N433" s="65"/>
      <c r="O433" s="68"/>
      <c r="P433" s="68"/>
      <c r="Q433" s="65"/>
      <c r="R433" s="65"/>
      <c r="S433" s="65"/>
      <c r="T433" s="68"/>
      <c r="U433" s="68"/>
      <c r="V433" s="68"/>
      <c r="W433" s="65"/>
      <c r="X433" s="65"/>
      <c r="Y433" s="65"/>
      <c r="Z433" s="121"/>
      <c r="AA433" s="121"/>
      <c r="AB433" s="122"/>
      <c r="AC433" s="122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  <c r="AO433" s="121"/>
      <c r="AP433" s="121"/>
      <c r="AQ433" s="121"/>
      <c r="AR433" s="121"/>
      <c r="AS433" s="121"/>
      <c r="AT433" s="65"/>
      <c r="AU433" s="65"/>
      <c r="AV433" s="65"/>
      <c r="AW433" s="65"/>
      <c r="AX433" s="65"/>
      <c r="AY433" s="65"/>
      <c r="AZ433" s="65"/>
      <c r="BA433" s="65"/>
      <c r="BB433" s="65"/>
      <c r="BC433" s="65"/>
      <c r="BD433" s="65"/>
      <c r="BE433" s="65"/>
      <c r="BF433" s="65"/>
      <c r="BG433" s="65"/>
      <c r="BH433" s="65"/>
    </row>
    <row r="434" customFormat="false" ht="15.75" hidden="false" customHeight="false" outlineLevel="0" collapsed="false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7"/>
      <c r="L434" s="65"/>
      <c r="M434" s="65"/>
      <c r="N434" s="65"/>
      <c r="O434" s="68"/>
      <c r="P434" s="68"/>
      <c r="Q434" s="65"/>
      <c r="R434" s="65"/>
      <c r="S434" s="65"/>
      <c r="T434" s="68"/>
      <c r="U434" s="68"/>
      <c r="V434" s="68"/>
      <c r="W434" s="65"/>
      <c r="X434" s="65"/>
      <c r="Y434" s="65"/>
      <c r="Z434" s="121"/>
      <c r="AA434" s="121"/>
      <c r="AB434" s="122"/>
      <c r="AC434" s="122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  <c r="AO434" s="121"/>
      <c r="AP434" s="121"/>
      <c r="AQ434" s="121"/>
      <c r="AR434" s="121"/>
      <c r="AS434" s="121"/>
      <c r="AT434" s="65"/>
      <c r="AU434" s="65"/>
      <c r="AV434" s="65"/>
      <c r="AW434" s="65"/>
      <c r="AX434" s="65"/>
      <c r="AY434" s="65"/>
      <c r="AZ434" s="65"/>
      <c r="BA434" s="65"/>
      <c r="BB434" s="65"/>
      <c r="BC434" s="65"/>
      <c r="BD434" s="65"/>
      <c r="BE434" s="65"/>
      <c r="BF434" s="65"/>
      <c r="BG434" s="65"/>
      <c r="BH434" s="65"/>
    </row>
    <row r="435" customFormat="false" ht="15.75" hidden="false" customHeight="false" outlineLevel="0" collapsed="false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7"/>
      <c r="L435" s="65"/>
      <c r="M435" s="65"/>
      <c r="N435" s="65"/>
      <c r="O435" s="68"/>
      <c r="P435" s="68"/>
      <c r="Q435" s="65"/>
      <c r="R435" s="65"/>
      <c r="S435" s="65"/>
      <c r="T435" s="68"/>
      <c r="U435" s="68"/>
      <c r="V435" s="68"/>
      <c r="W435" s="65"/>
      <c r="X435" s="65"/>
      <c r="Y435" s="65"/>
      <c r="Z435" s="121"/>
      <c r="AA435" s="121"/>
      <c r="AB435" s="122"/>
      <c r="AC435" s="122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  <c r="AO435" s="121"/>
      <c r="AP435" s="121"/>
      <c r="AQ435" s="121"/>
      <c r="AR435" s="121"/>
      <c r="AS435" s="121"/>
      <c r="AT435" s="65"/>
      <c r="AU435" s="65"/>
      <c r="AV435" s="65"/>
      <c r="AW435" s="65"/>
      <c r="AX435" s="65"/>
      <c r="AY435" s="65"/>
      <c r="AZ435" s="65"/>
      <c r="BA435" s="65"/>
      <c r="BB435" s="65"/>
      <c r="BC435" s="65"/>
      <c r="BD435" s="65"/>
      <c r="BE435" s="65"/>
      <c r="BF435" s="65"/>
      <c r="BG435" s="65"/>
      <c r="BH435" s="65"/>
    </row>
    <row r="436" customFormat="false" ht="15.75" hidden="false" customHeight="false" outlineLevel="0" collapsed="false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7"/>
      <c r="L436" s="65"/>
      <c r="M436" s="65"/>
      <c r="N436" s="65"/>
      <c r="O436" s="68"/>
      <c r="P436" s="68"/>
      <c r="Q436" s="65"/>
      <c r="R436" s="65"/>
      <c r="S436" s="65"/>
      <c r="T436" s="68"/>
      <c r="U436" s="68"/>
      <c r="V436" s="68"/>
      <c r="W436" s="65"/>
      <c r="X436" s="65"/>
      <c r="Y436" s="65"/>
      <c r="Z436" s="121"/>
      <c r="AA436" s="121"/>
      <c r="AB436" s="122"/>
      <c r="AC436" s="122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  <c r="AO436" s="121"/>
      <c r="AP436" s="121"/>
      <c r="AQ436" s="121"/>
      <c r="AR436" s="121"/>
      <c r="AS436" s="121"/>
      <c r="AT436" s="65"/>
      <c r="AU436" s="65"/>
      <c r="AV436" s="65"/>
      <c r="AW436" s="65"/>
      <c r="AX436" s="65"/>
      <c r="AY436" s="65"/>
      <c r="AZ436" s="65"/>
      <c r="BA436" s="65"/>
      <c r="BB436" s="65"/>
      <c r="BC436" s="65"/>
      <c r="BD436" s="65"/>
      <c r="BE436" s="65"/>
      <c r="BF436" s="65"/>
      <c r="BG436" s="65"/>
      <c r="BH436" s="65"/>
    </row>
    <row r="437" customFormat="false" ht="15.75" hidden="false" customHeight="false" outlineLevel="0" collapsed="false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7"/>
      <c r="L437" s="65"/>
      <c r="M437" s="65"/>
      <c r="N437" s="65"/>
      <c r="O437" s="68"/>
      <c r="P437" s="68"/>
      <c r="Q437" s="65"/>
      <c r="R437" s="65"/>
      <c r="S437" s="65"/>
      <c r="T437" s="68"/>
      <c r="U437" s="68"/>
      <c r="V437" s="68"/>
      <c r="W437" s="65"/>
      <c r="X437" s="65"/>
      <c r="Y437" s="65"/>
      <c r="Z437" s="121"/>
      <c r="AA437" s="121"/>
      <c r="AB437" s="122"/>
      <c r="AC437" s="122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  <c r="AO437" s="121"/>
      <c r="AP437" s="121"/>
      <c r="AQ437" s="121"/>
      <c r="AR437" s="121"/>
      <c r="AS437" s="121"/>
      <c r="AT437" s="65"/>
      <c r="AU437" s="65"/>
      <c r="AV437" s="65"/>
      <c r="AW437" s="65"/>
      <c r="AX437" s="65"/>
      <c r="AY437" s="65"/>
      <c r="AZ437" s="65"/>
      <c r="BA437" s="65"/>
      <c r="BB437" s="65"/>
      <c r="BC437" s="65"/>
      <c r="BD437" s="65"/>
      <c r="BE437" s="65"/>
      <c r="BF437" s="65"/>
      <c r="BG437" s="65"/>
      <c r="BH437" s="65"/>
    </row>
    <row r="438" customFormat="false" ht="15.75" hidden="false" customHeight="false" outlineLevel="0" collapsed="false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7"/>
      <c r="L438" s="65"/>
      <c r="M438" s="65"/>
      <c r="N438" s="65"/>
      <c r="O438" s="68"/>
      <c r="P438" s="68"/>
      <c r="Q438" s="65"/>
      <c r="R438" s="65"/>
      <c r="S438" s="65"/>
      <c r="T438" s="68"/>
      <c r="U438" s="68"/>
      <c r="V438" s="68"/>
      <c r="W438" s="65"/>
      <c r="X438" s="65"/>
      <c r="Y438" s="65"/>
      <c r="Z438" s="121"/>
      <c r="AA438" s="121"/>
      <c r="AB438" s="122"/>
      <c r="AC438" s="122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  <c r="AO438" s="121"/>
      <c r="AP438" s="121"/>
      <c r="AQ438" s="121"/>
      <c r="AR438" s="121"/>
      <c r="AS438" s="121"/>
      <c r="AT438" s="65"/>
      <c r="AU438" s="65"/>
      <c r="AV438" s="65"/>
      <c r="AW438" s="65"/>
      <c r="AX438" s="65"/>
      <c r="AY438" s="65"/>
      <c r="AZ438" s="65"/>
      <c r="BA438" s="65"/>
      <c r="BB438" s="65"/>
      <c r="BC438" s="65"/>
      <c r="BD438" s="65"/>
      <c r="BE438" s="65"/>
      <c r="BF438" s="65"/>
      <c r="BG438" s="65"/>
      <c r="BH438" s="65"/>
    </row>
    <row r="439" customFormat="false" ht="15.75" hidden="false" customHeight="false" outlineLevel="0" collapsed="false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7"/>
      <c r="L439" s="65"/>
      <c r="M439" s="65"/>
      <c r="N439" s="65"/>
      <c r="O439" s="68"/>
      <c r="P439" s="68"/>
      <c r="Q439" s="65"/>
      <c r="R439" s="65"/>
      <c r="S439" s="65"/>
      <c r="T439" s="68"/>
      <c r="U439" s="68"/>
      <c r="V439" s="68"/>
      <c r="W439" s="65"/>
      <c r="X439" s="65"/>
      <c r="Y439" s="65"/>
      <c r="Z439" s="121"/>
      <c r="AA439" s="121"/>
      <c r="AB439" s="122"/>
      <c r="AC439" s="122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  <c r="AO439" s="121"/>
      <c r="AP439" s="121"/>
      <c r="AQ439" s="121"/>
      <c r="AR439" s="121"/>
      <c r="AS439" s="121"/>
      <c r="AT439" s="65"/>
      <c r="AU439" s="65"/>
      <c r="AV439" s="65"/>
      <c r="AW439" s="65"/>
      <c r="AX439" s="65"/>
      <c r="AY439" s="65"/>
      <c r="AZ439" s="65"/>
      <c r="BA439" s="65"/>
      <c r="BB439" s="65"/>
      <c r="BC439" s="65"/>
      <c r="BD439" s="65"/>
      <c r="BE439" s="65"/>
      <c r="BF439" s="65"/>
      <c r="BG439" s="65"/>
      <c r="BH439" s="65"/>
    </row>
    <row r="440" customFormat="false" ht="15.75" hidden="false" customHeight="false" outlineLevel="0" collapsed="false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7"/>
      <c r="L440" s="65"/>
      <c r="M440" s="65"/>
      <c r="N440" s="65"/>
      <c r="O440" s="68"/>
      <c r="P440" s="68"/>
      <c r="Q440" s="65"/>
      <c r="R440" s="65"/>
      <c r="S440" s="65"/>
      <c r="T440" s="68"/>
      <c r="U440" s="68"/>
      <c r="V440" s="68"/>
      <c r="W440" s="65"/>
      <c r="X440" s="65"/>
      <c r="Y440" s="65"/>
      <c r="Z440" s="121"/>
      <c r="AA440" s="121"/>
      <c r="AB440" s="122"/>
      <c r="AC440" s="122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  <c r="AO440" s="121"/>
      <c r="AP440" s="121"/>
      <c r="AQ440" s="121"/>
      <c r="AR440" s="121"/>
      <c r="AS440" s="121"/>
      <c r="AT440" s="65"/>
      <c r="AU440" s="65"/>
      <c r="AV440" s="65"/>
      <c r="AW440" s="65"/>
      <c r="AX440" s="65"/>
      <c r="AY440" s="65"/>
      <c r="AZ440" s="65"/>
      <c r="BA440" s="65"/>
      <c r="BB440" s="65"/>
      <c r="BC440" s="65"/>
      <c r="BD440" s="65"/>
      <c r="BE440" s="65"/>
      <c r="BF440" s="65"/>
      <c r="BG440" s="65"/>
      <c r="BH440" s="65"/>
    </row>
    <row r="441" customFormat="false" ht="15.75" hidden="false" customHeight="false" outlineLevel="0" collapsed="false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7"/>
      <c r="L441" s="65"/>
      <c r="M441" s="65"/>
      <c r="N441" s="65"/>
      <c r="O441" s="68"/>
      <c r="P441" s="68"/>
      <c r="Q441" s="65"/>
      <c r="R441" s="65"/>
      <c r="S441" s="65"/>
      <c r="T441" s="68"/>
      <c r="U441" s="68"/>
      <c r="V441" s="68"/>
      <c r="W441" s="65"/>
      <c r="X441" s="65"/>
      <c r="Y441" s="65"/>
      <c r="Z441" s="121"/>
      <c r="AA441" s="121"/>
      <c r="AB441" s="122"/>
      <c r="AC441" s="122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  <c r="AO441" s="121"/>
      <c r="AP441" s="121"/>
      <c r="AQ441" s="121"/>
      <c r="AR441" s="121"/>
      <c r="AS441" s="121"/>
      <c r="AT441" s="65"/>
      <c r="AU441" s="65"/>
      <c r="AV441" s="65"/>
      <c r="AW441" s="65"/>
      <c r="AX441" s="65"/>
      <c r="AY441" s="65"/>
      <c r="AZ441" s="65"/>
      <c r="BA441" s="65"/>
      <c r="BB441" s="65"/>
      <c r="BC441" s="65"/>
      <c r="BD441" s="65"/>
      <c r="BE441" s="65"/>
      <c r="BF441" s="65"/>
      <c r="BG441" s="65"/>
      <c r="BH441" s="65"/>
    </row>
    <row r="442" customFormat="false" ht="15.75" hidden="false" customHeight="false" outlineLevel="0" collapsed="false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7"/>
      <c r="L442" s="65"/>
      <c r="M442" s="65"/>
      <c r="N442" s="65"/>
      <c r="O442" s="68"/>
      <c r="P442" s="68"/>
      <c r="Q442" s="65"/>
      <c r="R442" s="65"/>
      <c r="S442" s="65"/>
      <c r="T442" s="68"/>
      <c r="U442" s="68"/>
      <c r="V442" s="68"/>
      <c r="W442" s="65"/>
      <c r="X442" s="65"/>
      <c r="Y442" s="65"/>
      <c r="Z442" s="121"/>
      <c r="AA442" s="121"/>
      <c r="AB442" s="122"/>
      <c r="AC442" s="122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  <c r="AO442" s="121"/>
      <c r="AP442" s="121"/>
      <c r="AQ442" s="121"/>
      <c r="AR442" s="121"/>
      <c r="AS442" s="121"/>
      <c r="AT442" s="65"/>
      <c r="AU442" s="65"/>
      <c r="AV442" s="65"/>
      <c r="AW442" s="65"/>
      <c r="AX442" s="65"/>
      <c r="AY442" s="65"/>
      <c r="AZ442" s="65"/>
      <c r="BA442" s="65"/>
      <c r="BB442" s="65"/>
      <c r="BC442" s="65"/>
      <c r="BD442" s="65"/>
      <c r="BE442" s="65"/>
      <c r="BF442" s="65"/>
      <c r="BG442" s="65"/>
      <c r="BH442" s="65"/>
    </row>
    <row r="443" customFormat="false" ht="15.75" hidden="false" customHeight="false" outlineLevel="0" collapsed="false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7"/>
      <c r="L443" s="65"/>
      <c r="M443" s="65"/>
      <c r="N443" s="65"/>
      <c r="O443" s="68"/>
      <c r="P443" s="68"/>
      <c r="Q443" s="65"/>
      <c r="R443" s="65"/>
      <c r="S443" s="65"/>
      <c r="T443" s="68"/>
      <c r="U443" s="68"/>
      <c r="V443" s="68"/>
      <c r="W443" s="65"/>
      <c r="X443" s="65"/>
      <c r="Y443" s="65"/>
      <c r="Z443" s="121"/>
      <c r="AA443" s="121"/>
      <c r="AB443" s="122"/>
      <c r="AC443" s="122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  <c r="AO443" s="121"/>
      <c r="AP443" s="121"/>
      <c r="AQ443" s="121"/>
      <c r="AR443" s="121"/>
      <c r="AS443" s="121"/>
      <c r="AT443" s="65"/>
      <c r="AU443" s="65"/>
      <c r="AV443" s="65"/>
      <c r="AW443" s="65"/>
      <c r="AX443" s="65"/>
      <c r="AY443" s="65"/>
      <c r="AZ443" s="65"/>
      <c r="BA443" s="65"/>
      <c r="BB443" s="65"/>
      <c r="BC443" s="65"/>
      <c r="BD443" s="65"/>
      <c r="BE443" s="65"/>
      <c r="BF443" s="65"/>
      <c r="BG443" s="65"/>
      <c r="BH443" s="65"/>
    </row>
    <row r="444" customFormat="false" ht="15.75" hidden="false" customHeight="false" outlineLevel="0" collapsed="false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7"/>
      <c r="L444" s="65"/>
      <c r="M444" s="65"/>
      <c r="N444" s="65"/>
      <c r="O444" s="68"/>
      <c r="P444" s="68"/>
      <c r="Q444" s="65"/>
      <c r="R444" s="65"/>
      <c r="S444" s="65"/>
      <c r="T444" s="68"/>
      <c r="U444" s="68"/>
      <c r="V444" s="68"/>
      <c r="W444" s="65"/>
      <c r="X444" s="65"/>
      <c r="Y444" s="65"/>
      <c r="Z444" s="121"/>
      <c r="AA444" s="121"/>
      <c r="AB444" s="122"/>
      <c r="AC444" s="122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  <c r="AO444" s="121"/>
      <c r="AP444" s="121"/>
      <c r="AQ444" s="121"/>
      <c r="AR444" s="121"/>
      <c r="AS444" s="121"/>
      <c r="AT444" s="65"/>
      <c r="AU444" s="65"/>
      <c r="AV444" s="65"/>
      <c r="AW444" s="65"/>
      <c r="AX444" s="65"/>
      <c r="AY444" s="65"/>
      <c r="AZ444" s="65"/>
      <c r="BA444" s="65"/>
      <c r="BB444" s="65"/>
      <c r="BC444" s="65"/>
      <c r="BD444" s="65"/>
      <c r="BE444" s="65"/>
      <c r="BF444" s="65"/>
      <c r="BG444" s="65"/>
      <c r="BH444" s="65"/>
    </row>
    <row r="445" customFormat="false" ht="15.75" hidden="false" customHeight="false" outlineLevel="0" collapsed="false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7"/>
      <c r="L445" s="65"/>
      <c r="M445" s="65"/>
      <c r="N445" s="65"/>
      <c r="O445" s="68"/>
      <c r="P445" s="68"/>
      <c r="Q445" s="65"/>
      <c r="R445" s="65"/>
      <c r="S445" s="65"/>
      <c r="T445" s="68"/>
      <c r="U445" s="68"/>
      <c r="V445" s="68"/>
      <c r="W445" s="65"/>
      <c r="X445" s="65"/>
      <c r="Y445" s="65"/>
      <c r="Z445" s="121"/>
      <c r="AA445" s="121"/>
      <c r="AB445" s="122"/>
      <c r="AC445" s="122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  <c r="AO445" s="121"/>
      <c r="AP445" s="121"/>
      <c r="AQ445" s="121"/>
      <c r="AR445" s="121"/>
      <c r="AS445" s="121"/>
      <c r="AT445" s="65"/>
      <c r="AU445" s="65"/>
      <c r="AV445" s="65"/>
      <c r="AW445" s="65"/>
      <c r="AX445" s="65"/>
      <c r="AY445" s="65"/>
      <c r="AZ445" s="65"/>
      <c r="BA445" s="65"/>
      <c r="BB445" s="65"/>
      <c r="BC445" s="65"/>
      <c r="BD445" s="65"/>
      <c r="BE445" s="65"/>
      <c r="BF445" s="65"/>
      <c r="BG445" s="65"/>
      <c r="BH445" s="65"/>
    </row>
    <row r="446" customFormat="false" ht="15.75" hidden="false" customHeight="false" outlineLevel="0" collapsed="false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7"/>
      <c r="L446" s="65"/>
      <c r="M446" s="65"/>
      <c r="N446" s="65"/>
      <c r="O446" s="68"/>
      <c r="P446" s="68"/>
      <c r="Q446" s="65"/>
      <c r="R446" s="65"/>
      <c r="S446" s="65"/>
      <c r="T446" s="68"/>
      <c r="U446" s="68"/>
      <c r="V446" s="68"/>
      <c r="W446" s="65"/>
      <c r="X446" s="65"/>
      <c r="Y446" s="65"/>
      <c r="Z446" s="121"/>
      <c r="AA446" s="121"/>
      <c r="AB446" s="122"/>
      <c r="AC446" s="122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  <c r="AO446" s="121"/>
      <c r="AP446" s="121"/>
      <c r="AQ446" s="121"/>
      <c r="AR446" s="121"/>
      <c r="AS446" s="121"/>
      <c r="AT446" s="65"/>
      <c r="AU446" s="65"/>
      <c r="AV446" s="65"/>
      <c r="AW446" s="65"/>
      <c r="AX446" s="65"/>
      <c r="AY446" s="65"/>
      <c r="AZ446" s="65"/>
      <c r="BA446" s="65"/>
      <c r="BB446" s="65"/>
      <c r="BC446" s="65"/>
      <c r="BD446" s="65"/>
      <c r="BE446" s="65"/>
      <c r="BF446" s="65"/>
      <c r="BG446" s="65"/>
      <c r="BH446" s="65"/>
    </row>
    <row r="447" customFormat="false" ht="15.75" hidden="false" customHeight="false" outlineLevel="0" collapsed="false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7"/>
      <c r="L447" s="65"/>
      <c r="M447" s="65"/>
      <c r="N447" s="65"/>
      <c r="O447" s="68"/>
      <c r="P447" s="68"/>
      <c r="Q447" s="65"/>
      <c r="R447" s="65"/>
      <c r="S447" s="65"/>
      <c r="T447" s="68"/>
      <c r="U447" s="68"/>
      <c r="V447" s="68"/>
      <c r="W447" s="65"/>
      <c r="X447" s="65"/>
      <c r="Y447" s="65"/>
      <c r="Z447" s="121"/>
      <c r="AA447" s="121"/>
      <c r="AB447" s="122"/>
      <c r="AC447" s="122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  <c r="AO447" s="121"/>
      <c r="AP447" s="121"/>
      <c r="AQ447" s="121"/>
      <c r="AR447" s="121"/>
      <c r="AS447" s="121"/>
      <c r="AT447" s="65"/>
      <c r="AU447" s="65"/>
      <c r="AV447" s="65"/>
      <c r="AW447" s="65"/>
      <c r="AX447" s="65"/>
      <c r="AY447" s="65"/>
      <c r="AZ447" s="65"/>
      <c r="BA447" s="65"/>
      <c r="BB447" s="65"/>
      <c r="BC447" s="65"/>
      <c r="BD447" s="65"/>
      <c r="BE447" s="65"/>
      <c r="BF447" s="65"/>
      <c r="BG447" s="65"/>
      <c r="BH447" s="65"/>
    </row>
    <row r="448" customFormat="false" ht="15.75" hidden="false" customHeight="false" outlineLevel="0" collapsed="false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7"/>
      <c r="L448" s="65"/>
      <c r="M448" s="65"/>
      <c r="N448" s="65"/>
      <c r="O448" s="68"/>
      <c r="P448" s="68"/>
      <c r="Q448" s="65"/>
      <c r="R448" s="65"/>
      <c r="S448" s="65"/>
      <c r="T448" s="68"/>
      <c r="U448" s="68"/>
      <c r="V448" s="68"/>
      <c r="W448" s="65"/>
      <c r="X448" s="65"/>
      <c r="Y448" s="65"/>
      <c r="Z448" s="121"/>
      <c r="AA448" s="121"/>
      <c r="AB448" s="122"/>
      <c r="AC448" s="122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  <c r="AO448" s="121"/>
      <c r="AP448" s="121"/>
      <c r="AQ448" s="121"/>
      <c r="AR448" s="121"/>
      <c r="AS448" s="121"/>
      <c r="AT448" s="65"/>
      <c r="AU448" s="65"/>
      <c r="AV448" s="65"/>
      <c r="AW448" s="65"/>
      <c r="AX448" s="65"/>
      <c r="AY448" s="65"/>
      <c r="AZ448" s="65"/>
      <c r="BA448" s="65"/>
      <c r="BB448" s="65"/>
      <c r="BC448" s="65"/>
      <c r="BD448" s="65"/>
      <c r="BE448" s="65"/>
      <c r="BF448" s="65"/>
      <c r="BG448" s="65"/>
      <c r="BH448" s="65"/>
    </row>
    <row r="449" customFormat="false" ht="15.75" hidden="false" customHeight="false" outlineLevel="0" collapsed="false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7"/>
      <c r="L449" s="65"/>
      <c r="M449" s="65"/>
      <c r="N449" s="65"/>
      <c r="O449" s="68"/>
      <c r="P449" s="68"/>
      <c r="Q449" s="65"/>
      <c r="R449" s="65"/>
      <c r="S449" s="65"/>
      <c r="T449" s="68"/>
      <c r="U449" s="68"/>
      <c r="V449" s="68"/>
      <c r="W449" s="65"/>
      <c r="X449" s="65"/>
      <c r="Y449" s="65"/>
      <c r="Z449" s="121"/>
      <c r="AA449" s="121"/>
      <c r="AB449" s="122"/>
      <c r="AC449" s="122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  <c r="AO449" s="121"/>
      <c r="AP449" s="121"/>
      <c r="AQ449" s="121"/>
      <c r="AR449" s="121"/>
      <c r="AS449" s="121"/>
      <c r="AT449" s="65"/>
      <c r="AU449" s="65"/>
      <c r="AV449" s="65"/>
      <c r="AW449" s="65"/>
      <c r="AX449" s="65"/>
      <c r="AY449" s="65"/>
      <c r="AZ449" s="65"/>
      <c r="BA449" s="65"/>
      <c r="BB449" s="65"/>
      <c r="BC449" s="65"/>
      <c r="BD449" s="65"/>
      <c r="BE449" s="65"/>
      <c r="BF449" s="65"/>
      <c r="BG449" s="65"/>
      <c r="BH449" s="65"/>
    </row>
    <row r="450" customFormat="false" ht="15.75" hidden="false" customHeight="false" outlineLevel="0" collapsed="false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7"/>
      <c r="L450" s="65"/>
      <c r="M450" s="65"/>
      <c r="N450" s="65"/>
      <c r="O450" s="68"/>
      <c r="P450" s="68"/>
      <c r="Q450" s="65"/>
      <c r="R450" s="65"/>
      <c r="S450" s="65"/>
      <c r="T450" s="68"/>
      <c r="U450" s="68"/>
      <c r="V450" s="68"/>
      <c r="W450" s="65"/>
      <c r="X450" s="65"/>
      <c r="Y450" s="65"/>
      <c r="Z450" s="121"/>
      <c r="AA450" s="121"/>
      <c r="AB450" s="122"/>
      <c r="AC450" s="122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  <c r="AO450" s="121"/>
      <c r="AP450" s="121"/>
      <c r="AQ450" s="121"/>
      <c r="AR450" s="121"/>
      <c r="AS450" s="121"/>
      <c r="AT450" s="65"/>
      <c r="AU450" s="65"/>
      <c r="AV450" s="65"/>
      <c r="AW450" s="65"/>
      <c r="AX450" s="65"/>
      <c r="AY450" s="65"/>
      <c r="AZ450" s="65"/>
      <c r="BA450" s="65"/>
      <c r="BB450" s="65"/>
      <c r="BC450" s="65"/>
      <c r="BD450" s="65"/>
      <c r="BE450" s="65"/>
      <c r="BF450" s="65"/>
      <c r="BG450" s="65"/>
      <c r="BH450" s="65"/>
    </row>
    <row r="451" customFormat="false" ht="15.75" hidden="false" customHeight="false" outlineLevel="0" collapsed="false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7"/>
      <c r="L451" s="65"/>
      <c r="M451" s="65"/>
      <c r="N451" s="65"/>
      <c r="O451" s="68"/>
      <c r="P451" s="68"/>
      <c r="Q451" s="65"/>
      <c r="R451" s="65"/>
      <c r="S451" s="65"/>
      <c r="T451" s="68"/>
      <c r="U451" s="68"/>
      <c r="V451" s="68"/>
      <c r="W451" s="65"/>
      <c r="X451" s="65"/>
      <c r="Y451" s="65"/>
      <c r="Z451" s="121"/>
      <c r="AA451" s="121"/>
      <c r="AB451" s="122"/>
      <c r="AC451" s="122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  <c r="AO451" s="121"/>
      <c r="AP451" s="121"/>
      <c r="AQ451" s="121"/>
      <c r="AR451" s="121"/>
      <c r="AS451" s="121"/>
      <c r="AT451" s="65"/>
      <c r="AU451" s="65"/>
      <c r="AV451" s="65"/>
      <c r="AW451" s="65"/>
      <c r="AX451" s="65"/>
      <c r="AY451" s="65"/>
      <c r="AZ451" s="65"/>
      <c r="BA451" s="65"/>
      <c r="BB451" s="65"/>
      <c r="BC451" s="65"/>
      <c r="BD451" s="65"/>
      <c r="BE451" s="65"/>
      <c r="BF451" s="65"/>
      <c r="BG451" s="65"/>
      <c r="BH451" s="65"/>
    </row>
    <row r="452" customFormat="false" ht="15.75" hidden="false" customHeight="false" outlineLevel="0" collapsed="false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7"/>
      <c r="L452" s="65"/>
      <c r="M452" s="65"/>
      <c r="N452" s="65"/>
      <c r="O452" s="68"/>
      <c r="P452" s="68"/>
      <c r="Q452" s="65"/>
      <c r="R452" s="65"/>
      <c r="S452" s="65"/>
      <c r="T452" s="68"/>
      <c r="U452" s="68"/>
      <c r="V452" s="68"/>
      <c r="W452" s="65"/>
      <c r="X452" s="65"/>
      <c r="Y452" s="65"/>
      <c r="Z452" s="121"/>
      <c r="AA452" s="121"/>
      <c r="AB452" s="122"/>
      <c r="AC452" s="122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  <c r="AO452" s="121"/>
      <c r="AP452" s="121"/>
      <c r="AQ452" s="121"/>
      <c r="AR452" s="121"/>
      <c r="AS452" s="121"/>
      <c r="AT452" s="65"/>
      <c r="AU452" s="65"/>
      <c r="AV452" s="65"/>
      <c r="AW452" s="65"/>
      <c r="AX452" s="65"/>
      <c r="AY452" s="65"/>
      <c r="AZ452" s="65"/>
      <c r="BA452" s="65"/>
      <c r="BB452" s="65"/>
      <c r="BC452" s="65"/>
      <c r="BD452" s="65"/>
      <c r="BE452" s="65"/>
      <c r="BF452" s="65"/>
      <c r="BG452" s="65"/>
      <c r="BH452" s="65"/>
    </row>
    <row r="453" customFormat="false" ht="15.75" hidden="false" customHeight="false" outlineLevel="0" collapsed="false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7"/>
      <c r="L453" s="65"/>
      <c r="M453" s="65"/>
      <c r="N453" s="65"/>
      <c r="O453" s="68"/>
      <c r="P453" s="68"/>
      <c r="Q453" s="65"/>
      <c r="R453" s="65"/>
      <c r="S453" s="65"/>
      <c r="T453" s="68"/>
      <c r="U453" s="68"/>
      <c r="V453" s="68"/>
      <c r="W453" s="65"/>
      <c r="X453" s="65"/>
      <c r="Y453" s="65"/>
      <c r="Z453" s="121"/>
      <c r="AA453" s="121"/>
      <c r="AB453" s="122"/>
      <c r="AC453" s="122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  <c r="AO453" s="121"/>
      <c r="AP453" s="121"/>
      <c r="AQ453" s="121"/>
      <c r="AR453" s="121"/>
      <c r="AS453" s="121"/>
      <c r="AT453" s="65"/>
      <c r="AU453" s="65"/>
      <c r="AV453" s="65"/>
      <c r="AW453" s="65"/>
      <c r="AX453" s="65"/>
      <c r="AY453" s="65"/>
      <c r="AZ453" s="65"/>
      <c r="BA453" s="65"/>
      <c r="BB453" s="65"/>
      <c r="BC453" s="65"/>
      <c r="BD453" s="65"/>
      <c r="BE453" s="65"/>
      <c r="BF453" s="65"/>
      <c r="BG453" s="65"/>
      <c r="BH453" s="65"/>
    </row>
    <row r="454" customFormat="false" ht="15.75" hidden="false" customHeight="false" outlineLevel="0" collapsed="false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7"/>
      <c r="L454" s="65"/>
      <c r="M454" s="65"/>
      <c r="N454" s="65"/>
      <c r="O454" s="68"/>
      <c r="P454" s="68"/>
      <c r="Q454" s="65"/>
      <c r="R454" s="65"/>
      <c r="S454" s="65"/>
      <c r="T454" s="68"/>
      <c r="U454" s="68"/>
      <c r="V454" s="68"/>
      <c r="W454" s="65"/>
      <c r="X454" s="65"/>
      <c r="Y454" s="65"/>
      <c r="Z454" s="121"/>
      <c r="AA454" s="121"/>
      <c r="AB454" s="122"/>
      <c r="AC454" s="122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  <c r="AO454" s="121"/>
      <c r="AP454" s="121"/>
      <c r="AQ454" s="121"/>
      <c r="AR454" s="121"/>
      <c r="AS454" s="121"/>
      <c r="AT454" s="65"/>
      <c r="AU454" s="65"/>
      <c r="AV454" s="65"/>
      <c r="AW454" s="65"/>
      <c r="AX454" s="65"/>
      <c r="AY454" s="65"/>
      <c r="AZ454" s="65"/>
      <c r="BA454" s="65"/>
      <c r="BB454" s="65"/>
      <c r="BC454" s="65"/>
      <c r="BD454" s="65"/>
      <c r="BE454" s="65"/>
      <c r="BF454" s="65"/>
      <c r="BG454" s="65"/>
      <c r="BH454" s="65"/>
    </row>
    <row r="455" customFormat="false" ht="15.75" hidden="false" customHeight="false" outlineLevel="0" collapsed="false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7"/>
      <c r="L455" s="65"/>
      <c r="M455" s="65"/>
      <c r="N455" s="65"/>
      <c r="O455" s="68"/>
      <c r="P455" s="68"/>
      <c r="Q455" s="65"/>
      <c r="R455" s="65"/>
      <c r="S455" s="65"/>
      <c r="T455" s="68"/>
      <c r="U455" s="68"/>
      <c r="V455" s="68"/>
      <c r="W455" s="65"/>
      <c r="X455" s="65"/>
      <c r="Y455" s="65"/>
      <c r="Z455" s="121"/>
      <c r="AA455" s="121"/>
      <c r="AB455" s="122"/>
      <c r="AC455" s="122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  <c r="AO455" s="121"/>
      <c r="AP455" s="121"/>
      <c r="AQ455" s="121"/>
      <c r="AR455" s="121"/>
      <c r="AS455" s="121"/>
      <c r="AT455" s="65"/>
      <c r="AU455" s="65"/>
      <c r="AV455" s="65"/>
      <c r="AW455" s="65"/>
      <c r="AX455" s="65"/>
      <c r="AY455" s="65"/>
      <c r="AZ455" s="65"/>
      <c r="BA455" s="65"/>
      <c r="BB455" s="65"/>
      <c r="BC455" s="65"/>
      <c r="BD455" s="65"/>
      <c r="BE455" s="65"/>
      <c r="BF455" s="65"/>
      <c r="BG455" s="65"/>
      <c r="BH455" s="65"/>
    </row>
    <row r="456" customFormat="false" ht="15.75" hidden="false" customHeight="false" outlineLevel="0" collapsed="false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7"/>
      <c r="L456" s="65"/>
      <c r="M456" s="65"/>
      <c r="N456" s="65"/>
      <c r="O456" s="68"/>
      <c r="P456" s="68"/>
      <c r="Q456" s="65"/>
      <c r="R456" s="65"/>
      <c r="S456" s="65"/>
      <c r="T456" s="68"/>
      <c r="U456" s="68"/>
      <c r="V456" s="68"/>
      <c r="W456" s="65"/>
      <c r="X456" s="65"/>
      <c r="Y456" s="65"/>
      <c r="Z456" s="121"/>
      <c r="AA456" s="121"/>
      <c r="AB456" s="122"/>
      <c r="AC456" s="122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  <c r="AO456" s="121"/>
      <c r="AP456" s="121"/>
      <c r="AQ456" s="121"/>
      <c r="AR456" s="121"/>
      <c r="AS456" s="121"/>
      <c r="AT456" s="65"/>
      <c r="AU456" s="65"/>
      <c r="AV456" s="65"/>
      <c r="AW456" s="65"/>
      <c r="AX456" s="65"/>
      <c r="AY456" s="65"/>
      <c r="AZ456" s="65"/>
      <c r="BA456" s="65"/>
      <c r="BB456" s="65"/>
      <c r="BC456" s="65"/>
      <c r="BD456" s="65"/>
      <c r="BE456" s="65"/>
      <c r="BF456" s="65"/>
      <c r="BG456" s="65"/>
      <c r="BH456" s="65"/>
    </row>
    <row r="457" customFormat="false" ht="15.75" hidden="false" customHeight="false" outlineLevel="0" collapsed="false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7"/>
      <c r="L457" s="65"/>
      <c r="M457" s="65"/>
      <c r="N457" s="65"/>
      <c r="O457" s="68"/>
      <c r="P457" s="68"/>
      <c r="Q457" s="65"/>
      <c r="R457" s="65"/>
      <c r="S457" s="65"/>
      <c r="T457" s="68"/>
      <c r="U457" s="68"/>
      <c r="V457" s="68"/>
      <c r="W457" s="65"/>
      <c r="X457" s="65"/>
      <c r="Y457" s="65"/>
      <c r="Z457" s="121"/>
      <c r="AA457" s="121"/>
      <c r="AB457" s="122"/>
      <c r="AC457" s="122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  <c r="AO457" s="121"/>
      <c r="AP457" s="121"/>
      <c r="AQ457" s="121"/>
      <c r="AR457" s="121"/>
      <c r="AS457" s="121"/>
      <c r="AT457" s="65"/>
      <c r="AU457" s="65"/>
      <c r="AV457" s="65"/>
      <c r="AW457" s="65"/>
      <c r="AX457" s="65"/>
      <c r="AY457" s="65"/>
      <c r="AZ457" s="65"/>
      <c r="BA457" s="65"/>
      <c r="BB457" s="65"/>
      <c r="BC457" s="65"/>
      <c r="BD457" s="65"/>
      <c r="BE457" s="65"/>
      <c r="BF457" s="65"/>
      <c r="BG457" s="65"/>
      <c r="BH457" s="65"/>
    </row>
    <row r="458" customFormat="false" ht="15.75" hidden="false" customHeight="false" outlineLevel="0" collapsed="false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7"/>
      <c r="L458" s="65"/>
      <c r="M458" s="65"/>
      <c r="N458" s="65"/>
      <c r="O458" s="68"/>
      <c r="P458" s="68"/>
      <c r="Q458" s="65"/>
      <c r="R458" s="65"/>
      <c r="S458" s="65"/>
      <c r="T458" s="68"/>
      <c r="U458" s="68"/>
      <c r="V458" s="68"/>
      <c r="W458" s="65"/>
      <c r="X458" s="65"/>
      <c r="Y458" s="65"/>
      <c r="Z458" s="121"/>
      <c r="AA458" s="121"/>
      <c r="AB458" s="122"/>
      <c r="AC458" s="122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  <c r="AO458" s="121"/>
      <c r="AP458" s="121"/>
      <c r="AQ458" s="121"/>
      <c r="AR458" s="121"/>
      <c r="AS458" s="121"/>
      <c r="AT458" s="65"/>
      <c r="AU458" s="65"/>
      <c r="AV458" s="65"/>
      <c r="AW458" s="65"/>
      <c r="AX458" s="65"/>
      <c r="AY458" s="65"/>
      <c r="AZ458" s="65"/>
      <c r="BA458" s="65"/>
      <c r="BB458" s="65"/>
      <c r="BC458" s="65"/>
      <c r="BD458" s="65"/>
      <c r="BE458" s="65"/>
      <c r="BF458" s="65"/>
      <c r="BG458" s="65"/>
      <c r="BH458" s="65"/>
    </row>
    <row r="459" customFormat="false" ht="15.75" hidden="false" customHeight="false" outlineLevel="0" collapsed="false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7"/>
      <c r="L459" s="65"/>
      <c r="M459" s="65"/>
      <c r="N459" s="65"/>
      <c r="O459" s="68"/>
      <c r="P459" s="68"/>
      <c r="Q459" s="65"/>
      <c r="R459" s="65"/>
      <c r="S459" s="65"/>
      <c r="T459" s="68"/>
      <c r="U459" s="68"/>
      <c r="V459" s="68"/>
      <c r="W459" s="65"/>
      <c r="X459" s="65"/>
      <c r="Y459" s="65"/>
      <c r="Z459" s="121"/>
      <c r="AA459" s="121"/>
      <c r="AB459" s="122"/>
      <c r="AC459" s="122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  <c r="AO459" s="121"/>
      <c r="AP459" s="121"/>
      <c r="AQ459" s="121"/>
      <c r="AR459" s="121"/>
      <c r="AS459" s="121"/>
      <c r="AT459" s="65"/>
      <c r="AU459" s="65"/>
      <c r="AV459" s="65"/>
      <c r="AW459" s="65"/>
      <c r="AX459" s="65"/>
      <c r="AY459" s="65"/>
      <c r="AZ459" s="65"/>
      <c r="BA459" s="65"/>
      <c r="BB459" s="65"/>
      <c r="BC459" s="65"/>
      <c r="BD459" s="65"/>
      <c r="BE459" s="65"/>
      <c r="BF459" s="65"/>
      <c r="BG459" s="65"/>
      <c r="BH459" s="65"/>
    </row>
    <row r="460" customFormat="false" ht="15.75" hidden="false" customHeight="false" outlineLevel="0" collapsed="false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7"/>
      <c r="L460" s="65"/>
      <c r="M460" s="65"/>
      <c r="N460" s="65"/>
      <c r="O460" s="68"/>
      <c r="P460" s="68"/>
      <c r="Q460" s="65"/>
      <c r="R460" s="65"/>
      <c r="S460" s="65"/>
      <c r="T460" s="68"/>
      <c r="U460" s="68"/>
      <c r="V460" s="68"/>
      <c r="W460" s="65"/>
      <c r="X460" s="65"/>
      <c r="Y460" s="65"/>
      <c r="Z460" s="121"/>
      <c r="AA460" s="121"/>
      <c r="AB460" s="122"/>
      <c r="AC460" s="122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  <c r="AO460" s="121"/>
      <c r="AP460" s="121"/>
      <c r="AQ460" s="121"/>
      <c r="AR460" s="121"/>
      <c r="AS460" s="121"/>
      <c r="AT460" s="65"/>
      <c r="AU460" s="65"/>
      <c r="AV460" s="65"/>
      <c r="AW460" s="65"/>
      <c r="AX460" s="65"/>
      <c r="AY460" s="65"/>
      <c r="AZ460" s="65"/>
      <c r="BA460" s="65"/>
      <c r="BB460" s="65"/>
      <c r="BC460" s="65"/>
      <c r="BD460" s="65"/>
      <c r="BE460" s="65"/>
      <c r="BF460" s="65"/>
      <c r="BG460" s="65"/>
      <c r="BH460" s="65"/>
    </row>
    <row r="461" customFormat="false" ht="15.75" hidden="false" customHeight="false" outlineLevel="0" collapsed="false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7"/>
      <c r="L461" s="65"/>
      <c r="M461" s="65"/>
      <c r="N461" s="65"/>
      <c r="O461" s="68"/>
      <c r="P461" s="68"/>
      <c r="Q461" s="65"/>
      <c r="R461" s="65"/>
      <c r="S461" s="65"/>
      <c r="T461" s="68"/>
      <c r="U461" s="68"/>
      <c r="V461" s="68"/>
      <c r="W461" s="65"/>
      <c r="X461" s="65"/>
      <c r="Y461" s="65"/>
      <c r="Z461" s="121"/>
      <c r="AA461" s="121"/>
      <c r="AB461" s="122"/>
      <c r="AC461" s="122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  <c r="AO461" s="121"/>
      <c r="AP461" s="121"/>
      <c r="AQ461" s="121"/>
      <c r="AR461" s="121"/>
      <c r="AS461" s="121"/>
      <c r="AT461" s="65"/>
      <c r="AU461" s="65"/>
      <c r="AV461" s="65"/>
      <c r="AW461" s="65"/>
      <c r="AX461" s="65"/>
      <c r="AY461" s="65"/>
      <c r="AZ461" s="65"/>
      <c r="BA461" s="65"/>
      <c r="BB461" s="65"/>
      <c r="BC461" s="65"/>
      <c r="BD461" s="65"/>
      <c r="BE461" s="65"/>
      <c r="BF461" s="65"/>
      <c r="BG461" s="65"/>
      <c r="BH461" s="65"/>
    </row>
    <row r="462" customFormat="false" ht="15.75" hidden="false" customHeight="false" outlineLevel="0" collapsed="false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7"/>
      <c r="L462" s="65"/>
      <c r="M462" s="65"/>
      <c r="N462" s="65"/>
      <c r="O462" s="68"/>
      <c r="P462" s="68"/>
      <c r="Q462" s="65"/>
      <c r="R462" s="65"/>
      <c r="S462" s="65"/>
      <c r="T462" s="68"/>
      <c r="U462" s="68"/>
      <c r="V462" s="68"/>
      <c r="W462" s="65"/>
      <c r="X462" s="65"/>
      <c r="Y462" s="65"/>
      <c r="Z462" s="121"/>
      <c r="AA462" s="121"/>
      <c r="AB462" s="122"/>
      <c r="AC462" s="122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  <c r="AO462" s="121"/>
      <c r="AP462" s="121"/>
      <c r="AQ462" s="121"/>
      <c r="AR462" s="121"/>
      <c r="AS462" s="121"/>
      <c r="AT462" s="65"/>
      <c r="AU462" s="65"/>
      <c r="AV462" s="65"/>
      <c r="AW462" s="65"/>
      <c r="AX462" s="65"/>
      <c r="AY462" s="65"/>
      <c r="AZ462" s="65"/>
      <c r="BA462" s="65"/>
      <c r="BB462" s="65"/>
      <c r="BC462" s="65"/>
      <c r="BD462" s="65"/>
      <c r="BE462" s="65"/>
      <c r="BF462" s="65"/>
      <c r="BG462" s="65"/>
      <c r="BH462" s="65"/>
    </row>
    <row r="463" customFormat="false" ht="15.75" hidden="false" customHeight="false" outlineLevel="0" collapsed="false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7"/>
      <c r="L463" s="65"/>
      <c r="M463" s="65"/>
      <c r="N463" s="65"/>
      <c r="O463" s="68"/>
      <c r="P463" s="68"/>
      <c r="Q463" s="65"/>
      <c r="R463" s="65"/>
      <c r="S463" s="65"/>
      <c r="T463" s="68"/>
      <c r="U463" s="68"/>
      <c r="V463" s="68"/>
      <c r="W463" s="65"/>
      <c r="X463" s="65"/>
      <c r="Y463" s="65"/>
      <c r="Z463" s="121"/>
      <c r="AA463" s="121"/>
      <c r="AB463" s="122"/>
      <c r="AC463" s="122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  <c r="AO463" s="121"/>
      <c r="AP463" s="121"/>
      <c r="AQ463" s="121"/>
      <c r="AR463" s="121"/>
      <c r="AS463" s="121"/>
      <c r="AT463" s="65"/>
      <c r="AU463" s="65"/>
      <c r="AV463" s="65"/>
      <c r="AW463" s="65"/>
      <c r="AX463" s="65"/>
      <c r="AY463" s="65"/>
      <c r="AZ463" s="65"/>
      <c r="BA463" s="65"/>
      <c r="BB463" s="65"/>
      <c r="BC463" s="65"/>
      <c r="BD463" s="65"/>
      <c r="BE463" s="65"/>
      <c r="BF463" s="65"/>
      <c r="BG463" s="65"/>
      <c r="BH463" s="65"/>
    </row>
    <row r="464" customFormat="false" ht="15.75" hidden="false" customHeight="false" outlineLevel="0" collapsed="false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7"/>
      <c r="L464" s="65"/>
      <c r="M464" s="65"/>
      <c r="N464" s="65"/>
      <c r="O464" s="68"/>
      <c r="P464" s="68"/>
      <c r="Q464" s="65"/>
      <c r="R464" s="65"/>
      <c r="S464" s="65"/>
      <c r="T464" s="68"/>
      <c r="U464" s="68"/>
      <c r="V464" s="68"/>
      <c r="W464" s="65"/>
      <c r="X464" s="65"/>
      <c r="Y464" s="65"/>
      <c r="Z464" s="121"/>
      <c r="AA464" s="121"/>
      <c r="AB464" s="122"/>
      <c r="AC464" s="122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  <c r="AO464" s="121"/>
      <c r="AP464" s="121"/>
      <c r="AQ464" s="121"/>
      <c r="AR464" s="121"/>
      <c r="AS464" s="121"/>
      <c r="AT464" s="65"/>
      <c r="AU464" s="65"/>
      <c r="AV464" s="65"/>
      <c r="AW464" s="65"/>
      <c r="AX464" s="65"/>
      <c r="AY464" s="65"/>
      <c r="AZ464" s="65"/>
      <c r="BA464" s="65"/>
      <c r="BB464" s="65"/>
      <c r="BC464" s="65"/>
      <c r="BD464" s="65"/>
      <c r="BE464" s="65"/>
      <c r="BF464" s="65"/>
      <c r="BG464" s="65"/>
      <c r="BH464" s="65"/>
    </row>
    <row r="465" customFormat="false" ht="15.75" hidden="false" customHeight="false" outlineLevel="0" collapsed="false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7"/>
      <c r="L465" s="65"/>
      <c r="M465" s="65"/>
      <c r="N465" s="65"/>
      <c r="O465" s="68"/>
      <c r="P465" s="68"/>
      <c r="Q465" s="65"/>
      <c r="R465" s="65"/>
      <c r="S465" s="65"/>
      <c r="T465" s="68"/>
      <c r="U465" s="68"/>
      <c r="V465" s="68"/>
      <c r="W465" s="65"/>
      <c r="X465" s="65"/>
      <c r="Y465" s="65"/>
      <c r="Z465" s="121"/>
      <c r="AA465" s="121"/>
      <c r="AB465" s="122"/>
      <c r="AC465" s="122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  <c r="AO465" s="121"/>
      <c r="AP465" s="121"/>
      <c r="AQ465" s="121"/>
      <c r="AR465" s="121"/>
      <c r="AS465" s="121"/>
      <c r="AT465" s="65"/>
      <c r="AU465" s="65"/>
      <c r="AV465" s="65"/>
      <c r="AW465" s="65"/>
      <c r="AX465" s="65"/>
      <c r="AY465" s="65"/>
      <c r="AZ465" s="65"/>
      <c r="BA465" s="65"/>
      <c r="BB465" s="65"/>
      <c r="BC465" s="65"/>
      <c r="BD465" s="65"/>
      <c r="BE465" s="65"/>
      <c r="BF465" s="65"/>
      <c r="BG465" s="65"/>
      <c r="BH465" s="65"/>
    </row>
    <row r="466" customFormat="false" ht="15.75" hidden="false" customHeight="false" outlineLevel="0" collapsed="false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7"/>
      <c r="L466" s="65"/>
      <c r="M466" s="65"/>
      <c r="N466" s="65"/>
      <c r="O466" s="68"/>
      <c r="P466" s="68"/>
      <c r="Q466" s="65"/>
      <c r="R466" s="65"/>
      <c r="S466" s="65"/>
      <c r="T466" s="68"/>
      <c r="U466" s="68"/>
      <c r="V466" s="68"/>
      <c r="W466" s="65"/>
      <c r="X466" s="65"/>
      <c r="Y466" s="65"/>
      <c r="Z466" s="121"/>
      <c r="AA466" s="121"/>
      <c r="AB466" s="122"/>
      <c r="AC466" s="122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  <c r="AO466" s="121"/>
      <c r="AP466" s="121"/>
      <c r="AQ466" s="121"/>
      <c r="AR466" s="121"/>
      <c r="AS466" s="121"/>
      <c r="AT466" s="65"/>
      <c r="AU466" s="65"/>
      <c r="AV466" s="65"/>
      <c r="AW466" s="65"/>
      <c r="AX466" s="65"/>
      <c r="AY466" s="65"/>
      <c r="AZ466" s="65"/>
      <c r="BA466" s="65"/>
      <c r="BB466" s="65"/>
      <c r="BC466" s="65"/>
      <c r="BD466" s="65"/>
      <c r="BE466" s="65"/>
      <c r="BF466" s="65"/>
      <c r="BG466" s="65"/>
      <c r="BH466" s="65"/>
    </row>
    <row r="467" customFormat="false" ht="15.75" hidden="false" customHeight="false" outlineLevel="0" collapsed="false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7"/>
      <c r="L467" s="65"/>
      <c r="M467" s="65"/>
      <c r="N467" s="65"/>
      <c r="O467" s="68"/>
      <c r="P467" s="68"/>
      <c r="Q467" s="65"/>
      <c r="R467" s="65"/>
      <c r="S467" s="65"/>
      <c r="T467" s="68"/>
      <c r="U467" s="68"/>
      <c r="V467" s="68"/>
      <c r="W467" s="65"/>
      <c r="X467" s="65"/>
      <c r="Y467" s="65"/>
      <c r="Z467" s="121"/>
      <c r="AA467" s="121"/>
      <c r="AB467" s="122"/>
      <c r="AC467" s="122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  <c r="AO467" s="121"/>
      <c r="AP467" s="121"/>
      <c r="AQ467" s="121"/>
      <c r="AR467" s="121"/>
      <c r="AS467" s="121"/>
      <c r="AT467" s="65"/>
      <c r="AU467" s="65"/>
      <c r="AV467" s="65"/>
      <c r="AW467" s="65"/>
      <c r="AX467" s="65"/>
      <c r="AY467" s="65"/>
      <c r="AZ467" s="65"/>
      <c r="BA467" s="65"/>
      <c r="BB467" s="65"/>
      <c r="BC467" s="65"/>
      <c r="BD467" s="65"/>
      <c r="BE467" s="65"/>
      <c r="BF467" s="65"/>
      <c r="BG467" s="65"/>
      <c r="BH467" s="65"/>
    </row>
    <row r="468" customFormat="false" ht="15.75" hidden="false" customHeight="false" outlineLevel="0" collapsed="false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7"/>
      <c r="L468" s="65"/>
      <c r="M468" s="65"/>
      <c r="N468" s="65"/>
      <c r="O468" s="68"/>
      <c r="P468" s="68"/>
      <c r="Q468" s="65"/>
      <c r="R468" s="65"/>
      <c r="S468" s="65"/>
      <c r="T468" s="68"/>
      <c r="U468" s="68"/>
      <c r="V468" s="68"/>
      <c r="W468" s="65"/>
      <c r="X468" s="65"/>
      <c r="Y468" s="65"/>
      <c r="Z468" s="121"/>
      <c r="AA468" s="121"/>
      <c r="AB468" s="122"/>
      <c r="AC468" s="122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  <c r="AO468" s="121"/>
      <c r="AP468" s="121"/>
      <c r="AQ468" s="121"/>
      <c r="AR468" s="121"/>
      <c r="AS468" s="121"/>
      <c r="AT468" s="65"/>
      <c r="AU468" s="65"/>
      <c r="AV468" s="65"/>
      <c r="AW468" s="65"/>
      <c r="AX468" s="65"/>
      <c r="AY468" s="65"/>
      <c r="AZ468" s="65"/>
      <c r="BA468" s="65"/>
      <c r="BB468" s="65"/>
      <c r="BC468" s="65"/>
      <c r="BD468" s="65"/>
      <c r="BE468" s="65"/>
      <c r="BF468" s="65"/>
      <c r="BG468" s="65"/>
      <c r="BH468" s="65"/>
    </row>
    <row r="469" customFormat="false" ht="15.75" hidden="false" customHeight="false" outlineLevel="0" collapsed="false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7"/>
      <c r="L469" s="65"/>
      <c r="M469" s="65"/>
      <c r="N469" s="65"/>
      <c r="O469" s="68"/>
      <c r="P469" s="68"/>
      <c r="Q469" s="65"/>
      <c r="R469" s="65"/>
      <c r="S469" s="65"/>
      <c r="T469" s="68"/>
      <c r="U469" s="68"/>
      <c r="V469" s="68"/>
      <c r="W469" s="65"/>
      <c r="X469" s="65"/>
      <c r="Y469" s="65"/>
      <c r="Z469" s="121"/>
      <c r="AA469" s="121"/>
      <c r="AB469" s="122"/>
      <c r="AC469" s="122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  <c r="AO469" s="121"/>
      <c r="AP469" s="121"/>
      <c r="AQ469" s="121"/>
      <c r="AR469" s="121"/>
      <c r="AS469" s="121"/>
      <c r="AT469" s="65"/>
      <c r="AU469" s="65"/>
      <c r="AV469" s="65"/>
      <c r="AW469" s="65"/>
      <c r="AX469" s="65"/>
      <c r="AY469" s="65"/>
      <c r="AZ469" s="65"/>
      <c r="BA469" s="65"/>
      <c r="BB469" s="65"/>
      <c r="BC469" s="65"/>
      <c r="BD469" s="65"/>
      <c r="BE469" s="65"/>
      <c r="BF469" s="65"/>
      <c r="BG469" s="65"/>
      <c r="BH469" s="65"/>
    </row>
    <row r="470" customFormat="false" ht="15.75" hidden="false" customHeight="false" outlineLevel="0" collapsed="false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7"/>
      <c r="L470" s="65"/>
      <c r="M470" s="65"/>
      <c r="N470" s="65"/>
      <c r="O470" s="68"/>
      <c r="P470" s="68"/>
      <c r="Q470" s="65"/>
      <c r="R470" s="65"/>
      <c r="S470" s="65"/>
      <c r="T470" s="68"/>
      <c r="U470" s="68"/>
      <c r="V470" s="68"/>
      <c r="W470" s="65"/>
      <c r="X470" s="65"/>
      <c r="Y470" s="65"/>
      <c r="Z470" s="121"/>
      <c r="AA470" s="121"/>
      <c r="AB470" s="122"/>
      <c r="AC470" s="122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  <c r="AO470" s="121"/>
      <c r="AP470" s="121"/>
      <c r="AQ470" s="121"/>
      <c r="AR470" s="121"/>
      <c r="AS470" s="121"/>
      <c r="AT470" s="65"/>
      <c r="AU470" s="65"/>
      <c r="AV470" s="65"/>
      <c r="AW470" s="65"/>
      <c r="AX470" s="65"/>
      <c r="AY470" s="65"/>
      <c r="AZ470" s="65"/>
      <c r="BA470" s="65"/>
      <c r="BB470" s="65"/>
      <c r="BC470" s="65"/>
      <c r="BD470" s="65"/>
      <c r="BE470" s="65"/>
      <c r="BF470" s="65"/>
      <c r="BG470" s="65"/>
      <c r="BH470" s="65"/>
    </row>
    <row r="471" customFormat="false" ht="15.75" hidden="false" customHeight="false" outlineLevel="0" collapsed="false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7"/>
      <c r="L471" s="65"/>
      <c r="M471" s="65"/>
      <c r="N471" s="65"/>
      <c r="O471" s="68"/>
      <c r="P471" s="68"/>
      <c r="Q471" s="65"/>
      <c r="R471" s="65"/>
      <c r="S471" s="65"/>
      <c r="T471" s="68"/>
      <c r="U471" s="68"/>
      <c r="V471" s="68"/>
      <c r="W471" s="65"/>
      <c r="X471" s="65"/>
      <c r="Y471" s="65"/>
      <c r="Z471" s="121"/>
      <c r="AA471" s="121"/>
      <c r="AB471" s="122"/>
      <c r="AC471" s="122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  <c r="AO471" s="121"/>
      <c r="AP471" s="121"/>
      <c r="AQ471" s="121"/>
      <c r="AR471" s="121"/>
      <c r="AS471" s="121"/>
      <c r="AT471" s="65"/>
      <c r="AU471" s="65"/>
      <c r="AV471" s="65"/>
      <c r="AW471" s="65"/>
      <c r="AX471" s="65"/>
      <c r="AY471" s="65"/>
      <c r="AZ471" s="65"/>
      <c r="BA471" s="65"/>
      <c r="BB471" s="65"/>
      <c r="BC471" s="65"/>
      <c r="BD471" s="65"/>
      <c r="BE471" s="65"/>
      <c r="BF471" s="65"/>
      <c r="BG471" s="65"/>
      <c r="BH471" s="65"/>
    </row>
    <row r="472" customFormat="false" ht="15.75" hidden="false" customHeight="false" outlineLevel="0" collapsed="false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7"/>
      <c r="L472" s="65"/>
      <c r="M472" s="65"/>
      <c r="N472" s="65"/>
      <c r="O472" s="68"/>
      <c r="P472" s="68"/>
      <c r="Q472" s="65"/>
      <c r="R472" s="65"/>
      <c r="S472" s="65"/>
      <c r="T472" s="68"/>
      <c r="U472" s="68"/>
      <c r="V472" s="68"/>
      <c r="W472" s="65"/>
      <c r="X472" s="65"/>
      <c r="Y472" s="65"/>
      <c r="Z472" s="121"/>
      <c r="AA472" s="121"/>
      <c r="AB472" s="122"/>
      <c r="AC472" s="122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  <c r="AO472" s="121"/>
      <c r="AP472" s="121"/>
      <c r="AQ472" s="121"/>
      <c r="AR472" s="121"/>
      <c r="AS472" s="121"/>
      <c r="AT472" s="65"/>
      <c r="AU472" s="65"/>
      <c r="AV472" s="65"/>
      <c r="AW472" s="65"/>
      <c r="AX472" s="65"/>
      <c r="AY472" s="65"/>
      <c r="AZ472" s="65"/>
      <c r="BA472" s="65"/>
      <c r="BB472" s="65"/>
      <c r="BC472" s="65"/>
      <c r="BD472" s="65"/>
      <c r="BE472" s="65"/>
      <c r="BF472" s="65"/>
      <c r="BG472" s="65"/>
      <c r="BH472" s="65"/>
    </row>
    <row r="473" customFormat="false" ht="15.75" hidden="false" customHeight="false" outlineLevel="0" collapsed="false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7"/>
      <c r="L473" s="65"/>
      <c r="M473" s="65"/>
      <c r="N473" s="65"/>
      <c r="O473" s="68"/>
      <c r="P473" s="68"/>
      <c r="Q473" s="65"/>
      <c r="R473" s="65"/>
      <c r="S473" s="65"/>
      <c r="T473" s="68"/>
      <c r="U473" s="68"/>
      <c r="V473" s="68"/>
      <c r="W473" s="65"/>
      <c r="X473" s="65"/>
      <c r="Y473" s="65"/>
      <c r="Z473" s="121"/>
      <c r="AA473" s="121"/>
      <c r="AB473" s="122"/>
      <c r="AC473" s="122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  <c r="AO473" s="121"/>
      <c r="AP473" s="121"/>
      <c r="AQ473" s="121"/>
      <c r="AR473" s="121"/>
      <c r="AS473" s="121"/>
      <c r="AT473" s="65"/>
      <c r="AU473" s="65"/>
      <c r="AV473" s="65"/>
      <c r="AW473" s="65"/>
      <c r="AX473" s="65"/>
      <c r="AY473" s="65"/>
      <c r="AZ473" s="65"/>
      <c r="BA473" s="65"/>
      <c r="BB473" s="65"/>
      <c r="BC473" s="65"/>
      <c r="BD473" s="65"/>
      <c r="BE473" s="65"/>
      <c r="BF473" s="65"/>
      <c r="BG473" s="65"/>
      <c r="BH473" s="65"/>
    </row>
    <row r="474" customFormat="false" ht="15.75" hidden="false" customHeight="false" outlineLevel="0" collapsed="false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7"/>
      <c r="L474" s="65"/>
      <c r="M474" s="65"/>
      <c r="N474" s="65"/>
      <c r="O474" s="68"/>
      <c r="P474" s="68"/>
      <c r="Q474" s="65"/>
      <c r="R474" s="65"/>
      <c r="S474" s="65"/>
      <c r="T474" s="68"/>
      <c r="U474" s="68"/>
      <c r="V474" s="68"/>
      <c r="W474" s="65"/>
      <c r="X474" s="65"/>
      <c r="Y474" s="65"/>
      <c r="Z474" s="121"/>
      <c r="AA474" s="121"/>
      <c r="AB474" s="122"/>
      <c r="AC474" s="122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  <c r="AO474" s="121"/>
      <c r="AP474" s="121"/>
      <c r="AQ474" s="121"/>
      <c r="AR474" s="121"/>
      <c r="AS474" s="121"/>
      <c r="AT474" s="65"/>
      <c r="AU474" s="65"/>
      <c r="AV474" s="65"/>
      <c r="AW474" s="65"/>
      <c r="AX474" s="65"/>
      <c r="AY474" s="65"/>
      <c r="AZ474" s="65"/>
      <c r="BA474" s="65"/>
      <c r="BB474" s="65"/>
      <c r="BC474" s="65"/>
      <c r="BD474" s="65"/>
      <c r="BE474" s="65"/>
      <c r="BF474" s="65"/>
      <c r="BG474" s="65"/>
      <c r="BH474" s="65"/>
    </row>
    <row r="475" customFormat="false" ht="15.75" hidden="false" customHeight="false" outlineLevel="0" collapsed="false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7"/>
      <c r="L475" s="65"/>
      <c r="M475" s="65"/>
      <c r="N475" s="65"/>
      <c r="O475" s="68"/>
      <c r="P475" s="68"/>
      <c r="Q475" s="65"/>
      <c r="R475" s="65"/>
      <c r="S475" s="65"/>
      <c r="T475" s="68"/>
      <c r="U475" s="68"/>
      <c r="V475" s="68"/>
      <c r="W475" s="65"/>
      <c r="X475" s="65"/>
      <c r="Y475" s="65"/>
      <c r="Z475" s="121"/>
      <c r="AA475" s="121"/>
      <c r="AB475" s="122"/>
      <c r="AC475" s="122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  <c r="AO475" s="121"/>
      <c r="AP475" s="121"/>
      <c r="AQ475" s="121"/>
      <c r="AR475" s="121"/>
      <c r="AS475" s="121"/>
      <c r="AT475" s="65"/>
      <c r="AU475" s="65"/>
      <c r="AV475" s="65"/>
      <c r="AW475" s="65"/>
      <c r="AX475" s="65"/>
      <c r="AY475" s="65"/>
      <c r="AZ475" s="65"/>
      <c r="BA475" s="65"/>
      <c r="BB475" s="65"/>
      <c r="BC475" s="65"/>
      <c r="BD475" s="65"/>
      <c r="BE475" s="65"/>
      <c r="BF475" s="65"/>
      <c r="BG475" s="65"/>
      <c r="BH475" s="65"/>
    </row>
    <row r="476" customFormat="false" ht="15.75" hidden="false" customHeight="false" outlineLevel="0" collapsed="false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7"/>
      <c r="L476" s="65"/>
      <c r="M476" s="65"/>
      <c r="N476" s="65"/>
      <c r="O476" s="68"/>
      <c r="P476" s="68"/>
      <c r="Q476" s="65"/>
      <c r="R476" s="65"/>
      <c r="S476" s="65"/>
      <c r="T476" s="68"/>
      <c r="U476" s="68"/>
      <c r="V476" s="68"/>
      <c r="W476" s="65"/>
      <c r="X476" s="65"/>
      <c r="Y476" s="65"/>
      <c r="Z476" s="121"/>
      <c r="AA476" s="121"/>
      <c r="AB476" s="122"/>
      <c r="AC476" s="122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  <c r="AO476" s="121"/>
      <c r="AP476" s="121"/>
      <c r="AQ476" s="121"/>
      <c r="AR476" s="121"/>
      <c r="AS476" s="121"/>
      <c r="AT476" s="65"/>
      <c r="AU476" s="65"/>
      <c r="AV476" s="65"/>
      <c r="AW476" s="65"/>
      <c r="AX476" s="65"/>
      <c r="AY476" s="65"/>
      <c r="AZ476" s="65"/>
      <c r="BA476" s="65"/>
      <c r="BB476" s="65"/>
      <c r="BC476" s="65"/>
      <c r="BD476" s="65"/>
      <c r="BE476" s="65"/>
      <c r="BF476" s="65"/>
      <c r="BG476" s="65"/>
      <c r="BH476" s="65"/>
    </row>
    <row r="477" customFormat="false" ht="15.75" hidden="false" customHeight="false" outlineLevel="0" collapsed="false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7"/>
      <c r="L477" s="65"/>
      <c r="M477" s="65"/>
      <c r="N477" s="65"/>
      <c r="O477" s="68"/>
      <c r="P477" s="68"/>
      <c r="Q477" s="65"/>
      <c r="R477" s="65"/>
      <c r="S477" s="65"/>
      <c r="T477" s="68"/>
      <c r="U477" s="68"/>
      <c r="V477" s="68"/>
      <c r="W477" s="65"/>
      <c r="X477" s="65"/>
      <c r="Y477" s="65"/>
      <c r="Z477" s="121"/>
      <c r="AA477" s="121"/>
      <c r="AB477" s="122"/>
      <c r="AC477" s="122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  <c r="AO477" s="121"/>
      <c r="AP477" s="121"/>
      <c r="AQ477" s="121"/>
      <c r="AR477" s="121"/>
      <c r="AS477" s="121"/>
      <c r="AT477" s="65"/>
      <c r="AU477" s="65"/>
      <c r="AV477" s="65"/>
      <c r="AW477" s="65"/>
      <c r="AX477" s="65"/>
      <c r="AY477" s="65"/>
      <c r="AZ477" s="65"/>
      <c r="BA477" s="65"/>
      <c r="BB477" s="65"/>
      <c r="BC477" s="65"/>
      <c r="BD477" s="65"/>
      <c r="BE477" s="65"/>
      <c r="BF477" s="65"/>
      <c r="BG477" s="65"/>
      <c r="BH477" s="65"/>
    </row>
    <row r="478" customFormat="false" ht="15.75" hidden="false" customHeight="false" outlineLevel="0" collapsed="false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7"/>
      <c r="L478" s="65"/>
      <c r="M478" s="65"/>
      <c r="N478" s="65"/>
      <c r="O478" s="68"/>
      <c r="P478" s="68"/>
      <c r="Q478" s="65"/>
      <c r="R478" s="65"/>
      <c r="S478" s="65"/>
      <c r="T478" s="68"/>
      <c r="U478" s="68"/>
      <c r="V478" s="68"/>
      <c r="W478" s="65"/>
      <c r="X478" s="65"/>
      <c r="Y478" s="65"/>
      <c r="Z478" s="121"/>
      <c r="AA478" s="121"/>
      <c r="AB478" s="122"/>
      <c r="AC478" s="122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  <c r="AO478" s="121"/>
      <c r="AP478" s="121"/>
      <c r="AQ478" s="121"/>
      <c r="AR478" s="121"/>
      <c r="AS478" s="121"/>
      <c r="AT478" s="65"/>
      <c r="AU478" s="65"/>
      <c r="AV478" s="65"/>
      <c r="AW478" s="65"/>
      <c r="AX478" s="65"/>
      <c r="AY478" s="65"/>
      <c r="AZ478" s="65"/>
      <c r="BA478" s="65"/>
      <c r="BB478" s="65"/>
      <c r="BC478" s="65"/>
      <c r="BD478" s="65"/>
      <c r="BE478" s="65"/>
      <c r="BF478" s="65"/>
      <c r="BG478" s="65"/>
      <c r="BH478" s="65"/>
    </row>
    <row r="479" customFormat="false" ht="15.75" hidden="false" customHeight="false" outlineLevel="0" collapsed="false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7"/>
      <c r="L479" s="65"/>
      <c r="M479" s="65"/>
      <c r="N479" s="65"/>
      <c r="O479" s="68"/>
      <c r="P479" s="68"/>
      <c r="Q479" s="65"/>
      <c r="R479" s="65"/>
      <c r="S479" s="65"/>
      <c r="T479" s="68"/>
      <c r="U479" s="68"/>
      <c r="V479" s="68"/>
      <c r="W479" s="65"/>
      <c r="X479" s="65"/>
      <c r="Y479" s="65"/>
      <c r="Z479" s="121"/>
      <c r="AA479" s="121"/>
      <c r="AB479" s="122"/>
      <c r="AC479" s="122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  <c r="AO479" s="121"/>
      <c r="AP479" s="121"/>
      <c r="AQ479" s="121"/>
      <c r="AR479" s="121"/>
      <c r="AS479" s="121"/>
      <c r="AT479" s="65"/>
      <c r="AU479" s="65"/>
      <c r="AV479" s="65"/>
      <c r="AW479" s="65"/>
      <c r="AX479" s="65"/>
      <c r="AY479" s="65"/>
      <c r="AZ479" s="65"/>
      <c r="BA479" s="65"/>
      <c r="BB479" s="65"/>
      <c r="BC479" s="65"/>
      <c r="BD479" s="65"/>
      <c r="BE479" s="65"/>
      <c r="BF479" s="65"/>
      <c r="BG479" s="65"/>
      <c r="BH479" s="65"/>
    </row>
    <row r="480" customFormat="false" ht="15.75" hidden="false" customHeight="false" outlineLevel="0" collapsed="false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7"/>
      <c r="L480" s="65"/>
      <c r="M480" s="65"/>
      <c r="N480" s="65"/>
      <c r="O480" s="68"/>
      <c r="P480" s="68"/>
      <c r="Q480" s="65"/>
      <c r="R480" s="65"/>
      <c r="S480" s="65"/>
      <c r="T480" s="68"/>
      <c r="U480" s="68"/>
      <c r="V480" s="68"/>
      <c r="W480" s="65"/>
      <c r="X480" s="65"/>
      <c r="Y480" s="65"/>
      <c r="Z480" s="121"/>
      <c r="AA480" s="121"/>
      <c r="AB480" s="122"/>
      <c r="AC480" s="122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  <c r="AO480" s="121"/>
      <c r="AP480" s="121"/>
      <c r="AQ480" s="121"/>
      <c r="AR480" s="121"/>
      <c r="AS480" s="121"/>
      <c r="AT480" s="65"/>
      <c r="AU480" s="65"/>
      <c r="AV480" s="65"/>
      <c r="AW480" s="65"/>
      <c r="AX480" s="65"/>
      <c r="AY480" s="65"/>
      <c r="AZ480" s="65"/>
      <c r="BA480" s="65"/>
      <c r="BB480" s="65"/>
      <c r="BC480" s="65"/>
      <c r="BD480" s="65"/>
      <c r="BE480" s="65"/>
      <c r="BF480" s="65"/>
      <c r="BG480" s="65"/>
      <c r="BH480" s="65"/>
    </row>
    <row r="481" customFormat="false" ht="15.75" hidden="false" customHeight="false" outlineLevel="0" collapsed="false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7"/>
      <c r="L481" s="65"/>
      <c r="M481" s="65"/>
      <c r="N481" s="65"/>
      <c r="O481" s="68"/>
      <c r="P481" s="68"/>
      <c r="Q481" s="65"/>
      <c r="R481" s="65"/>
      <c r="S481" s="65"/>
      <c r="T481" s="68"/>
      <c r="U481" s="68"/>
      <c r="V481" s="68"/>
      <c r="W481" s="65"/>
      <c r="X481" s="65"/>
      <c r="Y481" s="65"/>
      <c r="Z481" s="121"/>
      <c r="AA481" s="121"/>
      <c r="AB481" s="122"/>
      <c r="AC481" s="122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  <c r="AO481" s="121"/>
      <c r="AP481" s="121"/>
      <c r="AQ481" s="121"/>
      <c r="AR481" s="121"/>
      <c r="AS481" s="121"/>
      <c r="AT481" s="65"/>
      <c r="AU481" s="65"/>
      <c r="AV481" s="65"/>
      <c r="AW481" s="65"/>
      <c r="AX481" s="65"/>
      <c r="AY481" s="65"/>
      <c r="AZ481" s="65"/>
      <c r="BA481" s="65"/>
      <c r="BB481" s="65"/>
      <c r="BC481" s="65"/>
      <c r="BD481" s="65"/>
      <c r="BE481" s="65"/>
      <c r="BF481" s="65"/>
      <c r="BG481" s="65"/>
      <c r="BH481" s="65"/>
    </row>
    <row r="482" customFormat="false" ht="15.75" hidden="false" customHeight="false" outlineLevel="0" collapsed="false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7"/>
      <c r="L482" s="65"/>
      <c r="M482" s="65"/>
      <c r="N482" s="65"/>
      <c r="O482" s="68"/>
      <c r="P482" s="68"/>
      <c r="Q482" s="65"/>
      <c r="R482" s="65"/>
      <c r="S482" s="65"/>
      <c r="T482" s="68"/>
      <c r="U482" s="68"/>
      <c r="V482" s="68"/>
      <c r="W482" s="65"/>
      <c r="X482" s="65"/>
      <c r="Y482" s="65"/>
      <c r="Z482" s="121"/>
      <c r="AA482" s="121"/>
      <c r="AB482" s="122"/>
      <c r="AC482" s="122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  <c r="AO482" s="121"/>
      <c r="AP482" s="121"/>
      <c r="AQ482" s="121"/>
      <c r="AR482" s="121"/>
      <c r="AS482" s="121"/>
      <c r="AT482" s="65"/>
      <c r="AU482" s="65"/>
      <c r="AV482" s="65"/>
      <c r="AW482" s="65"/>
      <c r="AX482" s="65"/>
      <c r="AY482" s="65"/>
      <c r="AZ482" s="65"/>
      <c r="BA482" s="65"/>
      <c r="BB482" s="65"/>
      <c r="BC482" s="65"/>
      <c r="BD482" s="65"/>
      <c r="BE482" s="65"/>
      <c r="BF482" s="65"/>
      <c r="BG482" s="65"/>
      <c r="BH482" s="65"/>
    </row>
    <row r="483" customFormat="false" ht="15.75" hidden="false" customHeight="false" outlineLevel="0" collapsed="false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7"/>
      <c r="L483" s="65"/>
      <c r="M483" s="65"/>
      <c r="N483" s="65"/>
      <c r="O483" s="68"/>
      <c r="P483" s="68"/>
      <c r="Q483" s="65"/>
      <c r="R483" s="65"/>
      <c r="S483" s="65"/>
      <c r="T483" s="68"/>
      <c r="U483" s="68"/>
      <c r="V483" s="68"/>
      <c r="W483" s="65"/>
      <c r="X483" s="65"/>
      <c r="Y483" s="65"/>
      <c r="Z483" s="121"/>
      <c r="AA483" s="121"/>
      <c r="AB483" s="122"/>
      <c r="AC483" s="122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  <c r="AO483" s="121"/>
      <c r="AP483" s="121"/>
      <c r="AQ483" s="121"/>
      <c r="AR483" s="121"/>
      <c r="AS483" s="121"/>
      <c r="AT483" s="65"/>
      <c r="AU483" s="65"/>
      <c r="AV483" s="65"/>
      <c r="AW483" s="65"/>
      <c r="AX483" s="65"/>
      <c r="AY483" s="65"/>
      <c r="AZ483" s="65"/>
      <c r="BA483" s="65"/>
      <c r="BB483" s="65"/>
      <c r="BC483" s="65"/>
      <c r="BD483" s="65"/>
      <c r="BE483" s="65"/>
      <c r="BF483" s="65"/>
      <c r="BG483" s="65"/>
      <c r="BH483" s="65"/>
    </row>
    <row r="484" customFormat="false" ht="15.75" hidden="false" customHeight="false" outlineLevel="0" collapsed="false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7"/>
      <c r="L484" s="65"/>
      <c r="M484" s="65"/>
      <c r="N484" s="65"/>
      <c r="O484" s="68"/>
      <c r="P484" s="68"/>
      <c r="Q484" s="65"/>
      <c r="R484" s="65"/>
      <c r="S484" s="65"/>
      <c r="T484" s="68"/>
      <c r="U484" s="68"/>
      <c r="V484" s="68"/>
      <c r="W484" s="65"/>
      <c r="X484" s="65"/>
      <c r="Y484" s="65"/>
      <c r="Z484" s="121"/>
      <c r="AA484" s="121"/>
      <c r="AB484" s="122"/>
      <c r="AC484" s="122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  <c r="AO484" s="121"/>
      <c r="AP484" s="121"/>
      <c r="AQ484" s="121"/>
      <c r="AR484" s="121"/>
      <c r="AS484" s="121"/>
      <c r="AT484" s="65"/>
      <c r="AU484" s="65"/>
      <c r="AV484" s="65"/>
      <c r="AW484" s="65"/>
      <c r="AX484" s="65"/>
      <c r="AY484" s="65"/>
      <c r="AZ484" s="65"/>
      <c r="BA484" s="65"/>
      <c r="BB484" s="65"/>
      <c r="BC484" s="65"/>
      <c r="BD484" s="65"/>
      <c r="BE484" s="65"/>
      <c r="BF484" s="65"/>
      <c r="BG484" s="65"/>
      <c r="BH484" s="65"/>
    </row>
    <row r="485" customFormat="false" ht="15.75" hidden="false" customHeight="false" outlineLevel="0" collapsed="false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7"/>
      <c r="L485" s="65"/>
      <c r="M485" s="65"/>
      <c r="N485" s="65"/>
      <c r="O485" s="68"/>
      <c r="P485" s="68"/>
      <c r="Q485" s="65"/>
      <c r="R485" s="65"/>
      <c r="S485" s="65"/>
      <c r="T485" s="68"/>
      <c r="U485" s="68"/>
      <c r="V485" s="68"/>
      <c r="W485" s="65"/>
      <c r="X485" s="65"/>
      <c r="Y485" s="65"/>
      <c r="Z485" s="121"/>
      <c r="AA485" s="121"/>
      <c r="AB485" s="122"/>
      <c r="AC485" s="122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  <c r="AO485" s="121"/>
      <c r="AP485" s="121"/>
      <c r="AQ485" s="121"/>
      <c r="AR485" s="121"/>
      <c r="AS485" s="121"/>
      <c r="AT485" s="65"/>
      <c r="AU485" s="65"/>
      <c r="AV485" s="65"/>
      <c r="AW485" s="65"/>
      <c r="AX485" s="65"/>
      <c r="AY485" s="65"/>
      <c r="AZ485" s="65"/>
      <c r="BA485" s="65"/>
      <c r="BB485" s="65"/>
      <c r="BC485" s="65"/>
      <c r="BD485" s="65"/>
      <c r="BE485" s="65"/>
      <c r="BF485" s="65"/>
      <c r="BG485" s="65"/>
      <c r="BH485" s="65"/>
    </row>
    <row r="486" customFormat="false" ht="15.75" hidden="false" customHeight="false" outlineLevel="0" collapsed="false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7"/>
      <c r="L486" s="65"/>
      <c r="M486" s="65"/>
      <c r="N486" s="65"/>
      <c r="O486" s="68"/>
      <c r="P486" s="68"/>
      <c r="Q486" s="65"/>
      <c r="R486" s="65"/>
      <c r="S486" s="65"/>
      <c r="T486" s="68"/>
      <c r="U486" s="68"/>
      <c r="V486" s="68"/>
      <c r="W486" s="65"/>
      <c r="X486" s="65"/>
      <c r="Y486" s="65"/>
      <c r="Z486" s="121"/>
      <c r="AA486" s="121"/>
      <c r="AB486" s="122"/>
      <c r="AC486" s="122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  <c r="AO486" s="121"/>
      <c r="AP486" s="121"/>
      <c r="AQ486" s="121"/>
      <c r="AR486" s="121"/>
      <c r="AS486" s="121"/>
      <c r="AT486" s="65"/>
      <c r="AU486" s="65"/>
      <c r="AV486" s="65"/>
      <c r="AW486" s="65"/>
      <c r="AX486" s="65"/>
      <c r="AY486" s="65"/>
      <c r="AZ486" s="65"/>
      <c r="BA486" s="65"/>
      <c r="BB486" s="65"/>
      <c r="BC486" s="65"/>
      <c r="BD486" s="65"/>
      <c r="BE486" s="65"/>
      <c r="BF486" s="65"/>
      <c r="BG486" s="65"/>
      <c r="BH486" s="65"/>
    </row>
    <row r="487" customFormat="false" ht="15.75" hidden="false" customHeight="false" outlineLevel="0" collapsed="false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7"/>
      <c r="L487" s="65"/>
      <c r="M487" s="65"/>
      <c r="N487" s="65"/>
      <c r="O487" s="68"/>
      <c r="P487" s="68"/>
      <c r="Q487" s="65"/>
      <c r="R487" s="65"/>
      <c r="S487" s="65"/>
      <c r="T487" s="68"/>
      <c r="U487" s="68"/>
      <c r="V487" s="68"/>
      <c r="W487" s="65"/>
      <c r="X487" s="65"/>
      <c r="Y487" s="65"/>
      <c r="Z487" s="121"/>
      <c r="AA487" s="121"/>
      <c r="AB487" s="122"/>
      <c r="AC487" s="122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  <c r="AO487" s="121"/>
      <c r="AP487" s="121"/>
      <c r="AQ487" s="121"/>
      <c r="AR487" s="121"/>
      <c r="AS487" s="121"/>
      <c r="AT487" s="65"/>
      <c r="AU487" s="65"/>
      <c r="AV487" s="65"/>
      <c r="AW487" s="65"/>
      <c r="AX487" s="65"/>
      <c r="AY487" s="65"/>
      <c r="AZ487" s="65"/>
      <c r="BA487" s="65"/>
      <c r="BB487" s="65"/>
      <c r="BC487" s="65"/>
      <c r="BD487" s="65"/>
      <c r="BE487" s="65"/>
      <c r="BF487" s="65"/>
      <c r="BG487" s="65"/>
      <c r="BH487" s="65"/>
    </row>
    <row r="488" customFormat="false" ht="15.75" hidden="false" customHeight="false" outlineLevel="0" collapsed="false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7"/>
      <c r="L488" s="65"/>
      <c r="M488" s="65"/>
      <c r="N488" s="65"/>
      <c r="O488" s="68"/>
      <c r="P488" s="68"/>
      <c r="Q488" s="65"/>
      <c r="R488" s="65"/>
      <c r="S488" s="65"/>
      <c r="T488" s="68"/>
      <c r="U488" s="68"/>
      <c r="V488" s="68"/>
      <c r="W488" s="65"/>
      <c r="X488" s="65"/>
      <c r="Y488" s="65"/>
      <c r="Z488" s="121"/>
      <c r="AA488" s="121"/>
      <c r="AB488" s="122"/>
      <c r="AC488" s="122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  <c r="AO488" s="121"/>
      <c r="AP488" s="121"/>
      <c r="AQ488" s="121"/>
      <c r="AR488" s="121"/>
      <c r="AS488" s="121"/>
      <c r="AT488" s="65"/>
      <c r="AU488" s="65"/>
      <c r="AV488" s="65"/>
      <c r="AW488" s="65"/>
      <c r="AX488" s="65"/>
      <c r="AY488" s="65"/>
      <c r="AZ488" s="65"/>
      <c r="BA488" s="65"/>
      <c r="BB488" s="65"/>
      <c r="BC488" s="65"/>
      <c r="BD488" s="65"/>
      <c r="BE488" s="65"/>
      <c r="BF488" s="65"/>
      <c r="BG488" s="65"/>
      <c r="BH488" s="65"/>
    </row>
    <row r="489" customFormat="false" ht="15.75" hidden="false" customHeight="false" outlineLevel="0" collapsed="false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7"/>
      <c r="L489" s="65"/>
      <c r="M489" s="65"/>
      <c r="N489" s="65"/>
      <c r="O489" s="68"/>
      <c r="P489" s="68"/>
      <c r="Q489" s="65"/>
      <c r="R489" s="65"/>
      <c r="S489" s="65"/>
      <c r="T489" s="68"/>
      <c r="U489" s="68"/>
      <c r="V489" s="68"/>
      <c r="W489" s="65"/>
      <c r="X489" s="65"/>
      <c r="Y489" s="65"/>
      <c r="Z489" s="121"/>
      <c r="AA489" s="121"/>
      <c r="AB489" s="122"/>
      <c r="AC489" s="122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  <c r="AO489" s="121"/>
      <c r="AP489" s="121"/>
      <c r="AQ489" s="121"/>
      <c r="AR489" s="121"/>
      <c r="AS489" s="121"/>
      <c r="AT489" s="65"/>
      <c r="AU489" s="65"/>
      <c r="AV489" s="65"/>
      <c r="AW489" s="65"/>
      <c r="AX489" s="65"/>
      <c r="AY489" s="65"/>
      <c r="AZ489" s="65"/>
      <c r="BA489" s="65"/>
      <c r="BB489" s="65"/>
      <c r="BC489" s="65"/>
      <c r="BD489" s="65"/>
      <c r="BE489" s="65"/>
      <c r="BF489" s="65"/>
      <c r="BG489" s="65"/>
      <c r="BH489" s="65"/>
    </row>
    <row r="490" customFormat="false" ht="15.75" hidden="false" customHeight="false" outlineLevel="0" collapsed="false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7"/>
      <c r="L490" s="65"/>
      <c r="M490" s="65"/>
      <c r="N490" s="65"/>
      <c r="O490" s="68"/>
      <c r="P490" s="68"/>
      <c r="Q490" s="65"/>
      <c r="R490" s="65"/>
      <c r="S490" s="65"/>
      <c r="T490" s="68"/>
      <c r="U490" s="68"/>
      <c r="V490" s="68"/>
      <c r="W490" s="65"/>
      <c r="X490" s="65"/>
      <c r="Y490" s="65"/>
      <c r="Z490" s="121"/>
      <c r="AA490" s="121"/>
      <c r="AB490" s="122"/>
      <c r="AC490" s="122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  <c r="AO490" s="121"/>
      <c r="AP490" s="121"/>
      <c r="AQ490" s="121"/>
      <c r="AR490" s="121"/>
      <c r="AS490" s="121"/>
      <c r="AT490" s="65"/>
      <c r="AU490" s="65"/>
      <c r="AV490" s="65"/>
      <c r="AW490" s="65"/>
      <c r="AX490" s="65"/>
      <c r="AY490" s="65"/>
      <c r="AZ490" s="65"/>
      <c r="BA490" s="65"/>
      <c r="BB490" s="65"/>
      <c r="BC490" s="65"/>
      <c r="BD490" s="65"/>
      <c r="BE490" s="65"/>
      <c r="BF490" s="65"/>
      <c r="BG490" s="65"/>
      <c r="BH490" s="65"/>
    </row>
    <row r="491" customFormat="false" ht="15.75" hidden="false" customHeight="false" outlineLevel="0" collapsed="false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7"/>
      <c r="L491" s="65"/>
      <c r="M491" s="65"/>
      <c r="N491" s="65"/>
      <c r="O491" s="68"/>
      <c r="P491" s="68"/>
      <c r="Q491" s="65"/>
      <c r="R491" s="65"/>
      <c r="S491" s="65"/>
      <c r="T491" s="68"/>
      <c r="U491" s="68"/>
      <c r="V491" s="68"/>
      <c r="W491" s="65"/>
      <c r="X491" s="65"/>
      <c r="Y491" s="65"/>
      <c r="Z491" s="121"/>
      <c r="AA491" s="121"/>
      <c r="AB491" s="122"/>
      <c r="AC491" s="122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  <c r="AO491" s="121"/>
      <c r="AP491" s="121"/>
      <c r="AQ491" s="121"/>
      <c r="AR491" s="121"/>
      <c r="AS491" s="121"/>
      <c r="AT491" s="65"/>
      <c r="AU491" s="65"/>
      <c r="AV491" s="65"/>
      <c r="AW491" s="65"/>
      <c r="AX491" s="65"/>
      <c r="AY491" s="65"/>
      <c r="AZ491" s="65"/>
      <c r="BA491" s="65"/>
      <c r="BB491" s="65"/>
      <c r="BC491" s="65"/>
      <c r="BD491" s="65"/>
      <c r="BE491" s="65"/>
      <c r="BF491" s="65"/>
      <c r="BG491" s="65"/>
      <c r="BH491" s="65"/>
    </row>
    <row r="492" customFormat="false" ht="15.75" hidden="false" customHeight="false" outlineLevel="0" collapsed="false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7"/>
      <c r="L492" s="65"/>
      <c r="M492" s="65"/>
      <c r="N492" s="65"/>
      <c r="O492" s="68"/>
      <c r="P492" s="68"/>
      <c r="Q492" s="65"/>
      <c r="R492" s="65"/>
      <c r="S492" s="65"/>
      <c r="T492" s="68"/>
      <c r="U492" s="68"/>
      <c r="V492" s="68"/>
      <c r="W492" s="65"/>
      <c r="X492" s="65"/>
      <c r="Y492" s="65"/>
      <c r="Z492" s="121"/>
      <c r="AA492" s="121"/>
      <c r="AB492" s="122"/>
      <c r="AC492" s="122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  <c r="AO492" s="121"/>
      <c r="AP492" s="121"/>
      <c r="AQ492" s="121"/>
      <c r="AR492" s="121"/>
      <c r="AS492" s="121"/>
      <c r="AT492" s="65"/>
      <c r="AU492" s="65"/>
      <c r="AV492" s="65"/>
      <c r="AW492" s="65"/>
      <c r="AX492" s="65"/>
      <c r="AY492" s="65"/>
      <c r="AZ492" s="65"/>
      <c r="BA492" s="65"/>
      <c r="BB492" s="65"/>
      <c r="BC492" s="65"/>
      <c r="BD492" s="65"/>
      <c r="BE492" s="65"/>
      <c r="BF492" s="65"/>
      <c r="BG492" s="65"/>
      <c r="BH492" s="65"/>
    </row>
    <row r="493" customFormat="false" ht="15.75" hidden="false" customHeight="false" outlineLevel="0" collapsed="false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7"/>
      <c r="L493" s="65"/>
      <c r="M493" s="65"/>
      <c r="N493" s="65"/>
      <c r="O493" s="68"/>
      <c r="P493" s="68"/>
      <c r="Q493" s="65"/>
      <c r="R493" s="65"/>
      <c r="S493" s="65"/>
      <c r="T493" s="68"/>
      <c r="U493" s="68"/>
      <c r="V493" s="68"/>
      <c r="W493" s="65"/>
      <c r="X493" s="65"/>
      <c r="Y493" s="65"/>
      <c r="Z493" s="121"/>
      <c r="AA493" s="121"/>
      <c r="AB493" s="122"/>
      <c r="AC493" s="122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  <c r="AO493" s="121"/>
      <c r="AP493" s="121"/>
      <c r="AQ493" s="121"/>
      <c r="AR493" s="121"/>
      <c r="AS493" s="121"/>
      <c r="AT493" s="65"/>
      <c r="AU493" s="65"/>
      <c r="AV493" s="65"/>
      <c r="AW493" s="65"/>
      <c r="AX493" s="65"/>
      <c r="AY493" s="65"/>
      <c r="AZ493" s="65"/>
      <c r="BA493" s="65"/>
      <c r="BB493" s="65"/>
      <c r="BC493" s="65"/>
      <c r="BD493" s="65"/>
      <c r="BE493" s="65"/>
      <c r="BF493" s="65"/>
      <c r="BG493" s="65"/>
      <c r="BH493" s="65"/>
    </row>
    <row r="494" customFormat="false" ht="15.75" hidden="false" customHeight="false" outlineLevel="0" collapsed="false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7"/>
      <c r="L494" s="65"/>
      <c r="M494" s="65"/>
      <c r="N494" s="65"/>
      <c r="O494" s="68"/>
      <c r="P494" s="68"/>
      <c r="Q494" s="65"/>
      <c r="R494" s="65"/>
      <c r="S494" s="65"/>
      <c r="T494" s="68"/>
      <c r="U494" s="68"/>
      <c r="V494" s="68"/>
      <c r="W494" s="65"/>
      <c r="X494" s="65"/>
      <c r="Y494" s="65"/>
      <c r="Z494" s="121"/>
      <c r="AA494" s="121"/>
      <c r="AB494" s="122"/>
      <c r="AC494" s="122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  <c r="AO494" s="121"/>
      <c r="AP494" s="121"/>
      <c r="AQ494" s="121"/>
      <c r="AR494" s="121"/>
      <c r="AS494" s="121"/>
      <c r="AT494" s="65"/>
      <c r="AU494" s="65"/>
      <c r="AV494" s="65"/>
      <c r="AW494" s="65"/>
      <c r="AX494" s="65"/>
      <c r="AY494" s="65"/>
      <c r="AZ494" s="65"/>
      <c r="BA494" s="65"/>
      <c r="BB494" s="65"/>
      <c r="BC494" s="65"/>
      <c r="BD494" s="65"/>
      <c r="BE494" s="65"/>
      <c r="BF494" s="65"/>
      <c r="BG494" s="65"/>
      <c r="BH494" s="65"/>
    </row>
    <row r="495" customFormat="false" ht="15.75" hidden="false" customHeight="false" outlineLevel="0" collapsed="false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7"/>
      <c r="L495" s="65"/>
      <c r="M495" s="65"/>
      <c r="N495" s="65"/>
      <c r="O495" s="68"/>
      <c r="P495" s="68"/>
      <c r="Q495" s="65"/>
      <c r="R495" s="65"/>
      <c r="S495" s="65"/>
      <c r="T495" s="68"/>
      <c r="U495" s="68"/>
      <c r="V495" s="68"/>
      <c r="W495" s="65"/>
      <c r="X495" s="65"/>
      <c r="Y495" s="65"/>
      <c r="Z495" s="121"/>
      <c r="AA495" s="121"/>
      <c r="AB495" s="122"/>
      <c r="AC495" s="122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  <c r="AO495" s="121"/>
      <c r="AP495" s="121"/>
      <c r="AQ495" s="121"/>
      <c r="AR495" s="121"/>
      <c r="AS495" s="121"/>
      <c r="AT495" s="65"/>
      <c r="AU495" s="65"/>
      <c r="AV495" s="65"/>
      <c r="AW495" s="65"/>
      <c r="AX495" s="65"/>
      <c r="AY495" s="65"/>
      <c r="AZ495" s="65"/>
      <c r="BA495" s="65"/>
      <c r="BB495" s="65"/>
      <c r="BC495" s="65"/>
      <c r="BD495" s="65"/>
      <c r="BE495" s="65"/>
      <c r="BF495" s="65"/>
      <c r="BG495" s="65"/>
      <c r="BH495" s="65"/>
    </row>
    <row r="496" customFormat="false" ht="15.75" hidden="false" customHeight="false" outlineLevel="0" collapsed="false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7"/>
      <c r="L496" s="65"/>
      <c r="M496" s="65"/>
      <c r="N496" s="65"/>
      <c r="O496" s="68"/>
      <c r="P496" s="68"/>
      <c r="Q496" s="65"/>
      <c r="R496" s="65"/>
      <c r="S496" s="65"/>
      <c r="T496" s="68"/>
      <c r="U496" s="68"/>
      <c r="V496" s="68"/>
      <c r="W496" s="65"/>
      <c r="X496" s="65"/>
      <c r="Y496" s="65"/>
      <c r="Z496" s="121"/>
      <c r="AA496" s="121"/>
      <c r="AB496" s="122"/>
      <c r="AC496" s="122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  <c r="AO496" s="121"/>
      <c r="AP496" s="121"/>
      <c r="AQ496" s="121"/>
      <c r="AR496" s="121"/>
      <c r="AS496" s="121"/>
      <c r="AT496" s="65"/>
      <c r="AU496" s="65"/>
      <c r="AV496" s="65"/>
      <c r="AW496" s="65"/>
      <c r="AX496" s="65"/>
      <c r="AY496" s="65"/>
      <c r="AZ496" s="65"/>
      <c r="BA496" s="65"/>
      <c r="BB496" s="65"/>
      <c r="BC496" s="65"/>
      <c r="BD496" s="65"/>
      <c r="BE496" s="65"/>
      <c r="BF496" s="65"/>
      <c r="BG496" s="65"/>
      <c r="BH496" s="65"/>
    </row>
    <row r="497" customFormat="false" ht="15.75" hidden="false" customHeight="false" outlineLevel="0" collapsed="false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7"/>
      <c r="L497" s="65"/>
      <c r="M497" s="65"/>
      <c r="N497" s="65"/>
      <c r="O497" s="68"/>
      <c r="P497" s="68"/>
      <c r="Q497" s="65"/>
      <c r="R497" s="65"/>
      <c r="S497" s="65"/>
      <c r="T497" s="68"/>
      <c r="U497" s="68"/>
      <c r="V497" s="68"/>
      <c r="W497" s="65"/>
      <c r="X497" s="65"/>
      <c r="Y497" s="65"/>
      <c r="Z497" s="121"/>
      <c r="AA497" s="121"/>
      <c r="AB497" s="122"/>
      <c r="AC497" s="122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  <c r="AO497" s="121"/>
      <c r="AP497" s="121"/>
      <c r="AQ497" s="121"/>
      <c r="AR497" s="121"/>
      <c r="AS497" s="121"/>
      <c r="AT497" s="65"/>
      <c r="AU497" s="65"/>
      <c r="AV497" s="65"/>
      <c r="AW497" s="65"/>
      <c r="AX497" s="65"/>
      <c r="AY497" s="65"/>
      <c r="AZ497" s="65"/>
      <c r="BA497" s="65"/>
      <c r="BB497" s="65"/>
      <c r="BC497" s="65"/>
      <c r="BD497" s="65"/>
      <c r="BE497" s="65"/>
      <c r="BF497" s="65"/>
      <c r="BG497" s="65"/>
      <c r="BH497" s="65"/>
    </row>
    <row r="498" customFormat="false" ht="15.75" hidden="false" customHeight="false" outlineLevel="0" collapsed="false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7"/>
      <c r="L498" s="65"/>
      <c r="M498" s="65"/>
      <c r="N498" s="65"/>
      <c r="O498" s="68"/>
      <c r="P498" s="68"/>
      <c r="Q498" s="65"/>
      <c r="R498" s="65"/>
      <c r="S498" s="65"/>
      <c r="T498" s="68"/>
      <c r="U498" s="68"/>
      <c r="V498" s="68"/>
      <c r="W498" s="65"/>
      <c r="X498" s="65"/>
      <c r="Y498" s="65"/>
      <c r="Z498" s="121"/>
      <c r="AA498" s="121"/>
      <c r="AB498" s="122"/>
      <c r="AC498" s="122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  <c r="AO498" s="121"/>
      <c r="AP498" s="121"/>
      <c r="AQ498" s="121"/>
      <c r="AR498" s="121"/>
      <c r="AS498" s="121"/>
      <c r="AT498" s="65"/>
      <c r="AU498" s="65"/>
      <c r="AV498" s="65"/>
      <c r="AW498" s="65"/>
      <c r="AX498" s="65"/>
      <c r="AY498" s="65"/>
      <c r="AZ498" s="65"/>
      <c r="BA498" s="65"/>
      <c r="BB498" s="65"/>
      <c r="BC498" s="65"/>
      <c r="BD498" s="65"/>
      <c r="BE498" s="65"/>
      <c r="BF498" s="65"/>
      <c r="BG498" s="65"/>
      <c r="BH498" s="65"/>
    </row>
    <row r="499" customFormat="false" ht="15.75" hidden="false" customHeight="false" outlineLevel="0" collapsed="false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7"/>
      <c r="L499" s="65"/>
      <c r="M499" s="65"/>
      <c r="N499" s="65"/>
      <c r="O499" s="68"/>
      <c r="P499" s="68"/>
      <c r="Q499" s="65"/>
      <c r="R499" s="65"/>
      <c r="S499" s="65"/>
      <c r="T499" s="68"/>
      <c r="U499" s="68"/>
      <c r="V499" s="68"/>
      <c r="W499" s="65"/>
      <c r="X499" s="65"/>
      <c r="Y499" s="65"/>
      <c r="Z499" s="121"/>
      <c r="AA499" s="121"/>
      <c r="AB499" s="122"/>
      <c r="AC499" s="122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  <c r="AO499" s="121"/>
      <c r="AP499" s="121"/>
      <c r="AQ499" s="121"/>
      <c r="AR499" s="121"/>
      <c r="AS499" s="121"/>
      <c r="AT499" s="65"/>
      <c r="AU499" s="65"/>
      <c r="AV499" s="65"/>
      <c r="AW499" s="65"/>
      <c r="AX499" s="65"/>
      <c r="AY499" s="65"/>
      <c r="AZ499" s="65"/>
      <c r="BA499" s="65"/>
      <c r="BB499" s="65"/>
      <c r="BC499" s="65"/>
      <c r="BD499" s="65"/>
      <c r="BE499" s="65"/>
      <c r="BF499" s="65"/>
      <c r="BG499" s="65"/>
      <c r="BH499" s="65"/>
    </row>
    <row r="500" customFormat="false" ht="15.75" hidden="false" customHeight="false" outlineLevel="0" collapsed="false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7"/>
      <c r="L500" s="65"/>
      <c r="M500" s="65"/>
      <c r="N500" s="65"/>
      <c r="O500" s="68"/>
      <c r="P500" s="68"/>
      <c r="Q500" s="65"/>
      <c r="R500" s="65"/>
      <c r="S500" s="65"/>
      <c r="T500" s="68"/>
      <c r="U500" s="68"/>
      <c r="V500" s="68"/>
      <c r="W500" s="65"/>
      <c r="X500" s="65"/>
      <c r="Y500" s="65"/>
      <c r="Z500" s="121"/>
      <c r="AA500" s="121"/>
      <c r="AB500" s="122"/>
      <c r="AC500" s="122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  <c r="AO500" s="121"/>
      <c r="AP500" s="121"/>
      <c r="AQ500" s="121"/>
      <c r="AR500" s="121"/>
      <c r="AS500" s="121"/>
      <c r="AT500" s="65"/>
      <c r="AU500" s="65"/>
      <c r="AV500" s="65"/>
      <c r="AW500" s="65"/>
      <c r="AX500" s="65"/>
      <c r="AY500" s="65"/>
      <c r="AZ500" s="65"/>
      <c r="BA500" s="65"/>
      <c r="BB500" s="65"/>
      <c r="BC500" s="65"/>
      <c r="BD500" s="65"/>
      <c r="BE500" s="65"/>
      <c r="BF500" s="65"/>
      <c r="BG500" s="65"/>
      <c r="BH500" s="65"/>
    </row>
    <row r="501" customFormat="false" ht="15.75" hidden="false" customHeight="false" outlineLevel="0" collapsed="false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7"/>
      <c r="L501" s="65"/>
      <c r="M501" s="65"/>
      <c r="N501" s="65"/>
      <c r="O501" s="68"/>
      <c r="P501" s="68"/>
      <c r="Q501" s="65"/>
      <c r="R501" s="65"/>
      <c r="S501" s="65"/>
      <c r="T501" s="68"/>
      <c r="U501" s="68"/>
      <c r="V501" s="68"/>
      <c r="W501" s="65"/>
      <c r="X501" s="65"/>
      <c r="Y501" s="65"/>
      <c r="Z501" s="121"/>
      <c r="AA501" s="121"/>
      <c r="AB501" s="122"/>
      <c r="AC501" s="122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  <c r="AO501" s="121"/>
      <c r="AP501" s="121"/>
      <c r="AQ501" s="121"/>
      <c r="AR501" s="121"/>
      <c r="AS501" s="121"/>
      <c r="AT501" s="65"/>
      <c r="AU501" s="65"/>
      <c r="AV501" s="65"/>
      <c r="AW501" s="65"/>
      <c r="AX501" s="65"/>
      <c r="AY501" s="65"/>
      <c r="AZ501" s="65"/>
      <c r="BA501" s="65"/>
      <c r="BB501" s="65"/>
      <c r="BC501" s="65"/>
      <c r="BD501" s="65"/>
      <c r="BE501" s="65"/>
      <c r="BF501" s="65"/>
      <c r="BG501" s="65"/>
      <c r="BH501" s="65"/>
    </row>
    <row r="502" customFormat="false" ht="15.75" hidden="false" customHeight="false" outlineLevel="0" collapsed="false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7"/>
      <c r="L502" s="65"/>
      <c r="M502" s="65"/>
      <c r="N502" s="65"/>
      <c r="O502" s="68"/>
      <c r="P502" s="68"/>
      <c r="Q502" s="65"/>
      <c r="R502" s="65"/>
      <c r="S502" s="65"/>
      <c r="T502" s="68"/>
      <c r="U502" s="68"/>
      <c r="V502" s="68"/>
      <c r="W502" s="65"/>
      <c r="X502" s="65"/>
      <c r="Y502" s="65"/>
      <c r="Z502" s="121"/>
      <c r="AA502" s="121"/>
      <c r="AB502" s="122"/>
      <c r="AC502" s="122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  <c r="AO502" s="121"/>
      <c r="AP502" s="121"/>
      <c r="AQ502" s="121"/>
      <c r="AR502" s="121"/>
      <c r="AS502" s="121"/>
      <c r="AT502" s="65"/>
      <c r="AU502" s="65"/>
      <c r="AV502" s="65"/>
      <c r="AW502" s="65"/>
      <c r="AX502" s="65"/>
      <c r="AY502" s="65"/>
      <c r="AZ502" s="65"/>
      <c r="BA502" s="65"/>
      <c r="BB502" s="65"/>
      <c r="BC502" s="65"/>
      <c r="BD502" s="65"/>
      <c r="BE502" s="65"/>
      <c r="BF502" s="65"/>
      <c r="BG502" s="65"/>
      <c r="BH502" s="65"/>
    </row>
    <row r="503" customFormat="false" ht="15.75" hidden="false" customHeight="false" outlineLevel="0" collapsed="false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7"/>
      <c r="L503" s="65"/>
      <c r="M503" s="65"/>
      <c r="N503" s="65"/>
      <c r="O503" s="68"/>
      <c r="P503" s="68"/>
      <c r="Q503" s="65"/>
      <c r="R503" s="65"/>
      <c r="S503" s="65"/>
      <c r="T503" s="68"/>
      <c r="U503" s="68"/>
      <c r="V503" s="68"/>
      <c r="W503" s="65"/>
      <c r="X503" s="65"/>
      <c r="Y503" s="65"/>
      <c r="Z503" s="121"/>
      <c r="AA503" s="121"/>
      <c r="AB503" s="122"/>
      <c r="AC503" s="122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  <c r="AO503" s="121"/>
      <c r="AP503" s="121"/>
      <c r="AQ503" s="121"/>
      <c r="AR503" s="121"/>
      <c r="AS503" s="121"/>
      <c r="AT503" s="65"/>
      <c r="AU503" s="65"/>
      <c r="AV503" s="65"/>
      <c r="AW503" s="65"/>
      <c r="AX503" s="65"/>
      <c r="AY503" s="65"/>
      <c r="AZ503" s="65"/>
      <c r="BA503" s="65"/>
      <c r="BB503" s="65"/>
      <c r="BC503" s="65"/>
      <c r="BD503" s="65"/>
      <c r="BE503" s="65"/>
      <c r="BF503" s="65"/>
      <c r="BG503" s="65"/>
      <c r="BH503" s="65"/>
    </row>
    <row r="504" customFormat="false" ht="15.75" hidden="false" customHeight="false" outlineLevel="0" collapsed="false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7"/>
      <c r="L504" s="65"/>
      <c r="M504" s="65"/>
      <c r="N504" s="65"/>
      <c r="O504" s="68"/>
      <c r="P504" s="68"/>
      <c r="Q504" s="65"/>
      <c r="R504" s="65"/>
      <c r="S504" s="65"/>
      <c r="T504" s="68"/>
      <c r="U504" s="68"/>
      <c r="V504" s="68"/>
      <c r="W504" s="65"/>
      <c r="X504" s="65"/>
      <c r="Y504" s="65"/>
      <c r="Z504" s="121"/>
      <c r="AA504" s="121"/>
      <c r="AB504" s="122"/>
      <c r="AC504" s="122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  <c r="AO504" s="121"/>
      <c r="AP504" s="121"/>
      <c r="AQ504" s="121"/>
      <c r="AR504" s="121"/>
      <c r="AS504" s="121"/>
      <c r="AT504" s="65"/>
      <c r="AU504" s="65"/>
      <c r="AV504" s="65"/>
      <c r="AW504" s="65"/>
      <c r="AX504" s="65"/>
      <c r="AY504" s="65"/>
      <c r="AZ504" s="65"/>
      <c r="BA504" s="65"/>
      <c r="BB504" s="65"/>
      <c r="BC504" s="65"/>
      <c r="BD504" s="65"/>
      <c r="BE504" s="65"/>
      <c r="BF504" s="65"/>
      <c r="BG504" s="65"/>
      <c r="BH504" s="65"/>
    </row>
    <row r="505" customFormat="false" ht="15.75" hidden="false" customHeight="false" outlineLevel="0" collapsed="false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7"/>
      <c r="L505" s="65"/>
      <c r="M505" s="65"/>
      <c r="N505" s="65"/>
      <c r="O505" s="68"/>
      <c r="P505" s="68"/>
      <c r="Q505" s="65"/>
      <c r="R505" s="65"/>
      <c r="S505" s="65"/>
      <c r="T505" s="68"/>
      <c r="U505" s="68"/>
      <c r="V505" s="68"/>
      <c r="W505" s="65"/>
      <c r="X505" s="65"/>
      <c r="Y505" s="65"/>
      <c r="Z505" s="121"/>
      <c r="AA505" s="121"/>
      <c r="AB505" s="122"/>
      <c r="AC505" s="122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  <c r="AO505" s="121"/>
      <c r="AP505" s="121"/>
      <c r="AQ505" s="121"/>
      <c r="AR505" s="121"/>
      <c r="AS505" s="121"/>
      <c r="AT505" s="65"/>
      <c r="AU505" s="65"/>
      <c r="AV505" s="65"/>
      <c r="AW505" s="65"/>
      <c r="AX505" s="65"/>
      <c r="AY505" s="65"/>
      <c r="AZ505" s="65"/>
      <c r="BA505" s="65"/>
      <c r="BB505" s="65"/>
      <c r="BC505" s="65"/>
      <c r="BD505" s="65"/>
      <c r="BE505" s="65"/>
      <c r="BF505" s="65"/>
      <c r="BG505" s="65"/>
      <c r="BH505" s="65"/>
    </row>
    <row r="506" customFormat="false" ht="15.75" hidden="false" customHeight="false" outlineLevel="0" collapsed="false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7"/>
      <c r="L506" s="65"/>
      <c r="M506" s="65"/>
      <c r="N506" s="65"/>
      <c r="O506" s="68"/>
      <c r="P506" s="68"/>
      <c r="Q506" s="65"/>
      <c r="R506" s="65"/>
      <c r="S506" s="65"/>
      <c r="T506" s="68"/>
      <c r="U506" s="68"/>
      <c r="V506" s="68"/>
      <c r="W506" s="65"/>
      <c r="X506" s="65"/>
      <c r="Y506" s="65"/>
      <c r="Z506" s="121"/>
      <c r="AA506" s="121"/>
      <c r="AB506" s="122"/>
      <c r="AC506" s="122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  <c r="AO506" s="121"/>
      <c r="AP506" s="121"/>
      <c r="AQ506" s="121"/>
      <c r="AR506" s="121"/>
      <c r="AS506" s="121"/>
      <c r="AT506" s="65"/>
      <c r="AU506" s="65"/>
      <c r="AV506" s="65"/>
      <c r="AW506" s="65"/>
      <c r="AX506" s="65"/>
      <c r="AY506" s="65"/>
      <c r="AZ506" s="65"/>
      <c r="BA506" s="65"/>
      <c r="BB506" s="65"/>
      <c r="BC506" s="65"/>
      <c r="BD506" s="65"/>
      <c r="BE506" s="65"/>
      <c r="BF506" s="65"/>
      <c r="BG506" s="65"/>
      <c r="BH506" s="65"/>
    </row>
    <row r="507" customFormat="false" ht="15.75" hidden="false" customHeight="false" outlineLevel="0" collapsed="false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7"/>
      <c r="L507" s="65"/>
      <c r="M507" s="65"/>
      <c r="N507" s="65"/>
      <c r="O507" s="68"/>
      <c r="P507" s="68"/>
      <c r="Q507" s="65"/>
      <c r="R507" s="65"/>
      <c r="S507" s="65"/>
      <c r="T507" s="68"/>
      <c r="U507" s="68"/>
      <c r="V507" s="68"/>
      <c r="W507" s="65"/>
      <c r="X507" s="65"/>
      <c r="Y507" s="65"/>
      <c r="Z507" s="121"/>
      <c r="AA507" s="121"/>
      <c r="AB507" s="122"/>
      <c r="AC507" s="122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  <c r="AO507" s="121"/>
      <c r="AP507" s="121"/>
      <c r="AQ507" s="121"/>
      <c r="AR507" s="121"/>
      <c r="AS507" s="121"/>
      <c r="AT507" s="65"/>
      <c r="AU507" s="65"/>
      <c r="AV507" s="65"/>
      <c r="AW507" s="65"/>
      <c r="AX507" s="65"/>
      <c r="AY507" s="65"/>
      <c r="AZ507" s="65"/>
      <c r="BA507" s="65"/>
      <c r="BB507" s="65"/>
      <c r="BC507" s="65"/>
      <c r="BD507" s="65"/>
      <c r="BE507" s="65"/>
      <c r="BF507" s="65"/>
      <c r="BG507" s="65"/>
      <c r="BH507" s="65"/>
    </row>
    <row r="508" customFormat="false" ht="15.75" hidden="false" customHeight="false" outlineLevel="0" collapsed="false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7"/>
      <c r="L508" s="65"/>
      <c r="M508" s="65"/>
      <c r="N508" s="65"/>
      <c r="O508" s="68"/>
      <c r="P508" s="68"/>
      <c r="Q508" s="65"/>
      <c r="R508" s="65"/>
      <c r="S508" s="65"/>
      <c r="T508" s="68"/>
      <c r="U508" s="68"/>
      <c r="V508" s="68"/>
      <c r="W508" s="65"/>
      <c r="X508" s="65"/>
      <c r="Y508" s="65"/>
      <c r="Z508" s="121"/>
      <c r="AA508" s="121"/>
      <c r="AB508" s="122"/>
      <c r="AC508" s="122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  <c r="AO508" s="121"/>
      <c r="AP508" s="121"/>
      <c r="AQ508" s="121"/>
      <c r="AR508" s="121"/>
      <c r="AS508" s="121"/>
      <c r="AT508" s="65"/>
      <c r="AU508" s="65"/>
      <c r="AV508" s="65"/>
      <c r="AW508" s="65"/>
      <c r="AX508" s="65"/>
      <c r="AY508" s="65"/>
      <c r="AZ508" s="65"/>
      <c r="BA508" s="65"/>
      <c r="BB508" s="65"/>
      <c r="BC508" s="65"/>
      <c r="BD508" s="65"/>
      <c r="BE508" s="65"/>
      <c r="BF508" s="65"/>
      <c r="BG508" s="65"/>
      <c r="BH508" s="65"/>
    </row>
    <row r="509" customFormat="false" ht="15.75" hidden="false" customHeight="false" outlineLevel="0" collapsed="false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7"/>
      <c r="L509" s="65"/>
      <c r="M509" s="65"/>
      <c r="N509" s="65"/>
      <c r="O509" s="68"/>
      <c r="P509" s="68"/>
      <c r="Q509" s="65"/>
      <c r="R509" s="65"/>
      <c r="S509" s="65"/>
      <c r="T509" s="68"/>
      <c r="U509" s="68"/>
      <c r="V509" s="68"/>
      <c r="W509" s="65"/>
      <c r="X509" s="65"/>
      <c r="Y509" s="65"/>
      <c r="Z509" s="121"/>
      <c r="AA509" s="121"/>
      <c r="AB509" s="122"/>
      <c r="AC509" s="122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  <c r="AO509" s="121"/>
      <c r="AP509" s="121"/>
      <c r="AQ509" s="121"/>
      <c r="AR509" s="121"/>
      <c r="AS509" s="121"/>
      <c r="AT509" s="65"/>
      <c r="AU509" s="65"/>
      <c r="AV509" s="65"/>
      <c r="AW509" s="65"/>
      <c r="AX509" s="65"/>
      <c r="AY509" s="65"/>
      <c r="AZ509" s="65"/>
      <c r="BA509" s="65"/>
      <c r="BB509" s="65"/>
      <c r="BC509" s="65"/>
      <c r="BD509" s="65"/>
      <c r="BE509" s="65"/>
      <c r="BF509" s="65"/>
      <c r="BG509" s="65"/>
      <c r="BH509" s="65"/>
    </row>
    <row r="510" customFormat="false" ht="15.75" hidden="false" customHeight="false" outlineLevel="0" collapsed="false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7"/>
      <c r="L510" s="65"/>
      <c r="M510" s="65"/>
      <c r="N510" s="65"/>
      <c r="O510" s="68"/>
      <c r="P510" s="68"/>
      <c r="Q510" s="65"/>
      <c r="R510" s="65"/>
      <c r="S510" s="65"/>
      <c r="T510" s="68"/>
      <c r="U510" s="68"/>
      <c r="V510" s="68"/>
      <c r="W510" s="65"/>
      <c r="X510" s="65"/>
      <c r="Y510" s="65"/>
      <c r="Z510" s="121"/>
      <c r="AA510" s="121"/>
      <c r="AB510" s="122"/>
      <c r="AC510" s="122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  <c r="AO510" s="121"/>
      <c r="AP510" s="121"/>
      <c r="AQ510" s="121"/>
      <c r="AR510" s="121"/>
      <c r="AS510" s="121"/>
      <c r="AT510" s="65"/>
      <c r="AU510" s="65"/>
      <c r="AV510" s="65"/>
      <c r="AW510" s="65"/>
      <c r="AX510" s="65"/>
      <c r="AY510" s="65"/>
      <c r="AZ510" s="65"/>
      <c r="BA510" s="65"/>
      <c r="BB510" s="65"/>
      <c r="BC510" s="65"/>
      <c r="BD510" s="65"/>
      <c r="BE510" s="65"/>
      <c r="BF510" s="65"/>
      <c r="BG510" s="65"/>
      <c r="BH510" s="65"/>
    </row>
    <row r="511" customFormat="false" ht="15.75" hidden="false" customHeight="false" outlineLevel="0" collapsed="false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7"/>
      <c r="L511" s="65"/>
      <c r="M511" s="65"/>
      <c r="N511" s="65"/>
      <c r="O511" s="68"/>
      <c r="P511" s="68"/>
      <c r="Q511" s="65"/>
      <c r="R511" s="65"/>
      <c r="S511" s="65"/>
      <c r="T511" s="68"/>
      <c r="U511" s="68"/>
      <c r="V511" s="68"/>
      <c r="W511" s="65"/>
      <c r="X511" s="65"/>
      <c r="Y511" s="65"/>
      <c r="Z511" s="121"/>
      <c r="AA511" s="121"/>
      <c r="AB511" s="122"/>
      <c r="AC511" s="122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  <c r="AO511" s="121"/>
      <c r="AP511" s="121"/>
      <c r="AQ511" s="121"/>
      <c r="AR511" s="121"/>
      <c r="AS511" s="121"/>
      <c r="AT511" s="65"/>
      <c r="AU511" s="65"/>
      <c r="AV511" s="65"/>
      <c r="AW511" s="65"/>
      <c r="AX511" s="65"/>
      <c r="AY511" s="65"/>
      <c r="AZ511" s="65"/>
      <c r="BA511" s="65"/>
      <c r="BB511" s="65"/>
      <c r="BC511" s="65"/>
      <c r="BD511" s="65"/>
      <c r="BE511" s="65"/>
      <c r="BF511" s="65"/>
      <c r="BG511" s="65"/>
      <c r="BH511" s="65"/>
    </row>
    <row r="512" customFormat="false" ht="15.75" hidden="false" customHeight="false" outlineLevel="0" collapsed="false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7"/>
      <c r="L512" s="65"/>
      <c r="M512" s="65"/>
      <c r="N512" s="65"/>
      <c r="O512" s="68"/>
      <c r="P512" s="68"/>
      <c r="Q512" s="65"/>
      <c r="R512" s="65"/>
      <c r="S512" s="65"/>
      <c r="T512" s="68"/>
      <c r="U512" s="68"/>
      <c r="V512" s="68"/>
      <c r="W512" s="65"/>
      <c r="X512" s="65"/>
      <c r="Y512" s="65"/>
      <c r="Z512" s="121"/>
      <c r="AA512" s="121"/>
      <c r="AB512" s="122"/>
      <c r="AC512" s="122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  <c r="AO512" s="121"/>
      <c r="AP512" s="121"/>
      <c r="AQ512" s="121"/>
      <c r="AR512" s="121"/>
      <c r="AS512" s="121"/>
      <c r="AT512" s="65"/>
      <c r="AU512" s="65"/>
      <c r="AV512" s="65"/>
      <c r="AW512" s="65"/>
      <c r="AX512" s="65"/>
      <c r="AY512" s="65"/>
      <c r="AZ512" s="65"/>
      <c r="BA512" s="65"/>
      <c r="BB512" s="65"/>
      <c r="BC512" s="65"/>
      <c r="BD512" s="65"/>
      <c r="BE512" s="65"/>
      <c r="BF512" s="65"/>
      <c r="BG512" s="65"/>
      <c r="BH512" s="65"/>
    </row>
    <row r="513" customFormat="false" ht="15.75" hidden="false" customHeight="false" outlineLevel="0" collapsed="false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7"/>
      <c r="L513" s="65"/>
      <c r="M513" s="65"/>
      <c r="N513" s="65"/>
      <c r="O513" s="68"/>
      <c r="P513" s="68"/>
      <c r="Q513" s="65"/>
      <c r="R513" s="65"/>
      <c r="S513" s="65"/>
      <c r="T513" s="68"/>
      <c r="U513" s="68"/>
      <c r="V513" s="68"/>
      <c r="W513" s="65"/>
      <c r="X513" s="65"/>
      <c r="Y513" s="65"/>
      <c r="Z513" s="121"/>
      <c r="AA513" s="121"/>
      <c r="AB513" s="122"/>
      <c r="AC513" s="122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  <c r="AO513" s="121"/>
      <c r="AP513" s="121"/>
      <c r="AQ513" s="121"/>
      <c r="AR513" s="121"/>
      <c r="AS513" s="121"/>
      <c r="AT513" s="65"/>
      <c r="AU513" s="65"/>
      <c r="AV513" s="65"/>
      <c r="AW513" s="65"/>
      <c r="AX513" s="65"/>
      <c r="AY513" s="65"/>
      <c r="AZ513" s="65"/>
      <c r="BA513" s="65"/>
      <c r="BB513" s="65"/>
      <c r="BC513" s="65"/>
      <c r="BD513" s="65"/>
      <c r="BE513" s="65"/>
      <c r="BF513" s="65"/>
      <c r="BG513" s="65"/>
      <c r="BH513" s="65"/>
    </row>
    <row r="514" customFormat="false" ht="15.75" hidden="false" customHeight="false" outlineLevel="0" collapsed="false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7"/>
      <c r="L514" s="65"/>
      <c r="M514" s="65"/>
      <c r="N514" s="65"/>
      <c r="O514" s="68"/>
      <c r="P514" s="68"/>
      <c r="Q514" s="65"/>
      <c r="R514" s="65"/>
      <c r="S514" s="65"/>
      <c r="T514" s="68"/>
      <c r="U514" s="68"/>
      <c r="V514" s="68"/>
      <c r="W514" s="65"/>
      <c r="X514" s="65"/>
      <c r="Y514" s="65"/>
      <c r="Z514" s="121"/>
      <c r="AA514" s="121"/>
      <c r="AB514" s="122"/>
      <c r="AC514" s="122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  <c r="AO514" s="121"/>
      <c r="AP514" s="121"/>
      <c r="AQ514" s="121"/>
      <c r="AR514" s="121"/>
      <c r="AS514" s="121"/>
      <c r="AT514" s="65"/>
      <c r="AU514" s="65"/>
      <c r="AV514" s="65"/>
      <c r="AW514" s="65"/>
      <c r="AX514" s="65"/>
      <c r="AY514" s="65"/>
      <c r="AZ514" s="65"/>
      <c r="BA514" s="65"/>
      <c r="BB514" s="65"/>
      <c r="BC514" s="65"/>
      <c r="BD514" s="65"/>
      <c r="BE514" s="65"/>
      <c r="BF514" s="65"/>
      <c r="BG514" s="65"/>
      <c r="BH514" s="65"/>
    </row>
    <row r="515" customFormat="false" ht="15.75" hidden="false" customHeight="false" outlineLevel="0" collapsed="false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7"/>
      <c r="L515" s="65"/>
      <c r="M515" s="65"/>
      <c r="N515" s="65"/>
      <c r="O515" s="68"/>
      <c r="P515" s="68"/>
      <c r="Q515" s="65"/>
      <c r="R515" s="65"/>
      <c r="S515" s="65"/>
      <c r="T515" s="68"/>
      <c r="U515" s="68"/>
      <c r="V515" s="68"/>
      <c r="W515" s="65"/>
      <c r="X515" s="65"/>
      <c r="Y515" s="65"/>
      <c r="Z515" s="121"/>
      <c r="AA515" s="121"/>
      <c r="AB515" s="122"/>
      <c r="AC515" s="122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  <c r="AO515" s="121"/>
      <c r="AP515" s="121"/>
      <c r="AQ515" s="121"/>
      <c r="AR515" s="121"/>
      <c r="AS515" s="121"/>
      <c r="AT515" s="65"/>
      <c r="AU515" s="65"/>
      <c r="AV515" s="65"/>
      <c r="AW515" s="65"/>
      <c r="AX515" s="65"/>
      <c r="AY515" s="65"/>
      <c r="AZ515" s="65"/>
      <c r="BA515" s="65"/>
      <c r="BB515" s="65"/>
      <c r="BC515" s="65"/>
      <c r="BD515" s="65"/>
      <c r="BE515" s="65"/>
      <c r="BF515" s="65"/>
      <c r="BG515" s="65"/>
      <c r="BH515" s="65"/>
    </row>
    <row r="516" customFormat="false" ht="15.75" hidden="false" customHeight="false" outlineLevel="0" collapsed="false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7"/>
      <c r="L516" s="65"/>
      <c r="M516" s="65"/>
      <c r="N516" s="65"/>
      <c r="O516" s="68"/>
      <c r="P516" s="68"/>
      <c r="Q516" s="65"/>
      <c r="R516" s="65"/>
      <c r="S516" s="65"/>
      <c r="T516" s="68"/>
      <c r="U516" s="68"/>
      <c r="V516" s="68"/>
      <c r="W516" s="65"/>
      <c r="X516" s="65"/>
      <c r="Y516" s="65"/>
      <c r="Z516" s="121"/>
      <c r="AA516" s="121"/>
      <c r="AB516" s="122"/>
      <c r="AC516" s="122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  <c r="AO516" s="121"/>
      <c r="AP516" s="121"/>
      <c r="AQ516" s="121"/>
      <c r="AR516" s="121"/>
      <c r="AS516" s="121"/>
      <c r="AT516" s="65"/>
      <c r="AU516" s="65"/>
      <c r="AV516" s="65"/>
      <c r="AW516" s="65"/>
      <c r="AX516" s="65"/>
      <c r="AY516" s="65"/>
      <c r="AZ516" s="65"/>
      <c r="BA516" s="65"/>
      <c r="BB516" s="65"/>
      <c r="BC516" s="65"/>
      <c r="BD516" s="65"/>
      <c r="BE516" s="65"/>
      <c r="BF516" s="65"/>
      <c r="BG516" s="65"/>
      <c r="BH516" s="65"/>
    </row>
    <row r="517" customFormat="false" ht="15.75" hidden="false" customHeight="false" outlineLevel="0" collapsed="false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7"/>
      <c r="L517" s="65"/>
      <c r="M517" s="65"/>
      <c r="N517" s="65"/>
      <c r="O517" s="68"/>
      <c r="P517" s="68"/>
      <c r="Q517" s="65"/>
      <c r="R517" s="65"/>
      <c r="S517" s="65"/>
      <c r="T517" s="68"/>
      <c r="U517" s="68"/>
      <c r="V517" s="68"/>
      <c r="W517" s="65"/>
      <c r="X517" s="65"/>
      <c r="Y517" s="65"/>
      <c r="Z517" s="121"/>
      <c r="AA517" s="121"/>
      <c r="AB517" s="122"/>
      <c r="AC517" s="122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  <c r="AO517" s="121"/>
      <c r="AP517" s="121"/>
      <c r="AQ517" s="121"/>
      <c r="AR517" s="121"/>
      <c r="AS517" s="121"/>
      <c r="AT517" s="65"/>
      <c r="AU517" s="65"/>
      <c r="AV517" s="65"/>
      <c r="AW517" s="65"/>
      <c r="AX517" s="65"/>
      <c r="AY517" s="65"/>
      <c r="AZ517" s="65"/>
      <c r="BA517" s="65"/>
      <c r="BB517" s="65"/>
      <c r="BC517" s="65"/>
      <c r="BD517" s="65"/>
      <c r="BE517" s="65"/>
      <c r="BF517" s="65"/>
      <c r="BG517" s="65"/>
      <c r="BH517" s="65"/>
    </row>
    <row r="518" customFormat="false" ht="15.75" hidden="false" customHeight="false" outlineLevel="0" collapsed="false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7"/>
      <c r="L518" s="65"/>
      <c r="M518" s="65"/>
      <c r="N518" s="65"/>
      <c r="O518" s="68"/>
      <c r="P518" s="68"/>
      <c r="Q518" s="65"/>
      <c r="R518" s="65"/>
      <c r="S518" s="65"/>
      <c r="T518" s="68"/>
      <c r="U518" s="68"/>
      <c r="V518" s="68"/>
      <c r="W518" s="65"/>
      <c r="X518" s="65"/>
      <c r="Y518" s="65"/>
      <c r="Z518" s="121"/>
      <c r="AA518" s="121"/>
      <c r="AB518" s="122"/>
      <c r="AC518" s="122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  <c r="AO518" s="121"/>
      <c r="AP518" s="121"/>
      <c r="AQ518" s="121"/>
      <c r="AR518" s="121"/>
      <c r="AS518" s="121"/>
      <c r="AT518" s="65"/>
      <c r="AU518" s="65"/>
      <c r="AV518" s="65"/>
      <c r="AW518" s="65"/>
      <c r="AX518" s="65"/>
      <c r="AY518" s="65"/>
      <c r="AZ518" s="65"/>
      <c r="BA518" s="65"/>
      <c r="BB518" s="65"/>
      <c r="BC518" s="65"/>
      <c r="BD518" s="65"/>
      <c r="BE518" s="65"/>
      <c r="BF518" s="65"/>
      <c r="BG518" s="65"/>
      <c r="BH518" s="65"/>
    </row>
    <row r="519" customFormat="false" ht="15.75" hidden="false" customHeight="false" outlineLevel="0" collapsed="false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7"/>
      <c r="L519" s="65"/>
      <c r="M519" s="65"/>
      <c r="N519" s="65"/>
      <c r="O519" s="68"/>
      <c r="P519" s="68"/>
      <c r="Q519" s="65"/>
      <c r="R519" s="65"/>
      <c r="S519" s="65"/>
      <c r="T519" s="68"/>
      <c r="U519" s="68"/>
      <c r="V519" s="68"/>
      <c r="W519" s="65"/>
      <c r="X519" s="65"/>
      <c r="Y519" s="65"/>
      <c r="Z519" s="121"/>
      <c r="AA519" s="121"/>
      <c r="AB519" s="122"/>
      <c r="AC519" s="122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  <c r="AO519" s="121"/>
      <c r="AP519" s="121"/>
      <c r="AQ519" s="121"/>
      <c r="AR519" s="121"/>
      <c r="AS519" s="121"/>
      <c r="AT519" s="65"/>
      <c r="AU519" s="65"/>
      <c r="AV519" s="65"/>
      <c r="AW519" s="65"/>
      <c r="AX519" s="65"/>
      <c r="AY519" s="65"/>
      <c r="AZ519" s="65"/>
      <c r="BA519" s="65"/>
      <c r="BB519" s="65"/>
      <c r="BC519" s="65"/>
      <c r="BD519" s="65"/>
      <c r="BE519" s="65"/>
      <c r="BF519" s="65"/>
      <c r="BG519" s="65"/>
      <c r="BH519" s="65"/>
    </row>
    <row r="520" customFormat="false" ht="15.75" hidden="false" customHeight="false" outlineLevel="0" collapsed="false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7"/>
      <c r="L520" s="65"/>
      <c r="M520" s="65"/>
      <c r="N520" s="65"/>
      <c r="O520" s="68"/>
      <c r="P520" s="68"/>
      <c r="Q520" s="65"/>
      <c r="R520" s="65"/>
      <c r="S520" s="65"/>
      <c r="T520" s="68"/>
      <c r="U520" s="68"/>
      <c r="V520" s="68"/>
      <c r="W520" s="65"/>
      <c r="X520" s="65"/>
      <c r="Y520" s="65"/>
      <c r="Z520" s="121"/>
      <c r="AA520" s="121"/>
      <c r="AB520" s="122"/>
      <c r="AC520" s="122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  <c r="AO520" s="121"/>
      <c r="AP520" s="121"/>
      <c r="AQ520" s="121"/>
      <c r="AR520" s="121"/>
      <c r="AS520" s="121"/>
      <c r="AT520" s="65"/>
      <c r="AU520" s="65"/>
      <c r="AV520" s="65"/>
      <c r="AW520" s="65"/>
      <c r="AX520" s="65"/>
      <c r="AY520" s="65"/>
      <c r="AZ520" s="65"/>
      <c r="BA520" s="65"/>
      <c r="BB520" s="65"/>
      <c r="BC520" s="65"/>
      <c r="BD520" s="65"/>
      <c r="BE520" s="65"/>
      <c r="BF520" s="65"/>
      <c r="BG520" s="65"/>
      <c r="BH520" s="65"/>
    </row>
    <row r="521" customFormat="false" ht="15.75" hidden="false" customHeight="false" outlineLevel="0" collapsed="false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7"/>
      <c r="L521" s="65"/>
      <c r="M521" s="65"/>
      <c r="N521" s="65"/>
      <c r="O521" s="68"/>
      <c r="P521" s="68"/>
      <c r="Q521" s="65"/>
      <c r="R521" s="65"/>
      <c r="S521" s="65"/>
      <c r="T521" s="68"/>
      <c r="U521" s="68"/>
      <c r="V521" s="68"/>
      <c r="W521" s="65"/>
      <c r="X521" s="65"/>
      <c r="Y521" s="65"/>
      <c r="Z521" s="121"/>
      <c r="AA521" s="121"/>
      <c r="AB521" s="122"/>
      <c r="AC521" s="122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  <c r="AO521" s="121"/>
      <c r="AP521" s="121"/>
      <c r="AQ521" s="121"/>
      <c r="AR521" s="121"/>
      <c r="AS521" s="121"/>
      <c r="AT521" s="65"/>
      <c r="AU521" s="65"/>
      <c r="AV521" s="65"/>
      <c r="AW521" s="65"/>
      <c r="AX521" s="65"/>
      <c r="AY521" s="65"/>
      <c r="AZ521" s="65"/>
      <c r="BA521" s="65"/>
      <c r="BB521" s="65"/>
      <c r="BC521" s="65"/>
      <c r="BD521" s="65"/>
      <c r="BE521" s="65"/>
      <c r="BF521" s="65"/>
      <c r="BG521" s="65"/>
      <c r="BH521" s="65"/>
    </row>
    <row r="522" customFormat="false" ht="15.75" hidden="false" customHeight="false" outlineLevel="0" collapsed="false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7"/>
      <c r="L522" s="65"/>
      <c r="M522" s="65"/>
      <c r="N522" s="65"/>
      <c r="O522" s="68"/>
      <c r="P522" s="68"/>
      <c r="Q522" s="65"/>
      <c r="R522" s="65"/>
      <c r="S522" s="65"/>
      <c r="T522" s="68"/>
      <c r="U522" s="68"/>
      <c r="V522" s="68"/>
      <c r="W522" s="65"/>
      <c r="X522" s="65"/>
      <c r="Y522" s="65"/>
      <c r="Z522" s="121"/>
      <c r="AA522" s="121"/>
      <c r="AB522" s="122"/>
      <c r="AC522" s="122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  <c r="AO522" s="121"/>
      <c r="AP522" s="121"/>
      <c r="AQ522" s="121"/>
      <c r="AR522" s="121"/>
      <c r="AS522" s="121"/>
      <c r="AT522" s="65"/>
      <c r="AU522" s="65"/>
      <c r="AV522" s="65"/>
      <c r="AW522" s="65"/>
      <c r="AX522" s="65"/>
      <c r="AY522" s="65"/>
      <c r="AZ522" s="65"/>
      <c r="BA522" s="65"/>
      <c r="BB522" s="65"/>
      <c r="BC522" s="65"/>
      <c r="BD522" s="65"/>
      <c r="BE522" s="65"/>
      <c r="BF522" s="65"/>
      <c r="BG522" s="65"/>
      <c r="BH522" s="65"/>
    </row>
    <row r="523" customFormat="false" ht="15.75" hidden="false" customHeight="false" outlineLevel="0" collapsed="false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7"/>
      <c r="L523" s="65"/>
      <c r="M523" s="65"/>
      <c r="N523" s="65"/>
      <c r="O523" s="68"/>
      <c r="P523" s="68"/>
      <c r="Q523" s="65"/>
      <c r="R523" s="65"/>
      <c r="S523" s="65"/>
      <c r="T523" s="68"/>
      <c r="U523" s="68"/>
      <c r="V523" s="68"/>
      <c r="W523" s="65"/>
      <c r="X523" s="65"/>
      <c r="Y523" s="65"/>
      <c r="Z523" s="121"/>
      <c r="AA523" s="121"/>
      <c r="AB523" s="122"/>
      <c r="AC523" s="122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  <c r="AO523" s="121"/>
      <c r="AP523" s="121"/>
      <c r="AQ523" s="121"/>
      <c r="AR523" s="121"/>
      <c r="AS523" s="121"/>
      <c r="AT523" s="65"/>
      <c r="AU523" s="65"/>
      <c r="AV523" s="65"/>
      <c r="AW523" s="65"/>
      <c r="AX523" s="65"/>
      <c r="AY523" s="65"/>
      <c r="AZ523" s="65"/>
      <c r="BA523" s="65"/>
      <c r="BB523" s="65"/>
      <c r="BC523" s="65"/>
      <c r="BD523" s="65"/>
      <c r="BE523" s="65"/>
      <c r="BF523" s="65"/>
      <c r="BG523" s="65"/>
      <c r="BH523" s="65"/>
    </row>
    <row r="524" customFormat="false" ht="15.75" hidden="false" customHeight="false" outlineLevel="0" collapsed="false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7"/>
      <c r="L524" s="65"/>
      <c r="M524" s="65"/>
      <c r="N524" s="65"/>
      <c r="O524" s="68"/>
      <c r="P524" s="68"/>
      <c r="Q524" s="65"/>
      <c r="R524" s="65"/>
      <c r="S524" s="65"/>
      <c r="T524" s="68"/>
      <c r="U524" s="68"/>
      <c r="V524" s="68"/>
      <c r="W524" s="65"/>
      <c r="X524" s="65"/>
      <c r="Y524" s="65"/>
      <c r="Z524" s="121"/>
      <c r="AA524" s="121"/>
      <c r="AB524" s="122"/>
      <c r="AC524" s="122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  <c r="AO524" s="121"/>
      <c r="AP524" s="121"/>
      <c r="AQ524" s="121"/>
      <c r="AR524" s="121"/>
      <c r="AS524" s="121"/>
      <c r="AT524" s="65"/>
      <c r="AU524" s="65"/>
      <c r="AV524" s="65"/>
      <c r="AW524" s="65"/>
      <c r="AX524" s="65"/>
      <c r="AY524" s="65"/>
      <c r="AZ524" s="65"/>
      <c r="BA524" s="65"/>
      <c r="BB524" s="65"/>
      <c r="BC524" s="65"/>
      <c r="BD524" s="65"/>
      <c r="BE524" s="65"/>
      <c r="BF524" s="65"/>
      <c r="BG524" s="65"/>
      <c r="BH524" s="65"/>
    </row>
    <row r="525" customFormat="false" ht="15.75" hidden="false" customHeight="false" outlineLevel="0" collapsed="false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7"/>
      <c r="L525" s="65"/>
      <c r="M525" s="65"/>
      <c r="N525" s="65"/>
      <c r="O525" s="68"/>
      <c r="P525" s="68"/>
      <c r="Q525" s="65"/>
      <c r="R525" s="65"/>
      <c r="S525" s="65"/>
      <c r="T525" s="68"/>
      <c r="U525" s="68"/>
      <c r="V525" s="68"/>
      <c r="W525" s="65"/>
      <c r="X525" s="65"/>
      <c r="Y525" s="65"/>
      <c r="Z525" s="121"/>
      <c r="AA525" s="121"/>
      <c r="AB525" s="122"/>
      <c r="AC525" s="122"/>
      <c r="AD525" s="121"/>
      <c r="AE525" s="121"/>
      <c r="AF525" s="121"/>
      <c r="AG525" s="121"/>
      <c r="AH525" s="121"/>
      <c r="AI525" s="121"/>
      <c r="AJ525" s="121"/>
      <c r="AK525" s="121"/>
      <c r="AL525" s="121"/>
      <c r="AM525" s="121"/>
      <c r="AN525" s="121"/>
      <c r="AO525" s="121"/>
      <c r="AP525" s="121"/>
      <c r="AQ525" s="121"/>
      <c r="AR525" s="121"/>
      <c r="AS525" s="121"/>
      <c r="AT525" s="65"/>
      <c r="AU525" s="65"/>
      <c r="AV525" s="65"/>
      <c r="AW525" s="65"/>
      <c r="AX525" s="65"/>
      <c r="AY525" s="65"/>
      <c r="AZ525" s="65"/>
      <c r="BA525" s="65"/>
      <c r="BB525" s="65"/>
      <c r="BC525" s="65"/>
      <c r="BD525" s="65"/>
      <c r="BE525" s="65"/>
      <c r="BF525" s="65"/>
      <c r="BG525" s="65"/>
      <c r="BH525" s="65"/>
    </row>
    <row r="526" customFormat="false" ht="15.75" hidden="false" customHeight="false" outlineLevel="0" collapsed="false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7"/>
      <c r="L526" s="65"/>
      <c r="M526" s="65"/>
      <c r="N526" s="65"/>
      <c r="O526" s="68"/>
      <c r="P526" s="68"/>
      <c r="Q526" s="65"/>
      <c r="R526" s="65"/>
      <c r="S526" s="65"/>
      <c r="T526" s="68"/>
      <c r="U526" s="68"/>
      <c r="V526" s="68"/>
      <c r="W526" s="65"/>
      <c r="X526" s="65"/>
      <c r="Y526" s="65"/>
      <c r="Z526" s="121"/>
      <c r="AA526" s="121"/>
      <c r="AB526" s="122"/>
      <c r="AC526" s="122"/>
      <c r="AD526" s="121"/>
      <c r="AE526" s="121"/>
      <c r="AF526" s="121"/>
      <c r="AG526" s="121"/>
      <c r="AH526" s="121"/>
      <c r="AI526" s="121"/>
      <c r="AJ526" s="121"/>
      <c r="AK526" s="121"/>
      <c r="AL526" s="121"/>
      <c r="AM526" s="121"/>
      <c r="AN526" s="121"/>
      <c r="AO526" s="121"/>
      <c r="AP526" s="121"/>
      <c r="AQ526" s="121"/>
      <c r="AR526" s="121"/>
      <c r="AS526" s="121"/>
      <c r="AT526" s="65"/>
      <c r="AU526" s="65"/>
      <c r="AV526" s="65"/>
      <c r="AW526" s="65"/>
      <c r="AX526" s="65"/>
      <c r="AY526" s="65"/>
      <c r="AZ526" s="65"/>
      <c r="BA526" s="65"/>
      <c r="BB526" s="65"/>
      <c r="BC526" s="65"/>
      <c r="BD526" s="65"/>
      <c r="BE526" s="65"/>
      <c r="BF526" s="65"/>
      <c r="BG526" s="65"/>
      <c r="BH526" s="65"/>
    </row>
    <row r="527" customFormat="false" ht="15.75" hidden="false" customHeight="false" outlineLevel="0" collapsed="false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7"/>
      <c r="L527" s="65"/>
      <c r="M527" s="65"/>
      <c r="N527" s="65"/>
      <c r="O527" s="68"/>
      <c r="P527" s="68"/>
      <c r="Q527" s="65"/>
      <c r="R527" s="65"/>
      <c r="S527" s="65"/>
      <c r="T527" s="68"/>
      <c r="U527" s="68"/>
      <c r="V527" s="68"/>
      <c r="W527" s="65"/>
      <c r="X527" s="65"/>
      <c r="Y527" s="65"/>
      <c r="Z527" s="121"/>
      <c r="AA527" s="121"/>
      <c r="AB527" s="122"/>
      <c r="AC527" s="122"/>
      <c r="AD527" s="121"/>
      <c r="AE527" s="121"/>
      <c r="AF527" s="121"/>
      <c r="AG527" s="121"/>
      <c r="AH527" s="121"/>
      <c r="AI527" s="121"/>
      <c r="AJ527" s="121"/>
      <c r="AK527" s="121"/>
      <c r="AL527" s="121"/>
      <c r="AM527" s="121"/>
      <c r="AN527" s="121"/>
      <c r="AO527" s="121"/>
      <c r="AP527" s="121"/>
      <c r="AQ527" s="121"/>
      <c r="AR527" s="121"/>
      <c r="AS527" s="121"/>
      <c r="AT527" s="65"/>
      <c r="AU527" s="65"/>
      <c r="AV527" s="65"/>
      <c r="AW527" s="65"/>
      <c r="AX527" s="65"/>
      <c r="AY527" s="65"/>
      <c r="AZ527" s="65"/>
      <c r="BA527" s="65"/>
      <c r="BB527" s="65"/>
      <c r="BC527" s="65"/>
      <c r="BD527" s="65"/>
      <c r="BE527" s="65"/>
      <c r="BF527" s="65"/>
      <c r="BG527" s="65"/>
      <c r="BH527" s="65"/>
    </row>
    <row r="528" customFormat="false" ht="15.75" hidden="false" customHeight="false" outlineLevel="0" collapsed="false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7"/>
      <c r="L528" s="65"/>
      <c r="M528" s="65"/>
      <c r="N528" s="65"/>
      <c r="O528" s="68"/>
      <c r="P528" s="68"/>
      <c r="Q528" s="65"/>
      <c r="R528" s="65"/>
      <c r="S528" s="65"/>
      <c r="T528" s="68"/>
      <c r="U528" s="68"/>
      <c r="V528" s="68"/>
      <c r="W528" s="65"/>
      <c r="X528" s="65"/>
      <c r="Y528" s="65"/>
      <c r="Z528" s="121"/>
      <c r="AA528" s="121"/>
      <c r="AB528" s="122"/>
      <c r="AC528" s="122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  <c r="AO528" s="121"/>
      <c r="AP528" s="121"/>
      <c r="AQ528" s="121"/>
      <c r="AR528" s="121"/>
      <c r="AS528" s="121"/>
      <c r="AT528" s="65"/>
      <c r="AU528" s="65"/>
      <c r="AV528" s="65"/>
      <c r="AW528" s="65"/>
      <c r="AX528" s="65"/>
      <c r="AY528" s="65"/>
      <c r="AZ528" s="65"/>
      <c r="BA528" s="65"/>
      <c r="BB528" s="65"/>
      <c r="BC528" s="65"/>
      <c r="BD528" s="65"/>
      <c r="BE528" s="65"/>
      <c r="BF528" s="65"/>
      <c r="BG528" s="65"/>
      <c r="BH528" s="65"/>
    </row>
    <row r="529" customFormat="false" ht="15.75" hidden="false" customHeight="false" outlineLevel="0" collapsed="false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7"/>
      <c r="L529" s="65"/>
      <c r="M529" s="65"/>
      <c r="N529" s="65"/>
      <c r="O529" s="68"/>
      <c r="P529" s="68"/>
      <c r="Q529" s="65"/>
      <c r="R529" s="65"/>
      <c r="S529" s="65"/>
      <c r="T529" s="68"/>
      <c r="U529" s="68"/>
      <c r="V529" s="68"/>
      <c r="W529" s="65"/>
      <c r="X529" s="65"/>
      <c r="Y529" s="65"/>
      <c r="Z529" s="121"/>
      <c r="AA529" s="121"/>
      <c r="AB529" s="122"/>
      <c r="AC529" s="122"/>
      <c r="AD529" s="121"/>
      <c r="AE529" s="121"/>
      <c r="AF529" s="121"/>
      <c r="AG529" s="121"/>
      <c r="AH529" s="121"/>
      <c r="AI529" s="121"/>
      <c r="AJ529" s="121"/>
      <c r="AK529" s="121"/>
      <c r="AL529" s="121"/>
      <c r="AM529" s="121"/>
      <c r="AN529" s="121"/>
      <c r="AO529" s="121"/>
      <c r="AP529" s="121"/>
      <c r="AQ529" s="121"/>
      <c r="AR529" s="121"/>
      <c r="AS529" s="121"/>
      <c r="AT529" s="65"/>
      <c r="AU529" s="65"/>
      <c r="AV529" s="65"/>
      <c r="AW529" s="65"/>
      <c r="AX529" s="65"/>
      <c r="AY529" s="65"/>
      <c r="AZ529" s="65"/>
      <c r="BA529" s="65"/>
      <c r="BB529" s="65"/>
      <c r="BC529" s="65"/>
      <c r="BD529" s="65"/>
      <c r="BE529" s="65"/>
      <c r="BF529" s="65"/>
      <c r="BG529" s="65"/>
      <c r="BH529" s="65"/>
    </row>
    <row r="530" customFormat="false" ht="15.75" hidden="false" customHeight="false" outlineLevel="0" collapsed="false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7"/>
      <c r="L530" s="65"/>
      <c r="M530" s="65"/>
      <c r="N530" s="65"/>
      <c r="O530" s="68"/>
      <c r="P530" s="68"/>
      <c r="Q530" s="65"/>
      <c r="R530" s="65"/>
      <c r="S530" s="65"/>
      <c r="T530" s="68"/>
      <c r="U530" s="68"/>
      <c r="V530" s="68"/>
      <c r="W530" s="65"/>
      <c r="X530" s="65"/>
      <c r="Y530" s="65"/>
      <c r="Z530" s="121"/>
      <c r="AA530" s="121"/>
      <c r="AB530" s="122"/>
      <c r="AC530" s="122"/>
      <c r="AD530" s="121"/>
      <c r="AE530" s="121"/>
      <c r="AF530" s="121"/>
      <c r="AG530" s="121"/>
      <c r="AH530" s="121"/>
      <c r="AI530" s="121"/>
      <c r="AJ530" s="121"/>
      <c r="AK530" s="121"/>
      <c r="AL530" s="121"/>
      <c r="AM530" s="121"/>
      <c r="AN530" s="121"/>
      <c r="AO530" s="121"/>
      <c r="AP530" s="121"/>
      <c r="AQ530" s="121"/>
      <c r="AR530" s="121"/>
      <c r="AS530" s="121"/>
      <c r="AT530" s="65"/>
      <c r="AU530" s="65"/>
      <c r="AV530" s="65"/>
      <c r="AW530" s="65"/>
      <c r="AX530" s="65"/>
      <c r="AY530" s="65"/>
      <c r="AZ530" s="65"/>
      <c r="BA530" s="65"/>
      <c r="BB530" s="65"/>
      <c r="BC530" s="65"/>
      <c r="BD530" s="65"/>
      <c r="BE530" s="65"/>
      <c r="BF530" s="65"/>
      <c r="BG530" s="65"/>
      <c r="BH530" s="65"/>
    </row>
    <row r="531" customFormat="false" ht="15.75" hidden="false" customHeight="false" outlineLevel="0" collapsed="false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7"/>
      <c r="L531" s="65"/>
      <c r="M531" s="65"/>
      <c r="N531" s="65"/>
      <c r="O531" s="68"/>
      <c r="P531" s="68"/>
      <c r="Q531" s="65"/>
      <c r="R531" s="65"/>
      <c r="S531" s="65"/>
      <c r="T531" s="68"/>
      <c r="U531" s="68"/>
      <c r="V531" s="68"/>
      <c r="W531" s="65"/>
      <c r="X531" s="65"/>
      <c r="Y531" s="65"/>
      <c r="Z531" s="121"/>
      <c r="AA531" s="121"/>
      <c r="AB531" s="122"/>
      <c r="AC531" s="122"/>
      <c r="AD531" s="121"/>
      <c r="AE531" s="121"/>
      <c r="AF531" s="121"/>
      <c r="AG531" s="121"/>
      <c r="AH531" s="121"/>
      <c r="AI531" s="121"/>
      <c r="AJ531" s="121"/>
      <c r="AK531" s="121"/>
      <c r="AL531" s="121"/>
      <c r="AM531" s="121"/>
      <c r="AN531" s="121"/>
      <c r="AO531" s="121"/>
      <c r="AP531" s="121"/>
      <c r="AQ531" s="121"/>
      <c r="AR531" s="121"/>
      <c r="AS531" s="121"/>
      <c r="AT531" s="65"/>
      <c r="AU531" s="65"/>
      <c r="AV531" s="65"/>
      <c r="AW531" s="65"/>
      <c r="AX531" s="65"/>
      <c r="AY531" s="65"/>
      <c r="AZ531" s="65"/>
      <c r="BA531" s="65"/>
      <c r="BB531" s="65"/>
      <c r="BC531" s="65"/>
      <c r="BD531" s="65"/>
      <c r="BE531" s="65"/>
      <c r="BF531" s="65"/>
      <c r="BG531" s="65"/>
      <c r="BH531" s="65"/>
    </row>
    <row r="532" customFormat="false" ht="15.75" hidden="false" customHeight="false" outlineLevel="0" collapsed="false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7"/>
      <c r="L532" s="65"/>
      <c r="M532" s="65"/>
      <c r="N532" s="65"/>
      <c r="O532" s="68"/>
      <c r="P532" s="68"/>
      <c r="Q532" s="65"/>
      <c r="R532" s="65"/>
      <c r="S532" s="65"/>
      <c r="T532" s="68"/>
      <c r="U532" s="68"/>
      <c r="V532" s="68"/>
      <c r="W532" s="65"/>
      <c r="X532" s="65"/>
      <c r="Y532" s="65"/>
      <c r="Z532" s="121"/>
      <c r="AA532" s="121"/>
      <c r="AB532" s="122"/>
      <c r="AC532" s="122"/>
      <c r="AD532" s="121"/>
      <c r="AE532" s="121"/>
      <c r="AF532" s="121"/>
      <c r="AG532" s="121"/>
      <c r="AH532" s="121"/>
      <c r="AI532" s="121"/>
      <c r="AJ532" s="121"/>
      <c r="AK532" s="121"/>
      <c r="AL532" s="121"/>
      <c r="AM532" s="121"/>
      <c r="AN532" s="121"/>
      <c r="AO532" s="121"/>
      <c r="AP532" s="121"/>
      <c r="AQ532" s="121"/>
      <c r="AR532" s="121"/>
      <c r="AS532" s="121"/>
      <c r="AT532" s="65"/>
      <c r="AU532" s="65"/>
      <c r="AV532" s="65"/>
      <c r="AW532" s="65"/>
      <c r="AX532" s="65"/>
      <c r="AY532" s="65"/>
      <c r="AZ532" s="65"/>
      <c r="BA532" s="65"/>
      <c r="BB532" s="65"/>
      <c r="BC532" s="65"/>
      <c r="BD532" s="65"/>
      <c r="BE532" s="65"/>
      <c r="BF532" s="65"/>
      <c r="BG532" s="65"/>
      <c r="BH532" s="65"/>
    </row>
    <row r="533" customFormat="false" ht="15.75" hidden="false" customHeight="false" outlineLevel="0" collapsed="false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7"/>
      <c r="L533" s="65"/>
      <c r="M533" s="65"/>
      <c r="N533" s="65"/>
      <c r="O533" s="68"/>
      <c r="P533" s="68"/>
      <c r="Q533" s="65"/>
      <c r="R533" s="65"/>
      <c r="S533" s="65"/>
      <c r="T533" s="68"/>
      <c r="U533" s="68"/>
      <c r="V533" s="68"/>
      <c r="W533" s="65"/>
      <c r="X533" s="65"/>
      <c r="Y533" s="65"/>
      <c r="Z533" s="121"/>
      <c r="AA533" s="121"/>
      <c r="AB533" s="122"/>
      <c r="AC533" s="122"/>
      <c r="AD533" s="121"/>
      <c r="AE533" s="121"/>
      <c r="AF533" s="121"/>
      <c r="AG533" s="121"/>
      <c r="AH533" s="121"/>
      <c r="AI533" s="121"/>
      <c r="AJ533" s="121"/>
      <c r="AK533" s="121"/>
      <c r="AL533" s="121"/>
      <c r="AM533" s="121"/>
      <c r="AN533" s="121"/>
      <c r="AO533" s="121"/>
      <c r="AP533" s="121"/>
      <c r="AQ533" s="121"/>
      <c r="AR533" s="121"/>
      <c r="AS533" s="121"/>
      <c r="AT533" s="65"/>
      <c r="AU533" s="65"/>
      <c r="AV533" s="65"/>
      <c r="AW533" s="65"/>
      <c r="AX533" s="65"/>
      <c r="AY533" s="65"/>
      <c r="AZ533" s="65"/>
      <c r="BA533" s="65"/>
      <c r="BB533" s="65"/>
      <c r="BC533" s="65"/>
      <c r="BD533" s="65"/>
      <c r="BE533" s="65"/>
      <c r="BF533" s="65"/>
      <c r="BG533" s="65"/>
      <c r="BH533" s="65"/>
    </row>
    <row r="534" customFormat="false" ht="15.75" hidden="false" customHeight="false" outlineLevel="0" collapsed="false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7"/>
      <c r="L534" s="65"/>
      <c r="M534" s="65"/>
      <c r="N534" s="65"/>
      <c r="O534" s="68"/>
      <c r="P534" s="68"/>
      <c r="Q534" s="65"/>
      <c r="R534" s="65"/>
      <c r="S534" s="65"/>
      <c r="T534" s="68"/>
      <c r="U534" s="68"/>
      <c r="V534" s="68"/>
      <c r="W534" s="65"/>
      <c r="X534" s="65"/>
      <c r="Y534" s="65"/>
      <c r="Z534" s="121"/>
      <c r="AA534" s="121"/>
      <c r="AB534" s="122"/>
      <c r="AC534" s="122"/>
      <c r="AD534" s="121"/>
      <c r="AE534" s="121"/>
      <c r="AF534" s="121"/>
      <c r="AG534" s="121"/>
      <c r="AH534" s="121"/>
      <c r="AI534" s="121"/>
      <c r="AJ534" s="121"/>
      <c r="AK534" s="121"/>
      <c r="AL534" s="121"/>
      <c r="AM534" s="121"/>
      <c r="AN534" s="121"/>
      <c r="AO534" s="121"/>
      <c r="AP534" s="121"/>
      <c r="AQ534" s="121"/>
      <c r="AR534" s="121"/>
      <c r="AS534" s="121"/>
      <c r="AT534" s="65"/>
      <c r="AU534" s="65"/>
      <c r="AV534" s="65"/>
      <c r="AW534" s="65"/>
      <c r="AX534" s="65"/>
      <c r="AY534" s="65"/>
      <c r="AZ534" s="65"/>
      <c r="BA534" s="65"/>
      <c r="BB534" s="65"/>
      <c r="BC534" s="65"/>
      <c r="BD534" s="65"/>
      <c r="BE534" s="65"/>
      <c r="BF534" s="65"/>
      <c r="BG534" s="65"/>
      <c r="BH534" s="65"/>
    </row>
    <row r="535" customFormat="false" ht="15.75" hidden="false" customHeight="false" outlineLevel="0" collapsed="false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7"/>
      <c r="L535" s="65"/>
      <c r="M535" s="65"/>
      <c r="N535" s="65"/>
      <c r="O535" s="68"/>
      <c r="P535" s="68"/>
      <c r="Q535" s="65"/>
      <c r="R535" s="65"/>
      <c r="S535" s="65"/>
      <c r="T535" s="68"/>
      <c r="U535" s="68"/>
      <c r="V535" s="68"/>
      <c r="W535" s="65"/>
      <c r="X535" s="65"/>
      <c r="Y535" s="65"/>
      <c r="Z535" s="121"/>
      <c r="AA535" s="121"/>
      <c r="AB535" s="122"/>
      <c r="AC535" s="122"/>
      <c r="AD535" s="121"/>
      <c r="AE535" s="121"/>
      <c r="AF535" s="121"/>
      <c r="AG535" s="121"/>
      <c r="AH535" s="121"/>
      <c r="AI535" s="121"/>
      <c r="AJ535" s="121"/>
      <c r="AK535" s="121"/>
      <c r="AL535" s="121"/>
      <c r="AM535" s="121"/>
      <c r="AN535" s="121"/>
      <c r="AO535" s="121"/>
      <c r="AP535" s="121"/>
      <c r="AQ535" s="121"/>
      <c r="AR535" s="121"/>
      <c r="AS535" s="121"/>
      <c r="AT535" s="65"/>
      <c r="AU535" s="65"/>
      <c r="AV535" s="65"/>
      <c r="AW535" s="65"/>
      <c r="AX535" s="65"/>
      <c r="AY535" s="65"/>
      <c r="AZ535" s="65"/>
      <c r="BA535" s="65"/>
      <c r="BB535" s="65"/>
      <c r="BC535" s="65"/>
      <c r="BD535" s="65"/>
      <c r="BE535" s="65"/>
      <c r="BF535" s="65"/>
      <c r="BG535" s="65"/>
      <c r="BH535" s="65"/>
    </row>
    <row r="536" customFormat="false" ht="15.75" hidden="false" customHeight="false" outlineLevel="0" collapsed="false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7"/>
      <c r="L536" s="65"/>
      <c r="M536" s="65"/>
      <c r="N536" s="65"/>
      <c r="O536" s="68"/>
      <c r="P536" s="68"/>
      <c r="Q536" s="65"/>
      <c r="R536" s="65"/>
      <c r="S536" s="65"/>
      <c r="T536" s="68"/>
      <c r="U536" s="68"/>
      <c r="V536" s="68"/>
      <c r="W536" s="65"/>
      <c r="X536" s="65"/>
      <c r="Y536" s="65"/>
      <c r="Z536" s="121"/>
      <c r="AA536" s="121"/>
      <c r="AB536" s="122"/>
      <c r="AC536" s="122"/>
      <c r="AD536" s="121"/>
      <c r="AE536" s="121"/>
      <c r="AF536" s="121"/>
      <c r="AG536" s="121"/>
      <c r="AH536" s="121"/>
      <c r="AI536" s="121"/>
      <c r="AJ536" s="121"/>
      <c r="AK536" s="121"/>
      <c r="AL536" s="121"/>
      <c r="AM536" s="121"/>
      <c r="AN536" s="121"/>
      <c r="AO536" s="121"/>
      <c r="AP536" s="121"/>
      <c r="AQ536" s="121"/>
      <c r="AR536" s="121"/>
      <c r="AS536" s="121"/>
      <c r="AT536" s="65"/>
      <c r="AU536" s="65"/>
      <c r="AV536" s="65"/>
      <c r="AW536" s="65"/>
      <c r="AX536" s="65"/>
      <c r="AY536" s="65"/>
      <c r="AZ536" s="65"/>
      <c r="BA536" s="65"/>
      <c r="BB536" s="65"/>
      <c r="BC536" s="65"/>
      <c r="BD536" s="65"/>
      <c r="BE536" s="65"/>
      <c r="BF536" s="65"/>
      <c r="BG536" s="65"/>
      <c r="BH536" s="65"/>
    </row>
    <row r="537" customFormat="false" ht="15.75" hidden="false" customHeight="false" outlineLevel="0" collapsed="false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7"/>
      <c r="L537" s="65"/>
      <c r="M537" s="65"/>
      <c r="N537" s="65"/>
      <c r="O537" s="68"/>
      <c r="P537" s="68"/>
      <c r="Q537" s="65"/>
      <c r="R537" s="65"/>
      <c r="S537" s="65"/>
      <c r="T537" s="68"/>
      <c r="U537" s="68"/>
      <c r="V537" s="68"/>
      <c r="W537" s="65"/>
      <c r="X537" s="65"/>
      <c r="Y537" s="65"/>
      <c r="Z537" s="121"/>
      <c r="AA537" s="121"/>
      <c r="AB537" s="122"/>
      <c r="AC537" s="122"/>
      <c r="AD537" s="121"/>
      <c r="AE537" s="121"/>
      <c r="AF537" s="121"/>
      <c r="AG537" s="121"/>
      <c r="AH537" s="121"/>
      <c r="AI537" s="121"/>
      <c r="AJ537" s="121"/>
      <c r="AK537" s="121"/>
      <c r="AL537" s="121"/>
      <c r="AM537" s="121"/>
      <c r="AN537" s="121"/>
      <c r="AO537" s="121"/>
      <c r="AP537" s="121"/>
      <c r="AQ537" s="121"/>
      <c r="AR537" s="121"/>
      <c r="AS537" s="121"/>
      <c r="AT537" s="65"/>
      <c r="AU537" s="65"/>
      <c r="AV537" s="65"/>
      <c r="AW537" s="65"/>
      <c r="AX537" s="65"/>
      <c r="AY537" s="65"/>
      <c r="AZ537" s="65"/>
      <c r="BA537" s="65"/>
      <c r="BB537" s="65"/>
      <c r="BC537" s="65"/>
      <c r="BD537" s="65"/>
      <c r="BE537" s="65"/>
      <c r="BF537" s="65"/>
      <c r="BG537" s="65"/>
      <c r="BH537" s="65"/>
    </row>
    <row r="538" customFormat="false" ht="15.75" hidden="false" customHeight="false" outlineLevel="0" collapsed="false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7"/>
      <c r="L538" s="65"/>
      <c r="M538" s="65"/>
      <c r="N538" s="65"/>
      <c r="O538" s="68"/>
      <c r="P538" s="68"/>
      <c r="Q538" s="65"/>
      <c r="R538" s="65"/>
      <c r="S538" s="65"/>
      <c r="T538" s="68"/>
      <c r="U538" s="68"/>
      <c r="V538" s="68"/>
      <c r="W538" s="65"/>
      <c r="X538" s="65"/>
      <c r="Y538" s="65"/>
      <c r="Z538" s="121"/>
      <c r="AA538" s="121"/>
      <c r="AB538" s="122"/>
      <c r="AC538" s="122"/>
      <c r="AD538" s="121"/>
      <c r="AE538" s="121"/>
      <c r="AF538" s="121"/>
      <c r="AG538" s="121"/>
      <c r="AH538" s="121"/>
      <c r="AI538" s="121"/>
      <c r="AJ538" s="121"/>
      <c r="AK538" s="121"/>
      <c r="AL538" s="121"/>
      <c r="AM538" s="121"/>
      <c r="AN538" s="121"/>
      <c r="AO538" s="121"/>
      <c r="AP538" s="121"/>
      <c r="AQ538" s="121"/>
      <c r="AR538" s="121"/>
      <c r="AS538" s="121"/>
      <c r="AT538" s="65"/>
      <c r="AU538" s="65"/>
      <c r="AV538" s="65"/>
      <c r="AW538" s="65"/>
      <c r="AX538" s="65"/>
      <c r="AY538" s="65"/>
      <c r="AZ538" s="65"/>
      <c r="BA538" s="65"/>
      <c r="BB538" s="65"/>
      <c r="BC538" s="65"/>
      <c r="BD538" s="65"/>
      <c r="BE538" s="65"/>
      <c r="BF538" s="65"/>
      <c r="BG538" s="65"/>
      <c r="BH538" s="65"/>
    </row>
    <row r="539" customFormat="false" ht="15.75" hidden="false" customHeight="false" outlineLevel="0" collapsed="false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7"/>
      <c r="L539" s="65"/>
      <c r="M539" s="65"/>
      <c r="N539" s="65"/>
      <c r="O539" s="68"/>
      <c r="P539" s="68"/>
      <c r="Q539" s="65"/>
      <c r="R539" s="65"/>
      <c r="S539" s="65"/>
      <c r="T539" s="68"/>
      <c r="U539" s="68"/>
      <c r="V539" s="68"/>
      <c r="W539" s="65"/>
      <c r="X539" s="65"/>
      <c r="Y539" s="65"/>
      <c r="Z539" s="121"/>
      <c r="AA539" s="121"/>
      <c r="AB539" s="122"/>
      <c r="AC539" s="122"/>
      <c r="AD539" s="121"/>
      <c r="AE539" s="121"/>
      <c r="AF539" s="121"/>
      <c r="AG539" s="121"/>
      <c r="AH539" s="121"/>
      <c r="AI539" s="121"/>
      <c r="AJ539" s="121"/>
      <c r="AK539" s="121"/>
      <c r="AL539" s="121"/>
      <c r="AM539" s="121"/>
      <c r="AN539" s="121"/>
      <c r="AO539" s="121"/>
      <c r="AP539" s="121"/>
      <c r="AQ539" s="121"/>
      <c r="AR539" s="121"/>
      <c r="AS539" s="121"/>
      <c r="AT539" s="65"/>
      <c r="AU539" s="65"/>
      <c r="AV539" s="65"/>
      <c r="AW539" s="65"/>
      <c r="AX539" s="65"/>
      <c r="AY539" s="65"/>
      <c r="AZ539" s="65"/>
      <c r="BA539" s="65"/>
      <c r="BB539" s="65"/>
      <c r="BC539" s="65"/>
      <c r="BD539" s="65"/>
      <c r="BE539" s="65"/>
      <c r="BF539" s="65"/>
      <c r="BG539" s="65"/>
      <c r="BH539" s="65"/>
    </row>
    <row r="540" customFormat="false" ht="15.75" hidden="false" customHeight="false" outlineLevel="0" collapsed="false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7"/>
      <c r="L540" s="65"/>
      <c r="M540" s="65"/>
      <c r="N540" s="65"/>
      <c r="O540" s="68"/>
      <c r="P540" s="68"/>
      <c r="Q540" s="65"/>
      <c r="R540" s="65"/>
      <c r="S540" s="65"/>
      <c r="T540" s="68"/>
      <c r="U540" s="68"/>
      <c r="V540" s="68"/>
      <c r="W540" s="65"/>
      <c r="X540" s="65"/>
      <c r="Y540" s="65"/>
      <c r="Z540" s="121"/>
      <c r="AA540" s="121"/>
      <c r="AB540" s="122"/>
      <c r="AC540" s="122"/>
      <c r="AD540" s="121"/>
      <c r="AE540" s="121"/>
      <c r="AF540" s="121"/>
      <c r="AG540" s="121"/>
      <c r="AH540" s="121"/>
      <c r="AI540" s="121"/>
      <c r="AJ540" s="121"/>
      <c r="AK540" s="121"/>
      <c r="AL540" s="121"/>
      <c r="AM540" s="121"/>
      <c r="AN540" s="121"/>
      <c r="AO540" s="121"/>
      <c r="AP540" s="121"/>
      <c r="AQ540" s="121"/>
      <c r="AR540" s="121"/>
      <c r="AS540" s="121"/>
      <c r="AT540" s="65"/>
      <c r="AU540" s="65"/>
      <c r="AV540" s="65"/>
      <c r="AW540" s="65"/>
      <c r="AX540" s="65"/>
      <c r="AY540" s="65"/>
      <c r="AZ540" s="65"/>
      <c r="BA540" s="65"/>
      <c r="BB540" s="65"/>
      <c r="BC540" s="65"/>
      <c r="BD540" s="65"/>
      <c r="BE540" s="65"/>
      <c r="BF540" s="65"/>
      <c r="BG540" s="65"/>
      <c r="BH540" s="65"/>
    </row>
    <row r="541" customFormat="false" ht="15.75" hidden="false" customHeight="false" outlineLevel="0" collapsed="false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7"/>
      <c r="L541" s="65"/>
      <c r="M541" s="65"/>
      <c r="N541" s="65"/>
      <c r="O541" s="68"/>
      <c r="P541" s="68"/>
      <c r="Q541" s="65"/>
      <c r="R541" s="65"/>
      <c r="S541" s="65"/>
      <c r="T541" s="68"/>
      <c r="U541" s="68"/>
      <c r="V541" s="68"/>
      <c r="W541" s="65"/>
      <c r="X541" s="65"/>
      <c r="Y541" s="65"/>
      <c r="Z541" s="121"/>
      <c r="AA541" s="121"/>
      <c r="AB541" s="122"/>
      <c r="AC541" s="122"/>
      <c r="AD541" s="121"/>
      <c r="AE541" s="121"/>
      <c r="AF541" s="121"/>
      <c r="AG541" s="121"/>
      <c r="AH541" s="121"/>
      <c r="AI541" s="121"/>
      <c r="AJ541" s="121"/>
      <c r="AK541" s="121"/>
      <c r="AL541" s="121"/>
      <c r="AM541" s="121"/>
      <c r="AN541" s="121"/>
      <c r="AO541" s="121"/>
      <c r="AP541" s="121"/>
      <c r="AQ541" s="121"/>
      <c r="AR541" s="121"/>
      <c r="AS541" s="121"/>
      <c r="AT541" s="65"/>
      <c r="AU541" s="65"/>
      <c r="AV541" s="65"/>
      <c r="AW541" s="65"/>
      <c r="AX541" s="65"/>
      <c r="AY541" s="65"/>
      <c r="AZ541" s="65"/>
      <c r="BA541" s="65"/>
      <c r="BB541" s="65"/>
      <c r="BC541" s="65"/>
      <c r="BD541" s="65"/>
      <c r="BE541" s="65"/>
      <c r="BF541" s="65"/>
      <c r="BG541" s="65"/>
      <c r="BH541" s="65"/>
    </row>
    <row r="542" customFormat="false" ht="15.75" hidden="false" customHeight="false" outlineLevel="0" collapsed="false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7"/>
      <c r="L542" s="65"/>
      <c r="M542" s="65"/>
      <c r="N542" s="65"/>
      <c r="O542" s="68"/>
      <c r="P542" s="68"/>
      <c r="Q542" s="65"/>
      <c r="R542" s="65"/>
      <c r="S542" s="65"/>
      <c r="T542" s="68"/>
      <c r="U542" s="68"/>
      <c r="V542" s="68"/>
      <c r="W542" s="65"/>
      <c r="X542" s="65"/>
      <c r="Y542" s="65"/>
      <c r="Z542" s="121"/>
      <c r="AA542" s="121"/>
      <c r="AB542" s="122"/>
      <c r="AC542" s="122"/>
      <c r="AD542" s="121"/>
      <c r="AE542" s="121"/>
      <c r="AF542" s="121"/>
      <c r="AG542" s="121"/>
      <c r="AH542" s="121"/>
      <c r="AI542" s="121"/>
      <c r="AJ542" s="121"/>
      <c r="AK542" s="121"/>
      <c r="AL542" s="121"/>
      <c r="AM542" s="121"/>
      <c r="AN542" s="121"/>
      <c r="AO542" s="121"/>
      <c r="AP542" s="121"/>
      <c r="AQ542" s="121"/>
      <c r="AR542" s="121"/>
      <c r="AS542" s="121"/>
      <c r="AT542" s="65"/>
      <c r="AU542" s="65"/>
      <c r="AV542" s="65"/>
      <c r="AW542" s="65"/>
      <c r="AX542" s="65"/>
      <c r="AY542" s="65"/>
      <c r="AZ542" s="65"/>
      <c r="BA542" s="65"/>
      <c r="BB542" s="65"/>
      <c r="BC542" s="65"/>
      <c r="BD542" s="65"/>
      <c r="BE542" s="65"/>
      <c r="BF542" s="65"/>
      <c r="BG542" s="65"/>
      <c r="BH542" s="65"/>
    </row>
    <row r="543" customFormat="false" ht="15.75" hidden="false" customHeight="false" outlineLevel="0" collapsed="false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7"/>
      <c r="L543" s="65"/>
      <c r="M543" s="65"/>
      <c r="N543" s="65"/>
      <c r="O543" s="68"/>
      <c r="P543" s="68"/>
      <c r="Q543" s="65"/>
      <c r="R543" s="65"/>
      <c r="S543" s="65"/>
      <c r="T543" s="68"/>
      <c r="U543" s="68"/>
      <c r="V543" s="68"/>
      <c r="W543" s="65"/>
      <c r="X543" s="65"/>
      <c r="Y543" s="65"/>
      <c r="Z543" s="121"/>
      <c r="AA543" s="121"/>
      <c r="AB543" s="122"/>
      <c r="AC543" s="122"/>
      <c r="AD543" s="121"/>
      <c r="AE543" s="121"/>
      <c r="AF543" s="121"/>
      <c r="AG543" s="121"/>
      <c r="AH543" s="121"/>
      <c r="AI543" s="121"/>
      <c r="AJ543" s="121"/>
      <c r="AK543" s="121"/>
      <c r="AL543" s="121"/>
      <c r="AM543" s="121"/>
      <c r="AN543" s="121"/>
      <c r="AO543" s="121"/>
      <c r="AP543" s="121"/>
      <c r="AQ543" s="121"/>
      <c r="AR543" s="121"/>
      <c r="AS543" s="121"/>
      <c r="AT543" s="65"/>
      <c r="AU543" s="65"/>
      <c r="AV543" s="65"/>
      <c r="AW543" s="65"/>
      <c r="AX543" s="65"/>
      <c r="AY543" s="65"/>
      <c r="AZ543" s="65"/>
      <c r="BA543" s="65"/>
      <c r="BB543" s="65"/>
      <c r="BC543" s="65"/>
      <c r="BD543" s="65"/>
      <c r="BE543" s="65"/>
      <c r="BF543" s="65"/>
      <c r="BG543" s="65"/>
      <c r="BH543" s="65"/>
    </row>
    <row r="544" customFormat="false" ht="15.75" hidden="false" customHeight="false" outlineLevel="0" collapsed="false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7"/>
      <c r="L544" s="65"/>
      <c r="M544" s="65"/>
      <c r="N544" s="65"/>
      <c r="O544" s="68"/>
      <c r="P544" s="68"/>
      <c r="Q544" s="65"/>
      <c r="R544" s="65"/>
      <c r="S544" s="65"/>
      <c r="T544" s="68"/>
      <c r="U544" s="68"/>
      <c r="V544" s="68"/>
      <c r="W544" s="65"/>
      <c r="X544" s="65"/>
      <c r="Y544" s="65"/>
      <c r="Z544" s="121"/>
      <c r="AA544" s="121"/>
      <c r="AB544" s="122"/>
      <c r="AC544" s="122"/>
      <c r="AD544" s="121"/>
      <c r="AE544" s="121"/>
      <c r="AF544" s="121"/>
      <c r="AG544" s="121"/>
      <c r="AH544" s="121"/>
      <c r="AI544" s="121"/>
      <c r="AJ544" s="121"/>
      <c r="AK544" s="121"/>
      <c r="AL544" s="121"/>
      <c r="AM544" s="121"/>
      <c r="AN544" s="121"/>
      <c r="AO544" s="121"/>
      <c r="AP544" s="121"/>
      <c r="AQ544" s="121"/>
      <c r="AR544" s="121"/>
      <c r="AS544" s="121"/>
      <c r="AT544" s="65"/>
      <c r="AU544" s="65"/>
      <c r="AV544" s="65"/>
      <c r="AW544" s="65"/>
      <c r="AX544" s="65"/>
      <c r="AY544" s="65"/>
      <c r="AZ544" s="65"/>
      <c r="BA544" s="65"/>
      <c r="BB544" s="65"/>
      <c r="BC544" s="65"/>
      <c r="BD544" s="65"/>
      <c r="BE544" s="65"/>
      <c r="BF544" s="65"/>
      <c r="BG544" s="65"/>
      <c r="BH544" s="65"/>
    </row>
    <row r="545" customFormat="false" ht="15.75" hidden="false" customHeight="false" outlineLevel="0" collapsed="false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7"/>
      <c r="L545" s="65"/>
      <c r="M545" s="65"/>
      <c r="N545" s="65"/>
      <c r="O545" s="68"/>
      <c r="P545" s="68"/>
      <c r="Q545" s="65"/>
      <c r="R545" s="65"/>
      <c r="S545" s="65"/>
      <c r="T545" s="68"/>
      <c r="U545" s="68"/>
      <c r="V545" s="68"/>
      <c r="W545" s="65"/>
      <c r="X545" s="65"/>
      <c r="Y545" s="65"/>
      <c r="Z545" s="121"/>
      <c r="AA545" s="121"/>
      <c r="AB545" s="122"/>
      <c r="AC545" s="122"/>
      <c r="AD545" s="121"/>
      <c r="AE545" s="121"/>
      <c r="AF545" s="121"/>
      <c r="AG545" s="121"/>
      <c r="AH545" s="121"/>
      <c r="AI545" s="121"/>
      <c r="AJ545" s="121"/>
      <c r="AK545" s="121"/>
      <c r="AL545" s="121"/>
      <c r="AM545" s="121"/>
      <c r="AN545" s="121"/>
      <c r="AO545" s="121"/>
      <c r="AP545" s="121"/>
      <c r="AQ545" s="121"/>
      <c r="AR545" s="121"/>
      <c r="AS545" s="121"/>
      <c r="AT545" s="65"/>
      <c r="AU545" s="65"/>
      <c r="AV545" s="65"/>
      <c r="AW545" s="65"/>
      <c r="AX545" s="65"/>
      <c r="AY545" s="65"/>
      <c r="AZ545" s="65"/>
      <c r="BA545" s="65"/>
      <c r="BB545" s="65"/>
      <c r="BC545" s="65"/>
      <c r="BD545" s="65"/>
      <c r="BE545" s="65"/>
      <c r="BF545" s="65"/>
      <c r="BG545" s="65"/>
      <c r="BH545" s="65"/>
    </row>
    <row r="546" customFormat="false" ht="15.75" hidden="false" customHeight="false" outlineLevel="0" collapsed="false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7"/>
      <c r="L546" s="65"/>
      <c r="M546" s="65"/>
      <c r="N546" s="65"/>
      <c r="O546" s="68"/>
      <c r="P546" s="68"/>
      <c r="Q546" s="65"/>
      <c r="R546" s="65"/>
      <c r="S546" s="65"/>
      <c r="T546" s="68"/>
      <c r="U546" s="68"/>
      <c r="V546" s="68"/>
      <c r="W546" s="65"/>
      <c r="X546" s="65"/>
      <c r="Y546" s="65"/>
      <c r="Z546" s="121"/>
      <c r="AA546" s="121"/>
      <c r="AB546" s="122"/>
      <c r="AC546" s="122"/>
      <c r="AD546" s="121"/>
      <c r="AE546" s="121"/>
      <c r="AF546" s="121"/>
      <c r="AG546" s="121"/>
      <c r="AH546" s="121"/>
      <c r="AI546" s="121"/>
      <c r="AJ546" s="121"/>
      <c r="AK546" s="121"/>
      <c r="AL546" s="121"/>
      <c r="AM546" s="121"/>
      <c r="AN546" s="121"/>
      <c r="AO546" s="121"/>
      <c r="AP546" s="121"/>
      <c r="AQ546" s="121"/>
      <c r="AR546" s="121"/>
      <c r="AS546" s="121"/>
      <c r="AT546" s="65"/>
      <c r="AU546" s="65"/>
      <c r="AV546" s="65"/>
      <c r="AW546" s="65"/>
      <c r="AX546" s="65"/>
      <c r="AY546" s="65"/>
      <c r="AZ546" s="65"/>
      <c r="BA546" s="65"/>
      <c r="BB546" s="65"/>
      <c r="BC546" s="65"/>
      <c r="BD546" s="65"/>
      <c r="BE546" s="65"/>
      <c r="BF546" s="65"/>
      <c r="BG546" s="65"/>
      <c r="BH546" s="65"/>
    </row>
    <row r="547" customFormat="false" ht="15.75" hidden="false" customHeight="false" outlineLevel="0" collapsed="false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7"/>
      <c r="L547" s="65"/>
      <c r="M547" s="65"/>
      <c r="N547" s="65"/>
      <c r="O547" s="68"/>
      <c r="P547" s="68"/>
      <c r="Q547" s="65"/>
      <c r="R547" s="65"/>
      <c r="S547" s="65"/>
      <c r="T547" s="68"/>
      <c r="U547" s="68"/>
      <c r="V547" s="68"/>
      <c r="W547" s="65"/>
      <c r="X547" s="65"/>
      <c r="Y547" s="65"/>
      <c r="Z547" s="121"/>
      <c r="AA547" s="121"/>
      <c r="AB547" s="122"/>
      <c r="AC547" s="122"/>
      <c r="AD547" s="121"/>
      <c r="AE547" s="121"/>
      <c r="AF547" s="121"/>
      <c r="AG547" s="121"/>
      <c r="AH547" s="121"/>
      <c r="AI547" s="121"/>
      <c r="AJ547" s="121"/>
      <c r="AK547" s="121"/>
      <c r="AL547" s="121"/>
      <c r="AM547" s="121"/>
      <c r="AN547" s="121"/>
      <c r="AO547" s="121"/>
      <c r="AP547" s="121"/>
      <c r="AQ547" s="121"/>
      <c r="AR547" s="121"/>
      <c r="AS547" s="121"/>
      <c r="AT547" s="65"/>
      <c r="AU547" s="65"/>
      <c r="AV547" s="65"/>
      <c r="AW547" s="65"/>
      <c r="AX547" s="65"/>
      <c r="AY547" s="65"/>
      <c r="AZ547" s="65"/>
      <c r="BA547" s="65"/>
      <c r="BB547" s="65"/>
      <c r="BC547" s="65"/>
      <c r="BD547" s="65"/>
      <c r="BE547" s="65"/>
      <c r="BF547" s="65"/>
      <c r="BG547" s="65"/>
      <c r="BH547" s="65"/>
    </row>
    <row r="548" customFormat="false" ht="15.75" hidden="false" customHeight="false" outlineLevel="0" collapsed="false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7"/>
      <c r="L548" s="65"/>
      <c r="M548" s="65"/>
      <c r="N548" s="65"/>
      <c r="O548" s="68"/>
      <c r="P548" s="68"/>
      <c r="Q548" s="65"/>
      <c r="R548" s="65"/>
      <c r="S548" s="65"/>
      <c r="T548" s="68"/>
      <c r="U548" s="68"/>
      <c r="V548" s="68"/>
      <c r="W548" s="65"/>
      <c r="X548" s="65"/>
      <c r="Y548" s="65"/>
      <c r="Z548" s="121"/>
      <c r="AA548" s="121"/>
      <c r="AB548" s="122"/>
      <c r="AC548" s="122"/>
      <c r="AD548" s="121"/>
      <c r="AE548" s="121"/>
      <c r="AF548" s="121"/>
      <c r="AG548" s="121"/>
      <c r="AH548" s="121"/>
      <c r="AI548" s="121"/>
      <c r="AJ548" s="121"/>
      <c r="AK548" s="121"/>
      <c r="AL548" s="121"/>
      <c r="AM548" s="121"/>
      <c r="AN548" s="121"/>
      <c r="AO548" s="121"/>
      <c r="AP548" s="121"/>
      <c r="AQ548" s="121"/>
      <c r="AR548" s="121"/>
      <c r="AS548" s="121"/>
      <c r="AT548" s="65"/>
      <c r="AU548" s="65"/>
      <c r="AV548" s="65"/>
      <c r="AW548" s="65"/>
      <c r="AX548" s="65"/>
      <c r="AY548" s="65"/>
      <c r="AZ548" s="65"/>
      <c r="BA548" s="65"/>
      <c r="BB548" s="65"/>
      <c r="BC548" s="65"/>
      <c r="BD548" s="65"/>
      <c r="BE548" s="65"/>
      <c r="BF548" s="65"/>
      <c r="BG548" s="65"/>
      <c r="BH548" s="65"/>
    </row>
    <row r="549" customFormat="false" ht="15.75" hidden="false" customHeight="false" outlineLevel="0" collapsed="false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7"/>
      <c r="L549" s="65"/>
      <c r="M549" s="65"/>
      <c r="N549" s="65"/>
      <c r="O549" s="68"/>
      <c r="P549" s="68"/>
      <c r="Q549" s="65"/>
      <c r="R549" s="65"/>
      <c r="S549" s="65"/>
      <c r="T549" s="68"/>
      <c r="U549" s="68"/>
      <c r="V549" s="68"/>
      <c r="W549" s="65"/>
      <c r="X549" s="65"/>
      <c r="Y549" s="65"/>
      <c r="Z549" s="121"/>
      <c r="AA549" s="121"/>
      <c r="AB549" s="122"/>
      <c r="AC549" s="122"/>
      <c r="AD549" s="121"/>
      <c r="AE549" s="121"/>
      <c r="AF549" s="121"/>
      <c r="AG549" s="121"/>
      <c r="AH549" s="121"/>
      <c r="AI549" s="121"/>
      <c r="AJ549" s="121"/>
      <c r="AK549" s="121"/>
      <c r="AL549" s="121"/>
      <c r="AM549" s="121"/>
      <c r="AN549" s="121"/>
      <c r="AO549" s="121"/>
      <c r="AP549" s="121"/>
      <c r="AQ549" s="121"/>
      <c r="AR549" s="121"/>
      <c r="AS549" s="121"/>
      <c r="AT549" s="65"/>
      <c r="AU549" s="65"/>
      <c r="AV549" s="65"/>
      <c r="AW549" s="65"/>
      <c r="AX549" s="65"/>
      <c r="AY549" s="65"/>
      <c r="AZ549" s="65"/>
      <c r="BA549" s="65"/>
      <c r="BB549" s="65"/>
      <c r="BC549" s="65"/>
      <c r="BD549" s="65"/>
      <c r="BE549" s="65"/>
      <c r="BF549" s="65"/>
      <c r="BG549" s="65"/>
      <c r="BH549" s="65"/>
    </row>
    <row r="550" customFormat="false" ht="15.75" hidden="false" customHeight="false" outlineLevel="0" collapsed="false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7"/>
      <c r="L550" s="65"/>
      <c r="M550" s="65"/>
      <c r="N550" s="65"/>
      <c r="O550" s="68"/>
      <c r="P550" s="68"/>
      <c r="Q550" s="65"/>
      <c r="R550" s="65"/>
      <c r="S550" s="65"/>
      <c r="T550" s="68"/>
      <c r="U550" s="68"/>
      <c r="V550" s="68"/>
      <c r="W550" s="65"/>
      <c r="X550" s="65"/>
      <c r="Y550" s="65"/>
      <c r="Z550" s="121"/>
      <c r="AA550" s="121"/>
      <c r="AB550" s="122"/>
      <c r="AC550" s="122"/>
      <c r="AD550" s="121"/>
      <c r="AE550" s="121"/>
      <c r="AF550" s="121"/>
      <c r="AG550" s="121"/>
      <c r="AH550" s="121"/>
      <c r="AI550" s="121"/>
      <c r="AJ550" s="121"/>
      <c r="AK550" s="121"/>
      <c r="AL550" s="121"/>
      <c r="AM550" s="121"/>
      <c r="AN550" s="121"/>
      <c r="AO550" s="121"/>
      <c r="AP550" s="121"/>
      <c r="AQ550" s="121"/>
      <c r="AR550" s="121"/>
      <c r="AS550" s="121"/>
      <c r="AT550" s="65"/>
      <c r="AU550" s="65"/>
      <c r="AV550" s="65"/>
      <c r="AW550" s="65"/>
      <c r="AX550" s="65"/>
      <c r="AY550" s="65"/>
      <c r="AZ550" s="65"/>
      <c r="BA550" s="65"/>
      <c r="BB550" s="65"/>
      <c r="BC550" s="65"/>
      <c r="BD550" s="65"/>
      <c r="BE550" s="65"/>
      <c r="BF550" s="65"/>
      <c r="BG550" s="65"/>
      <c r="BH550" s="65"/>
    </row>
    <row r="551" customFormat="false" ht="15.75" hidden="false" customHeight="false" outlineLevel="0" collapsed="false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7"/>
      <c r="L551" s="65"/>
      <c r="M551" s="65"/>
      <c r="N551" s="65"/>
      <c r="O551" s="68"/>
      <c r="P551" s="68"/>
      <c r="Q551" s="65"/>
      <c r="R551" s="65"/>
      <c r="S551" s="65"/>
      <c r="T551" s="68"/>
      <c r="U551" s="68"/>
      <c r="V551" s="68"/>
      <c r="W551" s="65"/>
      <c r="X551" s="65"/>
      <c r="Y551" s="65"/>
      <c r="Z551" s="121"/>
      <c r="AA551" s="121"/>
      <c r="AB551" s="122"/>
      <c r="AC551" s="122"/>
      <c r="AD551" s="121"/>
      <c r="AE551" s="121"/>
      <c r="AF551" s="121"/>
      <c r="AG551" s="121"/>
      <c r="AH551" s="121"/>
      <c r="AI551" s="121"/>
      <c r="AJ551" s="121"/>
      <c r="AK551" s="121"/>
      <c r="AL551" s="121"/>
      <c r="AM551" s="121"/>
      <c r="AN551" s="121"/>
      <c r="AO551" s="121"/>
      <c r="AP551" s="121"/>
      <c r="AQ551" s="121"/>
      <c r="AR551" s="121"/>
      <c r="AS551" s="121"/>
      <c r="AT551" s="65"/>
      <c r="AU551" s="65"/>
      <c r="AV551" s="65"/>
      <c r="AW551" s="65"/>
      <c r="AX551" s="65"/>
      <c r="AY551" s="65"/>
      <c r="AZ551" s="65"/>
      <c r="BA551" s="65"/>
      <c r="BB551" s="65"/>
      <c r="BC551" s="65"/>
      <c r="BD551" s="65"/>
      <c r="BE551" s="65"/>
      <c r="BF551" s="65"/>
      <c r="BG551" s="65"/>
      <c r="BH551" s="65"/>
    </row>
    <row r="552" customFormat="false" ht="15.75" hidden="false" customHeight="false" outlineLevel="0" collapsed="false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7"/>
      <c r="L552" s="65"/>
      <c r="M552" s="65"/>
      <c r="N552" s="65"/>
      <c r="O552" s="68"/>
      <c r="P552" s="68"/>
      <c r="Q552" s="65"/>
      <c r="R552" s="65"/>
      <c r="S552" s="65"/>
      <c r="T552" s="68"/>
      <c r="U552" s="68"/>
      <c r="V552" s="68"/>
      <c r="W552" s="65"/>
      <c r="X552" s="65"/>
      <c r="Y552" s="65"/>
      <c r="Z552" s="121"/>
      <c r="AA552" s="121"/>
      <c r="AB552" s="122"/>
      <c r="AC552" s="122"/>
      <c r="AD552" s="121"/>
      <c r="AE552" s="121"/>
      <c r="AF552" s="121"/>
      <c r="AG552" s="121"/>
      <c r="AH552" s="121"/>
      <c r="AI552" s="121"/>
      <c r="AJ552" s="121"/>
      <c r="AK552" s="121"/>
      <c r="AL552" s="121"/>
      <c r="AM552" s="121"/>
      <c r="AN552" s="121"/>
      <c r="AO552" s="121"/>
      <c r="AP552" s="121"/>
      <c r="AQ552" s="121"/>
      <c r="AR552" s="121"/>
      <c r="AS552" s="121"/>
      <c r="AT552" s="65"/>
      <c r="AU552" s="65"/>
      <c r="AV552" s="65"/>
      <c r="AW552" s="65"/>
      <c r="AX552" s="65"/>
      <c r="AY552" s="65"/>
      <c r="AZ552" s="65"/>
      <c r="BA552" s="65"/>
      <c r="BB552" s="65"/>
      <c r="BC552" s="65"/>
      <c r="BD552" s="65"/>
      <c r="BE552" s="65"/>
      <c r="BF552" s="65"/>
      <c r="BG552" s="65"/>
      <c r="BH552" s="65"/>
    </row>
    <row r="553" customFormat="false" ht="15.75" hidden="false" customHeight="false" outlineLevel="0" collapsed="false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7"/>
      <c r="L553" s="65"/>
      <c r="M553" s="65"/>
      <c r="N553" s="65"/>
      <c r="O553" s="68"/>
      <c r="P553" s="68"/>
      <c r="Q553" s="65"/>
      <c r="R553" s="65"/>
      <c r="S553" s="65"/>
      <c r="T553" s="68"/>
      <c r="U553" s="68"/>
      <c r="V553" s="68"/>
      <c r="W553" s="65"/>
      <c r="X553" s="65"/>
      <c r="Y553" s="65"/>
      <c r="Z553" s="121"/>
      <c r="AA553" s="121"/>
      <c r="AB553" s="122"/>
      <c r="AC553" s="122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  <c r="AO553" s="121"/>
      <c r="AP553" s="121"/>
      <c r="AQ553" s="121"/>
      <c r="AR553" s="121"/>
      <c r="AS553" s="121"/>
      <c r="AT553" s="65"/>
      <c r="AU553" s="65"/>
      <c r="AV553" s="65"/>
      <c r="AW553" s="65"/>
      <c r="AX553" s="65"/>
      <c r="AY553" s="65"/>
      <c r="AZ553" s="65"/>
      <c r="BA553" s="65"/>
      <c r="BB553" s="65"/>
      <c r="BC553" s="65"/>
      <c r="BD553" s="65"/>
      <c r="BE553" s="65"/>
      <c r="BF553" s="65"/>
      <c r="BG553" s="65"/>
      <c r="BH553" s="65"/>
    </row>
    <row r="554" customFormat="false" ht="15.75" hidden="false" customHeight="false" outlineLevel="0" collapsed="false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7"/>
      <c r="L554" s="65"/>
      <c r="M554" s="65"/>
      <c r="N554" s="65"/>
      <c r="O554" s="68"/>
      <c r="P554" s="68"/>
      <c r="Q554" s="65"/>
      <c r="R554" s="65"/>
      <c r="S554" s="65"/>
      <c r="T554" s="68"/>
      <c r="U554" s="68"/>
      <c r="V554" s="68"/>
      <c r="W554" s="65"/>
      <c r="X554" s="65"/>
      <c r="Y554" s="65"/>
      <c r="Z554" s="121"/>
      <c r="AA554" s="121"/>
      <c r="AB554" s="122"/>
      <c r="AC554" s="122"/>
      <c r="AD554" s="121"/>
      <c r="AE554" s="121"/>
      <c r="AF554" s="121"/>
      <c r="AG554" s="121"/>
      <c r="AH554" s="121"/>
      <c r="AI554" s="121"/>
      <c r="AJ554" s="121"/>
      <c r="AK554" s="121"/>
      <c r="AL554" s="121"/>
      <c r="AM554" s="121"/>
      <c r="AN554" s="121"/>
      <c r="AO554" s="121"/>
      <c r="AP554" s="121"/>
      <c r="AQ554" s="121"/>
      <c r="AR554" s="121"/>
      <c r="AS554" s="121"/>
      <c r="AT554" s="65"/>
      <c r="AU554" s="65"/>
      <c r="AV554" s="65"/>
      <c r="AW554" s="65"/>
      <c r="AX554" s="65"/>
      <c r="AY554" s="65"/>
      <c r="AZ554" s="65"/>
      <c r="BA554" s="65"/>
      <c r="BB554" s="65"/>
      <c r="BC554" s="65"/>
      <c r="BD554" s="65"/>
      <c r="BE554" s="65"/>
      <c r="BF554" s="65"/>
      <c r="BG554" s="65"/>
      <c r="BH554" s="65"/>
    </row>
    <row r="555" customFormat="false" ht="15.75" hidden="false" customHeight="false" outlineLevel="0" collapsed="false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7"/>
      <c r="L555" s="65"/>
      <c r="M555" s="65"/>
      <c r="N555" s="65"/>
      <c r="O555" s="68"/>
      <c r="P555" s="68"/>
      <c r="Q555" s="65"/>
      <c r="R555" s="65"/>
      <c r="S555" s="65"/>
      <c r="T555" s="68"/>
      <c r="U555" s="68"/>
      <c r="V555" s="68"/>
      <c r="W555" s="65"/>
      <c r="X555" s="65"/>
      <c r="Y555" s="65"/>
      <c r="Z555" s="121"/>
      <c r="AA555" s="121"/>
      <c r="AB555" s="122"/>
      <c r="AC555" s="122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  <c r="AO555" s="121"/>
      <c r="AP555" s="121"/>
      <c r="AQ555" s="121"/>
      <c r="AR555" s="121"/>
      <c r="AS555" s="121"/>
      <c r="AT555" s="65"/>
      <c r="AU555" s="65"/>
      <c r="AV555" s="65"/>
      <c r="AW555" s="65"/>
      <c r="AX555" s="65"/>
      <c r="AY555" s="65"/>
      <c r="AZ555" s="65"/>
      <c r="BA555" s="65"/>
      <c r="BB555" s="65"/>
      <c r="BC555" s="65"/>
      <c r="BD555" s="65"/>
      <c r="BE555" s="65"/>
      <c r="BF555" s="65"/>
      <c r="BG555" s="65"/>
      <c r="BH555" s="65"/>
    </row>
    <row r="556" customFormat="false" ht="15.75" hidden="false" customHeight="false" outlineLevel="0" collapsed="false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7"/>
      <c r="L556" s="65"/>
      <c r="M556" s="65"/>
      <c r="N556" s="65"/>
      <c r="O556" s="68"/>
      <c r="P556" s="68"/>
      <c r="Q556" s="65"/>
      <c r="R556" s="65"/>
      <c r="S556" s="65"/>
      <c r="T556" s="68"/>
      <c r="U556" s="68"/>
      <c r="V556" s="68"/>
      <c r="W556" s="65"/>
      <c r="X556" s="65"/>
      <c r="Y556" s="65"/>
      <c r="Z556" s="121"/>
      <c r="AA556" s="121"/>
      <c r="AB556" s="122"/>
      <c r="AC556" s="122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  <c r="AO556" s="121"/>
      <c r="AP556" s="121"/>
      <c r="AQ556" s="121"/>
      <c r="AR556" s="121"/>
      <c r="AS556" s="121"/>
      <c r="AT556" s="65"/>
      <c r="AU556" s="65"/>
      <c r="AV556" s="65"/>
      <c r="AW556" s="65"/>
      <c r="AX556" s="65"/>
      <c r="AY556" s="65"/>
      <c r="AZ556" s="65"/>
      <c r="BA556" s="65"/>
      <c r="BB556" s="65"/>
      <c r="BC556" s="65"/>
      <c r="BD556" s="65"/>
      <c r="BE556" s="65"/>
      <c r="BF556" s="65"/>
      <c r="BG556" s="65"/>
      <c r="BH556" s="65"/>
    </row>
    <row r="557" customFormat="false" ht="15.75" hidden="false" customHeight="false" outlineLevel="0" collapsed="false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7"/>
      <c r="L557" s="65"/>
      <c r="M557" s="65"/>
      <c r="N557" s="65"/>
      <c r="O557" s="68"/>
      <c r="P557" s="68"/>
      <c r="Q557" s="65"/>
      <c r="R557" s="65"/>
      <c r="S557" s="65"/>
      <c r="T557" s="68"/>
      <c r="U557" s="68"/>
      <c r="V557" s="68"/>
      <c r="W557" s="65"/>
      <c r="X557" s="65"/>
      <c r="Y557" s="65"/>
      <c r="Z557" s="121"/>
      <c r="AA557" s="121"/>
      <c r="AB557" s="122"/>
      <c r="AC557" s="122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  <c r="AO557" s="121"/>
      <c r="AP557" s="121"/>
      <c r="AQ557" s="121"/>
      <c r="AR557" s="121"/>
      <c r="AS557" s="121"/>
      <c r="AT557" s="65"/>
      <c r="AU557" s="65"/>
      <c r="AV557" s="65"/>
      <c r="AW557" s="65"/>
      <c r="AX557" s="65"/>
      <c r="AY557" s="65"/>
      <c r="AZ557" s="65"/>
      <c r="BA557" s="65"/>
      <c r="BB557" s="65"/>
      <c r="BC557" s="65"/>
      <c r="BD557" s="65"/>
      <c r="BE557" s="65"/>
      <c r="BF557" s="65"/>
      <c r="BG557" s="65"/>
      <c r="BH557" s="65"/>
    </row>
    <row r="558" customFormat="false" ht="15.75" hidden="false" customHeight="false" outlineLevel="0" collapsed="false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7"/>
      <c r="L558" s="65"/>
      <c r="M558" s="65"/>
      <c r="N558" s="65"/>
      <c r="O558" s="68"/>
      <c r="P558" s="68"/>
      <c r="Q558" s="65"/>
      <c r="R558" s="65"/>
      <c r="S558" s="65"/>
      <c r="T558" s="68"/>
      <c r="U558" s="68"/>
      <c r="V558" s="68"/>
      <c r="W558" s="65"/>
      <c r="X558" s="65"/>
      <c r="Y558" s="65"/>
      <c r="Z558" s="121"/>
      <c r="AA558" s="121"/>
      <c r="AB558" s="122"/>
      <c r="AC558" s="122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  <c r="AO558" s="121"/>
      <c r="AP558" s="121"/>
      <c r="AQ558" s="121"/>
      <c r="AR558" s="121"/>
      <c r="AS558" s="121"/>
      <c r="AT558" s="65"/>
      <c r="AU558" s="65"/>
      <c r="AV558" s="65"/>
      <c r="AW558" s="65"/>
      <c r="AX558" s="65"/>
      <c r="AY558" s="65"/>
      <c r="AZ558" s="65"/>
      <c r="BA558" s="65"/>
      <c r="BB558" s="65"/>
      <c r="BC558" s="65"/>
      <c r="BD558" s="65"/>
      <c r="BE558" s="65"/>
      <c r="BF558" s="65"/>
      <c r="BG558" s="65"/>
      <c r="BH558" s="65"/>
    </row>
    <row r="559" customFormat="false" ht="15.75" hidden="false" customHeight="false" outlineLevel="0" collapsed="false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7"/>
      <c r="L559" s="65"/>
      <c r="M559" s="65"/>
      <c r="N559" s="65"/>
      <c r="O559" s="68"/>
      <c r="P559" s="68"/>
      <c r="Q559" s="65"/>
      <c r="R559" s="65"/>
      <c r="S559" s="65"/>
      <c r="T559" s="68"/>
      <c r="U559" s="68"/>
      <c r="V559" s="68"/>
      <c r="W559" s="65"/>
      <c r="X559" s="65"/>
      <c r="Y559" s="65"/>
      <c r="Z559" s="121"/>
      <c r="AA559" s="121"/>
      <c r="AB559" s="122"/>
      <c r="AC559" s="122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  <c r="AO559" s="121"/>
      <c r="AP559" s="121"/>
      <c r="AQ559" s="121"/>
      <c r="AR559" s="121"/>
      <c r="AS559" s="121"/>
      <c r="AT559" s="65"/>
      <c r="AU559" s="65"/>
      <c r="AV559" s="65"/>
      <c r="AW559" s="65"/>
      <c r="AX559" s="65"/>
      <c r="AY559" s="65"/>
      <c r="AZ559" s="65"/>
      <c r="BA559" s="65"/>
      <c r="BB559" s="65"/>
      <c r="BC559" s="65"/>
      <c r="BD559" s="65"/>
      <c r="BE559" s="65"/>
      <c r="BF559" s="65"/>
      <c r="BG559" s="65"/>
      <c r="BH559" s="65"/>
    </row>
    <row r="560" customFormat="false" ht="15.75" hidden="false" customHeight="false" outlineLevel="0" collapsed="false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7"/>
      <c r="L560" s="65"/>
      <c r="M560" s="65"/>
      <c r="N560" s="65"/>
      <c r="O560" s="68"/>
      <c r="P560" s="68"/>
      <c r="Q560" s="65"/>
      <c r="R560" s="65"/>
      <c r="S560" s="65"/>
      <c r="T560" s="68"/>
      <c r="U560" s="68"/>
      <c r="V560" s="68"/>
      <c r="W560" s="65"/>
      <c r="X560" s="65"/>
      <c r="Y560" s="65"/>
      <c r="Z560" s="121"/>
      <c r="AA560" s="121"/>
      <c r="AB560" s="122"/>
      <c r="AC560" s="122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  <c r="AO560" s="121"/>
      <c r="AP560" s="121"/>
      <c r="AQ560" s="121"/>
      <c r="AR560" s="121"/>
      <c r="AS560" s="121"/>
      <c r="AT560" s="65"/>
      <c r="AU560" s="65"/>
      <c r="AV560" s="65"/>
      <c r="AW560" s="65"/>
      <c r="AX560" s="65"/>
      <c r="AY560" s="65"/>
      <c r="AZ560" s="65"/>
      <c r="BA560" s="65"/>
      <c r="BB560" s="65"/>
      <c r="BC560" s="65"/>
      <c r="BD560" s="65"/>
      <c r="BE560" s="65"/>
      <c r="BF560" s="65"/>
      <c r="BG560" s="65"/>
      <c r="BH560" s="65"/>
    </row>
    <row r="561" customFormat="false" ht="15.75" hidden="false" customHeight="false" outlineLevel="0" collapsed="false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7"/>
      <c r="L561" s="65"/>
      <c r="M561" s="65"/>
      <c r="N561" s="65"/>
      <c r="O561" s="68"/>
      <c r="P561" s="68"/>
      <c r="Q561" s="65"/>
      <c r="R561" s="65"/>
      <c r="S561" s="65"/>
      <c r="T561" s="68"/>
      <c r="U561" s="68"/>
      <c r="V561" s="68"/>
      <c r="W561" s="65"/>
      <c r="X561" s="65"/>
      <c r="Y561" s="65"/>
      <c r="Z561" s="121"/>
      <c r="AA561" s="121"/>
      <c r="AB561" s="122"/>
      <c r="AC561" s="122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  <c r="AO561" s="121"/>
      <c r="AP561" s="121"/>
      <c r="AQ561" s="121"/>
      <c r="AR561" s="121"/>
      <c r="AS561" s="121"/>
      <c r="AT561" s="65"/>
      <c r="AU561" s="65"/>
      <c r="AV561" s="65"/>
      <c r="AW561" s="65"/>
      <c r="AX561" s="65"/>
      <c r="AY561" s="65"/>
      <c r="AZ561" s="65"/>
      <c r="BA561" s="65"/>
      <c r="BB561" s="65"/>
      <c r="BC561" s="65"/>
      <c r="BD561" s="65"/>
      <c r="BE561" s="65"/>
      <c r="BF561" s="65"/>
      <c r="BG561" s="65"/>
      <c r="BH561" s="65"/>
    </row>
    <row r="562" customFormat="false" ht="15.75" hidden="false" customHeight="false" outlineLevel="0" collapsed="false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7"/>
      <c r="L562" s="65"/>
      <c r="M562" s="65"/>
      <c r="N562" s="65"/>
      <c r="O562" s="68"/>
      <c r="P562" s="68"/>
      <c r="Q562" s="65"/>
      <c r="R562" s="65"/>
      <c r="S562" s="65"/>
      <c r="T562" s="68"/>
      <c r="U562" s="68"/>
      <c r="V562" s="68"/>
      <c r="W562" s="65"/>
      <c r="X562" s="65"/>
      <c r="Y562" s="65"/>
      <c r="Z562" s="121"/>
      <c r="AA562" s="121"/>
      <c r="AB562" s="122"/>
      <c r="AC562" s="122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  <c r="AO562" s="121"/>
      <c r="AP562" s="121"/>
      <c r="AQ562" s="121"/>
      <c r="AR562" s="121"/>
      <c r="AS562" s="121"/>
      <c r="AT562" s="65"/>
      <c r="AU562" s="65"/>
      <c r="AV562" s="65"/>
      <c r="AW562" s="65"/>
      <c r="AX562" s="65"/>
      <c r="AY562" s="65"/>
      <c r="AZ562" s="65"/>
      <c r="BA562" s="65"/>
      <c r="BB562" s="65"/>
      <c r="BC562" s="65"/>
      <c r="BD562" s="65"/>
      <c r="BE562" s="65"/>
      <c r="BF562" s="65"/>
      <c r="BG562" s="65"/>
      <c r="BH562" s="65"/>
    </row>
    <row r="563" customFormat="false" ht="15.75" hidden="false" customHeight="false" outlineLevel="0" collapsed="false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7"/>
      <c r="L563" s="65"/>
      <c r="M563" s="65"/>
      <c r="N563" s="65"/>
      <c r="O563" s="68"/>
      <c r="P563" s="68"/>
      <c r="Q563" s="65"/>
      <c r="R563" s="65"/>
      <c r="S563" s="65"/>
      <c r="T563" s="68"/>
      <c r="U563" s="68"/>
      <c r="V563" s="68"/>
      <c r="W563" s="65"/>
      <c r="X563" s="65"/>
      <c r="Y563" s="65"/>
      <c r="Z563" s="121"/>
      <c r="AA563" s="121"/>
      <c r="AB563" s="122"/>
      <c r="AC563" s="122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  <c r="AO563" s="121"/>
      <c r="AP563" s="121"/>
      <c r="AQ563" s="121"/>
      <c r="AR563" s="121"/>
      <c r="AS563" s="121"/>
      <c r="AT563" s="65"/>
      <c r="AU563" s="65"/>
      <c r="AV563" s="65"/>
      <c r="AW563" s="65"/>
      <c r="AX563" s="65"/>
      <c r="AY563" s="65"/>
      <c r="AZ563" s="65"/>
      <c r="BA563" s="65"/>
      <c r="BB563" s="65"/>
      <c r="BC563" s="65"/>
      <c r="BD563" s="65"/>
      <c r="BE563" s="65"/>
      <c r="BF563" s="65"/>
      <c r="BG563" s="65"/>
      <c r="BH563" s="65"/>
    </row>
    <row r="564" customFormat="false" ht="15.75" hidden="false" customHeight="false" outlineLevel="0" collapsed="false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7"/>
      <c r="L564" s="65"/>
      <c r="M564" s="65"/>
      <c r="N564" s="65"/>
      <c r="O564" s="68"/>
      <c r="P564" s="68"/>
      <c r="Q564" s="65"/>
      <c r="R564" s="65"/>
      <c r="S564" s="65"/>
      <c r="T564" s="68"/>
      <c r="U564" s="68"/>
      <c r="V564" s="68"/>
      <c r="W564" s="65"/>
      <c r="X564" s="65"/>
      <c r="Y564" s="65"/>
      <c r="Z564" s="121"/>
      <c r="AA564" s="121"/>
      <c r="AB564" s="122"/>
      <c r="AC564" s="122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  <c r="AO564" s="121"/>
      <c r="AP564" s="121"/>
      <c r="AQ564" s="121"/>
      <c r="AR564" s="121"/>
      <c r="AS564" s="121"/>
      <c r="AT564" s="65"/>
      <c r="AU564" s="65"/>
      <c r="AV564" s="65"/>
      <c r="AW564" s="65"/>
      <c r="AX564" s="65"/>
      <c r="AY564" s="65"/>
      <c r="AZ564" s="65"/>
      <c r="BA564" s="65"/>
      <c r="BB564" s="65"/>
      <c r="BC564" s="65"/>
      <c r="BD564" s="65"/>
      <c r="BE564" s="65"/>
      <c r="BF564" s="65"/>
      <c r="BG564" s="65"/>
      <c r="BH564" s="65"/>
    </row>
    <row r="565" customFormat="false" ht="15.75" hidden="false" customHeight="false" outlineLevel="0" collapsed="false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7"/>
      <c r="L565" s="65"/>
      <c r="M565" s="65"/>
      <c r="N565" s="65"/>
      <c r="O565" s="68"/>
      <c r="P565" s="68"/>
      <c r="Q565" s="65"/>
      <c r="R565" s="65"/>
      <c r="S565" s="65"/>
      <c r="T565" s="68"/>
      <c r="U565" s="68"/>
      <c r="V565" s="68"/>
      <c r="W565" s="65"/>
      <c r="X565" s="65"/>
      <c r="Y565" s="65"/>
      <c r="Z565" s="121"/>
      <c r="AA565" s="121"/>
      <c r="AB565" s="122"/>
      <c r="AC565" s="122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  <c r="AO565" s="121"/>
      <c r="AP565" s="121"/>
      <c r="AQ565" s="121"/>
      <c r="AR565" s="121"/>
      <c r="AS565" s="121"/>
      <c r="AT565" s="65"/>
      <c r="AU565" s="65"/>
      <c r="AV565" s="65"/>
      <c r="AW565" s="65"/>
      <c r="AX565" s="65"/>
      <c r="AY565" s="65"/>
      <c r="AZ565" s="65"/>
      <c r="BA565" s="65"/>
      <c r="BB565" s="65"/>
      <c r="BC565" s="65"/>
      <c r="BD565" s="65"/>
      <c r="BE565" s="65"/>
      <c r="BF565" s="65"/>
      <c r="BG565" s="65"/>
      <c r="BH565" s="65"/>
    </row>
    <row r="566" customFormat="false" ht="15.75" hidden="false" customHeight="false" outlineLevel="0" collapsed="false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7"/>
      <c r="L566" s="65"/>
      <c r="M566" s="65"/>
      <c r="N566" s="65"/>
      <c r="O566" s="68"/>
      <c r="P566" s="68"/>
      <c r="Q566" s="65"/>
      <c r="R566" s="65"/>
      <c r="S566" s="65"/>
      <c r="T566" s="68"/>
      <c r="U566" s="68"/>
      <c r="V566" s="68"/>
      <c r="W566" s="65"/>
      <c r="X566" s="65"/>
      <c r="Y566" s="65"/>
      <c r="Z566" s="121"/>
      <c r="AA566" s="121"/>
      <c r="AB566" s="122"/>
      <c r="AC566" s="122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  <c r="AO566" s="121"/>
      <c r="AP566" s="121"/>
      <c r="AQ566" s="121"/>
      <c r="AR566" s="121"/>
      <c r="AS566" s="121"/>
      <c r="AT566" s="65"/>
      <c r="AU566" s="65"/>
      <c r="AV566" s="65"/>
      <c r="AW566" s="65"/>
      <c r="AX566" s="65"/>
      <c r="AY566" s="65"/>
      <c r="AZ566" s="65"/>
      <c r="BA566" s="65"/>
      <c r="BB566" s="65"/>
      <c r="BC566" s="65"/>
      <c r="BD566" s="65"/>
      <c r="BE566" s="65"/>
      <c r="BF566" s="65"/>
      <c r="BG566" s="65"/>
      <c r="BH566" s="65"/>
    </row>
    <row r="567" customFormat="false" ht="15.75" hidden="false" customHeight="false" outlineLevel="0" collapsed="false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7"/>
      <c r="L567" s="65"/>
      <c r="M567" s="65"/>
      <c r="N567" s="65"/>
      <c r="O567" s="68"/>
      <c r="P567" s="68"/>
      <c r="Q567" s="65"/>
      <c r="R567" s="65"/>
      <c r="S567" s="65"/>
      <c r="T567" s="68"/>
      <c r="U567" s="68"/>
      <c r="V567" s="68"/>
      <c r="W567" s="65"/>
      <c r="X567" s="65"/>
      <c r="Y567" s="65"/>
      <c r="Z567" s="121"/>
      <c r="AA567" s="121"/>
      <c r="AB567" s="122"/>
      <c r="AC567" s="122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  <c r="AO567" s="121"/>
      <c r="AP567" s="121"/>
      <c r="AQ567" s="121"/>
      <c r="AR567" s="121"/>
      <c r="AS567" s="121"/>
      <c r="AT567" s="65"/>
      <c r="AU567" s="65"/>
      <c r="AV567" s="65"/>
      <c r="AW567" s="65"/>
      <c r="AX567" s="65"/>
      <c r="AY567" s="65"/>
      <c r="AZ567" s="65"/>
      <c r="BA567" s="65"/>
      <c r="BB567" s="65"/>
      <c r="BC567" s="65"/>
      <c r="BD567" s="65"/>
      <c r="BE567" s="65"/>
      <c r="BF567" s="65"/>
      <c r="BG567" s="65"/>
      <c r="BH567" s="65"/>
    </row>
    <row r="568" customFormat="false" ht="15.75" hidden="false" customHeight="false" outlineLevel="0" collapsed="false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7"/>
      <c r="L568" s="65"/>
      <c r="M568" s="65"/>
      <c r="N568" s="65"/>
      <c r="O568" s="68"/>
      <c r="P568" s="68"/>
      <c r="Q568" s="65"/>
      <c r="R568" s="65"/>
      <c r="S568" s="65"/>
      <c r="T568" s="68"/>
      <c r="U568" s="68"/>
      <c r="V568" s="68"/>
      <c r="W568" s="65"/>
      <c r="X568" s="65"/>
      <c r="Y568" s="65"/>
      <c r="Z568" s="121"/>
      <c r="AA568" s="121"/>
      <c r="AB568" s="122"/>
      <c r="AC568" s="122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  <c r="AO568" s="121"/>
      <c r="AP568" s="121"/>
      <c r="AQ568" s="121"/>
      <c r="AR568" s="121"/>
      <c r="AS568" s="121"/>
      <c r="AT568" s="65"/>
      <c r="AU568" s="65"/>
      <c r="AV568" s="65"/>
      <c r="AW568" s="65"/>
      <c r="AX568" s="65"/>
      <c r="AY568" s="65"/>
      <c r="AZ568" s="65"/>
      <c r="BA568" s="65"/>
      <c r="BB568" s="65"/>
      <c r="BC568" s="65"/>
      <c r="BD568" s="65"/>
      <c r="BE568" s="65"/>
      <c r="BF568" s="65"/>
      <c r="BG568" s="65"/>
      <c r="BH568" s="65"/>
    </row>
    <row r="569" customFormat="false" ht="15.75" hidden="false" customHeight="false" outlineLevel="0" collapsed="false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7"/>
      <c r="L569" s="65"/>
      <c r="M569" s="65"/>
      <c r="N569" s="65"/>
      <c r="O569" s="68"/>
      <c r="P569" s="68"/>
      <c r="Q569" s="65"/>
      <c r="R569" s="65"/>
      <c r="S569" s="65"/>
      <c r="T569" s="68"/>
      <c r="U569" s="68"/>
      <c r="V569" s="68"/>
      <c r="W569" s="65"/>
      <c r="X569" s="65"/>
      <c r="Y569" s="65"/>
      <c r="Z569" s="121"/>
      <c r="AA569" s="121"/>
      <c r="AB569" s="122"/>
      <c r="AC569" s="122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  <c r="AO569" s="121"/>
      <c r="AP569" s="121"/>
      <c r="AQ569" s="121"/>
      <c r="AR569" s="121"/>
      <c r="AS569" s="121"/>
      <c r="AT569" s="65"/>
      <c r="AU569" s="65"/>
      <c r="AV569" s="65"/>
      <c r="AW569" s="65"/>
      <c r="AX569" s="65"/>
      <c r="AY569" s="65"/>
      <c r="AZ569" s="65"/>
      <c r="BA569" s="65"/>
      <c r="BB569" s="65"/>
      <c r="BC569" s="65"/>
      <c r="BD569" s="65"/>
      <c r="BE569" s="65"/>
      <c r="BF569" s="65"/>
      <c r="BG569" s="65"/>
      <c r="BH569" s="65"/>
    </row>
    <row r="570" customFormat="false" ht="15.75" hidden="false" customHeight="false" outlineLevel="0" collapsed="false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7"/>
      <c r="L570" s="65"/>
      <c r="M570" s="65"/>
      <c r="N570" s="65"/>
      <c r="O570" s="68"/>
      <c r="P570" s="68"/>
      <c r="Q570" s="65"/>
      <c r="R570" s="65"/>
      <c r="S570" s="65"/>
      <c r="T570" s="68"/>
      <c r="U570" s="68"/>
      <c r="V570" s="68"/>
      <c r="W570" s="65"/>
      <c r="X570" s="65"/>
      <c r="Y570" s="65"/>
      <c r="Z570" s="121"/>
      <c r="AA570" s="121"/>
      <c r="AB570" s="122"/>
      <c r="AC570" s="122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  <c r="AO570" s="121"/>
      <c r="AP570" s="121"/>
      <c r="AQ570" s="121"/>
      <c r="AR570" s="121"/>
      <c r="AS570" s="121"/>
      <c r="AT570" s="65"/>
      <c r="AU570" s="65"/>
      <c r="AV570" s="65"/>
      <c r="AW570" s="65"/>
      <c r="AX570" s="65"/>
      <c r="AY570" s="65"/>
      <c r="AZ570" s="65"/>
      <c r="BA570" s="65"/>
      <c r="BB570" s="65"/>
      <c r="BC570" s="65"/>
      <c r="BD570" s="65"/>
      <c r="BE570" s="65"/>
      <c r="BF570" s="65"/>
      <c r="BG570" s="65"/>
      <c r="BH570" s="65"/>
    </row>
    <row r="571" customFormat="false" ht="15.75" hidden="false" customHeight="false" outlineLevel="0" collapsed="false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7"/>
      <c r="L571" s="65"/>
      <c r="M571" s="65"/>
      <c r="N571" s="65"/>
      <c r="O571" s="68"/>
      <c r="P571" s="68"/>
      <c r="Q571" s="65"/>
      <c r="R571" s="65"/>
      <c r="S571" s="65"/>
      <c r="T571" s="68"/>
      <c r="U571" s="68"/>
      <c r="V571" s="68"/>
      <c r="W571" s="65"/>
      <c r="X571" s="65"/>
      <c r="Y571" s="65"/>
      <c r="Z571" s="121"/>
      <c r="AA571" s="121"/>
      <c r="AB571" s="122"/>
      <c r="AC571" s="122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  <c r="AO571" s="121"/>
      <c r="AP571" s="121"/>
      <c r="AQ571" s="121"/>
      <c r="AR571" s="121"/>
      <c r="AS571" s="121"/>
      <c r="AT571" s="65"/>
      <c r="AU571" s="65"/>
      <c r="AV571" s="65"/>
      <c r="AW571" s="65"/>
      <c r="AX571" s="65"/>
      <c r="AY571" s="65"/>
      <c r="AZ571" s="65"/>
      <c r="BA571" s="65"/>
      <c r="BB571" s="65"/>
      <c r="BC571" s="65"/>
      <c r="BD571" s="65"/>
      <c r="BE571" s="65"/>
      <c r="BF571" s="65"/>
      <c r="BG571" s="65"/>
      <c r="BH571" s="65"/>
    </row>
    <row r="572" customFormat="false" ht="15.75" hidden="false" customHeight="false" outlineLevel="0" collapsed="false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7"/>
      <c r="L572" s="65"/>
      <c r="M572" s="65"/>
      <c r="N572" s="65"/>
      <c r="O572" s="68"/>
      <c r="P572" s="68"/>
      <c r="Q572" s="65"/>
      <c r="R572" s="65"/>
      <c r="S572" s="65"/>
      <c r="T572" s="68"/>
      <c r="U572" s="68"/>
      <c r="V572" s="68"/>
      <c r="W572" s="65"/>
      <c r="X572" s="65"/>
      <c r="Y572" s="65"/>
      <c r="Z572" s="121"/>
      <c r="AA572" s="121"/>
      <c r="AB572" s="122"/>
      <c r="AC572" s="122"/>
      <c r="AD572" s="121"/>
      <c r="AE572" s="121"/>
      <c r="AF572" s="121"/>
      <c r="AG572" s="121"/>
      <c r="AH572" s="121"/>
      <c r="AI572" s="121"/>
      <c r="AJ572" s="121"/>
      <c r="AK572" s="121"/>
      <c r="AL572" s="121"/>
      <c r="AM572" s="121"/>
      <c r="AN572" s="121"/>
      <c r="AO572" s="121"/>
      <c r="AP572" s="121"/>
      <c r="AQ572" s="121"/>
      <c r="AR572" s="121"/>
      <c r="AS572" s="121"/>
      <c r="AT572" s="65"/>
      <c r="AU572" s="65"/>
      <c r="AV572" s="65"/>
      <c r="AW572" s="65"/>
      <c r="AX572" s="65"/>
      <c r="AY572" s="65"/>
      <c r="AZ572" s="65"/>
      <c r="BA572" s="65"/>
      <c r="BB572" s="65"/>
      <c r="BC572" s="65"/>
      <c r="BD572" s="65"/>
      <c r="BE572" s="65"/>
      <c r="BF572" s="65"/>
      <c r="BG572" s="65"/>
      <c r="BH572" s="65"/>
    </row>
    <row r="573" customFormat="false" ht="15.75" hidden="false" customHeight="false" outlineLevel="0" collapsed="false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7"/>
      <c r="L573" s="65"/>
      <c r="M573" s="65"/>
      <c r="N573" s="65"/>
      <c r="O573" s="68"/>
      <c r="P573" s="68"/>
      <c r="Q573" s="65"/>
      <c r="R573" s="65"/>
      <c r="S573" s="65"/>
      <c r="T573" s="68"/>
      <c r="U573" s="68"/>
      <c r="V573" s="68"/>
      <c r="W573" s="65"/>
      <c r="X573" s="65"/>
      <c r="Y573" s="65"/>
      <c r="Z573" s="121"/>
      <c r="AA573" s="121"/>
      <c r="AB573" s="122"/>
      <c r="AC573" s="122"/>
      <c r="AD573" s="121"/>
      <c r="AE573" s="121"/>
      <c r="AF573" s="121"/>
      <c r="AG573" s="121"/>
      <c r="AH573" s="121"/>
      <c r="AI573" s="121"/>
      <c r="AJ573" s="121"/>
      <c r="AK573" s="121"/>
      <c r="AL573" s="121"/>
      <c r="AM573" s="121"/>
      <c r="AN573" s="121"/>
      <c r="AO573" s="121"/>
      <c r="AP573" s="121"/>
      <c r="AQ573" s="121"/>
      <c r="AR573" s="121"/>
      <c r="AS573" s="121"/>
      <c r="AT573" s="65"/>
      <c r="AU573" s="65"/>
      <c r="AV573" s="65"/>
      <c r="AW573" s="65"/>
      <c r="AX573" s="65"/>
      <c r="AY573" s="65"/>
      <c r="AZ573" s="65"/>
      <c r="BA573" s="65"/>
      <c r="BB573" s="65"/>
      <c r="BC573" s="65"/>
      <c r="BD573" s="65"/>
      <c r="BE573" s="65"/>
      <c r="BF573" s="65"/>
      <c r="BG573" s="65"/>
      <c r="BH573" s="65"/>
    </row>
    <row r="574" customFormat="false" ht="15.75" hidden="false" customHeight="false" outlineLevel="0" collapsed="false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7"/>
      <c r="L574" s="65"/>
      <c r="M574" s="65"/>
      <c r="N574" s="65"/>
      <c r="O574" s="68"/>
      <c r="P574" s="68"/>
      <c r="Q574" s="65"/>
      <c r="R574" s="65"/>
      <c r="S574" s="65"/>
      <c r="T574" s="68"/>
      <c r="U574" s="68"/>
      <c r="V574" s="68"/>
      <c r="W574" s="65"/>
      <c r="X574" s="65"/>
      <c r="Y574" s="65"/>
      <c r="Z574" s="121"/>
      <c r="AA574" s="121"/>
      <c r="AB574" s="122"/>
      <c r="AC574" s="122"/>
      <c r="AD574" s="121"/>
      <c r="AE574" s="121"/>
      <c r="AF574" s="121"/>
      <c r="AG574" s="121"/>
      <c r="AH574" s="121"/>
      <c r="AI574" s="121"/>
      <c r="AJ574" s="121"/>
      <c r="AK574" s="121"/>
      <c r="AL574" s="121"/>
      <c r="AM574" s="121"/>
      <c r="AN574" s="121"/>
      <c r="AO574" s="121"/>
      <c r="AP574" s="121"/>
      <c r="AQ574" s="121"/>
      <c r="AR574" s="121"/>
      <c r="AS574" s="121"/>
      <c r="AT574" s="65"/>
      <c r="AU574" s="65"/>
      <c r="AV574" s="65"/>
      <c r="AW574" s="65"/>
      <c r="AX574" s="65"/>
      <c r="AY574" s="65"/>
      <c r="AZ574" s="65"/>
      <c r="BA574" s="65"/>
      <c r="BB574" s="65"/>
      <c r="BC574" s="65"/>
      <c r="BD574" s="65"/>
      <c r="BE574" s="65"/>
      <c r="BF574" s="65"/>
      <c r="BG574" s="65"/>
      <c r="BH574" s="65"/>
    </row>
    <row r="575" customFormat="false" ht="15.75" hidden="false" customHeight="false" outlineLevel="0" collapsed="false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7"/>
      <c r="L575" s="65"/>
      <c r="M575" s="65"/>
      <c r="N575" s="65"/>
      <c r="O575" s="68"/>
      <c r="P575" s="68"/>
      <c r="Q575" s="65"/>
      <c r="R575" s="65"/>
      <c r="S575" s="65"/>
      <c r="T575" s="68"/>
      <c r="U575" s="68"/>
      <c r="V575" s="68"/>
      <c r="W575" s="65"/>
      <c r="X575" s="65"/>
      <c r="Y575" s="65"/>
      <c r="Z575" s="121"/>
      <c r="AA575" s="121"/>
      <c r="AB575" s="122"/>
      <c r="AC575" s="122"/>
      <c r="AD575" s="121"/>
      <c r="AE575" s="121"/>
      <c r="AF575" s="121"/>
      <c r="AG575" s="121"/>
      <c r="AH575" s="121"/>
      <c r="AI575" s="121"/>
      <c r="AJ575" s="121"/>
      <c r="AK575" s="121"/>
      <c r="AL575" s="121"/>
      <c r="AM575" s="121"/>
      <c r="AN575" s="121"/>
      <c r="AO575" s="121"/>
      <c r="AP575" s="121"/>
      <c r="AQ575" s="121"/>
      <c r="AR575" s="121"/>
      <c r="AS575" s="121"/>
      <c r="AT575" s="65"/>
      <c r="AU575" s="65"/>
      <c r="AV575" s="65"/>
      <c r="AW575" s="65"/>
      <c r="AX575" s="65"/>
      <c r="AY575" s="65"/>
      <c r="AZ575" s="65"/>
      <c r="BA575" s="65"/>
      <c r="BB575" s="65"/>
      <c r="BC575" s="65"/>
      <c r="BD575" s="65"/>
      <c r="BE575" s="65"/>
      <c r="BF575" s="65"/>
      <c r="BG575" s="65"/>
      <c r="BH575" s="65"/>
    </row>
    <row r="576" customFormat="false" ht="15.75" hidden="false" customHeight="false" outlineLevel="0" collapsed="false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7"/>
      <c r="L576" s="65"/>
      <c r="M576" s="65"/>
      <c r="N576" s="65"/>
      <c r="O576" s="68"/>
      <c r="P576" s="68"/>
      <c r="Q576" s="65"/>
      <c r="R576" s="65"/>
      <c r="S576" s="65"/>
      <c r="T576" s="68"/>
      <c r="U576" s="68"/>
      <c r="V576" s="68"/>
      <c r="W576" s="65"/>
      <c r="X576" s="65"/>
      <c r="Y576" s="65"/>
      <c r="Z576" s="121"/>
      <c r="AA576" s="121"/>
      <c r="AB576" s="122"/>
      <c r="AC576" s="122"/>
      <c r="AD576" s="121"/>
      <c r="AE576" s="121"/>
      <c r="AF576" s="121"/>
      <c r="AG576" s="121"/>
      <c r="AH576" s="121"/>
      <c r="AI576" s="121"/>
      <c r="AJ576" s="121"/>
      <c r="AK576" s="121"/>
      <c r="AL576" s="121"/>
      <c r="AM576" s="121"/>
      <c r="AN576" s="121"/>
      <c r="AO576" s="121"/>
      <c r="AP576" s="121"/>
      <c r="AQ576" s="121"/>
      <c r="AR576" s="121"/>
      <c r="AS576" s="121"/>
      <c r="AT576" s="65"/>
      <c r="AU576" s="65"/>
      <c r="AV576" s="65"/>
      <c r="AW576" s="65"/>
      <c r="AX576" s="65"/>
      <c r="AY576" s="65"/>
      <c r="AZ576" s="65"/>
      <c r="BA576" s="65"/>
      <c r="BB576" s="65"/>
      <c r="BC576" s="65"/>
      <c r="BD576" s="65"/>
      <c r="BE576" s="65"/>
      <c r="BF576" s="65"/>
      <c r="BG576" s="65"/>
      <c r="BH576" s="65"/>
    </row>
    <row r="577" customFormat="false" ht="15.75" hidden="false" customHeight="false" outlineLevel="0" collapsed="false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7"/>
      <c r="L577" s="65"/>
      <c r="M577" s="65"/>
      <c r="N577" s="65"/>
      <c r="O577" s="68"/>
      <c r="P577" s="68"/>
      <c r="Q577" s="65"/>
      <c r="R577" s="65"/>
      <c r="S577" s="65"/>
      <c r="T577" s="68"/>
      <c r="U577" s="68"/>
      <c r="V577" s="68"/>
      <c r="W577" s="65"/>
      <c r="X577" s="65"/>
      <c r="Y577" s="65"/>
      <c r="Z577" s="121"/>
      <c r="AA577" s="121"/>
      <c r="AB577" s="122"/>
      <c r="AC577" s="122"/>
      <c r="AD577" s="121"/>
      <c r="AE577" s="121"/>
      <c r="AF577" s="121"/>
      <c r="AG577" s="121"/>
      <c r="AH577" s="121"/>
      <c r="AI577" s="121"/>
      <c r="AJ577" s="121"/>
      <c r="AK577" s="121"/>
      <c r="AL577" s="121"/>
      <c r="AM577" s="121"/>
      <c r="AN577" s="121"/>
      <c r="AO577" s="121"/>
      <c r="AP577" s="121"/>
      <c r="AQ577" s="121"/>
      <c r="AR577" s="121"/>
      <c r="AS577" s="121"/>
      <c r="AT577" s="65"/>
      <c r="AU577" s="65"/>
      <c r="AV577" s="65"/>
      <c r="AW577" s="65"/>
      <c r="AX577" s="65"/>
      <c r="AY577" s="65"/>
      <c r="AZ577" s="65"/>
      <c r="BA577" s="65"/>
      <c r="BB577" s="65"/>
      <c r="BC577" s="65"/>
      <c r="BD577" s="65"/>
      <c r="BE577" s="65"/>
      <c r="BF577" s="65"/>
      <c r="BG577" s="65"/>
      <c r="BH577" s="65"/>
    </row>
    <row r="578" customFormat="false" ht="15.75" hidden="false" customHeight="false" outlineLevel="0" collapsed="false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7"/>
      <c r="L578" s="65"/>
      <c r="M578" s="65"/>
      <c r="N578" s="65"/>
      <c r="O578" s="68"/>
      <c r="P578" s="68"/>
      <c r="Q578" s="65"/>
      <c r="R578" s="65"/>
      <c r="S578" s="65"/>
      <c r="T578" s="68"/>
      <c r="U578" s="68"/>
      <c r="V578" s="68"/>
      <c r="W578" s="65"/>
      <c r="X578" s="65"/>
      <c r="Y578" s="65"/>
      <c r="Z578" s="121"/>
      <c r="AA578" s="121"/>
      <c r="AB578" s="122"/>
      <c r="AC578" s="122"/>
      <c r="AD578" s="121"/>
      <c r="AE578" s="121"/>
      <c r="AF578" s="121"/>
      <c r="AG578" s="121"/>
      <c r="AH578" s="121"/>
      <c r="AI578" s="121"/>
      <c r="AJ578" s="121"/>
      <c r="AK578" s="121"/>
      <c r="AL578" s="121"/>
      <c r="AM578" s="121"/>
      <c r="AN578" s="121"/>
      <c r="AO578" s="121"/>
      <c r="AP578" s="121"/>
      <c r="AQ578" s="121"/>
      <c r="AR578" s="121"/>
      <c r="AS578" s="121"/>
      <c r="AT578" s="65"/>
      <c r="AU578" s="65"/>
      <c r="AV578" s="65"/>
      <c r="AW578" s="65"/>
      <c r="AX578" s="65"/>
      <c r="AY578" s="65"/>
      <c r="AZ578" s="65"/>
      <c r="BA578" s="65"/>
      <c r="BB578" s="65"/>
      <c r="BC578" s="65"/>
      <c r="BD578" s="65"/>
      <c r="BE578" s="65"/>
      <c r="BF578" s="65"/>
      <c r="BG578" s="65"/>
      <c r="BH578" s="65"/>
    </row>
    <row r="579" customFormat="false" ht="15.75" hidden="false" customHeight="false" outlineLevel="0" collapsed="false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7"/>
      <c r="L579" s="65"/>
      <c r="M579" s="65"/>
      <c r="N579" s="65"/>
      <c r="O579" s="68"/>
      <c r="P579" s="68"/>
      <c r="Q579" s="65"/>
      <c r="R579" s="65"/>
      <c r="S579" s="65"/>
      <c r="T579" s="68"/>
      <c r="U579" s="68"/>
      <c r="V579" s="68"/>
      <c r="W579" s="65"/>
      <c r="X579" s="65"/>
      <c r="Y579" s="65"/>
      <c r="Z579" s="121"/>
      <c r="AA579" s="121"/>
      <c r="AB579" s="122"/>
      <c r="AC579" s="122"/>
      <c r="AD579" s="121"/>
      <c r="AE579" s="121"/>
      <c r="AF579" s="121"/>
      <c r="AG579" s="121"/>
      <c r="AH579" s="121"/>
      <c r="AI579" s="121"/>
      <c r="AJ579" s="121"/>
      <c r="AK579" s="121"/>
      <c r="AL579" s="121"/>
      <c r="AM579" s="121"/>
      <c r="AN579" s="121"/>
      <c r="AO579" s="121"/>
      <c r="AP579" s="121"/>
      <c r="AQ579" s="121"/>
      <c r="AR579" s="121"/>
      <c r="AS579" s="121"/>
      <c r="AT579" s="65"/>
      <c r="AU579" s="65"/>
      <c r="AV579" s="65"/>
      <c r="AW579" s="65"/>
      <c r="AX579" s="65"/>
      <c r="AY579" s="65"/>
      <c r="AZ579" s="65"/>
      <c r="BA579" s="65"/>
      <c r="BB579" s="65"/>
      <c r="BC579" s="65"/>
      <c r="BD579" s="65"/>
      <c r="BE579" s="65"/>
      <c r="BF579" s="65"/>
      <c r="BG579" s="65"/>
      <c r="BH579" s="65"/>
    </row>
    <row r="580" customFormat="false" ht="15.75" hidden="false" customHeight="false" outlineLevel="0" collapsed="false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7"/>
      <c r="L580" s="65"/>
      <c r="M580" s="65"/>
      <c r="N580" s="65"/>
      <c r="O580" s="68"/>
      <c r="P580" s="68"/>
      <c r="Q580" s="65"/>
      <c r="R580" s="65"/>
      <c r="S580" s="65"/>
      <c r="T580" s="68"/>
      <c r="U580" s="68"/>
      <c r="V580" s="68"/>
      <c r="W580" s="65"/>
      <c r="X580" s="65"/>
      <c r="Y580" s="65"/>
      <c r="Z580" s="121"/>
      <c r="AA580" s="121"/>
      <c r="AB580" s="122"/>
      <c r="AC580" s="122"/>
      <c r="AD580" s="121"/>
      <c r="AE580" s="121"/>
      <c r="AF580" s="121"/>
      <c r="AG580" s="121"/>
      <c r="AH580" s="121"/>
      <c r="AI580" s="121"/>
      <c r="AJ580" s="121"/>
      <c r="AK580" s="121"/>
      <c r="AL580" s="121"/>
      <c r="AM580" s="121"/>
      <c r="AN580" s="121"/>
      <c r="AO580" s="121"/>
      <c r="AP580" s="121"/>
      <c r="AQ580" s="121"/>
      <c r="AR580" s="121"/>
      <c r="AS580" s="121"/>
      <c r="AT580" s="65"/>
      <c r="AU580" s="65"/>
      <c r="AV580" s="65"/>
      <c r="AW580" s="65"/>
      <c r="AX580" s="65"/>
      <c r="AY580" s="65"/>
      <c r="AZ580" s="65"/>
      <c r="BA580" s="65"/>
      <c r="BB580" s="65"/>
      <c r="BC580" s="65"/>
      <c r="BD580" s="65"/>
      <c r="BE580" s="65"/>
      <c r="BF580" s="65"/>
      <c r="BG580" s="65"/>
      <c r="BH580" s="65"/>
    </row>
    <row r="581" customFormat="false" ht="15.75" hidden="false" customHeight="false" outlineLevel="0" collapsed="false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7"/>
      <c r="L581" s="65"/>
      <c r="M581" s="65"/>
      <c r="N581" s="65"/>
      <c r="O581" s="68"/>
      <c r="P581" s="68"/>
      <c r="Q581" s="65"/>
      <c r="R581" s="65"/>
      <c r="S581" s="65"/>
      <c r="T581" s="68"/>
      <c r="U581" s="68"/>
      <c r="V581" s="68"/>
      <c r="W581" s="65"/>
      <c r="X581" s="65"/>
      <c r="Y581" s="65"/>
      <c r="Z581" s="121"/>
      <c r="AA581" s="121"/>
      <c r="AB581" s="122"/>
      <c r="AC581" s="122"/>
      <c r="AD581" s="121"/>
      <c r="AE581" s="121"/>
      <c r="AF581" s="121"/>
      <c r="AG581" s="121"/>
      <c r="AH581" s="121"/>
      <c r="AI581" s="121"/>
      <c r="AJ581" s="121"/>
      <c r="AK581" s="121"/>
      <c r="AL581" s="121"/>
      <c r="AM581" s="121"/>
      <c r="AN581" s="121"/>
      <c r="AO581" s="121"/>
      <c r="AP581" s="121"/>
      <c r="AQ581" s="121"/>
      <c r="AR581" s="121"/>
      <c r="AS581" s="121"/>
      <c r="AT581" s="65"/>
      <c r="AU581" s="65"/>
      <c r="AV581" s="65"/>
      <c r="AW581" s="65"/>
      <c r="AX581" s="65"/>
      <c r="AY581" s="65"/>
      <c r="AZ581" s="65"/>
      <c r="BA581" s="65"/>
      <c r="BB581" s="65"/>
      <c r="BC581" s="65"/>
      <c r="BD581" s="65"/>
      <c r="BE581" s="65"/>
      <c r="BF581" s="65"/>
      <c r="BG581" s="65"/>
      <c r="BH581" s="65"/>
    </row>
    <row r="582" customFormat="false" ht="15.75" hidden="false" customHeight="false" outlineLevel="0" collapsed="false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7"/>
      <c r="L582" s="65"/>
      <c r="M582" s="65"/>
      <c r="N582" s="65"/>
      <c r="O582" s="68"/>
      <c r="P582" s="68"/>
      <c r="Q582" s="65"/>
      <c r="R582" s="65"/>
      <c r="S582" s="65"/>
      <c r="T582" s="68"/>
      <c r="U582" s="68"/>
      <c r="V582" s="68"/>
      <c r="W582" s="65"/>
      <c r="X582" s="65"/>
      <c r="Y582" s="65"/>
      <c r="Z582" s="121"/>
      <c r="AA582" s="121"/>
      <c r="AB582" s="122"/>
      <c r="AC582" s="122"/>
      <c r="AD582" s="121"/>
      <c r="AE582" s="121"/>
      <c r="AF582" s="121"/>
      <c r="AG582" s="121"/>
      <c r="AH582" s="121"/>
      <c r="AI582" s="121"/>
      <c r="AJ582" s="121"/>
      <c r="AK582" s="121"/>
      <c r="AL582" s="121"/>
      <c r="AM582" s="121"/>
      <c r="AN582" s="121"/>
      <c r="AO582" s="121"/>
      <c r="AP582" s="121"/>
      <c r="AQ582" s="121"/>
      <c r="AR582" s="121"/>
      <c r="AS582" s="121"/>
      <c r="AT582" s="65"/>
      <c r="AU582" s="65"/>
      <c r="AV582" s="65"/>
      <c r="AW582" s="65"/>
      <c r="AX582" s="65"/>
      <c r="AY582" s="65"/>
      <c r="AZ582" s="65"/>
      <c r="BA582" s="65"/>
      <c r="BB582" s="65"/>
      <c r="BC582" s="65"/>
      <c r="BD582" s="65"/>
      <c r="BE582" s="65"/>
      <c r="BF582" s="65"/>
      <c r="BG582" s="65"/>
      <c r="BH582" s="65"/>
    </row>
    <row r="583" customFormat="false" ht="15.75" hidden="false" customHeight="false" outlineLevel="0" collapsed="false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7"/>
      <c r="L583" s="65"/>
      <c r="M583" s="65"/>
      <c r="N583" s="65"/>
      <c r="O583" s="68"/>
      <c r="P583" s="68"/>
      <c r="Q583" s="65"/>
      <c r="R583" s="65"/>
      <c r="S583" s="65"/>
      <c r="T583" s="68"/>
      <c r="U583" s="68"/>
      <c r="V583" s="68"/>
      <c r="W583" s="65"/>
      <c r="X583" s="65"/>
      <c r="Y583" s="65"/>
      <c r="Z583" s="121"/>
      <c r="AA583" s="121"/>
      <c r="AB583" s="122"/>
      <c r="AC583" s="122"/>
      <c r="AD583" s="121"/>
      <c r="AE583" s="121"/>
      <c r="AF583" s="121"/>
      <c r="AG583" s="121"/>
      <c r="AH583" s="121"/>
      <c r="AI583" s="121"/>
      <c r="AJ583" s="121"/>
      <c r="AK583" s="121"/>
      <c r="AL583" s="121"/>
      <c r="AM583" s="121"/>
      <c r="AN583" s="121"/>
      <c r="AO583" s="121"/>
      <c r="AP583" s="121"/>
      <c r="AQ583" s="121"/>
      <c r="AR583" s="121"/>
      <c r="AS583" s="121"/>
      <c r="AT583" s="65"/>
      <c r="AU583" s="65"/>
      <c r="AV583" s="65"/>
      <c r="AW583" s="65"/>
      <c r="AX583" s="65"/>
      <c r="AY583" s="65"/>
      <c r="AZ583" s="65"/>
      <c r="BA583" s="65"/>
      <c r="BB583" s="65"/>
      <c r="BC583" s="65"/>
      <c r="BD583" s="65"/>
      <c r="BE583" s="65"/>
      <c r="BF583" s="65"/>
      <c r="BG583" s="65"/>
      <c r="BH583" s="65"/>
    </row>
    <row r="584" customFormat="false" ht="15.75" hidden="false" customHeight="false" outlineLevel="0" collapsed="false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7"/>
      <c r="L584" s="65"/>
      <c r="M584" s="65"/>
      <c r="N584" s="65"/>
      <c r="O584" s="68"/>
      <c r="P584" s="68"/>
      <c r="Q584" s="65"/>
      <c r="R584" s="65"/>
      <c r="S584" s="65"/>
      <c r="T584" s="68"/>
      <c r="U584" s="68"/>
      <c r="V584" s="68"/>
      <c r="W584" s="65"/>
      <c r="X584" s="65"/>
      <c r="Y584" s="65"/>
      <c r="Z584" s="121"/>
      <c r="AA584" s="121"/>
      <c r="AB584" s="122"/>
      <c r="AC584" s="122"/>
      <c r="AD584" s="121"/>
      <c r="AE584" s="121"/>
      <c r="AF584" s="121"/>
      <c r="AG584" s="121"/>
      <c r="AH584" s="121"/>
      <c r="AI584" s="121"/>
      <c r="AJ584" s="121"/>
      <c r="AK584" s="121"/>
      <c r="AL584" s="121"/>
      <c r="AM584" s="121"/>
      <c r="AN584" s="121"/>
      <c r="AO584" s="121"/>
      <c r="AP584" s="121"/>
      <c r="AQ584" s="121"/>
      <c r="AR584" s="121"/>
      <c r="AS584" s="121"/>
      <c r="AT584" s="65"/>
      <c r="AU584" s="65"/>
      <c r="AV584" s="65"/>
      <c r="AW584" s="65"/>
      <c r="AX584" s="65"/>
      <c r="AY584" s="65"/>
      <c r="AZ584" s="65"/>
      <c r="BA584" s="65"/>
      <c r="BB584" s="65"/>
      <c r="BC584" s="65"/>
      <c r="BD584" s="65"/>
      <c r="BE584" s="65"/>
      <c r="BF584" s="65"/>
      <c r="BG584" s="65"/>
      <c r="BH584" s="65"/>
    </row>
    <row r="585" customFormat="false" ht="15.75" hidden="false" customHeight="false" outlineLevel="0" collapsed="false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7"/>
      <c r="L585" s="65"/>
      <c r="M585" s="65"/>
      <c r="N585" s="65"/>
      <c r="O585" s="68"/>
      <c r="P585" s="68"/>
      <c r="Q585" s="65"/>
      <c r="R585" s="65"/>
      <c r="S585" s="65"/>
      <c r="T585" s="68"/>
      <c r="U585" s="68"/>
      <c r="V585" s="68"/>
      <c r="W585" s="65"/>
      <c r="X585" s="65"/>
      <c r="Y585" s="65"/>
      <c r="Z585" s="121"/>
      <c r="AA585" s="121"/>
      <c r="AB585" s="122"/>
      <c r="AC585" s="122"/>
      <c r="AD585" s="121"/>
      <c r="AE585" s="121"/>
      <c r="AF585" s="121"/>
      <c r="AG585" s="121"/>
      <c r="AH585" s="121"/>
      <c r="AI585" s="121"/>
      <c r="AJ585" s="121"/>
      <c r="AK585" s="121"/>
      <c r="AL585" s="121"/>
      <c r="AM585" s="121"/>
      <c r="AN585" s="121"/>
      <c r="AO585" s="121"/>
      <c r="AP585" s="121"/>
      <c r="AQ585" s="121"/>
      <c r="AR585" s="121"/>
      <c r="AS585" s="121"/>
      <c r="AT585" s="65"/>
      <c r="AU585" s="65"/>
      <c r="AV585" s="65"/>
      <c r="AW585" s="65"/>
      <c r="AX585" s="65"/>
      <c r="AY585" s="65"/>
      <c r="AZ585" s="65"/>
      <c r="BA585" s="65"/>
      <c r="BB585" s="65"/>
      <c r="BC585" s="65"/>
      <c r="BD585" s="65"/>
      <c r="BE585" s="65"/>
      <c r="BF585" s="65"/>
      <c r="BG585" s="65"/>
      <c r="BH585" s="65"/>
    </row>
    <row r="586" customFormat="false" ht="15.75" hidden="false" customHeight="false" outlineLevel="0" collapsed="false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7"/>
      <c r="L586" s="65"/>
      <c r="M586" s="65"/>
      <c r="N586" s="65"/>
      <c r="O586" s="68"/>
      <c r="P586" s="68"/>
      <c r="Q586" s="65"/>
      <c r="R586" s="65"/>
      <c r="S586" s="65"/>
      <c r="T586" s="68"/>
      <c r="U586" s="68"/>
      <c r="V586" s="68"/>
      <c r="W586" s="65"/>
      <c r="X586" s="65"/>
      <c r="Y586" s="65"/>
      <c r="Z586" s="121"/>
      <c r="AA586" s="121"/>
      <c r="AB586" s="122"/>
      <c r="AC586" s="122"/>
      <c r="AD586" s="121"/>
      <c r="AE586" s="121"/>
      <c r="AF586" s="121"/>
      <c r="AG586" s="121"/>
      <c r="AH586" s="121"/>
      <c r="AI586" s="121"/>
      <c r="AJ586" s="121"/>
      <c r="AK586" s="121"/>
      <c r="AL586" s="121"/>
      <c r="AM586" s="121"/>
      <c r="AN586" s="121"/>
      <c r="AO586" s="121"/>
      <c r="AP586" s="121"/>
      <c r="AQ586" s="121"/>
      <c r="AR586" s="121"/>
      <c r="AS586" s="121"/>
      <c r="AT586" s="65"/>
      <c r="AU586" s="65"/>
      <c r="AV586" s="65"/>
      <c r="AW586" s="65"/>
      <c r="AX586" s="65"/>
      <c r="AY586" s="65"/>
      <c r="AZ586" s="65"/>
      <c r="BA586" s="65"/>
      <c r="BB586" s="65"/>
      <c r="BC586" s="65"/>
      <c r="BD586" s="65"/>
      <c r="BE586" s="65"/>
      <c r="BF586" s="65"/>
      <c r="BG586" s="65"/>
      <c r="BH586" s="65"/>
    </row>
    <row r="587" customFormat="false" ht="15.75" hidden="false" customHeight="false" outlineLevel="0" collapsed="false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7"/>
      <c r="L587" s="65"/>
      <c r="M587" s="65"/>
      <c r="N587" s="65"/>
      <c r="O587" s="68"/>
      <c r="P587" s="68"/>
      <c r="Q587" s="65"/>
      <c r="R587" s="65"/>
      <c r="S587" s="65"/>
      <c r="T587" s="68"/>
      <c r="U587" s="68"/>
      <c r="V587" s="68"/>
      <c r="W587" s="65"/>
      <c r="X587" s="65"/>
      <c r="Y587" s="65"/>
      <c r="Z587" s="121"/>
      <c r="AA587" s="121"/>
      <c r="AB587" s="122"/>
      <c r="AC587" s="122"/>
      <c r="AD587" s="121"/>
      <c r="AE587" s="121"/>
      <c r="AF587" s="121"/>
      <c r="AG587" s="121"/>
      <c r="AH587" s="121"/>
      <c r="AI587" s="121"/>
      <c r="AJ587" s="121"/>
      <c r="AK587" s="121"/>
      <c r="AL587" s="121"/>
      <c r="AM587" s="121"/>
      <c r="AN587" s="121"/>
      <c r="AO587" s="121"/>
      <c r="AP587" s="121"/>
      <c r="AQ587" s="121"/>
      <c r="AR587" s="121"/>
      <c r="AS587" s="121"/>
      <c r="AT587" s="65"/>
      <c r="AU587" s="65"/>
      <c r="AV587" s="65"/>
      <c r="AW587" s="65"/>
      <c r="AX587" s="65"/>
      <c r="AY587" s="65"/>
      <c r="AZ587" s="65"/>
      <c r="BA587" s="65"/>
      <c r="BB587" s="65"/>
      <c r="BC587" s="65"/>
      <c r="BD587" s="65"/>
      <c r="BE587" s="65"/>
      <c r="BF587" s="65"/>
      <c r="BG587" s="65"/>
      <c r="BH587" s="65"/>
    </row>
    <row r="588" customFormat="false" ht="15.75" hidden="false" customHeight="false" outlineLevel="0" collapsed="false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7"/>
      <c r="L588" s="65"/>
      <c r="M588" s="65"/>
      <c r="N588" s="65"/>
      <c r="O588" s="68"/>
      <c r="P588" s="68"/>
      <c r="Q588" s="65"/>
      <c r="R588" s="65"/>
      <c r="S588" s="65"/>
      <c r="T588" s="68"/>
      <c r="U588" s="68"/>
      <c r="V588" s="68"/>
      <c r="W588" s="65"/>
      <c r="X588" s="65"/>
      <c r="Y588" s="65"/>
      <c r="Z588" s="121"/>
      <c r="AA588" s="121"/>
      <c r="AB588" s="122"/>
      <c r="AC588" s="122"/>
      <c r="AD588" s="121"/>
      <c r="AE588" s="121"/>
      <c r="AF588" s="121"/>
      <c r="AG588" s="121"/>
      <c r="AH588" s="121"/>
      <c r="AI588" s="121"/>
      <c r="AJ588" s="121"/>
      <c r="AK588" s="121"/>
      <c r="AL588" s="121"/>
      <c r="AM588" s="121"/>
      <c r="AN588" s="121"/>
      <c r="AO588" s="121"/>
      <c r="AP588" s="121"/>
      <c r="AQ588" s="121"/>
      <c r="AR588" s="121"/>
      <c r="AS588" s="121"/>
      <c r="AT588" s="65"/>
      <c r="AU588" s="65"/>
      <c r="AV588" s="65"/>
      <c r="AW588" s="65"/>
      <c r="AX588" s="65"/>
      <c r="AY588" s="65"/>
      <c r="AZ588" s="65"/>
      <c r="BA588" s="65"/>
      <c r="BB588" s="65"/>
      <c r="BC588" s="65"/>
      <c r="BD588" s="65"/>
      <c r="BE588" s="65"/>
      <c r="BF588" s="65"/>
      <c r="BG588" s="65"/>
      <c r="BH588" s="65"/>
    </row>
    <row r="589" customFormat="false" ht="15.75" hidden="false" customHeight="false" outlineLevel="0" collapsed="false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7"/>
      <c r="L589" s="65"/>
      <c r="M589" s="65"/>
      <c r="N589" s="65"/>
      <c r="O589" s="68"/>
      <c r="P589" s="68"/>
      <c r="Q589" s="65"/>
      <c r="R589" s="65"/>
      <c r="S589" s="65"/>
      <c r="T589" s="68"/>
      <c r="U589" s="68"/>
      <c r="V589" s="68"/>
      <c r="W589" s="65"/>
      <c r="X589" s="65"/>
      <c r="Y589" s="65"/>
      <c r="Z589" s="121"/>
      <c r="AA589" s="121"/>
      <c r="AB589" s="122"/>
      <c r="AC589" s="122"/>
      <c r="AD589" s="121"/>
      <c r="AE589" s="121"/>
      <c r="AF589" s="121"/>
      <c r="AG589" s="121"/>
      <c r="AH589" s="121"/>
      <c r="AI589" s="121"/>
      <c r="AJ589" s="121"/>
      <c r="AK589" s="121"/>
      <c r="AL589" s="121"/>
      <c r="AM589" s="121"/>
      <c r="AN589" s="121"/>
      <c r="AO589" s="121"/>
      <c r="AP589" s="121"/>
      <c r="AQ589" s="121"/>
      <c r="AR589" s="121"/>
      <c r="AS589" s="121"/>
      <c r="AT589" s="65"/>
      <c r="AU589" s="65"/>
      <c r="AV589" s="65"/>
      <c r="AW589" s="65"/>
      <c r="AX589" s="65"/>
      <c r="AY589" s="65"/>
      <c r="AZ589" s="65"/>
      <c r="BA589" s="65"/>
      <c r="BB589" s="65"/>
      <c r="BC589" s="65"/>
      <c r="BD589" s="65"/>
      <c r="BE589" s="65"/>
      <c r="BF589" s="65"/>
      <c r="BG589" s="65"/>
      <c r="BH589" s="65"/>
    </row>
    <row r="590" customFormat="false" ht="15.75" hidden="false" customHeight="false" outlineLevel="0" collapsed="false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7"/>
      <c r="L590" s="65"/>
      <c r="M590" s="65"/>
      <c r="N590" s="65"/>
      <c r="O590" s="68"/>
      <c r="P590" s="68"/>
      <c r="Q590" s="65"/>
      <c r="R590" s="65"/>
      <c r="S590" s="65"/>
      <c r="T590" s="68"/>
      <c r="U590" s="68"/>
      <c r="V590" s="68"/>
      <c r="W590" s="65"/>
      <c r="X590" s="65"/>
      <c r="Y590" s="65"/>
      <c r="Z590" s="121"/>
      <c r="AA590" s="121"/>
      <c r="AB590" s="122"/>
      <c r="AC590" s="122"/>
      <c r="AD590" s="121"/>
      <c r="AE590" s="121"/>
      <c r="AF590" s="121"/>
      <c r="AG590" s="121"/>
      <c r="AH590" s="121"/>
      <c r="AI590" s="121"/>
      <c r="AJ590" s="121"/>
      <c r="AK590" s="121"/>
      <c r="AL590" s="121"/>
      <c r="AM590" s="121"/>
      <c r="AN590" s="121"/>
      <c r="AO590" s="121"/>
      <c r="AP590" s="121"/>
      <c r="AQ590" s="121"/>
      <c r="AR590" s="121"/>
      <c r="AS590" s="121"/>
      <c r="AT590" s="65"/>
      <c r="AU590" s="65"/>
      <c r="AV590" s="65"/>
      <c r="AW590" s="65"/>
      <c r="AX590" s="65"/>
      <c r="AY590" s="65"/>
      <c r="AZ590" s="65"/>
      <c r="BA590" s="65"/>
      <c r="BB590" s="65"/>
      <c r="BC590" s="65"/>
      <c r="BD590" s="65"/>
      <c r="BE590" s="65"/>
      <c r="BF590" s="65"/>
      <c r="BG590" s="65"/>
      <c r="BH590" s="65"/>
    </row>
    <row r="591" customFormat="false" ht="15.75" hidden="false" customHeight="false" outlineLevel="0" collapsed="false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7"/>
      <c r="L591" s="65"/>
      <c r="M591" s="65"/>
      <c r="N591" s="65"/>
      <c r="O591" s="68"/>
      <c r="P591" s="68"/>
      <c r="Q591" s="65"/>
      <c r="R591" s="65"/>
      <c r="S591" s="65"/>
      <c r="T591" s="68"/>
      <c r="U591" s="68"/>
      <c r="V591" s="68"/>
      <c r="W591" s="65"/>
      <c r="X591" s="65"/>
      <c r="Y591" s="65"/>
      <c r="Z591" s="121"/>
      <c r="AA591" s="121"/>
      <c r="AB591" s="122"/>
      <c r="AC591" s="122"/>
      <c r="AD591" s="121"/>
      <c r="AE591" s="121"/>
      <c r="AF591" s="121"/>
      <c r="AG591" s="121"/>
      <c r="AH591" s="121"/>
      <c r="AI591" s="121"/>
      <c r="AJ591" s="121"/>
      <c r="AK591" s="121"/>
      <c r="AL591" s="121"/>
      <c r="AM591" s="121"/>
      <c r="AN591" s="121"/>
      <c r="AO591" s="121"/>
      <c r="AP591" s="121"/>
      <c r="AQ591" s="121"/>
      <c r="AR591" s="121"/>
      <c r="AS591" s="121"/>
      <c r="AT591" s="65"/>
      <c r="AU591" s="65"/>
      <c r="AV591" s="65"/>
      <c r="AW591" s="65"/>
      <c r="AX591" s="65"/>
      <c r="AY591" s="65"/>
      <c r="AZ591" s="65"/>
      <c r="BA591" s="65"/>
      <c r="BB591" s="65"/>
      <c r="BC591" s="65"/>
      <c r="BD591" s="65"/>
      <c r="BE591" s="65"/>
      <c r="BF591" s="65"/>
      <c r="BG591" s="65"/>
      <c r="BH591" s="65"/>
    </row>
    <row r="592" customFormat="false" ht="15.75" hidden="false" customHeight="false" outlineLevel="0" collapsed="false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7"/>
      <c r="L592" s="65"/>
      <c r="M592" s="65"/>
      <c r="N592" s="65"/>
      <c r="O592" s="68"/>
      <c r="P592" s="68"/>
      <c r="Q592" s="65"/>
      <c r="R592" s="65"/>
      <c r="S592" s="65"/>
      <c r="T592" s="68"/>
      <c r="U592" s="68"/>
      <c r="V592" s="68"/>
      <c r="W592" s="65"/>
      <c r="X592" s="65"/>
      <c r="Y592" s="65"/>
      <c r="Z592" s="121"/>
      <c r="AA592" s="121"/>
      <c r="AB592" s="122"/>
      <c r="AC592" s="122"/>
      <c r="AD592" s="121"/>
      <c r="AE592" s="121"/>
      <c r="AF592" s="121"/>
      <c r="AG592" s="121"/>
      <c r="AH592" s="121"/>
      <c r="AI592" s="121"/>
      <c r="AJ592" s="121"/>
      <c r="AK592" s="121"/>
      <c r="AL592" s="121"/>
      <c r="AM592" s="121"/>
      <c r="AN592" s="121"/>
      <c r="AO592" s="121"/>
      <c r="AP592" s="121"/>
      <c r="AQ592" s="121"/>
      <c r="AR592" s="121"/>
      <c r="AS592" s="121"/>
      <c r="AT592" s="65"/>
      <c r="AU592" s="65"/>
      <c r="AV592" s="65"/>
      <c r="AW592" s="65"/>
      <c r="AX592" s="65"/>
      <c r="AY592" s="65"/>
      <c r="AZ592" s="65"/>
      <c r="BA592" s="65"/>
      <c r="BB592" s="65"/>
      <c r="BC592" s="65"/>
      <c r="BD592" s="65"/>
      <c r="BE592" s="65"/>
      <c r="BF592" s="65"/>
      <c r="BG592" s="65"/>
      <c r="BH592" s="65"/>
    </row>
    <row r="593" customFormat="false" ht="15.75" hidden="false" customHeight="false" outlineLevel="0" collapsed="false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7"/>
      <c r="L593" s="65"/>
      <c r="M593" s="65"/>
      <c r="N593" s="65"/>
      <c r="O593" s="68"/>
      <c r="P593" s="68"/>
      <c r="Q593" s="65"/>
      <c r="R593" s="65"/>
      <c r="S593" s="65"/>
      <c r="T593" s="68"/>
      <c r="U593" s="68"/>
      <c r="V593" s="68"/>
      <c r="W593" s="65"/>
      <c r="X593" s="65"/>
      <c r="Y593" s="65"/>
      <c r="Z593" s="121"/>
      <c r="AA593" s="121"/>
      <c r="AB593" s="122"/>
      <c r="AC593" s="122"/>
      <c r="AD593" s="121"/>
      <c r="AE593" s="121"/>
      <c r="AF593" s="121"/>
      <c r="AG593" s="121"/>
      <c r="AH593" s="121"/>
      <c r="AI593" s="121"/>
      <c r="AJ593" s="121"/>
      <c r="AK593" s="121"/>
      <c r="AL593" s="121"/>
      <c r="AM593" s="121"/>
      <c r="AN593" s="121"/>
      <c r="AO593" s="121"/>
      <c r="AP593" s="121"/>
      <c r="AQ593" s="121"/>
      <c r="AR593" s="121"/>
      <c r="AS593" s="121"/>
      <c r="AT593" s="65"/>
      <c r="AU593" s="65"/>
      <c r="AV593" s="65"/>
      <c r="AW593" s="65"/>
      <c r="AX593" s="65"/>
      <c r="AY593" s="65"/>
      <c r="AZ593" s="65"/>
      <c r="BA593" s="65"/>
      <c r="BB593" s="65"/>
      <c r="BC593" s="65"/>
      <c r="BD593" s="65"/>
      <c r="BE593" s="65"/>
      <c r="BF593" s="65"/>
      <c r="BG593" s="65"/>
      <c r="BH593" s="65"/>
    </row>
    <row r="594" customFormat="false" ht="15.75" hidden="false" customHeight="false" outlineLevel="0" collapsed="false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7"/>
      <c r="L594" s="65"/>
      <c r="M594" s="65"/>
      <c r="N594" s="65"/>
      <c r="O594" s="68"/>
      <c r="P594" s="68"/>
      <c r="Q594" s="65"/>
      <c r="R594" s="65"/>
      <c r="S594" s="65"/>
      <c r="T594" s="68"/>
      <c r="U594" s="68"/>
      <c r="V594" s="68"/>
      <c r="W594" s="65"/>
      <c r="X594" s="65"/>
      <c r="Y594" s="65"/>
      <c r="Z594" s="121"/>
      <c r="AA594" s="121"/>
      <c r="AB594" s="122"/>
      <c r="AC594" s="122"/>
      <c r="AD594" s="121"/>
      <c r="AE594" s="121"/>
      <c r="AF594" s="121"/>
      <c r="AG594" s="121"/>
      <c r="AH594" s="121"/>
      <c r="AI594" s="121"/>
      <c r="AJ594" s="121"/>
      <c r="AK594" s="121"/>
      <c r="AL594" s="121"/>
      <c r="AM594" s="121"/>
      <c r="AN594" s="121"/>
      <c r="AO594" s="121"/>
      <c r="AP594" s="121"/>
      <c r="AQ594" s="121"/>
      <c r="AR594" s="121"/>
      <c r="AS594" s="121"/>
      <c r="AT594" s="65"/>
      <c r="AU594" s="65"/>
      <c r="AV594" s="65"/>
      <c r="AW594" s="65"/>
      <c r="AX594" s="65"/>
      <c r="AY594" s="65"/>
      <c r="AZ594" s="65"/>
      <c r="BA594" s="65"/>
      <c r="BB594" s="65"/>
      <c r="BC594" s="65"/>
      <c r="BD594" s="65"/>
      <c r="BE594" s="65"/>
      <c r="BF594" s="65"/>
      <c r="BG594" s="65"/>
      <c r="BH594" s="65"/>
    </row>
    <row r="595" customFormat="false" ht="15.75" hidden="false" customHeight="false" outlineLevel="0" collapsed="false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7"/>
      <c r="L595" s="65"/>
      <c r="M595" s="65"/>
      <c r="N595" s="65"/>
      <c r="O595" s="68"/>
      <c r="P595" s="68"/>
      <c r="Q595" s="65"/>
      <c r="R595" s="65"/>
      <c r="S595" s="65"/>
      <c r="T595" s="68"/>
      <c r="U595" s="68"/>
      <c r="V595" s="68"/>
      <c r="W595" s="65"/>
      <c r="X595" s="65"/>
      <c r="Y595" s="65"/>
      <c r="Z595" s="121"/>
      <c r="AA595" s="121"/>
      <c r="AB595" s="122"/>
      <c r="AC595" s="122"/>
      <c r="AD595" s="121"/>
      <c r="AE595" s="121"/>
      <c r="AF595" s="121"/>
      <c r="AG595" s="121"/>
      <c r="AH595" s="121"/>
      <c r="AI595" s="121"/>
      <c r="AJ595" s="121"/>
      <c r="AK595" s="121"/>
      <c r="AL595" s="121"/>
      <c r="AM595" s="121"/>
      <c r="AN595" s="121"/>
      <c r="AO595" s="121"/>
      <c r="AP595" s="121"/>
      <c r="AQ595" s="121"/>
      <c r="AR595" s="121"/>
      <c r="AS595" s="121"/>
      <c r="AT595" s="65"/>
      <c r="AU595" s="65"/>
      <c r="AV595" s="65"/>
      <c r="AW595" s="65"/>
      <c r="AX595" s="65"/>
      <c r="AY595" s="65"/>
      <c r="AZ595" s="65"/>
      <c r="BA595" s="65"/>
      <c r="BB595" s="65"/>
      <c r="BC595" s="65"/>
      <c r="BD595" s="65"/>
      <c r="BE595" s="65"/>
      <c r="BF595" s="65"/>
      <c r="BG595" s="65"/>
      <c r="BH595" s="65"/>
    </row>
    <row r="596" customFormat="false" ht="15.75" hidden="false" customHeight="false" outlineLevel="0" collapsed="false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7"/>
      <c r="L596" s="65"/>
      <c r="M596" s="65"/>
      <c r="N596" s="65"/>
      <c r="O596" s="68"/>
      <c r="P596" s="68"/>
      <c r="Q596" s="65"/>
      <c r="R596" s="65"/>
      <c r="S596" s="65"/>
      <c r="T596" s="68"/>
      <c r="U596" s="68"/>
      <c r="V596" s="68"/>
      <c r="W596" s="65"/>
      <c r="X596" s="65"/>
      <c r="Y596" s="65"/>
      <c r="Z596" s="121"/>
      <c r="AA596" s="121"/>
      <c r="AB596" s="122"/>
      <c r="AC596" s="122"/>
      <c r="AD596" s="121"/>
      <c r="AE596" s="121"/>
      <c r="AF596" s="121"/>
      <c r="AG596" s="121"/>
      <c r="AH596" s="121"/>
      <c r="AI596" s="121"/>
      <c r="AJ596" s="121"/>
      <c r="AK596" s="121"/>
      <c r="AL596" s="121"/>
      <c r="AM596" s="121"/>
      <c r="AN596" s="121"/>
      <c r="AO596" s="121"/>
      <c r="AP596" s="121"/>
      <c r="AQ596" s="121"/>
      <c r="AR596" s="121"/>
      <c r="AS596" s="121"/>
      <c r="AT596" s="65"/>
      <c r="AU596" s="65"/>
      <c r="AV596" s="65"/>
      <c r="AW596" s="65"/>
      <c r="AX596" s="65"/>
      <c r="AY596" s="65"/>
      <c r="AZ596" s="65"/>
      <c r="BA596" s="65"/>
      <c r="BB596" s="65"/>
      <c r="BC596" s="65"/>
      <c r="BD596" s="65"/>
      <c r="BE596" s="65"/>
      <c r="BF596" s="65"/>
      <c r="BG596" s="65"/>
      <c r="BH596" s="65"/>
    </row>
    <row r="597" customFormat="false" ht="15.75" hidden="false" customHeight="false" outlineLevel="0" collapsed="false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7"/>
      <c r="L597" s="65"/>
      <c r="M597" s="65"/>
      <c r="N597" s="65"/>
      <c r="O597" s="68"/>
      <c r="P597" s="68"/>
      <c r="Q597" s="65"/>
      <c r="R597" s="65"/>
      <c r="S597" s="65"/>
      <c r="T597" s="68"/>
      <c r="U597" s="68"/>
      <c r="V597" s="68"/>
      <c r="W597" s="65"/>
      <c r="X597" s="65"/>
      <c r="Y597" s="65"/>
      <c r="Z597" s="121"/>
      <c r="AA597" s="121"/>
      <c r="AB597" s="122"/>
      <c r="AC597" s="122"/>
      <c r="AD597" s="121"/>
      <c r="AE597" s="121"/>
      <c r="AF597" s="121"/>
      <c r="AG597" s="121"/>
      <c r="AH597" s="121"/>
      <c r="AI597" s="121"/>
      <c r="AJ597" s="121"/>
      <c r="AK597" s="121"/>
      <c r="AL597" s="121"/>
      <c r="AM597" s="121"/>
      <c r="AN597" s="121"/>
      <c r="AO597" s="121"/>
      <c r="AP597" s="121"/>
      <c r="AQ597" s="121"/>
      <c r="AR597" s="121"/>
      <c r="AS597" s="121"/>
      <c r="AT597" s="65"/>
      <c r="AU597" s="65"/>
      <c r="AV597" s="65"/>
      <c r="AW597" s="65"/>
      <c r="AX597" s="65"/>
      <c r="AY597" s="65"/>
      <c r="AZ597" s="65"/>
      <c r="BA597" s="65"/>
      <c r="BB597" s="65"/>
      <c r="BC597" s="65"/>
      <c r="BD597" s="65"/>
      <c r="BE597" s="65"/>
      <c r="BF597" s="65"/>
      <c r="BG597" s="65"/>
      <c r="BH597" s="65"/>
    </row>
    <row r="598" customFormat="false" ht="15.75" hidden="false" customHeight="false" outlineLevel="0" collapsed="false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7"/>
      <c r="L598" s="65"/>
      <c r="M598" s="65"/>
      <c r="N598" s="65"/>
      <c r="O598" s="68"/>
      <c r="P598" s="68"/>
      <c r="Q598" s="65"/>
      <c r="R598" s="65"/>
      <c r="S598" s="65"/>
      <c r="T598" s="68"/>
      <c r="U598" s="68"/>
      <c r="V598" s="68"/>
      <c r="W598" s="65"/>
      <c r="X598" s="65"/>
      <c r="Y598" s="65"/>
      <c r="Z598" s="121"/>
      <c r="AA598" s="121"/>
      <c r="AB598" s="122"/>
      <c r="AC598" s="122"/>
      <c r="AD598" s="121"/>
      <c r="AE598" s="121"/>
      <c r="AF598" s="121"/>
      <c r="AG598" s="121"/>
      <c r="AH598" s="121"/>
      <c r="AI598" s="121"/>
      <c r="AJ598" s="121"/>
      <c r="AK598" s="121"/>
      <c r="AL598" s="121"/>
      <c r="AM598" s="121"/>
      <c r="AN598" s="121"/>
      <c r="AO598" s="121"/>
      <c r="AP598" s="121"/>
      <c r="AQ598" s="121"/>
      <c r="AR598" s="121"/>
      <c r="AS598" s="121"/>
      <c r="AT598" s="65"/>
      <c r="AU598" s="65"/>
      <c r="AV598" s="65"/>
      <c r="AW598" s="65"/>
      <c r="AX598" s="65"/>
      <c r="AY598" s="65"/>
      <c r="AZ598" s="65"/>
      <c r="BA598" s="65"/>
      <c r="BB598" s="65"/>
      <c r="BC598" s="65"/>
      <c r="BD598" s="65"/>
      <c r="BE598" s="65"/>
      <c r="BF598" s="65"/>
      <c r="BG598" s="65"/>
      <c r="BH598" s="65"/>
    </row>
    <row r="599" customFormat="false" ht="15.75" hidden="false" customHeight="false" outlineLevel="0" collapsed="false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7"/>
      <c r="L599" s="65"/>
      <c r="M599" s="65"/>
      <c r="N599" s="65"/>
      <c r="O599" s="68"/>
      <c r="P599" s="68"/>
      <c r="Q599" s="65"/>
      <c r="R599" s="65"/>
      <c r="S599" s="65"/>
      <c r="T599" s="68"/>
      <c r="U599" s="68"/>
      <c r="V599" s="68"/>
      <c r="W599" s="65"/>
      <c r="X599" s="65"/>
      <c r="Y599" s="65"/>
      <c r="Z599" s="121"/>
      <c r="AA599" s="121"/>
      <c r="AB599" s="122"/>
      <c r="AC599" s="122"/>
      <c r="AD599" s="121"/>
      <c r="AE599" s="121"/>
      <c r="AF599" s="121"/>
      <c r="AG599" s="121"/>
      <c r="AH599" s="121"/>
      <c r="AI599" s="121"/>
      <c r="AJ599" s="121"/>
      <c r="AK599" s="121"/>
      <c r="AL599" s="121"/>
      <c r="AM599" s="121"/>
      <c r="AN599" s="121"/>
      <c r="AO599" s="121"/>
      <c r="AP599" s="121"/>
      <c r="AQ599" s="121"/>
      <c r="AR599" s="121"/>
      <c r="AS599" s="121"/>
      <c r="AT599" s="65"/>
      <c r="AU599" s="65"/>
      <c r="AV599" s="65"/>
      <c r="AW599" s="65"/>
      <c r="AX599" s="65"/>
      <c r="AY599" s="65"/>
      <c r="AZ599" s="65"/>
      <c r="BA599" s="65"/>
      <c r="BB599" s="65"/>
      <c r="BC599" s="65"/>
      <c r="BD599" s="65"/>
      <c r="BE599" s="65"/>
      <c r="BF599" s="65"/>
      <c r="BG599" s="65"/>
      <c r="BH599" s="65"/>
    </row>
    <row r="600" customFormat="false" ht="15.75" hidden="false" customHeight="false" outlineLevel="0" collapsed="false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7"/>
      <c r="L600" s="65"/>
      <c r="M600" s="65"/>
      <c r="N600" s="65"/>
      <c r="O600" s="68"/>
      <c r="P600" s="68"/>
      <c r="Q600" s="65"/>
      <c r="R600" s="65"/>
      <c r="S600" s="65"/>
      <c r="T600" s="68"/>
      <c r="U600" s="68"/>
      <c r="V600" s="68"/>
      <c r="W600" s="65"/>
      <c r="X600" s="65"/>
      <c r="Y600" s="65"/>
      <c r="Z600" s="121"/>
      <c r="AA600" s="121"/>
      <c r="AB600" s="122"/>
      <c r="AC600" s="122"/>
      <c r="AD600" s="121"/>
      <c r="AE600" s="121"/>
      <c r="AF600" s="121"/>
      <c r="AG600" s="121"/>
      <c r="AH600" s="121"/>
      <c r="AI600" s="121"/>
      <c r="AJ600" s="121"/>
      <c r="AK600" s="121"/>
      <c r="AL600" s="121"/>
      <c r="AM600" s="121"/>
      <c r="AN600" s="121"/>
      <c r="AO600" s="121"/>
      <c r="AP600" s="121"/>
      <c r="AQ600" s="121"/>
      <c r="AR600" s="121"/>
      <c r="AS600" s="121"/>
      <c r="AT600" s="65"/>
      <c r="AU600" s="65"/>
      <c r="AV600" s="65"/>
      <c r="AW600" s="65"/>
      <c r="AX600" s="65"/>
      <c r="AY600" s="65"/>
      <c r="AZ600" s="65"/>
      <c r="BA600" s="65"/>
      <c r="BB600" s="65"/>
      <c r="BC600" s="65"/>
      <c r="BD600" s="65"/>
      <c r="BE600" s="65"/>
      <c r="BF600" s="65"/>
      <c r="BG600" s="65"/>
      <c r="BH600" s="65"/>
    </row>
    <row r="601" customFormat="false" ht="15.75" hidden="false" customHeight="false" outlineLevel="0" collapsed="false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7"/>
      <c r="L601" s="65"/>
      <c r="M601" s="65"/>
      <c r="N601" s="65"/>
      <c r="O601" s="68"/>
      <c r="P601" s="68"/>
      <c r="Q601" s="65"/>
      <c r="R601" s="65"/>
      <c r="S601" s="65"/>
      <c r="T601" s="68"/>
      <c r="U601" s="68"/>
      <c r="V601" s="68"/>
      <c r="W601" s="65"/>
      <c r="X601" s="65"/>
      <c r="Y601" s="65"/>
      <c r="Z601" s="121"/>
      <c r="AA601" s="121"/>
      <c r="AB601" s="122"/>
      <c r="AC601" s="122"/>
      <c r="AD601" s="121"/>
      <c r="AE601" s="121"/>
      <c r="AF601" s="121"/>
      <c r="AG601" s="121"/>
      <c r="AH601" s="121"/>
      <c r="AI601" s="121"/>
      <c r="AJ601" s="121"/>
      <c r="AK601" s="121"/>
      <c r="AL601" s="121"/>
      <c r="AM601" s="121"/>
      <c r="AN601" s="121"/>
      <c r="AO601" s="121"/>
      <c r="AP601" s="121"/>
      <c r="AQ601" s="121"/>
      <c r="AR601" s="121"/>
      <c r="AS601" s="121"/>
      <c r="AT601" s="65"/>
      <c r="AU601" s="65"/>
      <c r="AV601" s="65"/>
      <c r="AW601" s="65"/>
      <c r="AX601" s="65"/>
      <c r="AY601" s="65"/>
      <c r="AZ601" s="65"/>
      <c r="BA601" s="65"/>
      <c r="BB601" s="65"/>
      <c r="BC601" s="65"/>
      <c r="BD601" s="65"/>
      <c r="BE601" s="65"/>
      <c r="BF601" s="65"/>
      <c r="BG601" s="65"/>
      <c r="BH601" s="65"/>
    </row>
    <row r="602" customFormat="false" ht="15.75" hidden="false" customHeight="false" outlineLevel="0" collapsed="false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7"/>
      <c r="L602" s="65"/>
      <c r="M602" s="65"/>
      <c r="N602" s="65"/>
      <c r="O602" s="68"/>
      <c r="P602" s="68"/>
      <c r="Q602" s="65"/>
      <c r="R602" s="65"/>
      <c r="S602" s="65"/>
      <c r="T602" s="68"/>
      <c r="U602" s="68"/>
      <c r="V602" s="68"/>
      <c r="W602" s="65"/>
      <c r="X602" s="65"/>
      <c r="Y602" s="65"/>
      <c r="Z602" s="121"/>
      <c r="AA602" s="121"/>
      <c r="AB602" s="122"/>
      <c r="AC602" s="122"/>
      <c r="AD602" s="121"/>
      <c r="AE602" s="121"/>
      <c r="AF602" s="121"/>
      <c r="AG602" s="121"/>
      <c r="AH602" s="121"/>
      <c r="AI602" s="121"/>
      <c r="AJ602" s="121"/>
      <c r="AK602" s="121"/>
      <c r="AL602" s="121"/>
      <c r="AM602" s="121"/>
      <c r="AN602" s="121"/>
      <c r="AO602" s="121"/>
      <c r="AP602" s="121"/>
      <c r="AQ602" s="121"/>
      <c r="AR602" s="121"/>
      <c r="AS602" s="121"/>
      <c r="AT602" s="65"/>
      <c r="AU602" s="65"/>
      <c r="AV602" s="65"/>
      <c r="AW602" s="65"/>
      <c r="AX602" s="65"/>
      <c r="AY602" s="65"/>
      <c r="AZ602" s="65"/>
      <c r="BA602" s="65"/>
      <c r="BB602" s="65"/>
      <c r="BC602" s="65"/>
      <c r="BD602" s="65"/>
      <c r="BE602" s="65"/>
      <c r="BF602" s="65"/>
      <c r="BG602" s="65"/>
      <c r="BH602" s="65"/>
    </row>
    <row r="603" customFormat="false" ht="15.75" hidden="false" customHeight="false" outlineLevel="0" collapsed="false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7"/>
      <c r="L603" s="65"/>
      <c r="M603" s="65"/>
      <c r="N603" s="65"/>
      <c r="O603" s="68"/>
      <c r="P603" s="68"/>
      <c r="Q603" s="65"/>
      <c r="R603" s="65"/>
      <c r="S603" s="65"/>
      <c r="T603" s="68"/>
      <c r="U603" s="68"/>
      <c r="V603" s="68"/>
      <c r="W603" s="65"/>
      <c r="X603" s="65"/>
      <c r="Y603" s="65"/>
      <c r="Z603" s="121"/>
      <c r="AA603" s="121"/>
      <c r="AB603" s="122"/>
      <c r="AC603" s="122"/>
      <c r="AD603" s="121"/>
      <c r="AE603" s="121"/>
      <c r="AF603" s="121"/>
      <c r="AG603" s="121"/>
      <c r="AH603" s="121"/>
      <c r="AI603" s="121"/>
      <c r="AJ603" s="121"/>
      <c r="AK603" s="121"/>
      <c r="AL603" s="121"/>
      <c r="AM603" s="121"/>
      <c r="AN603" s="121"/>
      <c r="AO603" s="121"/>
      <c r="AP603" s="121"/>
      <c r="AQ603" s="121"/>
      <c r="AR603" s="121"/>
      <c r="AS603" s="121"/>
      <c r="AT603" s="65"/>
      <c r="AU603" s="65"/>
      <c r="AV603" s="65"/>
      <c r="AW603" s="65"/>
      <c r="AX603" s="65"/>
      <c r="AY603" s="65"/>
      <c r="AZ603" s="65"/>
      <c r="BA603" s="65"/>
      <c r="BB603" s="65"/>
      <c r="BC603" s="65"/>
      <c r="BD603" s="65"/>
      <c r="BE603" s="65"/>
      <c r="BF603" s="65"/>
      <c r="BG603" s="65"/>
      <c r="BH603" s="65"/>
    </row>
    <row r="604" customFormat="false" ht="15.75" hidden="false" customHeight="false" outlineLevel="0" collapsed="false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7"/>
      <c r="L604" s="65"/>
      <c r="M604" s="65"/>
      <c r="N604" s="65"/>
      <c r="O604" s="68"/>
      <c r="P604" s="68"/>
      <c r="Q604" s="65"/>
      <c r="R604" s="65"/>
      <c r="S604" s="65"/>
      <c r="T604" s="68"/>
      <c r="U604" s="68"/>
      <c r="V604" s="68"/>
      <c r="W604" s="65"/>
      <c r="X604" s="65"/>
      <c r="Y604" s="65"/>
      <c r="Z604" s="121"/>
      <c r="AA604" s="121"/>
      <c r="AB604" s="122"/>
      <c r="AC604" s="122"/>
      <c r="AD604" s="121"/>
      <c r="AE604" s="121"/>
      <c r="AF604" s="121"/>
      <c r="AG604" s="121"/>
      <c r="AH604" s="121"/>
      <c r="AI604" s="121"/>
      <c r="AJ604" s="121"/>
      <c r="AK604" s="121"/>
      <c r="AL604" s="121"/>
      <c r="AM604" s="121"/>
      <c r="AN604" s="121"/>
      <c r="AO604" s="121"/>
      <c r="AP604" s="121"/>
      <c r="AQ604" s="121"/>
      <c r="AR604" s="121"/>
      <c r="AS604" s="121"/>
      <c r="AT604" s="65"/>
      <c r="AU604" s="65"/>
      <c r="AV604" s="65"/>
      <c r="AW604" s="65"/>
      <c r="AX604" s="65"/>
      <c r="AY604" s="65"/>
      <c r="AZ604" s="65"/>
      <c r="BA604" s="65"/>
      <c r="BB604" s="65"/>
      <c r="BC604" s="65"/>
      <c r="BD604" s="65"/>
      <c r="BE604" s="65"/>
      <c r="BF604" s="65"/>
      <c r="BG604" s="65"/>
      <c r="BH604" s="65"/>
    </row>
    <row r="605" customFormat="false" ht="15.75" hidden="false" customHeight="false" outlineLevel="0" collapsed="false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7"/>
      <c r="L605" s="65"/>
      <c r="M605" s="65"/>
      <c r="N605" s="65"/>
      <c r="O605" s="68"/>
      <c r="P605" s="68"/>
      <c r="Q605" s="65"/>
      <c r="R605" s="65"/>
      <c r="S605" s="65"/>
      <c r="T605" s="68"/>
      <c r="U605" s="68"/>
      <c r="V605" s="68"/>
      <c r="W605" s="65"/>
      <c r="X605" s="65"/>
      <c r="Y605" s="65"/>
      <c r="Z605" s="121"/>
      <c r="AA605" s="121"/>
      <c r="AB605" s="122"/>
      <c r="AC605" s="122"/>
      <c r="AD605" s="121"/>
      <c r="AE605" s="121"/>
      <c r="AF605" s="121"/>
      <c r="AG605" s="121"/>
      <c r="AH605" s="121"/>
      <c r="AI605" s="121"/>
      <c r="AJ605" s="121"/>
      <c r="AK605" s="121"/>
      <c r="AL605" s="121"/>
      <c r="AM605" s="121"/>
      <c r="AN605" s="121"/>
      <c r="AO605" s="121"/>
      <c r="AP605" s="121"/>
      <c r="AQ605" s="121"/>
      <c r="AR605" s="121"/>
      <c r="AS605" s="121"/>
      <c r="AT605" s="65"/>
      <c r="AU605" s="65"/>
      <c r="AV605" s="65"/>
      <c r="AW605" s="65"/>
      <c r="AX605" s="65"/>
      <c r="AY605" s="65"/>
      <c r="AZ605" s="65"/>
      <c r="BA605" s="65"/>
      <c r="BB605" s="65"/>
      <c r="BC605" s="65"/>
      <c r="BD605" s="65"/>
      <c r="BE605" s="65"/>
      <c r="BF605" s="65"/>
      <c r="BG605" s="65"/>
      <c r="BH605" s="65"/>
    </row>
    <row r="606" customFormat="false" ht="15.75" hidden="false" customHeight="false" outlineLevel="0" collapsed="false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7"/>
      <c r="L606" s="65"/>
      <c r="M606" s="65"/>
      <c r="N606" s="65"/>
      <c r="O606" s="68"/>
      <c r="P606" s="68"/>
      <c r="Q606" s="65"/>
      <c r="R606" s="65"/>
      <c r="S606" s="65"/>
      <c r="T606" s="68"/>
      <c r="U606" s="68"/>
      <c r="V606" s="68"/>
      <c r="W606" s="65"/>
      <c r="X606" s="65"/>
      <c r="Y606" s="65"/>
      <c r="Z606" s="121"/>
      <c r="AA606" s="121"/>
      <c r="AB606" s="122"/>
      <c r="AC606" s="122"/>
      <c r="AD606" s="121"/>
      <c r="AE606" s="121"/>
      <c r="AF606" s="121"/>
      <c r="AG606" s="121"/>
      <c r="AH606" s="121"/>
      <c r="AI606" s="121"/>
      <c r="AJ606" s="121"/>
      <c r="AK606" s="121"/>
      <c r="AL606" s="121"/>
      <c r="AM606" s="121"/>
      <c r="AN606" s="121"/>
      <c r="AO606" s="121"/>
      <c r="AP606" s="121"/>
      <c r="AQ606" s="121"/>
      <c r="AR606" s="121"/>
      <c r="AS606" s="121"/>
      <c r="AT606" s="65"/>
      <c r="AU606" s="65"/>
      <c r="AV606" s="65"/>
      <c r="AW606" s="65"/>
      <c r="AX606" s="65"/>
      <c r="AY606" s="65"/>
      <c r="AZ606" s="65"/>
      <c r="BA606" s="65"/>
      <c r="BB606" s="65"/>
      <c r="BC606" s="65"/>
      <c r="BD606" s="65"/>
      <c r="BE606" s="65"/>
      <c r="BF606" s="65"/>
      <c r="BG606" s="65"/>
      <c r="BH606" s="65"/>
    </row>
    <row r="607" customFormat="false" ht="15.75" hidden="false" customHeight="false" outlineLevel="0" collapsed="false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7"/>
      <c r="L607" s="65"/>
      <c r="M607" s="65"/>
      <c r="N607" s="65"/>
      <c r="O607" s="68"/>
      <c r="P607" s="68"/>
      <c r="Q607" s="65"/>
      <c r="R607" s="65"/>
      <c r="S607" s="65"/>
      <c r="T607" s="68"/>
      <c r="U607" s="68"/>
      <c r="V607" s="68"/>
      <c r="W607" s="65"/>
      <c r="X607" s="65"/>
      <c r="Y607" s="65"/>
      <c r="Z607" s="121"/>
      <c r="AA607" s="121"/>
      <c r="AB607" s="122"/>
      <c r="AC607" s="122"/>
      <c r="AD607" s="121"/>
      <c r="AE607" s="121"/>
      <c r="AF607" s="121"/>
      <c r="AG607" s="121"/>
      <c r="AH607" s="121"/>
      <c r="AI607" s="121"/>
      <c r="AJ607" s="121"/>
      <c r="AK607" s="121"/>
      <c r="AL607" s="121"/>
      <c r="AM607" s="121"/>
      <c r="AN607" s="121"/>
      <c r="AO607" s="121"/>
      <c r="AP607" s="121"/>
      <c r="AQ607" s="121"/>
      <c r="AR607" s="121"/>
      <c r="AS607" s="121"/>
      <c r="AT607" s="65"/>
      <c r="AU607" s="65"/>
      <c r="AV607" s="65"/>
      <c r="AW607" s="65"/>
      <c r="AX607" s="65"/>
      <c r="AY607" s="65"/>
      <c r="AZ607" s="65"/>
      <c r="BA607" s="65"/>
      <c r="BB607" s="65"/>
      <c r="BC607" s="65"/>
      <c r="BD607" s="65"/>
      <c r="BE607" s="65"/>
      <c r="BF607" s="65"/>
      <c r="BG607" s="65"/>
      <c r="BH607" s="65"/>
    </row>
    <row r="608" customFormat="false" ht="15.75" hidden="false" customHeight="false" outlineLevel="0" collapsed="false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7"/>
      <c r="L608" s="65"/>
      <c r="M608" s="65"/>
      <c r="N608" s="65"/>
      <c r="O608" s="68"/>
      <c r="P608" s="68"/>
      <c r="Q608" s="65"/>
      <c r="R608" s="65"/>
      <c r="S608" s="65"/>
      <c r="T608" s="68"/>
      <c r="U608" s="68"/>
      <c r="V608" s="68"/>
      <c r="W608" s="65"/>
      <c r="X608" s="65"/>
      <c r="Y608" s="65"/>
      <c r="Z608" s="121"/>
      <c r="AA608" s="121"/>
      <c r="AB608" s="122"/>
      <c r="AC608" s="122"/>
      <c r="AD608" s="121"/>
      <c r="AE608" s="121"/>
      <c r="AF608" s="121"/>
      <c r="AG608" s="121"/>
      <c r="AH608" s="121"/>
      <c r="AI608" s="121"/>
      <c r="AJ608" s="121"/>
      <c r="AK608" s="121"/>
      <c r="AL608" s="121"/>
      <c r="AM608" s="121"/>
      <c r="AN608" s="121"/>
      <c r="AO608" s="121"/>
      <c r="AP608" s="121"/>
      <c r="AQ608" s="121"/>
      <c r="AR608" s="121"/>
      <c r="AS608" s="121"/>
      <c r="AT608" s="65"/>
      <c r="AU608" s="65"/>
      <c r="AV608" s="65"/>
      <c r="AW608" s="65"/>
      <c r="AX608" s="65"/>
      <c r="AY608" s="65"/>
      <c r="AZ608" s="65"/>
      <c r="BA608" s="65"/>
      <c r="BB608" s="65"/>
      <c r="BC608" s="65"/>
      <c r="BD608" s="65"/>
      <c r="BE608" s="65"/>
      <c r="BF608" s="65"/>
      <c r="BG608" s="65"/>
      <c r="BH608" s="65"/>
    </row>
    <row r="609" customFormat="false" ht="15.75" hidden="false" customHeight="false" outlineLevel="0" collapsed="false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7"/>
      <c r="L609" s="65"/>
      <c r="M609" s="65"/>
      <c r="N609" s="65"/>
      <c r="O609" s="68"/>
      <c r="P609" s="68"/>
      <c r="Q609" s="65"/>
      <c r="R609" s="65"/>
      <c r="S609" s="65"/>
      <c r="T609" s="68"/>
      <c r="U609" s="68"/>
      <c r="V609" s="68"/>
      <c r="W609" s="65"/>
      <c r="X609" s="65"/>
      <c r="Y609" s="65"/>
      <c r="Z609" s="121"/>
      <c r="AA609" s="121"/>
      <c r="AB609" s="122"/>
      <c r="AC609" s="122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  <c r="AO609" s="121"/>
      <c r="AP609" s="121"/>
      <c r="AQ609" s="121"/>
      <c r="AR609" s="121"/>
      <c r="AS609" s="121"/>
      <c r="AT609" s="65"/>
      <c r="AU609" s="65"/>
      <c r="AV609" s="65"/>
      <c r="AW609" s="65"/>
      <c r="AX609" s="65"/>
      <c r="AY609" s="65"/>
      <c r="AZ609" s="65"/>
      <c r="BA609" s="65"/>
      <c r="BB609" s="65"/>
      <c r="BC609" s="65"/>
      <c r="BD609" s="65"/>
      <c r="BE609" s="65"/>
      <c r="BF609" s="65"/>
      <c r="BG609" s="65"/>
      <c r="BH609" s="65"/>
    </row>
    <row r="610" customFormat="false" ht="15.75" hidden="false" customHeight="false" outlineLevel="0" collapsed="false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7"/>
      <c r="L610" s="65"/>
      <c r="M610" s="65"/>
      <c r="N610" s="65"/>
      <c r="O610" s="68"/>
      <c r="P610" s="68"/>
      <c r="Q610" s="65"/>
      <c r="R610" s="65"/>
      <c r="S610" s="65"/>
      <c r="T610" s="68"/>
      <c r="U610" s="68"/>
      <c r="V610" s="68"/>
      <c r="W610" s="65"/>
      <c r="X610" s="65"/>
      <c r="Y610" s="65"/>
      <c r="Z610" s="121"/>
      <c r="AA610" s="121"/>
      <c r="AB610" s="122"/>
      <c r="AC610" s="122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  <c r="AO610" s="121"/>
      <c r="AP610" s="121"/>
      <c r="AQ610" s="121"/>
      <c r="AR610" s="121"/>
      <c r="AS610" s="121"/>
      <c r="AT610" s="65"/>
      <c r="AU610" s="65"/>
      <c r="AV610" s="65"/>
      <c r="AW610" s="65"/>
      <c r="AX610" s="65"/>
      <c r="AY610" s="65"/>
      <c r="AZ610" s="65"/>
      <c r="BA610" s="65"/>
      <c r="BB610" s="65"/>
      <c r="BC610" s="65"/>
      <c r="BD610" s="65"/>
      <c r="BE610" s="65"/>
      <c r="BF610" s="65"/>
      <c r="BG610" s="65"/>
      <c r="BH610" s="65"/>
    </row>
    <row r="611" customFormat="false" ht="15.75" hidden="false" customHeight="false" outlineLevel="0" collapsed="false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7"/>
      <c r="L611" s="65"/>
      <c r="M611" s="65"/>
      <c r="N611" s="65"/>
      <c r="O611" s="68"/>
      <c r="P611" s="68"/>
      <c r="Q611" s="65"/>
      <c r="R611" s="65"/>
      <c r="S611" s="65"/>
      <c r="T611" s="68"/>
      <c r="U611" s="68"/>
      <c r="V611" s="68"/>
      <c r="W611" s="65"/>
      <c r="X611" s="65"/>
      <c r="Y611" s="65"/>
      <c r="Z611" s="121"/>
      <c r="AA611" s="121"/>
      <c r="AB611" s="122"/>
      <c r="AC611" s="122"/>
      <c r="AD611" s="121"/>
      <c r="AE611" s="121"/>
      <c r="AF611" s="121"/>
      <c r="AG611" s="121"/>
      <c r="AH611" s="121"/>
      <c r="AI611" s="121"/>
      <c r="AJ611" s="121"/>
      <c r="AK611" s="121"/>
      <c r="AL611" s="121"/>
      <c r="AM611" s="121"/>
      <c r="AN611" s="121"/>
      <c r="AO611" s="121"/>
      <c r="AP611" s="121"/>
      <c r="AQ611" s="121"/>
      <c r="AR611" s="121"/>
      <c r="AS611" s="121"/>
      <c r="AT611" s="65"/>
      <c r="AU611" s="65"/>
      <c r="AV611" s="65"/>
      <c r="AW611" s="65"/>
      <c r="AX611" s="65"/>
      <c r="AY611" s="65"/>
      <c r="AZ611" s="65"/>
      <c r="BA611" s="65"/>
      <c r="BB611" s="65"/>
      <c r="BC611" s="65"/>
      <c r="BD611" s="65"/>
      <c r="BE611" s="65"/>
      <c r="BF611" s="65"/>
      <c r="BG611" s="65"/>
      <c r="BH611" s="65"/>
    </row>
    <row r="612" customFormat="false" ht="15.75" hidden="false" customHeight="false" outlineLevel="0" collapsed="false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7"/>
      <c r="L612" s="65"/>
      <c r="M612" s="65"/>
      <c r="N612" s="65"/>
      <c r="O612" s="68"/>
      <c r="P612" s="68"/>
      <c r="Q612" s="65"/>
      <c r="R612" s="65"/>
      <c r="S612" s="65"/>
      <c r="T612" s="68"/>
      <c r="U612" s="68"/>
      <c r="V612" s="68"/>
      <c r="W612" s="65"/>
      <c r="X612" s="65"/>
      <c r="Y612" s="65"/>
      <c r="Z612" s="121"/>
      <c r="AA612" s="121"/>
      <c r="AB612" s="122"/>
      <c r="AC612" s="122"/>
      <c r="AD612" s="121"/>
      <c r="AE612" s="121"/>
      <c r="AF612" s="121"/>
      <c r="AG612" s="121"/>
      <c r="AH612" s="121"/>
      <c r="AI612" s="121"/>
      <c r="AJ612" s="121"/>
      <c r="AK612" s="121"/>
      <c r="AL612" s="121"/>
      <c r="AM612" s="121"/>
      <c r="AN612" s="121"/>
      <c r="AO612" s="121"/>
      <c r="AP612" s="121"/>
      <c r="AQ612" s="121"/>
      <c r="AR612" s="121"/>
      <c r="AS612" s="121"/>
      <c r="AT612" s="65"/>
      <c r="AU612" s="65"/>
      <c r="AV612" s="65"/>
      <c r="AW612" s="65"/>
      <c r="AX612" s="65"/>
      <c r="AY612" s="65"/>
      <c r="AZ612" s="65"/>
      <c r="BA612" s="65"/>
      <c r="BB612" s="65"/>
      <c r="BC612" s="65"/>
      <c r="BD612" s="65"/>
      <c r="BE612" s="65"/>
      <c r="BF612" s="65"/>
      <c r="BG612" s="65"/>
      <c r="BH612" s="65"/>
    </row>
    <row r="613" customFormat="false" ht="15.75" hidden="false" customHeight="false" outlineLevel="0" collapsed="false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7"/>
      <c r="L613" s="65"/>
      <c r="M613" s="65"/>
      <c r="N613" s="65"/>
      <c r="O613" s="68"/>
      <c r="P613" s="68"/>
      <c r="Q613" s="65"/>
      <c r="R613" s="65"/>
      <c r="S613" s="65"/>
      <c r="T613" s="68"/>
      <c r="U613" s="68"/>
      <c r="V613" s="68"/>
      <c r="W613" s="65"/>
      <c r="X613" s="65"/>
      <c r="Y613" s="65"/>
      <c r="Z613" s="121"/>
      <c r="AA613" s="121"/>
      <c r="AB613" s="122"/>
      <c r="AC613" s="122"/>
      <c r="AD613" s="121"/>
      <c r="AE613" s="121"/>
      <c r="AF613" s="121"/>
      <c r="AG613" s="121"/>
      <c r="AH613" s="121"/>
      <c r="AI613" s="121"/>
      <c r="AJ613" s="121"/>
      <c r="AK613" s="121"/>
      <c r="AL613" s="121"/>
      <c r="AM613" s="121"/>
      <c r="AN613" s="121"/>
      <c r="AO613" s="121"/>
      <c r="AP613" s="121"/>
      <c r="AQ613" s="121"/>
      <c r="AR613" s="121"/>
      <c r="AS613" s="121"/>
      <c r="AT613" s="65"/>
      <c r="AU613" s="65"/>
      <c r="AV613" s="65"/>
      <c r="AW613" s="65"/>
      <c r="AX613" s="65"/>
      <c r="AY613" s="65"/>
      <c r="AZ613" s="65"/>
      <c r="BA613" s="65"/>
      <c r="BB613" s="65"/>
      <c r="BC613" s="65"/>
      <c r="BD613" s="65"/>
      <c r="BE613" s="65"/>
      <c r="BF613" s="65"/>
      <c r="BG613" s="65"/>
      <c r="BH613" s="65"/>
    </row>
    <row r="614" customFormat="false" ht="15.75" hidden="false" customHeight="false" outlineLevel="0" collapsed="false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7"/>
      <c r="L614" s="65"/>
      <c r="M614" s="65"/>
      <c r="N614" s="65"/>
      <c r="O614" s="68"/>
      <c r="P614" s="68"/>
      <c r="Q614" s="65"/>
      <c r="R614" s="65"/>
      <c r="S614" s="65"/>
      <c r="T614" s="68"/>
      <c r="U614" s="68"/>
      <c r="V614" s="68"/>
      <c r="W614" s="65"/>
      <c r="X614" s="65"/>
      <c r="Y614" s="65"/>
      <c r="Z614" s="121"/>
      <c r="AA614" s="121"/>
      <c r="AB614" s="122"/>
      <c r="AC614" s="122"/>
      <c r="AD614" s="121"/>
      <c r="AE614" s="121"/>
      <c r="AF614" s="121"/>
      <c r="AG614" s="121"/>
      <c r="AH614" s="121"/>
      <c r="AI614" s="121"/>
      <c r="AJ614" s="121"/>
      <c r="AK614" s="121"/>
      <c r="AL614" s="121"/>
      <c r="AM614" s="121"/>
      <c r="AN614" s="121"/>
      <c r="AO614" s="121"/>
      <c r="AP614" s="121"/>
      <c r="AQ614" s="121"/>
      <c r="AR614" s="121"/>
      <c r="AS614" s="121"/>
      <c r="AT614" s="65"/>
      <c r="AU614" s="65"/>
      <c r="AV614" s="65"/>
      <c r="AW614" s="65"/>
      <c r="AX614" s="65"/>
      <c r="AY614" s="65"/>
      <c r="AZ614" s="65"/>
      <c r="BA614" s="65"/>
      <c r="BB614" s="65"/>
      <c r="BC614" s="65"/>
      <c r="BD614" s="65"/>
      <c r="BE614" s="65"/>
      <c r="BF614" s="65"/>
      <c r="BG614" s="65"/>
      <c r="BH614" s="65"/>
    </row>
    <row r="615" customFormat="false" ht="15.75" hidden="false" customHeight="false" outlineLevel="0" collapsed="false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7"/>
      <c r="L615" s="65"/>
      <c r="M615" s="65"/>
      <c r="N615" s="65"/>
      <c r="O615" s="68"/>
      <c r="P615" s="68"/>
      <c r="Q615" s="65"/>
      <c r="R615" s="65"/>
      <c r="S615" s="65"/>
      <c r="T615" s="68"/>
      <c r="U615" s="68"/>
      <c r="V615" s="68"/>
      <c r="W615" s="65"/>
      <c r="X615" s="65"/>
      <c r="Y615" s="65"/>
      <c r="Z615" s="121"/>
      <c r="AA615" s="121"/>
      <c r="AB615" s="122"/>
      <c r="AC615" s="122"/>
      <c r="AD615" s="121"/>
      <c r="AE615" s="121"/>
      <c r="AF615" s="121"/>
      <c r="AG615" s="121"/>
      <c r="AH615" s="121"/>
      <c r="AI615" s="121"/>
      <c r="AJ615" s="121"/>
      <c r="AK615" s="121"/>
      <c r="AL615" s="121"/>
      <c r="AM615" s="121"/>
      <c r="AN615" s="121"/>
      <c r="AO615" s="121"/>
      <c r="AP615" s="121"/>
      <c r="AQ615" s="121"/>
      <c r="AR615" s="121"/>
      <c r="AS615" s="121"/>
      <c r="AT615" s="65"/>
      <c r="AU615" s="65"/>
      <c r="AV615" s="65"/>
      <c r="AW615" s="65"/>
      <c r="AX615" s="65"/>
      <c r="AY615" s="65"/>
      <c r="AZ615" s="65"/>
      <c r="BA615" s="65"/>
      <c r="BB615" s="65"/>
      <c r="BC615" s="65"/>
      <c r="BD615" s="65"/>
      <c r="BE615" s="65"/>
      <c r="BF615" s="65"/>
      <c r="BG615" s="65"/>
      <c r="BH615" s="65"/>
    </row>
    <row r="616" customFormat="false" ht="15.75" hidden="false" customHeight="false" outlineLevel="0" collapsed="false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7"/>
      <c r="L616" s="65"/>
      <c r="M616" s="65"/>
      <c r="N616" s="65"/>
      <c r="O616" s="68"/>
      <c r="P616" s="68"/>
      <c r="Q616" s="65"/>
      <c r="R616" s="65"/>
      <c r="S616" s="65"/>
      <c r="T616" s="68"/>
      <c r="U616" s="68"/>
      <c r="V616" s="68"/>
      <c r="W616" s="65"/>
      <c r="X616" s="65"/>
      <c r="Y616" s="65"/>
      <c r="Z616" s="121"/>
      <c r="AA616" s="121"/>
      <c r="AB616" s="122"/>
      <c r="AC616" s="122"/>
      <c r="AD616" s="121"/>
      <c r="AE616" s="121"/>
      <c r="AF616" s="121"/>
      <c r="AG616" s="121"/>
      <c r="AH616" s="121"/>
      <c r="AI616" s="121"/>
      <c r="AJ616" s="121"/>
      <c r="AK616" s="121"/>
      <c r="AL616" s="121"/>
      <c r="AM616" s="121"/>
      <c r="AN616" s="121"/>
      <c r="AO616" s="121"/>
      <c r="AP616" s="121"/>
      <c r="AQ616" s="121"/>
      <c r="AR616" s="121"/>
      <c r="AS616" s="121"/>
      <c r="AT616" s="65"/>
      <c r="AU616" s="65"/>
      <c r="AV616" s="65"/>
      <c r="AW616" s="65"/>
      <c r="AX616" s="65"/>
      <c r="AY616" s="65"/>
      <c r="AZ616" s="65"/>
      <c r="BA616" s="65"/>
      <c r="BB616" s="65"/>
      <c r="BC616" s="65"/>
      <c r="BD616" s="65"/>
      <c r="BE616" s="65"/>
      <c r="BF616" s="65"/>
      <c r="BG616" s="65"/>
      <c r="BH616" s="65"/>
    </row>
    <row r="617" customFormat="false" ht="15.75" hidden="false" customHeight="false" outlineLevel="0" collapsed="false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7"/>
      <c r="L617" s="65"/>
      <c r="M617" s="65"/>
      <c r="N617" s="65"/>
      <c r="O617" s="68"/>
      <c r="P617" s="68"/>
      <c r="Q617" s="65"/>
      <c r="R617" s="65"/>
      <c r="S617" s="65"/>
      <c r="T617" s="68"/>
      <c r="U617" s="68"/>
      <c r="V617" s="68"/>
      <c r="W617" s="65"/>
      <c r="X617" s="65"/>
      <c r="Y617" s="65"/>
      <c r="Z617" s="121"/>
      <c r="AA617" s="121"/>
      <c r="AB617" s="122"/>
      <c r="AC617" s="122"/>
      <c r="AD617" s="121"/>
      <c r="AE617" s="121"/>
      <c r="AF617" s="121"/>
      <c r="AG617" s="121"/>
      <c r="AH617" s="121"/>
      <c r="AI617" s="121"/>
      <c r="AJ617" s="121"/>
      <c r="AK617" s="121"/>
      <c r="AL617" s="121"/>
      <c r="AM617" s="121"/>
      <c r="AN617" s="121"/>
      <c r="AO617" s="121"/>
      <c r="AP617" s="121"/>
      <c r="AQ617" s="121"/>
      <c r="AR617" s="121"/>
      <c r="AS617" s="121"/>
      <c r="AT617" s="65"/>
      <c r="AU617" s="65"/>
      <c r="AV617" s="65"/>
      <c r="AW617" s="65"/>
      <c r="AX617" s="65"/>
      <c r="AY617" s="65"/>
      <c r="AZ617" s="65"/>
      <c r="BA617" s="65"/>
      <c r="BB617" s="65"/>
      <c r="BC617" s="65"/>
      <c r="BD617" s="65"/>
      <c r="BE617" s="65"/>
      <c r="BF617" s="65"/>
      <c r="BG617" s="65"/>
      <c r="BH617" s="65"/>
    </row>
    <row r="618" customFormat="false" ht="15.75" hidden="false" customHeight="false" outlineLevel="0" collapsed="false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7"/>
      <c r="L618" s="65"/>
      <c r="M618" s="65"/>
      <c r="N618" s="65"/>
      <c r="O618" s="68"/>
      <c r="P618" s="68"/>
      <c r="Q618" s="65"/>
      <c r="R618" s="65"/>
      <c r="S618" s="65"/>
      <c r="T618" s="68"/>
      <c r="U618" s="68"/>
      <c r="V618" s="68"/>
      <c r="W618" s="65"/>
      <c r="X618" s="65"/>
      <c r="Y618" s="65"/>
      <c r="Z618" s="121"/>
      <c r="AA618" s="121"/>
      <c r="AB618" s="122"/>
      <c r="AC618" s="122"/>
      <c r="AD618" s="121"/>
      <c r="AE618" s="121"/>
      <c r="AF618" s="121"/>
      <c r="AG618" s="121"/>
      <c r="AH618" s="121"/>
      <c r="AI618" s="121"/>
      <c r="AJ618" s="121"/>
      <c r="AK618" s="121"/>
      <c r="AL618" s="121"/>
      <c r="AM618" s="121"/>
      <c r="AN618" s="121"/>
      <c r="AO618" s="121"/>
      <c r="AP618" s="121"/>
      <c r="AQ618" s="121"/>
      <c r="AR618" s="121"/>
      <c r="AS618" s="121"/>
      <c r="AT618" s="65"/>
      <c r="AU618" s="65"/>
      <c r="AV618" s="65"/>
      <c r="AW618" s="65"/>
      <c r="AX618" s="65"/>
      <c r="AY618" s="65"/>
      <c r="AZ618" s="65"/>
      <c r="BA618" s="65"/>
      <c r="BB618" s="65"/>
      <c r="BC618" s="65"/>
      <c r="BD618" s="65"/>
      <c r="BE618" s="65"/>
      <c r="BF618" s="65"/>
      <c r="BG618" s="65"/>
      <c r="BH618" s="65"/>
    </row>
    <row r="619" customFormat="false" ht="15.75" hidden="false" customHeight="false" outlineLevel="0" collapsed="false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7"/>
      <c r="L619" s="65"/>
      <c r="M619" s="65"/>
      <c r="N619" s="65"/>
      <c r="O619" s="68"/>
      <c r="P619" s="68"/>
      <c r="Q619" s="65"/>
      <c r="R619" s="65"/>
      <c r="S619" s="65"/>
      <c r="T619" s="68"/>
      <c r="U619" s="68"/>
      <c r="V619" s="68"/>
      <c r="W619" s="65"/>
      <c r="X619" s="65"/>
      <c r="Y619" s="65"/>
      <c r="Z619" s="121"/>
      <c r="AA619" s="121"/>
      <c r="AB619" s="122"/>
      <c r="AC619" s="122"/>
      <c r="AD619" s="121"/>
      <c r="AE619" s="121"/>
      <c r="AF619" s="121"/>
      <c r="AG619" s="121"/>
      <c r="AH619" s="121"/>
      <c r="AI619" s="121"/>
      <c r="AJ619" s="121"/>
      <c r="AK619" s="121"/>
      <c r="AL619" s="121"/>
      <c r="AM619" s="121"/>
      <c r="AN619" s="121"/>
      <c r="AO619" s="121"/>
      <c r="AP619" s="121"/>
      <c r="AQ619" s="121"/>
      <c r="AR619" s="121"/>
      <c r="AS619" s="121"/>
      <c r="AT619" s="65"/>
      <c r="AU619" s="65"/>
      <c r="AV619" s="65"/>
      <c r="AW619" s="65"/>
      <c r="AX619" s="65"/>
      <c r="AY619" s="65"/>
      <c r="AZ619" s="65"/>
      <c r="BA619" s="65"/>
      <c r="BB619" s="65"/>
      <c r="BC619" s="65"/>
      <c r="BD619" s="65"/>
      <c r="BE619" s="65"/>
      <c r="BF619" s="65"/>
      <c r="BG619" s="65"/>
      <c r="BH619" s="65"/>
    </row>
    <row r="620" customFormat="false" ht="15.75" hidden="false" customHeight="false" outlineLevel="0" collapsed="false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7"/>
      <c r="L620" s="65"/>
      <c r="M620" s="65"/>
      <c r="N620" s="65"/>
      <c r="O620" s="68"/>
      <c r="P620" s="68"/>
      <c r="Q620" s="65"/>
      <c r="R620" s="65"/>
      <c r="S620" s="65"/>
      <c r="T620" s="68"/>
      <c r="U620" s="68"/>
      <c r="V620" s="68"/>
      <c r="W620" s="65"/>
      <c r="X620" s="65"/>
      <c r="Y620" s="65"/>
      <c r="Z620" s="121"/>
      <c r="AA620" s="121"/>
      <c r="AB620" s="122"/>
      <c r="AC620" s="122"/>
      <c r="AD620" s="121"/>
      <c r="AE620" s="121"/>
      <c r="AF620" s="121"/>
      <c r="AG620" s="121"/>
      <c r="AH620" s="121"/>
      <c r="AI620" s="121"/>
      <c r="AJ620" s="121"/>
      <c r="AK620" s="121"/>
      <c r="AL620" s="121"/>
      <c r="AM620" s="121"/>
      <c r="AN620" s="121"/>
      <c r="AO620" s="121"/>
      <c r="AP620" s="121"/>
      <c r="AQ620" s="121"/>
      <c r="AR620" s="121"/>
      <c r="AS620" s="121"/>
      <c r="AT620" s="65"/>
      <c r="AU620" s="65"/>
      <c r="AV620" s="65"/>
      <c r="AW620" s="65"/>
      <c r="AX620" s="65"/>
      <c r="AY620" s="65"/>
      <c r="AZ620" s="65"/>
      <c r="BA620" s="65"/>
      <c r="BB620" s="65"/>
      <c r="BC620" s="65"/>
      <c r="BD620" s="65"/>
      <c r="BE620" s="65"/>
      <c r="BF620" s="65"/>
      <c r="BG620" s="65"/>
      <c r="BH620" s="65"/>
    </row>
    <row r="621" customFormat="false" ht="15.75" hidden="false" customHeight="false" outlineLevel="0" collapsed="false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7"/>
      <c r="L621" s="65"/>
      <c r="M621" s="65"/>
      <c r="N621" s="65"/>
      <c r="O621" s="68"/>
      <c r="P621" s="68"/>
      <c r="Q621" s="65"/>
      <c r="R621" s="65"/>
      <c r="S621" s="65"/>
      <c r="T621" s="68"/>
      <c r="U621" s="68"/>
      <c r="V621" s="68"/>
      <c r="W621" s="65"/>
      <c r="X621" s="65"/>
      <c r="Y621" s="65"/>
      <c r="Z621" s="121"/>
      <c r="AA621" s="121"/>
      <c r="AB621" s="122"/>
      <c r="AC621" s="122"/>
      <c r="AD621" s="121"/>
      <c r="AE621" s="121"/>
      <c r="AF621" s="121"/>
      <c r="AG621" s="121"/>
      <c r="AH621" s="121"/>
      <c r="AI621" s="121"/>
      <c r="AJ621" s="121"/>
      <c r="AK621" s="121"/>
      <c r="AL621" s="121"/>
      <c r="AM621" s="121"/>
      <c r="AN621" s="121"/>
      <c r="AO621" s="121"/>
      <c r="AP621" s="121"/>
      <c r="AQ621" s="121"/>
      <c r="AR621" s="121"/>
      <c r="AS621" s="121"/>
      <c r="AT621" s="65"/>
      <c r="AU621" s="65"/>
      <c r="AV621" s="65"/>
      <c r="AW621" s="65"/>
      <c r="AX621" s="65"/>
      <c r="AY621" s="65"/>
      <c r="AZ621" s="65"/>
      <c r="BA621" s="65"/>
      <c r="BB621" s="65"/>
      <c r="BC621" s="65"/>
      <c r="BD621" s="65"/>
      <c r="BE621" s="65"/>
      <c r="BF621" s="65"/>
      <c r="BG621" s="65"/>
      <c r="BH621" s="65"/>
    </row>
    <row r="622" customFormat="false" ht="15.75" hidden="false" customHeight="false" outlineLevel="0" collapsed="false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7"/>
      <c r="L622" s="65"/>
      <c r="M622" s="65"/>
      <c r="N622" s="65"/>
      <c r="O622" s="68"/>
      <c r="P622" s="68"/>
      <c r="Q622" s="65"/>
      <c r="R622" s="65"/>
      <c r="S622" s="65"/>
      <c r="T622" s="68"/>
      <c r="U622" s="68"/>
      <c r="V622" s="68"/>
      <c r="W622" s="65"/>
      <c r="X622" s="65"/>
      <c r="Y622" s="65"/>
      <c r="Z622" s="121"/>
      <c r="AA622" s="121"/>
      <c r="AB622" s="122"/>
      <c r="AC622" s="122"/>
      <c r="AD622" s="121"/>
      <c r="AE622" s="121"/>
      <c r="AF622" s="121"/>
      <c r="AG622" s="121"/>
      <c r="AH622" s="121"/>
      <c r="AI622" s="121"/>
      <c r="AJ622" s="121"/>
      <c r="AK622" s="121"/>
      <c r="AL622" s="121"/>
      <c r="AM622" s="121"/>
      <c r="AN622" s="121"/>
      <c r="AO622" s="121"/>
      <c r="AP622" s="121"/>
      <c r="AQ622" s="121"/>
      <c r="AR622" s="121"/>
      <c r="AS622" s="121"/>
      <c r="AT622" s="65"/>
      <c r="AU622" s="65"/>
      <c r="AV622" s="65"/>
      <c r="AW622" s="65"/>
      <c r="AX622" s="65"/>
      <c r="AY622" s="65"/>
      <c r="AZ622" s="65"/>
      <c r="BA622" s="65"/>
      <c r="BB622" s="65"/>
      <c r="BC622" s="65"/>
      <c r="BD622" s="65"/>
      <c r="BE622" s="65"/>
      <c r="BF622" s="65"/>
      <c r="BG622" s="65"/>
      <c r="BH622" s="65"/>
    </row>
    <row r="623" customFormat="false" ht="15.75" hidden="false" customHeight="false" outlineLevel="0" collapsed="false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7"/>
      <c r="L623" s="65"/>
      <c r="M623" s="65"/>
      <c r="N623" s="65"/>
      <c r="O623" s="68"/>
      <c r="P623" s="68"/>
      <c r="Q623" s="65"/>
      <c r="R623" s="65"/>
      <c r="S623" s="65"/>
      <c r="T623" s="68"/>
      <c r="U623" s="68"/>
      <c r="V623" s="68"/>
      <c r="W623" s="65"/>
      <c r="X623" s="65"/>
      <c r="Y623" s="65"/>
      <c r="Z623" s="121"/>
      <c r="AA623" s="121"/>
      <c r="AB623" s="122"/>
      <c r="AC623" s="122"/>
      <c r="AD623" s="121"/>
      <c r="AE623" s="121"/>
      <c r="AF623" s="121"/>
      <c r="AG623" s="121"/>
      <c r="AH623" s="121"/>
      <c r="AI623" s="121"/>
      <c r="AJ623" s="121"/>
      <c r="AK623" s="121"/>
      <c r="AL623" s="121"/>
      <c r="AM623" s="121"/>
      <c r="AN623" s="121"/>
      <c r="AO623" s="121"/>
      <c r="AP623" s="121"/>
      <c r="AQ623" s="121"/>
      <c r="AR623" s="121"/>
      <c r="AS623" s="121"/>
      <c r="AT623" s="65"/>
      <c r="AU623" s="65"/>
      <c r="AV623" s="65"/>
      <c r="AW623" s="65"/>
      <c r="AX623" s="65"/>
      <c r="AY623" s="65"/>
      <c r="AZ623" s="65"/>
      <c r="BA623" s="65"/>
      <c r="BB623" s="65"/>
      <c r="BC623" s="65"/>
      <c r="BD623" s="65"/>
      <c r="BE623" s="65"/>
      <c r="BF623" s="65"/>
      <c r="BG623" s="65"/>
      <c r="BH623" s="65"/>
    </row>
    <row r="624" customFormat="false" ht="15.75" hidden="false" customHeight="false" outlineLevel="0" collapsed="false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7"/>
      <c r="L624" s="65"/>
      <c r="M624" s="65"/>
      <c r="N624" s="65"/>
      <c r="O624" s="68"/>
      <c r="P624" s="68"/>
      <c r="Q624" s="65"/>
      <c r="R624" s="65"/>
      <c r="S624" s="65"/>
      <c r="T624" s="68"/>
      <c r="U624" s="68"/>
      <c r="V624" s="68"/>
      <c r="W624" s="65"/>
      <c r="X624" s="65"/>
      <c r="Y624" s="65"/>
      <c r="Z624" s="121"/>
      <c r="AA624" s="121"/>
      <c r="AB624" s="122"/>
      <c r="AC624" s="122"/>
      <c r="AD624" s="121"/>
      <c r="AE624" s="121"/>
      <c r="AF624" s="121"/>
      <c r="AG624" s="121"/>
      <c r="AH624" s="121"/>
      <c r="AI624" s="121"/>
      <c r="AJ624" s="121"/>
      <c r="AK624" s="121"/>
      <c r="AL624" s="121"/>
      <c r="AM624" s="121"/>
      <c r="AN624" s="121"/>
      <c r="AO624" s="121"/>
      <c r="AP624" s="121"/>
      <c r="AQ624" s="121"/>
      <c r="AR624" s="121"/>
      <c r="AS624" s="121"/>
      <c r="AT624" s="65"/>
      <c r="AU624" s="65"/>
      <c r="AV624" s="65"/>
      <c r="AW624" s="65"/>
      <c r="AX624" s="65"/>
      <c r="AY624" s="65"/>
      <c r="AZ624" s="65"/>
      <c r="BA624" s="65"/>
      <c r="BB624" s="65"/>
      <c r="BC624" s="65"/>
      <c r="BD624" s="65"/>
      <c r="BE624" s="65"/>
      <c r="BF624" s="65"/>
      <c r="BG624" s="65"/>
      <c r="BH624" s="65"/>
    </row>
    <row r="625" customFormat="false" ht="15.75" hidden="false" customHeight="false" outlineLevel="0" collapsed="false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7"/>
      <c r="L625" s="65"/>
      <c r="M625" s="65"/>
      <c r="N625" s="65"/>
      <c r="O625" s="68"/>
      <c r="P625" s="68"/>
      <c r="Q625" s="65"/>
      <c r="R625" s="65"/>
      <c r="S625" s="65"/>
      <c r="T625" s="68"/>
      <c r="U625" s="68"/>
      <c r="V625" s="68"/>
      <c r="W625" s="65"/>
      <c r="X625" s="65"/>
      <c r="Y625" s="65"/>
      <c r="Z625" s="121"/>
      <c r="AA625" s="121"/>
      <c r="AB625" s="122"/>
      <c r="AC625" s="122"/>
      <c r="AD625" s="121"/>
      <c r="AE625" s="121"/>
      <c r="AF625" s="121"/>
      <c r="AG625" s="121"/>
      <c r="AH625" s="121"/>
      <c r="AI625" s="121"/>
      <c r="AJ625" s="121"/>
      <c r="AK625" s="121"/>
      <c r="AL625" s="121"/>
      <c r="AM625" s="121"/>
      <c r="AN625" s="121"/>
      <c r="AO625" s="121"/>
      <c r="AP625" s="121"/>
      <c r="AQ625" s="121"/>
      <c r="AR625" s="121"/>
      <c r="AS625" s="121"/>
      <c r="AT625" s="65"/>
      <c r="AU625" s="65"/>
      <c r="AV625" s="65"/>
      <c r="AW625" s="65"/>
      <c r="AX625" s="65"/>
      <c r="AY625" s="65"/>
      <c r="AZ625" s="65"/>
      <c r="BA625" s="65"/>
      <c r="BB625" s="65"/>
      <c r="BC625" s="65"/>
      <c r="BD625" s="65"/>
      <c r="BE625" s="65"/>
      <c r="BF625" s="65"/>
      <c r="BG625" s="65"/>
      <c r="BH625" s="65"/>
    </row>
    <row r="626" customFormat="false" ht="15.75" hidden="false" customHeight="false" outlineLevel="0" collapsed="false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7"/>
      <c r="L626" s="65"/>
      <c r="M626" s="65"/>
      <c r="N626" s="65"/>
      <c r="O626" s="68"/>
      <c r="P626" s="68"/>
      <c r="Q626" s="65"/>
      <c r="R626" s="65"/>
      <c r="S626" s="65"/>
      <c r="T626" s="68"/>
      <c r="U626" s="68"/>
      <c r="V626" s="68"/>
      <c r="W626" s="65"/>
      <c r="X626" s="65"/>
      <c r="Y626" s="65"/>
      <c r="Z626" s="121"/>
      <c r="AA626" s="121"/>
      <c r="AB626" s="122"/>
      <c r="AC626" s="122"/>
      <c r="AD626" s="121"/>
      <c r="AE626" s="121"/>
      <c r="AF626" s="121"/>
      <c r="AG626" s="121"/>
      <c r="AH626" s="121"/>
      <c r="AI626" s="121"/>
      <c r="AJ626" s="121"/>
      <c r="AK626" s="121"/>
      <c r="AL626" s="121"/>
      <c r="AM626" s="121"/>
      <c r="AN626" s="121"/>
      <c r="AO626" s="121"/>
      <c r="AP626" s="121"/>
      <c r="AQ626" s="121"/>
      <c r="AR626" s="121"/>
      <c r="AS626" s="121"/>
      <c r="AT626" s="65"/>
      <c r="AU626" s="65"/>
      <c r="AV626" s="65"/>
      <c r="AW626" s="65"/>
      <c r="AX626" s="65"/>
      <c r="AY626" s="65"/>
      <c r="AZ626" s="65"/>
      <c r="BA626" s="65"/>
      <c r="BB626" s="65"/>
      <c r="BC626" s="65"/>
      <c r="BD626" s="65"/>
      <c r="BE626" s="65"/>
      <c r="BF626" s="65"/>
      <c r="BG626" s="65"/>
      <c r="BH626" s="65"/>
    </row>
    <row r="627" customFormat="false" ht="15.75" hidden="false" customHeight="false" outlineLevel="0" collapsed="false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7"/>
      <c r="L627" s="65"/>
      <c r="M627" s="65"/>
      <c r="N627" s="65"/>
      <c r="O627" s="68"/>
      <c r="P627" s="68"/>
      <c r="Q627" s="65"/>
      <c r="R627" s="65"/>
      <c r="S627" s="65"/>
      <c r="T627" s="68"/>
      <c r="U627" s="68"/>
      <c r="V627" s="68"/>
      <c r="W627" s="65"/>
      <c r="X627" s="65"/>
      <c r="Y627" s="65"/>
      <c r="Z627" s="121"/>
      <c r="AA627" s="121"/>
      <c r="AB627" s="122"/>
      <c r="AC627" s="122"/>
      <c r="AD627" s="121"/>
      <c r="AE627" s="121"/>
      <c r="AF627" s="121"/>
      <c r="AG627" s="121"/>
      <c r="AH627" s="121"/>
      <c r="AI627" s="121"/>
      <c r="AJ627" s="121"/>
      <c r="AK627" s="121"/>
      <c r="AL627" s="121"/>
      <c r="AM627" s="121"/>
      <c r="AN627" s="121"/>
      <c r="AO627" s="121"/>
      <c r="AP627" s="121"/>
      <c r="AQ627" s="121"/>
      <c r="AR627" s="121"/>
      <c r="AS627" s="121"/>
      <c r="AT627" s="65"/>
      <c r="AU627" s="65"/>
      <c r="AV627" s="65"/>
      <c r="AW627" s="65"/>
      <c r="AX627" s="65"/>
      <c r="AY627" s="65"/>
      <c r="AZ627" s="65"/>
      <c r="BA627" s="65"/>
      <c r="BB627" s="65"/>
      <c r="BC627" s="65"/>
      <c r="BD627" s="65"/>
      <c r="BE627" s="65"/>
      <c r="BF627" s="65"/>
      <c r="BG627" s="65"/>
      <c r="BH627" s="65"/>
    </row>
    <row r="628" customFormat="false" ht="15.75" hidden="false" customHeight="false" outlineLevel="0" collapsed="false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7"/>
      <c r="L628" s="65"/>
      <c r="M628" s="65"/>
      <c r="N628" s="65"/>
      <c r="O628" s="68"/>
      <c r="P628" s="68"/>
      <c r="Q628" s="65"/>
      <c r="R628" s="65"/>
      <c r="S628" s="65"/>
      <c r="T628" s="68"/>
      <c r="U628" s="68"/>
      <c r="V628" s="68"/>
      <c r="W628" s="65"/>
      <c r="X628" s="65"/>
      <c r="Y628" s="65"/>
      <c r="Z628" s="121"/>
      <c r="AA628" s="121"/>
      <c r="AB628" s="122"/>
      <c r="AC628" s="122"/>
      <c r="AD628" s="121"/>
      <c r="AE628" s="121"/>
      <c r="AF628" s="121"/>
      <c r="AG628" s="121"/>
      <c r="AH628" s="121"/>
      <c r="AI628" s="121"/>
      <c r="AJ628" s="121"/>
      <c r="AK628" s="121"/>
      <c r="AL628" s="121"/>
      <c r="AM628" s="121"/>
      <c r="AN628" s="121"/>
      <c r="AO628" s="121"/>
      <c r="AP628" s="121"/>
      <c r="AQ628" s="121"/>
      <c r="AR628" s="121"/>
      <c r="AS628" s="121"/>
      <c r="AT628" s="65"/>
      <c r="AU628" s="65"/>
      <c r="AV628" s="65"/>
      <c r="AW628" s="65"/>
      <c r="AX628" s="65"/>
      <c r="AY628" s="65"/>
      <c r="AZ628" s="65"/>
      <c r="BA628" s="65"/>
      <c r="BB628" s="65"/>
      <c r="BC628" s="65"/>
      <c r="BD628" s="65"/>
      <c r="BE628" s="65"/>
      <c r="BF628" s="65"/>
      <c r="BG628" s="65"/>
      <c r="BH628" s="65"/>
    </row>
    <row r="629" customFormat="false" ht="15.75" hidden="false" customHeight="false" outlineLevel="0" collapsed="false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7"/>
      <c r="L629" s="65"/>
      <c r="M629" s="65"/>
      <c r="N629" s="65"/>
      <c r="O629" s="68"/>
      <c r="P629" s="68"/>
      <c r="Q629" s="65"/>
      <c r="R629" s="65"/>
      <c r="S629" s="65"/>
      <c r="T629" s="68"/>
      <c r="U629" s="68"/>
      <c r="V629" s="68"/>
      <c r="W629" s="65"/>
      <c r="X629" s="65"/>
      <c r="Y629" s="65"/>
      <c r="Z629" s="121"/>
      <c r="AA629" s="121"/>
      <c r="AB629" s="122"/>
      <c r="AC629" s="122"/>
      <c r="AD629" s="121"/>
      <c r="AE629" s="121"/>
      <c r="AF629" s="121"/>
      <c r="AG629" s="121"/>
      <c r="AH629" s="121"/>
      <c r="AI629" s="121"/>
      <c r="AJ629" s="121"/>
      <c r="AK629" s="121"/>
      <c r="AL629" s="121"/>
      <c r="AM629" s="121"/>
      <c r="AN629" s="121"/>
      <c r="AO629" s="121"/>
      <c r="AP629" s="121"/>
      <c r="AQ629" s="121"/>
      <c r="AR629" s="121"/>
      <c r="AS629" s="121"/>
      <c r="AT629" s="65"/>
      <c r="AU629" s="65"/>
      <c r="AV629" s="65"/>
      <c r="AW629" s="65"/>
      <c r="AX629" s="65"/>
      <c r="AY629" s="65"/>
      <c r="AZ629" s="65"/>
      <c r="BA629" s="65"/>
      <c r="BB629" s="65"/>
      <c r="BC629" s="65"/>
      <c r="BD629" s="65"/>
      <c r="BE629" s="65"/>
      <c r="BF629" s="65"/>
      <c r="BG629" s="65"/>
      <c r="BH629" s="65"/>
    </row>
    <row r="630" customFormat="false" ht="15.75" hidden="false" customHeight="false" outlineLevel="0" collapsed="false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7"/>
      <c r="L630" s="65"/>
      <c r="M630" s="65"/>
      <c r="N630" s="65"/>
      <c r="O630" s="68"/>
      <c r="P630" s="68"/>
      <c r="Q630" s="65"/>
      <c r="R630" s="65"/>
      <c r="S630" s="65"/>
      <c r="T630" s="68"/>
      <c r="U630" s="68"/>
      <c r="V630" s="68"/>
      <c r="W630" s="65"/>
      <c r="X630" s="65"/>
      <c r="Y630" s="65"/>
      <c r="Z630" s="121"/>
      <c r="AA630" s="121"/>
      <c r="AB630" s="122"/>
      <c r="AC630" s="122"/>
      <c r="AD630" s="121"/>
      <c r="AE630" s="121"/>
      <c r="AF630" s="121"/>
      <c r="AG630" s="121"/>
      <c r="AH630" s="121"/>
      <c r="AI630" s="121"/>
      <c r="AJ630" s="121"/>
      <c r="AK630" s="121"/>
      <c r="AL630" s="121"/>
      <c r="AM630" s="121"/>
      <c r="AN630" s="121"/>
      <c r="AO630" s="121"/>
      <c r="AP630" s="121"/>
      <c r="AQ630" s="121"/>
      <c r="AR630" s="121"/>
      <c r="AS630" s="121"/>
      <c r="AT630" s="65"/>
      <c r="AU630" s="65"/>
      <c r="AV630" s="65"/>
      <c r="AW630" s="65"/>
      <c r="AX630" s="65"/>
      <c r="AY630" s="65"/>
      <c r="AZ630" s="65"/>
      <c r="BA630" s="65"/>
      <c r="BB630" s="65"/>
      <c r="BC630" s="65"/>
      <c r="BD630" s="65"/>
      <c r="BE630" s="65"/>
      <c r="BF630" s="65"/>
      <c r="BG630" s="65"/>
      <c r="BH630" s="65"/>
    </row>
    <row r="631" customFormat="false" ht="15.75" hidden="false" customHeight="false" outlineLevel="0" collapsed="false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7"/>
      <c r="L631" s="65"/>
      <c r="M631" s="65"/>
      <c r="N631" s="65"/>
      <c r="O631" s="68"/>
      <c r="P631" s="68"/>
      <c r="Q631" s="65"/>
      <c r="R631" s="65"/>
      <c r="S631" s="65"/>
      <c r="T631" s="68"/>
      <c r="U631" s="68"/>
      <c r="V631" s="68"/>
      <c r="W631" s="65"/>
      <c r="X631" s="65"/>
      <c r="Y631" s="65"/>
      <c r="Z631" s="121"/>
      <c r="AA631" s="121"/>
      <c r="AB631" s="122"/>
      <c r="AC631" s="122"/>
      <c r="AD631" s="121"/>
      <c r="AE631" s="121"/>
      <c r="AF631" s="121"/>
      <c r="AG631" s="121"/>
      <c r="AH631" s="121"/>
      <c r="AI631" s="121"/>
      <c r="AJ631" s="121"/>
      <c r="AK631" s="121"/>
      <c r="AL631" s="121"/>
      <c r="AM631" s="121"/>
      <c r="AN631" s="121"/>
      <c r="AO631" s="121"/>
      <c r="AP631" s="121"/>
      <c r="AQ631" s="121"/>
      <c r="AR631" s="121"/>
      <c r="AS631" s="121"/>
      <c r="AT631" s="65"/>
      <c r="AU631" s="65"/>
      <c r="AV631" s="65"/>
      <c r="AW631" s="65"/>
      <c r="AX631" s="65"/>
      <c r="AY631" s="65"/>
      <c r="AZ631" s="65"/>
      <c r="BA631" s="65"/>
      <c r="BB631" s="65"/>
      <c r="BC631" s="65"/>
      <c r="BD631" s="65"/>
      <c r="BE631" s="65"/>
      <c r="BF631" s="65"/>
      <c r="BG631" s="65"/>
      <c r="BH631" s="65"/>
    </row>
    <row r="632" customFormat="false" ht="15.75" hidden="false" customHeight="false" outlineLevel="0" collapsed="false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7"/>
      <c r="L632" s="65"/>
      <c r="M632" s="65"/>
      <c r="N632" s="65"/>
      <c r="O632" s="68"/>
      <c r="P632" s="68"/>
      <c r="Q632" s="65"/>
      <c r="R632" s="65"/>
      <c r="S632" s="65"/>
      <c r="T632" s="68"/>
      <c r="U632" s="68"/>
      <c r="V632" s="68"/>
      <c r="W632" s="65"/>
      <c r="X632" s="65"/>
      <c r="Y632" s="65"/>
      <c r="Z632" s="121"/>
      <c r="AA632" s="121"/>
      <c r="AB632" s="122"/>
      <c r="AC632" s="122"/>
      <c r="AD632" s="121"/>
      <c r="AE632" s="121"/>
      <c r="AF632" s="121"/>
      <c r="AG632" s="121"/>
      <c r="AH632" s="121"/>
      <c r="AI632" s="121"/>
      <c r="AJ632" s="121"/>
      <c r="AK632" s="121"/>
      <c r="AL632" s="121"/>
      <c r="AM632" s="121"/>
      <c r="AN632" s="121"/>
      <c r="AO632" s="121"/>
      <c r="AP632" s="121"/>
      <c r="AQ632" s="121"/>
      <c r="AR632" s="121"/>
      <c r="AS632" s="121"/>
      <c r="AT632" s="65"/>
      <c r="AU632" s="65"/>
      <c r="AV632" s="65"/>
      <c r="AW632" s="65"/>
      <c r="AX632" s="65"/>
      <c r="AY632" s="65"/>
      <c r="AZ632" s="65"/>
      <c r="BA632" s="65"/>
      <c r="BB632" s="65"/>
      <c r="BC632" s="65"/>
      <c r="BD632" s="65"/>
      <c r="BE632" s="65"/>
      <c r="BF632" s="65"/>
      <c r="BG632" s="65"/>
      <c r="BH632" s="65"/>
    </row>
    <row r="633" customFormat="false" ht="15.75" hidden="false" customHeight="false" outlineLevel="0" collapsed="false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7"/>
      <c r="L633" s="65"/>
      <c r="M633" s="65"/>
      <c r="N633" s="65"/>
      <c r="O633" s="68"/>
      <c r="P633" s="68"/>
      <c r="Q633" s="65"/>
      <c r="R633" s="65"/>
      <c r="S633" s="65"/>
      <c r="T633" s="68"/>
      <c r="U633" s="68"/>
      <c r="V633" s="68"/>
      <c r="W633" s="65"/>
      <c r="X633" s="65"/>
      <c r="Y633" s="65"/>
      <c r="Z633" s="121"/>
      <c r="AA633" s="121"/>
      <c r="AB633" s="122"/>
      <c r="AC633" s="122"/>
      <c r="AD633" s="121"/>
      <c r="AE633" s="121"/>
      <c r="AF633" s="121"/>
      <c r="AG633" s="121"/>
      <c r="AH633" s="121"/>
      <c r="AI633" s="121"/>
      <c r="AJ633" s="121"/>
      <c r="AK633" s="121"/>
      <c r="AL633" s="121"/>
      <c r="AM633" s="121"/>
      <c r="AN633" s="121"/>
      <c r="AO633" s="121"/>
      <c r="AP633" s="121"/>
      <c r="AQ633" s="121"/>
      <c r="AR633" s="121"/>
      <c r="AS633" s="121"/>
      <c r="AT633" s="65"/>
      <c r="AU633" s="65"/>
      <c r="AV633" s="65"/>
      <c r="AW633" s="65"/>
      <c r="AX633" s="65"/>
      <c r="AY633" s="65"/>
      <c r="AZ633" s="65"/>
      <c r="BA633" s="65"/>
      <c r="BB633" s="65"/>
      <c r="BC633" s="65"/>
      <c r="BD633" s="65"/>
      <c r="BE633" s="65"/>
      <c r="BF633" s="65"/>
      <c r="BG633" s="65"/>
      <c r="BH633" s="65"/>
    </row>
    <row r="634" customFormat="false" ht="15.75" hidden="false" customHeight="false" outlineLevel="0" collapsed="false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7"/>
      <c r="L634" s="65"/>
      <c r="M634" s="65"/>
      <c r="N634" s="65"/>
      <c r="O634" s="68"/>
      <c r="P634" s="68"/>
      <c r="Q634" s="65"/>
      <c r="R634" s="65"/>
      <c r="S634" s="65"/>
      <c r="T634" s="68"/>
      <c r="U634" s="68"/>
      <c r="V634" s="68"/>
      <c r="W634" s="65"/>
      <c r="X634" s="65"/>
      <c r="Y634" s="65"/>
      <c r="Z634" s="121"/>
      <c r="AA634" s="121"/>
      <c r="AB634" s="122"/>
      <c r="AC634" s="122"/>
      <c r="AD634" s="121"/>
      <c r="AE634" s="121"/>
      <c r="AF634" s="121"/>
      <c r="AG634" s="121"/>
      <c r="AH634" s="121"/>
      <c r="AI634" s="121"/>
      <c r="AJ634" s="121"/>
      <c r="AK634" s="121"/>
      <c r="AL634" s="121"/>
      <c r="AM634" s="121"/>
      <c r="AN634" s="121"/>
      <c r="AO634" s="121"/>
      <c r="AP634" s="121"/>
      <c r="AQ634" s="121"/>
      <c r="AR634" s="121"/>
      <c r="AS634" s="121"/>
      <c r="AT634" s="65"/>
      <c r="AU634" s="65"/>
      <c r="AV634" s="65"/>
      <c r="AW634" s="65"/>
      <c r="AX634" s="65"/>
      <c r="AY634" s="65"/>
      <c r="AZ634" s="65"/>
      <c r="BA634" s="65"/>
      <c r="BB634" s="65"/>
      <c r="BC634" s="65"/>
      <c r="BD634" s="65"/>
      <c r="BE634" s="65"/>
      <c r="BF634" s="65"/>
      <c r="BG634" s="65"/>
      <c r="BH634" s="65"/>
    </row>
    <row r="635" customFormat="false" ht="15.75" hidden="false" customHeight="false" outlineLevel="0" collapsed="false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7"/>
      <c r="L635" s="65"/>
      <c r="M635" s="65"/>
      <c r="N635" s="65"/>
      <c r="O635" s="68"/>
      <c r="P635" s="68"/>
      <c r="Q635" s="65"/>
      <c r="R635" s="65"/>
      <c r="S635" s="65"/>
      <c r="T635" s="68"/>
      <c r="U635" s="68"/>
      <c r="V635" s="68"/>
      <c r="W635" s="65"/>
      <c r="X635" s="65"/>
      <c r="Y635" s="65"/>
      <c r="Z635" s="121"/>
      <c r="AA635" s="121"/>
      <c r="AB635" s="122"/>
      <c r="AC635" s="122"/>
      <c r="AD635" s="121"/>
      <c r="AE635" s="121"/>
      <c r="AF635" s="121"/>
      <c r="AG635" s="121"/>
      <c r="AH635" s="121"/>
      <c r="AI635" s="121"/>
      <c r="AJ635" s="121"/>
      <c r="AK635" s="121"/>
      <c r="AL635" s="121"/>
      <c r="AM635" s="121"/>
      <c r="AN635" s="121"/>
      <c r="AO635" s="121"/>
      <c r="AP635" s="121"/>
      <c r="AQ635" s="121"/>
      <c r="AR635" s="121"/>
      <c r="AS635" s="121"/>
      <c r="AT635" s="65"/>
      <c r="AU635" s="65"/>
      <c r="AV635" s="65"/>
      <c r="AW635" s="65"/>
      <c r="AX635" s="65"/>
      <c r="AY635" s="65"/>
      <c r="AZ635" s="65"/>
      <c r="BA635" s="65"/>
      <c r="BB635" s="65"/>
      <c r="BC635" s="65"/>
      <c r="BD635" s="65"/>
      <c r="BE635" s="65"/>
      <c r="BF635" s="65"/>
      <c r="BG635" s="65"/>
      <c r="BH635" s="65"/>
    </row>
    <row r="636" customFormat="false" ht="15.75" hidden="false" customHeight="false" outlineLevel="0" collapsed="false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7"/>
      <c r="L636" s="65"/>
      <c r="M636" s="65"/>
      <c r="N636" s="65"/>
      <c r="O636" s="68"/>
      <c r="P636" s="68"/>
      <c r="Q636" s="65"/>
      <c r="R636" s="65"/>
      <c r="S636" s="65"/>
      <c r="T636" s="68"/>
      <c r="U636" s="68"/>
      <c r="V636" s="68"/>
      <c r="W636" s="65"/>
      <c r="X636" s="65"/>
      <c r="Y636" s="65"/>
      <c r="Z636" s="121"/>
      <c r="AA636" s="121"/>
      <c r="AB636" s="122"/>
      <c r="AC636" s="122"/>
      <c r="AD636" s="121"/>
      <c r="AE636" s="121"/>
      <c r="AF636" s="121"/>
      <c r="AG636" s="121"/>
      <c r="AH636" s="121"/>
      <c r="AI636" s="121"/>
      <c r="AJ636" s="121"/>
      <c r="AK636" s="121"/>
      <c r="AL636" s="121"/>
      <c r="AM636" s="121"/>
      <c r="AN636" s="121"/>
      <c r="AO636" s="121"/>
      <c r="AP636" s="121"/>
      <c r="AQ636" s="121"/>
      <c r="AR636" s="121"/>
      <c r="AS636" s="121"/>
      <c r="AT636" s="65"/>
      <c r="AU636" s="65"/>
      <c r="AV636" s="65"/>
      <c r="AW636" s="65"/>
      <c r="AX636" s="65"/>
      <c r="AY636" s="65"/>
      <c r="AZ636" s="65"/>
      <c r="BA636" s="65"/>
      <c r="BB636" s="65"/>
      <c r="BC636" s="65"/>
      <c r="BD636" s="65"/>
      <c r="BE636" s="65"/>
      <c r="BF636" s="65"/>
      <c r="BG636" s="65"/>
      <c r="BH636" s="65"/>
    </row>
    <row r="637" customFormat="false" ht="15.75" hidden="false" customHeight="false" outlineLevel="0" collapsed="false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7"/>
      <c r="L637" s="65"/>
      <c r="M637" s="65"/>
      <c r="N637" s="65"/>
      <c r="O637" s="68"/>
      <c r="P637" s="68"/>
      <c r="Q637" s="65"/>
      <c r="R637" s="65"/>
      <c r="S637" s="65"/>
      <c r="T637" s="68"/>
      <c r="U637" s="68"/>
      <c r="V637" s="68"/>
      <c r="W637" s="65"/>
      <c r="X637" s="65"/>
      <c r="Y637" s="65"/>
      <c r="Z637" s="121"/>
      <c r="AA637" s="121"/>
      <c r="AB637" s="122"/>
      <c r="AC637" s="122"/>
      <c r="AD637" s="121"/>
      <c r="AE637" s="121"/>
      <c r="AF637" s="121"/>
      <c r="AG637" s="121"/>
      <c r="AH637" s="121"/>
      <c r="AI637" s="121"/>
      <c r="AJ637" s="121"/>
      <c r="AK637" s="121"/>
      <c r="AL637" s="121"/>
      <c r="AM637" s="121"/>
      <c r="AN637" s="121"/>
      <c r="AO637" s="121"/>
      <c r="AP637" s="121"/>
      <c r="AQ637" s="121"/>
      <c r="AR637" s="121"/>
      <c r="AS637" s="121"/>
      <c r="AT637" s="65"/>
      <c r="AU637" s="65"/>
      <c r="AV637" s="65"/>
      <c r="AW637" s="65"/>
      <c r="AX637" s="65"/>
      <c r="AY637" s="65"/>
      <c r="AZ637" s="65"/>
      <c r="BA637" s="65"/>
      <c r="BB637" s="65"/>
      <c r="BC637" s="65"/>
      <c r="BD637" s="65"/>
      <c r="BE637" s="65"/>
      <c r="BF637" s="65"/>
      <c r="BG637" s="65"/>
      <c r="BH637" s="65"/>
    </row>
    <row r="638" customFormat="false" ht="15.75" hidden="false" customHeight="false" outlineLevel="0" collapsed="false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7"/>
      <c r="L638" s="65"/>
      <c r="M638" s="65"/>
      <c r="N638" s="65"/>
      <c r="O638" s="68"/>
      <c r="P638" s="68"/>
      <c r="Q638" s="65"/>
      <c r="R638" s="65"/>
      <c r="S638" s="65"/>
      <c r="T638" s="68"/>
      <c r="U638" s="68"/>
      <c r="V638" s="68"/>
      <c r="W638" s="65"/>
      <c r="X638" s="65"/>
      <c r="Y638" s="65"/>
      <c r="Z638" s="121"/>
      <c r="AA638" s="121"/>
      <c r="AB638" s="122"/>
      <c r="AC638" s="122"/>
      <c r="AD638" s="121"/>
      <c r="AE638" s="121"/>
      <c r="AF638" s="121"/>
      <c r="AG638" s="121"/>
      <c r="AH638" s="121"/>
      <c r="AI638" s="121"/>
      <c r="AJ638" s="121"/>
      <c r="AK638" s="121"/>
      <c r="AL638" s="121"/>
      <c r="AM638" s="121"/>
      <c r="AN638" s="121"/>
      <c r="AO638" s="121"/>
      <c r="AP638" s="121"/>
      <c r="AQ638" s="121"/>
      <c r="AR638" s="121"/>
      <c r="AS638" s="121"/>
      <c r="AT638" s="65"/>
      <c r="AU638" s="65"/>
      <c r="AV638" s="65"/>
      <c r="AW638" s="65"/>
      <c r="AX638" s="65"/>
      <c r="AY638" s="65"/>
      <c r="AZ638" s="65"/>
      <c r="BA638" s="65"/>
      <c r="BB638" s="65"/>
      <c r="BC638" s="65"/>
      <c r="BD638" s="65"/>
      <c r="BE638" s="65"/>
      <c r="BF638" s="65"/>
      <c r="BG638" s="65"/>
      <c r="BH638" s="65"/>
    </row>
    <row r="639" customFormat="false" ht="15.75" hidden="false" customHeight="false" outlineLevel="0" collapsed="false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7"/>
      <c r="L639" s="65"/>
      <c r="M639" s="65"/>
      <c r="N639" s="65"/>
      <c r="O639" s="68"/>
      <c r="P639" s="68"/>
      <c r="Q639" s="65"/>
      <c r="R639" s="65"/>
      <c r="S639" s="65"/>
      <c r="T639" s="68"/>
      <c r="U639" s="68"/>
      <c r="V639" s="68"/>
      <c r="W639" s="65"/>
      <c r="X639" s="65"/>
      <c r="Y639" s="65"/>
      <c r="Z639" s="121"/>
      <c r="AA639" s="121"/>
      <c r="AB639" s="122"/>
      <c r="AC639" s="122"/>
      <c r="AD639" s="121"/>
      <c r="AE639" s="121"/>
      <c r="AF639" s="121"/>
      <c r="AG639" s="121"/>
      <c r="AH639" s="121"/>
      <c r="AI639" s="121"/>
      <c r="AJ639" s="121"/>
      <c r="AK639" s="121"/>
      <c r="AL639" s="121"/>
      <c r="AM639" s="121"/>
      <c r="AN639" s="121"/>
      <c r="AO639" s="121"/>
      <c r="AP639" s="121"/>
      <c r="AQ639" s="121"/>
      <c r="AR639" s="121"/>
      <c r="AS639" s="121"/>
      <c r="AT639" s="65"/>
      <c r="AU639" s="65"/>
      <c r="AV639" s="65"/>
      <c r="AW639" s="65"/>
      <c r="AX639" s="65"/>
      <c r="AY639" s="65"/>
      <c r="AZ639" s="65"/>
      <c r="BA639" s="65"/>
      <c r="BB639" s="65"/>
      <c r="BC639" s="65"/>
      <c r="BD639" s="65"/>
      <c r="BE639" s="65"/>
      <c r="BF639" s="65"/>
      <c r="BG639" s="65"/>
      <c r="BH639" s="65"/>
    </row>
    <row r="640" customFormat="false" ht="15.75" hidden="false" customHeight="false" outlineLevel="0" collapsed="false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7"/>
      <c r="L640" s="65"/>
      <c r="M640" s="65"/>
      <c r="N640" s="65"/>
      <c r="O640" s="68"/>
      <c r="P640" s="68"/>
      <c r="Q640" s="65"/>
      <c r="R640" s="65"/>
      <c r="S640" s="65"/>
      <c r="T640" s="68"/>
      <c r="U640" s="68"/>
      <c r="V640" s="68"/>
      <c r="W640" s="65"/>
      <c r="X640" s="65"/>
      <c r="Y640" s="65"/>
      <c r="Z640" s="121"/>
      <c r="AA640" s="121"/>
      <c r="AB640" s="122"/>
      <c r="AC640" s="122"/>
      <c r="AD640" s="121"/>
      <c r="AE640" s="121"/>
      <c r="AF640" s="121"/>
      <c r="AG640" s="121"/>
      <c r="AH640" s="121"/>
      <c r="AI640" s="121"/>
      <c r="AJ640" s="121"/>
      <c r="AK640" s="121"/>
      <c r="AL640" s="121"/>
      <c r="AM640" s="121"/>
      <c r="AN640" s="121"/>
      <c r="AO640" s="121"/>
      <c r="AP640" s="121"/>
      <c r="AQ640" s="121"/>
      <c r="AR640" s="121"/>
      <c r="AS640" s="121"/>
      <c r="AT640" s="65"/>
      <c r="AU640" s="65"/>
      <c r="AV640" s="65"/>
      <c r="AW640" s="65"/>
      <c r="AX640" s="65"/>
      <c r="AY640" s="65"/>
      <c r="AZ640" s="65"/>
      <c r="BA640" s="65"/>
      <c r="BB640" s="65"/>
      <c r="BC640" s="65"/>
      <c r="BD640" s="65"/>
      <c r="BE640" s="65"/>
      <c r="BF640" s="65"/>
      <c r="BG640" s="65"/>
      <c r="BH640" s="65"/>
    </row>
    <row r="641" customFormat="false" ht="15.75" hidden="false" customHeight="false" outlineLevel="0" collapsed="false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7"/>
      <c r="L641" s="65"/>
      <c r="M641" s="65"/>
      <c r="N641" s="65"/>
      <c r="O641" s="68"/>
      <c r="P641" s="68"/>
      <c r="Q641" s="65"/>
      <c r="R641" s="65"/>
      <c r="S641" s="65"/>
      <c r="T641" s="68"/>
      <c r="U641" s="68"/>
      <c r="V641" s="68"/>
      <c r="W641" s="65"/>
      <c r="X641" s="65"/>
      <c r="Y641" s="65"/>
      <c r="Z641" s="121"/>
      <c r="AA641" s="121"/>
      <c r="AB641" s="122"/>
      <c r="AC641" s="122"/>
      <c r="AD641" s="121"/>
      <c r="AE641" s="121"/>
      <c r="AF641" s="121"/>
      <c r="AG641" s="121"/>
      <c r="AH641" s="121"/>
      <c r="AI641" s="121"/>
      <c r="AJ641" s="121"/>
      <c r="AK641" s="121"/>
      <c r="AL641" s="121"/>
      <c r="AM641" s="121"/>
      <c r="AN641" s="121"/>
      <c r="AO641" s="121"/>
      <c r="AP641" s="121"/>
      <c r="AQ641" s="121"/>
      <c r="AR641" s="121"/>
      <c r="AS641" s="121"/>
      <c r="AT641" s="65"/>
      <c r="AU641" s="65"/>
      <c r="AV641" s="65"/>
      <c r="AW641" s="65"/>
      <c r="AX641" s="65"/>
      <c r="AY641" s="65"/>
      <c r="AZ641" s="65"/>
      <c r="BA641" s="65"/>
      <c r="BB641" s="65"/>
      <c r="BC641" s="65"/>
      <c r="BD641" s="65"/>
      <c r="BE641" s="65"/>
      <c r="BF641" s="65"/>
      <c r="BG641" s="65"/>
      <c r="BH641" s="65"/>
    </row>
    <row r="642" customFormat="false" ht="15.75" hidden="false" customHeight="false" outlineLevel="0" collapsed="false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7"/>
      <c r="L642" s="65"/>
      <c r="M642" s="65"/>
      <c r="N642" s="65"/>
      <c r="O642" s="68"/>
      <c r="P642" s="68"/>
      <c r="Q642" s="65"/>
      <c r="R642" s="65"/>
      <c r="S642" s="65"/>
      <c r="T642" s="68"/>
      <c r="U642" s="68"/>
      <c r="V642" s="68"/>
      <c r="W642" s="65"/>
      <c r="X642" s="65"/>
      <c r="Y642" s="65"/>
      <c r="Z642" s="121"/>
      <c r="AA642" s="121"/>
      <c r="AB642" s="122"/>
      <c r="AC642" s="122"/>
      <c r="AD642" s="121"/>
      <c r="AE642" s="121"/>
      <c r="AF642" s="121"/>
      <c r="AG642" s="121"/>
      <c r="AH642" s="121"/>
      <c r="AI642" s="121"/>
      <c r="AJ642" s="121"/>
      <c r="AK642" s="121"/>
      <c r="AL642" s="121"/>
      <c r="AM642" s="121"/>
      <c r="AN642" s="121"/>
      <c r="AO642" s="121"/>
      <c r="AP642" s="121"/>
      <c r="AQ642" s="121"/>
      <c r="AR642" s="121"/>
      <c r="AS642" s="121"/>
      <c r="AT642" s="65"/>
      <c r="AU642" s="65"/>
      <c r="AV642" s="65"/>
      <c r="AW642" s="65"/>
      <c r="AX642" s="65"/>
      <c r="AY642" s="65"/>
      <c r="AZ642" s="65"/>
      <c r="BA642" s="65"/>
      <c r="BB642" s="65"/>
      <c r="BC642" s="65"/>
      <c r="BD642" s="65"/>
      <c r="BE642" s="65"/>
      <c r="BF642" s="65"/>
      <c r="BG642" s="65"/>
      <c r="BH642" s="65"/>
    </row>
    <row r="643" customFormat="false" ht="15.75" hidden="false" customHeight="false" outlineLevel="0" collapsed="false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7"/>
      <c r="L643" s="65"/>
      <c r="M643" s="65"/>
      <c r="N643" s="65"/>
      <c r="O643" s="68"/>
      <c r="P643" s="68"/>
      <c r="Q643" s="65"/>
      <c r="R643" s="65"/>
      <c r="S643" s="65"/>
      <c r="T643" s="68"/>
      <c r="U643" s="68"/>
      <c r="V643" s="68"/>
      <c r="W643" s="65"/>
      <c r="X643" s="65"/>
      <c r="Y643" s="65"/>
      <c r="Z643" s="121"/>
      <c r="AA643" s="121"/>
      <c r="AB643" s="122"/>
      <c r="AC643" s="122"/>
      <c r="AD643" s="121"/>
      <c r="AE643" s="121"/>
      <c r="AF643" s="121"/>
      <c r="AG643" s="121"/>
      <c r="AH643" s="121"/>
      <c r="AI643" s="121"/>
      <c r="AJ643" s="121"/>
      <c r="AK643" s="121"/>
      <c r="AL643" s="121"/>
      <c r="AM643" s="121"/>
      <c r="AN643" s="121"/>
      <c r="AO643" s="121"/>
      <c r="AP643" s="121"/>
      <c r="AQ643" s="121"/>
      <c r="AR643" s="121"/>
      <c r="AS643" s="121"/>
      <c r="AT643" s="65"/>
      <c r="AU643" s="65"/>
      <c r="AV643" s="65"/>
      <c r="AW643" s="65"/>
      <c r="AX643" s="65"/>
      <c r="AY643" s="65"/>
      <c r="AZ643" s="65"/>
      <c r="BA643" s="65"/>
      <c r="BB643" s="65"/>
      <c r="BC643" s="65"/>
      <c r="BD643" s="65"/>
      <c r="BE643" s="65"/>
      <c r="BF643" s="65"/>
      <c r="BG643" s="65"/>
      <c r="BH643" s="65"/>
    </row>
    <row r="644" customFormat="false" ht="15.75" hidden="false" customHeight="false" outlineLevel="0" collapsed="false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7"/>
      <c r="L644" s="65"/>
      <c r="M644" s="65"/>
      <c r="N644" s="65"/>
      <c r="O644" s="68"/>
      <c r="P644" s="68"/>
      <c r="Q644" s="65"/>
      <c r="R644" s="65"/>
      <c r="S644" s="65"/>
      <c r="T644" s="68"/>
      <c r="U644" s="68"/>
      <c r="V644" s="68"/>
      <c r="W644" s="65"/>
      <c r="X644" s="65"/>
      <c r="Y644" s="65"/>
      <c r="Z644" s="121"/>
      <c r="AA644" s="121"/>
      <c r="AB644" s="122"/>
      <c r="AC644" s="122"/>
      <c r="AD644" s="121"/>
      <c r="AE644" s="121"/>
      <c r="AF644" s="121"/>
      <c r="AG644" s="121"/>
      <c r="AH644" s="121"/>
      <c r="AI644" s="121"/>
      <c r="AJ644" s="121"/>
      <c r="AK644" s="121"/>
      <c r="AL644" s="121"/>
      <c r="AM644" s="121"/>
      <c r="AN644" s="121"/>
      <c r="AO644" s="121"/>
      <c r="AP644" s="121"/>
      <c r="AQ644" s="121"/>
      <c r="AR644" s="121"/>
      <c r="AS644" s="121"/>
      <c r="AT644" s="65"/>
      <c r="AU644" s="65"/>
      <c r="AV644" s="65"/>
      <c r="AW644" s="65"/>
      <c r="AX644" s="65"/>
      <c r="AY644" s="65"/>
      <c r="AZ644" s="65"/>
      <c r="BA644" s="65"/>
      <c r="BB644" s="65"/>
      <c r="BC644" s="65"/>
      <c r="BD644" s="65"/>
      <c r="BE644" s="65"/>
      <c r="BF644" s="65"/>
      <c r="BG644" s="65"/>
      <c r="BH644" s="65"/>
    </row>
    <row r="645" customFormat="false" ht="15.75" hidden="false" customHeight="false" outlineLevel="0" collapsed="false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7"/>
      <c r="L645" s="65"/>
      <c r="M645" s="65"/>
      <c r="N645" s="65"/>
      <c r="O645" s="68"/>
      <c r="P645" s="68"/>
      <c r="Q645" s="65"/>
      <c r="R645" s="65"/>
      <c r="S645" s="65"/>
      <c r="T645" s="68"/>
      <c r="U645" s="68"/>
      <c r="V645" s="68"/>
      <c r="W645" s="65"/>
      <c r="X645" s="65"/>
      <c r="Y645" s="65"/>
      <c r="Z645" s="121"/>
      <c r="AA645" s="121"/>
      <c r="AB645" s="122"/>
      <c r="AC645" s="122"/>
      <c r="AD645" s="121"/>
      <c r="AE645" s="121"/>
      <c r="AF645" s="121"/>
      <c r="AG645" s="121"/>
      <c r="AH645" s="121"/>
      <c r="AI645" s="121"/>
      <c r="AJ645" s="121"/>
      <c r="AK645" s="121"/>
      <c r="AL645" s="121"/>
      <c r="AM645" s="121"/>
      <c r="AN645" s="121"/>
      <c r="AO645" s="121"/>
      <c r="AP645" s="121"/>
      <c r="AQ645" s="121"/>
      <c r="AR645" s="121"/>
      <c r="AS645" s="121"/>
      <c r="AT645" s="65"/>
      <c r="AU645" s="65"/>
      <c r="AV645" s="65"/>
      <c r="AW645" s="65"/>
      <c r="AX645" s="65"/>
      <c r="AY645" s="65"/>
      <c r="AZ645" s="65"/>
      <c r="BA645" s="65"/>
      <c r="BB645" s="65"/>
      <c r="BC645" s="65"/>
      <c r="BD645" s="65"/>
      <c r="BE645" s="65"/>
      <c r="BF645" s="65"/>
      <c r="BG645" s="65"/>
      <c r="BH645" s="65"/>
    </row>
    <row r="646" customFormat="false" ht="15.75" hidden="false" customHeight="false" outlineLevel="0" collapsed="false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7"/>
      <c r="L646" s="65"/>
      <c r="M646" s="65"/>
      <c r="N646" s="65"/>
      <c r="O646" s="68"/>
      <c r="P646" s="68"/>
      <c r="Q646" s="65"/>
      <c r="R646" s="65"/>
      <c r="S646" s="65"/>
      <c r="T646" s="68"/>
      <c r="U646" s="68"/>
      <c r="V646" s="68"/>
      <c r="W646" s="65"/>
      <c r="X646" s="65"/>
      <c r="Y646" s="65"/>
      <c r="Z646" s="121"/>
      <c r="AA646" s="121"/>
      <c r="AB646" s="122"/>
      <c r="AC646" s="122"/>
      <c r="AD646" s="121"/>
      <c r="AE646" s="121"/>
      <c r="AF646" s="121"/>
      <c r="AG646" s="121"/>
      <c r="AH646" s="121"/>
      <c r="AI646" s="121"/>
      <c r="AJ646" s="121"/>
      <c r="AK646" s="121"/>
      <c r="AL646" s="121"/>
      <c r="AM646" s="121"/>
      <c r="AN646" s="121"/>
      <c r="AO646" s="121"/>
      <c r="AP646" s="121"/>
      <c r="AQ646" s="121"/>
      <c r="AR646" s="121"/>
      <c r="AS646" s="121"/>
      <c r="AT646" s="65"/>
      <c r="AU646" s="65"/>
      <c r="AV646" s="65"/>
      <c r="AW646" s="65"/>
      <c r="AX646" s="65"/>
      <c r="AY646" s="65"/>
      <c r="AZ646" s="65"/>
      <c r="BA646" s="65"/>
      <c r="BB646" s="65"/>
      <c r="BC646" s="65"/>
      <c r="BD646" s="65"/>
      <c r="BE646" s="65"/>
      <c r="BF646" s="65"/>
      <c r="BG646" s="65"/>
      <c r="BH646" s="65"/>
    </row>
    <row r="647" customFormat="false" ht="15.75" hidden="false" customHeight="false" outlineLevel="0" collapsed="false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7"/>
      <c r="L647" s="65"/>
      <c r="M647" s="65"/>
      <c r="N647" s="65"/>
      <c r="O647" s="68"/>
      <c r="P647" s="68"/>
      <c r="Q647" s="65"/>
      <c r="R647" s="65"/>
      <c r="S647" s="65"/>
      <c r="T647" s="68"/>
      <c r="U647" s="68"/>
      <c r="V647" s="68"/>
      <c r="W647" s="65"/>
      <c r="X647" s="65"/>
      <c r="Y647" s="65"/>
      <c r="Z647" s="121"/>
      <c r="AA647" s="121"/>
      <c r="AB647" s="122"/>
      <c r="AC647" s="122"/>
      <c r="AD647" s="121"/>
      <c r="AE647" s="121"/>
      <c r="AF647" s="121"/>
      <c r="AG647" s="121"/>
      <c r="AH647" s="121"/>
      <c r="AI647" s="121"/>
      <c r="AJ647" s="121"/>
      <c r="AK647" s="121"/>
      <c r="AL647" s="121"/>
      <c r="AM647" s="121"/>
      <c r="AN647" s="121"/>
      <c r="AO647" s="121"/>
      <c r="AP647" s="121"/>
      <c r="AQ647" s="121"/>
      <c r="AR647" s="121"/>
      <c r="AS647" s="121"/>
      <c r="AT647" s="65"/>
      <c r="AU647" s="65"/>
      <c r="AV647" s="65"/>
      <c r="AW647" s="65"/>
      <c r="AX647" s="65"/>
      <c r="AY647" s="65"/>
      <c r="AZ647" s="65"/>
      <c r="BA647" s="65"/>
      <c r="BB647" s="65"/>
      <c r="BC647" s="65"/>
      <c r="BD647" s="65"/>
      <c r="BE647" s="65"/>
      <c r="BF647" s="65"/>
      <c r="BG647" s="65"/>
      <c r="BH647" s="65"/>
    </row>
    <row r="648" customFormat="false" ht="15.75" hidden="false" customHeight="false" outlineLevel="0" collapsed="false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7"/>
      <c r="L648" s="65"/>
      <c r="M648" s="65"/>
      <c r="N648" s="65"/>
      <c r="O648" s="68"/>
      <c r="P648" s="68"/>
      <c r="Q648" s="65"/>
      <c r="R648" s="65"/>
      <c r="S648" s="65"/>
      <c r="T648" s="68"/>
      <c r="U648" s="68"/>
      <c r="V648" s="68"/>
      <c r="W648" s="65"/>
      <c r="X648" s="65"/>
      <c r="Y648" s="65"/>
      <c r="Z648" s="121"/>
      <c r="AA648" s="121"/>
      <c r="AB648" s="122"/>
      <c r="AC648" s="122"/>
      <c r="AD648" s="121"/>
      <c r="AE648" s="121"/>
      <c r="AF648" s="121"/>
      <c r="AG648" s="121"/>
      <c r="AH648" s="121"/>
      <c r="AI648" s="121"/>
      <c r="AJ648" s="121"/>
      <c r="AK648" s="121"/>
      <c r="AL648" s="121"/>
      <c r="AM648" s="121"/>
      <c r="AN648" s="121"/>
      <c r="AO648" s="121"/>
      <c r="AP648" s="121"/>
      <c r="AQ648" s="121"/>
      <c r="AR648" s="121"/>
      <c r="AS648" s="121"/>
      <c r="AT648" s="65"/>
      <c r="AU648" s="65"/>
      <c r="AV648" s="65"/>
      <c r="AW648" s="65"/>
      <c r="AX648" s="65"/>
      <c r="AY648" s="65"/>
      <c r="AZ648" s="65"/>
      <c r="BA648" s="65"/>
      <c r="BB648" s="65"/>
      <c r="BC648" s="65"/>
      <c r="BD648" s="65"/>
      <c r="BE648" s="65"/>
      <c r="BF648" s="65"/>
      <c r="BG648" s="65"/>
      <c r="BH648" s="65"/>
    </row>
    <row r="649" customFormat="false" ht="15.75" hidden="false" customHeight="false" outlineLevel="0" collapsed="false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7"/>
      <c r="L649" s="65"/>
      <c r="M649" s="65"/>
      <c r="N649" s="65"/>
      <c r="O649" s="68"/>
      <c r="P649" s="68"/>
      <c r="Q649" s="65"/>
      <c r="R649" s="65"/>
      <c r="S649" s="65"/>
      <c r="T649" s="68"/>
      <c r="U649" s="68"/>
      <c r="V649" s="68"/>
      <c r="W649" s="65"/>
      <c r="X649" s="65"/>
      <c r="Y649" s="65"/>
      <c r="Z649" s="121"/>
      <c r="AA649" s="121"/>
      <c r="AB649" s="122"/>
      <c r="AC649" s="122"/>
      <c r="AD649" s="121"/>
      <c r="AE649" s="121"/>
      <c r="AF649" s="121"/>
      <c r="AG649" s="121"/>
      <c r="AH649" s="121"/>
      <c r="AI649" s="121"/>
      <c r="AJ649" s="121"/>
      <c r="AK649" s="121"/>
      <c r="AL649" s="121"/>
      <c r="AM649" s="121"/>
      <c r="AN649" s="121"/>
      <c r="AO649" s="121"/>
      <c r="AP649" s="121"/>
      <c r="AQ649" s="121"/>
      <c r="AR649" s="121"/>
      <c r="AS649" s="121"/>
      <c r="AT649" s="65"/>
      <c r="AU649" s="65"/>
      <c r="AV649" s="65"/>
      <c r="AW649" s="65"/>
      <c r="AX649" s="65"/>
      <c r="AY649" s="65"/>
      <c r="AZ649" s="65"/>
      <c r="BA649" s="65"/>
      <c r="BB649" s="65"/>
      <c r="BC649" s="65"/>
      <c r="BD649" s="65"/>
      <c r="BE649" s="65"/>
      <c r="BF649" s="65"/>
      <c r="BG649" s="65"/>
      <c r="BH649" s="65"/>
    </row>
    <row r="650" customFormat="false" ht="15.75" hidden="false" customHeight="false" outlineLevel="0" collapsed="false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7"/>
      <c r="L650" s="65"/>
      <c r="M650" s="65"/>
      <c r="N650" s="65"/>
      <c r="O650" s="68"/>
      <c r="P650" s="68"/>
      <c r="Q650" s="65"/>
      <c r="R650" s="65"/>
      <c r="S650" s="65"/>
      <c r="T650" s="68"/>
      <c r="U650" s="68"/>
      <c r="V650" s="68"/>
      <c r="W650" s="65"/>
      <c r="X650" s="65"/>
      <c r="Y650" s="65"/>
      <c r="Z650" s="121"/>
      <c r="AA650" s="121"/>
      <c r="AB650" s="122"/>
      <c r="AC650" s="122"/>
      <c r="AD650" s="121"/>
      <c r="AE650" s="121"/>
      <c r="AF650" s="121"/>
      <c r="AG650" s="121"/>
      <c r="AH650" s="121"/>
      <c r="AI650" s="121"/>
      <c r="AJ650" s="121"/>
      <c r="AK650" s="121"/>
      <c r="AL650" s="121"/>
      <c r="AM650" s="121"/>
      <c r="AN650" s="121"/>
      <c r="AO650" s="121"/>
      <c r="AP650" s="121"/>
      <c r="AQ650" s="121"/>
      <c r="AR650" s="121"/>
      <c r="AS650" s="121"/>
      <c r="AT650" s="65"/>
      <c r="AU650" s="65"/>
      <c r="AV650" s="65"/>
      <c r="AW650" s="65"/>
      <c r="AX650" s="65"/>
      <c r="AY650" s="65"/>
      <c r="AZ650" s="65"/>
      <c r="BA650" s="65"/>
      <c r="BB650" s="65"/>
      <c r="BC650" s="65"/>
      <c r="BD650" s="65"/>
      <c r="BE650" s="65"/>
      <c r="BF650" s="65"/>
      <c r="BG650" s="65"/>
      <c r="BH650" s="65"/>
    </row>
    <row r="651" customFormat="false" ht="15.75" hidden="false" customHeight="false" outlineLevel="0" collapsed="false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7"/>
      <c r="L651" s="65"/>
      <c r="M651" s="65"/>
      <c r="N651" s="65"/>
      <c r="O651" s="68"/>
      <c r="P651" s="68"/>
      <c r="Q651" s="65"/>
      <c r="R651" s="65"/>
      <c r="S651" s="65"/>
      <c r="T651" s="68"/>
      <c r="U651" s="68"/>
      <c r="V651" s="68"/>
      <c r="W651" s="65"/>
      <c r="X651" s="65"/>
      <c r="Y651" s="65"/>
      <c r="Z651" s="121"/>
      <c r="AA651" s="121"/>
      <c r="AB651" s="122"/>
      <c r="AC651" s="122"/>
      <c r="AD651" s="121"/>
      <c r="AE651" s="121"/>
      <c r="AF651" s="121"/>
      <c r="AG651" s="121"/>
      <c r="AH651" s="121"/>
      <c r="AI651" s="121"/>
      <c r="AJ651" s="121"/>
      <c r="AK651" s="121"/>
      <c r="AL651" s="121"/>
      <c r="AM651" s="121"/>
      <c r="AN651" s="121"/>
      <c r="AO651" s="121"/>
      <c r="AP651" s="121"/>
      <c r="AQ651" s="121"/>
      <c r="AR651" s="121"/>
      <c r="AS651" s="121"/>
      <c r="AT651" s="65"/>
      <c r="AU651" s="65"/>
      <c r="AV651" s="65"/>
      <c r="AW651" s="65"/>
      <c r="AX651" s="65"/>
      <c r="AY651" s="65"/>
      <c r="AZ651" s="65"/>
      <c r="BA651" s="65"/>
      <c r="BB651" s="65"/>
      <c r="BC651" s="65"/>
      <c r="BD651" s="65"/>
      <c r="BE651" s="65"/>
      <c r="BF651" s="65"/>
      <c r="BG651" s="65"/>
      <c r="BH651" s="65"/>
    </row>
    <row r="652" customFormat="false" ht="15.75" hidden="false" customHeight="false" outlineLevel="0" collapsed="false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7"/>
      <c r="L652" s="65"/>
      <c r="M652" s="65"/>
      <c r="N652" s="65"/>
      <c r="O652" s="68"/>
      <c r="P652" s="68"/>
      <c r="Q652" s="65"/>
      <c r="R652" s="65"/>
      <c r="S652" s="65"/>
      <c r="T652" s="68"/>
      <c r="U652" s="68"/>
      <c r="V652" s="68"/>
      <c r="W652" s="65"/>
      <c r="X652" s="65"/>
      <c r="Y652" s="65"/>
      <c r="Z652" s="121"/>
      <c r="AA652" s="121"/>
      <c r="AB652" s="122"/>
      <c r="AC652" s="122"/>
      <c r="AD652" s="121"/>
      <c r="AE652" s="121"/>
      <c r="AF652" s="121"/>
      <c r="AG652" s="121"/>
      <c r="AH652" s="121"/>
      <c r="AI652" s="121"/>
      <c r="AJ652" s="121"/>
      <c r="AK652" s="121"/>
      <c r="AL652" s="121"/>
      <c r="AM652" s="121"/>
      <c r="AN652" s="121"/>
      <c r="AO652" s="121"/>
      <c r="AP652" s="121"/>
      <c r="AQ652" s="121"/>
      <c r="AR652" s="121"/>
      <c r="AS652" s="121"/>
      <c r="AT652" s="65"/>
      <c r="AU652" s="65"/>
      <c r="AV652" s="65"/>
      <c r="AW652" s="65"/>
      <c r="AX652" s="65"/>
      <c r="AY652" s="65"/>
      <c r="AZ652" s="65"/>
      <c r="BA652" s="65"/>
      <c r="BB652" s="65"/>
      <c r="BC652" s="65"/>
      <c r="BD652" s="65"/>
      <c r="BE652" s="65"/>
      <c r="BF652" s="65"/>
      <c r="BG652" s="65"/>
      <c r="BH652" s="65"/>
    </row>
    <row r="653" customFormat="false" ht="15.75" hidden="false" customHeight="false" outlineLevel="0" collapsed="false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7"/>
      <c r="L653" s="65"/>
      <c r="M653" s="65"/>
      <c r="N653" s="65"/>
      <c r="O653" s="68"/>
      <c r="P653" s="68"/>
      <c r="Q653" s="65"/>
      <c r="R653" s="65"/>
      <c r="S653" s="65"/>
      <c r="T653" s="68"/>
      <c r="U653" s="68"/>
      <c r="V653" s="68"/>
      <c r="W653" s="65"/>
      <c r="X653" s="65"/>
      <c r="Y653" s="65"/>
      <c r="Z653" s="121"/>
      <c r="AA653" s="121"/>
      <c r="AB653" s="122"/>
      <c r="AC653" s="122"/>
      <c r="AD653" s="121"/>
      <c r="AE653" s="121"/>
      <c r="AF653" s="121"/>
      <c r="AG653" s="121"/>
      <c r="AH653" s="121"/>
      <c r="AI653" s="121"/>
      <c r="AJ653" s="121"/>
      <c r="AK653" s="121"/>
      <c r="AL653" s="121"/>
      <c r="AM653" s="121"/>
      <c r="AN653" s="121"/>
      <c r="AO653" s="121"/>
      <c r="AP653" s="121"/>
      <c r="AQ653" s="121"/>
      <c r="AR653" s="121"/>
      <c r="AS653" s="121"/>
      <c r="AT653" s="65"/>
      <c r="AU653" s="65"/>
      <c r="AV653" s="65"/>
      <c r="AW653" s="65"/>
      <c r="AX653" s="65"/>
      <c r="AY653" s="65"/>
      <c r="AZ653" s="65"/>
      <c r="BA653" s="65"/>
      <c r="BB653" s="65"/>
      <c r="BC653" s="65"/>
      <c r="BD653" s="65"/>
      <c r="BE653" s="65"/>
      <c r="BF653" s="65"/>
      <c r="BG653" s="65"/>
      <c r="BH653" s="65"/>
    </row>
    <row r="654" customFormat="false" ht="15.75" hidden="false" customHeight="false" outlineLevel="0" collapsed="false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7"/>
      <c r="L654" s="65"/>
      <c r="M654" s="65"/>
      <c r="N654" s="65"/>
      <c r="O654" s="68"/>
      <c r="P654" s="68"/>
      <c r="Q654" s="65"/>
      <c r="R654" s="65"/>
      <c r="S654" s="65"/>
      <c r="T654" s="68"/>
      <c r="U654" s="68"/>
      <c r="V654" s="68"/>
      <c r="W654" s="65"/>
      <c r="X654" s="65"/>
      <c r="Y654" s="65"/>
      <c r="Z654" s="121"/>
      <c r="AA654" s="121"/>
      <c r="AB654" s="122"/>
      <c r="AC654" s="122"/>
      <c r="AD654" s="121"/>
      <c r="AE654" s="121"/>
      <c r="AF654" s="121"/>
      <c r="AG654" s="121"/>
      <c r="AH654" s="121"/>
      <c r="AI654" s="121"/>
      <c r="AJ654" s="121"/>
      <c r="AK654" s="121"/>
      <c r="AL654" s="121"/>
      <c r="AM654" s="121"/>
      <c r="AN654" s="121"/>
      <c r="AO654" s="121"/>
      <c r="AP654" s="121"/>
      <c r="AQ654" s="121"/>
      <c r="AR654" s="121"/>
      <c r="AS654" s="121"/>
      <c r="AT654" s="65"/>
      <c r="AU654" s="65"/>
      <c r="AV654" s="65"/>
      <c r="AW654" s="65"/>
      <c r="AX654" s="65"/>
      <c r="AY654" s="65"/>
      <c r="AZ654" s="65"/>
      <c r="BA654" s="65"/>
      <c r="BB654" s="65"/>
      <c r="BC654" s="65"/>
      <c r="BD654" s="65"/>
      <c r="BE654" s="65"/>
      <c r="BF654" s="65"/>
      <c r="BG654" s="65"/>
      <c r="BH654" s="65"/>
    </row>
    <row r="655" customFormat="false" ht="15.75" hidden="false" customHeight="false" outlineLevel="0" collapsed="false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7"/>
      <c r="L655" s="65"/>
      <c r="M655" s="65"/>
      <c r="N655" s="65"/>
      <c r="O655" s="68"/>
      <c r="P655" s="68"/>
      <c r="Q655" s="65"/>
      <c r="R655" s="65"/>
      <c r="S655" s="65"/>
      <c r="T655" s="68"/>
      <c r="U655" s="68"/>
      <c r="V655" s="68"/>
      <c r="W655" s="65"/>
      <c r="X655" s="65"/>
      <c r="Y655" s="65"/>
      <c r="Z655" s="121"/>
      <c r="AA655" s="121"/>
      <c r="AB655" s="122"/>
      <c r="AC655" s="122"/>
      <c r="AD655" s="121"/>
      <c r="AE655" s="121"/>
      <c r="AF655" s="121"/>
      <c r="AG655" s="121"/>
      <c r="AH655" s="121"/>
      <c r="AI655" s="121"/>
      <c r="AJ655" s="121"/>
      <c r="AK655" s="121"/>
      <c r="AL655" s="121"/>
      <c r="AM655" s="121"/>
      <c r="AN655" s="121"/>
      <c r="AO655" s="121"/>
      <c r="AP655" s="121"/>
      <c r="AQ655" s="121"/>
      <c r="AR655" s="121"/>
      <c r="AS655" s="121"/>
      <c r="AT655" s="65"/>
      <c r="AU655" s="65"/>
      <c r="AV655" s="65"/>
      <c r="AW655" s="65"/>
      <c r="AX655" s="65"/>
      <c r="AY655" s="65"/>
      <c r="AZ655" s="65"/>
      <c r="BA655" s="65"/>
      <c r="BB655" s="65"/>
      <c r="BC655" s="65"/>
      <c r="BD655" s="65"/>
      <c r="BE655" s="65"/>
      <c r="BF655" s="65"/>
      <c r="BG655" s="65"/>
      <c r="BH655" s="65"/>
    </row>
    <row r="656" customFormat="false" ht="15.75" hidden="false" customHeight="false" outlineLevel="0" collapsed="false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7"/>
      <c r="L656" s="65"/>
      <c r="M656" s="65"/>
      <c r="N656" s="65"/>
      <c r="O656" s="68"/>
      <c r="P656" s="68"/>
      <c r="Q656" s="65"/>
      <c r="R656" s="65"/>
      <c r="S656" s="65"/>
      <c r="T656" s="68"/>
      <c r="U656" s="68"/>
      <c r="V656" s="68"/>
      <c r="W656" s="65"/>
      <c r="X656" s="65"/>
      <c r="Y656" s="65"/>
      <c r="Z656" s="121"/>
      <c r="AA656" s="121"/>
      <c r="AB656" s="122"/>
      <c r="AC656" s="122"/>
      <c r="AD656" s="121"/>
      <c r="AE656" s="121"/>
      <c r="AF656" s="121"/>
      <c r="AG656" s="121"/>
      <c r="AH656" s="121"/>
      <c r="AI656" s="121"/>
      <c r="AJ656" s="121"/>
      <c r="AK656" s="121"/>
      <c r="AL656" s="121"/>
      <c r="AM656" s="121"/>
      <c r="AN656" s="121"/>
      <c r="AO656" s="121"/>
      <c r="AP656" s="121"/>
      <c r="AQ656" s="121"/>
      <c r="AR656" s="121"/>
      <c r="AS656" s="121"/>
      <c r="AT656" s="65"/>
      <c r="AU656" s="65"/>
      <c r="AV656" s="65"/>
      <c r="AW656" s="65"/>
      <c r="AX656" s="65"/>
      <c r="AY656" s="65"/>
      <c r="AZ656" s="65"/>
      <c r="BA656" s="65"/>
      <c r="BB656" s="65"/>
      <c r="BC656" s="65"/>
      <c r="BD656" s="65"/>
      <c r="BE656" s="65"/>
      <c r="BF656" s="65"/>
      <c r="BG656" s="65"/>
      <c r="BH656" s="65"/>
    </row>
    <row r="657" customFormat="false" ht="15.75" hidden="false" customHeight="false" outlineLevel="0" collapsed="false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7"/>
      <c r="L657" s="65"/>
      <c r="M657" s="65"/>
      <c r="N657" s="65"/>
      <c r="O657" s="68"/>
      <c r="P657" s="68"/>
      <c r="Q657" s="65"/>
      <c r="R657" s="65"/>
      <c r="S657" s="65"/>
      <c r="T657" s="68"/>
      <c r="U657" s="68"/>
      <c r="V657" s="68"/>
      <c r="W657" s="65"/>
      <c r="X657" s="65"/>
      <c r="Y657" s="65"/>
      <c r="Z657" s="121"/>
      <c r="AA657" s="121"/>
      <c r="AB657" s="122"/>
      <c r="AC657" s="122"/>
      <c r="AD657" s="121"/>
      <c r="AE657" s="121"/>
      <c r="AF657" s="121"/>
      <c r="AG657" s="121"/>
      <c r="AH657" s="121"/>
      <c r="AI657" s="121"/>
      <c r="AJ657" s="121"/>
      <c r="AK657" s="121"/>
      <c r="AL657" s="121"/>
      <c r="AM657" s="121"/>
      <c r="AN657" s="121"/>
      <c r="AO657" s="121"/>
      <c r="AP657" s="121"/>
      <c r="AQ657" s="121"/>
      <c r="AR657" s="121"/>
      <c r="AS657" s="121"/>
      <c r="AT657" s="65"/>
      <c r="AU657" s="65"/>
      <c r="AV657" s="65"/>
      <c r="AW657" s="65"/>
      <c r="AX657" s="65"/>
      <c r="AY657" s="65"/>
      <c r="AZ657" s="65"/>
      <c r="BA657" s="65"/>
      <c r="BB657" s="65"/>
      <c r="BC657" s="65"/>
      <c r="BD657" s="65"/>
      <c r="BE657" s="65"/>
      <c r="BF657" s="65"/>
      <c r="BG657" s="65"/>
      <c r="BH657" s="65"/>
    </row>
    <row r="658" customFormat="false" ht="15.75" hidden="false" customHeight="false" outlineLevel="0" collapsed="false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7"/>
      <c r="L658" s="65"/>
      <c r="M658" s="65"/>
      <c r="N658" s="65"/>
      <c r="O658" s="68"/>
      <c r="P658" s="68"/>
      <c r="Q658" s="65"/>
      <c r="R658" s="65"/>
      <c r="S658" s="65"/>
      <c r="T658" s="68"/>
      <c r="U658" s="68"/>
      <c r="V658" s="68"/>
      <c r="W658" s="65"/>
      <c r="X658" s="65"/>
      <c r="Y658" s="65"/>
      <c r="Z658" s="121"/>
      <c r="AA658" s="121"/>
      <c r="AB658" s="122"/>
      <c r="AC658" s="122"/>
      <c r="AD658" s="121"/>
      <c r="AE658" s="121"/>
      <c r="AF658" s="121"/>
      <c r="AG658" s="121"/>
      <c r="AH658" s="121"/>
      <c r="AI658" s="121"/>
      <c r="AJ658" s="121"/>
      <c r="AK658" s="121"/>
      <c r="AL658" s="121"/>
      <c r="AM658" s="121"/>
      <c r="AN658" s="121"/>
      <c r="AO658" s="121"/>
      <c r="AP658" s="121"/>
      <c r="AQ658" s="121"/>
      <c r="AR658" s="121"/>
      <c r="AS658" s="121"/>
      <c r="AT658" s="65"/>
      <c r="AU658" s="65"/>
      <c r="AV658" s="65"/>
      <c r="AW658" s="65"/>
      <c r="AX658" s="65"/>
      <c r="AY658" s="65"/>
      <c r="AZ658" s="65"/>
      <c r="BA658" s="65"/>
      <c r="BB658" s="65"/>
      <c r="BC658" s="65"/>
      <c r="BD658" s="65"/>
      <c r="BE658" s="65"/>
      <c r="BF658" s="65"/>
      <c r="BG658" s="65"/>
      <c r="BH658" s="65"/>
    </row>
    <row r="659" customFormat="false" ht="15.75" hidden="false" customHeight="false" outlineLevel="0" collapsed="false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7"/>
      <c r="L659" s="65"/>
      <c r="M659" s="65"/>
      <c r="N659" s="65"/>
      <c r="O659" s="68"/>
      <c r="P659" s="68"/>
      <c r="Q659" s="65"/>
      <c r="R659" s="65"/>
      <c r="S659" s="65"/>
      <c r="T659" s="68"/>
      <c r="U659" s="68"/>
      <c r="V659" s="68"/>
      <c r="W659" s="65"/>
      <c r="X659" s="65"/>
      <c r="Y659" s="65"/>
      <c r="Z659" s="121"/>
      <c r="AA659" s="121"/>
      <c r="AB659" s="122"/>
      <c r="AC659" s="122"/>
      <c r="AD659" s="121"/>
      <c r="AE659" s="121"/>
      <c r="AF659" s="121"/>
      <c r="AG659" s="121"/>
      <c r="AH659" s="121"/>
      <c r="AI659" s="121"/>
      <c r="AJ659" s="121"/>
      <c r="AK659" s="121"/>
      <c r="AL659" s="121"/>
      <c r="AM659" s="121"/>
      <c r="AN659" s="121"/>
      <c r="AO659" s="121"/>
      <c r="AP659" s="121"/>
      <c r="AQ659" s="121"/>
      <c r="AR659" s="121"/>
      <c r="AS659" s="121"/>
      <c r="AT659" s="65"/>
      <c r="AU659" s="65"/>
      <c r="AV659" s="65"/>
      <c r="AW659" s="65"/>
      <c r="AX659" s="65"/>
      <c r="AY659" s="65"/>
      <c r="AZ659" s="65"/>
      <c r="BA659" s="65"/>
      <c r="BB659" s="65"/>
      <c r="BC659" s="65"/>
      <c r="BD659" s="65"/>
      <c r="BE659" s="65"/>
      <c r="BF659" s="65"/>
      <c r="BG659" s="65"/>
      <c r="BH659" s="65"/>
    </row>
    <row r="660" customFormat="false" ht="15.75" hidden="false" customHeight="false" outlineLevel="0" collapsed="false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7"/>
      <c r="L660" s="65"/>
      <c r="M660" s="65"/>
      <c r="N660" s="65"/>
      <c r="O660" s="68"/>
      <c r="P660" s="68"/>
      <c r="Q660" s="65"/>
      <c r="R660" s="65"/>
      <c r="S660" s="65"/>
      <c r="T660" s="68"/>
      <c r="U660" s="68"/>
      <c r="V660" s="68"/>
      <c r="W660" s="65"/>
      <c r="X660" s="65"/>
      <c r="Y660" s="65"/>
      <c r="Z660" s="121"/>
      <c r="AA660" s="121"/>
      <c r="AB660" s="122"/>
      <c r="AC660" s="122"/>
      <c r="AD660" s="121"/>
      <c r="AE660" s="121"/>
      <c r="AF660" s="121"/>
      <c r="AG660" s="121"/>
      <c r="AH660" s="121"/>
      <c r="AI660" s="121"/>
      <c r="AJ660" s="121"/>
      <c r="AK660" s="121"/>
      <c r="AL660" s="121"/>
      <c r="AM660" s="121"/>
      <c r="AN660" s="121"/>
      <c r="AO660" s="121"/>
      <c r="AP660" s="121"/>
      <c r="AQ660" s="121"/>
      <c r="AR660" s="121"/>
      <c r="AS660" s="121"/>
      <c r="AT660" s="65"/>
      <c r="AU660" s="65"/>
      <c r="AV660" s="65"/>
      <c r="AW660" s="65"/>
      <c r="AX660" s="65"/>
      <c r="AY660" s="65"/>
      <c r="AZ660" s="65"/>
      <c r="BA660" s="65"/>
      <c r="BB660" s="65"/>
      <c r="BC660" s="65"/>
      <c r="BD660" s="65"/>
      <c r="BE660" s="65"/>
      <c r="BF660" s="65"/>
      <c r="BG660" s="65"/>
      <c r="BH660" s="65"/>
    </row>
    <row r="661" customFormat="false" ht="15.75" hidden="false" customHeight="false" outlineLevel="0" collapsed="false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7"/>
      <c r="L661" s="65"/>
      <c r="M661" s="65"/>
      <c r="N661" s="65"/>
      <c r="O661" s="68"/>
      <c r="P661" s="68"/>
      <c r="Q661" s="65"/>
      <c r="R661" s="65"/>
      <c r="S661" s="65"/>
      <c r="T661" s="68"/>
      <c r="U661" s="68"/>
      <c r="V661" s="68"/>
      <c r="W661" s="65"/>
      <c r="X661" s="65"/>
      <c r="Y661" s="65"/>
      <c r="Z661" s="121"/>
      <c r="AA661" s="121"/>
      <c r="AB661" s="122"/>
      <c r="AC661" s="122"/>
      <c r="AD661" s="121"/>
      <c r="AE661" s="121"/>
      <c r="AF661" s="121"/>
      <c r="AG661" s="121"/>
      <c r="AH661" s="121"/>
      <c r="AI661" s="121"/>
      <c r="AJ661" s="121"/>
      <c r="AK661" s="121"/>
      <c r="AL661" s="121"/>
      <c r="AM661" s="121"/>
      <c r="AN661" s="121"/>
      <c r="AO661" s="121"/>
      <c r="AP661" s="121"/>
      <c r="AQ661" s="121"/>
      <c r="AR661" s="121"/>
      <c r="AS661" s="121"/>
      <c r="AT661" s="65"/>
      <c r="AU661" s="65"/>
      <c r="AV661" s="65"/>
      <c r="AW661" s="65"/>
      <c r="AX661" s="65"/>
      <c r="AY661" s="65"/>
      <c r="AZ661" s="65"/>
      <c r="BA661" s="65"/>
      <c r="BB661" s="65"/>
      <c r="BC661" s="65"/>
      <c r="BD661" s="65"/>
      <c r="BE661" s="65"/>
      <c r="BF661" s="65"/>
      <c r="BG661" s="65"/>
      <c r="BH661" s="65"/>
    </row>
    <row r="662" customFormat="false" ht="15.75" hidden="false" customHeight="false" outlineLevel="0" collapsed="false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7"/>
      <c r="L662" s="65"/>
      <c r="M662" s="65"/>
      <c r="N662" s="65"/>
      <c r="O662" s="68"/>
      <c r="P662" s="68"/>
      <c r="Q662" s="65"/>
      <c r="R662" s="65"/>
      <c r="S662" s="65"/>
      <c r="T662" s="68"/>
      <c r="U662" s="68"/>
      <c r="V662" s="68"/>
      <c r="W662" s="65"/>
      <c r="X662" s="65"/>
      <c r="Y662" s="65"/>
      <c r="Z662" s="121"/>
      <c r="AA662" s="121"/>
      <c r="AB662" s="122"/>
      <c r="AC662" s="122"/>
      <c r="AD662" s="121"/>
      <c r="AE662" s="121"/>
      <c r="AF662" s="121"/>
      <c r="AG662" s="121"/>
      <c r="AH662" s="121"/>
      <c r="AI662" s="121"/>
      <c r="AJ662" s="121"/>
      <c r="AK662" s="121"/>
      <c r="AL662" s="121"/>
      <c r="AM662" s="121"/>
      <c r="AN662" s="121"/>
      <c r="AO662" s="121"/>
      <c r="AP662" s="121"/>
      <c r="AQ662" s="121"/>
      <c r="AR662" s="121"/>
      <c r="AS662" s="121"/>
      <c r="AT662" s="65"/>
      <c r="AU662" s="65"/>
      <c r="AV662" s="65"/>
      <c r="AW662" s="65"/>
      <c r="AX662" s="65"/>
      <c r="AY662" s="65"/>
      <c r="AZ662" s="65"/>
      <c r="BA662" s="65"/>
      <c r="BB662" s="65"/>
      <c r="BC662" s="65"/>
      <c r="BD662" s="65"/>
      <c r="BE662" s="65"/>
      <c r="BF662" s="65"/>
      <c r="BG662" s="65"/>
      <c r="BH662" s="65"/>
    </row>
    <row r="663" customFormat="false" ht="15.75" hidden="false" customHeight="false" outlineLevel="0" collapsed="false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7"/>
      <c r="L663" s="65"/>
      <c r="M663" s="65"/>
      <c r="N663" s="65"/>
      <c r="O663" s="68"/>
      <c r="P663" s="68"/>
      <c r="Q663" s="65"/>
      <c r="R663" s="65"/>
      <c r="S663" s="65"/>
      <c r="T663" s="68"/>
      <c r="U663" s="68"/>
      <c r="V663" s="68"/>
      <c r="W663" s="65"/>
      <c r="X663" s="65"/>
      <c r="Y663" s="65"/>
      <c r="Z663" s="121"/>
      <c r="AA663" s="121"/>
      <c r="AB663" s="122"/>
      <c r="AC663" s="122"/>
      <c r="AD663" s="121"/>
      <c r="AE663" s="121"/>
      <c r="AF663" s="121"/>
      <c r="AG663" s="121"/>
      <c r="AH663" s="121"/>
      <c r="AI663" s="121"/>
      <c r="AJ663" s="121"/>
      <c r="AK663" s="121"/>
      <c r="AL663" s="121"/>
      <c r="AM663" s="121"/>
      <c r="AN663" s="121"/>
      <c r="AO663" s="121"/>
      <c r="AP663" s="121"/>
      <c r="AQ663" s="121"/>
      <c r="AR663" s="121"/>
      <c r="AS663" s="121"/>
      <c r="AT663" s="65"/>
      <c r="AU663" s="65"/>
      <c r="AV663" s="65"/>
      <c r="AW663" s="65"/>
      <c r="AX663" s="65"/>
      <c r="AY663" s="65"/>
      <c r="AZ663" s="65"/>
      <c r="BA663" s="65"/>
      <c r="BB663" s="65"/>
      <c r="BC663" s="65"/>
      <c r="BD663" s="65"/>
      <c r="BE663" s="65"/>
      <c r="BF663" s="65"/>
      <c r="BG663" s="65"/>
      <c r="BH663" s="65"/>
    </row>
    <row r="664" customFormat="false" ht="15.75" hidden="false" customHeight="false" outlineLevel="0" collapsed="false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7"/>
      <c r="L664" s="65"/>
      <c r="M664" s="65"/>
      <c r="N664" s="65"/>
      <c r="O664" s="68"/>
      <c r="P664" s="68"/>
      <c r="Q664" s="65"/>
      <c r="R664" s="65"/>
      <c r="S664" s="65"/>
      <c r="T664" s="68"/>
      <c r="U664" s="68"/>
      <c r="V664" s="68"/>
      <c r="W664" s="65"/>
      <c r="X664" s="65"/>
      <c r="Y664" s="65"/>
      <c r="Z664" s="121"/>
      <c r="AA664" s="121"/>
      <c r="AB664" s="122"/>
      <c r="AC664" s="122"/>
      <c r="AD664" s="121"/>
      <c r="AE664" s="121"/>
      <c r="AF664" s="121"/>
      <c r="AG664" s="121"/>
      <c r="AH664" s="121"/>
      <c r="AI664" s="121"/>
      <c r="AJ664" s="121"/>
      <c r="AK664" s="121"/>
      <c r="AL664" s="121"/>
      <c r="AM664" s="121"/>
      <c r="AN664" s="121"/>
      <c r="AO664" s="121"/>
      <c r="AP664" s="121"/>
      <c r="AQ664" s="121"/>
      <c r="AR664" s="121"/>
      <c r="AS664" s="121"/>
      <c r="AT664" s="65"/>
      <c r="AU664" s="65"/>
      <c r="AV664" s="65"/>
      <c r="AW664" s="65"/>
      <c r="AX664" s="65"/>
      <c r="AY664" s="65"/>
      <c r="AZ664" s="65"/>
      <c r="BA664" s="65"/>
      <c r="BB664" s="65"/>
      <c r="BC664" s="65"/>
      <c r="BD664" s="65"/>
      <c r="BE664" s="65"/>
      <c r="BF664" s="65"/>
      <c r="BG664" s="65"/>
      <c r="BH664" s="65"/>
    </row>
    <row r="665" customFormat="false" ht="15.75" hidden="false" customHeight="false" outlineLevel="0" collapsed="false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7"/>
      <c r="L665" s="65"/>
      <c r="M665" s="65"/>
      <c r="N665" s="65"/>
      <c r="O665" s="68"/>
      <c r="P665" s="68"/>
      <c r="Q665" s="65"/>
      <c r="R665" s="65"/>
      <c r="S665" s="65"/>
      <c r="T665" s="68"/>
      <c r="U665" s="68"/>
      <c r="V665" s="68"/>
      <c r="W665" s="65"/>
      <c r="X665" s="65"/>
      <c r="Y665" s="65"/>
      <c r="Z665" s="121"/>
      <c r="AA665" s="121"/>
      <c r="AB665" s="122"/>
      <c r="AC665" s="122"/>
      <c r="AD665" s="121"/>
      <c r="AE665" s="121"/>
      <c r="AF665" s="121"/>
      <c r="AG665" s="121"/>
      <c r="AH665" s="121"/>
      <c r="AI665" s="121"/>
      <c r="AJ665" s="121"/>
      <c r="AK665" s="121"/>
      <c r="AL665" s="121"/>
      <c r="AM665" s="121"/>
      <c r="AN665" s="121"/>
      <c r="AO665" s="121"/>
      <c r="AP665" s="121"/>
      <c r="AQ665" s="121"/>
      <c r="AR665" s="121"/>
      <c r="AS665" s="121"/>
      <c r="AT665" s="65"/>
      <c r="AU665" s="65"/>
      <c r="AV665" s="65"/>
      <c r="AW665" s="65"/>
      <c r="AX665" s="65"/>
      <c r="AY665" s="65"/>
      <c r="AZ665" s="65"/>
      <c r="BA665" s="65"/>
      <c r="BB665" s="65"/>
      <c r="BC665" s="65"/>
      <c r="BD665" s="65"/>
      <c r="BE665" s="65"/>
      <c r="BF665" s="65"/>
      <c r="BG665" s="65"/>
      <c r="BH665" s="65"/>
    </row>
    <row r="666" customFormat="false" ht="15.75" hidden="false" customHeight="false" outlineLevel="0" collapsed="false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7"/>
      <c r="L666" s="65"/>
      <c r="M666" s="65"/>
      <c r="N666" s="65"/>
      <c r="O666" s="68"/>
      <c r="P666" s="68"/>
      <c r="Q666" s="65"/>
      <c r="R666" s="65"/>
      <c r="S666" s="65"/>
      <c r="T666" s="68"/>
      <c r="U666" s="68"/>
      <c r="V666" s="68"/>
      <c r="W666" s="65"/>
      <c r="X666" s="65"/>
      <c r="Y666" s="65"/>
      <c r="Z666" s="121"/>
      <c r="AA666" s="121"/>
      <c r="AB666" s="122"/>
      <c r="AC666" s="122"/>
      <c r="AD666" s="121"/>
      <c r="AE666" s="121"/>
      <c r="AF666" s="121"/>
      <c r="AG666" s="121"/>
      <c r="AH666" s="121"/>
      <c r="AI666" s="121"/>
      <c r="AJ666" s="121"/>
      <c r="AK666" s="121"/>
      <c r="AL666" s="121"/>
      <c r="AM666" s="121"/>
      <c r="AN666" s="121"/>
      <c r="AO666" s="121"/>
      <c r="AP666" s="121"/>
      <c r="AQ666" s="121"/>
      <c r="AR666" s="121"/>
      <c r="AS666" s="121"/>
      <c r="AT666" s="65"/>
      <c r="AU666" s="65"/>
      <c r="AV666" s="65"/>
      <c r="AW666" s="65"/>
      <c r="AX666" s="65"/>
      <c r="AY666" s="65"/>
      <c r="AZ666" s="65"/>
      <c r="BA666" s="65"/>
      <c r="BB666" s="65"/>
      <c r="BC666" s="65"/>
      <c r="BD666" s="65"/>
      <c r="BE666" s="65"/>
      <c r="BF666" s="65"/>
      <c r="BG666" s="65"/>
      <c r="BH666" s="65"/>
    </row>
    <row r="667" customFormat="false" ht="15.75" hidden="false" customHeight="false" outlineLevel="0" collapsed="false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7"/>
      <c r="L667" s="65"/>
      <c r="M667" s="65"/>
      <c r="N667" s="65"/>
      <c r="O667" s="68"/>
      <c r="P667" s="68"/>
      <c r="Q667" s="65"/>
      <c r="R667" s="65"/>
      <c r="S667" s="65"/>
      <c r="T667" s="68"/>
      <c r="U667" s="68"/>
      <c r="V667" s="68"/>
      <c r="W667" s="65"/>
      <c r="X667" s="65"/>
      <c r="Y667" s="65"/>
      <c r="Z667" s="121"/>
      <c r="AA667" s="121"/>
      <c r="AB667" s="122"/>
      <c r="AC667" s="122"/>
      <c r="AD667" s="121"/>
      <c r="AE667" s="121"/>
      <c r="AF667" s="121"/>
      <c r="AG667" s="121"/>
      <c r="AH667" s="121"/>
      <c r="AI667" s="121"/>
      <c r="AJ667" s="121"/>
      <c r="AK667" s="121"/>
      <c r="AL667" s="121"/>
      <c r="AM667" s="121"/>
      <c r="AN667" s="121"/>
      <c r="AO667" s="121"/>
      <c r="AP667" s="121"/>
      <c r="AQ667" s="121"/>
      <c r="AR667" s="121"/>
      <c r="AS667" s="121"/>
      <c r="AT667" s="65"/>
      <c r="AU667" s="65"/>
      <c r="AV667" s="65"/>
      <c r="AW667" s="65"/>
      <c r="AX667" s="65"/>
      <c r="AY667" s="65"/>
      <c r="AZ667" s="65"/>
      <c r="BA667" s="65"/>
      <c r="BB667" s="65"/>
      <c r="BC667" s="65"/>
      <c r="BD667" s="65"/>
      <c r="BE667" s="65"/>
      <c r="BF667" s="65"/>
      <c r="BG667" s="65"/>
      <c r="BH667" s="65"/>
    </row>
    <row r="668" customFormat="false" ht="15.75" hidden="false" customHeight="false" outlineLevel="0" collapsed="false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7"/>
      <c r="L668" s="65"/>
      <c r="M668" s="65"/>
      <c r="N668" s="65"/>
      <c r="O668" s="68"/>
      <c r="P668" s="68"/>
      <c r="Q668" s="65"/>
      <c r="R668" s="65"/>
      <c r="S668" s="65"/>
      <c r="T668" s="68"/>
      <c r="U668" s="68"/>
      <c r="V668" s="68"/>
      <c r="W668" s="65"/>
      <c r="X668" s="65"/>
      <c r="Y668" s="65"/>
      <c r="Z668" s="121"/>
      <c r="AA668" s="121"/>
      <c r="AB668" s="122"/>
      <c r="AC668" s="122"/>
      <c r="AD668" s="121"/>
      <c r="AE668" s="121"/>
      <c r="AF668" s="121"/>
      <c r="AG668" s="121"/>
      <c r="AH668" s="121"/>
      <c r="AI668" s="121"/>
      <c r="AJ668" s="121"/>
      <c r="AK668" s="121"/>
      <c r="AL668" s="121"/>
      <c r="AM668" s="121"/>
      <c r="AN668" s="121"/>
      <c r="AO668" s="121"/>
      <c r="AP668" s="121"/>
      <c r="AQ668" s="121"/>
      <c r="AR668" s="121"/>
      <c r="AS668" s="121"/>
      <c r="AT668" s="65"/>
      <c r="AU668" s="65"/>
      <c r="AV668" s="65"/>
      <c r="AW668" s="65"/>
      <c r="AX668" s="65"/>
      <c r="AY668" s="65"/>
      <c r="AZ668" s="65"/>
      <c r="BA668" s="65"/>
      <c r="BB668" s="65"/>
      <c r="BC668" s="65"/>
      <c r="BD668" s="65"/>
      <c r="BE668" s="65"/>
      <c r="BF668" s="65"/>
      <c r="BG668" s="65"/>
      <c r="BH668" s="65"/>
    </row>
    <row r="669" customFormat="false" ht="15.75" hidden="false" customHeight="false" outlineLevel="0" collapsed="false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7"/>
      <c r="L669" s="65"/>
      <c r="M669" s="65"/>
      <c r="N669" s="65"/>
      <c r="O669" s="68"/>
      <c r="P669" s="68"/>
      <c r="Q669" s="65"/>
      <c r="R669" s="65"/>
      <c r="S669" s="65"/>
      <c r="T669" s="68"/>
      <c r="U669" s="68"/>
      <c r="V669" s="68"/>
      <c r="W669" s="65"/>
      <c r="X669" s="65"/>
      <c r="Y669" s="65"/>
      <c r="Z669" s="121"/>
      <c r="AA669" s="121"/>
      <c r="AB669" s="122"/>
      <c r="AC669" s="122"/>
      <c r="AD669" s="121"/>
      <c r="AE669" s="121"/>
      <c r="AF669" s="121"/>
      <c r="AG669" s="121"/>
      <c r="AH669" s="121"/>
      <c r="AI669" s="121"/>
      <c r="AJ669" s="121"/>
      <c r="AK669" s="121"/>
      <c r="AL669" s="121"/>
      <c r="AM669" s="121"/>
      <c r="AN669" s="121"/>
      <c r="AO669" s="121"/>
      <c r="AP669" s="121"/>
      <c r="AQ669" s="121"/>
      <c r="AR669" s="121"/>
      <c r="AS669" s="121"/>
      <c r="AT669" s="65"/>
      <c r="AU669" s="65"/>
      <c r="AV669" s="65"/>
      <c r="AW669" s="65"/>
      <c r="AX669" s="65"/>
      <c r="AY669" s="65"/>
      <c r="AZ669" s="65"/>
      <c r="BA669" s="65"/>
      <c r="BB669" s="65"/>
      <c r="BC669" s="65"/>
      <c r="BD669" s="65"/>
      <c r="BE669" s="65"/>
      <c r="BF669" s="65"/>
      <c r="BG669" s="65"/>
      <c r="BH669" s="65"/>
    </row>
    <row r="670" customFormat="false" ht="15.75" hidden="false" customHeight="false" outlineLevel="0" collapsed="false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7"/>
      <c r="L670" s="65"/>
      <c r="M670" s="65"/>
      <c r="N670" s="65"/>
      <c r="O670" s="68"/>
      <c r="P670" s="68"/>
      <c r="Q670" s="65"/>
      <c r="R670" s="65"/>
      <c r="S670" s="65"/>
      <c r="T670" s="68"/>
      <c r="U670" s="68"/>
      <c r="V670" s="68"/>
      <c r="W670" s="65"/>
      <c r="X670" s="65"/>
      <c r="Y670" s="65"/>
      <c r="Z670" s="121"/>
      <c r="AA670" s="121"/>
      <c r="AB670" s="122"/>
      <c r="AC670" s="122"/>
      <c r="AD670" s="121"/>
      <c r="AE670" s="121"/>
      <c r="AF670" s="121"/>
      <c r="AG670" s="121"/>
      <c r="AH670" s="121"/>
      <c r="AI670" s="121"/>
      <c r="AJ670" s="121"/>
      <c r="AK670" s="121"/>
      <c r="AL670" s="121"/>
      <c r="AM670" s="121"/>
      <c r="AN670" s="121"/>
      <c r="AO670" s="121"/>
      <c r="AP670" s="121"/>
      <c r="AQ670" s="121"/>
      <c r="AR670" s="121"/>
      <c r="AS670" s="121"/>
      <c r="AT670" s="65"/>
      <c r="AU670" s="65"/>
      <c r="AV670" s="65"/>
      <c r="AW670" s="65"/>
      <c r="AX670" s="65"/>
      <c r="AY670" s="65"/>
      <c r="AZ670" s="65"/>
      <c r="BA670" s="65"/>
      <c r="BB670" s="65"/>
      <c r="BC670" s="65"/>
      <c r="BD670" s="65"/>
      <c r="BE670" s="65"/>
      <c r="BF670" s="65"/>
      <c r="BG670" s="65"/>
      <c r="BH670" s="65"/>
    </row>
    <row r="671" customFormat="false" ht="15.75" hidden="false" customHeight="false" outlineLevel="0" collapsed="false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7"/>
      <c r="L671" s="65"/>
      <c r="M671" s="65"/>
      <c r="N671" s="65"/>
      <c r="O671" s="68"/>
      <c r="P671" s="68"/>
      <c r="Q671" s="65"/>
      <c r="R671" s="65"/>
      <c r="S671" s="65"/>
      <c r="T671" s="68"/>
      <c r="U671" s="68"/>
      <c r="V671" s="68"/>
      <c r="W671" s="65"/>
      <c r="X671" s="65"/>
      <c r="Y671" s="65"/>
      <c r="Z671" s="121"/>
      <c r="AA671" s="121"/>
      <c r="AB671" s="122"/>
      <c r="AC671" s="122"/>
      <c r="AD671" s="121"/>
      <c r="AE671" s="121"/>
      <c r="AF671" s="121"/>
      <c r="AG671" s="121"/>
      <c r="AH671" s="121"/>
      <c r="AI671" s="121"/>
      <c r="AJ671" s="121"/>
      <c r="AK671" s="121"/>
      <c r="AL671" s="121"/>
      <c r="AM671" s="121"/>
      <c r="AN671" s="121"/>
      <c r="AO671" s="121"/>
      <c r="AP671" s="121"/>
      <c r="AQ671" s="121"/>
      <c r="AR671" s="121"/>
      <c r="AS671" s="121"/>
      <c r="AT671" s="65"/>
      <c r="AU671" s="65"/>
      <c r="AV671" s="65"/>
      <c r="AW671" s="65"/>
      <c r="AX671" s="65"/>
      <c r="AY671" s="65"/>
      <c r="AZ671" s="65"/>
      <c r="BA671" s="65"/>
      <c r="BB671" s="65"/>
      <c r="BC671" s="65"/>
      <c r="BD671" s="65"/>
      <c r="BE671" s="65"/>
      <c r="BF671" s="65"/>
      <c r="BG671" s="65"/>
      <c r="BH671" s="65"/>
    </row>
    <row r="672" customFormat="false" ht="15.75" hidden="false" customHeight="false" outlineLevel="0" collapsed="false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7"/>
      <c r="L672" s="65"/>
      <c r="M672" s="65"/>
      <c r="N672" s="65"/>
      <c r="O672" s="68"/>
      <c r="P672" s="68"/>
      <c r="Q672" s="65"/>
      <c r="R672" s="65"/>
      <c r="S672" s="65"/>
      <c r="T672" s="68"/>
      <c r="U672" s="68"/>
      <c r="V672" s="68"/>
      <c r="W672" s="65"/>
      <c r="X672" s="65"/>
      <c r="Y672" s="65"/>
      <c r="Z672" s="121"/>
      <c r="AA672" s="121"/>
      <c r="AB672" s="122"/>
      <c r="AC672" s="122"/>
      <c r="AD672" s="121"/>
      <c r="AE672" s="121"/>
      <c r="AF672" s="121"/>
      <c r="AG672" s="121"/>
      <c r="AH672" s="121"/>
      <c r="AI672" s="121"/>
      <c r="AJ672" s="121"/>
      <c r="AK672" s="121"/>
      <c r="AL672" s="121"/>
      <c r="AM672" s="121"/>
      <c r="AN672" s="121"/>
      <c r="AO672" s="121"/>
      <c r="AP672" s="121"/>
      <c r="AQ672" s="121"/>
      <c r="AR672" s="121"/>
      <c r="AS672" s="121"/>
      <c r="AT672" s="65"/>
      <c r="AU672" s="65"/>
      <c r="AV672" s="65"/>
      <c r="AW672" s="65"/>
      <c r="AX672" s="65"/>
      <c r="AY672" s="65"/>
      <c r="AZ672" s="65"/>
      <c r="BA672" s="65"/>
      <c r="BB672" s="65"/>
      <c r="BC672" s="65"/>
      <c r="BD672" s="65"/>
      <c r="BE672" s="65"/>
      <c r="BF672" s="65"/>
      <c r="BG672" s="65"/>
      <c r="BH672" s="65"/>
    </row>
    <row r="673" customFormat="false" ht="15.75" hidden="false" customHeight="false" outlineLevel="0" collapsed="false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7"/>
      <c r="L673" s="65"/>
      <c r="M673" s="65"/>
      <c r="N673" s="65"/>
      <c r="O673" s="68"/>
      <c r="P673" s="68"/>
      <c r="Q673" s="65"/>
      <c r="R673" s="65"/>
      <c r="S673" s="65"/>
      <c r="T673" s="68"/>
      <c r="U673" s="68"/>
      <c r="V673" s="68"/>
      <c r="W673" s="65"/>
      <c r="X673" s="65"/>
      <c r="Y673" s="65"/>
      <c r="Z673" s="121"/>
      <c r="AA673" s="121"/>
      <c r="AB673" s="122"/>
      <c r="AC673" s="122"/>
      <c r="AD673" s="121"/>
      <c r="AE673" s="121"/>
      <c r="AF673" s="121"/>
      <c r="AG673" s="121"/>
      <c r="AH673" s="121"/>
      <c r="AI673" s="121"/>
      <c r="AJ673" s="121"/>
      <c r="AK673" s="121"/>
      <c r="AL673" s="121"/>
      <c r="AM673" s="121"/>
      <c r="AN673" s="121"/>
      <c r="AO673" s="121"/>
      <c r="AP673" s="121"/>
      <c r="AQ673" s="121"/>
      <c r="AR673" s="121"/>
      <c r="AS673" s="121"/>
      <c r="AT673" s="65"/>
      <c r="AU673" s="65"/>
      <c r="AV673" s="65"/>
      <c r="AW673" s="65"/>
      <c r="AX673" s="65"/>
      <c r="AY673" s="65"/>
      <c r="AZ673" s="65"/>
      <c r="BA673" s="65"/>
      <c r="BB673" s="65"/>
      <c r="BC673" s="65"/>
      <c r="BD673" s="65"/>
      <c r="BE673" s="65"/>
      <c r="BF673" s="65"/>
      <c r="BG673" s="65"/>
      <c r="BH673" s="65"/>
    </row>
    <row r="674" customFormat="false" ht="15.75" hidden="false" customHeight="false" outlineLevel="0" collapsed="false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7"/>
      <c r="L674" s="65"/>
      <c r="M674" s="65"/>
      <c r="N674" s="65"/>
      <c r="O674" s="68"/>
      <c r="P674" s="68"/>
      <c r="Q674" s="65"/>
      <c r="R674" s="65"/>
      <c r="S674" s="65"/>
      <c r="T674" s="68"/>
      <c r="U674" s="68"/>
      <c r="V674" s="68"/>
      <c r="W674" s="65"/>
      <c r="X674" s="65"/>
      <c r="Y674" s="65"/>
      <c r="Z674" s="121"/>
      <c r="AA674" s="121"/>
      <c r="AB674" s="122"/>
      <c r="AC674" s="122"/>
      <c r="AD674" s="121"/>
      <c r="AE674" s="121"/>
      <c r="AF674" s="121"/>
      <c r="AG674" s="121"/>
      <c r="AH674" s="121"/>
      <c r="AI674" s="121"/>
      <c r="AJ674" s="121"/>
      <c r="AK674" s="121"/>
      <c r="AL674" s="121"/>
      <c r="AM674" s="121"/>
      <c r="AN674" s="121"/>
      <c r="AO674" s="121"/>
      <c r="AP674" s="121"/>
      <c r="AQ674" s="121"/>
      <c r="AR674" s="121"/>
      <c r="AS674" s="121"/>
      <c r="AT674" s="65"/>
      <c r="AU674" s="65"/>
      <c r="AV674" s="65"/>
      <c r="AW674" s="65"/>
      <c r="AX674" s="65"/>
      <c r="AY674" s="65"/>
      <c r="AZ674" s="65"/>
      <c r="BA674" s="65"/>
      <c r="BB674" s="65"/>
      <c r="BC674" s="65"/>
      <c r="BD674" s="65"/>
      <c r="BE674" s="65"/>
      <c r="BF674" s="65"/>
      <c r="BG674" s="65"/>
      <c r="BH674" s="65"/>
    </row>
    <row r="675" customFormat="false" ht="15.75" hidden="false" customHeight="false" outlineLevel="0" collapsed="false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7"/>
      <c r="L675" s="65"/>
      <c r="M675" s="65"/>
      <c r="N675" s="65"/>
      <c r="O675" s="68"/>
      <c r="P675" s="68"/>
      <c r="Q675" s="65"/>
      <c r="R675" s="65"/>
      <c r="S675" s="65"/>
      <c r="T675" s="68"/>
      <c r="U675" s="68"/>
      <c r="V675" s="68"/>
      <c r="W675" s="65"/>
      <c r="X675" s="65"/>
      <c r="Y675" s="65"/>
      <c r="Z675" s="121"/>
      <c r="AA675" s="121"/>
      <c r="AB675" s="122"/>
      <c r="AC675" s="122"/>
      <c r="AD675" s="121"/>
      <c r="AE675" s="121"/>
      <c r="AF675" s="121"/>
      <c r="AG675" s="121"/>
      <c r="AH675" s="121"/>
      <c r="AI675" s="121"/>
      <c r="AJ675" s="121"/>
      <c r="AK675" s="121"/>
      <c r="AL675" s="121"/>
      <c r="AM675" s="121"/>
      <c r="AN675" s="121"/>
      <c r="AO675" s="121"/>
      <c r="AP675" s="121"/>
      <c r="AQ675" s="121"/>
      <c r="AR675" s="121"/>
      <c r="AS675" s="121"/>
      <c r="AT675" s="65"/>
      <c r="AU675" s="65"/>
      <c r="AV675" s="65"/>
      <c r="AW675" s="65"/>
      <c r="AX675" s="65"/>
      <c r="AY675" s="65"/>
      <c r="AZ675" s="65"/>
      <c r="BA675" s="65"/>
      <c r="BB675" s="65"/>
      <c r="BC675" s="65"/>
      <c r="BD675" s="65"/>
      <c r="BE675" s="65"/>
      <c r="BF675" s="65"/>
      <c r="BG675" s="65"/>
      <c r="BH675" s="65"/>
    </row>
    <row r="676" customFormat="false" ht="15.75" hidden="false" customHeight="false" outlineLevel="0" collapsed="false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7"/>
      <c r="L676" s="65"/>
      <c r="M676" s="65"/>
      <c r="N676" s="65"/>
      <c r="O676" s="68"/>
      <c r="P676" s="68"/>
      <c r="Q676" s="65"/>
      <c r="R676" s="65"/>
      <c r="S676" s="65"/>
      <c r="T676" s="68"/>
      <c r="U676" s="68"/>
      <c r="V676" s="68"/>
      <c r="W676" s="65"/>
      <c r="X676" s="65"/>
      <c r="Y676" s="65"/>
      <c r="Z676" s="121"/>
      <c r="AA676" s="121"/>
      <c r="AB676" s="122"/>
      <c r="AC676" s="122"/>
      <c r="AD676" s="121"/>
      <c r="AE676" s="121"/>
      <c r="AF676" s="121"/>
      <c r="AG676" s="121"/>
      <c r="AH676" s="121"/>
      <c r="AI676" s="121"/>
      <c r="AJ676" s="121"/>
      <c r="AK676" s="121"/>
      <c r="AL676" s="121"/>
      <c r="AM676" s="121"/>
      <c r="AN676" s="121"/>
      <c r="AO676" s="121"/>
      <c r="AP676" s="121"/>
      <c r="AQ676" s="121"/>
      <c r="AR676" s="121"/>
      <c r="AS676" s="121"/>
      <c r="AT676" s="65"/>
      <c r="AU676" s="65"/>
      <c r="AV676" s="65"/>
      <c r="AW676" s="65"/>
      <c r="AX676" s="65"/>
      <c r="AY676" s="65"/>
      <c r="AZ676" s="65"/>
      <c r="BA676" s="65"/>
      <c r="BB676" s="65"/>
      <c r="BC676" s="65"/>
      <c r="BD676" s="65"/>
      <c r="BE676" s="65"/>
      <c r="BF676" s="65"/>
      <c r="BG676" s="65"/>
      <c r="BH676" s="65"/>
    </row>
    <row r="677" customFormat="false" ht="15.75" hidden="false" customHeight="false" outlineLevel="0" collapsed="false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7"/>
      <c r="L677" s="65"/>
      <c r="M677" s="65"/>
      <c r="N677" s="65"/>
      <c r="O677" s="68"/>
      <c r="P677" s="68"/>
      <c r="Q677" s="65"/>
      <c r="R677" s="65"/>
      <c r="S677" s="65"/>
      <c r="T677" s="68"/>
      <c r="U677" s="68"/>
      <c r="V677" s="68"/>
      <c r="W677" s="65"/>
      <c r="X677" s="65"/>
      <c r="Y677" s="65"/>
      <c r="Z677" s="121"/>
      <c r="AA677" s="121"/>
      <c r="AB677" s="122"/>
      <c r="AC677" s="122"/>
      <c r="AD677" s="121"/>
      <c r="AE677" s="121"/>
      <c r="AF677" s="121"/>
      <c r="AG677" s="121"/>
      <c r="AH677" s="121"/>
      <c r="AI677" s="121"/>
      <c r="AJ677" s="121"/>
      <c r="AK677" s="121"/>
      <c r="AL677" s="121"/>
      <c r="AM677" s="121"/>
      <c r="AN677" s="121"/>
      <c r="AO677" s="121"/>
      <c r="AP677" s="121"/>
      <c r="AQ677" s="121"/>
      <c r="AR677" s="121"/>
      <c r="AS677" s="121"/>
      <c r="AT677" s="65"/>
      <c r="AU677" s="65"/>
      <c r="AV677" s="65"/>
      <c r="AW677" s="65"/>
      <c r="AX677" s="65"/>
      <c r="AY677" s="65"/>
      <c r="AZ677" s="65"/>
      <c r="BA677" s="65"/>
      <c r="BB677" s="65"/>
      <c r="BC677" s="65"/>
      <c r="BD677" s="65"/>
      <c r="BE677" s="65"/>
      <c r="BF677" s="65"/>
      <c r="BG677" s="65"/>
      <c r="BH677" s="65"/>
    </row>
    <row r="678" customFormat="false" ht="15.75" hidden="false" customHeight="false" outlineLevel="0" collapsed="false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7"/>
      <c r="L678" s="65"/>
      <c r="M678" s="65"/>
      <c r="N678" s="65"/>
      <c r="O678" s="68"/>
      <c r="P678" s="68"/>
      <c r="Q678" s="65"/>
      <c r="R678" s="65"/>
      <c r="S678" s="65"/>
      <c r="T678" s="68"/>
      <c r="U678" s="68"/>
      <c r="V678" s="68"/>
      <c r="W678" s="65"/>
      <c r="X678" s="65"/>
      <c r="Y678" s="65"/>
      <c r="Z678" s="121"/>
      <c r="AA678" s="121"/>
      <c r="AB678" s="122"/>
      <c r="AC678" s="122"/>
      <c r="AD678" s="121"/>
      <c r="AE678" s="121"/>
      <c r="AF678" s="121"/>
      <c r="AG678" s="121"/>
      <c r="AH678" s="121"/>
      <c r="AI678" s="121"/>
      <c r="AJ678" s="121"/>
      <c r="AK678" s="121"/>
      <c r="AL678" s="121"/>
      <c r="AM678" s="121"/>
      <c r="AN678" s="121"/>
      <c r="AO678" s="121"/>
      <c r="AP678" s="121"/>
      <c r="AQ678" s="121"/>
      <c r="AR678" s="121"/>
      <c r="AS678" s="121"/>
      <c r="AT678" s="65"/>
      <c r="AU678" s="65"/>
      <c r="AV678" s="65"/>
      <c r="AW678" s="65"/>
      <c r="AX678" s="65"/>
      <c r="AY678" s="65"/>
      <c r="AZ678" s="65"/>
      <c r="BA678" s="65"/>
      <c r="BB678" s="65"/>
      <c r="BC678" s="65"/>
      <c r="BD678" s="65"/>
      <c r="BE678" s="65"/>
      <c r="BF678" s="65"/>
      <c r="BG678" s="65"/>
      <c r="BH678" s="65"/>
    </row>
    <row r="679" customFormat="false" ht="15.75" hidden="false" customHeight="false" outlineLevel="0" collapsed="false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7"/>
      <c r="L679" s="65"/>
      <c r="M679" s="65"/>
      <c r="N679" s="65"/>
      <c r="O679" s="68"/>
      <c r="P679" s="68"/>
      <c r="Q679" s="65"/>
      <c r="R679" s="65"/>
      <c r="S679" s="65"/>
      <c r="T679" s="68"/>
      <c r="U679" s="68"/>
      <c r="V679" s="68"/>
      <c r="W679" s="65"/>
      <c r="X679" s="65"/>
      <c r="Y679" s="65"/>
      <c r="Z679" s="121"/>
      <c r="AA679" s="121"/>
      <c r="AB679" s="122"/>
      <c r="AC679" s="122"/>
      <c r="AD679" s="121"/>
      <c r="AE679" s="121"/>
      <c r="AF679" s="121"/>
      <c r="AG679" s="121"/>
      <c r="AH679" s="121"/>
      <c r="AI679" s="121"/>
      <c r="AJ679" s="121"/>
      <c r="AK679" s="121"/>
      <c r="AL679" s="121"/>
      <c r="AM679" s="121"/>
      <c r="AN679" s="121"/>
      <c r="AO679" s="121"/>
      <c r="AP679" s="121"/>
      <c r="AQ679" s="121"/>
      <c r="AR679" s="121"/>
      <c r="AS679" s="121"/>
      <c r="AT679" s="65"/>
      <c r="AU679" s="65"/>
      <c r="AV679" s="65"/>
      <c r="AW679" s="65"/>
      <c r="AX679" s="65"/>
      <c r="AY679" s="65"/>
      <c r="AZ679" s="65"/>
      <c r="BA679" s="65"/>
      <c r="BB679" s="65"/>
      <c r="BC679" s="65"/>
      <c r="BD679" s="65"/>
      <c r="BE679" s="65"/>
      <c r="BF679" s="65"/>
      <c r="BG679" s="65"/>
      <c r="BH679" s="65"/>
    </row>
    <row r="680" customFormat="false" ht="15.75" hidden="false" customHeight="false" outlineLevel="0" collapsed="false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7"/>
      <c r="L680" s="65"/>
      <c r="M680" s="65"/>
      <c r="N680" s="65"/>
      <c r="O680" s="68"/>
      <c r="P680" s="68"/>
      <c r="Q680" s="65"/>
      <c r="R680" s="65"/>
      <c r="S680" s="65"/>
      <c r="T680" s="68"/>
      <c r="U680" s="68"/>
      <c r="V680" s="68"/>
      <c r="W680" s="65"/>
      <c r="X680" s="65"/>
      <c r="Y680" s="65"/>
      <c r="Z680" s="121"/>
      <c r="AA680" s="121"/>
      <c r="AB680" s="122"/>
      <c r="AC680" s="122"/>
      <c r="AD680" s="121"/>
      <c r="AE680" s="121"/>
      <c r="AF680" s="121"/>
      <c r="AG680" s="121"/>
      <c r="AH680" s="121"/>
      <c r="AI680" s="121"/>
      <c r="AJ680" s="121"/>
      <c r="AK680" s="121"/>
      <c r="AL680" s="121"/>
      <c r="AM680" s="121"/>
      <c r="AN680" s="121"/>
      <c r="AO680" s="121"/>
      <c r="AP680" s="121"/>
      <c r="AQ680" s="121"/>
      <c r="AR680" s="121"/>
      <c r="AS680" s="121"/>
      <c r="AT680" s="65"/>
      <c r="AU680" s="65"/>
      <c r="AV680" s="65"/>
      <c r="AW680" s="65"/>
      <c r="AX680" s="65"/>
      <c r="AY680" s="65"/>
      <c r="AZ680" s="65"/>
      <c r="BA680" s="65"/>
      <c r="BB680" s="65"/>
      <c r="BC680" s="65"/>
      <c r="BD680" s="65"/>
      <c r="BE680" s="65"/>
      <c r="BF680" s="65"/>
      <c r="BG680" s="65"/>
      <c r="BH680" s="65"/>
    </row>
    <row r="681" customFormat="false" ht="15.75" hidden="false" customHeight="false" outlineLevel="0" collapsed="false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7"/>
      <c r="L681" s="65"/>
      <c r="M681" s="65"/>
      <c r="N681" s="65"/>
      <c r="O681" s="68"/>
      <c r="P681" s="68"/>
      <c r="Q681" s="65"/>
      <c r="R681" s="65"/>
      <c r="S681" s="65"/>
      <c r="T681" s="68"/>
      <c r="U681" s="68"/>
      <c r="V681" s="68"/>
      <c r="W681" s="65"/>
      <c r="X681" s="65"/>
      <c r="Y681" s="65"/>
      <c r="Z681" s="121"/>
      <c r="AA681" s="121"/>
      <c r="AB681" s="122"/>
      <c r="AC681" s="122"/>
      <c r="AD681" s="121"/>
      <c r="AE681" s="121"/>
      <c r="AF681" s="121"/>
      <c r="AG681" s="121"/>
      <c r="AH681" s="121"/>
      <c r="AI681" s="121"/>
      <c r="AJ681" s="121"/>
      <c r="AK681" s="121"/>
      <c r="AL681" s="121"/>
      <c r="AM681" s="121"/>
      <c r="AN681" s="121"/>
      <c r="AO681" s="121"/>
      <c r="AP681" s="121"/>
      <c r="AQ681" s="121"/>
      <c r="AR681" s="121"/>
      <c r="AS681" s="121"/>
      <c r="AT681" s="65"/>
      <c r="AU681" s="65"/>
      <c r="AV681" s="65"/>
      <c r="AW681" s="65"/>
      <c r="AX681" s="65"/>
      <c r="AY681" s="65"/>
      <c r="AZ681" s="65"/>
      <c r="BA681" s="65"/>
      <c r="BB681" s="65"/>
      <c r="BC681" s="65"/>
      <c r="BD681" s="65"/>
      <c r="BE681" s="65"/>
      <c r="BF681" s="65"/>
      <c r="BG681" s="65"/>
      <c r="BH681" s="65"/>
    </row>
    <row r="682" customFormat="false" ht="15.75" hidden="false" customHeight="false" outlineLevel="0" collapsed="false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7"/>
      <c r="L682" s="65"/>
      <c r="M682" s="65"/>
      <c r="N682" s="65"/>
      <c r="O682" s="68"/>
      <c r="P682" s="68"/>
      <c r="Q682" s="65"/>
      <c r="R682" s="65"/>
      <c r="S682" s="65"/>
      <c r="T682" s="68"/>
      <c r="U682" s="68"/>
      <c r="V682" s="68"/>
      <c r="W682" s="65"/>
      <c r="X682" s="65"/>
      <c r="Y682" s="65"/>
      <c r="Z682" s="121"/>
      <c r="AA682" s="121"/>
      <c r="AB682" s="122"/>
      <c r="AC682" s="122"/>
      <c r="AD682" s="121"/>
      <c r="AE682" s="121"/>
      <c r="AF682" s="121"/>
      <c r="AG682" s="121"/>
      <c r="AH682" s="121"/>
      <c r="AI682" s="121"/>
      <c r="AJ682" s="121"/>
      <c r="AK682" s="121"/>
      <c r="AL682" s="121"/>
      <c r="AM682" s="121"/>
      <c r="AN682" s="121"/>
      <c r="AO682" s="121"/>
      <c r="AP682" s="121"/>
      <c r="AQ682" s="121"/>
      <c r="AR682" s="121"/>
      <c r="AS682" s="121"/>
      <c r="AT682" s="65"/>
      <c r="AU682" s="65"/>
      <c r="AV682" s="65"/>
      <c r="AW682" s="65"/>
      <c r="AX682" s="65"/>
      <c r="AY682" s="65"/>
      <c r="AZ682" s="65"/>
      <c r="BA682" s="65"/>
      <c r="BB682" s="65"/>
      <c r="BC682" s="65"/>
      <c r="BD682" s="65"/>
      <c r="BE682" s="65"/>
      <c r="BF682" s="65"/>
      <c r="BG682" s="65"/>
      <c r="BH682" s="65"/>
    </row>
    <row r="683" customFormat="false" ht="15.75" hidden="false" customHeight="false" outlineLevel="0" collapsed="false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7"/>
      <c r="L683" s="65"/>
      <c r="M683" s="65"/>
      <c r="N683" s="65"/>
      <c r="O683" s="68"/>
      <c r="P683" s="68"/>
      <c r="Q683" s="65"/>
      <c r="R683" s="65"/>
      <c r="S683" s="65"/>
      <c r="T683" s="68"/>
      <c r="U683" s="68"/>
      <c r="V683" s="68"/>
      <c r="W683" s="65"/>
      <c r="X683" s="65"/>
      <c r="Y683" s="65"/>
      <c r="Z683" s="121"/>
      <c r="AA683" s="121"/>
      <c r="AB683" s="122"/>
      <c r="AC683" s="122"/>
      <c r="AD683" s="121"/>
      <c r="AE683" s="121"/>
      <c r="AF683" s="121"/>
      <c r="AG683" s="121"/>
      <c r="AH683" s="121"/>
      <c r="AI683" s="121"/>
      <c r="AJ683" s="121"/>
      <c r="AK683" s="121"/>
      <c r="AL683" s="121"/>
      <c r="AM683" s="121"/>
      <c r="AN683" s="121"/>
      <c r="AO683" s="121"/>
      <c r="AP683" s="121"/>
      <c r="AQ683" s="121"/>
      <c r="AR683" s="121"/>
      <c r="AS683" s="121"/>
      <c r="AT683" s="65"/>
      <c r="AU683" s="65"/>
      <c r="AV683" s="65"/>
      <c r="AW683" s="65"/>
      <c r="AX683" s="65"/>
      <c r="AY683" s="65"/>
      <c r="AZ683" s="65"/>
      <c r="BA683" s="65"/>
      <c r="BB683" s="65"/>
      <c r="BC683" s="65"/>
      <c r="BD683" s="65"/>
      <c r="BE683" s="65"/>
      <c r="BF683" s="65"/>
      <c r="BG683" s="65"/>
      <c r="BH683" s="65"/>
    </row>
    <row r="684" customFormat="false" ht="15.75" hidden="false" customHeight="false" outlineLevel="0" collapsed="false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7"/>
      <c r="L684" s="65"/>
      <c r="M684" s="65"/>
      <c r="N684" s="65"/>
      <c r="O684" s="68"/>
      <c r="P684" s="68"/>
      <c r="Q684" s="65"/>
      <c r="R684" s="65"/>
      <c r="S684" s="65"/>
      <c r="T684" s="68"/>
      <c r="U684" s="68"/>
      <c r="V684" s="68"/>
      <c r="W684" s="65"/>
      <c r="X684" s="65"/>
      <c r="Y684" s="65"/>
      <c r="Z684" s="121"/>
      <c r="AA684" s="121"/>
      <c r="AB684" s="122"/>
      <c r="AC684" s="122"/>
      <c r="AD684" s="121"/>
      <c r="AE684" s="121"/>
      <c r="AF684" s="121"/>
      <c r="AG684" s="121"/>
      <c r="AH684" s="121"/>
      <c r="AI684" s="121"/>
      <c r="AJ684" s="121"/>
      <c r="AK684" s="121"/>
      <c r="AL684" s="121"/>
      <c r="AM684" s="121"/>
      <c r="AN684" s="121"/>
      <c r="AO684" s="121"/>
      <c r="AP684" s="121"/>
      <c r="AQ684" s="121"/>
      <c r="AR684" s="121"/>
      <c r="AS684" s="121"/>
      <c r="AT684" s="65"/>
      <c r="AU684" s="65"/>
      <c r="AV684" s="65"/>
      <c r="AW684" s="65"/>
      <c r="AX684" s="65"/>
      <c r="AY684" s="65"/>
      <c r="AZ684" s="65"/>
      <c r="BA684" s="65"/>
      <c r="BB684" s="65"/>
      <c r="BC684" s="65"/>
      <c r="BD684" s="65"/>
      <c r="BE684" s="65"/>
      <c r="BF684" s="65"/>
      <c r="BG684" s="65"/>
      <c r="BH684" s="65"/>
    </row>
    <row r="685" customFormat="false" ht="15.75" hidden="false" customHeight="false" outlineLevel="0" collapsed="false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7"/>
      <c r="L685" s="65"/>
      <c r="M685" s="65"/>
      <c r="N685" s="65"/>
      <c r="O685" s="68"/>
      <c r="P685" s="68"/>
      <c r="Q685" s="65"/>
      <c r="R685" s="65"/>
      <c r="S685" s="65"/>
      <c r="T685" s="68"/>
      <c r="U685" s="68"/>
      <c r="V685" s="68"/>
      <c r="W685" s="65"/>
      <c r="X685" s="65"/>
      <c r="Y685" s="65"/>
      <c r="Z685" s="121"/>
      <c r="AA685" s="121"/>
      <c r="AB685" s="122"/>
      <c r="AC685" s="122"/>
      <c r="AD685" s="121"/>
      <c r="AE685" s="121"/>
      <c r="AF685" s="121"/>
      <c r="AG685" s="121"/>
      <c r="AH685" s="121"/>
      <c r="AI685" s="121"/>
      <c r="AJ685" s="121"/>
      <c r="AK685" s="121"/>
      <c r="AL685" s="121"/>
      <c r="AM685" s="121"/>
      <c r="AN685" s="121"/>
      <c r="AO685" s="121"/>
      <c r="AP685" s="121"/>
      <c r="AQ685" s="121"/>
      <c r="AR685" s="121"/>
      <c r="AS685" s="121"/>
      <c r="AT685" s="65"/>
      <c r="AU685" s="65"/>
      <c r="AV685" s="65"/>
      <c r="AW685" s="65"/>
      <c r="AX685" s="65"/>
      <c r="AY685" s="65"/>
      <c r="AZ685" s="65"/>
      <c r="BA685" s="65"/>
      <c r="BB685" s="65"/>
      <c r="BC685" s="65"/>
      <c r="BD685" s="65"/>
      <c r="BE685" s="65"/>
      <c r="BF685" s="65"/>
      <c r="BG685" s="65"/>
      <c r="BH685" s="65"/>
    </row>
    <row r="686" customFormat="false" ht="15.75" hidden="false" customHeight="false" outlineLevel="0" collapsed="false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7"/>
      <c r="L686" s="65"/>
      <c r="M686" s="65"/>
      <c r="N686" s="65"/>
      <c r="O686" s="68"/>
      <c r="P686" s="68"/>
      <c r="Q686" s="65"/>
      <c r="R686" s="65"/>
      <c r="S686" s="65"/>
      <c r="T686" s="68"/>
      <c r="U686" s="68"/>
      <c r="V686" s="68"/>
      <c r="W686" s="65"/>
      <c r="X686" s="65"/>
      <c r="Y686" s="65"/>
      <c r="Z686" s="121"/>
      <c r="AA686" s="121"/>
      <c r="AB686" s="122"/>
      <c r="AC686" s="122"/>
      <c r="AD686" s="121"/>
      <c r="AE686" s="121"/>
      <c r="AF686" s="121"/>
      <c r="AG686" s="121"/>
      <c r="AH686" s="121"/>
      <c r="AI686" s="121"/>
      <c r="AJ686" s="121"/>
      <c r="AK686" s="121"/>
      <c r="AL686" s="121"/>
      <c r="AM686" s="121"/>
      <c r="AN686" s="121"/>
      <c r="AO686" s="121"/>
      <c r="AP686" s="121"/>
      <c r="AQ686" s="121"/>
      <c r="AR686" s="121"/>
      <c r="AS686" s="121"/>
      <c r="AT686" s="65"/>
      <c r="AU686" s="65"/>
      <c r="AV686" s="65"/>
      <c r="AW686" s="65"/>
      <c r="AX686" s="65"/>
      <c r="AY686" s="65"/>
      <c r="AZ686" s="65"/>
      <c r="BA686" s="65"/>
      <c r="BB686" s="65"/>
      <c r="BC686" s="65"/>
      <c r="BD686" s="65"/>
      <c r="BE686" s="65"/>
      <c r="BF686" s="65"/>
      <c r="BG686" s="65"/>
      <c r="BH686" s="65"/>
    </row>
    <row r="687" customFormat="false" ht="15.75" hidden="false" customHeight="false" outlineLevel="0" collapsed="false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7"/>
      <c r="L687" s="65"/>
      <c r="M687" s="65"/>
      <c r="N687" s="65"/>
      <c r="O687" s="68"/>
      <c r="P687" s="68"/>
      <c r="Q687" s="65"/>
      <c r="R687" s="65"/>
      <c r="S687" s="65"/>
      <c r="T687" s="68"/>
      <c r="U687" s="68"/>
      <c r="V687" s="68"/>
      <c r="W687" s="65"/>
      <c r="X687" s="65"/>
      <c r="Y687" s="65"/>
      <c r="Z687" s="121"/>
      <c r="AA687" s="121"/>
      <c r="AB687" s="122"/>
      <c r="AC687" s="122"/>
      <c r="AD687" s="121"/>
      <c r="AE687" s="121"/>
      <c r="AF687" s="121"/>
      <c r="AG687" s="121"/>
      <c r="AH687" s="121"/>
      <c r="AI687" s="121"/>
      <c r="AJ687" s="121"/>
      <c r="AK687" s="121"/>
      <c r="AL687" s="121"/>
      <c r="AM687" s="121"/>
      <c r="AN687" s="121"/>
      <c r="AO687" s="121"/>
      <c r="AP687" s="121"/>
      <c r="AQ687" s="121"/>
      <c r="AR687" s="121"/>
      <c r="AS687" s="121"/>
      <c r="AT687" s="65"/>
      <c r="AU687" s="65"/>
      <c r="AV687" s="65"/>
      <c r="AW687" s="65"/>
      <c r="AX687" s="65"/>
      <c r="AY687" s="65"/>
      <c r="AZ687" s="65"/>
      <c r="BA687" s="65"/>
      <c r="BB687" s="65"/>
      <c r="BC687" s="65"/>
      <c r="BD687" s="65"/>
      <c r="BE687" s="65"/>
      <c r="BF687" s="65"/>
      <c r="BG687" s="65"/>
      <c r="BH687" s="65"/>
    </row>
    <row r="688" customFormat="false" ht="15.75" hidden="false" customHeight="false" outlineLevel="0" collapsed="false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7"/>
      <c r="L688" s="65"/>
      <c r="M688" s="65"/>
      <c r="N688" s="65"/>
      <c r="O688" s="68"/>
      <c r="P688" s="68"/>
      <c r="Q688" s="65"/>
      <c r="R688" s="65"/>
      <c r="S688" s="65"/>
      <c r="T688" s="68"/>
      <c r="U688" s="68"/>
      <c r="V688" s="68"/>
      <c r="W688" s="65"/>
      <c r="X688" s="65"/>
      <c r="Y688" s="65"/>
      <c r="Z688" s="121"/>
      <c r="AA688" s="121"/>
      <c r="AB688" s="122"/>
      <c r="AC688" s="122"/>
      <c r="AD688" s="121"/>
      <c r="AE688" s="121"/>
      <c r="AF688" s="121"/>
      <c r="AG688" s="121"/>
      <c r="AH688" s="121"/>
      <c r="AI688" s="121"/>
      <c r="AJ688" s="121"/>
      <c r="AK688" s="121"/>
      <c r="AL688" s="121"/>
      <c r="AM688" s="121"/>
      <c r="AN688" s="121"/>
      <c r="AO688" s="121"/>
      <c r="AP688" s="121"/>
      <c r="AQ688" s="121"/>
      <c r="AR688" s="121"/>
      <c r="AS688" s="121"/>
      <c r="AT688" s="65"/>
      <c r="AU688" s="65"/>
      <c r="AV688" s="65"/>
      <c r="AW688" s="65"/>
      <c r="AX688" s="65"/>
      <c r="AY688" s="65"/>
      <c r="AZ688" s="65"/>
      <c r="BA688" s="65"/>
      <c r="BB688" s="65"/>
      <c r="BC688" s="65"/>
      <c r="BD688" s="65"/>
      <c r="BE688" s="65"/>
      <c r="BF688" s="65"/>
      <c r="BG688" s="65"/>
      <c r="BH688" s="65"/>
    </row>
    <row r="689" customFormat="false" ht="15.75" hidden="false" customHeight="false" outlineLevel="0" collapsed="false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7"/>
      <c r="L689" s="65"/>
      <c r="M689" s="65"/>
      <c r="N689" s="65"/>
      <c r="O689" s="68"/>
      <c r="P689" s="68"/>
      <c r="Q689" s="65"/>
      <c r="R689" s="65"/>
      <c r="S689" s="65"/>
      <c r="T689" s="68"/>
      <c r="U689" s="68"/>
      <c r="V689" s="68"/>
      <c r="W689" s="65"/>
      <c r="X689" s="65"/>
      <c r="Y689" s="65"/>
      <c r="Z689" s="121"/>
      <c r="AA689" s="121"/>
      <c r="AB689" s="122"/>
      <c r="AC689" s="122"/>
      <c r="AD689" s="121"/>
      <c r="AE689" s="121"/>
      <c r="AF689" s="121"/>
      <c r="AG689" s="121"/>
      <c r="AH689" s="121"/>
      <c r="AI689" s="121"/>
      <c r="AJ689" s="121"/>
      <c r="AK689" s="121"/>
      <c r="AL689" s="121"/>
      <c r="AM689" s="121"/>
      <c r="AN689" s="121"/>
      <c r="AO689" s="121"/>
      <c r="AP689" s="121"/>
      <c r="AQ689" s="121"/>
      <c r="AR689" s="121"/>
      <c r="AS689" s="121"/>
      <c r="AT689" s="65"/>
      <c r="AU689" s="65"/>
      <c r="AV689" s="65"/>
      <c r="AW689" s="65"/>
      <c r="AX689" s="65"/>
      <c r="AY689" s="65"/>
      <c r="AZ689" s="65"/>
      <c r="BA689" s="65"/>
      <c r="BB689" s="65"/>
      <c r="BC689" s="65"/>
      <c r="BD689" s="65"/>
      <c r="BE689" s="65"/>
      <c r="BF689" s="65"/>
      <c r="BG689" s="65"/>
      <c r="BH689" s="65"/>
    </row>
    <row r="690" customFormat="false" ht="15.75" hidden="false" customHeight="false" outlineLevel="0" collapsed="false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7"/>
      <c r="L690" s="65"/>
      <c r="M690" s="65"/>
      <c r="N690" s="65"/>
      <c r="O690" s="68"/>
      <c r="P690" s="68"/>
      <c r="Q690" s="65"/>
      <c r="R690" s="65"/>
      <c r="S690" s="65"/>
      <c r="T690" s="68"/>
      <c r="U690" s="68"/>
      <c r="V690" s="68"/>
      <c r="W690" s="65"/>
      <c r="X690" s="65"/>
      <c r="Y690" s="65"/>
      <c r="Z690" s="121"/>
      <c r="AA690" s="121"/>
      <c r="AB690" s="122"/>
      <c r="AC690" s="122"/>
      <c r="AD690" s="121"/>
      <c r="AE690" s="121"/>
      <c r="AF690" s="121"/>
      <c r="AG690" s="121"/>
      <c r="AH690" s="121"/>
      <c r="AI690" s="121"/>
      <c r="AJ690" s="121"/>
      <c r="AK690" s="121"/>
      <c r="AL690" s="121"/>
      <c r="AM690" s="121"/>
      <c r="AN690" s="121"/>
      <c r="AO690" s="121"/>
      <c r="AP690" s="121"/>
      <c r="AQ690" s="121"/>
      <c r="AR690" s="121"/>
      <c r="AS690" s="121"/>
      <c r="AT690" s="65"/>
      <c r="AU690" s="65"/>
      <c r="AV690" s="65"/>
      <c r="AW690" s="65"/>
      <c r="AX690" s="65"/>
      <c r="AY690" s="65"/>
      <c r="AZ690" s="65"/>
      <c r="BA690" s="65"/>
      <c r="BB690" s="65"/>
      <c r="BC690" s="65"/>
      <c r="BD690" s="65"/>
      <c r="BE690" s="65"/>
      <c r="BF690" s="65"/>
      <c r="BG690" s="65"/>
      <c r="BH690" s="65"/>
    </row>
    <row r="691" customFormat="false" ht="15.75" hidden="false" customHeight="false" outlineLevel="0" collapsed="false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7"/>
      <c r="L691" s="65"/>
      <c r="M691" s="65"/>
      <c r="N691" s="65"/>
      <c r="O691" s="68"/>
      <c r="P691" s="68"/>
      <c r="Q691" s="65"/>
      <c r="R691" s="65"/>
      <c r="S691" s="65"/>
      <c r="T691" s="68"/>
      <c r="U691" s="68"/>
      <c r="V691" s="68"/>
      <c r="W691" s="65"/>
      <c r="X691" s="65"/>
      <c r="Y691" s="65"/>
      <c r="Z691" s="121"/>
      <c r="AA691" s="121"/>
      <c r="AB691" s="122"/>
      <c r="AC691" s="122"/>
      <c r="AD691" s="121"/>
      <c r="AE691" s="121"/>
      <c r="AF691" s="121"/>
      <c r="AG691" s="121"/>
      <c r="AH691" s="121"/>
      <c r="AI691" s="121"/>
      <c r="AJ691" s="121"/>
      <c r="AK691" s="121"/>
      <c r="AL691" s="121"/>
      <c r="AM691" s="121"/>
      <c r="AN691" s="121"/>
      <c r="AO691" s="121"/>
      <c r="AP691" s="121"/>
      <c r="AQ691" s="121"/>
      <c r="AR691" s="121"/>
      <c r="AS691" s="121"/>
      <c r="AT691" s="65"/>
      <c r="AU691" s="65"/>
      <c r="AV691" s="65"/>
      <c r="AW691" s="65"/>
      <c r="AX691" s="65"/>
      <c r="AY691" s="65"/>
      <c r="AZ691" s="65"/>
      <c r="BA691" s="65"/>
      <c r="BB691" s="65"/>
      <c r="BC691" s="65"/>
      <c r="BD691" s="65"/>
      <c r="BE691" s="65"/>
      <c r="BF691" s="65"/>
      <c r="BG691" s="65"/>
      <c r="BH691" s="65"/>
    </row>
    <row r="692" customFormat="false" ht="15.75" hidden="false" customHeight="false" outlineLevel="0" collapsed="false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7"/>
      <c r="L692" s="65"/>
      <c r="M692" s="65"/>
      <c r="N692" s="65"/>
      <c r="O692" s="68"/>
      <c r="P692" s="68"/>
      <c r="Q692" s="65"/>
      <c r="R692" s="65"/>
      <c r="S692" s="65"/>
      <c r="T692" s="68"/>
      <c r="U692" s="68"/>
      <c r="V692" s="68"/>
      <c r="W692" s="65"/>
      <c r="X692" s="65"/>
      <c r="Y692" s="65"/>
      <c r="Z692" s="121"/>
      <c r="AA692" s="121"/>
      <c r="AB692" s="122"/>
      <c r="AC692" s="122"/>
      <c r="AD692" s="121"/>
      <c r="AE692" s="121"/>
      <c r="AF692" s="121"/>
      <c r="AG692" s="121"/>
      <c r="AH692" s="121"/>
      <c r="AI692" s="121"/>
      <c r="AJ692" s="121"/>
      <c r="AK692" s="121"/>
      <c r="AL692" s="121"/>
      <c r="AM692" s="121"/>
      <c r="AN692" s="121"/>
      <c r="AO692" s="121"/>
      <c r="AP692" s="121"/>
      <c r="AQ692" s="121"/>
      <c r="AR692" s="121"/>
      <c r="AS692" s="121"/>
      <c r="AT692" s="65"/>
      <c r="AU692" s="65"/>
      <c r="AV692" s="65"/>
      <c r="AW692" s="65"/>
      <c r="AX692" s="65"/>
      <c r="AY692" s="65"/>
      <c r="AZ692" s="65"/>
      <c r="BA692" s="65"/>
      <c r="BB692" s="65"/>
      <c r="BC692" s="65"/>
      <c r="BD692" s="65"/>
      <c r="BE692" s="65"/>
      <c r="BF692" s="65"/>
      <c r="BG692" s="65"/>
      <c r="BH692" s="65"/>
    </row>
    <row r="693" customFormat="false" ht="15.75" hidden="false" customHeight="false" outlineLevel="0" collapsed="false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7"/>
      <c r="L693" s="65"/>
      <c r="M693" s="65"/>
      <c r="N693" s="65"/>
      <c r="O693" s="68"/>
      <c r="P693" s="68"/>
      <c r="Q693" s="65"/>
      <c r="R693" s="65"/>
      <c r="S693" s="65"/>
      <c r="T693" s="68"/>
      <c r="U693" s="68"/>
      <c r="V693" s="68"/>
      <c r="W693" s="65"/>
      <c r="X693" s="65"/>
      <c r="Y693" s="65"/>
      <c r="Z693" s="121"/>
      <c r="AA693" s="121"/>
      <c r="AB693" s="122"/>
      <c r="AC693" s="122"/>
      <c r="AD693" s="121"/>
      <c r="AE693" s="121"/>
      <c r="AF693" s="121"/>
      <c r="AG693" s="121"/>
      <c r="AH693" s="121"/>
      <c r="AI693" s="121"/>
      <c r="AJ693" s="121"/>
      <c r="AK693" s="121"/>
      <c r="AL693" s="121"/>
      <c r="AM693" s="121"/>
      <c r="AN693" s="121"/>
      <c r="AO693" s="121"/>
      <c r="AP693" s="121"/>
      <c r="AQ693" s="121"/>
      <c r="AR693" s="121"/>
      <c r="AS693" s="121"/>
      <c r="AT693" s="65"/>
      <c r="AU693" s="65"/>
      <c r="AV693" s="65"/>
      <c r="AW693" s="65"/>
      <c r="AX693" s="65"/>
      <c r="AY693" s="65"/>
      <c r="AZ693" s="65"/>
      <c r="BA693" s="65"/>
      <c r="BB693" s="65"/>
      <c r="BC693" s="65"/>
      <c r="BD693" s="65"/>
      <c r="BE693" s="65"/>
      <c r="BF693" s="65"/>
      <c r="BG693" s="65"/>
      <c r="BH693" s="65"/>
    </row>
    <row r="694" customFormat="false" ht="15.75" hidden="false" customHeight="false" outlineLevel="0" collapsed="false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7"/>
      <c r="L694" s="65"/>
      <c r="M694" s="65"/>
      <c r="N694" s="65"/>
      <c r="O694" s="68"/>
      <c r="P694" s="68"/>
      <c r="Q694" s="65"/>
      <c r="R694" s="65"/>
      <c r="S694" s="65"/>
      <c r="T694" s="68"/>
      <c r="U694" s="68"/>
      <c r="V694" s="68"/>
      <c r="W694" s="65"/>
      <c r="X694" s="65"/>
      <c r="Y694" s="65"/>
      <c r="Z694" s="121"/>
      <c r="AA694" s="121"/>
      <c r="AB694" s="122"/>
      <c r="AC694" s="122"/>
      <c r="AD694" s="121"/>
      <c r="AE694" s="121"/>
      <c r="AF694" s="121"/>
      <c r="AG694" s="121"/>
      <c r="AH694" s="121"/>
      <c r="AI694" s="121"/>
      <c r="AJ694" s="121"/>
      <c r="AK694" s="121"/>
      <c r="AL694" s="121"/>
      <c r="AM694" s="121"/>
      <c r="AN694" s="121"/>
      <c r="AO694" s="121"/>
      <c r="AP694" s="121"/>
      <c r="AQ694" s="121"/>
      <c r="AR694" s="121"/>
      <c r="AS694" s="121"/>
      <c r="AT694" s="65"/>
      <c r="AU694" s="65"/>
      <c r="AV694" s="65"/>
      <c r="AW694" s="65"/>
      <c r="AX694" s="65"/>
      <c r="AY694" s="65"/>
      <c r="AZ694" s="65"/>
      <c r="BA694" s="65"/>
      <c r="BB694" s="65"/>
      <c r="BC694" s="65"/>
      <c r="BD694" s="65"/>
      <c r="BE694" s="65"/>
      <c r="BF694" s="65"/>
      <c r="BG694" s="65"/>
      <c r="BH694" s="65"/>
    </row>
    <row r="695" customFormat="false" ht="15.75" hidden="false" customHeight="false" outlineLevel="0" collapsed="false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7"/>
      <c r="L695" s="65"/>
      <c r="M695" s="65"/>
      <c r="N695" s="65"/>
      <c r="O695" s="68"/>
      <c r="P695" s="68"/>
      <c r="Q695" s="65"/>
      <c r="R695" s="65"/>
      <c r="S695" s="65"/>
      <c r="T695" s="68"/>
      <c r="U695" s="68"/>
      <c r="V695" s="68"/>
      <c r="W695" s="65"/>
      <c r="X695" s="65"/>
      <c r="Y695" s="65"/>
      <c r="Z695" s="121"/>
      <c r="AA695" s="121"/>
      <c r="AB695" s="122"/>
      <c r="AC695" s="122"/>
      <c r="AD695" s="121"/>
      <c r="AE695" s="121"/>
      <c r="AF695" s="121"/>
      <c r="AG695" s="121"/>
      <c r="AH695" s="121"/>
      <c r="AI695" s="121"/>
      <c r="AJ695" s="121"/>
      <c r="AK695" s="121"/>
      <c r="AL695" s="121"/>
      <c r="AM695" s="121"/>
      <c r="AN695" s="121"/>
      <c r="AO695" s="121"/>
      <c r="AP695" s="121"/>
      <c r="AQ695" s="121"/>
      <c r="AR695" s="121"/>
      <c r="AS695" s="121"/>
      <c r="AT695" s="65"/>
      <c r="AU695" s="65"/>
      <c r="AV695" s="65"/>
      <c r="AW695" s="65"/>
      <c r="AX695" s="65"/>
      <c r="AY695" s="65"/>
      <c r="AZ695" s="65"/>
      <c r="BA695" s="65"/>
      <c r="BB695" s="65"/>
      <c r="BC695" s="65"/>
      <c r="BD695" s="65"/>
      <c r="BE695" s="65"/>
      <c r="BF695" s="65"/>
      <c r="BG695" s="65"/>
      <c r="BH695" s="65"/>
    </row>
    <row r="696" customFormat="false" ht="15.75" hidden="false" customHeight="false" outlineLevel="0" collapsed="false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7"/>
      <c r="L696" s="65"/>
      <c r="M696" s="65"/>
      <c r="N696" s="65"/>
      <c r="O696" s="68"/>
      <c r="P696" s="68"/>
      <c r="Q696" s="65"/>
      <c r="R696" s="65"/>
      <c r="S696" s="65"/>
      <c r="T696" s="68"/>
      <c r="U696" s="68"/>
      <c r="V696" s="68"/>
      <c r="W696" s="65"/>
      <c r="X696" s="65"/>
      <c r="Y696" s="65"/>
      <c r="Z696" s="121"/>
      <c r="AA696" s="121"/>
      <c r="AB696" s="122"/>
      <c r="AC696" s="122"/>
      <c r="AD696" s="121"/>
      <c r="AE696" s="121"/>
      <c r="AF696" s="121"/>
      <c r="AG696" s="121"/>
      <c r="AH696" s="121"/>
      <c r="AI696" s="121"/>
      <c r="AJ696" s="121"/>
      <c r="AK696" s="121"/>
      <c r="AL696" s="121"/>
      <c r="AM696" s="121"/>
      <c r="AN696" s="121"/>
      <c r="AO696" s="121"/>
      <c r="AP696" s="121"/>
      <c r="AQ696" s="121"/>
      <c r="AR696" s="121"/>
      <c r="AS696" s="121"/>
      <c r="AT696" s="65"/>
      <c r="AU696" s="65"/>
      <c r="AV696" s="65"/>
      <c r="AW696" s="65"/>
      <c r="AX696" s="65"/>
      <c r="AY696" s="65"/>
      <c r="AZ696" s="65"/>
      <c r="BA696" s="65"/>
      <c r="BB696" s="65"/>
      <c r="BC696" s="65"/>
      <c r="BD696" s="65"/>
      <c r="BE696" s="65"/>
      <c r="BF696" s="65"/>
      <c r="BG696" s="65"/>
      <c r="BH696" s="65"/>
    </row>
    <row r="697" customFormat="false" ht="15.75" hidden="false" customHeight="false" outlineLevel="0" collapsed="false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7"/>
      <c r="L697" s="65"/>
      <c r="M697" s="65"/>
      <c r="N697" s="65"/>
      <c r="O697" s="68"/>
      <c r="P697" s="68"/>
      <c r="Q697" s="65"/>
      <c r="R697" s="65"/>
      <c r="S697" s="65"/>
      <c r="T697" s="68"/>
      <c r="U697" s="68"/>
      <c r="V697" s="68"/>
      <c r="W697" s="65"/>
      <c r="X697" s="65"/>
      <c r="Y697" s="65"/>
      <c r="Z697" s="121"/>
      <c r="AA697" s="121"/>
      <c r="AB697" s="122"/>
      <c r="AC697" s="122"/>
      <c r="AD697" s="121"/>
      <c r="AE697" s="121"/>
      <c r="AF697" s="121"/>
      <c r="AG697" s="121"/>
      <c r="AH697" s="121"/>
      <c r="AI697" s="121"/>
      <c r="AJ697" s="121"/>
      <c r="AK697" s="121"/>
      <c r="AL697" s="121"/>
      <c r="AM697" s="121"/>
      <c r="AN697" s="121"/>
      <c r="AO697" s="121"/>
      <c r="AP697" s="121"/>
      <c r="AQ697" s="121"/>
      <c r="AR697" s="121"/>
      <c r="AS697" s="121"/>
      <c r="AT697" s="65"/>
      <c r="AU697" s="65"/>
      <c r="AV697" s="65"/>
      <c r="AW697" s="65"/>
      <c r="AX697" s="65"/>
      <c r="AY697" s="65"/>
      <c r="AZ697" s="65"/>
      <c r="BA697" s="65"/>
      <c r="BB697" s="65"/>
      <c r="BC697" s="65"/>
      <c r="BD697" s="65"/>
      <c r="BE697" s="65"/>
      <c r="BF697" s="65"/>
      <c r="BG697" s="65"/>
      <c r="BH697" s="65"/>
    </row>
    <row r="698" customFormat="false" ht="15.75" hidden="false" customHeight="false" outlineLevel="0" collapsed="false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7"/>
      <c r="L698" s="65"/>
      <c r="M698" s="65"/>
      <c r="N698" s="65"/>
      <c r="O698" s="68"/>
      <c r="P698" s="68"/>
      <c r="Q698" s="65"/>
      <c r="R698" s="65"/>
      <c r="S698" s="65"/>
      <c r="T698" s="68"/>
      <c r="U698" s="68"/>
      <c r="V698" s="68"/>
      <c r="W698" s="65"/>
      <c r="X698" s="65"/>
      <c r="Y698" s="65"/>
      <c r="Z698" s="121"/>
      <c r="AA698" s="121"/>
      <c r="AB698" s="122"/>
      <c r="AC698" s="122"/>
      <c r="AD698" s="121"/>
      <c r="AE698" s="121"/>
      <c r="AF698" s="121"/>
      <c r="AG698" s="121"/>
      <c r="AH698" s="121"/>
      <c r="AI698" s="121"/>
      <c r="AJ698" s="121"/>
      <c r="AK698" s="121"/>
      <c r="AL698" s="121"/>
      <c r="AM698" s="121"/>
      <c r="AN698" s="121"/>
      <c r="AO698" s="121"/>
      <c r="AP698" s="121"/>
      <c r="AQ698" s="121"/>
      <c r="AR698" s="121"/>
      <c r="AS698" s="121"/>
      <c r="AT698" s="65"/>
      <c r="AU698" s="65"/>
      <c r="AV698" s="65"/>
      <c r="AW698" s="65"/>
      <c r="AX698" s="65"/>
      <c r="AY698" s="65"/>
      <c r="AZ698" s="65"/>
      <c r="BA698" s="65"/>
      <c r="BB698" s="65"/>
      <c r="BC698" s="65"/>
      <c r="BD698" s="65"/>
      <c r="BE698" s="65"/>
      <c r="BF698" s="65"/>
      <c r="BG698" s="65"/>
      <c r="BH698" s="65"/>
    </row>
    <row r="699" customFormat="false" ht="15.75" hidden="false" customHeight="false" outlineLevel="0" collapsed="false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7"/>
      <c r="L699" s="65"/>
      <c r="M699" s="65"/>
      <c r="N699" s="65"/>
      <c r="O699" s="68"/>
      <c r="P699" s="68"/>
      <c r="Q699" s="65"/>
      <c r="R699" s="65"/>
      <c r="S699" s="65"/>
      <c r="T699" s="68"/>
      <c r="U699" s="68"/>
      <c r="V699" s="68"/>
      <c r="W699" s="65"/>
      <c r="X699" s="65"/>
      <c r="Y699" s="65"/>
      <c r="Z699" s="121"/>
      <c r="AA699" s="121"/>
      <c r="AB699" s="122"/>
      <c r="AC699" s="122"/>
      <c r="AD699" s="121"/>
      <c r="AE699" s="121"/>
      <c r="AF699" s="121"/>
      <c r="AG699" s="121"/>
      <c r="AH699" s="121"/>
      <c r="AI699" s="121"/>
      <c r="AJ699" s="121"/>
      <c r="AK699" s="121"/>
      <c r="AL699" s="121"/>
      <c r="AM699" s="121"/>
      <c r="AN699" s="121"/>
      <c r="AO699" s="121"/>
      <c r="AP699" s="121"/>
      <c r="AQ699" s="121"/>
      <c r="AR699" s="121"/>
      <c r="AS699" s="121"/>
      <c r="AT699" s="65"/>
      <c r="AU699" s="65"/>
      <c r="AV699" s="65"/>
      <c r="AW699" s="65"/>
      <c r="AX699" s="65"/>
      <c r="AY699" s="65"/>
      <c r="AZ699" s="65"/>
      <c r="BA699" s="65"/>
      <c r="BB699" s="65"/>
      <c r="BC699" s="65"/>
      <c r="BD699" s="65"/>
      <c r="BE699" s="65"/>
      <c r="BF699" s="65"/>
      <c r="BG699" s="65"/>
      <c r="BH699" s="65"/>
    </row>
    <row r="700" customFormat="false" ht="15.75" hidden="false" customHeight="false" outlineLevel="0" collapsed="false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7"/>
      <c r="L700" s="65"/>
      <c r="M700" s="65"/>
      <c r="N700" s="65"/>
      <c r="O700" s="68"/>
      <c r="P700" s="68"/>
      <c r="Q700" s="65"/>
      <c r="R700" s="65"/>
      <c r="S700" s="65"/>
      <c r="T700" s="68"/>
      <c r="U700" s="68"/>
      <c r="V700" s="68"/>
      <c r="W700" s="65"/>
      <c r="X700" s="65"/>
      <c r="Y700" s="65"/>
      <c r="Z700" s="121"/>
      <c r="AA700" s="121"/>
      <c r="AB700" s="122"/>
      <c r="AC700" s="122"/>
      <c r="AD700" s="121"/>
      <c r="AE700" s="121"/>
      <c r="AF700" s="121"/>
      <c r="AG700" s="121"/>
      <c r="AH700" s="121"/>
      <c r="AI700" s="121"/>
      <c r="AJ700" s="121"/>
      <c r="AK700" s="121"/>
      <c r="AL700" s="121"/>
      <c r="AM700" s="121"/>
      <c r="AN700" s="121"/>
      <c r="AO700" s="121"/>
      <c r="AP700" s="121"/>
      <c r="AQ700" s="121"/>
      <c r="AR700" s="121"/>
      <c r="AS700" s="121"/>
      <c r="AT700" s="65"/>
      <c r="AU700" s="65"/>
      <c r="AV700" s="65"/>
      <c r="AW700" s="65"/>
      <c r="AX700" s="65"/>
      <c r="AY700" s="65"/>
      <c r="AZ700" s="65"/>
      <c r="BA700" s="65"/>
      <c r="BB700" s="65"/>
      <c r="BC700" s="65"/>
      <c r="BD700" s="65"/>
      <c r="BE700" s="65"/>
      <c r="BF700" s="65"/>
      <c r="BG700" s="65"/>
      <c r="BH700" s="65"/>
    </row>
    <row r="701" customFormat="false" ht="15.75" hidden="false" customHeight="false" outlineLevel="0" collapsed="false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7"/>
      <c r="L701" s="65"/>
      <c r="M701" s="65"/>
      <c r="N701" s="65"/>
      <c r="O701" s="68"/>
      <c r="P701" s="68"/>
      <c r="Q701" s="65"/>
      <c r="R701" s="65"/>
      <c r="S701" s="65"/>
      <c r="T701" s="68"/>
      <c r="U701" s="68"/>
      <c r="V701" s="68"/>
      <c r="W701" s="65"/>
      <c r="X701" s="65"/>
      <c r="Y701" s="65"/>
      <c r="Z701" s="121"/>
      <c r="AA701" s="121"/>
      <c r="AB701" s="122"/>
      <c r="AC701" s="122"/>
      <c r="AD701" s="121"/>
      <c r="AE701" s="121"/>
      <c r="AF701" s="121"/>
      <c r="AG701" s="121"/>
      <c r="AH701" s="121"/>
      <c r="AI701" s="121"/>
      <c r="AJ701" s="121"/>
      <c r="AK701" s="121"/>
      <c r="AL701" s="121"/>
      <c r="AM701" s="121"/>
      <c r="AN701" s="121"/>
      <c r="AO701" s="121"/>
      <c r="AP701" s="121"/>
      <c r="AQ701" s="121"/>
      <c r="AR701" s="121"/>
      <c r="AS701" s="121"/>
      <c r="AT701" s="65"/>
      <c r="AU701" s="65"/>
      <c r="AV701" s="65"/>
      <c r="AW701" s="65"/>
      <c r="AX701" s="65"/>
      <c r="AY701" s="65"/>
      <c r="AZ701" s="65"/>
      <c r="BA701" s="65"/>
      <c r="BB701" s="65"/>
      <c r="BC701" s="65"/>
      <c r="BD701" s="65"/>
      <c r="BE701" s="65"/>
      <c r="BF701" s="65"/>
      <c r="BG701" s="65"/>
      <c r="BH701" s="65"/>
    </row>
    <row r="702" customFormat="false" ht="15.75" hidden="false" customHeight="false" outlineLevel="0" collapsed="false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7"/>
      <c r="L702" s="65"/>
      <c r="M702" s="65"/>
      <c r="N702" s="65"/>
      <c r="O702" s="68"/>
      <c r="P702" s="68"/>
      <c r="Q702" s="65"/>
      <c r="R702" s="65"/>
      <c r="S702" s="65"/>
      <c r="T702" s="68"/>
      <c r="U702" s="68"/>
      <c r="V702" s="68"/>
      <c r="W702" s="65"/>
      <c r="X702" s="65"/>
      <c r="Y702" s="65"/>
      <c r="Z702" s="121"/>
      <c r="AA702" s="121"/>
      <c r="AB702" s="122"/>
      <c r="AC702" s="122"/>
      <c r="AD702" s="121"/>
      <c r="AE702" s="121"/>
      <c r="AF702" s="121"/>
      <c r="AG702" s="121"/>
      <c r="AH702" s="121"/>
      <c r="AI702" s="121"/>
      <c r="AJ702" s="121"/>
      <c r="AK702" s="121"/>
      <c r="AL702" s="121"/>
      <c r="AM702" s="121"/>
      <c r="AN702" s="121"/>
      <c r="AO702" s="121"/>
      <c r="AP702" s="121"/>
      <c r="AQ702" s="121"/>
      <c r="AR702" s="121"/>
      <c r="AS702" s="121"/>
      <c r="AT702" s="65"/>
      <c r="AU702" s="65"/>
      <c r="AV702" s="65"/>
      <c r="AW702" s="65"/>
      <c r="AX702" s="65"/>
      <c r="AY702" s="65"/>
      <c r="AZ702" s="65"/>
      <c r="BA702" s="65"/>
      <c r="BB702" s="65"/>
      <c r="BC702" s="65"/>
      <c r="BD702" s="65"/>
      <c r="BE702" s="65"/>
      <c r="BF702" s="65"/>
      <c r="BG702" s="65"/>
      <c r="BH702" s="65"/>
    </row>
    <row r="703" customFormat="false" ht="15.75" hidden="false" customHeight="false" outlineLevel="0" collapsed="false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7"/>
      <c r="L703" s="65"/>
      <c r="M703" s="65"/>
      <c r="N703" s="65"/>
      <c r="O703" s="68"/>
      <c r="P703" s="68"/>
      <c r="Q703" s="65"/>
      <c r="R703" s="65"/>
      <c r="S703" s="65"/>
      <c r="T703" s="68"/>
      <c r="U703" s="68"/>
      <c r="V703" s="68"/>
      <c r="W703" s="65"/>
      <c r="X703" s="65"/>
      <c r="Y703" s="65"/>
      <c r="Z703" s="121"/>
      <c r="AA703" s="121"/>
      <c r="AB703" s="122"/>
      <c r="AC703" s="122"/>
      <c r="AD703" s="121"/>
      <c r="AE703" s="121"/>
      <c r="AF703" s="121"/>
      <c r="AG703" s="121"/>
      <c r="AH703" s="121"/>
      <c r="AI703" s="121"/>
      <c r="AJ703" s="121"/>
      <c r="AK703" s="121"/>
      <c r="AL703" s="121"/>
      <c r="AM703" s="121"/>
      <c r="AN703" s="121"/>
      <c r="AO703" s="121"/>
      <c r="AP703" s="121"/>
      <c r="AQ703" s="121"/>
      <c r="AR703" s="121"/>
      <c r="AS703" s="121"/>
      <c r="AT703" s="65"/>
      <c r="AU703" s="65"/>
      <c r="AV703" s="65"/>
      <c r="AW703" s="65"/>
      <c r="AX703" s="65"/>
      <c r="AY703" s="65"/>
      <c r="AZ703" s="65"/>
      <c r="BA703" s="65"/>
      <c r="BB703" s="65"/>
      <c r="BC703" s="65"/>
      <c r="BD703" s="65"/>
      <c r="BE703" s="65"/>
      <c r="BF703" s="65"/>
      <c r="BG703" s="65"/>
      <c r="BH703" s="65"/>
    </row>
    <row r="704" customFormat="false" ht="15.75" hidden="false" customHeight="false" outlineLevel="0" collapsed="false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7"/>
      <c r="L704" s="65"/>
      <c r="M704" s="65"/>
      <c r="N704" s="65"/>
      <c r="O704" s="68"/>
      <c r="P704" s="68"/>
      <c r="Q704" s="65"/>
      <c r="R704" s="65"/>
      <c r="S704" s="65"/>
      <c r="T704" s="68"/>
      <c r="U704" s="68"/>
      <c r="V704" s="68"/>
      <c r="W704" s="65"/>
      <c r="X704" s="65"/>
      <c r="Y704" s="65"/>
      <c r="Z704" s="121"/>
      <c r="AA704" s="121"/>
      <c r="AB704" s="122"/>
      <c r="AC704" s="122"/>
      <c r="AD704" s="121"/>
      <c r="AE704" s="121"/>
      <c r="AF704" s="121"/>
      <c r="AG704" s="121"/>
      <c r="AH704" s="121"/>
      <c r="AI704" s="121"/>
      <c r="AJ704" s="121"/>
      <c r="AK704" s="121"/>
      <c r="AL704" s="121"/>
      <c r="AM704" s="121"/>
      <c r="AN704" s="121"/>
      <c r="AO704" s="121"/>
      <c r="AP704" s="121"/>
      <c r="AQ704" s="121"/>
      <c r="AR704" s="121"/>
      <c r="AS704" s="121"/>
      <c r="AT704" s="65"/>
      <c r="AU704" s="65"/>
      <c r="AV704" s="65"/>
      <c r="AW704" s="65"/>
      <c r="AX704" s="65"/>
      <c r="AY704" s="65"/>
      <c r="AZ704" s="65"/>
      <c r="BA704" s="65"/>
      <c r="BB704" s="65"/>
      <c r="BC704" s="65"/>
      <c r="BD704" s="65"/>
      <c r="BE704" s="65"/>
      <c r="BF704" s="65"/>
      <c r="BG704" s="65"/>
      <c r="BH704" s="65"/>
    </row>
    <row r="705" customFormat="false" ht="15.75" hidden="false" customHeight="false" outlineLevel="0" collapsed="false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7"/>
      <c r="L705" s="65"/>
      <c r="M705" s="65"/>
      <c r="N705" s="65"/>
      <c r="O705" s="68"/>
      <c r="P705" s="68"/>
      <c r="Q705" s="65"/>
      <c r="R705" s="65"/>
      <c r="S705" s="65"/>
      <c r="T705" s="68"/>
      <c r="U705" s="68"/>
      <c r="V705" s="68"/>
      <c r="W705" s="65"/>
      <c r="X705" s="65"/>
      <c r="Y705" s="65"/>
      <c r="Z705" s="121"/>
      <c r="AA705" s="121"/>
      <c r="AB705" s="122"/>
      <c r="AC705" s="122"/>
      <c r="AD705" s="121"/>
      <c r="AE705" s="121"/>
      <c r="AF705" s="121"/>
      <c r="AG705" s="121"/>
      <c r="AH705" s="121"/>
      <c r="AI705" s="121"/>
      <c r="AJ705" s="121"/>
      <c r="AK705" s="121"/>
      <c r="AL705" s="121"/>
      <c r="AM705" s="121"/>
      <c r="AN705" s="121"/>
      <c r="AO705" s="121"/>
      <c r="AP705" s="121"/>
      <c r="AQ705" s="121"/>
      <c r="AR705" s="121"/>
      <c r="AS705" s="121"/>
      <c r="AT705" s="65"/>
      <c r="AU705" s="65"/>
      <c r="AV705" s="65"/>
      <c r="AW705" s="65"/>
      <c r="AX705" s="65"/>
      <c r="AY705" s="65"/>
      <c r="AZ705" s="65"/>
      <c r="BA705" s="65"/>
      <c r="BB705" s="65"/>
      <c r="BC705" s="65"/>
      <c r="BD705" s="65"/>
      <c r="BE705" s="65"/>
      <c r="BF705" s="65"/>
      <c r="BG705" s="65"/>
      <c r="BH705" s="65"/>
    </row>
    <row r="706" customFormat="false" ht="15.75" hidden="false" customHeight="false" outlineLevel="0" collapsed="false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7"/>
      <c r="L706" s="65"/>
      <c r="M706" s="65"/>
      <c r="N706" s="65"/>
      <c r="O706" s="68"/>
      <c r="P706" s="68"/>
      <c r="Q706" s="65"/>
      <c r="R706" s="65"/>
      <c r="S706" s="65"/>
      <c r="T706" s="68"/>
      <c r="U706" s="68"/>
      <c r="V706" s="68"/>
      <c r="W706" s="65"/>
      <c r="X706" s="65"/>
      <c r="Y706" s="65"/>
      <c r="Z706" s="121"/>
      <c r="AA706" s="121"/>
      <c r="AB706" s="122"/>
      <c r="AC706" s="122"/>
      <c r="AD706" s="121"/>
      <c r="AE706" s="121"/>
      <c r="AF706" s="121"/>
      <c r="AG706" s="121"/>
      <c r="AH706" s="121"/>
      <c r="AI706" s="121"/>
      <c r="AJ706" s="121"/>
      <c r="AK706" s="121"/>
      <c r="AL706" s="121"/>
      <c r="AM706" s="121"/>
      <c r="AN706" s="121"/>
      <c r="AO706" s="121"/>
      <c r="AP706" s="121"/>
      <c r="AQ706" s="121"/>
      <c r="AR706" s="121"/>
      <c r="AS706" s="121"/>
      <c r="AT706" s="65"/>
      <c r="AU706" s="65"/>
      <c r="AV706" s="65"/>
      <c r="AW706" s="65"/>
      <c r="AX706" s="65"/>
      <c r="AY706" s="65"/>
      <c r="AZ706" s="65"/>
      <c r="BA706" s="65"/>
      <c r="BB706" s="65"/>
      <c r="BC706" s="65"/>
      <c r="BD706" s="65"/>
      <c r="BE706" s="65"/>
      <c r="BF706" s="65"/>
      <c r="BG706" s="65"/>
      <c r="BH706" s="65"/>
    </row>
    <row r="707" customFormat="false" ht="15.75" hidden="false" customHeight="false" outlineLevel="0" collapsed="false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7"/>
      <c r="L707" s="65"/>
      <c r="M707" s="65"/>
      <c r="N707" s="65"/>
      <c r="O707" s="68"/>
      <c r="P707" s="68"/>
      <c r="Q707" s="65"/>
      <c r="R707" s="65"/>
      <c r="S707" s="65"/>
      <c r="T707" s="68"/>
      <c r="U707" s="68"/>
      <c r="V707" s="68"/>
      <c r="W707" s="65"/>
      <c r="X707" s="65"/>
      <c r="Y707" s="65"/>
      <c r="Z707" s="121"/>
      <c r="AA707" s="121"/>
      <c r="AB707" s="122"/>
      <c r="AC707" s="122"/>
      <c r="AD707" s="121"/>
      <c r="AE707" s="121"/>
      <c r="AF707" s="121"/>
      <c r="AG707" s="121"/>
      <c r="AH707" s="121"/>
      <c r="AI707" s="121"/>
      <c r="AJ707" s="121"/>
      <c r="AK707" s="121"/>
      <c r="AL707" s="121"/>
      <c r="AM707" s="121"/>
      <c r="AN707" s="121"/>
      <c r="AO707" s="121"/>
      <c r="AP707" s="121"/>
      <c r="AQ707" s="121"/>
      <c r="AR707" s="121"/>
      <c r="AS707" s="121"/>
      <c r="AT707" s="65"/>
      <c r="AU707" s="65"/>
      <c r="AV707" s="65"/>
      <c r="AW707" s="65"/>
      <c r="AX707" s="65"/>
      <c r="AY707" s="65"/>
      <c r="AZ707" s="65"/>
      <c r="BA707" s="65"/>
      <c r="BB707" s="65"/>
      <c r="BC707" s="65"/>
      <c r="BD707" s="65"/>
      <c r="BE707" s="65"/>
      <c r="BF707" s="65"/>
      <c r="BG707" s="65"/>
      <c r="BH707" s="65"/>
    </row>
    <row r="708" customFormat="false" ht="15.75" hidden="false" customHeight="false" outlineLevel="0" collapsed="false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7"/>
      <c r="L708" s="65"/>
      <c r="M708" s="65"/>
      <c r="N708" s="65"/>
      <c r="O708" s="68"/>
      <c r="P708" s="68"/>
      <c r="Q708" s="65"/>
      <c r="R708" s="65"/>
      <c r="S708" s="65"/>
      <c r="T708" s="68"/>
      <c r="U708" s="68"/>
      <c r="V708" s="68"/>
      <c r="W708" s="65"/>
      <c r="X708" s="65"/>
      <c r="Y708" s="65"/>
      <c r="Z708" s="121"/>
      <c r="AA708" s="121"/>
      <c r="AB708" s="122"/>
      <c r="AC708" s="122"/>
      <c r="AD708" s="121"/>
      <c r="AE708" s="121"/>
      <c r="AF708" s="121"/>
      <c r="AG708" s="121"/>
      <c r="AH708" s="121"/>
      <c r="AI708" s="121"/>
      <c r="AJ708" s="121"/>
      <c r="AK708" s="121"/>
      <c r="AL708" s="121"/>
      <c r="AM708" s="121"/>
      <c r="AN708" s="121"/>
      <c r="AO708" s="121"/>
      <c r="AP708" s="121"/>
      <c r="AQ708" s="121"/>
      <c r="AR708" s="121"/>
      <c r="AS708" s="121"/>
      <c r="AT708" s="65"/>
      <c r="AU708" s="65"/>
      <c r="AV708" s="65"/>
      <c r="AW708" s="65"/>
      <c r="AX708" s="65"/>
      <c r="AY708" s="65"/>
      <c r="AZ708" s="65"/>
      <c r="BA708" s="65"/>
      <c r="BB708" s="65"/>
      <c r="BC708" s="65"/>
      <c r="BD708" s="65"/>
      <c r="BE708" s="65"/>
      <c r="BF708" s="65"/>
      <c r="BG708" s="65"/>
      <c r="BH708" s="65"/>
    </row>
    <row r="709" customFormat="false" ht="15.75" hidden="false" customHeight="false" outlineLevel="0" collapsed="false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7"/>
      <c r="L709" s="65"/>
      <c r="M709" s="65"/>
      <c r="N709" s="65"/>
      <c r="O709" s="68"/>
      <c r="P709" s="68"/>
      <c r="Q709" s="65"/>
      <c r="R709" s="65"/>
      <c r="S709" s="65"/>
      <c r="T709" s="68"/>
      <c r="U709" s="68"/>
      <c r="V709" s="68"/>
      <c r="W709" s="65"/>
      <c r="X709" s="65"/>
      <c r="Y709" s="65"/>
      <c r="Z709" s="121"/>
      <c r="AA709" s="121"/>
      <c r="AB709" s="122"/>
      <c r="AC709" s="122"/>
      <c r="AD709" s="121"/>
      <c r="AE709" s="121"/>
      <c r="AF709" s="121"/>
      <c r="AG709" s="121"/>
      <c r="AH709" s="121"/>
      <c r="AI709" s="121"/>
      <c r="AJ709" s="121"/>
      <c r="AK709" s="121"/>
      <c r="AL709" s="121"/>
      <c r="AM709" s="121"/>
      <c r="AN709" s="121"/>
      <c r="AO709" s="121"/>
      <c r="AP709" s="121"/>
      <c r="AQ709" s="121"/>
      <c r="AR709" s="121"/>
      <c r="AS709" s="121"/>
      <c r="AT709" s="65"/>
      <c r="AU709" s="65"/>
      <c r="AV709" s="65"/>
      <c r="AW709" s="65"/>
      <c r="AX709" s="65"/>
      <c r="AY709" s="65"/>
      <c r="AZ709" s="65"/>
      <c r="BA709" s="65"/>
      <c r="BB709" s="65"/>
      <c r="BC709" s="65"/>
      <c r="BD709" s="65"/>
      <c r="BE709" s="65"/>
      <c r="BF709" s="65"/>
      <c r="BG709" s="65"/>
      <c r="BH709" s="65"/>
    </row>
    <row r="710" customFormat="false" ht="15.75" hidden="false" customHeight="false" outlineLevel="0" collapsed="false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7"/>
      <c r="L710" s="65"/>
      <c r="M710" s="65"/>
      <c r="N710" s="65"/>
      <c r="O710" s="68"/>
      <c r="P710" s="68"/>
      <c r="Q710" s="65"/>
      <c r="R710" s="65"/>
      <c r="S710" s="65"/>
      <c r="T710" s="68"/>
      <c r="U710" s="68"/>
      <c r="V710" s="68"/>
      <c r="W710" s="65"/>
      <c r="X710" s="65"/>
      <c r="Y710" s="65"/>
      <c r="Z710" s="121"/>
      <c r="AA710" s="121"/>
      <c r="AB710" s="122"/>
      <c r="AC710" s="122"/>
      <c r="AD710" s="121"/>
      <c r="AE710" s="121"/>
      <c r="AF710" s="121"/>
      <c r="AG710" s="121"/>
      <c r="AH710" s="121"/>
      <c r="AI710" s="121"/>
      <c r="AJ710" s="121"/>
      <c r="AK710" s="121"/>
      <c r="AL710" s="121"/>
      <c r="AM710" s="121"/>
      <c r="AN710" s="121"/>
      <c r="AO710" s="121"/>
      <c r="AP710" s="121"/>
      <c r="AQ710" s="121"/>
      <c r="AR710" s="121"/>
      <c r="AS710" s="121"/>
      <c r="AT710" s="65"/>
      <c r="AU710" s="65"/>
      <c r="AV710" s="65"/>
      <c r="AW710" s="65"/>
      <c r="AX710" s="65"/>
      <c r="AY710" s="65"/>
      <c r="AZ710" s="65"/>
      <c r="BA710" s="65"/>
      <c r="BB710" s="65"/>
      <c r="BC710" s="65"/>
      <c r="BD710" s="65"/>
      <c r="BE710" s="65"/>
      <c r="BF710" s="65"/>
      <c r="BG710" s="65"/>
      <c r="BH710" s="65"/>
    </row>
    <row r="711" customFormat="false" ht="15.75" hidden="false" customHeight="false" outlineLevel="0" collapsed="false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7"/>
      <c r="L711" s="65"/>
      <c r="M711" s="65"/>
      <c r="N711" s="65"/>
      <c r="O711" s="68"/>
      <c r="P711" s="68"/>
      <c r="Q711" s="65"/>
      <c r="R711" s="65"/>
      <c r="S711" s="65"/>
      <c r="T711" s="68"/>
      <c r="U711" s="68"/>
      <c r="V711" s="68"/>
      <c r="W711" s="65"/>
      <c r="X711" s="65"/>
      <c r="Y711" s="65"/>
      <c r="Z711" s="121"/>
      <c r="AA711" s="121"/>
      <c r="AB711" s="122"/>
      <c r="AC711" s="122"/>
      <c r="AD711" s="121"/>
      <c r="AE711" s="121"/>
      <c r="AF711" s="121"/>
      <c r="AG711" s="121"/>
      <c r="AH711" s="121"/>
      <c r="AI711" s="121"/>
      <c r="AJ711" s="121"/>
      <c r="AK711" s="121"/>
      <c r="AL711" s="121"/>
      <c r="AM711" s="121"/>
      <c r="AN711" s="121"/>
      <c r="AO711" s="121"/>
      <c r="AP711" s="121"/>
      <c r="AQ711" s="121"/>
      <c r="AR711" s="121"/>
      <c r="AS711" s="121"/>
      <c r="AT711" s="65"/>
      <c r="AU711" s="65"/>
      <c r="AV711" s="65"/>
      <c r="AW711" s="65"/>
      <c r="AX711" s="65"/>
      <c r="AY711" s="65"/>
      <c r="AZ711" s="65"/>
      <c r="BA711" s="65"/>
      <c r="BB711" s="65"/>
      <c r="BC711" s="65"/>
      <c r="BD711" s="65"/>
      <c r="BE711" s="65"/>
      <c r="BF711" s="65"/>
      <c r="BG711" s="65"/>
      <c r="BH711" s="65"/>
    </row>
    <row r="712" customFormat="false" ht="15.75" hidden="false" customHeight="false" outlineLevel="0" collapsed="false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7"/>
      <c r="L712" s="65"/>
      <c r="M712" s="65"/>
      <c r="N712" s="65"/>
      <c r="O712" s="68"/>
      <c r="P712" s="68"/>
      <c r="Q712" s="65"/>
      <c r="R712" s="65"/>
      <c r="S712" s="65"/>
      <c r="T712" s="68"/>
      <c r="U712" s="68"/>
      <c r="V712" s="68"/>
      <c r="W712" s="65"/>
      <c r="X712" s="65"/>
      <c r="Y712" s="65"/>
      <c r="Z712" s="121"/>
      <c r="AA712" s="121"/>
      <c r="AB712" s="122"/>
      <c r="AC712" s="122"/>
      <c r="AD712" s="121"/>
      <c r="AE712" s="121"/>
      <c r="AF712" s="121"/>
      <c r="AG712" s="121"/>
      <c r="AH712" s="121"/>
      <c r="AI712" s="121"/>
      <c r="AJ712" s="121"/>
      <c r="AK712" s="121"/>
      <c r="AL712" s="121"/>
      <c r="AM712" s="121"/>
      <c r="AN712" s="121"/>
      <c r="AO712" s="121"/>
      <c r="AP712" s="121"/>
      <c r="AQ712" s="121"/>
      <c r="AR712" s="121"/>
      <c r="AS712" s="121"/>
      <c r="AT712" s="65"/>
      <c r="AU712" s="65"/>
      <c r="AV712" s="65"/>
      <c r="AW712" s="65"/>
      <c r="AX712" s="65"/>
      <c r="AY712" s="65"/>
      <c r="AZ712" s="65"/>
      <c r="BA712" s="65"/>
      <c r="BB712" s="65"/>
      <c r="BC712" s="65"/>
      <c r="BD712" s="65"/>
      <c r="BE712" s="65"/>
      <c r="BF712" s="65"/>
      <c r="BG712" s="65"/>
      <c r="BH712" s="65"/>
    </row>
    <row r="713" customFormat="false" ht="15.75" hidden="false" customHeight="false" outlineLevel="0" collapsed="false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7"/>
      <c r="L713" s="65"/>
      <c r="M713" s="65"/>
      <c r="N713" s="65"/>
      <c r="O713" s="68"/>
      <c r="P713" s="68"/>
      <c r="Q713" s="65"/>
      <c r="R713" s="65"/>
      <c r="S713" s="65"/>
      <c r="T713" s="68"/>
      <c r="U713" s="68"/>
      <c r="V713" s="68"/>
      <c r="W713" s="65"/>
      <c r="X713" s="65"/>
      <c r="Y713" s="65"/>
      <c r="Z713" s="121"/>
      <c r="AA713" s="121"/>
      <c r="AB713" s="122"/>
      <c r="AC713" s="122"/>
      <c r="AD713" s="121"/>
      <c r="AE713" s="121"/>
      <c r="AF713" s="121"/>
      <c r="AG713" s="121"/>
      <c r="AH713" s="121"/>
      <c r="AI713" s="121"/>
      <c r="AJ713" s="121"/>
      <c r="AK713" s="121"/>
      <c r="AL713" s="121"/>
      <c r="AM713" s="121"/>
      <c r="AN713" s="121"/>
      <c r="AO713" s="121"/>
      <c r="AP713" s="121"/>
      <c r="AQ713" s="121"/>
      <c r="AR713" s="121"/>
      <c r="AS713" s="121"/>
      <c r="AT713" s="65"/>
      <c r="AU713" s="65"/>
      <c r="AV713" s="65"/>
      <c r="AW713" s="65"/>
      <c r="AX713" s="65"/>
      <c r="AY713" s="65"/>
      <c r="AZ713" s="65"/>
      <c r="BA713" s="65"/>
      <c r="BB713" s="65"/>
      <c r="BC713" s="65"/>
      <c r="BD713" s="65"/>
      <c r="BE713" s="65"/>
      <c r="BF713" s="65"/>
      <c r="BG713" s="65"/>
      <c r="BH713" s="65"/>
    </row>
    <row r="714" customFormat="false" ht="15.75" hidden="false" customHeight="false" outlineLevel="0" collapsed="false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7"/>
      <c r="L714" s="65"/>
      <c r="M714" s="65"/>
      <c r="N714" s="65"/>
      <c r="O714" s="68"/>
      <c r="P714" s="68"/>
      <c r="Q714" s="65"/>
      <c r="R714" s="65"/>
      <c r="S714" s="65"/>
      <c r="T714" s="68"/>
      <c r="U714" s="68"/>
      <c r="V714" s="68"/>
      <c r="W714" s="65"/>
      <c r="X714" s="65"/>
      <c r="Y714" s="65"/>
      <c r="Z714" s="121"/>
      <c r="AA714" s="121"/>
      <c r="AB714" s="122"/>
      <c r="AC714" s="122"/>
      <c r="AD714" s="121"/>
      <c r="AE714" s="121"/>
      <c r="AF714" s="121"/>
      <c r="AG714" s="121"/>
      <c r="AH714" s="121"/>
      <c r="AI714" s="121"/>
      <c r="AJ714" s="121"/>
      <c r="AK714" s="121"/>
      <c r="AL714" s="121"/>
      <c r="AM714" s="121"/>
      <c r="AN714" s="121"/>
      <c r="AO714" s="121"/>
      <c r="AP714" s="121"/>
      <c r="AQ714" s="121"/>
      <c r="AR714" s="121"/>
      <c r="AS714" s="121"/>
      <c r="AT714" s="65"/>
      <c r="AU714" s="65"/>
      <c r="AV714" s="65"/>
      <c r="AW714" s="65"/>
      <c r="AX714" s="65"/>
      <c r="AY714" s="65"/>
      <c r="AZ714" s="65"/>
      <c r="BA714" s="65"/>
      <c r="BB714" s="65"/>
      <c r="BC714" s="65"/>
      <c r="BD714" s="65"/>
      <c r="BE714" s="65"/>
      <c r="BF714" s="65"/>
      <c r="BG714" s="65"/>
      <c r="BH714" s="65"/>
    </row>
    <row r="715" customFormat="false" ht="15.75" hidden="false" customHeight="false" outlineLevel="0" collapsed="false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7"/>
      <c r="L715" s="65"/>
      <c r="M715" s="65"/>
      <c r="N715" s="65"/>
      <c r="O715" s="68"/>
      <c r="P715" s="68"/>
      <c r="Q715" s="65"/>
      <c r="R715" s="65"/>
      <c r="S715" s="65"/>
      <c r="T715" s="68"/>
      <c r="U715" s="68"/>
      <c r="V715" s="68"/>
      <c r="W715" s="65"/>
      <c r="X715" s="65"/>
      <c r="Y715" s="65"/>
      <c r="Z715" s="121"/>
      <c r="AA715" s="121"/>
      <c r="AB715" s="122"/>
      <c r="AC715" s="122"/>
      <c r="AD715" s="121"/>
      <c r="AE715" s="121"/>
      <c r="AF715" s="121"/>
      <c r="AG715" s="121"/>
      <c r="AH715" s="121"/>
      <c r="AI715" s="121"/>
      <c r="AJ715" s="121"/>
      <c r="AK715" s="121"/>
      <c r="AL715" s="121"/>
      <c r="AM715" s="121"/>
      <c r="AN715" s="121"/>
      <c r="AO715" s="121"/>
      <c r="AP715" s="121"/>
      <c r="AQ715" s="121"/>
      <c r="AR715" s="121"/>
      <c r="AS715" s="121"/>
      <c r="AT715" s="65"/>
      <c r="AU715" s="65"/>
      <c r="AV715" s="65"/>
      <c r="AW715" s="65"/>
      <c r="AX715" s="65"/>
      <c r="AY715" s="65"/>
      <c r="AZ715" s="65"/>
      <c r="BA715" s="65"/>
      <c r="BB715" s="65"/>
      <c r="BC715" s="65"/>
      <c r="BD715" s="65"/>
      <c r="BE715" s="65"/>
      <c r="BF715" s="65"/>
      <c r="BG715" s="65"/>
      <c r="BH715" s="65"/>
    </row>
    <row r="716" customFormat="false" ht="15.75" hidden="false" customHeight="false" outlineLevel="0" collapsed="false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7"/>
      <c r="L716" s="65"/>
      <c r="M716" s="65"/>
      <c r="N716" s="65"/>
      <c r="O716" s="68"/>
      <c r="P716" s="68"/>
      <c r="Q716" s="65"/>
      <c r="R716" s="65"/>
      <c r="S716" s="65"/>
      <c r="T716" s="68"/>
      <c r="U716" s="68"/>
      <c r="V716" s="68"/>
      <c r="W716" s="65"/>
      <c r="X716" s="65"/>
      <c r="Y716" s="65"/>
      <c r="Z716" s="121"/>
      <c r="AA716" s="121"/>
      <c r="AB716" s="122"/>
      <c r="AC716" s="122"/>
      <c r="AD716" s="121"/>
      <c r="AE716" s="121"/>
      <c r="AF716" s="121"/>
      <c r="AG716" s="121"/>
      <c r="AH716" s="121"/>
      <c r="AI716" s="121"/>
      <c r="AJ716" s="121"/>
      <c r="AK716" s="121"/>
      <c r="AL716" s="121"/>
      <c r="AM716" s="121"/>
      <c r="AN716" s="121"/>
      <c r="AO716" s="121"/>
      <c r="AP716" s="121"/>
      <c r="AQ716" s="121"/>
      <c r="AR716" s="121"/>
      <c r="AS716" s="121"/>
      <c r="AT716" s="65"/>
      <c r="AU716" s="65"/>
      <c r="AV716" s="65"/>
      <c r="AW716" s="65"/>
      <c r="AX716" s="65"/>
      <c r="AY716" s="65"/>
      <c r="AZ716" s="65"/>
      <c r="BA716" s="65"/>
      <c r="BB716" s="65"/>
      <c r="BC716" s="65"/>
      <c r="BD716" s="65"/>
      <c r="BE716" s="65"/>
      <c r="BF716" s="65"/>
      <c r="BG716" s="65"/>
      <c r="BH716" s="65"/>
    </row>
    <row r="717" customFormat="false" ht="15.75" hidden="false" customHeight="false" outlineLevel="0" collapsed="false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7"/>
      <c r="L717" s="65"/>
      <c r="M717" s="65"/>
      <c r="N717" s="65"/>
      <c r="O717" s="68"/>
      <c r="P717" s="68"/>
      <c r="Q717" s="65"/>
      <c r="R717" s="65"/>
      <c r="S717" s="65"/>
      <c r="T717" s="68"/>
      <c r="U717" s="68"/>
      <c r="V717" s="68"/>
      <c r="W717" s="65"/>
      <c r="X717" s="65"/>
      <c r="Y717" s="65"/>
      <c r="Z717" s="121"/>
      <c r="AA717" s="121"/>
      <c r="AB717" s="122"/>
      <c r="AC717" s="122"/>
      <c r="AD717" s="121"/>
      <c r="AE717" s="121"/>
      <c r="AF717" s="121"/>
      <c r="AG717" s="121"/>
      <c r="AH717" s="121"/>
      <c r="AI717" s="121"/>
      <c r="AJ717" s="121"/>
      <c r="AK717" s="121"/>
      <c r="AL717" s="121"/>
      <c r="AM717" s="121"/>
      <c r="AN717" s="121"/>
      <c r="AO717" s="121"/>
      <c r="AP717" s="121"/>
      <c r="AQ717" s="121"/>
      <c r="AR717" s="121"/>
      <c r="AS717" s="121"/>
      <c r="AT717" s="65"/>
      <c r="AU717" s="65"/>
      <c r="AV717" s="65"/>
      <c r="AW717" s="65"/>
      <c r="AX717" s="65"/>
      <c r="AY717" s="65"/>
      <c r="AZ717" s="65"/>
      <c r="BA717" s="65"/>
      <c r="BB717" s="65"/>
      <c r="BC717" s="65"/>
      <c r="BD717" s="65"/>
      <c r="BE717" s="65"/>
      <c r="BF717" s="65"/>
      <c r="BG717" s="65"/>
      <c r="BH717" s="65"/>
    </row>
    <row r="718" customFormat="false" ht="15.75" hidden="false" customHeight="false" outlineLevel="0" collapsed="false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7"/>
      <c r="L718" s="65"/>
      <c r="M718" s="65"/>
      <c r="N718" s="65"/>
      <c r="O718" s="68"/>
      <c r="P718" s="68"/>
      <c r="Q718" s="65"/>
      <c r="R718" s="65"/>
      <c r="S718" s="65"/>
      <c r="T718" s="68"/>
      <c r="U718" s="68"/>
      <c r="V718" s="68"/>
      <c r="W718" s="65"/>
      <c r="X718" s="65"/>
      <c r="Y718" s="65"/>
      <c r="Z718" s="121"/>
      <c r="AA718" s="121"/>
      <c r="AB718" s="122"/>
      <c r="AC718" s="122"/>
      <c r="AD718" s="121"/>
      <c r="AE718" s="121"/>
      <c r="AF718" s="121"/>
      <c r="AG718" s="121"/>
      <c r="AH718" s="121"/>
      <c r="AI718" s="121"/>
      <c r="AJ718" s="121"/>
      <c r="AK718" s="121"/>
      <c r="AL718" s="121"/>
      <c r="AM718" s="121"/>
      <c r="AN718" s="121"/>
      <c r="AO718" s="121"/>
      <c r="AP718" s="121"/>
      <c r="AQ718" s="121"/>
      <c r="AR718" s="121"/>
      <c r="AS718" s="121"/>
      <c r="AT718" s="65"/>
      <c r="AU718" s="65"/>
      <c r="AV718" s="65"/>
      <c r="AW718" s="65"/>
      <c r="AX718" s="65"/>
      <c r="AY718" s="65"/>
      <c r="AZ718" s="65"/>
      <c r="BA718" s="65"/>
      <c r="BB718" s="65"/>
      <c r="BC718" s="65"/>
      <c r="BD718" s="65"/>
      <c r="BE718" s="65"/>
      <c r="BF718" s="65"/>
      <c r="BG718" s="65"/>
      <c r="BH718" s="65"/>
    </row>
    <row r="719" customFormat="false" ht="15.75" hidden="false" customHeight="false" outlineLevel="0" collapsed="false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7"/>
      <c r="L719" s="65"/>
      <c r="M719" s="65"/>
      <c r="N719" s="65"/>
      <c r="O719" s="68"/>
      <c r="P719" s="68"/>
      <c r="Q719" s="65"/>
      <c r="R719" s="65"/>
      <c r="S719" s="65"/>
      <c r="T719" s="68"/>
      <c r="U719" s="68"/>
      <c r="V719" s="68"/>
      <c r="W719" s="65"/>
      <c r="X719" s="65"/>
      <c r="Y719" s="65"/>
      <c r="Z719" s="121"/>
      <c r="AA719" s="121"/>
      <c r="AB719" s="122"/>
      <c r="AC719" s="122"/>
      <c r="AD719" s="121"/>
      <c r="AE719" s="121"/>
      <c r="AF719" s="121"/>
      <c r="AG719" s="121"/>
      <c r="AH719" s="121"/>
      <c r="AI719" s="121"/>
      <c r="AJ719" s="121"/>
      <c r="AK719" s="121"/>
      <c r="AL719" s="121"/>
      <c r="AM719" s="121"/>
      <c r="AN719" s="121"/>
      <c r="AO719" s="121"/>
      <c r="AP719" s="121"/>
      <c r="AQ719" s="121"/>
      <c r="AR719" s="121"/>
      <c r="AS719" s="121"/>
      <c r="AT719" s="65"/>
      <c r="AU719" s="65"/>
      <c r="AV719" s="65"/>
      <c r="AW719" s="65"/>
      <c r="AX719" s="65"/>
      <c r="AY719" s="65"/>
      <c r="AZ719" s="65"/>
      <c r="BA719" s="65"/>
      <c r="BB719" s="65"/>
      <c r="BC719" s="65"/>
      <c r="BD719" s="65"/>
      <c r="BE719" s="65"/>
      <c r="BF719" s="65"/>
      <c r="BG719" s="65"/>
      <c r="BH719" s="65"/>
    </row>
    <row r="720" customFormat="false" ht="15.75" hidden="false" customHeight="false" outlineLevel="0" collapsed="false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7"/>
      <c r="L720" s="65"/>
      <c r="M720" s="65"/>
      <c r="N720" s="65"/>
      <c r="O720" s="68"/>
      <c r="P720" s="68"/>
      <c r="Q720" s="65"/>
      <c r="R720" s="65"/>
      <c r="S720" s="65"/>
      <c r="T720" s="68"/>
      <c r="U720" s="68"/>
      <c r="V720" s="68"/>
      <c r="W720" s="65"/>
      <c r="X720" s="65"/>
      <c r="Y720" s="65"/>
      <c r="Z720" s="121"/>
      <c r="AA720" s="121"/>
      <c r="AB720" s="122"/>
      <c r="AC720" s="122"/>
      <c r="AD720" s="121"/>
      <c r="AE720" s="121"/>
      <c r="AF720" s="121"/>
      <c r="AG720" s="121"/>
      <c r="AH720" s="121"/>
      <c r="AI720" s="121"/>
      <c r="AJ720" s="121"/>
      <c r="AK720" s="121"/>
      <c r="AL720" s="121"/>
      <c r="AM720" s="121"/>
      <c r="AN720" s="121"/>
      <c r="AO720" s="121"/>
      <c r="AP720" s="121"/>
      <c r="AQ720" s="121"/>
      <c r="AR720" s="121"/>
      <c r="AS720" s="121"/>
      <c r="AT720" s="65"/>
      <c r="AU720" s="65"/>
      <c r="AV720" s="65"/>
      <c r="AW720" s="65"/>
      <c r="AX720" s="65"/>
      <c r="AY720" s="65"/>
      <c r="AZ720" s="65"/>
      <c r="BA720" s="65"/>
      <c r="BB720" s="65"/>
      <c r="BC720" s="65"/>
      <c r="BD720" s="65"/>
      <c r="BE720" s="65"/>
      <c r="BF720" s="65"/>
      <c r="BG720" s="65"/>
      <c r="BH720" s="65"/>
    </row>
    <row r="721" customFormat="false" ht="15.75" hidden="false" customHeight="false" outlineLevel="0" collapsed="false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7"/>
      <c r="L721" s="65"/>
      <c r="M721" s="65"/>
      <c r="N721" s="65"/>
      <c r="O721" s="68"/>
      <c r="P721" s="68"/>
      <c r="Q721" s="65"/>
      <c r="R721" s="65"/>
      <c r="S721" s="65"/>
      <c r="T721" s="68"/>
      <c r="U721" s="68"/>
      <c r="V721" s="68"/>
      <c r="W721" s="65"/>
      <c r="X721" s="65"/>
      <c r="Y721" s="65"/>
      <c r="Z721" s="121"/>
      <c r="AA721" s="121"/>
      <c r="AB721" s="122"/>
      <c r="AC721" s="122"/>
      <c r="AD721" s="121"/>
      <c r="AE721" s="121"/>
      <c r="AF721" s="121"/>
      <c r="AG721" s="121"/>
      <c r="AH721" s="121"/>
      <c r="AI721" s="121"/>
      <c r="AJ721" s="121"/>
      <c r="AK721" s="121"/>
      <c r="AL721" s="121"/>
      <c r="AM721" s="121"/>
      <c r="AN721" s="121"/>
      <c r="AO721" s="121"/>
      <c r="AP721" s="121"/>
      <c r="AQ721" s="121"/>
      <c r="AR721" s="121"/>
      <c r="AS721" s="121"/>
      <c r="AT721" s="65"/>
      <c r="AU721" s="65"/>
      <c r="AV721" s="65"/>
      <c r="AW721" s="65"/>
      <c r="AX721" s="65"/>
      <c r="AY721" s="65"/>
      <c r="AZ721" s="65"/>
      <c r="BA721" s="65"/>
      <c r="BB721" s="65"/>
      <c r="BC721" s="65"/>
      <c r="BD721" s="65"/>
      <c r="BE721" s="65"/>
      <c r="BF721" s="65"/>
      <c r="BG721" s="65"/>
      <c r="BH721" s="65"/>
    </row>
    <row r="722" customFormat="false" ht="15.75" hidden="false" customHeight="false" outlineLevel="0" collapsed="false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7"/>
      <c r="L722" s="65"/>
      <c r="M722" s="65"/>
      <c r="N722" s="65"/>
      <c r="O722" s="68"/>
      <c r="P722" s="68"/>
      <c r="Q722" s="65"/>
      <c r="R722" s="65"/>
      <c r="S722" s="65"/>
      <c r="T722" s="68"/>
      <c r="U722" s="68"/>
      <c r="V722" s="68"/>
      <c r="W722" s="65"/>
      <c r="X722" s="65"/>
      <c r="Y722" s="65"/>
      <c r="Z722" s="121"/>
      <c r="AA722" s="121"/>
      <c r="AB722" s="122"/>
      <c r="AC722" s="122"/>
      <c r="AD722" s="121"/>
      <c r="AE722" s="121"/>
      <c r="AF722" s="121"/>
      <c r="AG722" s="121"/>
      <c r="AH722" s="121"/>
      <c r="AI722" s="121"/>
      <c r="AJ722" s="121"/>
      <c r="AK722" s="121"/>
      <c r="AL722" s="121"/>
      <c r="AM722" s="121"/>
      <c r="AN722" s="121"/>
      <c r="AO722" s="121"/>
      <c r="AP722" s="121"/>
      <c r="AQ722" s="121"/>
      <c r="AR722" s="121"/>
      <c r="AS722" s="121"/>
      <c r="AT722" s="65"/>
      <c r="AU722" s="65"/>
      <c r="AV722" s="65"/>
      <c r="AW722" s="65"/>
      <c r="AX722" s="65"/>
      <c r="AY722" s="65"/>
      <c r="AZ722" s="65"/>
      <c r="BA722" s="65"/>
      <c r="BB722" s="65"/>
      <c r="BC722" s="65"/>
      <c r="BD722" s="65"/>
      <c r="BE722" s="65"/>
      <c r="BF722" s="65"/>
      <c r="BG722" s="65"/>
      <c r="BH722" s="65"/>
    </row>
    <row r="723" customFormat="false" ht="15.75" hidden="false" customHeight="false" outlineLevel="0" collapsed="false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7"/>
      <c r="L723" s="65"/>
      <c r="M723" s="65"/>
      <c r="N723" s="65"/>
      <c r="O723" s="68"/>
      <c r="P723" s="68"/>
      <c r="Q723" s="65"/>
      <c r="R723" s="65"/>
      <c r="S723" s="65"/>
      <c r="T723" s="68"/>
      <c r="U723" s="68"/>
      <c r="V723" s="68"/>
      <c r="W723" s="65"/>
      <c r="X723" s="65"/>
      <c r="Y723" s="65"/>
      <c r="Z723" s="121"/>
      <c r="AA723" s="121"/>
      <c r="AB723" s="122"/>
      <c r="AC723" s="122"/>
      <c r="AD723" s="121"/>
      <c r="AE723" s="121"/>
      <c r="AF723" s="121"/>
      <c r="AG723" s="121"/>
      <c r="AH723" s="121"/>
      <c r="AI723" s="121"/>
      <c r="AJ723" s="121"/>
      <c r="AK723" s="121"/>
      <c r="AL723" s="121"/>
      <c r="AM723" s="121"/>
      <c r="AN723" s="121"/>
      <c r="AO723" s="121"/>
      <c r="AP723" s="121"/>
      <c r="AQ723" s="121"/>
      <c r="AR723" s="121"/>
      <c r="AS723" s="121"/>
      <c r="AT723" s="65"/>
      <c r="AU723" s="65"/>
      <c r="AV723" s="65"/>
      <c r="AW723" s="65"/>
      <c r="AX723" s="65"/>
      <c r="AY723" s="65"/>
      <c r="AZ723" s="65"/>
      <c r="BA723" s="65"/>
      <c r="BB723" s="65"/>
      <c r="BC723" s="65"/>
      <c r="BD723" s="65"/>
      <c r="BE723" s="65"/>
      <c r="BF723" s="65"/>
      <c r="BG723" s="65"/>
      <c r="BH723" s="65"/>
    </row>
    <row r="724" customFormat="false" ht="15.75" hidden="false" customHeight="false" outlineLevel="0" collapsed="false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7"/>
      <c r="L724" s="65"/>
      <c r="M724" s="65"/>
      <c r="N724" s="65"/>
      <c r="O724" s="68"/>
      <c r="P724" s="68"/>
      <c r="Q724" s="65"/>
      <c r="R724" s="65"/>
      <c r="S724" s="65"/>
      <c r="T724" s="68"/>
      <c r="U724" s="68"/>
      <c r="V724" s="68"/>
      <c r="W724" s="65"/>
      <c r="X724" s="65"/>
      <c r="Y724" s="65"/>
      <c r="Z724" s="121"/>
      <c r="AA724" s="121"/>
      <c r="AB724" s="122"/>
      <c r="AC724" s="122"/>
      <c r="AD724" s="121"/>
      <c r="AE724" s="121"/>
      <c r="AF724" s="121"/>
      <c r="AG724" s="121"/>
      <c r="AH724" s="121"/>
      <c r="AI724" s="121"/>
      <c r="AJ724" s="121"/>
      <c r="AK724" s="121"/>
      <c r="AL724" s="121"/>
      <c r="AM724" s="121"/>
      <c r="AN724" s="121"/>
      <c r="AO724" s="121"/>
      <c r="AP724" s="121"/>
      <c r="AQ724" s="121"/>
      <c r="AR724" s="121"/>
      <c r="AS724" s="121"/>
      <c r="AT724" s="65"/>
      <c r="AU724" s="65"/>
      <c r="AV724" s="65"/>
      <c r="AW724" s="65"/>
      <c r="AX724" s="65"/>
      <c r="AY724" s="65"/>
      <c r="AZ724" s="65"/>
      <c r="BA724" s="65"/>
      <c r="BB724" s="65"/>
      <c r="BC724" s="65"/>
      <c r="BD724" s="65"/>
      <c r="BE724" s="65"/>
      <c r="BF724" s="65"/>
      <c r="BG724" s="65"/>
      <c r="BH724" s="65"/>
    </row>
    <row r="725" customFormat="false" ht="15.75" hidden="false" customHeight="false" outlineLevel="0" collapsed="false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7"/>
      <c r="L725" s="65"/>
      <c r="M725" s="65"/>
      <c r="N725" s="65"/>
      <c r="O725" s="68"/>
      <c r="P725" s="68"/>
      <c r="Q725" s="65"/>
      <c r="R725" s="65"/>
      <c r="S725" s="65"/>
      <c r="T725" s="68"/>
      <c r="U725" s="68"/>
      <c r="V725" s="68"/>
      <c r="W725" s="65"/>
      <c r="X725" s="65"/>
      <c r="Y725" s="65"/>
      <c r="Z725" s="121"/>
      <c r="AA725" s="121"/>
      <c r="AB725" s="122"/>
      <c r="AC725" s="122"/>
      <c r="AD725" s="121"/>
      <c r="AE725" s="121"/>
      <c r="AF725" s="121"/>
      <c r="AG725" s="121"/>
      <c r="AH725" s="121"/>
      <c r="AI725" s="121"/>
      <c r="AJ725" s="121"/>
      <c r="AK725" s="121"/>
      <c r="AL725" s="121"/>
      <c r="AM725" s="121"/>
      <c r="AN725" s="121"/>
      <c r="AO725" s="121"/>
      <c r="AP725" s="121"/>
      <c r="AQ725" s="121"/>
      <c r="AR725" s="121"/>
      <c r="AS725" s="121"/>
      <c r="AT725" s="65"/>
      <c r="AU725" s="65"/>
      <c r="AV725" s="65"/>
      <c r="AW725" s="65"/>
      <c r="AX725" s="65"/>
      <c r="AY725" s="65"/>
      <c r="AZ725" s="65"/>
      <c r="BA725" s="65"/>
      <c r="BB725" s="65"/>
      <c r="BC725" s="65"/>
      <c r="BD725" s="65"/>
      <c r="BE725" s="65"/>
      <c r="BF725" s="65"/>
      <c r="BG725" s="65"/>
      <c r="BH725" s="65"/>
    </row>
    <row r="726" customFormat="false" ht="15.75" hidden="false" customHeight="false" outlineLevel="0" collapsed="false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7"/>
      <c r="L726" s="65"/>
      <c r="M726" s="65"/>
      <c r="N726" s="65"/>
      <c r="O726" s="68"/>
      <c r="P726" s="68"/>
      <c r="Q726" s="65"/>
      <c r="R726" s="65"/>
      <c r="S726" s="65"/>
      <c r="T726" s="68"/>
      <c r="U726" s="68"/>
      <c r="V726" s="68"/>
      <c r="W726" s="65"/>
      <c r="X726" s="65"/>
      <c r="Y726" s="65"/>
      <c r="Z726" s="121"/>
      <c r="AA726" s="121"/>
      <c r="AB726" s="122"/>
      <c r="AC726" s="122"/>
      <c r="AD726" s="121"/>
      <c r="AE726" s="121"/>
      <c r="AF726" s="121"/>
      <c r="AG726" s="121"/>
      <c r="AH726" s="121"/>
      <c r="AI726" s="121"/>
      <c r="AJ726" s="121"/>
      <c r="AK726" s="121"/>
      <c r="AL726" s="121"/>
      <c r="AM726" s="121"/>
      <c r="AN726" s="121"/>
      <c r="AO726" s="121"/>
      <c r="AP726" s="121"/>
      <c r="AQ726" s="121"/>
      <c r="AR726" s="121"/>
      <c r="AS726" s="121"/>
      <c r="AT726" s="65"/>
      <c r="AU726" s="65"/>
      <c r="AV726" s="65"/>
      <c r="AW726" s="65"/>
      <c r="AX726" s="65"/>
      <c r="AY726" s="65"/>
      <c r="AZ726" s="65"/>
      <c r="BA726" s="65"/>
      <c r="BB726" s="65"/>
      <c r="BC726" s="65"/>
      <c r="BD726" s="65"/>
      <c r="BE726" s="65"/>
      <c r="BF726" s="65"/>
      <c r="BG726" s="65"/>
      <c r="BH726" s="65"/>
    </row>
    <row r="727" customFormat="false" ht="15.75" hidden="false" customHeight="false" outlineLevel="0" collapsed="false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7"/>
      <c r="L727" s="65"/>
      <c r="M727" s="65"/>
      <c r="N727" s="65"/>
      <c r="O727" s="68"/>
      <c r="P727" s="68"/>
      <c r="Q727" s="65"/>
      <c r="R727" s="65"/>
      <c r="S727" s="65"/>
      <c r="T727" s="68"/>
      <c r="U727" s="68"/>
      <c r="V727" s="68"/>
      <c r="W727" s="65"/>
      <c r="X727" s="65"/>
      <c r="Y727" s="65"/>
      <c r="Z727" s="121"/>
      <c r="AA727" s="121"/>
      <c r="AB727" s="122"/>
      <c r="AC727" s="122"/>
      <c r="AD727" s="121"/>
      <c r="AE727" s="121"/>
      <c r="AF727" s="121"/>
      <c r="AG727" s="121"/>
      <c r="AH727" s="121"/>
      <c r="AI727" s="121"/>
      <c r="AJ727" s="121"/>
      <c r="AK727" s="121"/>
      <c r="AL727" s="121"/>
      <c r="AM727" s="121"/>
      <c r="AN727" s="121"/>
      <c r="AO727" s="121"/>
      <c r="AP727" s="121"/>
      <c r="AQ727" s="121"/>
      <c r="AR727" s="121"/>
      <c r="AS727" s="121"/>
      <c r="AT727" s="65"/>
      <c r="AU727" s="65"/>
      <c r="AV727" s="65"/>
      <c r="AW727" s="65"/>
      <c r="AX727" s="65"/>
      <c r="AY727" s="65"/>
      <c r="AZ727" s="65"/>
      <c r="BA727" s="65"/>
      <c r="BB727" s="65"/>
      <c r="BC727" s="65"/>
      <c r="BD727" s="65"/>
      <c r="BE727" s="65"/>
      <c r="BF727" s="65"/>
      <c r="BG727" s="65"/>
      <c r="BH727" s="65"/>
    </row>
    <row r="728" customFormat="false" ht="15.75" hidden="false" customHeight="false" outlineLevel="0" collapsed="false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7"/>
      <c r="L728" s="65"/>
      <c r="M728" s="65"/>
      <c r="N728" s="65"/>
      <c r="O728" s="68"/>
      <c r="P728" s="68"/>
      <c r="Q728" s="65"/>
      <c r="R728" s="65"/>
      <c r="S728" s="65"/>
      <c r="T728" s="68"/>
      <c r="U728" s="68"/>
      <c r="V728" s="68"/>
      <c r="W728" s="65"/>
      <c r="X728" s="65"/>
      <c r="Y728" s="65"/>
      <c r="Z728" s="121"/>
      <c r="AA728" s="121"/>
      <c r="AB728" s="122"/>
      <c r="AC728" s="122"/>
      <c r="AD728" s="121"/>
      <c r="AE728" s="121"/>
      <c r="AF728" s="121"/>
      <c r="AG728" s="121"/>
      <c r="AH728" s="121"/>
      <c r="AI728" s="121"/>
      <c r="AJ728" s="121"/>
      <c r="AK728" s="121"/>
      <c r="AL728" s="121"/>
      <c r="AM728" s="121"/>
      <c r="AN728" s="121"/>
      <c r="AO728" s="121"/>
      <c r="AP728" s="121"/>
      <c r="AQ728" s="121"/>
      <c r="AR728" s="121"/>
      <c r="AS728" s="121"/>
      <c r="AT728" s="65"/>
      <c r="AU728" s="65"/>
      <c r="AV728" s="65"/>
      <c r="AW728" s="65"/>
      <c r="AX728" s="65"/>
      <c r="AY728" s="65"/>
      <c r="AZ728" s="65"/>
      <c r="BA728" s="65"/>
      <c r="BB728" s="65"/>
      <c r="BC728" s="65"/>
      <c r="BD728" s="65"/>
      <c r="BE728" s="65"/>
      <c r="BF728" s="65"/>
      <c r="BG728" s="65"/>
      <c r="BH728" s="65"/>
    </row>
    <row r="729" customFormat="false" ht="15.75" hidden="false" customHeight="false" outlineLevel="0" collapsed="false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7"/>
      <c r="L729" s="65"/>
      <c r="M729" s="65"/>
      <c r="N729" s="65"/>
      <c r="O729" s="68"/>
      <c r="P729" s="68"/>
      <c r="Q729" s="65"/>
      <c r="R729" s="65"/>
      <c r="S729" s="65"/>
      <c r="T729" s="68"/>
      <c r="U729" s="68"/>
      <c r="V729" s="68"/>
      <c r="W729" s="65"/>
      <c r="X729" s="65"/>
      <c r="Y729" s="65"/>
      <c r="Z729" s="121"/>
      <c r="AA729" s="121"/>
      <c r="AB729" s="122"/>
      <c r="AC729" s="122"/>
      <c r="AD729" s="121"/>
      <c r="AE729" s="121"/>
      <c r="AF729" s="121"/>
      <c r="AG729" s="121"/>
      <c r="AH729" s="121"/>
      <c r="AI729" s="121"/>
      <c r="AJ729" s="121"/>
      <c r="AK729" s="121"/>
      <c r="AL729" s="121"/>
      <c r="AM729" s="121"/>
      <c r="AN729" s="121"/>
      <c r="AO729" s="121"/>
      <c r="AP729" s="121"/>
      <c r="AQ729" s="121"/>
      <c r="AR729" s="121"/>
      <c r="AS729" s="121"/>
      <c r="AT729" s="65"/>
      <c r="AU729" s="65"/>
      <c r="AV729" s="65"/>
      <c r="AW729" s="65"/>
      <c r="AX729" s="65"/>
      <c r="AY729" s="65"/>
      <c r="AZ729" s="65"/>
      <c r="BA729" s="65"/>
      <c r="BB729" s="65"/>
      <c r="BC729" s="65"/>
      <c r="BD729" s="65"/>
      <c r="BE729" s="65"/>
      <c r="BF729" s="65"/>
      <c r="BG729" s="65"/>
      <c r="BH729" s="65"/>
    </row>
    <row r="730" customFormat="false" ht="15.75" hidden="false" customHeight="false" outlineLevel="0" collapsed="false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7"/>
      <c r="L730" s="65"/>
      <c r="M730" s="65"/>
      <c r="N730" s="65"/>
      <c r="O730" s="68"/>
      <c r="P730" s="68"/>
      <c r="Q730" s="65"/>
      <c r="R730" s="65"/>
      <c r="S730" s="65"/>
      <c r="T730" s="68"/>
      <c r="U730" s="68"/>
      <c r="V730" s="68"/>
      <c r="W730" s="65"/>
      <c r="X730" s="65"/>
      <c r="Y730" s="65"/>
      <c r="Z730" s="121"/>
      <c r="AA730" s="121"/>
      <c r="AB730" s="122"/>
      <c r="AC730" s="122"/>
      <c r="AD730" s="121"/>
      <c r="AE730" s="121"/>
      <c r="AF730" s="121"/>
      <c r="AG730" s="121"/>
      <c r="AH730" s="121"/>
      <c r="AI730" s="121"/>
      <c r="AJ730" s="121"/>
      <c r="AK730" s="121"/>
      <c r="AL730" s="121"/>
      <c r="AM730" s="121"/>
      <c r="AN730" s="121"/>
      <c r="AO730" s="121"/>
      <c r="AP730" s="121"/>
      <c r="AQ730" s="121"/>
      <c r="AR730" s="121"/>
      <c r="AS730" s="121"/>
      <c r="AT730" s="65"/>
      <c r="AU730" s="65"/>
      <c r="AV730" s="65"/>
      <c r="AW730" s="65"/>
      <c r="AX730" s="65"/>
      <c r="AY730" s="65"/>
      <c r="AZ730" s="65"/>
      <c r="BA730" s="65"/>
      <c r="BB730" s="65"/>
      <c r="BC730" s="65"/>
      <c r="BD730" s="65"/>
      <c r="BE730" s="65"/>
      <c r="BF730" s="65"/>
      <c r="BG730" s="65"/>
      <c r="BH730" s="65"/>
    </row>
    <row r="731" customFormat="false" ht="15.75" hidden="false" customHeight="false" outlineLevel="0" collapsed="false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7"/>
      <c r="L731" s="65"/>
      <c r="M731" s="65"/>
      <c r="N731" s="65"/>
      <c r="O731" s="68"/>
      <c r="P731" s="68"/>
      <c r="Q731" s="65"/>
      <c r="R731" s="65"/>
      <c r="S731" s="65"/>
      <c r="T731" s="68"/>
      <c r="U731" s="68"/>
      <c r="V731" s="68"/>
      <c r="W731" s="65"/>
      <c r="X731" s="65"/>
      <c r="Y731" s="65"/>
      <c r="Z731" s="121"/>
      <c r="AA731" s="121"/>
      <c r="AB731" s="122"/>
      <c r="AC731" s="122"/>
      <c r="AD731" s="121"/>
      <c r="AE731" s="121"/>
      <c r="AF731" s="121"/>
      <c r="AG731" s="121"/>
      <c r="AH731" s="121"/>
      <c r="AI731" s="121"/>
      <c r="AJ731" s="121"/>
      <c r="AK731" s="121"/>
      <c r="AL731" s="121"/>
      <c r="AM731" s="121"/>
      <c r="AN731" s="121"/>
      <c r="AO731" s="121"/>
      <c r="AP731" s="121"/>
      <c r="AQ731" s="121"/>
      <c r="AR731" s="121"/>
      <c r="AS731" s="121"/>
      <c r="AT731" s="65"/>
      <c r="AU731" s="65"/>
      <c r="AV731" s="65"/>
      <c r="AW731" s="65"/>
      <c r="AX731" s="65"/>
      <c r="AY731" s="65"/>
      <c r="AZ731" s="65"/>
      <c r="BA731" s="65"/>
      <c r="BB731" s="65"/>
      <c r="BC731" s="65"/>
      <c r="BD731" s="65"/>
      <c r="BE731" s="65"/>
      <c r="BF731" s="65"/>
      <c r="BG731" s="65"/>
      <c r="BH731" s="65"/>
    </row>
    <row r="732" customFormat="false" ht="15.75" hidden="false" customHeight="false" outlineLevel="0" collapsed="false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7"/>
      <c r="L732" s="65"/>
      <c r="M732" s="65"/>
      <c r="N732" s="65"/>
      <c r="O732" s="68"/>
      <c r="P732" s="68"/>
      <c r="Q732" s="65"/>
      <c r="R732" s="65"/>
      <c r="S732" s="65"/>
      <c r="T732" s="68"/>
      <c r="U732" s="68"/>
      <c r="V732" s="68"/>
      <c r="W732" s="65"/>
      <c r="X732" s="65"/>
      <c r="Y732" s="65"/>
      <c r="Z732" s="121"/>
      <c r="AA732" s="121"/>
      <c r="AB732" s="122"/>
      <c r="AC732" s="122"/>
      <c r="AD732" s="121"/>
      <c r="AE732" s="121"/>
      <c r="AF732" s="121"/>
      <c r="AG732" s="121"/>
      <c r="AH732" s="121"/>
      <c r="AI732" s="121"/>
      <c r="AJ732" s="121"/>
      <c r="AK732" s="121"/>
      <c r="AL732" s="121"/>
      <c r="AM732" s="121"/>
      <c r="AN732" s="121"/>
      <c r="AO732" s="121"/>
      <c r="AP732" s="121"/>
      <c r="AQ732" s="121"/>
      <c r="AR732" s="121"/>
      <c r="AS732" s="121"/>
      <c r="AT732" s="65"/>
      <c r="AU732" s="65"/>
      <c r="AV732" s="65"/>
      <c r="AW732" s="65"/>
      <c r="AX732" s="65"/>
      <c r="AY732" s="65"/>
      <c r="AZ732" s="65"/>
      <c r="BA732" s="65"/>
      <c r="BB732" s="65"/>
      <c r="BC732" s="65"/>
      <c r="BD732" s="65"/>
      <c r="BE732" s="65"/>
      <c r="BF732" s="65"/>
      <c r="BG732" s="65"/>
      <c r="BH732" s="65"/>
    </row>
    <row r="733" customFormat="false" ht="15.75" hidden="false" customHeight="false" outlineLevel="0" collapsed="false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7"/>
      <c r="L733" s="65"/>
      <c r="M733" s="65"/>
      <c r="N733" s="65"/>
      <c r="O733" s="68"/>
      <c r="P733" s="68"/>
      <c r="Q733" s="65"/>
      <c r="R733" s="65"/>
      <c r="S733" s="65"/>
      <c r="T733" s="68"/>
      <c r="U733" s="68"/>
      <c r="V733" s="68"/>
      <c r="W733" s="65"/>
      <c r="X733" s="65"/>
      <c r="Y733" s="65"/>
      <c r="Z733" s="121"/>
      <c r="AA733" s="121"/>
      <c r="AB733" s="122"/>
      <c r="AC733" s="122"/>
      <c r="AD733" s="121"/>
      <c r="AE733" s="121"/>
      <c r="AF733" s="121"/>
      <c r="AG733" s="121"/>
      <c r="AH733" s="121"/>
      <c r="AI733" s="121"/>
      <c r="AJ733" s="121"/>
      <c r="AK733" s="121"/>
      <c r="AL733" s="121"/>
      <c r="AM733" s="121"/>
      <c r="AN733" s="121"/>
      <c r="AO733" s="121"/>
      <c r="AP733" s="121"/>
      <c r="AQ733" s="121"/>
      <c r="AR733" s="121"/>
      <c r="AS733" s="121"/>
      <c r="AT733" s="65"/>
      <c r="AU733" s="65"/>
      <c r="AV733" s="65"/>
      <c r="AW733" s="65"/>
      <c r="AX733" s="65"/>
      <c r="AY733" s="65"/>
      <c r="AZ733" s="65"/>
      <c r="BA733" s="65"/>
      <c r="BB733" s="65"/>
      <c r="BC733" s="65"/>
      <c r="BD733" s="65"/>
      <c r="BE733" s="65"/>
      <c r="BF733" s="65"/>
      <c r="BG733" s="65"/>
      <c r="BH733" s="65"/>
    </row>
    <row r="734" customFormat="false" ht="15.75" hidden="false" customHeight="false" outlineLevel="0" collapsed="false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7"/>
      <c r="L734" s="65"/>
      <c r="M734" s="65"/>
      <c r="N734" s="65"/>
      <c r="O734" s="68"/>
      <c r="P734" s="68"/>
      <c r="Q734" s="65"/>
      <c r="R734" s="65"/>
      <c r="S734" s="65"/>
      <c r="T734" s="68"/>
      <c r="U734" s="68"/>
      <c r="V734" s="68"/>
      <c r="W734" s="65"/>
      <c r="X734" s="65"/>
      <c r="Y734" s="65"/>
      <c r="Z734" s="121"/>
      <c r="AA734" s="121"/>
      <c r="AB734" s="122"/>
      <c r="AC734" s="122"/>
      <c r="AD734" s="121"/>
      <c r="AE734" s="121"/>
      <c r="AF734" s="121"/>
      <c r="AG734" s="121"/>
      <c r="AH734" s="121"/>
      <c r="AI734" s="121"/>
      <c r="AJ734" s="121"/>
      <c r="AK734" s="121"/>
      <c r="AL734" s="121"/>
      <c r="AM734" s="121"/>
      <c r="AN734" s="121"/>
      <c r="AO734" s="121"/>
      <c r="AP734" s="121"/>
      <c r="AQ734" s="121"/>
      <c r="AR734" s="121"/>
      <c r="AS734" s="121"/>
      <c r="AT734" s="65"/>
      <c r="AU734" s="65"/>
      <c r="AV734" s="65"/>
      <c r="AW734" s="65"/>
      <c r="AX734" s="65"/>
      <c r="AY734" s="65"/>
      <c r="AZ734" s="65"/>
      <c r="BA734" s="65"/>
      <c r="BB734" s="65"/>
      <c r="BC734" s="65"/>
      <c r="BD734" s="65"/>
      <c r="BE734" s="65"/>
      <c r="BF734" s="65"/>
      <c r="BG734" s="65"/>
      <c r="BH734" s="65"/>
    </row>
    <row r="735" customFormat="false" ht="15.75" hidden="false" customHeight="false" outlineLevel="0" collapsed="false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7"/>
      <c r="L735" s="65"/>
      <c r="M735" s="65"/>
      <c r="N735" s="65"/>
      <c r="O735" s="68"/>
      <c r="P735" s="68"/>
      <c r="Q735" s="65"/>
      <c r="R735" s="65"/>
      <c r="S735" s="65"/>
      <c r="T735" s="68"/>
      <c r="U735" s="68"/>
      <c r="V735" s="68"/>
      <c r="W735" s="65"/>
      <c r="X735" s="65"/>
      <c r="Y735" s="65"/>
      <c r="Z735" s="121"/>
      <c r="AA735" s="121"/>
      <c r="AB735" s="122"/>
      <c r="AC735" s="122"/>
      <c r="AD735" s="121"/>
      <c r="AE735" s="121"/>
      <c r="AF735" s="121"/>
      <c r="AG735" s="121"/>
      <c r="AH735" s="121"/>
      <c r="AI735" s="121"/>
      <c r="AJ735" s="121"/>
      <c r="AK735" s="121"/>
      <c r="AL735" s="121"/>
      <c r="AM735" s="121"/>
      <c r="AN735" s="121"/>
      <c r="AO735" s="121"/>
      <c r="AP735" s="121"/>
      <c r="AQ735" s="121"/>
      <c r="AR735" s="121"/>
      <c r="AS735" s="121"/>
      <c r="AT735" s="65"/>
      <c r="AU735" s="65"/>
      <c r="AV735" s="65"/>
      <c r="AW735" s="65"/>
      <c r="AX735" s="65"/>
      <c r="AY735" s="65"/>
      <c r="AZ735" s="65"/>
      <c r="BA735" s="65"/>
      <c r="BB735" s="65"/>
      <c r="BC735" s="65"/>
      <c r="BD735" s="65"/>
      <c r="BE735" s="65"/>
      <c r="BF735" s="65"/>
      <c r="BG735" s="65"/>
      <c r="BH735" s="65"/>
    </row>
    <row r="736" customFormat="false" ht="15.75" hidden="false" customHeight="false" outlineLevel="0" collapsed="false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7"/>
      <c r="L736" s="65"/>
      <c r="M736" s="65"/>
      <c r="N736" s="65"/>
      <c r="O736" s="68"/>
      <c r="P736" s="68"/>
      <c r="Q736" s="65"/>
      <c r="R736" s="65"/>
      <c r="S736" s="65"/>
      <c r="T736" s="68"/>
      <c r="U736" s="68"/>
      <c r="V736" s="68"/>
      <c r="W736" s="65"/>
      <c r="X736" s="65"/>
      <c r="Y736" s="65"/>
      <c r="Z736" s="121"/>
      <c r="AA736" s="121"/>
      <c r="AB736" s="122"/>
      <c r="AC736" s="122"/>
      <c r="AD736" s="121"/>
      <c r="AE736" s="121"/>
      <c r="AF736" s="121"/>
      <c r="AG736" s="121"/>
      <c r="AH736" s="121"/>
      <c r="AI736" s="121"/>
      <c r="AJ736" s="121"/>
      <c r="AK736" s="121"/>
      <c r="AL736" s="121"/>
      <c r="AM736" s="121"/>
      <c r="AN736" s="121"/>
      <c r="AO736" s="121"/>
      <c r="AP736" s="121"/>
      <c r="AQ736" s="121"/>
      <c r="AR736" s="121"/>
      <c r="AS736" s="121"/>
      <c r="AT736" s="65"/>
      <c r="AU736" s="65"/>
      <c r="AV736" s="65"/>
      <c r="AW736" s="65"/>
      <c r="AX736" s="65"/>
      <c r="AY736" s="65"/>
      <c r="AZ736" s="65"/>
      <c r="BA736" s="65"/>
      <c r="BB736" s="65"/>
      <c r="BC736" s="65"/>
      <c r="BD736" s="65"/>
      <c r="BE736" s="65"/>
      <c r="BF736" s="65"/>
      <c r="BG736" s="65"/>
      <c r="BH736" s="65"/>
    </row>
    <row r="737" customFormat="false" ht="15.75" hidden="false" customHeight="false" outlineLevel="0" collapsed="false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7"/>
      <c r="L737" s="65"/>
      <c r="M737" s="65"/>
      <c r="N737" s="65"/>
      <c r="O737" s="68"/>
      <c r="P737" s="68"/>
      <c r="Q737" s="65"/>
      <c r="R737" s="65"/>
      <c r="S737" s="65"/>
      <c r="T737" s="68"/>
      <c r="U737" s="68"/>
      <c r="V737" s="68"/>
      <c r="W737" s="65"/>
      <c r="X737" s="65"/>
      <c r="Y737" s="65"/>
      <c r="Z737" s="121"/>
      <c r="AA737" s="121"/>
      <c r="AB737" s="122"/>
      <c r="AC737" s="122"/>
      <c r="AD737" s="121"/>
      <c r="AE737" s="121"/>
      <c r="AF737" s="121"/>
      <c r="AG737" s="121"/>
      <c r="AH737" s="121"/>
      <c r="AI737" s="121"/>
      <c r="AJ737" s="121"/>
      <c r="AK737" s="121"/>
      <c r="AL737" s="121"/>
      <c r="AM737" s="121"/>
      <c r="AN737" s="121"/>
      <c r="AO737" s="121"/>
      <c r="AP737" s="121"/>
      <c r="AQ737" s="121"/>
      <c r="AR737" s="121"/>
      <c r="AS737" s="121"/>
      <c r="AT737" s="65"/>
      <c r="AU737" s="65"/>
      <c r="AV737" s="65"/>
      <c r="AW737" s="65"/>
      <c r="AX737" s="65"/>
      <c r="AY737" s="65"/>
      <c r="AZ737" s="65"/>
      <c r="BA737" s="65"/>
      <c r="BB737" s="65"/>
      <c r="BC737" s="65"/>
      <c r="BD737" s="65"/>
      <c r="BE737" s="65"/>
      <c r="BF737" s="65"/>
      <c r="BG737" s="65"/>
      <c r="BH737" s="65"/>
    </row>
    <row r="738" customFormat="false" ht="15.75" hidden="false" customHeight="false" outlineLevel="0" collapsed="false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7"/>
      <c r="L738" s="65"/>
      <c r="M738" s="65"/>
      <c r="N738" s="65"/>
      <c r="O738" s="68"/>
      <c r="P738" s="68"/>
      <c r="Q738" s="65"/>
      <c r="R738" s="65"/>
      <c r="S738" s="65"/>
      <c r="T738" s="68"/>
      <c r="U738" s="68"/>
      <c r="V738" s="68"/>
      <c r="W738" s="65"/>
      <c r="X738" s="65"/>
      <c r="Y738" s="65"/>
      <c r="Z738" s="121"/>
      <c r="AA738" s="121"/>
      <c r="AB738" s="122"/>
      <c r="AC738" s="122"/>
      <c r="AD738" s="121"/>
      <c r="AE738" s="121"/>
      <c r="AF738" s="121"/>
      <c r="AG738" s="121"/>
      <c r="AH738" s="121"/>
      <c r="AI738" s="121"/>
      <c r="AJ738" s="121"/>
      <c r="AK738" s="121"/>
      <c r="AL738" s="121"/>
      <c r="AM738" s="121"/>
      <c r="AN738" s="121"/>
      <c r="AO738" s="121"/>
      <c r="AP738" s="121"/>
      <c r="AQ738" s="121"/>
      <c r="AR738" s="121"/>
      <c r="AS738" s="121"/>
      <c r="AT738" s="65"/>
      <c r="AU738" s="65"/>
      <c r="AV738" s="65"/>
      <c r="AW738" s="65"/>
      <c r="AX738" s="65"/>
      <c r="AY738" s="65"/>
      <c r="AZ738" s="65"/>
      <c r="BA738" s="65"/>
      <c r="BB738" s="65"/>
      <c r="BC738" s="65"/>
      <c r="BD738" s="65"/>
      <c r="BE738" s="65"/>
      <c r="BF738" s="65"/>
      <c r="BG738" s="65"/>
      <c r="BH738" s="65"/>
    </row>
    <row r="739" customFormat="false" ht="15.75" hidden="false" customHeight="false" outlineLevel="0" collapsed="false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7"/>
      <c r="L739" s="65"/>
      <c r="M739" s="65"/>
      <c r="N739" s="65"/>
      <c r="O739" s="68"/>
      <c r="P739" s="68"/>
      <c r="Q739" s="65"/>
      <c r="R739" s="65"/>
      <c r="S739" s="65"/>
      <c r="T739" s="68"/>
      <c r="U739" s="68"/>
      <c r="V739" s="68"/>
      <c r="W739" s="65"/>
      <c r="X739" s="65"/>
      <c r="Y739" s="65"/>
      <c r="Z739" s="121"/>
      <c r="AA739" s="121"/>
      <c r="AB739" s="122"/>
      <c r="AC739" s="122"/>
      <c r="AD739" s="121"/>
      <c r="AE739" s="121"/>
      <c r="AF739" s="121"/>
      <c r="AG739" s="121"/>
      <c r="AH739" s="121"/>
      <c r="AI739" s="121"/>
      <c r="AJ739" s="121"/>
      <c r="AK739" s="121"/>
      <c r="AL739" s="121"/>
      <c r="AM739" s="121"/>
      <c r="AN739" s="121"/>
      <c r="AO739" s="121"/>
      <c r="AP739" s="121"/>
      <c r="AQ739" s="121"/>
      <c r="AR739" s="121"/>
      <c r="AS739" s="121"/>
      <c r="AT739" s="65"/>
      <c r="AU739" s="65"/>
      <c r="AV739" s="65"/>
      <c r="AW739" s="65"/>
      <c r="AX739" s="65"/>
      <c r="AY739" s="65"/>
      <c r="AZ739" s="65"/>
      <c r="BA739" s="65"/>
      <c r="BB739" s="65"/>
      <c r="BC739" s="65"/>
      <c r="BD739" s="65"/>
      <c r="BE739" s="65"/>
      <c r="BF739" s="65"/>
      <c r="BG739" s="65"/>
      <c r="BH739" s="65"/>
    </row>
    <row r="740" customFormat="false" ht="15.75" hidden="false" customHeight="false" outlineLevel="0" collapsed="false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7"/>
      <c r="L740" s="65"/>
      <c r="M740" s="65"/>
      <c r="N740" s="65"/>
      <c r="O740" s="68"/>
      <c r="P740" s="68"/>
      <c r="Q740" s="65"/>
      <c r="R740" s="65"/>
      <c r="S740" s="65"/>
      <c r="T740" s="68"/>
      <c r="U740" s="68"/>
      <c r="V740" s="68"/>
      <c r="W740" s="65"/>
      <c r="X740" s="65"/>
      <c r="Y740" s="65"/>
      <c r="Z740" s="121"/>
      <c r="AA740" s="121"/>
      <c r="AB740" s="122"/>
      <c r="AC740" s="122"/>
      <c r="AD740" s="121"/>
      <c r="AE740" s="121"/>
      <c r="AF740" s="121"/>
      <c r="AG740" s="121"/>
      <c r="AH740" s="121"/>
      <c r="AI740" s="121"/>
      <c r="AJ740" s="121"/>
      <c r="AK740" s="121"/>
      <c r="AL740" s="121"/>
      <c r="AM740" s="121"/>
      <c r="AN740" s="121"/>
      <c r="AO740" s="121"/>
      <c r="AP740" s="121"/>
      <c r="AQ740" s="121"/>
      <c r="AR740" s="121"/>
      <c r="AS740" s="121"/>
      <c r="AT740" s="65"/>
      <c r="AU740" s="65"/>
      <c r="AV740" s="65"/>
      <c r="AW740" s="65"/>
      <c r="AX740" s="65"/>
      <c r="AY740" s="65"/>
      <c r="AZ740" s="65"/>
      <c r="BA740" s="65"/>
      <c r="BB740" s="65"/>
      <c r="BC740" s="65"/>
      <c r="BD740" s="65"/>
      <c r="BE740" s="65"/>
      <c r="BF740" s="65"/>
      <c r="BG740" s="65"/>
      <c r="BH740" s="65"/>
    </row>
    <row r="741" customFormat="false" ht="15.75" hidden="false" customHeight="false" outlineLevel="0" collapsed="false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7"/>
      <c r="L741" s="65"/>
      <c r="M741" s="65"/>
      <c r="N741" s="65"/>
      <c r="O741" s="68"/>
      <c r="P741" s="68"/>
      <c r="Q741" s="65"/>
      <c r="R741" s="65"/>
      <c r="S741" s="65"/>
      <c r="T741" s="68"/>
      <c r="U741" s="68"/>
      <c r="V741" s="68"/>
      <c r="W741" s="65"/>
      <c r="X741" s="65"/>
      <c r="Y741" s="65"/>
      <c r="Z741" s="121"/>
      <c r="AA741" s="121"/>
      <c r="AB741" s="122"/>
      <c r="AC741" s="122"/>
      <c r="AD741" s="121"/>
      <c r="AE741" s="121"/>
      <c r="AF741" s="121"/>
      <c r="AG741" s="121"/>
      <c r="AH741" s="121"/>
      <c r="AI741" s="121"/>
      <c r="AJ741" s="121"/>
      <c r="AK741" s="121"/>
      <c r="AL741" s="121"/>
      <c r="AM741" s="121"/>
      <c r="AN741" s="121"/>
      <c r="AO741" s="121"/>
      <c r="AP741" s="121"/>
      <c r="AQ741" s="121"/>
      <c r="AR741" s="121"/>
      <c r="AS741" s="121"/>
      <c r="AT741" s="65"/>
      <c r="AU741" s="65"/>
      <c r="AV741" s="65"/>
      <c r="AW741" s="65"/>
      <c r="AX741" s="65"/>
      <c r="AY741" s="65"/>
      <c r="AZ741" s="65"/>
      <c r="BA741" s="65"/>
      <c r="BB741" s="65"/>
      <c r="BC741" s="65"/>
      <c r="BD741" s="65"/>
      <c r="BE741" s="65"/>
      <c r="BF741" s="65"/>
      <c r="BG741" s="65"/>
      <c r="BH741" s="65"/>
    </row>
    <row r="742" customFormat="false" ht="15.75" hidden="false" customHeight="false" outlineLevel="0" collapsed="false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7"/>
      <c r="L742" s="65"/>
      <c r="M742" s="65"/>
      <c r="N742" s="65"/>
      <c r="O742" s="68"/>
      <c r="P742" s="68"/>
      <c r="Q742" s="65"/>
      <c r="R742" s="65"/>
      <c r="S742" s="65"/>
      <c r="T742" s="68"/>
      <c r="U742" s="68"/>
      <c r="V742" s="68"/>
      <c r="W742" s="65"/>
      <c r="X742" s="65"/>
      <c r="Y742" s="65"/>
      <c r="Z742" s="121"/>
      <c r="AA742" s="121"/>
      <c r="AB742" s="122"/>
      <c r="AC742" s="122"/>
      <c r="AD742" s="121"/>
      <c r="AE742" s="121"/>
      <c r="AF742" s="121"/>
      <c r="AG742" s="121"/>
      <c r="AH742" s="121"/>
      <c r="AI742" s="121"/>
      <c r="AJ742" s="121"/>
      <c r="AK742" s="121"/>
      <c r="AL742" s="121"/>
      <c r="AM742" s="121"/>
      <c r="AN742" s="121"/>
      <c r="AO742" s="121"/>
      <c r="AP742" s="121"/>
      <c r="AQ742" s="121"/>
      <c r="AR742" s="121"/>
      <c r="AS742" s="121"/>
      <c r="AT742" s="65"/>
      <c r="AU742" s="65"/>
      <c r="AV742" s="65"/>
      <c r="AW742" s="65"/>
      <c r="AX742" s="65"/>
      <c r="AY742" s="65"/>
      <c r="AZ742" s="65"/>
      <c r="BA742" s="65"/>
      <c r="BB742" s="65"/>
      <c r="BC742" s="65"/>
      <c r="BD742" s="65"/>
      <c r="BE742" s="65"/>
      <c r="BF742" s="65"/>
      <c r="BG742" s="65"/>
      <c r="BH742" s="65"/>
    </row>
    <row r="743" customFormat="false" ht="15.75" hidden="false" customHeight="false" outlineLevel="0" collapsed="false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7"/>
      <c r="L743" s="65"/>
      <c r="M743" s="65"/>
      <c r="N743" s="65"/>
      <c r="O743" s="68"/>
      <c r="P743" s="68"/>
      <c r="Q743" s="65"/>
      <c r="R743" s="65"/>
      <c r="S743" s="65"/>
      <c r="T743" s="68"/>
      <c r="U743" s="68"/>
      <c r="V743" s="68"/>
      <c r="W743" s="65"/>
      <c r="X743" s="65"/>
      <c r="Y743" s="65"/>
      <c r="Z743" s="121"/>
      <c r="AA743" s="121"/>
      <c r="AB743" s="122"/>
      <c r="AC743" s="122"/>
      <c r="AD743" s="121"/>
      <c r="AE743" s="121"/>
      <c r="AF743" s="121"/>
      <c r="AG743" s="121"/>
      <c r="AH743" s="121"/>
      <c r="AI743" s="121"/>
      <c r="AJ743" s="121"/>
      <c r="AK743" s="121"/>
      <c r="AL743" s="121"/>
      <c r="AM743" s="121"/>
      <c r="AN743" s="121"/>
      <c r="AO743" s="121"/>
      <c r="AP743" s="121"/>
      <c r="AQ743" s="121"/>
      <c r="AR743" s="121"/>
      <c r="AS743" s="121"/>
      <c r="AT743" s="65"/>
      <c r="AU743" s="65"/>
      <c r="AV743" s="65"/>
      <c r="AW743" s="65"/>
      <c r="AX743" s="65"/>
      <c r="AY743" s="65"/>
      <c r="AZ743" s="65"/>
      <c r="BA743" s="65"/>
      <c r="BB743" s="65"/>
      <c r="BC743" s="65"/>
      <c r="BD743" s="65"/>
      <c r="BE743" s="65"/>
      <c r="BF743" s="65"/>
      <c r="BG743" s="65"/>
      <c r="BH743" s="65"/>
    </row>
    <row r="744" customFormat="false" ht="15.75" hidden="false" customHeight="false" outlineLevel="0" collapsed="false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7"/>
      <c r="L744" s="65"/>
      <c r="M744" s="65"/>
      <c r="N744" s="65"/>
      <c r="O744" s="68"/>
      <c r="P744" s="68"/>
      <c r="Q744" s="65"/>
      <c r="R744" s="65"/>
      <c r="S744" s="65"/>
      <c r="T744" s="68"/>
      <c r="U744" s="68"/>
      <c r="V744" s="68"/>
      <c r="W744" s="65"/>
      <c r="X744" s="65"/>
      <c r="Y744" s="65"/>
      <c r="Z744" s="121"/>
      <c r="AA744" s="121"/>
      <c r="AB744" s="122"/>
      <c r="AC744" s="122"/>
      <c r="AD744" s="121"/>
      <c r="AE744" s="121"/>
      <c r="AF744" s="121"/>
      <c r="AG744" s="121"/>
      <c r="AH744" s="121"/>
      <c r="AI744" s="121"/>
      <c r="AJ744" s="121"/>
      <c r="AK744" s="121"/>
      <c r="AL744" s="121"/>
      <c r="AM744" s="121"/>
      <c r="AN744" s="121"/>
      <c r="AO744" s="121"/>
      <c r="AP744" s="121"/>
      <c r="AQ744" s="121"/>
      <c r="AR744" s="121"/>
      <c r="AS744" s="121"/>
      <c r="AT744" s="65"/>
      <c r="AU744" s="65"/>
      <c r="AV744" s="65"/>
      <c r="AW744" s="65"/>
      <c r="AX744" s="65"/>
      <c r="AY744" s="65"/>
      <c r="AZ744" s="65"/>
      <c r="BA744" s="65"/>
      <c r="BB744" s="65"/>
      <c r="BC744" s="65"/>
      <c r="BD744" s="65"/>
      <c r="BE744" s="65"/>
      <c r="BF744" s="65"/>
      <c r="BG744" s="65"/>
      <c r="BH744" s="65"/>
    </row>
    <row r="745" customFormat="false" ht="15.75" hidden="false" customHeight="false" outlineLevel="0" collapsed="false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7"/>
      <c r="L745" s="65"/>
      <c r="M745" s="65"/>
      <c r="N745" s="65"/>
      <c r="O745" s="68"/>
      <c r="P745" s="68"/>
      <c r="Q745" s="65"/>
      <c r="R745" s="65"/>
      <c r="S745" s="65"/>
      <c r="T745" s="68"/>
      <c r="U745" s="68"/>
      <c r="V745" s="68"/>
      <c r="W745" s="65"/>
      <c r="X745" s="65"/>
      <c r="Y745" s="65"/>
      <c r="Z745" s="121"/>
      <c r="AA745" s="121"/>
      <c r="AB745" s="122"/>
      <c r="AC745" s="122"/>
      <c r="AD745" s="121"/>
      <c r="AE745" s="121"/>
      <c r="AF745" s="121"/>
      <c r="AG745" s="121"/>
      <c r="AH745" s="121"/>
      <c r="AI745" s="121"/>
      <c r="AJ745" s="121"/>
      <c r="AK745" s="121"/>
      <c r="AL745" s="121"/>
      <c r="AM745" s="121"/>
      <c r="AN745" s="121"/>
      <c r="AO745" s="121"/>
      <c r="AP745" s="121"/>
      <c r="AQ745" s="121"/>
      <c r="AR745" s="121"/>
      <c r="AS745" s="121"/>
      <c r="AT745" s="65"/>
      <c r="AU745" s="65"/>
      <c r="AV745" s="65"/>
      <c r="AW745" s="65"/>
      <c r="AX745" s="65"/>
      <c r="AY745" s="65"/>
      <c r="AZ745" s="65"/>
      <c r="BA745" s="65"/>
      <c r="BB745" s="65"/>
      <c r="BC745" s="65"/>
      <c r="BD745" s="65"/>
      <c r="BE745" s="65"/>
      <c r="BF745" s="65"/>
      <c r="BG745" s="65"/>
      <c r="BH745" s="65"/>
    </row>
    <row r="746" customFormat="false" ht="15.75" hidden="false" customHeight="false" outlineLevel="0" collapsed="false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7"/>
      <c r="L746" s="65"/>
      <c r="M746" s="65"/>
      <c r="N746" s="65"/>
      <c r="O746" s="68"/>
      <c r="P746" s="68"/>
      <c r="Q746" s="65"/>
      <c r="R746" s="65"/>
      <c r="S746" s="65"/>
      <c r="T746" s="68"/>
      <c r="U746" s="68"/>
      <c r="V746" s="68"/>
      <c r="W746" s="65"/>
      <c r="X746" s="65"/>
      <c r="Y746" s="65"/>
      <c r="Z746" s="121"/>
      <c r="AA746" s="121"/>
      <c r="AB746" s="122"/>
      <c r="AC746" s="122"/>
      <c r="AD746" s="121"/>
      <c r="AE746" s="121"/>
      <c r="AF746" s="121"/>
      <c r="AG746" s="121"/>
      <c r="AH746" s="121"/>
      <c r="AI746" s="121"/>
      <c r="AJ746" s="121"/>
      <c r="AK746" s="121"/>
      <c r="AL746" s="121"/>
      <c r="AM746" s="121"/>
      <c r="AN746" s="121"/>
      <c r="AO746" s="121"/>
      <c r="AP746" s="121"/>
      <c r="AQ746" s="121"/>
      <c r="AR746" s="121"/>
      <c r="AS746" s="121"/>
      <c r="AT746" s="65"/>
      <c r="AU746" s="65"/>
      <c r="AV746" s="65"/>
      <c r="AW746" s="65"/>
      <c r="AX746" s="65"/>
      <c r="AY746" s="65"/>
      <c r="AZ746" s="65"/>
      <c r="BA746" s="65"/>
      <c r="BB746" s="65"/>
      <c r="BC746" s="65"/>
      <c r="BD746" s="65"/>
      <c r="BE746" s="65"/>
      <c r="BF746" s="65"/>
      <c r="BG746" s="65"/>
      <c r="BH746" s="65"/>
    </row>
    <row r="747" customFormat="false" ht="15.75" hidden="false" customHeight="false" outlineLevel="0" collapsed="false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7"/>
      <c r="L747" s="65"/>
      <c r="M747" s="65"/>
      <c r="N747" s="65"/>
      <c r="O747" s="68"/>
      <c r="P747" s="68"/>
      <c r="Q747" s="65"/>
      <c r="R747" s="65"/>
      <c r="S747" s="65"/>
      <c r="T747" s="68"/>
      <c r="U747" s="68"/>
      <c r="V747" s="68"/>
      <c r="W747" s="65"/>
      <c r="X747" s="65"/>
      <c r="Y747" s="65"/>
      <c r="Z747" s="121"/>
      <c r="AA747" s="121"/>
      <c r="AB747" s="122"/>
      <c r="AC747" s="122"/>
      <c r="AD747" s="121"/>
      <c r="AE747" s="121"/>
      <c r="AF747" s="121"/>
      <c r="AG747" s="121"/>
      <c r="AH747" s="121"/>
      <c r="AI747" s="121"/>
      <c r="AJ747" s="121"/>
      <c r="AK747" s="121"/>
      <c r="AL747" s="121"/>
      <c r="AM747" s="121"/>
      <c r="AN747" s="121"/>
      <c r="AO747" s="121"/>
      <c r="AP747" s="121"/>
      <c r="AQ747" s="121"/>
      <c r="AR747" s="121"/>
      <c r="AS747" s="121"/>
      <c r="AT747" s="65"/>
      <c r="AU747" s="65"/>
      <c r="AV747" s="65"/>
      <c r="AW747" s="65"/>
      <c r="AX747" s="65"/>
      <c r="AY747" s="65"/>
      <c r="AZ747" s="65"/>
      <c r="BA747" s="65"/>
      <c r="BB747" s="65"/>
      <c r="BC747" s="65"/>
      <c r="BD747" s="65"/>
      <c r="BE747" s="65"/>
      <c r="BF747" s="65"/>
      <c r="BG747" s="65"/>
      <c r="BH747" s="65"/>
    </row>
    <row r="748" customFormat="false" ht="15.75" hidden="false" customHeight="false" outlineLevel="0" collapsed="false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7"/>
      <c r="L748" s="65"/>
      <c r="M748" s="65"/>
      <c r="N748" s="65"/>
      <c r="O748" s="68"/>
      <c r="P748" s="68"/>
      <c r="Q748" s="65"/>
      <c r="R748" s="65"/>
      <c r="S748" s="65"/>
      <c r="T748" s="68"/>
      <c r="U748" s="68"/>
      <c r="V748" s="68"/>
      <c r="W748" s="65"/>
      <c r="X748" s="65"/>
      <c r="Y748" s="65"/>
      <c r="Z748" s="121"/>
      <c r="AA748" s="121"/>
      <c r="AB748" s="122"/>
      <c r="AC748" s="122"/>
      <c r="AD748" s="121"/>
      <c r="AE748" s="121"/>
      <c r="AF748" s="121"/>
      <c r="AG748" s="121"/>
      <c r="AH748" s="121"/>
      <c r="AI748" s="121"/>
      <c r="AJ748" s="121"/>
      <c r="AK748" s="121"/>
      <c r="AL748" s="121"/>
      <c r="AM748" s="121"/>
      <c r="AN748" s="121"/>
      <c r="AO748" s="121"/>
      <c r="AP748" s="121"/>
      <c r="AQ748" s="121"/>
      <c r="AR748" s="121"/>
      <c r="AS748" s="121"/>
      <c r="AT748" s="65"/>
      <c r="AU748" s="65"/>
      <c r="AV748" s="65"/>
      <c r="AW748" s="65"/>
      <c r="AX748" s="65"/>
      <c r="AY748" s="65"/>
      <c r="AZ748" s="65"/>
      <c r="BA748" s="65"/>
      <c r="BB748" s="65"/>
      <c r="BC748" s="65"/>
      <c r="BD748" s="65"/>
      <c r="BE748" s="65"/>
      <c r="BF748" s="65"/>
      <c r="BG748" s="65"/>
      <c r="BH748" s="65"/>
    </row>
    <row r="749" customFormat="false" ht="15.75" hidden="false" customHeight="false" outlineLevel="0" collapsed="false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7"/>
      <c r="L749" s="65"/>
      <c r="M749" s="65"/>
      <c r="N749" s="65"/>
      <c r="O749" s="68"/>
      <c r="P749" s="68"/>
      <c r="Q749" s="65"/>
      <c r="R749" s="65"/>
      <c r="S749" s="65"/>
      <c r="T749" s="68"/>
      <c r="U749" s="68"/>
      <c r="V749" s="68"/>
      <c r="W749" s="65"/>
      <c r="X749" s="65"/>
      <c r="Y749" s="65"/>
      <c r="Z749" s="121"/>
      <c r="AA749" s="121"/>
      <c r="AB749" s="122"/>
      <c r="AC749" s="122"/>
      <c r="AD749" s="121"/>
      <c r="AE749" s="121"/>
      <c r="AF749" s="121"/>
      <c r="AG749" s="121"/>
      <c r="AH749" s="121"/>
      <c r="AI749" s="121"/>
      <c r="AJ749" s="121"/>
      <c r="AK749" s="121"/>
      <c r="AL749" s="121"/>
      <c r="AM749" s="121"/>
      <c r="AN749" s="121"/>
      <c r="AO749" s="121"/>
      <c r="AP749" s="121"/>
      <c r="AQ749" s="121"/>
      <c r="AR749" s="121"/>
      <c r="AS749" s="121"/>
      <c r="AT749" s="65"/>
      <c r="AU749" s="65"/>
      <c r="AV749" s="65"/>
      <c r="AW749" s="65"/>
      <c r="AX749" s="65"/>
      <c r="AY749" s="65"/>
      <c r="AZ749" s="65"/>
      <c r="BA749" s="65"/>
      <c r="BB749" s="65"/>
      <c r="BC749" s="65"/>
      <c r="BD749" s="65"/>
      <c r="BE749" s="65"/>
      <c r="BF749" s="65"/>
      <c r="BG749" s="65"/>
      <c r="BH749" s="65"/>
    </row>
    <row r="750" customFormat="false" ht="15.75" hidden="false" customHeight="false" outlineLevel="0" collapsed="false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7"/>
      <c r="L750" s="65"/>
      <c r="M750" s="65"/>
      <c r="N750" s="65"/>
      <c r="O750" s="68"/>
      <c r="P750" s="68"/>
      <c r="Q750" s="65"/>
      <c r="R750" s="65"/>
      <c r="S750" s="65"/>
      <c r="T750" s="68"/>
      <c r="U750" s="68"/>
      <c r="V750" s="68"/>
      <c r="W750" s="65"/>
      <c r="X750" s="65"/>
      <c r="Y750" s="65"/>
      <c r="Z750" s="121"/>
      <c r="AA750" s="121"/>
      <c r="AB750" s="122"/>
      <c r="AC750" s="122"/>
      <c r="AD750" s="121"/>
      <c r="AE750" s="121"/>
      <c r="AF750" s="121"/>
      <c r="AG750" s="121"/>
      <c r="AH750" s="121"/>
      <c r="AI750" s="121"/>
      <c r="AJ750" s="121"/>
      <c r="AK750" s="121"/>
      <c r="AL750" s="121"/>
      <c r="AM750" s="121"/>
      <c r="AN750" s="121"/>
      <c r="AO750" s="121"/>
      <c r="AP750" s="121"/>
      <c r="AQ750" s="121"/>
      <c r="AR750" s="121"/>
      <c r="AS750" s="121"/>
      <c r="AT750" s="65"/>
      <c r="AU750" s="65"/>
      <c r="AV750" s="65"/>
      <c r="AW750" s="65"/>
      <c r="AX750" s="65"/>
      <c r="AY750" s="65"/>
      <c r="AZ750" s="65"/>
      <c r="BA750" s="65"/>
      <c r="BB750" s="65"/>
      <c r="BC750" s="65"/>
      <c r="BD750" s="65"/>
      <c r="BE750" s="65"/>
      <c r="BF750" s="65"/>
      <c r="BG750" s="65"/>
      <c r="BH750" s="65"/>
    </row>
    <row r="751" customFormat="false" ht="15.75" hidden="false" customHeight="false" outlineLevel="0" collapsed="false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7"/>
      <c r="L751" s="65"/>
      <c r="M751" s="65"/>
      <c r="N751" s="65"/>
      <c r="O751" s="68"/>
      <c r="P751" s="68"/>
      <c r="Q751" s="65"/>
      <c r="R751" s="65"/>
      <c r="S751" s="65"/>
      <c r="T751" s="68"/>
      <c r="U751" s="68"/>
      <c r="V751" s="68"/>
      <c r="W751" s="65"/>
      <c r="X751" s="65"/>
      <c r="Y751" s="65"/>
      <c r="Z751" s="121"/>
      <c r="AA751" s="121"/>
      <c r="AB751" s="122"/>
      <c r="AC751" s="122"/>
      <c r="AD751" s="121"/>
      <c r="AE751" s="121"/>
      <c r="AF751" s="121"/>
      <c r="AG751" s="121"/>
      <c r="AH751" s="121"/>
      <c r="AI751" s="121"/>
      <c r="AJ751" s="121"/>
      <c r="AK751" s="121"/>
      <c r="AL751" s="121"/>
      <c r="AM751" s="121"/>
      <c r="AN751" s="121"/>
      <c r="AO751" s="121"/>
      <c r="AP751" s="121"/>
      <c r="AQ751" s="121"/>
      <c r="AR751" s="121"/>
      <c r="AS751" s="121"/>
      <c r="AT751" s="65"/>
      <c r="AU751" s="65"/>
      <c r="AV751" s="65"/>
      <c r="AW751" s="65"/>
      <c r="AX751" s="65"/>
      <c r="AY751" s="65"/>
      <c r="AZ751" s="65"/>
      <c r="BA751" s="65"/>
      <c r="BB751" s="65"/>
      <c r="BC751" s="65"/>
      <c r="BD751" s="65"/>
      <c r="BE751" s="65"/>
      <c r="BF751" s="65"/>
      <c r="BG751" s="65"/>
      <c r="BH751" s="65"/>
    </row>
    <row r="752" customFormat="false" ht="15.75" hidden="false" customHeight="false" outlineLevel="0" collapsed="false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7"/>
      <c r="L752" s="65"/>
      <c r="M752" s="65"/>
      <c r="N752" s="65"/>
      <c r="O752" s="68"/>
      <c r="P752" s="68"/>
      <c r="Q752" s="65"/>
      <c r="R752" s="65"/>
      <c r="S752" s="65"/>
      <c r="T752" s="68"/>
      <c r="U752" s="68"/>
      <c r="V752" s="68"/>
      <c r="W752" s="65"/>
      <c r="X752" s="65"/>
      <c r="Y752" s="65"/>
      <c r="Z752" s="121"/>
      <c r="AA752" s="121"/>
      <c r="AB752" s="122"/>
      <c r="AC752" s="122"/>
      <c r="AD752" s="121"/>
      <c r="AE752" s="121"/>
      <c r="AF752" s="121"/>
      <c r="AG752" s="121"/>
      <c r="AH752" s="121"/>
      <c r="AI752" s="121"/>
      <c r="AJ752" s="121"/>
      <c r="AK752" s="121"/>
      <c r="AL752" s="121"/>
      <c r="AM752" s="121"/>
      <c r="AN752" s="121"/>
      <c r="AO752" s="121"/>
      <c r="AP752" s="121"/>
      <c r="AQ752" s="121"/>
      <c r="AR752" s="121"/>
      <c r="AS752" s="121"/>
      <c r="AT752" s="65"/>
      <c r="AU752" s="65"/>
      <c r="AV752" s="65"/>
      <c r="AW752" s="65"/>
      <c r="AX752" s="65"/>
      <c r="AY752" s="65"/>
      <c r="AZ752" s="65"/>
      <c r="BA752" s="65"/>
      <c r="BB752" s="65"/>
      <c r="BC752" s="65"/>
      <c r="BD752" s="65"/>
      <c r="BE752" s="65"/>
      <c r="BF752" s="65"/>
      <c r="BG752" s="65"/>
      <c r="BH752" s="65"/>
    </row>
    <row r="753" customFormat="false" ht="15.75" hidden="false" customHeight="false" outlineLevel="0" collapsed="false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7"/>
      <c r="L753" s="65"/>
      <c r="M753" s="65"/>
      <c r="N753" s="65"/>
      <c r="O753" s="68"/>
      <c r="P753" s="68"/>
      <c r="Q753" s="65"/>
      <c r="R753" s="65"/>
      <c r="S753" s="65"/>
      <c r="T753" s="68"/>
      <c r="U753" s="68"/>
      <c r="V753" s="68"/>
      <c r="W753" s="65"/>
      <c r="X753" s="65"/>
      <c r="Y753" s="65"/>
      <c r="Z753" s="121"/>
      <c r="AA753" s="121"/>
      <c r="AB753" s="122"/>
      <c r="AC753" s="122"/>
      <c r="AD753" s="121"/>
      <c r="AE753" s="121"/>
      <c r="AF753" s="121"/>
      <c r="AG753" s="121"/>
      <c r="AH753" s="121"/>
      <c r="AI753" s="121"/>
      <c r="AJ753" s="121"/>
      <c r="AK753" s="121"/>
      <c r="AL753" s="121"/>
      <c r="AM753" s="121"/>
      <c r="AN753" s="121"/>
      <c r="AO753" s="121"/>
      <c r="AP753" s="121"/>
      <c r="AQ753" s="121"/>
      <c r="AR753" s="121"/>
      <c r="AS753" s="121"/>
      <c r="AT753" s="65"/>
      <c r="AU753" s="65"/>
      <c r="AV753" s="65"/>
      <c r="AW753" s="65"/>
      <c r="AX753" s="65"/>
      <c r="AY753" s="65"/>
      <c r="AZ753" s="65"/>
      <c r="BA753" s="65"/>
      <c r="BB753" s="65"/>
      <c r="BC753" s="65"/>
      <c r="BD753" s="65"/>
      <c r="BE753" s="65"/>
      <c r="BF753" s="65"/>
      <c r="BG753" s="65"/>
      <c r="BH753" s="65"/>
    </row>
    <row r="754" customFormat="false" ht="15.75" hidden="false" customHeight="false" outlineLevel="0" collapsed="false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7"/>
      <c r="L754" s="65"/>
      <c r="M754" s="65"/>
      <c r="N754" s="65"/>
      <c r="O754" s="68"/>
      <c r="P754" s="68"/>
      <c r="Q754" s="65"/>
      <c r="R754" s="65"/>
      <c r="S754" s="65"/>
      <c r="T754" s="68"/>
      <c r="U754" s="68"/>
      <c r="V754" s="68"/>
      <c r="W754" s="65"/>
      <c r="X754" s="65"/>
      <c r="Y754" s="65"/>
      <c r="Z754" s="121"/>
      <c r="AA754" s="121"/>
      <c r="AB754" s="122"/>
      <c r="AC754" s="122"/>
      <c r="AD754" s="121"/>
      <c r="AE754" s="121"/>
      <c r="AF754" s="121"/>
      <c r="AG754" s="121"/>
      <c r="AH754" s="121"/>
      <c r="AI754" s="121"/>
      <c r="AJ754" s="121"/>
      <c r="AK754" s="121"/>
      <c r="AL754" s="121"/>
      <c r="AM754" s="121"/>
      <c r="AN754" s="121"/>
      <c r="AO754" s="121"/>
      <c r="AP754" s="121"/>
      <c r="AQ754" s="121"/>
      <c r="AR754" s="121"/>
      <c r="AS754" s="121"/>
      <c r="AT754" s="65"/>
      <c r="AU754" s="65"/>
      <c r="AV754" s="65"/>
      <c r="AW754" s="65"/>
      <c r="AX754" s="65"/>
      <c r="AY754" s="65"/>
      <c r="AZ754" s="65"/>
      <c r="BA754" s="65"/>
      <c r="BB754" s="65"/>
      <c r="BC754" s="65"/>
      <c r="BD754" s="65"/>
      <c r="BE754" s="65"/>
      <c r="BF754" s="65"/>
      <c r="BG754" s="65"/>
      <c r="BH754" s="65"/>
    </row>
    <row r="755" customFormat="false" ht="15.75" hidden="false" customHeight="false" outlineLevel="0" collapsed="false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7"/>
      <c r="L755" s="65"/>
      <c r="M755" s="65"/>
      <c r="N755" s="65"/>
      <c r="O755" s="68"/>
      <c r="P755" s="68"/>
      <c r="Q755" s="65"/>
      <c r="R755" s="65"/>
      <c r="S755" s="65"/>
      <c r="T755" s="68"/>
      <c r="U755" s="68"/>
      <c r="V755" s="68"/>
      <c r="W755" s="65"/>
      <c r="X755" s="65"/>
      <c r="Y755" s="65"/>
      <c r="Z755" s="121"/>
      <c r="AA755" s="121"/>
      <c r="AB755" s="122"/>
      <c r="AC755" s="122"/>
      <c r="AD755" s="121"/>
      <c r="AE755" s="121"/>
      <c r="AF755" s="121"/>
      <c r="AG755" s="121"/>
      <c r="AH755" s="121"/>
      <c r="AI755" s="121"/>
      <c r="AJ755" s="121"/>
      <c r="AK755" s="121"/>
      <c r="AL755" s="121"/>
      <c r="AM755" s="121"/>
      <c r="AN755" s="121"/>
      <c r="AO755" s="121"/>
      <c r="AP755" s="121"/>
      <c r="AQ755" s="121"/>
      <c r="AR755" s="121"/>
      <c r="AS755" s="121"/>
      <c r="AT755" s="65"/>
      <c r="AU755" s="65"/>
      <c r="AV755" s="65"/>
      <c r="AW755" s="65"/>
      <c r="AX755" s="65"/>
      <c r="AY755" s="65"/>
      <c r="AZ755" s="65"/>
      <c r="BA755" s="65"/>
      <c r="BB755" s="65"/>
      <c r="BC755" s="65"/>
      <c r="BD755" s="65"/>
      <c r="BE755" s="65"/>
      <c r="BF755" s="65"/>
      <c r="BG755" s="65"/>
      <c r="BH755" s="65"/>
    </row>
    <row r="756" customFormat="false" ht="15.75" hidden="false" customHeight="false" outlineLevel="0" collapsed="false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7"/>
      <c r="L756" s="65"/>
      <c r="M756" s="65"/>
      <c r="N756" s="65"/>
      <c r="O756" s="68"/>
      <c r="P756" s="68"/>
      <c r="Q756" s="65"/>
      <c r="R756" s="65"/>
      <c r="S756" s="65"/>
      <c r="T756" s="68"/>
      <c r="U756" s="68"/>
      <c r="V756" s="68"/>
      <c r="W756" s="65"/>
      <c r="X756" s="65"/>
      <c r="Y756" s="65"/>
      <c r="Z756" s="121"/>
      <c r="AA756" s="121"/>
      <c r="AB756" s="122"/>
      <c r="AC756" s="122"/>
      <c r="AD756" s="121"/>
      <c r="AE756" s="121"/>
      <c r="AF756" s="121"/>
      <c r="AG756" s="121"/>
      <c r="AH756" s="121"/>
      <c r="AI756" s="121"/>
      <c r="AJ756" s="121"/>
      <c r="AK756" s="121"/>
      <c r="AL756" s="121"/>
      <c r="AM756" s="121"/>
      <c r="AN756" s="121"/>
      <c r="AO756" s="121"/>
      <c r="AP756" s="121"/>
      <c r="AQ756" s="121"/>
      <c r="AR756" s="121"/>
      <c r="AS756" s="121"/>
      <c r="AT756" s="65"/>
      <c r="AU756" s="65"/>
      <c r="AV756" s="65"/>
      <c r="AW756" s="65"/>
      <c r="AX756" s="65"/>
      <c r="AY756" s="65"/>
      <c r="AZ756" s="65"/>
      <c r="BA756" s="65"/>
      <c r="BB756" s="65"/>
      <c r="BC756" s="65"/>
      <c r="BD756" s="65"/>
      <c r="BE756" s="65"/>
      <c r="BF756" s="65"/>
      <c r="BG756" s="65"/>
      <c r="BH756" s="65"/>
    </row>
    <row r="757" customFormat="false" ht="15.75" hidden="false" customHeight="false" outlineLevel="0" collapsed="false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7"/>
      <c r="L757" s="65"/>
      <c r="M757" s="65"/>
      <c r="N757" s="65"/>
      <c r="O757" s="68"/>
      <c r="P757" s="68"/>
      <c r="Q757" s="65"/>
      <c r="R757" s="65"/>
      <c r="S757" s="65"/>
      <c r="T757" s="68"/>
      <c r="U757" s="68"/>
      <c r="V757" s="68"/>
      <c r="W757" s="65"/>
      <c r="X757" s="65"/>
      <c r="Y757" s="65"/>
      <c r="Z757" s="121"/>
      <c r="AA757" s="121"/>
      <c r="AB757" s="122"/>
      <c r="AC757" s="122"/>
      <c r="AD757" s="121"/>
      <c r="AE757" s="121"/>
      <c r="AF757" s="121"/>
      <c r="AG757" s="121"/>
      <c r="AH757" s="121"/>
      <c r="AI757" s="121"/>
      <c r="AJ757" s="121"/>
      <c r="AK757" s="121"/>
      <c r="AL757" s="121"/>
      <c r="AM757" s="121"/>
      <c r="AN757" s="121"/>
      <c r="AO757" s="121"/>
      <c r="AP757" s="121"/>
      <c r="AQ757" s="121"/>
      <c r="AR757" s="121"/>
      <c r="AS757" s="121"/>
      <c r="AT757" s="65"/>
      <c r="AU757" s="65"/>
      <c r="AV757" s="65"/>
      <c r="AW757" s="65"/>
      <c r="AX757" s="65"/>
      <c r="AY757" s="65"/>
      <c r="AZ757" s="65"/>
      <c r="BA757" s="65"/>
      <c r="BB757" s="65"/>
      <c r="BC757" s="65"/>
      <c r="BD757" s="65"/>
      <c r="BE757" s="65"/>
      <c r="BF757" s="65"/>
      <c r="BG757" s="65"/>
      <c r="BH757" s="65"/>
    </row>
    <row r="758" customFormat="false" ht="15.75" hidden="false" customHeight="false" outlineLevel="0" collapsed="false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7"/>
      <c r="L758" s="65"/>
      <c r="M758" s="65"/>
      <c r="N758" s="65"/>
      <c r="O758" s="68"/>
      <c r="P758" s="68"/>
      <c r="Q758" s="65"/>
      <c r="R758" s="65"/>
      <c r="S758" s="65"/>
      <c r="T758" s="68"/>
      <c r="U758" s="68"/>
      <c r="V758" s="68"/>
      <c r="W758" s="65"/>
      <c r="X758" s="65"/>
      <c r="Y758" s="65"/>
      <c r="Z758" s="121"/>
      <c r="AA758" s="121"/>
      <c r="AB758" s="122"/>
      <c r="AC758" s="122"/>
      <c r="AD758" s="121"/>
      <c r="AE758" s="121"/>
      <c r="AF758" s="121"/>
      <c r="AG758" s="121"/>
      <c r="AH758" s="121"/>
      <c r="AI758" s="121"/>
      <c r="AJ758" s="121"/>
      <c r="AK758" s="121"/>
      <c r="AL758" s="121"/>
      <c r="AM758" s="121"/>
      <c r="AN758" s="121"/>
      <c r="AO758" s="121"/>
      <c r="AP758" s="121"/>
      <c r="AQ758" s="121"/>
      <c r="AR758" s="121"/>
      <c r="AS758" s="121"/>
      <c r="AT758" s="65"/>
      <c r="AU758" s="65"/>
      <c r="AV758" s="65"/>
      <c r="AW758" s="65"/>
      <c r="AX758" s="65"/>
      <c r="AY758" s="65"/>
      <c r="AZ758" s="65"/>
      <c r="BA758" s="65"/>
      <c r="BB758" s="65"/>
      <c r="BC758" s="65"/>
      <c r="BD758" s="65"/>
      <c r="BE758" s="65"/>
      <c r="BF758" s="65"/>
      <c r="BG758" s="65"/>
      <c r="BH758" s="65"/>
    </row>
    <row r="759" customFormat="false" ht="15.75" hidden="false" customHeight="false" outlineLevel="0" collapsed="false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7"/>
      <c r="L759" s="65"/>
      <c r="M759" s="65"/>
      <c r="N759" s="65"/>
      <c r="O759" s="68"/>
      <c r="P759" s="68"/>
      <c r="Q759" s="65"/>
      <c r="R759" s="65"/>
      <c r="S759" s="65"/>
      <c r="T759" s="68"/>
      <c r="U759" s="68"/>
      <c r="V759" s="68"/>
      <c r="W759" s="65"/>
      <c r="X759" s="65"/>
      <c r="Y759" s="65"/>
      <c r="Z759" s="121"/>
      <c r="AA759" s="121"/>
      <c r="AB759" s="122"/>
      <c r="AC759" s="122"/>
      <c r="AD759" s="121"/>
      <c r="AE759" s="121"/>
      <c r="AF759" s="121"/>
      <c r="AG759" s="121"/>
      <c r="AH759" s="121"/>
      <c r="AI759" s="121"/>
      <c r="AJ759" s="121"/>
      <c r="AK759" s="121"/>
      <c r="AL759" s="121"/>
      <c r="AM759" s="121"/>
      <c r="AN759" s="121"/>
      <c r="AO759" s="121"/>
      <c r="AP759" s="121"/>
      <c r="AQ759" s="121"/>
      <c r="AR759" s="121"/>
      <c r="AS759" s="121"/>
      <c r="AT759" s="65"/>
      <c r="AU759" s="65"/>
      <c r="AV759" s="65"/>
      <c r="AW759" s="65"/>
      <c r="AX759" s="65"/>
      <c r="AY759" s="65"/>
      <c r="AZ759" s="65"/>
      <c r="BA759" s="65"/>
      <c r="BB759" s="65"/>
      <c r="BC759" s="65"/>
      <c r="BD759" s="65"/>
      <c r="BE759" s="65"/>
      <c r="BF759" s="65"/>
      <c r="BG759" s="65"/>
      <c r="BH759" s="65"/>
    </row>
    <row r="760" customFormat="false" ht="15.75" hidden="false" customHeight="false" outlineLevel="0" collapsed="false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7"/>
      <c r="L760" s="65"/>
      <c r="M760" s="65"/>
      <c r="N760" s="65"/>
      <c r="O760" s="68"/>
      <c r="P760" s="68"/>
      <c r="Q760" s="65"/>
      <c r="R760" s="65"/>
      <c r="S760" s="65"/>
      <c r="T760" s="68"/>
      <c r="U760" s="68"/>
      <c r="V760" s="68"/>
      <c r="W760" s="65"/>
      <c r="X760" s="65"/>
      <c r="Y760" s="65"/>
      <c r="Z760" s="121"/>
      <c r="AA760" s="121"/>
      <c r="AB760" s="122"/>
      <c r="AC760" s="122"/>
      <c r="AD760" s="121"/>
      <c r="AE760" s="121"/>
      <c r="AF760" s="121"/>
      <c r="AG760" s="121"/>
      <c r="AH760" s="121"/>
      <c r="AI760" s="121"/>
      <c r="AJ760" s="121"/>
      <c r="AK760" s="121"/>
      <c r="AL760" s="121"/>
      <c r="AM760" s="121"/>
      <c r="AN760" s="121"/>
      <c r="AO760" s="121"/>
      <c r="AP760" s="121"/>
      <c r="AQ760" s="121"/>
      <c r="AR760" s="121"/>
      <c r="AS760" s="121"/>
      <c r="AT760" s="65"/>
      <c r="AU760" s="65"/>
      <c r="AV760" s="65"/>
      <c r="AW760" s="65"/>
      <c r="AX760" s="65"/>
      <c r="AY760" s="65"/>
      <c r="AZ760" s="65"/>
      <c r="BA760" s="65"/>
      <c r="BB760" s="65"/>
      <c r="BC760" s="65"/>
      <c r="BD760" s="65"/>
      <c r="BE760" s="65"/>
      <c r="BF760" s="65"/>
      <c r="BG760" s="65"/>
      <c r="BH760" s="65"/>
    </row>
    <row r="761" customFormat="false" ht="15.75" hidden="false" customHeight="false" outlineLevel="0" collapsed="false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7"/>
      <c r="L761" s="65"/>
      <c r="M761" s="65"/>
      <c r="N761" s="65"/>
      <c r="O761" s="68"/>
      <c r="P761" s="68"/>
      <c r="Q761" s="65"/>
      <c r="R761" s="65"/>
      <c r="S761" s="65"/>
      <c r="T761" s="68"/>
      <c r="U761" s="68"/>
      <c r="V761" s="68"/>
      <c r="W761" s="65"/>
      <c r="X761" s="65"/>
      <c r="Y761" s="65"/>
      <c r="Z761" s="121"/>
      <c r="AA761" s="121"/>
      <c r="AB761" s="122"/>
      <c r="AC761" s="122"/>
      <c r="AD761" s="121"/>
      <c r="AE761" s="121"/>
      <c r="AF761" s="121"/>
      <c r="AG761" s="121"/>
      <c r="AH761" s="121"/>
      <c r="AI761" s="121"/>
      <c r="AJ761" s="121"/>
      <c r="AK761" s="121"/>
      <c r="AL761" s="121"/>
      <c r="AM761" s="121"/>
      <c r="AN761" s="121"/>
      <c r="AO761" s="121"/>
      <c r="AP761" s="121"/>
      <c r="AQ761" s="121"/>
      <c r="AR761" s="121"/>
      <c r="AS761" s="121"/>
      <c r="AT761" s="65"/>
      <c r="AU761" s="65"/>
      <c r="AV761" s="65"/>
      <c r="AW761" s="65"/>
      <c r="AX761" s="65"/>
      <c r="AY761" s="65"/>
      <c r="AZ761" s="65"/>
      <c r="BA761" s="65"/>
      <c r="BB761" s="65"/>
      <c r="BC761" s="65"/>
      <c r="BD761" s="65"/>
      <c r="BE761" s="65"/>
      <c r="BF761" s="65"/>
      <c r="BG761" s="65"/>
      <c r="BH761" s="65"/>
    </row>
    <row r="762" customFormat="false" ht="15.75" hidden="false" customHeight="false" outlineLevel="0" collapsed="false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7"/>
      <c r="L762" s="65"/>
      <c r="M762" s="65"/>
      <c r="N762" s="65"/>
      <c r="O762" s="68"/>
      <c r="P762" s="68"/>
      <c r="Q762" s="65"/>
      <c r="R762" s="65"/>
      <c r="S762" s="65"/>
      <c r="T762" s="68"/>
      <c r="U762" s="68"/>
      <c r="V762" s="68"/>
      <c r="W762" s="65"/>
      <c r="X762" s="65"/>
      <c r="Y762" s="65"/>
      <c r="Z762" s="121"/>
      <c r="AA762" s="121"/>
      <c r="AB762" s="122"/>
      <c r="AC762" s="122"/>
      <c r="AD762" s="121"/>
      <c r="AE762" s="121"/>
      <c r="AF762" s="121"/>
      <c r="AG762" s="121"/>
      <c r="AH762" s="121"/>
      <c r="AI762" s="121"/>
      <c r="AJ762" s="121"/>
      <c r="AK762" s="121"/>
      <c r="AL762" s="121"/>
      <c r="AM762" s="121"/>
      <c r="AN762" s="121"/>
      <c r="AO762" s="121"/>
      <c r="AP762" s="121"/>
      <c r="AQ762" s="121"/>
      <c r="AR762" s="121"/>
      <c r="AS762" s="121"/>
      <c r="AT762" s="65"/>
      <c r="AU762" s="65"/>
      <c r="AV762" s="65"/>
      <c r="AW762" s="65"/>
      <c r="AX762" s="65"/>
      <c r="AY762" s="65"/>
      <c r="AZ762" s="65"/>
      <c r="BA762" s="65"/>
      <c r="BB762" s="65"/>
      <c r="BC762" s="65"/>
      <c r="BD762" s="65"/>
      <c r="BE762" s="65"/>
      <c r="BF762" s="65"/>
      <c r="BG762" s="65"/>
      <c r="BH762" s="65"/>
    </row>
    <row r="763" customFormat="false" ht="15.75" hidden="false" customHeight="false" outlineLevel="0" collapsed="false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7"/>
      <c r="L763" s="65"/>
      <c r="M763" s="65"/>
      <c r="N763" s="65"/>
      <c r="O763" s="68"/>
      <c r="P763" s="68"/>
      <c r="Q763" s="65"/>
      <c r="R763" s="65"/>
      <c r="S763" s="65"/>
      <c r="T763" s="68"/>
      <c r="U763" s="68"/>
      <c r="V763" s="68"/>
      <c r="W763" s="65"/>
      <c r="X763" s="65"/>
      <c r="Y763" s="65"/>
      <c r="Z763" s="121"/>
      <c r="AA763" s="121"/>
      <c r="AB763" s="122"/>
      <c r="AC763" s="122"/>
      <c r="AD763" s="121"/>
      <c r="AE763" s="121"/>
      <c r="AF763" s="121"/>
      <c r="AG763" s="121"/>
      <c r="AH763" s="121"/>
      <c r="AI763" s="121"/>
      <c r="AJ763" s="121"/>
      <c r="AK763" s="121"/>
      <c r="AL763" s="121"/>
      <c r="AM763" s="121"/>
      <c r="AN763" s="121"/>
      <c r="AO763" s="121"/>
      <c r="AP763" s="121"/>
      <c r="AQ763" s="121"/>
      <c r="AR763" s="121"/>
      <c r="AS763" s="121"/>
      <c r="AT763" s="65"/>
      <c r="AU763" s="65"/>
      <c r="AV763" s="65"/>
      <c r="AW763" s="65"/>
      <c r="AX763" s="65"/>
      <c r="AY763" s="65"/>
      <c r="AZ763" s="65"/>
      <c r="BA763" s="65"/>
      <c r="BB763" s="65"/>
      <c r="BC763" s="65"/>
      <c r="BD763" s="65"/>
      <c r="BE763" s="65"/>
      <c r="BF763" s="65"/>
      <c r="BG763" s="65"/>
      <c r="BH763" s="65"/>
    </row>
    <row r="764" customFormat="false" ht="15.75" hidden="false" customHeight="false" outlineLevel="0" collapsed="false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7"/>
      <c r="L764" s="65"/>
      <c r="M764" s="65"/>
      <c r="N764" s="65"/>
      <c r="O764" s="68"/>
      <c r="P764" s="68"/>
      <c r="Q764" s="65"/>
      <c r="R764" s="65"/>
      <c r="S764" s="65"/>
      <c r="T764" s="68"/>
      <c r="U764" s="68"/>
      <c r="V764" s="68"/>
      <c r="W764" s="65"/>
      <c r="X764" s="65"/>
      <c r="Y764" s="65"/>
      <c r="Z764" s="121"/>
      <c r="AA764" s="121"/>
      <c r="AB764" s="122"/>
      <c r="AC764" s="122"/>
      <c r="AD764" s="121"/>
      <c r="AE764" s="121"/>
      <c r="AF764" s="121"/>
      <c r="AG764" s="121"/>
      <c r="AH764" s="121"/>
      <c r="AI764" s="121"/>
      <c r="AJ764" s="121"/>
      <c r="AK764" s="121"/>
      <c r="AL764" s="121"/>
      <c r="AM764" s="121"/>
      <c r="AN764" s="121"/>
      <c r="AO764" s="121"/>
      <c r="AP764" s="121"/>
      <c r="AQ764" s="121"/>
      <c r="AR764" s="121"/>
      <c r="AS764" s="121"/>
      <c r="AT764" s="65"/>
      <c r="AU764" s="65"/>
      <c r="AV764" s="65"/>
      <c r="AW764" s="65"/>
      <c r="AX764" s="65"/>
      <c r="AY764" s="65"/>
      <c r="AZ764" s="65"/>
      <c r="BA764" s="65"/>
      <c r="BB764" s="65"/>
      <c r="BC764" s="65"/>
      <c r="BD764" s="65"/>
      <c r="BE764" s="65"/>
      <c r="BF764" s="65"/>
      <c r="BG764" s="65"/>
      <c r="BH764" s="65"/>
    </row>
    <row r="765" customFormat="false" ht="15.75" hidden="false" customHeight="false" outlineLevel="0" collapsed="false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7"/>
      <c r="L765" s="65"/>
      <c r="M765" s="65"/>
      <c r="N765" s="65"/>
      <c r="O765" s="68"/>
      <c r="P765" s="68"/>
      <c r="Q765" s="65"/>
      <c r="R765" s="65"/>
      <c r="S765" s="65"/>
      <c r="T765" s="68"/>
      <c r="U765" s="68"/>
      <c r="V765" s="68"/>
      <c r="W765" s="65"/>
      <c r="X765" s="65"/>
      <c r="Y765" s="65"/>
      <c r="Z765" s="121"/>
      <c r="AA765" s="121"/>
      <c r="AB765" s="122"/>
      <c r="AC765" s="122"/>
      <c r="AD765" s="121"/>
      <c r="AE765" s="121"/>
      <c r="AF765" s="121"/>
      <c r="AG765" s="121"/>
      <c r="AH765" s="121"/>
      <c r="AI765" s="121"/>
      <c r="AJ765" s="121"/>
      <c r="AK765" s="121"/>
      <c r="AL765" s="121"/>
      <c r="AM765" s="121"/>
      <c r="AN765" s="121"/>
      <c r="AO765" s="121"/>
      <c r="AP765" s="121"/>
      <c r="AQ765" s="121"/>
      <c r="AR765" s="121"/>
      <c r="AS765" s="121"/>
      <c r="AT765" s="65"/>
      <c r="AU765" s="65"/>
      <c r="AV765" s="65"/>
      <c r="AW765" s="65"/>
      <c r="AX765" s="65"/>
      <c r="AY765" s="65"/>
      <c r="AZ765" s="65"/>
      <c r="BA765" s="65"/>
      <c r="BB765" s="65"/>
      <c r="BC765" s="65"/>
      <c r="BD765" s="65"/>
      <c r="BE765" s="65"/>
      <c r="BF765" s="65"/>
      <c r="BG765" s="65"/>
      <c r="BH765" s="65"/>
    </row>
    <row r="766" customFormat="false" ht="15.75" hidden="false" customHeight="false" outlineLevel="0" collapsed="false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7"/>
      <c r="L766" s="65"/>
      <c r="M766" s="65"/>
      <c r="N766" s="65"/>
      <c r="O766" s="68"/>
      <c r="P766" s="68"/>
      <c r="Q766" s="65"/>
      <c r="R766" s="65"/>
      <c r="S766" s="65"/>
      <c r="T766" s="68"/>
      <c r="U766" s="68"/>
      <c r="V766" s="68"/>
      <c r="W766" s="65"/>
      <c r="X766" s="65"/>
      <c r="Y766" s="65"/>
      <c r="Z766" s="121"/>
      <c r="AA766" s="121"/>
      <c r="AB766" s="122"/>
      <c r="AC766" s="122"/>
      <c r="AD766" s="121"/>
      <c r="AE766" s="121"/>
      <c r="AF766" s="121"/>
      <c r="AG766" s="121"/>
      <c r="AH766" s="121"/>
      <c r="AI766" s="121"/>
      <c r="AJ766" s="121"/>
      <c r="AK766" s="121"/>
      <c r="AL766" s="121"/>
      <c r="AM766" s="121"/>
      <c r="AN766" s="121"/>
      <c r="AO766" s="121"/>
      <c r="AP766" s="121"/>
      <c r="AQ766" s="121"/>
      <c r="AR766" s="121"/>
      <c r="AS766" s="121"/>
      <c r="AT766" s="65"/>
      <c r="AU766" s="65"/>
      <c r="AV766" s="65"/>
      <c r="AW766" s="65"/>
      <c r="AX766" s="65"/>
      <c r="AY766" s="65"/>
      <c r="AZ766" s="65"/>
      <c r="BA766" s="65"/>
      <c r="BB766" s="65"/>
      <c r="BC766" s="65"/>
      <c r="BD766" s="65"/>
      <c r="BE766" s="65"/>
      <c r="BF766" s="65"/>
      <c r="BG766" s="65"/>
      <c r="BH766" s="65"/>
    </row>
    <row r="767" customFormat="false" ht="15.75" hidden="false" customHeight="false" outlineLevel="0" collapsed="false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7"/>
      <c r="L767" s="65"/>
      <c r="M767" s="65"/>
      <c r="N767" s="65"/>
      <c r="O767" s="68"/>
      <c r="P767" s="68"/>
      <c r="Q767" s="65"/>
      <c r="R767" s="65"/>
      <c r="S767" s="65"/>
      <c r="T767" s="68"/>
      <c r="U767" s="68"/>
      <c r="V767" s="68"/>
      <c r="W767" s="65"/>
      <c r="X767" s="65"/>
      <c r="Y767" s="65"/>
      <c r="Z767" s="121"/>
      <c r="AA767" s="121"/>
      <c r="AB767" s="122"/>
      <c r="AC767" s="122"/>
      <c r="AD767" s="121"/>
      <c r="AE767" s="121"/>
      <c r="AF767" s="121"/>
      <c r="AG767" s="121"/>
      <c r="AH767" s="121"/>
      <c r="AI767" s="121"/>
      <c r="AJ767" s="121"/>
      <c r="AK767" s="121"/>
      <c r="AL767" s="121"/>
      <c r="AM767" s="121"/>
      <c r="AN767" s="121"/>
      <c r="AO767" s="121"/>
      <c r="AP767" s="121"/>
      <c r="AQ767" s="121"/>
      <c r="AR767" s="121"/>
      <c r="AS767" s="121"/>
      <c r="AT767" s="65"/>
      <c r="AU767" s="65"/>
      <c r="AV767" s="65"/>
      <c r="AW767" s="65"/>
      <c r="AX767" s="65"/>
      <c r="AY767" s="65"/>
      <c r="AZ767" s="65"/>
      <c r="BA767" s="65"/>
      <c r="BB767" s="65"/>
      <c r="BC767" s="65"/>
      <c r="BD767" s="65"/>
      <c r="BE767" s="65"/>
      <c r="BF767" s="65"/>
      <c r="BG767" s="65"/>
      <c r="BH767" s="65"/>
    </row>
    <row r="768" customFormat="false" ht="15.75" hidden="false" customHeight="false" outlineLevel="0" collapsed="false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7"/>
      <c r="L768" s="65"/>
      <c r="M768" s="65"/>
      <c r="N768" s="65"/>
      <c r="O768" s="68"/>
      <c r="P768" s="68"/>
      <c r="Q768" s="65"/>
      <c r="R768" s="65"/>
      <c r="S768" s="65"/>
      <c r="T768" s="68"/>
      <c r="U768" s="68"/>
      <c r="V768" s="68"/>
      <c r="W768" s="65"/>
      <c r="X768" s="65"/>
      <c r="Y768" s="65"/>
      <c r="Z768" s="121"/>
      <c r="AA768" s="121"/>
      <c r="AB768" s="122"/>
      <c r="AC768" s="122"/>
      <c r="AD768" s="121"/>
      <c r="AE768" s="121"/>
      <c r="AF768" s="121"/>
      <c r="AG768" s="121"/>
      <c r="AH768" s="121"/>
      <c r="AI768" s="121"/>
      <c r="AJ768" s="121"/>
      <c r="AK768" s="121"/>
      <c r="AL768" s="121"/>
      <c r="AM768" s="121"/>
      <c r="AN768" s="121"/>
      <c r="AO768" s="121"/>
      <c r="AP768" s="121"/>
      <c r="AQ768" s="121"/>
      <c r="AR768" s="121"/>
      <c r="AS768" s="121"/>
      <c r="AT768" s="65"/>
      <c r="AU768" s="65"/>
      <c r="AV768" s="65"/>
      <c r="AW768" s="65"/>
      <c r="AX768" s="65"/>
      <c r="AY768" s="65"/>
      <c r="AZ768" s="65"/>
      <c r="BA768" s="65"/>
      <c r="BB768" s="65"/>
      <c r="BC768" s="65"/>
      <c r="BD768" s="65"/>
      <c r="BE768" s="65"/>
      <c r="BF768" s="65"/>
      <c r="BG768" s="65"/>
      <c r="BH768" s="65"/>
    </row>
    <row r="769" customFormat="false" ht="15.75" hidden="false" customHeight="false" outlineLevel="0" collapsed="false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7"/>
      <c r="L769" s="65"/>
      <c r="M769" s="65"/>
      <c r="N769" s="65"/>
      <c r="O769" s="68"/>
      <c r="P769" s="68"/>
      <c r="Q769" s="65"/>
      <c r="R769" s="65"/>
      <c r="S769" s="65"/>
      <c r="T769" s="68"/>
      <c r="U769" s="68"/>
      <c r="V769" s="68"/>
      <c r="W769" s="65"/>
      <c r="X769" s="65"/>
      <c r="Y769" s="65"/>
      <c r="Z769" s="121"/>
      <c r="AA769" s="121"/>
      <c r="AB769" s="122"/>
      <c r="AC769" s="122"/>
      <c r="AD769" s="121"/>
      <c r="AE769" s="121"/>
      <c r="AF769" s="121"/>
      <c r="AG769" s="121"/>
      <c r="AH769" s="121"/>
      <c r="AI769" s="121"/>
      <c r="AJ769" s="121"/>
      <c r="AK769" s="121"/>
      <c r="AL769" s="121"/>
      <c r="AM769" s="121"/>
      <c r="AN769" s="121"/>
      <c r="AO769" s="121"/>
      <c r="AP769" s="121"/>
      <c r="AQ769" s="121"/>
      <c r="AR769" s="121"/>
      <c r="AS769" s="121"/>
      <c r="AT769" s="65"/>
      <c r="AU769" s="65"/>
      <c r="AV769" s="65"/>
      <c r="AW769" s="65"/>
      <c r="AX769" s="65"/>
      <c r="AY769" s="65"/>
      <c r="AZ769" s="65"/>
      <c r="BA769" s="65"/>
      <c r="BB769" s="65"/>
      <c r="BC769" s="65"/>
      <c r="BD769" s="65"/>
      <c r="BE769" s="65"/>
      <c r="BF769" s="65"/>
      <c r="BG769" s="65"/>
      <c r="BH769" s="65"/>
    </row>
    <row r="770" customFormat="false" ht="15.75" hidden="false" customHeight="false" outlineLevel="0" collapsed="false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7"/>
      <c r="L770" s="65"/>
      <c r="M770" s="65"/>
      <c r="N770" s="65"/>
      <c r="O770" s="68"/>
      <c r="P770" s="68"/>
      <c r="Q770" s="65"/>
      <c r="R770" s="65"/>
      <c r="S770" s="65"/>
      <c r="T770" s="68"/>
      <c r="U770" s="68"/>
      <c r="V770" s="68"/>
      <c r="W770" s="65"/>
      <c r="X770" s="65"/>
      <c r="Y770" s="65"/>
      <c r="Z770" s="121"/>
      <c r="AA770" s="121"/>
      <c r="AB770" s="122"/>
      <c r="AC770" s="122"/>
      <c r="AD770" s="121"/>
      <c r="AE770" s="121"/>
      <c r="AF770" s="121"/>
      <c r="AG770" s="121"/>
      <c r="AH770" s="121"/>
      <c r="AI770" s="121"/>
      <c r="AJ770" s="121"/>
      <c r="AK770" s="121"/>
      <c r="AL770" s="121"/>
      <c r="AM770" s="121"/>
      <c r="AN770" s="121"/>
      <c r="AO770" s="121"/>
      <c r="AP770" s="121"/>
      <c r="AQ770" s="121"/>
      <c r="AR770" s="121"/>
      <c r="AS770" s="121"/>
      <c r="AT770" s="65"/>
      <c r="AU770" s="65"/>
      <c r="AV770" s="65"/>
      <c r="AW770" s="65"/>
      <c r="AX770" s="65"/>
      <c r="AY770" s="65"/>
      <c r="AZ770" s="65"/>
      <c r="BA770" s="65"/>
      <c r="BB770" s="65"/>
      <c r="BC770" s="65"/>
      <c r="BD770" s="65"/>
      <c r="BE770" s="65"/>
      <c r="BF770" s="65"/>
      <c r="BG770" s="65"/>
      <c r="BH770" s="65"/>
    </row>
    <row r="771" customFormat="false" ht="15.75" hidden="false" customHeight="false" outlineLevel="0" collapsed="false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7"/>
      <c r="L771" s="65"/>
      <c r="M771" s="65"/>
      <c r="N771" s="65"/>
      <c r="O771" s="68"/>
      <c r="P771" s="68"/>
      <c r="Q771" s="65"/>
      <c r="R771" s="65"/>
      <c r="S771" s="65"/>
      <c r="T771" s="68"/>
      <c r="U771" s="68"/>
      <c r="V771" s="68"/>
      <c r="W771" s="65"/>
      <c r="X771" s="65"/>
      <c r="Y771" s="65"/>
      <c r="Z771" s="121"/>
      <c r="AA771" s="121"/>
      <c r="AB771" s="122"/>
      <c r="AC771" s="122"/>
      <c r="AD771" s="121"/>
      <c r="AE771" s="121"/>
      <c r="AF771" s="121"/>
      <c r="AG771" s="121"/>
      <c r="AH771" s="121"/>
      <c r="AI771" s="121"/>
      <c r="AJ771" s="121"/>
      <c r="AK771" s="121"/>
      <c r="AL771" s="121"/>
      <c r="AM771" s="121"/>
      <c r="AN771" s="121"/>
      <c r="AO771" s="121"/>
      <c r="AP771" s="121"/>
      <c r="AQ771" s="121"/>
      <c r="AR771" s="121"/>
      <c r="AS771" s="121"/>
      <c r="AT771" s="65"/>
      <c r="AU771" s="65"/>
      <c r="AV771" s="65"/>
      <c r="AW771" s="65"/>
      <c r="AX771" s="65"/>
      <c r="AY771" s="65"/>
      <c r="AZ771" s="65"/>
      <c r="BA771" s="65"/>
      <c r="BB771" s="65"/>
      <c r="BC771" s="65"/>
      <c r="BD771" s="65"/>
      <c r="BE771" s="65"/>
      <c r="BF771" s="65"/>
      <c r="BG771" s="65"/>
      <c r="BH771" s="65"/>
    </row>
    <row r="772" customFormat="false" ht="15.75" hidden="false" customHeight="false" outlineLevel="0" collapsed="false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7"/>
      <c r="L772" s="65"/>
      <c r="M772" s="65"/>
      <c r="N772" s="65"/>
      <c r="O772" s="68"/>
      <c r="P772" s="68"/>
      <c r="Q772" s="65"/>
      <c r="R772" s="65"/>
      <c r="S772" s="65"/>
      <c r="T772" s="68"/>
      <c r="U772" s="68"/>
      <c r="V772" s="68"/>
      <c r="W772" s="65"/>
      <c r="X772" s="65"/>
      <c r="Y772" s="65"/>
      <c r="Z772" s="121"/>
      <c r="AA772" s="121"/>
      <c r="AB772" s="122"/>
      <c r="AC772" s="122"/>
      <c r="AD772" s="121"/>
      <c r="AE772" s="121"/>
      <c r="AF772" s="121"/>
      <c r="AG772" s="121"/>
      <c r="AH772" s="121"/>
      <c r="AI772" s="121"/>
      <c r="AJ772" s="121"/>
      <c r="AK772" s="121"/>
      <c r="AL772" s="121"/>
      <c r="AM772" s="121"/>
      <c r="AN772" s="121"/>
      <c r="AO772" s="121"/>
      <c r="AP772" s="121"/>
      <c r="AQ772" s="121"/>
      <c r="AR772" s="121"/>
      <c r="AS772" s="121"/>
      <c r="AT772" s="65"/>
      <c r="AU772" s="65"/>
      <c r="AV772" s="65"/>
      <c r="AW772" s="65"/>
      <c r="AX772" s="65"/>
      <c r="AY772" s="65"/>
      <c r="AZ772" s="65"/>
      <c r="BA772" s="65"/>
      <c r="BB772" s="65"/>
      <c r="BC772" s="65"/>
      <c r="BD772" s="65"/>
      <c r="BE772" s="65"/>
      <c r="BF772" s="65"/>
      <c r="BG772" s="65"/>
      <c r="BH772" s="65"/>
    </row>
    <row r="773" customFormat="false" ht="15.75" hidden="false" customHeight="false" outlineLevel="0" collapsed="false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7"/>
      <c r="L773" s="65"/>
      <c r="M773" s="65"/>
      <c r="N773" s="65"/>
      <c r="O773" s="68"/>
      <c r="P773" s="68"/>
      <c r="Q773" s="65"/>
      <c r="R773" s="65"/>
      <c r="S773" s="65"/>
      <c r="T773" s="68"/>
      <c r="U773" s="68"/>
      <c r="V773" s="68"/>
      <c r="W773" s="65"/>
      <c r="X773" s="65"/>
      <c r="Y773" s="65"/>
      <c r="Z773" s="121"/>
      <c r="AA773" s="121"/>
      <c r="AB773" s="122"/>
      <c r="AC773" s="122"/>
      <c r="AD773" s="121"/>
      <c r="AE773" s="121"/>
      <c r="AF773" s="121"/>
      <c r="AG773" s="121"/>
      <c r="AH773" s="121"/>
      <c r="AI773" s="121"/>
      <c r="AJ773" s="121"/>
      <c r="AK773" s="121"/>
      <c r="AL773" s="121"/>
      <c r="AM773" s="121"/>
      <c r="AN773" s="121"/>
      <c r="AO773" s="121"/>
      <c r="AP773" s="121"/>
      <c r="AQ773" s="121"/>
      <c r="AR773" s="121"/>
      <c r="AS773" s="121"/>
      <c r="AT773" s="65"/>
      <c r="AU773" s="65"/>
      <c r="AV773" s="65"/>
      <c r="AW773" s="65"/>
      <c r="AX773" s="65"/>
      <c r="AY773" s="65"/>
      <c r="AZ773" s="65"/>
      <c r="BA773" s="65"/>
      <c r="BB773" s="65"/>
      <c r="BC773" s="65"/>
      <c r="BD773" s="65"/>
      <c r="BE773" s="65"/>
      <c r="BF773" s="65"/>
      <c r="BG773" s="65"/>
      <c r="BH773" s="65"/>
    </row>
    <row r="774" customFormat="false" ht="15.75" hidden="false" customHeight="false" outlineLevel="0" collapsed="false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7"/>
      <c r="L774" s="65"/>
      <c r="M774" s="65"/>
      <c r="N774" s="65"/>
      <c r="O774" s="68"/>
      <c r="P774" s="68"/>
      <c r="Q774" s="65"/>
      <c r="R774" s="65"/>
      <c r="S774" s="65"/>
      <c r="T774" s="68"/>
      <c r="U774" s="68"/>
      <c r="V774" s="68"/>
      <c r="W774" s="65"/>
      <c r="X774" s="65"/>
      <c r="Y774" s="65"/>
      <c r="Z774" s="121"/>
      <c r="AA774" s="121"/>
      <c r="AB774" s="122"/>
      <c r="AC774" s="122"/>
      <c r="AD774" s="121"/>
      <c r="AE774" s="121"/>
      <c r="AF774" s="121"/>
      <c r="AG774" s="121"/>
      <c r="AH774" s="121"/>
      <c r="AI774" s="121"/>
      <c r="AJ774" s="121"/>
      <c r="AK774" s="121"/>
      <c r="AL774" s="121"/>
      <c r="AM774" s="121"/>
      <c r="AN774" s="121"/>
      <c r="AO774" s="121"/>
      <c r="AP774" s="121"/>
      <c r="AQ774" s="121"/>
      <c r="AR774" s="121"/>
      <c r="AS774" s="121"/>
      <c r="AT774" s="65"/>
      <c r="AU774" s="65"/>
      <c r="AV774" s="65"/>
      <c r="AW774" s="65"/>
      <c r="AX774" s="65"/>
      <c r="AY774" s="65"/>
      <c r="AZ774" s="65"/>
      <c r="BA774" s="65"/>
      <c r="BB774" s="65"/>
      <c r="BC774" s="65"/>
      <c r="BD774" s="65"/>
      <c r="BE774" s="65"/>
      <c r="BF774" s="65"/>
      <c r="BG774" s="65"/>
      <c r="BH774" s="65"/>
    </row>
    <row r="775" customFormat="false" ht="15.75" hidden="false" customHeight="false" outlineLevel="0" collapsed="false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7"/>
      <c r="L775" s="65"/>
      <c r="M775" s="65"/>
      <c r="N775" s="65"/>
      <c r="O775" s="68"/>
      <c r="P775" s="68"/>
      <c r="Q775" s="65"/>
      <c r="R775" s="65"/>
      <c r="S775" s="65"/>
      <c r="T775" s="68"/>
      <c r="U775" s="68"/>
      <c r="V775" s="68"/>
      <c r="W775" s="65"/>
      <c r="X775" s="65"/>
      <c r="Y775" s="65"/>
      <c r="Z775" s="121"/>
      <c r="AA775" s="121"/>
      <c r="AB775" s="122"/>
      <c r="AC775" s="122"/>
      <c r="AD775" s="121"/>
      <c r="AE775" s="121"/>
      <c r="AF775" s="121"/>
      <c r="AG775" s="121"/>
      <c r="AH775" s="121"/>
      <c r="AI775" s="121"/>
      <c r="AJ775" s="121"/>
      <c r="AK775" s="121"/>
      <c r="AL775" s="121"/>
      <c r="AM775" s="121"/>
      <c r="AN775" s="121"/>
      <c r="AO775" s="121"/>
      <c r="AP775" s="121"/>
      <c r="AQ775" s="121"/>
      <c r="AR775" s="121"/>
      <c r="AS775" s="121"/>
      <c r="AT775" s="65"/>
      <c r="AU775" s="65"/>
      <c r="AV775" s="65"/>
      <c r="AW775" s="65"/>
      <c r="AX775" s="65"/>
      <c r="AY775" s="65"/>
      <c r="AZ775" s="65"/>
      <c r="BA775" s="65"/>
      <c r="BB775" s="65"/>
      <c r="BC775" s="65"/>
      <c r="BD775" s="65"/>
      <c r="BE775" s="65"/>
      <c r="BF775" s="65"/>
      <c r="BG775" s="65"/>
      <c r="BH775" s="65"/>
    </row>
    <row r="776" customFormat="false" ht="15.75" hidden="false" customHeight="false" outlineLevel="0" collapsed="false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7"/>
      <c r="L776" s="65"/>
      <c r="M776" s="65"/>
      <c r="N776" s="65"/>
      <c r="O776" s="68"/>
      <c r="P776" s="68"/>
      <c r="Q776" s="65"/>
      <c r="R776" s="65"/>
      <c r="S776" s="65"/>
      <c r="T776" s="68"/>
      <c r="U776" s="68"/>
      <c r="V776" s="68"/>
      <c r="W776" s="65"/>
      <c r="X776" s="65"/>
      <c r="Y776" s="65"/>
      <c r="Z776" s="121"/>
      <c r="AA776" s="121"/>
      <c r="AB776" s="122"/>
      <c r="AC776" s="122"/>
      <c r="AD776" s="121"/>
      <c r="AE776" s="121"/>
      <c r="AF776" s="121"/>
      <c r="AG776" s="121"/>
      <c r="AH776" s="121"/>
      <c r="AI776" s="121"/>
      <c r="AJ776" s="121"/>
      <c r="AK776" s="121"/>
      <c r="AL776" s="121"/>
      <c r="AM776" s="121"/>
      <c r="AN776" s="121"/>
      <c r="AO776" s="121"/>
      <c r="AP776" s="121"/>
      <c r="AQ776" s="121"/>
      <c r="AR776" s="121"/>
      <c r="AS776" s="121"/>
      <c r="AT776" s="65"/>
      <c r="AU776" s="65"/>
      <c r="AV776" s="65"/>
      <c r="AW776" s="65"/>
      <c r="AX776" s="65"/>
      <c r="AY776" s="65"/>
      <c r="AZ776" s="65"/>
      <c r="BA776" s="65"/>
      <c r="BB776" s="65"/>
      <c r="BC776" s="65"/>
      <c r="BD776" s="65"/>
      <c r="BE776" s="65"/>
      <c r="BF776" s="65"/>
      <c r="BG776" s="65"/>
      <c r="BH776" s="65"/>
    </row>
    <row r="777" customFormat="false" ht="15.75" hidden="false" customHeight="false" outlineLevel="0" collapsed="false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7"/>
      <c r="L777" s="65"/>
      <c r="M777" s="65"/>
      <c r="N777" s="65"/>
      <c r="O777" s="68"/>
      <c r="P777" s="68"/>
      <c r="Q777" s="65"/>
      <c r="R777" s="65"/>
      <c r="S777" s="65"/>
      <c r="T777" s="68"/>
      <c r="U777" s="68"/>
      <c r="V777" s="68"/>
      <c r="W777" s="65"/>
      <c r="X777" s="65"/>
      <c r="Y777" s="65"/>
      <c r="Z777" s="121"/>
      <c r="AA777" s="121"/>
      <c r="AB777" s="122"/>
      <c r="AC777" s="122"/>
      <c r="AD777" s="121"/>
      <c r="AE777" s="121"/>
      <c r="AF777" s="121"/>
      <c r="AG777" s="121"/>
      <c r="AH777" s="121"/>
      <c r="AI777" s="121"/>
      <c r="AJ777" s="121"/>
      <c r="AK777" s="121"/>
      <c r="AL777" s="121"/>
      <c r="AM777" s="121"/>
      <c r="AN777" s="121"/>
      <c r="AO777" s="121"/>
      <c r="AP777" s="121"/>
      <c r="AQ777" s="121"/>
      <c r="AR777" s="121"/>
      <c r="AS777" s="121"/>
      <c r="AT777" s="65"/>
      <c r="AU777" s="65"/>
      <c r="AV777" s="65"/>
      <c r="AW777" s="65"/>
      <c r="AX777" s="65"/>
      <c r="AY777" s="65"/>
      <c r="AZ777" s="65"/>
      <c r="BA777" s="65"/>
      <c r="BB777" s="65"/>
      <c r="BC777" s="65"/>
      <c r="BD777" s="65"/>
      <c r="BE777" s="65"/>
      <c r="BF777" s="65"/>
      <c r="BG777" s="65"/>
      <c r="BH777" s="65"/>
    </row>
    <row r="778" customFormat="false" ht="15.75" hidden="false" customHeight="false" outlineLevel="0" collapsed="false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7"/>
      <c r="L778" s="65"/>
      <c r="M778" s="65"/>
      <c r="N778" s="65"/>
      <c r="O778" s="68"/>
      <c r="P778" s="68"/>
      <c r="Q778" s="65"/>
      <c r="R778" s="65"/>
      <c r="S778" s="65"/>
      <c r="T778" s="68"/>
      <c r="U778" s="68"/>
      <c r="V778" s="68"/>
      <c r="W778" s="65"/>
      <c r="X778" s="65"/>
      <c r="Y778" s="65"/>
      <c r="Z778" s="121"/>
      <c r="AA778" s="121"/>
      <c r="AB778" s="122"/>
      <c r="AC778" s="122"/>
      <c r="AD778" s="121"/>
      <c r="AE778" s="121"/>
      <c r="AF778" s="121"/>
      <c r="AG778" s="121"/>
      <c r="AH778" s="121"/>
      <c r="AI778" s="121"/>
      <c r="AJ778" s="121"/>
      <c r="AK778" s="121"/>
      <c r="AL778" s="121"/>
      <c r="AM778" s="121"/>
      <c r="AN778" s="121"/>
      <c r="AO778" s="121"/>
      <c r="AP778" s="121"/>
      <c r="AQ778" s="121"/>
      <c r="AR778" s="121"/>
      <c r="AS778" s="121"/>
      <c r="AT778" s="65"/>
      <c r="AU778" s="65"/>
      <c r="AV778" s="65"/>
      <c r="AW778" s="65"/>
      <c r="AX778" s="65"/>
      <c r="AY778" s="65"/>
      <c r="AZ778" s="65"/>
      <c r="BA778" s="65"/>
      <c r="BB778" s="65"/>
      <c r="BC778" s="65"/>
      <c r="BD778" s="65"/>
      <c r="BE778" s="65"/>
      <c r="BF778" s="65"/>
      <c r="BG778" s="65"/>
      <c r="BH778" s="65"/>
    </row>
    <row r="779" customFormat="false" ht="15.75" hidden="false" customHeight="false" outlineLevel="0" collapsed="false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7"/>
      <c r="L779" s="65"/>
      <c r="M779" s="65"/>
      <c r="N779" s="65"/>
      <c r="O779" s="68"/>
      <c r="P779" s="68"/>
      <c r="Q779" s="65"/>
      <c r="R779" s="65"/>
      <c r="S779" s="65"/>
      <c r="T779" s="68"/>
      <c r="U779" s="68"/>
      <c r="V779" s="68"/>
      <c r="W779" s="65"/>
      <c r="X779" s="65"/>
      <c r="Y779" s="65"/>
      <c r="Z779" s="121"/>
      <c r="AA779" s="121"/>
      <c r="AB779" s="122"/>
      <c r="AC779" s="122"/>
      <c r="AD779" s="121"/>
      <c r="AE779" s="121"/>
      <c r="AF779" s="121"/>
      <c r="AG779" s="121"/>
      <c r="AH779" s="121"/>
      <c r="AI779" s="121"/>
      <c r="AJ779" s="121"/>
      <c r="AK779" s="121"/>
      <c r="AL779" s="121"/>
      <c r="AM779" s="121"/>
      <c r="AN779" s="121"/>
      <c r="AO779" s="121"/>
      <c r="AP779" s="121"/>
      <c r="AQ779" s="121"/>
      <c r="AR779" s="121"/>
      <c r="AS779" s="121"/>
      <c r="AT779" s="65"/>
      <c r="AU779" s="65"/>
      <c r="AV779" s="65"/>
      <c r="AW779" s="65"/>
      <c r="AX779" s="65"/>
      <c r="AY779" s="65"/>
      <c r="AZ779" s="65"/>
      <c r="BA779" s="65"/>
      <c r="BB779" s="65"/>
      <c r="BC779" s="65"/>
      <c r="BD779" s="65"/>
      <c r="BE779" s="65"/>
      <c r="BF779" s="65"/>
      <c r="BG779" s="65"/>
      <c r="BH779" s="65"/>
    </row>
    <row r="780" customFormat="false" ht="15.75" hidden="false" customHeight="false" outlineLevel="0" collapsed="false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7"/>
      <c r="L780" s="65"/>
      <c r="M780" s="65"/>
      <c r="N780" s="65"/>
      <c r="O780" s="68"/>
      <c r="P780" s="68"/>
      <c r="Q780" s="65"/>
      <c r="R780" s="65"/>
      <c r="S780" s="65"/>
      <c r="T780" s="68"/>
      <c r="U780" s="68"/>
      <c r="V780" s="68"/>
      <c r="W780" s="65"/>
      <c r="X780" s="65"/>
      <c r="Y780" s="65"/>
      <c r="Z780" s="121"/>
      <c r="AA780" s="121"/>
      <c r="AB780" s="122"/>
      <c r="AC780" s="122"/>
      <c r="AD780" s="121"/>
      <c r="AE780" s="121"/>
      <c r="AF780" s="121"/>
      <c r="AG780" s="121"/>
      <c r="AH780" s="121"/>
      <c r="AI780" s="121"/>
      <c r="AJ780" s="121"/>
      <c r="AK780" s="121"/>
      <c r="AL780" s="121"/>
      <c r="AM780" s="121"/>
      <c r="AN780" s="121"/>
      <c r="AO780" s="121"/>
      <c r="AP780" s="121"/>
      <c r="AQ780" s="121"/>
      <c r="AR780" s="121"/>
      <c r="AS780" s="121"/>
      <c r="AT780" s="65"/>
      <c r="AU780" s="65"/>
      <c r="AV780" s="65"/>
      <c r="AW780" s="65"/>
      <c r="AX780" s="65"/>
      <c r="AY780" s="65"/>
      <c r="AZ780" s="65"/>
      <c r="BA780" s="65"/>
      <c r="BB780" s="65"/>
      <c r="BC780" s="65"/>
      <c r="BD780" s="65"/>
      <c r="BE780" s="65"/>
      <c r="BF780" s="65"/>
      <c r="BG780" s="65"/>
      <c r="BH780" s="65"/>
    </row>
    <row r="781" customFormat="false" ht="15.75" hidden="false" customHeight="false" outlineLevel="0" collapsed="false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7"/>
      <c r="L781" s="65"/>
      <c r="M781" s="65"/>
      <c r="N781" s="65"/>
      <c r="O781" s="68"/>
      <c r="P781" s="68"/>
      <c r="Q781" s="65"/>
      <c r="R781" s="65"/>
      <c r="S781" s="65"/>
      <c r="T781" s="68"/>
      <c r="U781" s="68"/>
      <c r="V781" s="68"/>
      <c r="W781" s="65"/>
      <c r="X781" s="65"/>
      <c r="Y781" s="65"/>
      <c r="Z781" s="121"/>
      <c r="AA781" s="121"/>
      <c r="AB781" s="122"/>
      <c r="AC781" s="122"/>
      <c r="AD781" s="121"/>
      <c r="AE781" s="121"/>
      <c r="AF781" s="121"/>
      <c r="AG781" s="121"/>
      <c r="AH781" s="121"/>
      <c r="AI781" s="121"/>
      <c r="AJ781" s="121"/>
      <c r="AK781" s="121"/>
      <c r="AL781" s="121"/>
      <c r="AM781" s="121"/>
      <c r="AN781" s="121"/>
      <c r="AO781" s="121"/>
      <c r="AP781" s="121"/>
      <c r="AQ781" s="121"/>
      <c r="AR781" s="121"/>
      <c r="AS781" s="121"/>
      <c r="AT781" s="65"/>
      <c r="AU781" s="65"/>
      <c r="AV781" s="65"/>
      <c r="AW781" s="65"/>
      <c r="AX781" s="65"/>
      <c r="AY781" s="65"/>
      <c r="AZ781" s="65"/>
      <c r="BA781" s="65"/>
      <c r="BB781" s="65"/>
      <c r="BC781" s="65"/>
      <c r="BD781" s="65"/>
      <c r="BE781" s="65"/>
      <c r="BF781" s="65"/>
      <c r="BG781" s="65"/>
      <c r="BH781" s="65"/>
    </row>
    <row r="782" customFormat="false" ht="15.75" hidden="false" customHeight="false" outlineLevel="0" collapsed="false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7"/>
      <c r="L782" s="65"/>
      <c r="M782" s="65"/>
      <c r="N782" s="65"/>
      <c r="O782" s="68"/>
      <c r="P782" s="68"/>
      <c r="Q782" s="65"/>
      <c r="R782" s="65"/>
      <c r="S782" s="65"/>
      <c r="T782" s="68"/>
      <c r="U782" s="68"/>
      <c r="V782" s="68"/>
      <c r="W782" s="65"/>
      <c r="X782" s="65"/>
      <c r="Y782" s="65"/>
      <c r="Z782" s="121"/>
      <c r="AA782" s="121"/>
      <c r="AB782" s="122"/>
      <c r="AC782" s="122"/>
      <c r="AD782" s="121"/>
      <c r="AE782" s="121"/>
      <c r="AF782" s="121"/>
      <c r="AG782" s="121"/>
      <c r="AH782" s="121"/>
      <c r="AI782" s="121"/>
      <c r="AJ782" s="121"/>
      <c r="AK782" s="121"/>
      <c r="AL782" s="121"/>
      <c r="AM782" s="121"/>
      <c r="AN782" s="121"/>
      <c r="AO782" s="121"/>
      <c r="AP782" s="121"/>
      <c r="AQ782" s="121"/>
      <c r="AR782" s="121"/>
      <c r="AS782" s="121"/>
      <c r="AT782" s="65"/>
      <c r="AU782" s="65"/>
      <c r="AV782" s="65"/>
      <c r="AW782" s="65"/>
      <c r="AX782" s="65"/>
      <c r="AY782" s="65"/>
      <c r="AZ782" s="65"/>
      <c r="BA782" s="65"/>
      <c r="BB782" s="65"/>
      <c r="BC782" s="65"/>
      <c r="BD782" s="65"/>
      <c r="BE782" s="65"/>
      <c r="BF782" s="65"/>
      <c r="BG782" s="65"/>
      <c r="BH782" s="65"/>
    </row>
    <row r="783" customFormat="false" ht="15.75" hidden="false" customHeight="false" outlineLevel="0" collapsed="false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7"/>
      <c r="L783" s="65"/>
      <c r="M783" s="65"/>
      <c r="N783" s="65"/>
      <c r="O783" s="68"/>
      <c r="P783" s="68"/>
      <c r="Q783" s="65"/>
      <c r="R783" s="65"/>
      <c r="S783" s="65"/>
      <c r="T783" s="68"/>
      <c r="U783" s="68"/>
      <c r="V783" s="68"/>
      <c r="W783" s="65"/>
      <c r="X783" s="65"/>
      <c r="Y783" s="65"/>
      <c r="Z783" s="121"/>
      <c r="AA783" s="121"/>
      <c r="AB783" s="122"/>
      <c r="AC783" s="122"/>
      <c r="AD783" s="121"/>
      <c r="AE783" s="121"/>
      <c r="AF783" s="121"/>
      <c r="AG783" s="121"/>
      <c r="AH783" s="121"/>
      <c r="AI783" s="121"/>
      <c r="AJ783" s="121"/>
      <c r="AK783" s="121"/>
      <c r="AL783" s="121"/>
      <c r="AM783" s="121"/>
      <c r="AN783" s="121"/>
      <c r="AO783" s="121"/>
      <c r="AP783" s="121"/>
      <c r="AQ783" s="121"/>
      <c r="AR783" s="121"/>
      <c r="AS783" s="121"/>
      <c r="AT783" s="65"/>
      <c r="AU783" s="65"/>
      <c r="AV783" s="65"/>
      <c r="AW783" s="65"/>
      <c r="AX783" s="65"/>
      <c r="AY783" s="65"/>
      <c r="AZ783" s="65"/>
      <c r="BA783" s="65"/>
      <c r="BB783" s="65"/>
      <c r="BC783" s="65"/>
      <c r="BD783" s="65"/>
      <c r="BE783" s="65"/>
      <c r="BF783" s="65"/>
      <c r="BG783" s="65"/>
      <c r="BH783" s="65"/>
    </row>
    <row r="784" customFormat="false" ht="15.75" hidden="false" customHeight="false" outlineLevel="0" collapsed="false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7"/>
      <c r="L784" s="65"/>
      <c r="M784" s="65"/>
      <c r="N784" s="65"/>
      <c r="O784" s="68"/>
      <c r="P784" s="68"/>
      <c r="Q784" s="65"/>
      <c r="R784" s="65"/>
      <c r="S784" s="65"/>
      <c r="T784" s="68"/>
      <c r="U784" s="68"/>
      <c r="V784" s="68"/>
      <c r="W784" s="65"/>
      <c r="X784" s="65"/>
      <c r="Y784" s="65"/>
      <c r="Z784" s="121"/>
      <c r="AA784" s="121"/>
      <c r="AB784" s="122"/>
      <c r="AC784" s="122"/>
      <c r="AD784" s="121"/>
      <c r="AE784" s="121"/>
      <c r="AF784" s="121"/>
      <c r="AG784" s="121"/>
      <c r="AH784" s="121"/>
      <c r="AI784" s="121"/>
      <c r="AJ784" s="121"/>
      <c r="AK784" s="121"/>
      <c r="AL784" s="121"/>
      <c r="AM784" s="121"/>
      <c r="AN784" s="121"/>
      <c r="AO784" s="121"/>
      <c r="AP784" s="121"/>
      <c r="AQ784" s="121"/>
      <c r="AR784" s="121"/>
      <c r="AS784" s="121"/>
      <c r="AT784" s="65"/>
      <c r="AU784" s="65"/>
      <c r="AV784" s="65"/>
      <c r="AW784" s="65"/>
      <c r="AX784" s="65"/>
      <c r="AY784" s="65"/>
      <c r="AZ784" s="65"/>
      <c r="BA784" s="65"/>
      <c r="BB784" s="65"/>
      <c r="BC784" s="65"/>
      <c r="BD784" s="65"/>
      <c r="BE784" s="65"/>
      <c r="BF784" s="65"/>
      <c r="BG784" s="65"/>
      <c r="BH784" s="65"/>
    </row>
    <row r="785" customFormat="false" ht="15.75" hidden="false" customHeight="false" outlineLevel="0" collapsed="false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7"/>
      <c r="L785" s="65"/>
      <c r="M785" s="65"/>
      <c r="N785" s="65"/>
      <c r="O785" s="68"/>
      <c r="P785" s="68"/>
      <c r="Q785" s="65"/>
      <c r="R785" s="65"/>
      <c r="S785" s="65"/>
      <c r="T785" s="68"/>
      <c r="U785" s="68"/>
      <c r="V785" s="68"/>
      <c r="W785" s="65"/>
      <c r="X785" s="65"/>
      <c r="Y785" s="65"/>
      <c r="Z785" s="121"/>
      <c r="AA785" s="121"/>
      <c r="AB785" s="122"/>
      <c r="AC785" s="122"/>
      <c r="AD785" s="121"/>
      <c r="AE785" s="121"/>
      <c r="AF785" s="121"/>
      <c r="AG785" s="121"/>
      <c r="AH785" s="121"/>
      <c r="AI785" s="121"/>
      <c r="AJ785" s="121"/>
      <c r="AK785" s="121"/>
      <c r="AL785" s="121"/>
      <c r="AM785" s="121"/>
      <c r="AN785" s="121"/>
      <c r="AO785" s="121"/>
      <c r="AP785" s="121"/>
      <c r="AQ785" s="121"/>
      <c r="AR785" s="121"/>
      <c r="AS785" s="121"/>
      <c r="AT785" s="65"/>
      <c r="AU785" s="65"/>
      <c r="AV785" s="65"/>
      <c r="AW785" s="65"/>
      <c r="AX785" s="65"/>
      <c r="AY785" s="65"/>
      <c r="AZ785" s="65"/>
      <c r="BA785" s="65"/>
      <c r="BB785" s="65"/>
      <c r="BC785" s="65"/>
      <c r="BD785" s="65"/>
      <c r="BE785" s="65"/>
      <c r="BF785" s="65"/>
      <c r="BG785" s="65"/>
      <c r="BH785" s="65"/>
    </row>
    <row r="786" customFormat="false" ht="15.75" hidden="false" customHeight="false" outlineLevel="0" collapsed="false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7"/>
      <c r="L786" s="65"/>
      <c r="M786" s="65"/>
      <c r="N786" s="65"/>
      <c r="O786" s="68"/>
      <c r="P786" s="68"/>
      <c r="Q786" s="65"/>
      <c r="R786" s="65"/>
      <c r="S786" s="65"/>
      <c r="T786" s="68"/>
      <c r="U786" s="68"/>
      <c r="V786" s="68"/>
      <c r="W786" s="65"/>
      <c r="X786" s="65"/>
      <c r="Y786" s="65"/>
      <c r="Z786" s="121"/>
      <c r="AA786" s="121"/>
      <c r="AB786" s="122"/>
      <c r="AC786" s="122"/>
      <c r="AD786" s="121"/>
      <c r="AE786" s="121"/>
      <c r="AF786" s="121"/>
      <c r="AG786" s="121"/>
      <c r="AH786" s="121"/>
      <c r="AI786" s="121"/>
      <c r="AJ786" s="121"/>
      <c r="AK786" s="121"/>
      <c r="AL786" s="121"/>
      <c r="AM786" s="121"/>
      <c r="AN786" s="121"/>
      <c r="AO786" s="121"/>
      <c r="AP786" s="121"/>
      <c r="AQ786" s="121"/>
      <c r="AR786" s="121"/>
      <c r="AS786" s="121"/>
      <c r="AT786" s="65"/>
      <c r="AU786" s="65"/>
      <c r="AV786" s="65"/>
      <c r="AW786" s="65"/>
      <c r="AX786" s="65"/>
      <c r="AY786" s="65"/>
      <c r="AZ786" s="65"/>
      <c r="BA786" s="65"/>
      <c r="BB786" s="65"/>
      <c r="BC786" s="65"/>
      <c r="BD786" s="65"/>
      <c r="BE786" s="65"/>
      <c r="BF786" s="65"/>
      <c r="BG786" s="65"/>
      <c r="BH786" s="65"/>
    </row>
    <row r="787" customFormat="false" ht="15.75" hidden="false" customHeight="false" outlineLevel="0" collapsed="false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7"/>
      <c r="L787" s="65"/>
      <c r="M787" s="65"/>
      <c r="N787" s="65"/>
      <c r="O787" s="68"/>
      <c r="P787" s="68"/>
      <c r="Q787" s="65"/>
      <c r="R787" s="65"/>
      <c r="S787" s="65"/>
      <c r="T787" s="68"/>
      <c r="U787" s="68"/>
      <c r="V787" s="68"/>
      <c r="W787" s="65"/>
      <c r="X787" s="65"/>
      <c r="Y787" s="65"/>
      <c r="Z787" s="121"/>
      <c r="AA787" s="121"/>
      <c r="AB787" s="122"/>
      <c r="AC787" s="122"/>
      <c r="AD787" s="121"/>
      <c r="AE787" s="121"/>
      <c r="AF787" s="121"/>
      <c r="AG787" s="121"/>
      <c r="AH787" s="121"/>
      <c r="AI787" s="121"/>
      <c r="AJ787" s="121"/>
      <c r="AK787" s="121"/>
      <c r="AL787" s="121"/>
      <c r="AM787" s="121"/>
      <c r="AN787" s="121"/>
      <c r="AO787" s="121"/>
      <c r="AP787" s="121"/>
      <c r="AQ787" s="121"/>
      <c r="AR787" s="121"/>
      <c r="AS787" s="121"/>
      <c r="AT787" s="65"/>
      <c r="AU787" s="65"/>
      <c r="AV787" s="65"/>
      <c r="AW787" s="65"/>
      <c r="AX787" s="65"/>
      <c r="AY787" s="65"/>
      <c r="AZ787" s="65"/>
      <c r="BA787" s="65"/>
      <c r="BB787" s="65"/>
      <c r="BC787" s="65"/>
      <c r="BD787" s="65"/>
      <c r="BE787" s="65"/>
      <c r="BF787" s="65"/>
      <c r="BG787" s="65"/>
      <c r="BH787" s="65"/>
    </row>
    <row r="788" customFormat="false" ht="15.75" hidden="false" customHeight="false" outlineLevel="0" collapsed="false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7"/>
      <c r="L788" s="65"/>
      <c r="M788" s="65"/>
      <c r="N788" s="65"/>
      <c r="O788" s="68"/>
      <c r="P788" s="68"/>
      <c r="Q788" s="65"/>
      <c r="R788" s="65"/>
      <c r="S788" s="65"/>
      <c r="T788" s="68"/>
      <c r="U788" s="68"/>
      <c r="V788" s="68"/>
      <c r="W788" s="65"/>
      <c r="X788" s="65"/>
      <c r="Y788" s="65"/>
      <c r="Z788" s="121"/>
      <c r="AA788" s="121"/>
      <c r="AB788" s="122"/>
      <c r="AC788" s="122"/>
      <c r="AD788" s="121"/>
      <c r="AE788" s="121"/>
      <c r="AF788" s="121"/>
      <c r="AG788" s="121"/>
      <c r="AH788" s="121"/>
      <c r="AI788" s="121"/>
      <c r="AJ788" s="121"/>
      <c r="AK788" s="121"/>
      <c r="AL788" s="121"/>
      <c r="AM788" s="121"/>
      <c r="AN788" s="121"/>
      <c r="AO788" s="121"/>
      <c r="AP788" s="121"/>
      <c r="AQ788" s="121"/>
      <c r="AR788" s="121"/>
      <c r="AS788" s="121"/>
      <c r="AT788" s="65"/>
      <c r="AU788" s="65"/>
      <c r="AV788" s="65"/>
      <c r="AW788" s="65"/>
      <c r="AX788" s="65"/>
      <c r="AY788" s="65"/>
      <c r="AZ788" s="65"/>
      <c r="BA788" s="65"/>
      <c r="BB788" s="65"/>
      <c r="BC788" s="65"/>
      <c r="BD788" s="65"/>
      <c r="BE788" s="65"/>
      <c r="BF788" s="65"/>
      <c r="BG788" s="65"/>
      <c r="BH788" s="65"/>
    </row>
    <row r="789" customFormat="false" ht="15.75" hidden="false" customHeight="false" outlineLevel="0" collapsed="false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7"/>
      <c r="L789" s="65"/>
      <c r="M789" s="65"/>
      <c r="N789" s="65"/>
      <c r="O789" s="68"/>
      <c r="P789" s="68"/>
      <c r="Q789" s="65"/>
      <c r="R789" s="65"/>
      <c r="S789" s="65"/>
      <c r="T789" s="68"/>
      <c r="U789" s="68"/>
      <c r="V789" s="68"/>
      <c r="W789" s="65"/>
      <c r="X789" s="65"/>
      <c r="Y789" s="65"/>
      <c r="Z789" s="121"/>
      <c r="AA789" s="121"/>
      <c r="AB789" s="122"/>
      <c r="AC789" s="122"/>
      <c r="AD789" s="121"/>
      <c r="AE789" s="121"/>
      <c r="AF789" s="121"/>
      <c r="AG789" s="121"/>
      <c r="AH789" s="121"/>
      <c r="AI789" s="121"/>
      <c r="AJ789" s="121"/>
      <c r="AK789" s="121"/>
      <c r="AL789" s="121"/>
      <c r="AM789" s="121"/>
      <c r="AN789" s="121"/>
      <c r="AO789" s="121"/>
      <c r="AP789" s="121"/>
      <c r="AQ789" s="121"/>
      <c r="AR789" s="121"/>
      <c r="AS789" s="121"/>
      <c r="AT789" s="65"/>
      <c r="AU789" s="65"/>
      <c r="AV789" s="65"/>
      <c r="AW789" s="65"/>
      <c r="AX789" s="65"/>
      <c r="AY789" s="65"/>
      <c r="AZ789" s="65"/>
      <c r="BA789" s="65"/>
      <c r="BB789" s="65"/>
      <c r="BC789" s="65"/>
      <c r="BD789" s="65"/>
      <c r="BE789" s="65"/>
      <c r="BF789" s="65"/>
      <c r="BG789" s="65"/>
      <c r="BH789" s="65"/>
    </row>
    <row r="790" customFormat="false" ht="15.75" hidden="false" customHeight="false" outlineLevel="0" collapsed="false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7"/>
      <c r="L790" s="65"/>
      <c r="M790" s="65"/>
      <c r="N790" s="65"/>
      <c r="O790" s="68"/>
      <c r="P790" s="68"/>
      <c r="Q790" s="65"/>
      <c r="R790" s="65"/>
      <c r="S790" s="65"/>
      <c r="T790" s="68"/>
      <c r="U790" s="68"/>
      <c r="V790" s="68"/>
      <c r="W790" s="65"/>
      <c r="X790" s="65"/>
      <c r="Y790" s="65"/>
      <c r="Z790" s="121"/>
      <c r="AA790" s="121"/>
      <c r="AB790" s="122"/>
      <c r="AC790" s="122"/>
      <c r="AD790" s="121"/>
      <c r="AE790" s="121"/>
      <c r="AF790" s="121"/>
      <c r="AG790" s="121"/>
      <c r="AH790" s="121"/>
      <c r="AI790" s="121"/>
      <c r="AJ790" s="121"/>
      <c r="AK790" s="121"/>
      <c r="AL790" s="121"/>
      <c r="AM790" s="121"/>
      <c r="AN790" s="121"/>
      <c r="AO790" s="121"/>
      <c r="AP790" s="121"/>
      <c r="AQ790" s="121"/>
      <c r="AR790" s="121"/>
      <c r="AS790" s="121"/>
      <c r="AT790" s="65"/>
      <c r="AU790" s="65"/>
      <c r="AV790" s="65"/>
      <c r="AW790" s="65"/>
      <c r="AX790" s="65"/>
      <c r="AY790" s="65"/>
      <c r="AZ790" s="65"/>
      <c r="BA790" s="65"/>
      <c r="BB790" s="65"/>
      <c r="BC790" s="65"/>
      <c r="BD790" s="65"/>
      <c r="BE790" s="65"/>
      <c r="BF790" s="65"/>
      <c r="BG790" s="65"/>
      <c r="BH790" s="65"/>
    </row>
    <row r="791" customFormat="false" ht="15.75" hidden="false" customHeight="false" outlineLevel="0" collapsed="false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7"/>
      <c r="L791" s="65"/>
      <c r="M791" s="65"/>
      <c r="N791" s="65"/>
      <c r="O791" s="68"/>
      <c r="P791" s="68"/>
      <c r="Q791" s="65"/>
      <c r="R791" s="65"/>
      <c r="S791" s="65"/>
      <c r="T791" s="68"/>
      <c r="U791" s="68"/>
      <c r="V791" s="68"/>
      <c r="W791" s="65"/>
      <c r="X791" s="65"/>
      <c r="Y791" s="65"/>
      <c r="Z791" s="121"/>
      <c r="AA791" s="121"/>
      <c r="AB791" s="122"/>
      <c r="AC791" s="122"/>
      <c r="AD791" s="121"/>
      <c r="AE791" s="121"/>
      <c r="AF791" s="121"/>
      <c r="AG791" s="121"/>
      <c r="AH791" s="121"/>
      <c r="AI791" s="121"/>
      <c r="AJ791" s="121"/>
      <c r="AK791" s="121"/>
      <c r="AL791" s="121"/>
      <c r="AM791" s="121"/>
      <c r="AN791" s="121"/>
      <c r="AO791" s="121"/>
      <c r="AP791" s="121"/>
      <c r="AQ791" s="121"/>
      <c r="AR791" s="121"/>
      <c r="AS791" s="121"/>
      <c r="AT791" s="65"/>
      <c r="AU791" s="65"/>
      <c r="AV791" s="65"/>
      <c r="AW791" s="65"/>
      <c r="AX791" s="65"/>
      <c r="AY791" s="65"/>
      <c r="AZ791" s="65"/>
      <c r="BA791" s="65"/>
      <c r="BB791" s="65"/>
      <c r="BC791" s="65"/>
      <c r="BD791" s="65"/>
      <c r="BE791" s="65"/>
      <c r="BF791" s="65"/>
      <c r="BG791" s="65"/>
      <c r="BH791" s="65"/>
    </row>
    <row r="792" customFormat="false" ht="15.75" hidden="false" customHeight="false" outlineLevel="0" collapsed="false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7"/>
      <c r="L792" s="65"/>
      <c r="M792" s="65"/>
      <c r="N792" s="65"/>
      <c r="O792" s="68"/>
      <c r="P792" s="68"/>
      <c r="Q792" s="65"/>
      <c r="R792" s="65"/>
      <c r="S792" s="65"/>
      <c r="T792" s="68"/>
      <c r="U792" s="68"/>
      <c r="V792" s="68"/>
      <c r="W792" s="65"/>
      <c r="X792" s="65"/>
      <c r="Y792" s="65"/>
      <c r="Z792" s="121"/>
      <c r="AA792" s="121"/>
      <c r="AB792" s="122"/>
      <c r="AC792" s="122"/>
      <c r="AD792" s="121"/>
      <c r="AE792" s="121"/>
      <c r="AF792" s="121"/>
      <c r="AG792" s="121"/>
      <c r="AH792" s="121"/>
      <c r="AI792" s="121"/>
      <c r="AJ792" s="121"/>
      <c r="AK792" s="121"/>
      <c r="AL792" s="121"/>
      <c r="AM792" s="121"/>
      <c r="AN792" s="121"/>
      <c r="AO792" s="121"/>
      <c r="AP792" s="121"/>
      <c r="AQ792" s="121"/>
      <c r="AR792" s="121"/>
      <c r="AS792" s="121"/>
      <c r="AT792" s="65"/>
      <c r="AU792" s="65"/>
      <c r="AV792" s="65"/>
      <c r="AW792" s="65"/>
      <c r="AX792" s="65"/>
      <c r="AY792" s="65"/>
      <c r="AZ792" s="65"/>
      <c r="BA792" s="65"/>
      <c r="BB792" s="65"/>
      <c r="BC792" s="65"/>
      <c r="BD792" s="65"/>
      <c r="BE792" s="65"/>
      <c r="BF792" s="65"/>
      <c r="BG792" s="65"/>
      <c r="BH792" s="65"/>
    </row>
    <row r="793" customFormat="false" ht="15.75" hidden="false" customHeight="false" outlineLevel="0" collapsed="false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7"/>
      <c r="L793" s="65"/>
      <c r="M793" s="65"/>
      <c r="N793" s="65"/>
      <c r="O793" s="68"/>
      <c r="P793" s="68"/>
      <c r="Q793" s="65"/>
      <c r="R793" s="65"/>
      <c r="S793" s="65"/>
      <c r="T793" s="68"/>
      <c r="U793" s="68"/>
      <c r="V793" s="68"/>
      <c r="W793" s="65"/>
      <c r="X793" s="65"/>
      <c r="Y793" s="65"/>
      <c r="Z793" s="121"/>
      <c r="AA793" s="121"/>
      <c r="AB793" s="122"/>
      <c r="AC793" s="122"/>
      <c r="AD793" s="121"/>
      <c r="AE793" s="121"/>
      <c r="AF793" s="121"/>
      <c r="AG793" s="121"/>
      <c r="AH793" s="121"/>
      <c r="AI793" s="121"/>
      <c r="AJ793" s="121"/>
      <c r="AK793" s="121"/>
      <c r="AL793" s="121"/>
      <c r="AM793" s="121"/>
      <c r="AN793" s="121"/>
      <c r="AO793" s="121"/>
      <c r="AP793" s="121"/>
      <c r="AQ793" s="121"/>
      <c r="AR793" s="121"/>
      <c r="AS793" s="121"/>
      <c r="AT793" s="65"/>
      <c r="AU793" s="65"/>
      <c r="AV793" s="65"/>
      <c r="AW793" s="65"/>
      <c r="AX793" s="65"/>
      <c r="AY793" s="65"/>
      <c r="AZ793" s="65"/>
      <c r="BA793" s="65"/>
      <c r="BB793" s="65"/>
      <c r="BC793" s="65"/>
      <c r="BD793" s="65"/>
      <c r="BE793" s="65"/>
      <c r="BF793" s="65"/>
      <c r="BG793" s="65"/>
      <c r="BH793" s="65"/>
    </row>
    <row r="794" customFormat="false" ht="15.75" hidden="false" customHeight="false" outlineLevel="0" collapsed="false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7"/>
      <c r="L794" s="65"/>
      <c r="M794" s="65"/>
      <c r="N794" s="65"/>
      <c r="O794" s="68"/>
      <c r="P794" s="68"/>
      <c r="Q794" s="65"/>
      <c r="R794" s="65"/>
      <c r="S794" s="65"/>
      <c r="T794" s="68"/>
      <c r="U794" s="68"/>
      <c r="V794" s="68"/>
      <c r="W794" s="65"/>
      <c r="X794" s="65"/>
      <c r="Y794" s="65"/>
      <c r="Z794" s="121"/>
      <c r="AA794" s="121"/>
      <c r="AB794" s="122"/>
      <c r="AC794" s="122"/>
      <c r="AD794" s="121"/>
      <c r="AE794" s="121"/>
      <c r="AF794" s="121"/>
      <c r="AG794" s="121"/>
      <c r="AH794" s="121"/>
      <c r="AI794" s="121"/>
      <c r="AJ794" s="121"/>
      <c r="AK794" s="121"/>
      <c r="AL794" s="121"/>
      <c r="AM794" s="121"/>
      <c r="AN794" s="121"/>
      <c r="AO794" s="121"/>
      <c r="AP794" s="121"/>
      <c r="AQ794" s="121"/>
      <c r="AR794" s="121"/>
      <c r="AS794" s="121"/>
      <c r="AT794" s="65"/>
      <c r="AU794" s="65"/>
      <c r="AV794" s="65"/>
      <c r="AW794" s="65"/>
      <c r="AX794" s="65"/>
      <c r="AY794" s="65"/>
      <c r="AZ794" s="65"/>
      <c r="BA794" s="65"/>
      <c r="BB794" s="65"/>
      <c r="BC794" s="65"/>
      <c r="BD794" s="65"/>
      <c r="BE794" s="65"/>
      <c r="BF794" s="65"/>
      <c r="BG794" s="65"/>
      <c r="BH794" s="65"/>
    </row>
    <row r="795" customFormat="false" ht="15.75" hidden="false" customHeight="false" outlineLevel="0" collapsed="false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7"/>
      <c r="L795" s="65"/>
      <c r="M795" s="65"/>
      <c r="N795" s="65"/>
      <c r="O795" s="68"/>
      <c r="P795" s="68"/>
      <c r="Q795" s="65"/>
      <c r="R795" s="65"/>
      <c r="S795" s="65"/>
      <c r="T795" s="68"/>
      <c r="U795" s="68"/>
      <c r="V795" s="68"/>
      <c r="W795" s="65"/>
      <c r="X795" s="65"/>
      <c r="Y795" s="65"/>
      <c r="Z795" s="121"/>
      <c r="AA795" s="121"/>
      <c r="AB795" s="122"/>
      <c r="AC795" s="122"/>
      <c r="AD795" s="121"/>
      <c r="AE795" s="121"/>
      <c r="AF795" s="121"/>
      <c r="AG795" s="121"/>
      <c r="AH795" s="121"/>
      <c r="AI795" s="121"/>
      <c r="AJ795" s="121"/>
      <c r="AK795" s="121"/>
      <c r="AL795" s="121"/>
      <c r="AM795" s="121"/>
      <c r="AN795" s="121"/>
      <c r="AO795" s="121"/>
      <c r="AP795" s="121"/>
      <c r="AQ795" s="121"/>
      <c r="AR795" s="121"/>
      <c r="AS795" s="121"/>
      <c r="AT795" s="65"/>
      <c r="AU795" s="65"/>
      <c r="AV795" s="65"/>
      <c r="AW795" s="65"/>
      <c r="AX795" s="65"/>
      <c r="AY795" s="65"/>
      <c r="AZ795" s="65"/>
      <c r="BA795" s="65"/>
      <c r="BB795" s="65"/>
      <c r="BC795" s="65"/>
      <c r="BD795" s="65"/>
      <c r="BE795" s="65"/>
      <c r="BF795" s="65"/>
      <c r="BG795" s="65"/>
      <c r="BH795" s="65"/>
    </row>
    <row r="796" customFormat="false" ht="15.75" hidden="false" customHeight="false" outlineLevel="0" collapsed="false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7"/>
      <c r="L796" s="65"/>
      <c r="M796" s="65"/>
      <c r="N796" s="65"/>
      <c r="O796" s="68"/>
      <c r="P796" s="68"/>
      <c r="Q796" s="65"/>
      <c r="R796" s="65"/>
      <c r="S796" s="65"/>
      <c r="T796" s="68"/>
      <c r="U796" s="68"/>
      <c r="V796" s="68"/>
      <c r="W796" s="65"/>
      <c r="X796" s="65"/>
      <c r="Y796" s="65"/>
      <c r="Z796" s="121"/>
      <c r="AA796" s="121"/>
      <c r="AB796" s="122"/>
      <c r="AC796" s="122"/>
      <c r="AD796" s="121"/>
      <c r="AE796" s="121"/>
      <c r="AF796" s="121"/>
      <c r="AG796" s="121"/>
      <c r="AH796" s="121"/>
      <c r="AI796" s="121"/>
      <c r="AJ796" s="121"/>
      <c r="AK796" s="121"/>
      <c r="AL796" s="121"/>
      <c r="AM796" s="121"/>
      <c r="AN796" s="121"/>
      <c r="AO796" s="121"/>
      <c r="AP796" s="121"/>
      <c r="AQ796" s="121"/>
      <c r="AR796" s="121"/>
      <c r="AS796" s="121"/>
      <c r="AT796" s="65"/>
      <c r="AU796" s="65"/>
      <c r="AV796" s="65"/>
      <c r="AW796" s="65"/>
      <c r="AX796" s="65"/>
      <c r="AY796" s="65"/>
      <c r="AZ796" s="65"/>
      <c r="BA796" s="65"/>
      <c r="BB796" s="65"/>
      <c r="BC796" s="65"/>
      <c r="BD796" s="65"/>
      <c r="BE796" s="65"/>
      <c r="BF796" s="65"/>
      <c r="BG796" s="65"/>
      <c r="BH796" s="65"/>
    </row>
    <row r="797" customFormat="false" ht="15.75" hidden="false" customHeight="false" outlineLevel="0" collapsed="false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7"/>
      <c r="L797" s="65"/>
      <c r="M797" s="65"/>
      <c r="N797" s="65"/>
      <c r="O797" s="68"/>
      <c r="P797" s="68"/>
      <c r="Q797" s="65"/>
      <c r="R797" s="65"/>
      <c r="S797" s="65"/>
      <c r="T797" s="68"/>
      <c r="U797" s="68"/>
      <c r="V797" s="68"/>
      <c r="W797" s="65"/>
      <c r="X797" s="65"/>
      <c r="Y797" s="65"/>
      <c r="Z797" s="121"/>
      <c r="AA797" s="121"/>
      <c r="AB797" s="122"/>
      <c r="AC797" s="122"/>
      <c r="AD797" s="121"/>
      <c r="AE797" s="121"/>
      <c r="AF797" s="121"/>
      <c r="AG797" s="121"/>
      <c r="AH797" s="121"/>
      <c r="AI797" s="121"/>
      <c r="AJ797" s="121"/>
      <c r="AK797" s="121"/>
      <c r="AL797" s="121"/>
      <c r="AM797" s="121"/>
      <c r="AN797" s="121"/>
      <c r="AO797" s="121"/>
      <c r="AP797" s="121"/>
      <c r="AQ797" s="121"/>
      <c r="AR797" s="121"/>
      <c r="AS797" s="121"/>
      <c r="AT797" s="65"/>
      <c r="AU797" s="65"/>
      <c r="AV797" s="65"/>
      <c r="AW797" s="65"/>
      <c r="AX797" s="65"/>
      <c r="AY797" s="65"/>
      <c r="AZ797" s="65"/>
      <c r="BA797" s="65"/>
      <c r="BB797" s="65"/>
      <c r="BC797" s="65"/>
      <c r="BD797" s="65"/>
      <c r="BE797" s="65"/>
      <c r="BF797" s="65"/>
      <c r="BG797" s="65"/>
      <c r="BH797" s="65"/>
    </row>
    <row r="798" customFormat="false" ht="15.75" hidden="false" customHeight="false" outlineLevel="0" collapsed="false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7"/>
      <c r="L798" s="65"/>
      <c r="M798" s="65"/>
      <c r="N798" s="65"/>
      <c r="O798" s="68"/>
      <c r="P798" s="68"/>
      <c r="Q798" s="65"/>
      <c r="R798" s="65"/>
      <c r="S798" s="65"/>
      <c r="T798" s="68"/>
      <c r="U798" s="68"/>
      <c r="V798" s="68"/>
      <c r="W798" s="65"/>
      <c r="X798" s="65"/>
      <c r="Y798" s="65"/>
      <c r="Z798" s="121"/>
      <c r="AA798" s="121"/>
      <c r="AB798" s="122"/>
      <c r="AC798" s="122"/>
      <c r="AD798" s="121"/>
      <c r="AE798" s="121"/>
      <c r="AF798" s="121"/>
      <c r="AG798" s="121"/>
      <c r="AH798" s="121"/>
      <c r="AI798" s="121"/>
      <c r="AJ798" s="121"/>
      <c r="AK798" s="121"/>
      <c r="AL798" s="121"/>
      <c r="AM798" s="121"/>
      <c r="AN798" s="121"/>
      <c r="AO798" s="121"/>
      <c r="AP798" s="121"/>
      <c r="AQ798" s="121"/>
      <c r="AR798" s="121"/>
      <c r="AS798" s="121"/>
      <c r="AT798" s="65"/>
      <c r="AU798" s="65"/>
      <c r="AV798" s="65"/>
      <c r="AW798" s="65"/>
      <c r="AX798" s="65"/>
      <c r="AY798" s="65"/>
      <c r="AZ798" s="65"/>
      <c r="BA798" s="65"/>
      <c r="BB798" s="65"/>
      <c r="BC798" s="65"/>
      <c r="BD798" s="65"/>
      <c r="BE798" s="65"/>
      <c r="BF798" s="65"/>
      <c r="BG798" s="65"/>
      <c r="BH798" s="65"/>
    </row>
    <row r="799" customFormat="false" ht="15.75" hidden="false" customHeight="false" outlineLevel="0" collapsed="false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7"/>
      <c r="L799" s="65"/>
      <c r="M799" s="65"/>
      <c r="N799" s="65"/>
      <c r="O799" s="68"/>
      <c r="P799" s="68"/>
      <c r="Q799" s="65"/>
      <c r="R799" s="65"/>
      <c r="S799" s="65"/>
      <c r="T799" s="68"/>
      <c r="U799" s="68"/>
      <c r="V799" s="68"/>
      <c r="W799" s="65"/>
      <c r="X799" s="65"/>
      <c r="Y799" s="65"/>
      <c r="Z799" s="121"/>
      <c r="AA799" s="121"/>
      <c r="AB799" s="122"/>
      <c r="AC799" s="122"/>
      <c r="AD799" s="121"/>
      <c r="AE799" s="121"/>
      <c r="AF799" s="121"/>
      <c r="AG799" s="121"/>
      <c r="AH799" s="121"/>
      <c r="AI799" s="121"/>
      <c r="AJ799" s="121"/>
      <c r="AK799" s="121"/>
      <c r="AL799" s="121"/>
      <c r="AM799" s="121"/>
      <c r="AN799" s="121"/>
      <c r="AO799" s="121"/>
      <c r="AP799" s="121"/>
      <c r="AQ799" s="121"/>
      <c r="AR799" s="121"/>
      <c r="AS799" s="121"/>
      <c r="AT799" s="65"/>
      <c r="AU799" s="65"/>
      <c r="AV799" s="65"/>
      <c r="AW799" s="65"/>
      <c r="AX799" s="65"/>
      <c r="AY799" s="65"/>
      <c r="AZ799" s="65"/>
      <c r="BA799" s="65"/>
      <c r="BB799" s="65"/>
      <c r="BC799" s="65"/>
      <c r="BD799" s="65"/>
      <c r="BE799" s="65"/>
      <c r="BF799" s="65"/>
      <c r="BG799" s="65"/>
      <c r="BH799" s="65"/>
    </row>
    <row r="800" customFormat="false" ht="15.75" hidden="false" customHeight="false" outlineLevel="0" collapsed="false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7"/>
      <c r="L800" s="65"/>
      <c r="M800" s="65"/>
      <c r="N800" s="65"/>
      <c r="O800" s="68"/>
      <c r="P800" s="68"/>
      <c r="Q800" s="65"/>
      <c r="R800" s="65"/>
      <c r="S800" s="65"/>
      <c r="T800" s="68"/>
      <c r="U800" s="68"/>
      <c r="V800" s="68"/>
      <c r="W800" s="65"/>
      <c r="X800" s="65"/>
      <c r="Y800" s="65"/>
      <c r="Z800" s="121"/>
      <c r="AA800" s="121"/>
      <c r="AB800" s="122"/>
      <c r="AC800" s="122"/>
      <c r="AD800" s="121"/>
      <c r="AE800" s="121"/>
      <c r="AF800" s="121"/>
      <c r="AG800" s="121"/>
      <c r="AH800" s="121"/>
      <c r="AI800" s="121"/>
      <c r="AJ800" s="121"/>
      <c r="AK800" s="121"/>
      <c r="AL800" s="121"/>
      <c r="AM800" s="121"/>
      <c r="AN800" s="121"/>
      <c r="AO800" s="121"/>
      <c r="AP800" s="121"/>
      <c r="AQ800" s="121"/>
      <c r="AR800" s="121"/>
      <c r="AS800" s="121"/>
      <c r="AT800" s="65"/>
      <c r="AU800" s="65"/>
      <c r="AV800" s="65"/>
      <c r="AW800" s="65"/>
      <c r="AX800" s="65"/>
      <c r="AY800" s="65"/>
      <c r="AZ800" s="65"/>
      <c r="BA800" s="65"/>
      <c r="BB800" s="65"/>
      <c r="BC800" s="65"/>
      <c r="BD800" s="65"/>
      <c r="BE800" s="65"/>
      <c r="BF800" s="65"/>
      <c r="BG800" s="65"/>
      <c r="BH800" s="65"/>
    </row>
    <row r="801" customFormat="false" ht="15.75" hidden="false" customHeight="false" outlineLevel="0" collapsed="false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7"/>
      <c r="L801" s="65"/>
      <c r="M801" s="65"/>
      <c r="N801" s="65"/>
      <c r="O801" s="68"/>
      <c r="P801" s="68"/>
      <c r="Q801" s="65"/>
      <c r="R801" s="65"/>
      <c r="S801" s="65"/>
      <c r="T801" s="68"/>
      <c r="U801" s="68"/>
      <c r="V801" s="68"/>
      <c r="W801" s="65"/>
      <c r="X801" s="65"/>
      <c r="Y801" s="65"/>
      <c r="Z801" s="121"/>
      <c r="AA801" s="121"/>
      <c r="AB801" s="122"/>
      <c r="AC801" s="122"/>
      <c r="AD801" s="121"/>
      <c r="AE801" s="121"/>
      <c r="AF801" s="121"/>
      <c r="AG801" s="121"/>
      <c r="AH801" s="121"/>
      <c r="AI801" s="121"/>
      <c r="AJ801" s="121"/>
      <c r="AK801" s="121"/>
      <c r="AL801" s="121"/>
      <c r="AM801" s="121"/>
      <c r="AN801" s="121"/>
      <c r="AO801" s="121"/>
      <c r="AP801" s="121"/>
      <c r="AQ801" s="121"/>
      <c r="AR801" s="121"/>
      <c r="AS801" s="121"/>
      <c r="AT801" s="65"/>
      <c r="AU801" s="65"/>
      <c r="AV801" s="65"/>
      <c r="AW801" s="65"/>
      <c r="AX801" s="65"/>
      <c r="AY801" s="65"/>
      <c r="AZ801" s="65"/>
      <c r="BA801" s="65"/>
      <c r="BB801" s="65"/>
      <c r="BC801" s="65"/>
      <c r="BD801" s="65"/>
      <c r="BE801" s="65"/>
      <c r="BF801" s="65"/>
      <c r="BG801" s="65"/>
      <c r="BH801" s="65"/>
    </row>
    <row r="802" customFormat="false" ht="15.75" hidden="false" customHeight="false" outlineLevel="0" collapsed="false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7"/>
      <c r="L802" s="65"/>
      <c r="M802" s="65"/>
      <c r="N802" s="65"/>
      <c r="O802" s="68"/>
      <c r="P802" s="68"/>
      <c r="Q802" s="65"/>
      <c r="R802" s="65"/>
      <c r="S802" s="65"/>
      <c r="T802" s="68"/>
      <c r="U802" s="68"/>
      <c r="V802" s="68"/>
      <c r="W802" s="65"/>
      <c r="X802" s="65"/>
      <c r="Y802" s="65"/>
      <c r="Z802" s="121"/>
      <c r="AA802" s="121"/>
      <c r="AB802" s="122"/>
      <c r="AC802" s="122"/>
      <c r="AD802" s="121"/>
      <c r="AE802" s="121"/>
      <c r="AF802" s="121"/>
      <c r="AG802" s="121"/>
      <c r="AH802" s="121"/>
      <c r="AI802" s="121"/>
      <c r="AJ802" s="121"/>
      <c r="AK802" s="121"/>
      <c r="AL802" s="121"/>
      <c r="AM802" s="121"/>
      <c r="AN802" s="121"/>
      <c r="AO802" s="121"/>
      <c r="AP802" s="121"/>
      <c r="AQ802" s="121"/>
      <c r="AR802" s="121"/>
      <c r="AS802" s="121"/>
      <c r="AT802" s="65"/>
      <c r="AU802" s="65"/>
      <c r="AV802" s="65"/>
      <c r="AW802" s="65"/>
      <c r="AX802" s="65"/>
      <c r="AY802" s="65"/>
      <c r="AZ802" s="65"/>
      <c r="BA802" s="65"/>
      <c r="BB802" s="65"/>
      <c r="BC802" s="65"/>
      <c r="BD802" s="65"/>
      <c r="BE802" s="65"/>
      <c r="BF802" s="65"/>
      <c r="BG802" s="65"/>
      <c r="BH802" s="65"/>
    </row>
    <row r="803" customFormat="false" ht="15.75" hidden="false" customHeight="false" outlineLevel="0" collapsed="false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7"/>
      <c r="L803" s="65"/>
      <c r="M803" s="65"/>
      <c r="N803" s="65"/>
      <c r="O803" s="68"/>
      <c r="P803" s="68"/>
      <c r="Q803" s="65"/>
      <c r="R803" s="65"/>
      <c r="S803" s="65"/>
      <c r="T803" s="68"/>
      <c r="U803" s="68"/>
      <c r="V803" s="68"/>
      <c r="W803" s="65"/>
      <c r="X803" s="65"/>
      <c r="Y803" s="65"/>
      <c r="Z803" s="121"/>
      <c r="AA803" s="121"/>
      <c r="AB803" s="122"/>
      <c r="AC803" s="122"/>
      <c r="AD803" s="121"/>
      <c r="AE803" s="121"/>
      <c r="AF803" s="121"/>
      <c r="AG803" s="121"/>
      <c r="AH803" s="121"/>
      <c r="AI803" s="121"/>
      <c r="AJ803" s="121"/>
      <c r="AK803" s="121"/>
      <c r="AL803" s="121"/>
      <c r="AM803" s="121"/>
      <c r="AN803" s="121"/>
      <c r="AO803" s="121"/>
      <c r="AP803" s="121"/>
      <c r="AQ803" s="121"/>
      <c r="AR803" s="121"/>
      <c r="AS803" s="121"/>
      <c r="AT803" s="65"/>
      <c r="AU803" s="65"/>
      <c r="AV803" s="65"/>
      <c r="AW803" s="65"/>
      <c r="AX803" s="65"/>
      <c r="AY803" s="65"/>
      <c r="AZ803" s="65"/>
      <c r="BA803" s="65"/>
      <c r="BB803" s="65"/>
      <c r="BC803" s="65"/>
      <c r="BD803" s="65"/>
      <c r="BE803" s="65"/>
      <c r="BF803" s="65"/>
      <c r="BG803" s="65"/>
      <c r="BH803" s="65"/>
    </row>
    <row r="804" customFormat="false" ht="15.75" hidden="false" customHeight="false" outlineLevel="0" collapsed="false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7"/>
      <c r="L804" s="65"/>
      <c r="M804" s="65"/>
      <c r="N804" s="65"/>
      <c r="O804" s="68"/>
      <c r="P804" s="68"/>
      <c r="Q804" s="65"/>
      <c r="R804" s="65"/>
      <c r="S804" s="65"/>
      <c r="T804" s="68"/>
      <c r="U804" s="68"/>
      <c r="V804" s="68"/>
      <c r="W804" s="65"/>
      <c r="X804" s="65"/>
      <c r="Y804" s="65"/>
      <c r="Z804" s="121"/>
      <c r="AA804" s="121"/>
      <c r="AB804" s="122"/>
      <c r="AC804" s="122"/>
      <c r="AD804" s="121"/>
      <c r="AE804" s="121"/>
      <c r="AF804" s="121"/>
      <c r="AG804" s="121"/>
      <c r="AH804" s="121"/>
      <c r="AI804" s="121"/>
      <c r="AJ804" s="121"/>
      <c r="AK804" s="121"/>
      <c r="AL804" s="121"/>
      <c r="AM804" s="121"/>
      <c r="AN804" s="121"/>
      <c r="AO804" s="121"/>
      <c r="AP804" s="121"/>
      <c r="AQ804" s="121"/>
      <c r="AR804" s="121"/>
      <c r="AS804" s="121"/>
      <c r="AT804" s="65"/>
      <c r="AU804" s="65"/>
      <c r="AV804" s="65"/>
      <c r="AW804" s="65"/>
      <c r="AX804" s="65"/>
      <c r="AY804" s="65"/>
      <c r="AZ804" s="65"/>
      <c r="BA804" s="65"/>
      <c r="BB804" s="65"/>
      <c r="BC804" s="65"/>
      <c r="BD804" s="65"/>
      <c r="BE804" s="65"/>
      <c r="BF804" s="65"/>
      <c r="BG804" s="65"/>
      <c r="BH804" s="65"/>
    </row>
    <row r="805" customFormat="false" ht="15.75" hidden="false" customHeight="false" outlineLevel="0" collapsed="false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7"/>
      <c r="L805" s="65"/>
      <c r="M805" s="65"/>
      <c r="N805" s="65"/>
      <c r="O805" s="68"/>
      <c r="P805" s="68"/>
      <c r="Q805" s="65"/>
      <c r="R805" s="65"/>
      <c r="S805" s="65"/>
      <c r="T805" s="68"/>
      <c r="U805" s="68"/>
      <c r="V805" s="68"/>
      <c r="W805" s="65"/>
      <c r="X805" s="65"/>
      <c r="Y805" s="65"/>
      <c r="Z805" s="121"/>
      <c r="AA805" s="121"/>
      <c r="AB805" s="122"/>
      <c r="AC805" s="122"/>
      <c r="AD805" s="121"/>
      <c r="AE805" s="121"/>
      <c r="AF805" s="121"/>
      <c r="AG805" s="121"/>
      <c r="AH805" s="121"/>
      <c r="AI805" s="121"/>
      <c r="AJ805" s="121"/>
      <c r="AK805" s="121"/>
      <c r="AL805" s="121"/>
      <c r="AM805" s="121"/>
      <c r="AN805" s="121"/>
      <c r="AO805" s="121"/>
      <c r="AP805" s="121"/>
      <c r="AQ805" s="121"/>
      <c r="AR805" s="121"/>
      <c r="AS805" s="121"/>
      <c r="AT805" s="65"/>
      <c r="AU805" s="65"/>
      <c r="AV805" s="65"/>
      <c r="AW805" s="65"/>
      <c r="AX805" s="65"/>
      <c r="AY805" s="65"/>
      <c r="AZ805" s="65"/>
      <c r="BA805" s="65"/>
      <c r="BB805" s="65"/>
      <c r="BC805" s="65"/>
      <c r="BD805" s="65"/>
      <c r="BE805" s="65"/>
      <c r="BF805" s="65"/>
      <c r="BG805" s="65"/>
      <c r="BH805" s="65"/>
    </row>
    <row r="806" customFormat="false" ht="15.75" hidden="false" customHeight="false" outlineLevel="0" collapsed="false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7"/>
      <c r="L806" s="65"/>
      <c r="M806" s="65"/>
      <c r="N806" s="65"/>
      <c r="O806" s="68"/>
      <c r="P806" s="68"/>
      <c r="Q806" s="65"/>
      <c r="R806" s="65"/>
      <c r="S806" s="65"/>
      <c r="T806" s="68"/>
      <c r="U806" s="68"/>
      <c r="V806" s="68"/>
      <c r="W806" s="65"/>
      <c r="X806" s="65"/>
      <c r="Y806" s="65"/>
      <c r="Z806" s="121"/>
      <c r="AA806" s="121"/>
      <c r="AB806" s="122"/>
      <c r="AC806" s="122"/>
      <c r="AD806" s="121"/>
      <c r="AE806" s="121"/>
      <c r="AF806" s="121"/>
      <c r="AG806" s="121"/>
      <c r="AH806" s="121"/>
      <c r="AI806" s="121"/>
      <c r="AJ806" s="121"/>
      <c r="AK806" s="121"/>
      <c r="AL806" s="121"/>
      <c r="AM806" s="121"/>
      <c r="AN806" s="121"/>
      <c r="AO806" s="121"/>
      <c r="AP806" s="121"/>
      <c r="AQ806" s="121"/>
      <c r="AR806" s="121"/>
      <c r="AS806" s="121"/>
      <c r="AT806" s="65"/>
      <c r="AU806" s="65"/>
      <c r="AV806" s="65"/>
      <c r="AW806" s="65"/>
      <c r="AX806" s="65"/>
      <c r="AY806" s="65"/>
      <c r="AZ806" s="65"/>
      <c r="BA806" s="65"/>
      <c r="BB806" s="65"/>
      <c r="BC806" s="65"/>
      <c r="BD806" s="65"/>
      <c r="BE806" s="65"/>
      <c r="BF806" s="65"/>
      <c r="BG806" s="65"/>
      <c r="BH806" s="65"/>
    </row>
    <row r="807" customFormat="false" ht="15.75" hidden="false" customHeight="false" outlineLevel="0" collapsed="false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7"/>
      <c r="L807" s="65"/>
      <c r="M807" s="65"/>
      <c r="N807" s="65"/>
      <c r="O807" s="68"/>
      <c r="P807" s="68"/>
      <c r="Q807" s="65"/>
      <c r="R807" s="65"/>
      <c r="S807" s="65"/>
      <c r="T807" s="68"/>
      <c r="U807" s="68"/>
      <c r="V807" s="68"/>
      <c r="W807" s="65"/>
      <c r="X807" s="65"/>
      <c r="Y807" s="65"/>
      <c r="Z807" s="121"/>
      <c r="AA807" s="121"/>
      <c r="AB807" s="122"/>
      <c r="AC807" s="122"/>
      <c r="AD807" s="121"/>
      <c r="AE807" s="121"/>
      <c r="AF807" s="121"/>
      <c r="AG807" s="121"/>
      <c r="AH807" s="121"/>
      <c r="AI807" s="121"/>
      <c r="AJ807" s="121"/>
      <c r="AK807" s="121"/>
      <c r="AL807" s="121"/>
      <c r="AM807" s="121"/>
      <c r="AN807" s="121"/>
      <c r="AO807" s="121"/>
      <c r="AP807" s="121"/>
      <c r="AQ807" s="121"/>
      <c r="AR807" s="121"/>
      <c r="AS807" s="121"/>
      <c r="AT807" s="65"/>
      <c r="AU807" s="65"/>
      <c r="AV807" s="65"/>
      <c r="AW807" s="65"/>
      <c r="AX807" s="65"/>
      <c r="AY807" s="65"/>
      <c r="AZ807" s="65"/>
      <c r="BA807" s="65"/>
      <c r="BB807" s="65"/>
      <c r="BC807" s="65"/>
      <c r="BD807" s="65"/>
      <c r="BE807" s="65"/>
      <c r="BF807" s="65"/>
      <c r="BG807" s="65"/>
      <c r="BH807" s="65"/>
    </row>
    <row r="808" customFormat="false" ht="15.75" hidden="false" customHeight="false" outlineLevel="0" collapsed="false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7"/>
      <c r="L808" s="65"/>
      <c r="M808" s="65"/>
      <c r="N808" s="65"/>
      <c r="O808" s="68"/>
      <c r="P808" s="68"/>
      <c r="Q808" s="65"/>
      <c r="R808" s="65"/>
      <c r="S808" s="65"/>
      <c r="T808" s="68"/>
      <c r="U808" s="68"/>
      <c r="V808" s="68"/>
      <c r="W808" s="65"/>
      <c r="X808" s="65"/>
      <c r="Y808" s="65"/>
      <c r="Z808" s="121"/>
      <c r="AA808" s="121"/>
      <c r="AB808" s="122"/>
      <c r="AC808" s="122"/>
      <c r="AD808" s="121"/>
      <c r="AE808" s="121"/>
      <c r="AF808" s="121"/>
      <c r="AG808" s="121"/>
      <c r="AH808" s="121"/>
      <c r="AI808" s="121"/>
      <c r="AJ808" s="121"/>
      <c r="AK808" s="121"/>
      <c r="AL808" s="121"/>
      <c r="AM808" s="121"/>
      <c r="AN808" s="121"/>
      <c r="AO808" s="121"/>
      <c r="AP808" s="121"/>
      <c r="AQ808" s="121"/>
      <c r="AR808" s="121"/>
      <c r="AS808" s="121"/>
      <c r="AT808" s="65"/>
      <c r="AU808" s="65"/>
      <c r="AV808" s="65"/>
      <c r="AW808" s="65"/>
      <c r="AX808" s="65"/>
      <c r="AY808" s="65"/>
      <c r="AZ808" s="65"/>
      <c r="BA808" s="65"/>
      <c r="BB808" s="65"/>
      <c r="BC808" s="65"/>
      <c r="BD808" s="65"/>
      <c r="BE808" s="65"/>
      <c r="BF808" s="65"/>
      <c r="BG808" s="65"/>
      <c r="BH808" s="65"/>
    </row>
    <row r="809" customFormat="false" ht="15.75" hidden="false" customHeight="false" outlineLevel="0" collapsed="false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7"/>
      <c r="L809" s="65"/>
      <c r="M809" s="65"/>
      <c r="N809" s="65"/>
      <c r="O809" s="68"/>
      <c r="P809" s="68"/>
      <c r="Q809" s="65"/>
      <c r="R809" s="65"/>
      <c r="S809" s="65"/>
      <c r="T809" s="68"/>
      <c r="U809" s="68"/>
      <c r="V809" s="68"/>
      <c r="W809" s="65"/>
      <c r="X809" s="65"/>
      <c r="Y809" s="65"/>
      <c r="Z809" s="121"/>
      <c r="AA809" s="121"/>
      <c r="AB809" s="122"/>
      <c r="AC809" s="122"/>
      <c r="AD809" s="121"/>
      <c r="AE809" s="121"/>
      <c r="AF809" s="121"/>
      <c r="AG809" s="121"/>
      <c r="AH809" s="121"/>
      <c r="AI809" s="121"/>
      <c r="AJ809" s="121"/>
      <c r="AK809" s="121"/>
      <c r="AL809" s="121"/>
      <c r="AM809" s="121"/>
      <c r="AN809" s="121"/>
      <c r="AO809" s="121"/>
      <c r="AP809" s="121"/>
      <c r="AQ809" s="121"/>
      <c r="AR809" s="121"/>
      <c r="AS809" s="121"/>
      <c r="AT809" s="65"/>
      <c r="AU809" s="65"/>
      <c r="AV809" s="65"/>
      <c r="AW809" s="65"/>
      <c r="AX809" s="65"/>
      <c r="AY809" s="65"/>
      <c r="AZ809" s="65"/>
      <c r="BA809" s="65"/>
      <c r="BB809" s="65"/>
      <c r="BC809" s="65"/>
      <c r="BD809" s="65"/>
      <c r="BE809" s="65"/>
      <c r="BF809" s="65"/>
      <c r="BG809" s="65"/>
      <c r="BH809" s="65"/>
    </row>
    <row r="810" customFormat="false" ht="15.75" hidden="false" customHeight="false" outlineLevel="0" collapsed="false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7"/>
      <c r="L810" s="65"/>
      <c r="M810" s="65"/>
      <c r="N810" s="65"/>
      <c r="O810" s="68"/>
      <c r="P810" s="68"/>
      <c r="Q810" s="65"/>
      <c r="R810" s="65"/>
      <c r="S810" s="65"/>
      <c r="T810" s="68"/>
      <c r="U810" s="68"/>
      <c r="V810" s="68"/>
      <c r="W810" s="65"/>
      <c r="X810" s="65"/>
      <c r="Y810" s="65"/>
      <c r="Z810" s="121"/>
      <c r="AA810" s="121"/>
      <c r="AB810" s="122"/>
      <c r="AC810" s="122"/>
      <c r="AD810" s="121"/>
      <c r="AE810" s="121"/>
      <c r="AF810" s="121"/>
      <c r="AG810" s="121"/>
      <c r="AH810" s="121"/>
      <c r="AI810" s="121"/>
      <c r="AJ810" s="121"/>
      <c r="AK810" s="121"/>
      <c r="AL810" s="121"/>
      <c r="AM810" s="121"/>
      <c r="AN810" s="121"/>
      <c r="AO810" s="121"/>
      <c r="AP810" s="121"/>
      <c r="AQ810" s="121"/>
      <c r="AR810" s="121"/>
      <c r="AS810" s="121"/>
      <c r="AT810" s="65"/>
      <c r="AU810" s="65"/>
      <c r="AV810" s="65"/>
      <c r="AW810" s="65"/>
      <c r="AX810" s="65"/>
      <c r="AY810" s="65"/>
      <c r="AZ810" s="65"/>
      <c r="BA810" s="65"/>
      <c r="BB810" s="65"/>
      <c r="BC810" s="65"/>
      <c r="BD810" s="65"/>
      <c r="BE810" s="65"/>
      <c r="BF810" s="65"/>
      <c r="BG810" s="65"/>
      <c r="BH810" s="65"/>
    </row>
    <row r="811" customFormat="false" ht="15.75" hidden="false" customHeight="false" outlineLevel="0" collapsed="false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7"/>
      <c r="L811" s="65"/>
      <c r="M811" s="65"/>
      <c r="N811" s="65"/>
      <c r="O811" s="68"/>
      <c r="P811" s="68"/>
      <c r="Q811" s="65"/>
      <c r="R811" s="65"/>
      <c r="S811" s="65"/>
      <c r="T811" s="68"/>
      <c r="U811" s="68"/>
      <c r="V811" s="68"/>
      <c r="W811" s="65"/>
      <c r="X811" s="65"/>
      <c r="Y811" s="65"/>
      <c r="Z811" s="121"/>
      <c r="AA811" s="121"/>
      <c r="AB811" s="122"/>
      <c r="AC811" s="122"/>
      <c r="AD811" s="121"/>
      <c r="AE811" s="121"/>
      <c r="AF811" s="121"/>
      <c r="AG811" s="121"/>
      <c r="AH811" s="121"/>
      <c r="AI811" s="121"/>
      <c r="AJ811" s="121"/>
      <c r="AK811" s="121"/>
      <c r="AL811" s="121"/>
      <c r="AM811" s="121"/>
      <c r="AN811" s="121"/>
      <c r="AO811" s="121"/>
      <c r="AP811" s="121"/>
      <c r="AQ811" s="121"/>
      <c r="AR811" s="121"/>
      <c r="AS811" s="121"/>
      <c r="AT811" s="65"/>
      <c r="AU811" s="65"/>
      <c r="AV811" s="65"/>
      <c r="AW811" s="65"/>
      <c r="AX811" s="65"/>
      <c r="AY811" s="65"/>
      <c r="AZ811" s="65"/>
      <c r="BA811" s="65"/>
      <c r="BB811" s="65"/>
      <c r="BC811" s="65"/>
      <c r="BD811" s="65"/>
      <c r="BE811" s="65"/>
      <c r="BF811" s="65"/>
      <c r="BG811" s="65"/>
      <c r="BH811" s="65"/>
    </row>
    <row r="812" customFormat="false" ht="15.75" hidden="false" customHeight="false" outlineLevel="0" collapsed="false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7"/>
      <c r="L812" s="65"/>
      <c r="M812" s="65"/>
      <c r="N812" s="65"/>
      <c r="O812" s="68"/>
      <c r="P812" s="68"/>
      <c r="Q812" s="65"/>
      <c r="R812" s="65"/>
      <c r="S812" s="65"/>
      <c r="T812" s="68"/>
      <c r="U812" s="68"/>
      <c r="V812" s="68"/>
      <c r="W812" s="65"/>
      <c r="X812" s="65"/>
      <c r="Y812" s="65"/>
      <c r="Z812" s="121"/>
      <c r="AA812" s="121"/>
      <c r="AB812" s="122"/>
      <c r="AC812" s="122"/>
      <c r="AD812" s="121"/>
      <c r="AE812" s="121"/>
      <c r="AF812" s="121"/>
      <c r="AG812" s="121"/>
      <c r="AH812" s="121"/>
      <c r="AI812" s="121"/>
      <c r="AJ812" s="121"/>
      <c r="AK812" s="121"/>
      <c r="AL812" s="121"/>
      <c r="AM812" s="121"/>
      <c r="AN812" s="121"/>
      <c r="AO812" s="121"/>
      <c r="AP812" s="121"/>
      <c r="AQ812" s="121"/>
      <c r="AR812" s="121"/>
      <c r="AS812" s="121"/>
      <c r="AT812" s="65"/>
      <c r="AU812" s="65"/>
      <c r="AV812" s="65"/>
      <c r="AW812" s="65"/>
      <c r="AX812" s="65"/>
      <c r="AY812" s="65"/>
      <c r="AZ812" s="65"/>
      <c r="BA812" s="65"/>
      <c r="BB812" s="65"/>
      <c r="BC812" s="65"/>
      <c r="BD812" s="65"/>
      <c r="BE812" s="65"/>
      <c r="BF812" s="65"/>
      <c r="BG812" s="65"/>
      <c r="BH812" s="65"/>
    </row>
    <row r="813" customFormat="false" ht="15.75" hidden="false" customHeight="false" outlineLevel="0" collapsed="false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7"/>
      <c r="L813" s="65"/>
      <c r="M813" s="65"/>
      <c r="N813" s="65"/>
      <c r="O813" s="68"/>
      <c r="P813" s="68"/>
      <c r="Q813" s="65"/>
      <c r="R813" s="65"/>
      <c r="S813" s="65"/>
      <c r="T813" s="68"/>
      <c r="U813" s="68"/>
      <c r="V813" s="68"/>
      <c r="W813" s="65"/>
      <c r="X813" s="65"/>
      <c r="Y813" s="65"/>
      <c r="Z813" s="121"/>
      <c r="AA813" s="121"/>
      <c r="AB813" s="122"/>
      <c r="AC813" s="122"/>
      <c r="AD813" s="121"/>
      <c r="AE813" s="121"/>
      <c r="AF813" s="121"/>
      <c r="AG813" s="121"/>
      <c r="AH813" s="121"/>
      <c r="AI813" s="121"/>
      <c r="AJ813" s="121"/>
      <c r="AK813" s="121"/>
      <c r="AL813" s="121"/>
      <c r="AM813" s="121"/>
      <c r="AN813" s="121"/>
      <c r="AO813" s="121"/>
      <c r="AP813" s="121"/>
      <c r="AQ813" s="121"/>
      <c r="AR813" s="121"/>
      <c r="AS813" s="121"/>
      <c r="AT813" s="65"/>
      <c r="AU813" s="65"/>
      <c r="AV813" s="65"/>
      <c r="AW813" s="65"/>
      <c r="AX813" s="65"/>
      <c r="AY813" s="65"/>
      <c r="AZ813" s="65"/>
      <c r="BA813" s="65"/>
      <c r="BB813" s="65"/>
      <c r="BC813" s="65"/>
      <c r="BD813" s="65"/>
      <c r="BE813" s="65"/>
      <c r="BF813" s="65"/>
      <c r="BG813" s="65"/>
      <c r="BH813" s="65"/>
    </row>
    <row r="814" customFormat="false" ht="15.75" hidden="false" customHeight="false" outlineLevel="0" collapsed="false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7"/>
      <c r="L814" s="65"/>
      <c r="M814" s="65"/>
      <c r="N814" s="65"/>
      <c r="O814" s="68"/>
      <c r="P814" s="68"/>
      <c r="Q814" s="65"/>
      <c r="R814" s="65"/>
      <c r="S814" s="65"/>
      <c r="T814" s="68"/>
      <c r="U814" s="68"/>
      <c r="V814" s="68"/>
      <c r="W814" s="65"/>
      <c r="X814" s="65"/>
      <c r="Y814" s="65"/>
      <c r="Z814" s="121"/>
      <c r="AA814" s="121"/>
      <c r="AB814" s="122"/>
      <c r="AC814" s="122"/>
      <c r="AD814" s="121"/>
      <c r="AE814" s="121"/>
      <c r="AF814" s="121"/>
      <c r="AG814" s="121"/>
      <c r="AH814" s="121"/>
      <c r="AI814" s="121"/>
      <c r="AJ814" s="121"/>
      <c r="AK814" s="121"/>
      <c r="AL814" s="121"/>
      <c r="AM814" s="121"/>
      <c r="AN814" s="121"/>
      <c r="AO814" s="121"/>
      <c r="AP814" s="121"/>
      <c r="AQ814" s="121"/>
      <c r="AR814" s="121"/>
      <c r="AS814" s="121"/>
      <c r="AT814" s="65"/>
      <c r="AU814" s="65"/>
      <c r="AV814" s="65"/>
      <c r="AW814" s="65"/>
      <c r="AX814" s="65"/>
      <c r="AY814" s="65"/>
      <c r="AZ814" s="65"/>
      <c r="BA814" s="65"/>
      <c r="BB814" s="65"/>
      <c r="BC814" s="65"/>
      <c r="BD814" s="65"/>
      <c r="BE814" s="65"/>
      <c r="BF814" s="65"/>
      <c r="BG814" s="65"/>
      <c r="BH814" s="65"/>
    </row>
    <row r="815" customFormat="false" ht="15.75" hidden="false" customHeight="false" outlineLevel="0" collapsed="false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7"/>
      <c r="L815" s="65"/>
      <c r="M815" s="65"/>
      <c r="N815" s="65"/>
      <c r="O815" s="68"/>
      <c r="P815" s="68"/>
      <c r="Q815" s="65"/>
      <c r="R815" s="65"/>
      <c r="S815" s="65"/>
      <c r="T815" s="68"/>
      <c r="U815" s="68"/>
      <c r="V815" s="68"/>
      <c r="W815" s="65"/>
      <c r="X815" s="65"/>
      <c r="Y815" s="65"/>
      <c r="Z815" s="121"/>
      <c r="AA815" s="121"/>
      <c r="AB815" s="122"/>
      <c r="AC815" s="122"/>
      <c r="AD815" s="121"/>
      <c r="AE815" s="121"/>
      <c r="AF815" s="121"/>
      <c r="AG815" s="121"/>
      <c r="AH815" s="121"/>
      <c r="AI815" s="121"/>
      <c r="AJ815" s="121"/>
      <c r="AK815" s="121"/>
      <c r="AL815" s="121"/>
      <c r="AM815" s="121"/>
      <c r="AN815" s="121"/>
      <c r="AO815" s="121"/>
      <c r="AP815" s="121"/>
      <c r="AQ815" s="121"/>
      <c r="AR815" s="121"/>
      <c r="AS815" s="121"/>
      <c r="AT815" s="65"/>
      <c r="AU815" s="65"/>
      <c r="AV815" s="65"/>
      <c r="AW815" s="65"/>
      <c r="AX815" s="65"/>
      <c r="AY815" s="65"/>
      <c r="AZ815" s="65"/>
      <c r="BA815" s="65"/>
      <c r="BB815" s="65"/>
      <c r="BC815" s="65"/>
      <c r="BD815" s="65"/>
      <c r="BE815" s="65"/>
      <c r="BF815" s="65"/>
      <c r="BG815" s="65"/>
      <c r="BH815" s="65"/>
    </row>
    <row r="816" customFormat="false" ht="15.75" hidden="false" customHeight="false" outlineLevel="0" collapsed="false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7"/>
      <c r="L816" s="65"/>
      <c r="M816" s="65"/>
      <c r="N816" s="65"/>
      <c r="O816" s="68"/>
      <c r="P816" s="68"/>
      <c r="Q816" s="65"/>
      <c r="R816" s="65"/>
      <c r="S816" s="65"/>
      <c r="T816" s="68"/>
      <c r="U816" s="68"/>
      <c r="V816" s="68"/>
      <c r="W816" s="65"/>
      <c r="X816" s="65"/>
      <c r="Y816" s="65"/>
      <c r="Z816" s="121"/>
      <c r="AA816" s="121"/>
      <c r="AB816" s="122"/>
      <c r="AC816" s="122"/>
      <c r="AD816" s="121"/>
      <c r="AE816" s="121"/>
      <c r="AF816" s="121"/>
      <c r="AG816" s="121"/>
      <c r="AH816" s="121"/>
      <c r="AI816" s="121"/>
      <c r="AJ816" s="121"/>
      <c r="AK816" s="121"/>
      <c r="AL816" s="121"/>
      <c r="AM816" s="121"/>
      <c r="AN816" s="121"/>
      <c r="AO816" s="121"/>
      <c r="AP816" s="121"/>
      <c r="AQ816" s="121"/>
      <c r="AR816" s="121"/>
      <c r="AS816" s="121"/>
      <c r="AT816" s="65"/>
      <c r="AU816" s="65"/>
      <c r="AV816" s="65"/>
      <c r="AW816" s="65"/>
      <c r="AX816" s="65"/>
      <c r="AY816" s="65"/>
      <c r="AZ816" s="65"/>
      <c r="BA816" s="65"/>
      <c r="BB816" s="65"/>
      <c r="BC816" s="65"/>
      <c r="BD816" s="65"/>
      <c r="BE816" s="65"/>
      <c r="BF816" s="65"/>
      <c r="BG816" s="65"/>
      <c r="BH816" s="65"/>
    </row>
    <row r="817" customFormat="false" ht="15.75" hidden="false" customHeight="false" outlineLevel="0" collapsed="false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7"/>
      <c r="L817" s="65"/>
      <c r="M817" s="65"/>
      <c r="N817" s="65"/>
      <c r="O817" s="68"/>
      <c r="P817" s="68"/>
      <c r="Q817" s="65"/>
      <c r="R817" s="65"/>
      <c r="S817" s="65"/>
      <c r="T817" s="68"/>
      <c r="U817" s="68"/>
      <c r="V817" s="68"/>
      <c r="W817" s="65"/>
      <c r="X817" s="65"/>
      <c r="Y817" s="65"/>
      <c r="Z817" s="121"/>
      <c r="AA817" s="121"/>
      <c r="AB817" s="122"/>
      <c r="AC817" s="122"/>
      <c r="AD817" s="121"/>
      <c r="AE817" s="121"/>
      <c r="AF817" s="121"/>
      <c r="AG817" s="121"/>
      <c r="AH817" s="121"/>
      <c r="AI817" s="121"/>
      <c r="AJ817" s="121"/>
      <c r="AK817" s="121"/>
      <c r="AL817" s="121"/>
      <c r="AM817" s="121"/>
      <c r="AN817" s="121"/>
      <c r="AO817" s="121"/>
      <c r="AP817" s="121"/>
      <c r="AQ817" s="121"/>
      <c r="AR817" s="121"/>
      <c r="AS817" s="121"/>
      <c r="AT817" s="65"/>
      <c r="AU817" s="65"/>
      <c r="AV817" s="65"/>
      <c r="AW817" s="65"/>
      <c r="AX817" s="65"/>
      <c r="AY817" s="65"/>
      <c r="AZ817" s="65"/>
      <c r="BA817" s="65"/>
      <c r="BB817" s="65"/>
      <c r="BC817" s="65"/>
      <c r="BD817" s="65"/>
      <c r="BE817" s="65"/>
      <c r="BF817" s="65"/>
      <c r="BG817" s="65"/>
      <c r="BH817" s="65"/>
    </row>
    <row r="818" customFormat="false" ht="15.75" hidden="false" customHeight="false" outlineLevel="0" collapsed="false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7"/>
      <c r="L818" s="65"/>
      <c r="M818" s="65"/>
      <c r="N818" s="65"/>
      <c r="O818" s="68"/>
      <c r="P818" s="68"/>
      <c r="Q818" s="65"/>
      <c r="R818" s="65"/>
      <c r="S818" s="65"/>
      <c r="T818" s="68"/>
      <c r="U818" s="68"/>
      <c r="V818" s="68"/>
      <c r="W818" s="65"/>
      <c r="X818" s="65"/>
      <c r="Y818" s="65"/>
      <c r="Z818" s="121"/>
      <c r="AA818" s="121"/>
      <c r="AB818" s="122"/>
      <c r="AC818" s="122"/>
      <c r="AD818" s="121"/>
      <c r="AE818" s="121"/>
      <c r="AF818" s="121"/>
      <c r="AG818" s="121"/>
      <c r="AH818" s="121"/>
      <c r="AI818" s="121"/>
      <c r="AJ818" s="121"/>
      <c r="AK818" s="121"/>
      <c r="AL818" s="121"/>
      <c r="AM818" s="121"/>
      <c r="AN818" s="121"/>
      <c r="AO818" s="121"/>
      <c r="AP818" s="121"/>
      <c r="AQ818" s="121"/>
      <c r="AR818" s="121"/>
      <c r="AS818" s="121"/>
      <c r="AT818" s="65"/>
      <c r="AU818" s="65"/>
      <c r="AV818" s="65"/>
      <c r="AW818" s="65"/>
      <c r="AX818" s="65"/>
      <c r="AY818" s="65"/>
      <c r="AZ818" s="65"/>
      <c r="BA818" s="65"/>
      <c r="BB818" s="65"/>
      <c r="BC818" s="65"/>
      <c r="BD818" s="65"/>
      <c r="BE818" s="65"/>
      <c r="BF818" s="65"/>
      <c r="BG818" s="65"/>
      <c r="BH818" s="65"/>
    </row>
    <row r="819" customFormat="false" ht="15.75" hidden="false" customHeight="false" outlineLevel="0" collapsed="false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7"/>
      <c r="L819" s="65"/>
      <c r="M819" s="65"/>
      <c r="N819" s="65"/>
      <c r="O819" s="68"/>
      <c r="P819" s="68"/>
      <c r="Q819" s="65"/>
      <c r="R819" s="65"/>
      <c r="S819" s="65"/>
      <c r="T819" s="68"/>
      <c r="U819" s="68"/>
      <c r="V819" s="68"/>
      <c r="W819" s="65"/>
      <c r="X819" s="65"/>
      <c r="Y819" s="65"/>
      <c r="Z819" s="121"/>
      <c r="AA819" s="121"/>
      <c r="AB819" s="122"/>
      <c r="AC819" s="122"/>
      <c r="AD819" s="121"/>
      <c r="AE819" s="121"/>
      <c r="AF819" s="121"/>
      <c r="AG819" s="121"/>
      <c r="AH819" s="121"/>
      <c r="AI819" s="121"/>
      <c r="AJ819" s="121"/>
      <c r="AK819" s="121"/>
      <c r="AL819" s="121"/>
      <c r="AM819" s="121"/>
      <c r="AN819" s="121"/>
      <c r="AO819" s="121"/>
      <c r="AP819" s="121"/>
      <c r="AQ819" s="121"/>
      <c r="AR819" s="121"/>
      <c r="AS819" s="121"/>
      <c r="AT819" s="65"/>
      <c r="AU819" s="65"/>
      <c r="AV819" s="65"/>
      <c r="AW819" s="65"/>
      <c r="AX819" s="65"/>
      <c r="AY819" s="65"/>
      <c r="AZ819" s="65"/>
      <c r="BA819" s="65"/>
      <c r="BB819" s="65"/>
      <c r="BC819" s="65"/>
      <c r="BD819" s="65"/>
      <c r="BE819" s="65"/>
      <c r="BF819" s="65"/>
      <c r="BG819" s="65"/>
      <c r="BH819" s="65"/>
    </row>
    <row r="820" customFormat="false" ht="15.75" hidden="false" customHeight="false" outlineLevel="0" collapsed="false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7"/>
      <c r="L820" s="65"/>
      <c r="M820" s="65"/>
      <c r="N820" s="65"/>
      <c r="O820" s="68"/>
      <c r="P820" s="68"/>
      <c r="Q820" s="65"/>
      <c r="R820" s="65"/>
      <c r="S820" s="65"/>
      <c r="T820" s="68"/>
      <c r="U820" s="68"/>
      <c r="V820" s="68"/>
      <c r="W820" s="65"/>
      <c r="X820" s="65"/>
      <c r="Y820" s="65"/>
      <c r="Z820" s="121"/>
      <c r="AA820" s="121"/>
      <c r="AB820" s="122"/>
      <c r="AC820" s="122"/>
      <c r="AD820" s="121"/>
      <c r="AE820" s="121"/>
      <c r="AF820" s="121"/>
      <c r="AG820" s="121"/>
      <c r="AH820" s="121"/>
      <c r="AI820" s="121"/>
      <c r="AJ820" s="121"/>
      <c r="AK820" s="121"/>
      <c r="AL820" s="121"/>
      <c r="AM820" s="121"/>
      <c r="AN820" s="121"/>
      <c r="AO820" s="121"/>
      <c r="AP820" s="121"/>
      <c r="AQ820" s="121"/>
      <c r="AR820" s="121"/>
      <c r="AS820" s="121"/>
      <c r="AT820" s="65"/>
      <c r="AU820" s="65"/>
      <c r="AV820" s="65"/>
      <c r="AW820" s="65"/>
      <c r="AX820" s="65"/>
      <c r="AY820" s="65"/>
      <c r="AZ820" s="65"/>
      <c r="BA820" s="65"/>
      <c r="BB820" s="65"/>
      <c r="BC820" s="65"/>
      <c r="BD820" s="65"/>
      <c r="BE820" s="65"/>
      <c r="BF820" s="65"/>
      <c r="BG820" s="65"/>
      <c r="BH820" s="65"/>
    </row>
    <row r="821" customFormat="false" ht="15.75" hidden="false" customHeight="false" outlineLevel="0" collapsed="false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7"/>
      <c r="L821" s="65"/>
      <c r="M821" s="65"/>
      <c r="N821" s="65"/>
      <c r="O821" s="68"/>
      <c r="P821" s="68"/>
      <c r="Q821" s="65"/>
      <c r="R821" s="65"/>
      <c r="S821" s="65"/>
      <c r="T821" s="68"/>
      <c r="U821" s="68"/>
      <c r="V821" s="68"/>
      <c r="W821" s="65"/>
      <c r="X821" s="65"/>
      <c r="Y821" s="65"/>
      <c r="Z821" s="121"/>
      <c r="AA821" s="121"/>
      <c r="AB821" s="122"/>
      <c r="AC821" s="122"/>
      <c r="AD821" s="121"/>
      <c r="AE821" s="121"/>
      <c r="AF821" s="121"/>
      <c r="AG821" s="121"/>
      <c r="AH821" s="121"/>
      <c r="AI821" s="121"/>
      <c r="AJ821" s="121"/>
      <c r="AK821" s="121"/>
      <c r="AL821" s="121"/>
      <c r="AM821" s="121"/>
      <c r="AN821" s="121"/>
      <c r="AO821" s="121"/>
      <c r="AP821" s="121"/>
      <c r="AQ821" s="121"/>
      <c r="AR821" s="121"/>
      <c r="AS821" s="121"/>
      <c r="AT821" s="65"/>
      <c r="AU821" s="65"/>
      <c r="AV821" s="65"/>
      <c r="AW821" s="65"/>
      <c r="AX821" s="65"/>
      <c r="AY821" s="65"/>
      <c r="AZ821" s="65"/>
      <c r="BA821" s="65"/>
      <c r="BB821" s="65"/>
      <c r="BC821" s="65"/>
      <c r="BD821" s="65"/>
      <c r="BE821" s="65"/>
      <c r="BF821" s="65"/>
      <c r="BG821" s="65"/>
      <c r="BH821" s="65"/>
    </row>
    <row r="822" customFormat="false" ht="15.75" hidden="false" customHeight="false" outlineLevel="0" collapsed="false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7"/>
      <c r="L822" s="65"/>
      <c r="M822" s="65"/>
      <c r="N822" s="65"/>
      <c r="O822" s="68"/>
      <c r="P822" s="68"/>
      <c r="Q822" s="65"/>
      <c r="R822" s="65"/>
      <c r="S822" s="65"/>
      <c r="T822" s="68"/>
      <c r="U822" s="68"/>
      <c r="V822" s="68"/>
      <c r="W822" s="65"/>
      <c r="X822" s="65"/>
      <c r="Y822" s="65"/>
      <c r="Z822" s="121"/>
      <c r="AA822" s="121"/>
      <c r="AB822" s="122"/>
      <c r="AC822" s="122"/>
      <c r="AD822" s="121"/>
      <c r="AE822" s="121"/>
      <c r="AF822" s="121"/>
      <c r="AG822" s="121"/>
      <c r="AH822" s="121"/>
      <c r="AI822" s="121"/>
      <c r="AJ822" s="121"/>
      <c r="AK822" s="121"/>
      <c r="AL822" s="121"/>
      <c r="AM822" s="121"/>
      <c r="AN822" s="121"/>
      <c r="AO822" s="121"/>
      <c r="AP822" s="121"/>
      <c r="AQ822" s="121"/>
      <c r="AR822" s="121"/>
      <c r="AS822" s="121"/>
      <c r="AT822" s="65"/>
      <c r="AU822" s="65"/>
      <c r="AV822" s="65"/>
      <c r="AW822" s="65"/>
      <c r="AX822" s="65"/>
      <c r="AY822" s="65"/>
      <c r="AZ822" s="65"/>
      <c r="BA822" s="65"/>
      <c r="BB822" s="65"/>
      <c r="BC822" s="65"/>
      <c r="BD822" s="65"/>
      <c r="BE822" s="65"/>
      <c r="BF822" s="65"/>
      <c r="BG822" s="65"/>
      <c r="BH822" s="65"/>
    </row>
    <row r="823" customFormat="false" ht="15.75" hidden="false" customHeight="false" outlineLevel="0" collapsed="false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7"/>
      <c r="L823" s="65"/>
      <c r="M823" s="65"/>
      <c r="N823" s="65"/>
      <c r="O823" s="68"/>
      <c r="P823" s="68"/>
      <c r="Q823" s="65"/>
      <c r="R823" s="65"/>
      <c r="S823" s="65"/>
      <c r="T823" s="68"/>
      <c r="U823" s="68"/>
      <c r="V823" s="68"/>
      <c r="W823" s="65"/>
      <c r="X823" s="65"/>
      <c r="Y823" s="65"/>
      <c r="Z823" s="121"/>
      <c r="AA823" s="121"/>
      <c r="AB823" s="122"/>
      <c r="AC823" s="122"/>
      <c r="AD823" s="121"/>
      <c r="AE823" s="121"/>
      <c r="AF823" s="121"/>
      <c r="AG823" s="121"/>
      <c r="AH823" s="121"/>
      <c r="AI823" s="121"/>
      <c r="AJ823" s="121"/>
      <c r="AK823" s="121"/>
      <c r="AL823" s="121"/>
      <c r="AM823" s="121"/>
      <c r="AN823" s="121"/>
      <c r="AO823" s="121"/>
      <c r="AP823" s="121"/>
      <c r="AQ823" s="121"/>
      <c r="AR823" s="121"/>
      <c r="AS823" s="121"/>
      <c r="AT823" s="65"/>
      <c r="AU823" s="65"/>
      <c r="AV823" s="65"/>
      <c r="AW823" s="65"/>
      <c r="AX823" s="65"/>
      <c r="AY823" s="65"/>
      <c r="AZ823" s="65"/>
      <c r="BA823" s="65"/>
      <c r="BB823" s="65"/>
      <c r="BC823" s="65"/>
      <c r="BD823" s="65"/>
      <c r="BE823" s="65"/>
      <c r="BF823" s="65"/>
      <c r="BG823" s="65"/>
      <c r="BH823" s="65"/>
    </row>
    <row r="824" customFormat="false" ht="15.75" hidden="false" customHeight="false" outlineLevel="0" collapsed="false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7"/>
      <c r="L824" s="65"/>
      <c r="M824" s="65"/>
      <c r="N824" s="65"/>
      <c r="O824" s="68"/>
      <c r="P824" s="68"/>
      <c r="Q824" s="65"/>
      <c r="R824" s="65"/>
      <c r="S824" s="65"/>
      <c r="T824" s="68"/>
      <c r="U824" s="68"/>
      <c r="V824" s="68"/>
      <c r="W824" s="65"/>
      <c r="X824" s="65"/>
      <c r="Y824" s="65"/>
      <c r="Z824" s="121"/>
      <c r="AA824" s="121"/>
      <c r="AB824" s="122"/>
      <c r="AC824" s="122"/>
      <c r="AD824" s="121"/>
      <c r="AE824" s="121"/>
      <c r="AF824" s="121"/>
      <c r="AG824" s="121"/>
      <c r="AH824" s="121"/>
      <c r="AI824" s="121"/>
      <c r="AJ824" s="121"/>
      <c r="AK824" s="121"/>
      <c r="AL824" s="121"/>
      <c r="AM824" s="121"/>
      <c r="AN824" s="121"/>
      <c r="AO824" s="121"/>
      <c r="AP824" s="121"/>
      <c r="AQ824" s="121"/>
      <c r="AR824" s="121"/>
      <c r="AS824" s="121"/>
      <c r="AT824" s="65"/>
      <c r="AU824" s="65"/>
      <c r="AV824" s="65"/>
      <c r="AW824" s="65"/>
      <c r="AX824" s="65"/>
      <c r="AY824" s="65"/>
      <c r="AZ824" s="65"/>
      <c r="BA824" s="65"/>
      <c r="BB824" s="65"/>
      <c r="BC824" s="65"/>
      <c r="BD824" s="65"/>
      <c r="BE824" s="65"/>
      <c r="BF824" s="65"/>
      <c r="BG824" s="65"/>
      <c r="BH824" s="65"/>
    </row>
    <row r="825" customFormat="false" ht="15.75" hidden="false" customHeight="false" outlineLevel="0" collapsed="false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7"/>
      <c r="L825" s="65"/>
      <c r="M825" s="65"/>
      <c r="N825" s="65"/>
      <c r="O825" s="68"/>
      <c r="P825" s="68"/>
      <c r="Q825" s="65"/>
      <c r="R825" s="65"/>
      <c r="S825" s="65"/>
      <c r="T825" s="68"/>
      <c r="U825" s="68"/>
      <c r="V825" s="68"/>
      <c r="W825" s="65"/>
      <c r="X825" s="65"/>
      <c r="Y825" s="65"/>
      <c r="Z825" s="121"/>
      <c r="AA825" s="121"/>
      <c r="AB825" s="122"/>
      <c r="AC825" s="122"/>
      <c r="AD825" s="121"/>
      <c r="AE825" s="121"/>
      <c r="AF825" s="121"/>
      <c r="AG825" s="121"/>
      <c r="AH825" s="121"/>
      <c r="AI825" s="121"/>
      <c r="AJ825" s="121"/>
      <c r="AK825" s="121"/>
      <c r="AL825" s="121"/>
      <c r="AM825" s="121"/>
      <c r="AN825" s="121"/>
      <c r="AO825" s="121"/>
      <c r="AP825" s="121"/>
      <c r="AQ825" s="121"/>
      <c r="AR825" s="121"/>
      <c r="AS825" s="121"/>
      <c r="AT825" s="65"/>
      <c r="AU825" s="65"/>
      <c r="AV825" s="65"/>
      <c r="AW825" s="65"/>
      <c r="AX825" s="65"/>
      <c r="AY825" s="65"/>
      <c r="AZ825" s="65"/>
      <c r="BA825" s="65"/>
      <c r="BB825" s="65"/>
      <c r="BC825" s="65"/>
      <c r="BD825" s="65"/>
      <c r="BE825" s="65"/>
      <c r="BF825" s="65"/>
      <c r="BG825" s="65"/>
      <c r="BH825" s="65"/>
    </row>
    <row r="826" customFormat="false" ht="15.75" hidden="false" customHeight="false" outlineLevel="0" collapsed="false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7"/>
      <c r="L826" s="65"/>
      <c r="M826" s="65"/>
      <c r="N826" s="65"/>
      <c r="O826" s="68"/>
      <c r="P826" s="68"/>
      <c r="Q826" s="65"/>
      <c r="R826" s="65"/>
      <c r="S826" s="65"/>
      <c r="T826" s="68"/>
      <c r="U826" s="68"/>
      <c r="V826" s="68"/>
      <c r="W826" s="65"/>
      <c r="X826" s="65"/>
      <c r="Y826" s="65"/>
      <c r="Z826" s="121"/>
      <c r="AA826" s="121"/>
      <c r="AB826" s="122"/>
      <c r="AC826" s="122"/>
      <c r="AD826" s="121"/>
      <c r="AE826" s="121"/>
      <c r="AF826" s="121"/>
      <c r="AG826" s="121"/>
      <c r="AH826" s="121"/>
      <c r="AI826" s="121"/>
      <c r="AJ826" s="121"/>
      <c r="AK826" s="121"/>
      <c r="AL826" s="121"/>
      <c r="AM826" s="121"/>
      <c r="AN826" s="121"/>
      <c r="AO826" s="121"/>
      <c r="AP826" s="121"/>
      <c r="AQ826" s="121"/>
      <c r="AR826" s="121"/>
      <c r="AS826" s="121"/>
      <c r="AT826" s="65"/>
      <c r="AU826" s="65"/>
      <c r="AV826" s="65"/>
      <c r="AW826" s="65"/>
      <c r="AX826" s="65"/>
      <c r="AY826" s="65"/>
      <c r="AZ826" s="65"/>
      <c r="BA826" s="65"/>
      <c r="BB826" s="65"/>
      <c r="BC826" s="65"/>
      <c r="BD826" s="65"/>
      <c r="BE826" s="65"/>
      <c r="BF826" s="65"/>
      <c r="BG826" s="65"/>
      <c r="BH826" s="65"/>
    </row>
    <row r="827" customFormat="false" ht="15.75" hidden="false" customHeight="false" outlineLevel="0" collapsed="false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7"/>
      <c r="L827" s="65"/>
      <c r="M827" s="65"/>
      <c r="N827" s="65"/>
      <c r="O827" s="68"/>
      <c r="P827" s="68"/>
      <c r="Q827" s="65"/>
      <c r="R827" s="65"/>
      <c r="S827" s="65"/>
      <c r="T827" s="68"/>
      <c r="U827" s="68"/>
      <c r="V827" s="68"/>
      <c r="W827" s="65"/>
      <c r="X827" s="65"/>
      <c r="Y827" s="65"/>
      <c r="Z827" s="121"/>
      <c r="AA827" s="121"/>
      <c r="AB827" s="122"/>
      <c r="AC827" s="122"/>
      <c r="AD827" s="121"/>
      <c r="AE827" s="121"/>
      <c r="AF827" s="121"/>
      <c r="AG827" s="121"/>
      <c r="AH827" s="121"/>
      <c r="AI827" s="121"/>
      <c r="AJ827" s="121"/>
      <c r="AK827" s="121"/>
      <c r="AL827" s="121"/>
      <c r="AM827" s="121"/>
      <c r="AN827" s="121"/>
      <c r="AO827" s="121"/>
      <c r="AP827" s="121"/>
      <c r="AQ827" s="121"/>
      <c r="AR827" s="121"/>
      <c r="AS827" s="121"/>
      <c r="AT827" s="65"/>
      <c r="AU827" s="65"/>
      <c r="AV827" s="65"/>
      <c r="AW827" s="65"/>
      <c r="AX827" s="65"/>
      <c r="AY827" s="65"/>
      <c r="AZ827" s="65"/>
      <c r="BA827" s="65"/>
      <c r="BB827" s="65"/>
      <c r="BC827" s="65"/>
      <c r="BD827" s="65"/>
      <c r="BE827" s="65"/>
      <c r="BF827" s="65"/>
      <c r="BG827" s="65"/>
      <c r="BH827" s="65"/>
    </row>
    <row r="828" customFormat="false" ht="15.75" hidden="false" customHeight="false" outlineLevel="0" collapsed="false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7"/>
      <c r="L828" s="65"/>
      <c r="M828" s="65"/>
      <c r="N828" s="65"/>
      <c r="O828" s="68"/>
      <c r="P828" s="68"/>
      <c r="Q828" s="65"/>
      <c r="R828" s="65"/>
      <c r="S828" s="65"/>
      <c r="T828" s="68"/>
      <c r="U828" s="68"/>
      <c r="V828" s="68"/>
      <c r="W828" s="65"/>
      <c r="X828" s="65"/>
      <c r="Y828" s="65"/>
      <c r="Z828" s="121"/>
      <c r="AA828" s="121"/>
      <c r="AB828" s="122"/>
      <c r="AC828" s="122"/>
      <c r="AD828" s="121"/>
      <c r="AE828" s="121"/>
      <c r="AF828" s="121"/>
      <c r="AG828" s="121"/>
      <c r="AH828" s="121"/>
      <c r="AI828" s="121"/>
      <c r="AJ828" s="121"/>
      <c r="AK828" s="121"/>
      <c r="AL828" s="121"/>
      <c r="AM828" s="121"/>
      <c r="AN828" s="121"/>
      <c r="AO828" s="121"/>
      <c r="AP828" s="121"/>
      <c r="AQ828" s="121"/>
      <c r="AR828" s="121"/>
      <c r="AS828" s="121"/>
      <c r="AT828" s="65"/>
      <c r="AU828" s="65"/>
      <c r="AV828" s="65"/>
      <c r="AW828" s="65"/>
      <c r="AX828" s="65"/>
      <c r="AY828" s="65"/>
      <c r="AZ828" s="65"/>
      <c r="BA828" s="65"/>
      <c r="BB828" s="65"/>
      <c r="BC828" s="65"/>
      <c r="BD828" s="65"/>
      <c r="BE828" s="65"/>
      <c r="BF828" s="65"/>
      <c r="BG828" s="65"/>
      <c r="BH828" s="65"/>
    </row>
    <row r="829" customFormat="false" ht="15.75" hidden="false" customHeight="false" outlineLevel="0" collapsed="false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7"/>
      <c r="L829" s="65"/>
      <c r="M829" s="65"/>
      <c r="N829" s="65"/>
      <c r="O829" s="68"/>
      <c r="P829" s="68"/>
      <c r="Q829" s="65"/>
      <c r="R829" s="65"/>
      <c r="S829" s="65"/>
      <c r="T829" s="68"/>
      <c r="U829" s="68"/>
      <c r="V829" s="68"/>
      <c r="W829" s="65"/>
      <c r="X829" s="65"/>
      <c r="Y829" s="65"/>
      <c r="Z829" s="121"/>
      <c r="AA829" s="121"/>
      <c r="AB829" s="122"/>
      <c r="AC829" s="122"/>
      <c r="AD829" s="121"/>
      <c r="AE829" s="121"/>
      <c r="AF829" s="121"/>
      <c r="AG829" s="121"/>
      <c r="AH829" s="121"/>
      <c r="AI829" s="121"/>
      <c r="AJ829" s="121"/>
      <c r="AK829" s="121"/>
      <c r="AL829" s="121"/>
      <c r="AM829" s="121"/>
      <c r="AN829" s="121"/>
      <c r="AO829" s="121"/>
      <c r="AP829" s="121"/>
      <c r="AQ829" s="121"/>
      <c r="AR829" s="121"/>
      <c r="AS829" s="121"/>
      <c r="AT829" s="65"/>
      <c r="AU829" s="65"/>
      <c r="AV829" s="65"/>
      <c r="AW829" s="65"/>
      <c r="AX829" s="65"/>
      <c r="AY829" s="65"/>
      <c r="AZ829" s="65"/>
      <c r="BA829" s="65"/>
      <c r="BB829" s="65"/>
      <c r="BC829" s="65"/>
      <c r="BD829" s="65"/>
      <c r="BE829" s="65"/>
      <c r="BF829" s="65"/>
      <c r="BG829" s="65"/>
      <c r="BH829" s="65"/>
    </row>
    <row r="830" customFormat="false" ht="15.75" hidden="false" customHeight="false" outlineLevel="0" collapsed="false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7"/>
      <c r="L830" s="65"/>
      <c r="M830" s="65"/>
      <c r="N830" s="65"/>
      <c r="O830" s="68"/>
      <c r="P830" s="68"/>
      <c r="Q830" s="65"/>
      <c r="R830" s="65"/>
      <c r="S830" s="65"/>
      <c r="T830" s="68"/>
      <c r="U830" s="68"/>
      <c r="V830" s="68"/>
      <c r="W830" s="65"/>
      <c r="X830" s="65"/>
      <c r="Y830" s="65"/>
      <c r="Z830" s="121"/>
      <c r="AA830" s="121"/>
      <c r="AB830" s="122"/>
      <c r="AC830" s="122"/>
      <c r="AD830" s="121"/>
      <c r="AE830" s="121"/>
      <c r="AF830" s="121"/>
      <c r="AG830" s="121"/>
      <c r="AH830" s="121"/>
      <c r="AI830" s="121"/>
      <c r="AJ830" s="121"/>
      <c r="AK830" s="121"/>
      <c r="AL830" s="121"/>
      <c r="AM830" s="121"/>
      <c r="AN830" s="121"/>
      <c r="AO830" s="121"/>
      <c r="AP830" s="121"/>
      <c r="AQ830" s="121"/>
      <c r="AR830" s="121"/>
      <c r="AS830" s="121"/>
      <c r="AT830" s="65"/>
      <c r="AU830" s="65"/>
      <c r="AV830" s="65"/>
      <c r="AW830" s="65"/>
      <c r="AX830" s="65"/>
      <c r="AY830" s="65"/>
      <c r="AZ830" s="65"/>
      <c r="BA830" s="65"/>
      <c r="BB830" s="65"/>
      <c r="BC830" s="65"/>
      <c r="BD830" s="65"/>
      <c r="BE830" s="65"/>
      <c r="BF830" s="65"/>
      <c r="BG830" s="65"/>
      <c r="BH830" s="65"/>
    </row>
    <row r="831" customFormat="false" ht="15.75" hidden="false" customHeight="false" outlineLevel="0" collapsed="false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7"/>
      <c r="L831" s="65"/>
      <c r="M831" s="65"/>
      <c r="N831" s="65"/>
      <c r="O831" s="68"/>
      <c r="P831" s="68"/>
      <c r="Q831" s="65"/>
      <c r="R831" s="65"/>
      <c r="S831" s="65"/>
      <c r="T831" s="68"/>
      <c r="U831" s="68"/>
      <c r="V831" s="68"/>
      <c r="W831" s="65"/>
      <c r="X831" s="65"/>
      <c r="Y831" s="65"/>
      <c r="Z831" s="121"/>
      <c r="AA831" s="121"/>
      <c r="AB831" s="122"/>
      <c r="AC831" s="122"/>
      <c r="AD831" s="121"/>
      <c r="AE831" s="121"/>
      <c r="AF831" s="121"/>
      <c r="AG831" s="121"/>
      <c r="AH831" s="121"/>
      <c r="AI831" s="121"/>
      <c r="AJ831" s="121"/>
      <c r="AK831" s="121"/>
      <c r="AL831" s="121"/>
      <c r="AM831" s="121"/>
      <c r="AN831" s="121"/>
      <c r="AO831" s="121"/>
      <c r="AP831" s="121"/>
      <c r="AQ831" s="121"/>
      <c r="AR831" s="121"/>
      <c r="AS831" s="121"/>
      <c r="AT831" s="65"/>
      <c r="AU831" s="65"/>
      <c r="AV831" s="65"/>
      <c r="AW831" s="65"/>
      <c r="AX831" s="65"/>
      <c r="AY831" s="65"/>
      <c r="AZ831" s="65"/>
      <c r="BA831" s="65"/>
      <c r="BB831" s="65"/>
      <c r="BC831" s="65"/>
      <c r="BD831" s="65"/>
      <c r="BE831" s="65"/>
      <c r="BF831" s="65"/>
      <c r="BG831" s="65"/>
      <c r="BH831" s="65"/>
    </row>
    <row r="832" customFormat="false" ht="15.75" hidden="false" customHeight="false" outlineLevel="0" collapsed="false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7"/>
      <c r="L832" s="65"/>
      <c r="M832" s="65"/>
      <c r="N832" s="65"/>
      <c r="O832" s="68"/>
      <c r="P832" s="68"/>
      <c r="Q832" s="65"/>
      <c r="R832" s="65"/>
      <c r="S832" s="65"/>
      <c r="T832" s="68"/>
      <c r="U832" s="68"/>
      <c r="V832" s="68"/>
      <c r="W832" s="65"/>
      <c r="X832" s="65"/>
      <c r="Y832" s="65"/>
      <c r="Z832" s="121"/>
      <c r="AA832" s="121"/>
      <c r="AB832" s="122"/>
      <c r="AC832" s="122"/>
      <c r="AD832" s="121"/>
      <c r="AE832" s="121"/>
      <c r="AF832" s="121"/>
      <c r="AG832" s="121"/>
      <c r="AH832" s="121"/>
      <c r="AI832" s="121"/>
      <c r="AJ832" s="121"/>
      <c r="AK832" s="121"/>
      <c r="AL832" s="121"/>
      <c r="AM832" s="121"/>
      <c r="AN832" s="121"/>
      <c r="AO832" s="121"/>
      <c r="AP832" s="121"/>
      <c r="AQ832" s="121"/>
      <c r="AR832" s="121"/>
      <c r="AS832" s="121"/>
      <c r="AT832" s="65"/>
      <c r="AU832" s="65"/>
      <c r="AV832" s="65"/>
      <c r="AW832" s="65"/>
      <c r="AX832" s="65"/>
      <c r="AY832" s="65"/>
      <c r="AZ832" s="65"/>
      <c r="BA832" s="65"/>
      <c r="BB832" s="65"/>
      <c r="BC832" s="65"/>
      <c r="BD832" s="65"/>
      <c r="BE832" s="65"/>
      <c r="BF832" s="65"/>
      <c r="BG832" s="65"/>
      <c r="BH832" s="65"/>
    </row>
    <row r="833" customFormat="false" ht="15.75" hidden="false" customHeight="false" outlineLevel="0" collapsed="false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7"/>
      <c r="L833" s="65"/>
      <c r="M833" s="65"/>
      <c r="N833" s="65"/>
      <c r="O833" s="68"/>
      <c r="P833" s="68"/>
      <c r="Q833" s="65"/>
      <c r="R833" s="65"/>
      <c r="S833" s="65"/>
      <c r="T833" s="68"/>
      <c r="U833" s="68"/>
      <c r="V833" s="68"/>
      <c r="W833" s="65"/>
      <c r="X833" s="65"/>
      <c r="Y833" s="65"/>
      <c r="Z833" s="121"/>
      <c r="AA833" s="121"/>
      <c r="AB833" s="122"/>
      <c r="AC833" s="122"/>
      <c r="AD833" s="121"/>
      <c r="AE833" s="121"/>
      <c r="AF833" s="121"/>
      <c r="AG833" s="121"/>
      <c r="AH833" s="121"/>
      <c r="AI833" s="121"/>
      <c r="AJ833" s="121"/>
      <c r="AK833" s="121"/>
      <c r="AL833" s="121"/>
      <c r="AM833" s="121"/>
      <c r="AN833" s="121"/>
      <c r="AO833" s="121"/>
      <c r="AP833" s="121"/>
      <c r="AQ833" s="121"/>
      <c r="AR833" s="121"/>
      <c r="AS833" s="121"/>
      <c r="AT833" s="65"/>
      <c r="AU833" s="65"/>
      <c r="AV833" s="65"/>
      <c r="AW833" s="65"/>
      <c r="AX833" s="65"/>
      <c r="AY833" s="65"/>
      <c r="AZ833" s="65"/>
      <c r="BA833" s="65"/>
      <c r="BB833" s="65"/>
      <c r="BC833" s="65"/>
      <c r="BD833" s="65"/>
      <c r="BE833" s="65"/>
      <c r="BF833" s="65"/>
      <c r="BG833" s="65"/>
      <c r="BH833" s="65"/>
    </row>
    <row r="834" customFormat="false" ht="15.75" hidden="false" customHeight="false" outlineLevel="0" collapsed="false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7"/>
      <c r="L834" s="65"/>
      <c r="M834" s="65"/>
      <c r="N834" s="65"/>
      <c r="O834" s="68"/>
      <c r="P834" s="68"/>
      <c r="Q834" s="65"/>
      <c r="R834" s="65"/>
      <c r="S834" s="65"/>
      <c r="T834" s="68"/>
      <c r="U834" s="68"/>
      <c r="V834" s="68"/>
      <c r="W834" s="65"/>
      <c r="X834" s="65"/>
      <c r="Y834" s="65"/>
      <c r="Z834" s="121"/>
      <c r="AA834" s="121"/>
      <c r="AB834" s="122"/>
      <c r="AC834" s="122"/>
      <c r="AD834" s="121"/>
      <c r="AE834" s="121"/>
      <c r="AF834" s="121"/>
      <c r="AG834" s="121"/>
      <c r="AH834" s="121"/>
      <c r="AI834" s="121"/>
      <c r="AJ834" s="121"/>
      <c r="AK834" s="121"/>
      <c r="AL834" s="121"/>
      <c r="AM834" s="121"/>
      <c r="AN834" s="121"/>
      <c r="AO834" s="121"/>
      <c r="AP834" s="121"/>
      <c r="AQ834" s="121"/>
      <c r="AR834" s="121"/>
      <c r="AS834" s="121"/>
      <c r="AT834" s="65"/>
      <c r="AU834" s="65"/>
      <c r="AV834" s="65"/>
      <c r="AW834" s="65"/>
      <c r="AX834" s="65"/>
      <c r="AY834" s="65"/>
      <c r="AZ834" s="65"/>
      <c r="BA834" s="65"/>
      <c r="BB834" s="65"/>
      <c r="BC834" s="65"/>
      <c r="BD834" s="65"/>
      <c r="BE834" s="65"/>
      <c r="BF834" s="65"/>
      <c r="BG834" s="65"/>
      <c r="BH834" s="65"/>
    </row>
    <row r="835" customFormat="false" ht="15.75" hidden="false" customHeight="false" outlineLevel="0" collapsed="false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7"/>
      <c r="L835" s="65"/>
      <c r="M835" s="65"/>
      <c r="N835" s="65"/>
      <c r="O835" s="68"/>
      <c r="P835" s="68"/>
      <c r="Q835" s="65"/>
      <c r="R835" s="65"/>
      <c r="S835" s="65"/>
      <c r="T835" s="68"/>
      <c r="U835" s="68"/>
      <c r="V835" s="68"/>
      <c r="W835" s="65"/>
      <c r="X835" s="65"/>
      <c r="Y835" s="65"/>
      <c r="Z835" s="121"/>
      <c r="AA835" s="121"/>
      <c r="AB835" s="122"/>
      <c r="AC835" s="122"/>
      <c r="AD835" s="121"/>
      <c r="AE835" s="121"/>
      <c r="AF835" s="121"/>
      <c r="AG835" s="121"/>
      <c r="AH835" s="121"/>
      <c r="AI835" s="121"/>
      <c r="AJ835" s="121"/>
      <c r="AK835" s="121"/>
      <c r="AL835" s="121"/>
      <c r="AM835" s="121"/>
      <c r="AN835" s="121"/>
      <c r="AO835" s="121"/>
      <c r="AP835" s="121"/>
      <c r="AQ835" s="121"/>
      <c r="AR835" s="121"/>
      <c r="AS835" s="121"/>
      <c r="AT835" s="65"/>
      <c r="AU835" s="65"/>
      <c r="AV835" s="65"/>
      <c r="AW835" s="65"/>
      <c r="AX835" s="65"/>
      <c r="AY835" s="65"/>
      <c r="AZ835" s="65"/>
      <c r="BA835" s="65"/>
      <c r="BB835" s="65"/>
      <c r="BC835" s="65"/>
      <c r="BD835" s="65"/>
      <c r="BE835" s="65"/>
      <c r="BF835" s="65"/>
      <c r="BG835" s="65"/>
      <c r="BH835" s="65"/>
    </row>
    <row r="836" customFormat="false" ht="15.75" hidden="false" customHeight="false" outlineLevel="0" collapsed="false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7"/>
      <c r="L836" s="65"/>
      <c r="M836" s="65"/>
      <c r="N836" s="65"/>
      <c r="O836" s="68"/>
      <c r="P836" s="68"/>
      <c r="Q836" s="65"/>
      <c r="R836" s="65"/>
      <c r="S836" s="65"/>
      <c r="T836" s="68"/>
      <c r="U836" s="68"/>
      <c r="V836" s="68"/>
      <c r="W836" s="65"/>
      <c r="X836" s="65"/>
      <c r="Y836" s="65"/>
      <c r="Z836" s="121"/>
      <c r="AA836" s="121"/>
      <c r="AB836" s="122"/>
      <c r="AC836" s="122"/>
      <c r="AD836" s="121"/>
      <c r="AE836" s="121"/>
      <c r="AF836" s="121"/>
      <c r="AG836" s="121"/>
      <c r="AH836" s="121"/>
      <c r="AI836" s="121"/>
      <c r="AJ836" s="121"/>
      <c r="AK836" s="121"/>
      <c r="AL836" s="121"/>
      <c r="AM836" s="121"/>
      <c r="AN836" s="121"/>
      <c r="AO836" s="121"/>
      <c r="AP836" s="121"/>
      <c r="AQ836" s="121"/>
      <c r="AR836" s="121"/>
      <c r="AS836" s="121"/>
      <c r="AT836" s="65"/>
      <c r="AU836" s="65"/>
      <c r="AV836" s="65"/>
      <c r="AW836" s="65"/>
      <c r="AX836" s="65"/>
      <c r="AY836" s="65"/>
      <c r="AZ836" s="65"/>
      <c r="BA836" s="65"/>
      <c r="BB836" s="65"/>
      <c r="BC836" s="65"/>
      <c r="BD836" s="65"/>
      <c r="BE836" s="65"/>
      <c r="BF836" s="65"/>
      <c r="BG836" s="65"/>
      <c r="BH836" s="65"/>
    </row>
    <row r="837" customFormat="false" ht="15.75" hidden="false" customHeight="false" outlineLevel="0" collapsed="false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7"/>
      <c r="L837" s="65"/>
      <c r="M837" s="65"/>
      <c r="N837" s="65"/>
      <c r="O837" s="68"/>
      <c r="P837" s="68"/>
      <c r="Q837" s="65"/>
      <c r="R837" s="65"/>
      <c r="S837" s="65"/>
      <c r="T837" s="68"/>
      <c r="U837" s="68"/>
      <c r="V837" s="68"/>
      <c r="W837" s="65"/>
      <c r="X837" s="65"/>
      <c r="Y837" s="65"/>
      <c r="Z837" s="121"/>
      <c r="AA837" s="121"/>
      <c r="AB837" s="122"/>
      <c r="AC837" s="122"/>
      <c r="AD837" s="121"/>
      <c r="AE837" s="121"/>
      <c r="AF837" s="121"/>
      <c r="AG837" s="121"/>
      <c r="AH837" s="121"/>
      <c r="AI837" s="121"/>
      <c r="AJ837" s="121"/>
      <c r="AK837" s="121"/>
      <c r="AL837" s="121"/>
      <c r="AM837" s="121"/>
      <c r="AN837" s="121"/>
      <c r="AO837" s="121"/>
      <c r="AP837" s="121"/>
      <c r="AQ837" s="121"/>
      <c r="AR837" s="121"/>
      <c r="AS837" s="121"/>
      <c r="AT837" s="65"/>
      <c r="AU837" s="65"/>
      <c r="AV837" s="65"/>
      <c r="AW837" s="65"/>
      <c r="AX837" s="65"/>
      <c r="AY837" s="65"/>
      <c r="AZ837" s="65"/>
      <c r="BA837" s="65"/>
      <c r="BB837" s="65"/>
      <c r="BC837" s="65"/>
      <c r="BD837" s="65"/>
      <c r="BE837" s="65"/>
      <c r="BF837" s="65"/>
      <c r="BG837" s="65"/>
      <c r="BH837" s="65"/>
    </row>
    <row r="838" customFormat="false" ht="15.75" hidden="false" customHeight="false" outlineLevel="0" collapsed="false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7"/>
      <c r="L838" s="65"/>
      <c r="M838" s="65"/>
      <c r="N838" s="65"/>
      <c r="O838" s="68"/>
      <c r="P838" s="68"/>
      <c r="Q838" s="65"/>
      <c r="R838" s="65"/>
      <c r="S838" s="65"/>
      <c r="T838" s="68"/>
      <c r="U838" s="68"/>
      <c r="V838" s="68"/>
      <c r="W838" s="65"/>
      <c r="X838" s="65"/>
      <c r="Y838" s="65"/>
      <c r="Z838" s="121"/>
      <c r="AA838" s="121"/>
      <c r="AB838" s="122"/>
      <c r="AC838" s="122"/>
      <c r="AD838" s="121"/>
      <c r="AE838" s="121"/>
      <c r="AF838" s="121"/>
      <c r="AG838" s="121"/>
      <c r="AH838" s="121"/>
      <c r="AI838" s="121"/>
      <c r="AJ838" s="121"/>
      <c r="AK838" s="121"/>
      <c r="AL838" s="121"/>
      <c r="AM838" s="121"/>
      <c r="AN838" s="121"/>
      <c r="AO838" s="121"/>
      <c r="AP838" s="121"/>
      <c r="AQ838" s="121"/>
      <c r="AR838" s="121"/>
      <c r="AS838" s="121"/>
      <c r="AT838" s="65"/>
      <c r="AU838" s="65"/>
      <c r="AV838" s="65"/>
      <c r="AW838" s="65"/>
      <c r="AX838" s="65"/>
      <c r="AY838" s="65"/>
      <c r="AZ838" s="65"/>
      <c r="BA838" s="65"/>
      <c r="BB838" s="65"/>
      <c r="BC838" s="65"/>
      <c r="BD838" s="65"/>
      <c r="BE838" s="65"/>
      <c r="BF838" s="65"/>
      <c r="BG838" s="65"/>
      <c r="BH838" s="65"/>
    </row>
    <row r="839" customFormat="false" ht="15.75" hidden="false" customHeight="false" outlineLevel="0" collapsed="false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7"/>
      <c r="L839" s="65"/>
      <c r="M839" s="65"/>
      <c r="N839" s="65"/>
      <c r="O839" s="68"/>
      <c r="P839" s="68"/>
      <c r="Q839" s="65"/>
      <c r="R839" s="65"/>
      <c r="S839" s="65"/>
      <c r="T839" s="68"/>
      <c r="U839" s="68"/>
      <c r="V839" s="68"/>
      <c r="W839" s="65"/>
      <c r="X839" s="65"/>
      <c r="Y839" s="65"/>
      <c r="Z839" s="121"/>
      <c r="AA839" s="121"/>
      <c r="AB839" s="122"/>
      <c r="AC839" s="122"/>
      <c r="AD839" s="121"/>
      <c r="AE839" s="121"/>
      <c r="AF839" s="121"/>
      <c r="AG839" s="121"/>
      <c r="AH839" s="121"/>
      <c r="AI839" s="121"/>
      <c r="AJ839" s="121"/>
      <c r="AK839" s="121"/>
      <c r="AL839" s="121"/>
      <c r="AM839" s="121"/>
      <c r="AN839" s="121"/>
      <c r="AO839" s="121"/>
      <c r="AP839" s="121"/>
      <c r="AQ839" s="121"/>
      <c r="AR839" s="121"/>
      <c r="AS839" s="121"/>
      <c r="AT839" s="65"/>
      <c r="AU839" s="65"/>
      <c r="AV839" s="65"/>
      <c r="AW839" s="65"/>
      <c r="AX839" s="65"/>
      <c r="AY839" s="65"/>
      <c r="AZ839" s="65"/>
      <c r="BA839" s="65"/>
      <c r="BB839" s="65"/>
      <c r="BC839" s="65"/>
      <c r="BD839" s="65"/>
      <c r="BE839" s="65"/>
      <c r="BF839" s="65"/>
      <c r="BG839" s="65"/>
      <c r="BH839" s="65"/>
    </row>
    <row r="840" customFormat="false" ht="15.75" hidden="false" customHeight="false" outlineLevel="0" collapsed="false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7"/>
      <c r="L840" s="65"/>
      <c r="M840" s="65"/>
      <c r="N840" s="65"/>
      <c r="O840" s="68"/>
      <c r="P840" s="68"/>
      <c r="Q840" s="65"/>
      <c r="R840" s="65"/>
      <c r="S840" s="65"/>
      <c r="T840" s="68"/>
      <c r="U840" s="68"/>
      <c r="V840" s="68"/>
      <c r="W840" s="65"/>
      <c r="X840" s="65"/>
      <c r="Y840" s="65"/>
      <c r="Z840" s="121"/>
      <c r="AA840" s="121"/>
      <c r="AB840" s="122"/>
      <c r="AC840" s="122"/>
      <c r="AD840" s="121"/>
      <c r="AE840" s="121"/>
      <c r="AF840" s="121"/>
      <c r="AG840" s="121"/>
      <c r="AH840" s="121"/>
      <c r="AI840" s="121"/>
      <c r="AJ840" s="121"/>
      <c r="AK840" s="121"/>
      <c r="AL840" s="121"/>
      <c r="AM840" s="121"/>
      <c r="AN840" s="121"/>
      <c r="AO840" s="121"/>
      <c r="AP840" s="121"/>
      <c r="AQ840" s="121"/>
      <c r="AR840" s="121"/>
      <c r="AS840" s="121"/>
      <c r="AT840" s="65"/>
      <c r="AU840" s="65"/>
      <c r="AV840" s="65"/>
      <c r="AW840" s="65"/>
      <c r="AX840" s="65"/>
      <c r="AY840" s="65"/>
      <c r="AZ840" s="65"/>
      <c r="BA840" s="65"/>
      <c r="BB840" s="65"/>
      <c r="BC840" s="65"/>
      <c r="BD840" s="65"/>
      <c r="BE840" s="65"/>
      <c r="BF840" s="65"/>
      <c r="BG840" s="65"/>
      <c r="BH840" s="65"/>
    </row>
    <row r="841" customFormat="false" ht="15.75" hidden="false" customHeight="false" outlineLevel="0" collapsed="false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7"/>
      <c r="L841" s="65"/>
      <c r="M841" s="65"/>
      <c r="N841" s="65"/>
      <c r="O841" s="68"/>
      <c r="P841" s="68"/>
      <c r="Q841" s="65"/>
      <c r="R841" s="65"/>
      <c r="S841" s="65"/>
      <c r="T841" s="68"/>
      <c r="U841" s="68"/>
      <c r="V841" s="68"/>
      <c r="W841" s="65"/>
      <c r="X841" s="65"/>
      <c r="Y841" s="65"/>
      <c r="Z841" s="121"/>
      <c r="AA841" s="121"/>
      <c r="AB841" s="122"/>
      <c r="AC841" s="122"/>
      <c r="AD841" s="121"/>
      <c r="AE841" s="121"/>
      <c r="AF841" s="121"/>
      <c r="AG841" s="121"/>
      <c r="AH841" s="121"/>
      <c r="AI841" s="121"/>
      <c r="AJ841" s="121"/>
      <c r="AK841" s="121"/>
      <c r="AL841" s="121"/>
      <c r="AM841" s="121"/>
      <c r="AN841" s="121"/>
      <c r="AO841" s="121"/>
      <c r="AP841" s="121"/>
      <c r="AQ841" s="121"/>
      <c r="AR841" s="121"/>
      <c r="AS841" s="121"/>
      <c r="AT841" s="65"/>
      <c r="AU841" s="65"/>
      <c r="AV841" s="65"/>
      <c r="AW841" s="65"/>
      <c r="AX841" s="65"/>
      <c r="AY841" s="65"/>
      <c r="AZ841" s="65"/>
      <c r="BA841" s="65"/>
      <c r="BB841" s="65"/>
      <c r="BC841" s="65"/>
      <c r="BD841" s="65"/>
      <c r="BE841" s="65"/>
      <c r="BF841" s="65"/>
      <c r="BG841" s="65"/>
      <c r="BH841" s="65"/>
    </row>
    <row r="842" customFormat="false" ht="15.75" hidden="false" customHeight="false" outlineLevel="0" collapsed="false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7"/>
      <c r="L842" s="65"/>
      <c r="M842" s="65"/>
      <c r="N842" s="65"/>
      <c r="O842" s="68"/>
      <c r="P842" s="68"/>
      <c r="Q842" s="65"/>
      <c r="R842" s="65"/>
      <c r="S842" s="65"/>
      <c r="T842" s="68"/>
      <c r="U842" s="68"/>
      <c r="V842" s="68"/>
      <c r="W842" s="65"/>
      <c r="X842" s="65"/>
      <c r="Y842" s="65"/>
      <c r="Z842" s="121"/>
      <c r="AA842" s="121"/>
      <c r="AB842" s="122"/>
      <c r="AC842" s="122"/>
      <c r="AD842" s="121"/>
      <c r="AE842" s="121"/>
      <c r="AF842" s="121"/>
      <c r="AG842" s="121"/>
      <c r="AH842" s="121"/>
      <c r="AI842" s="121"/>
      <c r="AJ842" s="121"/>
      <c r="AK842" s="121"/>
      <c r="AL842" s="121"/>
      <c r="AM842" s="121"/>
      <c r="AN842" s="121"/>
      <c r="AO842" s="121"/>
      <c r="AP842" s="121"/>
      <c r="AQ842" s="121"/>
      <c r="AR842" s="121"/>
      <c r="AS842" s="121"/>
      <c r="AT842" s="65"/>
      <c r="AU842" s="65"/>
      <c r="AV842" s="65"/>
      <c r="AW842" s="65"/>
      <c r="AX842" s="65"/>
      <c r="AY842" s="65"/>
      <c r="AZ842" s="65"/>
      <c r="BA842" s="65"/>
      <c r="BB842" s="65"/>
      <c r="BC842" s="65"/>
      <c r="BD842" s="65"/>
      <c r="BE842" s="65"/>
      <c r="BF842" s="65"/>
      <c r="BG842" s="65"/>
      <c r="BH842" s="65"/>
    </row>
    <row r="843" customFormat="false" ht="15.75" hidden="false" customHeight="false" outlineLevel="0" collapsed="false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7"/>
      <c r="L843" s="65"/>
      <c r="M843" s="65"/>
      <c r="N843" s="65"/>
      <c r="O843" s="68"/>
      <c r="P843" s="68"/>
      <c r="Q843" s="65"/>
      <c r="R843" s="65"/>
      <c r="S843" s="65"/>
      <c r="T843" s="68"/>
      <c r="U843" s="68"/>
      <c r="V843" s="68"/>
      <c r="W843" s="65"/>
      <c r="X843" s="65"/>
      <c r="Y843" s="65"/>
      <c r="Z843" s="121"/>
      <c r="AA843" s="121"/>
      <c r="AB843" s="122"/>
      <c r="AC843" s="122"/>
      <c r="AD843" s="121"/>
      <c r="AE843" s="121"/>
      <c r="AF843" s="121"/>
      <c r="AG843" s="121"/>
      <c r="AH843" s="121"/>
      <c r="AI843" s="121"/>
      <c r="AJ843" s="121"/>
      <c r="AK843" s="121"/>
      <c r="AL843" s="121"/>
      <c r="AM843" s="121"/>
      <c r="AN843" s="121"/>
      <c r="AO843" s="121"/>
      <c r="AP843" s="121"/>
      <c r="AQ843" s="121"/>
      <c r="AR843" s="121"/>
      <c r="AS843" s="121"/>
      <c r="AT843" s="65"/>
      <c r="AU843" s="65"/>
      <c r="AV843" s="65"/>
      <c r="AW843" s="65"/>
      <c r="AX843" s="65"/>
      <c r="AY843" s="65"/>
      <c r="AZ843" s="65"/>
      <c r="BA843" s="65"/>
      <c r="BB843" s="65"/>
      <c r="BC843" s="65"/>
      <c r="BD843" s="65"/>
      <c r="BE843" s="65"/>
      <c r="BF843" s="65"/>
      <c r="BG843" s="65"/>
      <c r="BH843" s="65"/>
    </row>
    <row r="844" customFormat="false" ht="15.75" hidden="false" customHeight="false" outlineLevel="0" collapsed="false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7"/>
      <c r="L844" s="65"/>
      <c r="M844" s="65"/>
      <c r="N844" s="65"/>
      <c r="O844" s="68"/>
      <c r="P844" s="68"/>
      <c r="Q844" s="65"/>
      <c r="R844" s="65"/>
      <c r="S844" s="65"/>
      <c r="T844" s="68"/>
      <c r="U844" s="68"/>
      <c r="V844" s="68"/>
      <c r="W844" s="65"/>
      <c r="X844" s="65"/>
      <c r="Y844" s="65"/>
      <c r="Z844" s="121"/>
      <c r="AA844" s="121"/>
      <c r="AB844" s="122"/>
      <c r="AC844" s="122"/>
      <c r="AD844" s="121"/>
      <c r="AE844" s="121"/>
      <c r="AF844" s="121"/>
      <c r="AG844" s="121"/>
      <c r="AH844" s="121"/>
      <c r="AI844" s="121"/>
      <c r="AJ844" s="121"/>
      <c r="AK844" s="121"/>
      <c r="AL844" s="121"/>
      <c r="AM844" s="121"/>
      <c r="AN844" s="121"/>
      <c r="AO844" s="121"/>
      <c r="AP844" s="121"/>
      <c r="AQ844" s="121"/>
      <c r="AR844" s="121"/>
      <c r="AS844" s="121"/>
      <c r="AT844" s="65"/>
      <c r="AU844" s="65"/>
      <c r="AV844" s="65"/>
      <c r="AW844" s="65"/>
      <c r="AX844" s="65"/>
      <c r="AY844" s="65"/>
      <c r="AZ844" s="65"/>
      <c r="BA844" s="65"/>
      <c r="BB844" s="65"/>
      <c r="BC844" s="65"/>
      <c r="BD844" s="65"/>
      <c r="BE844" s="65"/>
      <c r="BF844" s="65"/>
      <c r="BG844" s="65"/>
      <c r="BH844" s="65"/>
    </row>
    <row r="845" customFormat="false" ht="15.75" hidden="false" customHeight="false" outlineLevel="0" collapsed="false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7"/>
      <c r="L845" s="65"/>
      <c r="M845" s="65"/>
      <c r="N845" s="65"/>
      <c r="O845" s="68"/>
      <c r="P845" s="68"/>
      <c r="Q845" s="65"/>
      <c r="R845" s="65"/>
      <c r="S845" s="65"/>
      <c r="T845" s="68"/>
      <c r="U845" s="68"/>
      <c r="V845" s="68"/>
      <c r="W845" s="65"/>
      <c r="X845" s="65"/>
      <c r="Y845" s="65"/>
      <c r="Z845" s="121"/>
      <c r="AA845" s="121"/>
      <c r="AB845" s="122"/>
      <c r="AC845" s="122"/>
      <c r="AD845" s="121"/>
      <c r="AE845" s="121"/>
      <c r="AF845" s="121"/>
      <c r="AG845" s="121"/>
      <c r="AH845" s="121"/>
      <c r="AI845" s="121"/>
      <c r="AJ845" s="121"/>
      <c r="AK845" s="121"/>
      <c r="AL845" s="121"/>
      <c r="AM845" s="121"/>
      <c r="AN845" s="121"/>
      <c r="AO845" s="121"/>
      <c r="AP845" s="121"/>
      <c r="AQ845" s="121"/>
      <c r="AR845" s="121"/>
      <c r="AS845" s="121"/>
      <c r="AT845" s="65"/>
      <c r="AU845" s="65"/>
      <c r="AV845" s="65"/>
      <c r="AW845" s="65"/>
      <c r="AX845" s="65"/>
      <c r="AY845" s="65"/>
      <c r="AZ845" s="65"/>
      <c r="BA845" s="65"/>
      <c r="BB845" s="65"/>
      <c r="BC845" s="65"/>
      <c r="BD845" s="65"/>
      <c r="BE845" s="65"/>
      <c r="BF845" s="65"/>
      <c r="BG845" s="65"/>
      <c r="BH845" s="65"/>
    </row>
    <row r="846" customFormat="false" ht="15.75" hidden="false" customHeight="false" outlineLevel="0" collapsed="false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7"/>
      <c r="L846" s="65"/>
      <c r="M846" s="65"/>
      <c r="N846" s="65"/>
      <c r="O846" s="68"/>
      <c r="P846" s="68"/>
      <c r="Q846" s="65"/>
      <c r="R846" s="65"/>
      <c r="S846" s="65"/>
      <c r="T846" s="68"/>
      <c r="U846" s="68"/>
      <c r="V846" s="68"/>
      <c r="W846" s="65"/>
      <c r="X846" s="65"/>
      <c r="Y846" s="65"/>
      <c r="Z846" s="121"/>
      <c r="AA846" s="121"/>
      <c r="AB846" s="122"/>
      <c r="AC846" s="122"/>
      <c r="AD846" s="121"/>
      <c r="AE846" s="121"/>
      <c r="AF846" s="121"/>
      <c r="AG846" s="121"/>
      <c r="AH846" s="121"/>
      <c r="AI846" s="121"/>
      <c r="AJ846" s="121"/>
      <c r="AK846" s="121"/>
      <c r="AL846" s="121"/>
      <c r="AM846" s="121"/>
      <c r="AN846" s="121"/>
      <c r="AO846" s="121"/>
      <c r="AP846" s="121"/>
      <c r="AQ846" s="121"/>
      <c r="AR846" s="121"/>
      <c r="AS846" s="121"/>
      <c r="AT846" s="65"/>
      <c r="AU846" s="65"/>
      <c r="AV846" s="65"/>
      <c r="AW846" s="65"/>
      <c r="AX846" s="65"/>
      <c r="AY846" s="65"/>
      <c r="AZ846" s="65"/>
      <c r="BA846" s="65"/>
      <c r="BB846" s="65"/>
      <c r="BC846" s="65"/>
      <c r="BD846" s="65"/>
      <c r="BE846" s="65"/>
      <c r="BF846" s="65"/>
      <c r="BG846" s="65"/>
      <c r="BH846" s="65"/>
    </row>
    <row r="847" customFormat="false" ht="15.75" hidden="false" customHeight="false" outlineLevel="0" collapsed="false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7"/>
      <c r="L847" s="65"/>
      <c r="M847" s="65"/>
      <c r="N847" s="65"/>
      <c r="O847" s="68"/>
      <c r="P847" s="68"/>
      <c r="Q847" s="65"/>
      <c r="R847" s="65"/>
      <c r="S847" s="65"/>
      <c r="T847" s="68"/>
      <c r="U847" s="68"/>
      <c r="V847" s="68"/>
      <c r="W847" s="65"/>
      <c r="X847" s="65"/>
      <c r="Y847" s="65"/>
      <c r="Z847" s="121"/>
      <c r="AA847" s="121"/>
      <c r="AB847" s="122"/>
      <c r="AC847" s="122"/>
      <c r="AD847" s="121"/>
      <c r="AE847" s="121"/>
      <c r="AF847" s="121"/>
      <c r="AG847" s="121"/>
      <c r="AH847" s="121"/>
      <c r="AI847" s="121"/>
      <c r="AJ847" s="121"/>
      <c r="AK847" s="121"/>
      <c r="AL847" s="121"/>
      <c r="AM847" s="121"/>
      <c r="AN847" s="121"/>
      <c r="AO847" s="121"/>
      <c r="AP847" s="121"/>
      <c r="AQ847" s="121"/>
      <c r="AR847" s="121"/>
      <c r="AS847" s="121"/>
      <c r="AT847" s="65"/>
      <c r="AU847" s="65"/>
      <c r="AV847" s="65"/>
      <c r="AW847" s="65"/>
      <c r="AX847" s="65"/>
      <c r="AY847" s="65"/>
      <c r="AZ847" s="65"/>
      <c r="BA847" s="65"/>
      <c r="BB847" s="65"/>
      <c r="BC847" s="65"/>
      <c r="BD847" s="65"/>
      <c r="BE847" s="65"/>
      <c r="BF847" s="65"/>
      <c r="BG847" s="65"/>
      <c r="BH847" s="65"/>
    </row>
    <row r="848" customFormat="false" ht="15.75" hidden="false" customHeight="false" outlineLevel="0" collapsed="false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7"/>
      <c r="L848" s="65"/>
      <c r="M848" s="65"/>
      <c r="N848" s="65"/>
      <c r="O848" s="68"/>
      <c r="P848" s="68"/>
      <c r="Q848" s="65"/>
      <c r="R848" s="65"/>
      <c r="S848" s="65"/>
      <c r="T848" s="68"/>
      <c r="U848" s="68"/>
      <c r="V848" s="68"/>
      <c r="W848" s="65"/>
      <c r="X848" s="65"/>
      <c r="Y848" s="65"/>
      <c r="Z848" s="121"/>
      <c r="AA848" s="121"/>
      <c r="AB848" s="122"/>
      <c r="AC848" s="122"/>
      <c r="AD848" s="121"/>
      <c r="AE848" s="121"/>
      <c r="AF848" s="121"/>
      <c r="AG848" s="121"/>
      <c r="AH848" s="121"/>
      <c r="AI848" s="121"/>
      <c r="AJ848" s="121"/>
      <c r="AK848" s="121"/>
      <c r="AL848" s="121"/>
      <c r="AM848" s="121"/>
      <c r="AN848" s="121"/>
      <c r="AO848" s="121"/>
      <c r="AP848" s="121"/>
      <c r="AQ848" s="121"/>
      <c r="AR848" s="121"/>
      <c r="AS848" s="121"/>
      <c r="AT848" s="65"/>
      <c r="AU848" s="65"/>
      <c r="AV848" s="65"/>
      <c r="AW848" s="65"/>
      <c r="AX848" s="65"/>
      <c r="AY848" s="65"/>
      <c r="AZ848" s="65"/>
      <c r="BA848" s="65"/>
      <c r="BB848" s="65"/>
      <c r="BC848" s="65"/>
      <c r="BD848" s="65"/>
      <c r="BE848" s="65"/>
      <c r="BF848" s="65"/>
      <c r="BG848" s="65"/>
      <c r="BH848" s="65"/>
    </row>
    <row r="849" customFormat="false" ht="15.75" hidden="false" customHeight="false" outlineLevel="0" collapsed="false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7"/>
      <c r="L849" s="65"/>
      <c r="M849" s="65"/>
      <c r="N849" s="65"/>
      <c r="O849" s="68"/>
      <c r="P849" s="68"/>
      <c r="Q849" s="65"/>
      <c r="R849" s="65"/>
      <c r="S849" s="65"/>
      <c r="T849" s="68"/>
      <c r="U849" s="68"/>
      <c r="V849" s="68"/>
      <c r="W849" s="65"/>
      <c r="X849" s="65"/>
      <c r="Y849" s="65"/>
      <c r="Z849" s="121"/>
      <c r="AA849" s="121"/>
      <c r="AB849" s="122"/>
      <c r="AC849" s="122"/>
      <c r="AD849" s="121"/>
      <c r="AE849" s="121"/>
      <c r="AF849" s="121"/>
      <c r="AG849" s="121"/>
      <c r="AH849" s="121"/>
      <c r="AI849" s="121"/>
      <c r="AJ849" s="121"/>
      <c r="AK849" s="121"/>
      <c r="AL849" s="121"/>
      <c r="AM849" s="121"/>
      <c r="AN849" s="121"/>
      <c r="AO849" s="121"/>
      <c r="AP849" s="121"/>
      <c r="AQ849" s="121"/>
      <c r="AR849" s="121"/>
      <c r="AS849" s="121"/>
      <c r="AT849" s="65"/>
      <c r="AU849" s="65"/>
      <c r="AV849" s="65"/>
      <c r="AW849" s="65"/>
      <c r="AX849" s="65"/>
      <c r="AY849" s="65"/>
      <c r="AZ849" s="65"/>
      <c r="BA849" s="65"/>
      <c r="BB849" s="65"/>
      <c r="BC849" s="65"/>
      <c r="BD849" s="65"/>
      <c r="BE849" s="65"/>
      <c r="BF849" s="65"/>
      <c r="BG849" s="65"/>
      <c r="BH849" s="65"/>
    </row>
    <row r="850" customFormat="false" ht="15.75" hidden="false" customHeight="false" outlineLevel="0" collapsed="false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7"/>
      <c r="L850" s="65"/>
      <c r="M850" s="65"/>
      <c r="N850" s="65"/>
      <c r="O850" s="68"/>
      <c r="P850" s="68"/>
      <c r="Q850" s="65"/>
      <c r="R850" s="65"/>
      <c r="S850" s="65"/>
      <c r="T850" s="68"/>
      <c r="U850" s="68"/>
      <c r="V850" s="68"/>
      <c r="W850" s="65"/>
      <c r="X850" s="65"/>
      <c r="Y850" s="65"/>
      <c r="Z850" s="121"/>
      <c r="AA850" s="121"/>
      <c r="AB850" s="122"/>
      <c r="AC850" s="122"/>
      <c r="AD850" s="121"/>
      <c r="AE850" s="121"/>
      <c r="AF850" s="121"/>
      <c r="AG850" s="121"/>
      <c r="AH850" s="121"/>
      <c r="AI850" s="121"/>
      <c r="AJ850" s="121"/>
      <c r="AK850" s="121"/>
      <c r="AL850" s="121"/>
      <c r="AM850" s="121"/>
      <c r="AN850" s="121"/>
      <c r="AO850" s="121"/>
      <c r="AP850" s="121"/>
      <c r="AQ850" s="121"/>
      <c r="AR850" s="121"/>
      <c r="AS850" s="121"/>
      <c r="AT850" s="65"/>
      <c r="AU850" s="65"/>
      <c r="AV850" s="65"/>
      <c r="AW850" s="65"/>
      <c r="AX850" s="65"/>
      <c r="AY850" s="65"/>
      <c r="AZ850" s="65"/>
      <c r="BA850" s="65"/>
      <c r="BB850" s="65"/>
      <c r="BC850" s="65"/>
      <c r="BD850" s="65"/>
      <c r="BE850" s="65"/>
      <c r="BF850" s="65"/>
      <c r="BG850" s="65"/>
      <c r="BH850" s="65"/>
    </row>
    <row r="851" customFormat="false" ht="15.75" hidden="false" customHeight="false" outlineLevel="0" collapsed="false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7"/>
      <c r="L851" s="65"/>
      <c r="M851" s="65"/>
      <c r="N851" s="65"/>
      <c r="O851" s="68"/>
      <c r="P851" s="68"/>
      <c r="Q851" s="65"/>
      <c r="R851" s="65"/>
      <c r="S851" s="65"/>
      <c r="T851" s="68"/>
      <c r="U851" s="68"/>
      <c r="V851" s="68"/>
      <c r="W851" s="65"/>
      <c r="X851" s="65"/>
      <c r="Y851" s="65"/>
      <c r="Z851" s="121"/>
      <c r="AA851" s="121"/>
      <c r="AB851" s="122"/>
      <c r="AC851" s="122"/>
      <c r="AD851" s="121"/>
      <c r="AE851" s="121"/>
      <c r="AF851" s="121"/>
      <c r="AG851" s="121"/>
      <c r="AH851" s="121"/>
      <c r="AI851" s="121"/>
      <c r="AJ851" s="121"/>
      <c r="AK851" s="121"/>
      <c r="AL851" s="121"/>
      <c r="AM851" s="121"/>
      <c r="AN851" s="121"/>
      <c r="AO851" s="121"/>
      <c r="AP851" s="121"/>
      <c r="AQ851" s="121"/>
      <c r="AR851" s="121"/>
      <c r="AS851" s="121"/>
      <c r="AT851" s="65"/>
      <c r="AU851" s="65"/>
      <c r="AV851" s="65"/>
      <c r="AW851" s="65"/>
      <c r="AX851" s="65"/>
      <c r="AY851" s="65"/>
      <c r="AZ851" s="65"/>
      <c r="BA851" s="65"/>
      <c r="BB851" s="65"/>
      <c r="BC851" s="65"/>
      <c r="BD851" s="65"/>
      <c r="BE851" s="65"/>
      <c r="BF851" s="65"/>
      <c r="BG851" s="65"/>
      <c r="BH851" s="65"/>
    </row>
    <row r="852" customFormat="false" ht="15.75" hidden="false" customHeight="false" outlineLevel="0" collapsed="false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7"/>
      <c r="L852" s="65"/>
      <c r="M852" s="65"/>
      <c r="N852" s="65"/>
      <c r="O852" s="68"/>
      <c r="P852" s="68"/>
      <c r="Q852" s="65"/>
      <c r="R852" s="65"/>
      <c r="S852" s="65"/>
      <c r="T852" s="68"/>
      <c r="U852" s="68"/>
      <c r="V852" s="68"/>
      <c r="W852" s="65"/>
      <c r="X852" s="65"/>
      <c r="Y852" s="65"/>
      <c r="Z852" s="121"/>
      <c r="AA852" s="121"/>
      <c r="AB852" s="122"/>
      <c r="AC852" s="122"/>
      <c r="AD852" s="121"/>
      <c r="AE852" s="121"/>
      <c r="AF852" s="121"/>
      <c r="AG852" s="121"/>
      <c r="AH852" s="121"/>
      <c r="AI852" s="121"/>
      <c r="AJ852" s="121"/>
      <c r="AK852" s="121"/>
      <c r="AL852" s="121"/>
      <c r="AM852" s="121"/>
      <c r="AN852" s="121"/>
      <c r="AO852" s="121"/>
      <c r="AP852" s="121"/>
      <c r="AQ852" s="121"/>
      <c r="AR852" s="121"/>
      <c r="AS852" s="121"/>
      <c r="AT852" s="65"/>
      <c r="AU852" s="65"/>
      <c r="AV852" s="65"/>
      <c r="AW852" s="65"/>
      <c r="AX852" s="65"/>
      <c r="AY852" s="65"/>
      <c r="AZ852" s="65"/>
      <c r="BA852" s="65"/>
      <c r="BB852" s="65"/>
      <c r="BC852" s="65"/>
      <c r="BD852" s="65"/>
      <c r="BE852" s="65"/>
      <c r="BF852" s="65"/>
      <c r="BG852" s="65"/>
      <c r="BH852" s="65"/>
    </row>
    <row r="853" customFormat="false" ht="15.75" hidden="false" customHeight="false" outlineLevel="0" collapsed="false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7"/>
      <c r="L853" s="65"/>
      <c r="M853" s="65"/>
      <c r="N853" s="65"/>
      <c r="O853" s="68"/>
      <c r="P853" s="68"/>
      <c r="Q853" s="65"/>
      <c r="R853" s="65"/>
      <c r="S853" s="65"/>
      <c r="T853" s="68"/>
      <c r="U853" s="68"/>
      <c r="V853" s="68"/>
      <c r="W853" s="65"/>
      <c r="X853" s="65"/>
      <c r="Y853" s="65"/>
      <c r="Z853" s="121"/>
      <c r="AA853" s="121"/>
      <c r="AB853" s="122"/>
      <c r="AC853" s="122"/>
      <c r="AD853" s="121"/>
      <c r="AE853" s="121"/>
      <c r="AF853" s="121"/>
      <c r="AG853" s="121"/>
      <c r="AH853" s="121"/>
      <c r="AI853" s="121"/>
      <c r="AJ853" s="121"/>
      <c r="AK853" s="121"/>
      <c r="AL853" s="121"/>
      <c r="AM853" s="121"/>
      <c r="AN853" s="121"/>
      <c r="AO853" s="121"/>
      <c r="AP853" s="121"/>
      <c r="AQ853" s="121"/>
      <c r="AR853" s="121"/>
      <c r="AS853" s="121"/>
      <c r="AT853" s="65"/>
      <c r="AU853" s="65"/>
      <c r="AV853" s="65"/>
      <c r="AW853" s="65"/>
      <c r="AX853" s="65"/>
      <c r="AY853" s="65"/>
      <c r="AZ853" s="65"/>
      <c r="BA853" s="65"/>
      <c r="BB853" s="65"/>
      <c r="BC853" s="65"/>
      <c r="BD853" s="65"/>
      <c r="BE853" s="65"/>
      <c r="BF853" s="65"/>
      <c r="BG853" s="65"/>
      <c r="BH853" s="65"/>
    </row>
    <row r="854" customFormat="false" ht="15.75" hidden="false" customHeight="false" outlineLevel="0" collapsed="false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7"/>
      <c r="L854" s="65"/>
      <c r="M854" s="65"/>
      <c r="N854" s="65"/>
      <c r="O854" s="68"/>
      <c r="P854" s="68"/>
      <c r="Q854" s="65"/>
      <c r="R854" s="65"/>
      <c r="S854" s="65"/>
      <c r="T854" s="68"/>
      <c r="U854" s="68"/>
      <c r="V854" s="68"/>
      <c r="W854" s="65"/>
      <c r="X854" s="65"/>
      <c r="Y854" s="65"/>
      <c r="Z854" s="121"/>
      <c r="AA854" s="121"/>
      <c r="AB854" s="122"/>
      <c r="AC854" s="122"/>
      <c r="AD854" s="121"/>
      <c r="AE854" s="121"/>
      <c r="AF854" s="121"/>
      <c r="AG854" s="121"/>
      <c r="AH854" s="121"/>
      <c r="AI854" s="121"/>
      <c r="AJ854" s="121"/>
      <c r="AK854" s="121"/>
      <c r="AL854" s="121"/>
      <c r="AM854" s="121"/>
      <c r="AN854" s="121"/>
      <c r="AO854" s="121"/>
      <c r="AP854" s="121"/>
      <c r="AQ854" s="121"/>
      <c r="AR854" s="121"/>
      <c r="AS854" s="121"/>
      <c r="AT854" s="65"/>
      <c r="AU854" s="65"/>
      <c r="AV854" s="65"/>
      <c r="AW854" s="65"/>
      <c r="AX854" s="65"/>
      <c r="AY854" s="65"/>
      <c r="AZ854" s="65"/>
      <c r="BA854" s="65"/>
      <c r="BB854" s="65"/>
      <c r="BC854" s="65"/>
      <c r="BD854" s="65"/>
      <c r="BE854" s="65"/>
      <c r="BF854" s="65"/>
      <c r="BG854" s="65"/>
      <c r="BH854" s="65"/>
    </row>
    <row r="855" customFormat="false" ht="15.75" hidden="false" customHeight="false" outlineLevel="0" collapsed="false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7"/>
      <c r="L855" s="65"/>
      <c r="M855" s="65"/>
      <c r="N855" s="65"/>
      <c r="O855" s="68"/>
      <c r="P855" s="68"/>
      <c r="Q855" s="65"/>
      <c r="R855" s="65"/>
      <c r="S855" s="65"/>
      <c r="T855" s="68"/>
      <c r="U855" s="68"/>
      <c r="V855" s="68"/>
      <c r="W855" s="65"/>
      <c r="X855" s="65"/>
      <c r="Y855" s="65"/>
      <c r="Z855" s="121"/>
      <c r="AA855" s="121"/>
      <c r="AB855" s="122"/>
      <c r="AC855" s="122"/>
      <c r="AD855" s="121"/>
      <c r="AE855" s="121"/>
      <c r="AF855" s="121"/>
      <c r="AG855" s="121"/>
      <c r="AH855" s="121"/>
      <c r="AI855" s="121"/>
      <c r="AJ855" s="121"/>
      <c r="AK855" s="121"/>
      <c r="AL855" s="121"/>
      <c r="AM855" s="121"/>
      <c r="AN855" s="121"/>
      <c r="AO855" s="121"/>
      <c r="AP855" s="121"/>
      <c r="AQ855" s="121"/>
      <c r="AR855" s="121"/>
      <c r="AS855" s="121"/>
      <c r="AT855" s="65"/>
      <c r="AU855" s="65"/>
      <c r="AV855" s="65"/>
      <c r="AW855" s="65"/>
      <c r="AX855" s="65"/>
      <c r="AY855" s="65"/>
      <c r="AZ855" s="65"/>
      <c r="BA855" s="65"/>
      <c r="BB855" s="65"/>
      <c r="BC855" s="65"/>
      <c r="BD855" s="65"/>
      <c r="BE855" s="65"/>
      <c r="BF855" s="65"/>
      <c r="BG855" s="65"/>
      <c r="BH855" s="65"/>
    </row>
    <row r="856" customFormat="false" ht="15.75" hidden="false" customHeight="false" outlineLevel="0" collapsed="false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7"/>
      <c r="L856" s="65"/>
      <c r="M856" s="65"/>
      <c r="N856" s="65"/>
      <c r="O856" s="68"/>
      <c r="P856" s="68"/>
      <c r="Q856" s="65"/>
      <c r="R856" s="65"/>
      <c r="S856" s="65"/>
      <c r="T856" s="68"/>
      <c r="U856" s="68"/>
      <c r="V856" s="68"/>
      <c r="W856" s="65"/>
      <c r="X856" s="65"/>
      <c r="Y856" s="65"/>
      <c r="Z856" s="121"/>
      <c r="AA856" s="121"/>
      <c r="AB856" s="122"/>
      <c r="AC856" s="122"/>
      <c r="AD856" s="121"/>
      <c r="AE856" s="121"/>
      <c r="AF856" s="121"/>
      <c r="AG856" s="121"/>
      <c r="AH856" s="121"/>
      <c r="AI856" s="121"/>
      <c r="AJ856" s="121"/>
      <c r="AK856" s="121"/>
      <c r="AL856" s="121"/>
      <c r="AM856" s="121"/>
      <c r="AN856" s="121"/>
      <c r="AO856" s="121"/>
      <c r="AP856" s="121"/>
      <c r="AQ856" s="121"/>
      <c r="AR856" s="121"/>
      <c r="AS856" s="121"/>
      <c r="AT856" s="65"/>
      <c r="AU856" s="65"/>
      <c r="AV856" s="65"/>
      <c r="AW856" s="65"/>
      <c r="AX856" s="65"/>
      <c r="AY856" s="65"/>
      <c r="AZ856" s="65"/>
      <c r="BA856" s="65"/>
      <c r="BB856" s="65"/>
      <c r="BC856" s="65"/>
      <c r="BD856" s="65"/>
      <c r="BE856" s="65"/>
      <c r="BF856" s="65"/>
      <c r="BG856" s="65"/>
      <c r="BH856" s="65"/>
    </row>
    <row r="857" customFormat="false" ht="15.75" hidden="false" customHeight="false" outlineLevel="0" collapsed="false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7"/>
      <c r="L857" s="65"/>
      <c r="M857" s="65"/>
      <c r="N857" s="65"/>
      <c r="O857" s="68"/>
      <c r="P857" s="68"/>
      <c r="Q857" s="65"/>
      <c r="R857" s="65"/>
      <c r="S857" s="65"/>
      <c r="T857" s="68"/>
      <c r="U857" s="68"/>
      <c r="V857" s="68"/>
      <c r="W857" s="65"/>
      <c r="X857" s="65"/>
      <c r="Y857" s="65"/>
      <c r="Z857" s="121"/>
      <c r="AA857" s="121"/>
      <c r="AB857" s="122"/>
      <c r="AC857" s="122"/>
      <c r="AD857" s="121"/>
      <c r="AE857" s="121"/>
      <c r="AF857" s="121"/>
      <c r="AG857" s="121"/>
      <c r="AH857" s="121"/>
      <c r="AI857" s="121"/>
      <c r="AJ857" s="121"/>
      <c r="AK857" s="121"/>
      <c r="AL857" s="121"/>
      <c r="AM857" s="121"/>
      <c r="AN857" s="121"/>
      <c r="AO857" s="121"/>
      <c r="AP857" s="121"/>
      <c r="AQ857" s="121"/>
      <c r="AR857" s="121"/>
      <c r="AS857" s="121"/>
      <c r="AT857" s="65"/>
      <c r="AU857" s="65"/>
      <c r="AV857" s="65"/>
      <c r="AW857" s="65"/>
      <c r="AX857" s="65"/>
      <c r="AY857" s="65"/>
      <c r="AZ857" s="65"/>
      <c r="BA857" s="65"/>
      <c r="BB857" s="65"/>
      <c r="BC857" s="65"/>
      <c r="BD857" s="65"/>
      <c r="BE857" s="65"/>
      <c r="BF857" s="65"/>
      <c r="BG857" s="65"/>
      <c r="BH857" s="65"/>
    </row>
    <row r="858" customFormat="false" ht="15.75" hidden="false" customHeight="false" outlineLevel="0" collapsed="false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7"/>
      <c r="L858" s="65"/>
      <c r="M858" s="65"/>
      <c r="N858" s="65"/>
      <c r="O858" s="68"/>
      <c r="P858" s="68"/>
      <c r="Q858" s="65"/>
      <c r="R858" s="65"/>
      <c r="S858" s="65"/>
      <c r="T858" s="68"/>
      <c r="U858" s="68"/>
      <c r="V858" s="68"/>
      <c r="W858" s="65"/>
      <c r="X858" s="65"/>
      <c r="Y858" s="65"/>
      <c r="Z858" s="121"/>
      <c r="AA858" s="121"/>
      <c r="AB858" s="122"/>
      <c r="AC858" s="122"/>
      <c r="AD858" s="121"/>
      <c r="AE858" s="121"/>
      <c r="AF858" s="121"/>
      <c r="AG858" s="121"/>
      <c r="AH858" s="121"/>
      <c r="AI858" s="121"/>
      <c r="AJ858" s="121"/>
      <c r="AK858" s="121"/>
      <c r="AL858" s="121"/>
      <c r="AM858" s="121"/>
      <c r="AN858" s="121"/>
      <c r="AO858" s="121"/>
      <c r="AP858" s="121"/>
      <c r="AQ858" s="121"/>
      <c r="AR858" s="121"/>
      <c r="AS858" s="121"/>
      <c r="AT858" s="65"/>
      <c r="AU858" s="65"/>
      <c r="AV858" s="65"/>
      <c r="AW858" s="65"/>
      <c r="AX858" s="65"/>
      <c r="AY858" s="65"/>
      <c r="AZ858" s="65"/>
      <c r="BA858" s="65"/>
      <c r="BB858" s="65"/>
      <c r="BC858" s="65"/>
      <c r="BD858" s="65"/>
      <c r="BE858" s="65"/>
      <c r="BF858" s="65"/>
      <c r="BG858" s="65"/>
      <c r="BH858" s="65"/>
    </row>
    <row r="859" customFormat="false" ht="15.75" hidden="false" customHeight="false" outlineLevel="0" collapsed="false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7"/>
      <c r="L859" s="65"/>
      <c r="M859" s="65"/>
      <c r="N859" s="65"/>
      <c r="O859" s="68"/>
      <c r="P859" s="68"/>
      <c r="Q859" s="65"/>
      <c r="R859" s="65"/>
      <c r="S859" s="65"/>
      <c r="T859" s="68"/>
      <c r="U859" s="68"/>
      <c r="V859" s="68"/>
      <c r="W859" s="65"/>
      <c r="X859" s="65"/>
      <c r="Y859" s="65"/>
      <c r="Z859" s="121"/>
      <c r="AA859" s="121"/>
      <c r="AB859" s="122"/>
      <c r="AC859" s="122"/>
      <c r="AD859" s="121"/>
      <c r="AE859" s="121"/>
      <c r="AF859" s="121"/>
      <c r="AG859" s="121"/>
      <c r="AH859" s="121"/>
      <c r="AI859" s="121"/>
      <c r="AJ859" s="121"/>
      <c r="AK859" s="121"/>
      <c r="AL859" s="121"/>
      <c r="AM859" s="121"/>
      <c r="AN859" s="121"/>
      <c r="AO859" s="121"/>
      <c r="AP859" s="121"/>
      <c r="AQ859" s="121"/>
      <c r="AR859" s="121"/>
      <c r="AS859" s="121"/>
      <c r="AT859" s="65"/>
      <c r="AU859" s="65"/>
      <c r="AV859" s="65"/>
      <c r="AW859" s="65"/>
      <c r="AX859" s="65"/>
      <c r="AY859" s="65"/>
      <c r="AZ859" s="65"/>
      <c r="BA859" s="65"/>
      <c r="BB859" s="65"/>
      <c r="BC859" s="65"/>
      <c r="BD859" s="65"/>
      <c r="BE859" s="65"/>
      <c r="BF859" s="65"/>
      <c r="BG859" s="65"/>
      <c r="BH859" s="65"/>
    </row>
    <row r="860" customFormat="false" ht="15.75" hidden="false" customHeight="false" outlineLevel="0" collapsed="false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7"/>
      <c r="L860" s="65"/>
      <c r="M860" s="65"/>
      <c r="N860" s="65"/>
      <c r="O860" s="68"/>
      <c r="P860" s="68"/>
      <c r="Q860" s="65"/>
      <c r="R860" s="65"/>
      <c r="S860" s="65"/>
      <c r="T860" s="68"/>
      <c r="U860" s="68"/>
      <c r="V860" s="68"/>
      <c r="W860" s="65"/>
      <c r="X860" s="65"/>
      <c r="Y860" s="65"/>
      <c r="Z860" s="121"/>
      <c r="AA860" s="121"/>
      <c r="AB860" s="122"/>
      <c r="AC860" s="122"/>
      <c r="AD860" s="121"/>
      <c r="AE860" s="121"/>
      <c r="AF860" s="121"/>
      <c r="AG860" s="121"/>
      <c r="AH860" s="121"/>
      <c r="AI860" s="121"/>
      <c r="AJ860" s="121"/>
      <c r="AK860" s="121"/>
      <c r="AL860" s="121"/>
      <c r="AM860" s="121"/>
      <c r="AN860" s="121"/>
      <c r="AO860" s="121"/>
      <c r="AP860" s="121"/>
      <c r="AQ860" s="121"/>
      <c r="AR860" s="121"/>
      <c r="AS860" s="121"/>
      <c r="AT860" s="65"/>
      <c r="AU860" s="65"/>
      <c r="AV860" s="65"/>
      <c r="AW860" s="65"/>
      <c r="AX860" s="65"/>
      <c r="AY860" s="65"/>
      <c r="AZ860" s="65"/>
      <c r="BA860" s="65"/>
      <c r="BB860" s="65"/>
      <c r="BC860" s="65"/>
      <c r="BD860" s="65"/>
      <c r="BE860" s="65"/>
      <c r="BF860" s="65"/>
      <c r="BG860" s="65"/>
      <c r="BH860" s="65"/>
    </row>
    <row r="861" customFormat="false" ht="15.75" hidden="false" customHeight="false" outlineLevel="0" collapsed="false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7"/>
      <c r="L861" s="65"/>
      <c r="M861" s="65"/>
      <c r="N861" s="65"/>
      <c r="O861" s="68"/>
      <c r="P861" s="68"/>
      <c r="Q861" s="65"/>
      <c r="R861" s="65"/>
      <c r="S861" s="65"/>
      <c r="T861" s="68"/>
      <c r="U861" s="68"/>
      <c r="V861" s="68"/>
      <c r="W861" s="65"/>
      <c r="X861" s="65"/>
      <c r="Y861" s="65"/>
      <c r="Z861" s="121"/>
      <c r="AA861" s="121"/>
      <c r="AB861" s="122"/>
      <c r="AC861" s="122"/>
      <c r="AD861" s="121"/>
      <c r="AE861" s="121"/>
      <c r="AF861" s="121"/>
      <c r="AG861" s="121"/>
      <c r="AH861" s="121"/>
      <c r="AI861" s="121"/>
      <c r="AJ861" s="121"/>
      <c r="AK861" s="121"/>
      <c r="AL861" s="121"/>
      <c r="AM861" s="121"/>
      <c r="AN861" s="121"/>
      <c r="AO861" s="121"/>
      <c r="AP861" s="121"/>
      <c r="AQ861" s="121"/>
      <c r="AR861" s="121"/>
      <c r="AS861" s="121"/>
      <c r="AT861" s="65"/>
      <c r="AU861" s="65"/>
      <c r="AV861" s="65"/>
      <c r="AW861" s="65"/>
      <c r="AX861" s="65"/>
      <c r="AY861" s="65"/>
      <c r="AZ861" s="65"/>
      <c r="BA861" s="65"/>
      <c r="BB861" s="65"/>
      <c r="BC861" s="65"/>
      <c r="BD861" s="65"/>
      <c r="BE861" s="65"/>
      <c r="BF861" s="65"/>
      <c r="BG861" s="65"/>
      <c r="BH861" s="65"/>
    </row>
    <row r="862" customFormat="false" ht="15.75" hidden="false" customHeight="false" outlineLevel="0" collapsed="false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7"/>
      <c r="L862" s="65"/>
      <c r="M862" s="65"/>
      <c r="N862" s="65"/>
      <c r="O862" s="68"/>
      <c r="P862" s="68"/>
      <c r="Q862" s="65"/>
      <c r="R862" s="65"/>
      <c r="S862" s="65"/>
      <c r="T862" s="68"/>
      <c r="U862" s="68"/>
      <c r="V862" s="68"/>
      <c r="W862" s="65"/>
      <c r="X862" s="65"/>
      <c r="Y862" s="65"/>
      <c r="Z862" s="121"/>
      <c r="AA862" s="121"/>
      <c r="AB862" s="122"/>
      <c r="AC862" s="122"/>
      <c r="AD862" s="121"/>
      <c r="AE862" s="121"/>
      <c r="AF862" s="121"/>
      <c r="AG862" s="121"/>
      <c r="AH862" s="121"/>
      <c r="AI862" s="121"/>
      <c r="AJ862" s="121"/>
      <c r="AK862" s="121"/>
      <c r="AL862" s="121"/>
      <c r="AM862" s="121"/>
      <c r="AN862" s="121"/>
      <c r="AO862" s="121"/>
      <c r="AP862" s="121"/>
      <c r="AQ862" s="121"/>
      <c r="AR862" s="121"/>
      <c r="AS862" s="121"/>
      <c r="AT862" s="65"/>
      <c r="AU862" s="65"/>
      <c r="AV862" s="65"/>
      <c r="AW862" s="65"/>
      <c r="AX862" s="65"/>
      <c r="AY862" s="65"/>
      <c r="AZ862" s="65"/>
      <c r="BA862" s="65"/>
      <c r="BB862" s="65"/>
      <c r="BC862" s="65"/>
      <c r="BD862" s="65"/>
      <c r="BE862" s="65"/>
      <c r="BF862" s="65"/>
      <c r="BG862" s="65"/>
      <c r="BH862" s="65"/>
    </row>
    <row r="863" customFormat="false" ht="15.75" hidden="false" customHeight="false" outlineLevel="0" collapsed="false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7"/>
      <c r="L863" s="65"/>
      <c r="M863" s="65"/>
      <c r="N863" s="65"/>
      <c r="O863" s="68"/>
      <c r="P863" s="68"/>
      <c r="Q863" s="65"/>
      <c r="R863" s="65"/>
      <c r="S863" s="65"/>
      <c r="T863" s="68"/>
      <c r="U863" s="68"/>
      <c r="V863" s="68"/>
      <c r="W863" s="65"/>
      <c r="X863" s="65"/>
      <c r="Y863" s="65"/>
      <c r="Z863" s="121"/>
      <c r="AA863" s="121"/>
      <c r="AB863" s="122"/>
      <c r="AC863" s="122"/>
      <c r="AD863" s="121"/>
      <c r="AE863" s="121"/>
      <c r="AF863" s="121"/>
      <c r="AG863" s="121"/>
      <c r="AH863" s="121"/>
      <c r="AI863" s="121"/>
      <c r="AJ863" s="121"/>
      <c r="AK863" s="121"/>
      <c r="AL863" s="121"/>
      <c r="AM863" s="121"/>
      <c r="AN863" s="121"/>
      <c r="AO863" s="121"/>
      <c r="AP863" s="121"/>
      <c r="AQ863" s="121"/>
      <c r="AR863" s="121"/>
      <c r="AS863" s="121"/>
      <c r="AT863" s="65"/>
      <c r="AU863" s="65"/>
      <c r="AV863" s="65"/>
      <c r="AW863" s="65"/>
      <c r="AX863" s="65"/>
      <c r="AY863" s="65"/>
      <c r="AZ863" s="65"/>
      <c r="BA863" s="65"/>
      <c r="BB863" s="65"/>
      <c r="BC863" s="65"/>
      <c r="BD863" s="65"/>
      <c r="BE863" s="65"/>
      <c r="BF863" s="65"/>
      <c r="BG863" s="65"/>
      <c r="BH863" s="65"/>
    </row>
    <row r="864" customFormat="false" ht="15.75" hidden="false" customHeight="false" outlineLevel="0" collapsed="false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7"/>
      <c r="L864" s="65"/>
      <c r="M864" s="65"/>
      <c r="N864" s="65"/>
      <c r="O864" s="68"/>
      <c r="P864" s="68"/>
      <c r="Q864" s="65"/>
      <c r="R864" s="65"/>
      <c r="S864" s="65"/>
      <c r="T864" s="68"/>
      <c r="U864" s="68"/>
      <c r="V864" s="68"/>
      <c r="W864" s="65"/>
      <c r="X864" s="65"/>
      <c r="Y864" s="65"/>
      <c r="Z864" s="121"/>
      <c r="AA864" s="121"/>
      <c r="AB864" s="122"/>
      <c r="AC864" s="122"/>
      <c r="AD864" s="121"/>
      <c r="AE864" s="121"/>
      <c r="AF864" s="121"/>
      <c r="AG864" s="121"/>
      <c r="AH864" s="121"/>
      <c r="AI864" s="121"/>
      <c r="AJ864" s="121"/>
      <c r="AK864" s="121"/>
      <c r="AL864" s="121"/>
      <c r="AM864" s="121"/>
      <c r="AN864" s="121"/>
      <c r="AO864" s="121"/>
      <c r="AP864" s="121"/>
      <c r="AQ864" s="121"/>
      <c r="AR864" s="121"/>
      <c r="AS864" s="121"/>
      <c r="AT864" s="65"/>
      <c r="AU864" s="65"/>
      <c r="AV864" s="65"/>
      <c r="AW864" s="65"/>
      <c r="AX864" s="65"/>
      <c r="AY864" s="65"/>
      <c r="AZ864" s="65"/>
      <c r="BA864" s="65"/>
      <c r="BB864" s="65"/>
      <c r="BC864" s="65"/>
      <c r="BD864" s="65"/>
      <c r="BE864" s="65"/>
      <c r="BF864" s="65"/>
      <c r="BG864" s="65"/>
      <c r="BH864" s="65"/>
    </row>
    <row r="865" customFormat="false" ht="15.75" hidden="false" customHeight="false" outlineLevel="0" collapsed="false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7"/>
      <c r="L865" s="65"/>
      <c r="M865" s="65"/>
      <c r="N865" s="65"/>
      <c r="O865" s="68"/>
      <c r="P865" s="68"/>
      <c r="Q865" s="65"/>
      <c r="R865" s="65"/>
      <c r="S865" s="65"/>
      <c r="T865" s="68"/>
      <c r="U865" s="68"/>
      <c r="V865" s="68"/>
      <c r="W865" s="65"/>
      <c r="X865" s="65"/>
      <c r="Y865" s="65"/>
      <c r="Z865" s="121"/>
      <c r="AA865" s="121"/>
      <c r="AB865" s="122"/>
      <c r="AC865" s="122"/>
      <c r="AD865" s="121"/>
      <c r="AE865" s="121"/>
      <c r="AF865" s="121"/>
      <c r="AG865" s="121"/>
      <c r="AH865" s="121"/>
      <c r="AI865" s="121"/>
      <c r="AJ865" s="121"/>
      <c r="AK865" s="121"/>
      <c r="AL865" s="121"/>
      <c r="AM865" s="121"/>
      <c r="AN865" s="121"/>
      <c r="AO865" s="121"/>
      <c r="AP865" s="121"/>
      <c r="AQ865" s="121"/>
      <c r="AR865" s="121"/>
      <c r="AS865" s="121"/>
      <c r="AT865" s="65"/>
      <c r="AU865" s="65"/>
      <c r="AV865" s="65"/>
      <c r="AW865" s="65"/>
      <c r="AX865" s="65"/>
      <c r="AY865" s="65"/>
      <c r="AZ865" s="65"/>
      <c r="BA865" s="65"/>
      <c r="BB865" s="65"/>
      <c r="BC865" s="65"/>
      <c r="BD865" s="65"/>
      <c r="BE865" s="65"/>
      <c r="BF865" s="65"/>
      <c r="BG865" s="65"/>
      <c r="BH865" s="65"/>
    </row>
    <row r="866" customFormat="false" ht="15.75" hidden="false" customHeight="false" outlineLevel="0" collapsed="false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7"/>
      <c r="L866" s="65"/>
      <c r="M866" s="65"/>
      <c r="N866" s="65"/>
      <c r="O866" s="68"/>
      <c r="P866" s="68"/>
      <c r="Q866" s="65"/>
      <c r="R866" s="65"/>
      <c r="S866" s="65"/>
      <c r="T866" s="68"/>
      <c r="U866" s="68"/>
      <c r="V866" s="68"/>
      <c r="W866" s="65"/>
      <c r="X866" s="65"/>
      <c r="Y866" s="65"/>
      <c r="Z866" s="121"/>
      <c r="AA866" s="121"/>
      <c r="AB866" s="122"/>
      <c r="AC866" s="122"/>
      <c r="AD866" s="121"/>
      <c r="AE866" s="121"/>
      <c r="AF866" s="121"/>
      <c r="AG866" s="121"/>
      <c r="AH866" s="121"/>
      <c r="AI866" s="121"/>
      <c r="AJ866" s="121"/>
      <c r="AK866" s="121"/>
      <c r="AL866" s="121"/>
      <c r="AM866" s="121"/>
      <c r="AN866" s="121"/>
      <c r="AO866" s="121"/>
      <c r="AP866" s="121"/>
      <c r="AQ866" s="121"/>
      <c r="AR866" s="121"/>
      <c r="AS866" s="121"/>
      <c r="AT866" s="65"/>
      <c r="AU866" s="65"/>
      <c r="AV866" s="65"/>
      <c r="AW866" s="65"/>
      <c r="AX866" s="65"/>
      <c r="AY866" s="65"/>
      <c r="AZ866" s="65"/>
      <c r="BA866" s="65"/>
      <c r="BB866" s="65"/>
      <c r="BC866" s="65"/>
      <c r="BD866" s="65"/>
      <c r="BE866" s="65"/>
      <c r="BF866" s="65"/>
      <c r="BG866" s="65"/>
      <c r="BH866" s="65"/>
    </row>
    <row r="867" customFormat="false" ht="15.75" hidden="false" customHeight="false" outlineLevel="0" collapsed="false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7"/>
      <c r="L867" s="65"/>
      <c r="M867" s="65"/>
      <c r="N867" s="65"/>
      <c r="O867" s="68"/>
      <c r="P867" s="68"/>
      <c r="Q867" s="65"/>
      <c r="R867" s="65"/>
      <c r="S867" s="65"/>
      <c r="T867" s="68"/>
      <c r="U867" s="68"/>
      <c r="V867" s="68"/>
      <c r="W867" s="65"/>
      <c r="X867" s="65"/>
      <c r="Y867" s="65"/>
      <c r="Z867" s="121"/>
      <c r="AA867" s="121"/>
      <c r="AB867" s="122"/>
      <c r="AC867" s="122"/>
      <c r="AD867" s="121"/>
      <c r="AE867" s="121"/>
      <c r="AF867" s="121"/>
      <c r="AG867" s="121"/>
      <c r="AH867" s="121"/>
      <c r="AI867" s="121"/>
      <c r="AJ867" s="121"/>
      <c r="AK867" s="121"/>
      <c r="AL867" s="121"/>
      <c r="AM867" s="121"/>
      <c r="AN867" s="121"/>
      <c r="AO867" s="121"/>
      <c r="AP867" s="121"/>
      <c r="AQ867" s="121"/>
      <c r="AR867" s="121"/>
      <c r="AS867" s="121"/>
      <c r="AT867" s="65"/>
      <c r="AU867" s="65"/>
      <c r="AV867" s="65"/>
      <c r="AW867" s="65"/>
      <c r="AX867" s="65"/>
      <c r="AY867" s="65"/>
      <c r="AZ867" s="65"/>
      <c r="BA867" s="65"/>
      <c r="BB867" s="65"/>
      <c r="BC867" s="65"/>
      <c r="BD867" s="65"/>
      <c r="BE867" s="65"/>
      <c r="BF867" s="65"/>
      <c r="BG867" s="65"/>
      <c r="BH867" s="65"/>
    </row>
    <row r="868" customFormat="false" ht="15.75" hidden="false" customHeight="false" outlineLevel="0" collapsed="false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7"/>
      <c r="L868" s="65"/>
      <c r="M868" s="65"/>
      <c r="N868" s="65"/>
      <c r="O868" s="68"/>
      <c r="P868" s="68"/>
      <c r="Q868" s="65"/>
      <c r="R868" s="65"/>
      <c r="S868" s="65"/>
      <c r="T868" s="68"/>
      <c r="U868" s="68"/>
      <c r="V868" s="68"/>
      <c r="W868" s="65"/>
      <c r="X868" s="65"/>
      <c r="Y868" s="65"/>
      <c r="Z868" s="121"/>
      <c r="AA868" s="121"/>
      <c r="AB868" s="122"/>
      <c r="AC868" s="122"/>
      <c r="AD868" s="121"/>
      <c r="AE868" s="121"/>
      <c r="AF868" s="121"/>
      <c r="AG868" s="121"/>
      <c r="AH868" s="121"/>
      <c r="AI868" s="121"/>
      <c r="AJ868" s="121"/>
      <c r="AK868" s="121"/>
      <c r="AL868" s="121"/>
      <c r="AM868" s="121"/>
      <c r="AN868" s="121"/>
      <c r="AO868" s="121"/>
      <c r="AP868" s="121"/>
      <c r="AQ868" s="121"/>
      <c r="AR868" s="121"/>
      <c r="AS868" s="121"/>
      <c r="AT868" s="65"/>
      <c r="AU868" s="65"/>
      <c r="AV868" s="65"/>
      <c r="AW868" s="65"/>
      <c r="AX868" s="65"/>
      <c r="AY868" s="65"/>
      <c r="AZ868" s="65"/>
      <c r="BA868" s="65"/>
      <c r="BB868" s="65"/>
      <c r="BC868" s="65"/>
      <c r="BD868" s="65"/>
      <c r="BE868" s="65"/>
      <c r="BF868" s="65"/>
      <c r="BG868" s="65"/>
      <c r="BH868" s="65"/>
    </row>
    <row r="869" customFormat="false" ht="15.75" hidden="false" customHeight="false" outlineLevel="0" collapsed="false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7"/>
      <c r="L869" s="65"/>
      <c r="M869" s="65"/>
      <c r="N869" s="65"/>
      <c r="O869" s="68"/>
      <c r="P869" s="68"/>
      <c r="Q869" s="65"/>
      <c r="R869" s="65"/>
      <c r="S869" s="65"/>
      <c r="T869" s="68"/>
      <c r="U869" s="68"/>
      <c r="V869" s="68"/>
      <c r="W869" s="65"/>
      <c r="X869" s="65"/>
      <c r="Y869" s="65"/>
      <c r="Z869" s="121"/>
      <c r="AA869" s="121"/>
      <c r="AB869" s="122"/>
      <c r="AC869" s="122"/>
      <c r="AD869" s="121"/>
      <c r="AE869" s="121"/>
      <c r="AF869" s="121"/>
      <c r="AG869" s="121"/>
      <c r="AH869" s="121"/>
      <c r="AI869" s="121"/>
      <c r="AJ869" s="121"/>
      <c r="AK869" s="121"/>
      <c r="AL869" s="121"/>
      <c r="AM869" s="121"/>
      <c r="AN869" s="121"/>
      <c r="AO869" s="121"/>
      <c r="AP869" s="121"/>
      <c r="AQ869" s="121"/>
      <c r="AR869" s="121"/>
      <c r="AS869" s="121"/>
      <c r="AT869" s="65"/>
      <c r="AU869" s="65"/>
      <c r="AV869" s="65"/>
      <c r="AW869" s="65"/>
      <c r="AX869" s="65"/>
      <c r="AY869" s="65"/>
      <c r="AZ869" s="65"/>
      <c r="BA869" s="65"/>
      <c r="BB869" s="65"/>
      <c r="BC869" s="65"/>
      <c r="BD869" s="65"/>
      <c r="BE869" s="65"/>
      <c r="BF869" s="65"/>
      <c r="BG869" s="65"/>
      <c r="BH869" s="65"/>
    </row>
    <row r="870" customFormat="false" ht="15.75" hidden="false" customHeight="false" outlineLevel="0" collapsed="false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7"/>
      <c r="L870" s="65"/>
      <c r="M870" s="65"/>
      <c r="N870" s="65"/>
      <c r="O870" s="68"/>
      <c r="P870" s="68"/>
      <c r="Q870" s="65"/>
      <c r="R870" s="65"/>
      <c r="S870" s="65"/>
      <c r="T870" s="68"/>
      <c r="U870" s="68"/>
      <c r="V870" s="68"/>
      <c r="W870" s="65"/>
      <c r="X870" s="65"/>
      <c r="Y870" s="65"/>
      <c r="Z870" s="121"/>
      <c r="AA870" s="121"/>
      <c r="AB870" s="122"/>
      <c r="AC870" s="122"/>
      <c r="AD870" s="121"/>
      <c r="AE870" s="121"/>
      <c r="AF870" s="121"/>
      <c r="AG870" s="121"/>
      <c r="AH870" s="121"/>
      <c r="AI870" s="121"/>
      <c r="AJ870" s="121"/>
      <c r="AK870" s="121"/>
      <c r="AL870" s="121"/>
      <c r="AM870" s="121"/>
      <c r="AN870" s="121"/>
      <c r="AO870" s="121"/>
      <c r="AP870" s="121"/>
      <c r="AQ870" s="121"/>
      <c r="AR870" s="121"/>
      <c r="AS870" s="121"/>
      <c r="AT870" s="65"/>
      <c r="AU870" s="65"/>
      <c r="AV870" s="65"/>
      <c r="AW870" s="65"/>
      <c r="AX870" s="65"/>
      <c r="AY870" s="65"/>
      <c r="AZ870" s="65"/>
      <c r="BA870" s="65"/>
      <c r="BB870" s="65"/>
      <c r="BC870" s="65"/>
      <c r="BD870" s="65"/>
      <c r="BE870" s="65"/>
      <c r="BF870" s="65"/>
      <c r="BG870" s="65"/>
      <c r="BH870" s="65"/>
    </row>
    <row r="871" customFormat="false" ht="15.75" hidden="false" customHeight="false" outlineLevel="0" collapsed="false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7"/>
      <c r="L871" s="65"/>
      <c r="M871" s="65"/>
      <c r="N871" s="65"/>
      <c r="O871" s="68"/>
      <c r="P871" s="68"/>
      <c r="Q871" s="65"/>
      <c r="R871" s="65"/>
      <c r="S871" s="65"/>
      <c r="T871" s="68"/>
      <c r="U871" s="68"/>
      <c r="V871" s="68"/>
      <c r="W871" s="65"/>
      <c r="X871" s="65"/>
      <c r="Y871" s="65"/>
      <c r="Z871" s="121"/>
      <c r="AA871" s="121"/>
      <c r="AB871" s="122"/>
      <c r="AC871" s="122"/>
      <c r="AD871" s="121"/>
      <c r="AE871" s="121"/>
      <c r="AF871" s="121"/>
      <c r="AG871" s="121"/>
      <c r="AH871" s="121"/>
      <c r="AI871" s="121"/>
      <c r="AJ871" s="121"/>
      <c r="AK871" s="121"/>
      <c r="AL871" s="121"/>
      <c r="AM871" s="121"/>
      <c r="AN871" s="121"/>
      <c r="AO871" s="121"/>
      <c r="AP871" s="121"/>
      <c r="AQ871" s="121"/>
      <c r="AR871" s="121"/>
      <c r="AS871" s="121"/>
      <c r="AT871" s="65"/>
      <c r="AU871" s="65"/>
      <c r="AV871" s="65"/>
      <c r="AW871" s="65"/>
      <c r="AX871" s="65"/>
      <c r="AY871" s="65"/>
      <c r="AZ871" s="65"/>
      <c r="BA871" s="65"/>
      <c r="BB871" s="65"/>
      <c r="BC871" s="65"/>
      <c r="BD871" s="65"/>
      <c r="BE871" s="65"/>
      <c r="BF871" s="65"/>
      <c r="BG871" s="65"/>
      <c r="BH871" s="65"/>
    </row>
    <row r="872" customFormat="false" ht="15.75" hidden="false" customHeight="false" outlineLevel="0" collapsed="false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7"/>
      <c r="L872" s="65"/>
      <c r="M872" s="65"/>
      <c r="N872" s="65"/>
      <c r="O872" s="68"/>
      <c r="P872" s="68"/>
      <c r="Q872" s="65"/>
      <c r="R872" s="65"/>
      <c r="S872" s="65"/>
      <c r="T872" s="68"/>
      <c r="U872" s="68"/>
      <c r="V872" s="68"/>
      <c r="W872" s="65"/>
      <c r="X872" s="65"/>
      <c r="Y872" s="65"/>
      <c r="Z872" s="121"/>
      <c r="AA872" s="121"/>
      <c r="AB872" s="122"/>
      <c r="AC872" s="122"/>
      <c r="AD872" s="121"/>
      <c r="AE872" s="121"/>
      <c r="AF872" s="121"/>
      <c r="AG872" s="121"/>
      <c r="AH872" s="121"/>
      <c r="AI872" s="121"/>
      <c r="AJ872" s="121"/>
      <c r="AK872" s="121"/>
      <c r="AL872" s="121"/>
      <c r="AM872" s="121"/>
      <c r="AN872" s="121"/>
      <c r="AO872" s="121"/>
      <c r="AP872" s="121"/>
      <c r="AQ872" s="121"/>
      <c r="AR872" s="121"/>
      <c r="AS872" s="121"/>
      <c r="AT872" s="65"/>
      <c r="AU872" s="65"/>
      <c r="AV872" s="65"/>
      <c r="AW872" s="65"/>
      <c r="AX872" s="65"/>
      <c r="AY872" s="65"/>
      <c r="AZ872" s="65"/>
      <c r="BA872" s="65"/>
      <c r="BB872" s="65"/>
      <c r="BC872" s="65"/>
      <c r="BD872" s="65"/>
      <c r="BE872" s="65"/>
      <c r="BF872" s="65"/>
      <c r="BG872" s="65"/>
      <c r="BH872" s="65"/>
    </row>
    <row r="873" customFormat="false" ht="15.75" hidden="false" customHeight="false" outlineLevel="0" collapsed="false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7"/>
      <c r="L873" s="65"/>
      <c r="M873" s="65"/>
      <c r="N873" s="65"/>
      <c r="O873" s="68"/>
      <c r="P873" s="68"/>
      <c r="Q873" s="65"/>
      <c r="R873" s="65"/>
      <c r="S873" s="65"/>
      <c r="T873" s="68"/>
      <c r="U873" s="68"/>
      <c r="V873" s="68"/>
      <c r="W873" s="65"/>
      <c r="X873" s="65"/>
      <c r="Y873" s="65"/>
      <c r="Z873" s="121"/>
      <c r="AA873" s="121"/>
      <c r="AB873" s="122"/>
      <c r="AC873" s="122"/>
      <c r="AD873" s="121"/>
      <c r="AE873" s="121"/>
      <c r="AF873" s="121"/>
      <c r="AG873" s="121"/>
      <c r="AH873" s="121"/>
      <c r="AI873" s="121"/>
      <c r="AJ873" s="121"/>
      <c r="AK873" s="121"/>
      <c r="AL873" s="121"/>
      <c r="AM873" s="121"/>
      <c r="AN873" s="121"/>
      <c r="AO873" s="121"/>
      <c r="AP873" s="121"/>
      <c r="AQ873" s="121"/>
      <c r="AR873" s="121"/>
      <c r="AS873" s="121"/>
      <c r="AT873" s="65"/>
      <c r="AU873" s="65"/>
      <c r="AV873" s="65"/>
      <c r="AW873" s="65"/>
      <c r="AX873" s="65"/>
      <c r="AY873" s="65"/>
      <c r="AZ873" s="65"/>
      <c r="BA873" s="65"/>
      <c r="BB873" s="65"/>
      <c r="BC873" s="65"/>
      <c r="BD873" s="65"/>
      <c r="BE873" s="65"/>
      <c r="BF873" s="65"/>
      <c r="BG873" s="65"/>
      <c r="BH873" s="65"/>
    </row>
    <row r="874" customFormat="false" ht="15.75" hidden="false" customHeight="false" outlineLevel="0" collapsed="false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7"/>
      <c r="L874" s="65"/>
      <c r="M874" s="65"/>
      <c r="N874" s="65"/>
      <c r="O874" s="68"/>
      <c r="P874" s="68"/>
      <c r="Q874" s="65"/>
      <c r="R874" s="65"/>
      <c r="S874" s="65"/>
      <c r="T874" s="68"/>
      <c r="U874" s="68"/>
      <c r="V874" s="68"/>
      <c r="W874" s="65"/>
      <c r="X874" s="65"/>
      <c r="Y874" s="65"/>
      <c r="Z874" s="121"/>
      <c r="AA874" s="121"/>
      <c r="AB874" s="122"/>
      <c r="AC874" s="122"/>
      <c r="AD874" s="121"/>
      <c r="AE874" s="121"/>
      <c r="AF874" s="121"/>
      <c r="AG874" s="121"/>
      <c r="AH874" s="121"/>
      <c r="AI874" s="121"/>
      <c r="AJ874" s="121"/>
      <c r="AK874" s="121"/>
      <c r="AL874" s="121"/>
      <c r="AM874" s="121"/>
      <c r="AN874" s="121"/>
      <c r="AO874" s="121"/>
      <c r="AP874" s="121"/>
      <c r="AQ874" s="121"/>
      <c r="AR874" s="121"/>
      <c r="AS874" s="121"/>
      <c r="AT874" s="65"/>
      <c r="AU874" s="65"/>
      <c r="AV874" s="65"/>
      <c r="AW874" s="65"/>
      <c r="AX874" s="65"/>
      <c r="AY874" s="65"/>
      <c r="AZ874" s="65"/>
      <c r="BA874" s="65"/>
      <c r="BB874" s="65"/>
      <c r="BC874" s="65"/>
      <c r="BD874" s="65"/>
      <c r="BE874" s="65"/>
      <c r="BF874" s="65"/>
      <c r="BG874" s="65"/>
      <c r="BH874" s="65"/>
    </row>
    <row r="875" customFormat="false" ht="15.75" hidden="false" customHeight="false" outlineLevel="0" collapsed="false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7"/>
      <c r="L875" s="65"/>
      <c r="M875" s="65"/>
      <c r="N875" s="65"/>
      <c r="O875" s="68"/>
      <c r="P875" s="68"/>
      <c r="Q875" s="65"/>
      <c r="R875" s="65"/>
      <c r="S875" s="65"/>
      <c r="T875" s="68"/>
      <c r="U875" s="68"/>
      <c r="V875" s="68"/>
      <c r="W875" s="65"/>
      <c r="X875" s="65"/>
      <c r="Y875" s="65"/>
      <c r="Z875" s="121"/>
      <c r="AA875" s="121"/>
      <c r="AB875" s="122"/>
      <c r="AC875" s="122"/>
      <c r="AD875" s="121"/>
      <c r="AE875" s="121"/>
      <c r="AF875" s="121"/>
      <c r="AG875" s="121"/>
      <c r="AH875" s="121"/>
      <c r="AI875" s="121"/>
      <c r="AJ875" s="121"/>
      <c r="AK875" s="121"/>
      <c r="AL875" s="121"/>
      <c r="AM875" s="121"/>
      <c r="AN875" s="121"/>
      <c r="AO875" s="121"/>
      <c r="AP875" s="121"/>
      <c r="AQ875" s="121"/>
      <c r="AR875" s="121"/>
      <c r="AS875" s="121"/>
      <c r="AT875" s="65"/>
      <c r="AU875" s="65"/>
      <c r="AV875" s="65"/>
      <c r="AW875" s="65"/>
      <c r="AX875" s="65"/>
      <c r="AY875" s="65"/>
      <c r="AZ875" s="65"/>
      <c r="BA875" s="65"/>
      <c r="BB875" s="65"/>
      <c r="BC875" s="65"/>
      <c r="BD875" s="65"/>
      <c r="BE875" s="65"/>
      <c r="BF875" s="65"/>
      <c r="BG875" s="65"/>
      <c r="BH875" s="65"/>
    </row>
    <row r="876" customFormat="false" ht="15.75" hidden="false" customHeight="false" outlineLevel="0" collapsed="false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7"/>
      <c r="L876" s="65"/>
      <c r="M876" s="65"/>
      <c r="N876" s="65"/>
      <c r="O876" s="68"/>
      <c r="P876" s="68"/>
      <c r="Q876" s="65"/>
      <c r="R876" s="65"/>
      <c r="S876" s="65"/>
      <c r="T876" s="68"/>
      <c r="U876" s="68"/>
      <c r="V876" s="68"/>
      <c r="W876" s="65"/>
      <c r="X876" s="65"/>
      <c r="Y876" s="65"/>
      <c r="Z876" s="121"/>
      <c r="AA876" s="121"/>
      <c r="AB876" s="122"/>
      <c r="AC876" s="122"/>
      <c r="AD876" s="121"/>
      <c r="AE876" s="121"/>
      <c r="AF876" s="121"/>
      <c r="AG876" s="121"/>
      <c r="AH876" s="121"/>
      <c r="AI876" s="121"/>
      <c r="AJ876" s="121"/>
      <c r="AK876" s="121"/>
      <c r="AL876" s="121"/>
      <c r="AM876" s="121"/>
      <c r="AN876" s="121"/>
      <c r="AO876" s="121"/>
      <c r="AP876" s="121"/>
      <c r="AQ876" s="121"/>
      <c r="AR876" s="121"/>
      <c r="AS876" s="121"/>
      <c r="AT876" s="65"/>
      <c r="AU876" s="65"/>
      <c r="AV876" s="65"/>
      <c r="AW876" s="65"/>
      <c r="AX876" s="65"/>
      <c r="AY876" s="65"/>
      <c r="AZ876" s="65"/>
      <c r="BA876" s="65"/>
      <c r="BB876" s="65"/>
      <c r="BC876" s="65"/>
      <c r="BD876" s="65"/>
      <c r="BE876" s="65"/>
      <c r="BF876" s="65"/>
      <c r="BG876" s="65"/>
      <c r="BH876" s="65"/>
    </row>
    <row r="877" customFormat="false" ht="15.75" hidden="false" customHeight="false" outlineLevel="0" collapsed="false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7"/>
      <c r="L877" s="65"/>
      <c r="M877" s="65"/>
      <c r="N877" s="65"/>
      <c r="O877" s="68"/>
      <c r="P877" s="68"/>
      <c r="Q877" s="65"/>
      <c r="R877" s="65"/>
      <c r="S877" s="65"/>
      <c r="T877" s="68"/>
      <c r="U877" s="68"/>
      <c r="V877" s="68"/>
      <c r="W877" s="65"/>
      <c r="X877" s="65"/>
      <c r="Y877" s="65"/>
      <c r="Z877" s="121"/>
      <c r="AA877" s="121"/>
      <c r="AB877" s="122"/>
      <c r="AC877" s="122"/>
      <c r="AD877" s="121"/>
      <c r="AE877" s="121"/>
      <c r="AF877" s="121"/>
      <c r="AG877" s="121"/>
      <c r="AH877" s="121"/>
      <c r="AI877" s="121"/>
      <c r="AJ877" s="121"/>
      <c r="AK877" s="121"/>
      <c r="AL877" s="121"/>
      <c r="AM877" s="121"/>
      <c r="AN877" s="121"/>
      <c r="AO877" s="121"/>
      <c r="AP877" s="121"/>
      <c r="AQ877" s="121"/>
      <c r="AR877" s="121"/>
      <c r="AS877" s="121"/>
      <c r="AT877" s="65"/>
      <c r="AU877" s="65"/>
      <c r="AV877" s="65"/>
      <c r="AW877" s="65"/>
      <c r="AX877" s="65"/>
      <c r="AY877" s="65"/>
      <c r="AZ877" s="65"/>
      <c r="BA877" s="65"/>
      <c r="BB877" s="65"/>
      <c r="BC877" s="65"/>
      <c r="BD877" s="65"/>
      <c r="BE877" s="65"/>
      <c r="BF877" s="65"/>
      <c r="BG877" s="65"/>
      <c r="BH877" s="65"/>
    </row>
    <row r="878" customFormat="false" ht="15.75" hidden="false" customHeight="false" outlineLevel="0" collapsed="false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7"/>
      <c r="L878" s="65"/>
      <c r="M878" s="65"/>
      <c r="N878" s="65"/>
      <c r="O878" s="68"/>
      <c r="P878" s="68"/>
      <c r="Q878" s="65"/>
      <c r="R878" s="65"/>
      <c r="S878" s="65"/>
      <c r="T878" s="68"/>
      <c r="U878" s="68"/>
      <c r="V878" s="68"/>
      <c r="W878" s="65"/>
      <c r="X878" s="65"/>
      <c r="Y878" s="65"/>
      <c r="Z878" s="121"/>
      <c r="AA878" s="121"/>
      <c r="AB878" s="122"/>
      <c r="AC878" s="122"/>
      <c r="AD878" s="121"/>
      <c r="AE878" s="121"/>
      <c r="AF878" s="121"/>
      <c r="AG878" s="121"/>
      <c r="AH878" s="121"/>
      <c r="AI878" s="121"/>
      <c r="AJ878" s="121"/>
      <c r="AK878" s="121"/>
      <c r="AL878" s="121"/>
      <c r="AM878" s="121"/>
      <c r="AN878" s="121"/>
      <c r="AO878" s="121"/>
      <c r="AP878" s="121"/>
      <c r="AQ878" s="121"/>
      <c r="AR878" s="121"/>
      <c r="AS878" s="121"/>
      <c r="AT878" s="65"/>
      <c r="AU878" s="65"/>
      <c r="AV878" s="65"/>
      <c r="AW878" s="65"/>
      <c r="AX878" s="65"/>
      <c r="AY878" s="65"/>
      <c r="AZ878" s="65"/>
      <c r="BA878" s="65"/>
      <c r="BB878" s="65"/>
      <c r="BC878" s="65"/>
      <c r="BD878" s="65"/>
      <c r="BE878" s="65"/>
      <c r="BF878" s="65"/>
      <c r="BG878" s="65"/>
      <c r="BH878" s="65"/>
    </row>
    <row r="879" customFormat="false" ht="15.75" hidden="false" customHeight="false" outlineLevel="0" collapsed="false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7"/>
      <c r="L879" s="65"/>
      <c r="M879" s="65"/>
      <c r="N879" s="65"/>
      <c r="O879" s="68"/>
      <c r="P879" s="68"/>
      <c r="Q879" s="65"/>
      <c r="R879" s="65"/>
      <c r="S879" s="65"/>
      <c r="T879" s="68"/>
      <c r="U879" s="68"/>
      <c r="V879" s="68"/>
      <c r="W879" s="65"/>
      <c r="X879" s="65"/>
      <c r="Y879" s="65"/>
      <c r="Z879" s="121"/>
      <c r="AA879" s="121"/>
      <c r="AB879" s="122"/>
      <c r="AC879" s="122"/>
      <c r="AD879" s="121"/>
      <c r="AE879" s="121"/>
      <c r="AF879" s="121"/>
      <c r="AG879" s="121"/>
      <c r="AH879" s="121"/>
      <c r="AI879" s="121"/>
      <c r="AJ879" s="121"/>
      <c r="AK879" s="121"/>
      <c r="AL879" s="121"/>
      <c r="AM879" s="121"/>
      <c r="AN879" s="121"/>
      <c r="AO879" s="121"/>
      <c r="AP879" s="121"/>
      <c r="AQ879" s="121"/>
      <c r="AR879" s="121"/>
      <c r="AS879" s="121"/>
      <c r="AT879" s="65"/>
      <c r="AU879" s="65"/>
      <c r="AV879" s="65"/>
      <c r="AW879" s="65"/>
      <c r="AX879" s="65"/>
      <c r="AY879" s="65"/>
      <c r="AZ879" s="65"/>
      <c r="BA879" s="65"/>
      <c r="BB879" s="65"/>
      <c r="BC879" s="65"/>
      <c r="BD879" s="65"/>
      <c r="BE879" s="65"/>
      <c r="BF879" s="65"/>
      <c r="BG879" s="65"/>
      <c r="BH879" s="65"/>
    </row>
    <row r="880" customFormat="false" ht="15.75" hidden="false" customHeight="false" outlineLevel="0" collapsed="false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7"/>
      <c r="L880" s="65"/>
      <c r="M880" s="65"/>
      <c r="N880" s="65"/>
      <c r="O880" s="68"/>
      <c r="P880" s="68"/>
      <c r="Q880" s="65"/>
      <c r="R880" s="65"/>
      <c r="S880" s="65"/>
      <c r="T880" s="68"/>
      <c r="U880" s="68"/>
      <c r="V880" s="68"/>
      <c r="W880" s="65"/>
      <c r="X880" s="65"/>
      <c r="Y880" s="65"/>
      <c r="Z880" s="121"/>
      <c r="AA880" s="121"/>
      <c r="AB880" s="122"/>
      <c r="AC880" s="122"/>
      <c r="AD880" s="121"/>
      <c r="AE880" s="121"/>
      <c r="AF880" s="121"/>
      <c r="AG880" s="121"/>
      <c r="AH880" s="121"/>
      <c r="AI880" s="121"/>
      <c r="AJ880" s="121"/>
      <c r="AK880" s="121"/>
      <c r="AL880" s="121"/>
      <c r="AM880" s="121"/>
      <c r="AN880" s="121"/>
      <c r="AO880" s="121"/>
      <c r="AP880" s="121"/>
      <c r="AQ880" s="121"/>
      <c r="AR880" s="121"/>
      <c r="AS880" s="121"/>
      <c r="AT880" s="65"/>
      <c r="AU880" s="65"/>
      <c r="AV880" s="65"/>
      <c r="AW880" s="65"/>
      <c r="AX880" s="65"/>
      <c r="AY880" s="65"/>
      <c r="AZ880" s="65"/>
      <c r="BA880" s="65"/>
      <c r="BB880" s="65"/>
      <c r="BC880" s="65"/>
      <c r="BD880" s="65"/>
      <c r="BE880" s="65"/>
      <c r="BF880" s="65"/>
      <c r="BG880" s="65"/>
      <c r="BH880" s="65"/>
    </row>
    <row r="881" customFormat="false" ht="15.75" hidden="false" customHeight="false" outlineLevel="0" collapsed="false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7"/>
      <c r="L881" s="65"/>
      <c r="M881" s="65"/>
      <c r="N881" s="65"/>
      <c r="O881" s="68"/>
      <c r="P881" s="68"/>
      <c r="Q881" s="65"/>
      <c r="R881" s="65"/>
      <c r="S881" s="65"/>
      <c r="T881" s="68"/>
      <c r="U881" s="68"/>
      <c r="V881" s="68"/>
      <c r="W881" s="65"/>
      <c r="X881" s="65"/>
      <c r="Y881" s="65"/>
      <c r="Z881" s="121"/>
      <c r="AA881" s="121"/>
      <c r="AB881" s="122"/>
      <c r="AC881" s="122"/>
      <c r="AD881" s="121"/>
      <c r="AE881" s="121"/>
      <c r="AF881" s="121"/>
      <c r="AG881" s="121"/>
      <c r="AH881" s="121"/>
      <c r="AI881" s="121"/>
      <c r="AJ881" s="121"/>
      <c r="AK881" s="121"/>
      <c r="AL881" s="121"/>
      <c r="AM881" s="121"/>
      <c r="AN881" s="121"/>
      <c r="AO881" s="121"/>
      <c r="AP881" s="121"/>
      <c r="AQ881" s="121"/>
      <c r="AR881" s="121"/>
      <c r="AS881" s="121"/>
      <c r="AT881" s="65"/>
      <c r="AU881" s="65"/>
      <c r="AV881" s="65"/>
      <c r="AW881" s="65"/>
      <c r="AX881" s="65"/>
      <c r="AY881" s="65"/>
      <c r="AZ881" s="65"/>
      <c r="BA881" s="65"/>
      <c r="BB881" s="65"/>
      <c r="BC881" s="65"/>
      <c r="BD881" s="65"/>
      <c r="BE881" s="65"/>
      <c r="BF881" s="65"/>
      <c r="BG881" s="65"/>
      <c r="BH881" s="65"/>
    </row>
    <row r="882" customFormat="false" ht="15.75" hidden="false" customHeight="false" outlineLevel="0" collapsed="false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7"/>
      <c r="L882" s="65"/>
      <c r="M882" s="65"/>
      <c r="N882" s="65"/>
      <c r="O882" s="68"/>
      <c r="P882" s="68"/>
      <c r="Q882" s="65"/>
      <c r="R882" s="65"/>
      <c r="S882" s="65"/>
      <c r="T882" s="68"/>
      <c r="U882" s="68"/>
      <c r="V882" s="68"/>
      <c r="W882" s="65"/>
      <c r="X882" s="65"/>
      <c r="Y882" s="65"/>
      <c r="Z882" s="121"/>
      <c r="AA882" s="121"/>
      <c r="AB882" s="122"/>
      <c r="AC882" s="122"/>
      <c r="AD882" s="121"/>
      <c r="AE882" s="121"/>
      <c r="AF882" s="121"/>
      <c r="AG882" s="121"/>
      <c r="AH882" s="121"/>
      <c r="AI882" s="121"/>
      <c r="AJ882" s="121"/>
      <c r="AK882" s="121"/>
      <c r="AL882" s="121"/>
      <c r="AM882" s="121"/>
      <c r="AN882" s="121"/>
      <c r="AO882" s="121"/>
      <c r="AP882" s="121"/>
      <c r="AQ882" s="121"/>
      <c r="AR882" s="121"/>
      <c r="AS882" s="121"/>
      <c r="AT882" s="65"/>
      <c r="AU882" s="65"/>
      <c r="AV882" s="65"/>
      <c r="AW882" s="65"/>
      <c r="AX882" s="65"/>
      <c r="AY882" s="65"/>
      <c r="AZ882" s="65"/>
      <c r="BA882" s="65"/>
      <c r="BB882" s="65"/>
      <c r="BC882" s="65"/>
      <c r="BD882" s="65"/>
      <c r="BE882" s="65"/>
      <c r="BF882" s="65"/>
      <c r="BG882" s="65"/>
      <c r="BH882" s="65"/>
    </row>
    <row r="883" customFormat="false" ht="15.75" hidden="false" customHeight="false" outlineLevel="0" collapsed="false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7"/>
      <c r="L883" s="65"/>
      <c r="M883" s="65"/>
      <c r="N883" s="65"/>
      <c r="O883" s="68"/>
      <c r="P883" s="68"/>
      <c r="Q883" s="65"/>
      <c r="R883" s="65"/>
      <c r="S883" s="65"/>
      <c r="T883" s="68"/>
      <c r="U883" s="68"/>
      <c r="V883" s="68"/>
      <c r="W883" s="65"/>
      <c r="X883" s="65"/>
      <c r="Y883" s="65"/>
      <c r="Z883" s="121"/>
      <c r="AA883" s="121"/>
      <c r="AB883" s="122"/>
      <c r="AC883" s="122"/>
      <c r="AD883" s="121"/>
      <c r="AE883" s="121"/>
      <c r="AF883" s="121"/>
      <c r="AG883" s="121"/>
      <c r="AH883" s="121"/>
      <c r="AI883" s="121"/>
      <c r="AJ883" s="121"/>
      <c r="AK883" s="121"/>
      <c r="AL883" s="121"/>
      <c r="AM883" s="121"/>
      <c r="AN883" s="121"/>
      <c r="AO883" s="121"/>
      <c r="AP883" s="121"/>
      <c r="AQ883" s="121"/>
      <c r="AR883" s="121"/>
      <c r="AS883" s="121"/>
      <c r="AT883" s="65"/>
      <c r="AU883" s="65"/>
      <c r="AV883" s="65"/>
      <c r="AW883" s="65"/>
      <c r="AX883" s="65"/>
      <c r="AY883" s="65"/>
      <c r="AZ883" s="65"/>
      <c r="BA883" s="65"/>
      <c r="BB883" s="65"/>
      <c r="BC883" s="65"/>
      <c r="BD883" s="65"/>
      <c r="BE883" s="65"/>
      <c r="BF883" s="65"/>
      <c r="BG883" s="65"/>
      <c r="BH883" s="65"/>
    </row>
    <row r="884" customFormat="false" ht="15.75" hidden="false" customHeight="false" outlineLevel="0" collapsed="false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7"/>
      <c r="L884" s="65"/>
      <c r="M884" s="65"/>
      <c r="N884" s="65"/>
      <c r="O884" s="68"/>
      <c r="P884" s="68"/>
      <c r="Q884" s="65"/>
      <c r="R884" s="65"/>
      <c r="S884" s="65"/>
      <c r="T884" s="68"/>
      <c r="U884" s="68"/>
      <c r="V884" s="68"/>
      <c r="W884" s="65"/>
      <c r="X884" s="65"/>
      <c r="Y884" s="65"/>
      <c r="Z884" s="121"/>
      <c r="AA884" s="121"/>
      <c r="AB884" s="122"/>
      <c r="AC884" s="122"/>
      <c r="AD884" s="121"/>
      <c r="AE884" s="121"/>
      <c r="AF884" s="121"/>
      <c r="AG884" s="121"/>
      <c r="AH884" s="121"/>
      <c r="AI884" s="121"/>
      <c r="AJ884" s="121"/>
      <c r="AK884" s="121"/>
      <c r="AL884" s="121"/>
      <c r="AM884" s="121"/>
      <c r="AN884" s="121"/>
      <c r="AO884" s="121"/>
      <c r="AP884" s="121"/>
      <c r="AQ884" s="121"/>
      <c r="AR884" s="121"/>
      <c r="AS884" s="121"/>
      <c r="AT884" s="65"/>
      <c r="AU884" s="65"/>
      <c r="AV884" s="65"/>
      <c r="AW884" s="65"/>
      <c r="AX884" s="65"/>
      <c r="AY884" s="65"/>
      <c r="AZ884" s="65"/>
      <c r="BA884" s="65"/>
      <c r="BB884" s="65"/>
      <c r="BC884" s="65"/>
      <c r="BD884" s="65"/>
      <c r="BE884" s="65"/>
      <c r="BF884" s="65"/>
      <c r="BG884" s="65"/>
      <c r="BH884" s="65"/>
    </row>
    <row r="885" customFormat="false" ht="15.75" hidden="false" customHeight="false" outlineLevel="0" collapsed="false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7"/>
      <c r="L885" s="65"/>
      <c r="M885" s="65"/>
      <c r="N885" s="65"/>
      <c r="O885" s="68"/>
      <c r="P885" s="68"/>
      <c r="Q885" s="65"/>
      <c r="R885" s="65"/>
      <c r="S885" s="65"/>
      <c r="T885" s="68"/>
      <c r="U885" s="68"/>
      <c r="V885" s="68"/>
      <c r="W885" s="65"/>
      <c r="X885" s="65"/>
      <c r="Y885" s="65"/>
      <c r="Z885" s="121"/>
      <c r="AA885" s="121"/>
      <c r="AB885" s="122"/>
      <c r="AC885" s="122"/>
      <c r="AD885" s="121"/>
      <c r="AE885" s="121"/>
      <c r="AF885" s="121"/>
      <c r="AG885" s="121"/>
      <c r="AH885" s="121"/>
      <c r="AI885" s="121"/>
      <c r="AJ885" s="121"/>
      <c r="AK885" s="121"/>
      <c r="AL885" s="121"/>
      <c r="AM885" s="121"/>
      <c r="AN885" s="121"/>
      <c r="AO885" s="121"/>
      <c r="AP885" s="121"/>
      <c r="AQ885" s="121"/>
      <c r="AR885" s="121"/>
      <c r="AS885" s="121"/>
      <c r="AT885" s="65"/>
      <c r="AU885" s="65"/>
      <c r="AV885" s="65"/>
      <c r="AW885" s="65"/>
      <c r="AX885" s="65"/>
      <c r="AY885" s="65"/>
      <c r="AZ885" s="65"/>
      <c r="BA885" s="65"/>
      <c r="BB885" s="65"/>
      <c r="BC885" s="65"/>
      <c r="BD885" s="65"/>
      <c r="BE885" s="65"/>
      <c r="BF885" s="65"/>
      <c r="BG885" s="65"/>
      <c r="BH885" s="65"/>
    </row>
    <row r="886" customFormat="false" ht="15.75" hidden="false" customHeight="false" outlineLevel="0" collapsed="false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7"/>
      <c r="L886" s="65"/>
      <c r="M886" s="65"/>
      <c r="N886" s="65"/>
      <c r="O886" s="68"/>
      <c r="P886" s="68"/>
      <c r="Q886" s="65"/>
      <c r="R886" s="65"/>
      <c r="S886" s="65"/>
      <c r="T886" s="68"/>
      <c r="U886" s="68"/>
      <c r="V886" s="68"/>
      <c r="W886" s="65"/>
      <c r="X886" s="65"/>
      <c r="Y886" s="65"/>
      <c r="Z886" s="121"/>
      <c r="AA886" s="121"/>
      <c r="AB886" s="122"/>
      <c r="AC886" s="122"/>
      <c r="AD886" s="121"/>
      <c r="AE886" s="121"/>
      <c r="AF886" s="121"/>
      <c r="AG886" s="121"/>
      <c r="AH886" s="121"/>
      <c r="AI886" s="121"/>
      <c r="AJ886" s="121"/>
      <c r="AK886" s="121"/>
      <c r="AL886" s="121"/>
      <c r="AM886" s="121"/>
      <c r="AN886" s="121"/>
      <c r="AO886" s="121"/>
      <c r="AP886" s="121"/>
      <c r="AQ886" s="121"/>
      <c r="AR886" s="121"/>
      <c r="AS886" s="121"/>
      <c r="AT886" s="65"/>
      <c r="AU886" s="65"/>
      <c r="AV886" s="65"/>
      <c r="AW886" s="65"/>
      <c r="AX886" s="65"/>
      <c r="AY886" s="65"/>
      <c r="AZ886" s="65"/>
      <c r="BA886" s="65"/>
      <c r="BB886" s="65"/>
      <c r="BC886" s="65"/>
      <c r="BD886" s="65"/>
      <c r="BE886" s="65"/>
      <c r="BF886" s="65"/>
      <c r="BG886" s="65"/>
      <c r="BH886" s="65"/>
    </row>
    <row r="887" customFormat="false" ht="15.75" hidden="false" customHeight="false" outlineLevel="0" collapsed="false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7"/>
      <c r="L887" s="65"/>
      <c r="M887" s="65"/>
      <c r="N887" s="65"/>
      <c r="O887" s="68"/>
      <c r="P887" s="68"/>
      <c r="Q887" s="65"/>
      <c r="R887" s="65"/>
      <c r="S887" s="65"/>
      <c r="T887" s="68"/>
      <c r="U887" s="68"/>
      <c r="V887" s="68"/>
      <c r="W887" s="65"/>
      <c r="X887" s="65"/>
      <c r="Y887" s="65"/>
      <c r="Z887" s="121"/>
      <c r="AA887" s="121"/>
      <c r="AB887" s="122"/>
      <c r="AC887" s="122"/>
      <c r="AD887" s="121"/>
      <c r="AE887" s="121"/>
      <c r="AF887" s="121"/>
      <c r="AG887" s="121"/>
      <c r="AH887" s="121"/>
      <c r="AI887" s="121"/>
      <c r="AJ887" s="121"/>
      <c r="AK887" s="121"/>
      <c r="AL887" s="121"/>
      <c r="AM887" s="121"/>
      <c r="AN887" s="121"/>
      <c r="AO887" s="121"/>
      <c r="AP887" s="121"/>
      <c r="AQ887" s="121"/>
      <c r="AR887" s="121"/>
      <c r="AS887" s="121"/>
      <c r="AT887" s="65"/>
      <c r="AU887" s="65"/>
      <c r="AV887" s="65"/>
      <c r="AW887" s="65"/>
      <c r="AX887" s="65"/>
      <c r="AY887" s="65"/>
      <c r="AZ887" s="65"/>
      <c r="BA887" s="65"/>
      <c r="BB887" s="65"/>
      <c r="BC887" s="65"/>
      <c r="BD887" s="65"/>
      <c r="BE887" s="65"/>
      <c r="BF887" s="65"/>
      <c r="BG887" s="65"/>
      <c r="BH887" s="65"/>
    </row>
    <row r="888" customFormat="false" ht="15.75" hidden="false" customHeight="false" outlineLevel="0" collapsed="false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7"/>
      <c r="L888" s="65"/>
      <c r="M888" s="65"/>
      <c r="N888" s="65"/>
      <c r="O888" s="68"/>
      <c r="P888" s="68"/>
      <c r="Q888" s="65"/>
      <c r="R888" s="65"/>
      <c r="S888" s="65"/>
      <c r="T888" s="68"/>
      <c r="U888" s="68"/>
      <c r="V888" s="68"/>
      <c r="W888" s="65"/>
      <c r="X888" s="65"/>
      <c r="Y888" s="65"/>
      <c r="Z888" s="121"/>
      <c r="AA888" s="121"/>
      <c r="AB888" s="122"/>
      <c r="AC888" s="122"/>
      <c r="AD888" s="121"/>
      <c r="AE888" s="121"/>
      <c r="AF888" s="121"/>
      <c r="AG888" s="121"/>
      <c r="AH888" s="121"/>
      <c r="AI888" s="121"/>
      <c r="AJ888" s="121"/>
      <c r="AK888" s="121"/>
      <c r="AL888" s="121"/>
      <c r="AM888" s="121"/>
      <c r="AN888" s="121"/>
      <c r="AO888" s="121"/>
      <c r="AP888" s="121"/>
      <c r="AQ888" s="121"/>
      <c r="AR888" s="121"/>
      <c r="AS888" s="121"/>
      <c r="AT888" s="65"/>
      <c r="AU888" s="65"/>
      <c r="AV888" s="65"/>
      <c r="AW888" s="65"/>
      <c r="AX888" s="65"/>
      <c r="AY888" s="65"/>
      <c r="AZ888" s="65"/>
      <c r="BA888" s="65"/>
      <c r="BB888" s="65"/>
      <c r="BC888" s="65"/>
      <c r="BD888" s="65"/>
      <c r="BE888" s="65"/>
      <c r="BF888" s="65"/>
      <c r="BG888" s="65"/>
      <c r="BH888" s="65"/>
    </row>
    <row r="889" customFormat="false" ht="15.75" hidden="false" customHeight="false" outlineLevel="0" collapsed="false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7"/>
      <c r="L889" s="65"/>
      <c r="M889" s="65"/>
      <c r="N889" s="65"/>
      <c r="O889" s="68"/>
      <c r="P889" s="68"/>
      <c r="Q889" s="65"/>
      <c r="R889" s="65"/>
      <c r="S889" s="65"/>
      <c r="T889" s="68"/>
      <c r="U889" s="68"/>
      <c r="V889" s="68"/>
      <c r="W889" s="65"/>
      <c r="X889" s="65"/>
      <c r="Y889" s="65"/>
      <c r="Z889" s="121"/>
      <c r="AA889" s="121"/>
      <c r="AB889" s="122"/>
      <c r="AC889" s="122"/>
      <c r="AD889" s="121"/>
      <c r="AE889" s="121"/>
      <c r="AF889" s="121"/>
      <c r="AG889" s="121"/>
      <c r="AH889" s="121"/>
      <c r="AI889" s="121"/>
      <c r="AJ889" s="121"/>
      <c r="AK889" s="121"/>
      <c r="AL889" s="121"/>
      <c r="AM889" s="121"/>
      <c r="AN889" s="121"/>
      <c r="AO889" s="121"/>
      <c r="AP889" s="121"/>
      <c r="AQ889" s="121"/>
      <c r="AR889" s="121"/>
      <c r="AS889" s="121"/>
      <c r="AT889" s="65"/>
      <c r="AU889" s="65"/>
      <c r="AV889" s="65"/>
      <c r="AW889" s="65"/>
      <c r="AX889" s="65"/>
      <c r="AY889" s="65"/>
      <c r="AZ889" s="65"/>
      <c r="BA889" s="65"/>
      <c r="BB889" s="65"/>
      <c r="BC889" s="65"/>
      <c r="BD889" s="65"/>
      <c r="BE889" s="65"/>
      <c r="BF889" s="65"/>
      <c r="BG889" s="65"/>
      <c r="BH889" s="65"/>
    </row>
    <row r="890" customFormat="false" ht="15.75" hidden="false" customHeight="false" outlineLevel="0" collapsed="false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7"/>
      <c r="L890" s="65"/>
      <c r="M890" s="65"/>
      <c r="N890" s="65"/>
      <c r="O890" s="68"/>
      <c r="P890" s="68"/>
      <c r="Q890" s="65"/>
      <c r="R890" s="65"/>
      <c r="S890" s="65"/>
      <c r="T890" s="68"/>
      <c r="U890" s="68"/>
      <c r="V890" s="68"/>
      <c r="W890" s="65"/>
      <c r="X890" s="65"/>
      <c r="Y890" s="65"/>
      <c r="Z890" s="121"/>
      <c r="AA890" s="121"/>
      <c r="AB890" s="122"/>
      <c r="AC890" s="122"/>
      <c r="AD890" s="121"/>
      <c r="AE890" s="121"/>
      <c r="AF890" s="121"/>
      <c r="AG890" s="121"/>
      <c r="AH890" s="121"/>
      <c r="AI890" s="121"/>
      <c r="AJ890" s="121"/>
      <c r="AK890" s="121"/>
      <c r="AL890" s="121"/>
      <c r="AM890" s="121"/>
      <c r="AN890" s="121"/>
      <c r="AO890" s="121"/>
      <c r="AP890" s="121"/>
      <c r="AQ890" s="121"/>
      <c r="AR890" s="121"/>
      <c r="AS890" s="121"/>
      <c r="AT890" s="65"/>
      <c r="AU890" s="65"/>
      <c r="AV890" s="65"/>
      <c r="AW890" s="65"/>
      <c r="AX890" s="65"/>
      <c r="AY890" s="65"/>
      <c r="AZ890" s="65"/>
      <c r="BA890" s="65"/>
      <c r="BB890" s="65"/>
      <c r="BC890" s="65"/>
      <c r="BD890" s="65"/>
      <c r="BE890" s="65"/>
      <c r="BF890" s="65"/>
      <c r="BG890" s="65"/>
      <c r="BH890" s="65"/>
    </row>
    <row r="891" customFormat="false" ht="15.75" hidden="false" customHeight="false" outlineLevel="0" collapsed="false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7"/>
      <c r="L891" s="65"/>
      <c r="M891" s="65"/>
      <c r="N891" s="65"/>
      <c r="O891" s="68"/>
      <c r="P891" s="68"/>
      <c r="Q891" s="65"/>
      <c r="R891" s="65"/>
      <c r="S891" s="65"/>
      <c r="T891" s="68"/>
      <c r="U891" s="68"/>
      <c r="V891" s="68"/>
      <c r="W891" s="65"/>
      <c r="X891" s="65"/>
      <c r="Y891" s="65"/>
      <c r="Z891" s="121"/>
      <c r="AA891" s="121"/>
      <c r="AB891" s="122"/>
      <c r="AC891" s="122"/>
      <c r="AD891" s="121"/>
      <c r="AE891" s="121"/>
      <c r="AF891" s="121"/>
      <c r="AG891" s="121"/>
      <c r="AH891" s="121"/>
      <c r="AI891" s="121"/>
      <c r="AJ891" s="121"/>
      <c r="AK891" s="121"/>
      <c r="AL891" s="121"/>
      <c r="AM891" s="121"/>
      <c r="AN891" s="121"/>
      <c r="AO891" s="121"/>
      <c r="AP891" s="121"/>
      <c r="AQ891" s="121"/>
      <c r="AR891" s="121"/>
      <c r="AS891" s="121"/>
      <c r="AT891" s="65"/>
      <c r="AU891" s="65"/>
      <c r="AV891" s="65"/>
      <c r="AW891" s="65"/>
      <c r="AX891" s="65"/>
      <c r="AY891" s="65"/>
      <c r="AZ891" s="65"/>
      <c r="BA891" s="65"/>
      <c r="BB891" s="65"/>
      <c r="BC891" s="65"/>
      <c r="BD891" s="65"/>
      <c r="BE891" s="65"/>
      <c r="BF891" s="65"/>
      <c r="BG891" s="65"/>
      <c r="BH891" s="65"/>
    </row>
    <row r="892" customFormat="false" ht="15.75" hidden="false" customHeight="false" outlineLevel="0" collapsed="false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7"/>
      <c r="L892" s="65"/>
      <c r="M892" s="65"/>
      <c r="N892" s="65"/>
      <c r="O892" s="68"/>
      <c r="P892" s="68"/>
      <c r="Q892" s="65"/>
      <c r="R892" s="65"/>
      <c r="S892" s="65"/>
      <c r="T892" s="68"/>
      <c r="U892" s="68"/>
      <c r="V892" s="68"/>
      <c r="W892" s="65"/>
      <c r="X892" s="65"/>
      <c r="Y892" s="65"/>
      <c r="Z892" s="121"/>
      <c r="AA892" s="121"/>
      <c r="AB892" s="122"/>
      <c r="AC892" s="122"/>
      <c r="AD892" s="121"/>
      <c r="AE892" s="121"/>
      <c r="AF892" s="121"/>
      <c r="AG892" s="121"/>
      <c r="AH892" s="121"/>
      <c r="AI892" s="121"/>
      <c r="AJ892" s="121"/>
      <c r="AK892" s="121"/>
      <c r="AL892" s="121"/>
      <c r="AM892" s="121"/>
      <c r="AN892" s="121"/>
      <c r="AO892" s="121"/>
      <c r="AP892" s="121"/>
      <c r="AQ892" s="121"/>
      <c r="AR892" s="121"/>
      <c r="AS892" s="121"/>
      <c r="AT892" s="65"/>
      <c r="AU892" s="65"/>
      <c r="AV892" s="65"/>
      <c r="AW892" s="65"/>
      <c r="AX892" s="65"/>
      <c r="AY892" s="65"/>
      <c r="AZ892" s="65"/>
      <c r="BA892" s="65"/>
      <c r="BB892" s="65"/>
      <c r="BC892" s="65"/>
      <c r="BD892" s="65"/>
      <c r="BE892" s="65"/>
      <c r="BF892" s="65"/>
      <c r="BG892" s="65"/>
      <c r="BH892" s="65"/>
    </row>
    <row r="893" customFormat="false" ht="15.75" hidden="false" customHeight="false" outlineLevel="0" collapsed="false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7"/>
      <c r="L893" s="65"/>
      <c r="M893" s="65"/>
      <c r="N893" s="65"/>
      <c r="O893" s="68"/>
      <c r="P893" s="68"/>
      <c r="Q893" s="65"/>
      <c r="R893" s="65"/>
      <c r="S893" s="65"/>
      <c r="T893" s="68"/>
      <c r="U893" s="68"/>
      <c r="V893" s="68"/>
      <c r="W893" s="65"/>
      <c r="X893" s="65"/>
      <c r="Y893" s="65"/>
      <c r="Z893" s="121"/>
      <c r="AA893" s="121"/>
      <c r="AB893" s="122"/>
      <c r="AC893" s="122"/>
      <c r="AD893" s="121"/>
      <c r="AE893" s="121"/>
      <c r="AF893" s="121"/>
      <c r="AG893" s="121"/>
      <c r="AH893" s="121"/>
      <c r="AI893" s="121"/>
      <c r="AJ893" s="121"/>
      <c r="AK893" s="121"/>
      <c r="AL893" s="121"/>
      <c r="AM893" s="121"/>
      <c r="AN893" s="121"/>
      <c r="AO893" s="121"/>
      <c r="AP893" s="121"/>
      <c r="AQ893" s="121"/>
      <c r="AR893" s="121"/>
      <c r="AS893" s="121"/>
      <c r="AT893" s="65"/>
      <c r="AU893" s="65"/>
      <c r="AV893" s="65"/>
      <c r="AW893" s="65"/>
      <c r="AX893" s="65"/>
      <c r="AY893" s="65"/>
      <c r="AZ893" s="65"/>
      <c r="BA893" s="65"/>
      <c r="BB893" s="65"/>
      <c r="BC893" s="65"/>
      <c r="BD893" s="65"/>
      <c r="BE893" s="65"/>
      <c r="BF893" s="65"/>
      <c r="BG893" s="65"/>
      <c r="BH893" s="65"/>
    </row>
    <row r="894" customFormat="false" ht="15.75" hidden="false" customHeight="false" outlineLevel="0" collapsed="false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7"/>
      <c r="L894" s="65"/>
      <c r="M894" s="65"/>
      <c r="N894" s="65"/>
      <c r="O894" s="68"/>
      <c r="P894" s="68"/>
      <c r="Q894" s="65"/>
      <c r="R894" s="65"/>
      <c r="S894" s="65"/>
      <c r="T894" s="68"/>
      <c r="U894" s="68"/>
      <c r="V894" s="68"/>
      <c r="W894" s="65"/>
      <c r="X894" s="65"/>
      <c r="Y894" s="65"/>
      <c r="Z894" s="121"/>
      <c r="AA894" s="121"/>
      <c r="AB894" s="122"/>
      <c r="AC894" s="122"/>
      <c r="AD894" s="121"/>
      <c r="AE894" s="121"/>
      <c r="AF894" s="121"/>
      <c r="AG894" s="121"/>
      <c r="AH894" s="121"/>
      <c r="AI894" s="121"/>
      <c r="AJ894" s="121"/>
      <c r="AK894" s="121"/>
      <c r="AL894" s="121"/>
      <c r="AM894" s="121"/>
      <c r="AN894" s="121"/>
      <c r="AO894" s="121"/>
      <c r="AP894" s="121"/>
      <c r="AQ894" s="121"/>
      <c r="AR894" s="121"/>
      <c r="AS894" s="121"/>
      <c r="AT894" s="65"/>
      <c r="AU894" s="65"/>
      <c r="AV894" s="65"/>
      <c r="AW894" s="65"/>
      <c r="AX894" s="65"/>
      <c r="AY894" s="65"/>
      <c r="AZ894" s="65"/>
      <c r="BA894" s="65"/>
      <c r="BB894" s="65"/>
      <c r="BC894" s="65"/>
      <c r="BD894" s="65"/>
      <c r="BE894" s="65"/>
      <c r="BF894" s="65"/>
      <c r="BG894" s="65"/>
      <c r="BH894" s="65"/>
    </row>
    <row r="895" customFormat="false" ht="15.75" hidden="false" customHeight="false" outlineLevel="0" collapsed="false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7"/>
      <c r="L895" s="65"/>
      <c r="M895" s="65"/>
      <c r="N895" s="65"/>
      <c r="O895" s="68"/>
      <c r="P895" s="68"/>
      <c r="Q895" s="65"/>
      <c r="R895" s="65"/>
      <c r="S895" s="65"/>
      <c r="T895" s="68"/>
      <c r="U895" s="68"/>
      <c r="V895" s="68"/>
      <c r="W895" s="65"/>
      <c r="X895" s="65"/>
      <c r="Y895" s="65"/>
      <c r="Z895" s="121"/>
      <c r="AA895" s="121"/>
      <c r="AB895" s="122"/>
      <c r="AC895" s="122"/>
      <c r="AD895" s="121"/>
      <c r="AE895" s="121"/>
      <c r="AF895" s="121"/>
      <c r="AG895" s="121"/>
      <c r="AH895" s="121"/>
      <c r="AI895" s="121"/>
      <c r="AJ895" s="121"/>
      <c r="AK895" s="121"/>
      <c r="AL895" s="121"/>
      <c r="AM895" s="121"/>
      <c r="AN895" s="121"/>
      <c r="AO895" s="121"/>
      <c r="AP895" s="121"/>
      <c r="AQ895" s="121"/>
      <c r="AR895" s="121"/>
      <c r="AS895" s="121"/>
      <c r="AT895" s="65"/>
      <c r="AU895" s="65"/>
      <c r="AV895" s="65"/>
      <c r="AW895" s="65"/>
      <c r="AX895" s="65"/>
      <c r="AY895" s="65"/>
      <c r="AZ895" s="65"/>
      <c r="BA895" s="65"/>
      <c r="BB895" s="65"/>
      <c r="BC895" s="65"/>
      <c r="BD895" s="65"/>
      <c r="BE895" s="65"/>
      <c r="BF895" s="65"/>
      <c r="BG895" s="65"/>
      <c r="BH895" s="65"/>
    </row>
    <row r="896" customFormat="false" ht="15.75" hidden="false" customHeight="false" outlineLevel="0" collapsed="false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7"/>
      <c r="L896" s="65"/>
      <c r="M896" s="65"/>
      <c r="N896" s="65"/>
      <c r="O896" s="68"/>
      <c r="P896" s="68"/>
      <c r="Q896" s="65"/>
      <c r="R896" s="65"/>
      <c r="S896" s="65"/>
      <c r="T896" s="68"/>
      <c r="U896" s="68"/>
      <c r="V896" s="68"/>
      <c r="W896" s="65"/>
      <c r="X896" s="65"/>
      <c r="Y896" s="65"/>
      <c r="Z896" s="121"/>
      <c r="AA896" s="121"/>
      <c r="AB896" s="122"/>
      <c r="AC896" s="122"/>
      <c r="AD896" s="121"/>
      <c r="AE896" s="121"/>
      <c r="AF896" s="121"/>
      <c r="AG896" s="121"/>
      <c r="AH896" s="121"/>
      <c r="AI896" s="121"/>
      <c r="AJ896" s="121"/>
      <c r="AK896" s="121"/>
      <c r="AL896" s="121"/>
      <c r="AM896" s="121"/>
      <c r="AN896" s="121"/>
      <c r="AO896" s="121"/>
      <c r="AP896" s="121"/>
      <c r="AQ896" s="121"/>
      <c r="AR896" s="121"/>
      <c r="AS896" s="121"/>
      <c r="AT896" s="65"/>
      <c r="AU896" s="65"/>
      <c r="AV896" s="65"/>
      <c r="AW896" s="65"/>
      <c r="AX896" s="65"/>
      <c r="AY896" s="65"/>
      <c r="AZ896" s="65"/>
      <c r="BA896" s="65"/>
      <c r="BB896" s="65"/>
      <c r="BC896" s="65"/>
      <c r="BD896" s="65"/>
      <c r="BE896" s="65"/>
      <c r="BF896" s="65"/>
      <c r="BG896" s="65"/>
      <c r="BH896" s="65"/>
    </row>
    <row r="897" customFormat="false" ht="15.75" hidden="false" customHeight="false" outlineLevel="0" collapsed="false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7"/>
      <c r="L897" s="65"/>
      <c r="M897" s="65"/>
      <c r="N897" s="65"/>
      <c r="O897" s="68"/>
      <c r="P897" s="68"/>
      <c r="Q897" s="65"/>
      <c r="R897" s="65"/>
      <c r="S897" s="65"/>
      <c r="T897" s="68"/>
      <c r="U897" s="68"/>
      <c r="V897" s="68"/>
      <c r="W897" s="65"/>
      <c r="X897" s="65"/>
      <c r="Y897" s="65"/>
      <c r="Z897" s="121"/>
      <c r="AA897" s="121"/>
      <c r="AB897" s="122"/>
      <c r="AC897" s="122"/>
      <c r="AD897" s="121"/>
      <c r="AE897" s="121"/>
      <c r="AF897" s="121"/>
      <c r="AG897" s="121"/>
      <c r="AH897" s="121"/>
      <c r="AI897" s="121"/>
      <c r="AJ897" s="121"/>
      <c r="AK897" s="121"/>
      <c r="AL897" s="121"/>
      <c r="AM897" s="121"/>
      <c r="AN897" s="121"/>
      <c r="AO897" s="121"/>
      <c r="AP897" s="121"/>
      <c r="AQ897" s="121"/>
      <c r="AR897" s="121"/>
      <c r="AS897" s="121"/>
      <c r="AT897" s="65"/>
      <c r="AU897" s="65"/>
      <c r="AV897" s="65"/>
      <c r="AW897" s="65"/>
      <c r="AX897" s="65"/>
      <c r="AY897" s="65"/>
      <c r="AZ897" s="65"/>
      <c r="BA897" s="65"/>
      <c r="BB897" s="65"/>
      <c r="BC897" s="65"/>
      <c r="BD897" s="65"/>
      <c r="BE897" s="65"/>
      <c r="BF897" s="65"/>
      <c r="BG897" s="65"/>
      <c r="BH897" s="65"/>
    </row>
    <row r="898" customFormat="false" ht="15.75" hidden="false" customHeight="false" outlineLevel="0" collapsed="false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7"/>
      <c r="L898" s="65"/>
      <c r="M898" s="65"/>
      <c r="N898" s="65"/>
      <c r="O898" s="68"/>
      <c r="P898" s="68"/>
      <c r="Q898" s="65"/>
      <c r="R898" s="65"/>
      <c r="S898" s="65"/>
      <c r="T898" s="68"/>
      <c r="U898" s="68"/>
      <c r="V898" s="68"/>
      <c r="W898" s="65"/>
      <c r="X898" s="65"/>
      <c r="Y898" s="65"/>
      <c r="Z898" s="121"/>
      <c r="AA898" s="121"/>
      <c r="AB898" s="122"/>
      <c r="AC898" s="122"/>
      <c r="AD898" s="121"/>
      <c r="AE898" s="121"/>
      <c r="AF898" s="121"/>
      <c r="AG898" s="121"/>
      <c r="AH898" s="121"/>
      <c r="AI898" s="121"/>
      <c r="AJ898" s="121"/>
      <c r="AK898" s="121"/>
      <c r="AL898" s="121"/>
      <c r="AM898" s="121"/>
      <c r="AN898" s="121"/>
      <c r="AO898" s="121"/>
      <c r="AP898" s="121"/>
      <c r="AQ898" s="121"/>
      <c r="AR898" s="121"/>
      <c r="AS898" s="121"/>
      <c r="AT898" s="65"/>
      <c r="AU898" s="65"/>
      <c r="AV898" s="65"/>
      <c r="AW898" s="65"/>
      <c r="AX898" s="65"/>
      <c r="AY898" s="65"/>
      <c r="AZ898" s="65"/>
      <c r="BA898" s="65"/>
      <c r="BB898" s="65"/>
      <c r="BC898" s="65"/>
      <c r="BD898" s="65"/>
      <c r="BE898" s="65"/>
      <c r="BF898" s="65"/>
      <c r="BG898" s="65"/>
      <c r="BH898" s="65"/>
    </row>
    <row r="899" customFormat="false" ht="15.75" hidden="false" customHeight="false" outlineLevel="0" collapsed="false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7"/>
      <c r="L899" s="65"/>
      <c r="M899" s="65"/>
      <c r="N899" s="65"/>
      <c r="O899" s="68"/>
      <c r="P899" s="68"/>
      <c r="Q899" s="65"/>
      <c r="R899" s="65"/>
      <c r="S899" s="65"/>
      <c r="T899" s="68"/>
      <c r="U899" s="68"/>
      <c r="V899" s="68"/>
      <c r="W899" s="65"/>
      <c r="X899" s="65"/>
      <c r="Y899" s="65"/>
      <c r="Z899" s="121"/>
      <c r="AA899" s="121"/>
      <c r="AB899" s="122"/>
      <c r="AC899" s="122"/>
      <c r="AD899" s="121"/>
      <c r="AE899" s="121"/>
      <c r="AF899" s="121"/>
      <c r="AG899" s="121"/>
      <c r="AH899" s="121"/>
      <c r="AI899" s="121"/>
      <c r="AJ899" s="121"/>
      <c r="AK899" s="121"/>
      <c r="AL899" s="121"/>
      <c r="AM899" s="121"/>
      <c r="AN899" s="121"/>
      <c r="AO899" s="121"/>
      <c r="AP899" s="121"/>
      <c r="AQ899" s="121"/>
      <c r="AR899" s="121"/>
      <c r="AS899" s="121"/>
      <c r="AT899" s="65"/>
      <c r="AU899" s="65"/>
      <c r="AV899" s="65"/>
      <c r="AW899" s="65"/>
      <c r="AX899" s="65"/>
      <c r="AY899" s="65"/>
      <c r="AZ899" s="65"/>
      <c r="BA899" s="65"/>
      <c r="BB899" s="65"/>
      <c r="BC899" s="65"/>
      <c r="BD899" s="65"/>
      <c r="BE899" s="65"/>
      <c r="BF899" s="65"/>
      <c r="BG899" s="65"/>
      <c r="BH899" s="65"/>
    </row>
    <row r="900" customFormat="false" ht="15.75" hidden="false" customHeight="false" outlineLevel="0" collapsed="false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7"/>
      <c r="L900" s="65"/>
      <c r="M900" s="65"/>
      <c r="N900" s="65"/>
      <c r="O900" s="68"/>
      <c r="P900" s="68"/>
      <c r="Q900" s="65"/>
      <c r="R900" s="65"/>
      <c r="S900" s="65"/>
      <c r="T900" s="68"/>
      <c r="U900" s="68"/>
      <c r="V900" s="68"/>
      <c r="W900" s="65"/>
      <c r="X900" s="65"/>
      <c r="Y900" s="65"/>
      <c r="Z900" s="121"/>
      <c r="AA900" s="121"/>
      <c r="AB900" s="122"/>
      <c r="AC900" s="122"/>
      <c r="AD900" s="121"/>
      <c r="AE900" s="121"/>
      <c r="AF900" s="121"/>
      <c r="AG900" s="121"/>
      <c r="AH900" s="121"/>
      <c r="AI900" s="121"/>
      <c r="AJ900" s="121"/>
      <c r="AK900" s="121"/>
      <c r="AL900" s="121"/>
      <c r="AM900" s="121"/>
      <c r="AN900" s="121"/>
      <c r="AO900" s="121"/>
      <c r="AP900" s="121"/>
      <c r="AQ900" s="121"/>
      <c r="AR900" s="121"/>
      <c r="AS900" s="121"/>
      <c r="AT900" s="65"/>
      <c r="AU900" s="65"/>
      <c r="AV900" s="65"/>
      <c r="AW900" s="65"/>
      <c r="AX900" s="65"/>
      <c r="AY900" s="65"/>
      <c r="AZ900" s="65"/>
      <c r="BA900" s="65"/>
      <c r="BB900" s="65"/>
      <c r="BC900" s="65"/>
      <c r="BD900" s="65"/>
      <c r="BE900" s="65"/>
      <c r="BF900" s="65"/>
      <c r="BG900" s="65"/>
      <c r="BH900" s="65"/>
    </row>
    <row r="901" customFormat="false" ht="15.75" hidden="false" customHeight="false" outlineLevel="0" collapsed="false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7"/>
      <c r="L901" s="65"/>
      <c r="M901" s="65"/>
      <c r="N901" s="65"/>
      <c r="O901" s="68"/>
      <c r="P901" s="68"/>
      <c r="Q901" s="65"/>
      <c r="R901" s="65"/>
      <c r="S901" s="65"/>
      <c r="T901" s="68"/>
      <c r="U901" s="68"/>
      <c r="V901" s="68"/>
      <c r="W901" s="65"/>
      <c r="X901" s="65"/>
      <c r="Y901" s="65"/>
      <c r="Z901" s="121"/>
      <c r="AA901" s="121"/>
      <c r="AB901" s="122"/>
      <c r="AC901" s="122"/>
      <c r="AD901" s="121"/>
      <c r="AE901" s="121"/>
      <c r="AF901" s="121"/>
      <c r="AG901" s="121"/>
      <c r="AH901" s="121"/>
      <c r="AI901" s="121"/>
      <c r="AJ901" s="121"/>
      <c r="AK901" s="121"/>
      <c r="AL901" s="121"/>
      <c r="AM901" s="121"/>
      <c r="AN901" s="121"/>
      <c r="AO901" s="121"/>
      <c r="AP901" s="121"/>
      <c r="AQ901" s="121"/>
      <c r="AR901" s="121"/>
      <c r="AS901" s="121"/>
      <c r="AT901" s="65"/>
      <c r="AU901" s="65"/>
      <c r="AV901" s="65"/>
      <c r="AW901" s="65"/>
      <c r="AX901" s="65"/>
      <c r="AY901" s="65"/>
      <c r="AZ901" s="65"/>
      <c r="BA901" s="65"/>
      <c r="BB901" s="65"/>
      <c r="BC901" s="65"/>
      <c r="BD901" s="65"/>
      <c r="BE901" s="65"/>
      <c r="BF901" s="65"/>
      <c r="BG901" s="65"/>
      <c r="BH901" s="65"/>
    </row>
    <row r="902" customFormat="false" ht="15.75" hidden="false" customHeight="false" outlineLevel="0" collapsed="false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7"/>
      <c r="L902" s="65"/>
      <c r="M902" s="65"/>
      <c r="N902" s="65"/>
      <c r="O902" s="68"/>
      <c r="P902" s="68"/>
      <c r="Q902" s="65"/>
      <c r="R902" s="65"/>
      <c r="S902" s="65"/>
      <c r="T902" s="68"/>
      <c r="U902" s="68"/>
      <c r="V902" s="68"/>
      <c r="W902" s="65"/>
      <c r="X902" s="65"/>
      <c r="Y902" s="65"/>
      <c r="Z902" s="121"/>
      <c r="AA902" s="121"/>
      <c r="AB902" s="122"/>
      <c r="AC902" s="122"/>
      <c r="AD902" s="121"/>
      <c r="AE902" s="121"/>
      <c r="AF902" s="121"/>
      <c r="AG902" s="121"/>
      <c r="AH902" s="121"/>
      <c r="AI902" s="121"/>
      <c r="AJ902" s="121"/>
      <c r="AK902" s="121"/>
      <c r="AL902" s="121"/>
      <c r="AM902" s="121"/>
      <c r="AN902" s="121"/>
      <c r="AO902" s="121"/>
      <c r="AP902" s="121"/>
      <c r="AQ902" s="121"/>
      <c r="AR902" s="121"/>
      <c r="AS902" s="121"/>
      <c r="AT902" s="65"/>
      <c r="AU902" s="65"/>
      <c r="AV902" s="65"/>
      <c r="AW902" s="65"/>
      <c r="AX902" s="65"/>
      <c r="AY902" s="65"/>
      <c r="AZ902" s="65"/>
      <c r="BA902" s="65"/>
      <c r="BB902" s="65"/>
      <c r="BC902" s="65"/>
      <c r="BD902" s="65"/>
      <c r="BE902" s="65"/>
      <c r="BF902" s="65"/>
      <c r="BG902" s="65"/>
      <c r="BH902" s="65"/>
    </row>
    <row r="903" customFormat="false" ht="15.75" hidden="false" customHeight="false" outlineLevel="0" collapsed="false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7"/>
      <c r="L903" s="65"/>
      <c r="M903" s="65"/>
      <c r="N903" s="65"/>
      <c r="O903" s="68"/>
      <c r="P903" s="68"/>
      <c r="Q903" s="65"/>
      <c r="R903" s="65"/>
      <c r="S903" s="65"/>
      <c r="T903" s="68"/>
      <c r="U903" s="68"/>
      <c r="V903" s="68"/>
      <c r="W903" s="65"/>
      <c r="X903" s="65"/>
      <c r="Y903" s="65"/>
      <c r="Z903" s="121"/>
      <c r="AA903" s="121"/>
      <c r="AB903" s="122"/>
      <c r="AC903" s="122"/>
      <c r="AD903" s="121"/>
      <c r="AE903" s="121"/>
      <c r="AF903" s="121"/>
      <c r="AG903" s="121"/>
      <c r="AH903" s="121"/>
      <c r="AI903" s="121"/>
      <c r="AJ903" s="121"/>
      <c r="AK903" s="121"/>
      <c r="AL903" s="121"/>
      <c r="AM903" s="121"/>
      <c r="AN903" s="121"/>
      <c r="AO903" s="121"/>
      <c r="AP903" s="121"/>
      <c r="AQ903" s="121"/>
      <c r="AR903" s="121"/>
      <c r="AS903" s="121"/>
      <c r="AT903" s="65"/>
      <c r="AU903" s="65"/>
      <c r="AV903" s="65"/>
      <c r="AW903" s="65"/>
      <c r="AX903" s="65"/>
      <c r="AY903" s="65"/>
      <c r="AZ903" s="65"/>
      <c r="BA903" s="65"/>
      <c r="BB903" s="65"/>
      <c r="BC903" s="65"/>
      <c r="BD903" s="65"/>
      <c r="BE903" s="65"/>
      <c r="BF903" s="65"/>
      <c r="BG903" s="65"/>
      <c r="BH903" s="65"/>
    </row>
    <row r="904" customFormat="false" ht="15.75" hidden="false" customHeight="false" outlineLevel="0" collapsed="false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7"/>
      <c r="L904" s="65"/>
      <c r="M904" s="65"/>
      <c r="N904" s="65"/>
      <c r="O904" s="68"/>
      <c r="P904" s="68"/>
      <c r="Q904" s="65"/>
      <c r="R904" s="65"/>
      <c r="S904" s="65"/>
      <c r="T904" s="68"/>
      <c r="U904" s="68"/>
      <c r="V904" s="68"/>
      <c r="W904" s="65"/>
      <c r="X904" s="65"/>
      <c r="Y904" s="65"/>
      <c r="Z904" s="121"/>
      <c r="AA904" s="121"/>
      <c r="AB904" s="122"/>
      <c r="AC904" s="122"/>
      <c r="AD904" s="121"/>
      <c r="AE904" s="121"/>
      <c r="AF904" s="121"/>
      <c r="AG904" s="121"/>
      <c r="AH904" s="121"/>
      <c r="AI904" s="121"/>
      <c r="AJ904" s="121"/>
      <c r="AK904" s="121"/>
      <c r="AL904" s="121"/>
      <c r="AM904" s="121"/>
      <c r="AN904" s="121"/>
      <c r="AO904" s="121"/>
      <c r="AP904" s="121"/>
      <c r="AQ904" s="121"/>
      <c r="AR904" s="121"/>
      <c r="AS904" s="121"/>
      <c r="AT904" s="65"/>
      <c r="AU904" s="65"/>
      <c r="AV904" s="65"/>
      <c r="AW904" s="65"/>
      <c r="AX904" s="65"/>
      <c r="AY904" s="65"/>
      <c r="AZ904" s="65"/>
      <c r="BA904" s="65"/>
      <c r="BB904" s="65"/>
      <c r="BC904" s="65"/>
      <c r="BD904" s="65"/>
      <c r="BE904" s="65"/>
      <c r="BF904" s="65"/>
      <c r="BG904" s="65"/>
      <c r="BH904" s="65"/>
    </row>
    <row r="905" customFormat="false" ht="15.75" hidden="false" customHeight="false" outlineLevel="0" collapsed="false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7"/>
      <c r="L905" s="65"/>
      <c r="M905" s="65"/>
      <c r="N905" s="65"/>
      <c r="O905" s="68"/>
      <c r="P905" s="68"/>
      <c r="Q905" s="65"/>
      <c r="R905" s="65"/>
      <c r="S905" s="65"/>
      <c r="T905" s="68"/>
      <c r="U905" s="68"/>
      <c r="V905" s="68"/>
      <c r="W905" s="65"/>
      <c r="X905" s="65"/>
      <c r="Y905" s="65"/>
      <c r="Z905" s="121"/>
      <c r="AA905" s="121"/>
      <c r="AB905" s="122"/>
      <c r="AC905" s="122"/>
      <c r="AD905" s="121"/>
      <c r="AE905" s="121"/>
      <c r="AF905" s="121"/>
      <c r="AG905" s="121"/>
      <c r="AH905" s="121"/>
      <c r="AI905" s="121"/>
      <c r="AJ905" s="121"/>
      <c r="AK905" s="121"/>
      <c r="AL905" s="121"/>
      <c r="AM905" s="121"/>
      <c r="AN905" s="121"/>
      <c r="AO905" s="121"/>
      <c r="AP905" s="121"/>
      <c r="AQ905" s="121"/>
      <c r="AR905" s="121"/>
      <c r="AS905" s="121"/>
      <c r="AT905" s="65"/>
      <c r="AU905" s="65"/>
      <c r="AV905" s="65"/>
      <c r="AW905" s="65"/>
      <c r="AX905" s="65"/>
      <c r="AY905" s="65"/>
      <c r="AZ905" s="65"/>
      <c r="BA905" s="65"/>
      <c r="BB905" s="65"/>
      <c r="BC905" s="65"/>
      <c r="BD905" s="65"/>
      <c r="BE905" s="65"/>
      <c r="BF905" s="65"/>
      <c r="BG905" s="65"/>
      <c r="BH905" s="65"/>
    </row>
    <row r="906" customFormat="false" ht="15.75" hidden="false" customHeight="false" outlineLevel="0" collapsed="false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7"/>
      <c r="L906" s="65"/>
      <c r="M906" s="65"/>
      <c r="N906" s="65"/>
      <c r="O906" s="68"/>
      <c r="P906" s="68"/>
      <c r="Q906" s="65"/>
      <c r="R906" s="65"/>
      <c r="S906" s="65"/>
      <c r="T906" s="68"/>
      <c r="U906" s="68"/>
      <c r="V906" s="68"/>
      <c r="W906" s="65"/>
      <c r="X906" s="65"/>
      <c r="Y906" s="65"/>
      <c r="Z906" s="121"/>
      <c r="AA906" s="121"/>
      <c r="AB906" s="122"/>
      <c r="AC906" s="122"/>
      <c r="AD906" s="121"/>
      <c r="AE906" s="121"/>
      <c r="AF906" s="121"/>
      <c r="AG906" s="121"/>
      <c r="AH906" s="121"/>
      <c r="AI906" s="121"/>
      <c r="AJ906" s="121"/>
      <c r="AK906" s="121"/>
      <c r="AL906" s="121"/>
      <c r="AM906" s="121"/>
      <c r="AN906" s="121"/>
      <c r="AO906" s="121"/>
      <c r="AP906" s="121"/>
      <c r="AQ906" s="121"/>
      <c r="AR906" s="121"/>
      <c r="AS906" s="121"/>
      <c r="AT906" s="65"/>
      <c r="AU906" s="65"/>
      <c r="AV906" s="65"/>
      <c r="AW906" s="65"/>
      <c r="AX906" s="65"/>
      <c r="AY906" s="65"/>
      <c r="AZ906" s="65"/>
      <c r="BA906" s="65"/>
      <c r="BB906" s="65"/>
      <c r="BC906" s="65"/>
      <c r="BD906" s="65"/>
      <c r="BE906" s="65"/>
      <c r="BF906" s="65"/>
      <c r="BG906" s="65"/>
      <c r="BH906" s="65"/>
    </row>
    <row r="907" customFormat="false" ht="15.75" hidden="false" customHeight="false" outlineLevel="0" collapsed="false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7"/>
      <c r="L907" s="65"/>
      <c r="M907" s="65"/>
      <c r="N907" s="65"/>
      <c r="O907" s="68"/>
      <c r="P907" s="68"/>
      <c r="Q907" s="65"/>
      <c r="R907" s="65"/>
      <c r="S907" s="65"/>
      <c r="T907" s="68"/>
      <c r="U907" s="68"/>
      <c r="V907" s="68"/>
      <c r="W907" s="65"/>
      <c r="X907" s="65"/>
      <c r="Y907" s="65"/>
      <c r="Z907" s="121"/>
      <c r="AA907" s="121"/>
      <c r="AB907" s="122"/>
      <c r="AC907" s="122"/>
      <c r="AD907" s="121"/>
      <c r="AE907" s="121"/>
      <c r="AF907" s="121"/>
      <c r="AG907" s="121"/>
      <c r="AH907" s="121"/>
      <c r="AI907" s="121"/>
      <c r="AJ907" s="121"/>
      <c r="AK907" s="121"/>
      <c r="AL907" s="121"/>
      <c r="AM907" s="121"/>
      <c r="AN907" s="121"/>
      <c r="AO907" s="121"/>
      <c r="AP907" s="121"/>
      <c r="AQ907" s="121"/>
      <c r="AR907" s="121"/>
      <c r="AS907" s="121"/>
      <c r="AT907" s="65"/>
      <c r="AU907" s="65"/>
      <c r="AV907" s="65"/>
      <c r="AW907" s="65"/>
      <c r="AX907" s="65"/>
      <c r="AY907" s="65"/>
      <c r="AZ907" s="65"/>
      <c r="BA907" s="65"/>
      <c r="BB907" s="65"/>
      <c r="BC907" s="65"/>
      <c r="BD907" s="65"/>
      <c r="BE907" s="65"/>
      <c r="BF907" s="65"/>
      <c r="BG907" s="65"/>
      <c r="BH907" s="65"/>
    </row>
    <row r="908" customFormat="false" ht="15.75" hidden="false" customHeight="false" outlineLevel="0" collapsed="false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7"/>
      <c r="L908" s="65"/>
      <c r="M908" s="65"/>
      <c r="N908" s="65"/>
      <c r="O908" s="68"/>
      <c r="P908" s="68"/>
      <c r="Q908" s="65"/>
      <c r="R908" s="65"/>
      <c r="S908" s="65"/>
      <c r="T908" s="68"/>
      <c r="U908" s="68"/>
      <c r="V908" s="68"/>
      <c r="W908" s="65"/>
      <c r="X908" s="65"/>
      <c r="Y908" s="65"/>
      <c r="Z908" s="121"/>
      <c r="AA908" s="121"/>
      <c r="AB908" s="122"/>
      <c r="AC908" s="122"/>
      <c r="AD908" s="121"/>
      <c r="AE908" s="121"/>
      <c r="AF908" s="121"/>
      <c r="AG908" s="121"/>
      <c r="AH908" s="121"/>
      <c r="AI908" s="121"/>
      <c r="AJ908" s="121"/>
      <c r="AK908" s="121"/>
      <c r="AL908" s="121"/>
      <c r="AM908" s="121"/>
      <c r="AN908" s="121"/>
      <c r="AO908" s="121"/>
      <c r="AP908" s="121"/>
      <c r="AQ908" s="121"/>
      <c r="AR908" s="121"/>
      <c r="AS908" s="121"/>
      <c r="AT908" s="65"/>
      <c r="AU908" s="65"/>
      <c r="AV908" s="65"/>
      <c r="AW908" s="65"/>
      <c r="AX908" s="65"/>
      <c r="AY908" s="65"/>
      <c r="AZ908" s="65"/>
      <c r="BA908" s="65"/>
      <c r="BB908" s="65"/>
      <c r="BC908" s="65"/>
      <c r="BD908" s="65"/>
      <c r="BE908" s="65"/>
      <c r="BF908" s="65"/>
      <c r="BG908" s="65"/>
      <c r="BH908" s="65"/>
    </row>
    <row r="909" customFormat="false" ht="15.75" hidden="false" customHeight="false" outlineLevel="0" collapsed="false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7"/>
      <c r="L909" s="65"/>
      <c r="M909" s="65"/>
      <c r="N909" s="65"/>
      <c r="O909" s="68"/>
      <c r="P909" s="68"/>
      <c r="Q909" s="65"/>
      <c r="R909" s="65"/>
      <c r="S909" s="65"/>
      <c r="T909" s="68"/>
      <c r="U909" s="68"/>
      <c r="V909" s="68"/>
      <c r="W909" s="65"/>
      <c r="X909" s="65"/>
      <c r="Y909" s="65"/>
      <c r="Z909" s="121"/>
      <c r="AA909" s="121"/>
      <c r="AB909" s="122"/>
      <c r="AC909" s="122"/>
      <c r="AD909" s="121"/>
      <c r="AE909" s="121"/>
      <c r="AF909" s="121"/>
      <c r="AG909" s="121"/>
      <c r="AH909" s="121"/>
      <c r="AI909" s="121"/>
      <c r="AJ909" s="121"/>
      <c r="AK909" s="121"/>
      <c r="AL909" s="121"/>
      <c r="AM909" s="121"/>
      <c r="AN909" s="121"/>
      <c r="AO909" s="121"/>
      <c r="AP909" s="121"/>
      <c r="AQ909" s="121"/>
      <c r="AR909" s="121"/>
      <c r="AS909" s="121"/>
      <c r="AT909" s="65"/>
      <c r="AU909" s="65"/>
      <c r="AV909" s="65"/>
      <c r="AW909" s="65"/>
      <c r="AX909" s="65"/>
      <c r="AY909" s="65"/>
      <c r="AZ909" s="65"/>
      <c r="BA909" s="65"/>
      <c r="BB909" s="65"/>
      <c r="BC909" s="65"/>
      <c r="BD909" s="65"/>
      <c r="BE909" s="65"/>
      <c r="BF909" s="65"/>
      <c r="BG909" s="65"/>
      <c r="BH909" s="65"/>
    </row>
    <row r="910" customFormat="false" ht="15.75" hidden="false" customHeight="false" outlineLevel="0" collapsed="false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7"/>
      <c r="L910" s="65"/>
      <c r="M910" s="65"/>
      <c r="N910" s="65"/>
      <c r="O910" s="68"/>
      <c r="P910" s="68"/>
      <c r="Q910" s="65"/>
      <c r="R910" s="65"/>
      <c r="S910" s="65"/>
      <c r="T910" s="68"/>
      <c r="U910" s="68"/>
      <c r="V910" s="68"/>
      <c r="W910" s="65"/>
      <c r="X910" s="65"/>
      <c r="Y910" s="65"/>
      <c r="Z910" s="121"/>
      <c r="AA910" s="121"/>
      <c r="AB910" s="122"/>
      <c r="AC910" s="122"/>
      <c r="AD910" s="121"/>
      <c r="AE910" s="121"/>
      <c r="AF910" s="121"/>
      <c r="AG910" s="121"/>
      <c r="AH910" s="121"/>
      <c r="AI910" s="121"/>
      <c r="AJ910" s="121"/>
      <c r="AK910" s="121"/>
      <c r="AL910" s="121"/>
      <c r="AM910" s="121"/>
      <c r="AN910" s="121"/>
      <c r="AO910" s="121"/>
      <c r="AP910" s="121"/>
      <c r="AQ910" s="121"/>
      <c r="AR910" s="121"/>
      <c r="AS910" s="121"/>
      <c r="AT910" s="65"/>
      <c r="AU910" s="65"/>
      <c r="AV910" s="65"/>
      <c r="AW910" s="65"/>
      <c r="AX910" s="65"/>
      <c r="AY910" s="65"/>
      <c r="AZ910" s="65"/>
      <c r="BA910" s="65"/>
      <c r="BB910" s="65"/>
      <c r="BC910" s="65"/>
      <c r="BD910" s="65"/>
      <c r="BE910" s="65"/>
      <c r="BF910" s="65"/>
      <c r="BG910" s="65"/>
      <c r="BH910" s="65"/>
    </row>
    <row r="911" customFormat="false" ht="15.75" hidden="false" customHeight="false" outlineLevel="0" collapsed="false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7"/>
      <c r="L911" s="65"/>
      <c r="M911" s="65"/>
      <c r="N911" s="65"/>
      <c r="O911" s="68"/>
      <c r="P911" s="68"/>
      <c r="Q911" s="65"/>
      <c r="R911" s="65"/>
      <c r="S911" s="65"/>
      <c r="T911" s="68"/>
      <c r="U911" s="68"/>
      <c r="V911" s="68"/>
      <c r="W911" s="65"/>
      <c r="X911" s="65"/>
      <c r="Y911" s="65"/>
      <c r="Z911" s="121"/>
      <c r="AA911" s="121"/>
      <c r="AB911" s="122"/>
      <c r="AC911" s="122"/>
      <c r="AD911" s="121"/>
      <c r="AE911" s="121"/>
      <c r="AF911" s="121"/>
      <c r="AG911" s="121"/>
      <c r="AH911" s="121"/>
      <c r="AI911" s="121"/>
      <c r="AJ911" s="121"/>
      <c r="AK911" s="121"/>
      <c r="AL911" s="121"/>
      <c r="AM911" s="121"/>
      <c r="AN911" s="121"/>
      <c r="AO911" s="121"/>
      <c r="AP911" s="121"/>
      <c r="AQ911" s="121"/>
      <c r="AR911" s="121"/>
      <c r="AS911" s="121"/>
      <c r="AT911" s="65"/>
      <c r="AU911" s="65"/>
      <c r="AV911" s="65"/>
      <c r="AW911" s="65"/>
      <c r="AX911" s="65"/>
      <c r="AY911" s="65"/>
      <c r="AZ911" s="65"/>
      <c r="BA911" s="65"/>
      <c r="BB911" s="65"/>
      <c r="BC911" s="65"/>
      <c r="BD911" s="65"/>
      <c r="BE911" s="65"/>
      <c r="BF911" s="65"/>
      <c r="BG911" s="65"/>
      <c r="BH911" s="65"/>
    </row>
    <row r="912" customFormat="false" ht="15.75" hidden="false" customHeight="false" outlineLevel="0" collapsed="false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7"/>
      <c r="L912" s="65"/>
      <c r="M912" s="65"/>
      <c r="N912" s="65"/>
      <c r="O912" s="68"/>
      <c r="P912" s="68"/>
      <c r="Q912" s="65"/>
      <c r="R912" s="65"/>
      <c r="S912" s="65"/>
      <c r="T912" s="68"/>
      <c r="U912" s="68"/>
      <c r="V912" s="68"/>
      <c r="W912" s="65"/>
      <c r="X912" s="65"/>
      <c r="Y912" s="65"/>
      <c r="Z912" s="121"/>
      <c r="AA912" s="121"/>
      <c r="AB912" s="122"/>
      <c r="AC912" s="122"/>
      <c r="AD912" s="121"/>
      <c r="AE912" s="121"/>
      <c r="AF912" s="121"/>
      <c r="AG912" s="121"/>
      <c r="AH912" s="121"/>
      <c r="AI912" s="121"/>
      <c r="AJ912" s="121"/>
      <c r="AK912" s="121"/>
      <c r="AL912" s="121"/>
      <c r="AM912" s="121"/>
      <c r="AN912" s="121"/>
      <c r="AO912" s="121"/>
      <c r="AP912" s="121"/>
      <c r="AQ912" s="121"/>
      <c r="AR912" s="121"/>
      <c r="AS912" s="121"/>
      <c r="AT912" s="65"/>
      <c r="AU912" s="65"/>
      <c r="AV912" s="65"/>
      <c r="AW912" s="65"/>
      <c r="AX912" s="65"/>
      <c r="AY912" s="65"/>
      <c r="AZ912" s="65"/>
      <c r="BA912" s="65"/>
      <c r="BB912" s="65"/>
      <c r="BC912" s="65"/>
      <c r="BD912" s="65"/>
      <c r="BE912" s="65"/>
      <c r="BF912" s="65"/>
      <c r="BG912" s="65"/>
      <c r="BH912" s="65"/>
    </row>
    <row r="913" customFormat="false" ht="15.75" hidden="false" customHeight="false" outlineLevel="0" collapsed="false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7"/>
      <c r="L913" s="65"/>
      <c r="M913" s="65"/>
      <c r="N913" s="65"/>
      <c r="O913" s="68"/>
      <c r="P913" s="68"/>
      <c r="Q913" s="65"/>
      <c r="R913" s="65"/>
      <c r="S913" s="65"/>
      <c r="T913" s="68"/>
      <c r="U913" s="68"/>
      <c r="V913" s="68"/>
      <c r="W913" s="65"/>
      <c r="X913" s="65"/>
      <c r="Y913" s="65"/>
      <c r="Z913" s="121"/>
      <c r="AA913" s="121"/>
      <c r="AB913" s="122"/>
      <c r="AC913" s="122"/>
      <c r="AD913" s="121"/>
      <c r="AE913" s="121"/>
      <c r="AF913" s="121"/>
      <c r="AG913" s="121"/>
      <c r="AH913" s="121"/>
      <c r="AI913" s="121"/>
      <c r="AJ913" s="121"/>
      <c r="AK913" s="121"/>
      <c r="AL913" s="121"/>
      <c r="AM913" s="121"/>
      <c r="AN913" s="121"/>
      <c r="AO913" s="121"/>
      <c r="AP913" s="121"/>
      <c r="AQ913" s="121"/>
      <c r="AR913" s="121"/>
      <c r="AS913" s="121"/>
      <c r="AT913" s="65"/>
      <c r="AU913" s="65"/>
      <c r="AV913" s="65"/>
      <c r="AW913" s="65"/>
      <c r="AX913" s="65"/>
      <c r="AY913" s="65"/>
      <c r="AZ913" s="65"/>
      <c r="BA913" s="65"/>
      <c r="BB913" s="65"/>
      <c r="BC913" s="65"/>
      <c r="BD913" s="65"/>
      <c r="BE913" s="65"/>
      <c r="BF913" s="65"/>
      <c r="BG913" s="65"/>
      <c r="BH913" s="65"/>
    </row>
    <row r="914" customFormat="false" ht="15.75" hidden="false" customHeight="false" outlineLevel="0" collapsed="false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7"/>
      <c r="L914" s="65"/>
      <c r="M914" s="65"/>
      <c r="N914" s="65"/>
      <c r="O914" s="68"/>
      <c r="P914" s="68"/>
      <c r="Q914" s="65"/>
      <c r="R914" s="65"/>
      <c r="S914" s="65"/>
      <c r="T914" s="68"/>
      <c r="U914" s="68"/>
      <c r="V914" s="68"/>
      <c r="W914" s="65"/>
      <c r="X914" s="65"/>
      <c r="Y914" s="65"/>
      <c r="Z914" s="121"/>
      <c r="AA914" s="121"/>
      <c r="AB914" s="122"/>
      <c r="AC914" s="122"/>
      <c r="AD914" s="121"/>
      <c r="AE914" s="121"/>
      <c r="AF914" s="121"/>
      <c r="AG914" s="121"/>
      <c r="AH914" s="121"/>
      <c r="AI914" s="121"/>
      <c r="AJ914" s="121"/>
      <c r="AK914" s="121"/>
      <c r="AL914" s="121"/>
      <c r="AM914" s="121"/>
      <c r="AN914" s="121"/>
      <c r="AO914" s="121"/>
      <c r="AP914" s="121"/>
      <c r="AQ914" s="121"/>
      <c r="AR914" s="121"/>
      <c r="AS914" s="121"/>
      <c r="AT914" s="65"/>
      <c r="AU914" s="65"/>
      <c r="AV914" s="65"/>
      <c r="AW914" s="65"/>
      <c r="AX914" s="65"/>
      <c r="AY914" s="65"/>
      <c r="AZ914" s="65"/>
      <c r="BA914" s="65"/>
      <c r="BB914" s="65"/>
      <c r="BC914" s="65"/>
      <c r="BD914" s="65"/>
      <c r="BE914" s="65"/>
      <c r="BF914" s="65"/>
      <c r="BG914" s="65"/>
      <c r="BH914" s="65"/>
    </row>
    <row r="915" customFormat="false" ht="15.75" hidden="false" customHeight="false" outlineLevel="0" collapsed="false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7"/>
      <c r="L915" s="65"/>
      <c r="M915" s="65"/>
      <c r="N915" s="65"/>
      <c r="O915" s="68"/>
      <c r="P915" s="68"/>
      <c r="Q915" s="65"/>
      <c r="R915" s="65"/>
      <c r="S915" s="65"/>
      <c r="T915" s="68"/>
      <c r="U915" s="68"/>
      <c r="V915" s="68"/>
      <c r="W915" s="65"/>
      <c r="X915" s="65"/>
      <c r="Y915" s="65"/>
      <c r="Z915" s="121"/>
      <c r="AA915" s="121"/>
      <c r="AB915" s="122"/>
      <c r="AC915" s="122"/>
      <c r="AD915" s="121"/>
      <c r="AE915" s="121"/>
      <c r="AF915" s="121"/>
      <c r="AG915" s="121"/>
      <c r="AH915" s="121"/>
      <c r="AI915" s="121"/>
      <c r="AJ915" s="121"/>
      <c r="AK915" s="121"/>
      <c r="AL915" s="121"/>
      <c r="AM915" s="121"/>
      <c r="AN915" s="121"/>
      <c r="AO915" s="121"/>
      <c r="AP915" s="121"/>
      <c r="AQ915" s="121"/>
      <c r="AR915" s="121"/>
      <c r="AS915" s="121"/>
      <c r="AT915" s="65"/>
      <c r="AU915" s="65"/>
      <c r="AV915" s="65"/>
      <c r="AW915" s="65"/>
      <c r="AX915" s="65"/>
      <c r="AY915" s="65"/>
      <c r="AZ915" s="65"/>
      <c r="BA915" s="65"/>
      <c r="BB915" s="65"/>
      <c r="BC915" s="65"/>
      <c r="BD915" s="65"/>
      <c r="BE915" s="65"/>
      <c r="BF915" s="65"/>
      <c r="BG915" s="65"/>
      <c r="BH915" s="65"/>
    </row>
    <row r="916" customFormat="false" ht="15.75" hidden="false" customHeight="false" outlineLevel="0" collapsed="false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7"/>
      <c r="L916" s="65"/>
      <c r="M916" s="65"/>
      <c r="N916" s="65"/>
      <c r="O916" s="68"/>
      <c r="P916" s="68"/>
      <c r="Q916" s="65"/>
      <c r="R916" s="65"/>
      <c r="S916" s="65"/>
      <c r="T916" s="68"/>
      <c r="U916" s="68"/>
      <c r="V916" s="68"/>
      <c r="W916" s="65"/>
      <c r="X916" s="65"/>
      <c r="Y916" s="65"/>
      <c r="Z916" s="121"/>
      <c r="AA916" s="121"/>
      <c r="AB916" s="122"/>
      <c r="AC916" s="122"/>
      <c r="AD916" s="121"/>
      <c r="AE916" s="121"/>
      <c r="AF916" s="121"/>
      <c r="AG916" s="121"/>
      <c r="AH916" s="121"/>
      <c r="AI916" s="121"/>
      <c r="AJ916" s="121"/>
      <c r="AK916" s="121"/>
      <c r="AL916" s="121"/>
      <c r="AM916" s="121"/>
      <c r="AN916" s="121"/>
      <c r="AO916" s="121"/>
      <c r="AP916" s="121"/>
      <c r="AQ916" s="121"/>
      <c r="AR916" s="121"/>
      <c r="AS916" s="121"/>
      <c r="AT916" s="65"/>
      <c r="AU916" s="65"/>
      <c r="AV916" s="65"/>
      <c r="AW916" s="65"/>
      <c r="AX916" s="65"/>
      <c r="AY916" s="65"/>
      <c r="AZ916" s="65"/>
      <c r="BA916" s="65"/>
      <c r="BB916" s="65"/>
      <c r="BC916" s="65"/>
      <c r="BD916" s="65"/>
      <c r="BE916" s="65"/>
      <c r="BF916" s="65"/>
      <c r="BG916" s="65"/>
      <c r="BH916" s="65"/>
    </row>
    <row r="917" customFormat="false" ht="15.75" hidden="false" customHeight="false" outlineLevel="0" collapsed="false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7"/>
      <c r="L917" s="65"/>
      <c r="M917" s="65"/>
      <c r="N917" s="65"/>
      <c r="O917" s="68"/>
      <c r="P917" s="68"/>
      <c r="Q917" s="65"/>
      <c r="R917" s="65"/>
      <c r="S917" s="65"/>
      <c r="T917" s="68"/>
      <c r="U917" s="68"/>
      <c r="V917" s="68"/>
      <c r="W917" s="65"/>
      <c r="X917" s="65"/>
      <c r="Y917" s="65"/>
      <c r="Z917" s="121"/>
      <c r="AA917" s="121"/>
      <c r="AB917" s="122"/>
      <c r="AC917" s="122"/>
      <c r="AD917" s="121"/>
      <c r="AE917" s="121"/>
      <c r="AF917" s="121"/>
      <c r="AG917" s="121"/>
      <c r="AH917" s="121"/>
      <c r="AI917" s="121"/>
      <c r="AJ917" s="121"/>
      <c r="AK917" s="121"/>
      <c r="AL917" s="121"/>
      <c r="AM917" s="121"/>
      <c r="AN917" s="121"/>
      <c r="AO917" s="121"/>
      <c r="AP917" s="121"/>
      <c r="AQ917" s="121"/>
      <c r="AR917" s="121"/>
      <c r="AS917" s="121"/>
      <c r="AT917" s="65"/>
      <c r="AU917" s="65"/>
      <c r="AV917" s="65"/>
      <c r="AW917" s="65"/>
      <c r="AX917" s="65"/>
      <c r="AY917" s="65"/>
      <c r="AZ917" s="65"/>
      <c r="BA917" s="65"/>
      <c r="BB917" s="65"/>
      <c r="BC917" s="65"/>
      <c r="BD917" s="65"/>
      <c r="BE917" s="65"/>
      <c r="BF917" s="65"/>
      <c r="BG917" s="65"/>
      <c r="BH917" s="65"/>
    </row>
    <row r="918" customFormat="false" ht="15.75" hidden="false" customHeight="false" outlineLevel="0" collapsed="false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7"/>
      <c r="L918" s="65"/>
      <c r="M918" s="65"/>
      <c r="N918" s="65"/>
      <c r="O918" s="68"/>
      <c r="P918" s="68"/>
      <c r="Q918" s="65"/>
      <c r="R918" s="65"/>
      <c r="S918" s="65"/>
      <c r="T918" s="68"/>
      <c r="U918" s="68"/>
      <c r="V918" s="68"/>
      <c r="W918" s="65"/>
      <c r="X918" s="65"/>
      <c r="Y918" s="65"/>
      <c r="Z918" s="121"/>
      <c r="AA918" s="121"/>
      <c r="AB918" s="122"/>
      <c r="AC918" s="122"/>
      <c r="AD918" s="121"/>
      <c r="AE918" s="121"/>
      <c r="AF918" s="121"/>
      <c r="AG918" s="121"/>
      <c r="AH918" s="121"/>
      <c r="AI918" s="121"/>
      <c r="AJ918" s="121"/>
      <c r="AK918" s="121"/>
      <c r="AL918" s="121"/>
      <c r="AM918" s="121"/>
      <c r="AN918" s="121"/>
      <c r="AO918" s="121"/>
      <c r="AP918" s="121"/>
      <c r="AQ918" s="121"/>
      <c r="AR918" s="121"/>
      <c r="AS918" s="121"/>
      <c r="AT918" s="65"/>
      <c r="AU918" s="65"/>
      <c r="AV918" s="65"/>
      <c r="AW918" s="65"/>
      <c r="AX918" s="65"/>
      <c r="AY918" s="65"/>
      <c r="AZ918" s="65"/>
      <c r="BA918" s="65"/>
      <c r="BB918" s="65"/>
      <c r="BC918" s="65"/>
      <c r="BD918" s="65"/>
      <c r="BE918" s="65"/>
      <c r="BF918" s="65"/>
      <c r="BG918" s="65"/>
      <c r="BH918" s="65"/>
    </row>
    <row r="919" customFormat="false" ht="15.75" hidden="false" customHeight="false" outlineLevel="0" collapsed="false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7"/>
      <c r="L919" s="65"/>
      <c r="M919" s="65"/>
      <c r="N919" s="65"/>
      <c r="O919" s="68"/>
      <c r="P919" s="68"/>
      <c r="Q919" s="65"/>
      <c r="R919" s="65"/>
      <c r="S919" s="65"/>
      <c r="T919" s="68"/>
      <c r="U919" s="68"/>
      <c r="V919" s="68"/>
      <c r="W919" s="65"/>
      <c r="X919" s="65"/>
      <c r="Y919" s="65"/>
      <c r="Z919" s="121"/>
      <c r="AA919" s="121"/>
      <c r="AB919" s="122"/>
      <c r="AC919" s="122"/>
      <c r="AD919" s="121"/>
      <c r="AE919" s="121"/>
      <c r="AF919" s="121"/>
      <c r="AG919" s="121"/>
      <c r="AH919" s="121"/>
      <c r="AI919" s="121"/>
      <c r="AJ919" s="121"/>
      <c r="AK919" s="121"/>
      <c r="AL919" s="121"/>
      <c r="AM919" s="121"/>
      <c r="AN919" s="121"/>
      <c r="AO919" s="121"/>
      <c r="AP919" s="121"/>
      <c r="AQ919" s="121"/>
      <c r="AR919" s="121"/>
      <c r="AS919" s="121"/>
      <c r="AT919" s="65"/>
      <c r="AU919" s="65"/>
      <c r="AV919" s="65"/>
      <c r="AW919" s="65"/>
      <c r="AX919" s="65"/>
      <c r="AY919" s="65"/>
      <c r="AZ919" s="65"/>
      <c r="BA919" s="65"/>
      <c r="BB919" s="65"/>
      <c r="BC919" s="65"/>
      <c r="BD919" s="65"/>
      <c r="BE919" s="65"/>
      <c r="BF919" s="65"/>
      <c r="BG919" s="65"/>
      <c r="BH919" s="65"/>
    </row>
    <row r="920" customFormat="false" ht="15.75" hidden="false" customHeight="false" outlineLevel="0" collapsed="false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7"/>
      <c r="L920" s="65"/>
      <c r="M920" s="65"/>
      <c r="N920" s="65"/>
      <c r="O920" s="68"/>
      <c r="P920" s="68"/>
      <c r="Q920" s="65"/>
      <c r="R920" s="65"/>
      <c r="S920" s="65"/>
      <c r="T920" s="68"/>
      <c r="U920" s="68"/>
      <c r="V920" s="68"/>
      <c r="W920" s="65"/>
      <c r="X920" s="65"/>
      <c r="Y920" s="65"/>
      <c r="Z920" s="121"/>
      <c r="AA920" s="121"/>
      <c r="AB920" s="122"/>
      <c r="AC920" s="122"/>
      <c r="AD920" s="121"/>
      <c r="AE920" s="121"/>
      <c r="AF920" s="121"/>
      <c r="AG920" s="121"/>
      <c r="AH920" s="121"/>
      <c r="AI920" s="121"/>
      <c r="AJ920" s="121"/>
      <c r="AK920" s="121"/>
      <c r="AL920" s="121"/>
      <c r="AM920" s="121"/>
      <c r="AN920" s="121"/>
      <c r="AO920" s="121"/>
      <c r="AP920" s="121"/>
      <c r="AQ920" s="121"/>
      <c r="AR920" s="121"/>
      <c r="AS920" s="121"/>
      <c r="AT920" s="65"/>
      <c r="AU920" s="65"/>
      <c r="AV920" s="65"/>
      <c r="AW920" s="65"/>
      <c r="AX920" s="65"/>
      <c r="AY920" s="65"/>
      <c r="AZ920" s="65"/>
      <c r="BA920" s="65"/>
      <c r="BB920" s="65"/>
      <c r="BC920" s="65"/>
      <c r="BD920" s="65"/>
      <c r="BE920" s="65"/>
      <c r="BF920" s="65"/>
      <c r="BG920" s="65"/>
      <c r="BH920" s="65"/>
    </row>
    <row r="921" customFormat="false" ht="15.75" hidden="false" customHeight="false" outlineLevel="0" collapsed="false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7"/>
      <c r="L921" s="65"/>
      <c r="M921" s="65"/>
      <c r="N921" s="65"/>
      <c r="O921" s="68"/>
      <c r="P921" s="68"/>
      <c r="Q921" s="65"/>
      <c r="R921" s="65"/>
      <c r="S921" s="65"/>
      <c r="T921" s="68"/>
      <c r="U921" s="68"/>
      <c r="V921" s="68"/>
      <c r="W921" s="65"/>
      <c r="X921" s="65"/>
      <c r="Y921" s="65"/>
      <c r="Z921" s="121"/>
      <c r="AA921" s="121"/>
      <c r="AB921" s="122"/>
      <c r="AC921" s="122"/>
      <c r="AD921" s="121"/>
      <c r="AE921" s="121"/>
      <c r="AF921" s="121"/>
      <c r="AG921" s="121"/>
      <c r="AH921" s="121"/>
      <c r="AI921" s="121"/>
      <c r="AJ921" s="121"/>
      <c r="AK921" s="121"/>
      <c r="AL921" s="121"/>
      <c r="AM921" s="121"/>
      <c r="AN921" s="121"/>
      <c r="AO921" s="121"/>
      <c r="AP921" s="121"/>
      <c r="AQ921" s="121"/>
      <c r="AR921" s="121"/>
      <c r="AS921" s="121"/>
      <c r="AT921" s="65"/>
      <c r="AU921" s="65"/>
      <c r="AV921" s="65"/>
      <c r="AW921" s="65"/>
      <c r="AX921" s="65"/>
      <c r="AY921" s="65"/>
      <c r="AZ921" s="65"/>
      <c r="BA921" s="65"/>
      <c r="BB921" s="65"/>
      <c r="BC921" s="65"/>
      <c r="BD921" s="65"/>
      <c r="BE921" s="65"/>
      <c r="BF921" s="65"/>
      <c r="BG921" s="65"/>
      <c r="BH921" s="65"/>
    </row>
    <row r="922" customFormat="false" ht="15.75" hidden="false" customHeight="false" outlineLevel="0" collapsed="false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7"/>
      <c r="L922" s="65"/>
      <c r="M922" s="65"/>
      <c r="N922" s="65"/>
      <c r="O922" s="68"/>
      <c r="P922" s="68"/>
      <c r="Q922" s="65"/>
      <c r="R922" s="65"/>
      <c r="S922" s="65"/>
      <c r="T922" s="68"/>
      <c r="U922" s="68"/>
      <c r="V922" s="68"/>
      <c r="W922" s="65"/>
      <c r="X922" s="65"/>
      <c r="Y922" s="65"/>
      <c r="Z922" s="121"/>
      <c r="AA922" s="121"/>
      <c r="AB922" s="122"/>
      <c r="AC922" s="122"/>
      <c r="AD922" s="121"/>
      <c r="AE922" s="121"/>
      <c r="AF922" s="121"/>
      <c r="AG922" s="121"/>
      <c r="AH922" s="121"/>
      <c r="AI922" s="121"/>
      <c r="AJ922" s="121"/>
      <c r="AK922" s="121"/>
      <c r="AL922" s="121"/>
      <c r="AM922" s="121"/>
      <c r="AN922" s="121"/>
      <c r="AO922" s="121"/>
      <c r="AP922" s="121"/>
      <c r="AQ922" s="121"/>
      <c r="AR922" s="121"/>
      <c r="AS922" s="121"/>
      <c r="AT922" s="65"/>
      <c r="AU922" s="65"/>
      <c r="AV922" s="65"/>
      <c r="AW922" s="65"/>
      <c r="AX922" s="65"/>
      <c r="AY922" s="65"/>
      <c r="AZ922" s="65"/>
      <c r="BA922" s="65"/>
      <c r="BB922" s="65"/>
      <c r="BC922" s="65"/>
      <c r="BD922" s="65"/>
      <c r="BE922" s="65"/>
      <c r="BF922" s="65"/>
      <c r="BG922" s="65"/>
      <c r="BH922" s="65"/>
    </row>
    <row r="923" customFormat="false" ht="15.75" hidden="false" customHeight="false" outlineLevel="0" collapsed="false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7"/>
      <c r="L923" s="65"/>
      <c r="M923" s="65"/>
      <c r="N923" s="65"/>
      <c r="O923" s="68"/>
      <c r="P923" s="68"/>
      <c r="Q923" s="65"/>
      <c r="R923" s="65"/>
      <c r="S923" s="65"/>
      <c r="T923" s="68"/>
      <c r="U923" s="68"/>
      <c r="V923" s="68"/>
      <c r="W923" s="65"/>
      <c r="X923" s="65"/>
      <c r="Y923" s="65"/>
      <c r="Z923" s="121"/>
      <c r="AA923" s="121"/>
      <c r="AB923" s="122"/>
      <c r="AC923" s="122"/>
      <c r="AD923" s="121"/>
      <c r="AE923" s="121"/>
      <c r="AF923" s="121"/>
      <c r="AG923" s="121"/>
      <c r="AH923" s="121"/>
      <c r="AI923" s="121"/>
      <c r="AJ923" s="121"/>
      <c r="AK923" s="121"/>
      <c r="AL923" s="121"/>
      <c r="AM923" s="121"/>
      <c r="AN923" s="121"/>
      <c r="AO923" s="121"/>
      <c r="AP923" s="121"/>
      <c r="AQ923" s="121"/>
      <c r="AR923" s="121"/>
      <c r="AS923" s="121"/>
      <c r="AT923" s="65"/>
      <c r="AU923" s="65"/>
      <c r="AV923" s="65"/>
      <c r="AW923" s="65"/>
      <c r="AX923" s="65"/>
      <c r="AY923" s="65"/>
      <c r="AZ923" s="65"/>
      <c r="BA923" s="65"/>
      <c r="BB923" s="65"/>
      <c r="BC923" s="65"/>
      <c r="BD923" s="65"/>
      <c r="BE923" s="65"/>
      <c r="BF923" s="65"/>
      <c r="BG923" s="65"/>
      <c r="BH923" s="65"/>
    </row>
    <row r="924" customFormat="false" ht="15.75" hidden="false" customHeight="false" outlineLevel="0" collapsed="false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7"/>
      <c r="L924" s="65"/>
      <c r="M924" s="65"/>
      <c r="N924" s="65"/>
      <c r="O924" s="68"/>
      <c r="P924" s="68"/>
      <c r="Q924" s="65"/>
      <c r="R924" s="65"/>
      <c r="S924" s="65"/>
      <c r="T924" s="68"/>
      <c r="U924" s="68"/>
      <c r="V924" s="68"/>
      <c r="W924" s="65"/>
      <c r="X924" s="65"/>
      <c r="Y924" s="65"/>
      <c r="Z924" s="121"/>
      <c r="AA924" s="121"/>
      <c r="AB924" s="122"/>
      <c r="AC924" s="122"/>
      <c r="AD924" s="121"/>
      <c r="AE924" s="121"/>
      <c r="AF924" s="121"/>
      <c r="AG924" s="121"/>
      <c r="AH924" s="121"/>
      <c r="AI924" s="121"/>
      <c r="AJ924" s="121"/>
      <c r="AK924" s="121"/>
      <c r="AL924" s="121"/>
      <c r="AM924" s="121"/>
      <c r="AN924" s="121"/>
      <c r="AO924" s="121"/>
      <c r="AP924" s="121"/>
      <c r="AQ924" s="121"/>
      <c r="AR924" s="121"/>
      <c r="AS924" s="121"/>
      <c r="AT924" s="65"/>
      <c r="AU924" s="65"/>
      <c r="AV924" s="65"/>
      <c r="AW924" s="65"/>
      <c r="AX924" s="65"/>
      <c r="AY924" s="65"/>
      <c r="AZ924" s="65"/>
      <c r="BA924" s="65"/>
      <c r="BB924" s="65"/>
      <c r="BC924" s="65"/>
      <c r="BD924" s="65"/>
      <c r="BE924" s="65"/>
      <c r="BF924" s="65"/>
      <c r="BG924" s="65"/>
      <c r="BH924" s="65"/>
    </row>
    <row r="925" customFormat="false" ht="15.75" hidden="false" customHeight="false" outlineLevel="0" collapsed="false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7"/>
      <c r="L925" s="65"/>
      <c r="M925" s="65"/>
      <c r="N925" s="65"/>
      <c r="O925" s="68"/>
      <c r="P925" s="68"/>
      <c r="Q925" s="65"/>
      <c r="R925" s="65"/>
      <c r="S925" s="65"/>
      <c r="T925" s="68"/>
      <c r="U925" s="68"/>
      <c r="V925" s="68"/>
      <c r="W925" s="65"/>
      <c r="X925" s="65"/>
      <c r="Y925" s="65"/>
      <c r="Z925" s="121"/>
      <c r="AA925" s="121"/>
      <c r="AB925" s="122"/>
      <c r="AC925" s="122"/>
      <c r="AD925" s="121"/>
      <c r="AE925" s="121"/>
      <c r="AF925" s="121"/>
      <c r="AG925" s="121"/>
      <c r="AH925" s="121"/>
      <c r="AI925" s="121"/>
      <c r="AJ925" s="121"/>
      <c r="AK925" s="121"/>
      <c r="AL925" s="121"/>
      <c r="AM925" s="121"/>
      <c r="AN925" s="121"/>
      <c r="AO925" s="121"/>
      <c r="AP925" s="121"/>
      <c r="AQ925" s="121"/>
      <c r="AR925" s="121"/>
      <c r="AS925" s="121"/>
      <c r="AT925" s="65"/>
      <c r="AU925" s="65"/>
      <c r="AV925" s="65"/>
      <c r="AW925" s="65"/>
      <c r="AX925" s="65"/>
      <c r="AY925" s="65"/>
      <c r="AZ925" s="65"/>
      <c r="BA925" s="65"/>
      <c r="BB925" s="65"/>
      <c r="BC925" s="65"/>
      <c r="BD925" s="65"/>
      <c r="BE925" s="65"/>
      <c r="BF925" s="65"/>
      <c r="BG925" s="65"/>
      <c r="BH925" s="65"/>
    </row>
    <row r="926" customFormat="false" ht="15.75" hidden="false" customHeight="false" outlineLevel="0" collapsed="false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7"/>
      <c r="L926" s="65"/>
      <c r="M926" s="65"/>
      <c r="N926" s="65"/>
      <c r="O926" s="68"/>
      <c r="P926" s="68"/>
      <c r="Q926" s="65"/>
      <c r="R926" s="65"/>
      <c r="S926" s="65"/>
      <c r="T926" s="68"/>
      <c r="U926" s="68"/>
      <c r="V926" s="68"/>
      <c r="W926" s="65"/>
      <c r="X926" s="65"/>
      <c r="Y926" s="65"/>
      <c r="Z926" s="121"/>
      <c r="AA926" s="121"/>
      <c r="AB926" s="122"/>
      <c r="AC926" s="122"/>
      <c r="AD926" s="121"/>
      <c r="AE926" s="121"/>
      <c r="AF926" s="121"/>
      <c r="AG926" s="121"/>
      <c r="AH926" s="121"/>
      <c r="AI926" s="121"/>
      <c r="AJ926" s="121"/>
      <c r="AK926" s="121"/>
      <c r="AL926" s="121"/>
      <c r="AM926" s="121"/>
      <c r="AN926" s="121"/>
      <c r="AO926" s="121"/>
      <c r="AP926" s="121"/>
      <c r="AQ926" s="121"/>
      <c r="AR926" s="121"/>
      <c r="AS926" s="121"/>
      <c r="AT926" s="65"/>
      <c r="AU926" s="65"/>
      <c r="AV926" s="65"/>
      <c r="AW926" s="65"/>
      <c r="AX926" s="65"/>
      <c r="AY926" s="65"/>
      <c r="AZ926" s="65"/>
      <c r="BA926" s="65"/>
      <c r="BB926" s="65"/>
      <c r="BC926" s="65"/>
      <c r="BD926" s="65"/>
      <c r="BE926" s="65"/>
      <c r="BF926" s="65"/>
      <c r="BG926" s="65"/>
      <c r="BH926" s="65"/>
    </row>
    <row r="927" customFormat="false" ht="15.75" hidden="false" customHeight="false" outlineLevel="0" collapsed="false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7"/>
      <c r="L927" s="65"/>
      <c r="M927" s="65"/>
      <c r="N927" s="65"/>
      <c r="O927" s="68"/>
      <c r="P927" s="68"/>
      <c r="Q927" s="65"/>
      <c r="R927" s="65"/>
      <c r="S927" s="65"/>
      <c r="T927" s="68"/>
      <c r="U927" s="68"/>
      <c r="V927" s="68"/>
      <c r="W927" s="65"/>
      <c r="X927" s="65"/>
      <c r="Y927" s="65"/>
      <c r="Z927" s="121"/>
      <c r="AA927" s="121"/>
      <c r="AB927" s="122"/>
      <c r="AC927" s="122"/>
      <c r="AD927" s="121"/>
      <c r="AE927" s="121"/>
      <c r="AF927" s="121"/>
      <c r="AG927" s="121"/>
      <c r="AH927" s="121"/>
      <c r="AI927" s="121"/>
      <c r="AJ927" s="121"/>
      <c r="AK927" s="121"/>
      <c r="AL927" s="121"/>
      <c r="AM927" s="121"/>
      <c r="AN927" s="121"/>
      <c r="AO927" s="121"/>
      <c r="AP927" s="121"/>
      <c r="AQ927" s="121"/>
      <c r="AR927" s="121"/>
      <c r="AS927" s="121"/>
      <c r="AT927" s="65"/>
      <c r="AU927" s="65"/>
      <c r="AV927" s="65"/>
      <c r="AW927" s="65"/>
      <c r="AX927" s="65"/>
      <c r="AY927" s="65"/>
      <c r="AZ927" s="65"/>
      <c r="BA927" s="65"/>
      <c r="BB927" s="65"/>
      <c r="BC927" s="65"/>
      <c r="BD927" s="65"/>
      <c r="BE927" s="65"/>
      <c r="BF927" s="65"/>
      <c r="BG927" s="65"/>
      <c r="BH927" s="65"/>
    </row>
    <row r="928" customFormat="false" ht="15.75" hidden="false" customHeight="false" outlineLevel="0" collapsed="false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7"/>
      <c r="L928" s="65"/>
      <c r="M928" s="65"/>
      <c r="N928" s="65"/>
      <c r="O928" s="68"/>
      <c r="P928" s="68"/>
      <c r="Q928" s="65"/>
      <c r="R928" s="65"/>
      <c r="S928" s="65"/>
      <c r="T928" s="68"/>
      <c r="U928" s="68"/>
      <c r="V928" s="68"/>
      <c r="W928" s="65"/>
      <c r="X928" s="65"/>
      <c r="Y928" s="65"/>
      <c r="Z928" s="121"/>
      <c r="AA928" s="121"/>
      <c r="AB928" s="122"/>
      <c r="AC928" s="122"/>
      <c r="AD928" s="121"/>
      <c r="AE928" s="121"/>
      <c r="AF928" s="121"/>
      <c r="AG928" s="121"/>
      <c r="AH928" s="121"/>
      <c r="AI928" s="121"/>
      <c r="AJ928" s="121"/>
      <c r="AK928" s="121"/>
      <c r="AL928" s="121"/>
      <c r="AM928" s="121"/>
      <c r="AN928" s="121"/>
      <c r="AO928" s="121"/>
      <c r="AP928" s="121"/>
      <c r="AQ928" s="121"/>
      <c r="AR928" s="121"/>
      <c r="AS928" s="121"/>
      <c r="AT928" s="65"/>
      <c r="AU928" s="65"/>
      <c r="AV928" s="65"/>
      <c r="AW928" s="65"/>
      <c r="AX928" s="65"/>
      <c r="AY928" s="65"/>
      <c r="AZ928" s="65"/>
      <c r="BA928" s="65"/>
      <c r="BB928" s="65"/>
      <c r="BC928" s="65"/>
      <c r="BD928" s="65"/>
      <c r="BE928" s="65"/>
      <c r="BF928" s="65"/>
      <c r="BG928" s="65"/>
      <c r="BH928" s="65"/>
    </row>
    <row r="929" customFormat="false" ht="15.75" hidden="false" customHeight="false" outlineLevel="0" collapsed="false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7"/>
      <c r="L929" s="65"/>
      <c r="M929" s="65"/>
      <c r="N929" s="65"/>
      <c r="O929" s="68"/>
      <c r="P929" s="68"/>
      <c r="Q929" s="65"/>
      <c r="R929" s="65"/>
      <c r="S929" s="65"/>
      <c r="T929" s="68"/>
      <c r="U929" s="68"/>
      <c r="V929" s="68"/>
      <c r="W929" s="65"/>
      <c r="X929" s="65"/>
      <c r="Y929" s="65"/>
      <c r="Z929" s="121"/>
      <c r="AA929" s="121"/>
      <c r="AB929" s="122"/>
      <c r="AC929" s="122"/>
      <c r="AD929" s="121"/>
      <c r="AE929" s="121"/>
      <c r="AF929" s="121"/>
      <c r="AG929" s="121"/>
      <c r="AH929" s="121"/>
      <c r="AI929" s="121"/>
      <c r="AJ929" s="121"/>
      <c r="AK929" s="121"/>
      <c r="AL929" s="121"/>
      <c r="AM929" s="121"/>
      <c r="AN929" s="121"/>
      <c r="AO929" s="121"/>
      <c r="AP929" s="121"/>
      <c r="AQ929" s="121"/>
      <c r="AR929" s="121"/>
      <c r="AS929" s="121"/>
      <c r="AT929" s="65"/>
      <c r="AU929" s="65"/>
      <c r="AV929" s="65"/>
      <c r="AW929" s="65"/>
      <c r="AX929" s="65"/>
      <c r="AY929" s="65"/>
      <c r="AZ929" s="65"/>
      <c r="BA929" s="65"/>
      <c r="BB929" s="65"/>
      <c r="BC929" s="65"/>
      <c r="BD929" s="65"/>
      <c r="BE929" s="65"/>
      <c r="BF929" s="65"/>
      <c r="BG929" s="65"/>
      <c r="BH929" s="65"/>
    </row>
    <row r="930" customFormat="false" ht="15.75" hidden="false" customHeight="false" outlineLevel="0" collapsed="false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7"/>
      <c r="L930" s="65"/>
      <c r="M930" s="65"/>
      <c r="N930" s="65"/>
      <c r="O930" s="68"/>
      <c r="P930" s="68"/>
      <c r="Q930" s="65"/>
      <c r="R930" s="65"/>
      <c r="S930" s="65"/>
      <c r="T930" s="68"/>
      <c r="U930" s="68"/>
      <c r="V930" s="68"/>
      <c r="W930" s="65"/>
      <c r="X930" s="65"/>
      <c r="Y930" s="65"/>
      <c r="Z930" s="121"/>
      <c r="AA930" s="121"/>
      <c r="AB930" s="122"/>
      <c r="AC930" s="122"/>
      <c r="AD930" s="121"/>
      <c r="AE930" s="121"/>
      <c r="AF930" s="121"/>
      <c r="AG930" s="121"/>
      <c r="AH930" s="121"/>
      <c r="AI930" s="121"/>
      <c r="AJ930" s="121"/>
      <c r="AK930" s="121"/>
      <c r="AL930" s="121"/>
      <c r="AM930" s="121"/>
      <c r="AN930" s="121"/>
      <c r="AO930" s="121"/>
      <c r="AP930" s="121"/>
      <c r="AQ930" s="121"/>
      <c r="AR930" s="121"/>
      <c r="AS930" s="121"/>
      <c r="AT930" s="65"/>
      <c r="AU930" s="65"/>
      <c r="AV930" s="65"/>
      <c r="AW930" s="65"/>
      <c r="AX930" s="65"/>
      <c r="AY930" s="65"/>
      <c r="AZ930" s="65"/>
      <c r="BA930" s="65"/>
      <c r="BB930" s="65"/>
      <c r="BC930" s="65"/>
      <c r="BD930" s="65"/>
      <c r="BE930" s="65"/>
      <c r="BF930" s="65"/>
      <c r="BG930" s="65"/>
      <c r="BH930" s="65"/>
    </row>
    <row r="931" customFormat="false" ht="15.75" hidden="false" customHeight="false" outlineLevel="0" collapsed="false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7"/>
      <c r="L931" s="65"/>
      <c r="M931" s="65"/>
      <c r="N931" s="65"/>
      <c r="O931" s="68"/>
      <c r="P931" s="68"/>
      <c r="Q931" s="65"/>
      <c r="R931" s="65"/>
      <c r="S931" s="65"/>
      <c r="T931" s="68"/>
      <c r="U931" s="68"/>
      <c r="V931" s="68"/>
      <c r="W931" s="65"/>
      <c r="X931" s="65"/>
      <c r="Y931" s="65"/>
      <c r="Z931" s="121"/>
      <c r="AA931" s="121"/>
      <c r="AB931" s="122"/>
      <c r="AC931" s="122"/>
      <c r="AD931" s="121"/>
      <c r="AE931" s="121"/>
      <c r="AF931" s="121"/>
      <c r="AG931" s="121"/>
      <c r="AH931" s="121"/>
      <c r="AI931" s="121"/>
      <c r="AJ931" s="121"/>
      <c r="AK931" s="121"/>
      <c r="AL931" s="121"/>
      <c r="AM931" s="121"/>
      <c r="AN931" s="121"/>
      <c r="AO931" s="121"/>
      <c r="AP931" s="121"/>
      <c r="AQ931" s="121"/>
      <c r="AR931" s="121"/>
      <c r="AS931" s="121"/>
      <c r="AT931" s="65"/>
      <c r="AU931" s="65"/>
      <c r="AV931" s="65"/>
      <c r="AW931" s="65"/>
      <c r="AX931" s="65"/>
      <c r="AY931" s="65"/>
      <c r="AZ931" s="65"/>
      <c r="BA931" s="65"/>
      <c r="BB931" s="65"/>
      <c r="BC931" s="65"/>
      <c r="BD931" s="65"/>
      <c r="BE931" s="65"/>
      <c r="BF931" s="65"/>
      <c r="BG931" s="65"/>
      <c r="BH931" s="65"/>
    </row>
    <row r="932" customFormat="false" ht="15.75" hidden="false" customHeight="false" outlineLevel="0" collapsed="false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7"/>
      <c r="L932" s="65"/>
      <c r="M932" s="65"/>
      <c r="N932" s="65"/>
      <c r="O932" s="68"/>
      <c r="P932" s="68"/>
      <c r="Q932" s="65"/>
      <c r="R932" s="65"/>
      <c r="S932" s="65"/>
      <c r="T932" s="68"/>
      <c r="U932" s="68"/>
      <c r="V932" s="68"/>
      <c r="W932" s="65"/>
      <c r="X932" s="65"/>
      <c r="Y932" s="65"/>
      <c r="Z932" s="121"/>
      <c r="AA932" s="121"/>
      <c r="AB932" s="122"/>
      <c r="AC932" s="122"/>
      <c r="AD932" s="121"/>
      <c r="AE932" s="121"/>
      <c r="AF932" s="121"/>
      <c r="AG932" s="121"/>
      <c r="AH932" s="121"/>
      <c r="AI932" s="121"/>
      <c r="AJ932" s="121"/>
      <c r="AK932" s="121"/>
      <c r="AL932" s="121"/>
      <c r="AM932" s="121"/>
      <c r="AN932" s="121"/>
      <c r="AO932" s="121"/>
      <c r="AP932" s="121"/>
      <c r="AQ932" s="121"/>
      <c r="AR932" s="121"/>
      <c r="AS932" s="121"/>
      <c r="AT932" s="65"/>
      <c r="AU932" s="65"/>
      <c r="AV932" s="65"/>
      <c r="AW932" s="65"/>
      <c r="AX932" s="65"/>
      <c r="AY932" s="65"/>
      <c r="AZ932" s="65"/>
      <c r="BA932" s="65"/>
      <c r="BB932" s="65"/>
      <c r="BC932" s="65"/>
      <c r="BD932" s="65"/>
      <c r="BE932" s="65"/>
      <c r="BF932" s="65"/>
      <c r="BG932" s="65"/>
      <c r="BH932" s="65"/>
    </row>
    <row r="933" customFormat="false" ht="15.75" hidden="false" customHeight="false" outlineLevel="0" collapsed="false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7"/>
      <c r="L933" s="65"/>
      <c r="M933" s="65"/>
      <c r="N933" s="65"/>
      <c r="O933" s="68"/>
      <c r="P933" s="68"/>
      <c r="Q933" s="65"/>
      <c r="R933" s="65"/>
      <c r="S933" s="65"/>
      <c r="T933" s="68"/>
      <c r="U933" s="68"/>
      <c r="V933" s="68"/>
      <c r="W933" s="65"/>
      <c r="X933" s="65"/>
      <c r="Y933" s="65"/>
      <c r="Z933" s="121"/>
      <c r="AA933" s="121"/>
      <c r="AB933" s="122"/>
      <c r="AC933" s="122"/>
      <c r="AD933" s="121"/>
      <c r="AE933" s="121"/>
      <c r="AF933" s="121"/>
      <c r="AG933" s="121"/>
      <c r="AH933" s="121"/>
      <c r="AI933" s="121"/>
      <c r="AJ933" s="121"/>
      <c r="AK933" s="121"/>
      <c r="AL933" s="121"/>
      <c r="AM933" s="121"/>
      <c r="AN933" s="121"/>
      <c r="AO933" s="121"/>
      <c r="AP933" s="121"/>
      <c r="AQ933" s="121"/>
      <c r="AR933" s="121"/>
      <c r="AS933" s="121"/>
      <c r="AT933" s="65"/>
      <c r="AU933" s="65"/>
      <c r="AV933" s="65"/>
      <c r="AW933" s="65"/>
      <c r="AX933" s="65"/>
      <c r="AY933" s="65"/>
      <c r="AZ933" s="65"/>
      <c r="BA933" s="65"/>
      <c r="BB933" s="65"/>
      <c r="BC933" s="65"/>
      <c r="BD933" s="65"/>
      <c r="BE933" s="65"/>
      <c r="BF933" s="65"/>
      <c r="BG933" s="65"/>
      <c r="BH933" s="65"/>
    </row>
    <row r="934" customFormat="false" ht="15.75" hidden="false" customHeight="false" outlineLevel="0" collapsed="false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7"/>
      <c r="L934" s="65"/>
      <c r="M934" s="65"/>
      <c r="N934" s="65"/>
      <c r="O934" s="68"/>
      <c r="P934" s="68"/>
      <c r="Q934" s="65"/>
      <c r="R934" s="65"/>
      <c r="S934" s="65"/>
      <c r="T934" s="68"/>
      <c r="U934" s="68"/>
      <c r="V934" s="68"/>
      <c r="W934" s="65"/>
      <c r="X934" s="65"/>
      <c r="Y934" s="65"/>
      <c r="Z934" s="121"/>
      <c r="AA934" s="121"/>
      <c r="AB934" s="122"/>
      <c r="AC934" s="122"/>
      <c r="AD934" s="121"/>
      <c r="AE934" s="121"/>
      <c r="AF934" s="121"/>
      <c r="AG934" s="121"/>
      <c r="AH934" s="121"/>
      <c r="AI934" s="121"/>
      <c r="AJ934" s="121"/>
      <c r="AK934" s="121"/>
      <c r="AL934" s="121"/>
      <c r="AM934" s="121"/>
      <c r="AN934" s="121"/>
      <c r="AO934" s="121"/>
      <c r="AP934" s="121"/>
      <c r="AQ934" s="121"/>
      <c r="AR934" s="121"/>
      <c r="AS934" s="121"/>
      <c r="AT934" s="65"/>
      <c r="AU934" s="65"/>
      <c r="AV934" s="65"/>
      <c r="AW934" s="65"/>
      <c r="AX934" s="65"/>
      <c r="AY934" s="65"/>
      <c r="AZ934" s="65"/>
      <c r="BA934" s="65"/>
      <c r="BB934" s="65"/>
      <c r="BC934" s="65"/>
      <c r="BD934" s="65"/>
      <c r="BE934" s="65"/>
      <c r="BF934" s="65"/>
      <c r="BG934" s="65"/>
      <c r="BH934" s="65"/>
    </row>
    <row r="935" customFormat="false" ht="15.75" hidden="false" customHeight="false" outlineLevel="0" collapsed="false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7"/>
      <c r="L935" s="65"/>
      <c r="M935" s="65"/>
      <c r="N935" s="65"/>
      <c r="O935" s="68"/>
      <c r="P935" s="68"/>
      <c r="Q935" s="65"/>
      <c r="R935" s="65"/>
      <c r="S935" s="65"/>
      <c r="T935" s="68"/>
      <c r="U935" s="68"/>
      <c r="V935" s="68"/>
      <c r="W935" s="65"/>
      <c r="X935" s="65"/>
      <c r="Y935" s="65"/>
      <c r="Z935" s="121"/>
      <c r="AA935" s="121"/>
      <c r="AB935" s="122"/>
      <c r="AC935" s="122"/>
      <c r="AD935" s="121"/>
      <c r="AE935" s="121"/>
      <c r="AF935" s="121"/>
      <c r="AG935" s="121"/>
      <c r="AH935" s="121"/>
      <c r="AI935" s="121"/>
      <c r="AJ935" s="121"/>
      <c r="AK935" s="121"/>
      <c r="AL935" s="121"/>
      <c r="AM935" s="121"/>
      <c r="AN935" s="121"/>
      <c r="AO935" s="121"/>
      <c r="AP935" s="121"/>
      <c r="AQ935" s="121"/>
      <c r="AR935" s="121"/>
      <c r="AS935" s="121"/>
      <c r="AT935" s="65"/>
      <c r="AU935" s="65"/>
      <c r="AV935" s="65"/>
      <c r="AW935" s="65"/>
      <c r="AX935" s="65"/>
      <c r="AY935" s="65"/>
      <c r="AZ935" s="65"/>
      <c r="BA935" s="65"/>
      <c r="BB935" s="65"/>
      <c r="BC935" s="65"/>
      <c r="BD935" s="65"/>
      <c r="BE935" s="65"/>
      <c r="BF935" s="65"/>
      <c r="BG935" s="65"/>
      <c r="BH935" s="65"/>
    </row>
    <row r="936" customFormat="false" ht="15.75" hidden="false" customHeight="false" outlineLevel="0" collapsed="false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7"/>
      <c r="L936" s="65"/>
      <c r="M936" s="65"/>
      <c r="N936" s="65"/>
      <c r="O936" s="68"/>
      <c r="P936" s="68"/>
      <c r="Q936" s="65"/>
      <c r="R936" s="65"/>
      <c r="S936" s="65"/>
      <c r="T936" s="68"/>
      <c r="U936" s="68"/>
      <c r="V936" s="68"/>
      <c r="W936" s="65"/>
      <c r="X936" s="65"/>
      <c r="Y936" s="65"/>
      <c r="Z936" s="121"/>
      <c r="AA936" s="121"/>
      <c r="AB936" s="122"/>
      <c r="AC936" s="122"/>
      <c r="AD936" s="121"/>
      <c r="AE936" s="121"/>
      <c r="AF936" s="121"/>
      <c r="AG936" s="121"/>
      <c r="AH936" s="121"/>
      <c r="AI936" s="121"/>
      <c r="AJ936" s="121"/>
      <c r="AK936" s="121"/>
      <c r="AL936" s="121"/>
      <c r="AM936" s="121"/>
      <c r="AN936" s="121"/>
      <c r="AO936" s="121"/>
      <c r="AP936" s="121"/>
      <c r="AQ936" s="121"/>
      <c r="AR936" s="121"/>
      <c r="AS936" s="121"/>
      <c r="AT936" s="65"/>
      <c r="AU936" s="65"/>
      <c r="AV936" s="65"/>
      <c r="AW936" s="65"/>
      <c r="AX936" s="65"/>
      <c r="AY936" s="65"/>
      <c r="AZ936" s="65"/>
      <c r="BA936" s="65"/>
      <c r="BB936" s="65"/>
      <c r="BC936" s="65"/>
      <c r="BD936" s="65"/>
      <c r="BE936" s="65"/>
      <c r="BF936" s="65"/>
      <c r="BG936" s="65"/>
      <c r="BH936" s="65"/>
    </row>
    <row r="937" customFormat="false" ht="15.75" hidden="false" customHeight="false" outlineLevel="0" collapsed="false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7"/>
      <c r="L937" s="65"/>
      <c r="M937" s="65"/>
      <c r="N937" s="65"/>
      <c r="O937" s="68"/>
      <c r="P937" s="68"/>
      <c r="Q937" s="65"/>
      <c r="R937" s="65"/>
      <c r="S937" s="65"/>
      <c r="T937" s="68"/>
      <c r="U937" s="68"/>
      <c r="V937" s="68"/>
      <c r="W937" s="65"/>
      <c r="X937" s="65"/>
      <c r="Y937" s="65"/>
      <c r="Z937" s="121"/>
      <c r="AA937" s="121"/>
      <c r="AB937" s="122"/>
      <c r="AC937" s="122"/>
      <c r="AD937" s="121"/>
      <c r="AE937" s="121"/>
      <c r="AF937" s="121"/>
      <c r="AG937" s="121"/>
      <c r="AH937" s="121"/>
      <c r="AI937" s="121"/>
      <c r="AJ937" s="121"/>
      <c r="AK937" s="121"/>
      <c r="AL937" s="121"/>
      <c r="AM937" s="121"/>
      <c r="AN937" s="121"/>
      <c r="AO937" s="121"/>
      <c r="AP937" s="121"/>
      <c r="AQ937" s="121"/>
      <c r="AR937" s="121"/>
      <c r="AS937" s="121"/>
      <c r="AT937" s="65"/>
      <c r="AU937" s="65"/>
      <c r="AV937" s="65"/>
      <c r="AW937" s="65"/>
      <c r="AX937" s="65"/>
      <c r="AY937" s="65"/>
      <c r="AZ937" s="65"/>
      <c r="BA937" s="65"/>
      <c r="BB937" s="65"/>
      <c r="BC937" s="65"/>
      <c r="BD937" s="65"/>
      <c r="BE937" s="65"/>
      <c r="BF937" s="65"/>
      <c r="BG937" s="65"/>
      <c r="BH937" s="65"/>
    </row>
    <row r="938" customFormat="false" ht="15.75" hidden="false" customHeight="false" outlineLevel="0" collapsed="false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7"/>
      <c r="L938" s="65"/>
      <c r="M938" s="65"/>
      <c r="N938" s="65"/>
      <c r="O938" s="68"/>
      <c r="P938" s="68"/>
      <c r="Q938" s="65"/>
      <c r="R938" s="65"/>
      <c r="S938" s="65"/>
      <c r="T938" s="68"/>
      <c r="U938" s="68"/>
      <c r="V938" s="68"/>
      <c r="W938" s="65"/>
      <c r="X938" s="65"/>
      <c r="Y938" s="65"/>
      <c r="Z938" s="121"/>
      <c r="AA938" s="121"/>
      <c r="AB938" s="122"/>
      <c r="AC938" s="122"/>
      <c r="AD938" s="121"/>
      <c r="AE938" s="121"/>
      <c r="AF938" s="121"/>
      <c r="AG938" s="121"/>
      <c r="AH938" s="121"/>
      <c r="AI938" s="121"/>
      <c r="AJ938" s="121"/>
      <c r="AK938" s="121"/>
      <c r="AL938" s="121"/>
      <c r="AM938" s="121"/>
      <c r="AN938" s="121"/>
      <c r="AO938" s="121"/>
      <c r="AP938" s="121"/>
      <c r="AQ938" s="121"/>
      <c r="AR938" s="121"/>
      <c r="AS938" s="121"/>
      <c r="AT938" s="65"/>
      <c r="AU938" s="65"/>
      <c r="AV938" s="65"/>
      <c r="AW938" s="65"/>
      <c r="AX938" s="65"/>
      <c r="AY938" s="65"/>
      <c r="AZ938" s="65"/>
      <c r="BA938" s="65"/>
      <c r="BB938" s="65"/>
      <c r="BC938" s="65"/>
      <c r="BD938" s="65"/>
      <c r="BE938" s="65"/>
      <c r="BF938" s="65"/>
      <c r="BG938" s="65"/>
      <c r="BH938" s="65"/>
    </row>
    <row r="939" customFormat="false" ht="15.75" hidden="false" customHeight="false" outlineLevel="0" collapsed="false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7"/>
      <c r="L939" s="65"/>
      <c r="M939" s="65"/>
      <c r="N939" s="65"/>
      <c r="O939" s="68"/>
      <c r="P939" s="68"/>
      <c r="Q939" s="65"/>
      <c r="R939" s="65"/>
      <c r="S939" s="65"/>
      <c r="T939" s="68"/>
      <c r="U939" s="68"/>
      <c r="V939" s="68"/>
      <c r="W939" s="65"/>
      <c r="X939" s="65"/>
      <c r="Y939" s="65"/>
      <c r="Z939" s="121"/>
      <c r="AA939" s="121"/>
      <c r="AB939" s="122"/>
      <c r="AC939" s="122"/>
      <c r="AD939" s="121"/>
      <c r="AE939" s="121"/>
      <c r="AF939" s="121"/>
      <c r="AG939" s="121"/>
      <c r="AH939" s="121"/>
      <c r="AI939" s="121"/>
      <c r="AJ939" s="121"/>
      <c r="AK939" s="121"/>
      <c r="AL939" s="121"/>
      <c r="AM939" s="121"/>
      <c r="AN939" s="121"/>
      <c r="AO939" s="121"/>
      <c r="AP939" s="121"/>
      <c r="AQ939" s="121"/>
      <c r="AR939" s="121"/>
      <c r="AS939" s="121"/>
      <c r="AT939" s="65"/>
      <c r="AU939" s="65"/>
      <c r="AV939" s="65"/>
      <c r="AW939" s="65"/>
      <c r="AX939" s="65"/>
      <c r="AY939" s="65"/>
      <c r="AZ939" s="65"/>
      <c r="BA939" s="65"/>
      <c r="BB939" s="65"/>
      <c r="BC939" s="65"/>
      <c r="BD939" s="65"/>
      <c r="BE939" s="65"/>
      <c r="BF939" s="65"/>
      <c r="BG939" s="65"/>
      <c r="BH939" s="65"/>
    </row>
    <row r="940" customFormat="false" ht="15.75" hidden="false" customHeight="false" outlineLevel="0" collapsed="false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7"/>
      <c r="L940" s="65"/>
      <c r="M940" s="65"/>
      <c r="N940" s="65"/>
      <c r="O940" s="68"/>
      <c r="P940" s="68"/>
      <c r="Q940" s="65"/>
      <c r="R940" s="65"/>
      <c r="S940" s="65"/>
      <c r="T940" s="68"/>
      <c r="U940" s="68"/>
      <c r="V940" s="68"/>
      <c r="W940" s="65"/>
      <c r="X940" s="65"/>
      <c r="Y940" s="65"/>
      <c r="Z940" s="121"/>
      <c r="AA940" s="121"/>
      <c r="AB940" s="122"/>
      <c r="AC940" s="122"/>
      <c r="AD940" s="121"/>
      <c r="AE940" s="121"/>
      <c r="AF940" s="121"/>
      <c r="AG940" s="121"/>
      <c r="AH940" s="121"/>
      <c r="AI940" s="121"/>
      <c r="AJ940" s="121"/>
      <c r="AK940" s="121"/>
      <c r="AL940" s="121"/>
      <c r="AM940" s="121"/>
      <c r="AN940" s="121"/>
      <c r="AO940" s="121"/>
      <c r="AP940" s="121"/>
      <c r="AQ940" s="121"/>
      <c r="AR940" s="121"/>
      <c r="AS940" s="121"/>
      <c r="AT940" s="65"/>
      <c r="AU940" s="65"/>
      <c r="AV940" s="65"/>
      <c r="AW940" s="65"/>
      <c r="AX940" s="65"/>
      <c r="AY940" s="65"/>
      <c r="AZ940" s="65"/>
      <c r="BA940" s="65"/>
      <c r="BB940" s="65"/>
      <c r="BC940" s="65"/>
      <c r="BD940" s="65"/>
      <c r="BE940" s="65"/>
      <c r="BF940" s="65"/>
      <c r="BG940" s="65"/>
      <c r="BH940" s="65"/>
    </row>
    <row r="941" customFormat="false" ht="15.75" hidden="false" customHeight="false" outlineLevel="0" collapsed="false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7"/>
      <c r="L941" s="65"/>
      <c r="M941" s="65"/>
      <c r="N941" s="65"/>
      <c r="O941" s="68"/>
      <c r="P941" s="68"/>
      <c r="Q941" s="65"/>
      <c r="R941" s="65"/>
      <c r="S941" s="65"/>
      <c r="T941" s="68"/>
      <c r="U941" s="68"/>
      <c r="V941" s="68"/>
      <c r="W941" s="65"/>
      <c r="X941" s="65"/>
      <c r="Y941" s="65"/>
      <c r="Z941" s="121"/>
      <c r="AA941" s="121"/>
      <c r="AB941" s="122"/>
      <c r="AC941" s="122"/>
      <c r="AD941" s="121"/>
      <c r="AE941" s="121"/>
      <c r="AF941" s="121"/>
      <c r="AG941" s="121"/>
      <c r="AH941" s="121"/>
      <c r="AI941" s="121"/>
      <c r="AJ941" s="121"/>
      <c r="AK941" s="121"/>
      <c r="AL941" s="121"/>
      <c r="AM941" s="121"/>
      <c r="AN941" s="121"/>
      <c r="AO941" s="121"/>
      <c r="AP941" s="121"/>
      <c r="AQ941" s="121"/>
      <c r="AR941" s="121"/>
      <c r="AS941" s="121"/>
      <c r="AT941" s="65"/>
      <c r="AU941" s="65"/>
      <c r="AV941" s="65"/>
      <c r="AW941" s="65"/>
      <c r="AX941" s="65"/>
      <c r="AY941" s="65"/>
      <c r="AZ941" s="65"/>
      <c r="BA941" s="65"/>
      <c r="BB941" s="65"/>
      <c r="BC941" s="65"/>
      <c r="BD941" s="65"/>
      <c r="BE941" s="65"/>
      <c r="BF941" s="65"/>
      <c r="BG941" s="65"/>
      <c r="BH941" s="65"/>
    </row>
    <row r="942" customFormat="false" ht="15.75" hidden="false" customHeight="false" outlineLevel="0" collapsed="false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7"/>
      <c r="L942" s="65"/>
      <c r="M942" s="65"/>
      <c r="N942" s="65"/>
      <c r="O942" s="68"/>
      <c r="P942" s="68"/>
      <c r="Q942" s="65"/>
      <c r="R942" s="65"/>
      <c r="S942" s="65"/>
      <c r="T942" s="68"/>
      <c r="U942" s="68"/>
      <c r="V942" s="68"/>
      <c r="W942" s="65"/>
      <c r="X942" s="65"/>
      <c r="Y942" s="65"/>
      <c r="Z942" s="121"/>
      <c r="AA942" s="121"/>
      <c r="AB942" s="122"/>
      <c r="AC942" s="122"/>
      <c r="AD942" s="121"/>
      <c r="AE942" s="121"/>
      <c r="AF942" s="121"/>
      <c r="AG942" s="121"/>
      <c r="AH942" s="121"/>
      <c r="AI942" s="121"/>
      <c r="AJ942" s="121"/>
      <c r="AK942" s="121"/>
      <c r="AL942" s="121"/>
      <c r="AM942" s="121"/>
      <c r="AN942" s="121"/>
      <c r="AO942" s="121"/>
      <c r="AP942" s="121"/>
      <c r="AQ942" s="121"/>
      <c r="AR942" s="121"/>
      <c r="AS942" s="121"/>
      <c r="AT942" s="65"/>
      <c r="AU942" s="65"/>
      <c r="AV942" s="65"/>
      <c r="AW942" s="65"/>
      <c r="AX942" s="65"/>
      <c r="AY942" s="65"/>
      <c r="AZ942" s="65"/>
      <c r="BA942" s="65"/>
      <c r="BB942" s="65"/>
      <c r="BC942" s="65"/>
      <c r="BD942" s="65"/>
      <c r="BE942" s="65"/>
      <c r="BF942" s="65"/>
      <c r="BG942" s="65"/>
      <c r="BH942" s="65"/>
    </row>
    <row r="943" customFormat="false" ht="15.75" hidden="false" customHeight="false" outlineLevel="0" collapsed="false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7"/>
      <c r="L943" s="65"/>
      <c r="M943" s="65"/>
      <c r="N943" s="65"/>
      <c r="O943" s="68"/>
      <c r="P943" s="68"/>
      <c r="Q943" s="65"/>
      <c r="R943" s="65"/>
      <c r="S943" s="65"/>
      <c r="T943" s="68"/>
      <c r="U943" s="68"/>
      <c r="V943" s="68"/>
      <c r="W943" s="65"/>
      <c r="X943" s="65"/>
      <c r="Y943" s="65"/>
      <c r="Z943" s="121"/>
      <c r="AA943" s="121"/>
      <c r="AB943" s="122"/>
      <c r="AC943" s="122"/>
      <c r="AD943" s="121"/>
      <c r="AE943" s="121"/>
      <c r="AF943" s="121"/>
      <c r="AG943" s="121"/>
      <c r="AH943" s="121"/>
      <c r="AI943" s="121"/>
      <c r="AJ943" s="121"/>
      <c r="AK943" s="121"/>
      <c r="AL943" s="121"/>
      <c r="AM943" s="121"/>
      <c r="AN943" s="121"/>
      <c r="AO943" s="121"/>
      <c r="AP943" s="121"/>
      <c r="AQ943" s="121"/>
      <c r="AR943" s="121"/>
      <c r="AS943" s="121"/>
      <c r="AT943" s="65"/>
      <c r="AU943" s="65"/>
      <c r="AV943" s="65"/>
      <c r="AW943" s="65"/>
      <c r="AX943" s="65"/>
      <c r="AY943" s="65"/>
      <c r="AZ943" s="65"/>
      <c r="BA943" s="65"/>
      <c r="BB943" s="65"/>
      <c r="BC943" s="65"/>
      <c r="BD943" s="65"/>
      <c r="BE943" s="65"/>
      <c r="BF943" s="65"/>
      <c r="BG943" s="65"/>
      <c r="BH943" s="65"/>
    </row>
    <row r="944" customFormat="false" ht="15.75" hidden="false" customHeight="false" outlineLevel="0" collapsed="false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7"/>
      <c r="L944" s="65"/>
      <c r="M944" s="65"/>
      <c r="N944" s="65"/>
      <c r="O944" s="68"/>
      <c r="P944" s="68"/>
      <c r="Q944" s="65"/>
      <c r="R944" s="65"/>
      <c r="S944" s="65"/>
      <c r="T944" s="68"/>
      <c r="U944" s="68"/>
      <c r="V944" s="68"/>
      <c r="W944" s="65"/>
      <c r="X944" s="65"/>
      <c r="Y944" s="65"/>
      <c r="Z944" s="121"/>
      <c r="AA944" s="121"/>
      <c r="AB944" s="122"/>
      <c r="AC944" s="122"/>
      <c r="AD944" s="121"/>
      <c r="AE944" s="121"/>
      <c r="AF944" s="121"/>
      <c r="AG944" s="121"/>
      <c r="AH944" s="121"/>
      <c r="AI944" s="121"/>
      <c r="AJ944" s="121"/>
      <c r="AK944" s="121"/>
      <c r="AL944" s="121"/>
      <c r="AM944" s="121"/>
      <c r="AN944" s="121"/>
      <c r="AO944" s="121"/>
      <c r="AP944" s="121"/>
      <c r="AQ944" s="121"/>
      <c r="AR944" s="121"/>
      <c r="AS944" s="121"/>
      <c r="AT944" s="65"/>
      <c r="AU944" s="65"/>
      <c r="AV944" s="65"/>
      <c r="AW944" s="65"/>
      <c r="AX944" s="65"/>
      <c r="AY944" s="65"/>
      <c r="AZ944" s="65"/>
      <c r="BA944" s="65"/>
      <c r="BB944" s="65"/>
      <c r="BC944" s="65"/>
      <c r="BD944" s="65"/>
      <c r="BE944" s="65"/>
      <c r="BF944" s="65"/>
      <c r="BG944" s="65"/>
      <c r="BH944" s="65"/>
    </row>
    <row r="945" customFormat="false" ht="15.75" hidden="false" customHeight="false" outlineLevel="0" collapsed="false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7"/>
      <c r="L945" s="65"/>
      <c r="M945" s="65"/>
      <c r="N945" s="65"/>
      <c r="O945" s="68"/>
      <c r="P945" s="68"/>
      <c r="Q945" s="65"/>
      <c r="R945" s="65"/>
      <c r="S945" s="65"/>
      <c r="T945" s="68"/>
      <c r="U945" s="68"/>
      <c r="V945" s="68"/>
      <c r="W945" s="65"/>
      <c r="X945" s="65"/>
      <c r="Y945" s="65"/>
      <c r="Z945" s="121"/>
      <c r="AA945" s="121"/>
      <c r="AB945" s="122"/>
      <c r="AC945" s="122"/>
      <c r="AD945" s="121"/>
      <c r="AE945" s="121"/>
      <c r="AF945" s="121"/>
      <c r="AG945" s="121"/>
      <c r="AH945" s="121"/>
      <c r="AI945" s="121"/>
      <c r="AJ945" s="121"/>
      <c r="AK945" s="121"/>
      <c r="AL945" s="121"/>
      <c r="AM945" s="121"/>
      <c r="AN945" s="121"/>
      <c r="AO945" s="121"/>
      <c r="AP945" s="121"/>
      <c r="AQ945" s="121"/>
      <c r="AR945" s="121"/>
      <c r="AS945" s="121"/>
      <c r="AT945" s="65"/>
      <c r="AU945" s="65"/>
      <c r="AV945" s="65"/>
      <c r="AW945" s="65"/>
      <c r="AX945" s="65"/>
      <c r="AY945" s="65"/>
      <c r="AZ945" s="65"/>
      <c r="BA945" s="65"/>
      <c r="BB945" s="65"/>
      <c r="BC945" s="65"/>
      <c r="BD945" s="65"/>
      <c r="BE945" s="65"/>
      <c r="BF945" s="65"/>
      <c r="BG945" s="65"/>
      <c r="BH945" s="65"/>
    </row>
    <row r="946" customFormat="false" ht="15.75" hidden="false" customHeight="false" outlineLevel="0" collapsed="false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7"/>
      <c r="L946" s="65"/>
      <c r="M946" s="65"/>
      <c r="N946" s="65"/>
      <c r="O946" s="68"/>
      <c r="P946" s="68"/>
      <c r="Q946" s="65"/>
      <c r="R946" s="65"/>
      <c r="S946" s="65"/>
      <c r="T946" s="68"/>
      <c r="U946" s="68"/>
      <c r="V946" s="68"/>
      <c r="W946" s="65"/>
      <c r="X946" s="65"/>
      <c r="Y946" s="65"/>
      <c r="Z946" s="121"/>
      <c r="AA946" s="121"/>
      <c r="AB946" s="122"/>
      <c r="AC946" s="122"/>
      <c r="AD946" s="121"/>
      <c r="AE946" s="121"/>
      <c r="AF946" s="121"/>
      <c r="AG946" s="121"/>
      <c r="AH946" s="121"/>
      <c r="AI946" s="121"/>
      <c r="AJ946" s="121"/>
      <c r="AK946" s="121"/>
      <c r="AL946" s="121"/>
      <c r="AM946" s="121"/>
      <c r="AN946" s="121"/>
      <c r="AO946" s="121"/>
      <c r="AP946" s="121"/>
      <c r="AQ946" s="121"/>
      <c r="AR946" s="121"/>
      <c r="AS946" s="121"/>
      <c r="AT946" s="65"/>
      <c r="AU946" s="65"/>
      <c r="AV946" s="65"/>
      <c r="AW946" s="65"/>
      <c r="AX946" s="65"/>
      <c r="AY946" s="65"/>
      <c r="AZ946" s="65"/>
      <c r="BA946" s="65"/>
      <c r="BB946" s="65"/>
      <c r="BC946" s="65"/>
      <c r="BD946" s="65"/>
      <c r="BE946" s="65"/>
      <c r="BF946" s="65"/>
      <c r="BG946" s="65"/>
      <c r="BH946" s="65"/>
    </row>
    <row r="947" customFormat="false" ht="15.75" hidden="false" customHeight="false" outlineLevel="0" collapsed="false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7"/>
      <c r="L947" s="65"/>
      <c r="M947" s="65"/>
      <c r="N947" s="65"/>
      <c r="O947" s="68"/>
      <c r="P947" s="68"/>
      <c r="Q947" s="65"/>
      <c r="R947" s="65"/>
      <c r="S947" s="65"/>
      <c r="T947" s="68"/>
      <c r="U947" s="68"/>
      <c r="V947" s="68"/>
      <c r="W947" s="65"/>
      <c r="X947" s="65"/>
      <c r="Y947" s="65"/>
      <c r="Z947" s="121"/>
      <c r="AA947" s="121"/>
      <c r="AB947" s="122"/>
      <c r="AC947" s="122"/>
      <c r="AD947" s="121"/>
      <c r="AE947" s="121"/>
      <c r="AF947" s="121"/>
      <c r="AG947" s="121"/>
      <c r="AH947" s="121"/>
      <c r="AI947" s="121"/>
      <c r="AJ947" s="121"/>
      <c r="AK947" s="121"/>
      <c r="AL947" s="121"/>
      <c r="AM947" s="121"/>
      <c r="AN947" s="121"/>
      <c r="AO947" s="121"/>
      <c r="AP947" s="121"/>
      <c r="AQ947" s="121"/>
      <c r="AR947" s="121"/>
      <c r="AS947" s="121"/>
      <c r="AT947" s="65"/>
      <c r="AU947" s="65"/>
      <c r="AV947" s="65"/>
      <c r="AW947" s="65"/>
      <c r="AX947" s="65"/>
      <c r="AY947" s="65"/>
      <c r="AZ947" s="65"/>
      <c r="BA947" s="65"/>
      <c r="BB947" s="65"/>
      <c r="BC947" s="65"/>
      <c r="BD947" s="65"/>
      <c r="BE947" s="65"/>
      <c r="BF947" s="65"/>
      <c r="BG947" s="65"/>
      <c r="BH947" s="65"/>
    </row>
    <row r="948" customFormat="false" ht="15.75" hidden="false" customHeight="false" outlineLevel="0" collapsed="false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7"/>
      <c r="L948" s="65"/>
      <c r="M948" s="65"/>
      <c r="N948" s="65"/>
      <c r="O948" s="68"/>
      <c r="P948" s="68"/>
      <c r="Q948" s="65"/>
      <c r="R948" s="65"/>
      <c r="S948" s="65"/>
      <c r="T948" s="68"/>
      <c r="U948" s="68"/>
      <c r="V948" s="68"/>
      <c r="W948" s="65"/>
      <c r="X948" s="65"/>
      <c r="Y948" s="65"/>
      <c r="Z948" s="121"/>
      <c r="AA948" s="121"/>
      <c r="AB948" s="122"/>
      <c r="AC948" s="122"/>
      <c r="AD948" s="121"/>
      <c r="AE948" s="121"/>
      <c r="AF948" s="121"/>
      <c r="AG948" s="121"/>
      <c r="AH948" s="121"/>
      <c r="AI948" s="121"/>
      <c r="AJ948" s="121"/>
      <c r="AK948" s="121"/>
      <c r="AL948" s="121"/>
      <c r="AM948" s="121"/>
      <c r="AN948" s="121"/>
      <c r="AO948" s="121"/>
      <c r="AP948" s="121"/>
      <c r="AQ948" s="121"/>
      <c r="AR948" s="121"/>
      <c r="AS948" s="121"/>
      <c r="AT948" s="65"/>
      <c r="AU948" s="65"/>
      <c r="AV948" s="65"/>
      <c r="AW948" s="65"/>
      <c r="AX948" s="65"/>
      <c r="AY948" s="65"/>
      <c r="AZ948" s="65"/>
      <c r="BA948" s="65"/>
      <c r="BB948" s="65"/>
      <c r="BC948" s="65"/>
      <c r="BD948" s="65"/>
      <c r="BE948" s="65"/>
      <c r="BF948" s="65"/>
      <c r="BG948" s="65"/>
      <c r="BH948" s="65"/>
    </row>
    <row r="949" customFormat="false" ht="15.75" hidden="false" customHeight="false" outlineLevel="0" collapsed="false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7"/>
      <c r="L949" s="65"/>
      <c r="M949" s="65"/>
      <c r="N949" s="65"/>
      <c r="O949" s="68"/>
      <c r="P949" s="68"/>
      <c r="Q949" s="65"/>
      <c r="R949" s="65"/>
      <c r="S949" s="65"/>
      <c r="T949" s="68"/>
      <c r="U949" s="68"/>
      <c r="V949" s="68"/>
      <c r="W949" s="65"/>
      <c r="X949" s="65"/>
      <c r="Y949" s="65"/>
      <c r="Z949" s="121"/>
      <c r="AA949" s="121"/>
      <c r="AB949" s="122"/>
      <c r="AC949" s="122"/>
      <c r="AD949" s="121"/>
      <c r="AE949" s="121"/>
      <c r="AF949" s="121"/>
      <c r="AG949" s="121"/>
      <c r="AH949" s="121"/>
      <c r="AI949" s="121"/>
      <c r="AJ949" s="121"/>
      <c r="AK949" s="121"/>
      <c r="AL949" s="121"/>
      <c r="AM949" s="121"/>
      <c r="AN949" s="121"/>
      <c r="AO949" s="121"/>
      <c r="AP949" s="121"/>
      <c r="AQ949" s="121"/>
      <c r="AR949" s="121"/>
      <c r="AS949" s="121"/>
      <c r="AT949" s="65"/>
      <c r="AU949" s="65"/>
      <c r="AV949" s="65"/>
      <c r="AW949" s="65"/>
      <c r="AX949" s="65"/>
      <c r="AY949" s="65"/>
      <c r="AZ949" s="65"/>
      <c r="BA949" s="65"/>
      <c r="BB949" s="65"/>
      <c r="BC949" s="65"/>
      <c r="BD949" s="65"/>
      <c r="BE949" s="65"/>
      <c r="BF949" s="65"/>
      <c r="BG949" s="65"/>
      <c r="BH949" s="65"/>
    </row>
    <row r="950" customFormat="false" ht="15.75" hidden="false" customHeight="false" outlineLevel="0" collapsed="false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7"/>
      <c r="L950" s="65"/>
      <c r="M950" s="65"/>
      <c r="N950" s="65"/>
      <c r="O950" s="68"/>
      <c r="P950" s="68"/>
      <c r="Q950" s="65"/>
      <c r="R950" s="65"/>
      <c r="S950" s="65"/>
      <c r="T950" s="68"/>
      <c r="U950" s="68"/>
      <c r="V950" s="68"/>
      <c r="W950" s="65"/>
      <c r="X950" s="65"/>
      <c r="Y950" s="65"/>
      <c r="Z950" s="121"/>
      <c r="AA950" s="121"/>
      <c r="AB950" s="122"/>
      <c r="AC950" s="122"/>
      <c r="AD950" s="121"/>
      <c r="AE950" s="121"/>
      <c r="AF950" s="121"/>
      <c r="AG950" s="121"/>
      <c r="AH950" s="121"/>
      <c r="AI950" s="121"/>
      <c r="AJ950" s="121"/>
      <c r="AK950" s="121"/>
      <c r="AL950" s="121"/>
      <c r="AM950" s="121"/>
      <c r="AN950" s="121"/>
      <c r="AO950" s="121"/>
      <c r="AP950" s="121"/>
      <c r="AQ950" s="121"/>
      <c r="AR950" s="121"/>
      <c r="AS950" s="121"/>
      <c r="AT950" s="65"/>
      <c r="AU950" s="65"/>
      <c r="AV950" s="65"/>
      <c r="AW950" s="65"/>
      <c r="AX950" s="65"/>
      <c r="AY950" s="65"/>
      <c r="AZ950" s="65"/>
      <c r="BA950" s="65"/>
      <c r="BB950" s="65"/>
      <c r="BC950" s="65"/>
      <c r="BD950" s="65"/>
      <c r="BE950" s="65"/>
      <c r="BF950" s="65"/>
      <c r="BG950" s="65"/>
      <c r="BH950" s="65"/>
    </row>
    <row r="951" customFormat="false" ht="15.75" hidden="false" customHeight="false" outlineLevel="0" collapsed="false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7"/>
      <c r="L951" s="65"/>
      <c r="M951" s="65"/>
      <c r="N951" s="65"/>
      <c r="O951" s="68"/>
      <c r="P951" s="68"/>
      <c r="Q951" s="65"/>
      <c r="R951" s="65"/>
      <c r="S951" s="65"/>
      <c r="T951" s="68"/>
      <c r="U951" s="68"/>
      <c r="V951" s="68"/>
      <c r="W951" s="65"/>
      <c r="X951" s="65"/>
      <c r="Y951" s="65"/>
      <c r="Z951" s="121"/>
      <c r="AA951" s="121"/>
      <c r="AB951" s="122"/>
      <c r="AC951" s="122"/>
      <c r="AD951" s="121"/>
      <c r="AE951" s="121"/>
      <c r="AF951" s="121"/>
      <c r="AG951" s="121"/>
      <c r="AH951" s="121"/>
      <c r="AI951" s="121"/>
      <c r="AJ951" s="121"/>
      <c r="AK951" s="121"/>
      <c r="AL951" s="121"/>
      <c r="AM951" s="121"/>
      <c r="AN951" s="121"/>
      <c r="AO951" s="121"/>
      <c r="AP951" s="121"/>
      <c r="AQ951" s="121"/>
      <c r="AR951" s="121"/>
      <c r="AS951" s="121"/>
      <c r="AT951" s="65"/>
      <c r="AU951" s="65"/>
      <c r="AV951" s="65"/>
      <c r="AW951" s="65"/>
      <c r="AX951" s="65"/>
      <c r="AY951" s="65"/>
      <c r="AZ951" s="65"/>
      <c r="BA951" s="65"/>
      <c r="BB951" s="65"/>
      <c r="BC951" s="65"/>
      <c r="BD951" s="65"/>
      <c r="BE951" s="65"/>
      <c r="BF951" s="65"/>
      <c r="BG951" s="65"/>
      <c r="BH951" s="65"/>
    </row>
    <row r="952" customFormat="false" ht="15.75" hidden="false" customHeight="false" outlineLevel="0" collapsed="false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7"/>
      <c r="L952" s="65"/>
      <c r="M952" s="65"/>
      <c r="N952" s="65"/>
      <c r="O952" s="68"/>
      <c r="P952" s="68"/>
      <c r="Q952" s="65"/>
      <c r="R952" s="65"/>
      <c r="S952" s="65"/>
      <c r="T952" s="68"/>
      <c r="U952" s="68"/>
      <c r="V952" s="68"/>
      <c r="W952" s="65"/>
      <c r="X952" s="65"/>
      <c r="Y952" s="65"/>
      <c r="Z952" s="121"/>
      <c r="AA952" s="121"/>
      <c r="AB952" s="122"/>
      <c r="AC952" s="122"/>
      <c r="AD952" s="121"/>
      <c r="AE952" s="121"/>
      <c r="AF952" s="121"/>
      <c r="AG952" s="121"/>
      <c r="AH952" s="121"/>
      <c r="AI952" s="121"/>
      <c r="AJ952" s="121"/>
      <c r="AK952" s="121"/>
      <c r="AL952" s="121"/>
      <c r="AM952" s="121"/>
      <c r="AN952" s="121"/>
      <c r="AO952" s="121"/>
      <c r="AP952" s="121"/>
      <c r="AQ952" s="121"/>
      <c r="AR952" s="121"/>
      <c r="AS952" s="121"/>
      <c r="AT952" s="65"/>
      <c r="AU952" s="65"/>
      <c r="AV952" s="65"/>
      <c r="AW952" s="65"/>
      <c r="AX952" s="65"/>
      <c r="AY952" s="65"/>
      <c r="AZ952" s="65"/>
      <c r="BA952" s="65"/>
      <c r="BB952" s="65"/>
      <c r="BC952" s="65"/>
      <c r="BD952" s="65"/>
      <c r="BE952" s="65"/>
      <c r="BF952" s="65"/>
      <c r="BG952" s="65"/>
      <c r="BH952" s="65"/>
    </row>
    <row r="953" customFormat="false" ht="15.75" hidden="false" customHeight="false" outlineLevel="0" collapsed="false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7"/>
      <c r="L953" s="65"/>
      <c r="M953" s="65"/>
      <c r="N953" s="65"/>
      <c r="O953" s="68"/>
      <c r="P953" s="68"/>
      <c r="Q953" s="65"/>
      <c r="R953" s="65"/>
      <c r="S953" s="65"/>
      <c r="T953" s="68"/>
      <c r="U953" s="68"/>
      <c r="V953" s="68"/>
      <c r="W953" s="65"/>
      <c r="X953" s="65"/>
      <c r="Y953" s="65"/>
      <c r="Z953" s="121"/>
      <c r="AA953" s="121"/>
      <c r="AB953" s="122"/>
      <c r="AC953" s="122"/>
      <c r="AD953" s="121"/>
      <c r="AE953" s="121"/>
      <c r="AF953" s="121"/>
      <c r="AG953" s="121"/>
      <c r="AH953" s="121"/>
      <c r="AI953" s="121"/>
      <c r="AJ953" s="121"/>
      <c r="AK953" s="121"/>
      <c r="AL953" s="121"/>
      <c r="AM953" s="121"/>
      <c r="AN953" s="121"/>
      <c r="AO953" s="121"/>
      <c r="AP953" s="121"/>
      <c r="AQ953" s="121"/>
      <c r="AR953" s="121"/>
      <c r="AS953" s="121"/>
      <c r="AT953" s="65"/>
      <c r="AU953" s="65"/>
      <c r="AV953" s="65"/>
      <c r="AW953" s="65"/>
      <c r="AX953" s="65"/>
      <c r="AY953" s="65"/>
      <c r="AZ953" s="65"/>
      <c r="BA953" s="65"/>
      <c r="BB953" s="65"/>
      <c r="BC953" s="65"/>
      <c r="BD953" s="65"/>
      <c r="BE953" s="65"/>
      <c r="BF953" s="65"/>
      <c r="BG953" s="65"/>
      <c r="BH953" s="65"/>
    </row>
    <row r="954" customFormat="false" ht="15.75" hidden="false" customHeight="false" outlineLevel="0" collapsed="false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7"/>
      <c r="L954" s="65"/>
      <c r="M954" s="65"/>
      <c r="N954" s="65"/>
      <c r="O954" s="68"/>
      <c r="P954" s="68"/>
      <c r="Q954" s="65"/>
      <c r="R954" s="65"/>
      <c r="S954" s="65"/>
      <c r="T954" s="68"/>
      <c r="U954" s="68"/>
      <c r="V954" s="68"/>
      <c r="W954" s="65"/>
      <c r="X954" s="65"/>
      <c r="Y954" s="65"/>
      <c r="Z954" s="121"/>
      <c r="AA954" s="121"/>
      <c r="AB954" s="122"/>
      <c r="AC954" s="122"/>
      <c r="AD954" s="121"/>
      <c r="AE954" s="121"/>
      <c r="AF954" s="121"/>
      <c r="AG954" s="121"/>
      <c r="AH954" s="121"/>
      <c r="AI954" s="121"/>
      <c r="AJ954" s="121"/>
      <c r="AK954" s="121"/>
      <c r="AL954" s="121"/>
      <c r="AM954" s="121"/>
      <c r="AN954" s="121"/>
      <c r="AO954" s="121"/>
      <c r="AP954" s="121"/>
      <c r="AQ954" s="121"/>
      <c r="AR954" s="121"/>
      <c r="AS954" s="121"/>
      <c r="AT954" s="65"/>
      <c r="AU954" s="65"/>
      <c r="AV954" s="65"/>
      <c r="AW954" s="65"/>
      <c r="AX954" s="65"/>
      <c r="AY954" s="65"/>
      <c r="AZ954" s="65"/>
      <c r="BA954" s="65"/>
      <c r="BB954" s="65"/>
      <c r="BC954" s="65"/>
      <c r="BD954" s="65"/>
      <c r="BE954" s="65"/>
      <c r="BF954" s="65"/>
      <c r="BG954" s="65"/>
      <c r="BH954" s="65"/>
    </row>
    <row r="955" customFormat="false" ht="15.75" hidden="false" customHeight="false" outlineLevel="0" collapsed="false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7"/>
      <c r="L955" s="65"/>
      <c r="M955" s="65"/>
      <c r="N955" s="65"/>
      <c r="O955" s="68"/>
      <c r="P955" s="68"/>
      <c r="Q955" s="65"/>
      <c r="R955" s="65"/>
      <c r="S955" s="65"/>
      <c r="T955" s="68"/>
      <c r="U955" s="68"/>
      <c r="V955" s="68"/>
      <c r="W955" s="65"/>
      <c r="X955" s="65"/>
      <c r="Y955" s="65"/>
      <c r="Z955" s="121"/>
      <c r="AA955" s="121"/>
      <c r="AB955" s="122"/>
      <c r="AC955" s="122"/>
      <c r="AD955" s="121"/>
      <c r="AE955" s="121"/>
      <c r="AF955" s="121"/>
      <c r="AG955" s="121"/>
      <c r="AH955" s="121"/>
      <c r="AI955" s="121"/>
      <c r="AJ955" s="121"/>
      <c r="AK955" s="121"/>
      <c r="AL955" s="121"/>
      <c r="AM955" s="121"/>
      <c r="AN955" s="121"/>
      <c r="AO955" s="121"/>
      <c r="AP955" s="121"/>
      <c r="AQ955" s="121"/>
      <c r="AR955" s="121"/>
      <c r="AS955" s="121"/>
      <c r="AT955" s="65"/>
      <c r="AU955" s="65"/>
      <c r="AV955" s="65"/>
      <c r="AW955" s="65"/>
      <c r="AX955" s="65"/>
      <c r="AY955" s="65"/>
      <c r="AZ955" s="65"/>
      <c r="BA955" s="65"/>
      <c r="BB955" s="65"/>
      <c r="BC955" s="65"/>
      <c r="BD955" s="65"/>
      <c r="BE955" s="65"/>
      <c r="BF955" s="65"/>
      <c r="BG955" s="65"/>
      <c r="BH955" s="65"/>
    </row>
    <row r="956" customFormat="false" ht="15.75" hidden="false" customHeight="false" outlineLevel="0" collapsed="false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7"/>
      <c r="L956" s="65"/>
      <c r="M956" s="65"/>
      <c r="N956" s="65"/>
      <c r="O956" s="68"/>
      <c r="P956" s="68"/>
      <c r="Q956" s="65"/>
      <c r="R956" s="65"/>
      <c r="S956" s="65"/>
      <c r="T956" s="68"/>
      <c r="U956" s="68"/>
      <c r="V956" s="68"/>
      <c r="W956" s="65"/>
      <c r="X956" s="65"/>
      <c r="Y956" s="65"/>
      <c r="Z956" s="121"/>
      <c r="AA956" s="121"/>
      <c r="AB956" s="122"/>
      <c r="AC956" s="122"/>
      <c r="AD956" s="121"/>
      <c r="AE956" s="121"/>
      <c r="AF956" s="121"/>
      <c r="AG956" s="121"/>
      <c r="AH956" s="121"/>
      <c r="AI956" s="121"/>
      <c r="AJ956" s="121"/>
      <c r="AK956" s="121"/>
      <c r="AL956" s="121"/>
      <c r="AM956" s="121"/>
      <c r="AN956" s="121"/>
      <c r="AO956" s="121"/>
      <c r="AP956" s="121"/>
      <c r="AQ956" s="121"/>
      <c r="AR956" s="121"/>
      <c r="AS956" s="121"/>
      <c r="AT956" s="65"/>
      <c r="AU956" s="65"/>
      <c r="AV956" s="65"/>
      <c r="AW956" s="65"/>
      <c r="AX956" s="65"/>
      <c r="AY956" s="65"/>
      <c r="AZ956" s="65"/>
      <c r="BA956" s="65"/>
      <c r="BB956" s="65"/>
      <c r="BC956" s="65"/>
      <c r="BD956" s="65"/>
      <c r="BE956" s="65"/>
      <c r="BF956" s="65"/>
      <c r="BG956" s="65"/>
      <c r="BH956" s="65"/>
    </row>
    <row r="957" customFormat="false" ht="15.75" hidden="false" customHeight="false" outlineLevel="0" collapsed="false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7"/>
      <c r="L957" s="65"/>
      <c r="M957" s="65"/>
      <c r="N957" s="65"/>
      <c r="O957" s="68"/>
      <c r="P957" s="68"/>
      <c r="Q957" s="65"/>
      <c r="R957" s="65"/>
      <c r="S957" s="65"/>
      <c r="T957" s="68"/>
      <c r="U957" s="68"/>
      <c r="V957" s="68"/>
      <c r="W957" s="65"/>
      <c r="X957" s="65"/>
      <c r="Y957" s="65"/>
      <c r="Z957" s="121"/>
      <c r="AA957" s="121"/>
      <c r="AB957" s="122"/>
      <c r="AC957" s="122"/>
      <c r="AD957" s="121"/>
      <c r="AE957" s="121"/>
      <c r="AF957" s="121"/>
      <c r="AG957" s="121"/>
      <c r="AH957" s="121"/>
      <c r="AI957" s="121"/>
      <c r="AJ957" s="121"/>
      <c r="AK957" s="121"/>
      <c r="AL957" s="121"/>
      <c r="AM957" s="121"/>
      <c r="AN957" s="121"/>
      <c r="AO957" s="121"/>
      <c r="AP957" s="121"/>
      <c r="AQ957" s="121"/>
      <c r="AR957" s="121"/>
      <c r="AS957" s="121"/>
      <c r="AT957" s="65"/>
      <c r="AU957" s="65"/>
      <c r="AV957" s="65"/>
      <c r="AW957" s="65"/>
      <c r="AX957" s="65"/>
      <c r="AY957" s="65"/>
      <c r="AZ957" s="65"/>
      <c r="BA957" s="65"/>
      <c r="BB957" s="65"/>
      <c r="BC957" s="65"/>
      <c r="BD957" s="65"/>
      <c r="BE957" s="65"/>
      <c r="BF957" s="65"/>
      <c r="BG957" s="65"/>
      <c r="BH957" s="65"/>
    </row>
    <row r="958" customFormat="false" ht="15.75" hidden="false" customHeight="false" outlineLevel="0" collapsed="false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7"/>
      <c r="L958" s="65"/>
      <c r="M958" s="65"/>
      <c r="N958" s="65"/>
      <c r="O958" s="68"/>
      <c r="P958" s="68"/>
      <c r="Q958" s="65"/>
      <c r="R958" s="65"/>
      <c r="S958" s="65"/>
      <c r="T958" s="68"/>
      <c r="U958" s="68"/>
      <c r="V958" s="68"/>
      <c r="W958" s="65"/>
      <c r="X958" s="65"/>
      <c r="Y958" s="65"/>
      <c r="Z958" s="121"/>
      <c r="AA958" s="121"/>
      <c r="AB958" s="122"/>
      <c r="AC958" s="122"/>
      <c r="AD958" s="121"/>
      <c r="AE958" s="121"/>
      <c r="AF958" s="121"/>
      <c r="AG958" s="121"/>
      <c r="AH958" s="121"/>
      <c r="AI958" s="121"/>
      <c r="AJ958" s="121"/>
      <c r="AK958" s="121"/>
      <c r="AL958" s="121"/>
      <c r="AM958" s="121"/>
      <c r="AN958" s="121"/>
      <c r="AO958" s="121"/>
      <c r="AP958" s="121"/>
      <c r="AQ958" s="121"/>
      <c r="AR958" s="121"/>
      <c r="AS958" s="121"/>
      <c r="AT958" s="65"/>
      <c r="AU958" s="65"/>
      <c r="AV958" s="65"/>
      <c r="AW958" s="65"/>
      <c r="AX958" s="65"/>
      <c r="AY958" s="65"/>
      <c r="AZ958" s="65"/>
      <c r="BA958" s="65"/>
      <c r="BB958" s="65"/>
      <c r="BC958" s="65"/>
      <c r="BD958" s="65"/>
      <c r="BE958" s="65"/>
      <c r="BF958" s="65"/>
      <c r="BG958" s="65"/>
      <c r="BH958" s="65"/>
    </row>
    <row r="959" customFormat="false" ht="15.75" hidden="false" customHeight="false" outlineLevel="0" collapsed="false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7"/>
      <c r="L959" s="65"/>
      <c r="M959" s="65"/>
      <c r="N959" s="65"/>
      <c r="O959" s="68"/>
      <c r="P959" s="68"/>
      <c r="Q959" s="65"/>
      <c r="R959" s="65"/>
      <c r="S959" s="65"/>
      <c r="T959" s="68"/>
      <c r="U959" s="68"/>
      <c r="V959" s="68"/>
      <c r="W959" s="65"/>
      <c r="X959" s="65"/>
      <c r="Y959" s="65"/>
      <c r="Z959" s="121"/>
      <c r="AA959" s="121"/>
      <c r="AB959" s="122"/>
      <c r="AC959" s="122"/>
      <c r="AD959" s="121"/>
      <c r="AE959" s="121"/>
      <c r="AF959" s="121"/>
      <c r="AG959" s="121"/>
      <c r="AH959" s="121"/>
      <c r="AI959" s="121"/>
      <c r="AJ959" s="121"/>
      <c r="AK959" s="121"/>
      <c r="AL959" s="121"/>
      <c r="AM959" s="121"/>
      <c r="AN959" s="121"/>
      <c r="AO959" s="121"/>
      <c r="AP959" s="121"/>
      <c r="AQ959" s="121"/>
      <c r="AR959" s="121"/>
      <c r="AS959" s="121"/>
      <c r="AT959" s="65"/>
      <c r="AU959" s="65"/>
      <c r="AV959" s="65"/>
      <c r="AW959" s="65"/>
      <c r="AX959" s="65"/>
      <c r="AY959" s="65"/>
      <c r="AZ959" s="65"/>
      <c r="BA959" s="65"/>
      <c r="BB959" s="65"/>
      <c r="BC959" s="65"/>
      <c r="BD959" s="65"/>
      <c r="BE959" s="65"/>
      <c r="BF959" s="65"/>
      <c r="BG959" s="65"/>
      <c r="BH959" s="65"/>
    </row>
    <row r="960" customFormat="false" ht="15.75" hidden="false" customHeight="false" outlineLevel="0" collapsed="false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7"/>
      <c r="L960" s="65"/>
      <c r="M960" s="65"/>
      <c r="N960" s="65"/>
      <c r="O960" s="68"/>
      <c r="P960" s="68"/>
      <c r="Q960" s="65"/>
      <c r="R960" s="65"/>
      <c r="S960" s="65"/>
      <c r="T960" s="68"/>
      <c r="U960" s="68"/>
      <c r="V960" s="68"/>
      <c r="W960" s="65"/>
      <c r="X960" s="65"/>
      <c r="Y960" s="65"/>
      <c r="Z960" s="121"/>
      <c r="AA960" s="121"/>
      <c r="AB960" s="122"/>
      <c r="AC960" s="122"/>
      <c r="AD960" s="121"/>
      <c r="AE960" s="121"/>
      <c r="AF960" s="121"/>
      <c r="AG960" s="121"/>
      <c r="AH960" s="121"/>
      <c r="AI960" s="121"/>
      <c r="AJ960" s="121"/>
      <c r="AK960" s="121"/>
      <c r="AL960" s="121"/>
      <c r="AM960" s="121"/>
      <c r="AN960" s="121"/>
      <c r="AO960" s="121"/>
      <c r="AP960" s="121"/>
      <c r="AQ960" s="121"/>
      <c r="AR960" s="121"/>
      <c r="AS960" s="121"/>
      <c r="AT960" s="65"/>
      <c r="AU960" s="65"/>
      <c r="AV960" s="65"/>
      <c r="AW960" s="65"/>
      <c r="AX960" s="65"/>
      <c r="AY960" s="65"/>
      <c r="AZ960" s="65"/>
      <c r="BA960" s="65"/>
      <c r="BB960" s="65"/>
      <c r="BC960" s="65"/>
      <c r="BD960" s="65"/>
      <c r="BE960" s="65"/>
      <c r="BF960" s="65"/>
      <c r="BG960" s="65"/>
      <c r="BH960" s="65"/>
    </row>
    <row r="961" customFormat="false" ht="15.75" hidden="false" customHeight="false" outlineLevel="0" collapsed="false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7"/>
      <c r="L961" s="65"/>
      <c r="M961" s="65"/>
      <c r="N961" s="65"/>
      <c r="O961" s="68"/>
      <c r="P961" s="68"/>
      <c r="Q961" s="65"/>
      <c r="R961" s="65"/>
      <c r="S961" s="65"/>
      <c r="T961" s="68"/>
      <c r="U961" s="68"/>
      <c r="V961" s="68"/>
      <c r="W961" s="65"/>
      <c r="X961" s="65"/>
      <c r="Y961" s="65"/>
      <c r="Z961" s="121"/>
      <c r="AA961" s="121"/>
      <c r="AB961" s="122"/>
      <c r="AC961" s="122"/>
      <c r="AD961" s="121"/>
      <c r="AE961" s="121"/>
      <c r="AF961" s="121"/>
      <c r="AG961" s="121"/>
      <c r="AH961" s="121"/>
      <c r="AI961" s="121"/>
      <c r="AJ961" s="121"/>
      <c r="AK961" s="121"/>
      <c r="AL961" s="121"/>
      <c r="AM961" s="121"/>
      <c r="AN961" s="121"/>
      <c r="AO961" s="121"/>
      <c r="AP961" s="121"/>
      <c r="AQ961" s="121"/>
      <c r="AR961" s="121"/>
      <c r="AS961" s="121"/>
      <c r="AT961" s="65"/>
      <c r="AU961" s="65"/>
      <c r="AV961" s="65"/>
      <c r="AW961" s="65"/>
      <c r="AX961" s="65"/>
      <c r="AY961" s="65"/>
      <c r="AZ961" s="65"/>
      <c r="BA961" s="65"/>
      <c r="BB961" s="65"/>
      <c r="BC961" s="65"/>
      <c r="BD961" s="65"/>
      <c r="BE961" s="65"/>
      <c r="BF961" s="65"/>
      <c r="BG961" s="65"/>
      <c r="BH961" s="65"/>
    </row>
    <row r="962" customFormat="false" ht="15.75" hidden="false" customHeight="false" outlineLevel="0" collapsed="false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7"/>
      <c r="L962" s="65"/>
      <c r="M962" s="65"/>
      <c r="N962" s="65"/>
      <c r="O962" s="68"/>
      <c r="P962" s="68"/>
      <c r="Q962" s="65"/>
      <c r="R962" s="65"/>
      <c r="S962" s="65"/>
      <c r="T962" s="68"/>
      <c r="U962" s="68"/>
      <c r="V962" s="68"/>
      <c r="W962" s="65"/>
      <c r="X962" s="65"/>
      <c r="Y962" s="65"/>
      <c r="Z962" s="121"/>
      <c r="AA962" s="121"/>
      <c r="AB962" s="122"/>
      <c r="AC962" s="122"/>
      <c r="AD962" s="121"/>
      <c r="AE962" s="121"/>
      <c r="AF962" s="121"/>
      <c r="AG962" s="121"/>
      <c r="AH962" s="121"/>
      <c r="AI962" s="121"/>
      <c r="AJ962" s="121"/>
      <c r="AK962" s="121"/>
      <c r="AL962" s="121"/>
      <c r="AM962" s="121"/>
      <c r="AN962" s="121"/>
      <c r="AO962" s="121"/>
      <c r="AP962" s="121"/>
      <c r="AQ962" s="121"/>
      <c r="AR962" s="121"/>
      <c r="AS962" s="121"/>
      <c r="AT962" s="65"/>
      <c r="AU962" s="65"/>
      <c r="AV962" s="65"/>
      <c r="AW962" s="65"/>
      <c r="AX962" s="65"/>
      <c r="AY962" s="65"/>
      <c r="AZ962" s="65"/>
      <c r="BA962" s="65"/>
      <c r="BB962" s="65"/>
      <c r="BC962" s="65"/>
      <c r="BD962" s="65"/>
      <c r="BE962" s="65"/>
      <c r="BF962" s="65"/>
      <c r="BG962" s="65"/>
      <c r="BH962" s="65"/>
    </row>
    <row r="963" customFormat="false" ht="15.75" hidden="false" customHeight="false" outlineLevel="0" collapsed="false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7"/>
      <c r="L963" s="65"/>
      <c r="M963" s="65"/>
      <c r="N963" s="65"/>
      <c r="O963" s="68"/>
      <c r="P963" s="68"/>
      <c r="Q963" s="65"/>
      <c r="R963" s="65"/>
      <c r="S963" s="65"/>
      <c r="T963" s="68"/>
      <c r="U963" s="68"/>
      <c r="V963" s="68"/>
      <c r="W963" s="65"/>
      <c r="X963" s="65"/>
      <c r="Y963" s="65"/>
      <c r="Z963" s="121"/>
      <c r="AA963" s="121"/>
      <c r="AB963" s="122"/>
      <c r="AC963" s="122"/>
      <c r="AD963" s="121"/>
      <c r="AE963" s="121"/>
      <c r="AF963" s="121"/>
      <c r="AG963" s="121"/>
      <c r="AH963" s="121"/>
      <c r="AI963" s="121"/>
      <c r="AJ963" s="121"/>
      <c r="AK963" s="121"/>
      <c r="AL963" s="121"/>
      <c r="AM963" s="121"/>
      <c r="AN963" s="121"/>
      <c r="AO963" s="121"/>
      <c r="AP963" s="121"/>
      <c r="AQ963" s="121"/>
      <c r="AR963" s="121"/>
      <c r="AS963" s="121"/>
      <c r="AT963" s="65"/>
      <c r="AU963" s="65"/>
      <c r="AV963" s="65"/>
      <c r="AW963" s="65"/>
      <c r="AX963" s="65"/>
      <c r="AY963" s="65"/>
      <c r="AZ963" s="65"/>
      <c r="BA963" s="65"/>
      <c r="BB963" s="65"/>
      <c r="BC963" s="65"/>
      <c r="BD963" s="65"/>
      <c r="BE963" s="65"/>
      <c r="BF963" s="65"/>
      <c r="BG963" s="65"/>
      <c r="BH963" s="65"/>
    </row>
    <row r="964" customFormat="false" ht="15.75" hidden="false" customHeight="false" outlineLevel="0" collapsed="false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7"/>
      <c r="L964" s="65"/>
      <c r="M964" s="65"/>
      <c r="N964" s="65"/>
      <c r="O964" s="68"/>
      <c r="P964" s="68"/>
      <c r="Q964" s="65"/>
      <c r="R964" s="65"/>
      <c r="S964" s="65"/>
      <c r="T964" s="68"/>
      <c r="U964" s="68"/>
      <c r="V964" s="68"/>
      <c r="W964" s="65"/>
      <c r="X964" s="65"/>
      <c r="Y964" s="65"/>
      <c r="Z964" s="121"/>
      <c r="AA964" s="121"/>
      <c r="AB964" s="122"/>
      <c r="AC964" s="122"/>
      <c r="AD964" s="121"/>
      <c r="AE964" s="121"/>
      <c r="AF964" s="121"/>
      <c r="AG964" s="121"/>
      <c r="AH964" s="121"/>
      <c r="AI964" s="121"/>
      <c r="AJ964" s="121"/>
      <c r="AK964" s="121"/>
      <c r="AL964" s="121"/>
      <c r="AM964" s="121"/>
      <c r="AN964" s="121"/>
      <c r="AO964" s="121"/>
      <c r="AP964" s="121"/>
      <c r="AQ964" s="121"/>
      <c r="AR964" s="121"/>
      <c r="AS964" s="121"/>
      <c r="AT964" s="65"/>
      <c r="AU964" s="65"/>
      <c r="AV964" s="65"/>
      <c r="AW964" s="65"/>
      <c r="AX964" s="65"/>
      <c r="AY964" s="65"/>
      <c r="AZ964" s="65"/>
      <c r="BA964" s="65"/>
      <c r="BB964" s="65"/>
      <c r="BC964" s="65"/>
      <c r="BD964" s="65"/>
      <c r="BE964" s="65"/>
      <c r="BF964" s="65"/>
      <c r="BG964" s="65"/>
      <c r="BH964" s="65"/>
    </row>
    <row r="965" customFormat="false" ht="15.75" hidden="false" customHeight="false" outlineLevel="0" collapsed="false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7"/>
      <c r="L965" s="65"/>
      <c r="M965" s="65"/>
      <c r="N965" s="65"/>
      <c r="O965" s="68"/>
      <c r="P965" s="68"/>
      <c r="Q965" s="65"/>
      <c r="R965" s="65"/>
      <c r="S965" s="65"/>
      <c r="T965" s="68"/>
      <c r="U965" s="68"/>
      <c r="V965" s="68"/>
      <c r="W965" s="65"/>
      <c r="X965" s="65"/>
      <c r="Y965" s="65"/>
      <c r="Z965" s="121"/>
      <c r="AA965" s="121"/>
      <c r="AB965" s="122"/>
      <c r="AC965" s="122"/>
      <c r="AD965" s="121"/>
      <c r="AE965" s="121"/>
      <c r="AF965" s="121"/>
      <c r="AG965" s="121"/>
      <c r="AH965" s="121"/>
      <c r="AI965" s="121"/>
      <c r="AJ965" s="121"/>
      <c r="AK965" s="121"/>
      <c r="AL965" s="121"/>
      <c r="AM965" s="121"/>
      <c r="AN965" s="121"/>
      <c r="AO965" s="121"/>
      <c r="AP965" s="121"/>
      <c r="AQ965" s="121"/>
      <c r="AR965" s="121"/>
      <c r="AS965" s="121"/>
      <c r="AT965" s="65"/>
      <c r="AU965" s="65"/>
      <c r="AV965" s="65"/>
      <c r="AW965" s="65"/>
      <c r="AX965" s="65"/>
      <c r="AY965" s="65"/>
      <c r="AZ965" s="65"/>
      <c r="BA965" s="65"/>
      <c r="BB965" s="65"/>
      <c r="BC965" s="65"/>
      <c r="BD965" s="65"/>
      <c r="BE965" s="65"/>
      <c r="BF965" s="65"/>
      <c r="BG965" s="65"/>
      <c r="BH965" s="65"/>
    </row>
    <row r="966" customFormat="false" ht="15.75" hidden="false" customHeight="false" outlineLevel="0" collapsed="false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7"/>
      <c r="L966" s="65"/>
      <c r="M966" s="65"/>
      <c r="N966" s="65"/>
      <c r="O966" s="68"/>
      <c r="P966" s="68"/>
      <c r="Q966" s="65"/>
      <c r="R966" s="65"/>
      <c r="S966" s="65"/>
      <c r="T966" s="68"/>
      <c r="U966" s="68"/>
      <c r="V966" s="68"/>
      <c r="W966" s="65"/>
      <c r="X966" s="65"/>
      <c r="Y966" s="65"/>
      <c r="Z966" s="121"/>
      <c r="AA966" s="121"/>
      <c r="AB966" s="122"/>
      <c r="AC966" s="122"/>
      <c r="AD966" s="121"/>
      <c r="AE966" s="121"/>
      <c r="AF966" s="121"/>
      <c r="AG966" s="121"/>
      <c r="AH966" s="121"/>
      <c r="AI966" s="121"/>
      <c r="AJ966" s="121"/>
      <c r="AK966" s="121"/>
      <c r="AL966" s="121"/>
      <c r="AM966" s="121"/>
      <c r="AN966" s="121"/>
      <c r="AO966" s="121"/>
      <c r="AP966" s="121"/>
      <c r="AQ966" s="121"/>
      <c r="AR966" s="121"/>
      <c r="AS966" s="121"/>
      <c r="AT966" s="65"/>
      <c r="AU966" s="65"/>
      <c r="AV966" s="65"/>
      <c r="AW966" s="65"/>
      <c r="AX966" s="65"/>
      <c r="AY966" s="65"/>
      <c r="AZ966" s="65"/>
      <c r="BA966" s="65"/>
      <c r="BB966" s="65"/>
      <c r="BC966" s="65"/>
      <c r="BD966" s="65"/>
      <c r="BE966" s="65"/>
      <c r="BF966" s="65"/>
      <c r="BG966" s="65"/>
      <c r="BH966" s="65"/>
    </row>
    <row r="967" customFormat="false" ht="15.75" hidden="false" customHeight="false" outlineLevel="0" collapsed="false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7"/>
      <c r="L967" s="65"/>
      <c r="M967" s="65"/>
      <c r="N967" s="65"/>
      <c r="O967" s="68"/>
      <c r="P967" s="68"/>
      <c r="Q967" s="65"/>
      <c r="R967" s="65"/>
      <c r="S967" s="65"/>
      <c r="T967" s="68"/>
      <c r="U967" s="68"/>
      <c r="V967" s="68"/>
      <c r="W967" s="65"/>
      <c r="X967" s="65"/>
      <c r="Y967" s="65"/>
      <c r="Z967" s="121"/>
      <c r="AA967" s="121"/>
      <c r="AB967" s="122"/>
      <c r="AC967" s="122"/>
      <c r="AD967" s="121"/>
      <c r="AE967" s="121"/>
      <c r="AF967" s="121"/>
      <c r="AG967" s="121"/>
      <c r="AH967" s="121"/>
      <c r="AI967" s="121"/>
      <c r="AJ967" s="121"/>
      <c r="AK967" s="121"/>
      <c r="AL967" s="121"/>
      <c r="AM967" s="121"/>
      <c r="AN967" s="121"/>
      <c r="AO967" s="121"/>
      <c r="AP967" s="121"/>
      <c r="AQ967" s="121"/>
      <c r="AR967" s="121"/>
      <c r="AS967" s="121"/>
      <c r="AT967" s="65"/>
      <c r="AU967" s="65"/>
      <c r="AV967" s="65"/>
      <c r="AW967" s="65"/>
      <c r="AX967" s="65"/>
      <c r="AY967" s="65"/>
      <c r="AZ967" s="65"/>
      <c r="BA967" s="65"/>
      <c r="BB967" s="65"/>
      <c r="BC967" s="65"/>
      <c r="BD967" s="65"/>
      <c r="BE967" s="65"/>
      <c r="BF967" s="65"/>
      <c r="BG967" s="65"/>
      <c r="BH967" s="65"/>
    </row>
    <row r="968" customFormat="false" ht="15.75" hidden="false" customHeight="false" outlineLevel="0" collapsed="false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7"/>
      <c r="L968" s="65"/>
      <c r="M968" s="65"/>
      <c r="N968" s="65"/>
      <c r="O968" s="68"/>
      <c r="P968" s="68"/>
      <c r="Q968" s="65"/>
      <c r="R968" s="65"/>
      <c r="S968" s="65"/>
      <c r="T968" s="68"/>
      <c r="U968" s="68"/>
      <c r="V968" s="68"/>
      <c r="W968" s="65"/>
      <c r="X968" s="65"/>
      <c r="Y968" s="65"/>
      <c r="Z968" s="121"/>
      <c r="AA968" s="121"/>
      <c r="AB968" s="122"/>
      <c r="AC968" s="122"/>
      <c r="AD968" s="121"/>
      <c r="AE968" s="121"/>
      <c r="AF968" s="121"/>
      <c r="AG968" s="121"/>
      <c r="AH968" s="121"/>
      <c r="AI968" s="121"/>
      <c r="AJ968" s="121"/>
      <c r="AK968" s="121"/>
      <c r="AL968" s="121"/>
      <c r="AM968" s="121"/>
      <c r="AN968" s="121"/>
      <c r="AO968" s="121"/>
      <c r="AP968" s="121"/>
      <c r="AQ968" s="121"/>
      <c r="AR968" s="121"/>
      <c r="AS968" s="121"/>
      <c r="AT968" s="65"/>
      <c r="AU968" s="65"/>
      <c r="AV968" s="65"/>
      <c r="AW968" s="65"/>
      <c r="AX968" s="65"/>
      <c r="AY968" s="65"/>
      <c r="AZ968" s="65"/>
      <c r="BA968" s="65"/>
      <c r="BB968" s="65"/>
      <c r="BC968" s="65"/>
      <c r="BD968" s="65"/>
      <c r="BE968" s="65"/>
      <c r="BF968" s="65"/>
      <c r="BG968" s="65"/>
      <c r="BH968" s="65"/>
    </row>
    <row r="969" customFormat="false" ht="15.75" hidden="false" customHeight="false" outlineLevel="0" collapsed="false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7"/>
      <c r="L969" s="65"/>
      <c r="M969" s="65"/>
      <c r="N969" s="65"/>
      <c r="O969" s="68"/>
      <c r="P969" s="68"/>
      <c r="Q969" s="65"/>
      <c r="R969" s="65"/>
      <c r="S969" s="65"/>
      <c r="T969" s="68"/>
      <c r="U969" s="68"/>
      <c r="V969" s="68"/>
      <c r="W969" s="65"/>
      <c r="X969" s="65"/>
      <c r="Y969" s="65"/>
      <c r="Z969" s="121"/>
      <c r="AA969" s="121"/>
      <c r="AB969" s="122"/>
      <c r="AC969" s="122"/>
      <c r="AD969" s="121"/>
      <c r="AE969" s="121"/>
      <c r="AF969" s="121"/>
      <c r="AG969" s="121"/>
      <c r="AH969" s="121"/>
      <c r="AI969" s="121"/>
      <c r="AJ969" s="121"/>
      <c r="AK969" s="121"/>
      <c r="AL969" s="121"/>
      <c r="AM969" s="121"/>
      <c r="AN969" s="121"/>
      <c r="AO969" s="121"/>
      <c r="AP969" s="121"/>
      <c r="AQ969" s="121"/>
      <c r="AR969" s="121"/>
      <c r="AS969" s="121"/>
      <c r="AT969" s="65"/>
      <c r="AU969" s="65"/>
      <c r="AV969" s="65"/>
      <c r="AW969" s="65"/>
      <c r="AX969" s="65"/>
      <c r="AY969" s="65"/>
      <c r="AZ969" s="65"/>
      <c r="BA969" s="65"/>
      <c r="BB969" s="65"/>
      <c r="BC969" s="65"/>
      <c r="BD969" s="65"/>
      <c r="BE969" s="65"/>
      <c r="BF969" s="65"/>
      <c r="BG969" s="65"/>
      <c r="BH969" s="65"/>
    </row>
    <row r="970" customFormat="false" ht="15.75" hidden="false" customHeight="false" outlineLevel="0" collapsed="false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7"/>
      <c r="L970" s="65"/>
      <c r="M970" s="65"/>
      <c r="N970" s="65"/>
      <c r="O970" s="68"/>
      <c r="P970" s="68"/>
      <c r="Q970" s="65"/>
      <c r="R970" s="65"/>
      <c r="S970" s="65"/>
      <c r="T970" s="68"/>
      <c r="U970" s="68"/>
      <c r="V970" s="68"/>
      <c r="W970" s="65"/>
      <c r="X970" s="65"/>
      <c r="Y970" s="65"/>
      <c r="Z970" s="121"/>
      <c r="AA970" s="121"/>
      <c r="AB970" s="122"/>
      <c r="AC970" s="122"/>
      <c r="AD970" s="121"/>
      <c r="AE970" s="121"/>
      <c r="AF970" s="121"/>
      <c r="AG970" s="121"/>
      <c r="AH970" s="121"/>
      <c r="AI970" s="121"/>
      <c r="AJ970" s="121"/>
      <c r="AK970" s="121"/>
      <c r="AL970" s="121"/>
      <c r="AM970" s="121"/>
      <c r="AN970" s="121"/>
      <c r="AO970" s="121"/>
      <c r="AP970" s="121"/>
      <c r="AQ970" s="121"/>
      <c r="AR970" s="121"/>
      <c r="AS970" s="121"/>
      <c r="AT970" s="65"/>
      <c r="AU970" s="65"/>
      <c r="AV970" s="65"/>
      <c r="AW970" s="65"/>
      <c r="AX970" s="65"/>
      <c r="AY970" s="65"/>
      <c r="AZ970" s="65"/>
      <c r="BA970" s="65"/>
      <c r="BB970" s="65"/>
      <c r="BC970" s="65"/>
      <c r="BD970" s="65"/>
      <c r="BE970" s="65"/>
      <c r="BF970" s="65"/>
      <c r="BG970" s="65"/>
      <c r="BH970" s="65"/>
    </row>
    <row r="971" customFormat="false" ht="15.75" hidden="false" customHeight="false" outlineLevel="0" collapsed="false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7"/>
      <c r="L971" s="65"/>
      <c r="M971" s="65"/>
      <c r="N971" s="65"/>
      <c r="O971" s="68"/>
      <c r="P971" s="68"/>
      <c r="Q971" s="65"/>
      <c r="R971" s="65"/>
      <c r="S971" s="65"/>
      <c r="T971" s="68"/>
      <c r="U971" s="68"/>
      <c r="V971" s="68"/>
      <c r="W971" s="65"/>
      <c r="X971" s="65"/>
      <c r="Y971" s="65"/>
      <c r="Z971" s="121"/>
      <c r="AA971" s="121"/>
      <c r="AB971" s="122"/>
      <c r="AC971" s="122"/>
      <c r="AD971" s="121"/>
      <c r="AE971" s="121"/>
      <c r="AF971" s="121"/>
      <c r="AG971" s="121"/>
      <c r="AH971" s="121"/>
      <c r="AI971" s="121"/>
      <c r="AJ971" s="121"/>
      <c r="AK971" s="121"/>
      <c r="AL971" s="121"/>
      <c r="AM971" s="121"/>
      <c r="AN971" s="121"/>
      <c r="AO971" s="121"/>
      <c r="AP971" s="121"/>
      <c r="AQ971" s="121"/>
      <c r="AR971" s="121"/>
      <c r="AS971" s="121"/>
      <c r="AT971" s="65"/>
      <c r="AU971" s="65"/>
      <c r="AV971" s="65"/>
      <c r="AW971" s="65"/>
      <c r="AX971" s="65"/>
      <c r="AY971" s="65"/>
      <c r="AZ971" s="65"/>
      <c r="BA971" s="65"/>
      <c r="BB971" s="65"/>
      <c r="BC971" s="65"/>
      <c r="BD971" s="65"/>
      <c r="BE971" s="65"/>
      <c r="BF971" s="65"/>
      <c r="BG971" s="65"/>
      <c r="BH971" s="65"/>
    </row>
    <row r="972" customFormat="false" ht="15.75" hidden="false" customHeight="false" outlineLevel="0" collapsed="false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7"/>
      <c r="L972" s="65"/>
      <c r="M972" s="65"/>
      <c r="N972" s="65"/>
      <c r="O972" s="68"/>
      <c r="P972" s="68"/>
      <c r="Q972" s="65"/>
      <c r="R972" s="65"/>
      <c r="S972" s="65"/>
      <c r="T972" s="68"/>
      <c r="U972" s="68"/>
      <c r="V972" s="68"/>
      <c r="W972" s="65"/>
      <c r="X972" s="65"/>
      <c r="Y972" s="65"/>
      <c r="Z972" s="121"/>
      <c r="AA972" s="121"/>
      <c r="AB972" s="122"/>
      <c r="AC972" s="122"/>
      <c r="AD972" s="121"/>
      <c r="AE972" s="121"/>
      <c r="AF972" s="121"/>
      <c r="AG972" s="121"/>
      <c r="AH972" s="121"/>
      <c r="AI972" s="121"/>
      <c r="AJ972" s="121"/>
      <c r="AK972" s="121"/>
      <c r="AL972" s="121"/>
      <c r="AM972" s="121"/>
      <c r="AN972" s="121"/>
      <c r="AO972" s="121"/>
      <c r="AP972" s="121"/>
      <c r="AQ972" s="121"/>
      <c r="AR972" s="121"/>
      <c r="AS972" s="121"/>
      <c r="AT972" s="65"/>
      <c r="AU972" s="65"/>
      <c r="AV972" s="65"/>
      <c r="AW972" s="65"/>
      <c r="AX972" s="65"/>
      <c r="AY972" s="65"/>
      <c r="AZ972" s="65"/>
      <c r="BA972" s="65"/>
      <c r="BB972" s="65"/>
      <c r="BC972" s="65"/>
      <c r="BD972" s="65"/>
      <c r="BE972" s="65"/>
      <c r="BF972" s="65"/>
      <c r="BG972" s="65"/>
      <c r="BH972" s="65"/>
    </row>
    <row r="973" customFormat="false" ht="15.75" hidden="false" customHeight="false" outlineLevel="0" collapsed="false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7"/>
      <c r="L973" s="65"/>
      <c r="M973" s="65"/>
      <c r="N973" s="65"/>
      <c r="O973" s="68"/>
      <c r="P973" s="68"/>
      <c r="Q973" s="65"/>
      <c r="R973" s="65"/>
      <c r="S973" s="65"/>
      <c r="T973" s="68"/>
      <c r="U973" s="68"/>
      <c r="V973" s="68"/>
      <c r="W973" s="65"/>
      <c r="X973" s="65"/>
      <c r="Y973" s="65"/>
      <c r="Z973" s="121"/>
      <c r="AA973" s="121"/>
      <c r="AB973" s="122"/>
      <c r="AC973" s="122"/>
      <c r="AD973" s="121"/>
      <c r="AE973" s="121"/>
      <c r="AF973" s="121"/>
      <c r="AG973" s="121"/>
      <c r="AH973" s="121"/>
      <c r="AI973" s="121"/>
      <c r="AJ973" s="121"/>
      <c r="AK973" s="121"/>
      <c r="AL973" s="121"/>
      <c r="AM973" s="121"/>
      <c r="AN973" s="121"/>
      <c r="AO973" s="121"/>
      <c r="AP973" s="121"/>
      <c r="AQ973" s="121"/>
      <c r="AR973" s="121"/>
      <c r="AS973" s="121"/>
      <c r="AT973" s="65"/>
      <c r="AU973" s="65"/>
      <c r="AV973" s="65"/>
      <c r="AW973" s="65"/>
      <c r="AX973" s="65"/>
      <c r="AY973" s="65"/>
      <c r="AZ973" s="65"/>
      <c r="BA973" s="65"/>
      <c r="BB973" s="65"/>
      <c r="BC973" s="65"/>
      <c r="BD973" s="65"/>
      <c r="BE973" s="65"/>
      <c r="BF973" s="65"/>
      <c r="BG973" s="65"/>
      <c r="BH973" s="65"/>
    </row>
    <row r="974" customFormat="false" ht="15.75" hidden="false" customHeight="false" outlineLevel="0" collapsed="false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7"/>
      <c r="L974" s="65"/>
      <c r="M974" s="65"/>
      <c r="N974" s="65"/>
      <c r="O974" s="68"/>
      <c r="P974" s="68"/>
      <c r="Q974" s="65"/>
      <c r="R974" s="65"/>
      <c r="S974" s="65"/>
      <c r="T974" s="68"/>
      <c r="U974" s="68"/>
      <c r="V974" s="68"/>
      <c r="W974" s="65"/>
      <c r="X974" s="65"/>
      <c r="Y974" s="65"/>
      <c r="Z974" s="121"/>
      <c r="AA974" s="121"/>
      <c r="AB974" s="122"/>
      <c r="AC974" s="122"/>
      <c r="AD974" s="121"/>
      <c r="AE974" s="121"/>
      <c r="AF974" s="121"/>
      <c r="AG974" s="121"/>
      <c r="AH974" s="121"/>
      <c r="AI974" s="121"/>
      <c r="AJ974" s="121"/>
      <c r="AK974" s="121"/>
      <c r="AL974" s="121"/>
      <c r="AM974" s="121"/>
      <c r="AN974" s="121"/>
      <c r="AO974" s="121"/>
      <c r="AP974" s="121"/>
      <c r="AQ974" s="121"/>
      <c r="AR974" s="121"/>
      <c r="AS974" s="121"/>
      <c r="AT974" s="65"/>
      <c r="AU974" s="65"/>
      <c r="AV974" s="65"/>
      <c r="AW974" s="65"/>
      <c r="AX974" s="65"/>
      <c r="AY974" s="65"/>
      <c r="AZ974" s="65"/>
      <c r="BA974" s="65"/>
      <c r="BB974" s="65"/>
      <c r="BC974" s="65"/>
      <c r="BD974" s="65"/>
      <c r="BE974" s="65"/>
      <c r="BF974" s="65"/>
      <c r="BG974" s="65"/>
      <c r="BH974" s="65"/>
    </row>
    <row r="975" customFormat="false" ht="15.75" hidden="false" customHeight="false" outlineLevel="0" collapsed="false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7"/>
      <c r="L975" s="65"/>
      <c r="M975" s="65"/>
      <c r="N975" s="65"/>
      <c r="O975" s="68"/>
      <c r="P975" s="68"/>
      <c r="Q975" s="65"/>
      <c r="R975" s="65"/>
      <c r="S975" s="65"/>
      <c r="T975" s="68"/>
      <c r="U975" s="68"/>
      <c r="V975" s="68"/>
      <c r="W975" s="65"/>
      <c r="X975" s="65"/>
      <c r="Y975" s="65"/>
      <c r="Z975" s="121"/>
      <c r="AA975" s="121"/>
      <c r="AB975" s="122"/>
      <c r="AC975" s="122"/>
      <c r="AD975" s="121"/>
      <c r="AE975" s="121"/>
      <c r="AF975" s="121"/>
      <c r="AG975" s="121"/>
      <c r="AH975" s="121"/>
      <c r="AI975" s="121"/>
      <c r="AJ975" s="121"/>
      <c r="AK975" s="121"/>
      <c r="AL975" s="121"/>
      <c r="AM975" s="121"/>
      <c r="AN975" s="121"/>
      <c r="AO975" s="121"/>
      <c r="AP975" s="121"/>
      <c r="AQ975" s="121"/>
      <c r="AR975" s="121"/>
      <c r="AS975" s="121"/>
      <c r="AT975" s="65"/>
      <c r="AU975" s="65"/>
      <c r="AV975" s="65"/>
      <c r="AW975" s="65"/>
      <c r="AX975" s="65"/>
      <c r="AY975" s="65"/>
      <c r="AZ975" s="65"/>
      <c r="BA975" s="65"/>
      <c r="BB975" s="65"/>
      <c r="BC975" s="65"/>
      <c r="BD975" s="65"/>
      <c r="BE975" s="65"/>
      <c r="BF975" s="65"/>
      <c r="BG975" s="65"/>
      <c r="BH975" s="65"/>
    </row>
    <row r="976" customFormat="false" ht="15.75" hidden="false" customHeight="false" outlineLevel="0" collapsed="false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7"/>
      <c r="L976" s="65"/>
      <c r="M976" s="65"/>
      <c r="N976" s="65"/>
      <c r="O976" s="68"/>
      <c r="P976" s="68"/>
      <c r="Q976" s="65"/>
      <c r="R976" s="65"/>
      <c r="S976" s="65"/>
      <c r="T976" s="68"/>
      <c r="U976" s="68"/>
      <c r="V976" s="68"/>
      <c r="W976" s="65"/>
      <c r="X976" s="65"/>
      <c r="Y976" s="65"/>
      <c r="Z976" s="121"/>
      <c r="AA976" s="121"/>
      <c r="AB976" s="122"/>
      <c r="AC976" s="122"/>
      <c r="AD976" s="121"/>
      <c r="AE976" s="121"/>
      <c r="AF976" s="121"/>
      <c r="AG976" s="121"/>
      <c r="AH976" s="121"/>
      <c r="AI976" s="121"/>
      <c r="AJ976" s="121"/>
      <c r="AK976" s="121"/>
      <c r="AL976" s="121"/>
      <c r="AM976" s="121"/>
      <c r="AN976" s="121"/>
      <c r="AO976" s="121"/>
      <c r="AP976" s="121"/>
      <c r="AQ976" s="121"/>
      <c r="AR976" s="121"/>
      <c r="AS976" s="121"/>
      <c r="AT976" s="65"/>
      <c r="AU976" s="65"/>
      <c r="AV976" s="65"/>
      <c r="AW976" s="65"/>
      <c r="AX976" s="65"/>
      <c r="AY976" s="65"/>
      <c r="AZ976" s="65"/>
      <c r="BA976" s="65"/>
      <c r="BB976" s="65"/>
      <c r="BC976" s="65"/>
      <c r="BD976" s="65"/>
      <c r="BE976" s="65"/>
      <c r="BF976" s="65"/>
      <c r="BG976" s="65"/>
      <c r="BH976" s="65"/>
    </row>
    <row r="977" customFormat="false" ht="15.75" hidden="false" customHeight="false" outlineLevel="0" collapsed="false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7"/>
      <c r="L977" s="65"/>
      <c r="M977" s="65"/>
      <c r="N977" s="65"/>
      <c r="O977" s="68"/>
      <c r="P977" s="68"/>
      <c r="Q977" s="65"/>
      <c r="R977" s="65"/>
      <c r="S977" s="65"/>
      <c r="T977" s="68"/>
      <c r="U977" s="68"/>
      <c r="V977" s="68"/>
      <c r="W977" s="65"/>
      <c r="X977" s="65"/>
      <c r="Y977" s="65"/>
      <c r="Z977" s="121"/>
      <c r="AA977" s="121"/>
      <c r="AB977" s="122"/>
      <c r="AC977" s="122"/>
      <c r="AD977" s="121"/>
      <c r="AE977" s="121"/>
      <c r="AF977" s="121"/>
      <c r="AG977" s="121"/>
      <c r="AH977" s="121"/>
      <c r="AI977" s="121"/>
      <c r="AJ977" s="121"/>
      <c r="AK977" s="121"/>
      <c r="AL977" s="121"/>
      <c r="AM977" s="121"/>
      <c r="AN977" s="121"/>
      <c r="AO977" s="121"/>
      <c r="AP977" s="121"/>
      <c r="AQ977" s="121"/>
      <c r="AR977" s="121"/>
      <c r="AS977" s="121"/>
      <c r="AT977" s="65"/>
      <c r="AU977" s="65"/>
      <c r="AV977" s="65"/>
      <c r="AW977" s="65"/>
      <c r="AX977" s="65"/>
      <c r="AY977" s="65"/>
      <c r="AZ977" s="65"/>
      <c r="BA977" s="65"/>
      <c r="BB977" s="65"/>
      <c r="BC977" s="65"/>
      <c r="BD977" s="65"/>
      <c r="BE977" s="65"/>
      <c r="BF977" s="65"/>
      <c r="BG977" s="65"/>
      <c r="BH977" s="65"/>
    </row>
    <row r="978" customFormat="false" ht="15.75" hidden="false" customHeight="false" outlineLevel="0" collapsed="false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7"/>
      <c r="L978" s="65"/>
      <c r="M978" s="65"/>
      <c r="N978" s="65"/>
      <c r="O978" s="68"/>
      <c r="P978" s="68"/>
      <c r="Q978" s="65"/>
      <c r="R978" s="65"/>
      <c r="S978" s="65"/>
      <c r="T978" s="68"/>
      <c r="U978" s="68"/>
      <c r="V978" s="68"/>
      <c r="W978" s="65"/>
      <c r="X978" s="65"/>
      <c r="Y978" s="65"/>
      <c r="Z978" s="121"/>
      <c r="AA978" s="121"/>
      <c r="AB978" s="122"/>
      <c r="AC978" s="122"/>
      <c r="AD978" s="121"/>
      <c r="AE978" s="121"/>
      <c r="AF978" s="121"/>
      <c r="AG978" s="121"/>
      <c r="AH978" s="121"/>
      <c r="AI978" s="121"/>
      <c r="AJ978" s="121"/>
      <c r="AK978" s="121"/>
      <c r="AL978" s="121"/>
      <c r="AM978" s="121"/>
      <c r="AN978" s="121"/>
      <c r="AO978" s="121"/>
      <c r="AP978" s="121"/>
      <c r="AQ978" s="121"/>
      <c r="AR978" s="121"/>
      <c r="AS978" s="121"/>
      <c r="AT978" s="65"/>
      <c r="AU978" s="65"/>
      <c r="AV978" s="65"/>
      <c r="AW978" s="65"/>
      <c r="AX978" s="65"/>
      <c r="AY978" s="65"/>
      <c r="AZ978" s="65"/>
      <c r="BA978" s="65"/>
      <c r="BB978" s="65"/>
      <c r="BC978" s="65"/>
      <c r="BD978" s="65"/>
      <c r="BE978" s="65"/>
      <c r="BF978" s="65"/>
      <c r="BG978" s="65"/>
      <c r="BH978" s="65"/>
    </row>
    <row r="979" customFormat="false" ht="15.75" hidden="false" customHeight="false" outlineLevel="0" collapsed="false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7"/>
      <c r="L979" s="65"/>
      <c r="M979" s="65"/>
      <c r="N979" s="65"/>
      <c r="O979" s="68"/>
      <c r="P979" s="68"/>
      <c r="Q979" s="65"/>
      <c r="R979" s="65"/>
      <c r="S979" s="65"/>
      <c r="T979" s="68"/>
      <c r="U979" s="68"/>
      <c r="V979" s="68"/>
      <c r="W979" s="65"/>
      <c r="X979" s="65"/>
      <c r="Y979" s="65"/>
      <c r="Z979" s="121"/>
      <c r="AA979" s="121"/>
      <c r="AB979" s="122"/>
      <c r="AC979" s="122"/>
      <c r="AD979" s="121"/>
      <c r="AE979" s="121"/>
      <c r="AF979" s="121"/>
      <c r="AG979" s="121"/>
      <c r="AH979" s="121"/>
      <c r="AI979" s="121"/>
      <c r="AJ979" s="121"/>
      <c r="AK979" s="121"/>
      <c r="AL979" s="121"/>
      <c r="AM979" s="121"/>
      <c r="AN979" s="121"/>
      <c r="AO979" s="121"/>
      <c r="AP979" s="121"/>
      <c r="AQ979" s="121"/>
      <c r="AR979" s="121"/>
      <c r="AS979" s="121"/>
      <c r="AT979" s="65"/>
      <c r="AU979" s="65"/>
      <c r="AV979" s="65"/>
      <c r="AW979" s="65"/>
      <c r="AX979" s="65"/>
      <c r="AY979" s="65"/>
      <c r="AZ979" s="65"/>
      <c r="BA979" s="65"/>
      <c r="BB979" s="65"/>
      <c r="BC979" s="65"/>
      <c r="BD979" s="65"/>
      <c r="BE979" s="65"/>
      <c r="BF979" s="65"/>
      <c r="BG979" s="65"/>
      <c r="BH979" s="65"/>
    </row>
    <row r="980" customFormat="false" ht="15.75" hidden="false" customHeight="false" outlineLevel="0" collapsed="false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7"/>
      <c r="L980" s="65"/>
      <c r="M980" s="65"/>
      <c r="N980" s="65"/>
      <c r="O980" s="68"/>
      <c r="P980" s="68"/>
      <c r="Q980" s="65"/>
      <c r="R980" s="65"/>
      <c r="S980" s="65"/>
      <c r="T980" s="68"/>
      <c r="U980" s="68"/>
      <c r="V980" s="68"/>
      <c r="W980" s="65"/>
      <c r="X980" s="65"/>
      <c r="Y980" s="65"/>
      <c r="Z980" s="121"/>
      <c r="AA980" s="121"/>
      <c r="AB980" s="122"/>
      <c r="AC980" s="122"/>
      <c r="AD980" s="121"/>
      <c r="AE980" s="121"/>
      <c r="AF980" s="121"/>
      <c r="AG980" s="121"/>
      <c r="AH980" s="121"/>
      <c r="AI980" s="121"/>
      <c r="AJ980" s="121"/>
      <c r="AK980" s="121"/>
      <c r="AL980" s="121"/>
      <c r="AM980" s="121"/>
      <c r="AN980" s="121"/>
      <c r="AO980" s="121"/>
      <c r="AP980" s="121"/>
      <c r="AQ980" s="121"/>
      <c r="AR980" s="121"/>
      <c r="AS980" s="121"/>
      <c r="AT980" s="65"/>
      <c r="AU980" s="65"/>
      <c r="AV980" s="65"/>
      <c r="AW980" s="65"/>
      <c r="AX980" s="65"/>
      <c r="AY980" s="65"/>
      <c r="AZ980" s="65"/>
      <c r="BA980" s="65"/>
      <c r="BB980" s="65"/>
      <c r="BC980" s="65"/>
      <c r="BD980" s="65"/>
      <c r="BE980" s="65"/>
      <c r="BF980" s="65"/>
      <c r="BG980" s="65"/>
      <c r="BH980" s="65"/>
    </row>
    <row r="981" customFormat="false" ht="15.75" hidden="false" customHeight="false" outlineLevel="0" collapsed="false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7"/>
      <c r="L981" s="65"/>
      <c r="M981" s="65"/>
      <c r="N981" s="65"/>
      <c r="O981" s="68"/>
      <c r="P981" s="68"/>
      <c r="Q981" s="65"/>
      <c r="R981" s="65"/>
      <c r="S981" s="65"/>
      <c r="T981" s="68"/>
      <c r="U981" s="68"/>
      <c r="V981" s="68"/>
      <c r="W981" s="65"/>
      <c r="X981" s="65"/>
      <c r="Y981" s="65"/>
      <c r="Z981" s="121"/>
      <c r="AA981" s="121"/>
      <c r="AB981" s="122"/>
      <c r="AC981" s="122"/>
      <c r="AD981" s="121"/>
      <c r="AE981" s="121"/>
      <c r="AF981" s="121"/>
      <c r="AG981" s="121"/>
      <c r="AH981" s="121"/>
      <c r="AI981" s="121"/>
      <c r="AJ981" s="121"/>
      <c r="AK981" s="121"/>
      <c r="AL981" s="121"/>
      <c r="AM981" s="121"/>
      <c r="AN981" s="121"/>
      <c r="AO981" s="121"/>
      <c r="AP981" s="121"/>
      <c r="AQ981" s="121"/>
      <c r="AR981" s="121"/>
      <c r="AS981" s="121"/>
      <c r="AT981" s="65"/>
      <c r="AU981" s="65"/>
      <c r="AV981" s="65"/>
      <c r="AW981" s="65"/>
      <c r="AX981" s="65"/>
      <c r="AY981" s="65"/>
      <c r="AZ981" s="65"/>
      <c r="BA981" s="65"/>
      <c r="BB981" s="65"/>
      <c r="BC981" s="65"/>
      <c r="BD981" s="65"/>
      <c r="BE981" s="65"/>
      <c r="BF981" s="65"/>
      <c r="BG981" s="65"/>
      <c r="BH981" s="65"/>
    </row>
    <row r="982" customFormat="false" ht="15.75" hidden="false" customHeight="false" outlineLevel="0" collapsed="false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7"/>
      <c r="L982" s="65"/>
      <c r="M982" s="65"/>
      <c r="N982" s="65"/>
      <c r="O982" s="68"/>
      <c r="P982" s="68"/>
      <c r="Q982" s="65"/>
      <c r="R982" s="65"/>
      <c r="S982" s="65"/>
      <c r="T982" s="68"/>
      <c r="U982" s="68"/>
      <c r="V982" s="68"/>
      <c r="W982" s="65"/>
      <c r="X982" s="65"/>
      <c r="Y982" s="65"/>
      <c r="Z982" s="121"/>
      <c r="AA982" s="121"/>
      <c r="AB982" s="122"/>
      <c r="AC982" s="122"/>
      <c r="AD982" s="121"/>
      <c r="AE982" s="121"/>
      <c r="AF982" s="121"/>
      <c r="AG982" s="121"/>
      <c r="AH982" s="121"/>
      <c r="AI982" s="121"/>
      <c r="AJ982" s="121"/>
      <c r="AK982" s="121"/>
      <c r="AL982" s="121"/>
      <c r="AM982" s="121"/>
      <c r="AN982" s="121"/>
      <c r="AO982" s="121"/>
      <c r="AP982" s="121"/>
      <c r="AQ982" s="121"/>
      <c r="AR982" s="121"/>
      <c r="AS982" s="121"/>
      <c r="AT982" s="65"/>
      <c r="AU982" s="65"/>
      <c r="AV982" s="65"/>
      <c r="AW982" s="65"/>
      <c r="AX982" s="65"/>
      <c r="AY982" s="65"/>
      <c r="AZ982" s="65"/>
      <c r="BA982" s="65"/>
      <c r="BB982" s="65"/>
      <c r="BC982" s="65"/>
      <c r="BD982" s="65"/>
      <c r="BE982" s="65"/>
      <c r="BF982" s="65"/>
      <c r="BG982" s="65"/>
      <c r="BH982" s="65"/>
    </row>
    <row r="983" customFormat="false" ht="15.75" hidden="false" customHeight="false" outlineLevel="0" collapsed="false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7"/>
      <c r="L983" s="65"/>
      <c r="M983" s="65"/>
      <c r="N983" s="65"/>
      <c r="O983" s="68"/>
      <c r="P983" s="68"/>
      <c r="Q983" s="65"/>
      <c r="R983" s="65"/>
      <c r="S983" s="65"/>
      <c r="T983" s="68"/>
      <c r="U983" s="68"/>
      <c r="V983" s="68"/>
      <c r="W983" s="65"/>
      <c r="X983" s="65"/>
      <c r="Y983" s="65"/>
      <c r="Z983" s="121"/>
      <c r="AA983" s="121"/>
      <c r="AB983" s="122"/>
      <c r="AC983" s="122"/>
      <c r="AD983" s="121"/>
      <c r="AE983" s="121"/>
      <c r="AF983" s="121"/>
      <c r="AG983" s="121"/>
      <c r="AH983" s="121"/>
      <c r="AI983" s="121"/>
      <c r="AJ983" s="121"/>
      <c r="AK983" s="121"/>
      <c r="AL983" s="121"/>
      <c r="AM983" s="121"/>
      <c r="AN983" s="121"/>
      <c r="AO983" s="121"/>
      <c r="AP983" s="121"/>
      <c r="AQ983" s="121"/>
      <c r="AR983" s="121"/>
      <c r="AS983" s="121"/>
      <c r="AT983" s="65"/>
      <c r="AU983" s="65"/>
      <c r="AV983" s="65"/>
      <c r="AW983" s="65"/>
      <c r="AX983" s="65"/>
      <c r="AY983" s="65"/>
      <c r="AZ983" s="65"/>
      <c r="BA983" s="65"/>
      <c r="BB983" s="65"/>
      <c r="BC983" s="65"/>
      <c r="BD983" s="65"/>
      <c r="BE983" s="65"/>
      <c r="BF983" s="65"/>
      <c r="BG983" s="65"/>
      <c r="BH983" s="65"/>
    </row>
    <row r="984" customFormat="false" ht="15.75" hidden="false" customHeight="false" outlineLevel="0" collapsed="false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7"/>
      <c r="L984" s="65"/>
      <c r="M984" s="65"/>
      <c r="N984" s="65"/>
      <c r="O984" s="68"/>
      <c r="P984" s="68"/>
      <c r="Q984" s="65"/>
      <c r="R984" s="65"/>
      <c r="S984" s="65"/>
      <c r="T984" s="68"/>
      <c r="U984" s="68"/>
      <c r="V984" s="68"/>
      <c r="W984" s="65"/>
      <c r="X984" s="65"/>
      <c r="Y984" s="65"/>
      <c r="Z984" s="121"/>
      <c r="AA984" s="121"/>
      <c r="AB984" s="122"/>
      <c r="AC984" s="122"/>
      <c r="AD984" s="121"/>
      <c r="AE984" s="121"/>
      <c r="AF984" s="121"/>
      <c r="AG984" s="121"/>
      <c r="AH984" s="121"/>
      <c r="AI984" s="121"/>
      <c r="AJ984" s="121"/>
      <c r="AK984" s="121"/>
      <c r="AL984" s="121"/>
      <c r="AM984" s="121"/>
      <c r="AN984" s="121"/>
      <c r="AO984" s="121"/>
      <c r="AP984" s="121"/>
      <c r="AQ984" s="121"/>
      <c r="AR984" s="121"/>
      <c r="AS984" s="121"/>
      <c r="AT984" s="65"/>
      <c r="AU984" s="65"/>
      <c r="AV984" s="65"/>
      <c r="AW984" s="65"/>
      <c r="AX984" s="65"/>
      <c r="AY984" s="65"/>
      <c r="AZ984" s="65"/>
      <c r="BA984" s="65"/>
      <c r="BB984" s="65"/>
      <c r="BC984" s="65"/>
      <c r="BD984" s="65"/>
      <c r="BE984" s="65"/>
      <c r="BF984" s="65"/>
      <c r="BG984" s="65"/>
      <c r="BH984" s="65"/>
    </row>
    <row r="985" customFormat="false" ht="15.75" hidden="false" customHeight="false" outlineLevel="0" collapsed="false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7"/>
      <c r="L985" s="65"/>
      <c r="M985" s="65"/>
      <c r="N985" s="65"/>
      <c r="O985" s="68"/>
      <c r="P985" s="68"/>
      <c r="Q985" s="65"/>
      <c r="R985" s="65"/>
      <c r="S985" s="65"/>
      <c r="T985" s="68"/>
      <c r="U985" s="68"/>
      <c r="V985" s="68"/>
      <c r="W985" s="65"/>
      <c r="X985" s="65"/>
      <c r="Y985" s="65"/>
      <c r="Z985" s="121"/>
      <c r="AA985" s="121"/>
      <c r="AB985" s="122"/>
      <c r="AC985" s="122"/>
      <c r="AD985" s="121"/>
      <c r="AE985" s="121"/>
      <c r="AF985" s="121"/>
      <c r="AG985" s="121"/>
      <c r="AH985" s="121"/>
      <c r="AI985" s="121"/>
      <c r="AJ985" s="121"/>
      <c r="AK985" s="121"/>
      <c r="AL985" s="121"/>
      <c r="AM985" s="121"/>
      <c r="AN985" s="121"/>
      <c r="AO985" s="121"/>
      <c r="AP985" s="121"/>
      <c r="AQ985" s="121"/>
      <c r="AR985" s="121"/>
      <c r="AS985" s="121"/>
      <c r="AT985" s="65"/>
      <c r="AU985" s="65"/>
      <c r="AV985" s="65"/>
      <c r="AW985" s="65"/>
      <c r="AX985" s="65"/>
      <c r="AY985" s="65"/>
      <c r="AZ985" s="65"/>
      <c r="BA985" s="65"/>
      <c r="BB985" s="65"/>
      <c r="BC985" s="65"/>
      <c r="BD985" s="65"/>
      <c r="BE985" s="65"/>
      <c r="BF985" s="65"/>
      <c r="BG985" s="65"/>
      <c r="BH985" s="65"/>
    </row>
    <row r="986" customFormat="false" ht="15.75" hidden="false" customHeight="false" outlineLevel="0" collapsed="false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7"/>
      <c r="L986" s="65"/>
      <c r="M986" s="65"/>
      <c r="N986" s="65"/>
      <c r="O986" s="68"/>
      <c r="P986" s="68"/>
      <c r="Q986" s="65"/>
      <c r="R986" s="65"/>
      <c r="S986" s="65"/>
      <c r="T986" s="68"/>
      <c r="U986" s="68"/>
      <c r="V986" s="68"/>
      <c r="W986" s="65"/>
      <c r="X986" s="65"/>
      <c r="Y986" s="65"/>
      <c r="Z986" s="121"/>
      <c r="AA986" s="121"/>
      <c r="AB986" s="122"/>
      <c r="AC986" s="122"/>
      <c r="AD986" s="121"/>
      <c r="AE986" s="121"/>
      <c r="AF986" s="121"/>
      <c r="AG986" s="121"/>
      <c r="AH986" s="121"/>
      <c r="AI986" s="121"/>
      <c r="AJ986" s="121"/>
      <c r="AK986" s="121"/>
      <c r="AL986" s="121"/>
      <c r="AM986" s="121"/>
      <c r="AN986" s="121"/>
      <c r="AO986" s="121"/>
      <c r="AP986" s="121"/>
      <c r="AQ986" s="121"/>
      <c r="AR986" s="121"/>
      <c r="AS986" s="121"/>
      <c r="AT986" s="65"/>
      <c r="AU986" s="65"/>
      <c r="AV986" s="65"/>
      <c r="AW986" s="65"/>
      <c r="AX986" s="65"/>
      <c r="AY986" s="65"/>
      <c r="AZ986" s="65"/>
      <c r="BA986" s="65"/>
      <c r="BB986" s="65"/>
      <c r="BC986" s="65"/>
      <c r="BD986" s="65"/>
      <c r="BE986" s="65"/>
      <c r="BF986" s="65"/>
      <c r="BG986" s="65"/>
      <c r="BH986" s="65"/>
    </row>
    <row r="987" customFormat="false" ht="15.75" hidden="false" customHeight="false" outlineLevel="0" collapsed="false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7"/>
      <c r="L987" s="65"/>
      <c r="M987" s="65"/>
      <c r="N987" s="65"/>
      <c r="O987" s="68"/>
      <c r="P987" s="68"/>
      <c r="Q987" s="65"/>
      <c r="R987" s="65"/>
      <c r="S987" s="65"/>
      <c r="T987" s="68"/>
      <c r="U987" s="68"/>
      <c r="V987" s="68"/>
      <c r="W987" s="65"/>
      <c r="X987" s="65"/>
      <c r="Y987" s="65"/>
      <c r="Z987" s="121"/>
      <c r="AA987" s="121"/>
      <c r="AB987" s="122"/>
      <c r="AC987" s="122"/>
      <c r="AD987" s="121"/>
      <c r="AE987" s="121"/>
      <c r="AF987" s="121"/>
      <c r="AG987" s="121"/>
      <c r="AH987" s="121"/>
      <c r="AI987" s="121"/>
      <c r="AJ987" s="121"/>
      <c r="AK987" s="121"/>
      <c r="AL987" s="121"/>
      <c r="AM987" s="121"/>
      <c r="AN987" s="121"/>
      <c r="AO987" s="121"/>
      <c r="AP987" s="121"/>
      <c r="AQ987" s="121"/>
      <c r="AR987" s="121"/>
      <c r="AS987" s="121"/>
      <c r="AT987" s="65"/>
      <c r="AU987" s="65"/>
      <c r="AV987" s="65"/>
      <c r="AW987" s="65"/>
      <c r="AX987" s="65"/>
      <c r="AY987" s="65"/>
      <c r="AZ987" s="65"/>
      <c r="BA987" s="65"/>
      <c r="BB987" s="65"/>
      <c r="BC987" s="65"/>
      <c r="BD987" s="65"/>
      <c r="BE987" s="65"/>
      <c r="BF987" s="65"/>
      <c r="BG987" s="65"/>
      <c r="BH987" s="65"/>
    </row>
    <row r="988" customFormat="false" ht="15.75" hidden="false" customHeight="false" outlineLevel="0" collapsed="false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7"/>
      <c r="L988" s="65"/>
      <c r="M988" s="65"/>
      <c r="N988" s="65"/>
      <c r="O988" s="68"/>
      <c r="P988" s="68"/>
      <c r="Q988" s="65"/>
      <c r="R988" s="65"/>
      <c r="S988" s="65"/>
      <c r="T988" s="68"/>
      <c r="U988" s="68"/>
      <c r="V988" s="68"/>
      <c r="W988" s="65"/>
      <c r="X988" s="65"/>
      <c r="Y988" s="65"/>
      <c r="Z988" s="121"/>
      <c r="AA988" s="121"/>
      <c r="AB988" s="122"/>
      <c r="AC988" s="122"/>
      <c r="AD988" s="121"/>
      <c r="AE988" s="121"/>
      <c r="AF988" s="121"/>
      <c r="AG988" s="121"/>
      <c r="AH988" s="121"/>
      <c r="AI988" s="121"/>
      <c r="AJ988" s="121"/>
      <c r="AK988" s="121"/>
      <c r="AL988" s="121"/>
      <c r="AM988" s="121"/>
      <c r="AN988" s="121"/>
      <c r="AO988" s="121"/>
      <c r="AP988" s="121"/>
      <c r="AQ988" s="121"/>
      <c r="AR988" s="121"/>
      <c r="AS988" s="121"/>
      <c r="AT988" s="65"/>
      <c r="AU988" s="65"/>
      <c r="AV988" s="65"/>
      <c r="AW988" s="65"/>
      <c r="AX988" s="65"/>
      <c r="AY988" s="65"/>
      <c r="AZ988" s="65"/>
      <c r="BA988" s="65"/>
      <c r="BB988" s="65"/>
      <c r="BC988" s="65"/>
      <c r="BD988" s="65"/>
      <c r="BE988" s="65"/>
      <c r="BF988" s="65"/>
      <c r="BG988" s="65"/>
      <c r="BH988" s="65"/>
    </row>
    <row r="989" customFormat="false" ht="15.75" hidden="false" customHeight="false" outlineLevel="0" collapsed="false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7"/>
      <c r="L989" s="65"/>
      <c r="M989" s="65"/>
      <c r="N989" s="65"/>
      <c r="O989" s="68"/>
      <c r="P989" s="68"/>
      <c r="Q989" s="65"/>
      <c r="R989" s="65"/>
      <c r="S989" s="65"/>
      <c r="T989" s="68"/>
      <c r="U989" s="68"/>
      <c r="V989" s="68"/>
      <c r="W989" s="65"/>
      <c r="X989" s="65"/>
      <c r="Y989" s="65"/>
      <c r="Z989" s="121"/>
      <c r="AA989" s="121"/>
      <c r="AB989" s="122"/>
      <c r="AC989" s="122"/>
      <c r="AD989" s="121"/>
      <c r="AE989" s="121"/>
      <c r="AF989" s="121"/>
      <c r="AG989" s="121"/>
      <c r="AH989" s="121"/>
      <c r="AI989" s="121"/>
      <c r="AJ989" s="121"/>
      <c r="AK989" s="121"/>
      <c r="AL989" s="121"/>
      <c r="AM989" s="121"/>
      <c r="AN989" s="121"/>
      <c r="AO989" s="121"/>
      <c r="AP989" s="121"/>
      <c r="AQ989" s="121"/>
      <c r="AR989" s="121"/>
      <c r="AS989" s="121"/>
      <c r="AT989" s="65"/>
      <c r="AU989" s="65"/>
      <c r="AV989" s="65"/>
      <c r="AW989" s="65"/>
      <c r="AX989" s="65"/>
      <c r="AY989" s="65"/>
      <c r="AZ989" s="65"/>
      <c r="BA989" s="65"/>
      <c r="BB989" s="65"/>
      <c r="BC989" s="65"/>
      <c r="BD989" s="65"/>
      <c r="BE989" s="65"/>
      <c r="BF989" s="65"/>
      <c r="BG989" s="65"/>
      <c r="BH989" s="65"/>
    </row>
    <row r="990" customFormat="false" ht="15.75" hidden="false" customHeight="false" outlineLevel="0" collapsed="false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7"/>
      <c r="L990" s="65"/>
      <c r="M990" s="65"/>
      <c r="N990" s="65"/>
      <c r="O990" s="68"/>
      <c r="P990" s="68"/>
      <c r="Q990" s="65"/>
      <c r="R990" s="65"/>
      <c r="S990" s="65"/>
      <c r="T990" s="68"/>
      <c r="U990" s="68"/>
      <c r="V990" s="68"/>
      <c r="W990" s="65"/>
      <c r="X990" s="65"/>
      <c r="Y990" s="65"/>
      <c r="Z990" s="121"/>
      <c r="AA990" s="121"/>
      <c r="AB990" s="122"/>
      <c r="AC990" s="122"/>
      <c r="AD990" s="121"/>
      <c r="AE990" s="121"/>
      <c r="AF990" s="121"/>
      <c r="AG990" s="121"/>
      <c r="AH990" s="121"/>
      <c r="AI990" s="121"/>
      <c r="AJ990" s="121"/>
      <c r="AK990" s="121"/>
      <c r="AL990" s="121"/>
      <c r="AM990" s="121"/>
      <c r="AN990" s="121"/>
      <c r="AO990" s="121"/>
      <c r="AP990" s="121"/>
      <c r="AQ990" s="121"/>
      <c r="AR990" s="121"/>
      <c r="AS990" s="121"/>
      <c r="AT990" s="65"/>
      <c r="AU990" s="65"/>
      <c r="AV990" s="65"/>
      <c r="AW990" s="65"/>
      <c r="AX990" s="65"/>
      <c r="AY990" s="65"/>
      <c r="AZ990" s="65"/>
      <c r="BA990" s="65"/>
      <c r="BB990" s="65"/>
      <c r="BC990" s="65"/>
      <c r="BD990" s="65"/>
      <c r="BE990" s="65"/>
      <c r="BF990" s="65"/>
      <c r="BG990" s="65"/>
      <c r="BH990" s="65"/>
    </row>
    <row r="991" customFormat="false" ht="15.75" hidden="false" customHeight="false" outlineLevel="0" collapsed="false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7"/>
      <c r="L991" s="65"/>
      <c r="M991" s="65"/>
      <c r="N991" s="65"/>
      <c r="O991" s="68"/>
      <c r="P991" s="68"/>
      <c r="Q991" s="65"/>
      <c r="R991" s="65"/>
      <c r="S991" s="65"/>
      <c r="T991" s="68"/>
      <c r="U991" s="68"/>
      <c r="V991" s="68"/>
      <c r="W991" s="65"/>
      <c r="X991" s="65"/>
      <c r="Y991" s="65"/>
      <c r="Z991" s="121"/>
      <c r="AA991" s="121"/>
      <c r="AB991" s="122"/>
      <c r="AC991" s="122"/>
      <c r="AD991" s="121"/>
      <c r="AE991" s="121"/>
      <c r="AF991" s="121"/>
      <c r="AG991" s="121"/>
      <c r="AH991" s="121"/>
      <c r="AI991" s="121"/>
      <c r="AJ991" s="121"/>
      <c r="AK991" s="121"/>
      <c r="AL991" s="121"/>
      <c r="AM991" s="121"/>
      <c r="AN991" s="121"/>
      <c r="AO991" s="121"/>
      <c r="AP991" s="121"/>
      <c r="AQ991" s="121"/>
      <c r="AR991" s="121"/>
      <c r="AS991" s="121"/>
      <c r="AT991" s="65"/>
      <c r="AU991" s="65"/>
      <c r="AV991" s="65"/>
      <c r="AW991" s="65"/>
      <c r="AX991" s="65"/>
      <c r="AY991" s="65"/>
      <c r="AZ991" s="65"/>
      <c r="BA991" s="65"/>
      <c r="BB991" s="65"/>
      <c r="BC991" s="65"/>
      <c r="BD991" s="65"/>
      <c r="BE991" s="65"/>
      <c r="BF991" s="65"/>
      <c r="BG991" s="65"/>
      <c r="BH991" s="65"/>
    </row>
    <row r="992" customFormat="false" ht="15.75" hidden="false" customHeight="false" outlineLevel="0" collapsed="false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7"/>
      <c r="L992" s="65"/>
      <c r="M992" s="65"/>
      <c r="N992" s="65"/>
      <c r="O992" s="68"/>
      <c r="P992" s="68"/>
      <c r="Q992" s="65"/>
      <c r="R992" s="65"/>
      <c r="S992" s="65"/>
      <c r="T992" s="68"/>
      <c r="U992" s="68"/>
      <c r="V992" s="68"/>
      <c r="W992" s="65"/>
      <c r="X992" s="65"/>
      <c r="Y992" s="65"/>
      <c r="Z992" s="121"/>
      <c r="AA992" s="121"/>
      <c r="AB992" s="122"/>
      <c r="AC992" s="122"/>
      <c r="AD992" s="121"/>
      <c r="AE992" s="121"/>
      <c r="AF992" s="121"/>
      <c r="AG992" s="121"/>
      <c r="AH992" s="121"/>
      <c r="AI992" s="121"/>
      <c r="AJ992" s="121"/>
      <c r="AK992" s="121"/>
      <c r="AL992" s="121"/>
      <c r="AM992" s="121"/>
      <c r="AN992" s="121"/>
      <c r="AO992" s="121"/>
      <c r="AP992" s="121"/>
      <c r="AQ992" s="121"/>
      <c r="AR992" s="121"/>
      <c r="AS992" s="121"/>
      <c r="AT992" s="65"/>
      <c r="AU992" s="65"/>
      <c r="AV992" s="65"/>
      <c r="AW992" s="65"/>
      <c r="AX992" s="65"/>
      <c r="AY992" s="65"/>
      <c r="AZ992" s="65"/>
      <c r="BA992" s="65"/>
      <c r="BB992" s="65"/>
      <c r="BC992" s="65"/>
      <c r="BD992" s="65"/>
      <c r="BE992" s="65"/>
      <c r="BF992" s="65"/>
      <c r="BG992" s="65"/>
      <c r="BH992" s="65"/>
    </row>
    <row r="993" customFormat="false" ht="15.75" hidden="false" customHeight="false" outlineLevel="0" collapsed="false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7"/>
      <c r="L993" s="65"/>
      <c r="M993" s="65"/>
      <c r="N993" s="65"/>
      <c r="O993" s="68"/>
      <c r="P993" s="68"/>
      <c r="Q993" s="65"/>
      <c r="R993" s="65"/>
      <c r="S993" s="65"/>
      <c r="T993" s="68"/>
      <c r="U993" s="68"/>
      <c r="V993" s="68"/>
      <c r="W993" s="65"/>
      <c r="X993" s="65"/>
      <c r="Y993" s="65"/>
      <c r="Z993" s="121"/>
      <c r="AA993" s="121"/>
      <c r="AB993" s="122"/>
      <c r="AC993" s="122"/>
      <c r="AD993" s="121"/>
      <c r="AE993" s="121"/>
      <c r="AF993" s="121"/>
      <c r="AG993" s="121"/>
      <c r="AH993" s="121"/>
      <c r="AI993" s="121"/>
      <c r="AJ993" s="121"/>
      <c r="AK993" s="121"/>
      <c r="AL993" s="121"/>
      <c r="AM993" s="121"/>
      <c r="AN993" s="121"/>
      <c r="AO993" s="121"/>
      <c r="AP993" s="121"/>
      <c r="AQ993" s="121"/>
      <c r="AR993" s="121"/>
      <c r="AS993" s="121"/>
      <c r="AT993" s="65"/>
      <c r="AU993" s="65"/>
      <c r="AV993" s="65"/>
      <c r="AW993" s="65"/>
      <c r="AX993" s="65"/>
      <c r="AY993" s="65"/>
      <c r="AZ993" s="65"/>
      <c r="BA993" s="65"/>
      <c r="BB993" s="65"/>
      <c r="BC993" s="65"/>
      <c r="BD993" s="65"/>
      <c r="BE993" s="65"/>
      <c r="BF993" s="65"/>
      <c r="BG993" s="65"/>
      <c r="BH993" s="65"/>
    </row>
    <row r="994" customFormat="false" ht="15.75" hidden="false" customHeight="false" outlineLevel="0" collapsed="false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7"/>
      <c r="L994" s="65"/>
      <c r="M994" s="65"/>
      <c r="N994" s="65"/>
      <c r="O994" s="68"/>
      <c r="P994" s="68"/>
      <c r="Q994" s="65"/>
      <c r="R994" s="65"/>
      <c r="S994" s="65"/>
      <c r="T994" s="68"/>
      <c r="U994" s="68"/>
      <c r="V994" s="68"/>
      <c r="W994" s="65"/>
      <c r="X994" s="65"/>
      <c r="Y994" s="65"/>
      <c r="Z994" s="121"/>
      <c r="AA994" s="121"/>
      <c r="AB994" s="122"/>
      <c r="AC994" s="122"/>
      <c r="AD994" s="121"/>
      <c r="AE994" s="121"/>
      <c r="AF994" s="121"/>
      <c r="AG994" s="121"/>
      <c r="AH994" s="121"/>
      <c r="AI994" s="121"/>
      <c r="AJ994" s="121"/>
      <c r="AK994" s="121"/>
      <c r="AL994" s="121"/>
      <c r="AM994" s="121"/>
      <c r="AN994" s="121"/>
      <c r="AO994" s="121"/>
      <c r="AP994" s="121"/>
      <c r="AQ994" s="121"/>
      <c r="AR994" s="121"/>
      <c r="AS994" s="121"/>
      <c r="AT994" s="65"/>
      <c r="AU994" s="65"/>
      <c r="AV994" s="65"/>
      <c r="AW994" s="65"/>
      <c r="AX994" s="65"/>
      <c r="AY994" s="65"/>
      <c r="AZ994" s="65"/>
      <c r="BA994" s="65"/>
      <c r="BB994" s="65"/>
      <c r="BC994" s="65"/>
      <c r="BD994" s="65"/>
      <c r="BE994" s="65"/>
      <c r="BF994" s="65"/>
      <c r="BG994" s="65"/>
      <c r="BH994" s="65"/>
    </row>
    <row r="995" customFormat="false" ht="15.75" hidden="false" customHeight="false" outlineLevel="0" collapsed="false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7"/>
      <c r="L995" s="65"/>
      <c r="M995" s="65"/>
      <c r="N995" s="65"/>
      <c r="O995" s="68"/>
      <c r="P995" s="68"/>
      <c r="Q995" s="65"/>
      <c r="R995" s="65"/>
      <c r="S995" s="65"/>
      <c r="T995" s="68"/>
      <c r="U995" s="68"/>
      <c r="V995" s="68"/>
      <c r="W995" s="65"/>
      <c r="X995" s="65"/>
      <c r="Y995" s="65"/>
      <c r="Z995" s="121"/>
      <c r="AA995" s="121"/>
      <c r="AB995" s="122"/>
      <c r="AC995" s="122"/>
      <c r="AD995" s="121"/>
      <c r="AE995" s="121"/>
      <c r="AF995" s="121"/>
      <c r="AG995" s="121"/>
      <c r="AH995" s="121"/>
      <c r="AI995" s="121"/>
      <c r="AJ995" s="121"/>
      <c r="AK995" s="121"/>
      <c r="AL995" s="121"/>
      <c r="AM995" s="121"/>
      <c r="AN995" s="121"/>
      <c r="AO995" s="121"/>
      <c r="AP995" s="121"/>
      <c r="AQ995" s="121"/>
      <c r="AR995" s="121"/>
      <c r="AS995" s="121"/>
      <c r="AT995" s="65"/>
      <c r="AU995" s="65"/>
      <c r="AV995" s="65"/>
      <c r="AW995" s="65"/>
      <c r="AX995" s="65"/>
      <c r="AY995" s="65"/>
      <c r="AZ995" s="65"/>
      <c r="BA995" s="65"/>
      <c r="BB995" s="65"/>
      <c r="BC995" s="65"/>
      <c r="BD995" s="65"/>
      <c r="BE995" s="65"/>
      <c r="BF995" s="65"/>
      <c r="BG995" s="65"/>
      <c r="BH995" s="65"/>
    </row>
    <row r="996" customFormat="false" ht="15.75" hidden="false" customHeight="false" outlineLevel="0" collapsed="false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7"/>
      <c r="L996" s="65"/>
      <c r="M996" s="65"/>
      <c r="N996" s="65"/>
      <c r="O996" s="68"/>
      <c r="P996" s="68"/>
      <c r="Q996" s="65"/>
      <c r="R996" s="65"/>
      <c r="S996" s="65"/>
      <c r="T996" s="68"/>
      <c r="U996" s="68"/>
      <c r="V996" s="68"/>
      <c r="W996" s="65"/>
      <c r="X996" s="65"/>
      <c r="Y996" s="65"/>
      <c r="Z996" s="121"/>
      <c r="AA996" s="121"/>
      <c r="AB996" s="122"/>
      <c r="AC996" s="122"/>
      <c r="AD996" s="121"/>
      <c r="AE996" s="121"/>
      <c r="AF996" s="121"/>
      <c r="AG996" s="121"/>
      <c r="AH996" s="121"/>
      <c r="AI996" s="121"/>
      <c r="AJ996" s="121"/>
      <c r="AK996" s="121"/>
      <c r="AL996" s="121"/>
      <c r="AM996" s="121"/>
      <c r="AN996" s="121"/>
      <c r="AO996" s="121"/>
      <c r="AP996" s="121"/>
      <c r="AQ996" s="121"/>
      <c r="AR996" s="121"/>
      <c r="AS996" s="121"/>
      <c r="AT996" s="65"/>
      <c r="AU996" s="65"/>
      <c r="AV996" s="65"/>
      <c r="AW996" s="65"/>
      <c r="AX996" s="65"/>
      <c r="AY996" s="65"/>
      <c r="AZ996" s="65"/>
      <c r="BA996" s="65"/>
      <c r="BB996" s="65"/>
      <c r="BC996" s="65"/>
      <c r="BD996" s="65"/>
      <c r="BE996" s="65"/>
      <c r="BF996" s="65"/>
      <c r="BG996" s="65"/>
      <c r="BH996" s="65"/>
    </row>
    <row r="997" customFormat="false" ht="15.75" hidden="false" customHeight="false" outlineLevel="0" collapsed="false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7"/>
      <c r="L997" s="65"/>
      <c r="M997" s="65"/>
      <c r="N997" s="65"/>
      <c r="O997" s="68"/>
      <c r="P997" s="68"/>
      <c r="Q997" s="65"/>
      <c r="R997" s="65"/>
      <c r="S997" s="65"/>
      <c r="T997" s="68"/>
      <c r="U997" s="68"/>
      <c r="V997" s="68"/>
      <c r="W997" s="65"/>
      <c r="X997" s="65"/>
      <c r="Y997" s="65"/>
      <c r="Z997" s="121"/>
      <c r="AA997" s="121"/>
      <c r="AB997" s="122"/>
      <c r="AC997" s="122"/>
      <c r="AD997" s="121"/>
      <c r="AE997" s="121"/>
      <c r="AF997" s="121"/>
      <c r="AG997" s="121"/>
      <c r="AH997" s="121"/>
      <c r="AI997" s="121"/>
      <c r="AJ997" s="121"/>
      <c r="AK997" s="121"/>
      <c r="AL997" s="121"/>
      <c r="AM997" s="121"/>
      <c r="AN997" s="121"/>
      <c r="AO997" s="121"/>
      <c r="AP997" s="121"/>
      <c r="AQ997" s="121"/>
      <c r="AR997" s="121"/>
      <c r="AS997" s="121"/>
      <c r="AT997" s="65"/>
      <c r="AU997" s="65"/>
      <c r="AV997" s="65"/>
      <c r="AW997" s="65"/>
      <c r="AX997" s="65"/>
      <c r="AY997" s="65"/>
      <c r="AZ997" s="65"/>
      <c r="BA997" s="65"/>
      <c r="BB997" s="65"/>
      <c r="BC997" s="65"/>
      <c r="BD997" s="65"/>
      <c r="BE997" s="65"/>
      <c r="BF997" s="65"/>
      <c r="BG997" s="65"/>
      <c r="BH997" s="65"/>
    </row>
    <row r="998" customFormat="false" ht="15.75" hidden="false" customHeight="false" outlineLevel="0" collapsed="false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7"/>
      <c r="L998" s="65"/>
      <c r="M998" s="65"/>
      <c r="N998" s="65"/>
      <c r="O998" s="68"/>
      <c r="P998" s="68"/>
      <c r="Q998" s="65"/>
      <c r="R998" s="65"/>
      <c r="S998" s="65"/>
      <c r="T998" s="68"/>
      <c r="U998" s="68"/>
      <c r="V998" s="68"/>
      <c r="W998" s="65"/>
      <c r="X998" s="65"/>
      <c r="Y998" s="65"/>
      <c r="Z998" s="121"/>
      <c r="AA998" s="121"/>
      <c r="AB998" s="122"/>
      <c r="AC998" s="122"/>
      <c r="AD998" s="121"/>
      <c r="AE998" s="121"/>
      <c r="AF998" s="121"/>
      <c r="AG998" s="121"/>
      <c r="AH998" s="121"/>
      <c r="AI998" s="121"/>
      <c r="AJ998" s="121"/>
      <c r="AK998" s="121"/>
      <c r="AL998" s="121"/>
      <c r="AM998" s="121"/>
      <c r="AN998" s="121"/>
      <c r="AO998" s="121"/>
      <c r="AP998" s="121"/>
      <c r="AQ998" s="121"/>
      <c r="AR998" s="121"/>
      <c r="AS998" s="121"/>
      <c r="AT998" s="65"/>
      <c r="AU998" s="65"/>
      <c r="AV998" s="65"/>
      <c r="AW998" s="65"/>
      <c r="AX998" s="65"/>
      <c r="AY998" s="65"/>
      <c r="AZ998" s="65"/>
      <c r="BA998" s="65"/>
      <c r="BB998" s="65"/>
      <c r="BC998" s="65"/>
      <c r="BD998" s="65"/>
      <c r="BE998" s="65"/>
      <c r="BF998" s="65"/>
      <c r="BG998" s="65"/>
      <c r="BH998" s="65"/>
    </row>
    <row r="999" customFormat="false" ht="15.75" hidden="false" customHeight="false" outlineLevel="0" collapsed="false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7"/>
      <c r="L999" s="65"/>
      <c r="M999" s="65"/>
      <c r="N999" s="65"/>
      <c r="O999" s="68"/>
      <c r="P999" s="68"/>
      <c r="Q999" s="65"/>
      <c r="R999" s="65"/>
      <c r="S999" s="65"/>
      <c r="T999" s="68"/>
      <c r="U999" s="68"/>
      <c r="V999" s="68"/>
      <c r="W999" s="65"/>
      <c r="X999" s="65"/>
      <c r="Y999" s="65"/>
      <c r="Z999" s="121"/>
      <c r="AA999" s="121"/>
      <c r="AB999" s="122"/>
      <c r="AC999" s="122"/>
      <c r="AD999" s="121"/>
      <c r="AE999" s="121"/>
      <c r="AF999" s="121"/>
      <c r="AG999" s="121"/>
      <c r="AH999" s="121"/>
      <c r="AI999" s="121"/>
      <c r="AJ999" s="121"/>
      <c r="AK999" s="121"/>
      <c r="AL999" s="121"/>
      <c r="AM999" s="121"/>
      <c r="AN999" s="121"/>
      <c r="AO999" s="121"/>
      <c r="AP999" s="121"/>
      <c r="AQ999" s="121"/>
      <c r="AR999" s="121"/>
      <c r="AS999" s="121"/>
      <c r="AT999" s="65"/>
      <c r="AU999" s="65"/>
      <c r="AV999" s="65"/>
      <c r="AW999" s="65"/>
      <c r="AX999" s="65"/>
      <c r="AY999" s="65"/>
      <c r="AZ999" s="65"/>
      <c r="BA999" s="65"/>
      <c r="BB999" s="65"/>
      <c r="BC999" s="65"/>
      <c r="BD999" s="65"/>
      <c r="BE999" s="65"/>
      <c r="BF999" s="65"/>
      <c r="BG999" s="65"/>
      <c r="BH999" s="65"/>
    </row>
    <row r="1000" customFormat="false" ht="15.75" hidden="false" customHeight="false" outlineLevel="0" collapsed="false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7"/>
      <c r="L1000" s="65"/>
      <c r="M1000" s="65"/>
      <c r="N1000" s="65"/>
      <c r="O1000" s="68"/>
      <c r="P1000" s="68"/>
      <c r="Q1000" s="65"/>
      <c r="R1000" s="65"/>
      <c r="S1000" s="65"/>
      <c r="T1000" s="68"/>
      <c r="U1000" s="68"/>
      <c r="V1000" s="68"/>
      <c r="W1000" s="65"/>
      <c r="X1000" s="65"/>
      <c r="Y1000" s="65"/>
      <c r="Z1000" s="121"/>
      <c r="AA1000" s="121"/>
      <c r="AB1000" s="122"/>
      <c r="AC1000" s="122"/>
      <c r="AD1000" s="121"/>
      <c r="AE1000" s="121"/>
      <c r="AF1000" s="121"/>
      <c r="AG1000" s="121"/>
      <c r="AH1000" s="121"/>
      <c r="AI1000" s="121"/>
      <c r="AJ1000" s="121"/>
      <c r="AK1000" s="121"/>
      <c r="AL1000" s="121"/>
      <c r="AM1000" s="121"/>
      <c r="AN1000" s="121"/>
      <c r="AO1000" s="121"/>
      <c r="AP1000" s="121"/>
      <c r="AQ1000" s="121"/>
      <c r="AR1000" s="121"/>
      <c r="AS1000" s="121"/>
      <c r="AT1000" s="65"/>
      <c r="AU1000" s="65"/>
      <c r="AV1000" s="65"/>
      <c r="AW1000" s="65"/>
      <c r="AX1000" s="65"/>
      <c r="AY1000" s="65"/>
      <c r="AZ1000" s="65"/>
      <c r="BA1000" s="65"/>
      <c r="BB1000" s="65"/>
      <c r="BC1000" s="65"/>
      <c r="BD1000" s="65"/>
      <c r="BE1000" s="65"/>
      <c r="BF1000" s="65"/>
      <c r="BG1000" s="65"/>
      <c r="BH1000" s="65"/>
    </row>
    <row r="1001" customFormat="false" ht="15.75" hidden="false" customHeight="false" outlineLevel="0" collapsed="false">
      <c r="A1001" s="65"/>
      <c r="B1001" s="65"/>
      <c r="C1001" s="65"/>
      <c r="D1001" s="65"/>
      <c r="E1001" s="65"/>
      <c r="F1001" s="65"/>
      <c r="G1001" s="65"/>
      <c r="H1001" s="65"/>
      <c r="I1001" s="65"/>
      <c r="J1001" s="65"/>
      <c r="K1001" s="67"/>
      <c r="L1001" s="65"/>
      <c r="M1001" s="65"/>
      <c r="N1001" s="65"/>
      <c r="O1001" s="68"/>
      <c r="P1001" s="68"/>
      <c r="Q1001" s="65"/>
      <c r="R1001" s="65"/>
      <c r="S1001" s="65"/>
      <c r="T1001" s="68"/>
      <c r="U1001" s="68"/>
      <c r="V1001" s="68"/>
      <c r="W1001" s="65"/>
      <c r="X1001" s="65"/>
      <c r="Y1001" s="65"/>
      <c r="Z1001" s="121"/>
      <c r="AA1001" s="121"/>
      <c r="AB1001" s="122"/>
      <c r="AC1001" s="122"/>
      <c r="AD1001" s="121"/>
      <c r="AE1001" s="121"/>
      <c r="AF1001" s="121"/>
      <c r="AG1001" s="121"/>
      <c r="AH1001" s="121"/>
      <c r="AI1001" s="121"/>
      <c r="AJ1001" s="121"/>
      <c r="AK1001" s="121"/>
      <c r="AL1001" s="121"/>
      <c r="AM1001" s="121"/>
      <c r="AN1001" s="121"/>
      <c r="AO1001" s="121"/>
      <c r="AP1001" s="121"/>
      <c r="AQ1001" s="121"/>
      <c r="AR1001" s="121"/>
      <c r="AS1001" s="121"/>
      <c r="AT1001" s="65"/>
      <c r="AU1001" s="65"/>
      <c r="AV1001" s="65"/>
      <c r="AW1001" s="65"/>
      <c r="AX1001" s="65"/>
      <c r="AY1001" s="65"/>
      <c r="AZ1001" s="65"/>
      <c r="BA1001" s="65"/>
      <c r="BB1001" s="65"/>
      <c r="BC1001" s="65"/>
      <c r="BD1001" s="65"/>
      <c r="BE1001" s="65"/>
      <c r="BF1001" s="65"/>
      <c r="BG1001" s="65"/>
      <c r="BH1001" s="65"/>
    </row>
  </sheetData>
  <conditionalFormatting sqref="J3:J38">
    <cfRule type="cellIs" priority="2" operator="lessThan" aboveAverage="0" equalAverage="0" bottom="0" percent="0" rank="0" text="" dxfId="0">
      <formula>"3%"</formula>
    </cfRule>
  </conditionalFormatting>
  <conditionalFormatting sqref="J3:J38">
    <cfRule type="cellIs" priority="3" operator="between" aboveAverage="0" equalAverage="0" bottom="0" percent="0" rank="0" text="" dxfId="1">
      <formula>"3%"</formula>
      <formula>"6%"</formula>
    </cfRule>
  </conditionalFormatting>
  <conditionalFormatting sqref="J3:J38">
    <cfRule type="cellIs" priority="4" operator="greaterThan" aboveAverage="0" equalAverage="0" bottom="0" percent="0" rank="0" text="" dxfId="2">
      <formula>"6%"</formula>
    </cfRule>
  </conditionalFormatting>
  <conditionalFormatting sqref="BB3:BB38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BC3:BC38">
    <cfRule type="colorScale" priority="6">
      <colorScale>
        <cfvo type="min" val="0"/>
        <cfvo type="max" val="0"/>
        <color rgb="FFFFFFFF"/>
        <color rgb="FFE67C73"/>
      </colorScale>
    </cfRule>
  </conditionalFormatting>
  <conditionalFormatting sqref="BA3:BA36">
    <cfRule type="colorScale" priority="7">
      <colorScale>
        <cfvo type="min" val="0"/>
        <cfvo type="max" val="0"/>
        <color rgb="FFE67C73"/>
        <color rgb="FFFFFFFF"/>
      </colorScale>
    </cfRule>
  </conditionalFormatting>
  <conditionalFormatting sqref="I3:I38">
    <cfRule type="colorScale" priority="8">
      <colorScale>
        <cfvo type="min" val="0"/>
        <cfvo type="percentile" val="50"/>
        <cfvo type="max" val="0"/>
        <color rgb="FFEA4335"/>
        <color rgb="FFFCE5CD"/>
        <color rgb="FF4285F4"/>
      </colorScale>
    </cfRule>
  </conditionalFormatting>
  <conditionalFormatting sqref="K2">
    <cfRule type="colorScale" priority="9">
      <colorScale>
        <cfvo type="min" val="0"/>
        <cfvo type="percent" val="2"/>
        <cfvo type="max" val="0"/>
        <color rgb="FFFF0000"/>
        <color rgb="FFFFD666"/>
        <color rgb="FF57BB8A"/>
      </colorScale>
    </cfRule>
  </conditionalFormatting>
  <conditionalFormatting sqref="D3:D4 D6:D36">
    <cfRule type="colorScale" priority="10">
      <colorScale>
        <cfvo type="min" val="0"/>
        <cfvo type="max" val="0"/>
        <color rgb="FFFFFFFF"/>
        <color rgb="FFFF0000"/>
      </colorScale>
    </cfRule>
  </conditionalFormatting>
  <conditionalFormatting sqref="K3:K38">
    <cfRule type="colorScale" priority="11">
      <colorScale>
        <cfvo type="min" val="0"/>
        <cfvo type="formula" val="20"/>
        <cfvo type="formula" val="50"/>
        <color rgb="FFFF0000"/>
        <color rgb="FFFFE599"/>
        <color rgb="FF57BB8A"/>
      </colorScale>
    </cfRule>
  </conditionalFormatting>
  <conditionalFormatting sqref="G3:G36">
    <cfRule type="colorScale" priority="12">
      <colorScale>
        <cfvo type="min" val="0"/>
        <cfvo type="percent" val="25"/>
        <cfvo type="max" val="0"/>
        <color rgb="FFFFFFFF"/>
        <color rgb="FFFF8080"/>
        <color rgb="FFFF0000"/>
      </colorScale>
    </cfRule>
  </conditionalFormatting>
  <hyperlinks>
    <hyperlink ref="A41" r:id="rId2" display="https://datawrapper.dwcdn.net/MwHOx/5/"/>
    <hyperlink ref="AT42" r:id="rId3" display="https://datawrapper.dwcdn.net/BA77E/6/"/>
    <hyperlink ref="A85" r:id="rId4" display="https://datawrapper.dwcdn.net/BA77E/6/"/>
    <hyperlink ref="A128" r:id="rId5" display="https://datawrapper.dwcdn.net/0p5op/17/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6"/>
  <legacyDrawing r:id="rId7"/>
  <tableParts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P17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B2" activeCellId="0" sqref="B2"/>
    </sheetView>
  </sheetViews>
  <sheetFormatPr defaultColWidth="14.4453125" defaultRowHeight="15.75" zeroHeight="false" outlineLevelRow="0" outlineLevelCol="0"/>
  <cols>
    <col collapsed="false" customWidth="false" hidden="true" outlineLevel="0" max="42" min="37" style="0" width="14.43"/>
  </cols>
  <sheetData>
    <row r="1" customFormat="false" ht="15.75" hidden="false" customHeight="false" outlineLevel="0" collapsed="false">
      <c r="A1" s="125" t="s">
        <v>113</v>
      </c>
      <c r="B1" s="125" t="s">
        <v>73</v>
      </c>
      <c r="C1" s="125" t="s">
        <v>74</v>
      </c>
      <c r="D1" s="125" t="s">
        <v>75</v>
      </c>
      <c r="E1" s="125" t="s">
        <v>114</v>
      </c>
      <c r="F1" s="125" t="s">
        <v>77</v>
      </c>
      <c r="G1" s="125" t="s">
        <v>115</v>
      </c>
      <c r="H1" s="126" t="s">
        <v>116</v>
      </c>
      <c r="I1" s="125" t="s">
        <v>80</v>
      </c>
      <c r="J1" s="126" t="s">
        <v>117</v>
      </c>
      <c r="K1" s="125" t="s">
        <v>118</v>
      </c>
      <c r="L1" s="126" t="s">
        <v>119</v>
      </c>
      <c r="M1" s="125" t="s">
        <v>120</v>
      </c>
      <c r="N1" s="125" t="s">
        <v>121</v>
      </c>
      <c r="O1" s="125" t="s">
        <v>122</v>
      </c>
      <c r="P1" s="125" t="s">
        <v>123</v>
      </c>
      <c r="Q1" s="125" t="s">
        <v>124</v>
      </c>
      <c r="R1" s="125" t="s">
        <v>125</v>
      </c>
      <c r="S1" s="125" t="s">
        <v>126</v>
      </c>
      <c r="T1" s="125" t="s">
        <v>127</v>
      </c>
      <c r="U1" s="125" t="s">
        <v>128</v>
      </c>
      <c r="V1" s="125" t="s">
        <v>129</v>
      </c>
      <c r="W1" s="125" t="s">
        <v>130</v>
      </c>
      <c r="X1" s="125" t="s">
        <v>131</v>
      </c>
      <c r="Y1" s="125" t="s">
        <v>132</v>
      </c>
      <c r="Z1" s="125" t="s">
        <v>133</v>
      </c>
      <c r="AA1" s="125" t="s">
        <v>99</v>
      </c>
      <c r="AB1" s="125" t="s">
        <v>100</v>
      </c>
      <c r="AC1" s="125" t="s">
        <v>134</v>
      </c>
      <c r="AD1" s="125" t="s">
        <v>102</v>
      </c>
      <c r="AE1" s="125" t="s">
        <v>135</v>
      </c>
      <c r="AF1" s="125" t="s">
        <v>104</v>
      </c>
      <c r="AG1" s="125" t="s">
        <v>136</v>
      </c>
      <c r="AH1" s="125" t="s">
        <v>137</v>
      </c>
      <c r="AI1" s="125" t="s">
        <v>107</v>
      </c>
      <c r="AJ1" s="125" t="s">
        <v>138</v>
      </c>
      <c r="AK1" s="125"/>
      <c r="AL1" s="125"/>
      <c r="AM1" s="125"/>
      <c r="AN1" s="125"/>
      <c r="AO1" s="125"/>
      <c r="AP1" s="125"/>
    </row>
    <row r="2" customFormat="false" ht="15.75" hidden="false" customHeight="false" outlineLevel="0" collapsed="false">
      <c r="A2" s="127" t="n">
        <v>43908</v>
      </c>
      <c r="B2" s="65" t="n">
        <v>0</v>
      </c>
      <c r="C2" s="65" t="n">
        <v>1</v>
      </c>
      <c r="D2" s="65" t="n">
        <v>17</v>
      </c>
      <c r="E2" s="65" t="n">
        <v>0</v>
      </c>
      <c r="F2" s="65" t="n">
        <v>0</v>
      </c>
      <c r="G2" s="65" t="n">
        <v>3</v>
      </c>
      <c r="H2" s="68" t="n">
        <v>158</v>
      </c>
      <c r="I2" s="65" t="n">
        <v>0</v>
      </c>
      <c r="J2" s="68" t="n">
        <v>24</v>
      </c>
      <c r="K2" s="65" t="n">
        <v>8</v>
      </c>
      <c r="L2" s="68" t="n">
        <v>8</v>
      </c>
      <c r="M2" s="65" t="n">
        <v>2</v>
      </c>
      <c r="N2" s="65" t="n">
        <v>1</v>
      </c>
      <c r="O2" s="65" t="n">
        <v>0</v>
      </c>
      <c r="P2" s="65" t="n">
        <v>0</v>
      </c>
      <c r="Q2" s="65" t="n">
        <v>0</v>
      </c>
      <c r="R2" s="65" t="n">
        <v>1</v>
      </c>
      <c r="S2" s="65" t="n">
        <v>0</v>
      </c>
      <c r="T2" s="65" t="n">
        <v>0</v>
      </c>
      <c r="U2" s="65" t="n">
        <v>0</v>
      </c>
      <c r="V2" s="65" t="n">
        <v>1</v>
      </c>
      <c r="W2" s="65" t="n">
        <v>1</v>
      </c>
      <c r="X2" s="65" t="n">
        <v>0</v>
      </c>
      <c r="Y2" s="65" t="n">
        <v>0</v>
      </c>
      <c r="Z2" s="65" t="n">
        <v>0</v>
      </c>
      <c r="AA2" s="65" t="n">
        <v>1</v>
      </c>
      <c r="AB2" s="65" t="n">
        <v>1</v>
      </c>
      <c r="AC2" s="65" t="n">
        <v>0</v>
      </c>
      <c r="AD2" s="65" t="n">
        <v>0</v>
      </c>
      <c r="AE2" s="65" t="n">
        <v>0</v>
      </c>
      <c r="AF2" s="65" t="n">
        <v>0</v>
      </c>
      <c r="AG2" s="65" t="n">
        <v>0</v>
      </c>
      <c r="AH2" s="65" t="n">
        <v>0</v>
      </c>
      <c r="AI2" s="65" t="n">
        <v>0</v>
      </c>
      <c r="AJ2" s="65" t="n">
        <v>0</v>
      </c>
      <c r="AK2" s="65"/>
      <c r="AL2" s="65"/>
      <c r="AM2" s="65"/>
      <c r="AN2" s="65"/>
      <c r="AO2" s="65"/>
      <c r="AP2" s="65"/>
    </row>
    <row r="3" customFormat="false" ht="15.75" hidden="false" customHeight="false" outlineLevel="0" collapsed="false">
      <c r="A3" s="127" t="n">
        <v>43909</v>
      </c>
      <c r="B3" s="65" t="n">
        <v>0</v>
      </c>
      <c r="C3" s="65" t="n">
        <v>1</v>
      </c>
      <c r="D3" s="65" t="n">
        <v>27</v>
      </c>
      <c r="E3" s="65" t="n">
        <v>0</v>
      </c>
      <c r="F3" s="65" t="n">
        <v>0</v>
      </c>
      <c r="G3" s="65" t="n">
        <v>5</v>
      </c>
      <c r="H3" s="68" t="n">
        <v>210</v>
      </c>
      <c r="I3" s="65" t="n">
        <v>0</v>
      </c>
      <c r="J3" s="68" t="n">
        <v>26</v>
      </c>
      <c r="K3" s="65" t="n">
        <v>12</v>
      </c>
      <c r="L3" s="68" t="n">
        <v>9</v>
      </c>
      <c r="M3" s="65" t="n">
        <v>2</v>
      </c>
      <c r="N3" s="65" t="n">
        <v>3</v>
      </c>
      <c r="O3" s="65" t="n">
        <v>0</v>
      </c>
      <c r="P3" s="65" t="n">
        <v>0</v>
      </c>
      <c r="Q3" s="65" t="n">
        <v>0</v>
      </c>
      <c r="R3" s="65" t="n">
        <v>3</v>
      </c>
      <c r="S3" s="65" t="n">
        <v>0</v>
      </c>
      <c r="T3" s="65" t="n">
        <v>0</v>
      </c>
      <c r="U3" s="65" t="n">
        <v>0</v>
      </c>
      <c r="V3" s="65" t="n">
        <v>1</v>
      </c>
      <c r="W3" s="65" t="n">
        <v>2</v>
      </c>
      <c r="X3" s="65" t="n">
        <v>3</v>
      </c>
      <c r="Y3" s="65" t="n">
        <v>2</v>
      </c>
      <c r="Z3" s="65" t="n">
        <v>0</v>
      </c>
      <c r="AA3" s="65" t="n">
        <v>1</v>
      </c>
      <c r="AB3" s="65" t="n">
        <v>2</v>
      </c>
      <c r="AC3" s="65" t="n">
        <v>0</v>
      </c>
      <c r="AD3" s="65" t="n">
        <v>0</v>
      </c>
      <c r="AE3" s="65" t="n">
        <v>0</v>
      </c>
      <c r="AF3" s="65" t="n">
        <v>0</v>
      </c>
      <c r="AG3" s="65" t="n">
        <v>0</v>
      </c>
      <c r="AH3" s="65" t="n">
        <v>0</v>
      </c>
      <c r="AI3" s="65" t="n">
        <v>0</v>
      </c>
      <c r="AJ3" s="65" t="n">
        <v>0</v>
      </c>
      <c r="AK3" s="65"/>
      <c r="AL3" s="65"/>
      <c r="AM3" s="65"/>
      <c r="AN3" s="65"/>
      <c r="AO3" s="65"/>
      <c r="AP3" s="65"/>
    </row>
    <row r="4" customFormat="false" ht="15.75" hidden="false" customHeight="false" outlineLevel="0" collapsed="false">
      <c r="A4" s="127" t="n">
        <v>43910</v>
      </c>
      <c r="B4" s="65" t="n">
        <v>0</v>
      </c>
      <c r="C4" s="65" t="n">
        <v>4</v>
      </c>
      <c r="D4" s="65" t="n">
        <v>37</v>
      </c>
      <c r="E4" s="65" t="n">
        <v>0</v>
      </c>
      <c r="F4" s="65" t="n">
        <v>0</v>
      </c>
      <c r="G4" s="65" t="n">
        <v>4</v>
      </c>
      <c r="H4" s="68" t="n">
        <v>215</v>
      </c>
      <c r="I4" s="65" t="n">
        <v>0</v>
      </c>
      <c r="J4" s="68" t="n">
        <v>41</v>
      </c>
      <c r="K4" s="65" t="n">
        <v>12</v>
      </c>
      <c r="L4" s="68" t="n">
        <v>15</v>
      </c>
      <c r="M4" s="65" t="n">
        <v>2</v>
      </c>
      <c r="N4" s="65" t="n">
        <v>10</v>
      </c>
      <c r="O4" s="65" t="n">
        <v>2</v>
      </c>
      <c r="P4" s="65" t="n">
        <v>0</v>
      </c>
      <c r="Q4" s="65" t="n">
        <v>0</v>
      </c>
      <c r="R4" s="65" t="n">
        <v>4</v>
      </c>
      <c r="S4" s="65" t="n">
        <v>0</v>
      </c>
      <c r="T4" s="65" t="n">
        <v>0</v>
      </c>
      <c r="U4" s="65" t="n">
        <v>0</v>
      </c>
      <c r="V4" s="65" t="n">
        <v>1</v>
      </c>
      <c r="W4" s="65" t="n">
        <v>2</v>
      </c>
      <c r="X4" s="65" t="n">
        <v>3</v>
      </c>
      <c r="Y4" s="65" t="n">
        <v>2</v>
      </c>
      <c r="Z4" s="65" t="n">
        <v>0</v>
      </c>
      <c r="AA4" s="65" t="n">
        <v>1</v>
      </c>
      <c r="AB4" s="65" t="n">
        <v>1</v>
      </c>
      <c r="AC4" s="65" t="n">
        <v>0</v>
      </c>
      <c r="AD4" s="65" t="n">
        <v>0</v>
      </c>
      <c r="AE4" s="65" t="n">
        <v>0</v>
      </c>
      <c r="AF4" s="65" t="n">
        <v>0</v>
      </c>
      <c r="AG4" s="65" t="n">
        <v>0</v>
      </c>
      <c r="AH4" s="65" t="n">
        <v>0</v>
      </c>
      <c r="AI4" s="65" t="n">
        <v>0</v>
      </c>
      <c r="AJ4" s="65" t="n">
        <v>13</v>
      </c>
      <c r="AK4" s="65"/>
      <c r="AL4" s="65"/>
      <c r="AM4" s="65"/>
      <c r="AN4" s="65"/>
      <c r="AO4" s="65"/>
      <c r="AP4" s="65"/>
    </row>
    <row r="5" customFormat="false" ht="15.75" hidden="false" customHeight="false" outlineLevel="0" collapsed="false">
      <c r="A5" s="127" t="n">
        <v>43911</v>
      </c>
      <c r="B5" s="65" t="n">
        <v>0</v>
      </c>
      <c r="C5" s="65" t="n">
        <v>3</v>
      </c>
      <c r="D5" s="65" t="n">
        <v>43</v>
      </c>
      <c r="E5" s="65" t="n">
        <v>0</v>
      </c>
      <c r="F5" s="65" t="n">
        <v>0</v>
      </c>
      <c r="G5" s="65" t="n">
        <v>5</v>
      </c>
      <c r="H5" s="68" t="n">
        <v>267</v>
      </c>
      <c r="I5" s="65" t="n">
        <v>0</v>
      </c>
      <c r="J5" s="68" t="n">
        <v>55</v>
      </c>
      <c r="K5" s="65" t="n">
        <v>14</v>
      </c>
      <c r="L5" s="68" t="n">
        <v>26</v>
      </c>
      <c r="M5" s="65" t="n">
        <v>2</v>
      </c>
      <c r="N5" s="65" t="n">
        <v>9</v>
      </c>
      <c r="O5" s="65" t="n">
        <v>2</v>
      </c>
      <c r="P5" s="65" t="n">
        <v>0</v>
      </c>
      <c r="Q5" s="65" t="n">
        <v>0</v>
      </c>
      <c r="R5" s="65" t="n">
        <v>4</v>
      </c>
      <c r="S5" s="65" t="n">
        <v>0</v>
      </c>
      <c r="T5" s="65" t="n">
        <v>0</v>
      </c>
      <c r="U5" s="65" t="n">
        <v>0</v>
      </c>
      <c r="V5" s="65" t="n">
        <v>1</v>
      </c>
      <c r="W5" s="65" t="n">
        <v>2</v>
      </c>
      <c r="X5" s="65" t="n">
        <v>3</v>
      </c>
      <c r="Y5" s="65" t="n">
        <v>2</v>
      </c>
      <c r="Z5" s="65" t="n">
        <v>0</v>
      </c>
      <c r="AA5" s="65" t="n">
        <v>1</v>
      </c>
      <c r="AB5" s="65" t="n">
        <v>1</v>
      </c>
      <c r="AC5" s="65" t="n">
        <v>0</v>
      </c>
      <c r="AD5" s="65" t="n">
        <v>0</v>
      </c>
      <c r="AE5" s="65" t="n">
        <v>0</v>
      </c>
      <c r="AF5" s="65" t="n">
        <v>0</v>
      </c>
      <c r="AG5" s="65" t="n">
        <v>0</v>
      </c>
      <c r="AH5" s="65" t="n">
        <v>0</v>
      </c>
      <c r="AI5" s="65" t="n">
        <v>0</v>
      </c>
      <c r="AJ5" s="65" t="n">
        <v>10</v>
      </c>
      <c r="AK5" s="65"/>
      <c r="AL5" s="65"/>
      <c r="AM5" s="65"/>
      <c r="AN5" s="65"/>
      <c r="AO5" s="65"/>
      <c r="AP5" s="65"/>
    </row>
    <row r="6" customFormat="false" ht="15.75" hidden="false" customHeight="false" outlineLevel="0" collapsed="false">
      <c r="A6" s="127" t="n">
        <v>43912</v>
      </c>
      <c r="B6" s="65" t="n">
        <v>0</v>
      </c>
      <c r="C6" s="65" t="n">
        <v>3</v>
      </c>
      <c r="D6" s="65" t="n">
        <v>47</v>
      </c>
      <c r="E6" s="65" t="n">
        <v>0</v>
      </c>
      <c r="F6" s="65" t="n">
        <v>0</v>
      </c>
      <c r="G6" s="65" t="n">
        <v>5</v>
      </c>
      <c r="H6" s="68" t="n">
        <v>307</v>
      </c>
      <c r="I6" s="65" t="n">
        <v>0</v>
      </c>
      <c r="J6" s="68" t="n">
        <v>59</v>
      </c>
      <c r="K6" s="65" t="n">
        <v>15</v>
      </c>
      <c r="L6" s="68" t="n">
        <v>41</v>
      </c>
      <c r="M6" s="65" t="n">
        <v>2</v>
      </c>
      <c r="N6" s="65" t="n">
        <v>9</v>
      </c>
      <c r="O6" s="65" t="n">
        <v>2</v>
      </c>
      <c r="P6" s="65" t="n">
        <v>1</v>
      </c>
      <c r="Q6" s="65" t="n">
        <v>0</v>
      </c>
      <c r="R6" s="65" t="n">
        <v>4</v>
      </c>
      <c r="S6" s="65" t="n">
        <v>0</v>
      </c>
      <c r="T6" s="65" t="n">
        <v>0</v>
      </c>
      <c r="U6" s="65" t="n">
        <v>0</v>
      </c>
      <c r="V6" s="65" t="n">
        <v>1</v>
      </c>
      <c r="W6" s="65" t="n">
        <v>2</v>
      </c>
      <c r="X6" s="65" t="n">
        <v>3</v>
      </c>
      <c r="Y6" s="65" t="n">
        <v>2</v>
      </c>
      <c r="Z6" s="65" t="n">
        <v>0</v>
      </c>
      <c r="AA6" s="65" t="n">
        <v>1</v>
      </c>
      <c r="AB6" s="65" t="n">
        <v>1</v>
      </c>
      <c r="AC6" s="65" t="n">
        <v>0</v>
      </c>
      <c r="AD6" s="65" t="n">
        <v>1</v>
      </c>
      <c r="AE6" s="65" t="n">
        <v>0</v>
      </c>
      <c r="AF6" s="65" t="n">
        <v>2</v>
      </c>
      <c r="AG6" s="65" t="n">
        <v>0</v>
      </c>
      <c r="AH6" s="65" t="n">
        <v>0</v>
      </c>
      <c r="AI6" s="65" t="n">
        <v>0</v>
      </c>
      <c r="AJ6" s="65" t="n">
        <v>6</v>
      </c>
      <c r="AK6" s="65"/>
      <c r="AL6" s="65"/>
      <c r="AM6" s="65"/>
      <c r="AN6" s="65"/>
      <c r="AO6" s="65"/>
      <c r="AP6" s="65"/>
    </row>
    <row r="7" customFormat="false" ht="15.75" hidden="false" customHeight="false" outlineLevel="0" collapsed="false">
      <c r="A7" s="127" t="n">
        <v>43913</v>
      </c>
      <c r="B7" s="65" t="n">
        <v>0</v>
      </c>
      <c r="C7" s="65" t="n">
        <v>6</v>
      </c>
      <c r="D7" s="65" t="n">
        <v>56</v>
      </c>
      <c r="E7" s="65" t="n">
        <v>0</v>
      </c>
      <c r="F7" s="65" t="n">
        <v>0</v>
      </c>
      <c r="G7" s="65" t="n">
        <v>5</v>
      </c>
      <c r="H7" s="68" t="n">
        <v>353</v>
      </c>
      <c r="I7" s="65" t="n">
        <v>1</v>
      </c>
      <c r="J7" s="68" t="n">
        <v>59</v>
      </c>
      <c r="K7" s="65" t="n">
        <v>15</v>
      </c>
      <c r="L7" s="68" t="n">
        <v>41</v>
      </c>
      <c r="M7" s="65" t="n">
        <v>2</v>
      </c>
      <c r="N7" s="65" t="n">
        <v>11</v>
      </c>
      <c r="O7" s="65" t="n">
        <v>2</v>
      </c>
      <c r="P7" s="65" t="n">
        <v>1</v>
      </c>
      <c r="Q7" s="65" t="n">
        <v>0</v>
      </c>
      <c r="R7" s="65" t="n">
        <v>5</v>
      </c>
      <c r="S7" s="65" t="n">
        <v>0</v>
      </c>
      <c r="T7" s="65" t="n">
        <v>0</v>
      </c>
      <c r="U7" s="65" t="n">
        <v>0</v>
      </c>
      <c r="V7" s="65" t="n">
        <v>1</v>
      </c>
      <c r="W7" s="65" t="n">
        <v>2</v>
      </c>
      <c r="X7" s="65" t="n">
        <v>3</v>
      </c>
      <c r="Y7" s="65" t="n">
        <v>2</v>
      </c>
      <c r="Z7" s="65" t="n">
        <v>0</v>
      </c>
      <c r="AA7" s="65" t="n">
        <v>1</v>
      </c>
      <c r="AB7" s="65" t="n">
        <v>1</v>
      </c>
      <c r="AC7" s="65" t="n">
        <v>1</v>
      </c>
      <c r="AD7" s="65" t="n">
        <v>1</v>
      </c>
      <c r="AE7" s="65" t="n">
        <v>0</v>
      </c>
      <c r="AF7" s="65" t="n">
        <v>2</v>
      </c>
      <c r="AG7" s="65" t="n">
        <v>0</v>
      </c>
      <c r="AH7" s="65" t="n">
        <v>0</v>
      </c>
      <c r="AI7" s="65" t="n">
        <v>0</v>
      </c>
      <c r="AJ7" s="65" t="n">
        <v>8</v>
      </c>
      <c r="AK7" s="65"/>
      <c r="AL7" s="65"/>
      <c r="AM7" s="65"/>
      <c r="AN7" s="65"/>
      <c r="AO7" s="65"/>
      <c r="AP7" s="65"/>
    </row>
    <row r="8" customFormat="false" ht="15.75" hidden="false" customHeight="false" outlineLevel="0" collapsed="false">
      <c r="A8" s="127" t="n">
        <v>43914</v>
      </c>
      <c r="B8" s="65" t="n">
        <v>0</v>
      </c>
      <c r="C8" s="65" t="n">
        <v>6</v>
      </c>
      <c r="D8" s="65" t="n">
        <v>65</v>
      </c>
      <c r="E8" s="65" t="n">
        <v>0</v>
      </c>
      <c r="F8" s="65" t="n">
        <v>0</v>
      </c>
      <c r="G8" s="65" t="n">
        <v>6</v>
      </c>
      <c r="H8" s="68" t="n">
        <v>424</v>
      </c>
      <c r="I8" s="65" t="n">
        <v>1</v>
      </c>
      <c r="J8" s="68" t="n">
        <v>60</v>
      </c>
      <c r="K8" s="65" t="n">
        <v>19</v>
      </c>
      <c r="L8" s="68" t="n">
        <v>51</v>
      </c>
      <c r="M8" s="65" t="n">
        <v>3</v>
      </c>
      <c r="N8" s="65" t="n">
        <v>11</v>
      </c>
      <c r="O8" s="65" t="n">
        <v>3</v>
      </c>
      <c r="P8" s="65" t="n">
        <v>1</v>
      </c>
      <c r="Q8" s="65" t="n">
        <v>0</v>
      </c>
      <c r="R8" s="65" t="n">
        <v>5</v>
      </c>
      <c r="S8" s="65" t="n">
        <v>1</v>
      </c>
      <c r="T8" s="65" t="n">
        <v>1</v>
      </c>
      <c r="U8" s="65" t="n">
        <v>0</v>
      </c>
      <c r="V8" s="65" t="n">
        <v>2</v>
      </c>
      <c r="W8" s="65" t="n">
        <v>7</v>
      </c>
      <c r="X8" s="65" t="n">
        <v>3</v>
      </c>
      <c r="Y8" s="65" t="n">
        <v>4</v>
      </c>
      <c r="Z8" s="65" t="n">
        <v>0</v>
      </c>
      <c r="AA8" s="65" t="n">
        <v>1</v>
      </c>
      <c r="AB8" s="65" t="n">
        <v>2</v>
      </c>
      <c r="AC8" s="65" t="n">
        <v>1</v>
      </c>
      <c r="AD8" s="65" t="n">
        <v>1</v>
      </c>
      <c r="AE8" s="65" t="n">
        <v>0</v>
      </c>
      <c r="AF8" s="65" t="n">
        <v>3</v>
      </c>
      <c r="AG8" s="65" t="n">
        <v>0</v>
      </c>
      <c r="AH8" s="65" t="n">
        <v>0</v>
      </c>
      <c r="AI8" s="65" t="n">
        <v>0</v>
      </c>
      <c r="AJ8" s="65" t="n">
        <v>5</v>
      </c>
      <c r="AK8" s="65"/>
      <c r="AL8" s="65"/>
      <c r="AM8" s="65"/>
      <c r="AN8" s="65"/>
      <c r="AO8" s="65"/>
      <c r="AP8" s="65"/>
    </row>
    <row r="9" customFormat="false" ht="15.75" hidden="false" customHeight="false" outlineLevel="0" collapsed="false">
      <c r="A9" s="127" t="n">
        <v>43915</v>
      </c>
      <c r="B9" s="65" t="n">
        <v>0</v>
      </c>
      <c r="C9" s="65" t="n">
        <v>9</v>
      </c>
      <c r="D9" s="65" t="n">
        <v>67</v>
      </c>
      <c r="E9" s="65" t="n">
        <v>0</v>
      </c>
      <c r="F9" s="65" t="n">
        <v>0</v>
      </c>
      <c r="G9" s="65" t="n">
        <v>17</v>
      </c>
      <c r="H9" s="68" t="n">
        <v>463</v>
      </c>
      <c r="I9" s="65" t="n">
        <v>1</v>
      </c>
      <c r="J9" s="68" t="n">
        <v>73</v>
      </c>
      <c r="K9" s="65" t="n">
        <v>38</v>
      </c>
      <c r="L9" s="68" t="n">
        <v>51</v>
      </c>
      <c r="M9" s="65" t="n">
        <v>3</v>
      </c>
      <c r="N9" s="65" t="n">
        <v>11</v>
      </c>
      <c r="O9" s="65" t="n">
        <v>3</v>
      </c>
      <c r="P9" s="65" t="n">
        <v>2</v>
      </c>
      <c r="Q9" s="65" t="n">
        <v>0</v>
      </c>
      <c r="R9" s="65" t="n">
        <v>5</v>
      </c>
      <c r="S9" s="65" t="n">
        <v>2</v>
      </c>
      <c r="T9" s="65" t="n">
        <v>1</v>
      </c>
      <c r="U9" s="65" t="n">
        <v>0</v>
      </c>
      <c r="V9" s="65" t="n">
        <v>2</v>
      </c>
      <c r="W9" s="65" t="n">
        <v>7</v>
      </c>
      <c r="X9" s="65" t="n">
        <v>3</v>
      </c>
      <c r="Y9" s="65" t="n">
        <v>13</v>
      </c>
      <c r="Z9" s="65" t="n">
        <v>0</v>
      </c>
      <c r="AA9" s="65" t="n">
        <v>1</v>
      </c>
      <c r="AB9" s="65" t="n">
        <v>1</v>
      </c>
      <c r="AC9" s="65" t="n">
        <v>1</v>
      </c>
      <c r="AD9" s="65" t="n">
        <v>1</v>
      </c>
      <c r="AE9" s="65" t="n">
        <v>0</v>
      </c>
      <c r="AF9" s="65" t="n">
        <v>3</v>
      </c>
      <c r="AG9" s="65" t="n">
        <v>0</v>
      </c>
      <c r="AH9" s="65" t="n">
        <v>0</v>
      </c>
      <c r="AI9" s="65" t="n">
        <v>0</v>
      </c>
      <c r="AJ9" s="65" t="n">
        <v>12</v>
      </c>
      <c r="AK9" s="65"/>
      <c r="AL9" s="65"/>
      <c r="AM9" s="65"/>
      <c r="AN9" s="65"/>
      <c r="AO9" s="65"/>
      <c r="AP9" s="65"/>
    </row>
    <row r="10" customFormat="false" ht="15.75" hidden="false" customHeight="false" outlineLevel="0" collapsed="false">
      <c r="A10" s="127" t="n">
        <v>43916</v>
      </c>
      <c r="B10" s="65" t="n">
        <v>1</v>
      </c>
      <c r="C10" s="65" t="n">
        <v>9</v>
      </c>
      <c r="D10" s="65" t="n">
        <v>67</v>
      </c>
      <c r="E10" s="65" t="n">
        <v>0</v>
      </c>
      <c r="F10" s="65" t="n">
        <v>0</v>
      </c>
      <c r="G10" s="65" t="n">
        <v>16</v>
      </c>
      <c r="H10" s="68" t="n">
        <v>515</v>
      </c>
      <c r="I10" s="65" t="n">
        <v>1</v>
      </c>
      <c r="J10" s="68" t="n">
        <v>78</v>
      </c>
      <c r="K10" s="65" t="n">
        <v>40</v>
      </c>
      <c r="L10" s="68" t="n">
        <v>59</v>
      </c>
      <c r="M10" s="65" t="n">
        <v>3</v>
      </c>
      <c r="N10" s="65" t="n">
        <v>11</v>
      </c>
      <c r="O10" s="65" t="n">
        <v>6</v>
      </c>
      <c r="P10" s="65" t="n">
        <v>1</v>
      </c>
      <c r="Q10" s="65" t="n">
        <v>0</v>
      </c>
      <c r="R10" s="65" t="n">
        <v>5</v>
      </c>
      <c r="S10" s="65" t="n">
        <v>2</v>
      </c>
      <c r="T10" s="65" t="n">
        <v>1</v>
      </c>
      <c r="U10" s="65" t="n">
        <v>3</v>
      </c>
      <c r="V10" s="65" t="n">
        <v>2</v>
      </c>
      <c r="W10" s="65" t="n">
        <v>8</v>
      </c>
      <c r="X10" s="65" t="n">
        <v>3</v>
      </c>
      <c r="Y10" s="65" t="n">
        <v>27</v>
      </c>
      <c r="Z10" s="65" t="n">
        <v>1</v>
      </c>
      <c r="AA10" s="65" t="n">
        <v>3</v>
      </c>
      <c r="AB10" s="65" t="n">
        <v>2</v>
      </c>
      <c r="AC10" s="65" t="n">
        <v>1</v>
      </c>
      <c r="AD10" s="65" t="n">
        <v>1</v>
      </c>
      <c r="AE10" s="65" t="n">
        <v>0</v>
      </c>
      <c r="AF10" s="65" t="n">
        <v>7</v>
      </c>
      <c r="AG10" s="65" t="n">
        <v>0</v>
      </c>
      <c r="AH10" s="65" t="n">
        <v>0</v>
      </c>
      <c r="AI10" s="65" t="n">
        <v>0</v>
      </c>
      <c r="AJ10" s="65" t="n">
        <v>20</v>
      </c>
      <c r="AK10" s="65"/>
      <c r="AL10" s="65"/>
      <c r="AM10" s="65"/>
      <c r="AN10" s="65"/>
      <c r="AO10" s="65"/>
      <c r="AP10" s="65"/>
    </row>
    <row r="11" customFormat="false" ht="15.75" hidden="false" customHeight="false" outlineLevel="0" collapsed="false">
      <c r="A11" s="127" t="n">
        <v>43917</v>
      </c>
      <c r="B11" s="65" t="n">
        <v>4</v>
      </c>
      <c r="C11" s="65" t="n">
        <v>9</v>
      </c>
      <c r="D11" s="65" t="n">
        <v>84</v>
      </c>
      <c r="E11" s="65" t="n">
        <v>0</v>
      </c>
      <c r="F11" s="65" t="n">
        <v>0</v>
      </c>
      <c r="G11" s="65" t="n">
        <v>22</v>
      </c>
      <c r="H11" s="68" t="n">
        <v>598</v>
      </c>
      <c r="I11" s="65" t="n">
        <v>1</v>
      </c>
      <c r="J11" s="68" t="n">
        <v>98</v>
      </c>
      <c r="K11" s="65" t="n">
        <v>43</v>
      </c>
      <c r="L11" s="68" t="n">
        <v>66</v>
      </c>
      <c r="M11" s="65" t="n">
        <v>3</v>
      </c>
      <c r="N11" s="65" t="n">
        <v>11</v>
      </c>
      <c r="O11" s="65" t="n">
        <v>6</v>
      </c>
      <c r="P11" s="65" t="n">
        <v>1</v>
      </c>
      <c r="Q11" s="65" t="n">
        <v>0</v>
      </c>
      <c r="R11" s="65" t="n">
        <v>5</v>
      </c>
      <c r="S11" s="65" t="n">
        <v>2</v>
      </c>
      <c r="T11" s="65" t="n">
        <v>1</v>
      </c>
      <c r="U11" s="65" t="n">
        <v>5</v>
      </c>
      <c r="V11" s="65" t="n">
        <v>2</v>
      </c>
      <c r="W11" s="65" t="n">
        <v>8</v>
      </c>
      <c r="X11" s="65" t="n">
        <v>3</v>
      </c>
      <c r="Y11" s="65" t="n">
        <v>29</v>
      </c>
      <c r="Z11" s="65" t="n">
        <v>1</v>
      </c>
      <c r="AA11" s="65" t="n">
        <v>4</v>
      </c>
      <c r="AB11" s="65" t="n">
        <v>1</v>
      </c>
      <c r="AC11" s="65" t="n">
        <v>1</v>
      </c>
      <c r="AD11" s="65" t="n">
        <v>1</v>
      </c>
      <c r="AE11" s="65" t="n">
        <v>2</v>
      </c>
      <c r="AF11" s="65" t="n">
        <v>7</v>
      </c>
      <c r="AG11" s="65" t="n">
        <v>0</v>
      </c>
      <c r="AH11" s="65" t="n">
        <v>0</v>
      </c>
      <c r="AI11" s="65" t="n">
        <v>0</v>
      </c>
      <c r="AJ11" s="65" t="n">
        <v>28</v>
      </c>
      <c r="AK11" s="65"/>
      <c r="AL11" s="65"/>
      <c r="AM11" s="65"/>
      <c r="AN11" s="65"/>
      <c r="AO11" s="65"/>
      <c r="AP11" s="65"/>
    </row>
    <row r="12" customFormat="false" ht="15.75" hidden="false" customHeight="false" outlineLevel="0" collapsed="false">
      <c r="A12" s="127" t="n">
        <v>43918</v>
      </c>
      <c r="B12" s="65" t="n">
        <v>4</v>
      </c>
      <c r="C12" s="65" t="n">
        <v>9</v>
      </c>
      <c r="D12" s="65" t="n">
        <v>103</v>
      </c>
      <c r="E12" s="65" t="n">
        <v>0</v>
      </c>
      <c r="F12" s="65" t="n">
        <v>0</v>
      </c>
      <c r="G12" s="65" t="n">
        <v>22</v>
      </c>
      <c r="H12" s="68" t="n">
        <v>627</v>
      </c>
      <c r="I12" s="65" t="n">
        <v>1</v>
      </c>
      <c r="J12" s="68" t="n">
        <v>119</v>
      </c>
      <c r="K12" s="65" t="n">
        <v>55</v>
      </c>
      <c r="L12" s="68" t="n">
        <v>77</v>
      </c>
      <c r="M12" s="65" t="n">
        <v>3</v>
      </c>
      <c r="N12" s="65" t="n">
        <v>17</v>
      </c>
      <c r="O12" s="65" t="n">
        <v>7</v>
      </c>
      <c r="P12" s="65" t="n">
        <v>1</v>
      </c>
      <c r="Q12" s="65" t="n">
        <v>2</v>
      </c>
      <c r="R12" s="65" t="n">
        <v>5</v>
      </c>
      <c r="S12" s="65" t="n">
        <v>2</v>
      </c>
      <c r="T12" s="65" t="n">
        <v>2</v>
      </c>
      <c r="U12" s="65" t="n">
        <v>5</v>
      </c>
      <c r="V12" s="65" t="n">
        <v>2</v>
      </c>
      <c r="W12" s="65" t="n">
        <v>8</v>
      </c>
      <c r="X12" s="65" t="n">
        <v>3</v>
      </c>
      <c r="Y12" s="65" t="n">
        <v>33</v>
      </c>
      <c r="Z12" s="65" t="n">
        <v>2</v>
      </c>
      <c r="AA12" s="65" t="n">
        <v>4</v>
      </c>
      <c r="AB12" s="65" t="n">
        <v>1</v>
      </c>
      <c r="AC12" s="65" t="n">
        <v>1</v>
      </c>
      <c r="AD12" s="65" t="n">
        <v>1</v>
      </c>
      <c r="AE12" s="65" t="n">
        <v>2</v>
      </c>
      <c r="AF12" s="65" t="n">
        <v>7</v>
      </c>
      <c r="AG12" s="65" t="n">
        <v>0</v>
      </c>
      <c r="AH12" s="65" t="n">
        <v>0</v>
      </c>
      <c r="AI12" s="65" t="n">
        <v>0</v>
      </c>
      <c r="AJ12" s="65" t="n">
        <v>30</v>
      </c>
      <c r="AK12" s="65"/>
      <c r="AL12" s="65"/>
      <c r="AM12" s="65"/>
      <c r="AN12" s="65"/>
      <c r="AO12" s="65"/>
      <c r="AP12" s="65"/>
    </row>
    <row r="13" customFormat="false" ht="15.75" hidden="false" customHeight="false" outlineLevel="0" collapsed="false">
      <c r="A13" s="127" t="n">
        <v>43919</v>
      </c>
      <c r="B13" s="65" t="n">
        <v>5</v>
      </c>
      <c r="C13" s="65" t="n">
        <v>10</v>
      </c>
      <c r="D13" s="65" t="n">
        <v>106</v>
      </c>
      <c r="E13" s="65" t="n">
        <v>0</v>
      </c>
      <c r="F13" s="65" t="n">
        <v>0</v>
      </c>
      <c r="G13" s="65" t="n">
        <v>22</v>
      </c>
      <c r="H13" s="68" t="n">
        <v>675</v>
      </c>
      <c r="I13" s="65" t="n">
        <v>1</v>
      </c>
      <c r="J13" s="68" t="n">
        <v>149</v>
      </c>
      <c r="K13" s="65" t="n">
        <v>63</v>
      </c>
      <c r="L13" s="68" t="n">
        <v>90</v>
      </c>
      <c r="M13" s="65" t="n">
        <v>8</v>
      </c>
      <c r="N13" s="65" t="n">
        <v>17</v>
      </c>
      <c r="O13" s="65" t="n">
        <v>7</v>
      </c>
      <c r="P13" s="65" t="n">
        <v>1</v>
      </c>
      <c r="Q13" s="65" t="n">
        <v>2</v>
      </c>
      <c r="R13" s="65" t="n">
        <v>5</v>
      </c>
      <c r="S13" s="65" t="n">
        <v>2</v>
      </c>
      <c r="T13" s="65" t="n">
        <v>2</v>
      </c>
      <c r="U13" s="65" t="n">
        <v>5</v>
      </c>
      <c r="V13" s="65" t="n">
        <v>2</v>
      </c>
      <c r="W13" s="65" t="n">
        <v>8</v>
      </c>
      <c r="X13" s="65" t="n">
        <v>3</v>
      </c>
      <c r="Y13" s="65" t="n">
        <v>47</v>
      </c>
      <c r="Z13" s="65" t="n">
        <v>2</v>
      </c>
      <c r="AA13" s="65" t="n">
        <v>4</v>
      </c>
      <c r="AB13" s="65" t="n">
        <v>2</v>
      </c>
      <c r="AC13" s="65" t="n">
        <v>1</v>
      </c>
      <c r="AD13" s="65" t="n">
        <v>1</v>
      </c>
      <c r="AE13" s="65" t="n">
        <v>2</v>
      </c>
      <c r="AF13" s="65" t="n">
        <v>9</v>
      </c>
      <c r="AG13" s="65" t="n">
        <v>1</v>
      </c>
      <c r="AH13" s="65" t="n">
        <v>0</v>
      </c>
      <c r="AI13" s="65" t="n">
        <v>0</v>
      </c>
      <c r="AJ13" s="65" t="n">
        <v>33</v>
      </c>
      <c r="AK13" s="65"/>
      <c r="AL13" s="65"/>
      <c r="AM13" s="65"/>
      <c r="AN13" s="65"/>
      <c r="AO13" s="65"/>
      <c r="AP13" s="65"/>
    </row>
    <row r="14" customFormat="false" ht="15.75" hidden="false" customHeight="false" outlineLevel="0" collapsed="false">
      <c r="A14" s="127" t="n">
        <v>43920</v>
      </c>
      <c r="B14" s="65" t="n">
        <v>5</v>
      </c>
      <c r="C14" s="65" t="n">
        <v>19</v>
      </c>
      <c r="D14" s="65" t="n">
        <v>128</v>
      </c>
      <c r="E14" s="65" t="n">
        <v>1</v>
      </c>
      <c r="F14" s="65" t="n">
        <v>0</v>
      </c>
      <c r="G14" s="65" t="n">
        <v>18</v>
      </c>
      <c r="H14" s="68" t="n">
        <v>698</v>
      </c>
      <c r="I14" s="65" t="n">
        <v>2</v>
      </c>
      <c r="J14" s="68" t="n">
        <v>180</v>
      </c>
      <c r="K14" s="65" t="n">
        <v>81</v>
      </c>
      <c r="L14" s="68" t="n">
        <v>91</v>
      </c>
      <c r="M14" s="65" t="n">
        <v>9</v>
      </c>
      <c r="N14" s="65" t="n">
        <v>17</v>
      </c>
      <c r="O14" s="65" t="n">
        <v>7</v>
      </c>
      <c r="P14" s="65" t="n">
        <v>5</v>
      </c>
      <c r="Q14" s="65" t="n">
        <v>2</v>
      </c>
      <c r="R14" s="65" t="n">
        <v>6</v>
      </c>
      <c r="S14" s="65" t="n">
        <v>2</v>
      </c>
      <c r="T14" s="65" t="n">
        <v>2</v>
      </c>
      <c r="U14" s="65" t="n">
        <v>8</v>
      </c>
      <c r="V14" s="65" t="n">
        <v>2</v>
      </c>
      <c r="W14" s="65" t="n">
        <v>13</v>
      </c>
      <c r="X14" s="65" t="n">
        <v>3</v>
      </c>
      <c r="Y14" s="65" t="n">
        <v>50</v>
      </c>
      <c r="Z14" s="65" t="n">
        <v>3</v>
      </c>
      <c r="AA14" s="65" t="n">
        <v>8</v>
      </c>
      <c r="AB14" s="65" t="n">
        <v>3</v>
      </c>
      <c r="AC14" s="65" t="n">
        <v>1</v>
      </c>
      <c r="AD14" s="65" t="n">
        <v>1</v>
      </c>
      <c r="AE14" s="65" t="n">
        <v>2</v>
      </c>
      <c r="AF14" s="65" t="n">
        <v>9</v>
      </c>
      <c r="AG14" s="65" t="n">
        <v>1</v>
      </c>
      <c r="AH14" s="65" t="n">
        <v>0</v>
      </c>
      <c r="AI14" s="65" t="n">
        <v>0</v>
      </c>
      <c r="AJ14" s="65" t="n">
        <v>37</v>
      </c>
      <c r="AK14" s="65"/>
      <c r="AL14" s="65"/>
      <c r="AM14" s="65"/>
      <c r="AN14" s="65"/>
      <c r="AO14" s="65"/>
      <c r="AP14" s="65"/>
    </row>
    <row r="15" customFormat="false" ht="15.75" hidden="false" customHeight="false" outlineLevel="0" collapsed="false">
      <c r="A15" s="127" t="n">
        <v>43921</v>
      </c>
      <c r="B15" s="65" t="n">
        <v>5</v>
      </c>
      <c r="C15" s="65" t="n">
        <v>19</v>
      </c>
      <c r="D15" s="65" t="n">
        <v>142</v>
      </c>
      <c r="E15" s="65" t="n">
        <v>2</v>
      </c>
      <c r="F15" s="65" t="n">
        <v>1</v>
      </c>
      <c r="G15" s="65" t="n">
        <v>23</v>
      </c>
      <c r="H15" s="68" t="n">
        <v>747</v>
      </c>
      <c r="I15" s="65" t="n">
        <v>2</v>
      </c>
      <c r="J15" s="68" t="n">
        <v>198</v>
      </c>
      <c r="K15" s="65" t="n">
        <v>93</v>
      </c>
      <c r="L15" s="68" t="n">
        <v>93</v>
      </c>
      <c r="M15" s="65" t="n">
        <v>9</v>
      </c>
      <c r="N15" s="65" t="n">
        <v>20</v>
      </c>
      <c r="O15" s="65" t="n">
        <v>9</v>
      </c>
      <c r="P15" s="65" t="n">
        <v>8</v>
      </c>
      <c r="Q15" s="65" t="n">
        <v>2</v>
      </c>
      <c r="R15" s="65" t="n">
        <v>7</v>
      </c>
      <c r="S15" s="65" t="n">
        <v>4</v>
      </c>
      <c r="T15" s="65" t="n">
        <v>5</v>
      </c>
      <c r="U15" s="65" t="n">
        <v>8</v>
      </c>
      <c r="V15" s="65" t="n">
        <v>2</v>
      </c>
      <c r="W15" s="65" t="n">
        <v>19</v>
      </c>
      <c r="X15" s="65" t="n">
        <v>3</v>
      </c>
      <c r="Y15" s="65" t="n">
        <v>50</v>
      </c>
      <c r="Z15" s="65" t="n">
        <v>3</v>
      </c>
      <c r="AA15" s="65" t="n">
        <v>8</v>
      </c>
      <c r="AB15" s="65" t="n">
        <v>3</v>
      </c>
      <c r="AC15" s="65" t="n">
        <v>1</v>
      </c>
      <c r="AD15" s="65" t="n">
        <v>1</v>
      </c>
      <c r="AE15" s="65" t="n">
        <v>2</v>
      </c>
      <c r="AF15" s="65" t="n">
        <v>10</v>
      </c>
      <c r="AG15" s="65" t="n">
        <v>1</v>
      </c>
      <c r="AH15" s="65" t="n">
        <v>0</v>
      </c>
      <c r="AI15" s="65" t="n">
        <v>0</v>
      </c>
      <c r="AJ15" s="65" t="n">
        <v>28</v>
      </c>
      <c r="AK15" s="65"/>
      <c r="AL15" s="65"/>
      <c r="AM15" s="65"/>
      <c r="AN15" s="65"/>
      <c r="AO15" s="65"/>
      <c r="AP15" s="65"/>
    </row>
    <row r="16" customFormat="false" ht="15.75" hidden="false" customHeight="false" outlineLevel="0" collapsed="false">
      <c r="A16" s="127" t="n">
        <v>43922</v>
      </c>
      <c r="B16" s="65" t="n">
        <v>5</v>
      </c>
      <c r="C16" s="65" t="n">
        <v>25</v>
      </c>
      <c r="D16" s="65" t="n">
        <v>152</v>
      </c>
      <c r="E16" s="65" t="n">
        <v>2</v>
      </c>
      <c r="F16" s="65" t="n">
        <v>1</v>
      </c>
      <c r="G16" s="65" t="n">
        <v>28</v>
      </c>
      <c r="H16" s="68" t="n">
        <v>808</v>
      </c>
      <c r="I16" s="65" t="n">
        <v>2</v>
      </c>
      <c r="J16" s="68" t="n">
        <v>220</v>
      </c>
      <c r="K16" s="65" t="n">
        <v>104</v>
      </c>
      <c r="L16" s="68" t="n">
        <v>104</v>
      </c>
      <c r="M16" s="65" t="n">
        <v>10</v>
      </c>
      <c r="N16" s="65" t="n">
        <v>21</v>
      </c>
      <c r="O16" s="65" t="n">
        <v>9</v>
      </c>
      <c r="P16" s="65" t="n">
        <v>8</v>
      </c>
      <c r="Q16" s="65" t="n">
        <v>2</v>
      </c>
      <c r="R16" s="65" t="n">
        <v>7</v>
      </c>
      <c r="S16" s="65" t="n">
        <v>6</v>
      </c>
      <c r="T16" s="65" t="n">
        <v>5</v>
      </c>
      <c r="U16" s="65" t="n">
        <v>8</v>
      </c>
      <c r="V16" s="65" t="n">
        <v>3</v>
      </c>
      <c r="W16" s="65" t="n">
        <v>22</v>
      </c>
      <c r="X16" s="65" t="n">
        <v>3</v>
      </c>
      <c r="Y16" s="65" t="n">
        <v>66</v>
      </c>
      <c r="Z16" s="65" t="n">
        <v>2</v>
      </c>
      <c r="AA16" s="65" t="n">
        <v>8</v>
      </c>
      <c r="AB16" s="65" t="n">
        <v>3</v>
      </c>
      <c r="AC16" s="65" t="n">
        <v>1</v>
      </c>
      <c r="AD16" s="65" t="n">
        <v>1</v>
      </c>
      <c r="AE16" s="65" t="n">
        <v>2</v>
      </c>
      <c r="AF16" s="65" t="n">
        <v>10</v>
      </c>
      <c r="AG16" s="65" t="n">
        <v>1</v>
      </c>
      <c r="AH16" s="65" t="n">
        <v>0</v>
      </c>
      <c r="AI16" s="65" t="n">
        <v>0</v>
      </c>
      <c r="AJ16" s="65" t="n">
        <v>28</v>
      </c>
      <c r="AK16" s="65"/>
      <c r="AL16" s="65"/>
      <c r="AM16" s="65"/>
      <c r="AN16" s="65"/>
      <c r="AO16" s="65"/>
      <c r="AP16" s="65"/>
    </row>
    <row r="17" customFormat="false" ht="15.75" hidden="false" customHeight="false" outlineLevel="0" collapsed="false">
      <c r="A17" s="127" t="n">
        <v>43923</v>
      </c>
      <c r="B17" s="65" t="n">
        <v>5</v>
      </c>
      <c r="C17" s="65" t="n">
        <v>25</v>
      </c>
      <c r="D17" s="65" t="n">
        <v>164</v>
      </c>
      <c r="E17" s="65" t="n">
        <v>2</v>
      </c>
      <c r="F17" s="65" t="n">
        <v>1</v>
      </c>
      <c r="G17" s="65" t="n">
        <v>27</v>
      </c>
      <c r="H17" s="68" t="n">
        <v>897</v>
      </c>
      <c r="I17" s="65" t="n">
        <v>2</v>
      </c>
      <c r="J17" s="68" t="n">
        <v>223</v>
      </c>
      <c r="K17" s="65" t="n">
        <v>104</v>
      </c>
      <c r="L17" s="68" t="n">
        <v>104</v>
      </c>
      <c r="M17" s="65" t="n">
        <v>10</v>
      </c>
      <c r="N17" s="65" t="n">
        <v>21</v>
      </c>
      <c r="O17" s="65" t="n">
        <v>9</v>
      </c>
      <c r="P17" s="65" t="n">
        <v>8</v>
      </c>
      <c r="Q17" s="65" t="n">
        <v>2</v>
      </c>
      <c r="R17" s="65" t="n">
        <v>7</v>
      </c>
      <c r="S17" s="65" t="n">
        <v>6</v>
      </c>
      <c r="T17" s="65" t="n">
        <v>11</v>
      </c>
      <c r="U17" s="65" t="n">
        <v>8</v>
      </c>
      <c r="V17" s="65" t="n">
        <v>3</v>
      </c>
      <c r="W17" s="65" t="n">
        <v>22</v>
      </c>
      <c r="X17" s="65" t="n">
        <v>3</v>
      </c>
      <c r="Y17" s="65" t="n">
        <v>66</v>
      </c>
      <c r="Z17" s="65" t="n">
        <v>2</v>
      </c>
      <c r="AA17" s="65" t="n">
        <v>8</v>
      </c>
      <c r="AB17" s="65" t="n">
        <v>7</v>
      </c>
      <c r="AC17" s="65" t="n">
        <v>1</v>
      </c>
      <c r="AD17" s="65" t="n">
        <v>1</v>
      </c>
      <c r="AE17" s="65" t="n">
        <v>2</v>
      </c>
      <c r="AF17" s="65" t="n">
        <v>10</v>
      </c>
      <c r="AG17" s="65" t="n">
        <v>1</v>
      </c>
      <c r="AH17" s="65" t="n">
        <v>0</v>
      </c>
      <c r="AI17" s="65" t="n">
        <v>0</v>
      </c>
      <c r="AJ17" s="65" t="n">
        <v>28</v>
      </c>
      <c r="AK17" s="65"/>
      <c r="AL17" s="65"/>
      <c r="AM17" s="65"/>
      <c r="AN17" s="65"/>
      <c r="AO17" s="65"/>
      <c r="AP17" s="65"/>
    </row>
    <row r="18" customFormat="false" ht="15.75" hidden="false" customHeight="false" outlineLevel="0" collapsed="false">
      <c r="A18" s="127" t="n">
        <v>43924</v>
      </c>
      <c r="B18" s="65" t="n">
        <v>5</v>
      </c>
      <c r="C18" s="65" t="n">
        <v>27</v>
      </c>
      <c r="D18" s="65" t="n">
        <v>170</v>
      </c>
      <c r="E18" s="65" t="n">
        <v>2</v>
      </c>
      <c r="F18" s="65" t="n">
        <v>2</v>
      </c>
      <c r="G18" s="65" t="n">
        <v>27</v>
      </c>
      <c r="H18" s="68" t="n">
        <v>971</v>
      </c>
      <c r="I18" s="65" t="n">
        <v>2</v>
      </c>
      <c r="J18" s="68" t="n">
        <v>225</v>
      </c>
      <c r="K18" s="65" t="n">
        <v>114</v>
      </c>
      <c r="L18" s="68" t="n">
        <v>155</v>
      </c>
      <c r="M18" s="65" t="n">
        <v>10</v>
      </c>
      <c r="N18" s="65" t="n">
        <v>22</v>
      </c>
      <c r="O18" s="65" t="n">
        <v>12</v>
      </c>
      <c r="P18" s="65" t="n">
        <v>8</v>
      </c>
      <c r="Q18" s="65" t="n">
        <v>8</v>
      </c>
      <c r="R18" s="65" t="n">
        <v>8</v>
      </c>
      <c r="S18" s="65" t="n">
        <v>7</v>
      </c>
      <c r="T18" s="65" t="n">
        <v>12</v>
      </c>
      <c r="U18" s="65" t="n">
        <v>8</v>
      </c>
      <c r="V18" s="65" t="n">
        <v>3</v>
      </c>
      <c r="W18" s="65" t="n">
        <v>22</v>
      </c>
      <c r="X18" s="65" t="n">
        <v>6</v>
      </c>
      <c r="Y18" s="65" t="n">
        <v>82</v>
      </c>
      <c r="Z18" s="65" t="n">
        <v>4</v>
      </c>
      <c r="AA18" s="65" t="n">
        <v>12</v>
      </c>
      <c r="AB18" s="65" t="n">
        <v>10</v>
      </c>
      <c r="AC18" s="65" t="n">
        <v>1</v>
      </c>
      <c r="AD18" s="65" t="n">
        <v>1</v>
      </c>
      <c r="AE18" s="65" t="n">
        <v>2</v>
      </c>
      <c r="AF18" s="65" t="n">
        <v>16</v>
      </c>
      <c r="AG18" s="65" t="n">
        <v>1</v>
      </c>
      <c r="AH18" s="65" t="n">
        <v>0</v>
      </c>
      <c r="AI18" s="65" t="n">
        <v>0</v>
      </c>
      <c r="AJ18" s="65" t="n">
        <v>31</v>
      </c>
      <c r="AK18" s="65"/>
      <c r="AL18" s="65"/>
      <c r="AM18" s="65"/>
      <c r="AN18" s="65"/>
      <c r="AO18" s="65"/>
      <c r="AP18" s="65"/>
    </row>
    <row r="19" customFormat="false" ht="15.75" hidden="false" customHeight="false" outlineLevel="0" collapsed="false">
      <c r="A19" s="127" t="n">
        <v>43925</v>
      </c>
      <c r="B19" s="65" t="n">
        <v>5</v>
      </c>
      <c r="C19" s="65" t="n">
        <v>32</v>
      </c>
      <c r="D19" s="65" t="n">
        <v>173</v>
      </c>
      <c r="E19" s="65" t="n">
        <v>2</v>
      </c>
      <c r="F19" s="65" t="n">
        <v>2</v>
      </c>
      <c r="G19" s="65" t="n">
        <v>33</v>
      </c>
      <c r="H19" s="68" t="n">
        <v>1028</v>
      </c>
      <c r="I19" s="65" t="n">
        <v>2</v>
      </c>
      <c r="J19" s="68" t="n">
        <v>247</v>
      </c>
      <c r="K19" s="65" t="n">
        <v>120</v>
      </c>
      <c r="L19" s="68" t="n">
        <v>152</v>
      </c>
      <c r="M19" s="65" t="n">
        <v>10</v>
      </c>
      <c r="N19" s="65" t="n">
        <v>24</v>
      </c>
      <c r="O19" s="65" t="n">
        <v>11</v>
      </c>
      <c r="P19" s="65" t="n">
        <v>8</v>
      </c>
      <c r="Q19" s="65" t="n">
        <v>8</v>
      </c>
      <c r="R19" s="65" t="n">
        <v>8</v>
      </c>
      <c r="S19" s="65" t="n">
        <v>7</v>
      </c>
      <c r="T19" s="65" t="n">
        <v>12</v>
      </c>
      <c r="U19" s="65" t="n">
        <v>8</v>
      </c>
      <c r="V19" s="65" t="n">
        <v>3</v>
      </c>
      <c r="W19" s="65" t="n">
        <v>25</v>
      </c>
      <c r="X19" s="65" t="n">
        <v>5</v>
      </c>
      <c r="Y19" s="65" t="n">
        <v>82</v>
      </c>
      <c r="Z19" s="65" t="n">
        <v>4</v>
      </c>
      <c r="AA19" s="65" t="n">
        <v>11</v>
      </c>
      <c r="AB19" s="65" t="n">
        <v>10</v>
      </c>
      <c r="AC19" s="65" t="n">
        <v>1</v>
      </c>
      <c r="AD19" s="65" t="n">
        <v>1</v>
      </c>
      <c r="AE19" s="65" t="n">
        <v>2</v>
      </c>
      <c r="AF19" s="65" t="n">
        <v>18</v>
      </c>
      <c r="AG19" s="65" t="n">
        <v>1</v>
      </c>
      <c r="AH19" s="65" t="n">
        <v>0</v>
      </c>
      <c r="AI19" s="65" t="n">
        <v>0</v>
      </c>
      <c r="AJ19" s="65" t="n">
        <v>37</v>
      </c>
      <c r="AK19" s="65"/>
      <c r="AL19" s="65"/>
      <c r="AM19" s="65"/>
      <c r="AN19" s="65"/>
      <c r="AO19" s="65"/>
      <c r="AP19" s="65"/>
    </row>
    <row r="20" customFormat="false" ht="15.75" hidden="false" customHeight="false" outlineLevel="0" collapsed="false">
      <c r="A20" s="127" t="n">
        <v>43926</v>
      </c>
      <c r="B20" s="65" t="n">
        <v>5</v>
      </c>
      <c r="C20" s="65" t="n">
        <v>35</v>
      </c>
      <c r="D20" s="65" t="n">
        <v>177</v>
      </c>
      <c r="E20" s="65" t="n">
        <v>2</v>
      </c>
      <c r="F20" s="65" t="n">
        <v>2</v>
      </c>
      <c r="G20" s="65" t="n">
        <v>34</v>
      </c>
      <c r="H20" s="68" t="n">
        <v>1124</v>
      </c>
      <c r="I20" s="65" t="n">
        <v>2</v>
      </c>
      <c r="J20" s="68" t="n">
        <v>252</v>
      </c>
      <c r="K20" s="65" t="n">
        <v>120</v>
      </c>
      <c r="L20" s="68" t="n">
        <v>188</v>
      </c>
      <c r="M20" s="65" t="n">
        <v>10</v>
      </c>
      <c r="N20" s="65" t="n">
        <v>30</v>
      </c>
      <c r="O20" s="65" t="n">
        <v>11</v>
      </c>
      <c r="P20" s="65" t="n">
        <v>16</v>
      </c>
      <c r="Q20" s="65" t="n">
        <v>8</v>
      </c>
      <c r="R20" s="65" t="n">
        <v>9</v>
      </c>
      <c r="S20" s="65" t="n">
        <v>7</v>
      </c>
      <c r="T20" s="65" t="n">
        <v>16</v>
      </c>
      <c r="U20" s="65" t="n">
        <v>8</v>
      </c>
      <c r="V20" s="65" t="n">
        <v>3</v>
      </c>
      <c r="W20" s="65" t="n">
        <v>25</v>
      </c>
      <c r="X20" s="65" t="n">
        <v>6</v>
      </c>
      <c r="Y20" s="65" t="n">
        <v>83</v>
      </c>
      <c r="Z20" s="65" t="n">
        <v>4</v>
      </c>
      <c r="AA20" s="65" t="n">
        <v>11</v>
      </c>
      <c r="AB20" s="65" t="n">
        <v>11</v>
      </c>
      <c r="AC20" s="65" t="n">
        <v>1</v>
      </c>
      <c r="AD20" s="65" t="n">
        <v>1</v>
      </c>
      <c r="AE20" s="65" t="n">
        <v>2</v>
      </c>
      <c r="AF20" s="65" t="n">
        <v>26</v>
      </c>
      <c r="AG20" s="65" t="n">
        <v>2</v>
      </c>
      <c r="AH20" s="65" t="n">
        <v>0</v>
      </c>
      <c r="AI20" s="65" t="n">
        <v>0</v>
      </c>
      <c r="AJ20" s="65" t="n">
        <v>42</v>
      </c>
      <c r="AK20" s="65"/>
      <c r="AL20" s="65"/>
      <c r="AM20" s="65"/>
      <c r="AN20" s="65"/>
      <c r="AO20" s="65"/>
      <c r="AP20" s="65"/>
    </row>
    <row r="21" customFormat="false" ht="15.75" hidden="false" customHeight="false" outlineLevel="0" collapsed="false">
      <c r="A21" s="127" t="n">
        <v>43927</v>
      </c>
      <c r="B21" s="65" t="n">
        <v>5</v>
      </c>
      <c r="C21" s="65" t="n">
        <v>43</v>
      </c>
      <c r="D21" s="65" t="n">
        <v>187</v>
      </c>
      <c r="E21" s="65" t="n">
        <v>2</v>
      </c>
      <c r="F21" s="65" t="n">
        <v>2</v>
      </c>
      <c r="G21" s="65" t="n">
        <v>40</v>
      </c>
      <c r="H21" s="68" t="n">
        <v>1232</v>
      </c>
      <c r="I21" s="65" t="n">
        <v>2</v>
      </c>
      <c r="J21" s="68" t="n">
        <v>263</v>
      </c>
      <c r="K21" s="65" t="n">
        <v>132</v>
      </c>
      <c r="L21" s="68" t="n">
        <v>189</v>
      </c>
      <c r="M21" s="65" t="n">
        <v>12</v>
      </c>
      <c r="N21" s="65" t="n">
        <v>31</v>
      </c>
      <c r="O21" s="65" t="n">
        <v>20</v>
      </c>
      <c r="P21" s="65" t="n">
        <v>18</v>
      </c>
      <c r="Q21" s="65" t="n">
        <v>15</v>
      </c>
      <c r="R21" s="65" t="n">
        <v>9</v>
      </c>
      <c r="S21" s="65" t="n">
        <v>10</v>
      </c>
      <c r="T21" s="65" t="n">
        <v>16</v>
      </c>
      <c r="U21" s="65" t="n">
        <v>18</v>
      </c>
      <c r="V21" s="65" t="n">
        <v>5</v>
      </c>
      <c r="W21" s="65" t="n">
        <v>26</v>
      </c>
      <c r="X21" s="65" t="n">
        <v>7</v>
      </c>
      <c r="Y21" s="65" t="n">
        <v>113</v>
      </c>
      <c r="Z21" s="65" t="n">
        <v>4</v>
      </c>
      <c r="AA21" s="65" t="n">
        <v>12</v>
      </c>
      <c r="AB21" s="65" t="n">
        <v>12</v>
      </c>
      <c r="AC21" s="65" t="n">
        <v>1</v>
      </c>
      <c r="AD21" s="65" t="n">
        <v>1</v>
      </c>
      <c r="AE21" s="65" t="n">
        <v>2</v>
      </c>
      <c r="AF21" s="65" t="n">
        <v>26</v>
      </c>
      <c r="AG21" s="65" t="n">
        <v>2</v>
      </c>
      <c r="AH21" s="65" t="n">
        <v>0</v>
      </c>
      <c r="AI21" s="65" t="n">
        <v>0</v>
      </c>
      <c r="AJ21" s="65" t="n">
        <v>34</v>
      </c>
      <c r="AK21" s="65"/>
      <c r="AL21" s="65"/>
      <c r="AM21" s="65"/>
      <c r="AN21" s="65"/>
      <c r="AO21" s="65"/>
      <c r="AP21" s="65"/>
    </row>
    <row r="22" customFormat="false" ht="15.75" hidden="false" customHeight="false" outlineLevel="0" collapsed="false">
      <c r="A22" s="127" t="n">
        <v>43928</v>
      </c>
      <c r="B22" s="65" t="n">
        <v>5</v>
      </c>
      <c r="C22" s="65" t="n">
        <v>43</v>
      </c>
      <c r="D22" s="65" t="n">
        <v>194</v>
      </c>
      <c r="E22" s="65" t="n">
        <v>2</v>
      </c>
      <c r="F22" s="65" t="n">
        <v>2</v>
      </c>
      <c r="G22" s="65" t="n">
        <v>41</v>
      </c>
      <c r="H22" s="68" t="n">
        <v>1369</v>
      </c>
      <c r="I22" s="65" t="n">
        <v>2</v>
      </c>
      <c r="J22" s="68" t="n">
        <v>343</v>
      </c>
      <c r="K22" s="65" t="n">
        <v>133</v>
      </c>
      <c r="L22" s="68" t="n">
        <v>194</v>
      </c>
      <c r="M22" s="65" t="n">
        <v>10</v>
      </c>
      <c r="N22" s="65" t="n">
        <v>31</v>
      </c>
      <c r="O22" s="65" t="n">
        <v>20</v>
      </c>
      <c r="P22" s="65" t="n">
        <v>18</v>
      </c>
      <c r="Q22" s="65" t="n">
        <v>15</v>
      </c>
      <c r="R22" s="65" t="n">
        <v>9</v>
      </c>
      <c r="S22" s="65" t="n">
        <v>10</v>
      </c>
      <c r="T22" s="65" t="n">
        <v>16</v>
      </c>
      <c r="U22" s="65" t="n">
        <v>18</v>
      </c>
      <c r="V22" s="65" t="n">
        <v>8</v>
      </c>
      <c r="W22" s="65" t="n">
        <v>26</v>
      </c>
      <c r="X22" s="65" t="n">
        <v>7</v>
      </c>
      <c r="Y22" s="65" t="n">
        <v>127</v>
      </c>
      <c r="Z22" s="65" t="n">
        <v>5</v>
      </c>
      <c r="AA22" s="65" t="n">
        <v>12</v>
      </c>
      <c r="AB22" s="65" t="n">
        <v>12</v>
      </c>
      <c r="AC22" s="65" t="n">
        <v>1</v>
      </c>
      <c r="AD22" s="65" t="n">
        <v>1</v>
      </c>
      <c r="AE22" s="65" t="n">
        <v>2</v>
      </c>
      <c r="AF22" s="65" t="n">
        <v>26</v>
      </c>
      <c r="AG22" s="65" t="n">
        <v>2</v>
      </c>
      <c r="AH22" s="65" t="n">
        <v>0</v>
      </c>
      <c r="AI22" s="65" t="n">
        <v>0</v>
      </c>
      <c r="AJ22" s="65" t="n">
        <v>34</v>
      </c>
      <c r="AK22" s="65"/>
      <c r="AL22" s="65"/>
      <c r="AM22" s="65"/>
      <c r="AN22" s="65"/>
      <c r="AO22" s="65"/>
      <c r="AP22" s="65"/>
    </row>
    <row r="23" customFormat="false" ht="15.75" hidden="false" customHeight="false" outlineLevel="0" collapsed="false">
      <c r="A23" s="127" t="n">
        <v>43929</v>
      </c>
      <c r="B23" s="65" t="n">
        <v>6</v>
      </c>
      <c r="C23" s="65" t="n">
        <v>49</v>
      </c>
      <c r="D23" s="65" t="n">
        <v>212</v>
      </c>
      <c r="E23" s="65" t="n">
        <v>2</v>
      </c>
      <c r="F23" s="65" t="n">
        <v>2</v>
      </c>
      <c r="G23" s="65" t="n">
        <v>41</v>
      </c>
      <c r="H23" s="68" t="n">
        <v>1470</v>
      </c>
      <c r="I23" s="65" t="n">
        <v>2</v>
      </c>
      <c r="J23" s="68" t="n">
        <v>365</v>
      </c>
      <c r="K23" s="65" t="n">
        <v>140</v>
      </c>
      <c r="L23" s="68" t="n">
        <v>196</v>
      </c>
      <c r="M23" s="65" t="n">
        <v>10</v>
      </c>
      <c r="N23" s="65" t="n">
        <v>32</v>
      </c>
      <c r="O23" s="65" t="n">
        <v>20</v>
      </c>
      <c r="P23" s="65" t="n">
        <v>22</v>
      </c>
      <c r="Q23" s="65" t="n">
        <v>16</v>
      </c>
      <c r="R23" s="65" t="n">
        <v>9</v>
      </c>
      <c r="S23" s="65" t="n">
        <v>10</v>
      </c>
      <c r="T23" s="65" t="n">
        <v>16</v>
      </c>
      <c r="U23" s="65" t="n">
        <v>18</v>
      </c>
      <c r="V23" s="65" t="n">
        <v>8</v>
      </c>
      <c r="W23" s="65" t="n">
        <v>59</v>
      </c>
      <c r="X23" s="65" t="n">
        <v>11</v>
      </c>
      <c r="Y23" s="65" t="n">
        <v>127</v>
      </c>
      <c r="Z23" s="65" t="n">
        <v>5</v>
      </c>
      <c r="AA23" s="65" t="n">
        <v>15</v>
      </c>
      <c r="AB23" s="65" t="n">
        <v>12</v>
      </c>
      <c r="AC23" s="65" t="n">
        <v>2</v>
      </c>
      <c r="AD23" s="65" t="n">
        <v>3</v>
      </c>
      <c r="AE23" s="65" t="n">
        <v>2</v>
      </c>
      <c r="AF23" s="65" t="n">
        <v>38</v>
      </c>
      <c r="AG23" s="65" t="n">
        <v>2</v>
      </c>
      <c r="AH23" s="65" t="n">
        <v>0</v>
      </c>
      <c r="AI23" s="65" t="n">
        <v>0</v>
      </c>
      <c r="AJ23" s="65" t="n">
        <v>34</v>
      </c>
      <c r="AK23" s="65"/>
      <c r="AL23" s="65"/>
      <c r="AM23" s="65"/>
      <c r="AN23" s="65"/>
      <c r="AO23" s="65"/>
      <c r="AP23" s="65"/>
    </row>
    <row r="24" customFormat="false" ht="15.75" hidden="false" customHeight="false" outlineLevel="0" collapsed="false">
      <c r="A24" s="127" t="n">
        <v>43930</v>
      </c>
      <c r="B24" s="65" t="n">
        <v>6</v>
      </c>
      <c r="C24" s="65" t="n">
        <v>63</v>
      </c>
      <c r="D24" s="65" t="n">
        <v>218</v>
      </c>
      <c r="E24" s="65" t="n">
        <v>3</v>
      </c>
      <c r="F24" s="65" t="n">
        <v>4</v>
      </c>
      <c r="G24" s="65" t="n">
        <v>41</v>
      </c>
      <c r="H24" s="68" t="n">
        <v>1706</v>
      </c>
      <c r="I24" s="65" t="n">
        <v>2</v>
      </c>
      <c r="J24" s="68" t="n">
        <v>376</v>
      </c>
      <c r="K24" s="65" t="n">
        <v>144</v>
      </c>
      <c r="L24" s="68" t="n">
        <v>223</v>
      </c>
      <c r="M24" s="65" t="n">
        <v>10</v>
      </c>
      <c r="N24" s="65" t="n">
        <v>32</v>
      </c>
      <c r="O24" s="65" t="n">
        <v>20</v>
      </c>
      <c r="P24" s="65" t="n">
        <v>22</v>
      </c>
      <c r="Q24" s="65" t="n">
        <v>16</v>
      </c>
      <c r="R24" s="65" t="n">
        <v>22</v>
      </c>
      <c r="S24" s="65" t="n">
        <v>16</v>
      </c>
      <c r="T24" s="65" t="n">
        <v>17</v>
      </c>
      <c r="U24" s="65" t="n">
        <v>18</v>
      </c>
      <c r="V24" s="65" t="n">
        <v>8</v>
      </c>
      <c r="W24" s="65" t="n">
        <v>59</v>
      </c>
      <c r="X24" s="65" t="n">
        <v>15</v>
      </c>
      <c r="Y24" s="65" t="n">
        <v>138</v>
      </c>
      <c r="Z24" s="65" t="n">
        <v>5</v>
      </c>
      <c r="AA24" s="65" t="n">
        <v>15</v>
      </c>
      <c r="AB24" s="65" t="n">
        <v>12</v>
      </c>
      <c r="AC24" s="65" t="n">
        <v>2</v>
      </c>
      <c r="AD24" s="65" t="n">
        <v>3</v>
      </c>
      <c r="AE24" s="65" t="n">
        <v>2</v>
      </c>
      <c r="AF24" s="65" t="n">
        <v>38</v>
      </c>
      <c r="AG24" s="65" t="n">
        <v>2</v>
      </c>
      <c r="AH24" s="65" t="n">
        <v>1</v>
      </c>
      <c r="AI24" s="65" t="n">
        <v>0</v>
      </c>
      <c r="AJ24" s="65" t="n">
        <v>34</v>
      </c>
      <c r="AK24" s="65"/>
      <c r="AL24" s="65"/>
      <c r="AM24" s="65"/>
      <c r="AN24" s="65"/>
      <c r="AO24" s="65"/>
      <c r="AP24" s="65"/>
    </row>
    <row r="25" customFormat="false" ht="15.75" hidden="false" customHeight="false" outlineLevel="0" collapsed="false">
      <c r="A25" s="127" t="n">
        <v>43931</v>
      </c>
      <c r="B25" s="65" t="n">
        <v>5</v>
      </c>
      <c r="C25" s="65" t="n">
        <v>75</v>
      </c>
      <c r="D25" s="65" t="n">
        <v>243</v>
      </c>
      <c r="E25" s="65" t="n">
        <v>3</v>
      </c>
      <c r="F25" s="65" t="n">
        <v>4</v>
      </c>
      <c r="G25" s="65" t="n">
        <v>41</v>
      </c>
      <c r="H25" s="68" t="n">
        <v>1753</v>
      </c>
      <c r="I25" s="65" t="n">
        <v>2</v>
      </c>
      <c r="J25" s="68" t="n">
        <v>388</v>
      </c>
      <c r="K25" s="65" t="n">
        <v>144</v>
      </c>
      <c r="L25" s="68" t="n">
        <v>256</v>
      </c>
      <c r="M25" s="65" t="n">
        <v>10</v>
      </c>
      <c r="N25" s="65" t="n">
        <v>35</v>
      </c>
      <c r="O25" s="65" t="n">
        <v>24</v>
      </c>
      <c r="P25" s="65" t="n">
        <v>29</v>
      </c>
      <c r="Q25" s="65" t="n">
        <v>16</v>
      </c>
      <c r="R25" s="65" t="n">
        <v>21</v>
      </c>
      <c r="S25" s="65" t="n">
        <v>25</v>
      </c>
      <c r="T25" s="65" t="n">
        <v>21</v>
      </c>
      <c r="U25" s="65" t="n">
        <v>31</v>
      </c>
      <c r="V25" s="65" t="n">
        <v>13</v>
      </c>
      <c r="W25" s="65" t="n">
        <v>59</v>
      </c>
      <c r="X25" s="65" t="n">
        <v>15</v>
      </c>
      <c r="Y25" s="65" t="n">
        <v>167</v>
      </c>
      <c r="Z25" s="65" t="n">
        <v>14</v>
      </c>
      <c r="AA25" s="65" t="n">
        <v>20</v>
      </c>
      <c r="AB25" s="65" t="n">
        <v>13</v>
      </c>
      <c r="AC25" s="65" t="n">
        <v>2</v>
      </c>
      <c r="AD25" s="65" t="n">
        <v>3</v>
      </c>
      <c r="AE25" s="65" t="n">
        <v>2</v>
      </c>
      <c r="AF25" s="65" t="n">
        <v>38</v>
      </c>
      <c r="AG25" s="65" t="n">
        <v>3</v>
      </c>
      <c r="AH25" s="65" t="n">
        <v>1</v>
      </c>
      <c r="AI25" s="65" t="n">
        <v>1</v>
      </c>
      <c r="AJ25" s="65" t="n">
        <v>35</v>
      </c>
      <c r="AK25" s="65"/>
      <c r="AL25" s="65"/>
      <c r="AM25" s="65"/>
      <c r="AN25" s="65"/>
      <c r="AO25" s="65"/>
      <c r="AP25" s="65"/>
    </row>
    <row r="26" customFormat="false" ht="15.75" hidden="false" customHeight="false" outlineLevel="0" collapsed="false">
      <c r="A26" s="127" t="n">
        <v>43932</v>
      </c>
      <c r="B26" s="65" t="n">
        <v>5</v>
      </c>
      <c r="C26" s="65" t="n">
        <v>79</v>
      </c>
      <c r="D26" s="65" t="n">
        <v>279</v>
      </c>
      <c r="E26" s="65" t="n">
        <v>4</v>
      </c>
      <c r="F26" s="65" t="n">
        <v>4</v>
      </c>
      <c r="G26" s="65" t="n">
        <v>41</v>
      </c>
      <c r="H26" s="68" t="n">
        <v>1948</v>
      </c>
      <c r="I26" s="65" t="n">
        <v>4</v>
      </c>
      <c r="J26" s="68" t="n">
        <v>421</v>
      </c>
      <c r="K26" s="65" t="n">
        <v>144</v>
      </c>
      <c r="L26" s="68" t="n">
        <v>267</v>
      </c>
      <c r="M26" s="65" t="n">
        <v>10</v>
      </c>
      <c r="N26" s="65" t="n">
        <v>35</v>
      </c>
      <c r="O26" s="65" t="n">
        <v>24</v>
      </c>
      <c r="P26" s="65" t="n">
        <v>29</v>
      </c>
      <c r="Q26" s="65" t="n">
        <v>16</v>
      </c>
      <c r="R26" s="65" t="n">
        <v>21</v>
      </c>
      <c r="S26" s="65" t="n">
        <v>27</v>
      </c>
      <c r="T26" s="65" t="n">
        <v>21</v>
      </c>
      <c r="U26" s="65" t="n">
        <v>31</v>
      </c>
      <c r="V26" s="65" t="n">
        <v>13</v>
      </c>
      <c r="W26" s="65" t="n">
        <v>59</v>
      </c>
      <c r="X26" s="65" t="n">
        <v>16</v>
      </c>
      <c r="Y26" s="65" t="n">
        <v>178</v>
      </c>
      <c r="Z26" s="65" t="n">
        <v>19</v>
      </c>
      <c r="AA26" s="65" t="n">
        <v>20</v>
      </c>
      <c r="AB26" s="65" t="n">
        <v>16</v>
      </c>
      <c r="AC26" s="65" t="n">
        <v>2</v>
      </c>
      <c r="AD26" s="65" t="n">
        <v>3</v>
      </c>
      <c r="AE26" s="65" t="n">
        <v>2</v>
      </c>
      <c r="AF26" s="65" t="n">
        <v>62</v>
      </c>
      <c r="AG26" s="65" t="n">
        <v>5</v>
      </c>
      <c r="AH26" s="65" t="n">
        <v>1</v>
      </c>
      <c r="AI26" s="65" t="n">
        <v>1</v>
      </c>
      <c r="AJ26" s="65" t="n">
        <v>35</v>
      </c>
      <c r="AK26" s="65"/>
      <c r="AL26" s="65"/>
      <c r="AM26" s="65"/>
      <c r="AN26" s="65"/>
      <c r="AO26" s="65"/>
      <c r="AP26" s="65"/>
    </row>
    <row r="27" customFormat="false" ht="15.75" hidden="false" customHeight="false" outlineLevel="0" collapsed="false">
      <c r="A27" s="127" t="n">
        <v>43933</v>
      </c>
      <c r="B27" s="65" t="n">
        <v>5</v>
      </c>
      <c r="C27" s="65" t="n">
        <v>81</v>
      </c>
      <c r="D27" s="65" t="n">
        <v>281</v>
      </c>
      <c r="E27" s="65" t="n">
        <v>4</v>
      </c>
      <c r="F27" s="65" t="n">
        <v>4</v>
      </c>
      <c r="G27" s="65" t="n">
        <v>41</v>
      </c>
      <c r="H27" s="68" t="n">
        <v>2044</v>
      </c>
      <c r="I27" s="65" t="n">
        <v>4</v>
      </c>
      <c r="J27" s="68" t="n">
        <v>450</v>
      </c>
      <c r="K27" s="65" t="n">
        <v>200</v>
      </c>
      <c r="L27" s="68" t="n">
        <v>386</v>
      </c>
      <c r="M27" s="65" t="n">
        <v>13</v>
      </c>
      <c r="N27" s="65" t="n">
        <v>35</v>
      </c>
      <c r="O27" s="65" t="n">
        <v>24</v>
      </c>
      <c r="P27" s="65" t="n">
        <v>34</v>
      </c>
      <c r="Q27" s="65" t="n">
        <v>16</v>
      </c>
      <c r="R27" s="65" t="n">
        <v>21</v>
      </c>
      <c r="S27" s="65" t="n">
        <v>37</v>
      </c>
      <c r="T27" s="65" t="n">
        <v>21</v>
      </c>
      <c r="U27" s="65" t="n">
        <v>44</v>
      </c>
      <c r="V27" s="65" t="n">
        <v>17</v>
      </c>
      <c r="W27" s="65" t="n">
        <v>65</v>
      </c>
      <c r="X27" s="65" t="n">
        <v>16</v>
      </c>
      <c r="Y27" s="65" t="n">
        <v>222</v>
      </c>
      <c r="Z27" s="65" t="n">
        <v>19</v>
      </c>
      <c r="AA27" s="65" t="n">
        <v>20</v>
      </c>
      <c r="AB27" s="65" t="n">
        <v>16</v>
      </c>
      <c r="AC27" s="65" t="n">
        <v>2</v>
      </c>
      <c r="AD27" s="65" t="n">
        <v>11</v>
      </c>
      <c r="AE27" s="65" t="n">
        <v>3</v>
      </c>
      <c r="AF27" s="65" t="n">
        <v>63</v>
      </c>
      <c r="AG27" s="65" t="n">
        <v>5</v>
      </c>
      <c r="AH27" s="65" t="n">
        <v>1</v>
      </c>
      <c r="AI27" s="65" t="n">
        <v>1</v>
      </c>
      <c r="AJ27" s="65" t="n">
        <v>35</v>
      </c>
      <c r="AK27" s="65"/>
      <c r="AL27" s="65"/>
      <c r="AM27" s="65"/>
      <c r="AN27" s="65"/>
      <c r="AO27" s="65"/>
      <c r="AP27" s="65"/>
    </row>
    <row r="28" customFormat="false" ht="15.75" hidden="false" customHeight="false" outlineLevel="0" collapsed="false">
      <c r="A28" s="127" t="n">
        <v>43934</v>
      </c>
      <c r="B28" s="65" t="n">
        <v>5</v>
      </c>
      <c r="C28" s="65" t="n">
        <v>86</v>
      </c>
      <c r="D28" s="65" t="n">
        <v>285</v>
      </c>
      <c r="E28" s="65" t="n">
        <v>4</v>
      </c>
      <c r="F28" s="65" t="n">
        <v>4</v>
      </c>
      <c r="G28" s="65" t="n">
        <v>57</v>
      </c>
      <c r="H28" s="68" t="n">
        <v>2186</v>
      </c>
      <c r="I28" s="65" t="n">
        <v>4</v>
      </c>
      <c r="J28" s="68" t="n">
        <v>540</v>
      </c>
      <c r="K28" s="65" t="n">
        <v>203</v>
      </c>
      <c r="L28" s="68" t="n">
        <v>440</v>
      </c>
      <c r="M28" s="65" t="n">
        <v>13</v>
      </c>
      <c r="N28" s="65" t="n">
        <v>35</v>
      </c>
      <c r="O28" s="65" t="n">
        <v>25</v>
      </c>
      <c r="P28" s="65" t="n">
        <v>34</v>
      </c>
      <c r="Q28" s="65" t="n">
        <v>16</v>
      </c>
      <c r="R28" s="65" t="n">
        <v>21</v>
      </c>
      <c r="S28" s="65" t="n">
        <v>37</v>
      </c>
      <c r="T28" s="65" t="n">
        <v>18</v>
      </c>
      <c r="U28" s="65" t="n">
        <v>45</v>
      </c>
      <c r="V28" s="65" t="n">
        <v>17</v>
      </c>
      <c r="W28" s="65" t="n">
        <v>67</v>
      </c>
      <c r="X28" s="65" t="n">
        <v>16</v>
      </c>
      <c r="Y28" s="65" t="n">
        <v>223</v>
      </c>
      <c r="Z28" s="65" t="n">
        <v>19</v>
      </c>
      <c r="AA28" s="65" t="n">
        <v>21</v>
      </c>
      <c r="AB28" s="65" t="n">
        <v>20</v>
      </c>
      <c r="AC28" s="65" t="n">
        <v>2</v>
      </c>
      <c r="AD28" s="65" t="n">
        <v>11</v>
      </c>
      <c r="AE28" s="65" t="n">
        <v>2</v>
      </c>
      <c r="AF28" s="65" t="n">
        <v>68</v>
      </c>
      <c r="AG28" s="65" t="n">
        <v>5</v>
      </c>
      <c r="AH28" s="65" t="n">
        <v>1</v>
      </c>
      <c r="AI28" s="65" t="n">
        <v>1</v>
      </c>
      <c r="AJ28" s="65" t="n">
        <v>26</v>
      </c>
      <c r="AK28" s="65"/>
      <c r="AL28" s="65"/>
      <c r="AM28" s="65"/>
      <c r="AN28" s="65"/>
      <c r="AO28" s="65"/>
      <c r="AP28" s="65"/>
    </row>
    <row r="29" customFormat="false" ht="15.75" hidden="false" customHeight="false" outlineLevel="0" collapsed="false">
      <c r="A29" s="127" t="n">
        <v>43935</v>
      </c>
      <c r="B29" s="65" t="n">
        <v>5</v>
      </c>
      <c r="C29" s="65" t="n">
        <v>92</v>
      </c>
      <c r="D29" s="65" t="n">
        <v>280</v>
      </c>
      <c r="E29" s="65" t="n">
        <v>4</v>
      </c>
      <c r="F29" s="65" t="n">
        <v>4</v>
      </c>
      <c r="G29" s="65" t="n">
        <v>62</v>
      </c>
      <c r="H29" s="68" t="n">
        <v>2335</v>
      </c>
      <c r="I29" s="65" t="n">
        <v>5</v>
      </c>
      <c r="J29" s="68" t="n">
        <v>530</v>
      </c>
      <c r="K29" s="65" t="n">
        <v>278</v>
      </c>
      <c r="L29" s="68" t="n">
        <v>475</v>
      </c>
      <c r="M29" s="65" t="n">
        <v>13</v>
      </c>
      <c r="N29" s="65" t="n">
        <v>35</v>
      </c>
      <c r="O29" s="65" t="n">
        <v>25</v>
      </c>
      <c r="P29" s="65" t="n">
        <v>37</v>
      </c>
      <c r="Q29" s="65" t="n">
        <v>16</v>
      </c>
      <c r="R29" s="65" t="n">
        <v>26</v>
      </c>
      <c r="S29" s="65" t="n">
        <v>37</v>
      </c>
      <c r="T29" s="65" t="n">
        <v>19</v>
      </c>
      <c r="U29" s="65" t="n">
        <v>48</v>
      </c>
      <c r="V29" s="65" t="n">
        <v>17</v>
      </c>
      <c r="W29" s="65" t="n">
        <v>72</v>
      </c>
      <c r="X29" s="65" t="n">
        <v>16</v>
      </c>
      <c r="Y29" s="65" t="n">
        <v>231</v>
      </c>
      <c r="Z29" s="65" t="n">
        <v>19</v>
      </c>
      <c r="AA29" s="65" t="n">
        <v>21</v>
      </c>
      <c r="AB29" s="65" t="n">
        <v>20</v>
      </c>
      <c r="AC29" s="65" t="n">
        <v>2</v>
      </c>
      <c r="AD29" s="65" t="n">
        <v>11</v>
      </c>
      <c r="AE29" s="65" t="n">
        <v>2</v>
      </c>
      <c r="AF29" s="65" t="n">
        <v>68</v>
      </c>
      <c r="AG29" s="65" t="n">
        <v>5</v>
      </c>
      <c r="AH29" s="65" t="n">
        <v>1</v>
      </c>
      <c r="AI29" s="65" t="n">
        <v>1</v>
      </c>
      <c r="AJ29" s="65" t="n">
        <v>27</v>
      </c>
      <c r="AK29" s="65"/>
      <c r="AL29" s="65"/>
      <c r="AM29" s="65"/>
      <c r="AN29" s="65"/>
      <c r="AO29" s="65"/>
      <c r="AP29" s="65"/>
    </row>
    <row r="30" customFormat="false" ht="15.75" hidden="false" customHeight="false" outlineLevel="0" collapsed="false">
      <c r="A30" s="127" t="n">
        <v>43936</v>
      </c>
      <c r="B30" s="68" t="n">
        <v>5</v>
      </c>
      <c r="C30" s="68" t="n">
        <v>98</v>
      </c>
      <c r="D30" s="68" t="n">
        <v>281</v>
      </c>
      <c r="E30" s="68" t="n">
        <v>5</v>
      </c>
      <c r="F30" s="68" t="n">
        <v>4</v>
      </c>
      <c r="G30" s="68" t="n">
        <v>62</v>
      </c>
      <c r="H30" s="68" t="n">
        <v>2474</v>
      </c>
      <c r="I30" s="68" t="n">
        <v>6</v>
      </c>
      <c r="J30" s="68" t="n">
        <v>559</v>
      </c>
      <c r="K30" s="68" t="n">
        <v>292</v>
      </c>
      <c r="L30" s="68" t="n">
        <v>499</v>
      </c>
      <c r="M30" s="68" t="n">
        <v>13</v>
      </c>
      <c r="N30" s="68" t="n">
        <v>35</v>
      </c>
      <c r="O30" s="68" t="n">
        <v>33</v>
      </c>
      <c r="P30" s="68" t="n">
        <v>49</v>
      </c>
      <c r="Q30" s="68" t="n">
        <v>20</v>
      </c>
      <c r="R30" s="68" t="n">
        <v>32</v>
      </c>
      <c r="S30" s="68" t="n">
        <v>37</v>
      </c>
      <c r="T30" s="68" t="n">
        <v>22</v>
      </c>
      <c r="U30" s="68" t="n">
        <v>55</v>
      </c>
      <c r="V30" s="68" t="n">
        <v>18</v>
      </c>
      <c r="W30" s="68" t="n">
        <v>78</v>
      </c>
      <c r="X30" s="68" t="n">
        <v>24</v>
      </c>
      <c r="Y30" s="68" t="n">
        <v>242</v>
      </c>
      <c r="Z30" s="68" t="n">
        <v>22</v>
      </c>
      <c r="AA30" s="68" t="n">
        <v>20</v>
      </c>
      <c r="AB30" s="68" t="n">
        <v>20</v>
      </c>
      <c r="AC30" s="68" t="n">
        <v>4</v>
      </c>
      <c r="AD30" s="68" t="n">
        <v>14</v>
      </c>
      <c r="AE30" s="68" t="n">
        <v>2</v>
      </c>
      <c r="AF30" s="68" t="n">
        <v>75</v>
      </c>
      <c r="AG30" s="68" t="n">
        <v>7</v>
      </c>
      <c r="AH30" s="68" t="n">
        <v>1</v>
      </c>
      <c r="AI30" s="68" t="n">
        <v>1</v>
      </c>
      <c r="AJ30" s="68" t="n">
        <v>27</v>
      </c>
      <c r="AK30" s="68"/>
      <c r="AL30" s="68"/>
      <c r="AM30" s="68"/>
      <c r="AN30" s="68"/>
      <c r="AO30" s="68"/>
      <c r="AP30" s="68"/>
    </row>
    <row r="31" customFormat="false" ht="15.75" hidden="false" customHeight="false" outlineLevel="0" collapsed="false">
      <c r="A31" s="127" t="n">
        <v>43937</v>
      </c>
      <c r="B31" s="68" t="n">
        <v>5</v>
      </c>
      <c r="C31" s="68" t="n">
        <v>113</v>
      </c>
      <c r="D31" s="68" t="n">
        <v>297</v>
      </c>
      <c r="E31" s="68" t="n">
        <v>6</v>
      </c>
      <c r="F31" s="68" t="n">
        <v>4</v>
      </c>
      <c r="G31" s="68" t="n">
        <v>62</v>
      </c>
      <c r="H31" s="68" t="n">
        <v>2670</v>
      </c>
      <c r="I31" s="68" t="n">
        <v>7</v>
      </c>
      <c r="J31" s="68" t="n">
        <v>570</v>
      </c>
      <c r="K31" s="68" t="n">
        <v>300</v>
      </c>
      <c r="L31" s="68" t="n">
        <v>514</v>
      </c>
      <c r="M31" s="68" t="n">
        <v>21</v>
      </c>
      <c r="N31" s="68" t="n">
        <v>44</v>
      </c>
      <c r="O31" s="68" t="n">
        <v>34</v>
      </c>
      <c r="P31" s="68" t="n">
        <v>59</v>
      </c>
      <c r="Q31" s="68" t="n">
        <v>28</v>
      </c>
      <c r="R31" s="68" t="n">
        <v>38</v>
      </c>
      <c r="S31" s="68" t="n">
        <v>45</v>
      </c>
      <c r="T31" s="68" t="n">
        <v>37</v>
      </c>
      <c r="U31" s="68" t="n">
        <v>55</v>
      </c>
      <c r="V31" s="68" t="n">
        <v>18</v>
      </c>
      <c r="W31" s="68" t="n">
        <v>79</v>
      </c>
      <c r="X31" s="68" t="n">
        <v>26</v>
      </c>
      <c r="Y31" s="68" t="n">
        <v>271</v>
      </c>
      <c r="Z31" s="68" t="n">
        <v>22</v>
      </c>
      <c r="AA31" s="68" t="n">
        <v>25</v>
      </c>
      <c r="AB31" s="68" t="n">
        <v>24</v>
      </c>
      <c r="AC31" s="68" t="n">
        <v>4</v>
      </c>
      <c r="AD31" s="68" t="n">
        <v>14</v>
      </c>
      <c r="AE31" s="68" t="n">
        <v>5</v>
      </c>
      <c r="AF31" s="68" t="n">
        <v>80</v>
      </c>
      <c r="AG31" s="68" t="n">
        <v>7</v>
      </c>
      <c r="AH31" s="68" t="n">
        <v>1</v>
      </c>
      <c r="AI31" s="68" t="n">
        <v>4</v>
      </c>
      <c r="AJ31" s="68" t="n">
        <v>27</v>
      </c>
      <c r="AK31" s="68"/>
      <c r="AL31" s="68"/>
      <c r="AM31" s="68"/>
      <c r="AN31" s="68"/>
      <c r="AO31" s="68"/>
      <c r="AP31" s="68"/>
    </row>
    <row r="32" customFormat="false" ht="15.75" hidden="false" customHeight="false" outlineLevel="0" collapsed="false">
      <c r="A32" s="127" t="n">
        <v>43938</v>
      </c>
      <c r="B32" s="68" t="n">
        <v>5</v>
      </c>
      <c r="C32" s="68" t="n">
        <v>124</v>
      </c>
      <c r="D32" s="68" t="n">
        <v>311</v>
      </c>
      <c r="E32" s="68" t="n">
        <v>6</v>
      </c>
      <c r="F32" s="68" t="n">
        <v>4</v>
      </c>
      <c r="G32" s="68" t="n">
        <v>64</v>
      </c>
      <c r="H32" s="68" t="n">
        <v>2815</v>
      </c>
      <c r="I32" s="68" t="n">
        <v>8</v>
      </c>
      <c r="J32" s="68" t="n">
        <v>632</v>
      </c>
      <c r="K32" s="68" t="n">
        <v>304</v>
      </c>
      <c r="L32" s="68" t="n">
        <v>522</v>
      </c>
      <c r="M32" s="68" t="n">
        <v>21</v>
      </c>
      <c r="N32" s="68" t="n">
        <v>44</v>
      </c>
      <c r="O32" s="68" t="n">
        <v>35</v>
      </c>
      <c r="P32" s="68" t="n">
        <v>74</v>
      </c>
      <c r="Q32" s="68" t="n">
        <v>47</v>
      </c>
      <c r="R32" s="68" t="n">
        <v>58</v>
      </c>
      <c r="S32" s="68" t="n">
        <v>51</v>
      </c>
      <c r="T32" s="68" t="n">
        <v>54</v>
      </c>
      <c r="U32" s="68" t="n">
        <v>62</v>
      </c>
      <c r="V32" s="68" t="n">
        <v>18</v>
      </c>
      <c r="W32" s="68" t="n">
        <v>79</v>
      </c>
      <c r="X32" s="68" t="n">
        <v>27</v>
      </c>
      <c r="Y32" s="68" t="n">
        <v>332</v>
      </c>
      <c r="Z32" s="68" t="n">
        <v>24</v>
      </c>
      <c r="AA32" s="68" t="n">
        <v>26</v>
      </c>
      <c r="AB32" s="68" t="n">
        <v>26</v>
      </c>
      <c r="AC32" s="68" t="n">
        <v>4</v>
      </c>
      <c r="AD32" s="68" t="n">
        <v>14</v>
      </c>
      <c r="AE32" s="68" t="n">
        <v>5</v>
      </c>
      <c r="AF32" s="68" t="n">
        <v>89</v>
      </c>
      <c r="AG32" s="68" t="n">
        <v>7</v>
      </c>
      <c r="AH32" s="68" t="n">
        <v>1</v>
      </c>
      <c r="AI32" s="68" t="n">
        <v>4</v>
      </c>
      <c r="AJ32" s="68" t="n">
        <v>26</v>
      </c>
      <c r="AK32" s="68"/>
      <c r="AL32" s="68"/>
      <c r="AM32" s="68"/>
      <c r="AN32" s="68"/>
      <c r="AO32" s="68"/>
      <c r="AP32" s="68"/>
    </row>
    <row r="33" customFormat="false" ht="15.75" hidden="false" customHeight="false" outlineLevel="0" collapsed="false">
      <c r="A33" s="127" t="n">
        <v>43939</v>
      </c>
      <c r="B33" s="68" t="n">
        <v>6</v>
      </c>
      <c r="C33" s="68" t="n">
        <v>131</v>
      </c>
      <c r="D33" s="68" t="n">
        <v>321</v>
      </c>
      <c r="E33" s="68" t="n">
        <v>6</v>
      </c>
      <c r="F33" s="68" t="n">
        <v>4</v>
      </c>
      <c r="G33" s="68" t="n">
        <v>67</v>
      </c>
      <c r="H33" s="68" t="n">
        <v>2924</v>
      </c>
      <c r="I33" s="68" t="n">
        <v>8</v>
      </c>
      <c r="J33" s="68" t="n">
        <v>641</v>
      </c>
      <c r="K33" s="68" t="n">
        <v>329</v>
      </c>
      <c r="L33" s="68" t="n">
        <v>555</v>
      </c>
      <c r="M33" s="68" t="n">
        <v>21</v>
      </c>
      <c r="N33" s="68" t="n">
        <v>54</v>
      </c>
      <c r="O33" s="68" t="n">
        <v>41</v>
      </c>
      <c r="P33" s="68" t="n">
        <v>92</v>
      </c>
      <c r="Q33" s="68" t="n">
        <v>50</v>
      </c>
      <c r="R33" s="68" t="n">
        <v>79</v>
      </c>
      <c r="S33" s="68" t="n">
        <v>55</v>
      </c>
      <c r="T33" s="68" t="n">
        <v>84</v>
      </c>
      <c r="U33" s="68" t="n">
        <v>71</v>
      </c>
      <c r="V33" s="68" t="n">
        <v>20</v>
      </c>
      <c r="W33" s="68" t="n">
        <v>79</v>
      </c>
      <c r="X33" s="68" t="n">
        <v>28</v>
      </c>
      <c r="Y33" s="68" t="n">
        <v>343</v>
      </c>
      <c r="Z33" s="68" t="n">
        <v>24</v>
      </c>
      <c r="AA33" s="68" t="n">
        <v>26</v>
      </c>
      <c r="AB33" s="68" t="n">
        <v>30</v>
      </c>
      <c r="AC33" s="68" t="n">
        <v>4</v>
      </c>
      <c r="AD33" s="68" t="n">
        <v>17</v>
      </c>
      <c r="AE33" s="68" t="n">
        <v>5</v>
      </c>
      <c r="AF33" s="68" t="n">
        <v>95</v>
      </c>
      <c r="AG33" s="68" t="n">
        <v>7</v>
      </c>
      <c r="AH33" s="68" t="n">
        <v>1</v>
      </c>
      <c r="AI33" s="68" t="n">
        <v>4</v>
      </c>
      <c r="AJ33" s="68" t="n">
        <v>26</v>
      </c>
      <c r="AK33" s="68"/>
      <c r="AL33" s="68"/>
      <c r="AM33" s="68"/>
      <c r="AN33" s="68"/>
      <c r="AO33" s="68"/>
      <c r="AP33" s="68"/>
    </row>
    <row r="34" customFormat="false" ht="15.75" hidden="false" customHeight="false" outlineLevel="0" collapsed="false">
      <c r="A34" s="127" t="n">
        <v>43940</v>
      </c>
      <c r="B34" s="68" t="n">
        <v>7</v>
      </c>
      <c r="C34" s="68" t="n">
        <v>135</v>
      </c>
      <c r="D34" s="68" t="n">
        <v>324</v>
      </c>
      <c r="E34" s="68" t="n">
        <v>7</v>
      </c>
      <c r="F34" s="68" t="n">
        <v>4</v>
      </c>
      <c r="G34" s="68" t="n">
        <v>67</v>
      </c>
      <c r="H34" s="68" t="n">
        <v>3032</v>
      </c>
      <c r="I34" s="68" t="n">
        <v>8</v>
      </c>
      <c r="J34" s="68" t="n">
        <v>696</v>
      </c>
      <c r="K34" s="68" t="n">
        <v>349</v>
      </c>
      <c r="L34" s="68" t="n">
        <v>590</v>
      </c>
      <c r="M34" s="68" t="n">
        <v>21</v>
      </c>
      <c r="N34" s="68" t="n">
        <v>59</v>
      </c>
      <c r="O34" s="68" t="n">
        <v>46</v>
      </c>
      <c r="P34" s="68" t="n">
        <v>96</v>
      </c>
      <c r="Q34" s="68" t="n">
        <v>69</v>
      </c>
      <c r="R34" s="68" t="n">
        <v>79</v>
      </c>
      <c r="S34" s="68" t="n">
        <v>61</v>
      </c>
      <c r="T34" s="68" t="n">
        <v>89</v>
      </c>
      <c r="U34" s="68" t="n">
        <v>72</v>
      </c>
      <c r="V34" s="68" t="n">
        <v>20</v>
      </c>
      <c r="W34" s="68" t="n">
        <v>81</v>
      </c>
      <c r="X34" s="68" t="n">
        <v>37</v>
      </c>
      <c r="Y34" s="68" t="n">
        <v>370</v>
      </c>
      <c r="Z34" s="68" t="n">
        <v>27</v>
      </c>
      <c r="AA34" s="68" t="n">
        <v>26</v>
      </c>
      <c r="AB34" s="68" t="n">
        <v>30</v>
      </c>
      <c r="AC34" s="68" t="n">
        <v>4</v>
      </c>
      <c r="AD34" s="68" t="n">
        <v>17</v>
      </c>
      <c r="AE34" s="68" t="n">
        <v>7</v>
      </c>
      <c r="AF34" s="68" t="n">
        <v>107</v>
      </c>
      <c r="AG34" s="68" t="n">
        <v>7</v>
      </c>
      <c r="AH34" s="68" t="n">
        <v>1</v>
      </c>
      <c r="AI34" s="68" t="n">
        <v>4</v>
      </c>
      <c r="AJ34" s="68" t="n">
        <v>26</v>
      </c>
      <c r="AK34" s="68"/>
      <c r="AL34" s="68"/>
      <c r="AM34" s="68"/>
      <c r="AN34" s="68"/>
      <c r="AO34" s="68"/>
      <c r="AP34" s="68"/>
    </row>
    <row r="35" customFormat="false" ht="15.75" hidden="false" customHeight="false" outlineLevel="0" collapsed="false">
      <c r="A35" s="127" t="n">
        <v>43941</v>
      </c>
      <c r="B35" s="68" t="n">
        <v>7</v>
      </c>
      <c r="C35" s="68" t="n">
        <v>140</v>
      </c>
      <c r="D35" s="68" t="n">
        <v>341</v>
      </c>
      <c r="E35" s="68" t="n">
        <v>7</v>
      </c>
      <c r="F35" s="68" t="n">
        <v>4</v>
      </c>
      <c r="G35" s="68" t="n">
        <v>69</v>
      </c>
      <c r="H35" s="68" t="n">
        <v>3097</v>
      </c>
      <c r="I35" s="68" t="n">
        <v>8</v>
      </c>
      <c r="J35" s="68" t="n">
        <v>747</v>
      </c>
      <c r="K35" s="68" t="n">
        <v>351</v>
      </c>
      <c r="L35" s="68" t="n">
        <v>590</v>
      </c>
      <c r="M35" s="68" t="n">
        <v>21</v>
      </c>
      <c r="N35" s="68" t="n">
        <v>63</v>
      </c>
      <c r="O35" s="68" t="n">
        <v>60</v>
      </c>
      <c r="P35" s="68" t="n">
        <v>96</v>
      </c>
      <c r="Q35" s="68" t="n">
        <v>74</v>
      </c>
      <c r="R35" s="68" t="n">
        <v>79</v>
      </c>
      <c r="S35" s="68" t="n">
        <v>72</v>
      </c>
      <c r="T35" s="68" t="n">
        <v>89</v>
      </c>
      <c r="U35" s="68" t="n">
        <v>74</v>
      </c>
      <c r="V35" s="68" t="n">
        <v>20</v>
      </c>
      <c r="W35" s="68" t="n">
        <v>83</v>
      </c>
      <c r="X35" s="68" t="n">
        <v>37</v>
      </c>
      <c r="Y35" s="68" t="n">
        <v>370</v>
      </c>
      <c r="Z35" s="68" t="n">
        <v>27</v>
      </c>
      <c r="AA35" s="68" t="n">
        <v>26</v>
      </c>
      <c r="AB35" s="68" t="n">
        <v>34</v>
      </c>
      <c r="AC35" s="68" t="n">
        <v>4</v>
      </c>
      <c r="AD35" s="68" t="n">
        <v>17</v>
      </c>
      <c r="AE35" s="68" t="n">
        <v>7</v>
      </c>
      <c r="AF35" s="68" t="n">
        <v>107</v>
      </c>
      <c r="AG35" s="68" t="n">
        <v>7</v>
      </c>
      <c r="AH35" s="68" t="n">
        <v>1</v>
      </c>
      <c r="AI35" s="68" t="n">
        <v>4</v>
      </c>
      <c r="AJ35" s="68" t="n">
        <v>27</v>
      </c>
      <c r="AK35" s="68"/>
      <c r="AL35" s="68"/>
      <c r="AM35" s="68"/>
      <c r="AN35" s="68"/>
      <c r="AO35" s="68"/>
      <c r="AP35" s="68"/>
    </row>
    <row r="36" customFormat="false" ht="15.75" hidden="false" customHeight="false" outlineLevel="0" collapsed="false">
      <c r="A36" s="127" t="n">
        <v>43942</v>
      </c>
      <c r="B36" s="68" t="n">
        <v>7</v>
      </c>
      <c r="C36" s="68" t="n">
        <v>150</v>
      </c>
      <c r="D36" s="68" t="n">
        <v>341</v>
      </c>
      <c r="E36" s="68" t="n">
        <v>8</v>
      </c>
      <c r="F36" s="68" t="n">
        <v>8</v>
      </c>
      <c r="G36" s="68" t="n">
        <v>72</v>
      </c>
      <c r="H36" s="68" t="n">
        <v>3260</v>
      </c>
      <c r="I36" s="68" t="n">
        <v>13</v>
      </c>
      <c r="J36" s="68" t="n">
        <v>756</v>
      </c>
      <c r="K36" s="68" t="n">
        <v>449</v>
      </c>
      <c r="L36" s="68" t="n">
        <v>603</v>
      </c>
      <c r="M36" s="68" t="n">
        <v>27</v>
      </c>
      <c r="N36" s="68" t="n">
        <v>68</v>
      </c>
      <c r="O36" s="68" t="n">
        <v>67</v>
      </c>
      <c r="P36" s="68" t="n">
        <v>98</v>
      </c>
      <c r="Q36" s="68" t="n">
        <v>77</v>
      </c>
      <c r="R36" s="68" t="n">
        <v>81</v>
      </c>
      <c r="S36" s="68" t="n">
        <v>93</v>
      </c>
      <c r="T36" s="68" t="n">
        <v>89</v>
      </c>
      <c r="U36" s="68" t="n">
        <v>76</v>
      </c>
      <c r="V36" s="68" t="n">
        <v>20</v>
      </c>
      <c r="W36" s="68" t="n">
        <v>84</v>
      </c>
      <c r="X36" s="68" t="n">
        <v>37</v>
      </c>
      <c r="Y36" s="68" t="n">
        <v>374</v>
      </c>
      <c r="Z36" s="68" t="n">
        <v>27</v>
      </c>
      <c r="AA36" s="68" t="n">
        <v>27</v>
      </c>
      <c r="AB36" s="68" t="n">
        <v>35</v>
      </c>
      <c r="AC36" s="68" t="n">
        <v>4</v>
      </c>
      <c r="AD36" s="68" t="n">
        <v>17</v>
      </c>
      <c r="AE36" s="68" t="n">
        <v>7</v>
      </c>
      <c r="AF36" s="68" t="n">
        <v>118</v>
      </c>
      <c r="AG36" s="68" t="n">
        <v>7</v>
      </c>
      <c r="AH36" s="68" t="n">
        <v>1</v>
      </c>
      <c r="AI36" s="68" t="n">
        <v>7</v>
      </c>
      <c r="AJ36" s="68" t="n">
        <v>27</v>
      </c>
      <c r="AK36" s="68"/>
      <c r="AL36" s="68"/>
      <c r="AM36" s="68"/>
      <c r="AN36" s="68"/>
      <c r="AO36" s="68"/>
      <c r="AP36" s="68"/>
    </row>
    <row r="37" customFormat="false" ht="15.75" hidden="false" customHeight="false" outlineLevel="0" collapsed="false">
      <c r="A37" s="127" t="n">
        <v>43943</v>
      </c>
      <c r="B37" s="65" t="n">
        <v>7</v>
      </c>
      <c r="C37" s="65" t="n">
        <v>152</v>
      </c>
      <c r="D37" s="65" t="n">
        <v>337</v>
      </c>
      <c r="E37" s="65" t="n">
        <v>8</v>
      </c>
      <c r="F37" s="65" t="n">
        <v>8</v>
      </c>
      <c r="G37" s="65" t="n">
        <v>75</v>
      </c>
      <c r="H37" s="68" t="n">
        <v>3383</v>
      </c>
      <c r="I37" s="65" t="n">
        <v>13</v>
      </c>
      <c r="J37" s="68" t="n">
        <v>762</v>
      </c>
      <c r="K37" s="65" t="n">
        <v>479</v>
      </c>
      <c r="L37" s="68" t="n">
        <v>638</v>
      </c>
      <c r="M37" s="65" t="n">
        <v>31</v>
      </c>
      <c r="N37" s="65" t="n">
        <v>69</v>
      </c>
      <c r="O37" s="65" t="n">
        <v>82</v>
      </c>
      <c r="P37" s="65" t="n">
        <v>107</v>
      </c>
      <c r="Q37" s="65" t="n">
        <v>77</v>
      </c>
      <c r="R37" s="65" t="n">
        <v>81</v>
      </c>
      <c r="S37" s="65" t="n">
        <v>108</v>
      </c>
      <c r="T37" s="65" t="n">
        <v>89</v>
      </c>
      <c r="U37" s="65" t="n">
        <v>81</v>
      </c>
      <c r="V37" s="65" t="n">
        <v>20</v>
      </c>
      <c r="W37" s="65" t="n">
        <v>93</v>
      </c>
      <c r="X37" s="65" t="n">
        <v>37</v>
      </c>
      <c r="Y37" s="65" t="n">
        <v>387</v>
      </c>
      <c r="Z37" s="65" t="n">
        <v>29</v>
      </c>
      <c r="AA37" s="65" t="n">
        <v>27</v>
      </c>
      <c r="AB37" s="65" t="n">
        <v>35</v>
      </c>
      <c r="AC37" s="65" t="n">
        <v>12</v>
      </c>
      <c r="AD37" s="65" t="n">
        <v>17</v>
      </c>
      <c r="AE37" s="65" t="n">
        <v>8</v>
      </c>
      <c r="AF37" s="65" t="n">
        <v>123</v>
      </c>
      <c r="AG37" s="65" t="n">
        <v>8</v>
      </c>
      <c r="AH37" s="65" t="n">
        <v>1</v>
      </c>
      <c r="AI37" s="65" t="n">
        <v>7</v>
      </c>
      <c r="AJ37" s="65" t="n">
        <v>27</v>
      </c>
      <c r="AK37" s="65"/>
      <c r="AL37" s="65"/>
      <c r="AM37" s="65"/>
      <c r="AN37" s="65"/>
      <c r="AO37" s="65"/>
      <c r="AP37" s="65"/>
    </row>
    <row r="38" customFormat="false" ht="15.75" hidden="false" customHeight="false" outlineLevel="0" collapsed="false">
      <c r="A38" s="127" t="n">
        <v>43944</v>
      </c>
      <c r="B38" s="68" t="n">
        <v>7</v>
      </c>
      <c r="C38" s="68" t="n">
        <v>167</v>
      </c>
      <c r="D38" s="68" t="n">
        <v>337</v>
      </c>
      <c r="E38" s="68" t="n">
        <v>9</v>
      </c>
      <c r="F38" s="68" t="n">
        <v>8</v>
      </c>
      <c r="G38" s="68" t="n">
        <v>76</v>
      </c>
      <c r="H38" s="68" t="n">
        <v>3517</v>
      </c>
      <c r="I38" s="68" t="n">
        <v>14</v>
      </c>
      <c r="J38" s="68" t="n">
        <v>784</v>
      </c>
      <c r="K38" s="68" t="n">
        <v>538</v>
      </c>
      <c r="L38" s="68" t="n">
        <v>664</v>
      </c>
      <c r="M38" s="68" t="n">
        <v>50</v>
      </c>
      <c r="N38" s="68" t="n">
        <v>74</v>
      </c>
      <c r="O38" s="68" t="n">
        <v>83</v>
      </c>
      <c r="P38" s="68" t="n">
        <v>114</v>
      </c>
      <c r="Q38" s="68" t="n">
        <v>77</v>
      </c>
      <c r="R38" s="68" t="n">
        <v>83</v>
      </c>
      <c r="S38" s="68" t="n">
        <v>115</v>
      </c>
      <c r="T38" s="68" t="n">
        <v>93</v>
      </c>
      <c r="U38" s="68" t="n">
        <v>86</v>
      </c>
      <c r="V38" s="68" t="n">
        <v>31</v>
      </c>
      <c r="W38" s="68" t="n">
        <v>95</v>
      </c>
      <c r="X38" s="68" t="n">
        <v>37</v>
      </c>
      <c r="Y38" s="68" t="n">
        <v>397</v>
      </c>
      <c r="Z38" s="68" t="n">
        <v>29</v>
      </c>
      <c r="AA38" s="68" t="n">
        <v>38</v>
      </c>
      <c r="AB38" s="68" t="n">
        <v>36</v>
      </c>
      <c r="AC38" s="68" t="n">
        <v>14</v>
      </c>
      <c r="AD38" s="68" t="n">
        <v>17</v>
      </c>
      <c r="AE38" s="68" t="n">
        <v>13</v>
      </c>
      <c r="AF38" s="68" t="n">
        <v>130</v>
      </c>
      <c r="AG38" s="68" t="n">
        <v>8</v>
      </c>
      <c r="AH38" s="68" t="n">
        <v>1</v>
      </c>
      <c r="AI38" s="68" t="n">
        <v>7</v>
      </c>
      <c r="AJ38" s="68" t="n">
        <v>26</v>
      </c>
      <c r="AK38" s="68"/>
      <c r="AL38" s="68"/>
      <c r="AM38" s="68"/>
      <c r="AN38" s="68"/>
      <c r="AO38" s="68"/>
      <c r="AP38" s="68"/>
    </row>
    <row r="39" customFormat="false" ht="15.75" hidden="false" customHeight="false" outlineLevel="0" collapsed="false">
      <c r="A39" s="127" t="n">
        <v>43945</v>
      </c>
      <c r="B39" s="65" t="n">
        <v>8</v>
      </c>
      <c r="C39" s="65" t="n">
        <v>177</v>
      </c>
      <c r="D39" s="65" t="n">
        <v>359</v>
      </c>
      <c r="E39" s="65" t="n">
        <v>9</v>
      </c>
      <c r="F39" s="65" t="n">
        <v>8</v>
      </c>
      <c r="G39" s="65" t="n">
        <v>77</v>
      </c>
      <c r="H39" s="68" t="n">
        <v>3599</v>
      </c>
      <c r="I39" s="65" t="n">
        <v>18</v>
      </c>
      <c r="J39" s="68" t="n">
        <v>862</v>
      </c>
      <c r="K39" s="65" t="n">
        <v>575</v>
      </c>
      <c r="L39" s="68" t="n">
        <v>690</v>
      </c>
      <c r="M39" s="65" t="n">
        <v>50</v>
      </c>
      <c r="N39" s="65" t="n">
        <v>85</v>
      </c>
      <c r="O39" s="65" t="n">
        <v>94</v>
      </c>
      <c r="P39" s="65" t="n">
        <v>132</v>
      </c>
      <c r="Q39" s="65" t="n">
        <v>77</v>
      </c>
      <c r="R39" s="65" t="n">
        <v>83</v>
      </c>
      <c r="S39" s="65" t="n">
        <v>153</v>
      </c>
      <c r="T39" s="65" t="n">
        <v>106</v>
      </c>
      <c r="U39" s="65" t="n">
        <v>96</v>
      </c>
      <c r="V39" s="65" t="n">
        <v>36</v>
      </c>
      <c r="W39" s="65" t="n">
        <v>96</v>
      </c>
      <c r="X39" s="65" t="n">
        <v>41</v>
      </c>
      <c r="Y39" s="65" t="n">
        <v>420</v>
      </c>
      <c r="Z39" s="65" t="n">
        <v>32</v>
      </c>
      <c r="AA39" s="65" t="n">
        <v>38</v>
      </c>
      <c r="AB39" s="65" t="n">
        <v>36</v>
      </c>
      <c r="AC39" s="65" t="n">
        <v>14</v>
      </c>
      <c r="AD39" s="65" t="n">
        <v>17</v>
      </c>
      <c r="AE39" s="65" t="n">
        <v>15</v>
      </c>
      <c r="AF39" s="65" t="n">
        <v>136</v>
      </c>
      <c r="AG39" s="65" t="n">
        <v>33</v>
      </c>
      <c r="AH39" s="65" t="n">
        <v>1</v>
      </c>
      <c r="AI39" s="65" t="n">
        <v>12</v>
      </c>
      <c r="AJ39" s="65" t="n">
        <v>26</v>
      </c>
      <c r="AK39" s="65"/>
      <c r="AL39" s="65"/>
      <c r="AM39" s="65"/>
      <c r="AN39" s="65"/>
      <c r="AO39" s="65"/>
      <c r="AP39" s="65"/>
    </row>
    <row r="40" customFormat="false" ht="15.75" hidden="false" customHeight="false" outlineLevel="0" collapsed="false">
      <c r="A40" s="127" t="n">
        <v>43946</v>
      </c>
      <c r="B40" s="68" t="n">
        <v>9</v>
      </c>
      <c r="C40" s="68" t="n">
        <v>183</v>
      </c>
      <c r="D40" s="68" t="n">
        <v>370</v>
      </c>
      <c r="E40" s="68" t="n">
        <v>9</v>
      </c>
      <c r="F40" s="68" t="n">
        <v>8</v>
      </c>
      <c r="G40" s="68" t="n">
        <v>79</v>
      </c>
      <c r="H40" s="68" t="n">
        <v>3684</v>
      </c>
      <c r="I40" s="68" t="n">
        <v>21</v>
      </c>
      <c r="J40" s="68" t="n">
        <v>907</v>
      </c>
      <c r="K40" s="68" t="n">
        <v>621</v>
      </c>
      <c r="L40" s="68" t="n">
        <v>770</v>
      </c>
      <c r="M40" s="68" t="n">
        <v>51</v>
      </c>
      <c r="N40" s="68" t="n">
        <v>97</v>
      </c>
      <c r="O40" s="68" t="n">
        <v>100</v>
      </c>
      <c r="P40" s="68" t="n">
        <v>146</v>
      </c>
      <c r="Q40" s="68" t="n">
        <v>83</v>
      </c>
      <c r="R40" s="68" t="n">
        <v>83</v>
      </c>
      <c r="S40" s="68" t="n">
        <v>180</v>
      </c>
      <c r="T40" s="68" t="n">
        <v>119</v>
      </c>
      <c r="U40" s="68" t="n">
        <v>97</v>
      </c>
      <c r="V40" s="68" t="n">
        <v>36</v>
      </c>
      <c r="W40" s="68" t="n">
        <v>105</v>
      </c>
      <c r="X40" s="68" t="n">
        <v>41</v>
      </c>
      <c r="Y40" s="68" t="n">
        <v>432</v>
      </c>
      <c r="Z40" s="68" t="n">
        <v>36</v>
      </c>
      <c r="AA40" s="68" t="n">
        <v>38</v>
      </c>
      <c r="AB40" s="68" t="n">
        <v>38</v>
      </c>
      <c r="AC40" s="68" t="n">
        <v>14</v>
      </c>
      <c r="AD40" s="68" t="n">
        <v>22</v>
      </c>
      <c r="AE40" s="68" t="n">
        <v>16</v>
      </c>
      <c r="AF40" s="68" t="n">
        <v>136</v>
      </c>
      <c r="AG40" s="68" t="n">
        <v>35</v>
      </c>
      <c r="AH40" s="68" t="n">
        <v>1</v>
      </c>
      <c r="AI40" s="68" t="n">
        <v>14</v>
      </c>
      <c r="AJ40" s="68" t="n">
        <v>26</v>
      </c>
      <c r="AK40" s="68"/>
      <c r="AL40" s="68"/>
      <c r="AM40" s="68"/>
      <c r="AN40" s="68"/>
      <c r="AO40" s="68"/>
      <c r="AP40" s="68"/>
    </row>
    <row r="41" customFormat="false" ht="15.75" hidden="false" customHeight="false" outlineLevel="0" collapsed="false">
      <c r="A41" s="127" t="n">
        <v>43947</v>
      </c>
      <c r="B41" s="68" t="n">
        <v>9</v>
      </c>
      <c r="C41" s="68" t="n">
        <v>186</v>
      </c>
      <c r="D41" s="68" t="n">
        <v>370</v>
      </c>
      <c r="E41" s="68" t="n">
        <v>10</v>
      </c>
      <c r="F41" s="68" t="n">
        <v>8</v>
      </c>
      <c r="G41" s="68" t="n">
        <v>82</v>
      </c>
      <c r="H41" s="68" t="n">
        <v>3798</v>
      </c>
      <c r="I41" s="68" t="n">
        <v>32</v>
      </c>
      <c r="J41" s="68" t="n">
        <v>912</v>
      </c>
      <c r="K41" s="68" t="n">
        <v>649</v>
      </c>
      <c r="L41" s="68" t="n">
        <v>785</v>
      </c>
      <c r="M41" s="68" t="n">
        <v>51</v>
      </c>
      <c r="N41" s="68" t="n">
        <v>105</v>
      </c>
      <c r="O41" s="68" t="n">
        <v>104</v>
      </c>
      <c r="P41" s="68" t="n">
        <v>146</v>
      </c>
      <c r="Q41" s="68" t="n">
        <v>89</v>
      </c>
      <c r="R41" s="68" t="n">
        <v>85</v>
      </c>
      <c r="S41" s="68" t="n">
        <v>195</v>
      </c>
      <c r="T41" s="68" t="n">
        <v>129</v>
      </c>
      <c r="U41" s="68" t="n">
        <v>102</v>
      </c>
      <c r="V41" s="68" t="n">
        <v>40</v>
      </c>
      <c r="W41" s="68" t="n">
        <v>111</v>
      </c>
      <c r="X41" s="68" t="n">
        <v>45</v>
      </c>
      <c r="Y41" s="68" t="n">
        <v>440</v>
      </c>
      <c r="Z41" s="68" t="n">
        <v>36</v>
      </c>
      <c r="AA41" s="68" t="n">
        <v>42</v>
      </c>
      <c r="AB41" s="68" t="n">
        <v>39</v>
      </c>
      <c r="AC41" s="68" t="n">
        <v>26</v>
      </c>
      <c r="AD41" s="68" t="n">
        <v>22</v>
      </c>
      <c r="AE41" s="68" t="n">
        <v>16</v>
      </c>
      <c r="AF41" s="68" t="n">
        <v>141</v>
      </c>
      <c r="AG41" s="68" t="n">
        <v>35</v>
      </c>
      <c r="AH41" s="68" t="n">
        <v>1</v>
      </c>
      <c r="AI41" s="68" t="n">
        <v>15</v>
      </c>
      <c r="AJ41" s="68" t="n">
        <v>26</v>
      </c>
      <c r="AK41" s="68"/>
      <c r="AL41" s="68"/>
      <c r="AM41" s="68"/>
      <c r="AN41" s="68"/>
      <c r="AO41" s="68"/>
      <c r="AP41" s="68"/>
    </row>
    <row r="42" customFormat="false" ht="15.75" hidden="false" customHeight="false" outlineLevel="0" collapsed="false">
      <c r="A42" s="127" t="n">
        <v>43948</v>
      </c>
      <c r="B42" s="65" t="n">
        <v>9</v>
      </c>
      <c r="C42" s="65" t="n">
        <v>194</v>
      </c>
      <c r="D42" s="65" t="n">
        <v>382</v>
      </c>
      <c r="E42" s="65" t="n">
        <v>10</v>
      </c>
      <c r="F42" s="65" t="n">
        <v>8</v>
      </c>
      <c r="G42" s="65" t="n">
        <v>83</v>
      </c>
      <c r="H42" s="68" t="n">
        <v>3869</v>
      </c>
      <c r="I42" s="65" t="n">
        <v>32</v>
      </c>
      <c r="J42" s="68" t="n">
        <v>951</v>
      </c>
      <c r="K42" s="65" t="n">
        <v>666</v>
      </c>
      <c r="L42" s="68" t="n">
        <v>796</v>
      </c>
      <c r="M42" s="65" t="n">
        <v>51</v>
      </c>
      <c r="N42" s="65" t="n">
        <v>107</v>
      </c>
      <c r="O42" s="65" t="n">
        <v>112</v>
      </c>
      <c r="P42" s="65" t="n">
        <v>150</v>
      </c>
      <c r="Q42" s="65" t="n">
        <v>90</v>
      </c>
      <c r="R42" s="65" t="n">
        <v>86</v>
      </c>
      <c r="S42" s="65" t="n">
        <v>206</v>
      </c>
      <c r="T42" s="65" t="n">
        <v>129</v>
      </c>
      <c r="U42" s="65" t="n">
        <v>121</v>
      </c>
      <c r="V42" s="65" t="n">
        <v>40</v>
      </c>
      <c r="W42" s="65" t="n">
        <v>111</v>
      </c>
      <c r="X42" s="65" t="n">
        <v>45</v>
      </c>
      <c r="Y42" s="65" t="n">
        <v>440</v>
      </c>
      <c r="Z42" s="65" t="n">
        <v>36</v>
      </c>
      <c r="AA42" s="65" t="n">
        <v>42</v>
      </c>
      <c r="AB42" s="65" t="n">
        <v>39</v>
      </c>
      <c r="AC42" s="65" t="n">
        <v>26</v>
      </c>
      <c r="AD42" s="65" t="n">
        <v>22</v>
      </c>
      <c r="AE42" s="65" t="n">
        <v>16</v>
      </c>
      <c r="AF42" s="65" t="n">
        <v>151</v>
      </c>
      <c r="AG42" s="65" t="n">
        <v>35</v>
      </c>
      <c r="AH42" s="65" t="n">
        <v>1</v>
      </c>
      <c r="AI42" s="65" t="n">
        <v>14</v>
      </c>
      <c r="AJ42" s="65" t="n">
        <v>26</v>
      </c>
      <c r="AK42" s="65"/>
      <c r="AL42" s="65"/>
      <c r="AM42" s="65"/>
      <c r="AN42" s="65"/>
      <c r="AO42" s="65"/>
      <c r="AP42" s="65"/>
    </row>
    <row r="43" customFormat="false" ht="15.75" hidden="false" customHeight="false" outlineLevel="0" collapsed="false">
      <c r="A43" s="127" t="n">
        <v>43949</v>
      </c>
      <c r="B43" s="68" t="n">
        <v>9</v>
      </c>
      <c r="C43" s="68" t="n">
        <v>215</v>
      </c>
      <c r="D43" s="68" t="n">
        <v>388</v>
      </c>
      <c r="E43" s="68" t="n">
        <v>10</v>
      </c>
      <c r="F43" s="68" t="n">
        <v>8</v>
      </c>
      <c r="G43" s="68" t="n">
        <v>93</v>
      </c>
      <c r="H43" s="68" t="n">
        <v>4002</v>
      </c>
      <c r="I43" s="68" t="n">
        <v>32</v>
      </c>
      <c r="J43" s="68" t="n">
        <v>969</v>
      </c>
      <c r="K43" s="68" t="n">
        <v>682</v>
      </c>
      <c r="L43" s="68" t="n">
        <v>857</v>
      </c>
      <c r="M43" s="68" t="n">
        <v>51</v>
      </c>
      <c r="N43" s="68" t="n">
        <v>115</v>
      </c>
      <c r="O43" s="68" t="n">
        <v>121</v>
      </c>
      <c r="P43" s="68" t="n">
        <v>150</v>
      </c>
      <c r="Q43" s="68" t="n">
        <v>92</v>
      </c>
      <c r="R43" s="68" t="n">
        <v>89</v>
      </c>
      <c r="S43" s="68" t="n">
        <v>221</v>
      </c>
      <c r="T43" s="68" t="n">
        <v>143</v>
      </c>
      <c r="U43" s="68" t="n">
        <v>144</v>
      </c>
      <c r="V43" s="68" t="n">
        <v>43</v>
      </c>
      <c r="W43" s="68" t="n">
        <v>111</v>
      </c>
      <c r="X43" s="68" t="n">
        <v>45</v>
      </c>
      <c r="Y43" s="68" t="n">
        <v>453</v>
      </c>
      <c r="Z43" s="68" t="n">
        <v>42</v>
      </c>
      <c r="AA43" s="68" t="n">
        <v>44</v>
      </c>
      <c r="AB43" s="68" t="n">
        <v>40</v>
      </c>
      <c r="AC43" s="68" t="n">
        <v>26</v>
      </c>
      <c r="AD43" s="68" t="n">
        <v>22</v>
      </c>
      <c r="AE43" s="68" t="n">
        <v>37</v>
      </c>
      <c r="AF43" s="68" t="n">
        <v>177</v>
      </c>
      <c r="AG43" s="68" t="n">
        <v>37</v>
      </c>
      <c r="AH43" s="68" t="n">
        <v>1</v>
      </c>
      <c r="AI43" s="68" t="n">
        <v>15</v>
      </c>
      <c r="AJ43" s="68" t="n">
        <v>27</v>
      </c>
      <c r="AK43" s="68"/>
      <c r="AL43" s="68"/>
      <c r="AM43" s="68"/>
      <c r="AN43" s="68"/>
      <c r="AO43" s="68"/>
      <c r="AP43" s="68"/>
    </row>
    <row r="44" customFormat="false" ht="15.75" hidden="false" customHeight="false" outlineLevel="0" collapsed="false">
      <c r="A44" s="127" t="n">
        <v>43950</v>
      </c>
      <c r="B44" s="68" t="n">
        <v>9</v>
      </c>
      <c r="C44" s="68" t="n">
        <v>215</v>
      </c>
      <c r="D44" s="68" t="n">
        <v>388</v>
      </c>
      <c r="E44" s="68" t="n">
        <v>10</v>
      </c>
      <c r="F44" s="68" t="n">
        <v>12</v>
      </c>
      <c r="G44" s="68" t="n">
        <v>94</v>
      </c>
      <c r="H44" s="68" t="n">
        <v>4092</v>
      </c>
      <c r="I44" s="68" t="n">
        <v>32</v>
      </c>
      <c r="J44" s="68" t="n">
        <v>1009</v>
      </c>
      <c r="K44" s="68" t="n">
        <v>711</v>
      </c>
      <c r="L44" s="68" t="n">
        <v>872</v>
      </c>
      <c r="M44" s="68" t="n">
        <v>58</v>
      </c>
      <c r="N44" s="68" t="n">
        <v>119</v>
      </c>
      <c r="O44" s="68" t="n">
        <v>127</v>
      </c>
      <c r="P44" s="68" t="n">
        <v>157</v>
      </c>
      <c r="Q44" s="68" t="n">
        <v>92</v>
      </c>
      <c r="R44" s="68" t="n">
        <v>89</v>
      </c>
      <c r="S44" s="68" t="n">
        <v>230</v>
      </c>
      <c r="T44" s="68" t="n">
        <v>144</v>
      </c>
      <c r="U44" s="68" t="n">
        <v>145</v>
      </c>
      <c r="V44" s="68" t="n">
        <v>44</v>
      </c>
      <c r="W44" s="68" t="n">
        <v>114</v>
      </c>
      <c r="X44" s="68" t="n">
        <v>53</v>
      </c>
      <c r="Y44" s="68" t="n">
        <v>465</v>
      </c>
      <c r="Z44" s="68" t="n">
        <v>47</v>
      </c>
      <c r="AA44" s="68" t="n">
        <v>46</v>
      </c>
      <c r="AB44" s="68" t="n">
        <v>41</v>
      </c>
      <c r="AC44" s="68" t="n">
        <v>26</v>
      </c>
      <c r="AD44" s="68" t="n">
        <v>23</v>
      </c>
      <c r="AE44" s="68" t="n">
        <v>37</v>
      </c>
      <c r="AF44" s="68" t="n">
        <v>189</v>
      </c>
      <c r="AG44" s="68" t="n">
        <v>38</v>
      </c>
      <c r="AH44" s="68" t="n">
        <v>1</v>
      </c>
      <c r="AI44" s="68" t="n">
        <v>15</v>
      </c>
      <c r="AJ44" s="68" t="n">
        <v>27</v>
      </c>
      <c r="AK44" s="68"/>
      <c r="AL44" s="68"/>
      <c r="AM44" s="68"/>
      <c r="AN44" s="68"/>
      <c r="AO44" s="68"/>
      <c r="AP44" s="68"/>
    </row>
    <row r="45" customFormat="false" ht="15.75" hidden="false" customHeight="false" outlineLevel="0" collapsed="false">
      <c r="A45" s="127" t="n">
        <v>43951</v>
      </c>
      <c r="B45" s="68" t="n">
        <v>10</v>
      </c>
      <c r="C45" s="68" t="n">
        <v>222</v>
      </c>
      <c r="D45" s="68" t="n">
        <v>404</v>
      </c>
      <c r="E45" s="68" t="n">
        <v>10</v>
      </c>
      <c r="F45" s="68" t="n">
        <v>12</v>
      </c>
      <c r="G45" s="68" t="n">
        <v>95</v>
      </c>
      <c r="H45" s="68" t="n">
        <v>4175</v>
      </c>
      <c r="I45" s="68" t="n">
        <v>32</v>
      </c>
      <c r="J45" s="68" t="n">
        <v>1012</v>
      </c>
      <c r="K45" s="68" t="n">
        <v>724</v>
      </c>
      <c r="L45" s="68" t="n">
        <v>958</v>
      </c>
      <c r="M45" s="68" t="n">
        <v>58</v>
      </c>
      <c r="N45" s="68" t="n">
        <v>134</v>
      </c>
      <c r="O45" s="68" t="n">
        <v>145</v>
      </c>
      <c r="P45" s="68" t="n">
        <v>170</v>
      </c>
      <c r="Q45" s="68" t="n">
        <v>100</v>
      </c>
      <c r="R45" s="68" t="n">
        <v>89</v>
      </c>
      <c r="S45" s="68" t="n">
        <v>230</v>
      </c>
      <c r="T45" s="68" t="n">
        <v>150</v>
      </c>
      <c r="U45" s="68" t="n">
        <v>148</v>
      </c>
      <c r="V45" s="68" t="n">
        <v>45</v>
      </c>
      <c r="W45" s="68" t="n">
        <v>117</v>
      </c>
      <c r="X45" s="68" t="n">
        <v>62</v>
      </c>
      <c r="Y45" s="68" t="n">
        <v>491</v>
      </c>
      <c r="Z45" s="68" t="n">
        <v>47</v>
      </c>
      <c r="AA45" s="68" t="n">
        <v>46</v>
      </c>
      <c r="AB45" s="68" t="n">
        <v>41</v>
      </c>
      <c r="AC45" s="68" t="n">
        <v>40</v>
      </c>
      <c r="AD45" s="68" t="n">
        <v>23</v>
      </c>
      <c r="AE45" s="68" t="n">
        <v>37</v>
      </c>
      <c r="AF45" s="68" t="n">
        <v>205</v>
      </c>
      <c r="AG45" s="68" t="n">
        <v>42</v>
      </c>
      <c r="AH45" s="68" t="n">
        <v>3</v>
      </c>
      <c r="AI45" s="68" t="n">
        <v>15</v>
      </c>
      <c r="AJ45" s="68" t="n">
        <v>26</v>
      </c>
      <c r="AK45" s="68"/>
      <c r="AL45" s="68"/>
      <c r="AM45" s="68"/>
      <c r="AN45" s="68"/>
      <c r="AO45" s="68"/>
      <c r="AP45" s="68"/>
    </row>
    <row r="46" customFormat="false" ht="15.75" hidden="false" customHeight="false" outlineLevel="0" collapsed="false">
      <c r="A46" s="127" t="n">
        <v>43952</v>
      </c>
      <c r="B46" s="65" t="n">
        <v>11</v>
      </c>
      <c r="C46" s="65" t="n">
        <v>235</v>
      </c>
      <c r="D46" s="65" t="n">
        <v>418</v>
      </c>
      <c r="E46" s="65" t="n">
        <v>19</v>
      </c>
      <c r="F46" s="65" t="n">
        <v>12</v>
      </c>
      <c r="G46" s="65" t="n">
        <v>104</v>
      </c>
      <c r="H46" s="68" t="n">
        <v>4317</v>
      </c>
      <c r="I46" s="65" t="n">
        <v>32</v>
      </c>
      <c r="J46" s="68" t="n">
        <v>1012</v>
      </c>
      <c r="K46" s="65" t="n">
        <v>746</v>
      </c>
      <c r="L46" s="68" t="n">
        <v>1034</v>
      </c>
      <c r="M46" s="65" t="n">
        <v>61</v>
      </c>
      <c r="N46" s="65" t="n">
        <v>136</v>
      </c>
      <c r="O46" s="65" t="n">
        <v>156</v>
      </c>
      <c r="P46" s="65" t="n">
        <v>179</v>
      </c>
      <c r="Q46" s="65" t="n">
        <v>115</v>
      </c>
      <c r="R46" s="65" t="n">
        <v>89</v>
      </c>
      <c r="S46" s="65" t="n">
        <v>233</v>
      </c>
      <c r="T46" s="65" t="n">
        <v>156</v>
      </c>
      <c r="U46" s="65" t="n">
        <v>172</v>
      </c>
      <c r="V46" s="65" t="n">
        <v>45</v>
      </c>
      <c r="W46" s="65" t="n">
        <v>117</v>
      </c>
      <c r="X46" s="65" t="n">
        <v>62</v>
      </c>
      <c r="Y46" s="65" t="n">
        <v>547</v>
      </c>
      <c r="Z46" s="65" t="n">
        <v>48</v>
      </c>
      <c r="AA46" s="65" t="n">
        <v>50</v>
      </c>
      <c r="AB46" s="65" t="n">
        <v>42</v>
      </c>
      <c r="AC46" s="65" t="n">
        <v>41</v>
      </c>
      <c r="AD46" s="65" t="n">
        <v>23</v>
      </c>
      <c r="AE46" s="65" t="n">
        <v>42</v>
      </c>
      <c r="AF46" s="65" t="n">
        <v>210</v>
      </c>
      <c r="AG46" s="65" t="n">
        <v>43</v>
      </c>
      <c r="AH46" s="65" t="n">
        <v>3</v>
      </c>
      <c r="AI46" s="65" t="n">
        <v>15</v>
      </c>
      <c r="AJ46" s="65" t="n">
        <v>26</v>
      </c>
      <c r="AK46" s="65"/>
      <c r="AL46" s="65"/>
      <c r="AM46" s="65"/>
      <c r="AN46" s="65"/>
      <c r="AO46" s="65"/>
      <c r="AP46" s="65"/>
    </row>
    <row r="47" customFormat="false" ht="15.75" hidden="false" customHeight="false" outlineLevel="0" collapsed="false">
      <c r="A47" s="127" t="n">
        <v>43953</v>
      </c>
      <c r="B47" s="68" t="n">
        <v>11</v>
      </c>
      <c r="C47" s="68" t="n">
        <v>237</v>
      </c>
      <c r="D47" s="68" t="n">
        <v>427</v>
      </c>
      <c r="E47" s="68" t="n">
        <v>19</v>
      </c>
      <c r="F47" s="68" t="n">
        <v>12</v>
      </c>
      <c r="G47" s="68" t="n">
        <v>114</v>
      </c>
      <c r="H47" s="68" t="n">
        <v>4397</v>
      </c>
      <c r="I47" s="68" t="n">
        <v>32</v>
      </c>
      <c r="J47" s="68" t="n">
        <v>1043</v>
      </c>
      <c r="K47" s="68" t="n">
        <v>767</v>
      </c>
      <c r="L47" s="68" t="n">
        <v>1037</v>
      </c>
      <c r="M47" s="68" t="n">
        <v>68</v>
      </c>
      <c r="N47" s="68" t="n">
        <v>154</v>
      </c>
      <c r="O47" s="68" t="n">
        <v>157</v>
      </c>
      <c r="P47" s="68" t="n">
        <v>179</v>
      </c>
      <c r="Q47" s="68" t="n">
        <v>122</v>
      </c>
      <c r="R47" s="68" t="n">
        <v>89</v>
      </c>
      <c r="S47" s="68" t="n">
        <v>250</v>
      </c>
      <c r="T47" s="68" t="n">
        <v>156</v>
      </c>
      <c r="U47" s="68" t="n">
        <v>182</v>
      </c>
      <c r="V47" s="68" t="n">
        <v>45</v>
      </c>
      <c r="W47" s="68" t="n">
        <v>117</v>
      </c>
      <c r="X47" s="68" t="n">
        <v>64</v>
      </c>
      <c r="Y47" s="68" t="n">
        <v>577</v>
      </c>
      <c r="Z47" s="68" t="n">
        <v>59</v>
      </c>
      <c r="AA47" s="68" t="n">
        <v>50</v>
      </c>
      <c r="AB47" s="68" t="n">
        <v>45</v>
      </c>
      <c r="AC47" s="68" t="n">
        <v>41</v>
      </c>
      <c r="AD47" s="68" t="n">
        <v>23</v>
      </c>
      <c r="AE47" s="68" t="n">
        <v>43</v>
      </c>
      <c r="AF47" s="68" t="n">
        <v>240</v>
      </c>
      <c r="AG47" s="68" t="n">
        <v>44</v>
      </c>
      <c r="AH47" s="68" t="n">
        <v>3</v>
      </c>
      <c r="AI47" s="68" t="n">
        <v>15</v>
      </c>
      <c r="AJ47" s="68" t="n">
        <v>24</v>
      </c>
      <c r="AK47" s="68"/>
      <c r="AL47" s="68"/>
      <c r="AM47" s="68"/>
      <c r="AN47" s="68"/>
      <c r="AO47" s="68"/>
      <c r="AP47" s="68"/>
    </row>
    <row r="48" customFormat="false" ht="15.75" hidden="false" customHeight="false" outlineLevel="0" collapsed="false">
      <c r="A48" s="127" t="n">
        <v>43954</v>
      </c>
      <c r="B48" s="68" t="n">
        <v>12</v>
      </c>
      <c r="C48" s="68" t="n">
        <v>262</v>
      </c>
      <c r="D48" s="68" t="n">
        <v>432</v>
      </c>
      <c r="E48" s="68" t="n">
        <v>20</v>
      </c>
      <c r="F48" s="68" t="n">
        <v>12</v>
      </c>
      <c r="G48" s="68" t="n">
        <v>115</v>
      </c>
      <c r="H48" s="68" t="n">
        <v>4463</v>
      </c>
      <c r="I48" s="68" t="n">
        <v>38</v>
      </c>
      <c r="J48" s="68" t="n">
        <v>1054</v>
      </c>
      <c r="K48" s="68" t="n">
        <v>776</v>
      </c>
      <c r="L48" s="68" t="n">
        <v>1117</v>
      </c>
      <c r="M48" s="68" t="n">
        <v>70</v>
      </c>
      <c r="N48" s="68" t="n">
        <v>162</v>
      </c>
      <c r="O48" s="68" t="n">
        <v>157</v>
      </c>
      <c r="P48" s="68" t="n">
        <v>195</v>
      </c>
      <c r="Q48" s="68" t="n">
        <v>122</v>
      </c>
      <c r="R48" s="68" t="n">
        <v>92</v>
      </c>
      <c r="S48" s="68" t="n">
        <v>269</v>
      </c>
      <c r="T48" s="68" t="n">
        <v>185</v>
      </c>
      <c r="U48" s="68" t="n">
        <v>195</v>
      </c>
      <c r="V48" s="68" t="n">
        <v>45</v>
      </c>
      <c r="W48" s="68" t="n">
        <v>123</v>
      </c>
      <c r="X48" s="68" t="n">
        <v>64</v>
      </c>
      <c r="Y48" s="68" t="n">
        <v>601</v>
      </c>
      <c r="Z48" s="68" t="n">
        <v>59</v>
      </c>
      <c r="AA48" s="68" t="n">
        <v>50</v>
      </c>
      <c r="AB48" s="68" t="n">
        <v>53</v>
      </c>
      <c r="AC48" s="68" t="n">
        <v>50</v>
      </c>
      <c r="AD48" s="68" t="n">
        <v>23</v>
      </c>
      <c r="AE48" s="68" t="n">
        <v>43</v>
      </c>
      <c r="AF48" s="68" t="n">
        <v>240</v>
      </c>
      <c r="AG48" s="68" t="n">
        <v>44</v>
      </c>
      <c r="AH48" s="68" t="n">
        <v>10</v>
      </c>
      <c r="AI48" s="68" t="n">
        <v>15</v>
      </c>
      <c r="AJ48" s="68" t="n">
        <v>24</v>
      </c>
      <c r="AK48" s="68"/>
      <c r="AL48" s="68"/>
      <c r="AM48" s="68"/>
      <c r="AN48" s="68"/>
      <c r="AO48" s="68"/>
      <c r="AP48" s="68"/>
    </row>
    <row r="49" customFormat="false" ht="15.75" hidden="false" customHeight="false" outlineLevel="0" collapsed="false">
      <c r="A49" s="127" t="n">
        <v>43955</v>
      </c>
      <c r="B49" s="68" t="n">
        <v>12</v>
      </c>
      <c r="C49" s="68" t="n">
        <v>271</v>
      </c>
      <c r="D49" s="68" t="n">
        <v>446</v>
      </c>
      <c r="E49" s="68" t="n">
        <v>20</v>
      </c>
      <c r="F49" s="68" t="n">
        <v>12</v>
      </c>
      <c r="G49" s="68" t="n">
        <v>115</v>
      </c>
      <c r="H49" s="68" t="n">
        <v>4539</v>
      </c>
      <c r="I49" s="68" t="n">
        <v>38</v>
      </c>
      <c r="J49" s="68" t="n">
        <v>1252</v>
      </c>
      <c r="K49" s="68" t="n">
        <v>798</v>
      </c>
      <c r="L49" s="68" t="n">
        <v>1124</v>
      </c>
      <c r="M49" s="68" t="n">
        <v>73</v>
      </c>
      <c r="N49" s="68" t="n">
        <v>167</v>
      </c>
      <c r="O49" s="68" t="n">
        <v>180</v>
      </c>
      <c r="P49" s="68" t="n">
        <v>198</v>
      </c>
      <c r="Q49" s="68" t="n">
        <v>130</v>
      </c>
      <c r="R49" s="68" t="n">
        <v>92</v>
      </c>
      <c r="S49" s="68" t="n">
        <v>269</v>
      </c>
      <c r="T49" s="68" t="n">
        <v>185</v>
      </c>
      <c r="U49" s="68" t="n">
        <v>203</v>
      </c>
      <c r="V49" s="68" t="n">
        <v>45</v>
      </c>
      <c r="W49" s="68" t="n">
        <v>129</v>
      </c>
      <c r="X49" s="68" t="n">
        <v>64</v>
      </c>
      <c r="Y49" s="68" t="n">
        <v>607</v>
      </c>
      <c r="Z49" s="68" t="n">
        <v>59</v>
      </c>
      <c r="AA49" s="68" t="n">
        <v>54</v>
      </c>
      <c r="AB49" s="68" t="n">
        <v>58</v>
      </c>
      <c r="AC49" s="68" t="n">
        <v>50</v>
      </c>
      <c r="AD49" s="68" t="n">
        <v>23</v>
      </c>
      <c r="AE49" s="68" t="n">
        <v>43</v>
      </c>
      <c r="AF49" s="68" t="n">
        <v>240</v>
      </c>
      <c r="AG49" s="68" t="n">
        <v>44</v>
      </c>
      <c r="AH49" s="68" t="n">
        <v>10</v>
      </c>
      <c r="AI49" s="68" t="n">
        <v>15</v>
      </c>
      <c r="AJ49" s="68" t="n">
        <v>24</v>
      </c>
      <c r="AK49" s="68"/>
      <c r="AL49" s="68"/>
      <c r="AM49" s="68"/>
      <c r="AN49" s="68"/>
      <c r="AO49" s="68"/>
      <c r="AP49" s="68"/>
    </row>
    <row r="50" customFormat="false" ht="15.75" hidden="false" customHeight="false" outlineLevel="0" collapsed="false">
      <c r="A50" s="127" t="n">
        <v>43956</v>
      </c>
      <c r="B50" s="68" t="n">
        <v>12</v>
      </c>
      <c r="C50" s="68" t="n">
        <v>277</v>
      </c>
      <c r="D50" s="68" t="n">
        <v>458</v>
      </c>
      <c r="E50" s="68" t="n">
        <v>28</v>
      </c>
      <c r="F50" s="68" t="n">
        <v>12</v>
      </c>
      <c r="G50" s="68" t="n">
        <v>121</v>
      </c>
      <c r="H50" s="68" t="n">
        <v>4687</v>
      </c>
      <c r="I50" s="68" t="n">
        <v>43</v>
      </c>
      <c r="J50" s="68" t="n">
        <v>1300</v>
      </c>
      <c r="K50" s="68" t="n">
        <v>849</v>
      </c>
      <c r="L50" s="68" t="n">
        <v>1171</v>
      </c>
      <c r="M50" s="68" t="n">
        <v>73</v>
      </c>
      <c r="N50" s="68" t="n">
        <v>168</v>
      </c>
      <c r="O50" s="68" t="n">
        <v>181</v>
      </c>
      <c r="P50" s="68" t="n">
        <v>212</v>
      </c>
      <c r="Q50" s="68" t="n">
        <v>131</v>
      </c>
      <c r="R50" s="68" t="n">
        <v>97</v>
      </c>
      <c r="S50" s="68" t="n">
        <v>285</v>
      </c>
      <c r="T50" s="68" t="n">
        <v>199</v>
      </c>
      <c r="U50" s="68" t="n">
        <v>221</v>
      </c>
      <c r="V50" s="68" t="n">
        <v>45</v>
      </c>
      <c r="W50" s="68" t="n">
        <v>130</v>
      </c>
      <c r="X50" s="68" t="n">
        <v>69</v>
      </c>
      <c r="Y50" s="68" t="n">
        <v>640</v>
      </c>
      <c r="Z50" s="68" t="n">
        <v>70</v>
      </c>
      <c r="AA50" s="68" t="n">
        <v>55</v>
      </c>
      <c r="AB50" s="68" t="n">
        <v>61</v>
      </c>
      <c r="AC50" s="68" t="n">
        <v>50</v>
      </c>
      <c r="AD50" s="68" t="n">
        <v>23</v>
      </c>
      <c r="AE50" s="68" t="n">
        <v>49</v>
      </c>
      <c r="AF50" s="68" t="n">
        <v>247</v>
      </c>
      <c r="AG50" s="68" t="n">
        <v>58</v>
      </c>
      <c r="AH50" s="68" t="n">
        <v>12</v>
      </c>
      <c r="AI50" s="68" t="n">
        <v>15</v>
      </c>
      <c r="AJ50" s="68" t="n">
        <v>22</v>
      </c>
      <c r="AK50" s="68"/>
      <c r="AL50" s="68"/>
      <c r="AM50" s="68"/>
      <c r="AN50" s="68"/>
      <c r="AO50" s="68"/>
      <c r="AP50" s="68"/>
    </row>
    <row r="51" customFormat="false" ht="15.75" hidden="false" customHeight="false" outlineLevel="0" collapsed="false">
      <c r="A51" s="127" t="n">
        <v>43957</v>
      </c>
      <c r="B51" s="68" t="n">
        <v>17</v>
      </c>
      <c r="C51" s="68" t="n">
        <v>277</v>
      </c>
      <c r="D51" s="68" t="n">
        <v>487</v>
      </c>
      <c r="E51" s="68" t="n">
        <v>28</v>
      </c>
      <c r="F51" s="68" t="n">
        <v>14</v>
      </c>
      <c r="G51" s="68" t="n">
        <v>122</v>
      </c>
      <c r="H51" s="68" t="n">
        <v>4770</v>
      </c>
      <c r="I51" s="68" t="n">
        <v>47</v>
      </c>
      <c r="J51" s="68" t="n">
        <v>1320</v>
      </c>
      <c r="K51" s="68" t="n">
        <v>891</v>
      </c>
      <c r="L51" s="68" t="n">
        <v>1221</v>
      </c>
      <c r="M51" s="68" t="n">
        <v>90</v>
      </c>
      <c r="N51" s="68" t="n">
        <v>182</v>
      </c>
      <c r="O51" s="68" t="n">
        <v>186</v>
      </c>
      <c r="P51" s="68" t="n">
        <v>225</v>
      </c>
      <c r="Q51" s="68" t="n">
        <v>131</v>
      </c>
      <c r="R51" s="68" t="n">
        <v>98</v>
      </c>
      <c r="S51" s="68" t="n">
        <v>289</v>
      </c>
      <c r="T51" s="68" t="n">
        <v>210</v>
      </c>
      <c r="U51" s="68" t="n">
        <v>238</v>
      </c>
      <c r="V51" s="68" t="n">
        <v>45</v>
      </c>
      <c r="W51" s="68" t="n">
        <v>141</v>
      </c>
      <c r="X51" s="68" t="n">
        <v>69</v>
      </c>
      <c r="Y51" s="68" t="n">
        <v>665</v>
      </c>
      <c r="Z51" s="68" t="n">
        <v>70</v>
      </c>
      <c r="AA51" s="68" t="n">
        <v>63</v>
      </c>
      <c r="AB51" s="68" t="n">
        <v>61</v>
      </c>
      <c r="AC51" s="68" t="n">
        <v>50</v>
      </c>
      <c r="AD51" s="68" t="n">
        <v>23</v>
      </c>
      <c r="AE51" s="68" t="n">
        <v>53</v>
      </c>
      <c r="AF51" s="68" t="n">
        <v>248</v>
      </c>
      <c r="AG51" s="68" t="n">
        <v>58</v>
      </c>
      <c r="AH51" s="68" t="n">
        <v>12</v>
      </c>
      <c r="AI51" s="68" t="n">
        <v>15</v>
      </c>
      <c r="AJ51" s="68" t="n">
        <v>22</v>
      </c>
      <c r="AK51" s="68"/>
      <c r="AL51" s="68"/>
      <c r="AM51" s="68"/>
      <c r="AN51" s="68"/>
      <c r="AO51" s="68"/>
      <c r="AP51" s="68"/>
    </row>
    <row r="52" customFormat="false" ht="15.75" hidden="false" customHeight="false" outlineLevel="0" collapsed="false">
      <c r="A52" s="127" t="n">
        <v>43958</v>
      </c>
      <c r="B52" s="68" t="n">
        <v>17</v>
      </c>
      <c r="C52" s="68" t="n">
        <v>287</v>
      </c>
      <c r="D52" s="68" t="n">
        <v>495</v>
      </c>
      <c r="E52" s="68" t="n">
        <v>28</v>
      </c>
      <c r="F52" s="68" t="n">
        <v>14</v>
      </c>
      <c r="G52" s="68" t="n">
        <v>137</v>
      </c>
      <c r="H52" s="68" t="n">
        <v>4855</v>
      </c>
      <c r="I52" s="68" t="n">
        <v>47</v>
      </c>
      <c r="J52" s="68" t="n">
        <v>1381</v>
      </c>
      <c r="K52" s="68" t="n">
        <v>904</v>
      </c>
      <c r="L52" s="68" t="n">
        <v>1267</v>
      </c>
      <c r="M52" s="68" t="n">
        <v>95</v>
      </c>
      <c r="N52" s="68" t="n">
        <v>182</v>
      </c>
      <c r="O52" s="68" t="n">
        <v>188</v>
      </c>
      <c r="P52" s="68" t="n">
        <v>238</v>
      </c>
      <c r="Q52" s="68" t="n">
        <v>131</v>
      </c>
      <c r="R52" s="68" t="n">
        <v>98</v>
      </c>
      <c r="S52" s="68" t="n">
        <v>300</v>
      </c>
      <c r="T52" s="68" t="n">
        <v>227</v>
      </c>
      <c r="U52" s="68" t="n">
        <v>252</v>
      </c>
      <c r="V52" s="68" t="n">
        <v>45</v>
      </c>
      <c r="W52" s="68" t="n">
        <v>142</v>
      </c>
      <c r="X52" s="68" t="n">
        <v>69</v>
      </c>
      <c r="Y52" s="68" t="n">
        <v>684</v>
      </c>
      <c r="Z52" s="68" t="n">
        <v>75</v>
      </c>
      <c r="AA52" s="68" t="n">
        <v>63</v>
      </c>
      <c r="AB52" s="68" t="n">
        <v>66</v>
      </c>
      <c r="AC52" s="68" t="n">
        <v>50</v>
      </c>
      <c r="AD52" s="68" t="n">
        <v>23</v>
      </c>
      <c r="AE52" s="68" t="n">
        <v>53</v>
      </c>
      <c r="AF52" s="68" t="n">
        <v>252</v>
      </c>
      <c r="AG52" s="68" t="n">
        <v>58</v>
      </c>
      <c r="AH52" s="68" t="n">
        <v>12</v>
      </c>
      <c r="AI52" s="68" t="n">
        <v>19</v>
      </c>
      <c r="AJ52" s="68" t="n">
        <v>22</v>
      </c>
      <c r="AK52" s="68"/>
      <c r="AL52" s="68"/>
      <c r="AM52" s="68"/>
      <c r="AN52" s="68"/>
      <c r="AO52" s="68"/>
      <c r="AP52" s="68"/>
    </row>
    <row r="53" customFormat="false" ht="15.75" hidden="false" customHeight="false" outlineLevel="0" collapsed="false">
      <c r="A53" s="127" t="n">
        <v>43959</v>
      </c>
      <c r="B53" s="68" t="n">
        <v>17</v>
      </c>
      <c r="C53" s="68" t="n">
        <v>300</v>
      </c>
      <c r="D53" s="68" t="n">
        <v>505</v>
      </c>
      <c r="E53" s="68" t="n">
        <v>28</v>
      </c>
      <c r="F53" s="68" t="n">
        <v>14</v>
      </c>
      <c r="G53" s="68" t="n">
        <v>143</v>
      </c>
      <c r="H53" s="68" t="n">
        <v>4955</v>
      </c>
      <c r="I53" s="68" t="n">
        <v>47</v>
      </c>
      <c r="J53" s="68" t="n">
        <v>1404</v>
      </c>
      <c r="K53" s="68" t="n">
        <v>933</v>
      </c>
      <c r="L53" s="68" t="n">
        <v>1284</v>
      </c>
      <c r="M53" s="68" t="n">
        <v>95</v>
      </c>
      <c r="N53" s="68" t="n">
        <v>209</v>
      </c>
      <c r="O53" s="68" t="n">
        <v>188</v>
      </c>
      <c r="P53" s="68" t="n">
        <v>246</v>
      </c>
      <c r="Q53" s="68" t="n">
        <v>131</v>
      </c>
      <c r="R53" s="68" t="n">
        <v>100</v>
      </c>
      <c r="S53" s="68" t="n">
        <v>312</v>
      </c>
      <c r="T53" s="68" t="n">
        <v>227</v>
      </c>
      <c r="U53" s="68" t="n">
        <v>270</v>
      </c>
      <c r="V53" s="68" t="n">
        <v>47</v>
      </c>
      <c r="W53" s="68" t="n">
        <v>157</v>
      </c>
      <c r="X53" s="68" t="n">
        <v>70</v>
      </c>
      <c r="Y53" s="68" t="n">
        <v>708</v>
      </c>
      <c r="Z53" s="68" t="n">
        <v>75</v>
      </c>
      <c r="AA53" s="68" t="n">
        <v>66</v>
      </c>
      <c r="AB53" s="68" t="n">
        <v>69</v>
      </c>
      <c r="AC53" s="68" t="n">
        <v>50</v>
      </c>
      <c r="AD53" s="68" t="n">
        <v>32</v>
      </c>
      <c r="AE53" s="68" t="n">
        <v>53</v>
      </c>
      <c r="AF53" s="68" t="n">
        <v>265</v>
      </c>
      <c r="AG53" s="68" t="n">
        <v>60</v>
      </c>
      <c r="AH53" s="68" t="n">
        <v>12</v>
      </c>
      <c r="AI53" s="68" t="n">
        <v>19</v>
      </c>
      <c r="AJ53" s="68" t="n">
        <v>21</v>
      </c>
      <c r="AK53" s="68"/>
      <c r="AL53" s="68"/>
      <c r="AM53" s="68"/>
      <c r="AN53" s="68"/>
      <c r="AO53" s="68"/>
      <c r="AP53" s="68"/>
    </row>
    <row r="54" customFormat="false" ht="15.75" hidden="false" customHeight="false" outlineLevel="0" collapsed="false">
      <c r="A54" s="127" t="n">
        <v>43960</v>
      </c>
      <c r="B54" s="68" t="n">
        <v>17</v>
      </c>
      <c r="C54" s="68" t="n">
        <v>306</v>
      </c>
      <c r="D54" s="68" t="n">
        <v>523</v>
      </c>
      <c r="E54" s="68" t="n">
        <v>28</v>
      </c>
      <c r="F54" s="68" t="n">
        <v>37</v>
      </c>
      <c r="G54" s="68" t="n">
        <v>146</v>
      </c>
      <c r="H54" s="68" t="n">
        <v>5056</v>
      </c>
      <c r="I54" s="68" t="n">
        <v>62</v>
      </c>
      <c r="J54" s="68" t="n">
        <v>1437</v>
      </c>
      <c r="K54" s="68" t="n">
        <v>959</v>
      </c>
      <c r="L54" s="68" t="n">
        <v>1419</v>
      </c>
      <c r="M54" s="68" t="n">
        <v>118</v>
      </c>
      <c r="N54" s="68" t="n">
        <v>214</v>
      </c>
      <c r="O54" s="68" t="n">
        <v>189</v>
      </c>
      <c r="P54" s="68" t="n">
        <v>253</v>
      </c>
      <c r="Q54" s="68" t="n">
        <v>131</v>
      </c>
      <c r="R54" s="68" t="n">
        <v>101</v>
      </c>
      <c r="S54" s="68" t="n">
        <v>330</v>
      </c>
      <c r="T54" s="68" t="n">
        <v>278</v>
      </c>
      <c r="U54" s="68" t="n">
        <v>286</v>
      </c>
      <c r="V54" s="68" t="n">
        <v>53</v>
      </c>
      <c r="W54" s="68" t="n">
        <v>179</v>
      </c>
      <c r="X54" s="68" t="n">
        <v>71</v>
      </c>
      <c r="Y54" s="68" t="n">
        <v>710</v>
      </c>
      <c r="Z54" s="68" t="n">
        <v>75</v>
      </c>
      <c r="AA54" s="68" t="n">
        <v>66</v>
      </c>
      <c r="AB54" s="68" t="n">
        <v>71</v>
      </c>
      <c r="AC54" s="68" t="n">
        <v>54</v>
      </c>
      <c r="AD54" s="68" t="n">
        <v>32</v>
      </c>
      <c r="AE54" s="68" t="n">
        <v>53</v>
      </c>
      <c r="AF54" s="68" t="n">
        <v>277</v>
      </c>
      <c r="AG54" s="68" t="n">
        <v>62</v>
      </c>
      <c r="AH54" s="68" t="n">
        <v>12</v>
      </c>
      <c r="AI54" s="68" t="n">
        <v>19</v>
      </c>
      <c r="AJ54" s="68" t="n">
        <v>21</v>
      </c>
    </row>
    <row r="55" customFormat="false" ht="15.75" hidden="false" customHeight="false" outlineLevel="0" collapsed="false">
      <c r="A55" s="127" t="n">
        <v>43961</v>
      </c>
      <c r="B55" s="68" t="n">
        <v>17</v>
      </c>
      <c r="C55" s="68" t="n">
        <v>311</v>
      </c>
      <c r="D55" s="68" t="n">
        <v>533</v>
      </c>
      <c r="E55" s="68" t="n">
        <v>29</v>
      </c>
      <c r="F55" s="68" t="n">
        <v>37</v>
      </c>
      <c r="G55" s="68" t="n">
        <v>153</v>
      </c>
      <c r="H55" s="68" t="n">
        <v>5190</v>
      </c>
      <c r="I55" s="68" t="n">
        <v>64</v>
      </c>
      <c r="J55" s="68" t="n">
        <v>1437</v>
      </c>
      <c r="K55" s="68" t="n">
        <v>978</v>
      </c>
      <c r="L55" s="68" t="n">
        <v>1502</v>
      </c>
      <c r="M55" s="68" t="n">
        <v>120</v>
      </c>
      <c r="N55" s="68" t="n">
        <v>218</v>
      </c>
      <c r="O55" s="68" t="n">
        <v>193</v>
      </c>
      <c r="P55" s="68" t="n">
        <v>263</v>
      </c>
      <c r="Q55" s="68" t="n">
        <v>131</v>
      </c>
      <c r="R55" s="68" t="n">
        <v>101</v>
      </c>
      <c r="S55" s="68" t="n">
        <v>330</v>
      </c>
      <c r="T55" s="68" t="n">
        <v>278</v>
      </c>
      <c r="U55" s="68" t="n">
        <v>299</v>
      </c>
      <c r="V55" s="68" t="n">
        <v>71</v>
      </c>
      <c r="W55" s="68" t="n">
        <v>179</v>
      </c>
      <c r="X55" s="68" t="n">
        <v>76</v>
      </c>
      <c r="Y55" s="68" t="n">
        <v>722</v>
      </c>
      <c r="Z55" s="68" t="n">
        <v>83</v>
      </c>
      <c r="AA55" s="68" t="n">
        <v>66</v>
      </c>
      <c r="AB55" s="68" t="n">
        <v>73</v>
      </c>
      <c r="AC55" s="68" t="n">
        <v>54</v>
      </c>
      <c r="AD55" s="68" t="n">
        <v>32</v>
      </c>
      <c r="AE55" s="68" t="n">
        <v>70</v>
      </c>
      <c r="AF55" s="68" t="n">
        <v>308</v>
      </c>
      <c r="AG55" s="68" t="n">
        <v>62</v>
      </c>
      <c r="AH55" s="68" t="n">
        <v>12</v>
      </c>
      <c r="AI55" s="68" t="n">
        <v>19</v>
      </c>
      <c r="AJ55" s="68" t="n">
        <v>21</v>
      </c>
    </row>
    <row r="56" customFormat="false" ht="15.75" hidden="false" customHeight="false" outlineLevel="0" collapsed="false">
      <c r="A56" s="127" t="n">
        <v>43962</v>
      </c>
      <c r="B56" s="68" t="n">
        <v>17</v>
      </c>
      <c r="C56" s="68" t="n">
        <v>314</v>
      </c>
      <c r="D56" s="68" t="n">
        <v>541</v>
      </c>
      <c r="E56" s="68" t="n">
        <v>29</v>
      </c>
      <c r="F56" s="68" t="n">
        <v>37</v>
      </c>
      <c r="G56" s="68" t="n">
        <v>159</v>
      </c>
      <c r="H56" s="68" t="n">
        <v>5276</v>
      </c>
      <c r="I56" s="68" t="n">
        <v>65</v>
      </c>
      <c r="J56" s="68" t="n">
        <v>1493</v>
      </c>
      <c r="K56" s="68" t="n">
        <v>980</v>
      </c>
      <c r="L56" s="68" t="n">
        <v>1536</v>
      </c>
      <c r="M56" s="68" t="n">
        <v>120</v>
      </c>
      <c r="N56" s="68" t="n">
        <v>225</v>
      </c>
      <c r="O56" s="68" t="n">
        <v>200</v>
      </c>
      <c r="P56" s="68" t="n">
        <v>263</v>
      </c>
      <c r="Q56" s="68" t="n">
        <v>132</v>
      </c>
      <c r="R56" s="68" t="n">
        <v>104</v>
      </c>
      <c r="S56" s="68" t="n">
        <v>331</v>
      </c>
      <c r="T56" s="68" t="n">
        <v>278</v>
      </c>
      <c r="U56" s="68" t="n">
        <v>299</v>
      </c>
      <c r="V56" s="68" t="n">
        <v>71</v>
      </c>
      <c r="W56" s="68" t="n">
        <v>196</v>
      </c>
      <c r="X56" s="68" t="n">
        <v>76</v>
      </c>
      <c r="Y56" s="68" t="n">
        <v>722</v>
      </c>
      <c r="Z56" s="68" t="n">
        <v>83</v>
      </c>
      <c r="AA56" s="68" t="n">
        <v>66</v>
      </c>
      <c r="AB56" s="68" t="n">
        <v>74</v>
      </c>
      <c r="AC56" s="68" t="n">
        <v>54</v>
      </c>
      <c r="AD56" s="68" t="n">
        <v>32</v>
      </c>
      <c r="AE56" s="68" t="n">
        <v>70</v>
      </c>
      <c r="AF56" s="68" t="n">
        <v>308</v>
      </c>
      <c r="AG56" s="68" t="n">
        <v>62</v>
      </c>
      <c r="AH56" s="68" t="n">
        <v>12</v>
      </c>
      <c r="AI56" s="68" t="n">
        <v>19</v>
      </c>
      <c r="AJ56" s="68" t="n">
        <v>21</v>
      </c>
      <c r="AK56" s="65"/>
      <c r="AL56" s="65"/>
      <c r="AM56" s="65"/>
      <c r="AN56" s="65"/>
      <c r="AO56" s="65"/>
      <c r="AP56" s="65"/>
    </row>
    <row r="57" customFormat="false" ht="15.75" hidden="false" customHeight="false" outlineLevel="0" collapsed="false">
      <c r="A57" s="127" t="n">
        <v>43963</v>
      </c>
      <c r="B57" s="68" t="n">
        <v>17</v>
      </c>
      <c r="C57" s="68" t="n">
        <v>328</v>
      </c>
      <c r="D57" s="68" t="n">
        <v>559</v>
      </c>
      <c r="E57" s="68" t="n">
        <v>29</v>
      </c>
      <c r="F57" s="68" t="n">
        <v>40</v>
      </c>
      <c r="G57" s="68" t="n">
        <v>169</v>
      </c>
      <c r="H57" s="68" t="n">
        <v>5375</v>
      </c>
      <c r="I57" s="68" t="n">
        <v>65</v>
      </c>
      <c r="J57" s="68" t="n">
        <v>1545</v>
      </c>
      <c r="K57" s="68" t="n">
        <v>989</v>
      </c>
      <c r="L57" s="68" t="n">
        <v>1669</v>
      </c>
      <c r="M57" s="68" t="n">
        <v>123</v>
      </c>
      <c r="N57" s="68" t="n">
        <v>228</v>
      </c>
      <c r="O57" s="68" t="n">
        <v>204</v>
      </c>
      <c r="P57" s="68" t="n">
        <v>277</v>
      </c>
      <c r="Q57" s="68" t="n">
        <v>132</v>
      </c>
      <c r="R57" s="68" t="n">
        <v>106</v>
      </c>
      <c r="S57" s="68" t="n">
        <v>339</v>
      </c>
      <c r="T57" s="68" t="n">
        <v>279</v>
      </c>
      <c r="U57" s="68" t="n">
        <v>319</v>
      </c>
      <c r="V57" s="68" t="n">
        <v>74</v>
      </c>
      <c r="W57" s="68" t="n">
        <v>198</v>
      </c>
      <c r="X57" s="68" t="n">
        <v>76</v>
      </c>
      <c r="Y57" s="68" t="n">
        <v>747</v>
      </c>
      <c r="Z57" s="68" t="n">
        <v>95</v>
      </c>
      <c r="AA57" s="68" t="n">
        <v>66</v>
      </c>
      <c r="AB57" s="68" t="n">
        <v>81</v>
      </c>
      <c r="AC57" s="68" t="n">
        <v>54</v>
      </c>
      <c r="AD57" s="68" t="n">
        <v>50</v>
      </c>
      <c r="AE57" s="68" t="n">
        <v>70</v>
      </c>
      <c r="AF57" s="68" t="n">
        <v>322</v>
      </c>
      <c r="AG57" s="68" t="n">
        <v>68</v>
      </c>
      <c r="AH57" s="68" t="n">
        <v>16</v>
      </c>
      <c r="AI57" s="68" t="n">
        <v>19</v>
      </c>
      <c r="AJ57" s="68" t="n">
        <v>21</v>
      </c>
      <c r="AK57" s="65"/>
      <c r="AL57" s="65"/>
      <c r="AM57" s="65"/>
      <c r="AN57" s="65"/>
      <c r="AO57" s="65"/>
      <c r="AP57" s="65"/>
    </row>
    <row r="58" customFormat="false" ht="15.75" hidden="false" customHeight="false" outlineLevel="0" collapsed="false">
      <c r="A58" s="127" t="n">
        <v>43964</v>
      </c>
      <c r="B58" s="68" t="n">
        <v>17</v>
      </c>
      <c r="C58" s="68" t="n">
        <v>332</v>
      </c>
      <c r="D58" s="68" t="n">
        <v>580</v>
      </c>
      <c r="E58" s="68" t="n">
        <v>29</v>
      </c>
      <c r="F58" s="68" t="n">
        <v>40</v>
      </c>
      <c r="G58" s="68" t="n">
        <v>181</v>
      </c>
      <c r="H58" s="68" t="n">
        <v>5554</v>
      </c>
      <c r="I58" s="68" t="n">
        <v>65</v>
      </c>
      <c r="J58" s="68" t="n">
        <v>1556</v>
      </c>
      <c r="K58" s="68" t="n">
        <v>1023</v>
      </c>
      <c r="L58" s="68" t="n">
        <v>1772</v>
      </c>
      <c r="M58" s="68" t="n">
        <v>129</v>
      </c>
      <c r="N58" s="68" t="n">
        <v>230</v>
      </c>
      <c r="O58" s="68" t="n">
        <v>220</v>
      </c>
      <c r="P58" s="68" t="n">
        <v>291</v>
      </c>
      <c r="Q58" s="68" t="n">
        <v>138</v>
      </c>
      <c r="R58" s="68" t="n">
        <v>111</v>
      </c>
      <c r="S58" s="68" t="n">
        <v>344</v>
      </c>
      <c r="T58" s="68" t="n">
        <v>322</v>
      </c>
      <c r="U58" s="68" t="n">
        <v>339</v>
      </c>
      <c r="V58" s="68" t="n">
        <v>82</v>
      </c>
      <c r="W58" s="68" t="n">
        <v>200</v>
      </c>
      <c r="X58" s="68" t="n">
        <v>167</v>
      </c>
      <c r="Y58" s="68" t="n">
        <v>803</v>
      </c>
      <c r="Z58" s="68" t="n">
        <v>101</v>
      </c>
      <c r="AA58" s="68" t="n">
        <v>66</v>
      </c>
      <c r="AB58" s="68" t="n">
        <v>88</v>
      </c>
      <c r="AC58" s="68" t="n">
        <v>78</v>
      </c>
      <c r="AD58" s="68" t="n">
        <v>50</v>
      </c>
      <c r="AE58" s="68" t="n">
        <v>70</v>
      </c>
      <c r="AF58" s="68" t="n">
        <v>328</v>
      </c>
      <c r="AG58" s="68" t="n">
        <v>73</v>
      </c>
      <c r="AH58" s="68" t="n">
        <v>19</v>
      </c>
      <c r="AI58" s="68" t="n">
        <v>19</v>
      </c>
      <c r="AJ58" s="68" t="n">
        <v>21</v>
      </c>
      <c r="AK58" s="65"/>
      <c r="AL58" s="65"/>
      <c r="AM58" s="65"/>
      <c r="AN58" s="65"/>
      <c r="AO58" s="65"/>
      <c r="AP58" s="65"/>
    </row>
    <row r="59" customFormat="false" ht="15.75" hidden="false" customHeight="false" outlineLevel="0" collapsed="false">
      <c r="A59" s="127" t="n">
        <v>43965</v>
      </c>
      <c r="B59" s="68" t="n">
        <v>17</v>
      </c>
      <c r="C59" s="68" t="n">
        <v>337</v>
      </c>
      <c r="D59" s="68" t="n">
        <v>593</v>
      </c>
      <c r="E59" s="68" t="n">
        <v>29</v>
      </c>
      <c r="F59" s="68" t="n">
        <v>42</v>
      </c>
      <c r="G59" s="68" t="n">
        <v>185</v>
      </c>
      <c r="H59" s="68" t="n">
        <v>5688</v>
      </c>
      <c r="I59" s="68" t="n">
        <v>66</v>
      </c>
      <c r="J59" s="68" t="n">
        <v>1565</v>
      </c>
      <c r="K59" s="68" t="n">
        <v>1066</v>
      </c>
      <c r="L59" s="68" t="n">
        <v>1863</v>
      </c>
      <c r="M59" s="68" t="n">
        <v>129</v>
      </c>
      <c r="N59" s="68" t="n">
        <v>238</v>
      </c>
      <c r="O59" s="68" t="n">
        <v>223</v>
      </c>
      <c r="P59" s="68" t="n">
        <v>294</v>
      </c>
      <c r="Q59" s="68" t="n">
        <v>138</v>
      </c>
      <c r="R59" s="68" t="n">
        <v>111</v>
      </c>
      <c r="S59" s="68" t="n">
        <v>350</v>
      </c>
      <c r="T59" s="68" t="n">
        <v>441</v>
      </c>
      <c r="U59" s="68" t="n">
        <v>371</v>
      </c>
      <c r="V59" s="68" t="n">
        <v>83</v>
      </c>
      <c r="W59" s="68" t="n">
        <v>202</v>
      </c>
      <c r="X59" s="68" t="n">
        <v>166</v>
      </c>
      <c r="Y59" s="68" t="n">
        <v>840</v>
      </c>
      <c r="Z59" s="68" t="n">
        <v>111</v>
      </c>
      <c r="AA59" s="68" t="n">
        <v>66</v>
      </c>
      <c r="AB59" s="68" t="n">
        <v>94</v>
      </c>
      <c r="AC59" s="68" t="n">
        <v>81</v>
      </c>
      <c r="AD59" s="68" t="n">
        <v>62</v>
      </c>
      <c r="AE59" s="68" t="n">
        <v>88</v>
      </c>
      <c r="AF59" s="68" t="n">
        <v>332</v>
      </c>
      <c r="AG59" s="68" t="n">
        <v>74</v>
      </c>
      <c r="AH59" s="68" t="n">
        <v>19</v>
      </c>
      <c r="AI59" s="68" t="n">
        <v>21</v>
      </c>
      <c r="AJ59" s="68" t="n">
        <v>21</v>
      </c>
      <c r="AK59" s="65"/>
      <c r="AL59" s="65"/>
      <c r="AM59" s="65"/>
      <c r="AN59" s="65"/>
      <c r="AO59" s="65"/>
      <c r="AP59" s="65"/>
    </row>
    <row r="60" customFormat="false" ht="15.75" hidden="false" customHeight="false" outlineLevel="0" collapsed="false">
      <c r="A60" s="127" t="n">
        <v>43966</v>
      </c>
      <c r="B60" s="68" t="n">
        <v>17</v>
      </c>
      <c r="C60" s="68" t="n">
        <v>343</v>
      </c>
      <c r="D60" s="68" t="n">
        <v>622</v>
      </c>
      <c r="E60" s="68" t="n">
        <v>29</v>
      </c>
      <c r="F60" s="68" t="n">
        <v>53</v>
      </c>
      <c r="G60" s="68" t="n">
        <v>188</v>
      </c>
      <c r="H60" s="68" t="n">
        <v>5774</v>
      </c>
      <c r="I60" s="68" t="n">
        <v>69</v>
      </c>
      <c r="J60" s="68" t="n">
        <v>1596</v>
      </c>
      <c r="K60" s="68" t="n">
        <v>1109</v>
      </c>
      <c r="L60" s="68" t="n">
        <v>1921</v>
      </c>
      <c r="M60" s="68" t="n">
        <v>129</v>
      </c>
      <c r="N60" s="68" t="n">
        <v>251</v>
      </c>
      <c r="O60" s="68" t="n">
        <v>227</v>
      </c>
      <c r="P60" s="68" t="n">
        <v>363</v>
      </c>
      <c r="Q60" s="68" t="n">
        <v>141</v>
      </c>
      <c r="R60" s="68" t="n">
        <v>115</v>
      </c>
      <c r="S60" s="68" t="n">
        <v>358</v>
      </c>
      <c r="T60" s="68" t="n">
        <v>458</v>
      </c>
      <c r="U60" s="68" t="n">
        <v>393</v>
      </c>
      <c r="V60" s="68" t="n">
        <v>105</v>
      </c>
      <c r="W60" s="68" t="n">
        <v>202</v>
      </c>
      <c r="X60" s="68" t="n">
        <v>183</v>
      </c>
      <c r="Y60" s="68" t="n">
        <v>871</v>
      </c>
      <c r="Z60" s="68" t="n">
        <v>112</v>
      </c>
      <c r="AA60" s="68" t="n">
        <v>66</v>
      </c>
      <c r="AB60" s="68" t="n">
        <v>95</v>
      </c>
      <c r="AC60" s="68" t="n">
        <v>85</v>
      </c>
      <c r="AD60" s="68" t="n">
        <v>62</v>
      </c>
      <c r="AE60" s="68" t="n">
        <v>88</v>
      </c>
      <c r="AF60" s="68" t="n">
        <v>335</v>
      </c>
      <c r="AG60" s="68" t="n">
        <v>74</v>
      </c>
      <c r="AH60" s="68" t="n">
        <v>19</v>
      </c>
      <c r="AI60" s="68" t="n">
        <v>22</v>
      </c>
      <c r="AJ60" s="68" t="n">
        <v>21</v>
      </c>
      <c r="AK60" s="65"/>
      <c r="AL60" s="65"/>
      <c r="AM60" s="65"/>
      <c r="AN60" s="65"/>
      <c r="AO60" s="65"/>
      <c r="AP60" s="65"/>
    </row>
    <row r="61" customFormat="false" ht="15.75" hidden="false" customHeight="false" outlineLevel="0" collapsed="false">
      <c r="A61" s="127" t="n">
        <v>43967</v>
      </c>
      <c r="B61" s="68" t="n">
        <v>18</v>
      </c>
      <c r="C61" s="68" t="n">
        <v>346</v>
      </c>
      <c r="D61" s="68" t="n">
        <v>626</v>
      </c>
      <c r="E61" s="68" t="n">
        <v>29</v>
      </c>
      <c r="F61" s="68" t="n">
        <v>56</v>
      </c>
      <c r="G61" s="68" t="n">
        <v>194</v>
      </c>
      <c r="H61" s="68" t="n">
        <v>5881</v>
      </c>
      <c r="I61" s="68" t="n">
        <v>79</v>
      </c>
      <c r="J61" s="68" t="n">
        <v>1618</v>
      </c>
      <c r="K61" s="68" t="n">
        <v>1140</v>
      </c>
      <c r="L61" s="68" t="n">
        <v>2105</v>
      </c>
      <c r="M61" s="68" t="n">
        <v>131</v>
      </c>
      <c r="N61" s="68" t="n">
        <v>253</v>
      </c>
      <c r="O61" s="68" t="n">
        <v>227</v>
      </c>
      <c r="P61" s="68" t="n">
        <v>370</v>
      </c>
      <c r="Q61" s="68" t="n">
        <v>153</v>
      </c>
      <c r="R61" s="68" t="n">
        <v>116</v>
      </c>
      <c r="S61" s="68" t="n">
        <v>365</v>
      </c>
      <c r="T61" s="68" t="n">
        <v>458</v>
      </c>
      <c r="U61" s="68" t="n">
        <v>396</v>
      </c>
      <c r="V61" s="68" t="n">
        <v>114</v>
      </c>
      <c r="W61" s="68" t="n">
        <v>202</v>
      </c>
      <c r="X61" s="68" t="n">
        <v>189</v>
      </c>
      <c r="Y61" s="68" t="n">
        <v>917</v>
      </c>
      <c r="Z61" s="68" t="n">
        <v>113</v>
      </c>
      <c r="AA61" s="68" t="n">
        <v>66</v>
      </c>
      <c r="AB61" s="68" t="n">
        <v>95</v>
      </c>
      <c r="AC61" s="68" t="n">
        <v>88</v>
      </c>
      <c r="AD61" s="68" t="n">
        <v>62</v>
      </c>
      <c r="AE61" s="68" t="n">
        <v>102</v>
      </c>
      <c r="AF61" s="68" t="n">
        <v>350</v>
      </c>
      <c r="AG61" s="68" t="n">
        <v>75</v>
      </c>
      <c r="AH61" s="68" t="n">
        <v>47</v>
      </c>
      <c r="AI61" s="68" t="n">
        <v>23</v>
      </c>
      <c r="AJ61" s="68" t="n">
        <v>21</v>
      </c>
      <c r="AK61" s="65"/>
      <c r="AL61" s="65"/>
      <c r="AM61" s="65"/>
      <c r="AN61" s="65"/>
      <c r="AO61" s="65"/>
      <c r="AP61" s="65"/>
    </row>
    <row r="62" customFormat="false" ht="15.75" hidden="false" customHeight="false" outlineLevel="0" collapsed="false">
      <c r="A62" s="127" t="n">
        <v>43968</v>
      </c>
      <c r="B62" s="68" t="n">
        <v>18</v>
      </c>
      <c r="C62" s="68" t="n">
        <v>348</v>
      </c>
      <c r="D62" s="68" t="n">
        <v>650</v>
      </c>
      <c r="E62" s="68" t="n">
        <v>29</v>
      </c>
      <c r="F62" s="68" t="n">
        <v>65</v>
      </c>
      <c r="G62" s="68" t="n">
        <v>199</v>
      </c>
      <c r="H62" s="68" t="n">
        <v>6010</v>
      </c>
      <c r="I62" s="68" t="n">
        <v>80</v>
      </c>
      <c r="J62" s="68" t="n">
        <v>1652</v>
      </c>
      <c r="K62" s="68" t="n">
        <v>1157</v>
      </c>
      <c r="L62" s="68" t="n">
        <v>2152</v>
      </c>
      <c r="M62" s="68" t="n">
        <v>132</v>
      </c>
      <c r="N62" s="68" t="n">
        <v>254</v>
      </c>
      <c r="O62" s="68" t="n">
        <v>227</v>
      </c>
      <c r="P62" s="68" t="n">
        <v>372</v>
      </c>
      <c r="Q62" s="68" t="n">
        <v>155</v>
      </c>
      <c r="R62" s="68" t="n">
        <v>116</v>
      </c>
      <c r="S62" s="68" t="n">
        <v>371</v>
      </c>
      <c r="T62" s="68" t="n">
        <v>521</v>
      </c>
      <c r="U62" s="68" t="n">
        <v>408</v>
      </c>
      <c r="V62" s="68" t="n">
        <v>114</v>
      </c>
      <c r="W62" s="68" t="n">
        <v>218</v>
      </c>
      <c r="X62" s="68" t="n">
        <v>191</v>
      </c>
      <c r="Y62" s="68" t="n">
        <v>951</v>
      </c>
      <c r="Z62" s="68" t="n">
        <v>115</v>
      </c>
      <c r="AA62" s="68" t="n">
        <v>67</v>
      </c>
      <c r="AB62" s="68" t="n">
        <v>99</v>
      </c>
      <c r="AC62" s="68" t="n">
        <v>92</v>
      </c>
      <c r="AD62" s="68" t="n">
        <v>84</v>
      </c>
      <c r="AE62" s="68" t="n">
        <v>105</v>
      </c>
      <c r="AF62" s="68" t="n">
        <v>383</v>
      </c>
      <c r="AG62" s="68" t="n">
        <v>75</v>
      </c>
      <c r="AH62" s="68" t="n">
        <v>59</v>
      </c>
      <c r="AI62" s="68" t="n">
        <v>24</v>
      </c>
      <c r="AJ62" s="68" t="n">
        <v>21</v>
      </c>
      <c r="AK62" s="65"/>
      <c r="AL62" s="65"/>
      <c r="AM62" s="65"/>
      <c r="AN62" s="65"/>
      <c r="AO62" s="65"/>
      <c r="AP62" s="65"/>
    </row>
    <row r="63" customFormat="false" ht="15.75" hidden="false" customHeight="false" outlineLevel="0" collapsed="false">
      <c r="A63" s="127" t="n">
        <v>43969</v>
      </c>
      <c r="B63" s="68" t="n">
        <v>18</v>
      </c>
      <c r="C63" s="68" t="n">
        <v>359</v>
      </c>
      <c r="D63" s="68" t="n">
        <v>677</v>
      </c>
      <c r="E63" s="68" t="n">
        <v>29</v>
      </c>
      <c r="F63" s="68" t="n">
        <v>66</v>
      </c>
      <c r="G63" s="68" t="n">
        <v>200</v>
      </c>
      <c r="H63" s="68" t="n">
        <v>6059</v>
      </c>
      <c r="I63" s="68" t="n">
        <v>81</v>
      </c>
      <c r="J63" s="68" t="n">
        <v>1677</v>
      </c>
      <c r="K63" s="68" t="n">
        <v>1165</v>
      </c>
      <c r="L63" s="68" t="n">
        <v>2296</v>
      </c>
      <c r="M63" s="68" t="n">
        <v>132</v>
      </c>
      <c r="N63" s="68" t="n">
        <v>255</v>
      </c>
      <c r="O63" s="68" t="n">
        <v>227</v>
      </c>
      <c r="P63" s="68" t="n">
        <v>438</v>
      </c>
      <c r="Q63" s="68" t="n">
        <v>155</v>
      </c>
      <c r="R63" s="68" t="n">
        <v>127</v>
      </c>
      <c r="S63" s="68" t="n">
        <v>375</v>
      </c>
      <c r="T63" s="68" t="n">
        <v>537</v>
      </c>
      <c r="U63" s="68" t="n">
        <v>409</v>
      </c>
      <c r="V63" s="68" t="n">
        <v>116</v>
      </c>
      <c r="W63" s="68" t="n">
        <v>225</v>
      </c>
      <c r="X63" s="68" t="n">
        <v>191</v>
      </c>
      <c r="Y63" s="68" t="n">
        <v>1017</v>
      </c>
      <c r="Z63" s="68" t="n">
        <v>115</v>
      </c>
      <c r="AA63" s="68" t="n">
        <v>83</v>
      </c>
      <c r="AB63" s="68" t="n">
        <v>101</v>
      </c>
      <c r="AC63" s="68" t="n">
        <v>93</v>
      </c>
      <c r="AD63" s="68" t="n">
        <v>107</v>
      </c>
      <c r="AE63" s="68" t="n">
        <v>105</v>
      </c>
      <c r="AF63" s="68" t="n">
        <v>383</v>
      </c>
      <c r="AG63" s="68" t="n">
        <v>75</v>
      </c>
      <c r="AH63" s="68" t="n">
        <v>68</v>
      </c>
      <c r="AI63" s="68" t="n">
        <v>28</v>
      </c>
      <c r="AJ63" s="68" t="n">
        <v>21</v>
      </c>
      <c r="AK63" s="65"/>
      <c r="AL63" s="65"/>
      <c r="AM63" s="65"/>
      <c r="AN63" s="65"/>
      <c r="AO63" s="65"/>
      <c r="AP63" s="65"/>
    </row>
    <row r="64" customFormat="false" ht="15.75" hidden="false" customHeight="false" outlineLevel="0" collapsed="false">
      <c r="A64" s="127" t="n">
        <v>43970</v>
      </c>
      <c r="B64" s="68" t="n">
        <v>18</v>
      </c>
      <c r="C64" s="68" t="n">
        <v>363</v>
      </c>
      <c r="D64" s="68" t="n">
        <v>698</v>
      </c>
      <c r="E64" s="68" t="n">
        <v>29</v>
      </c>
      <c r="F64" s="68" t="n">
        <v>67</v>
      </c>
      <c r="G64" s="68" t="n">
        <v>207</v>
      </c>
      <c r="H64" s="68" t="n">
        <v>6155</v>
      </c>
      <c r="I64" s="68" t="n">
        <v>84</v>
      </c>
      <c r="J64" s="68" t="n">
        <v>1700</v>
      </c>
      <c r="K64" s="68" t="n">
        <v>1175</v>
      </c>
      <c r="L64" s="68" t="n">
        <v>2377</v>
      </c>
      <c r="M64" s="68" t="n">
        <v>132</v>
      </c>
      <c r="N64" s="68" t="n">
        <v>258</v>
      </c>
      <c r="O64" s="68" t="n">
        <v>232</v>
      </c>
      <c r="P64" s="68" t="n">
        <v>484</v>
      </c>
      <c r="Q64" s="68" t="n">
        <v>160</v>
      </c>
      <c r="R64" s="68" t="n">
        <v>140</v>
      </c>
      <c r="S64" s="68" t="n">
        <v>375</v>
      </c>
      <c r="T64" s="68" t="n">
        <v>597</v>
      </c>
      <c r="U64" s="68" t="n">
        <v>420</v>
      </c>
      <c r="V64" s="68" t="n">
        <v>126</v>
      </c>
      <c r="W64" s="68" t="n">
        <v>235</v>
      </c>
      <c r="X64" s="68" t="n">
        <v>202</v>
      </c>
      <c r="Y64" s="68" t="n">
        <v>1064</v>
      </c>
      <c r="Z64" s="68" t="n">
        <v>115</v>
      </c>
      <c r="AA64" s="68" t="n">
        <v>84</v>
      </c>
      <c r="AB64" s="68" t="n">
        <v>106</v>
      </c>
      <c r="AC64" s="68" t="n">
        <v>95</v>
      </c>
      <c r="AD64" s="68" t="n">
        <v>107</v>
      </c>
      <c r="AE64" s="68" t="n">
        <v>105</v>
      </c>
      <c r="AF64" s="68" t="n">
        <v>389</v>
      </c>
      <c r="AG64" s="68" t="n">
        <v>77</v>
      </c>
      <c r="AH64" s="68" t="n">
        <v>71</v>
      </c>
      <c r="AI64" s="68" t="n">
        <v>28</v>
      </c>
      <c r="AJ64" s="68" t="n">
        <v>21</v>
      </c>
      <c r="AK64" s="65"/>
      <c r="AL64" s="65"/>
      <c r="AM64" s="65"/>
      <c r="AN64" s="65"/>
      <c r="AO64" s="65"/>
      <c r="AP64" s="65"/>
    </row>
    <row r="65" customFormat="false" ht="15.75" hidden="false" customHeight="false" outlineLevel="0" collapsed="false">
      <c r="A65" s="127" t="n">
        <v>43971</v>
      </c>
      <c r="B65" s="68" t="n">
        <v>18</v>
      </c>
      <c r="C65" s="68" t="n">
        <v>371</v>
      </c>
      <c r="D65" s="68" t="n">
        <v>699</v>
      </c>
      <c r="E65" s="68" t="n">
        <v>35</v>
      </c>
      <c r="F65" s="68" t="n">
        <v>67</v>
      </c>
      <c r="G65" s="68" t="n">
        <v>209</v>
      </c>
      <c r="H65" s="68" t="n">
        <v>6236</v>
      </c>
      <c r="I65" s="68" t="n">
        <v>89</v>
      </c>
      <c r="J65" s="68" t="n">
        <v>1876</v>
      </c>
      <c r="K65" s="68" t="n">
        <v>1192</v>
      </c>
      <c r="L65" s="68" t="n">
        <v>2496</v>
      </c>
      <c r="M65" s="68" t="n">
        <v>132</v>
      </c>
      <c r="N65" s="68" t="n">
        <v>264</v>
      </c>
      <c r="O65" s="68" t="n">
        <v>241</v>
      </c>
      <c r="P65" s="68" t="n">
        <v>547</v>
      </c>
      <c r="Q65" s="68" t="n">
        <v>160</v>
      </c>
      <c r="R65" s="68" t="n">
        <v>140</v>
      </c>
      <c r="S65" s="68" t="n">
        <v>393</v>
      </c>
      <c r="T65" s="68" t="n">
        <v>646</v>
      </c>
      <c r="U65" s="68" t="n">
        <v>428</v>
      </c>
      <c r="V65" s="68" t="n">
        <v>152</v>
      </c>
      <c r="W65" s="68" t="n">
        <v>250</v>
      </c>
      <c r="X65" s="68" t="n">
        <v>202</v>
      </c>
      <c r="Y65" s="68" t="n">
        <v>1101</v>
      </c>
      <c r="Z65" s="68" t="n">
        <v>115</v>
      </c>
      <c r="AA65" s="68" t="n">
        <v>85</v>
      </c>
      <c r="AB65" s="68" t="n">
        <v>107</v>
      </c>
      <c r="AC65" s="68" t="n">
        <v>96</v>
      </c>
      <c r="AD65" s="68" t="n">
        <v>124</v>
      </c>
      <c r="AE65" s="68" t="n">
        <v>106</v>
      </c>
      <c r="AF65" s="68" t="n">
        <v>409</v>
      </c>
      <c r="AG65" s="68" t="n">
        <v>78</v>
      </c>
      <c r="AH65" s="68" t="n">
        <v>76</v>
      </c>
      <c r="AI65" s="68" t="n">
        <v>28</v>
      </c>
      <c r="AJ65" s="68" t="n">
        <v>21</v>
      </c>
      <c r="AK65" s="65"/>
      <c r="AL65" s="65"/>
      <c r="AM65" s="65"/>
      <c r="AN65" s="65"/>
      <c r="AO65" s="65"/>
      <c r="AP65" s="65"/>
    </row>
    <row r="66" customFormat="false" ht="15.75" hidden="false" customHeight="false" outlineLevel="0" collapsed="false">
      <c r="A66" s="127" t="n">
        <v>43972</v>
      </c>
      <c r="B66" s="68" t="n">
        <v>18</v>
      </c>
      <c r="C66" s="68" t="n">
        <v>374</v>
      </c>
      <c r="D66" s="68" t="n">
        <v>753</v>
      </c>
      <c r="E66" s="68" t="n">
        <v>36</v>
      </c>
      <c r="F66" s="68" t="n">
        <v>69</v>
      </c>
      <c r="G66" s="68" t="n">
        <v>215</v>
      </c>
      <c r="H66" s="68" t="n">
        <v>6301</v>
      </c>
      <c r="I66" s="68" t="n">
        <v>89</v>
      </c>
      <c r="J66" s="68" t="n">
        <v>1962</v>
      </c>
      <c r="K66" s="68" t="n">
        <v>1217</v>
      </c>
      <c r="L66" s="68" t="n">
        <v>2998</v>
      </c>
      <c r="M66" s="68" t="n">
        <v>133</v>
      </c>
      <c r="N66" s="68" t="n">
        <v>266</v>
      </c>
      <c r="O66" s="68" t="n">
        <v>254</v>
      </c>
      <c r="P66" s="68" t="n">
        <v>557</v>
      </c>
      <c r="Q66" s="68" t="n">
        <v>162</v>
      </c>
      <c r="R66" s="68" t="n">
        <v>140</v>
      </c>
      <c r="S66" s="68" t="n">
        <v>410</v>
      </c>
      <c r="T66" s="68" t="n">
        <v>674</v>
      </c>
      <c r="U66" s="68" t="n">
        <v>436</v>
      </c>
      <c r="V66" s="68" t="n">
        <v>180</v>
      </c>
      <c r="W66" s="68" t="n">
        <v>273</v>
      </c>
      <c r="X66" s="68" t="n">
        <v>202</v>
      </c>
      <c r="Y66" s="68" t="n">
        <v>1135</v>
      </c>
      <c r="Z66" s="68" t="n">
        <v>117</v>
      </c>
      <c r="AA66" s="68" t="n">
        <v>101</v>
      </c>
      <c r="AB66" s="68" t="n">
        <v>108</v>
      </c>
      <c r="AC66" s="68" t="n">
        <v>97</v>
      </c>
      <c r="AD66" s="68" t="n">
        <v>135</v>
      </c>
      <c r="AE66" s="68" t="n">
        <v>110</v>
      </c>
      <c r="AF66" s="68" t="n">
        <v>410</v>
      </c>
      <c r="AG66" s="68" t="n">
        <v>86</v>
      </c>
      <c r="AH66" s="68" t="n">
        <v>79</v>
      </c>
      <c r="AI66" s="68" t="n">
        <v>44</v>
      </c>
      <c r="AJ66" s="68" t="n">
        <v>21</v>
      </c>
      <c r="AK66" s="65"/>
      <c r="AL66" s="65"/>
      <c r="AM66" s="65"/>
      <c r="AN66" s="65"/>
      <c r="AO66" s="65"/>
      <c r="AP66" s="65"/>
    </row>
    <row r="67" customFormat="false" ht="15.75" hidden="false" customHeight="false" outlineLevel="0" collapsed="false">
      <c r="A67" s="127" t="n">
        <v>43973</v>
      </c>
      <c r="B67" s="68" t="n">
        <v>19</v>
      </c>
      <c r="C67" s="68" t="n">
        <v>380</v>
      </c>
      <c r="D67" s="68" t="n">
        <v>768</v>
      </c>
      <c r="E67" s="68" t="n">
        <v>36</v>
      </c>
      <c r="F67" s="68" t="n">
        <v>69</v>
      </c>
      <c r="G67" s="68" t="n">
        <v>220</v>
      </c>
      <c r="H67" s="68" t="n">
        <v>6400</v>
      </c>
      <c r="I67" s="68" t="n">
        <v>91</v>
      </c>
      <c r="J67" s="68" t="n">
        <v>2002</v>
      </c>
      <c r="K67" s="68" t="n">
        <v>1234</v>
      </c>
      <c r="L67" s="68" t="n">
        <v>3129</v>
      </c>
      <c r="M67" s="68" t="n">
        <v>140</v>
      </c>
      <c r="N67" s="68" t="n">
        <v>271</v>
      </c>
      <c r="O67" s="68" t="n">
        <v>290</v>
      </c>
      <c r="P67" s="68" t="n">
        <v>572</v>
      </c>
      <c r="Q67" s="68" t="n">
        <v>163</v>
      </c>
      <c r="R67" s="68" t="n">
        <v>141</v>
      </c>
      <c r="S67" s="68" t="n">
        <v>464</v>
      </c>
      <c r="T67" s="68" t="n">
        <v>693</v>
      </c>
      <c r="U67" s="68" t="n">
        <v>438</v>
      </c>
      <c r="V67" s="68" t="n">
        <v>198</v>
      </c>
      <c r="W67" s="68" t="n">
        <v>285</v>
      </c>
      <c r="X67" s="68" t="n">
        <v>211</v>
      </c>
      <c r="Y67" s="68" t="n">
        <v>1206</v>
      </c>
      <c r="Z67" s="68" t="n">
        <v>117</v>
      </c>
      <c r="AA67" s="68" t="n">
        <v>105</v>
      </c>
      <c r="AB67" s="68" t="n">
        <v>109</v>
      </c>
      <c r="AC67" s="68" t="n">
        <v>99</v>
      </c>
      <c r="AD67" s="68" t="n">
        <v>157</v>
      </c>
      <c r="AE67" s="68" t="n">
        <v>119</v>
      </c>
      <c r="AF67" s="68" t="n">
        <v>437</v>
      </c>
      <c r="AG67" s="68" t="n">
        <v>86</v>
      </c>
      <c r="AH67" s="68" t="n">
        <v>79</v>
      </c>
      <c r="AI67" s="68" t="n">
        <v>47</v>
      </c>
      <c r="AJ67" s="68" t="n">
        <v>21</v>
      </c>
      <c r="AK67" s="65"/>
      <c r="AL67" s="65"/>
      <c r="AM67" s="65"/>
      <c r="AN67" s="65"/>
      <c r="AO67" s="65"/>
      <c r="AP67" s="65"/>
    </row>
    <row r="68" customFormat="false" ht="15.75" hidden="false" customHeight="false" outlineLevel="0" collapsed="false">
      <c r="A68" s="127" t="n">
        <v>43974</v>
      </c>
      <c r="B68" s="68" t="n">
        <v>19</v>
      </c>
      <c r="C68" s="68" t="n">
        <v>388</v>
      </c>
      <c r="D68" s="68" t="n">
        <v>768</v>
      </c>
      <c r="E68" s="68" t="n">
        <v>39</v>
      </c>
      <c r="F68" s="68" t="n">
        <v>69</v>
      </c>
      <c r="G68" s="68" t="n">
        <v>225</v>
      </c>
      <c r="H68" s="68" t="n">
        <v>6515</v>
      </c>
      <c r="I68" s="68" t="n">
        <v>91</v>
      </c>
      <c r="J68" s="68" t="n">
        <v>2045</v>
      </c>
      <c r="K68" s="68" t="n">
        <v>1288</v>
      </c>
      <c r="L68" s="68" t="n">
        <v>3595</v>
      </c>
      <c r="M68" s="68" t="n">
        <v>168</v>
      </c>
      <c r="N68" s="68" t="n">
        <v>274</v>
      </c>
      <c r="O68" s="68" t="n">
        <v>292</v>
      </c>
      <c r="P68" s="68" t="n">
        <v>590</v>
      </c>
      <c r="Q68" s="68" t="n">
        <v>163</v>
      </c>
      <c r="R68" s="68" t="n">
        <v>150</v>
      </c>
      <c r="S68" s="68" t="n">
        <v>474</v>
      </c>
      <c r="T68" s="68" t="n">
        <v>725</v>
      </c>
      <c r="U68" s="68" t="n">
        <v>443</v>
      </c>
      <c r="V68" s="68" t="n">
        <v>201</v>
      </c>
      <c r="W68" s="68" t="n">
        <v>294</v>
      </c>
      <c r="X68" s="68" t="n">
        <v>215</v>
      </c>
      <c r="Y68" s="68" t="n">
        <v>1264</v>
      </c>
      <c r="Z68" s="68" t="n">
        <v>121</v>
      </c>
      <c r="AA68" s="68" t="n">
        <v>105</v>
      </c>
      <c r="AB68" s="68" t="n">
        <v>110</v>
      </c>
      <c r="AC68" s="68" t="n">
        <v>99</v>
      </c>
      <c r="AD68" s="68" t="n">
        <v>157</v>
      </c>
      <c r="AE68" s="68" t="n">
        <v>129</v>
      </c>
      <c r="AF68" s="68" t="n">
        <v>494</v>
      </c>
      <c r="AG68" s="68" t="n">
        <v>86</v>
      </c>
      <c r="AH68" s="68" t="n">
        <v>79</v>
      </c>
      <c r="AI68" s="68" t="n">
        <v>49</v>
      </c>
      <c r="AJ68" s="68" t="n">
        <v>21</v>
      </c>
      <c r="AK68" s="65"/>
      <c r="AL68" s="65"/>
      <c r="AM68" s="65"/>
      <c r="AN68" s="65"/>
      <c r="AO68" s="65"/>
      <c r="AP68" s="65"/>
    </row>
    <row r="69" customFormat="false" ht="15.75" hidden="false" customHeight="false" outlineLevel="0" collapsed="false">
      <c r="A69" s="127" t="n">
        <v>43975</v>
      </c>
      <c r="B69" s="68" t="n">
        <v>19</v>
      </c>
      <c r="C69" s="68" t="n">
        <v>394</v>
      </c>
      <c r="D69" s="68" t="n">
        <v>789</v>
      </c>
      <c r="E69" s="68" t="n">
        <v>39</v>
      </c>
      <c r="F69" s="68" t="n">
        <v>69</v>
      </c>
      <c r="G69" s="68" t="n">
        <v>226</v>
      </c>
      <c r="H69" s="68" t="n">
        <v>6634</v>
      </c>
      <c r="I69" s="68" t="n">
        <v>95</v>
      </c>
      <c r="J69" s="68" t="n">
        <v>2091</v>
      </c>
      <c r="K69" s="68" t="n">
        <v>1309</v>
      </c>
      <c r="L69" s="68" t="n">
        <v>3663</v>
      </c>
      <c r="M69" s="68" t="n">
        <v>168</v>
      </c>
      <c r="N69" s="68" t="n">
        <v>276</v>
      </c>
      <c r="O69" s="68" t="n">
        <v>308</v>
      </c>
      <c r="P69" s="68" t="n">
        <v>599</v>
      </c>
      <c r="Q69" s="68" t="n">
        <v>164</v>
      </c>
      <c r="R69" s="68" t="n">
        <v>154</v>
      </c>
      <c r="S69" s="68" t="n">
        <v>478</v>
      </c>
      <c r="T69" s="68" t="n">
        <v>736</v>
      </c>
      <c r="U69" s="68" t="n">
        <v>478</v>
      </c>
      <c r="V69" s="68" t="n">
        <v>230</v>
      </c>
      <c r="W69" s="68" t="n">
        <v>311</v>
      </c>
      <c r="X69" s="68" t="n">
        <v>215</v>
      </c>
      <c r="Y69" s="68" t="n">
        <v>1296</v>
      </c>
      <c r="Z69" s="68" t="n">
        <v>121</v>
      </c>
      <c r="AA69" s="68" t="n">
        <v>109</v>
      </c>
      <c r="AB69" s="68" t="n">
        <v>111</v>
      </c>
      <c r="AC69" s="68" t="n">
        <v>100</v>
      </c>
      <c r="AD69" s="68" t="n">
        <v>159</v>
      </c>
      <c r="AE69" s="68" t="n">
        <v>130</v>
      </c>
      <c r="AF69" s="68" t="n">
        <v>556</v>
      </c>
      <c r="AG69" s="68" t="n">
        <v>86</v>
      </c>
      <c r="AH69" s="68" t="n">
        <v>79</v>
      </c>
      <c r="AI69" s="68" t="n">
        <v>58</v>
      </c>
      <c r="AJ69" s="68" t="n">
        <v>21</v>
      </c>
      <c r="AK69" s="65"/>
      <c r="AL69" s="65"/>
      <c r="AM69" s="65"/>
      <c r="AN69" s="65"/>
      <c r="AO69" s="65"/>
      <c r="AP69" s="65"/>
    </row>
    <row r="70" customFormat="false" ht="15.75" hidden="false" customHeight="false" outlineLevel="0" collapsed="false">
      <c r="A70" s="127" t="n">
        <v>43976</v>
      </c>
      <c r="B70" s="68" t="n">
        <v>19</v>
      </c>
      <c r="C70" s="68" t="n">
        <v>396</v>
      </c>
      <c r="D70" s="68" t="n">
        <v>789</v>
      </c>
      <c r="E70" s="68" t="n">
        <v>39</v>
      </c>
      <c r="F70" s="68" t="n">
        <v>69</v>
      </c>
      <c r="G70" s="68" t="n">
        <v>226</v>
      </c>
      <c r="H70" s="68" t="n">
        <v>6709</v>
      </c>
      <c r="I70" s="68" t="n">
        <v>97</v>
      </c>
      <c r="J70" s="68" t="n">
        <v>2113</v>
      </c>
      <c r="K70" s="68" t="n">
        <v>1311</v>
      </c>
      <c r="L70" s="68" t="n">
        <v>3886</v>
      </c>
      <c r="M70" s="68" t="n">
        <v>175</v>
      </c>
      <c r="N70" s="68" t="n">
        <v>276</v>
      </c>
      <c r="O70" s="68" t="n">
        <v>310</v>
      </c>
      <c r="P70" s="68" t="n">
        <v>602</v>
      </c>
      <c r="Q70" s="68" t="n">
        <v>164</v>
      </c>
      <c r="R70" s="68" t="n">
        <v>154</v>
      </c>
      <c r="S70" s="68" t="n">
        <v>478</v>
      </c>
      <c r="T70" s="68" t="n">
        <v>812</v>
      </c>
      <c r="U70" s="68" t="n">
        <v>478</v>
      </c>
      <c r="V70" s="68" t="n">
        <v>239</v>
      </c>
      <c r="W70" s="68" t="n">
        <v>315</v>
      </c>
      <c r="X70" s="68" t="n">
        <v>215</v>
      </c>
      <c r="Y70" s="68" t="n">
        <v>1319</v>
      </c>
      <c r="Z70" s="68" t="n">
        <v>121</v>
      </c>
      <c r="AA70" s="68" t="n">
        <v>116</v>
      </c>
      <c r="AB70" s="68" t="n">
        <v>111</v>
      </c>
      <c r="AC70" s="68" t="n">
        <v>107</v>
      </c>
      <c r="AD70" s="68" t="n">
        <v>160</v>
      </c>
      <c r="AE70" s="68" t="n">
        <v>130</v>
      </c>
      <c r="AF70" s="68" t="n">
        <v>567</v>
      </c>
      <c r="AG70" s="68" t="n">
        <v>86</v>
      </c>
      <c r="AH70" s="68" t="n">
        <v>82</v>
      </c>
      <c r="AI70" s="68" t="n">
        <v>58</v>
      </c>
      <c r="AJ70" s="68" t="n">
        <v>21</v>
      </c>
      <c r="AK70" s="65"/>
      <c r="AL70" s="65"/>
      <c r="AM70" s="65"/>
      <c r="AN70" s="65"/>
      <c r="AO70" s="65"/>
      <c r="AP70" s="65"/>
    </row>
    <row r="71" customFormat="false" ht="15.75" hidden="false" customHeight="false" outlineLevel="0" collapsed="false">
      <c r="A71" s="127" t="n">
        <v>43977</v>
      </c>
      <c r="B71" s="68" t="n">
        <v>19</v>
      </c>
      <c r="C71" s="68" t="n">
        <v>407</v>
      </c>
      <c r="D71" s="68" t="n">
        <v>807</v>
      </c>
      <c r="E71" s="68" t="n">
        <v>39</v>
      </c>
      <c r="F71" s="68" t="n">
        <v>69</v>
      </c>
      <c r="G71" s="68" t="n">
        <v>226</v>
      </c>
      <c r="H71" s="68" t="n">
        <v>6798</v>
      </c>
      <c r="I71" s="68" t="n">
        <v>97</v>
      </c>
      <c r="J71" s="68" t="n">
        <v>2130</v>
      </c>
      <c r="K71" s="68" t="n">
        <v>1315</v>
      </c>
      <c r="L71" s="68" t="n">
        <v>3943</v>
      </c>
      <c r="M71" s="68" t="n">
        <v>176</v>
      </c>
      <c r="N71" s="68" t="n">
        <v>277</v>
      </c>
      <c r="O71" s="68" t="n">
        <v>322</v>
      </c>
      <c r="P71" s="68" t="n">
        <v>630</v>
      </c>
      <c r="Q71" s="68" t="n">
        <v>164</v>
      </c>
      <c r="R71" s="68" t="n">
        <v>154</v>
      </c>
      <c r="S71" s="68" t="n">
        <v>488</v>
      </c>
      <c r="T71" s="68" t="n">
        <v>868</v>
      </c>
      <c r="U71" s="68" t="n">
        <v>513</v>
      </c>
      <c r="V71" s="68" t="n">
        <v>265</v>
      </c>
      <c r="W71" s="68" t="n">
        <v>315</v>
      </c>
      <c r="X71" s="68" t="n">
        <v>215</v>
      </c>
      <c r="Y71" s="68" t="n">
        <v>1352</v>
      </c>
      <c r="Z71" s="68" t="n">
        <v>121</v>
      </c>
      <c r="AA71" s="68" t="n">
        <v>116</v>
      </c>
      <c r="AB71" s="68" t="n">
        <v>111</v>
      </c>
      <c r="AC71" s="68" t="n">
        <v>118</v>
      </c>
      <c r="AD71" s="68" t="n">
        <v>160</v>
      </c>
      <c r="AE71" s="68" t="n">
        <v>132</v>
      </c>
      <c r="AF71" s="68" t="n">
        <v>567</v>
      </c>
      <c r="AG71" s="68" t="n">
        <v>87</v>
      </c>
      <c r="AH71" s="68" t="n">
        <v>85</v>
      </c>
      <c r="AI71" s="68" t="n">
        <v>58</v>
      </c>
      <c r="AJ71" s="68" t="n">
        <v>21</v>
      </c>
      <c r="AK71" s="65"/>
      <c r="AL71" s="65"/>
      <c r="AM71" s="65"/>
      <c r="AN71" s="65"/>
      <c r="AO71" s="65"/>
      <c r="AP71" s="65"/>
    </row>
    <row r="72" customFormat="false" ht="15.75" hidden="false" customHeight="false" outlineLevel="0" collapsed="false">
      <c r="A72" s="127" t="n">
        <v>43978</v>
      </c>
      <c r="B72" s="68" t="n">
        <v>19</v>
      </c>
      <c r="C72" s="68" t="n">
        <v>415</v>
      </c>
      <c r="D72" s="68" t="n">
        <v>817</v>
      </c>
      <c r="E72" s="68" t="n">
        <v>42</v>
      </c>
      <c r="F72" s="68" t="n">
        <v>69</v>
      </c>
      <c r="G72" s="68" t="n">
        <v>228</v>
      </c>
      <c r="H72" s="68" t="n">
        <v>6895</v>
      </c>
      <c r="I72" s="68" t="n">
        <v>97</v>
      </c>
      <c r="J72" s="68" t="n">
        <v>2157</v>
      </c>
      <c r="K72" s="68" t="n">
        <v>1326</v>
      </c>
      <c r="L72" s="68" t="n">
        <v>4142</v>
      </c>
      <c r="M72" s="68" t="n">
        <v>183</v>
      </c>
      <c r="N72" s="68" t="n">
        <v>380</v>
      </c>
      <c r="O72" s="68" t="n">
        <v>330</v>
      </c>
      <c r="P72" s="68" t="n">
        <v>703</v>
      </c>
      <c r="Q72" s="68" t="n">
        <v>165</v>
      </c>
      <c r="R72" s="68" t="n">
        <v>162</v>
      </c>
      <c r="S72" s="68" t="n">
        <v>537</v>
      </c>
      <c r="T72" s="68" t="n">
        <v>921</v>
      </c>
      <c r="U72" s="68" t="n">
        <v>537</v>
      </c>
      <c r="V72" s="68" t="n">
        <v>281</v>
      </c>
      <c r="W72" s="68" t="n">
        <v>332</v>
      </c>
      <c r="X72" s="68" t="n">
        <v>226</v>
      </c>
      <c r="Y72" s="68" t="n">
        <v>1381</v>
      </c>
      <c r="Z72" s="68" t="n">
        <v>121</v>
      </c>
      <c r="AA72" s="68" t="n">
        <v>118</v>
      </c>
      <c r="AB72" s="68" t="n">
        <v>111</v>
      </c>
      <c r="AC72" s="68" t="n">
        <v>119</v>
      </c>
      <c r="AD72" s="68" t="n">
        <v>170</v>
      </c>
      <c r="AE72" s="68" t="n">
        <v>132</v>
      </c>
      <c r="AF72" s="68" t="n">
        <v>581</v>
      </c>
      <c r="AG72" s="68" t="n">
        <v>88</v>
      </c>
      <c r="AH72" s="68" t="n">
        <v>85</v>
      </c>
      <c r="AI72" s="68" t="n">
        <v>60</v>
      </c>
      <c r="AJ72" s="68" t="n">
        <v>21</v>
      </c>
      <c r="AK72" s="65"/>
      <c r="AL72" s="65"/>
      <c r="AM72" s="65"/>
      <c r="AN72" s="65"/>
      <c r="AO72" s="65"/>
      <c r="AP72" s="65"/>
    </row>
    <row r="73" customFormat="false" ht="15.75" hidden="false" customHeight="false" outlineLevel="0" collapsed="false">
      <c r="A73" s="127" t="n">
        <v>43979</v>
      </c>
      <c r="B73" s="68" t="n">
        <v>20</v>
      </c>
      <c r="C73" s="68" t="n">
        <v>420</v>
      </c>
      <c r="D73" s="68" t="n">
        <v>831</v>
      </c>
      <c r="E73" s="68" t="n">
        <v>42</v>
      </c>
      <c r="F73" s="68" t="n">
        <v>71</v>
      </c>
      <c r="G73" s="68" t="n">
        <v>228</v>
      </c>
      <c r="H73" s="68" t="n">
        <v>7001</v>
      </c>
      <c r="I73" s="68" t="n">
        <v>97</v>
      </c>
      <c r="J73" s="68" t="n">
        <v>2181</v>
      </c>
      <c r="K73" s="68" t="n">
        <v>1336</v>
      </c>
      <c r="L73" s="68" t="n">
        <v>4313</v>
      </c>
      <c r="M73" s="68" t="n">
        <v>184</v>
      </c>
      <c r="N73" s="68" t="n">
        <v>281</v>
      </c>
      <c r="O73" s="68" t="n">
        <v>337</v>
      </c>
      <c r="P73" s="68" t="n">
        <v>819</v>
      </c>
      <c r="Q73" s="68" t="n">
        <v>165</v>
      </c>
      <c r="R73" s="68" t="n">
        <v>175</v>
      </c>
      <c r="S73" s="68" t="n">
        <v>562</v>
      </c>
      <c r="T73" s="68" t="n">
        <v>942</v>
      </c>
      <c r="U73" s="68" t="n">
        <v>541</v>
      </c>
      <c r="V73" s="68" t="n">
        <v>297</v>
      </c>
      <c r="W73" s="68" t="n">
        <v>362</v>
      </c>
      <c r="X73" s="68" t="n">
        <v>240</v>
      </c>
      <c r="Y73" s="68" t="n">
        <v>1427</v>
      </c>
      <c r="Z73" s="68" t="n">
        <v>126</v>
      </c>
      <c r="AA73" s="68" t="n">
        <v>118</v>
      </c>
      <c r="AB73" s="68" t="n">
        <v>111</v>
      </c>
      <c r="AC73" s="68" t="n">
        <v>128</v>
      </c>
      <c r="AD73" s="68" t="n">
        <v>188</v>
      </c>
      <c r="AE73" s="68" t="n">
        <v>152</v>
      </c>
      <c r="AF73" s="68" t="n">
        <v>584</v>
      </c>
      <c r="AG73" s="68" t="n">
        <v>88</v>
      </c>
      <c r="AH73" s="68" t="n">
        <v>85</v>
      </c>
      <c r="AI73" s="68" t="n">
        <v>65</v>
      </c>
      <c r="AJ73" s="68" t="n">
        <v>21</v>
      </c>
      <c r="AK73" s="65"/>
      <c r="AL73" s="65"/>
      <c r="AM73" s="65"/>
      <c r="AN73" s="65"/>
      <c r="AO73" s="65"/>
      <c r="AP73" s="65"/>
    </row>
    <row r="74" customFormat="false" ht="15.75" hidden="false" customHeight="false" outlineLevel="0" collapsed="false">
      <c r="A74" s="127" t="n">
        <v>43980</v>
      </c>
      <c r="B74" s="68" t="n">
        <v>20</v>
      </c>
      <c r="C74" s="68" t="n">
        <v>443</v>
      </c>
      <c r="D74" s="68" t="n">
        <v>845</v>
      </c>
      <c r="E74" s="68" t="n">
        <v>42</v>
      </c>
      <c r="F74" s="68" t="n">
        <v>72</v>
      </c>
      <c r="G74" s="68" t="n">
        <v>230</v>
      </c>
      <c r="H74" s="68" t="n">
        <v>7128</v>
      </c>
      <c r="I74" s="68" t="n">
        <v>97</v>
      </c>
      <c r="J74" s="68" t="n">
        <v>2211</v>
      </c>
      <c r="K74" s="68" t="n">
        <v>1350</v>
      </c>
      <c r="L74" s="68" t="n">
        <v>4414</v>
      </c>
      <c r="M74" s="68" t="n">
        <v>184</v>
      </c>
      <c r="N74" s="68" t="n">
        <v>285</v>
      </c>
      <c r="O74" s="68" t="n">
        <v>367</v>
      </c>
      <c r="P74" s="68" t="n">
        <v>893</v>
      </c>
      <c r="Q74" s="68" t="n">
        <v>165</v>
      </c>
      <c r="R74" s="68" t="n">
        <v>178</v>
      </c>
      <c r="S74" s="68" t="n">
        <v>590</v>
      </c>
      <c r="T74" s="68" t="n">
        <v>953</v>
      </c>
      <c r="U74" s="68" t="n">
        <v>541</v>
      </c>
      <c r="V74" s="68" t="n">
        <v>306</v>
      </c>
      <c r="W74" s="68" t="n">
        <v>400</v>
      </c>
      <c r="X74" s="68" t="n">
        <v>241</v>
      </c>
      <c r="Y74" s="68" t="n">
        <v>1468</v>
      </c>
      <c r="Z74" s="68" t="n">
        <v>126</v>
      </c>
      <c r="AA74" s="68" t="n">
        <v>131</v>
      </c>
      <c r="AB74" s="68" t="n">
        <v>117</v>
      </c>
      <c r="AC74" s="68" t="n">
        <v>139</v>
      </c>
      <c r="AD74" s="68" t="n">
        <v>215</v>
      </c>
      <c r="AE74" s="68" t="n">
        <v>158</v>
      </c>
      <c r="AF74" s="68" t="n">
        <v>640</v>
      </c>
      <c r="AG74" s="68" t="n">
        <v>88</v>
      </c>
      <c r="AH74" s="68" t="n">
        <v>90</v>
      </c>
      <c r="AI74" s="68" t="n">
        <v>68</v>
      </c>
      <c r="AJ74" s="68" t="n">
        <v>21</v>
      </c>
      <c r="AK74" s="65"/>
      <c r="AL74" s="65"/>
      <c r="AM74" s="65"/>
      <c r="AN74" s="65"/>
      <c r="AO74" s="65"/>
      <c r="AP74" s="65"/>
    </row>
    <row r="75" customFormat="false" ht="15.75" hidden="false" customHeight="false" outlineLevel="0" collapsed="false">
      <c r="A75" s="127" t="n">
        <v>43981</v>
      </c>
      <c r="B75" s="68" t="n">
        <v>20</v>
      </c>
      <c r="C75" s="68" t="n">
        <v>455</v>
      </c>
      <c r="D75" s="68" t="n">
        <v>858</v>
      </c>
      <c r="E75" s="68" t="n">
        <v>45</v>
      </c>
      <c r="F75" s="68" t="n">
        <v>86</v>
      </c>
      <c r="G75" s="68" t="n">
        <v>233</v>
      </c>
      <c r="H75" s="68" t="n">
        <v>7229</v>
      </c>
      <c r="I75" s="68" t="n">
        <v>97</v>
      </c>
      <c r="J75" s="68" t="n">
        <v>2231</v>
      </c>
      <c r="K75" s="68" t="n">
        <v>1366</v>
      </c>
      <c r="L75" s="68" t="n">
        <v>4613</v>
      </c>
      <c r="M75" s="68" t="n">
        <v>184</v>
      </c>
      <c r="N75" s="68" t="n">
        <v>291</v>
      </c>
      <c r="O75" s="68" t="n">
        <v>398</v>
      </c>
      <c r="P75" s="68" t="n">
        <v>893</v>
      </c>
      <c r="Q75" s="68" t="n">
        <v>165</v>
      </c>
      <c r="R75" s="68" t="n">
        <v>196</v>
      </c>
      <c r="S75" s="68" t="n">
        <v>594</v>
      </c>
      <c r="T75" s="68" t="n">
        <v>963</v>
      </c>
      <c r="U75" s="68" t="n">
        <v>552</v>
      </c>
      <c r="V75" s="68" t="n">
        <v>322</v>
      </c>
      <c r="W75" s="68" t="n">
        <v>406</v>
      </c>
      <c r="X75" s="68" t="n">
        <v>241</v>
      </c>
      <c r="Y75" s="68" t="n">
        <v>1510</v>
      </c>
      <c r="Z75" s="68" t="n">
        <v>126</v>
      </c>
      <c r="AA75" s="68" t="n">
        <v>132</v>
      </c>
      <c r="AB75" s="68" t="n">
        <v>117</v>
      </c>
      <c r="AC75" s="68" t="n">
        <v>146</v>
      </c>
      <c r="AD75" s="68" t="n">
        <v>215</v>
      </c>
      <c r="AE75" s="68" t="n">
        <v>162</v>
      </c>
      <c r="AF75" s="68" t="n">
        <v>658</v>
      </c>
      <c r="AG75" s="68" t="n">
        <v>88</v>
      </c>
      <c r="AH75" s="68" t="n">
        <v>91</v>
      </c>
      <c r="AI75" s="68" t="n">
        <v>69</v>
      </c>
      <c r="AJ75" s="68" t="n">
        <v>21</v>
      </c>
      <c r="AK75" s="65"/>
      <c r="AL75" s="65"/>
      <c r="AM75" s="65"/>
      <c r="AN75" s="65"/>
      <c r="AO75" s="65"/>
      <c r="AP75" s="65"/>
    </row>
    <row r="76" customFormat="false" ht="15.75" hidden="false" customHeight="false" outlineLevel="0" collapsed="false">
      <c r="A76" s="127" t="n">
        <v>43982</v>
      </c>
      <c r="B76" s="68" t="n">
        <v>20</v>
      </c>
      <c r="C76" s="68" t="n">
        <v>465</v>
      </c>
      <c r="D76" s="68" t="n">
        <v>861</v>
      </c>
      <c r="E76" s="68" t="n">
        <v>46</v>
      </c>
      <c r="F76" s="68" t="n">
        <v>91</v>
      </c>
      <c r="G76" s="68" t="n">
        <v>236</v>
      </c>
      <c r="H76" s="68" t="n">
        <v>7348</v>
      </c>
      <c r="I76" s="68" t="n">
        <v>97</v>
      </c>
      <c r="J76" s="68" t="n">
        <v>2260</v>
      </c>
      <c r="K76" s="68" t="n">
        <v>1403</v>
      </c>
      <c r="L76" s="68" t="n">
        <v>4857</v>
      </c>
      <c r="M76" s="68" t="n">
        <v>189</v>
      </c>
      <c r="N76" s="68" t="n">
        <v>295</v>
      </c>
      <c r="O76" s="68" t="n">
        <v>410</v>
      </c>
      <c r="P76" s="68" t="n">
        <v>919</v>
      </c>
      <c r="Q76" s="68" t="n">
        <v>165</v>
      </c>
      <c r="R76" s="68" t="n">
        <v>197</v>
      </c>
      <c r="S76" s="68" t="n">
        <v>636</v>
      </c>
      <c r="T76" s="68" t="n">
        <v>982</v>
      </c>
      <c r="U76" s="68" t="n">
        <v>567</v>
      </c>
      <c r="V76" s="68" t="n">
        <v>339</v>
      </c>
      <c r="W76" s="68" t="n">
        <v>409</v>
      </c>
      <c r="X76" s="68" t="n">
        <v>244</v>
      </c>
      <c r="Y76" s="68" t="n">
        <v>1541</v>
      </c>
      <c r="Z76" s="68" t="n">
        <v>128</v>
      </c>
      <c r="AA76" s="68" t="n">
        <v>133</v>
      </c>
      <c r="AB76" s="68" t="n">
        <v>117</v>
      </c>
      <c r="AC76" s="68" t="n">
        <v>153</v>
      </c>
      <c r="AD76" s="68" t="n">
        <v>223</v>
      </c>
      <c r="AE76" s="68" t="n">
        <v>168</v>
      </c>
      <c r="AF76" s="68" t="n">
        <v>675</v>
      </c>
      <c r="AG76" s="68" t="n">
        <v>92</v>
      </c>
      <c r="AH76" s="68" t="n">
        <v>92</v>
      </c>
      <c r="AI76" s="68" t="n">
        <v>94</v>
      </c>
      <c r="AJ76" s="68" t="n">
        <v>21</v>
      </c>
      <c r="AK76" s="65"/>
      <c r="AL76" s="65"/>
      <c r="AM76" s="65"/>
      <c r="AN76" s="65"/>
      <c r="AO76" s="65"/>
      <c r="AP76" s="65"/>
    </row>
    <row r="77" customFormat="false" ht="15.75" hidden="false" customHeight="false" outlineLevel="0" collapsed="false">
      <c r="A77" s="127" t="n">
        <v>43983</v>
      </c>
      <c r="B77" s="68" t="n">
        <v>20</v>
      </c>
      <c r="C77" s="68" t="n">
        <v>482</v>
      </c>
      <c r="D77" s="68" t="n">
        <v>867</v>
      </c>
      <c r="E77" s="68" t="n">
        <v>46</v>
      </c>
      <c r="F77" s="68" t="n">
        <v>91</v>
      </c>
      <c r="G77" s="68" t="n">
        <v>237</v>
      </c>
      <c r="H77" s="68" t="n">
        <v>7485</v>
      </c>
      <c r="I77" s="68" t="n">
        <v>97</v>
      </c>
      <c r="J77" s="68" t="n">
        <v>2294</v>
      </c>
      <c r="K77" s="68" t="n">
        <v>1417</v>
      </c>
      <c r="L77" s="68" t="n">
        <v>4922</v>
      </c>
      <c r="M77" s="68" t="n">
        <v>196</v>
      </c>
      <c r="N77" s="68" t="n">
        <v>297</v>
      </c>
      <c r="O77" s="68" t="n">
        <v>419</v>
      </c>
      <c r="P77" s="68" t="n">
        <v>948</v>
      </c>
      <c r="Q77" s="68" t="n">
        <v>165</v>
      </c>
      <c r="R77" s="68" t="n">
        <v>197</v>
      </c>
      <c r="S77" s="68" t="n">
        <v>652</v>
      </c>
      <c r="T77" s="68" t="n">
        <v>995</v>
      </c>
      <c r="U77" s="68" t="n">
        <v>567</v>
      </c>
      <c r="V77" s="68" t="n">
        <v>339</v>
      </c>
      <c r="W77" s="68" t="n">
        <v>417</v>
      </c>
      <c r="X77" s="68" t="n">
        <v>244</v>
      </c>
      <c r="Y77" s="68" t="n">
        <v>1586</v>
      </c>
      <c r="Z77" s="68" t="n">
        <v>128</v>
      </c>
      <c r="AA77" s="68" t="n">
        <v>135</v>
      </c>
      <c r="AB77" s="68" t="n">
        <v>117</v>
      </c>
      <c r="AC77" s="68" t="n">
        <v>160</v>
      </c>
      <c r="AD77" s="68" t="n">
        <v>223</v>
      </c>
      <c r="AE77" s="68" t="n">
        <v>168</v>
      </c>
      <c r="AF77" s="68" t="n">
        <v>725</v>
      </c>
      <c r="AG77" s="68" t="n">
        <v>92</v>
      </c>
      <c r="AH77" s="68" t="n">
        <v>97</v>
      </c>
      <c r="AI77" s="68" t="n">
        <v>94</v>
      </c>
      <c r="AJ77" s="68" t="n">
        <v>21</v>
      </c>
      <c r="AK77" s="65"/>
      <c r="AL77" s="65"/>
      <c r="AM77" s="65"/>
      <c r="AN77" s="65"/>
      <c r="AO77" s="65"/>
      <c r="AP77" s="65"/>
    </row>
    <row r="78" customFormat="false" ht="15.75" hidden="false" customHeight="false" outlineLevel="0" collapsed="false">
      <c r="A78" s="127" t="n">
        <v>43984</v>
      </c>
      <c r="B78" s="68" t="n">
        <v>20</v>
      </c>
      <c r="C78" s="68" t="n">
        <v>487</v>
      </c>
      <c r="D78" s="68" t="n">
        <v>883</v>
      </c>
      <c r="E78" s="68" t="n">
        <v>50</v>
      </c>
      <c r="F78" s="68" t="n">
        <v>92</v>
      </c>
      <c r="G78" s="68" t="n">
        <v>237</v>
      </c>
      <c r="H78" s="68" t="n">
        <v>7541</v>
      </c>
      <c r="I78" s="68" t="n">
        <v>97</v>
      </c>
      <c r="J78" s="68" t="n">
        <v>2314</v>
      </c>
      <c r="K78" s="68" t="n">
        <v>1432</v>
      </c>
      <c r="L78" s="68" t="n">
        <v>5135</v>
      </c>
      <c r="M78" s="68" t="n">
        <v>196</v>
      </c>
      <c r="N78" s="68" t="n">
        <v>298</v>
      </c>
      <c r="O78" s="68" t="n">
        <v>428</v>
      </c>
      <c r="P78" s="68" t="n">
        <v>969</v>
      </c>
      <c r="Q78" s="68" t="n">
        <v>165</v>
      </c>
      <c r="R78" s="68" t="n">
        <v>209</v>
      </c>
      <c r="S78" s="68" t="n">
        <v>670</v>
      </c>
      <c r="T78" s="68" t="n">
        <v>1019</v>
      </c>
      <c r="U78" s="68" t="n">
        <v>574</v>
      </c>
      <c r="V78" s="68" t="n">
        <v>354</v>
      </c>
      <c r="W78" s="68" t="n">
        <v>418</v>
      </c>
      <c r="X78" s="68" t="n">
        <v>244</v>
      </c>
      <c r="Y78" s="68" t="n">
        <v>1630</v>
      </c>
      <c r="Z78" s="68" t="n">
        <v>128</v>
      </c>
      <c r="AA78" s="68" t="n">
        <v>136</v>
      </c>
      <c r="AB78" s="68" t="n">
        <v>117</v>
      </c>
      <c r="AC78" s="68" t="n">
        <v>174</v>
      </c>
      <c r="AD78" s="68" t="n">
        <v>223</v>
      </c>
      <c r="AE78" s="68" t="n">
        <v>172</v>
      </c>
      <c r="AF78" s="68" t="n">
        <v>819</v>
      </c>
      <c r="AG78" s="68" t="n">
        <v>92</v>
      </c>
      <c r="AH78" s="68" t="n">
        <v>97</v>
      </c>
      <c r="AI78" s="68" t="n">
        <v>108</v>
      </c>
      <c r="AJ78" s="68" t="n">
        <v>21</v>
      </c>
      <c r="AK78" s="65"/>
      <c r="AL78" s="65"/>
      <c r="AM78" s="65"/>
      <c r="AN78" s="65"/>
      <c r="AO78" s="65"/>
      <c r="AP78" s="65"/>
    </row>
    <row r="79" customFormat="false" ht="15.75" hidden="false" customHeight="false" outlineLevel="0" collapsed="false">
      <c r="A79" s="127" t="n">
        <v>43985</v>
      </c>
      <c r="B79" s="68" t="n">
        <v>20</v>
      </c>
      <c r="C79" s="68" t="n">
        <v>490</v>
      </c>
      <c r="D79" s="68" t="n">
        <v>954</v>
      </c>
      <c r="E79" s="68" t="n">
        <v>62</v>
      </c>
      <c r="F79" s="68" t="n">
        <v>92</v>
      </c>
      <c r="G79" s="68" t="n">
        <v>237</v>
      </c>
      <c r="H79" s="68" t="n">
        <v>7623</v>
      </c>
      <c r="I79" s="68" t="n">
        <v>97</v>
      </c>
      <c r="J79" s="68" t="n">
        <v>2319</v>
      </c>
      <c r="K79" s="68" t="n">
        <v>1455</v>
      </c>
      <c r="L79" s="68" t="n">
        <v>5318</v>
      </c>
      <c r="M79" s="68" t="n">
        <v>202</v>
      </c>
      <c r="N79" s="68" t="n">
        <v>310</v>
      </c>
      <c r="O79" s="68" t="n">
        <v>456</v>
      </c>
      <c r="P79" s="68" t="n">
        <v>1033</v>
      </c>
      <c r="Q79" s="68" t="n">
        <v>165</v>
      </c>
      <c r="R79" s="68" t="n">
        <v>209</v>
      </c>
      <c r="S79" s="68" t="n">
        <v>685</v>
      </c>
      <c r="T79" s="68" t="n">
        <v>1029</v>
      </c>
      <c r="U79" s="68" t="n">
        <v>583</v>
      </c>
      <c r="V79" s="68" t="n">
        <v>377</v>
      </c>
      <c r="W79" s="68" t="n">
        <v>444</v>
      </c>
      <c r="X79" s="68" t="n">
        <v>251</v>
      </c>
      <c r="Y79" s="68" t="n">
        <v>1668</v>
      </c>
      <c r="Z79" s="68" t="n">
        <v>129</v>
      </c>
      <c r="AA79" s="68" t="n">
        <v>136</v>
      </c>
      <c r="AB79" s="68" t="n">
        <v>117</v>
      </c>
      <c r="AC79" s="68" t="n">
        <v>176</v>
      </c>
      <c r="AD79" s="68" t="n">
        <v>238</v>
      </c>
      <c r="AE79" s="68" t="n">
        <v>172</v>
      </c>
      <c r="AF79" s="68" t="n">
        <v>858</v>
      </c>
      <c r="AG79" s="68" t="n">
        <v>92</v>
      </c>
      <c r="AH79" s="68" t="n">
        <v>97</v>
      </c>
      <c r="AI79" s="68" t="n">
        <v>118</v>
      </c>
      <c r="AJ79" s="68" t="n">
        <v>21</v>
      </c>
      <c r="AK79" s="65"/>
      <c r="AL79" s="65"/>
      <c r="AM79" s="65"/>
      <c r="AN79" s="65"/>
      <c r="AO79" s="65"/>
      <c r="AP79" s="65"/>
    </row>
    <row r="80" customFormat="false" ht="15.75" hidden="false" customHeight="false" outlineLevel="0" collapsed="false">
      <c r="A80" s="127" t="n">
        <v>43986</v>
      </c>
      <c r="B80" s="68" t="n">
        <v>20</v>
      </c>
      <c r="C80" s="68" t="n">
        <v>510</v>
      </c>
      <c r="D80" s="68" t="n">
        <v>965</v>
      </c>
      <c r="E80" s="68" t="n">
        <v>72</v>
      </c>
      <c r="F80" s="68" t="n">
        <v>92</v>
      </c>
      <c r="G80" s="68" t="n">
        <v>237</v>
      </c>
      <c r="H80" s="68" t="n">
        <v>7690</v>
      </c>
      <c r="I80" s="68" t="n">
        <v>99</v>
      </c>
      <c r="J80" s="68" t="n">
        <v>2354</v>
      </c>
      <c r="K80" s="68" t="n">
        <v>1479</v>
      </c>
      <c r="L80" s="68" t="n">
        <v>5408</v>
      </c>
      <c r="M80" s="68" t="n">
        <v>202</v>
      </c>
      <c r="N80" s="68" t="n">
        <v>316</v>
      </c>
      <c r="O80" s="68" t="n">
        <v>469</v>
      </c>
      <c r="P80" s="68" t="n">
        <v>1142</v>
      </c>
      <c r="Q80" s="68" t="n">
        <v>165</v>
      </c>
      <c r="R80" s="68" t="n">
        <v>219</v>
      </c>
      <c r="S80" s="68" t="n">
        <v>705</v>
      </c>
      <c r="T80" s="68" t="n">
        <v>1056</v>
      </c>
      <c r="U80" s="68" t="n">
        <v>594</v>
      </c>
      <c r="V80" s="68" t="n">
        <v>382</v>
      </c>
      <c r="W80" s="68" t="n">
        <v>488</v>
      </c>
      <c r="X80" s="68" t="n">
        <v>252</v>
      </c>
      <c r="Y80" s="68" t="n">
        <v>1722</v>
      </c>
      <c r="Z80" s="68" t="n">
        <v>129</v>
      </c>
      <c r="AA80" s="68" t="n">
        <v>140</v>
      </c>
      <c r="AB80" s="68" t="n">
        <v>117</v>
      </c>
      <c r="AC80" s="68" t="n">
        <v>177</v>
      </c>
      <c r="AD80" s="68" t="n">
        <v>238</v>
      </c>
      <c r="AE80" s="68" t="n">
        <v>173</v>
      </c>
      <c r="AF80" s="68" t="n">
        <v>875</v>
      </c>
      <c r="AG80" s="68" t="n">
        <v>92</v>
      </c>
      <c r="AH80" s="68" t="n">
        <v>97</v>
      </c>
      <c r="AI80" s="68" t="n">
        <v>121</v>
      </c>
      <c r="AJ80" s="68" t="n">
        <v>21</v>
      </c>
      <c r="AK80" s="65"/>
      <c r="AL80" s="65"/>
      <c r="AM80" s="65"/>
      <c r="AN80" s="65"/>
      <c r="AO80" s="65"/>
      <c r="AP80" s="65"/>
    </row>
    <row r="81" customFormat="false" ht="15.75" hidden="false" customHeight="false" outlineLevel="0" collapsed="false">
      <c r="A81" s="127" t="n">
        <v>43987</v>
      </c>
      <c r="B81" s="68" t="n">
        <v>20</v>
      </c>
      <c r="C81" s="68" t="n">
        <v>524</v>
      </c>
      <c r="D81" s="68" t="n">
        <v>989</v>
      </c>
      <c r="E81" s="68" t="n">
        <v>81</v>
      </c>
      <c r="F81" s="68" t="n">
        <v>92</v>
      </c>
      <c r="G81" s="68" t="n">
        <v>238</v>
      </c>
      <c r="H81" s="68" t="n">
        <v>7766</v>
      </c>
      <c r="I81" s="68" t="n">
        <v>101</v>
      </c>
      <c r="J81" s="68" t="n">
        <v>2366</v>
      </c>
      <c r="K81" s="68" t="n">
        <v>1537</v>
      </c>
      <c r="L81" s="68" t="n">
        <v>5549</v>
      </c>
      <c r="M81" s="68" t="n">
        <v>205</v>
      </c>
      <c r="N81" s="68" t="n">
        <v>317</v>
      </c>
      <c r="O81" s="68" t="n">
        <v>484</v>
      </c>
      <c r="P81" s="68" t="n">
        <v>1213</v>
      </c>
      <c r="Q81" s="68" t="n">
        <v>167</v>
      </c>
      <c r="R81" s="68" t="n">
        <v>223</v>
      </c>
      <c r="S81" s="68" t="n">
        <v>757</v>
      </c>
      <c r="T81" s="68" t="n">
        <v>1074</v>
      </c>
      <c r="U81" s="68" t="n">
        <v>607</v>
      </c>
      <c r="V81" s="68" t="n">
        <v>391</v>
      </c>
      <c r="W81" s="68" t="n">
        <v>537</v>
      </c>
      <c r="X81" s="68" t="n">
        <v>257</v>
      </c>
      <c r="Y81" s="68" t="n">
        <v>1776</v>
      </c>
      <c r="Z81" s="68" t="n">
        <v>136</v>
      </c>
      <c r="AA81" s="68" t="n">
        <v>141</v>
      </c>
      <c r="AB81" s="68" t="n">
        <v>117</v>
      </c>
      <c r="AC81" s="68" t="n">
        <v>178</v>
      </c>
      <c r="AD81" s="68" t="n">
        <v>254</v>
      </c>
      <c r="AE81" s="68" t="n">
        <v>175</v>
      </c>
      <c r="AF81" s="68" t="n">
        <v>918</v>
      </c>
      <c r="AG81" s="68" t="n">
        <v>92</v>
      </c>
      <c r="AH81" s="68" t="n">
        <v>97</v>
      </c>
      <c r="AI81" s="68" t="n">
        <v>121</v>
      </c>
      <c r="AJ81" s="68" t="n">
        <v>21</v>
      </c>
      <c r="AK81" s="65"/>
      <c r="AL81" s="65"/>
      <c r="AM81" s="65"/>
      <c r="AN81" s="65"/>
      <c r="AO81" s="65"/>
      <c r="AP81" s="65"/>
    </row>
    <row r="82" customFormat="false" ht="15.75" hidden="false" customHeight="false" outlineLevel="0" collapsed="false">
      <c r="A82" s="127" t="n">
        <v>43988</v>
      </c>
      <c r="B82" s="68" t="n">
        <v>20</v>
      </c>
      <c r="C82" s="68" t="n">
        <v>557</v>
      </c>
      <c r="D82" s="68" t="n">
        <v>1025</v>
      </c>
      <c r="E82" s="68" t="n">
        <v>98</v>
      </c>
      <c r="F82" s="68" t="n">
        <v>92</v>
      </c>
      <c r="G82" s="68" t="n">
        <v>242</v>
      </c>
      <c r="H82" s="68" t="n">
        <v>7870</v>
      </c>
      <c r="I82" s="68" t="n">
        <v>103</v>
      </c>
      <c r="J82" s="68" t="n">
        <v>2376</v>
      </c>
      <c r="K82" s="68" t="n">
        <v>1564</v>
      </c>
      <c r="L82" s="68" t="n">
        <v>5835</v>
      </c>
      <c r="M82" s="68" t="n">
        <v>210</v>
      </c>
      <c r="N82" s="68" t="n">
        <v>327</v>
      </c>
      <c r="O82" s="68" t="n">
        <v>496</v>
      </c>
      <c r="P82" s="68" t="n">
        <v>1247</v>
      </c>
      <c r="Q82" s="68" t="n">
        <v>168</v>
      </c>
      <c r="R82" s="68" t="n">
        <v>227</v>
      </c>
      <c r="S82" s="68" t="n">
        <v>798</v>
      </c>
      <c r="T82" s="68" t="n">
        <v>1104</v>
      </c>
      <c r="U82" s="68" t="n">
        <v>618</v>
      </c>
      <c r="V82" s="68" t="n">
        <v>470</v>
      </c>
      <c r="W82" s="68" t="n">
        <v>605</v>
      </c>
      <c r="X82" s="68" t="n">
        <v>257</v>
      </c>
      <c r="Y82" s="68" t="n">
        <v>1840</v>
      </c>
      <c r="Z82" s="68" t="n">
        <v>139</v>
      </c>
      <c r="AA82" s="68" t="n">
        <v>143</v>
      </c>
      <c r="AB82" s="68" t="n">
        <v>118</v>
      </c>
      <c r="AC82" s="68" t="n">
        <v>185</v>
      </c>
      <c r="AD82" s="68" t="n">
        <v>261</v>
      </c>
      <c r="AE82" s="68" t="n">
        <v>178</v>
      </c>
      <c r="AF82" s="68" t="n">
        <v>1005</v>
      </c>
      <c r="AG82" s="68" t="n">
        <v>92</v>
      </c>
      <c r="AH82" s="68" t="n">
        <v>97</v>
      </c>
      <c r="AI82" s="68" t="n">
        <v>126</v>
      </c>
      <c r="AJ82" s="68" t="n">
        <v>21</v>
      </c>
      <c r="AK82" s="65"/>
      <c r="AL82" s="65"/>
      <c r="AM82" s="65"/>
      <c r="AN82" s="65"/>
      <c r="AO82" s="65"/>
      <c r="AP82" s="65"/>
    </row>
    <row r="83" customFormat="false" ht="15.75" hidden="false" customHeight="false" outlineLevel="0" collapsed="false">
      <c r="A83" s="127" t="n">
        <v>43989</v>
      </c>
      <c r="B83" s="68" t="n">
        <v>20</v>
      </c>
      <c r="C83" s="68" t="n">
        <v>582</v>
      </c>
      <c r="D83" s="68" t="n">
        <v>1035</v>
      </c>
      <c r="E83" s="68" t="n">
        <v>102</v>
      </c>
      <c r="F83" s="68" t="n">
        <v>92</v>
      </c>
      <c r="G83" s="68" t="n">
        <v>244</v>
      </c>
      <c r="H83" s="68" t="n">
        <v>8033</v>
      </c>
      <c r="I83" s="68" t="n">
        <v>103</v>
      </c>
      <c r="J83" s="68" t="n">
        <v>2404</v>
      </c>
      <c r="K83" s="68" t="n">
        <v>1615</v>
      </c>
      <c r="L83" s="68" t="n">
        <v>5948</v>
      </c>
      <c r="M83" s="68" t="n">
        <v>210</v>
      </c>
      <c r="N83" s="68" t="n">
        <v>329</v>
      </c>
      <c r="O83" s="68" t="n">
        <v>496</v>
      </c>
      <c r="P83" s="68" t="n">
        <v>1285</v>
      </c>
      <c r="Q83" s="68" t="n">
        <v>169</v>
      </c>
      <c r="R83" s="68" t="n">
        <v>228</v>
      </c>
      <c r="S83" s="68" t="n">
        <v>808</v>
      </c>
      <c r="T83" s="68" t="n">
        <v>1129</v>
      </c>
      <c r="U83" s="68" t="n">
        <v>626</v>
      </c>
      <c r="V83" s="68" t="n">
        <v>495</v>
      </c>
      <c r="W83" s="68" t="n">
        <v>605</v>
      </c>
      <c r="X83" s="68" t="n">
        <v>259</v>
      </c>
      <c r="Y83" s="68" t="n">
        <v>1904</v>
      </c>
      <c r="Z83" s="68" t="n">
        <v>159</v>
      </c>
      <c r="AA83" s="68" t="n">
        <v>144</v>
      </c>
      <c r="AB83" s="68" t="n">
        <v>118</v>
      </c>
      <c r="AC83" s="68" t="n">
        <v>186</v>
      </c>
      <c r="AD83" s="68" t="n">
        <v>269</v>
      </c>
      <c r="AE83" s="68" t="n">
        <v>179</v>
      </c>
      <c r="AF83" s="68" t="n">
        <v>1064</v>
      </c>
      <c r="AG83" s="68" t="n">
        <v>94</v>
      </c>
      <c r="AH83" s="68" t="n">
        <v>97</v>
      </c>
      <c r="AI83" s="68" t="n">
        <v>134</v>
      </c>
      <c r="AJ83" s="68" t="n">
        <v>21</v>
      </c>
      <c r="AK83" s="65"/>
      <c r="AL83" s="65"/>
      <c r="AM83" s="65"/>
      <c r="AN83" s="65"/>
      <c r="AO83" s="65"/>
      <c r="AP83" s="65"/>
    </row>
    <row r="84" customFormat="false" ht="15.75" hidden="false" customHeight="false" outlineLevel="0" collapsed="false">
      <c r="A84" s="127" t="n">
        <v>43990</v>
      </c>
      <c r="B84" s="68" t="n">
        <v>20</v>
      </c>
      <c r="C84" s="68" t="n">
        <v>594</v>
      </c>
      <c r="D84" s="68" t="n">
        <v>1047</v>
      </c>
      <c r="E84" s="68" t="n">
        <v>102</v>
      </c>
      <c r="F84" s="68" t="n">
        <v>92</v>
      </c>
      <c r="G84" s="68" t="n">
        <v>247</v>
      </c>
      <c r="H84" s="68" t="n">
        <v>8121</v>
      </c>
      <c r="I84" s="68" t="n">
        <v>103</v>
      </c>
      <c r="J84" s="68" t="n">
        <v>2424</v>
      </c>
      <c r="K84" s="68" t="n">
        <v>1642</v>
      </c>
      <c r="L84" s="68" t="n">
        <v>6313</v>
      </c>
      <c r="M84" s="68" t="n">
        <v>210</v>
      </c>
      <c r="N84" s="68" t="n">
        <v>338</v>
      </c>
      <c r="O84" s="68" t="n">
        <v>504</v>
      </c>
      <c r="P84" s="68" t="n">
        <v>1347</v>
      </c>
      <c r="Q84" s="68" t="n">
        <v>169</v>
      </c>
      <c r="R84" s="68" t="n">
        <v>228</v>
      </c>
      <c r="S84" s="68" t="n">
        <v>822</v>
      </c>
      <c r="T84" s="68" t="n">
        <v>1158</v>
      </c>
      <c r="U84" s="68" t="n">
        <v>626</v>
      </c>
      <c r="V84" s="68" t="n">
        <v>510</v>
      </c>
      <c r="W84" s="68" t="n">
        <v>607</v>
      </c>
      <c r="X84" s="68" t="n">
        <v>259</v>
      </c>
      <c r="Y84" s="68" t="n">
        <v>2014</v>
      </c>
      <c r="Z84" s="68" t="n">
        <v>159</v>
      </c>
      <c r="AA84" s="68" t="n">
        <v>145</v>
      </c>
      <c r="AB84" s="68" t="n">
        <v>118</v>
      </c>
      <c r="AC84" s="68" t="n">
        <v>186</v>
      </c>
      <c r="AD84" s="68" t="n">
        <v>307</v>
      </c>
      <c r="AE84" s="68" t="n">
        <v>179</v>
      </c>
      <c r="AF84" s="68" t="n">
        <v>1090</v>
      </c>
      <c r="AG84" s="68" t="n">
        <v>94</v>
      </c>
      <c r="AH84" s="68" t="n">
        <v>103</v>
      </c>
      <c r="AI84" s="68" t="n">
        <v>134</v>
      </c>
      <c r="AJ84" s="68" t="n">
        <v>21</v>
      </c>
      <c r="AK84" s="65"/>
      <c r="AL84" s="65"/>
      <c r="AM84" s="65"/>
      <c r="AN84" s="65"/>
      <c r="AO84" s="65"/>
      <c r="AP84" s="65"/>
    </row>
    <row r="85" customFormat="false" ht="15.75" hidden="false" customHeight="false" outlineLevel="0" collapsed="false">
      <c r="A85" s="127" t="n">
        <v>43991</v>
      </c>
      <c r="B85" s="68" t="n">
        <v>20</v>
      </c>
      <c r="C85" s="68" t="n">
        <v>608</v>
      </c>
      <c r="D85" s="68" t="n">
        <v>1061</v>
      </c>
      <c r="E85" s="68" t="n">
        <v>121</v>
      </c>
      <c r="F85" s="68" t="n">
        <v>92</v>
      </c>
      <c r="G85" s="68" t="n">
        <v>249</v>
      </c>
      <c r="H85" s="68" t="n">
        <v>8355</v>
      </c>
      <c r="I85" s="68" t="n">
        <v>103</v>
      </c>
      <c r="J85" s="68" t="n">
        <v>2448</v>
      </c>
      <c r="K85" s="68" t="n">
        <v>1674</v>
      </c>
      <c r="L85" s="68" t="n">
        <v>6533</v>
      </c>
      <c r="M85" s="68" t="n">
        <v>234</v>
      </c>
      <c r="N85" s="68" t="n">
        <v>351</v>
      </c>
      <c r="O85" s="68" t="n">
        <v>522</v>
      </c>
      <c r="P85" s="68" t="n">
        <v>1438</v>
      </c>
      <c r="Q85" s="68" t="n">
        <v>170</v>
      </c>
      <c r="R85" s="68" t="n">
        <v>228</v>
      </c>
      <c r="S85" s="68" t="n">
        <v>830</v>
      </c>
      <c r="T85" s="68" t="n">
        <v>1188</v>
      </c>
      <c r="U85" s="68" t="n">
        <v>645</v>
      </c>
      <c r="V85" s="68" t="n">
        <v>551</v>
      </c>
      <c r="W85" s="68" t="n">
        <v>618</v>
      </c>
      <c r="X85" s="68" t="n">
        <v>263</v>
      </c>
      <c r="Y85" s="68" t="n">
        <v>2194</v>
      </c>
      <c r="Z85" s="68" t="n">
        <v>159</v>
      </c>
      <c r="AA85" s="68" t="n">
        <v>148</v>
      </c>
      <c r="AB85" s="68" t="n">
        <v>120</v>
      </c>
      <c r="AC85" s="68" t="n">
        <v>190</v>
      </c>
      <c r="AD85" s="68" t="n">
        <v>315</v>
      </c>
      <c r="AE85" s="68" t="n">
        <v>183</v>
      </c>
      <c r="AF85" s="68" t="n">
        <v>1108</v>
      </c>
      <c r="AG85" s="68" t="n">
        <v>94</v>
      </c>
      <c r="AH85" s="68" t="n">
        <v>103</v>
      </c>
      <c r="AI85" s="68" t="n">
        <v>139</v>
      </c>
      <c r="AJ85" s="68" t="n">
        <v>21</v>
      </c>
      <c r="AK85" s="65"/>
      <c r="AL85" s="65"/>
      <c r="AM85" s="65"/>
      <c r="AN85" s="65"/>
      <c r="AO85" s="65"/>
      <c r="AP85" s="65"/>
    </row>
    <row r="86" customFormat="false" ht="15.75" hidden="false" customHeight="false" outlineLevel="0" collapsed="false">
      <c r="A86" s="127" t="n">
        <v>43992</v>
      </c>
      <c r="B86" s="68" t="n">
        <v>22</v>
      </c>
      <c r="C86" s="68" t="n">
        <v>640</v>
      </c>
      <c r="D86" s="68" t="n">
        <v>1096</v>
      </c>
      <c r="E86" s="68" t="n">
        <v>123</v>
      </c>
      <c r="F86" s="68" t="n">
        <v>92</v>
      </c>
      <c r="G86" s="68" t="n">
        <v>250</v>
      </c>
      <c r="H86" s="68" t="n">
        <v>8503</v>
      </c>
      <c r="I86" s="68" t="n">
        <v>105</v>
      </c>
      <c r="J86" s="68" t="n">
        <v>2506</v>
      </c>
      <c r="K86" s="68" t="n">
        <v>1813</v>
      </c>
      <c r="L86" s="68" t="n">
        <v>6806</v>
      </c>
      <c r="M86" s="68" t="n">
        <v>245</v>
      </c>
      <c r="N86" s="68" t="n">
        <v>362</v>
      </c>
      <c r="O86" s="68" t="n">
        <v>537</v>
      </c>
      <c r="P86" s="68" t="n">
        <v>1565</v>
      </c>
      <c r="Q86" s="68" t="n">
        <v>170</v>
      </c>
      <c r="R86" s="68" t="n">
        <v>228</v>
      </c>
      <c r="S86" s="68" t="n">
        <v>857</v>
      </c>
      <c r="T86" s="68" t="n">
        <v>1229</v>
      </c>
      <c r="U86" s="68" t="n">
        <v>659</v>
      </c>
      <c r="V86" s="68" t="n">
        <v>546</v>
      </c>
      <c r="W86" s="68" t="n">
        <v>635</v>
      </c>
      <c r="X86" s="68" t="n">
        <v>266</v>
      </c>
      <c r="Y86" s="68" t="n">
        <v>2383</v>
      </c>
      <c r="Z86" s="68" t="n">
        <v>159</v>
      </c>
      <c r="AA86" s="68" t="n">
        <v>150</v>
      </c>
      <c r="AB86" s="68" t="n">
        <v>120</v>
      </c>
      <c r="AC86" s="68" t="n">
        <v>227</v>
      </c>
      <c r="AD86" s="68" t="n">
        <v>328</v>
      </c>
      <c r="AE86" s="68" t="n">
        <v>191</v>
      </c>
      <c r="AF86" s="68" t="n">
        <v>1137</v>
      </c>
      <c r="AG86" s="68" t="n">
        <v>95</v>
      </c>
      <c r="AH86" s="68" t="n">
        <v>105</v>
      </c>
      <c r="AI86" s="68" t="n">
        <v>145</v>
      </c>
      <c r="AJ86" s="68" t="n">
        <v>21</v>
      </c>
      <c r="AK86" s="65"/>
      <c r="AL86" s="65"/>
      <c r="AM86" s="65"/>
      <c r="AN86" s="65"/>
      <c r="AO86" s="65"/>
      <c r="AP86" s="65"/>
    </row>
    <row r="87" customFormat="false" ht="15.75" hidden="false" customHeight="false" outlineLevel="0" collapsed="false">
      <c r="A87" s="127" t="n">
        <v>43993</v>
      </c>
      <c r="B87" s="68" t="n">
        <v>22</v>
      </c>
      <c r="C87" s="68" t="n">
        <v>659</v>
      </c>
      <c r="D87" s="68" t="n">
        <v>1121</v>
      </c>
      <c r="E87" s="68" t="n">
        <v>126</v>
      </c>
      <c r="F87" s="68" t="n">
        <v>92</v>
      </c>
      <c r="G87" s="68" t="n">
        <v>252</v>
      </c>
      <c r="H87" s="68" t="n">
        <v>8650</v>
      </c>
      <c r="I87" s="68" t="n">
        <v>105</v>
      </c>
      <c r="J87" s="68" t="n">
        <v>2551</v>
      </c>
      <c r="K87" s="68" t="n">
        <v>1832</v>
      </c>
      <c r="L87" s="68" t="n">
        <v>7103</v>
      </c>
      <c r="M87" s="68" t="n">
        <v>245</v>
      </c>
      <c r="N87" s="68" t="n">
        <v>365</v>
      </c>
      <c r="O87" s="68" t="n">
        <v>552</v>
      </c>
      <c r="P87" s="68" t="n">
        <v>1634</v>
      </c>
      <c r="Q87" s="68" t="n">
        <v>170</v>
      </c>
      <c r="R87" s="68" t="n">
        <v>238</v>
      </c>
      <c r="S87" s="68" t="n">
        <v>868</v>
      </c>
      <c r="T87" s="68" t="n">
        <v>1271</v>
      </c>
      <c r="U87" s="68" t="n">
        <v>661</v>
      </c>
      <c r="V87" s="68" t="n">
        <v>579</v>
      </c>
      <c r="W87" s="68" t="n">
        <v>680</v>
      </c>
      <c r="X87" s="68" t="n">
        <v>272</v>
      </c>
      <c r="Y87" s="68" t="n">
        <v>2524</v>
      </c>
      <c r="Z87" s="68" t="n">
        <v>159</v>
      </c>
      <c r="AA87" s="68" t="n">
        <v>152</v>
      </c>
      <c r="AB87" s="68" t="n">
        <v>120</v>
      </c>
      <c r="AC87" s="68" t="n">
        <v>263</v>
      </c>
      <c r="AD87" s="68" t="n">
        <v>328</v>
      </c>
      <c r="AE87" s="68" t="n">
        <v>195</v>
      </c>
      <c r="AF87" s="68" t="n">
        <v>1156</v>
      </c>
      <c r="AG87" s="68" t="n">
        <v>96</v>
      </c>
      <c r="AH87" s="68" t="n">
        <v>105</v>
      </c>
      <c r="AI87" s="68" t="n">
        <v>149</v>
      </c>
      <c r="AJ87" s="68"/>
      <c r="AK87" s="65"/>
      <c r="AL87" s="65"/>
      <c r="AM87" s="65"/>
      <c r="AN87" s="65"/>
      <c r="AO87" s="65"/>
      <c r="AP87" s="65"/>
    </row>
    <row r="88" customFormat="false" ht="15.75" hidden="false" customHeight="false" outlineLevel="0" collapsed="false">
      <c r="A88" s="127" t="n">
        <v>43994</v>
      </c>
      <c r="B88" s="68" t="n">
        <v>22</v>
      </c>
      <c r="C88" s="68" t="n">
        <v>695</v>
      </c>
      <c r="D88" s="68" t="n">
        <v>1157</v>
      </c>
      <c r="E88" s="68" t="n">
        <v>132</v>
      </c>
      <c r="F88" s="68" t="n">
        <v>95</v>
      </c>
      <c r="G88" s="68" t="n">
        <v>262</v>
      </c>
      <c r="H88" s="68" t="n">
        <v>8740</v>
      </c>
      <c r="I88" s="68" t="n">
        <v>106</v>
      </c>
      <c r="J88" s="68" t="n">
        <v>2572</v>
      </c>
      <c r="K88" s="68" t="n">
        <v>1876</v>
      </c>
      <c r="L88" s="68" t="n">
        <v>7421</v>
      </c>
      <c r="M88" s="68" t="n">
        <v>267</v>
      </c>
      <c r="N88" s="68" t="n">
        <v>373</v>
      </c>
      <c r="O88" s="68" t="n">
        <v>565</v>
      </c>
      <c r="P88" s="68" t="n">
        <v>1694</v>
      </c>
      <c r="Q88" s="68" t="n">
        <v>170</v>
      </c>
      <c r="R88" s="68" t="n">
        <v>238</v>
      </c>
      <c r="S88" s="68" t="n">
        <v>891</v>
      </c>
      <c r="T88" s="68" t="n">
        <v>1304</v>
      </c>
      <c r="U88" s="68" t="n">
        <v>671</v>
      </c>
      <c r="V88" s="68" t="n">
        <v>644</v>
      </c>
      <c r="W88" s="68" t="n">
        <v>768</v>
      </c>
      <c r="X88" s="68" t="n">
        <v>277</v>
      </c>
      <c r="Y88" s="68" t="n">
        <v>2582</v>
      </c>
      <c r="Z88" s="68" t="n">
        <v>159</v>
      </c>
      <c r="AA88" s="68" t="n">
        <v>153</v>
      </c>
      <c r="AB88" s="68" t="n">
        <v>120</v>
      </c>
      <c r="AC88" s="68" t="n">
        <v>285</v>
      </c>
      <c r="AD88" s="68" t="n">
        <v>387</v>
      </c>
      <c r="AE88" s="68" t="n">
        <v>200</v>
      </c>
      <c r="AF88" s="68" t="n">
        <v>1197</v>
      </c>
      <c r="AG88" s="68" t="n">
        <v>97</v>
      </c>
      <c r="AH88" s="68" t="n">
        <v>105</v>
      </c>
      <c r="AI88" s="68" t="n">
        <v>181</v>
      </c>
      <c r="AJ88" s="68"/>
      <c r="AK88" s="65"/>
      <c r="AL88" s="65"/>
      <c r="AM88" s="65"/>
      <c r="AN88" s="65"/>
      <c r="AO88" s="65"/>
      <c r="AP88" s="65"/>
    </row>
    <row r="89" customFormat="false" ht="15.75" hidden="false" customHeight="false" outlineLevel="0" collapsed="false">
      <c r="A89" s="127" t="n">
        <v>43995</v>
      </c>
      <c r="B89" s="68" t="n">
        <v>22</v>
      </c>
      <c r="C89" s="68" t="n">
        <v>723</v>
      </c>
      <c r="D89" s="68" t="n">
        <v>1231</v>
      </c>
      <c r="E89" s="68" t="n">
        <v>136</v>
      </c>
      <c r="F89" s="68" t="n">
        <v>98</v>
      </c>
      <c r="G89" s="68" t="n">
        <v>264</v>
      </c>
      <c r="H89" s="68" t="n">
        <v>8861</v>
      </c>
      <c r="I89" s="68" t="n">
        <v>108</v>
      </c>
      <c r="J89" s="68" t="n">
        <v>2587</v>
      </c>
      <c r="K89" s="68" t="n">
        <v>1946</v>
      </c>
      <c r="L89" s="68" t="n">
        <v>7597</v>
      </c>
      <c r="M89" s="68" t="n">
        <v>267</v>
      </c>
      <c r="N89" s="68" t="n">
        <v>376</v>
      </c>
      <c r="O89" s="68" t="n">
        <v>586</v>
      </c>
      <c r="P89" s="68" t="n">
        <v>1817</v>
      </c>
      <c r="Q89" s="68" t="n">
        <v>170</v>
      </c>
      <c r="R89" s="68" t="n">
        <v>239</v>
      </c>
      <c r="S89" s="68" t="n">
        <v>904</v>
      </c>
      <c r="T89" s="68" t="n">
        <v>1326</v>
      </c>
      <c r="U89" s="68" t="n">
        <v>674</v>
      </c>
      <c r="V89" s="68" t="n">
        <v>651</v>
      </c>
      <c r="W89" s="68" t="n">
        <v>862</v>
      </c>
      <c r="X89" s="68" t="n">
        <v>279</v>
      </c>
      <c r="Y89" s="68" t="n">
        <v>2707</v>
      </c>
      <c r="Z89" s="68" t="n">
        <v>168</v>
      </c>
      <c r="AA89" s="68" t="n">
        <v>165</v>
      </c>
      <c r="AB89" s="68" t="n">
        <v>125</v>
      </c>
      <c r="AC89" s="68" t="n">
        <v>302</v>
      </c>
      <c r="AD89" s="68" t="n">
        <v>400</v>
      </c>
      <c r="AE89" s="68" t="n">
        <v>205</v>
      </c>
      <c r="AF89" s="68" t="n">
        <v>1237</v>
      </c>
      <c r="AG89" s="68" t="n">
        <v>97</v>
      </c>
      <c r="AH89" s="68" t="n">
        <v>105</v>
      </c>
      <c r="AI89" s="68" t="n">
        <v>185</v>
      </c>
      <c r="AJ89" s="68"/>
      <c r="AK89" s="65"/>
      <c r="AL89" s="65"/>
      <c r="AM89" s="65"/>
      <c r="AN89" s="65"/>
      <c r="AO89" s="65"/>
      <c r="AP89" s="65"/>
    </row>
    <row r="90" customFormat="false" ht="15.75" hidden="false" customHeight="false" outlineLevel="0" collapsed="false">
      <c r="A90" s="127" t="n">
        <v>43996</v>
      </c>
      <c r="B90" s="68" t="n">
        <v>27</v>
      </c>
      <c r="C90" s="68" t="n">
        <v>741</v>
      </c>
      <c r="D90" s="68" t="n">
        <v>1240</v>
      </c>
      <c r="E90" s="68" t="n">
        <v>144</v>
      </c>
      <c r="F90" s="68" t="n">
        <v>101</v>
      </c>
      <c r="G90" s="68" t="n">
        <v>269</v>
      </c>
      <c r="H90" s="68" t="n">
        <v>8978</v>
      </c>
      <c r="I90" s="68" t="n">
        <v>108</v>
      </c>
      <c r="J90" s="68" t="n">
        <v>2604</v>
      </c>
      <c r="K90" s="68" t="n">
        <v>2059</v>
      </c>
      <c r="L90" s="68" t="n">
        <v>7793</v>
      </c>
      <c r="M90" s="68" t="n">
        <v>268</v>
      </c>
      <c r="N90" s="68" t="n">
        <v>378</v>
      </c>
      <c r="O90" s="68" t="n">
        <v>586</v>
      </c>
      <c r="P90" s="68" t="n">
        <v>1887</v>
      </c>
      <c r="Q90" s="68" t="n">
        <v>170</v>
      </c>
      <c r="R90" s="68" t="n">
        <v>239</v>
      </c>
      <c r="S90" s="68" t="n">
        <v>915</v>
      </c>
      <c r="T90" s="68" t="n">
        <v>1396</v>
      </c>
      <c r="U90" s="68" t="n">
        <v>681</v>
      </c>
      <c r="V90" s="68" t="n">
        <v>658</v>
      </c>
      <c r="W90" s="68" t="n">
        <v>872</v>
      </c>
      <c r="X90" s="68" t="n">
        <v>283</v>
      </c>
      <c r="Y90" s="68" t="n">
        <v>2840</v>
      </c>
      <c r="Z90" s="68" t="n">
        <v>170</v>
      </c>
      <c r="AA90" s="68" t="n">
        <v>166</v>
      </c>
      <c r="AB90" s="68" t="n">
        <v>125</v>
      </c>
      <c r="AC90" s="68" t="n">
        <v>310</v>
      </c>
      <c r="AD90" s="68" t="n">
        <v>421</v>
      </c>
      <c r="AE90" s="68" t="n">
        <v>208</v>
      </c>
      <c r="AF90" s="68" t="n">
        <v>1249</v>
      </c>
      <c r="AG90" s="68" t="n">
        <v>98</v>
      </c>
      <c r="AH90" s="68" t="n">
        <v>108</v>
      </c>
      <c r="AI90" s="68" t="n">
        <v>185</v>
      </c>
      <c r="AJ90" s="68"/>
      <c r="AK90" s="65"/>
      <c r="AL90" s="65"/>
      <c r="AM90" s="65"/>
      <c r="AN90" s="65"/>
      <c r="AO90" s="65"/>
      <c r="AP90" s="65"/>
    </row>
    <row r="91" customFormat="false" ht="15.75" hidden="false" customHeight="false" outlineLevel="0" collapsed="false">
      <c r="A91" s="127" t="n">
        <v>43997</v>
      </c>
      <c r="B91" s="68" t="n">
        <v>27</v>
      </c>
      <c r="C91" s="68" t="n">
        <v>760</v>
      </c>
      <c r="D91" s="68" t="n">
        <v>1243</v>
      </c>
      <c r="E91" s="68" t="n">
        <v>144</v>
      </c>
      <c r="F91" s="68" t="n">
        <v>101</v>
      </c>
      <c r="G91" s="68" t="n">
        <v>272</v>
      </c>
      <c r="H91" s="68" t="n">
        <v>9120</v>
      </c>
      <c r="I91" s="68" t="n">
        <v>108</v>
      </c>
      <c r="J91" s="68" t="n">
        <v>2623</v>
      </c>
      <c r="K91" s="68" t="n">
        <v>2175</v>
      </c>
      <c r="L91" s="68" t="n">
        <v>8063</v>
      </c>
      <c r="M91" s="68" t="n">
        <v>268</v>
      </c>
      <c r="N91" s="68" t="n">
        <v>382</v>
      </c>
      <c r="O91" s="68" t="n">
        <v>631</v>
      </c>
      <c r="P91" s="68" t="n">
        <v>1953</v>
      </c>
      <c r="Q91" s="68" t="n">
        <v>170</v>
      </c>
      <c r="R91" s="68" t="n">
        <v>254</v>
      </c>
      <c r="S91" s="68" t="n">
        <v>937</v>
      </c>
      <c r="T91" s="68" t="n">
        <v>1448</v>
      </c>
      <c r="U91" s="68" t="n">
        <v>681</v>
      </c>
      <c r="V91" s="68" t="n">
        <v>676</v>
      </c>
      <c r="W91" s="68" t="n">
        <v>932</v>
      </c>
      <c r="X91" s="68" t="n">
        <v>286</v>
      </c>
      <c r="Y91" s="68" t="n">
        <v>2941</v>
      </c>
      <c r="Z91" s="68" t="n">
        <v>171</v>
      </c>
      <c r="AA91" s="68" t="n">
        <v>166</v>
      </c>
      <c r="AB91" s="68" t="n">
        <v>126</v>
      </c>
      <c r="AC91" s="68" t="n">
        <v>312</v>
      </c>
      <c r="AD91" s="68" t="n">
        <v>452</v>
      </c>
      <c r="AE91" s="68" t="n">
        <v>209</v>
      </c>
      <c r="AF91" s="68" t="n">
        <v>1249</v>
      </c>
      <c r="AG91" s="68" t="n">
        <v>98</v>
      </c>
      <c r="AH91" s="68" t="n">
        <v>108</v>
      </c>
      <c r="AI91" s="68" t="n">
        <v>208</v>
      </c>
      <c r="AJ91" s="68"/>
      <c r="AK91" s="65"/>
      <c r="AL91" s="65"/>
      <c r="AM91" s="65"/>
      <c r="AN91" s="65"/>
      <c r="AO91" s="65"/>
      <c r="AP91" s="65"/>
    </row>
    <row r="92" customFormat="false" ht="15.75" hidden="false" customHeight="false" outlineLevel="0" collapsed="false">
      <c r="A92" s="127" t="n">
        <v>43998</v>
      </c>
      <c r="B92" s="68" t="n">
        <v>27</v>
      </c>
      <c r="C92" s="68" t="n">
        <v>782</v>
      </c>
      <c r="D92" s="68" t="n">
        <v>1277</v>
      </c>
      <c r="E92" s="68" t="n">
        <v>145</v>
      </c>
      <c r="F92" s="68" t="n">
        <v>104</v>
      </c>
      <c r="G92" s="68" t="n">
        <v>273</v>
      </c>
      <c r="H92" s="68" t="n">
        <v>9222</v>
      </c>
      <c r="I92" s="68" t="n">
        <v>108</v>
      </c>
      <c r="J92" s="68" t="n">
        <v>2662</v>
      </c>
      <c r="K92" s="68" t="n">
        <v>2231</v>
      </c>
      <c r="L92" s="68" t="n">
        <v>8308</v>
      </c>
      <c r="M92" s="68" t="n">
        <v>270</v>
      </c>
      <c r="N92" s="68" t="n">
        <v>392</v>
      </c>
      <c r="O92" s="68" t="n">
        <v>657</v>
      </c>
      <c r="P92" s="68" t="n">
        <v>2122</v>
      </c>
      <c r="Q92" s="68" t="n">
        <v>171</v>
      </c>
      <c r="R92" s="68" t="n">
        <v>254</v>
      </c>
      <c r="S92" s="68" t="n">
        <v>957</v>
      </c>
      <c r="T92" s="68" t="n">
        <v>1498</v>
      </c>
      <c r="U92" s="68" t="n">
        <v>687</v>
      </c>
      <c r="V92" s="68" t="n">
        <v>701</v>
      </c>
      <c r="W92" s="68" t="n">
        <v>957</v>
      </c>
      <c r="X92" s="68" t="n">
        <v>291</v>
      </c>
      <c r="Y92" s="68" t="n">
        <v>3116</v>
      </c>
      <c r="Z92" s="68" t="n">
        <v>172</v>
      </c>
      <c r="AA92" s="68" t="n">
        <v>166</v>
      </c>
      <c r="AB92" s="68" t="n">
        <v>126</v>
      </c>
      <c r="AC92" s="68" t="n">
        <v>312</v>
      </c>
      <c r="AD92" s="68" t="n">
        <v>496</v>
      </c>
      <c r="AE92" s="68" t="n">
        <v>212</v>
      </c>
      <c r="AF92" s="68" t="n">
        <v>1281</v>
      </c>
      <c r="AG92" s="68" t="n">
        <v>98</v>
      </c>
      <c r="AH92" s="68" t="n">
        <v>108</v>
      </c>
      <c r="AI92" s="68" t="n">
        <v>214</v>
      </c>
      <c r="AJ92" s="68"/>
      <c r="AK92" s="65"/>
      <c r="AL92" s="65"/>
      <c r="AM92" s="65"/>
      <c r="AN92" s="65"/>
      <c r="AO92" s="65"/>
      <c r="AP92" s="65"/>
    </row>
    <row r="93" customFormat="false" ht="15.75" hidden="false" customHeight="false" outlineLevel="0" collapsed="false">
      <c r="A93" s="127" t="n">
        <v>43999</v>
      </c>
      <c r="B93" s="68" t="n">
        <v>37</v>
      </c>
      <c r="C93" s="68" t="n">
        <v>829</v>
      </c>
      <c r="D93" s="68" t="n">
        <v>1309</v>
      </c>
      <c r="E93" s="68" t="n">
        <v>147</v>
      </c>
      <c r="F93" s="68" t="n">
        <v>105</v>
      </c>
      <c r="G93" s="68" t="n">
        <v>276</v>
      </c>
      <c r="H93" s="68" t="n">
        <v>9349</v>
      </c>
      <c r="I93" s="68" t="n">
        <v>109</v>
      </c>
      <c r="J93" s="68" t="n">
        <v>2703</v>
      </c>
      <c r="K93" s="68" t="n">
        <v>2346</v>
      </c>
      <c r="L93" s="68" t="n">
        <v>8533</v>
      </c>
      <c r="M93" s="68" t="n">
        <v>282</v>
      </c>
      <c r="N93" s="68" t="n">
        <v>397</v>
      </c>
      <c r="O93" s="68" t="n">
        <v>702</v>
      </c>
      <c r="P93" s="68" t="n">
        <v>2208</v>
      </c>
      <c r="Q93" s="68" t="n">
        <v>171</v>
      </c>
      <c r="R93" s="68" t="n">
        <v>263</v>
      </c>
      <c r="S93" s="68" t="n">
        <v>978</v>
      </c>
      <c r="T93" s="68" t="n">
        <v>1541</v>
      </c>
      <c r="U93" s="68" t="n">
        <v>691</v>
      </c>
      <c r="V93" s="68" t="n">
        <v>736</v>
      </c>
      <c r="W93" s="68" t="n">
        <v>970</v>
      </c>
      <c r="X93" s="68" t="n">
        <v>292</v>
      </c>
      <c r="Y93" s="68" t="n">
        <v>3200</v>
      </c>
      <c r="Z93" s="68" t="n">
        <v>172</v>
      </c>
      <c r="AA93" s="68" t="n">
        <v>169</v>
      </c>
      <c r="AB93" s="68" t="n">
        <v>128</v>
      </c>
      <c r="AC93" s="68" t="n">
        <v>322</v>
      </c>
      <c r="AD93" s="68" t="n">
        <v>520</v>
      </c>
      <c r="AE93" s="68" t="n">
        <v>214</v>
      </c>
      <c r="AF93" s="68" t="n">
        <v>1311</v>
      </c>
      <c r="AG93" s="68" t="n">
        <v>99</v>
      </c>
      <c r="AH93" s="68" t="n">
        <v>108</v>
      </c>
      <c r="AI93" s="68" t="n">
        <v>214</v>
      </c>
      <c r="AJ93" s="68"/>
      <c r="AK93" s="65"/>
      <c r="AL93" s="65"/>
      <c r="AM93" s="65"/>
      <c r="AN93" s="65"/>
      <c r="AO93" s="65"/>
      <c r="AP93" s="65"/>
    </row>
    <row r="94" customFormat="false" ht="15.75" hidden="false" customHeight="false" outlineLevel="0" collapsed="false">
      <c r="A94" s="127" t="n">
        <v>44000</v>
      </c>
      <c r="B94" s="68" t="n">
        <v>38</v>
      </c>
      <c r="C94" s="68" t="n">
        <v>895</v>
      </c>
      <c r="D94" s="68" t="n">
        <v>1327</v>
      </c>
      <c r="E94" s="68" t="n">
        <v>147</v>
      </c>
      <c r="F94" s="68" t="n">
        <v>105</v>
      </c>
      <c r="G94" s="68" t="n">
        <v>276</v>
      </c>
      <c r="H94" s="68" t="n">
        <v>9516</v>
      </c>
      <c r="I94" s="68" t="n">
        <v>109</v>
      </c>
      <c r="J94" s="68" t="n">
        <v>2758</v>
      </c>
      <c r="K94" s="68" t="n">
        <v>2391</v>
      </c>
      <c r="L94" s="68" t="n">
        <v>8917</v>
      </c>
      <c r="M94" s="68" t="n">
        <v>282</v>
      </c>
      <c r="N94" s="68" t="n">
        <v>405</v>
      </c>
      <c r="O94" s="68" t="n">
        <v>738</v>
      </c>
      <c r="P94" s="68" t="n">
        <v>2326</v>
      </c>
      <c r="Q94" s="68" t="n">
        <v>171</v>
      </c>
      <c r="R94" s="68" t="n">
        <v>263</v>
      </c>
      <c r="S94" s="68" t="n">
        <v>1008</v>
      </c>
      <c r="T94" s="68" t="n">
        <v>1596</v>
      </c>
      <c r="U94" s="68" t="n">
        <v>696</v>
      </c>
      <c r="V94" s="68" t="n">
        <v>761</v>
      </c>
      <c r="W94" s="68" t="n">
        <v>993</v>
      </c>
      <c r="X94" s="68" t="n">
        <v>326</v>
      </c>
      <c r="Y94" s="68" t="n">
        <v>3366</v>
      </c>
      <c r="Z94" s="68" t="n">
        <v>172</v>
      </c>
      <c r="AA94" s="68" t="n">
        <v>171</v>
      </c>
      <c r="AB94" s="68" t="n">
        <v>134</v>
      </c>
      <c r="AC94" s="68" t="n">
        <v>343</v>
      </c>
      <c r="AD94" s="68" t="n">
        <v>537</v>
      </c>
      <c r="AE94" s="68" t="n">
        <v>219</v>
      </c>
      <c r="AF94" s="68" t="n">
        <v>1350</v>
      </c>
      <c r="AG94" s="68" t="n">
        <v>104</v>
      </c>
      <c r="AH94" s="68" t="n">
        <v>108</v>
      </c>
      <c r="AI94" s="68" t="n">
        <v>214</v>
      </c>
      <c r="AJ94" s="68"/>
      <c r="AK94" s="65"/>
      <c r="AL94" s="65"/>
      <c r="AM94" s="65"/>
      <c r="AN94" s="65"/>
      <c r="AO94" s="65"/>
      <c r="AP94" s="65"/>
    </row>
    <row r="95" customFormat="false" ht="15.75" hidden="false" customHeight="false" outlineLevel="0" collapsed="false">
      <c r="A95" s="127" t="n">
        <v>44001</v>
      </c>
      <c r="B95" s="68" t="n">
        <v>38</v>
      </c>
      <c r="C95" s="68" t="n">
        <v>976</v>
      </c>
      <c r="D95" s="68" t="n">
        <v>1331</v>
      </c>
      <c r="E95" s="68" t="n">
        <v>147</v>
      </c>
      <c r="F95" s="68" t="n">
        <v>107</v>
      </c>
      <c r="G95" s="68" t="n">
        <v>277</v>
      </c>
      <c r="H95" s="68" t="n">
        <v>9655</v>
      </c>
      <c r="I95" s="68" t="n">
        <v>112</v>
      </c>
      <c r="J95" s="68" t="n">
        <v>2805</v>
      </c>
      <c r="K95" s="68" t="n">
        <v>2471</v>
      </c>
      <c r="L95" s="68" t="n">
        <v>9057</v>
      </c>
      <c r="M95" s="68" t="n">
        <v>296</v>
      </c>
      <c r="N95" s="68" t="n">
        <v>417</v>
      </c>
      <c r="O95" s="68" t="n">
        <v>738</v>
      </c>
      <c r="P95" s="68" t="n">
        <v>2392</v>
      </c>
      <c r="Q95" s="68" t="n">
        <v>173</v>
      </c>
      <c r="R95" s="68" t="n">
        <v>263</v>
      </c>
      <c r="S95" s="68" t="n">
        <v>1022</v>
      </c>
      <c r="T95" s="68" t="n">
        <v>1680</v>
      </c>
      <c r="U95" s="68" t="n">
        <v>700</v>
      </c>
      <c r="V95" s="68" t="n">
        <v>784</v>
      </c>
      <c r="W95" s="68" t="n">
        <v>1024</v>
      </c>
      <c r="X95" s="68" t="n">
        <v>329</v>
      </c>
      <c r="Y95" s="68" t="n">
        <v>3573</v>
      </c>
      <c r="Z95" s="68" t="n">
        <v>173</v>
      </c>
      <c r="AA95" s="68" t="n">
        <v>172</v>
      </c>
      <c r="AB95" s="68" t="n">
        <v>142</v>
      </c>
      <c r="AC95" s="68" t="n">
        <v>383</v>
      </c>
      <c r="AD95" s="68" t="n">
        <v>544</v>
      </c>
      <c r="AE95" s="68" t="n">
        <v>222</v>
      </c>
      <c r="AF95" s="68" t="n">
        <v>1368</v>
      </c>
      <c r="AG95" s="68" t="n">
        <v>104</v>
      </c>
      <c r="AH95" s="68" t="n">
        <v>108</v>
      </c>
      <c r="AI95" s="68" t="n">
        <v>220</v>
      </c>
      <c r="AJ95" s="68"/>
      <c r="AK95" s="65"/>
      <c r="AL95" s="65"/>
      <c r="AM95" s="65"/>
      <c r="AN95" s="65"/>
      <c r="AO95" s="65"/>
      <c r="AP95" s="65"/>
    </row>
    <row r="96" customFormat="false" ht="15.75" hidden="false" customHeight="false" outlineLevel="0" collapsed="false">
      <c r="A96" s="127" t="n">
        <v>44002</v>
      </c>
      <c r="B96" s="68" t="n">
        <v>39</v>
      </c>
      <c r="C96" s="68" t="n">
        <v>1013</v>
      </c>
      <c r="D96" s="68" t="n">
        <v>1347</v>
      </c>
      <c r="E96" s="68" t="n">
        <v>148</v>
      </c>
      <c r="F96" s="68" t="n">
        <v>116</v>
      </c>
      <c r="G96" s="68" t="n">
        <v>285</v>
      </c>
      <c r="H96" s="68" t="n">
        <v>9829</v>
      </c>
      <c r="I96" s="68" t="n">
        <v>112</v>
      </c>
      <c r="J96" s="68" t="n">
        <v>2828</v>
      </c>
      <c r="K96" s="68" t="n">
        <v>2569</v>
      </c>
      <c r="L96" s="68" t="n">
        <v>9451</v>
      </c>
      <c r="M96" s="68" t="n">
        <v>298</v>
      </c>
      <c r="N96" s="68" t="n">
        <v>423</v>
      </c>
      <c r="O96" s="68" t="n">
        <v>764</v>
      </c>
      <c r="P96" s="68" t="n">
        <v>2475</v>
      </c>
      <c r="Q96" s="68" t="n">
        <v>175</v>
      </c>
      <c r="R96" s="68" t="n">
        <v>264</v>
      </c>
      <c r="S96" s="68" t="n">
        <v>1051</v>
      </c>
      <c r="T96" s="68" t="n">
        <v>1721</v>
      </c>
      <c r="U96" s="68" t="n">
        <v>703</v>
      </c>
      <c r="V96" s="68" t="n">
        <v>809</v>
      </c>
      <c r="W96" s="68" t="n">
        <v>1082</v>
      </c>
      <c r="X96" s="68" t="n">
        <v>332</v>
      </c>
      <c r="Y96" s="68" t="n">
        <v>3685</v>
      </c>
      <c r="Z96" s="68" t="n">
        <v>173</v>
      </c>
      <c r="AA96" s="68" t="n">
        <v>180</v>
      </c>
      <c r="AB96" s="68" t="n">
        <v>142</v>
      </c>
      <c r="AC96" s="68" t="n">
        <v>400</v>
      </c>
      <c r="AD96" s="68" t="n">
        <v>581</v>
      </c>
      <c r="AE96" s="68" t="n">
        <v>222</v>
      </c>
      <c r="AF96" s="68" t="n">
        <v>1380</v>
      </c>
      <c r="AG96" s="68" t="n">
        <v>104</v>
      </c>
      <c r="AH96" s="68" t="n">
        <v>108</v>
      </c>
      <c r="AI96" s="68" t="n">
        <v>220</v>
      </c>
      <c r="AJ96" s="68"/>
      <c r="AK96" s="65"/>
      <c r="AL96" s="65"/>
      <c r="AM96" s="65"/>
      <c r="AN96" s="65"/>
      <c r="AO96" s="65"/>
      <c r="AP96" s="65"/>
    </row>
    <row r="97" customFormat="false" ht="15.75" hidden="false" customHeight="false" outlineLevel="0" collapsed="false">
      <c r="A97" s="127" t="n">
        <v>44003</v>
      </c>
      <c r="B97" s="68" t="n">
        <v>49</v>
      </c>
      <c r="C97" s="68" t="n">
        <v>1050</v>
      </c>
      <c r="D97" s="68" t="n">
        <v>1355</v>
      </c>
      <c r="E97" s="68" t="n">
        <v>148</v>
      </c>
      <c r="F97" s="68" t="n">
        <v>116</v>
      </c>
      <c r="G97" s="68" t="n">
        <v>288</v>
      </c>
      <c r="H97" s="68" t="n">
        <v>9971</v>
      </c>
      <c r="I97" s="68" t="n">
        <v>112</v>
      </c>
      <c r="J97" s="68" t="n">
        <v>2848</v>
      </c>
      <c r="K97" s="68" t="n">
        <v>2668</v>
      </c>
      <c r="L97" s="68" t="n">
        <v>9542</v>
      </c>
      <c r="M97" s="68" t="n">
        <v>298</v>
      </c>
      <c r="N97" s="68" t="n">
        <v>434</v>
      </c>
      <c r="O97" s="68" t="n">
        <v>764</v>
      </c>
      <c r="P97" s="68" t="n">
        <v>2569</v>
      </c>
      <c r="Q97" s="68" t="n">
        <v>176</v>
      </c>
      <c r="R97" s="68" t="n">
        <v>279</v>
      </c>
      <c r="S97" s="68" t="n">
        <v>1056</v>
      </c>
      <c r="T97" s="68" t="n">
        <v>1779</v>
      </c>
      <c r="U97" s="68" t="n">
        <v>707</v>
      </c>
      <c r="V97" s="68" t="n">
        <v>853</v>
      </c>
      <c r="W97" s="68" t="n">
        <v>1095</v>
      </c>
      <c r="X97" s="68" t="n">
        <v>332</v>
      </c>
      <c r="Y97" s="68" t="n">
        <v>3797</v>
      </c>
      <c r="Z97" s="68" t="n">
        <v>173</v>
      </c>
      <c r="AA97" s="68" t="n">
        <v>181</v>
      </c>
      <c r="AB97" s="68" t="n">
        <v>142</v>
      </c>
      <c r="AC97" s="68" t="n">
        <v>411</v>
      </c>
      <c r="AD97" s="68" t="n">
        <v>603</v>
      </c>
      <c r="AE97" s="68" t="n">
        <v>224</v>
      </c>
      <c r="AF97" s="68" t="n">
        <v>1429</v>
      </c>
      <c r="AG97" s="68" t="n">
        <v>104</v>
      </c>
      <c r="AH97" s="68" t="n">
        <v>111</v>
      </c>
      <c r="AI97" s="68" t="n">
        <v>227</v>
      </c>
      <c r="AJ97" s="68"/>
      <c r="AK97" s="65"/>
      <c r="AL97" s="65"/>
      <c r="AM97" s="65"/>
      <c r="AN97" s="65"/>
      <c r="AO97" s="65"/>
      <c r="AP97" s="65"/>
    </row>
    <row r="98" customFormat="false" ht="15.75" hidden="false" customHeight="false" outlineLevel="0" collapsed="false">
      <c r="A98" s="127" t="n">
        <v>44004</v>
      </c>
      <c r="B98" s="68" t="n">
        <v>49</v>
      </c>
      <c r="C98" s="68" t="n">
        <v>1080</v>
      </c>
      <c r="D98" s="68" t="n">
        <v>1361</v>
      </c>
      <c r="E98" s="68" t="n">
        <v>148</v>
      </c>
      <c r="F98" s="68" t="n">
        <v>116</v>
      </c>
      <c r="G98" s="68" t="n">
        <v>288</v>
      </c>
      <c r="H98" s="68" t="n">
        <v>10098</v>
      </c>
      <c r="I98" s="68" t="n">
        <v>112</v>
      </c>
      <c r="J98" s="68" t="n">
        <v>2865</v>
      </c>
      <c r="K98" s="68" t="n">
        <v>2717</v>
      </c>
      <c r="L98" s="68" t="n">
        <v>9857</v>
      </c>
      <c r="M98" s="68" t="n">
        <v>298</v>
      </c>
      <c r="N98" s="68" t="n">
        <v>435</v>
      </c>
      <c r="O98" s="68" t="n">
        <v>785</v>
      </c>
      <c r="P98" s="68" t="n">
        <v>2658</v>
      </c>
      <c r="Q98" s="68" t="n">
        <v>177</v>
      </c>
      <c r="R98" s="68" t="n">
        <v>281</v>
      </c>
      <c r="S98" s="68" t="n">
        <v>1067</v>
      </c>
      <c r="T98" s="68" t="n">
        <v>1839</v>
      </c>
      <c r="U98" s="68" t="n">
        <v>707</v>
      </c>
      <c r="V98" s="68" t="n">
        <v>854</v>
      </c>
      <c r="W98" s="68" t="n">
        <v>1115</v>
      </c>
      <c r="X98" s="68" t="n">
        <v>334</v>
      </c>
      <c r="Y98" s="68" t="n">
        <v>3908</v>
      </c>
      <c r="Z98" s="68" t="n">
        <v>176</v>
      </c>
      <c r="AA98" s="68" t="n">
        <v>181</v>
      </c>
      <c r="AB98" s="68" t="n">
        <v>166</v>
      </c>
      <c r="AC98" s="68" t="n">
        <v>431</v>
      </c>
      <c r="AD98" s="68" t="n">
        <v>633</v>
      </c>
      <c r="AE98" s="68" t="n">
        <v>224</v>
      </c>
      <c r="AF98" s="68" t="n">
        <v>1440</v>
      </c>
      <c r="AG98" s="68" t="n">
        <v>104</v>
      </c>
      <c r="AH98" s="68" t="n">
        <v>111</v>
      </c>
      <c r="AI98" s="68" t="n">
        <v>230</v>
      </c>
      <c r="AJ98" s="68"/>
      <c r="AK98" s="65"/>
      <c r="AL98" s="65"/>
      <c r="AM98" s="65"/>
      <c r="AN98" s="65"/>
      <c r="AO98" s="65"/>
      <c r="AP98" s="65"/>
    </row>
    <row r="99" customFormat="false" ht="15.75" hidden="false" customHeight="false" outlineLevel="0" collapsed="false">
      <c r="A99" s="127" t="n">
        <v>44005</v>
      </c>
      <c r="B99" s="68" t="n">
        <v>49</v>
      </c>
      <c r="C99" s="68" t="n">
        <v>1116</v>
      </c>
      <c r="D99" s="68" t="n">
        <v>1373</v>
      </c>
      <c r="E99" s="68" t="n">
        <v>148</v>
      </c>
      <c r="F99" s="68" t="n">
        <v>118</v>
      </c>
      <c r="G99" s="68" t="n">
        <v>291</v>
      </c>
      <c r="H99" s="68" t="n">
        <v>10250</v>
      </c>
      <c r="I99" s="68" t="n">
        <v>114</v>
      </c>
      <c r="J99" s="68" t="n">
        <v>2901</v>
      </c>
      <c r="K99" s="68" t="n">
        <v>2766</v>
      </c>
      <c r="L99" s="68" t="n">
        <v>10115</v>
      </c>
      <c r="M99" s="68" t="n">
        <v>313</v>
      </c>
      <c r="N99" s="68" t="n">
        <v>447</v>
      </c>
      <c r="O99" s="68" t="n">
        <v>796</v>
      </c>
      <c r="P99" s="68" t="n">
        <v>2685</v>
      </c>
      <c r="Q99" s="68" t="n">
        <v>177</v>
      </c>
      <c r="R99" s="68" t="n">
        <v>281</v>
      </c>
      <c r="S99" s="68" t="n">
        <v>1081</v>
      </c>
      <c r="T99" s="68" t="n">
        <v>1855</v>
      </c>
      <c r="U99" s="68" t="n">
        <v>712</v>
      </c>
      <c r="V99" s="68" t="n">
        <v>861</v>
      </c>
      <c r="W99" s="68" t="n">
        <v>1232</v>
      </c>
      <c r="X99" s="68" t="n">
        <v>336</v>
      </c>
      <c r="Y99" s="68" t="n">
        <v>4062</v>
      </c>
      <c r="Z99" s="68" t="n">
        <v>179</v>
      </c>
      <c r="AA99" s="68" t="n">
        <v>181</v>
      </c>
      <c r="AB99" s="68" t="n">
        <v>193</v>
      </c>
      <c r="AC99" s="68" t="n">
        <v>465</v>
      </c>
      <c r="AD99" s="68" t="n">
        <v>634</v>
      </c>
      <c r="AE99" s="68" t="n">
        <v>224</v>
      </c>
      <c r="AF99" s="68" t="n">
        <v>1495</v>
      </c>
      <c r="AG99" s="68" t="n">
        <v>104</v>
      </c>
      <c r="AH99" s="68" t="n">
        <v>111</v>
      </c>
      <c r="AI99" s="68" t="n">
        <v>231</v>
      </c>
      <c r="AJ99" s="68"/>
      <c r="AK99" s="65"/>
      <c r="AL99" s="65"/>
      <c r="AM99" s="65"/>
      <c r="AN99" s="65"/>
      <c r="AO99" s="65"/>
      <c r="AP99" s="65"/>
    </row>
    <row r="100" customFormat="false" ht="15.75" hidden="false" customHeight="false" outlineLevel="0" collapsed="false">
      <c r="A100" s="127" t="n">
        <v>44006</v>
      </c>
      <c r="B100" s="68" t="n">
        <v>53</v>
      </c>
      <c r="C100" s="68" t="n">
        <v>1158</v>
      </c>
      <c r="D100" s="68" t="n">
        <v>1390</v>
      </c>
      <c r="E100" s="68" t="n">
        <v>148</v>
      </c>
      <c r="F100" s="68" t="n">
        <v>118</v>
      </c>
      <c r="G100" s="68" t="n">
        <v>292</v>
      </c>
      <c r="H100" s="68" t="n">
        <v>10404</v>
      </c>
      <c r="I100" s="68" t="n">
        <v>114</v>
      </c>
      <c r="J100" s="68" t="n">
        <v>2945</v>
      </c>
      <c r="K100" s="68" t="n">
        <v>2842</v>
      </c>
      <c r="L100" s="68" t="n">
        <v>10298</v>
      </c>
      <c r="M100" s="68" t="n">
        <v>313</v>
      </c>
      <c r="N100" s="68" t="n">
        <v>456</v>
      </c>
      <c r="O100" s="68" t="n">
        <v>800</v>
      </c>
      <c r="P100" s="68" t="n">
        <v>2775</v>
      </c>
      <c r="Q100" s="68" t="n">
        <v>179</v>
      </c>
      <c r="R100" s="68" t="n">
        <v>284</v>
      </c>
      <c r="S100" s="68" t="n">
        <v>1102</v>
      </c>
      <c r="T100" s="68" t="n">
        <v>1869</v>
      </c>
      <c r="U100" s="68" t="n">
        <v>715</v>
      </c>
      <c r="V100" s="68" t="n">
        <v>892</v>
      </c>
      <c r="W100" s="68" t="n">
        <v>1287</v>
      </c>
      <c r="X100" s="68" t="n">
        <v>337</v>
      </c>
      <c r="Y100" s="68" t="n">
        <v>4194</v>
      </c>
      <c r="Z100" s="68" t="n">
        <v>180</v>
      </c>
      <c r="AA100" s="68" t="n">
        <v>183</v>
      </c>
      <c r="AB100" s="68" t="n">
        <v>217</v>
      </c>
      <c r="AC100" s="68" t="n">
        <v>560</v>
      </c>
      <c r="AD100" s="68" t="n">
        <v>671</v>
      </c>
      <c r="AE100" s="68" t="n">
        <v>225</v>
      </c>
      <c r="AF100" s="68" t="n">
        <v>1554</v>
      </c>
      <c r="AG100" s="68" t="n">
        <v>105</v>
      </c>
      <c r="AH100" s="68" t="n">
        <v>111</v>
      </c>
      <c r="AI100" s="68" t="n">
        <v>238</v>
      </c>
      <c r="AJ100" s="68"/>
      <c r="AK100" s="65"/>
      <c r="AL100" s="65"/>
      <c r="AM100" s="65"/>
      <c r="AN100" s="65"/>
      <c r="AO100" s="65"/>
      <c r="AP100" s="65"/>
    </row>
    <row r="101" customFormat="false" ht="15.75" hidden="false" customHeight="false" outlineLevel="0" collapsed="false">
      <c r="A101" s="127" t="n">
        <v>44007</v>
      </c>
      <c r="B101" s="68" t="n">
        <v>66</v>
      </c>
      <c r="C101" s="68" t="n">
        <v>1214</v>
      </c>
      <c r="D101" s="68" t="n">
        <v>1399</v>
      </c>
      <c r="E101" s="68" t="n">
        <v>148</v>
      </c>
      <c r="F101" s="68" t="n">
        <v>120</v>
      </c>
      <c r="G101" s="68" t="n">
        <v>299</v>
      </c>
      <c r="H101" s="68" t="n">
        <v>10600</v>
      </c>
      <c r="I101" s="68" t="n">
        <v>114</v>
      </c>
      <c r="J101" s="68" t="n">
        <v>2977</v>
      </c>
      <c r="K101" s="68" t="n">
        <v>2920</v>
      </c>
      <c r="L101" s="68" t="n">
        <v>10545</v>
      </c>
      <c r="M101" s="68" t="n">
        <v>313</v>
      </c>
      <c r="N101" s="68" t="n">
        <v>473</v>
      </c>
      <c r="O101" s="68" t="n">
        <v>810</v>
      </c>
      <c r="P101" s="68" t="n">
        <v>2835</v>
      </c>
      <c r="Q101" s="68" t="n">
        <v>188</v>
      </c>
      <c r="R101" s="68" t="n">
        <v>291</v>
      </c>
      <c r="S101" s="68" t="n">
        <v>1119</v>
      </c>
      <c r="T101" s="68" t="n">
        <v>1893</v>
      </c>
      <c r="U101" s="68" t="n">
        <v>717</v>
      </c>
      <c r="V101" s="68" t="n">
        <v>938</v>
      </c>
      <c r="W101" s="68" t="n">
        <v>1356</v>
      </c>
      <c r="X101" s="68" t="n">
        <v>337</v>
      </c>
      <c r="Y101" s="68" t="n">
        <v>4297</v>
      </c>
      <c r="Z101" s="68" t="n">
        <v>181</v>
      </c>
      <c r="AA101" s="68" t="n">
        <v>187</v>
      </c>
      <c r="AB101" s="68" t="n">
        <v>220</v>
      </c>
      <c r="AC101" s="68" t="n">
        <v>640</v>
      </c>
      <c r="AD101" s="68" t="n">
        <v>684</v>
      </c>
      <c r="AE101" s="68" t="n">
        <v>233</v>
      </c>
      <c r="AF101" s="68" t="n">
        <v>1613</v>
      </c>
      <c r="AG101" s="68" t="n">
        <v>106</v>
      </c>
      <c r="AH101" s="68" t="n">
        <v>111</v>
      </c>
      <c r="AI101" s="68" t="n">
        <v>243</v>
      </c>
      <c r="AJ101" s="68"/>
      <c r="AK101" s="65"/>
      <c r="AL101" s="65"/>
      <c r="AM101" s="65"/>
      <c r="AN101" s="65"/>
      <c r="AO101" s="65"/>
      <c r="AP101" s="65"/>
    </row>
    <row r="102" customFormat="false" ht="15.75" hidden="false" customHeight="false" outlineLevel="0" collapsed="false">
      <c r="A102" s="127" t="n">
        <v>44008</v>
      </c>
      <c r="B102" s="68" t="n">
        <v>69</v>
      </c>
      <c r="C102" s="68" t="n">
        <v>1263</v>
      </c>
      <c r="D102" s="68" t="n">
        <v>1414</v>
      </c>
      <c r="E102" s="68" t="n">
        <v>148</v>
      </c>
      <c r="F102" s="68" t="n">
        <v>124</v>
      </c>
      <c r="G102" s="68" t="n">
        <v>302</v>
      </c>
      <c r="H102" s="68" t="n">
        <v>10796</v>
      </c>
      <c r="I102" s="68" t="n">
        <v>114</v>
      </c>
      <c r="J102" s="68" t="n">
        <v>3014</v>
      </c>
      <c r="K102" s="68" t="n">
        <v>3097</v>
      </c>
      <c r="L102" s="68" t="n">
        <v>10901</v>
      </c>
      <c r="M102" s="68" t="n">
        <v>313</v>
      </c>
      <c r="N102" s="68" t="n">
        <v>483</v>
      </c>
      <c r="O102" s="68" t="n">
        <v>817</v>
      </c>
      <c r="P102" s="68" t="n">
        <v>2876</v>
      </c>
      <c r="Q102" s="68" t="n">
        <v>197</v>
      </c>
      <c r="R102" s="68" t="n">
        <v>291</v>
      </c>
      <c r="S102" s="68" t="n">
        <v>1142</v>
      </c>
      <c r="T102" s="68" t="n">
        <v>1907</v>
      </c>
      <c r="U102" s="68" t="n">
        <v>720</v>
      </c>
      <c r="V102" s="68" t="n">
        <v>984</v>
      </c>
      <c r="W102" s="68" t="n">
        <v>1370</v>
      </c>
      <c r="X102" s="68" t="n">
        <v>341</v>
      </c>
      <c r="Y102" s="68" t="n">
        <v>4469</v>
      </c>
      <c r="Z102" s="68" t="n">
        <v>183</v>
      </c>
      <c r="AA102" s="68" t="n">
        <v>187</v>
      </c>
      <c r="AB102" s="68" t="n">
        <v>223</v>
      </c>
      <c r="AC102" s="68" t="n">
        <v>661</v>
      </c>
      <c r="AD102" s="68" t="n">
        <v>691</v>
      </c>
      <c r="AE102" s="68" t="n">
        <v>233</v>
      </c>
      <c r="AF102" s="68" t="n">
        <v>1633</v>
      </c>
      <c r="AG102" s="68" t="n">
        <v>108</v>
      </c>
      <c r="AH102" s="68" t="n">
        <v>113</v>
      </c>
      <c r="AI102" s="68" t="n">
        <v>243</v>
      </c>
      <c r="AJ102" s="68"/>
      <c r="AK102" s="65"/>
      <c r="AL102" s="65"/>
      <c r="AM102" s="65"/>
      <c r="AN102" s="65"/>
      <c r="AO102" s="65"/>
      <c r="AP102" s="65"/>
    </row>
    <row r="103" customFormat="false" ht="15.75" hidden="false" customHeight="false" outlineLevel="0" collapsed="false">
      <c r="A103" s="127" t="n">
        <v>44009</v>
      </c>
      <c r="B103" s="68" t="n">
        <v>77</v>
      </c>
      <c r="C103" s="68" t="n">
        <v>1369</v>
      </c>
      <c r="D103" s="68" t="n">
        <v>1432</v>
      </c>
      <c r="E103" s="68" t="n">
        <v>149</v>
      </c>
      <c r="F103" s="68" t="n">
        <v>125</v>
      </c>
      <c r="G103" s="68" t="n">
        <v>304</v>
      </c>
      <c r="H103" s="68" t="n">
        <v>10994</v>
      </c>
      <c r="I103" s="68" t="n">
        <v>117</v>
      </c>
      <c r="J103" s="68" t="n">
        <v>3064</v>
      </c>
      <c r="K103" s="68" t="n">
        <v>3294</v>
      </c>
      <c r="L103" s="68" t="n">
        <v>11178</v>
      </c>
      <c r="M103" s="68" t="n">
        <v>321</v>
      </c>
      <c r="N103" s="68" t="n">
        <v>494</v>
      </c>
      <c r="O103" s="68" t="n">
        <v>822</v>
      </c>
      <c r="P103" s="68" t="n">
        <v>2930</v>
      </c>
      <c r="Q103" s="68" t="n">
        <v>201</v>
      </c>
      <c r="R103" s="68" t="n">
        <v>291</v>
      </c>
      <c r="S103" s="68" t="n">
        <v>1163</v>
      </c>
      <c r="T103" s="68" t="n">
        <v>1950</v>
      </c>
      <c r="U103" s="68" t="n">
        <v>722</v>
      </c>
      <c r="V103" s="68" t="n">
        <v>1039</v>
      </c>
      <c r="W103" s="68" t="n">
        <v>1447</v>
      </c>
      <c r="X103" s="68" t="n">
        <v>343</v>
      </c>
      <c r="Y103" s="68" t="n">
        <v>4615</v>
      </c>
      <c r="Z103" s="68" t="n">
        <v>184</v>
      </c>
      <c r="AA103" s="68" t="n">
        <v>188</v>
      </c>
      <c r="AB103" s="68" t="n">
        <v>223</v>
      </c>
      <c r="AC103" s="68" t="n">
        <v>698</v>
      </c>
      <c r="AD103" s="68" t="n">
        <v>705</v>
      </c>
      <c r="AE103" s="68" t="n">
        <v>234</v>
      </c>
      <c r="AF103" s="68" t="n">
        <v>1670</v>
      </c>
      <c r="AG103" s="68" t="n">
        <v>112</v>
      </c>
      <c r="AH103" s="68" t="n">
        <v>113</v>
      </c>
      <c r="AI103" s="68" t="n">
        <v>243</v>
      </c>
      <c r="AJ103" s="68" t="n">
        <v>1</v>
      </c>
      <c r="AK103" s="65"/>
      <c r="AL103" s="65"/>
      <c r="AM103" s="65"/>
      <c r="AN103" s="65"/>
      <c r="AO103" s="65"/>
      <c r="AP103" s="65"/>
    </row>
    <row r="104" customFormat="false" ht="15.75" hidden="false" customHeight="false" outlineLevel="0" collapsed="false">
      <c r="A104" s="127" t="n">
        <v>44010</v>
      </c>
      <c r="B104" s="68" t="n">
        <v>79</v>
      </c>
      <c r="C104" s="68" t="n">
        <v>1414</v>
      </c>
      <c r="D104" s="68" t="n">
        <v>1438</v>
      </c>
      <c r="E104" s="68" t="n">
        <v>149</v>
      </c>
      <c r="F104" s="68" t="n">
        <v>125</v>
      </c>
      <c r="G104" s="68" t="n">
        <v>306</v>
      </c>
      <c r="H104" s="68" t="n">
        <v>11114</v>
      </c>
      <c r="I104" s="68" t="n">
        <v>117</v>
      </c>
      <c r="J104" s="68" t="n">
        <v>3091</v>
      </c>
      <c r="K104" s="68" t="n">
        <v>3482</v>
      </c>
      <c r="L104" s="68" t="n">
        <v>11508</v>
      </c>
      <c r="M104" s="68" t="n">
        <v>321</v>
      </c>
      <c r="N104" s="68" t="n">
        <v>503</v>
      </c>
      <c r="O104" s="68" t="n">
        <v>834</v>
      </c>
      <c r="P104" s="68" t="n">
        <v>3003</v>
      </c>
      <c r="Q104" s="68" t="n">
        <v>201</v>
      </c>
      <c r="R104" s="68" t="n">
        <v>293</v>
      </c>
      <c r="S104" s="68" t="n">
        <v>1199</v>
      </c>
      <c r="T104" s="68" t="n">
        <v>2000</v>
      </c>
      <c r="U104" s="68" t="n">
        <v>725</v>
      </c>
      <c r="V104" s="68" t="n">
        <v>1057</v>
      </c>
      <c r="W104" s="68" t="n">
        <v>1467</v>
      </c>
      <c r="X104" s="68" t="n">
        <v>343</v>
      </c>
      <c r="Y104" s="68" t="n">
        <v>4807</v>
      </c>
      <c r="Z104" s="68" t="n">
        <v>186</v>
      </c>
      <c r="AA104" s="68" t="n">
        <v>188</v>
      </c>
      <c r="AB104" s="68" t="n">
        <v>224</v>
      </c>
      <c r="AC104" s="68" t="n">
        <v>719</v>
      </c>
      <c r="AD104" s="68" t="n">
        <v>711</v>
      </c>
      <c r="AE104" s="68" t="n">
        <v>236</v>
      </c>
      <c r="AF104" s="68" t="n">
        <v>1696</v>
      </c>
      <c r="AG104" s="68" t="n">
        <v>114</v>
      </c>
      <c r="AH104" s="68" t="n">
        <v>113</v>
      </c>
      <c r="AI104" s="68" t="n">
        <v>243</v>
      </c>
      <c r="AJ104" s="68" t="n">
        <v>4</v>
      </c>
      <c r="AK104" s="65"/>
      <c r="AL104" s="65"/>
      <c r="AM104" s="65"/>
      <c r="AN104" s="65"/>
      <c r="AO104" s="65"/>
      <c r="AP104" s="65"/>
    </row>
    <row r="105" customFormat="false" ht="15.75" hidden="false" customHeight="false" outlineLevel="0" collapsed="false">
      <c r="A105" s="127" t="n">
        <v>44011</v>
      </c>
      <c r="B105" s="68" t="n">
        <v>79</v>
      </c>
      <c r="C105" s="68" t="n">
        <v>1444</v>
      </c>
      <c r="D105" s="68" t="n">
        <v>1444</v>
      </c>
      <c r="E105" s="68" t="n">
        <v>152</v>
      </c>
      <c r="F105" s="68" t="n">
        <v>125</v>
      </c>
      <c r="G105" s="68" t="n">
        <v>306</v>
      </c>
      <c r="H105" s="68" t="n">
        <v>11237</v>
      </c>
      <c r="I105" s="68" t="n">
        <v>117</v>
      </c>
      <c r="J105" s="68" t="n">
        <v>3134</v>
      </c>
      <c r="K105" s="68" t="n">
        <v>3680</v>
      </c>
      <c r="L105" s="68" t="n">
        <v>11805</v>
      </c>
      <c r="M105" s="68" t="n">
        <v>321</v>
      </c>
      <c r="N105" s="68" t="n">
        <v>510</v>
      </c>
      <c r="O105" s="68" t="n">
        <v>881</v>
      </c>
      <c r="P105" s="68" t="n">
        <v>3042</v>
      </c>
      <c r="Q105" s="68" t="n">
        <v>204</v>
      </c>
      <c r="R105" s="68" t="n">
        <v>293</v>
      </c>
      <c r="S105" s="68" t="n">
        <v>1213</v>
      </c>
      <c r="T105" s="68" t="n">
        <v>2023</v>
      </c>
      <c r="U105" s="68" t="n">
        <v>725</v>
      </c>
      <c r="V105" s="68" t="n">
        <v>1082</v>
      </c>
      <c r="W105" s="68" t="n">
        <v>1480</v>
      </c>
      <c r="X105" s="68" t="n">
        <v>345</v>
      </c>
      <c r="Y105" s="68" t="n">
        <v>4995</v>
      </c>
      <c r="Z105" s="68" t="n">
        <v>186</v>
      </c>
      <c r="AA105" s="68" t="n">
        <v>188</v>
      </c>
      <c r="AB105" s="68" t="n">
        <v>226</v>
      </c>
      <c r="AC105" s="68" t="n">
        <v>719</v>
      </c>
      <c r="AD105" s="68" t="n">
        <v>726</v>
      </c>
      <c r="AE105" s="68" t="n">
        <v>237</v>
      </c>
      <c r="AF105" s="68" t="n">
        <v>1699</v>
      </c>
      <c r="AG105" s="68" t="n">
        <v>114</v>
      </c>
      <c r="AH105" s="68" t="n">
        <v>113</v>
      </c>
      <c r="AI105" s="68" t="n">
        <v>243</v>
      </c>
      <c r="AJ105" s="68" t="n">
        <v>4</v>
      </c>
      <c r="AK105" s="65"/>
      <c r="AL105" s="65"/>
      <c r="AM105" s="65"/>
      <c r="AN105" s="65"/>
      <c r="AO105" s="65"/>
      <c r="AP105" s="65"/>
    </row>
    <row r="106" customFormat="false" ht="15.75" hidden="false" customHeight="false" outlineLevel="0" collapsed="false">
      <c r="A106" s="127" t="n">
        <v>44012</v>
      </c>
      <c r="B106" s="68" t="n">
        <v>80</v>
      </c>
      <c r="C106" s="68" t="n">
        <v>1493</v>
      </c>
      <c r="D106" s="68" t="n">
        <v>1453</v>
      </c>
      <c r="E106" s="68" t="n">
        <v>152</v>
      </c>
      <c r="F106" s="68" t="n">
        <v>125</v>
      </c>
      <c r="G106" s="68" t="n">
        <v>313</v>
      </c>
      <c r="H106" s="68" t="n">
        <v>11424</v>
      </c>
      <c r="I106" s="68" t="n">
        <v>117</v>
      </c>
      <c r="J106" s="68" t="n">
        <v>3218</v>
      </c>
      <c r="K106" s="68" t="n">
        <v>3833</v>
      </c>
      <c r="L106" s="68" t="n">
        <v>12136</v>
      </c>
      <c r="M106" s="68" t="n">
        <v>321</v>
      </c>
      <c r="N106" s="68" t="n">
        <v>518</v>
      </c>
      <c r="O106" s="68" t="n">
        <v>894</v>
      </c>
      <c r="P106" s="68" t="n">
        <v>3148</v>
      </c>
      <c r="Q106" s="68" t="n">
        <v>206</v>
      </c>
      <c r="R106" s="68" t="n">
        <v>293</v>
      </c>
      <c r="S106" s="68" t="n">
        <v>1234</v>
      </c>
      <c r="T106" s="68" t="n">
        <v>2049</v>
      </c>
      <c r="U106" s="68" t="n">
        <v>726</v>
      </c>
      <c r="V106" s="68" t="n">
        <v>1109</v>
      </c>
      <c r="W106" s="68" t="n">
        <v>1551</v>
      </c>
      <c r="X106" s="68" t="n">
        <v>363</v>
      </c>
      <c r="Y106" s="68" t="n">
        <v>5084</v>
      </c>
      <c r="Z106" s="68" t="n">
        <v>189</v>
      </c>
      <c r="AA106" s="68" t="n">
        <v>190</v>
      </c>
      <c r="AB106" s="68" t="n">
        <v>226</v>
      </c>
      <c r="AC106" s="68" t="n">
        <v>728</v>
      </c>
      <c r="AD106" s="68" t="n">
        <v>742</v>
      </c>
      <c r="AE106" s="68" t="n">
        <v>239</v>
      </c>
      <c r="AF106" s="68" t="n">
        <v>1750</v>
      </c>
      <c r="AG106" s="68" t="n">
        <v>115</v>
      </c>
      <c r="AH106" s="68" t="n">
        <v>113</v>
      </c>
      <c r="AI106" s="68" t="n">
        <v>249</v>
      </c>
      <c r="AJ106" s="68" t="n">
        <v>4</v>
      </c>
      <c r="AK106" s="65"/>
      <c r="AL106" s="65"/>
      <c r="AM106" s="65"/>
      <c r="AN106" s="65"/>
      <c r="AO106" s="65"/>
      <c r="AP106" s="65"/>
    </row>
    <row r="107" customFormat="false" ht="15.75" hidden="false" customHeight="false" outlineLevel="0" collapsed="false">
      <c r="A107" s="127" t="n">
        <v>44013</v>
      </c>
      <c r="B107" s="68" t="n">
        <v>86</v>
      </c>
      <c r="C107" s="68" t="n">
        <v>1527</v>
      </c>
      <c r="D107" s="68" t="n">
        <v>1466</v>
      </c>
      <c r="E107" s="68" t="n">
        <v>155</v>
      </c>
      <c r="F107" s="68" t="n">
        <v>129</v>
      </c>
      <c r="G107" s="68" t="n">
        <v>314</v>
      </c>
      <c r="H107" s="68" t="n">
        <v>11637</v>
      </c>
      <c r="I107" s="68" t="n">
        <v>117</v>
      </c>
      <c r="J107" s="68" t="n">
        <v>3276</v>
      </c>
      <c r="K107" s="68" t="n">
        <v>4006</v>
      </c>
      <c r="L107" s="68" t="n">
        <v>12321</v>
      </c>
      <c r="M107" s="68" t="n">
        <v>336</v>
      </c>
      <c r="N107" s="68" t="n">
        <v>525</v>
      </c>
      <c r="O107" s="68" t="n">
        <v>931</v>
      </c>
      <c r="P107" s="68" t="n">
        <v>3223</v>
      </c>
      <c r="Q107" s="68" t="n">
        <v>206</v>
      </c>
      <c r="R107" s="68" t="n">
        <v>302</v>
      </c>
      <c r="S107" s="68" t="n">
        <v>1245</v>
      </c>
      <c r="T107" s="68" t="n">
        <v>2078</v>
      </c>
      <c r="U107" s="68" t="n">
        <v>742</v>
      </c>
      <c r="V107" s="68" t="n">
        <v>1129</v>
      </c>
      <c r="W107" s="68" t="n">
        <v>1601</v>
      </c>
      <c r="X107" s="68" t="n">
        <v>405</v>
      </c>
      <c r="Y107" s="68" t="n">
        <v>5214</v>
      </c>
      <c r="Z107" s="68" t="n">
        <v>186</v>
      </c>
      <c r="AA107" s="68" t="n">
        <v>191</v>
      </c>
      <c r="AB107" s="68" t="n">
        <v>227</v>
      </c>
      <c r="AC107" s="68" t="n">
        <v>875</v>
      </c>
      <c r="AD107" s="68" t="n">
        <v>749</v>
      </c>
      <c r="AE107" s="68" t="n">
        <v>242</v>
      </c>
      <c r="AF107" s="68" t="n">
        <v>1846</v>
      </c>
      <c r="AG107" s="68" t="n">
        <v>117</v>
      </c>
      <c r="AH107" s="68" t="n">
        <v>113</v>
      </c>
      <c r="AI107" s="68" t="n">
        <v>249</v>
      </c>
      <c r="AJ107" s="68" t="n">
        <v>4</v>
      </c>
      <c r="AK107" s="65"/>
      <c r="AL107" s="65"/>
      <c r="AM107" s="65"/>
      <c r="AN107" s="65"/>
      <c r="AO107" s="65"/>
      <c r="AP107" s="65"/>
    </row>
    <row r="108" customFormat="false" ht="15.75" hidden="false" customHeight="false" outlineLevel="0" collapsed="false">
      <c r="A108" s="127" t="n">
        <v>44014</v>
      </c>
      <c r="B108" s="68" t="n">
        <v>86</v>
      </c>
      <c r="C108" s="68" t="n">
        <v>1640</v>
      </c>
      <c r="D108" s="68" t="n">
        <v>1474</v>
      </c>
      <c r="E108" s="68" t="n">
        <v>155</v>
      </c>
      <c r="F108" s="68" t="n">
        <v>130</v>
      </c>
      <c r="G108" s="68" t="n">
        <v>320</v>
      </c>
      <c r="H108" s="68" t="n">
        <v>11823</v>
      </c>
      <c r="I108" s="68" t="n">
        <v>117</v>
      </c>
      <c r="J108" s="68" t="n">
        <v>3344</v>
      </c>
      <c r="K108" s="68" t="n">
        <v>4159</v>
      </c>
      <c r="L108" s="68" t="n">
        <v>12695</v>
      </c>
      <c r="M108" s="68" t="n">
        <v>336</v>
      </c>
      <c r="N108" s="68" t="n">
        <v>531</v>
      </c>
      <c r="O108" s="68" t="n">
        <v>946</v>
      </c>
      <c r="P108" s="68" t="n">
        <v>3337</v>
      </c>
      <c r="Q108" s="68" t="n">
        <v>206</v>
      </c>
      <c r="R108" s="68" t="n">
        <v>307</v>
      </c>
      <c r="S108" s="68" t="n">
        <v>1260</v>
      </c>
      <c r="T108" s="68" t="n">
        <v>2120</v>
      </c>
      <c r="U108" s="68" t="n">
        <v>750</v>
      </c>
      <c r="V108" s="68" t="n">
        <v>1159</v>
      </c>
      <c r="W108" s="68" t="n">
        <v>1690</v>
      </c>
      <c r="X108" s="68" t="n">
        <v>464</v>
      </c>
      <c r="Y108" s="68" t="n">
        <v>5379</v>
      </c>
      <c r="Z108" s="68" t="n">
        <v>186</v>
      </c>
      <c r="AA108" s="68" t="n">
        <v>193</v>
      </c>
      <c r="AB108" s="68" t="n">
        <v>228</v>
      </c>
      <c r="AC108" s="68" t="n">
        <v>940</v>
      </c>
      <c r="AD108" s="68" t="n">
        <v>762</v>
      </c>
      <c r="AE108" s="68" t="n">
        <v>244</v>
      </c>
      <c r="AF108" s="68" t="n">
        <v>1916</v>
      </c>
      <c r="AG108" s="68" t="n">
        <v>119</v>
      </c>
      <c r="AH108" s="68" t="n">
        <v>118</v>
      </c>
      <c r="AI108" s="68" t="n">
        <v>256</v>
      </c>
      <c r="AJ108" s="68" t="n">
        <v>4</v>
      </c>
      <c r="AK108" s="65"/>
      <c r="AL108" s="65"/>
      <c r="AM108" s="65"/>
      <c r="AN108" s="65"/>
      <c r="AO108" s="65"/>
      <c r="AP108" s="65"/>
    </row>
    <row r="109" customFormat="false" ht="15.75" hidden="false" customHeight="false" outlineLevel="0" collapsed="false">
      <c r="A109" s="127" t="n">
        <v>44015</v>
      </c>
      <c r="B109" s="68" t="n">
        <v>87</v>
      </c>
      <c r="C109" s="68" t="n">
        <v>1706</v>
      </c>
      <c r="D109" s="68" t="n">
        <v>1495</v>
      </c>
      <c r="E109" s="68" t="n">
        <v>157</v>
      </c>
      <c r="F109" s="68" t="n">
        <v>136</v>
      </c>
      <c r="G109" s="68" t="n">
        <v>324</v>
      </c>
      <c r="H109" s="68" t="n">
        <v>11961</v>
      </c>
      <c r="I109" s="68" t="n">
        <v>117</v>
      </c>
      <c r="J109" s="68" t="n">
        <v>3374</v>
      </c>
      <c r="K109" s="68" t="n">
        <v>4293</v>
      </c>
      <c r="L109" s="68" t="n">
        <v>13048</v>
      </c>
      <c r="M109" s="68" t="n">
        <v>336</v>
      </c>
      <c r="N109" s="68" t="n">
        <v>544</v>
      </c>
      <c r="O109" s="68" t="n">
        <v>996</v>
      </c>
      <c r="P109" s="68" t="n">
        <v>3447</v>
      </c>
      <c r="Q109" s="68" t="n">
        <v>206</v>
      </c>
      <c r="R109" s="68" t="n">
        <v>310</v>
      </c>
      <c r="S109" s="68" t="n">
        <v>1283</v>
      </c>
      <c r="T109" s="68" t="n">
        <v>2156</v>
      </c>
      <c r="U109" s="68" t="n">
        <v>760</v>
      </c>
      <c r="V109" s="68" t="n">
        <v>1178</v>
      </c>
      <c r="W109" s="68" t="n">
        <v>1723</v>
      </c>
      <c r="X109" s="68" t="n">
        <v>475</v>
      </c>
      <c r="Y109" s="68" t="n">
        <v>5559</v>
      </c>
      <c r="Z109" s="68" t="n">
        <v>186</v>
      </c>
      <c r="AA109" s="68" t="n">
        <v>193</v>
      </c>
      <c r="AB109" s="68" t="n">
        <v>232</v>
      </c>
      <c r="AC109" s="68" t="n">
        <v>950</v>
      </c>
      <c r="AD109" s="68" t="n">
        <v>769</v>
      </c>
      <c r="AE109" s="68" t="n">
        <v>249</v>
      </c>
      <c r="AF109" s="68" t="n">
        <v>1942</v>
      </c>
      <c r="AG109" s="68" t="n">
        <v>120</v>
      </c>
      <c r="AH109" s="68" t="n">
        <v>118</v>
      </c>
      <c r="AI109" s="68" t="n">
        <v>261</v>
      </c>
      <c r="AJ109" s="68" t="n">
        <v>4</v>
      </c>
      <c r="AK109" s="65"/>
      <c r="AL109" s="65"/>
      <c r="AM109" s="65"/>
      <c r="AN109" s="65"/>
      <c r="AO109" s="65"/>
      <c r="AP109" s="65"/>
    </row>
    <row r="110" customFormat="false" ht="15.75" hidden="false" customHeight="false" outlineLevel="0" collapsed="false">
      <c r="A110" s="127" t="n">
        <v>44016</v>
      </c>
      <c r="B110" s="68" t="n">
        <v>87</v>
      </c>
      <c r="C110" s="68" t="n">
        <v>1797</v>
      </c>
      <c r="D110" s="68" t="n">
        <v>1508</v>
      </c>
      <c r="E110" s="68" t="n">
        <v>161</v>
      </c>
      <c r="F110" s="68" t="n">
        <v>137</v>
      </c>
      <c r="G110" s="68" t="n">
        <v>325</v>
      </c>
      <c r="H110" s="68" t="n">
        <v>12183</v>
      </c>
      <c r="I110" s="68" t="n">
        <v>117</v>
      </c>
      <c r="J110" s="68" t="n">
        <v>3463</v>
      </c>
      <c r="K110" s="68" t="n">
        <v>4403</v>
      </c>
      <c r="L110" s="68" t="n">
        <v>13461</v>
      </c>
      <c r="M110" s="68" t="n">
        <v>336</v>
      </c>
      <c r="N110" s="68" t="n">
        <v>557</v>
      </c>
      <c r="O110" s="68" t="n">
        <v>1004</v>
      </c>
      <c r="P110" s="68" t="n">
        <v>3520</v>
      </c>
      <c r="Q110" s="68" t="n">
        <v>206</v>
      </c>
      <c r="R110" s="68" t="n">
        <v>311</v>
      </c>
      <c r="S110" s="68" t="n">
        <v>1311</v>
      </c>
      <c r="T110" s="68" t="n">
        <v>2205</v>
      </c>
      <c r="U110" s="68" t="n">
        <v>762</v>
      </c>
      <c r="V110" s="68" t="n">
        <v>1192</v>
      </c>
      <c r="W110" s="68" t="n">
        <v>1767</v>
      </c>
      <c r="X110" s="68" t="n">
        <v>479</v>
      </c>
      <c r="Y110" s="68" t="n">
        <v>5754</v>
      </c>
      <c r="Z110" s="68" t="n">
        <v>191</v>
      </c>
      <c r="AA110" s="68" t="n">
        <v>193</v>
      </c>
      <c r="AB110" s="68" t="n">
        <v>233</v>
      </c>
      <c r="AC110" s="68" t="n">
        <v>953</v>
      </c>
      <c r="AD110" s="68" t="n">
        <v>776</v>
      </c>
      <c r="AE110" s="68" t="n">
        <v>253</v>
      </c>
      <c r="AF110" s="68" t="n">
        <v>1984</v>
      </c>
      <c r="AG110" s="68" t="n">
        <v>124</v>
      </c>
      <c r="AH110" s="68" t="n">
        <v>118</v>
      </c>
      <c r="AI110" s="68" t="n">
        <v>269</v>
      </c>
      <c r="AJ110" s="68" t="n">
        <v>2</v>
      </c>
      <c r="AK110" s="65"/>
      <c r="AL110" s="65"/>
      <c r="AM110" s="65"/>
      <c r="AN110" s="65"/>
      <c r="AO110" s="65"/>
      <c r="AP110" s="65"/>
    </row>
    <row r="111" customFormat="false" ht="15.75" hidden="false" customHeight="false" outlineLevel="0" collapsed="false">
      <c r="A111" s="127" t="n">
        <v>44017</v>
      </c>
      <c r="B111" s="68" t="n">
        <v>87</v>
      </c>
      <c r="C111" s="68" t="n">
        <v>1849</v>
      </c>
      <c r="D111" s="68" t="n">
        <v>1513</v>
      </c>
      <c r="E111" s="68" t="n">
        <v>163</v>
      </c>
      <c r="F111" s="68" t="n">
        <v>141</v>
      </c>
      <c r="G111" s="68" t="n">
        <v>331</v>
      </c>
      <c r="H111" s="68" t="n">
        <v>12435</v>
      </c>
      <c r="I111" s="68" t="n">
        <v>120</v>
      </c>
      <c r="J111" s="68" t="n">
        <v>3574</v>
      </c>
      <c r="K111" s="68" t="n">
        <v>4611</v>
      </c>
      <c r="L111" s="68" t="n">
        <v>14013</v>
      </c>
      <c r="M111" s="68" t="n">
        <v>339</v>
      </c>
      <c r="N111" s="68" t="n">
        <v>584</v>
      </c>
      <c r="O111" s="68" t="n">
        <v>1032</v>
      </c>
      <c r="P111" s="68" t="n">
        <v>3564</v>
      </c>
      <c r="Q111" s="68" t="n">
        <v>206</v>
      </c>
      <c r="R111" s="68" t="n">
        <v>313</v>
      </c>
      <c r="S111" s="68" t="n">
        <v>1330</v>
      </c>
      <c r="T111" s="68" t="n">
        <v>2255</v>
      </c>
      <c r="U111" s="68" t="n">
        <v>775</v>
      </c>
      <c r="V111" s="68" t="n">
        <v>1208</v>
      </c>
      <c r="W111" s="68" t="n">
        <v>1778</v>
      </c>
      <c r="X111" s="68" t="n">
        <v>482</v>
      </c>
      <c r="Y111" s="68" t="n">
        <v>5890</v>
      </c>
      <c r="Z111" s="68" t="n">
        <v>191</v>
      </c>
      <c r="AA111" s="68" t="n">
        <v>195</v>
      </c>
      <c r="AB111" s="68" t="n">
        <v>234</v>
      </c>
      <c r="AC111" s="68" t="n">
        <v>953</v>
      </c>
      <c r="AD111" s="68" t="n">
        <v>794</v>
      </c>
      <c r="AE111" s="68" t="n">
        <v>255</v>
      </c>
      <c r="AF111" s="68" t="n">
        <v>2021</v>
      </c>
      <c r="AG111" s="68" t="n">
        <v>124</v>
      </c>
      <c r="AH111" s="68" t="n">
        <v>118</v>
      </c>
      <c r="AI111" s="68" t="n">
        <v>269</v>
      </c>
      <c r="AJ111" s="68" t="n">
        <v>2</v>
      </c>
      <c r="AK111" s="65"/>
      <c r="AL111" s="65"/>
      <c r="AM111" s="65"/>
      <c r="AN111" s="65"/>
      <c r="AO111" s="65"/>
      <c r="AP111" s="65"/>
    </row>
    <row r="112" customFormat="false" ht="15.75" hidden="false" customHeight="false" outlineLevel="0" collapsed="false">
      <c r="A112" s="127" t="n">
        <v>44018</v>
      </c>
      <c r="B112" s="68" t="n">
        <v>87</v>
      </c>
      <c r="C112" s="68" t="n">
        <v>1900</v>
      </c>
      <c r="D112" s="68" t="n">
        <v>1525</v>
      </c>
      <c r="E112" s="68" t="n">
        <v>169</v>
      </c>
      <c r="F112" s="68" t="n">
        <v>141</v>
      </c>
      <c r="G112" s="68" t="n">
        <v>339</v>
      </c>
      <c r="H112" s="68" t="n">
        <v>12667</v>
      </c>
      <c r="I112" s="68" t="n">
        <v>120</v>
      </c>
      <c r="J112" s="68" t="n">
        <v>3700</v>
      </c>
      <c r="K112" s="68" t="n">
        <v>4738</v>
      </c>
      <c r="L112" s="68" t="n">
        <v>14321</v>
      </c>
      <c r="M112" s="68" t="n">
        <v>339</v>
      </c>
      <c r="N112" s="68" t="n">
        <v>597</v>
      </c>
      <c r="O112" s="68" t="n">
        <v>1040</v>
      </c>
      <c r="P112" s="68" t="n">
        <v>3628</v>
      </c>
      <c r="Q112" s="68" t="n">
        <v>206</v>
      </c>
      <c r="R112" s="68" t="n">
        <v>313</v>
      </c>
      <c r="S112" s="68" t="n">
        <v>1362</v>
      </c>
      <c r="T112" s="68" t="n">
        <v>2326</v>
      </c>
      <c r="U112" s="68" t="n">
        <v>775</v>
      </c>
      <c r="V112" s="68" t="n">
        <v>1218</v>
      </c>
      <c r="W112" s="68" t="n">
        <v>1798</v>
      </c>
      <c r="X112" s="68" t="n">
        <v>484</v>
      </c>
      <c r="Y112" s="68" t="n">
        <v>5974</v>
      </c>
      <c r="Z112" s="68" t="n">
        <v>191</v>
      </c>
      <c r="AA112" s="68" t="n">
        <v>201</v>
      </c>
      <c r="AB112" s="68" t="n">
        <v>235</v>
      </c>
      <c r="AC112" s="68" t="n">
        <v>953</v>
      </c>
      <c r="AD112" s="68" t="n">
        <v>804</v>
      </c>
      <c r="AE112" s="68" t="n">
        <v>265</v>
      </c>
      <c r="AF112" s="68" t="n">
        <v>2027</v>
      </c>
      <c r="AG112" s="68" t="n">
        <v>124</v>
      </c>
      <c r="AH112" s="68" t="n">
        <v>118</v>
      </c>
      <c r="AI112" s="68" t="n">
        <v>271</v>
      </c>
      <c r="AJ112" s="68" t="n">
        <v>2</v>
      </c>
      <c r="AK112" s="65"/>
      <c r="AL112" s="65"/>
      <c r="AM112" s="65"/>
      <c r="AN112" s="65"/>
      <c r="AO112" s="65"/>
      <c r="AP112" s="65"/>
    </row>
    <row r="113" customFormat="false" ht="15.75" hidden="false" customHeight="false" outlineLevel="0" collapsed="false">
      <c r="A113" s="127" t="n">
        <v>44019</v>
      </c>
      <c r="B113" s="68" t="n">
        <v>88</v>
      </c>
      <c r="C113" s="68" t="n">
        <v>1940</v>
      </c>
      <c r="D113" s="68" t="n">
        <v>1531</v>
      </c>
      <c r="E113" s="68" t="n">
        <v>171</v>
      </c>
      <c r="F113" s="68" t="n">
        <v>144</v>
      </c>
      <c r="G113" s="68" t="n">
        <v>346</v>
      </c>
      <c r="H113" s="68" t="n">
        <v>12857</v>
      </c>
      <c r="I113" s="68" t="n">
        <v>121</v>
      </c>
      <c r="J113" s="68" t="n">
        <v>3779</v>
      </c>
      <c r="K113" s="68" t="n">
        <v>4878</v>
      </c>
      <c r="L113" s="68" t="n">
        <v>14601</v>
      </c>
      <c r="M113" s="68" t="n">
        <v>344</v>
      </c>
      <c r="N113" s="68" t="n">
        <v>603</v>
      </c>
      <c r="O113" s="68" t="n">
        <v>1058</v>
      </c>
      <c r="P113" s="68" t="n">
        <v>3695</v>
      </c>
      <c r="Q113" s="68" t="n">
        <v>206</v>
      </c>
      <c r="R113" s="68" t="n">
        <v>313</v>
      </c>
      <c r="S113" s="68" t="n">
        <v>1392</v>
      </c>
      <c r="T113" s="68" t="n">
        <v>2356</v>
      </c>
      <c r="U113" s="68" t="n">
        <v>780</v>
      </c>
      <c r="V113" s="68" t="n">
        <v>1252</v>
      </c>
      <c r="W113" s="68" t="n">
        <v>1821</v>
      </c>
      <c r="X113" s="68" t="n">
        <v>487</v>
      </c>
      <c r="Y113" s="68" t="n">
        <v>6192</v>
      </c>
      <c r="Z113" s="68" t="n">
        <v>191</v>
      </c>
      <c r="AA113" s="68" t="n">
        <v>201</v>
      </c>
      <c r="AB113" s="68" t="n">
        <v>236</v>
      </c>
      <c r="AC113" s="68" t="n">
        <v>967</v>
      </c>
      <c r="AD113" s="68" t="n">
        <v>830</v>
      </c>
      <c r="AE113" s="68" t="n">
        <v>266</v>
      </c>
      <c r="AF113" s="68" t="n">
        <v>2057</v>
      </c>
      <c r="AG113" s="68" t="n">
        <v>127</v>
      </c>
      <c r="AH113" s="68" t="n">
        <v>118</v>
      </c>
      <c r="AI113" s="68" t="n">
        <v>276</v>
      </c>
      <c r="AJ113" s="68" t="n">
        <v>2</v>
      </c>
      <c r="AK113" s="65"/>
      <c r="AL113" s="65"/>
      <c r="AM113" s="65"/>
      <c r="AN113" s="65"/>
      <c r="AO113" s="65"/>
      <c r="AP113" s="65"/>
    </row>
    <row r="114" customFormat="false" ht="15.75" hidden="false" customHeight="false" outlineLevel="0" collapsed="false">
      <c r="A114" s="127" t="n">
        <v>44020</v>
      </c>
      <c r="B114" s="68" t="n">
        <v>89</v>
      </c>
      <c r="C114" s="68" t="n">
        <v>1971</v>
      </c>
      <c r="D114" s="68" t="n">
        <v>1544</v>
      </c>
      <c r="E114" s="68" t="n">
        <v>171</v>
      </c>
      <c r="F114" s="68" t="n">
        <v>151</v>
      </c>
      <c r="G114" s="68" t="n">
        <v>349</v>
      </c>
      <c r="H114" s="68" t="n">
        <v>13211</v>
      </c>
      <c r="I114" s="68" t="n">
        <v>121</v>
      </c>
      <c r="J114" s="68" t="n">
        <v>3878</v>
      </c>
      <c r="K114" s="68" t="n">
        <v>5083</v>
      </c>
      <c r="L114" s="68" t="n">
        <v>14967</v>
      </c>
      <c r="M114" s="68" t="n">
        <v>344</v>
      </c>
      <c r="N114" s="68" t="n">
        <v>617</v>
      </c>
      <c r="O114" s="68" t="n">
        <v>1073</v>
      </c>
      <c r="P114" s="68" t="n">
        <v>3818</v>
      </c>
      <c r="Q114" s="68" t="n">
        <v>206</v>
      </c>
      <c r="R114" s="68" t="n">
        <v>318</v>
      </c>
      <c r="S114" s="68" t="n">
        <v>1415</v>
      </c>
      <c r="T114" s="68" t="n">
        <v>2419</v>
      </c>
      <c r="U114" s="68" t="n">
        <v>780</v>
      </c>
      <c r="V114" s="68" t="n">
        <v>1342</v>
      </c>
      <c r="W114" s="68" t="n">
        <v>1977</v>
      </c>
      <c r="X114" s="68" t="n">
        <v>494</v>
      </c>
      <c r="Y114" s="68" t="n">
        <v>6358</v>
      </c>
      <c r="Z114" s="68" t="n">
        <v>193</v>
      </c>
      <c r="AA114" s="68" t="n">
        <v>202</v>
      </c>
      <c r="AB114" s="68" t="n">
        <v>236</v>
      </c>
      <c r="AC114" s="68" t="n">
        <v>1037</v>
      </c>
      <c r="AD114" s="68" t="n">
        <v>837</v>
      </c>
      <c r="AE114" s="68" t="n">
        <v>266</v>
      </c>
      <c r="AF114" s="68" t="n">
        <v>2074</v>
      </c>
      <c r="AG114" s="68" t="n">
        <v>129</v>
      </c>
      <c r="AH114" s="68" t="n">
        <v>121</v>
      </c>
      <c r="AI114" s="68" t="n">
        <v>286</v>
      </c>
      <c r="AJ114" s="68" t="n">
        <v>2</v>
      </c>
      <c r="AK114" s="65"/>
      <c r="AL114" s="65"/>
      <c r="AM114" s="65"/>
      <c r="AN114" s="65"/>
      <c r="AO114" s="65"/>
      <c r="AP114" s="65"/>
    </row>
    <row r="115" customFormat="false" ht="15.75" hidden="false" customHeight="false" outlineLevel="0" collapsed="false">
      <c r="A115" s="127" t="n">
        <v>44021</v>
      </c>
      <c r="B115" s="68" t="n">
        <v>90</v>
      </c>
      <c r="C115" s="68" t="n">
        <v>2024</v>
      </c>
      <c r="D115" s="68" t="n">
        <v>1559</v>
      </c>
      <c r="E115" s="68" t="n">
        <v>171</v>
      </c>
      <c r="F115" s="68" t="n">
        <v>155</v>
      </c>
      <c r="G115" s="68" t="n">
        <v>357</v>
      </c>
      <c r="H115" s="68" t="n">
        <v>13488</v>
      </c>
      <c r="I115" s="68" t="n">
        <v>122</v>
      </c>
      <c r="J115" s="68" t="n">
        <v>4843</v>
      </c>
      <c r="K115" s="68" t="n">
        <v>5203</v>
      </c>
      <c r="L115" s="68" t="n">
        <v>15484</v>
      </c>
      <c r="M115" s="68" t="n">
        <v>347</v>
      </c>
      <c r="N115" s="68" t="n">
        <v>623</v>
      </c>
      <c r="O115" s="68" t="n">
        <v>1096</v>
      </c>
      <c r="P115" s="68" t="n">
        <v>3926</v>
      </c>
      <c r="Q115" s="68" t="n">
        <v>214</v>
      </c>
      <c r="R115" s="68" t="n">
        <v>321</v>
      </c>
      <c r="S115" s="68" t="n">
        <v>1444</v>
      </c>
      <c r="T115" s="68" t="n">
        <v>2475</v>
      </c>
      <c r="U115" s="68" t="n">
        <v>785</v>
      </c>
      <c r="V115" s="68" t="n">
        <v>1468</v>
      </c>
      <c r="W115" s="68" t="n">
        <v>2085</v>
      </c>
      <c r="X115" s="68" t="n">
        <v>500</v>
      </c>
      <c r="Y115" s="68" t="n">
        <v>6488</v>
      </c>
      <c r="Z115" s="68" t="n">
        <v>193</v>
      </c>
      <c r="AA115" s="68" t="n">
        <v>203</v>
      </c>
      <c r="AB115" s="68" t="n">
        <v>238</v>
      </c>
      <c r="AC115" s="68" t="n">
        <v>1077</v>
      </c>
      <c r="AD115" s="68" t="n">
        <v>845</v>
      </c>
      <c r="AE115" s="68" t="n">
        <v>272</v>
      </c>
      <c r="AF115" s="68" t="n">
        <v>2101</v>
      </c>
      <c r="AG115" s="68" t="n">
        <v>130</v>
      </c>
      <c r="AH115" s="68" t="n">
        <v>121</v>
      </c>
      <c r="AI115" s="68" t="n">
        <v>286</v>
      </c>
      <c r="AJ115" s="68" t="n">
        <v>2</v>
      </c>
      <c r="AK115" s="65"/>
      <c r="AL115" s="65"/>
      <c r="AM115" s="65"/>
      <c r="AN115" s="65"/>
      <c r="AO115" s="65"/>
      <c r="AP115" s="65"/>
    </row>
    <row r="116" customFormat="false" ht="15.75" hidden="false" customHeight="false" outlineLevel="0" collapsed="false">
      <c r="A116" s="127" t="n">
        <v>44022</v>
      </c>
      <c r="B116" s="68" t="n">
        <v>90</v>
      </c>
      <c r="C116" s="68" t="n">
        <v>2110</v>
      </c>
      <c r="D116" s="68" t="n">
        <v>1573</v>
      </c>
      <c r="E116" s="68" t="n">
        <v>171</v>
      </c>
      <c r="F116" s="68" t="n">
        <v>158</v>
      </c>
      <c r="G116" s="68" t="n">
        <v>364</v>
      </c>
      <c r="H116" s="68" t="n">
        <v>13739</v>
      </c>
      <c r="I116" s="68" t="n">
        <v>122</v>
      </c>
      <c r="J116" s="68" t="n">
        <v>4951</v>
      </c>
      <c r="K116" s="68" t="n">
        <v>5303</v>
      </c>
      <c r="L116" s="68" t="n">
        <v>15730</v>
      </c>
      <c r="M116" s="68" t="n">
        <v>347</v>
      </c>
      <c r="N116" s="68" t="n">
        <v>642</v>
      </c>
      <c r="O116" s="68" t="n">
        <v>1131</v>
      </c>
      <c r="P116" s="68" t="n">
        <v>3990</v>
      </c>
      <c r="Q116" s="68" t="n">
        <v>214</v>
      </c>
      <c r="R116" s="68" t="n">
        <v>321</v>
      </c>
      <c r="S116" s="68" t="n">
        <v>1480</v>
      </c>
      <c r="T116" s="68" t="n">
        <v>2568</v>
      </c>
      <c r="U116" s="68" t="n">
        <v>791</v>
      </c>
      <c r="V116" s="68" t="n">
        <v>1570</v>
      </c>
      <c r="W116" s="68" t="n">
        <v>2197</v>
      </c>
      <c r="X116" s="68" t="n">
        <v>507</v>
      </c>
      <c r="Y116" s="68" t="n">
        <v>6620</v>
      </c>
      <c r="Z116" s="68" t="n">
        <v>193</v>
      </c>
      <c r="AA116" s="68" t="n">
        <v>205</v>
      </c>
      <c r="AB116" s="68" t="n">
        <v>238</v>
      </c>
      <c r="AC116" s="68" t="n">
        <v>1101</v>
      </c>
      <c r="AD116" s="68" t="n">
        <v>858</v>
      </c>
      <c r="AE116" s="68" t="n">
        <v>276</v>
      </c>
      <c r="AF116" s="68" t="n">
        <v>2181</v>
      </c>
      <c r="AG116" s="68" t="n">
        <v>135</v>
      </c>
      <c r="AH116" s="68" t="n">
        <v>121</v>
      </c>
      <c r="AI116" s="68" t="n">
        <v>316</v>
      </c>
      <c r="AJ116" s="68" t="n">
        <v>34</v>
      </c>
      <c r="AK116" s="65"/>
      <c r="AL116" s="65"/>
      <c r="AM116" s="65"/>
      <c r="AN116" s="65"/>
      <c r="AO116" s="65"/>
      <c r="AP116" s="65"/>
    </row>
    <row r="117" customFormat="false" ht="15.75" hidden="false" customHeight="false" outlineLevel="0" collapsed="false">
      <c r="A117" s="127" t="n">
        <v>44023</v>
      </c>
      <c r="B117" s="68" t="n">
        <v>99</v>
      </c>
      <c r="C117" s="68" t="n">
        <v>2147</v>
      </c>
      <c r="D117" s="68" t="n">
        <v>1581</v>
      </c>
      <c r="E117" s="68" t="n">
        <v>172</v>
      </c>
      <c r="F117" s="68" t="n">
        <v>162</v>
      </c>
      <c r="G117" s="68" t="n">
        <v>370</v>
      </c>
      <c r="H117" s="68" t="n">
        <v>14113</v>
      </c>
      <c r="I117" s="68" t="n">
        <v>122</v>
      </c>
      <c r="J117" s="68" t="n">
        <v>5027</v>
      </c>
      <c r="K117" s="68" t="n">
        <v>5403</v>
      </c>
      <c r="L117" s="68" t="n">
        <v>16140</v>
      </c>
      <c r="M117" s="68" t="n">
        <v>347</v>
      </c>
      <c r="N117" s="68" t="n">
        <v>673</v>
      </c>
      <c r="O117" s="68" t="n">
        <v>1157</v>
      </c>
      <c r="P117" s="68" t="n">
        <v>4069</v>
      </c>
      <c r="Q117" s="68" t="n">
        <v>214</v>
      </c>
      <c r="R117" s="68" t="n">
        <v>327</v>
      </c>
      <c r="S117" s="68" t="n">
        <v>1520</v>
      </c>
      <c r="T117" s="68" t="n">
        <v>2604</v>
      </c>
      <c r="U117" s="68" t="n">
        <v>794</v>
      </c>
      <c r="V117" s="68" t="n">
        <v>1637</v>
      </c>
      <c r="W117" s="68" t="n">
        <v>2284</v>
      </c>
      <c r="X117" s="68" t="n">
        <v>509</v>
      </c>
      <c r="Y117" s="68" t="n">
        <v>6800</v>
      </c>
      <c r="Z117" s="68" t="n">
        <v>193</v>
      </c>
      <c r="AA117" s="68" t="n">
        <v>205</v>
      </c>
      <c r="AB117" s="68" t="n">
        <v>239</v>
      </c>
      <c r="AC117" s="68" t="n">
        <v>1122</v>
      </c>
      <c r="AD117" s="68" t="n">
        <v>864</v>
      </c>
      <c r="AE117" s="68" t="n">
        <v>282</v>
      </c>
      <c r="AF117" s="68" t="n">
        <v>2204</v>
      </c>
      <c r="AG117" s="68" t="n">
        <v>138</v>
      </c>
      <c r="AH117" s="68" t="n">
        <v>121</v>
      </c>
      <c r="AI117" s="68" t="n">
        <v>345</v>
      </c>
      <c r="AJ117" s="68" t="n">
        <v>34</v>
      </c>
      <c r="AK117" s="65"/>
      <c r="AL117" s="65"/>
      <c r="AM117" s="65"/>
      <c r="AN117" s="65"/>
      <c r="AO117" s="65"/>
      <c r="AP117" s="65"/>
    </row>
    <row r="118" customFormat="false" ht="15.75" hidden="false" customHeight="false" outlineLevel="0" collapsed="false">
      <c r="A118" s="127" t="n">
        <v>44024</v>
      </c>
      <c r="B118" s="68" t="n">
        <v>106</v>
      </c>
      <c r="C118" s="68" t="n">
        <v>2195</v>
      </c>
      <c r="D118" s="68" t="n">
        <v>1593</v>
      </c>
      <c r="E118" s="68" t="n">
        <v>172</v>
      </c>
      <c r="F118" s="68" t="n">
        <v>163</v>
      </c>
      <c r="G118" s="68" t="n">
        <v>371</v>
      </c>
      <c r="H118" s="68" t="n">
        <v>14517</v>
      </c>
      <c r="I118" s="68" t="n">
        <v>122</v>
      </c>
      <c r="J118" s="68" t="n">
        <v>5077</v>
      </c>
      <c r="K118" s="68" t="n">
        <v>5473</v>
      </c>
      <c r="L118" s="68" t="n">
        <v>16658</v>
      </c>
      <c r="M118" s="68" t="n">
        <v>350</v>
      </c>
      <c r="N118" s="68" t="n">
        <v>690</v>
      </c>
      <c r="O118" s="68" t="n">
        <v>1196</v>
      </c>
      <c r="P118" s="68" t="n">
        <v>4146</v>
      </c>
      <c r="Q118" s="68" t="n">
        <v>214</v>
      </c>
      <c r="R118" s="68" t="n">
        <v>332</v>
      </c>
      <c r="S118" s="68" t="n">
        <v>1550</v>
      </c>
      <c r="T118" s="68" t="n">
        <v>2653</v>
      </c>
      <c r="U118" s="68" t="n">
        <v>800</v>
      </c>
      <c r="V118" s="68" t="n">
        <v>1660</v>
      </c>
      <c r="W118" s="68" t="n">
        <v>2323</v>
      </c>
      <c r="X118" s="68" t="n">
        <v>511</v>
      </c>
      <c r="Y118" s="68" t="n">
        <v>6973</v>
      </c>
      <c r="Z118" s="68" t="n">
        <v>193</v>
      </c>
      <c r="AA118" s="68" t="n">
        <v>208</v>
      </c>
      <c r="AB118" s="68" t="n">
        <v>240</v>
      </c>
      <c r="AC118" s="68" t="n">
        <v>1130</v>
      </c>
      <c r="AD118" s="68" t="n">
        <v>874</v>
      </c>
      <c r="AE118" s="68" t="n">
        <v>286</v>
      </c>
      <c r="AF118" s="68" t="n">
        <v>2267</v>
      </c>
      <c r="AG118" s="68" t="n">
        <v>142</v>
      </c>
      <c r="AH118" s="68" t="n">
        <v>121</v>
      </c>
      <c r="AI118" s="68" t="n">
        <v>359</v>
      </c>
      <c r="AJ118" s="68" t="n">
        <v>34</v>
      </c>
      <c r="AK118" s="65"/>
      <c r="AL118" s="65"/>
      <c r="AM118" s="65"/>
      <c r="AN118" s="65"/>
      <c r="AO118" s="65"/>
      <c r="AP118" s="65"/>
    </row>
    <row r="119" customFormat="false" ht="15.75" hidden="false" customHeight="false" outlineLevel="0" collapsed="false">
      <c r="A119" s="127" t="n">
        <v>44025</v>
      </c>
      <c r="B119" s="68" t="n">
        <v>106</v>
      </c>
      <c r="C119" s="68" t="n">
        <v>2257</v>
      </c>
      <c r="D119" s="68" t="n">
        <v>1600</v>
      </c>
      <c r="E119" s="68" t="n">
        <v>172</v>
      </c>
      <c r="F119" s="68" t="n">
        <v>163</v>
      </c>
      <c r="G119" s="68" t="n">
        <v>379</v>
      </c>
      <c r="H119" s="68" t="n">
        <v>14797</v>
      </c>
      <c r="I119" s="68" t="n">
        <v>122</v>
      </c>
      <c r="J119" s="68" t="n">
        <v>5160</v>
      </c>
      <c r="K119" s="68" t="n">
        <v>5573</v>
      </c>
      <c r="L119" s="68" t="n">
        <v>16877</v>
      </c>
      <c r="M119" s="68" t="n">
        <v>355</v>
      </c>
      <c r="N119" s="68" t="n">
        <v>695</v>
      </c>
      <c r="O119" s="68" t="n">
        <v>1222</v>
      </c>
      <c r="P119" s="68" t="n">
        <v>4218</v>
      </c>
      <c r="Q119" s="68" t="n">
        <v>215</v>
      </c>
      <c r="R119" s="68" t="n">
        <v>332</v>
      </c>
      <c r="S119" s="68" t="n">
        <v>1573</v>
      </c>
      <c r="T119" s="68" t="n">
        <v>2703</v>
      </c>
      <c r="U119" s="68" t="n">
        <v>800</v>
      </c>
      <c r="V119" s="68" t="n">
        <v>1680</v>
      </c>
      <c r="W119" s="68" t="n">
        <v>2367</v>
      </c>
      <c r="X119" s="68" t="n">
        <v>518</v>
      </c>
      <c r="Y119" s="68" t="n">
        <v>7097</v>
      </c>
      <c r="Z119" s="68" t="n">
        <v>193</v>
      </c>
      <c r="AA119" s="68" t="n">
        <v>209</v>
      </c>
      <c r="AB119" s="68" t="n">
        <v>243</v>
      </c>
      <c r="AC119" s="68" t="n">
        <v>1143</v>
      </c>
      <c r="AD119" s="68" t="n">
        <v>900</v>
      </c>
      <c r="AE119" s="68" t="n">
        <v>286</v>
      </c>
      <c r="AF119" s="68" t="n">
        <v>2365</v>
      </c>
      <c r="AG119" s="68" t="n">
        <v>143</v>
      </c>
      <c r="AH119" s="68" t="n">
        <v>121</v>
      </c>
      <c r="AI119" s="68" t="n">
        <v>363</v>
      </c>
      <c r="AJ119" s="68" t="n">
        <v>34</v>
      </c>
      <c r="AK119" s="65"/>
      <c r="AL119" s="65"/>
      <c r="AM119" s="65"/>
      <c r="AN119" s="65"/>
      <c r="AO119" s="65"/>
      <c r="AP119" s="65"/>
    </row>
    <row r="120" customFormat="false" ht="15.75" hidden="false" customHeight="false" outlineLevel="0" collapsed="false">
      <c r="A120" s="127" t="n">
        <v>44026</v>
      </c>
      <c r="B120" s="68" t="n">
        <v>110</v>
      </c>
      <c r="C120" s="68" t="n">
        <v>2358</v>
      </c>
      <c r="D120" s="68" t="n">
        <v>1609</v>
      </c>
      <c r="E120" s="68" t="n">
        <v>174</v>
      </c>
      <c r="F120" s="68" t="n">
        <v>168</v>
      </c>
      <c r="G120" s="68" t="n">
        <v>387</v>
      </c>
      <c r="H120" s="68" t="n">
        <v>15064</v>
      </c>
      <c r="I120" s="68" t="n">
        <v>124</v>
      </c>
      <c r="J120" s="68" t="n">
        <v>5235</v>
      </c>
      <c r="K120" s="68" t="n">
        <v>5653</v>
      </c>
      <c r="L120" s="68" t="n">
        <v>17230</v>
      </c>
      <c r="M120" s="68" t="n">
        <v>355</v>
      </c>
      <c r="N120" s="68" t="n">
        <v>722</v>
      </c>
      <c r="O120" s="68" t="n">
        <v>1254</v>
      </c>
      <c r="P120" s="68" t="n">
        <v>4379</v>
      </c>
      <c r="Q120" s="68" t="n">
        <v>215</v>
      </c>
      <c r="R120" s="68" t="n">
        <v>337</v>
      </c>
      <c r="S120" s="68" t="n">
        <v>1594</v>
      </c>
      <c r="T120" s="68" t="n">
        <v>2754</v>
      </c>
      <c r="U120" s="68" t="n">
        <v>803</v>
      </c>
      <c r="V120" s="68" t="n">
        <v>1697</v>
      </c>
      <c r="W120" s="68" t="n">
        <v>2497</v>
      </c>
      <c r="X120" s="68" t="n">
        <v>521</v>
      </c>
      <c r="Y120" s="68" t="n">
        <v>7294</v>
      </c>
      <c r="Z120" s="68" t="n">
        <v>194</v>
      </c>
      <c r="AA120" s="68" t="n">
        <v>209</v>
      </c>
      <c r="AB120" s="68" t="n">
        <v>246</v>
      </c>
      <c r="AC120" s="68" t="n">
        <v>1145</v>
      </c>
      <c r="AD120" s="68" t="n">
        <v>900</v>
      </c>
      <c r="AE120" s="68" t="n">
        <v>292</v>
      </c>
      <c r="AF120" s="68" t="n">
        <v>2366</v>
      </c>
      <c r="AG120" s="68" t="n">
        <v>146</v>
      </c>
      <c r="AH120" s="68" t="n">
        <v>121</v>
      </c>
      <c r="AI120" s="68" t="n">
        <v>385</v>
      </c>
      <c r="AJ120" s="68" t="n">
        <v>34</v>
      </c>
      <c r="AK120" s="65"/>
      <c r="AL120" s="65"/>
      <c r="AM120" s="65"/>
      <c r="AN120" s="65"/>
      <c r="AO120" s="65"/>
      <c r="AP120" s="65"/>
    </row>
    <row r="121" customFormat="false" ht="15.75" hidden="false" customHeight="false" outlineLevel="0" collapsed="false">
      <c r="A121" s="127" t="n">
        <v>44027</v>
      </c>
      <c r="B121" s="68" t="n">
        <v>137</v>
      </c>
      <c r="C121" s="68" t="n">
        <v>2421</v>
      </c>
      <c r="D121" s="68" t="n">
        <v>1612</v>
      </c>
      <c r="E121" s="68" t="n">
        <v>175</v>
      </c>
      <c r="F121" s="68" t="n">
        <v>170</v>
      </c>
      <c r="G121" s="68" t="n">
        <v>396</v>
      </c>
      <c r="H121" s="68" t="n">
        <v>15324</v>
      </c>
      <c r="I121" s="68" t="n">
        <v>125</v>
      </c>
      <c r="J121" s="68" t="n">
        <v>5310</v>
      </c>
      <c r="K121" s="68" t="n">
        <v>5914</v>
      </c>
      <c r="L121" s="68" t="n">
        <v>17395</v>
      </c>
      <c r="M121" s="68" t="n">
        <v>355</v>
      </c>
      <c r="N121" s="68" t="n">
        <v>756</v>
      </c>
      <c r="O121" s="68" t="n">
        <v>1254</v>
      </c>
      <c r="P121" s="68" t="n">
        <v>4488</v>
      </c>
      <c r="Q121" s="68" t="n">
        <v>215</v>
      </c>
      <c r="R121" s="68" t="n">
        <v>341</v>
      </c>
      <c r="S121" s="68" t="n">
        <v>1620</v>
      </c>
      <c r="T121" s="68" t="n">
        <v>2784</v>
      </c>
      <c r="U121" s="68" t="n">
        <v>805</v>
      </c>
      <c r="V121" s="68" t="n">
        <v>1741</v>
      </c>
      <c r="W121" s="68" t="n">
        <v>2596</v>
      </c>
      <c r="X121" s="68" t="n">
        <v>531</v>
      </c>
      <c r="Y121" s="68" t="n">
        <v>7452</v>
      </c>
      <c r="Z121" s="68" t="n">
        <v>195</v>
      </c>
      <c r="AA121" s="68" t="n">
        <v>215</v>
      </c>
      <c r="AB121" s="68" t="n">
        <v>246</v>
      </c>
      <c r="AC121" s="68" t="n">
        <v>1184</v>
      </c>
      <c r="AD121" s="68" t="n">
        <v>920</v>
      </c>
      <c r="AE121" s="68" t="n">
        <v>292</v>
      </c>
      <c r="AF121" s="68" t="n">
        <v>2426</v>
      </c>
      <c r="AG121" s="68" t="n">
        <v>152</v>
      </c>
      <c r="AH121" s="68" t="n">
        <v>121</v>
      </c>
      <c r="AI121" s="68" t="n">
        <v>392</v>
      </c>
      <c r="AJ121" s="68" t="n">
        <v>34</v>
      </c>
      <c r="AK121" s="65"/>
      <c r="AL121" s="65"/>
      <c r="AM121" s="65"/>
      <c r="AN121" s="65"/>
      <c r="AO121" s="65"/>
      <c r="AP121" s="65"/>
    </row>
    <row r="122" customFormat="false" ht="15.75" hidden="false" customHeight="false" outlineLevel="0" collapsed="false">
      <c r="A122" s="127" t="n">
        <v>44028</v>
      </c>
      <c r="B122" s="68" t="n">
        <v>140</v>
      </c>
      <c r="C122" s="68" t="n">
        <v>2533</v>
      </c>
      <c r="D122" s="68" t="n">
        <v>1629</v>
      </c>
      <c r="E122" s="68" t="n">
        <v>175</v>
      </c>
      <c r="F122" s="68" t="n">
        <v>171</v>
      </c>
      <c r="G122" s="68" t="n">
        <v>404</v>
      </c>
      <c r="H122" s="68" t="n">
        <v>15636</v>
      </c>
      <c r="I122" s="68" t="n">
        <v>125</v>
      </c>
      <c r="J122" s="68" t="n">
        <v>5350</v>
      </c>
      <c r="K122" s="68" t="n">
        <v>6128</v>
      </c>
      <c r="L122" s="68" t="n">
        <v>17574</v>
      </c>
      <c r="M122" s="68" t="n">
        <v>359</v>
      </c>
      <c r="N122" s="68" t="n">
        <v>780</v>
      </c>
      <c r="O122" s="68" t="n">
        <v>1266</v>
      </c>
      <c r="P122" s="68" t="n">
        <v>4621</v>
      </c>
      <c r="Q122" s="68" t="n">
        <v>215</v>
      </c>
      <c r="R122" s="68" t="n">
        <v>341</v>
      </c>
      <c r="S122" s="68" t="n">
        <v>1650</v>
      </c>
      <c r="T122" s="68" t="n">
        <v>2832</v>
      </c>
      <c r="U122" s="68" t="n">
        <v>806</v>
      </c>
      <c r="V122" s="68" t="n">
        <v>1769</v>
      </c>
      <c r="W122" s="68" t="n">
        <v>2693</v>
      </c>
      <c r="X122" s="68" t="n">
        <v>540</v>
      </c>
      <c r="Y122" s="68" t="n">
        <v>7630</v>
      </c>
      <c r="Z122" s="68" t="n">
        <v>195</v>
      </c>
      <c r="AA122" s="68" t="n">
        <v>219</v>
      </c>
      <c r="AB122" s="68" t="n">
        <v>251</v>
      </c>
      <c r="AC122" s="68" t="n">
        <v>1221</v>
      </c>
      <c r="AD122" s="68" t="n">
        <v>926</v>
      </c>
      <c r="AE122" s="68" t="n">
        <v>296</v>
      </c>
      <c r="AF122" s="68" t="n">
        <v>2478</v>
      </c>
      <c r="AG122" s="68" t="n">
        <v>154</v>
      </c>
      <c r="AH122" s="68" t="n">
        <v>121</v>
      </c>
      <c r="AI122" s="68" t="n">
        <v>416</v>
      </c>
      <c r="AJ122" s="68" t="n">
        <v>24</v>
      </c>
      <c r="AK122" s="65"/>
      <c r="AL122" s="65"/>
      <c r="AM122" s="65"/>
      <c r="AN122" s="65"/>
      <c r="AO122" s="65"/>
      <c r="AP122" s="65"/>
    </row>
    <row r="123" customFormat="false" ht="15.75" hidden="false" customHeight="false" outlineLevel="0" collapsed="false">
      <c r="A123" s="127" t="n">
        <v>44029</v>
      </c>
      <c r="B123" s="68" t="n">
        <v>145</v>
      </c>
      <c r="C123" s="68" t="n">
        <v>2619</v>
      </c>
      <c r="D123" s="68" t="n">
        <v>1638</v>
      </c>
      <c r="E123" s="68" t="n">
        <v>175</v>
      </c>
      <c r="F123" s="68" t="n">
        <v>173</v>
      </c>
      <c r="G123" s="68" t="n">
        <v>408</v>
      </c>
      <c r="H123" s="68" t="n">
        <v>15889</v>
      </c>
      <c r="I123" s="68" t="n">
        <v>126</v>
      </c>
      <c r="J123" s="68" t="n">
        <v>5402</v>
      </c>
      <c r="K123" s="68" t="n">
        <v>6366</v>
      </c>
      <c r="L123" s="68" t="n">
        <v>17829</v>
      </c>
      <c r="M123" s="68" t="n">
        <v>359</v>
      </c>
      <c r="N123" s="68" t="n">
        <v>823</v>
      </c>
      <c r="O123" s="68" t="n">
        <v>1324</v>
      </c>
      <c r="P123" s="68" t="n">
        <v>4722</v>
      </c>
      <c r="Q123" s="68" t="n">
        <v>216</v>
      </c>
      <c r="R123" s="68" t="n">
        <v>341</v>
      </c>
      <c r="S123" s="68" t="n">
        <v>1671</v>
      </c>
      <c r="T123" s="68" t="n">
        <v>2899</v>
      </c>
      <c r="U123" s="68" t="n">
        <v>813</v>
      </c>
      <c r="V123" s="68" t="n">
        <v>1797</v>
      </c>
      <c r="W123" s="68" t="n">
        <v>2776</v>
      </c>
      <c r="X123" s="68" t="n">
        <v>554</v>
      </c>
      <c r="Y123" s="68" t="n">
        <v>7713</v>
      </c>
      <c r="Z123" s="68" t="n">
        <v>195</v>
      </c>
      <c r="AA123" s="68" t="n">
        <v>220</v>
      </c>
      <c r="AB123" s="68" t="n">
        <v>256</v>
      </c>
      <c r="AC123" s="68" t="n">
        <v>1232</v>
      </c>
      <c r="AD123" s="68" t="n">
        <v>928</v>
      </c>
      <c r="AE123" s="68" t="n">
        <v>301</v>
      </c>
      <c r="AF123" s="68" t="n">
        <v>2496</v>
      </c>
      <c r="AG123" s="68" t="n">
        <v>154</v>
      </c>
      <c r="AH123" s="68" t="n">
        <v>121</v>
      </c>
      <c r="AI123" s="68" t="n">
        <v>425</v>
      </c>
      <c r="AJ123" s="68" t="n">
        <v>24</v>
      </c>
      <c r="AK123" s="65"/>
      <c r="AL123" s="65"/>
      <c r="AM123" s="65"/>
      <c r="AN123" s="65"/>
      <c r="AO123" s="65"/>
      <c r="AP123" s="65"/>
    </row>
    <row r="124" customFormat="false" ht="15.75" hidden="false" customHeight="false" outlineLevel="0" collapsed="false">
      <c r="A124" s="127" t="n">
        <v>44030</v>
      </c>
      <c r="B124" s="68" t="n">
        <v>145</v>
      </c>
      <c r="C124" s="68" t="n">
        <v>2690</v>
      </c>
      <c r="D124" s="68" t="n">
        <v>1646</v>
      </c>
      <c r="E124" s="68" t="n">
        <v>176</v>
      </c>
      <c r="F124" s="68" t="n">
        <v>179</v>
      </c>
      <c r="G124" s="68" t="n">
        <v>416</v>
      </c>
      <c r="H124" s="68" t="n">
        <v>16236</v>
      </c>
      <c r="I124" s="68" t="n">
        <v>132</v>
      </c>
      <c r="J124" s="68" t="n">
        <v>5461</v>
      </c>
      <c r="K124" s="68" t="n">
        <v>6632</v>
      </c>
      <c r="L124" s="68" t="n">
        <v>18033</v>
      </c>
      <c r="M124" s="68" t="n">
        <v>359</v>
      </c>
      <c r="N124" s="68" t="n">
        <v>848</v>
      </c>
      <c r="O124" s="68" t="n">
        <v>1324</v>
      </c>
      <c r="P124" s="68" t="n">
        <v>4829</v>
      </c>
      <c r="Q124" s="68" t="n">
        <v>216</v>
      </c>
      <c r="R124" s="68" t="n">
        <v>344</v>
      </c>
      <c r="S124" s="68" t="n">
        <v>1694</v>
      </c>
      <c r="T124" s="68" t="n">
        <v>2966</v>
      </c>
      <c r="U124" s="68" t="n">
        <v>817</v>
      </c>
      <c r="V124" s="68" t="n">
        <v>1851</v>
      </c>
      <c r="W124" s="68" t="n">
        <v>2923</v>
      </c>
      <c r="X124" s="68" t="n">
        <v>575</v>
      </c>
      <c r="Y124" s="68" t="n">
        <v>7881</v>
      </c>
      <c r="Z124" s="68" t="n">
        <v>195</v>
      </c>
      <c r="AA124" s="68" t="n">
        <v>229</v>
      </c>
      <c r="AB124" s="68" t="n">
        <v>261</v>
      </c>
      <c r="AC124" s="68" t="n">
        <v>1265</v>
      </c>
      <c r="AD124" s="68" t="n">
        <v>929</v>
      </c>
      <c r="AE124" s="68" t="n">
        <v>339</v>
      </c>
      <c r="AF124" s="68" t="n">
        <v>2552</v>
      </c>
      <c r="AG124" s="68" t="n">
        <v>158</v>
      </c>
      <c r="AH124" s="68" t="n">
        <v>131</v>
      </c>
      <c r="AI124" s="68" t="n">
        <v>426</v>
      </c>
      <c r="AJ124" s="68" t="n">
        <v>24</v>
      </c>
      <c r="AK124" s="65"/>
      <c r="AL124" s="65"/>
      <c r="AM124" s="65"/>
      <c r="AN124" s="65"/>
      <c r="AO124" s="65"/>
      <c r="AP124" s="65"/>
    </row>
    <row r="125" customFormat="false" ht="15.75" hidden="false" customHeight="false" outlineLevel="0" collapsed="false">
      <c r="A125" s="127" t="n">
        <v>44031</v>
      </c>
      <c r="B125" s="68" t="n">
        <v>146</v>
      </c>
      <c r="C125" s="68" t="n">
        <v>2745</v>
      </c>
      <c r="D125" s="68" t="n">
        <v>1674</v>
      </c>
      <c r="E125" s="68" t="n">
        <v>176</v>
      </c>
      <c r="F125" s="68" t="n">
        <v>181</v>
      </c>
      <c r="G125" s="68" t="n">
        <v>432</v>
      </c>
      <c r="H125" s="68" t="n">
        <v>16538</v>
      </c>
      <c r="I125" s="68" t="n">
        <v>132</v>
      </c>
      <c r="J125" s="68" t="n">
        <v>5488</v>
      </c>
      <c r="K125" s="68" t="n">
        <v>6932</v>
      </c>
      <c r="L125" s="68" t="n">
        <v>18308</v>
      </c>
      <c r="M125" s="68" t="n">
        <v>359</v>
      </c>
      <c r="N125" s="68" t="n">
        <v>868</v>
      </c>
      <c r="O125" s="68" t="n">
        <v>1399</v>
      </c>
      <c r="P125" s="68" t="n">
        <v>4938</v>
      </c>
      <c r="Q125" s="68" t="n">
        <v>216</v>
      </c>
      <c r="R125" s="68" t="n">
        <v>345</v>
      </c>
      <c r="S125" s="68" t="n">
        <v>1725</v>
      </c>
      <c r="T125" s="68" t="n">
        <v>3012</v>
      </c>
      <c r="U125" s="68" t="n">
        <v>826</v>
      </c>
      <c r="V125" s="68" t="n">
        <v>1898</v>
      </c>
      <c r="W125" s="68" t="n">
        <v>2937</v>
      </c>
      <c r="X125" s="68" t="n">
        <v>587</v>
      </c>
      <c r="Y125" s="68" t="n">
        <v>8039</v>
      </c>
      <c r="Z125" s="68" t="n">
        <v>196</v>
      </c>
      <c r="AA125" s="68" t="n">
        <v>231</v>
      </c>
      <c r="AB125" s="68" t="n">
        <v>272</v>
      </c>
      <c r="AC125" s="68" t="n">
        <v>1273</v>
      </c>
      <c r="AD125" s="68" t="n">
        <v>960</v>
      </c>
      <c r="AE125" s="68" t="n">
        <v>341</v>
      </c>
      <c r="AF125" s="68" t="n">
        <v>2601</v>
      </c>
      <c r="AG125" s="68" t="n">
        <v>159</v>
      </c>
      <c r="AH125" s="68" t="n">
        <v>131</v>
      </c>
      <c r="AI125" s="68" t="n">
        <v>432</v>
      </c>
      <c r="AJ125" s="68" t="n">
        <v>24</v>
      </c>
      <c r="AK125" s="65"/>
      <c r="AL125" s="65"/>
      <c r="AM125" s="65"/>
      <c r="AN125" s="65"/>
      <c r="AO125" s="65"/>
      <c r="AP125" s="65"/>
    </row>
    <row r="126" customFormat="false" ht="15.75" hidden="false" customHeight="false" outlineLevel="0" collapsed="false">
      <c r="A126" s="65"/>
      <c r="B126" s="68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  <c r="AA126" s="68"/>
      <c r="AB126" s="68"/>
      <c r="AC126" s="68"/>
      <c r="AD126" s="68"/>
      <c r="AE126" s="68"/>
      <c r="AF126" s="68"/>
      <c r="AG126" s="68"/>
      <c r="AH126" s="68"/>
      <c r="AI126" s="68"/>
      <c r="AJ126" s="68"/>
      <c r="AK126" s="65"/>
      <c r="AL126" s="65"/>
      <c r="AM126" s="65"/>
      <c r="AN126" s="65"/>
      <c r="AO126" s="65"/>
      <c r="AP126" s="65"/>
    </row>
    <row r="127" customFormat="false" ht="15.75" hidden="false" customHeight="false" outlineLevel="0" collapsed="false">
      <c r="A127" s="125" t="s">
        <v>139</v>
      </c>
      <c r="B127" s="125" t="s">
        <v>73</v>
      </c>
      <c r="C127" s="125" t="s">
        <v>74</v>
      </c>
      <c r="D127" s="125" t="s">
        <v>75</v>
      </c>
      <c r="E127" s="125" t="s">
        <v>114</v>
      </c>
      <c r="F127" s="125" t="s">
        <v>77</v>
      </c>
      <c r="G127" s="125" t="s">
        <v>115</v>
      </c>
      <c r="H127" s="126" t="s">
        <v>116</v>
      </c>
      <c r="I127" s="125" t="s">
        <v>80</v>
      </c>
      <c r="J127" s="126" t="s">
        <v>117</v>
      </c>
      <c r="K127" s="125" t="s">
        <v>118</v>
      </c>
      <c r="L127" s="126" t="s">
        <v>119</v>
      </c>
      <c r="M127" s="125" t="s">
        <v>120</v>
      </c>
      <c r="N127" s="125" t="s">
        <v>121</v>
      </c>
      <c r="O127" s="125" t="s">
        <v>122</v>
      </c>
      <c r="P127" s="125" t="s">
        <v>123</v>
      </c>
      <c r="Q127" s="125" t="s">
        <v>124</v>
      </c>
      <c r="R127" s="125" t="s">
        <v>125</v>
      </c>
      <c r="S127" s="125" t="s">
        <v>126</v>
      </c>
      <c r="T127" s="125" t="s">
        <v>127</v>
      </c>
      <c r="U127" s="125" t="s">
        <v>128</v>
      </c>
      <c r="V127" s="125" t="s">
        <v>129</v>
      </c>
      <c r="W127" s="125" t="s">
        <v>130</v>
      </c>
      <c r="X127" s="125" t="s">
        <v>131</v>
      </c>
      <c r="Y127" s="125" t="s">
        <v>132</v>
      </c>
      <c r="Z127" s="125" t="s">
        <v>133</v>
      </c>
      <c r="AA127" s="125" t="s">
        <v>99</v>
      </c>
      <c r="AB127" s="125" t="s">
        <v>100</v>
      </c>
      <c r="AC127" s="125" t="s">
        <v>134</v>
      </c>
      <c r="AD127" s="125" t="s">
        <v>102</v>
      </c>
      <c r="AE127" s="125" t="s">
        <v>135</v>
      </c>
      <c r="AF127" s="125" t="s">
        <v>104</v>
      </c>
      <c r="AG127" s="125" t="s">
        <v>136</v>
      </c>
      <c r="AH127" s="125" t="s">
        <v>137</v>
      </c>
      <c r="AI127" s="125" t="s">
        <v>107</v>
      </c>
      <c r="AJ127" s="125" t="s">
        <v>138</v>
      </c>
      <c r="AK127" s="125"/>
      <c r="AL127" s="125"/>
      <c r="AM127" s="125"/>
      <c r="AN127" s="125"/>
      <c r="AO127" s="125"/>
      <c r="AP127" s="125"/>
    </row>
    <row r="128" customFormat="false" ht="15.75" hidden="false" customHeight="false" outlineLevel="0" collapsed="false">
      <c r="A128" s="127" t="n">
        <v>43905</v>
      </c>
      <c r="B128" s="65"/>
      <c r="C128" s="65"/>
      <c r="D128" s="65"/>
      <c r="E128" s="65"/>
      <c r="F128" s="65"/>
      <c r="G128" s="65"/>
      <c r="H128" s="68" t="n">
        <v>19</v>
      </c>
      <c r="I128" s="65"/>
      <c r="J128" s="68"/>
      <c r="K128" s="65" t="n">
        <v>2</v>
      </c>
      <c r="L128" s="68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</row>
    <row r="129" customFormat="false" ht="15.75" hidden="false" customHeight="false" outlineLevel="0" collapsed="false">
      <c r="A129" s="127" t="n">
        <v>43906</v>
      </c>
      <c r="B129" s="65"/>
      <c r="C129" s="65"/>
      <c r="D129" s="65" t="n">
        <v>1</v>
      </c>
      <c r="E129" s="65"/>
      <c r="F129" s="65"/>
      <c r="G129" s="65"/>
      <c r="H129" s="68" t="n">
        <v>14</v>
      </c>
      <c r="I129" s="65"/>
      <c r="J129" s="68" t="n">
        <v>1</v>
      </c>
      <c r="K129" s="65" t="n">
        <v>1</v>
      </c>
      <c r="L129" s="68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65"/>
      <c r="AP129" s="65"/>
    </row>
    <row r="130" customFormat="false" ht="15.75" hidden="false" customHeight="false" outlineLevel="0" collapsed="false">
      <c r="A130" s="127" t="n">
        <v>43907</v>
      </c>
      <c r="B130" s="65"/>
      <c r="C130" s="65"/>
      <c r="D130" s="65"/>
      <c r="E130" s="65"/>
      <c r="F130" s="65"/>
      <c r="G130" s="65"/>
      <c r="H130" s="68"/>
      <c r="I130" s="65"/>
      <c r="J130" s="68"/>
      <c r="K130" s="65"/>
      <c r="L130" s="68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  <c r="AO130" s="65"/>
      <c r="AP130" s="65"/>
    </row>
    <row r="131" customFormat="false" ht="15.75" hidden="false" customHeight="false" outlineLevel="0" collapsed="false">
      <c r="A131" s="127" t="n">
        <v>43908</v>
      </c>
      <c r="B131" s="65"/>
      <c r="C131" s="65"/>
      <c r="D131" s="65" t="n">
        <v>4</v>
      </c>
      <c r="E131" s="65"/>
      <c r="F131" s="65"/>
      <c r="G131" s="65" t="n">
        <v>1</v>
      </c>
      <c r="H131" s="68" t="n">
        <v>30</v>
      </c>
      <c r="I131" s="65"/>
      <c r="J131" s="68" t="n">
        <v>12</v>
      </c>
      <c r="K131" s="65" t="n">
        <v>2</v>
      </c>
      <c r="L131" s="68"/>
      <c r="M131" s="65"/>
      <c r="N131" s="65" t="n">
        <v>1</v>
      </c>
      <c r="O131" s="65"/>
      <c r="P131" s="65"/>
      <c r="Q131" s="65"/>
      <c r="R131" s="65"/>
      <c r="S131" s="65"/>
      <c r="T131" s="65"/>
      <c r="U131" s="65"/>
      <c r="V131" s="65"/>
      <c r="W131" s="65" t="n">
        <v>1</v>
      </c>
      <c r="X131" s="65"/>
      <c r="Y131" s="65"/>
      <c r="Z131" s="65"/>
      <c r="AA131" s="65" t="n">
        <v>1</v>
      </c>
      <c r="AB131" s="65" t="n">
        <v>1</v>
      </c>
      <c r="AC131" s="65"/>
      <c r="AD131" s="65"/>
      <c r="AE131" s="65"/>
      <c r="AF131" s="65"/>
      <c r="AG131" s="65"/>
      <c r="AH131" s="65"/>
      <c r="AI131" s="65"/>
      <c r="AJ131" s="65" t="n">
        <v>2</v>
      </c>
      <c r="AK131" s="65"/>
      <c r="AL131" s="65"/>
      <c r="AM131" s="65"/>
      <c r="AN131" s="65"/>
      <c r="AO131" s="65"/>
      <c r="AP131" s="65"/>
    </row>
    <row r="132" customFormat="false" ht="15.75" hidden="false" customHeight="false" outlineLevel="0" collapsed="false">
      <c r="A132" s="127" t="n">
        <v>43909</v>
      </c>
      <c r="B132" s="65"/>
      <c r="C132" s="65"/>
      <c r="D132" s="65" t="n">
        <v>10</v>
      </c>
      <c r="E132" s="65"/>
      <c r="F132" s="65"/>
      <c r="G132" s="65" t="n">
        <v>2</v>
      </c>
      <c r="H132" s="68" t="n">
        <v>52</v>
      </c>
      <c r="I132" s="65"/>
      <c r="J132" s="68" t="n">
        <v>2</v>
      </c>
      <c r="K132" s="65" t="n">
        <v>4</v>
      </c>
      <c r="L132" s="68" t="n">
        <v>1</v>
      </c>
      <c r="M132" s="65"/>
      <c r="N132" s="65" t="n">
        <v>2</v>
      </c>
      <c r="O132" s="65"/>
      <c r="P132" s="65"/>
      <c r="Q132" s="65"/>
      <c r="R132" s="65" t="n">
        <v>2</v>
      </c>
      <c r="S132" s="65"/>
      <c r="T132" s="65"/>
      <c r="U132" s="65"/>
      <c r="V132" s="65"/>
      <c r="W132" s="65" t="n">
        <v>1</v>
      </c>
      <c r="X132" s="65" t="n">
        <v>3</v>
      </c>
      <c r="Y132" s="65" t="n">
        <v>2</v>
      </c>
      <c r="Z132" s="65"/>
      <c r="AA132" s="65"/>
      <c r="AB132" s="65" t="n">
        <v>1</v>
      </c>
      <c r="AC132" s="65"/>
      <c r="AD132" s="65"/>
      <c r="AE132" s="65"/>
      <c r="AF132" s="65"/>
      <c r="AG132" s="65"/>
      <c r="AH132" s="65"/>
      <c r="AI132" s="65"/>
      <c r="AJ132" s="65"/>
      <c r="AK132" s="65"/>
      <c r="AL132" s="65"/>
      <c r="AM132" s="65"/>
      <c r="AN132" s="65"/>
      <c r="AO132" s="65"/>
      <c r="AP132" s="65"/>
    </row>
    <row r="133" customFormat="false" ht="15.75" hidden="false" customHeight="false" outlineLevel="0" collapsed="false">
      <c r="A133" s="127" t="n">
        <v>43910</v>
      </c>
      <c r="B133" s="65"/>
      <c r="C133" s="65" t="n">
        <f aca="false">C4-C3</f>
        <v>3</v>
      </c>
      <c r="D133" s="65" t="n">
        <f aca="false">D4-D3</f>
        <v>10</v>
      </c>
      <c r="E133" s="65"/>
      <c r="F133" s="65"/>
      <c r="G133" s="65" t="n">
        <f aca="false">G4-G3</f>
        <v>-1</v>
      </c>
      <c r="H133" s="68" t="n">
        <f aca="false">H4-H3</f>
        <v>5</v>
      </c>
      <c r="I133" s="65"/>
      <c r="J133" s="68" t="n">
        <f aca="false">J4-J3</f>
        <v>15</v>
      </c>
      <c r="K133" s="65"/>
      <c r="L133" s="68" t="n">
        <f aca="false">L4-L3</f>
        <v>6</v>
      </c>
      <c r="M133" s="65"/>
      <c r="N133" s="65" t="n">
        <f aca="false">N4-N3</f>
        <v>7</v>
      </c>
      <c r="O133" s="65" t="n">
        <f aca="false">O4-O3</f>
        <v>2</v>
      </c>
      <c r="P133" s="65"/>
      <c r="Q133" s="65"/>
      <c r="R133" s="65" t="n">
        <f aca="false">R4-R3</f>
        <v>1</v>
      </c>
      <c r="S133" s="65"/>
      <c r="T133" s="65"/>
      <c r="U133" s="65"/>
      <c r="V133" s="65"/>
      <c r="W133" s="65"/>
      <c r="X133" s="65"/>
      <c r="Y133" s="65"/>
      <c r="Z133" s="65"/>
      <c r="AA133" s="65"/>
      <c r="AB133" s="65" t="n">
        <f aca="false">AB4-AB3</f>
        <v>-1</v>
      </c>
      <c r="AC133" s="65"/>
      <c r="AD133" s="65"/>
      <c r="AE133" s="65"/>
      <c r="AF133" s="65"/>
      <c r="AG133" s="65"/>
      <c r="AH133" s="65"/>
      <c r="AI133" s="65"/>
      <c r="AJ133" s="65" t="n">
        <f aca="false">AJ4-AJ3</f>
        <v>13</v>
      </c>
      <c r="AK133" s="65"/>
      <c r="AL133" s="65"/>
      <c r="AM133" s="65"/>
      <c r="AN133" s="65"/>
      <c r="AO133" s="65"/>
      <c r="AP133" s="65"/>
    </row>
    <row r="134" customFormat="false" ht="15.75" hidden="false" customHeight="false" outlineLevel="0" collapsed="false">
      <c r="A134" s="127" t="n">
        <v>43911</v>
      </c>
      <c r="B134" s="65"/>
      <c r="C134" s="65"/>
      <c r="D134" s="65" t="n">
        <v>4</v>
      </c>
      <c r="E134" s="65"/>
      <c r="F134" s="65"/>
      <c r="G134" s="65" t="n">
        <v>1</v>
      </c>
      <c r="H134" s="68" t="n">
        <v>44</v>
      </c>
      <c r="I134" s="65"/>
      <c r="J134" s="68" t="n">
        <v>14</v>
      </c>
      <c r="K134" s="65" t="n">
        <v>2</v>
      </c>
      <c r="L134" s="68" t="n">
        <v>11</v>
      </c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 t="n">
        <v>2</v>
      </c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 t="n">
        <v>3</v>
      </c>
      <c r="AK134" s="65"/>
      <c r="AL134" s="65"/>
      <c r="AM134" s="65"/>
      <c r="AN134" s="65"/>
      <c r="AO134" s="65"/>
      <c r="AP134" s="65"/>
    </row>
    <row r="135" customFormat="false" ht="15.75" hidden="false" customHeight="false" outlineLevel="0" collapsed="false">
      <c r="A135" s="127" t="n">
        <v>43912</v>
      </c>
      <c r="B135" s="65"/>
      <c r="C135" s="65"/>
      <c r="D135" s="65"/>
      <c r="E135" s="65"/>
      <c r="F135" s="65"/>
      <c r="G135" s="65"/>
      <c r="H135" s="68" t="n">
        <v>40</v>
      </c>
      <c r="I135" s="65"/>
      <c r="J135" s="68" t="n">
        <v>4</v>
      </c>
      <c r="K135" s="65" t="n">
        <v>1</v>
      </c>
      <c r="L135" s="68" t="n">
        <v>15</v>
      </c>
      <c r="M135" s="65"/>
      <c r="N135" s="65"/>
      <c r="O135" s="65"/>
      <c r="P135" s="65" t="n">
        <v>1</v>
      </c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 t="n">
        <v>1</v>
      </c>
      <c r="AE135" s="65"/>
      <c r="AF135" s="65" t="n">
        <v>2</v>
      </c>
      <c r="AG135" s="65"/>
      <c r="AH135" s="65"/>
      <c r="AI135" s="65"/>
      <c r="AJ135" s="65"/>
      <c r="AK135" s="65"/>
      <c r="AL135" s="65"/>
      <c r="AM135" s="65"/>
      <c r="AN135" s="65"/>
      <c r="AO135" s="65"/>
      <c r="AP135" s="65"/>
    </row>
    <row r="136" customFormat="false" ht="15.75" hidden="false" customHeight="false" outlineLevel="0" collapsed="false">
      <c r="A136" s="127" t="n">
        <v>43913</v>
      </c>
      <c r="B136" s="65"/>
      <c r="C136" s="65" t="n">
        <v>3</v>
      </c>
      <c r="D136" s="65" t="n">
        <v>9</v>
      </c>
      <c r="E136" s="65"/>
      <c r="F136" s="65"/>
      <c r="G136" s="65"/>
      <c r="H136" s="68" t="n">
        <v>44</v>
      </c>
      <c r="I136" s="65" t="n">
        <v>1</v>
      </c>
      <c r="J136" s="68"/>
      <c r="K136" s="65"/>
      <c r="L136" s="68"/>
      <c r="M136" s="65"/>
      <c r="N136" s="65" t="n">
        <v>2</v>
      </c>
      <c r="O136" s="65"/>
      <c r="P136" s="65"/>
      <c r="Q136" s="65"/>
      <c r="R136" s="65" t="n">
        <v>1</v>
      </c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 t="n">
        <v>1</v>
      </c>
      <c r="AD136" s="65"/>
      <c r="AE136" s="65"/>
      <c r="AF136" s="65"/>
      <c r="AG136" s="65"/>
      <c r="AH136" s="65"/>
      <c r="AI136" s="65"/>
      <c r="AJ136" s="65" t="n">
        <v>4</v>
      </c>
      <c r="AK136" s="65"/>
      <c r="AL136" s="65"/>
      <c r="AM136" s="65"/>
      <c r="AN136" s="65"/>
      <c r="AO136" s="65"/>
      <c r="AP136" s="65"/>
    </row>
    <row r="137" customFormat="false" ht="15.75" hidden="false" customHeight="false" outlineLevel="0" collapsed="false">
      <c r="A137" s="127" t="n">
        <v>43914</v>
      </c>
      <c r="B137" s="65"/>
      <c r="C137" s="65"/>
      <c r="D137" s="65" t="n">
        <v>9</v>
      </c>
      <c r="E137" s="65"/>
      <c r="F137" s="65"/>
      <c r="G137" s="65" t="n">
        <v>1</v>
      </c>
      <c r="H137" s="68" t="n">
        <v>70</v>
      </c>
      <c r="I137" s="65"/>
      <c r="J137" s="68" t="n">
        <v>1</v>
      </c>
      <c r="K137" s="65" t="n">
        <v>4</v>
      </c>
      <c r="L137" s="68" t="n">
        <v>10</v>
      </c>
      <c r="M137" s="65" t="n">
        <v>1</v>
      </c>
      <c r="N137" s="65"/>
      <c r="O137" s="65" t="n">
        <v>1</v>
      </c>
      <c r="P137" s="65"/>
      <c r="Q137" s="65"/>
      <c r="R137" s="65"/>
      <c r="S137" s="65" t="n">
        <v>1</v>
      </c>
      <c r="T137" s="65" t="n">
        <v>1</v>
      </c>
      <c r="U137" s="65"/>
      <c r="V137" s="65" t="n">
        <v>1</v>
      </c>
      <c r="W137" s="65" t="n">
        <v>5</v>
      </c>
      <c r="X137" s="65"/>
      <c r="Y137" s="65"/>
      <c r="Z137" s="65"/>
      <c r="AA137" s="65"/>
      <c r="AB137" s="65" t="n">
        <v>1</v>
      </c>
      <c r="AC137" s="65"/>
      <c r="AD137" s="65"/>
      <c r="AE137" s="65"/>
      <c r="AF137" s="65" t="n">
        <v>1</v>
      </c>
      <c r="AG137" s="65"/>
      <c r="AH137" s="65"/>
      <c r="AI137" s="65"/>
      <c r="AJ137" s="65" t="n">
        <v>0</v>
      </c>
      <c r="AK137" s="65"/>
      <c r="AL137" s="65"/>
      <c r="AM137" s="65"/>
      <c r="AN137" s="65"/>
      <c r="AO137" s="65"/>
      <c r="AP137" s="65"/>
    </row>
    <row r="138" customFormat="false" ht="15.75" hidden="false" customHeight="false" outlineLevel="0" collapsed="false">
      <c r="A138" s="127" t="n">
        <v>43915</v>
      </c>
      <c r="B138" s="65"/>
      <c r="C138" s="65" t="n">
        <v>3</v>
      </c>
      <c r="D138" s="65" t="n">
        <v>2</v>
      </c>
      <c r="E138" s="65"/>
      <c r="F138" s="65"/>
      <c r="G138" s="65" t="n">
        <v>11</v>
      </c>
      <c r="H138" s="68" t="n">
        <v>39</v>
      </c>
      <c r="I138" s="65"/>
      <c r="J138" s="68" t="n">
        <v>13</v>
      </c>
      <c r="K138" s="65" t="n">
        <v>19</v>
      </c>
      <c r="L138" s="68"/>
      <c r="M138" s="65"/>
      <c r="N138" s="65"/>
      <c r="O138" s="65"/>
      <c r="P138" s="65" t="n">
        <v>1</v>
      </c>
      <c r="Q138" s="65"/>
      <c r="R138" s="65"/>
      <c r="S138" s="65" t="n">
        <v>1</v>
      </c>
      <c r="T138" s="65"/>
      <c r="U138" s="65"/>
      <c r="V138" s="65"/>
      <c r="W138" s="65"/>
      <c r="X138" s="65"/>
      <c r="Y138" s="65" t="n">
        <v>9</v>
      </c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65" t="n">
        <v>7</v>
      </c>
      <c r="AK138" s="65"/>
      <c r="AL138" s="65"/>
      <c r="AM138" s="65"/>
      <c r="AN138" s="65"/>
      <c r="AO138" s="65"/>
      <c r="AP138" s="65"/>
    </row>
    <row r="139" customFormat="false" ht="15.75" hidden="false" customHeight="false" outlineLevel="0" collapsed="false">
      <c r="A139" s="127" t="n">
        <v>43916</v>
      </c>
      <c r="B139" s="65" t="n">
        <v>1</v>
      </c>
      <c r="C139" s="65"/>
      <c r="D139" s="65"/>
      <c r="E139" s="65"/>
      <c r="F139" s="65"/>
      <c r="G139" s="65"/>
      <c r="H139" s="68" t="n">
        <v>53</v>
      </c>
      <c r="I139" s="65"/>
      <c r="J139" s="68" t="n">
        <v>5</v>
      </c>
      <c r="K139" s="65" t="n">
        <v>2</v>
      </c>
      <c r="L139" s="68" t="n">
        <v>8</v>
      </c>
      <c r="M139" s="65"/>
      <c r="N139" s="65"/>
      <c r="O139" s="65" t="n">
        <v>2</v>
      </c>
      <c r="P139" s="65"/>
      <c r="Q139" s="65"/>
      <c r="R139" s="65"/>
      <c r="S139" s="65"/>
      <c r="T139" s="65"/>
      <c r="U139" s="65" t="n">
        <v>3</v>
      </c>
      <c r="V139" s="65"/>
      <c r="W139" s="65"/>
      <c r="X139" s="65"/>
      <c r="Y139" s="65" t="n">
        <v>14</v>
      </c>
      <c r="Z139" s="65" t="n">
        <v>1</v>
      </c>
      <c r="AA139" s="65" t="n">
        <v>2</v>
      </c>
      <c r="AB139" s="65" t="n">
        <v>1</v>
      </c>
      <c r="AC139" s="65"/>
      <c r="AD139" s="65"/>
      <c r="AE139" s="65"/>
      <c r="AF139" s="65" t="n">
        <v>4</v>
      </c>
      <c r="AG139" s="65"/>
      <c r="AH139" s="65"/>
      <c r="AI139" s="65"/>
      <c r="AJ139" s="65" t="n">
        <v>7</v>
      </c>
      <c r="AK139" s="65"/>
      <c r="AL139" s="65"/>
      <c r="AM139" s="65"/>
      <c r="AN139" s="65"/>
      <c r="AO139" s="65"/>
      <c r="AP139" s="65"/>
    </row>
    <row r="140" customFormat="false" ht="15.75" hidden="false" customHeight="false" outlineLevel="0" collapsed="false">
      <c r="A140" s="127" t="n">
        <v>43917</v>
      </c>
      <c r="B140" s="65" t="n">
        <v>3</v>
      </c>
      <c r="C140" s="65"/>
      <c r="D140" s="65" t="n">
        <v>17</v>
      </c>
      <c r="E140" s="65"/>
      <c r="F140" s="65"/>
      <c r="G140" s="65" t="n">
        <v>6</v>
      </c>
      <c r="H140" s="68" t="n">
        <v>83</v>
      </c>
      <c r="I140" s="65"/>
      <c r="J140" s="68" t="n">
        <v>20</v>
      </c>
      <c r="K140" s="65" t="n">
        <v>3</v>
      </c>
      <c r="L140" s="68" t="n">
        <v>7</v>
      </c>
      <c r="M140" s="65"/>
      <c r="N140" s="65"/>
      <c r="O140" s="65"/>
      <c r="P140" s="65"/>
      <c r="Q140" s="65"/>
      <c r="R140" s="65"/>
      <c r="S140" s="65"/>
      <c r="T140" s="65"/>
      <c r="U140" s="65" t="n">
        <v>2</v>
      </c>
      <c r="V140" s="65"/>
      <c r="W140" s="65"/>
      <c r="X140" s="65"/>
      <c r="Y140" s="65" t="n">
        <v>2</v>
      </c>
      <c r="Z140" s="65"/>
      <c r="AA140" s="65" t="n">
        <v>1</v>
      </c>
      <c r="AB140" s="65"/>
      <c r="AC140" s="65"/>
      <c r="AD140" s="65"/>
      <c r="AE140" s="65" t="n">
        <v>2</v>
      </c>
      <c r="AF140" s="65"/>
      <c r="AG140" s="65"/>
      <c r="AH140" s="65"/>
      <c r="AI140" s="65"/>
      <c r="AJ140" s="65" t="n">
        <v>7</v>
      </c>
      <c r="AK140" s="65"/>
      <c r="AL140" s="65"/>
      <c r="AM140" s="65"/>
      <c r="AN140" s="65"/>
      <c r="AO140" s="65"/>
      <c r="AP140" s="65"/>
    </row>
    <row r="141" customFormat="false" ht="15.75" hidden="false" customHeight="false" outlineLevel="0" collapsed="false">
      <c r="A141" s="127" t="n">
        <v>43918</v>
      </c>
      <c r="B141" s="65"/>
      <c r="C141" s="65"/>
      <c r="D141" s="65" t="n">
        <v>10</v>
      </c>
      <c r="E141" s="65"/>
      <c r="F141" s="65"/>
      <c r="G141" s="65"/>
      <c r="H141" s="68" t="n">
        <v>38</v>
      </c>
      <c r="I141" s="65"/>
      <c r="J141" s="68" t="n">
        <v>21</v>
      </c>
      <c r="K141" s="65" t="n">
        <v>12</v>
      </c>
      <c r="L141" s="68" t="n">
        <v>11</v>
      </c>
      <c r="M141" s="65"/>
      <c r="N141" s="65" t="n">
        <v>6</v>
      </c>
      <c r="O141" s="65" t="n">
        <v>1</v>
      </c>
      <c r="P141" s="65"/>
      <c r="Q141" s="65" t="n">
        <v>2</v>
      </c>
      <c r="R141" s="65"/>
      <c r="S141" s="65"/>
      <c r="T141" s="65" t="n">
        <v>1</v>
      </c>
      <c r="U141" s="65"/>
      <c r="V141" s="65"/>
      <c r="W141" s="65"/>
      <c r="X141" s="65"/>
      <c r="Y141" s="65" t="n">
        <v>4</v>
      </c>
      <c r="Z141" s="65" t="n">
        <v>1</v>
      </c>
      <c r="AA141" s="65"/>
      <c r="AB141" s="65"/>
      <c r="AC141" s="65"/>
      <c r="AD141" s="65"/>
      <c r="AE141" s="65"/>
      <c r="AF141" s="65"/>
      <c r="AG141" s="65"/>
      <c r="AH141" s="65"/>
      <c r="AI141" s="65"/>
      <c r="AJ141" s="65" t="n">
        <v>2</v>
      </c>
      <c r="AK141" s="65"/>
      <c r="AL141" s="65"/>
      <c r="AM141" s="65"/>
      <c r="AN141" s="65"/>
      <c r="AO141" s="65"/>
      <c r="AP141" s="65"/>
    </row>
    <row r="142" customFormat="false" ht="15.75" hidden="false" customHeight="false" outlineLevel="0" collapsed="false">
      <c r="A142" s="127" t="n">
        <v>43919</v>
      </c>
      <c r="B142" s="65"/>
      <c r="C142" s="65" t="n">
        <v>1</v>
      </c>
      <c r="D142" s="65" t="n">
        <v>3</v>
      </c>
      <c r="E142" s="65"/>
      <c r="F142" s="65"/>
      <c r="G142" s="65"/>
      <c r="H142" s="68" t="n">
        <v>48</v>
      </c>
      <c r="I142" s="65"/>
      <c r="J142" s="68" t="n">
        <v>30</v>
      </c>
      <c r="K142" s="65" t="n">
        <v>8</v>
      </c>
      <c r="L142" s="68" t="n">
        <v>13</v>
      </c>
      <c r="M142" s="65" t="n">
        <v>5</v>
      </c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 t="n">
        <v>15</v>
      </c>
      <c r="Z142" s="65"/>
      <c r="AA142" s="65"/>
      <c r="AB142" s="65" t="n">
        <v>1</v>
      </c>
      <c r="AC142" s="65"/>
      <c r="AD142" s="65"/>
      <c r="AE142" s="65"/>
      <c r="AF142" s="65" t="n">
        <v>2</v>
      </c>
      <c r="AG142" s="65"/>
      <c r="AH142" s="65"/>
      <c r="AI142" s="65"/>
      <c r="AJ142" s="65" t="n">
        <v>4</v>
      </c>
      <c r="AK142" s="65"/>
      <c r="AL142" s="65"/>
      <c r="AM142" s="65"/>
      <c r="AN142" s="65"/>
      <c r="AO142" s="65"/>
      <c r="AP142" s="65"/>
    </row>
    <row r="143" customFormat="false" ht="15.75" hidden="false" customHeight="false" outlineLevel="0" collapsed="false">
      <c r="A143" s="127" t="n">
        <v>43920</v>
      </c>
      <c r="B143" s="65"/>
      <c r="C143" s="65" t="n">
        <v>9</v>
      </c>
      <c r="D143" s="65" t="n">
        <v>22</v>
      </c>
      <c r="E143" s="65" t="n">
        <v>1</v>
      </c>
      <c r="F143" s="65"/>
      <c r="G143" s="65" t="n">
        <v>1</v>
      </c>
      <c r="H143" s="68" t="n">
        <v>24</v>
      </c>
      <c r="I143" s="65" t="n">
        <v>1</v>
      </c>
      <c r="J143" s="68" t="n">
        <v>25</v>
      </c>
      <c r="K143" s="65" t="n">
        <v>17</v>
      </c>
      <c r="L143" s="68" t="n">
        <v>1</v>
      </c>
      <c r="M143" s="65" t="n">
        <v>1</v>
      </c>
      <c r="N143" s="65"/>
      <c r="O143" s="65"/>
      <c r="P143" s="65" t="n">
        <v>4</v>
      </c>
      <c r="Q143" s="65"/>
      <c r="R143" s="65" t="n">
        <v>1</v>
      </c>
      <c r="S143" s="65"/>
      <c r="T143" s="65"/>
      <c r="U143" s="65" t="n">
        <v>3</v>
      </c>
      <c r="V143" s="65"/>
      <c r="W143" s="65" t="n">
        <v>5</v>
      </c>
      <c r="X143" s="65"/>
      <c r="Y143" s="65" t="n">
        <v>4</v>
      </c>
      <c r="Z143" s="65"/>
      <c r="AA143" s="65" t="n">
        <v>4</v>
      </c>
      <c r="AB143" s="65" t="n">
        <v>1</v>
      </c>
      <c r="AC143" s="65"/>
      <c r="AD143" s="65"/>
      <c r="AE143" s="65"/>
      <c r="AF143" s="65"/>
      <c r="AG143" s="65"/>
      <c r="AH143" s="65"/>
      <c r="AI143" s="65"/>
      <c r="AJ143" s="65" t="n">
        <v>5</v>
      </c>
      <c r="AK143" s="65"/>
      <c r="AL143" s="65"/>
      <c r="AM143" s="65"/>
      <c r="AN143" s="65"/>
      <c r="AO143" s="65"/>
      <c r="AP143" s="65"/>
    </row>
    <row r="144" customFormat="false" ht="15.75" hidden="false" customHeight="false" outlineLevel="0" collapsed="false">
      <c r="A144" s="127" t="n">
        <v>43921</v>
      </c>
      <c r="B144" s="65"/>
      <c r="C144" s="65"/>
      <c r="D144" s="65" t="n">
        <v>14</v>
      </c>
      <c r="E144" s="65" t="n">
        <v>1</v>
      </c>
      <c r="F144" s="65" t="n">
        <v>1</v>
      </c>
      <c r="G144" s="65" t="n">
        <v>5</v>
      </c>
      <c r="H144" s="68" t="n">
        <v>41</v>
      </c>
      <c r="I144" s="65"/>
      <c r="J144" s="68" t="n">
        <v>16</v>
      </c>
      <c r="K144" s="65" t="n">
        <v>13</v>
      </c>
      <c r="L144" s="68" t="n">
        <v>2</v>
      </c>
      <c r="M144" s="65"/>
      <c r="N144" s="65" t="n">
        <v>3</v>
      </c>
      <c r="O144" s="65" t="n">
        <v>2</v>
      </c>
      <c r="P144" s="65" t="n">
        <v>2</v>
      </c>
      <c r="Q144" s="65"/>
      <c r="R144" s="65" t="n">
        <v>1</v>
      </c>
      <c r="S144" s="65" t="n">
        <v>2</v>
      </c>
      <c r="T144" s="65" t="n">
        <v>3</v>
      </c>
      <c r="U144" s="65"/>
      <c r="V144" s="65"/>
      <c r="W144" s="65" t="n">
        <v>6</v>
      </c>
      <c r="X144" s="65"/>
      <c r="Y144" s="65"/>
      <c r="Z144" s="65"/>
      <c r="AA144" s="65"/>
      <c r="AB144" s="65"/>
      <c r="AC144" s="65"/>
      <c r="AD144" s="65"/>
      <c r="AE144" s="65"/>
      <c r="AF144" s="65" t="n">
        <v>1</v>
      </c>
      <c r="AG144" s="65"/>
      <c r="AH144" s="65"/>
      <c r="AI144" s="65"/>
      <c r="AJ144" s="65" t="n">
        <v>1</v>
      </c>
      <c r="AK144" s="65"/>
      <c r="AL144" s="65"/>
      <c r="AM144" s="65"/>
      <c r="AN144" s="65"/>
      <c r="AO144" s="65"/>
      <c r="AP144" s="65"/>
    </row>
    <row r="145" customFormat="false" ht="15.75" hidden="false" customHeight="false" outlineLevel="0" collapsed="false">
      <c r="A145" s="127" t="n">
        <v>43922</v>
      </c>
      <c r="B145" s="65"/>
      <c r="C145" s="65" t="n">
        <v>6</v>
      </c>
      <c r="D145" s="65" t="n">
        <v>11</v>
      </c>
      <c r="E145" s="65"/>
      <c r="F145" s="65"/>
      <c r="G145" s="65" t="n">
        <v>5</v>
      </c>
      <c r="H145" s="68" t="n">
        <v>62</v>
      </c>
      <c r="I145" s="65"/>
      <c r="J145" s="68" t="n">
        <v>21</v>
      </c>
      <c r="K145" s="65" t="n">
        <v>11</v>
      </c>
      <c r="L145" s="68" t="n">
        <v>11</v>
      </c>
      <c r="M145" s="65" t="n">
        <v>1</v>
      </c>
      <c r="N145" s="65" t="n">
        <v>1</v>
      </c>
      <c r="O145" s="65"/>
      <c r="P145" s="65"/>
      <c r="Q145" s="65"/>
      <c r="R145" s="65"/>
      <c r="S145" s="65" t="n">
        <v>2</v>
      </c>
      <c r="T145" s="65"/>
      <c r="U145" s="65"/>
      <c r="V145" s="65" t="n">
        <v>1</v>
      </c>
      <c r="W145" s="65" t="n">
        <v>2</v>
      </c>
      <c r="X145" s="65"/>
      <c r="Y145" s="65" t="n">
        <v>15</v>
      </c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  <c r="AJ145" s="65"/>
      <c r="AK145" s="65"/>
      <c r="AL145" s="65"/>
      <c r="AM145" s="65"/>
      <c r="AN145" s="65"/>
      <c r="AO145" s="65"/>
      <c r="AP145" s="65"/>
    </row>
    <row r="146" customFormat="false" ht="15.75" hidden="false" customHeight="false" outlineLevel="0" collapsed="false">
      <c r="A146" s="127" t="n">
        <v>43923</v>
      </c>
      <c r="B146" s="65"/>
      <c r="C146" s="65"/>
      <c r="D146" s="65" t="n">
        <v>8</v>
      </c>
      <c r="E146" s="65"/>
      <c r="F146" s="65"/>
      <c r="G146" s="65"/>
      <c r="H146" s="68" t="n">
        <v>80</v>
      </c>
      <c r="I146" s="65"/>
      <c r="J146" s="68" t="n">
        <v>15</v>
      </c>
      <c r="K146" s="65"/>
      <c r="L146" s="68"/>
      <c r="M146" s="65"/>
      <c r="N146" s="65"/>
      <c r="O146" s="65"/>
      <c r="P146" s="65"/>
      <c r="Q146" s="65"/>
      <c r="R146" s="65"/>
      <c r="S146" s="65"/>
      <c r="T146" s="65" t="n">
        <v>6</v>
      </c>
      <c r="U146" s="65"/>
      <c r="V146" s="65"/>
      <c r="W146" s="65"/>
      <c r="X146" s="65"/>
      <c r="Y146" s="65"/>
      <c r="Z146" s="65"/>
      <c r="AA146" s="65"/>
      <c r="AB146" s="65" t="n">
        <v>4</v>
      </c>
      <c r="AC146" s="65"/>
      <c r="AD146" s="65"/>
      <c r="AE146" s="65"/>
      <c r="AF146" s="65"/>
      <c r="AG146" s="65"/>
      <c r="AH146" s="65"/>
      <c r="AI146" s="65"/>
      <c r="AJ146" s="65"/>
      <c r="AK146" s="65"/>
      <c r="AL146" s="65"/>
      <c r="AM146" s="65"/>
      <c r="AN146" s="65"/>
      <c r="AO146" s="65"/>
      <c r="AP146" s="65"/>
    </row>
    <row r="147" customFormat="false" ht="15.75" hidden="false" customHeight="false" outlineLevel="0" collapsed="false">
      <c r="A147" s="127" t="n">
        <v>43924</v>
      </c>
      <c r="B147" s="65"/>
      <c r="C147" s="65" t="n">
        <v>2</v>
      </c>
      <c r="D147" s="65" t="n">
        <v>6</v>
      </c>
      <c r="E147" s="65"/>
      <c r="F147" s="65" t="n">
        <v>1</v>
      </c>
      <c r="G147" s="65"/>
      <c r="H147" s="68" t="n">
        <v>74</v>
      </c>
      <c r="I147" s="65"/>
      <c r="J147" s="68" t="n">
        <v>2</v>
      </c>
      <c r="K147" s="65" t="n">
        <v>10</v>
      </c>
      <c r="L147" s="68" t="n">
        <v>52</v>
      </c>
      <c r="M147" s="65"/>
      <c r="N147" s="65" t="n">
        <v>1</v>
      </c>
      <c r="O147" s="65" t="n">
        <v>3</v>
      </c>
      <c r="P147" s="65"/>
      <c r="Q147" s="65" t="n">
        <v>6</v>
      </c>
      <c r="R147" s="65" t="n">
        <v>1</v>
      </c>
      <c r="S147" s="65" t="n">
        <v>1</v>
      </c>
      <c r="T147" s="65" t="n">
        <v>1</v>
      </c>
      <c r="U147" s="65"/>
      <c r="V147" s="65"/>
      <c r="W147" s="65"/>
      <c r="X147" s="65" t="n">
        <v>3</v>
      </c>
      <c r="Y147" s="65" t="n">
        <v>16</v>
      </c>
      <c r="Z147" s="65" t="n">
        <v>2</v>
      </c>
      <c r="AA147" s="65" t="n">
        <v>4</v>
      </c>
      <c r="AB147" s="65" t="n">
        <v>3</v>
      </c>
      <c r="AC147" s="65"/>
      <c r="AD147" s="65"/>
      <c r="AE147" s="65"/>
      <c r="AF147" s="65" t="n">
        <v>6</v>
      </c>
      <c r="AG147" s="65"/>
      <c r="AH147" s="65"/>
      <c r="AI147" s="65"/>
      <c r="AJ147" s="65" t="n">
        <v>2</v>
      </c>
      <c r="AK147" s="65"/>
      <c r="AL147" s="65"/>
      <c r="AM147" s="65"/>
      <c r="AN147" s="65"/>
      <c r="AO147" s="65"/>
      <c r="AP147" s="65"/>
    </row>
    <row r="148" customFormat="false" ht="15.75" hidden="false" customHeight="false" outlineLevel="0" collapsed="false">
      <c r="A148" s="127" t="n">
        <v>43925</v>
      </c>
      <c r="B148" s="65"/>
      <c r="C148" s="65" t="n">
        <v>5</v>
      </c>
      <c r="D148" s="65" t="n">
        <v>3</v>
      </c>
      <c r="E148" s="65"/>
      <c r="F148" s="65"/>
      <c r="G148" s="65" t="n">
        <v>5</v>
      </c>
      <c r="H148" s="68" t="n">
        <v>55</v>
      </c>
      <c r="I148" s="65"/>
      <c r="J148" s="68" t="n">
        <v>24</v>
      </c>
      <c r="K148" s="65" t="n">
        <v>7</v>
      </c>
      <c r="L148" s="68"/>
      <c r="M148" s="65"/>
      <c r="N148" s="65" t="n">
        <v>2</v>
      </c>
      <c r="O148" s="65"/>
      <c r="P148" s="65"/>
      <c r="Q148" s="65"/>
      <c r="R148" s="65"/>
      <c r="S148" s="65"/>
      <c r="T148" s="65"/>
      <c r="U148" s="65"/>
      <c r="V148" s="65"/>
      <c r="W148" s="65" t="n">
        <v>3</v>
      </c>
      <c r="X148" s="65"/>
      <c r="Y148" s="65"/>
      <c r="Z148" s="65"/>
      <c r="AA148" s="65"/>
      <c r="AB148" s="65"/>
      <c r="AC148" s="65"/>
      <c r="AD148" s="65"/>
      <c r="AE148" s="65"/>
      <c r="AF148" s="65" t="n">
        <v>2</v>
      </c>
      <c r="AG148" s="65"/>
      <c r="AH148" s="65"/>
      <c r="AI148" s="65"/>
      <c r="AJ148" s="65"/>
      <c r="AK148" s="65"/>
      <c r="AL148" s="65"/>
      <c r="AM148" s="65"/>
      <c r="AN148" s="65"/>
      <c r="AO148" s="65"/>
      <c r="AP148" s="65"/>
    </row>
    <row r="149" customFormat="false" ht="15.75" hidden="false" customHeight="false" outlineLevel="0" collapsed="false">
      <c r="A149" s="127" t="n">
        <v>43926</v>
      </c>
      <c r="B149" s="65"/>
      <c r="C149" s="65" t="n">
        <v>3</v>
      </c>
      <c r="D149" s="65" t="n">
        <v>4</v>
      </c>
      <c r="E149" s="65"/>
      <c r="F149" s="65"/>
      <c r="G149" s="65" t="n">
        <v>1</v>
      </c>
      <c r="H149" s="68" t="n">
        <v>96</v>
      </c>
      <c r="I149" s="65"/>
      <c r="J149" s="68" t="n">
        <v>5</v>
      </c>
      <c r="K149" s="65"/>
      <c r="L149" s="68" t="n">
        <v>36</v>
      </c>
      <c r="M149" s="65"/>
      <c r="N149" s="65" t="n">
        <v>6</v>
      </c>
      <c r="O149" s="65"/>
      <c r="P149" s="65" t="n">
        <v>8</v>
      </c>
      <c r="Q149" s="65"/>
      <c r="R149" s="65" t="n">
        <v>1</v>
      </c>
      <c r="S149" s="65"/>
      <c r="T149" s="65" t="n">
        <v>4</v>
      </c>
      <c r="U149" s="65"/>
      <c r="V149" s="65"/>
      <c r="W149" s="65"/>
      <c r="X149" s="65"/>
      <c r="Y149" s="65" t="n">
        <v>3</v>
      </c>
      <c r="Z149" s="65"/>
      <c r="AA149" s="65"/>
      <c r="AB149" s="65" t="n">
        <v>1</v>
      </c>
      <c r="AC149" s="65"/>
      <c r="AD149" s="65"/>
      <c r="AE149" s="65"/>
      <c r="AF149" s="65" t="n">
        <v>8</v>
      </c>
      <c r="AG149" s="65"/>
      <c r="AH149" s="65"/>
      <c r="AI149" s="65"/>
      <c r="AJ149" s="65" t="n">
        <v>5</v>
      </c>
      <c r="AK149" s="65"/>
      <c r="AL149" s="65"/>
      <c r="AM149" s="65"/>
      <c r="AN149" s="65"/>
      <c r="AO149" s="65"/>
      <c r="AP149" s="65"/>
    </row>
    <row r="150" customFormat="false" ht="15.75" hidden="false" customHeight="false" outlineLevel="0" collapsed="false">
      <c r="A150" s="127" t="n">
        <v>43927</v>
      </c>
      <c r="B150" s="65"/>
      <c r="C150" s="65" t="n">
        <v>7</v>
      </c>
      <c r="D150" s="65" t="n">
        <v>10</v>
      </c>
      <c r="E150" s="65"/>
      <c r="F150" s="65"/>
      <c r="G150" s="65" t="n">
        <v>6</v>
      </c>
      <c r="H150" s="68" t="n">
        <v>101</v>
      </c>
      <c r="I150" s="65"/>
      <c r="J150" s="68" t="n">
        <v>11</v>
      </c>
      <c r="K150" s="65" t="n">
        <v>12</v>
      </c>
      <c r="L150" s="68" t="n">
        <v>1</v>
      </c>
      <c r="M150" s="65" t="n">
        <v>2</v>
      </c>
      <c r="N150" s="65" t="n">
        <v>1</v>
      </c>
      <c r="O150" s="65" t="n">
        <v>9</v>
      </c>
      <c r="P150" s="65" t="n">
        <v>2</v>
      </c>
      <c r="Q150" s="65" t="n">
        <v>7</v>
      </c>
      <c r="R150" s="65"/>
      <c r="S150" s="65" t="n">
        <v>3</v>
      </c>
      <c r="T150" s="65"/>
      <c r="U150" s="65" t="n">
        <v>10</v>
      </c>
      <c r="V150" s="65" t="n">
        <v>2</v>
      </c>
      <c r="W150" s="65" t="n">
        <v>1</v>
      </c>
      <c r="X150" s="65" t="n">
        <v>1</v>
      </c>
      <c r="Y150" s="65" t="n">
        <v>30</v>
      </c>
      <c r="Z150" s="65"/>
      <c r="AA150" s="65" t="n">
        <v>1</v>
      </c>
      <c r="AB150" s="65" t="n">
        <v>1</v>
      </c>
      <c r="AC150" s="65"/>
      <c r="AD150" s="65"/>
      <c r="AE150" s="65"/>
      <c r="AF150" s="65"/>
      <c r="AG150" s="65"/>
      <c r="AH150" s="65"/>
      <c r="AI150" s="65"/>
      <c r="AJ150" s="65"/>
      <c r="AK150" s="65"/>
      <c r="AL150" s="65"/>
      <c r="AM150" s="65"/>
      <c r="AN150" s="65"/>
      <c r="AO150" s="65"/>
      <c r="AP150" s="65"/>
    </row>
    <row r="151" customFormat="false" ht="15.75" hidden="false" customHeight="false" outlineLevel="0" collapsed="false">
      <c r="A151" s="127" t="n">
        <v>43928</v>
      </c>
      <c r="B151" s="65"/>
      <c r="C151" s="65"/>
      <c r="D151" s="65" t="n">
        <v>7</v>
      </c>
      <c r="E151" s="65"/>
      <c r="F151" s="65"/>
      <c r="G151" s="65" t="n">
        <v>1</v>
      </c>
      <c r="H151" s="68" t="n">
        <v>135</v>
      </c>
      <c r="I151" s="65"/>
      <c r="J151" s="68" t="n">
        <v>80</v>
      </c>
      <c r="K151" s="65" t="n">
        <v>1</v>
      </c>
      <c r="L151" s="68" t="n">
        <v>5</v>
      </c>
      <c r="M151" s="65"/>
      <c r="N151" s="65"/>
      <c r="O151" s="65"/>
      <c r="P151" s="65"/>
      <c r="Q151" s="65"/>
      <c r="R151" s="65"/>
      <c r="S151" s="65"/>
      <c r="T151" s="65"/>
      <c r="U151" s="65"/>
      <c r="V151" s="65" t="n">
        <v>3</v>
      </c>
      <c r="W151" s="65"/>
      <c r="X151" s="65"/>
      <c r="Y151" s="65" t="n">
        <v>15</v>
      </c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  <c r="AJ151" s="65"/>
      <c r="AK151" s="65"/>
      <c r="AL151" s="65"/>
      <c r="AM151" s="65"/>
      <c r="AN151" s="65"/>
      <c r="AO151" s="65"/>
      <c r="AP151" s="65"/>
    </row>
    <row r="152" customFormat="false" ht="15.75" hidden="false" customHeight="false" outlineLevel="0" collapsed="false">
      <c r="A152" s="127" t="n">
        <v>43929</v>
      </c>
      <c r="B152" s="65" t="n">
        <v>1</v>
      </c>
      <c r="C152" s="65" t="n">
        <v>6</v>
      </c>
      <c r="D152" s="65" t="n">
        <v>18</v>
      </c>
      <c r="E152" s="65"/>
      <c r="F152" s="65"/>
      <c r="G152" s="65"/>
      <c r="H152" s="68" t="n">
        <v>101</v>
      </c>
      <c r="I152" s="65"/>
      <c r="J152" s="68" t="n">
        <v>22</v>
      </c>
      <c r="K152" s="65" t="n">
        <v>7</v>
      </c>
      <c r="L152" s="68" t="n">
        <v>2</v>
      </c>
      <c r="M152" s="65"/>
      <c r="N152" s="65" t="n">
        <v>1</v>
      </c>
      <c r="O152" s="65"/>
      <c r="P152" s="65" t="n">
        <v>4</v>
      </c>
      <c r="Q152" s="65" t="n">
        <v>1</v>
      </c>
      <c r="R152" s="65"/>
      <c r="S152" s="65"/>
      <c r="T152" s="65"/>
      <c r="U152" s="65"/>
      <c r="V152" s="65"/>
      <c r="W152" s="65" t="n">
        <v>33</v>
      </c>
      <c r="X152" s="65" t="n">
        <v>4</v>
      </c>
      <c r="Y152" s="65"/>
      <c r="Z152" s="65"/>
      <c r="AA152" s="65" t="n">
        <v>3</v>
      </c>
      <c r="AB152" s="65"/>
      <c r="AC152" s="65" t="n">
        <v>1</v>
      </c>
      <c r="AD152" s="65" t="n">
        <v>2</v>
      </c>
      <c r="AE152" s="65"/>
      <c r="AF152" s="65" t="n">
        <v>12</v>
      </c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</row>
    <row r="153" customFormat="false" ht="15.75" hidden="false" customHeight="false" outlineLevel="0" collapsed="false">
      <c r="A153" s="127" t="n">
        <v>43930</v>
      </c>
      <c r="B153" s="65"/>
      <c r="C153" s="65" t="n">
        <v>14</v>
      </c>
      <c r="D153" s="65" t="n">
        <v>6</v>
      </c>
      <c r="E153" s="65" t="n">
        <v>1</v>
      </c>
      <c r="F153" s="65" t="n">
        <v>2</v>
      </c>
      <c r="G153" s="65"/>
      <c r="H153" s="68" t="n">
        <v>236</v>
      </c>
      <c r="I153" s="65"/>
      <c r="J153" s="68" t="n">
        <v>11</v>
      </c>
      <c r="K153" s="65" t="n">
        <v>4</v>
      </c>
      <c r="L153" s="68" t="n">
        <v>27</v>
      </c>
      <c r="M153" s="65"/>
      <c r="N153" s="65"/>
      <c r="O153" s="65"/>
      <c r="P153" s="65"/>
      <c r="Q153" s="65"/>
      <c r="R153" s="65" t="n">
        <v>13</v>
      </c>
      <c r="S153" s="65" t="n">
        <v>6</v>
      </c>
      <c r="T153" s="65" t="n">
        <v>1</v>
      </c>
      <c r="U153" s="65"/>
      <c r="V153" s="65"/>
      <c r="W153" s="65"/>
      <c r="X153" s="65" t="n">
        <v>5</v>
      </c>
      <c r="Y153" s="65" t="n">
        <v>10</v>
      </c>
      <c r="Z153" s="65"/>
      <c r="AA153" s="65"/>
      <c r="AB153" s="65"/>
      <c r="AC153" s="65"/>
      <c r="AD153" s="65"/>
      <c r="AE153" s="65"/>
      <c r="AF153" s="65"/>
      <c r="AG153" s="65"/>
      <c r="AH153" s="65" t="n">
        <v>1</v>
      </c>
      <c r="AI153" s="65"/>
      <c r="AJ153" s="65"/>
      <c r="AK153" s="65"/>
      <c r="AL153" s="65"/>
      <c r="AM153" s="65"/>
      <c r="AN153" s="65"/>
      <c r="AO153" s="65"/>
      <c r="AP153" s="65"/>
    </row>
    <row r="154" customFormat="false" ht="15.75" hidden="false" customHeight="false" outlineLevel="0" collapsed="false">
      <c r="A154" s="127" t="n">
        <v>43931</v>
      </c>
      <c r="B154" s="65"/>
      <c r="C154" s="65" t="n">
        <v>12</v>
      </c>
      <c r="D154" s="65" t="n">
        <v>25</v>
      </c>
      <c r="E154" s="65"/>
      <c r="F154" s="65"/>
      <c r="G154" s="65"/>
      <c r="H154" s="68" t="n">
        <v>47</v>
      </c>
      <c r="I154" s="65"/>
      <c r="J154" s="68" t="n">
        <v>12</v>
      </c>
      <c r="K154" s="65"/>
      <c r="L154" s="68" t="n">
        <v>33</v>
      </c>
      <c r="M154" s="65"/>
      <c r="N154" s="65" t="n">
        <v>3</v>
      </c>
      <c r="O154" s="65" t="n">
        <v>4</v>
      </c>
      <c r="P154" s="65" t="n">
        <v>7</v>
      </c>
      <c r="Q154" s="65"/>
      <c r="R154" s="65"/>
      <c r="S154" s="65" t="n">
        <v>9</v>
      </c>
      <c r="T154" s="65" t="n">
        <v>4</v>
      </c>
      <c r="U154" s="65" t="n">
        <v>13</v>
      </c>
      <c r="V154" s="65" t="n">
        <v>5</v>
      </c>
      <c r="W154" s="65"/>
      <c r="X154" s="65"/>
      <c r="Y154" s="65" t="n">
        <v>29</v>
      </c>
      <c r="Z154" s="65" t="n">
        <v>9</v>
      </c>
      <c r="AA154" s="65" t="n">
        <v>5</v>
      </c>
      <c r="AB154" s="65"/>
      <c r="AC154" s="65"/>
      <c r="AD154" s="65"/>
      <c r="AE154" s="65"/>
      <c r="AF154" s="65"/>
      <c r="AG154" s="65" t="n">
        <v>1</v>
      </c>
      <c r="AH154" s="65"/>
      <c r="AI154" s="65" t="n">
        <v>1</v>
      </c>
      <c r="AJ154" s="65"/>
      <c r="AK154" s="65"/>
      <c r="AL154" s="65"/>
      <c r="AM154" s="65"/>
      <c r="AN154" s="65"/>
      <c r="AO154" s="65"/>
      <c r="AP154" s="65"/>
    </row>
    <row r="155" customFormat="false" ht="15.75" hidden="false" customHeight="false" outlineLevel="0" collapsed="false">
      <c r="A155" s="127" t="n">
        <v>43932</v>
      </c>
      <c r="B155" s="65"/>
      <c r="C155" s="65" t="n">
        <v>4</v>
      </c>
      <c r="D155" s="65" t="n">
        <v>36</v>
      </c>
      <c r="E155" s="65" t="n">
        <v>1</v>
      </c>
      <c r="F155" s="65"/>
      <c r="G155" s="65"/>
      <c r="H155" s="68" t="n">
        <v>196</v>
      </c>
      <c r="I155" s="65" t="n">
        <v>2</v>
      </c>
      <c r="J155" s="68" t="n">
        <v>32</v>
      </c>
      <c r="K155" s="65"/>
      <c r="L155" s="68" t="n">
        <v>11</v>
      </c>
      <c r="M155" s="65"/>
      <c r="N155" s="65"/>
      <c r="O155" s="65"/>
      <c r="P155" s="65"/>
      <c r="Q155" s="65"/>
      <c r="R155" s="65"/>
      <c r="S155" s="65" t="n">
        <v>2</v>
      </c>
      <c r="T155" s="65"/>
      <c r="U155" s="65"/>
      <c r="V155" s="65"/>
      <c r="W155" s="65"/>
      <c r="X155" s="65" t="n">
        <v>1</v>
      </c>
      <c r="Y155" s="65" t="n">
        <v>11</v>
      </c>
      <c r="Z155" s="65" t="n">
        <v>5</v>
      </c>
      <c r="AA155" s="65"/>
      <c r="AB155" s="65" t="n">
        <v>3</v>
      </c>
      <c r="AC155" s="65"/>
      <c r="AD155" s="65"/>
      <c r="AE155" s="65"/>
      <c r="AF155" s="65" t="n">
        <v>24</v>
      </c>
      <c r="AG155" s="65" t="n">
        <v>2</v>
      </c>
      <c r="AH155" s="65"/>
      <c r="AI155" s="65"/>
      <c r="AJ155" s="65"/>
      <c r="AK155" s="65"/>
      <c r="AL155" s="65"/>
      <c r="AM155" s="65"/>
      <c r="AN155" s="65"/>
      <c r="AO155" s="65"/>
      <c r="AP155" s="65"/>
    </row>
    <row r="156" customFormat="false" ht="15.75" hidden="false" customHeight="false" outlineLevel="0" collapsed="false">
      <c r="A156" s="127" t="n">
        <v>43933</v>
      </c>
      <c r="B156" s="65"/>
      <c r="C156" s="65" t="n">
        <v>2</v>
      </c>
      <c r="D156" s="65" t="n">
        <v>2</v>
      </c>
      <c r="E156" s="65"/>
      <c r="F156" s="65"/>
      <c r="G156" s="65"/>
      <c r="H156" s="68" t="n">
        <v>96</v>
      </c>
      <c r="I156" s="65"/>
      <c r="J156" s="68" t="n">
        <v>29</v>
      </c>
      <c r="K156" s="65" t="n">
        <v>56</v>
      </c>
      <c r="L156" s="68" t="n">
        <v>119</v>
      </c>
      <c r="M156" s="65" t="n">
        <v>3</v>
      </c>
      <c r="N156" s="65"/>
      <c r="O156" s="65"/>
      <c r="P156" s="65" t="n">
        <v>5</v>
      </c>
      <c r="Q156" s="65"/>
      <c r="R156" s="65"/>
      <c r="S156" s="65" t="n">
        <v>10</v>
      </c>
      <c r="T156" s="65"/>
      <c r="U156" s="65" t="n">
        <v>13</v>
      </c>
      <c r="V156" s="65" t="n">
        <v>4</v>
      </c>
      <c r="W156" s="65" t="n">
        <v>6</v>
      </c>
      <c r="X156" s="65"/>
      <c r="Y156" s="65" t="n">
        <v>44</v>
      </c>
      <c r="Z156" s="65"/>
      <c r="AA156" s="65"/>
      <c r="AB156" s="65"/>
      <c r="AC156" s="65"/>
      <c r="AD156" s="65" t="n">
        <v>8</v>
      </c>
      <c r="AE156" s="65" t="n">
        <v>1</v>
      </c>
      <c r="AF156" s="65" t="n">
        <v>1</v>
      </c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</row>
    <row r="157" customFormat="false" ht="15.75" hidden="false" customHeight="false" outlineLevel="0" collapsed="false">
      <c r="A157" s="127" t="n">
        <v>43934</v>
      </c>
      <c r="B157" s="65"/>
      <c r="C157" s="65" t="n">
        <v>5</v>
      </c>
      <c r="D157" s="65" t="n">
        <v>4</v>
      </c>
      <c r="E157" s="65"/>
      <c r="F157" s="65"/>
      <c r="G157" s="65" t="n">
        <v>16</v>
      </c>
      <c r="H157" s="68" t="n">
        <v>160</v>
      </c>
      <c r="I157" s="65"/>
      <c r="J157" s="68" t="n">
        <v>60</v>
      </c>
      <c r="K157" s="65" t="n">
        <v>3</v>
      </c>
      <c r="L157" s="68" t="n">
        <v>54</v>
      </c>
      <c r="M157" s="65"/>
      <c r="N157" s="65"/>
      <c r="O157" s="65" t="n">
        <v>1</v>
      </c>
      <c r="P157" s="65"/>
      <c r="Q157" s="65"/>
      <c r="R157" s="65"/>
      <c r="S157" s="65"/>
      <c r="T157" s="65"/>
      <c r="U157" s="65" t="n">
        <v>1</v>
      </c>
      <c r="V157" s="65"/>
      <c r="W157" s="65" t="n">
        <v>2</v>
      </c>
      <c r="X157" s="65"/>
      <c r="Y157" s="65"/>
      <c r="Z157" s="65"/>
      <c r="AA157" s="65" t="n">
        <v>1</v>
      </c>
      <c r="AB157" s="65" t="n">
        <v>4</v>
      </c>
      <c r="AC157" s="65"/>
      <c r="AD157" s="65"/>
      <c r="AE157" s="65"/>
      <c r="AF157" s="65" t="n">
        <v>5</v>
      </c>
      <c r="AG157" s="65"/>
      <c r="AH157" s="65"/>
      <c r="AI157" s="65"/>
      <c r="AJ157" s="65"/>
      <c r="AK157" s="65"/>
      <c r="AL157" s="65"/>
      <c r="AM157" s="65"/>
      <c r="AN157" s="65"/>
      <c r="AO157" s="65"/>
      <c r="AP157" s="65"/>
    </row>
    <row r="158" customFormat="false" ht="15.75" hidden="false" customHeight="false" outlineLevel="0" collapsed="false">
      <c r="A158" s="127" t="n">
        <v>43935</v>
      </c>
      <c r="B158" s="65"/>
      <c r="C158" s="65" t="n">
        <v>6</v>
      </c>
      <c r="D158" s="65" t="n">
        <v>4</v>
      </c>
      <c r="E158" s="65"/>
      <c r="F158" s="65"/>
      <c r="G158" s="65" t="n">
        <v>5</v>
      </c>
      <c r="H158" s="68" t="n">
        <v>130</v>
      </c>
      <c r="I158" s="65" t="n">
        <v>1</v>
      </c>
      <c r="J158" s="68"/>
      <c r="K158" s="65" t="n">
        <v>75</v>
      </c>
      <c r="L158" s="68" t="n">
        <v>35</v>
      </c>
      <c r="M158" s="65"/>
      <c r="N158" s="65"/>
      <c r="O158" s="65"/>
      <c r="P158" s="65" t="n">
        <v>3</v>
      </c>
      <c r="Q158" s="65"/>
      <c r="R158" s="65" t="n">
        <v>5</v>
      </c>
      <c r="S158" s="65"/>
      <c r="T158" s="65" t="n">
        <v>1</v>
      </c>
      <c r="U158" s="65" t="n">
        <v>3</v>
      </c>
      <c r="V158" s="65"/>
      <c r="W158" s="65" t="n">
        <v>5</v>
      </c>
      <c r="X158" s="65"/>
      <c r="Y158" s="65" t="n">
        <v>9</v>
      </c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  <c r="AJ158" s="65"/>
      <c r="AK158" s="65"/>
      <c r="AL158" s="65"/>
      <c r="AM158" s="65"/>
      <c r="AN158" s="65"/>
      <c r="AO158" s="65"/>
      <c r="AP158" s="65"/>
    </row>
    <row r="159" customFormat="false" ht="15.75" hidden="false" customHeight="false" outlineLevel="0" collapsed="false">
      <c r="A159" s="127" t="n">
        <v>43936</v>
      </c>
      <c r="B159" s="65"/>
      <c r="C159" s="65" t="n">
        <v>6</v>
      </c>
      <c r="D159" s="65"/>
      <c r="E159" s="65" t="n">
        <v>1</v>
      </c>
      <c r="F159" s="65"/>
      <c r="G159" s="65" t="n">
        <v>1</v>
      </c>
      <c r="H159" s="68" t="n">
        <v>139</v>
      </c>
      <c r="I159" s="65" t="n">
        <v>1</v>
      </c>
      <c r="J159" s="68" t="n">
        <v>29</v>
      </c>
      <c r="K159" s="65" t="n">
        <v>13</v>
      </c>
      <c r="L159" s="68" t="n">
        <v>24</v>
      </c>
      <c r="M159" s="65"/>
      <c r="N159" s="65"/>
      <c r="O159" s="65" t="n">
        <v>8</v>
      </c>
      <c r="P159" s="65" t="n">
        <v>12</v>
      </c>
      <c r="Q159" s="65" t="n">
        <v>4</v>
      </c>
      <c r="R159" s="65" t="n">
        <v>6</v>
      </c>
      <c r="S159" s="65"/>
      <c r="T159" s="65" t="n">
        <v>3</v>
      </c>
      <c r="U159" s="65" t="n">
        <v>7</v>
      </c>
      <c r="V159" s="65" t="n">
        <v>1</v>
      </c>
      <c r="W159" s="65" t="n">
        <v>6</v>
      </c>
      <c r="X159" s="65" t="n">
        <v>8</v>
      </c>
      <c r="Y159" s="65" t="n">
        <v>11</v>
      </c>
      <c r="Z159" s="65" t="n">
        <v>3</v>
      </c>
      <c r="AA159" s="65"/>
      <c r="AB159" s="65"/>
      <c r="AC159" s="65" t="n">
        <v>2</v>
      </c>
      <c r="AD159" s="65" t="n">
        <v>3</v>
      </c>
      <c r="AE159" s="65"/>
      <c r="AF159" s="65" t="n">
        <v>7</v>
      </c>
      <c r="AG159" s="65" t="n">
        <v>2</v>
      </c>
      <c r="AH159" s="65"/>
      <c r="AI159" s="65"/>
      <c r="AJ159" s="65"/>
      <c r="AK159" s="65"/>
      <c r="AL159" s="65"/>
      <c r="AM159" s="65"/>
      <c r="AN159" s="65"/>
      <c r="AO159" s="65"/>
      <c r="AP159" s="65"/>
    </row>
    <row r="160" customFormat="false" ht="15.75" hidden="false" customHeight="false" outlineLevel="0" collapsed="false">
      <c r="A160" s="127" t="n">
        <v>43937</v>
      </c>
      <c r="B160" s="65"/>
      <c r="C160" s="65" t="n">
        <v>15</v>
      </c>
      <c r="D160" s="65" t="n">
        <v>16</v>
      </c>
      <c r="E160" s="65" t="n">
        <v>1</v>
      </c>
      <c r="F160" s="65"/>
      <c r="G160" s="65"/>
      <c r="H160" s="68" t="n">
        <v>196</v>
      </c>
      <c r="I160" s="65" t="n">
        <v>1</v>
      </c>
      <c r="J160" s="68" t="n">
        <v>11</v>
      </c>
      <c r="K160" s="65" t="n">
        <v>8</v>
      </c>
      <c r="L160" s="68" t="n">
        <v>15</v>
      </c>
      <c r="M160" s="65" t="n">
        <v>8</v>
      </c>
      <c r="N160" s="65" t="n">
        <v>9</v>
      </c>
      <c r="O160" s="65" t="n">
        <v>1</v>
      </c>
      <c r="P160" s="65" t="n">
        <v>10</v>
      </c>
      <c r="Q160" s="65" t="n">
        <v>8</v>
      </c>
      <c r="R160" s="65" t="n">
        <v>6</v>
      </c>
      <c r="S160" s="65" t="n">
        <v>8</v>
      </c>
      <c r="T160" s="65" t="n">
        <v>15</v>
      </c>
      <c r="U160" s="65"/>
      <c r="V160" s="65"/>
      <c r="W160" s="65" t="n">
        <v>1</v>
      </c>
      <c r="X160" s="65" t="n">
        <v>2</v>
      </c>
      <c r="Y160" s="65" t="n">
        <v>29</v>
      </c>
      <c r="Z160" s="65"/>
      <c r="AA160" s="65" t="n">
        <v>5</v>
      </c>
      <c r="AB160" s="65" t="n">
        <v>4</v>
      </c>
      <c r="AC160" s="65"/>
      <c r="AD160" s="65"/>
      <c r="AE160" s="65" t="n">
        <v>3</v>
      </c>
      <c r="AF160" s="65" t="n">
        <v>5</v>
      </c>
      <c r="AG160" s="65"/>
      <c r="AH160" s="65"/>
      <c r="AI160" s="65" t="n">
        <v>3</v>
      </c>
      <c r="AJ160" s="65"/>
      <c r="AK160" s="65"/>
      <c r="AL160" s="65"/>
      <c r="AM160" s="65"/>
      <c r="AN160" s="65"/>
      <c r="AO160" s="65"/>
      <c r="AP160" s="65"/>
    </row>
    <row r="161" customFormat="false" ht="15.75" hidden="false" customHeight="false" outlineLevel="0" collapsed="false">
      <c r="A161" s="127" t="n">
        <v>43938</v>
      </c>
      <c r="B161" s="65"/>
      <c r="C161" s="65" t="n">
        <v>11</v>
      </c>
      <c r="D161" s="65" t="n">
        <v>11</v>
      </c>
      <c r="E161" s="65"/>
      <c r="F161" s="65"/>
      <c r="G161" s="65" t="n">
        <v>1</v>
      </c>
      <c r="H161" s="68" t="n">
        <v>154</v>
      </c>
      <c r="I161" s="65" t="n">
        <v>1</v>
      </c>
      <c r="J161" s="68" t="n">
        <v>58</v>
      </c>
      <c r="K161" s="65" t="n">
        <v>5</v>
      </c>
      <c r="L161" s="68" t="n">
        <v>8</v>
      </c>
      <c r="M161" s="65"/>
      <c r="N161" s="65"/>
      <c r="O161" s="65" t="n">
        <v>1</v>
      </c>
      <c r="P161" s="65" t="n">
        <v>15</v>
      </c>
      <c r="Q161" s="65" t="n">
        <v>19</v>
      </c>
      <c r="R161" s="65" t="n">
        <v>19</v>
      </c>
      <c r="S161" s="65" t="n">
        <v>6</v>
      </c>
      <c r="T161" s="65" t="n">
        <v>17</v>
      </c>
      <c r="U161" s="65" t="n">
        <v>7</v>
      </c>
      <c r="V161" s="65"/>
      <c r="W161" s="65"/>
      <c r="X161" s="65"/>
      <c r="Y161" s="65" t="n">
        <v>62</v>
      </c>
      <c r="Z161" s="65" t="n">
        <v>2</v>
      </c>
      <c r="AA161" s="65"/>
      <c r="AB161" s="65" t="n">
        <v>1</v>
      </c>
      <c r="AC161" s="65"/>
      <c r="AD161" s="65"/>
      <c r="AE161" s="65"/>
      <c r="AF161" s="65" t="n">
        <v>9</v>
      </c>
      <c r="AG161" s="65"/>
      <c r="AH161" s="65"/>
      <c r="AI161" s="65"/>
      <c r="AJ161" s="65"/>
      <c r="AK161" s="65"/>
      <c r="AL161" s="65"/>
      <c r="AM161" s="65"/>
      <c r="AN161" s="65"/>
      <c r="AO161" s="65"/>
      <c r="AP161" s="65"/>
    </row>
    <row r="162" customFormat="false" ht="15.75" hidden="false" customHeight="false" outlineLevel="0" collapsed="false">
      <c r="A162" s="127" t="n">
        <v>43939</v>
      </c>
      <c r="B162" s="65" t="n">
        <v>1</v>
      </c>
      <c r="C162" s="65" t="n">
        <v>7</v>
      </c>
      <c r="D162" s="65" t="n">
        <v>10</v>
      </c>
      <c r="E162" s="65"/>
      <c r="F162" s="65"/>
      <c r="G162" s="65" t="n">
        <v>3</v>
      </c>
      <c r="H162" s="68" t="n">
        <v>109</v>
      </c>
      <c r="I162" s="65"/>
      <c r="J162" s="68" t="n">
        <v>9</v>
      </c>
      <c r="K162" s="65" t="n">
        <v>25</v>
      </c>
      <c r="L162" s="68" t="n">
        <v>33</v>
      </c>
      <c r="M162" s="65"/>
      <c r="N162" s="65" t="n">
        <v>10</v>
      </c>
      <c r="O162" s="65" t="n">
        <v>6</v>
      </c>
      <c r="P162" s="65" t="n">
        <v>18</v>
      </c>
      <c r="Q162" s="65" t="n">
        <v>3</v>
      </c>
      <c r="R162" s="65" t="n">
        <v>21</v>
      </c>
      <c r="S162" s="65" t="n">
        <v>4</v>
      </c>
      <c r="T162" s="65" t="n">
        <v>30</v>
      </c>
      <c r="U162" s="65" t="n">
        <v>9</v>
      </c>
      <c r="V162" s="65" t="n">
        <v>2</v>
      </c>
      <c r="W162" s="65"/>
      <c r="X162" s="65" t="n">
        <v>1</v>
      </c>
      <c r="Y162" s="65" t="n">
        <v>11</v>
      </c>
      <c r="Z162" s="65"/>
      <c r="AA162" s="65"/>
      <c r="AB162" s="65" t="n">
        <v>4</v>
      </c>
      <c r="AC162" s="65"/>
      <c r="AD162" s="65" t="n">
        <v>3</v>
      </c>
      <c r="AE162" s="65"/>
      <c r="AF162" s="65" t="n">
        <v>6</v>
      </c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</row>
    <row r="163" customFormat="false" ht="15.75" hidden="false" customHeight="false" outlineLevel="0" collapsed="false">
      <c r="A163" s="127" t="n">
        <v>43940</v>
      </c>
      <c r="B163" s="65" t="n">
        <v>1</v>
      </c>
      <c r="C163" s="65" t="n">
        <v>4</v>
      </c>
      <c r="D163" s="65" t="n">
        <v>3</v>
      </c>
      <c r="E163" s="65" t="n">
        <v>1</v>
      </c>
      <c r="F163" s="65"/>
      <c r="G163" s="65"/>
      <c r="H163" s="68" t="n">
        <v>108</v>
      </c>
      <c r="I163" s="65"/>
      <c r="J163" s="68" t="n">
        <v>55</v>
      </c>
      <c r="K163" s="65" t="n">
        <v>20</v>
      </c>
      <c r="L163" s="68" t="n">
        <v>35</v>
      </c>
      <c r="M163" s="65"/>
      <c r="N163" s="65" t="n">
        <v>5</v>
      </c>
      <c r="O163" s="65" t="n">
        <v>5</v>
      </c>
      <c r="P163" s="65" t="n">
        <v>4</v>
      </c>
      <c r="Q163" s="65" t="n">
        <v>19</v>
      </c>
      <c r="R163" s="65"/>
      <c r="S163" s="65" t="n">
        <v>6</v>
      </c>
      <c r="T163" s="65" t="n">
        <v>5</v>
      </c>
      <c r="U163" s="65" t="n">
        <v>1</v>
      </c>
      <c r="V163" s="65"/>
      <c r="W163" s="65" t="n">
        <v>2</v>
      </c>
      <c r="X163" s="65" t="n">
        <v>9</v>
      </c>
      <c r="Y163" s="65" t="n">
        <v>27</v>
      </c>
      <c r="Z163" s="65" t="n">
        <v>3</v>
      </c>
      <c r="AA163" s="65"/>
      <c r="AB163" s="65"/>
      <c r="AC163" s="65"/>
      <c r="AD163" s="65"/>
      <c r="AE163" s="65" t="n">
        <v>2</v>
      </c>
      <c r="AF163" s="65" t="n">
        <v>12</v>
      </c>
      <c r="AG163" s="65"/>
      <c r="AH163" s="65"/>
      <c r="AI163" s="65"/>
      <c r="AJ163" s="65"/>
      <c r="AK163" s="65"/>
      <c r="AL163" s="65"/>
      <c r="AM163" s="65"/>
      <c r="AN163" s="65"/>
      <c r="AO163" s="65"/>
      <c r="AP163" s="65"/>
    </row>
    <row r="164" customFormat="false" ht="15.75" hidden="false" customHeight="false" outlineLevel="0" collapsed="false">
      <c r="A164" s="127" t="n">
        <v>43941</v>
      </c>
      <c r="B164" s="65"/>
      <c r="C164" s="65" t="n">
        <v>5</v>
      </c>
      <c r="D164" s="65" t="n">
        <v>29</v>
      </c>
      <c r="E164" s="65"/>
      <c r="F164" s="65"/>
      <c r="G164" s="65" t="n">
        <v>2</v>
      </c>
      <c r="H164" s="68" t="n">
        <v>79</v>
      </c>
      <c r="I164" s="65"/>
      <c r="J164" s="68" t="n">
        <v>25</v>
      </c>
      <c r="K164" s="65" t="n">
        <v>3</v>
      </c>
      <c r="L164" s="68"/>
      <c r="M164" s="65"/>
      <c r="N164" s="65" t="n">
        <v>4</v>
      </c>
      <c r="O164" s="65" t="n">
        <v>14</v>
      </c>
      <c r="P164" s="65"/>
      <c r="Q164" s="65" t="n">
        <v>5</v>
      </c>
      <c r="R164" s="65"/>
      <c r="S164" s="65" t="n">
        <v>11</v>
      </c>
      <c r="T164" s="65"/>
      <c r="U164" s="65" t="n">
        <v>2</v>
      </c>
      <c r="V164" s="65"/>
      <c r="W164" s="65" t="n">
        <v>2</v>
      </c>
      <c r="X164" s="65"/>
      <c r="Y164" s="65"/>
      <c r="Z164" s="65"/>
      <c r="AA164" s="65"/>
      <c r="AB164" s="65" t="n">
        <v>4</v>
      </c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65"/>
      <c r="AP164" s="65"/>
    </row>
    <row r="165" customFormat="false" ht="15.75" hidden="false" customHeight="false" outlineLevel="0" collapsed="false">
      <c r="A165" s="127" t="n">
        <v>43942</v>
      </c>
      <c r="B165" s="65"/>
      <c r="C165" s="65" t="n">
        <v>10</v>
      </c>
      <c r="D165" s="65"/>
      <c r="E165" s="65" t="n">
        <v>1</v>
      </c>
      <c r="F165" s="65" t="n">
        <v>4</v>
      </c>
      <c r="G165" s="65" t="n">
        <v>3</v>
      </c>
      <c r="H165" s="68" t="n">
        <v>163</v>
      </c>
      <c r="I165" s="65" t="n">
        <v>5</v>
      </c>
      <c r="J165" s="68" t="n">
        <v>9</v>
      </c>
      <c r="K165" s="65" t="n">
        <v>98</v>
      </c>
      <c r="L165" s="68" t="n">
        <v>13</v>
      </c>
      <c r="M165" s="65" t="n">
        <v>6</v>
      </c>
      <c r="N165" s="65" t="n">
        <v>5</v>
      </c>
      <c r="O165" s="65" t="n">
        <v>7</v>
      </c>
      <c r="P165" s="65" t="n">
        <v>2</v>
      </c>
      <c r="Q165" s="65" t="n">
        <v>3</v>
      </c>
      <c r="R165" s="65" t="n">
        <v>2</v>
      </c>
      <c r="S165" s="65" t="n">
        <v>21</v>
      </c>
      <c r="T165" s="65"/>
      <c r="U165" s="65" t="n">
        <v>2</v>
      </c>
      <c r="V165" s="65"/>
      <c r="W165" s="65" t="n">
        <v>1</v>
      </c>
      <c r="X165" s="65"/>
      <c r="Y165" s="65" t="n">
        <v>4</v>
      </c>
      <c r="Z165" s="65"/>
      <c r="AA165" s="65" t="n">
        <v>1</v>
      </c>
      <c r="AB165" s="65" t="n">
        <v>1</v>
      </c>
      <c r="AC165" s="65"/>
      <c r="AD165" s="65"/>
      <c r="AE165" s="65"/>
      <c r="AF165" s="65" t="n">
        <v>11</v>
      </c>
      <c r="AG165" s="65"/>
      <c r="AH165" s="65"/>
      <c r="AI165" s="65" t="n">
        <v>3</v>
      </c>
      <c r="AJ165" s="65"/>
      <c r="AK165" s="65"/>
      <c r="AL165" s="65"/>
      <c r="AM165" s="65"/>
      <c r="AN165" s="65"/>
      <c r="AO165" s="65"/>
      <c r="AP165" s="65"/>
    </row>
    <row r="166" customFormat="false" ht="15.75" hidden="false" customHeight="false" outlineLevel="0" collapsed="false">
      <c r="A166" s="127" t="n">
        <v>43943</v>
      </c>
      <c r="B166" s="65"/>
      <c r="C166" s="65" t="n">
        <v>2</v>
      </c>
      <c r="D166" s="65"/>
      <c r="E166" s="65"/>
      <c r="F166" s="65"/>
      <c r="G166" s="65" t="n">
        <v>3</v>
      </c>
      <c r="H166" s="68" t="n">
        <v>119</v>
      </c>
      <c r="I166" s="65"/>
      <c r="J166" s="68" t="n">
        <v>6</v>
      </c>
      <c r="K166" s="65" t="n">
        <v>30</v>
      </c>
      <c r="L166" s="68" t="n">
        <v>35</v>
      </c>
      <c r="M166" s="65" t="n">
        <v>4</v>
      </c>
      <c r="N166" s="65" t="n">
        <v>1</v>
      </c>
      <c r="O166" s="65" t="n">
        <v>15</v>
      </c>
      <c r="P166" s="65" t="n">
        <v>9</v>
      </c>
      <c r="Q166" s="65"/>
      <c r="R166" s="65"/>
      <c r="S166" s="65" t="n">
        <v>15</v>
      </c>
      <c r="T166" s="65"/>
      <c r="U166" s="65" t="n">
        <v>5</v>
      </c>
      <c r="V166" s="65"/>
      <c r="W166" s="65" t="n">
        <v>9</v>
      </c>
      <c r="X166" s="65"/>
      <c r="Y166" s="65" t="n">
        <v>13</v>
      </c>
      <c r="Z166" s="65" t="n">
        <v>2</v>
      </c>
      <c r="AA166" s="65"/>
      <c r="AB166" s="65" t="n">
        <v>8</v>
      </c>
      <c r="AC166" s="65"/>
      <c r="AD166" s="65" t="n">
        <v>1</v>
      </c>
      <c r="AE166" s="65" t="n">
        <v>5</v>
      </c>
      <c r="AF166" s="65" t="n">
        <v>1</v>
      </c>
      <c r="AG166" s="65"/>
      <c r="AH166" s="65"/>
      <c r="AI166" s="65"/>
      <c r="AJ166" s="65"/>
      <c r="AK166" s="65"/>
      <c r="AL166" s="65"/>
      <c r="AM166" s="65"/>
      <c r="AN166" s="65"/>
      <c r="AO166" s="65"/>
      <c r="AP166" s="65"/>
    </row>
    <row r="167" customFormat="false" ht="15.75" hidden="false" customHeight="false" outlineLevel="0" collapsed="false">
      <c r="A167" s="127" t="n">
        <v>43944</v>
      </c>
      <c r="B167" s="65"/>
      <c r="C167" s="65" t="n">
        <v>15</v>
      </c>
      <c r="D167" s="65"/>
      <c r="E167" s="65" t="n">
        <v>1</v>
      </c>
      <c r="F167" s="65"/>
      <c r="G167" s="65" t="n">
        <v>1</v>
      </c>
      <c r="H167" s="68" t="n">
        <v>133</v>
      </c>
      <c r="I167" s="65" t="n">
        <v>1</v>
      </c>
      <c r="J167" s="68" t="n">
        <v>22</v>
      </c>
      <c r="K167" s="65" t="n">
        <v>59</v>
      </c>
      <c r="L167" s="68" t="n">
        <v>26</v>
      </c>
      <c r="M167" s="65" t="n">
        <v>19</v>
      </c>
      <c r="N167" s="65" t="n">
        <v>5</v>
      </c>
      <c r="O167" s="65" t="n">
        <v>1</v>
      </c>
      <c r="P167" s="65" t="n">
        <v>7</v>
      </c>
      <c r="Q167" s="65"/>
      <c r="R167" s="65" t="n">
        <v>2</v>
      </c>
      <c r="S167" s="65" t="n">
        <v>7</v>
      </c>
      <c r="T167" s="65" t="n">
        <v>4</v>
      </c>
      <c r="U167" s="65" t="n">
        <v>5</v>
      </c>
      <c r="V167" s="65" t="n">
        <v>11</v>
      </c>
      <c r="W167" s="65" t="n">
        <v>2</v>
      </c>
      <c r="X167" s="65"/>
      <c r="Y167" s="65" t="n">
        <v>10</v>
      </c>
      <c r="Z167" s="65"/>
      <c r="AA167" s="65" t="n">
        <v>11</v>
      </c>
      <c r="AB167" s="65" t="n">
        <v>1</v>
      </c>
      <c r="AC167" s="65" t="n">
        <v>2</v>
      </c>
      <c r="AD167" s="65"/>
      <c r="AE167" s="65" t="n">
        <v>5</v>
      </c>
      <c r="AF167" s="65" t="n">
        <v>7</v>
      </c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</row>
    <row r="168" customFormat="false" ht="15.75" hidden="false" customHeight="false" outlineLevel="0" collapsed="false">
      <c r="A168" s="127" t="n">
        <v>43945</v>
      </c>
      <c r="B168" s="65" t="n">
        <v>1</v>
      </c>
      <c r="C168" s="65" t="n">
        <v>10</v>
      </c>
      <c r="D168" s="65" t="n">
        <v>22</v>
      </c>
      <c r="E168" s="65"/>
      <c r="F168" s="65"/>
      <c r="G168" s="65" t="n">
        <v>1</v>
      </c>
      <c r="H168" s="68" t="n">
        <v>85</v>
      </c>
      <c r="I168" s="65" t="n">
        <v>4</v>
      </c>
      <c r="J168" s="68" t="n">
        <v>75</v>
      </c>
      <c r="K168" s="65" t="n">
        <v>37</v>
      </c>
      <c r="L168" s="68" t="n">
        <v>26</v>
      </c>
      <c r="M168" s="65"/>
      <c r="N168" s="65" t="n">
        <v>11</v>
      </c>
      <c r="O168" s="65" t="n">
        <v>11</v>
      </c>
      <c r="P168" s="65" t="n">
        <v>18</v>
      </c>
      <c r="Q168" s="65"/>
      <c r="R168" s="65"/>
      <c r="S168" s="65" t="n">
        <v>38</v>
      </c>
      <c r="T168" s="65" t="n">
        <v>13</v>
      </c>
      <c r="U168" s="65" t="n">
        <v>10</v>
      </c>
      <c r="V168" s="65" t="n">
        <v>5</v>
      </c>
      <c r="W168" s="65" t="n">
        <v>1</v>
      </c>
      <c r="X168" s="65" t="n">
        <v>4</v>
      </c>
      <c r="Y168" s="65" t="n">
        <v>23</v>
      </c>
      <c r="Z168" s="65" t="n">
        <v>3</v>
      </c>
      <c r="AA168" s="65"/>
      <c r="AB168" s="65"/>
      <c r="AC168" s="65"/>
      <c r="AD168" s="65"/>
      <c r="AE168" s="65" t="n">
        <v>2</v>
      </c>
      <c r="AF168" s="65" t="n">
        <v>6</v>
      </c>
      <c r="AG168" s="65" t="n">
        <v>25</v>
      </c>
      <c r="AH168" s="65"/>
      <c r="AI168" s="65" t="n">
        <v>5</v>
      </c>
      <c r="AJ168" s="65"/>
      <c r="AK168" s="65"/>
      <c r="AL168" s="65"/>
      <c r="AM168" s="65"/>
      <c r="AN168" s="65"/>
      <c r="AO168" s="65"/>
      <c r="AP168" s="65"/>
    </row>
    <row r="169" customFormat="false" ht="15.75" hidden="false" customHeight="false" outlineLevel="0" collapsed="false">
      <c r="A169" s="127" t="n">
        <v>43946</v>
      </c>
      <c r="B169" s="65" t="n">
        <v>1</v>
      </c>
      <c r="C169" s="65" t="n">
        <v>6</v>
      </c>
      <c r="D169" s="65" t="n">
        <v>11</v>
      </c>
      <c r="E169" s="65"/>
      <c r="F169" s="65"/>
      <c r="G169" s="65" t="n">
        <v>2</v>
      </c>
      <c r="H169" s="68" t="n">
        <v>85</v>
      </c>
      <c r="I169" s="65" t="n">
        <v>3</v>
      </c>
      <c r="J169" s="68" t="n">
        <v>45</v>
      </c>
      <c r="K169" s="65" t="n">
        <v>46</v>
      </c>
      <c r="L169" s="68" t="n">
        <v>80</v>
      </c>
      <c r="M169" s="65" t="n">
        <v>1</v>
      </c>
      <c r="N169" s="65" t="n">
        <v>12</v>
      </c>
      <c r="O169" s="65" t="n">
        <v>6</v>
      </c>
      <c r="P169" s="65" t="n">
        <v>14</v>
      </c>
      <c r="Q169" s="65" t="n">
        <v>6</v>
      </c>
      <c r="R169" s="65"/>
      <c r="S169" s="65" t="n">
        <v>27</v>
      </c>
      <c r="T169" s="65" t="n">
        <v>13</v>
      </c>
      <c r="U169" s="65" t="n">
        <v>1</v>
      </c>
      <c r="V169" s="65"/>
      <c r="W169" s="65" t="n">
        <v>9</v>
      </c>
      <c r="X169" s="65"/>
      <c r="Y169" s="65" t="n">
        <v>12</v>
      </c>
      <c r="Z169" s="65" t="n">
        <v>4</v>
      </c>
      <c r="AA169" s="65"/>
      <c r="AB169" s="65" t="n">
        <v>2</v>
      </c>
      <c r="AC169" s="65"/>
      <c r="AD169" s="65" t="n">
        <v>5</v>
      </c>
      <c r="AE169" s="65" t="n">
        <v>1</v>
      </c>
      <c r="AF169" s="65"/>
      <c r="AG169" s="65" t="n">
        <v>2</v>
      </c>
      <c r="AH169" s="65"/>
      <c r="AI169" s="65" t="n">
        <v>2</v>
      </c>
      <c r="AJ169" s="65"/>
      <c r="AK169" s="65"/>
      <c r="AL169" s="65"/>
      <c r="AM169" s="65"/>
      <c r="AN169" s="65"/>
      <c r="AO169" s="65"/>
      <c r="AP169" s="65"/>
    </row>
    <row r="170" customFormat="false" ht="15.75" hidden="false" customHeight="false" outlineLevel="0" collapsed="false">
      <c r="A170" s="127" t="n">
        <v>43947</v>
      </c>
      <c r="B170" s="65"/>
      <c r="C170" s="65" t="n">
        <v>3</v>
      </c>
      <c r="D170" s="65"/>
      <c r="E170" s="65" t="n">
        <v>1</v>
      </c>
      <c r="F170" s="65"/>
      <c r="G170" s="65" t="n">
        <v>3</v>
      </c>
      <c r="H170" s="68" t="n">
        <v>114</v>
      </c>
      <c r="I170" s="65" t="n">
        <v>11</v>
      </c>
      <c r="J170" s="68" t="n">
        <v>5</v>
      </c>
      <c r="K170" s="65" t="n">
        <v>28</v>
      </c>
      <c r="L170" s="68" t="n">
        <v>15</v>
      </c>
      <c r="M170" s="65"/>
      <c r="N170" s="65" t="n">
        <v>8</v>
      </c>
      <c r="O170" s="65" t="n">
        <v>4</v>
      </c>
      <c r="P170" s="65"/>
      <c r="Q170" s="65" t="n">
        <v>6</v>
      </c>
      <c r="R170" s="65" t="n">
        <v>2</v>
      </c>
      <c r="S170" s="65" t="n">
        <v>15</v>
      </c>
      <c r="T170" s="65" t="n">
        <v>10</v>
      </c>
      <c r="U170" s="65" t="n">
        <v>5</v>
      </c>
      <c r="V170" s="65" t="n">
        <v>4</v>
      </c>
      <c r="W170" s="65" t="n">
        <v>6</v>
      </c>
      <c r="X170" s="65" t="n">
        <v>4</v>
      </c>
      <c r="Y170" s="65" t="n">
        <v>8</v>
      </c>
      <c r="Z170" s="65"/>
      <c r="AA170" s="65" t="n">
        <v>4</v>
      </c>
      <c r="AB170" s="65" t="n">
        <v>1</v>
      </c>
      <c r="AC170" s="65" t="n">
        <v>12</v>
      </c>
      <c r="AD170" s="65"/>
      <c r="AE170" s="65"/>
      <c r="AF170" s="65" t="n">
        <v>5</v>
      </c>
      <c r="AG170" s="65"/>
      <c r="AH170" s="65"/>
      <c r="AI170" s="65" t="n">
        <v>1</v>
      </c>
      <c r="AJ170" s="65"/>
      <c r="AK170" s="65"/>
      <c r="AL170" s="65"/>
      <c r="AM170" s="65"/>
      <c r="AN170" s="65"/>
      <c r="AO170" s="65"/>
      <c r="AP170" s="65"/>
    </row>
    <row r="171" customFormat="false" ht="15.75" hidden="false" customHeight="false" outlineLevel="0" collapsed="false">
      <c r="A171" s="127" t="n">
        <v>43948</v>
      </c>
      <c r="B171" s="65"/>
      <c r="C171" s="65" t="n">
        <v>8</v>
      </c>
      <c r="D171" s="65" t="n">
        <v>12</v>
      </c>
      <c r="E171" s="65"/>
      <c r="F171" s="65"/>
      <c r="G171" s="65" t="n">
        <v>1</v>
      </c>
      <c r="H171" s="68" t="n">
        <v>70</v>
      </c>
      <c r="I171" s="65"/>
      <c r="J171" s="68" t="n">
        <v>39</v>
      </c>
      <c r="K171" s="65" t="n">
        <v>17</v>
      </c>
      <c r="L171" s="68" t="n">
        <v>11</v>
      </c>
      <c r="M171" s="65"/>
      <c r="N171" s="65" t="n">
        <v>2</v>
      </c>
      <c r="O171" s="65" t="n">
        <v>8</v>
      </c>
      <c r="P171" s="65" t="n">
        <v>4</v>
      </c>
      <c r="Q171" s="65" t="n">
        <v>1</v>
      </c>
      <c r="R171" s="65" t="n">
        <v>1</v>
      </c>
      <c r="S171" s="65" t="n">
        <v>11</v>
      </c>
      <c r="T171" s="65"/>
      <c r="U171" s="65" t="n">
        <v>19</v>
      </c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 t="n">
        <v>10</v>
      </c>
      <c r="AG171" s="65"/>
      <c r="AH171" s="65"/>
      <c r="AI171" s="65"/>
      <c r="AJ171" s="65"/>
      <c r="AK171" s="65"/>
      <c r="AL171" s="65"/>
      <c r="AM171" s="65"/>
      <c r="AN171" s="65"/>
      <c r="AO171" s="65"/>
      <c r="AP171" s="65"/>
    </row>
    <row r="172" customFormat="false" ht="15.75" hidden="false" customHeight="false" outlineLevel="0" collapsed="false">
      <c r="A172" s="127" t="n">
        <v>43949</v>
      </c>
      <c r="B172" s="65"/>
      <c r="C172" s="65" t="n">
        <v>21</v>
      </c>
      <c r="D172" s="65" t="n">
        <v>6</v>
      </c>
      <c r="E172" s="65"/>
      <c r="F172" s="65"/>
      <c r="G172" s="65" t="n">
        <v>10</v>
      </c>
      <c r="H172" s="68" t="n">
        <v>133</v>
      </c>
      <c r="I172" s="65"/>
      <c r="J172" s="68" t="n">
        <v>19</v>
      </c>
      <c r="K172" s="65" t="n">
        <v>16</v>
      </c>
      <c r="L172" s="68" t="n">
        <v>61</v>
      </c>
      <c r="M172" s="65"/>
      <c r="N172" s="65" t="n">
        <v>8</v>
      </c>
      <c r="O172" s="65" t="n">
        <v>9</v>
      </c>
      <c r="P172" s="65"/>
      <c r="Q172" s="65" t="n">
        <v>2</v>
      </c>
      <c r="R172" s="65" t="n">
        <v>3</v>
      </c>
      <c r="S172" s="65" t="n">
        <v>15</v>
      </c>
      <c r="T172" s="65" t="n">
        <v>14</v>
      </c>
      <c r="U172" s="65" t="n">
        <v>23</v>
      </c>
      <c r="V172" s="65" t="n">
        <v>3</v>
      </c>
      <c r="W172" s="65"/>
      <c r="X172" s="65"/>
      <c r="Y172" s="65" t="n">
        <v>13</v>
      </c>
      <c r="Z172" s="65" t="n">
        <v>6</v>
      </c>
      <c r="AA172" s="65" t="n">
        <v>2</v>
      </c>
      <c r="AB172" s="65" t="n">
        <v>1</v>
      </c>
      <c r="AC172" s="65"/>
      <c r="AD172" s="65"/>
      <c r="AE172" s="65" t="n">
        <v>21</v>
      </c>
      <c r="AF172" s="65" t="n">
        <v>26</v>
      </c>
      <c r="AG172" s="65" t="n">
        <v>2</v>
      </c>
      <c r="AH172" s="65"/>
      <c r="AI172" s="65" t="n">
        <v>1</v>
      </c>
      <c r="AJ172" s="65"/>
      <c r="AK172" s="65"/>
      <c r="AL172" s="65"/>
      <c r="AM172" s="65"/>
      <c r="AN172" s="65"/>
      <c r="AO172" s="65"/>
      <c r="AP172" s="65"/>
    </row>
    <row r="173" customFormat="false" ht="15.75" hidden="false" customHeight="false" outlineLevel="0" collapsed="false">
      <c r="A173" s="127" t="n">
        <v>43950</v>
      </c>
      <c r="B173" s="65"/>
      <c r="C173" s="65"/>
      <c r="D173" s="65"/>
      <c r="E173" s="65"/>
      <c r="F173" s="65" t="n">
        <v>4</v>
      </c>
      <c r="G173" s="65" t="n">
        <v>1</v>
      </c>
      <c r="H173" s="68" t="n">
        <v>90</v>
      </c>
      <c r="I173" s="65"/>
      <c r="J173" s="68" t="n">
        <v>40</v>
      </c>
      <c r="K173" s="65" t="n">
        <v>29</v>
      </c>
      <c r="L173" s="68" t="n">
        <v>15</v>
      </c>
      <c r="M173" s="65" t="n">
        <v>7</v>
      </c>
      <c r="N173" s="65" t="n">
        <v>4</v>
      </c>
      <c r="O173" s="65" t="n">
        <v>6</v>
      </c>
      <c r="P173" s="65" t="n">
        <v>7</v>
      </c>
      <c r="Q173" s="65"/>
      <c r="R173" s="65"/>
      <c r="S173" s="65" t="n">
        <v>9</v>
      </c>
      <c r="T173" s="65" t="n">
        <v>1</v>
      </c>
      <c r="U173" s="65" t="n">
        <v>1</v>
      </c>
      <c r="V173" s="65" t="n">
        <v>1</v>
      </c>
      <c r="W173" s="65" t="n">
        <v>3</v>
      </c>
      <c r="X173" s="65" t="n">
        <v>8</v>
      </c>
      <c r="Y173" s="65" t="n">
        <v>12</v>
      </c>
      <c r="Z173" s="65" t="n">
        <v>5</v>
      </c>
      <c r="AA173" s="65" t="n">
        <v>2</v>
      </c>
      <c r="AB173" s="65" t="n">
        <v>1</v>
      </c>
      <c r="AC173" s="65"/>
      <c r="AD173" s="65" t="n">
        <v>1</v>
      </c>
      <c r="AE173" s="65"/>
      <c r="AF173" s="65" t="n">
        <v>12</v>
      </c>
      <c r="AG173" s="65" t="n">
        <v>1</v>
      </c>
      <c r="AH173" s="65"/>
      <c r="AI173" s="65"/>
      <c r="AJ173" s="65"/>
      <c r="AK173" s="65"/>
      <c r="AL173" s="65"/>
      <c r="AM173" s="65"/>
      <c r="AN173" s="65"/>
      <c r="AO173" s="65"/>
      <c r="AP173" s="65"/>
    </row>
    <row r="174" customFormat="false" ht="15.75" hidden="false" customHeight="false" outlineLevel="0" collapsed="false">
      <c r="A174" s="127" t="n">
        <v>43951</v>
      </c>
      <c r="B174" s="65" t="n">
        <v>1</v>
      </c>
      <c r="C174" s="65" t="n">
        <v>7</v>
      </c>
      <c r="D174" s="65" t="n">
        <v>16</v>
      </c>
      <c r="E174" s="65"/>
      <c r="F174" s="65"/>
      <c r="G174" s="65" t="n">
        <v>1</v>
      </c>
      <c r="H174" s="68" t="n">
        <v>82</v>
      </c>
      <c r="I174" s="65"/>
      <c r="J174" s="68" t="n">
        <v>3</v>
      </c>
      <c r="K174" s="65" t="n">
        <v>13</v>
      </c>
      <c r="L174" s="68" t="n">
        <v>86</v>
      </c>
      <c r="M174" s="65"/>
      <c r="N174" s="65" t="n">
        <v>15</v>
      </c>
      <c r="O174" s="65" t="n">
        <v>18</v>
      </c>
      <c r="P174" s="65" t="n">
        <v>13</v>
      </c>
      <c r="Q174" s="65" t="n">
        <v>8</v>
      </c>
      <c r="R174" s="65"/>
      <c r="S174" s="65"/>
      <c r="T174" s="65" t="n">
        <v>6</v>
      </c>
      <c r="U174" s="65" t="n">
        <v>3</v>
      </c>
      <c r="V174" s="65" t="n">
        <v>1</v>
      </c>
      <c r="W174" s="65" t="n">
        <v>3</v>
      </c>
      <c r="X174" s="65" t="n">
        <v>9</v>
      </c>
      <c r="Y174" s="65" t="n">
        <v>26</v>
      </c>
      <c r="Z174" s="65"/>
      <c r="AA174" s="65"/>
      <c r="AB174" s="65"/>
      <c r="AC174" s="65" t="n">
        <v>14</v>
      </c>
      <c r="AD174" s="65"/>
      <c r="AE174" s="65"/>
      <c r="AF174" s="65" t="n">
        <v>16</v>
      </c>
      <c r="AG174" s="65" t="n">
        <v>4</v>
      </c>
      <c r="AH174" s="65" t="n">
        <v>2</v>
      </c>
      <c r="AI174" s="65"/>
      <c r="AJ174" s="65"/>
      <c r="AK174" s="65"/>
      <c r="AL174" s="65"/>
      <c r="AM174" s="65"/>
      <c r="AN174" s="65"/>
      <c r="AO174" s="65"/>
      <c r="AP174" s="65"/>
    </row>
    <row r="175" customFormat="false" ht="15.75" hidden="false" customHeight="false" outlineLevel="0" collapsed="false">
      <c r="A175" s="127" t="n">
        <v>43952</v>
      </c>
      <c r="B175" s="65" t="n">
        <v>1</v>
      </c>
      <c r="C175" s="65" t="n">
        <v>13</v>
      </c>
      <c r="D175" s="65" t="n">
        <v>14</v>
      </c>
      <c r="E175" s="65" t="n">
        <v>9</v>
      </c>
      <c r="F175" s="65"/>
      <c r="G175" s="65" t="n">
        <v>9</v>
      </c>
      <c r="H175" s="68" t="n">
        <v>142</v>
      </c>
      <c r="I175" s="65"/>
      <c r="J175" s="68"/>
      <c r="K175" s="65" t="n">
        <v>22</v>
      </c>
      <c r="L175" s="68" t="n">
        <v>76</v>
      </c>
      <c r="M175" s="65" t="n">
        <v>3</v>
      </c>
      <c r="N175" s="65" t="n">
        <v>2</v>
      </c>
      <c r="O175" s="65" t="n">
        <v>11</v>
      </c>
      <c r="P175" s="65" t="n">
        <v>9</v>
      </c>
      <c r="Q175" s="65" t="n">
        <v>15</v>
      </c>
      <c r="R175" s="65"/>
      <c r="S175" s="65" t="n">
        <v>3</v>
      </c>
      <c r="T175" s="65" t="n">
        <v>6</v>
      </c>
      <c r="U175" s="65" t="n">
        <v>24</v>
      </c>
      <c r="V175" s="65"/>
      <c r="W175" s="65"/>
      <c r="X175" s="65"/>
      <c r="Y175" s="65" t="n">
        <v>56</v>
      </c>
      <c r="Z175" s="65" t="n">
        <v>1</v>
      </c>
      <c r="AA175" s="65" t="n">
        <v>4</v>
      </c>
      <c r="AB175" s="65" t="n">
        <v>1</v>
      </c>
      <c r="AC175" s="65" t="n">
        <v>1</v>
      </c>
      <c r="AD175" s="65"/>
      <c r="AE175" s="65" t="n">
        <v>5</v>
      </c>
      <c r="AF175" s="65" t="n">
        <v>5</v>
      </c>
      <c r="AG175" s="65" t="n">
        <v>1</v>
      </c>
      <c r="AH175" s="65"/>
      <c r="AI175" s="65"/>
      <c r="AJ175" s="65"/>
      <c r="AK175" s="65"/>
      <c r="AL175" s="65"/>
      <c r="AM175" s="65"/>
      <c r="AN175" s="65"/>
      <c r="AO175" s="65"/>
      <c r="AP175" s="65"/>
    </row>
    <row r="176" customFormat="false" ht="15.75" hidden="false" customHeight="false" outlineLevel="0" collapsed="false">
      <c r="A176" s="127" t="n">
        <v>43953</v>
      </c>
      <c r="B176" s="65"/>
      <c r="C176" s="65" t="n">
        <v>2</v>
      </c>
      <c r="D176" s="65" t="n">
        <v>9</v>
      </c>
      <c r="E176" s="65"/>
      <c r="F176" s="65"/>
      <c r="G176" s="65" t="n">
        <v>10</v>
      </c>
      <c r="H176" s="68" t="n">
        <v>80</v>
      </c>
      <c r="I176" s="65"/>
      <c r="J176" s="68" t="n">
        <v>31</v>
      </c>
      <c r="K176" s="65" t="n">
        <v>19</v>
      </c>
      <c r="L176" s="68" t="n">
        <v>3</v>
      </c>
      <c r="M176" s="65" t="n">
        <v>7</v>
      </c>
      <c r="N176" s="65" t="n">
        <v>18</v>
      </c>
      <c r="O176" s="65" t="n">
        <v>1</v>
      </c>
      <c r="P176" s="65"/>
      <c r="Q176" s="65" t="n">
        <v>7</v>
      </c>
      <c r="R176" s="65"/>
      <c r="S176" s="65" t="n">
        <v>17</v>
      </c>
      <c r="T176" s="65"/>
      <c r="U176" s="65" t="n">
        <v>10</v>
      </c>
      <c r="V176" s="65"/>
      <c r="W176" s="65"/>
      <c r="X176" s="65" t="n">
        <v>2</v>
      </c>
      <c r="Y176" s="65" t="n">
        <v>30</v>
      </c>
      <c r="Z176" s="65" t="n">
        <v>11</v>
      </c>
      <c r="AA176" s="65"/>
      <c r="AB176" s="65" t="n">
        <v>3</v>
      </c>
      <c r="AC176" s="65"/>
      <c r="AD176" s="65"/>
      <c r="AE176" s="65" t="n">
        <v>1</v>
      </c>
      <c r="AF176" s="65" t="n">
        <v>30</v>
      </c>
      <c r="AG176" s="65" t="n">
        <v>1</v>
      </c>
      <c r="AH176" s="65"/>
      <c r="AI176" s="65"/>
      <c r="AJ176" s="65"/>
      <c r="AK176" s="65"/>
      <c r="AL176" s="65"/>
      <c r="AM176" s="65"/>
      <c r="AN176" s="65"/>
      <c r="AO176" s="65"/>
      <c r="AP176" s="65"/>
    </row>
    <row r="177" customFormat="false" ht="15.75" hidden="false" customHeight="false" outlineLevel="0" collapsed="false">
      <c r="A177" s="127" t="n">
        <v>43954</v>
      </c>
      <c r="B177" s="65" t="n">
        <v>1</v>
      </c>
      <c r="C177" s="65" t="n">
        <v>25</v>
      </c>
      <c r="D177" s="65" t="n">
        <v>5</v>
      </c>
      <c r="E177" s="65" t="n">
        <v>1</v>
      </c>
      <c r="F177" s="65"/>
      <c r="G177" s="65" t="n">
        <v>1</v>
      </c>
      <c r="H177" s="68" t="n">
        <v>67</v>
      </c>
      <c r="I177" s="65" t="n">
        <v>6</v>
      </c>
      <c r="J177" s="68" t="n">
        <v>10</v>
      </c>
      <c r="K177" s="65" t="n">
        <v>9</v>
      </c>
      <c r="L177" s="68" t="n">
        <v>80</v>
      </c>
      <c r="M177" s="65" t="n">
        <v>2</v>
      </c>
      <c r="N177" s="65" t="n">
        <v>8</v>
      </c>
      <c r="O177" s="65"/>
      <c r="P177" s="65" t="n">
        <v>16</v>
      </c>
      <c r="Q177" s="65"/>
      <c r="R177" s="65" t="n">
        <v>3</v>
      </c>
      <c r="S177" s="65" t="n">
        <v>19</v>
      </c>
      <c r="T177" s="65" t="n">
        <v>29</v>
      </c>
      <c r="U177" s="65" t="n">
        <v>13</v>
      </c>
      <c r="V177" s="65"/>
      <c r="W177" s="65" t="n">
        <v>6</v>
      </c>
      <c r="X177" s="65"/>
      <c r="Y177" s="65" t="n">
        <v>24</v>
      </c>
      <c r="Z177" s="65"/>
      <c r="AA177" s="65"/>
      <c r="AB177" s="65" t="n">
        <v>8</v>
      </c>
      <c r="AC177" s="65" t="n">
        <v>9</v>
      </c>
      <c r="AD177" s="65"/>
      <c r="AE177" s="65"/>
      <c r="AF177" s="65"/>
      <c r="AG177" s="65"/>
      <c r="AH177" s="65" t="n">
        <v>7</v>
      </c>
      <c r="AI177" s="65"/>
      <c r="AJ177" s="65"/>
      <c r="AK177" s="65"/>
      <c r="AL177" s="65"/>
      <c r="AM177" s="65"/>
      <c r="AN177" s="65"/>
      <c r="AO177" s="65"/>
      <c r="AP177" s="65"/>
    </row>
    <row r="178" customFormat="false" ht="15.75" hidden="false" customHeight="false" outlineLevel="0" collapsed="false">
      <c r="A178" s="127" t="n">
        <v>43955</v>
      </c>
      <c r="B178" s="65"/>
      <c r="C178" s="65" t="n">
        <v>9</v>
      </c>
      <c r="D178" s="65" t="n">
        <v>14</v>
      </c>
      <c r="E178" s="65"/>
      <c r="F178" s="65"/>
      <c r="G178" s="65"/>
      <c r="H178" s="68" t="n">
        <v>79</v>
      </c>
      <c r="I178" s="65"/>
      <c r="J178" s="68" t="n">
        <v>193</v>
      </c>
      <c r="K178" s="65" t="n">
        <v>22</v>
      </c>
      <c r="L178" s="68" t="n">
        <v>7</v>
      </c>
      <c r="M178" s="65" t="n">
        <v>3</v>
      </c>
      <c r="N178" s="65" t="n">
        <v>5</v>
      </c>
      <c r="O178" s="65" t="n">
        <v>23</v>
      </c>
      <c r="P178" s="65" t="n">
        <v>3</v>
      </c>
      <c r="Q178" s="65" t="n">
        <v>8</v>
      </c>
      <c r="R178" s="65"/>
      <c r="S178" s="65"/>
      <c r="T178" s="65"/>
      <c r="U178" s="65" t="n">
        <v>8</v>
      </c>
      <c r="V178" s="65"/>
      <c r="W178" s="65" t="n">
        <v>6</v>
      </c>
      <c r="X178" s="65"/>
      <c r="Y178" s="65" t="n">
        <v>6</v>
      </c>
      <c r="Z178" s="65"/>
      <c r="AA178" s="65" t="n">
        <v>4</v>
      </c>
      <c r="AB178" s="65" t="n">
        <v>5</v>
      </c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</row>
    <row r="179" customFormat="false" ht="15.75" hidden="false" customHeight="false" outlineLevel="0" collapsed="false">
      <c r="A179" s="127" t="n">
        <v>43956</v>
      </c>
      <c r="B179" s="65"/>
      <c r="C179" s="65" t="n">
        <v>6</v>
      </c>
      <c r="D179" s="65" t="n">
        <v>12</v>
      </c>
      <c r="E179" s="65" t="n">
        <v>8</v>
      </c>
      <c r="F179" s="65"/>
      <c r="G179" s="65" t="n">
        <v>6</v>
      </c>
      <c r="H179" s="68" t="n">
        <v>148</v>
      </c>
      <c r="I179" s="65" t="n">
        <v>5</v>
      </c>
      <c r="J179" s="68" t="n">
        <v>48</v>
      </c>
      <c r="K179" s="65" t="n">
        <v>51</v>
      </c>
      <c r="L179" s="68" t="n">
        <v>47</v>
      </c>
      <c r="M179" s="65"/>
      <c r="N179" s="65" t="n">
        <v>1</v>
      </c>
      <c r="O179" s="65" t="n">
        <v>1</v>
      </c>
      <c r="P179" s="65" t="n">
        <v>14</v>
      </c>
      <c r="Q179" s="65" t="n">
        <v>1</v>
      </c>
      <c r="R179" s="65" t="n">
        <v>5</v>
      </c>
      <c r="S179" s="65" t="n">
        <v>16</v>
      </c>
      <c r="T179" s="65" t="n">
        <v>14</v>
      </c>
      <c r="U179" s="65" t="n">
        <v>18</v>
      </c>
      <c r="V179" s="65"/>
      <c r="W179" s="65" t="n">
        <v>1</v>
      </c>
      <c r="X179" s="65" t="n">
        <v>5</v>
      </c>
      <c r="Y179" s="65" t="n">
        <v>33</v>
      </c>
      <c r="Z179" s="65" t="n">
        <v>11</v>
      </c>
      <c r="AA179" s="65" t="n">
        <v>1</v>
      </c>
      <c r="AB179" s="65" t="n">
        <v>3</v>
      </c>
      <c r="AC179" s="65"/>
      <c r="AD179" s="65"/>
      <c r="AE179" s="65" t="n">
        <v>6</v>
      </c>
      <c r="AF179" s="65" t="n">
        <v>7</v>
      </c>
      <c r="AG179" s="65" t="n">
        <v>14</v>
      </c>
      <c r="AH179" s="65" t="n">
        <v>2</v>
      </c>
      <c r="AI179" s="65"/>
      <c r="AJ179" s="65"/>
      <c r="AK179" s="65"/>
      <c r="AL179" s="65"/>
      <c r="AM179" s="65"/>
      <c r="AN179" s="65"/>
      <c r="AO179" s="65"/>
      <c r="AP179" s="65"/>
    </row>
    <row r="180" customFormat="false" ht="15.75" hidden="false" customHeight="false" outlineLevel="0" collapsed="false">
      <c r="A180" s="127" t="n">
        <v>43957</v>
      </c>
      <c r="B180" s="65" t="n">
        <v>5</v>
      </c>
      <c r="C180" s="65"/>
      <c r="D180" s="65" t="n">
        <v>29</v>
      </c>
      <c r="E180" s="65"/>
      <c r="F180" s="65" t="n">
        <v>2</v>
      </c>
      <c r="G180" s="65" t="n">
        <v>1</v>
      </c>
      <c r="H180" s="68" t="n">
        <v>83</v>
      </c>
      <c r="I180" s="65" t="n">
        <v>4</v>
      </c>
      <c r="J180" s="68" t="n">
        <v>20</v>
      </c>
      <c r="K180" s="65" t="n">
        <v>42</v>
      </c>
      <c r="L180" s="68" t="n">
        <v>50</v>
      </c>
      <c r="M180" s="65" t="n">
        <v>17</v>
      </c>
      <c r="N180" s="65" t="n">
        <v>14</v>
      </c>
      <c r="O180" s="65" t="n">
        <v>5</v>
      </c>
      <c r="P180" s="65" t="n">
        <v>13</v>
      </c>
      <c r="Q180" s="65"/>
      <c r="R180" s="65" t="n">
        <v>1</v>
      </c>
      <c r="S180" s="65" t="n">
        <v>4</v>
      </c>
      <c r="T180" s="65" t="n">
        <v>11</v>
      </c>
      <c r="U180" s="65" t="n">
        <v>17</v>
      </c>
      <c r="V180" s="65"/>
      <c r="W180" s="65" t="n">
        <v>11</v>
      </c>
      <c r="X180" s="65"/>
      <c r="Y180" s="65" t="n">
        <v>25</v>
      </c>
      <c r="Z180" s="65"/>
      <c r="AA180" s="65" t="n">
        <v>8</v>
      </c>
      <c r="AB180" s="65"/>
      <c r="AC180" s="65"/>
      <c r="AD180" s="65"/>
      <c r="AE180" s="65" t="n">
        <v>4</v>
      </c>
      <c r="AF180" s="65" t="n">
        <v>1</v>
      </c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</row>
    <row r="181" customFormat="false" ht="15.75" hidden="false" customHeight="false" outlineLevel="0" collapsed="false">
      <c r="A181" s="127" t="n">
        <v>43958</v>
      </c>
      <c r="B181" s="65"/>
      <c r="C181" s="65" t="n">
        <v>10</v>
      </c>
      <c r="D181" s="65" t="n">
        <v>8</v>
      </c>
      <c r="E181" s="65"/>
      <c r="F181" s="65"/>
      <c r="G181" s="65" t="n">
        <v>15</v>
      </c>
      <c r="H181" s="68" t="n">
        <v>85</v>
      </c>
      <c r="I181" s="65"/>
      <c r="J181" s="68" t="n">
        <v>61</v>
      </c>
      <c r="K181" s="65" t="n">
        <v>13</v>
      </c>
      <c r="L181" s="68" t="n">
        <v>46</v>
      </c>
      <c r="M181" s="65" t="n">
        <v>5</v>
      </c>
      <c r="N181" s="65"/>
      <c r="O181" s="65" t="n">
        <v>2</v>
      </c>
      <c r="P181" s="65" t="n">
        <v>13</v>
      </c>
      <c r="Q181" s="65"/>
      <c r="R181" s="65"/>
      <c r="S181" s="65" t="n">
        <v>11</v>
      </c>
      <c r="T181" s="65" t="n">
        <v>17</v>
      </c>
      <c r="U181" s="65" t="n">
        <v>14</v>
      </c>
      <c r="V181" s="65"/>
      <c r="W181" s="65" t="n">
        <v>1</v>
      </c>
      <c r="X181" s="65"/>
      <c r="Y181" s="65" t="n">
        <v>19</v>
      </c>
      <c r="Z181" s="65" t="n">
        <v>5</v>
      </c>
      <c r="AA181" s="65"/>
      <c r="AB181" s="65" t="n">
        <v>5</v>
      </c>
      <c r="AC181" s="65"/>
      <c r="AD181" s="65"/>
      <c r="AE181" s="65"/>
      <c r="AF181" s="65" t="n">
        <v>4</v>
      </c>
      <c r="AG181" s="65"/>
      <c r="AH181" s="65"/>
      <c r="AI181" s="65" t="n">
        <v>4</v>
      </c>
      <c r="AJ181" s="65"/>
      <c r="AK181" s="65"/>
      <c r="AL181" s="65"/>
      <c r="AM181" s="65"/>
      <c r="AN181" s="65"/>
      <c r="AO181" s="65"/>
      <c r="AP181" s="65"/>
    </row>
    <row r="182" customFormat="false" ht="15.75" hidden="false" customHeight="false" outlineLevel="0" collapsed="false">
      <c r="A182" s="127" t="n">
        <v>43959</v>
      </c>
      <c r="B182" s="65"/>
      <c r="C182" s="65" t="n">
        <v>13</v>
      </c>
      <c r="D182" s="65" t="n">
        <v>10</v>
      </c>
      <c r="E182" s="65"/>
      <c r="F182" s="65"/>
      <c r="G182" s="65" t="n">
        <v>6</v>
      </c>
      <c r="H182" s="68" t="n">
        <v>100</v>
      </c>
      <c r="I182" s="65"/>
      <c r="J182" s="68" t="n">
        <v>23</v>
      </c>
      <c r="K182" s="65" t="n">
        <v>28</v>
      </c>
      <c r="L182" s="68" t="n">
        <v>17</v>
      </c>
      <c r="M182" s="65"/>
      <c r="N182" s="65" t="n">
        <v>27</v>
      </c>
      <c r="O182" s="65"/>
      <c r="P182" s="65" t="n">
        <v>8</v>
      </c>
      <c r="Q182" s="65"/>
      <c r="R182" s="65" t="n">
        <v>2</v>
      </c>
      <c r="S182" s="65" t="n">
        <v>12</v>
      </c>
      <c r="T182" s="65"/>
      <c r="U182" s="65" t="n">
        <v>18</v>
      </c>
      <c r="V182" s="65" t="n">
        <v>2</v>
      </c>
      <c r="W182" s="65" t="n">
        <v>15</v>
      </c>
      <c r="X182" s="65" t="n">
        <v>1</v>
      </c>
      <c r="Y182" s="65" t="n">
        <v>24</v>
      </c>
      <c r="Z182" s="65"/>
      <c r="AA182" s="65" t="n">
        <v>3</v>
      </c>
      <c r="AB182" s="65" t="n">
        <v>3</v>
      </c>
      <c r="AC182" s="65"/>
      <c r="AD182" s="65" t="n">
        <v>9</v>
      </c>
      <c r="AE182" s="65"/>
      <c r="AF182" s="65" t="n">
        <v>13</v>
      </c>
      <c r="AG182" s="65" t="n">
        <v>2</v>
      </c>
      <c r="AH182" s="65"/>
      <c r="AI182" s="65"/>
      <c r="AJ182" s="65"/>
      <c r="AK182" s="65"/>
      <c r="AL182" s="65"/>
      <c r="AM182" s="65"/>
      <c r="AN182" s="65"/>
      <c r="AO182" s="65"/>
      <c r="AP182" s="65"/>
    </row>
    <row r="183" customFormat="false" ht="15.75" hidden="false" customHeight="false" outlineLevel="0" collapsed="false">
      <c r="A183" s="127" t="n">
        <v>43960</v>
      </c>
      <c r="B183" s="65"/>
      <c r="C183" s="65" t="n">
        <v>6</v>
      </c>
      <c r="D183" s="65" t="n">
        <v>18</v>
      </c>
      <c r="E183" s="65"/>
      <c r="F183" s="65" t="n">
        <v>23</v>
      </c>
      <c r="G183" s="65" t="n">
        <v>3</v>
      </c>
      <c r="H183" s="68" t="n">
        <v>101</v>
      </c>
      <c r="I183" s="65" t="n">
        <v>15</v>
      </c>
      <c r="J183" s="68" t="n">
        <v>33</v>
      </c>
      <c r="K183" s="65" t="n">
        <v>26</v>
      </c>
      <c r="L183" s="68" t="n">
        <v>135</v>
      </c>
      <c r="M183" s="65" t="n">
        <v>23</v>
      </c>
      <c r="N183" s="65" t="n">
        <v>5</v>
      </c>
      <c r="O183" s="65" t="n">
        <v>1</v>
      </c>
      <c r="P183" s="65" t="n">
        <v>7</v>
      </c>
      <c r="Q183" s="65"/>
      <c r="R183" s="65" t="n">
        <v>1</v>
      </c>
      <c r="S183" s="65" t="n">
        <v>18</v>
      </c>
      <c r="T183" s="65" t="n">
        <v>51</v>
      </c>
      <c r="U183" s="65" t="n">
        <v>16</v>
      </c>
      <c r="V183" s="65" t="n">
        <v>6</v>
      </c>
      <c r="W183" s="65" t="n">
        <v>22</v>
      </c>
      <c r="X183" s="65" t="n">
        <v>1</v>
      </c>
      <c r="Y183" s="65" t="n">
        <v>2</v>
      </c>
      <c r="Z183" s="65"/>
      <c r="AA183" s="65"/>
      <c r="AB183" s="65" t="n">
        <v>2</v>
      </c>
      <c r="AC183" s="65" t="n">
        <v>4</v>
      </c>
      <c r="AD183" s="65"/>
      <c r="AE183" s="65"/>
      <c r="AF183" s="65" t="n">
        <v>12</v>
      </c>
      <c r="AG183" s="65" t="n">
        <v>2</v>
      </c>
      <c r="AH183" s="65"/>
      <c r="AI183" s="65"/>
      <c r="AJ183" s="65"/>
      <c r="AK183" s="65"/>
      <c r="AL183" s="65"/>
      <c r="AM183" s="65"/>
      <c r="AN183" s="65"/>
      <c r="AO183" s="65"/>
      <c r="AP183" s="65"/>
    </row>
    <row r="184" customFormat="false" ht="15.75" hidden="false" customHeight="false" outlineLevel="0" collapsed="false">
      <c r="A184" s="127" t="n">
        <v>43961</v>
      </c>
      <c r="B184" s="65"/>
      <c r="C184" s="65" t="n">
        <v>5</v>
      </c>
      <c r="D184" s="65" t="n">
        <v>10</v>
      </c>
      <c r="E184" s="65" t="n">
        <v>1</v>
      </c>
      <c r="F184" s="65"/>
      <c r="G184" s="65" t="n">
        <v>7</v>
      </c>
      <c r="H184" s="68" t="n">
        <v>134</v>
      </c>
      <c r="I184" s="65" t="n">
        <v>2</v>
      </c>
      <c r="J184" s="68"/>
      <c r="K184" s="65" t="n">
        <v>19</v>
      </c>
      <c r="L184" s="68" t="n">
        <v>83</v>
      </c>
      <c r="M184" s="65" t="n">
        <v>2</v>
      </c>
      <c r="N184" s="65" t="n">
        <v>4</v>
      </c>
      <c r="O184" s="65" t="n">
        <v>4</v>
      </c>
      <c r="P184" s="65" t="n">
        <v>10</v>
      </c>
      <c r="Q184" s="65"/>
      <c r="R184" s="65"/>
      <c r="S184" s="65"/>
      <c r="T184" s="65"/>
      <c r="U184" s="65" t="n">
        <v>13</v>
      </c>
      <c r="V184" s="65" t="n">
        <v>18</v>
      </c>
      <c r="W184" s="65"/>
      <c r="X184" s="65" t="n">
        <v>5</v>
      </c>
      <c r="Y184" s="65" t="n">
        <v>12</v>
      </c>
      <c r="Z184" s="65" t="n">
        <v>8</v>
      </c>
      <c r="AA184" s="65"/>
      <c r="AB184" s="65" t="n">
        <v>2</v>
      </c>
      <c r="AC184" s="65"/>
      <c r="AD184" s="65"/>
      <c r="AE184" s="65" t="n">
        <v>17</v>
      </c>
      <c r="AF184" s="65" t="n">
        <v>31</v>
      </c>
      <c r="AG184" s="65"/>
      <c r="AH184" s="65"/>
      <c r="AI184" s="65"/>
      <c r="AJ184" s="65"/>
      <c r="AK184" s="65"/>
      <c r="AL184" s="65"/>
      <c r="AM184" s="65"/>
      <c r="AN184" s="65"/>
      <c r="AO184" s="65"/>
      <c r="AP184" s="65"/>
    </row>
    <row r="185" customFormat="false" ht="15.75" hidden="false" customHeight="false" outlineLevel="0" collapsed="false">
      <c r="A185" s="127" t="n">
        <v>43962</v>
      </c>
      <c r="B185" s="65"/>
      <c r="C185" s="65" t="n">
        <v>3</v>
      </c>
      <c r="D185" s="65" t="n">
        <v>8</v>
      </c>
      <c r="E185" s="65"/>
      <c r="F185" s="65"/>
      <c r="G185" s="65" t="n">
        <v>6</v>
      </c>
      <c r="H185" s="68" t="n">
        <v>86</v>
      </c>
      <c r="I185" s="65" t="n">
        <v>1</v>
      </c>
      <c r="J185" s="68" t="n">
        <v>56</v>
      </c>
      <c r="K185" s="65" t="n">
        <v>2</v>
      </c>
      <c r="L185" s="68" t="n">
        <v>34</v>
      </c>
      <c r="M185" s="65"/>
      <c r="N185" s="65" t="n">
        <v>7</v>
      </c>
      <c r="O185" s="65" t="n">
        <v>7</v>
      </c>
      <c r="P185" s="65"/>
      <c r="Q185" s="65" t="n">
        <v>1</v>
      </c>
      <c r="R185" s="65" t="n">
        <v>3</v>
      </c>
      <c r="S185" s="65" t="n">
        <v>1</v>
      </c>
      <c r="T185" s="65"/>
      <c r="U185" s="65"/>
      <c r="V185" s="65"/>
      <c r="W185" s="65" t="n">
        <v>17</v>
      </c>
      <c r="X185" s="65"/>
      <c r="Y185" s="65"/>
      <c r="Z185" s="65"/>
      <c r="AA185" s="65"/>
      <c r="AB185" s="65" t="n">
        <v>1</v>
      </c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/>
      <c r="AO185" s="65"/>
      <c r="AP185" s="65"/>
    </row>
    <row r="186" customFormat="false" ht="15.75" hidden="false" customHeight="false" outlineLevel="0" collapsed="false">
      <c r="A186" s="127" t="n">
        <v>43963</v>
      </c>
      <c r="B186" s="65"/>
      <c r="C186" s="65" t="n">
        <v>14</v>
      </c>
      <c r="D186" s="65" t="n">
        <v>18</v>
      </c>
      <c r="E186" s="65"/>
      <c r="F186" s="65" t="n">
        <v>3</v>
      </c>
      <c r="G186" s="65" t="n">
        <v>10</v>
      </c>
      <c r="H186" s="68" t="n">
        <v>99</v>
      </c>
      <c r="I186" s="65"/>
      <c r="J186" s="68" t="n">
        <v>52</v>
      </c>
      <c r="K186" s="65" t="n">
        <v>9</v>
      </c>
      <c r="L186" s="68" t="n">
        <v>133</v>
      </c>
      <c r="M186" s="65" t="n">
        <v>3</v>
      </c>
      <c r="N186" s="65" t="n">
        <v>3</v>
      </c>
      <c r="O186" s="65" t="n">
        <v>4</v>
      </c>
      <c r="P186" s="65" t="n">
        <v>14</v>
      </c>
      <c r="Q186" s="65"/>
      <c r="R186" s="65" t="n">
        <v>2</v>
      </c>
      <c r="S186" s="65" t="n">
        <v>8</v>
      </c>
      <c r="T186" s="65" t="n">
        <v>1</v>
      </c>
      <c r="U186" s="65" t="n">
        <v>20</v>
      </c>
      <c r="V186" s="65" t="n">
        <v>3</v>
      </c>
      <c r="W186" s="65" t="n">
        <v>2</v>
      </c>
      <c r="X186" s="65"/>
      <c r="Y186" s="65" t="n">
        <v>25</v>
      </c>
      <c r="Z186" s="65" t="n">
        <v>12</v>
      </c>
      <c r="AA186" s="65"/>
      <c r="AB186" s="65" t="n">
        <v>7</v>
      </c>
      <c r="AC186" s="65"/>
      <c r="AD186" s="65" t="n">
        <v>18</v>
      </c>
      <c r="AE186" s="65"/>
      <c r="AF186" s="65" t="n">
        <v>14</v>
      </c>
      <c r="AG186" s="65"/>
      <c r="AH186" s="65"/>
      <c r="AI186" s="65"/>
      <c r="AJ186" s="65"/>
      <c r="AK186" s="65"/>
      <c r="AL186" s="65"/>
      <c r="AM186" s="65"/>
      <c r="AN186" s="65"/>
      <c r="AO186" s="65"/>
      <c r="AP186" s="65"/>
    </row>
    <row r="187" customFormat="false" ht="15.75" hidden="false" customHeight="false" outlineLevel="0" collapsed="false">
      <c r="A187" s="127" t="n">
        <v>43964</v>
      </c>
      <c r="B187" s="65"/>
      <c r="C187" s="65" t="n">
        <v>4</v>
      </c>
      <c r="D187" s="65" t="n">
        <v>21</v>
      </c>
      <c r="E187" s="65"/>
      <c r="F187" s="65"/>
      <c r="G187" s="65" t="n">
        <v>12</v>
      </c>
      <c r="H187" s="68" t="n">
        <v>183</v>
      </c>
      <c r="I187" s="65"/>
      <c r="J187" s="68" t="n">
        <v>7</v>
      </c>
      <c r="K187" s="65" t="n">
        <v>34</v>
      </c>
      <c r="L187" s="68" t="n">
        <v>103</v>
      </c>
      <c r="M187" s="65" t="n">
        <v>6</v>
      </c>
      <c r="N187" s="65" t="n">
        <v>2</v>
      </c>
      <c r="O187" s="65" t="n">
        <v>16</v>
      </c>
      <c r="P187" s="65" t="n">
        <v>14</v>
      </c>
      <c r="Q187" s="65" t="n">
        <v>6</v>
      </c>
      <c r="R187" s="65" t="n">
        <v>5</v>
      </c>
      <c r="S187" s="65" t="n">
        <v>5</v>
      </c>
      <c r="T187" s="65" t="n">
        <v>43</v>
      </c>
      <c r="U187" s="65" t="n">
        <v>20</v>
      </c>
      <c r="V187" s="65" t="n">
        <v>8</v>
      </c>
      <c r="W187" s="65" t="n">
        <v>2</v>
      </c>
      <c r="X187" s="65" t="n">
        <v>91</v>
      </c>
      <c r="Y187" s="65" t="n">
        <v>55</v>
      </c>
      <c r="Z187" s="65" t="n">
        <v>6</v>
      </c>
      <c r="AA187" s="65"/>
      <c r="AB187" s="65" t="n">
        <v>7</v>
      </c>
      <c r="AC187" s="65" t="n">
        <v>24</v>
      </c>
      <c r="AD187" s="65"/>
      <c r="AE187" s="65"/>
      <c r="AF187" s="65" t="n">
        <v>6</v>
      </c>
      <c r="AG187" s="65" t="n">
        <v>6</v>
      </c>
      <c r="AH187" s="65" t="n">
        <v>3</v>
      </c>
      <c r="AI187" s="65"/>
      <c r="AJ187" s="65"/>
      <c r="AK187" s="65"/>
      <c r="AL187" s="65"/>
      <c r="AM187" s="65"/>
      <c r="AN187" s="65"/>
      <c r="AO187" s="65"/>
      <c r="AP187" s="65"/>
    </row>
    <row r="188" customFormat="false" ht="15.75" hidden="false" customHeight="false" outlineLevel="0" collapsed="false">
      <c r="A188" s="127" t="n">
        <v>43965</v>
      </c>
      <c r="B188" s="65"/>
      <c r="C188" s="65" t="n">
        <v>5</v>
      </c>
      <c r="D188" s="65" t="n">
        <v>13</v>
      </c>
      <c r="E188" s="65"/>
      <c r="F188" s="65" t="n">
        <v>2</v>
      </c>
      <c r="G188" s="65" t="n">
        <v>4</v>
      </c>
      <c r="H188" s="68" t="n">
        <v>134</v>
      </c>
      <c r="I188" s="65" t="n">
        <v>1</v>
      </c>
      <c r="J188" s="68" t="n">
        <v>9</v>
      </c>
      <c r="K188" s="65" t="n">
        <v>43</v>
      </c>
      <c r="L188" s="68" t="n">
        <v>91</v>
      </c>
      <c r="M188" s="65"/>
      <c r="N188" s="65" t="n">
        <v>8</v>
      </c>
      <c r="O188" s="65" t="n">
        <v>3</v>
      </c>
      <c r="P188" s="65" t="n">
        <v>3</v>
      </c>
      <c r="Q188" s="65"/>
      <c r="R188" s="65"/>
      <c r="S188" s="65" t="n">
        <v>6</v>
      </c>
      <c r="T188" s="65" t="n">
        <v>119</v>
      </c>
      <c r="U188" s="65" t="n">
        <v>32</v>
      </c>
      <c r="V188" s="65" t="n">
        <v>1</v>
      </c>
      <c r="W188" s="65" t="n">
        <v>2</v>
      </c>
      <c r="X188" s="65"/>
      <c r="Y188" s="65" t="n">
        <v>37</v>
      </c>
      <c r="Z188" s="65" t="n">
        <v>9</v>
      </c>
      <c r="AA188" s="65"/>
      <c r="AB188" s="65" t="n">
        <v>6</v>
      </c>
      <c r="AC188" s="65" t="n">
        <v>3</v>
      </c>
      <c r="AD188" s="65" t="n">
        <v>12</v>
      </c>
      <c r="AE188" s="65" t="n">
        <v>18</v>
      </c>
      <c r="AF188" s="65" t="n">
        <v>4</v>
      </c>
      <c r="AG188" s="65" t="n">
        <v>1</v>
      </c>
      <c r="AH188" s="65"/>
      <c r="AI188" s="65" t="n">
        <v>2</v>
      </c>
      <c r="AJ188" s="65"/>
      <c r="AK188" s="65"/>
      <c r="AL188" s="65"/>
      <c r="AM188" s="65"/>
      <c r="AN188" s="65"/>
      <c r="AO188" s="65"/>
      <c r="AP188" s="65"/>
    </row>
    <row r="189" customFormat="false" ht="15.75" hidden="false" customHeight="false" outlineLevel="0" collapsed="false">
      <c r="A189" s="127" t="n">
        <v>43966</v>
      </c>
      <c r="B189" s="65"/>
      <c r="C189" s="65" t="n">
        <v>6</v>
      </c>
      <c r="D189" s="65" t="n">
        <v>29</v>
      </c>
      <c r="E189" s="65"/>
      <c r="F189" s="65" t="n">
        <v>11</v>
      </c>
      <c r="G189" s="65" t="n">
        <v>3</v>
      </c>
      <c r="H189" s="68" t="n">
        <v>86</v>
      </c>
      <c r="I189" s="65" t="n">
        <v>3</v>
      </c>
      <c r="J189" s="68" t="n">
        <v>31</v>
      </c>
      <c r="K189" s="65" t="n">
        <v>43</v>
      </c>
      <c r="L189" s="68" t="n">
        <v>58</v>
      </c>
      <c r="M189" s="65"/>
      <c r="N189" s="65" t="n">
        <v>13</v>
      </c>
      <c r="O189" s="65" t="n">
        <v>4</v>
      </c>
      <c r="P189" s="65" t="n">
        <v>69</v>
      </c>
      <c r="Q189" s="65" t="n">
        <v>3</v>
      </c>
      <c r="R189" s="65" t="n">
        <v>4</v>
      </c>
      <c r="S189" s="65" t="n">
        <v>8</v>
      </c>
      <c r="T189" s="65" t="n">
        <v>17</v>
      </c>
      <c r="U189" s="65" t="n">
        <v>22</v>
      </c>
      <c r="V189" s="65" t="n">
        <v>22</v>
      </c>
      <c r="W189" s="65"/>
      <c r="X189" s="65" t="n">
        <v>17</v>
      </c>
      <c r="Y189" s="65" t="n">
        <v>31</v>
      </c>
      <c r="Z189" s="65" t="n">
        <v>1</v>
      </c>
      <c r="AA189" s="65"/>
      <c r="AB189" s="65" t="n">
        <v>1</v>
      </c>
      <c r="AC189" s="65" t="n">
        <v>4</v>
      </c>
      <c r="AD189" s="65"/>
      <c r="AE189" s="65"/>
      <c r="AF189" s="65" t="n">
        <v>3</v>
      </c>
      <c r="AG189" s="65"/>
      <c r="AH189" s="65"/>
      <c r="AI189" s="65" t="n">
        <v>1</v>
      </c>
      <c r="AJ189" s="65"/>
      <c r="AK189" s="65"/>
      <c r="AL189" s="65"/>
      <c r="AM189" s="65"/>
      <c r="AN189" s="65"/>
      <c r="AO189" s="65"/>
      <c r="AP189" s="65"/>
    </row>
    <row r="190" customFormat="false" ht="15.75" hidden="false" customHeight="false" outlineLevel="0" collapsed="false">
      <c r="A190" s="127" t="n">
        <v>43967</v>
      </c>
      <c r="B190" s="65" t="n">
        <v>1</v>
      </c>
      <c r="C190" s="65" t="n">
        <v>3</v>
      </c>
      <c r="D190" s="65" t="n">
        <v>4</v>
      </c>
      <c r="E190" s="65"/>
      <c r="F190" s="65" t="n">
        <v>3</v>
      </c>
      <c r="G190" s="65" t="n">
        <v>6</v>
      </c>
      <c r="H190" s="68" t="n">
        <v>107</v>
      </c>
      <c r="I190" s="65" t="n">
        <v>10</v>
      </c>
      <c r="J190" s="68" t="n">
        <v>22</v>
      </c>
      <c r="K190" s="65" t="n">
        <v>31</v>
      </c>
      <c r="L190" s="68" t="n">
        <v>184</v>
      </c>
      <c r="M190" s="65" t="n">
        <v>2</v>
      </c>
      <c r="N190" s="65" t="n">
        <v>2</v>
      </c>
      <c r="O190" s="65"/>
      <c r="P190" s="65" t="n">
        <v>7</v>
      </c>
      <c r="Q190" s="65" t="n">
        <v>12</v>
      </c>
      <c r="R190" s="65" t="n">
        <v>1</v>
      </c>
      <c r="S190" s="65" t="n">
        <v>7</v>
      </c>
      <c r="T190" s="65"/>
      <c r="U190" s="65" t="n">
        <v>3</v>
      </c>
      <c r="V190" s="65" t="n">
        <v>9</v>
      </c>
      <c r="W190" s="65"/>
      <c r="X190" s="65" t="n">
        <v>6</v>
      </c>
      <c r="Y190" s="65" t="n">
        <v>46</v>
      </c>
      <c r="Z190" s="65" t="n">
        <v>1</v>
      </c>
      <c r="AA190" s="65"/>
      <c r="AB190" s="65"/>
      <c r="AC190" s="65" t="n">
        <v>3</v>
      </c>
      <c r="AD190" s="65"/>
      <c r="AE190" s="65" t="n">
        <v>14</v>
      </c>
      <c r="AF190" s="65" t="n">
        <v>15</v>
      </c>
      <c r="AG190" s="65" t="n">
        <v>1</v>
      </c>
      <c r="AH190" s="65" t="n">
        <v>28</v>
      </c>
      <c r="AI190" s="65" t="n">
        <v>1</v>
      </c>
      <c r="AJ190" s="65"/>
      <c r="AK190" s="65"/>
      <c r="AL190" s="65"/>
      <c r="AM190" s="65"/>
      <c r="AN190" s="65"/>
      <c r="AO190" s="65"/>
      <c r="AP190" s="65"/>
    </row>
    <row r="191" customFormat="false" ht="15.75" hidden="false" customHeight="false" outlineLevel="0" collapsed="false">
      <c r="A191" s="127" t="n">
        <v>43968</v>
      </c>
      <c r="B191" s="65"/>
      <c r="C191" s="65" t="n">
        <v>2</v>
      </c>
      <c r="D191" s="65" t="n">
        <v>24</v>
      </c>
      <c r="E191" s="65"/>
      <c r="F191" s="65" t="n">
        <v>9</v>
      </c>
      <c r="G191" s="65" t="n">
        <v>5</v>
      </c>
      <c r="H191" s="68" t="n">
        <v>132</v>
      </c>
      <c r="I191" s="65" t="n">
        <v>1</v>
      </c>
      <c r="J191" s="68" t="n">
        <v>31</v>
      </c>
      <c r="K191" s="65" t="n">
        <v>17</v>
      </c>
      <c r="L191" s="68" t="n">
        <v>47</v>
      </c>
      <c r="M191" s="65" t="n">
        <v>1</v>
      </c>
      <c r="N191" s="65" t="n">
        <v>1</v>
      </c>
      <c r="O191" s="65"/>
      <c r="P191" s="65" t="n">
        <v>2</v>
      </c>
      <c r="Q191" s="65" t="n">
        <v>2</v>
      </c>
      <c r="R191" s="65"/>
      <c r="S191" s="65" t="n">
        <v>6</v>
      </c>
      <c r="T191" s="65" t="n">
        <v>63</v>
      </c>
      <c r="U191" s="65" t="n">
        <v>12</v>
      </c>
      <c r="V191" s="65"/>
      <c r="W191" s="65" t="n">
        <v>16</v>
      </c>
      <c r="X191" s="65" t="n">
        <v>2</v>
      </c>
      <c r="Y191" s="65" t="n">
        <v>34</v>
      </c>
      <c r="Z191" s="65" t="n">
        <v>2</v>
      </c>
      <c r="AA191" s="65" t="n">
        <v>1</v>
      </c>
      <c r="AB191" s="65" t="n">
        <v>4</v>
      </c>
      <c r="AC191" s="65" t="n">
        <v>4</v>
      </c>
      <c r="AD191" s="65" t="n">
        <v>22</v>
      </c>
      <c r="AE191" s="65" t="n">
        <v>3</v>
      </c>
      <c r="AF191" s="65" t="n">
        <v>33</v>
      </c>
      <c r="AG191" s="65"/>
      <c r="AH191" s="65" t="n">
        <v>12</v>
      </c>
      <c r="AI191" s="65" t="n">
        <v>1</v>
      </c>
      <c r="AJ191" s="65"/>
      <c r="AK191" s="65"/>
      <c r="AL191" s="65"/>
      <c r="AM191" s="65"/>
      <c r="AN191" s="65"/>
      <c r="AO191" s="65"/>
      <c r="AP191" s="65"/>
    </row>
    <row r="192" customFormat="false" ht="15.75" hidden="false" customHeight="false" outlineLevel="0" collapsed="false">
      <c r="A192" s="127" t="n">
        <v>43969</v>
      </c>
      <c r="B192" s="65"/>
      <c r="C192" s="65" t="n">
        <v>11</v>
      </c>
      <c r="D192" s="65" t="n">
        <v>27</v>
      </c>
      <c r="E192" s="65"/>
      <c r="F192" s="65" t="n">
        <v>1</v>
      </c>
      <c r="G192" s="65" t="n">
        <v>1</v>
      </c>
      <c r="H192" s="68" t="n">
        <v>49</v>
      </c>
      <c r="I192" s="65" t="n">
        <v>1</v>
      </c>
      <c r="J192" s="68" t="n">
        <v>25</v>
      </c>
      <c r="K192" s="65" t="n">
        <v>8</v>
      </c>
      <c r="L192" s="68" t="n">
        <v>144</v>
      </c>
      <c r="M192" s="65"/>
      <c r="N192" s="65" t="n">
        <v>1</v>
      </c>
      <c r="O192" s="65"/>
      <c r="P192" s="65" t="n">
        <v>66</v>
      </c>
      <c r="Q192" s="65"/>
      <c r="R192" s="65" t="n">
        <v>11</v>
      </c>
      <c r="S192" s="65" t="n">
        <v>4</v>
      </c>
      <c r="T192" s="65" t="n">
        <v>16</v>
      </c>
      <c r="U192" s="65" t="n">
        <v>1</v>
      </c>
      <c r="V192" s="65" t="n">
        <v>2</v>
      </c>
      <c r="W192" s="65" t="n">
        <v>7</v>
      </c>
      <c r="X192" s="65"/>
      <c r="Y192" s="65" t="n">
        <v>66</v>
      </c>
      <c r="Z192" s="65"/>
      <c r="AA192" s="65" t="n">
        <v>16</v>
      </c>
      <c r="AB192" s="65" t="n">
        <v>2</v>
      </c>
      <c r="AC192" s="65" t="n">
        <v>1</v>
      </c>
      <c r="AD192" s="65" t="n">
        <v>23</v>
      </c>
      <c r="AE192" s="65"/>
      <c r="AF192" s="65"/>
      <c r="AG192" s="65"/>
      <c r="AH192" s="65" t="n">
        <v>9</v>
      </c>
      <c r="AI192" s="65" t="n">
        <v>4</v>
      </c>
      <c r="AJ192" s="65"/>
      <c r="AK192" s="65"/>
      <c r="AL192" s="65"/>
      <c r="AM192" s="65"/>
      <c r="AN192" s="65"/>
      <c r="AO192" s="65"/>
      <c r="AP192" s="65"/>
    </row>
    <row r="193" customFormat="false" ht="15.75" hidden="false" customHeight="false" outlineLevel="0" collapsed="false">
      <c r="A193" s="127" t="n">
        <v>43970</v>
      </c>
      <c r="B193" s="65"/>
      <c r="C193" s="65" t="n">
        <v>4</v>
      </c>
      <c r="D193" s="65" t="n">
        <v>21</v>
      </c>
      <c r="E193" s="65"/>
      <c r="F193" s="65" t="n">
        <v>1</v>
      </c>
      <c r="G193" s="65" t="n">
        <v>7</v>
      </c>
      <c r="H193" s="68" t="n">
        <v>98</v>
      </c>
      <c r="I193" s="65" t="n">
        <v>3</v>
      </c>
      <c r="J193" s="68" t="n">
        <v>21</v>
      </c>
      <c r="K193" s="65" t="n">
        <v>10</v>
      </c>
      <c r="L193" s="68" t="n">
        <v>81</v>
      </c>
      <c r="M193" s="65"/>
      <c r="N193" s="65" t="n">
        <v>3</v>
      </c>
      <c r="O193" s="65" t="n">
        <v>5</v>
      </c>
      <c r="P193" s="65" t="n">
        <v>46</v>
      </c>
      <c r="Q193" s="65" t="n">
        <v>5</v>
      </c>
      <c r="R193" s="65" t="n">
        <v>13</v>
      </c>
      <c r="S193" s="65"/>
      <c r="T193" s="65" t="n">
        <v>60</v>
      </c>
      <c r="U193" s="65" t="n">
        <v>11</v>
      </c>
      <c r="V193" s="65" t="n">
        <v>10</v>
      </c>
      <c r="W193" s="65" t="n">
        <v>10</v>
      </c>
      <c r="X193" s="65" t="n">
        <v>11</v>
      </c>
      <c r="Y193" s="65" t="n">
        <v>47</v>
      </c>
      <c r="Z193" s="65"/>
      <c r="AA193" s="65" t="n">
        <v>1</v>
      </c>
      <c r="AB193" s="65" t="n">
        <v>5</v>
      </c>
      <c r="AC193" s="65" t="n">
        <v>2</v>
      </c>
      <c r="AD193" s="65"/>
      <c r="AE193" s="65"/>
      <c r="AF193" s="65" t="n">
        <v>6</v>
      </c>
      <c r="AG193" s="65" t="n">
        <v>2</v>
      </c>
      <c r="AH193" s="65" t="n">
        <v>3</v>
      </c>
      <c r="AI193" s="65"/>
      <c r="AJ193" s="65"/>
      <c r="AK193" s="65"/>
      <c r="AL193" s="65"/>
      <c r="AM193" s="65"/>
      <c r="AN193" s="65"/>
      <c r="AO193" s="65"/>
      <c r="AP193" s="65"/>
    </row>
    <row r="194" customFormat="false" ht="15.75" hidden="false" customHeight="false" outlineLevel="0" collapsed="false">
      <c r="A194" s="127" t="n">
        <v>43971</v>
      </c>
      <c r="B194" s="65"/>
      <c r="C194" s="65" t="n">
        <v>8</v>
      </c>
      <c r="D194" s="65" t="n">
        <v>1</v>
      </c>
      <c r="E194" s="65" t="n">
        <v>6</v>
      </c>
      <c r="F194" s="65"/>
      <c r="G194" s="65" t="n">
        <v>2</v>
      </c>
      <c r="H194" s="68" t="n">
        <v>81</v>
      </c>
      <c r="I194" s="65" t="n">
        <v>5</v>
      </c>
      <c r="J194" s="68" t="n">
        <v>176</v>
      </c>
      <c r="K194" s="65" t="n">
        <v>17</v>
      </c>
      <c r="L194" s="68" t="n">
        <v>119</v>
      </c>
      <c r="M194" s="65"/>
      <c r="N194" s="65" t="n">
        <v>6</v>
      </c>
      <c r="O194" s="65" t="n">
        <v>9</v>
      </c>
      <c r="P194" s="65" t="n">
        <v>63</v>
      </c>
      <c r="Q194" s="65"/>
      <c r="R194" s="65"/>
      <c r="S194" s="65" t="n">
        <v>18</v>
      </c>
      <c r="T194" s="65" t="n">
        <v>49</v>
      </c>
      <c r="U194" s="65" t="n">
        <v>8</v>
      </c>
      <c r="V194" s="65" t="n">
        <v>26</v>
      </c>
      <c r="W194" s="65" t="n">
        <v>15</v>
      </c>
      <c r="X194" s="65"/>
      <c r="Y194" s="65" t="n">
        <v>37</v>
      </c>
      <c r="Z194" s="65"/>
      <c r="AA194" s="65" t="n">
        <v>1</v>
      </c>
      <c r="AB194" s="65" t="n">
        <v>1</v>
      </c>
      <c r="AC194" s="65" t="n">
        <v>1</v>
      </c>
      <c r="AD194" s="65" t="n">
        <v>17</v>
      </c>
      <c r="AE194" s="65" t="n">
        <v>1</v>
      </c>
      <c r="AF194" s="65" t="n">
        <v>20</v>
      </c>
      <c r="AG194" s="65" t="n">
        <v>1</v>
      </c>
      <c r="AH194" s="65" t="n">
        <v>5</v>
      </c>
      <c r="AI194" s="65"/>
      <c r="AJ194" s="65"/>
      <c r="AK194" s="65"/>
      <c r="AL194" s="65"/>
      <c r="AM194" s="65"/>
      <c r="AN194" s="65"/>
      <c r="AO194" s="65"/>
      <c r="AP194" s="65"/>
    </row>
    <row r="195" customFormat="false" ht="15.75" hidden="false" customHeight="false" outlineLevel="0" collapsed="false">
      <c r="A195" s="127" t="n">
        <v>43972</v>
      </c>
      <c r="B195" s="65"/>
      <c r="C195" s="65" t="n">
        <v>3</v>
      </c>
      <c r="D195" s="65" t="n">
        <v>54</v>
      </c>
      <c r="E195" s="65" t="n">
        <v>1</v>
      </c>
      <c r="F195" s="65" t="n">
        <v>2</v>
      </c>
      <c r="G195" s="65" t="n">
        <v>6</v>
      </c>
      <c r="H195" s="68" t="n">
        <v>65</v>
      </c>
      <c r="I195" s="65"/>
      <c r="J195" s="68" t="n">
        <v>86</v>
      </c>
      <c r="K195" s="65" t="n">
        <v>25</v>
      </c>
      <c r="L195" s="68" t="n">
        <v>502</v>
      </c>
      <c r="M195" s="65" t="n">
        <v>1</v>
      </c>
      <c r="N195" s="65" t="n">
        <v>2</v>
      </c>
      <c r="O195" s="65" t="n">
        <v>13</v>
      </c>
      <c r="P195" s="65" t="n">
        <v>10</v>
      </c>
      <c r="Q195" s="65" t="n">
        <v>2</v>
      </c>
      <c r="R195" s="65"/>
      <c r="S195" s="65" t="n">
        <v>17</v>
      </c>
      <c r="T195" s="65" t="n">
        <v>28</v>
      </c>
      <c r="U195" s="65" t="n">
        <v>8</v>
      </c>
      <c r="V195" s="65" t="n">
        <v>28</v>
      </c>
      <c r="W195" s="65" t="n">
        <v>23</v>
      </c>
      <c r="X195" s="65"/>
      <c r="Y195" s="65" t="n">
        <v>34</v>
      </c>
      <c r="Z195" s="65" t="n">
        <v>2</v>
      </c>
      <c r="AA195" s="65" t="n">
        <v>16</v>
      </c>
      <c r="AB195" s="65" t="n">
        <v>1</v>
      </c>
      <c r="AC195" s="65" t="n">
        <v>1</v>
      </c>
      <c r="AD195" s="65" t="n">
        <v>11</v>
      </c>
      <c r="AE195" s="65" t="n">
        <v>4</v>
      </c>
      <c r="AF195" s="65" t="n">
        <v>1</v>
      </c>
      <c r="AG195" s="65" t="n">
        <v>8</v>
      </c>
      <c r="AH195" s="65" t="n">
        <v>3</v>
      </c>
      <c r="AI195" s="65" t="n">
        <v>16</v>
      </c>
      <c r="AJ195" s="65"/>
      <c r="AK195" s="65"/>
      <c r="AL195" s="65"/>
      <c r="AM195" s="65"/>
      <c r="AN195" s="65"/>
      <c r="AO195" s="65"/>
      <c r="AP195" s="65"/>
    </row>
    <row r="196" customFormat="false" ht="15.75" hidden="false" customHeight="false" outlineLevel="0" collapsed="false">
      <c r="A196" s="127" t="n">
        <v>43973</v>
      </c>
      <c r="B196" s="65" t="n">
        <v>1</v>
      </c>
      <c r="C196" s="65" t="n">
        <v>6</v>
      </c>
      <c r="D196" s="65" t="n">
        <v>15</v>
      </c>
      <c r="E196" s="65"/>
      <c r="F196" s="65"/>
      <c r="G196" s="65" t="n">
        <v>5</v>
      </c>
      <c r="H196" s="68" t="n">
        <v>99</v>
      </c>
      <c r="I196" s="65" t="n">
        <v>2</v>
      </c>
      <c r="J196" s="68" t="n">
        <v>40</v>
      </c>
      <c r="K196" s="65" t="n">
        <v>17</v>
      </c>
      <c r="L196" s="68" t="n">
        <v>131</v>
      </c>
      <c r="M196" s="65" t="n">
        <v>7</v>
      </c>
      <c r="N196" s="65" t="n">
        <v>5</v>
      </c>
      <c r="O196" s="65" t="n">
        <v>36</v>
      </c>
      <c r="P196" s="65" t="n">
        <v>15</v>
      </c>
      <c r="Q196" s="65" t="n">
        <v>1</v>
      </c>
      <c r="R196" s="65" t="n">
        <v>1</v>
      </c>
      <c r="S196" s="65" t="n">
        <v>54</v>
      </c>
      <c r="T196" s="65" t="n">
        <v>19</v>
      </c>
      <c r="U196" s="65" t="n">
        <v>2</v>
      </c>
      <c r="V196" s="65" t="n">
        <v>18</v>
      </c>
      <c r="W196" s="65" t="n">
        <v>12</v>
      </c>
      <c r="X196" s="65" t="n">
        <v>9</v>
      </c>
      <c r="Y196" s="65" t="n">
        <v>71</v>
      </c>
      <c r="Z196" s="65"/>
      <c r="AA196" s="65" t="n">
        <v>4</v>
      </c>
      <c r="AB196" s="65" t="n">
        <v>1</v>
      </c>
      <c r="AC196" s="65" t="n">
        <v>2</v>
      </c>
      <c r="AD196" s="65" t="n">
        <v>22</v>
      </c>
      <c r="AE196" s="65" t="n">
        <v>9</v>
      </c>
      <c r="AF196" s="65" t="n">
        <v>27</v>
      </c>
      <c r="AG196" s="65"/>
      <c r="AH196" s="65"/>
      <c r="AI196" s="65" t="n">
        <v>3</v>
      </c>
      <c r="AJ196" s="65"/>
      <c r="AK196" s="65"/>
      <c r="AL196" s="65"/>
      <c r="AM196" s="65"/>
      <c r="AN196" s="65"/>
      <c r="AO196" s="65"/>
      <c r="AP196" s="65"/>
    </row>
    <row r="197" customFormat="false" ht="15.75" hidden="false" customHeight="false" outlineLevel="0" collapsed="false">
      <c r="A197" s="127" t="n">
        <v>43974</v>
      </c>
      <c r="B197" s="65"/>
      <c r="C197" s="65" t="n">
        <v>8</v>
      </c>
      <c r="D197" s="65"/>
      <c r="E197" s="65" t="n">
        <v>3</v>
      </c>
      <c r="F197" s="65"/>
      <c r="G197" s="65" t="n">
        <v>5</v>
      </c>
      <c r="H197" s="68" t="n">
        <v>115</v>
      </c>
      <c r="I197" s="65"/>
      <c r="J197" s="68" t="n">
        <v>43</v>
      </c>
      <c r="K197" s="65" t="n">
        <v>54</v>
      </c>
      <c r="L197" s="68" t="n">
        <v>466</v>
      </c>
      <c r="M197" s="65" t="n">
        <v>28</v>
      </c>
      <c r="N197" s="65" t="n">
        <v>3</v>
      </c>
      <c r="O197" s="65" t="n">
        <v>2</v>
      </c>
      <c r="P197" s="65" t="n">
        <v>18</v>
      </c>
      <c r="Q197" s="65"/>
      <c r="R197" s="65" t="n">
        <v>9</v>
      </c>
      <c r="S197" s="65" t="n">
        <v>10</v>
      </c>
      <c r="T197" s="65" t="n">
        <v>32</v>
      </c>
      <c r="U197" s="65" t="n">
        <v>5</v>
      </c>
      <c r="V197" s="65" t="n">
        <v>3</v>
      </c>
      <c r="W197" s="65" t="n">
        <v>9</v>
      </c>
      <c r="X197" s="65" t="n">
        <v>4</v>
      </c>
      <c r="Y197" s="65" t="n">
        <v>59</v>
      </c>
      <c r="Z197" s="65" t="n">
        <v>3</v>
      </c>
      <c r="AA197" s="65"/>
      <c r="AB197" s="65" t="n">
        <v>1</v>
      </c>
      <c r="AC197" s="65"/>
      <c r="AD197" s="65"/>
      <c r="AE197" s="65" t="n">
        <v>10</v>
      </c>
      <c r="AF197" s="65" t="n">
        <v>57</v>
      </c>
      <c r="AG197" s="65"/>
      <c r="AH197" s="65"/>
      <c r="AI197" s="65" t="n">
        <v>2</v>
      </c>
      <c r="AJ197" s="65"/>
      <c r="AK197" s="65"/>
      <c r="AL197" s="65"/>
      <c r="AM197" s="65"/>
      <c r="AN197" s="65"/>
      <c r="AO197" s="65"/>
      <c r="AP197" s="65"/>
    </row>
    <row r="198" customFormat="false" ht="15.75" hidden="false" customHeight="false" outlineLevel="0" collapsed="false">
      <c r="A198" s="127" t="n">
        <v>43975</v>
      </c>
      <c r="B198" s="65"/>
      <c r="C198" s="65" t="n">
        <v>6</v>
      </c>
      <c r="D198" s="65" t="n">
        <v>21</v>
      </c>
      <c r="E198" s="65"/>
      <c r="F198" s="65"/>
      <c r="G198" s="65" t="n">
        <v>1</v>
      </c>
      <c r="H198" s="68" t="n">
        <v>119</v>
      </c>
      <c r="I198" s="65" t="n">
        <v>4</v>
      </c>
      <c r="J198" s="68" t="n">
        <v>46</v>
      </c>
      <c r="K198" s="65" t="n">
        <v>21</v>
      </c>
      <c r="L198" s="68" t="n">
        <v>68</v>
      </c>
      <c r="M198" s="65"/>
      <c r="N198" s="65" t="n">
        <v>2</v>
      </c>
      <c r="O198" s="65" t="n">
        <v>16</v>
      </c>
      <c r="P198" s="65" t="n">
        <v>9</v>
      </c>
      <c r="Q198" s="65" t="n">
        <v>1</v>
      </c>
      <c r="R198" s="65" t="n">
        <v>4</v>
      </c>
      <c r="S198" s="65" t="n">
        <v>4</v>
      </c>
      <c r="T198" s="65" t="n">
        <v>11</v>
      </c>
      <c r="U198" s="65" t="n">
        <v>35</v>
      </c>
      <c r="V198" s="65" t="n">
        <v>29</v>
      </c>
      <c r="W198" s="65" t="n">
        <v>17</v>
      </c>
      <c r="X198" s="65"/>
      <c r="Y198" s="65" t="n">
        <v>32</v>
      </c>
      <c r="Z198" s="65"/>
      <c r="AA198" s="65" t="n">
        <v>4</v>
      </c>
      <c r="AB198" s="65" t="n">
        <v>1</v>
      </c>
      <c r="AC198" s="65" t="n">
        <v>1</v>
      </c>
      <c r="AD198" s="65" t="n">
        <v>2</v>
      </c>
      <c r="AE198" s="65" t="n">
        <v>1</v>
      </c>
      <c r="AF198" s="65" t="n">
        <v>62</v>
      </c>
      <c r="AG198" s="65"/>
      <c r="AH198" s="65"/>
      <c r="AI198" s="65" t="n">
        <v>9</v>
      </c>
      <c r="AJ198" s="65"/>
      <c r="AK198" s="65"/>
      <c r="AL198" s="65"/>
      <c r="AM198" s="65"/>
      <c r="AN198" s="65"/>
      <c r="AO198" s="65"/>
      <c r="AP198" s="65"/>
    </row>
    <row r="199" customFormat="false" ht="15.75" hidden="false" customHeight="false" outlineLevel="0" collapsed="false">
      <c r="A199" s="127" t="n">
        <v>43976</v>
      </c>
      <c r="B199" s="65"/>
      <c r="C199" s="65" t="n">
        <v>2</v>
      </c>
      <c r="D199" s="65"/>
      <c r="E199" s="65"/>
      <c r="F199" s="65"/>
      <c r="G199" s="65"/>
      <c r="H199" s="68" t="n">
        <v>75</v>
      </c>
      <c r="I199" s="65" t="n">
        <v>2</v>
      </c>
      <c r="J199" s="68" t="n">
        <v>22</v>
      </c>
      <c r="K199" s="65" t="n">
        <v>2</v>
      </c>
      <c r="L199" s="68" t="n">
        <v>223</v>
      </c>
      <c r="M199" s="65" t="n">
        <v>7</v>
      </c>
      <c r="N199" s="65"/>
      <c r="O199" s="65" t="n">
        <v>2</v>
      </c>
      <c r="P199" s="65" t="n">
        <v>3</v>
      </c>
      <c r="Q199" s="65"/>
      <c r="R199" s="65"/>
      <c r="S199" s="65"/>
      <c r="T199" s="65" t="n">
        <v>76</v>
      </c>
      <c r="U199" s="65"/>
      <c r="V199" s="65" t="n">
        <v>9</v>
      </c>
      <c r="W199" s="65" t="n">
        <v>4</v>
      </c>
      <c r="X199" s="65"/>
      <c r="Y199" s="65" t="n">
        <v>23</v>
      </c>
      <c r="Z199" s="65"/>
      <c r="AA199" s="65" t="n">
        <v>7</v>
      </c>
      <c r="AB199" s="65"/>
      <c r="AC199" s="65" t="n">
        <v>7</v>
      </c>
      <c r="AD199" s="65" t="n">
        <v>1</v>
      </c>
      <c r="AE199" s="65"/>
      <c r="AF199" s="65" t="n">
        <v>11</v>
      </c>
      <c r="AG199" s="65"/>
      <c r="AH199" s="65" t="n">
        <v>3</v>
      </c>
      <c r="AI199" s="65"/>
      <c r="AJ199" s="65"/>
      <c r="AK199" s="65"/>
      <c r="AL199" s="65"/>
      <c r="AM199" s="65"/>
      <c r="AN199" s="65"/>
      <c r="AO199" s="65"/>
      <c r="AP199" s="65"/>
    </row>
    <row r="200" customFormat="false" ht="15.75" hidden="false" customHeight="false" outlineLevel="0" collapsed="false">
      <c r="A200" s="127" t="n">
        <v>43977</v>
      </c>
      <c r="B200" s="65"/>
      <c r="C200" s="65" t="n">
        <v>11</v>
      </c>
      <c r="D200" s="65" t="n">
        <v>18</v>
      </c>
      <c r="E200" s="65"/>
      <c r="F200" s="65"/>
      <c r="G200" s="65"/>
      <c r="H200" s="68" t="n">
        <v>89</v>
      </c>
      <c r="I200" s="65"/>
      <c r="J200" s="68" t="n">
        <v>17</v>
      </c>
      <c r="K200" s="65" t="n">
        <v>4</v>
      </c>
      <c r="L200" s="68" t="n">
        <v>57</v>
      </c>
      <c r="M200" s="65" t="n">
        <v>1</v>
      </c>
      <c r="N200" s="65" t="n">
        <v>1</v>
      </c>
      <c r="O200" s="65" t="n">
        <v>12</v>
      </c>
      <c r="P200" s="65" t="n">
        <v>28</v>
      </c>
      <c r="Q200" s="65"/>
      <c r="R200" s="65"/>
      <c r="S200" s="65" t="n">
        <v>10</v>
      </c>
      <c r="T200" s="65" t="n">
        <v>56</v>
      </c>
      <c r="U200" s="65" t="n">
        <v>35</v>
      </c>
      <c r="V200" s="65" t="n">
        <v>26</v>
      </c>
      <c r="W200" s="65"/>
      <c r="X200" s="65"/>
      <c r="Y200" s="65" t="n">
        <v>33</v>
      </c>
      <c r="Z200" s="65"/>
      <c r="AA200" s="65"/>
      <c r="AB200" s="65"/>
      <c r="AC200" s="65" t="n">
        <v>11</v>
      </c>
      <c r="AD200" s="65"/>
      <c r="AE200" s="65" t="n">
        <v>2</v>
      </c>
      <c r="AF200" s="65"/>
      <c r="AG200" s="65" t="n">
        <v>1</v>
      </c>
      <c r="AH200" s="65" t="n">
        <v>3</v>
      </c>
      <c r="AI200" s="65"/>
      <c r="AJ200" s="65"/>
      <c r="AK200" s="65"/>
      <c r="AL200" s="65"/>
      <c r="AM200" s="65"/>
      <c r="AN200" s="65"/>
      <c r="AO200" s="65"/>
      <c r="AP200" s="65"/>
    </row>
    <row r="201" customFormat="false" ht="15.75" hidden="false" customHeight="false" outlineLevel="0" collapsed="false">
      <c r="A201" s="127" t="n">
        <v>43978</v>
      </c>
      <c r="B201" s="65"/>
      <c r="C201" s="65" t="n">
        <v>8</v>
      </c>
      <c r="D201" s="65" t="n">
        <v>10</v>
      </c>
      <c r="E201" s="65" t="n">
        <v>3</v>
      </c>
      <c r="F201" s="65"/>
      <c r="G201" s="65" t="n">
        <v>2</v>
      </c>
      <c r="H201" s="68" t="n">
        <v>97</v>
      </c>
      <c r="I201" s="65"/>
      <c r="J201" s="68" t="n">
        <v>27</v>
      </c>
      <c r="K201" s="65" t="n">
        <v>11</v>
      </c>
      <c r="L201" s="68" t="n">
        <v>199</v>
      </c>
      <c r="M201" s="65" t="n">
        <v>7</v>
      </c>
      <c r="N201" s="65" t="n">
        <v>3</v>
      </c>
      <c r="O201" s="65" t="n">
        <v>8</v>
      </c>
      <c r="P201" s="65" t="n">
        <v>73</v>
      </c>
      <c r="Q201" s="65" t="n">
        <v>1</v>
      </c>
      <c r="R201" s="65" t="n">
        <v>8</v>
      </c>
      <c r="S201" s="65" t="n">
        <v>49</v>
      </c>
      <c r="T201" s="65" t="n">
        <v>53</v>
      </c>
      <c r="U201" s="65" t="n">
        <v>24</v>
      </c>
      <c r="V201" s="65" t="n">
        <v>16</v>
      </c>
      <c r="W201" s="65" t="n">
        <v>17</v>
      </c>
      <c r="X201" s="65" t="n">
        <v>11</v>
      </c>
      <c r="Y201" s="65" t="n">
        <v>29</v>
      </c>
      <c r="Z201" s="65"/>
      <c r="AA201" s="65" t="n">
        <v>2</v>
      </c>
      <c r="AB201" s="65"/>
      <c r="AC201" s="65" t="n">
        <v>1</v>
      </c>
      <c r="AD201" s="65" t="n">
        <v>10</v>
      </c>
      <c r="AE201" s="65"/>
      <c r="AF201" s="65" t="n">
        <v>14</v>
      </c>
      <c r="AG201" s="65" t="n">
        <v>1</v>
      </c>
      <c r="AH201" s="65"/>
      <c r="AI201" s="65" t="n">
        <v>2</v>
      </c>
      <c r="AJ201" s="65"/>
      <c r="AK201" s="65"/>
      <c r="AL201" s="65"/>
      <c r="AM201" s="65"/>
      <c r="AN201" s="65"/>
      <c r="AO201" s="65"/>
      <c r="AP201" s="65"/>
    </row>
    <row r="202" customFormat="false" ht="15.75" hidden="false" customHeight="false" outlineLevel="0" collapsed="false">
      <c r="A202" s="127" t="n">
        <v>43979</v>
      </c>
      <c r="B202" s="65" t="n">
        <v>1</v>
      </c>
      <c r="C202" s="65" t="n">
        <v>5</v>
      </c>
      <c r="D202" s="65" t="n">
        <v>14</v>
      </c>
      <c r="E202" s="65"/>
      <c r="F202" s="65" t="n">
        <v>2</v>
      </c>
      <c r="G202" s="65"/>
      <c r="H202" s="68" t="n">
        <v>105</v>
      </c>
      <c r="I202" s="65"/>
      <c r="J202" s="68" t="n">
        <v>25</v>
      </c>
      <c r="K202" s="65" t="n">
        <v>10</v>
      </c>
      <c r="L202" s="68" t="n">
        <v>171</v>
      </c>
      <c r="M202" s="65" t="n">
        <v>1</v>
      </c>
      <c r="N202" s="65" t="n">
        <v>1</v>
      </c>
      <c r="O202" s="65" t="n">
        <v>7</v>
      </c>
      <c r="P202" s="65" t="n">
        <v>116</v>
      </c>
      <c r="Q202" s="65"/>
      <c r="R202" s="65" t="n">
        <v>13</v>
      </c>
      <c r="S202" s="65" t="n">
        <v>25</v>
      </c>
      <c r="T202" s="65" t="n">
        <v>21</v>
      </c>
      <c r="U202" s="65" t="n">
        <v>4</v>
      </c>
      <c r="V202" s="65" t="n">
        <v>16</v>
      </c>
      <c r="W202" s="65" t="n">
        <v>30</v>
      </c>
      <c r="X202" s="65" t="n">
        <v>14</v>
      </c>
      <c r="Y202" s="65" t="n">
        <v>46</v>
      </c>
      <c r="Z202" s="65" t="n">
        <v>5</v>
      </c>
      <c r="AA202" s="65"/>
      <c r="AB202" s="65"/>
      <c r="AC202" s="65" t="n">
        <v>9</v>
      </c>
      <c r="AD202" s="65" t="n">
        <v>18</v>
      </c>
      <c r="AE202" s="65" t="n">
        <v>20</v>
      </c>
      <c r="AF202" s="65" t="n">
        <v>3</v>
      </c>
      <c r="AG202" s="65"/>
      <c r="AH202" s="65"/>
      <c r="AI202" s="65" t="n">
        <v>5</v>
      </c>
      <c r="AJ202" s="65"/>
      <c r="AK202" s="65"/>
      <c r="AL202" s="65"/>
      <c r="AM202" s="65"/>
      <c r="AN202" s="65"/>
      <c r="AO202" s="65"/>
      <c r="AP202" s="65"/>
    </row>
    <row r="203" customFormat="false" ht="15.75" hidden="false" customHeight="false" outlineLevel="0" collapsed="false">
      <c r="A203" s="127" t="n">
        <v>43980</v>
      </c>
      <c r="B203" s="65"/>
      <c r="C203" s="65" t="n">
        <v>23</v>
      </c>
      <c r="D203" s="65" t="n">
        <v>14</v>
      </c>
      <c r="E203" s="65"/>
      <c r="F203" s="65" t="n">
        <v>1</v>
      </c>
      <c r="G203" s="65" t="n">
        <v>2</v>
      </c>
      <c r="H203" s="68" t="n">
        <v>125</v>
      </c>
      <c r="I203" s="65"/>
      <c r="J203" s="68" t="n">
        <v>32</v>
      </c>
      <c r="K203" s="65" t="n">
        <v>14</v>
      </c>
      <c r="L203" s="68" t="n">
        <v>101</v>
      </c>
      <c r="M203" s="65"/>
      <c r="N203" s="65" t="n">
        <v>4</v>
      </c>
      <c r="O203" s="65" t="n">
        <v>30</v>
      </c>
      <c r="P203" s="65" t="n">
        <v>74</v>
      </c>
      <c r="Q203" s="65"/>
      <c r="R203" s="65" t="n">
        <v>3</v>
      </c>
      <c r="S203" s="65" t="n">
        <v>28</v>
      </c>
      <c r="T203" s="65" t="n">
        <v>11</v>
      </c>
      <c r="U203" s="65"/>
      <c r="V203" s="65" t="n">
        <v>9</v>
      </c>
      <c r="W203" s="65" t="n">
        <v>38</v>
      </c>
      <c r="X203" s="65" t="n">
        <v>1</v>
      </c>
      <c r="Y203" s="65" t="n">
        <v>41</v>
      </c>
      <c r="Z203" s="65"/>
      <c r="AA203" s="65" t="n">
        <v>13</v>
      </c>
      <c r="AB203" s="65" t="n">
        <v>6</v>
      </c>
      <c r="AC203" s="65" t="n">
        <v>11</v>
      </c>
      <c r="AD203" s="65" t="n">
        <v>27</v>
      </c>
      <c r="AE203" s="65" t="n">
        <v>6</v>
      </c>
      <c r="AF203" s="65" t="n">
        <v>56</v>
      </c>
      <c r="AG203" s="65"/>
      <c r="AH203" s="65" t="n">
        <v>5</v>
      </c>
      <c r="AI203" s="65" t="n">
        <v>3</v>
      </c>
      <c r="AJ203" s="65"/>
      <c r="AK203" s="65"/>
      <c r="AL203" s="65"/>
      <c r="AM203" s="65"/>
      <c r="AN203" s="65"/>
      <c r="AO203" s="65"/>
      <c r="AP203" s="65"/>
    </row>
    <row r="204" customFormat="false" ht="15.75" hidden="false" customHeight="false" outlineLevel="0" collapsed="false">
      <c r="A204" s="127" t="n">
        <v>43981</v>
      </c>
      <c r="B204" s="65"/>
      <c r="C204" s="65" t="n">
        <v>12</v>
      </c>
      <c r="D204" s="65" t="n">
        <v>13</v>
      </c>
      <c r="E204" s="65" t="n">
        <v>3</v>
      </c>
      <c r="F204" s="65" t="n">
        <v>14</v>
      </c>
      <c r="G204" s="65" t="n">
        <v>3</v>
      </c>
      <c r="H204" s="68" t="n">
        <v>101</v>
      </c>
      <c r="I204" s="65"/>
      <c r="J204" s="68" t="n">
        <v>20</v>
      </c>
      <c r="K204" s="65" t="n">
        <v>16</v>
      </c>
      <c r="L204" s="68" t="n">
        <v>199</v>
      </c>
      <c r="M204" s="65"/>
      <c r="N204" s="65" t="n">
        <v>6</v>
      </c>
      <c r="O204" s="65" t="n">
        <v>31</v>
      </c>
      <c r="P204" s="65"/>
      <c r="Q204" s="65"/>
      <c r="R204" s="65" t="n">
        <v>18</v>
      </c>
      <c r="S204" s="65" t="n">
        <v>4</v>
      </c>
      <c r="T204" s="65" t="n">
        <v>10</v>
      </c>
      <c r="U204" s="65" t="n">
        <v>11</v>
      </c>
      <c r="V204" s="65" t="n">
        <v>16</v>
      </c>
      <c r="W204" s="65" t="n">
        <v>6</v>
      </c>
      <c r="X204" s="65"/>
      <c r="Y204" s="65" t="n">
        <v>42</v>
      </c>
      <c r="Z204" s="65"/>
      <c r="AA204" s="65" t="n">
        <v>1</v>
      </c>
      <c r="AB204" s="65"/>
      <c r="AC204" s="65" t="n">
        <v>7</v>
      </c>
      <c r="AD204" s="65"/>
      <c r="AE204" s="65" t="n">
        <v>4</v>
      </c>
      <c r="AF204" s="65" t="n">
        <v>18</v>
      </c>
      <c r="AG204" s="65"/>
      <c r="AH204" s="65" t="n">
        <v>1</v>
      </c>
      <c r="AI204" s="65" t="n">
        <v>1</v>
      </c>
      <c r="AJ204" s="65"/>
      <c r="AK204" s="65"/>
      <c r="AL204" s="65"/>
      <c r="AM204" s="65"/>
      <c r="AN204" s="65"/>
      <c r="AO204" s="65"/>
      <c r="AP204" s="65"/>
    </row>
    <row r="205" customFormat="false" ht="15.75" hidden="false" customHeight="false" outlineLevel="0" collapsed="false">
      <c r="A205" s="127" t="n">
        <v>43982</v>
      </c>
      <c r="B205" s="65"/>
      <c r="C205" s="65" t="n">
        <v>10</v>
      </c>
      <c r="D205" s="65" t="n">
        <v>3</v>
      </c>
      <c r="E205" s="65" t="n">
        <v>1</v>
      </c>
      <c r="F205" s="65" t="n">
        <v>5</v>
      </c>
      <c r="G205" s="65" t="n">
        <v>3</v>
      </c>
      <c r="H205" s="68" t="n">
        <v>118</v>
      </c>
      <c r="I205" s="65"/>
      <c r="J205" s="68" t="n">
        <v>30</v>
      </c>
      <c r="K205" s="65" t="n">
        <v>37</v>
      </c>
      <c r="L205" s="68" t="n">
        <v>244</v>
      </c>
      <c r="M205" s="65" t="n">
        <v>5</v>
      </c>
      <c r="N205" s="65" t="n">
        <v>4</v>
      </c>
      <c r="O205" s="65" t="n">
        <v>12</v>
      </c>
      <c r="P205" s="65" t="n">
        <v>26</v>
      </c>
      <c r="Q205" s="65"/>
      <c r="R205" s="65" t="n">
        <v>1</v>
      </c>
      <c r="S205" s="65" t="n">
        <v>42</v>
      </c>
      <c r="T205" s="65" t="n">
        <v>19</v>
      </c>
      <c r="U205" s="65" t="n">
        <v>15</v>
      </c>
      <c r="V205" s="65" t="n">
        <v>17</v>
      </c>
      <c r="W205" s="65" t="n">
        <v>3</v>
      </c>
      <c r="X205" s="65" t="n">
        <v>3</v>
      </c>
      <c r="Y205" s="65" t="n">
        <v>31</v>
      </c>
      <c r="Z205" s="65" t="n">
        <v>2</v>
      </c>
      <c r="AA205" s="65" t="n">
        <v>1</v>
      </c>
      <c r="AB205" s="65"/>
      <c r="AC205" s="65" t="n">
        <v>7</v>
      </c>
      <c r="AD205" s="65" t="n">
        <v>8</v>
      </c>
      <c r="AE205" s="65" t="n">
        <v>6</v>
      </c>
      <c r="AF205" s="65" t="n">
        <v>17</v>
      </c>
      <c r="AG205" s="65" t="n">
        <v>4</v>
      </c>
      <c r="AH205" s="65" t="n">
        <v>1</v>
      </c>
      <c r="AI205" s="65" t="n">
        <v>25</v>
      </c>
      <c r="AJ205" s="65"/>
      <c r="AK205" s="65"/>
      <c r="AL205" s="65"/>
      <c r="AM205" s="65"/>
      <c r="AN205" s="65"/>
      <c r="AO205" s="65"/>
      <c r="AP205" s="65"/>
    </row>
    <row r="206" customFormat="false" ht="15.75" hidden="false" customHeight="false" outlineLevel="0" collapsed="false">
      <c r="A206" s="127" t="n">
        <v>43983</v>
      </c>
      <c r="B206" s="65"/>
      <c r="C206" s="65" t="n">
        <v>17</v>
      </c>
      <c r="D206" s="65" t="n">
        <v>6</v>
      </c>
      <c r="E206" s="65"/>
      <c r="F206" s="65"/>
      <c r="G206" s="65" t="n">
        <v>1</v>
      </c>
      <c r="H206" s="68" t="n">
        <v>137</v>
      </c>
      <c r="I206" s="65"/>
      <c r="J206" s="68" t="n">
        <v>34</v>
      </c>
      <c r="K206" s="65" t="n">
        <v>14</v>
      </c>
      <c r="L206" s="68" t="n">
        <v>65</v>
      </c>
      <c r="M206" s="65" t="n">
        <v>7</v>
      </c>
      <c r="N206" s="65" t="n">
        <v>2</v>
      </c>
      <c r="O206" s="65" t="n">
        <v>9</v>
      </c>
      <c r="P206" s="65" t="n">
        <v>29</v>
      </c>
      <c r="Q206" s="65"/>
      <c r="R206" s="65"/>
      <c r="S206" s="65" t="n">
        <v>16</v>
      </c>
      <c r="T206" s="65" t="n">
        <v>13</v>
      </c>
      <c r="U206" s="65"/>
      <c r="V206" s="65"/>
      <c r="W206" s="65" t="n">
        <v>8</v>
      </c>
      <c r="X206" s="65"/>
      <c r="Y206" s="65" t="n">
        <v>45</v>
      </c>
      <c r="Z206" s="65"/>
      <c r="AA206" s="65" t="n">
        <v>2</v>
      </c>
      <c r="AB206" s="65"/>
      <c r="AC206" s="65" t="n">
        <v>7</v>
      </c>
      <c r="AD206" s="65"/>
      <c r="AE206" s="65"/>
      <c r="AF206" s="65" t="n">
        <v>50</v>
      </c>
      <c r="AG206" s="65"/>
      <c r="AH206" s="65" t="n">
        <v>5</v>
      </c>
      <c r="AI206" s="65"/>
      <c r="AJ206" s="65"/>
      <c r="AK206" s="65"/>
      <c r="AL206" s="65"/>
      <c r="AM206" s="65"/>
      <c r="AN206" s="65"/>
      <c r="AO206" s="65"/>
      <c r="AP206" s="65"/>
    </row>
    <row r="207" customFormat="false" ht="15.75" hidden="false" customHeight="false" outlineLevel="0" collapsed="false">
      <c r="A207" s="127" t="n">
        <v>43984</v>
      </c>
      <c r="B207" s="65"/>
      <c r="C207" s="65" t="n">
        <v>5</v>
      </c>
      <c r="D207" s="65" t="n">
        <v>14</v>
      </c>
      <c r="E207" s="65" t="n">
        <v>4</v>
      </c>
      <c r="F207" s="65" t="n">
        <v>1</v>
      </c>
      <c r="G207" s="65"/>
      <c r="H207" s="68" t="n">
        <v>60</v>
      </c>
      <c r="I207" s="65"/>
      <c r="J207" s="68" t="n">
        <v>18</v>
      </c>
      <c r="K207" s="65" t="n">
        <v>15</v>
      </c>
      <c r="L207" s="68" t="n">
        <v>213</v>
      </c>
      <c r="M207" s="65"/>
      <c r="N207" s="65" t="n">
        <v>1</v>
      </c>
      <c r="O207" s="65" t="n">
        <v>9</v>
      </c>
      <c r="P207" s="65" t="n">
        <v>21</v>
      </c>
      <c r="Q207" s="65"/>
      <c r="R207" s="65" t="n">
        <v>12</v>
      </c>
      <c r="S207" s="65" t="n">
        <v>18</v>
      </c>
      <c r="T207" s="65" t="n">
        <v>24</v>
      </c>
      <c r="U207" s="65" t="n">
        <v>7</v>
      </c>
      <c r="V207" s="65" t="n">
        <v>15</v>
      </c>
      <c r="W207" s="65" t="n">
        <v>1</v>
      </c>
      <c r="X207" s="65"/>
      <c r="Y207" s="65" t="n">
        <v>44</v>
      </c>
      <c r="Z207" s="65"/>
      <c r="AA207" s="65" t="n">
        <v>1</v>
      </c>
      <c r="AB207" s="65"/>
      <c r="AC207" s="65" t="n">
        <v>14</v>
      </c>
      <c r="AD207" s="65"/>
      <c r="AE207" s="65" t="n">
        <v>4</v>
      </c>
      <c r="AF207" s="65" t="n">
        <v>94</v>
      </c>
      <c r="AG207" s="65"/>
      <c r="AH207" s="65"/>
      <c r="AI207" s="65" t="n">
        <v>14</v>
      </c>
      <c r="AJ207" s="65"/>
      <c r="AK207" s="65"/>
      <c r="AL207" s="65"/>
      <c r="AM207" s="65"/>
      <c r="AN207" s="65"/>
      <c r="AO207" s="65"/>
      <c r="AP207" s="65"/>
    </row>
    <row r="208" customFormat="false" ht="15.75" hidden="false" customHeight="false" outlineLevel="0" collapsed="false">
      <c r="A208" s="127" t="n">
        <v>43985</v>
      </c>
      <c r="B208" s="65"/>
      <c r="C208" s="65" t="n">
        <v>3</v>
      </c>
      <c r="D208" s="65" t="n">
        <v>71</v>
      </c>
      <c r="E208" s="65" t="n">
        <v>12</v>
      </c>
      <c r="F208" s="65"/>
      <c r="G208" s="65"/>
      <c r="H208" s="68" t="n">
        <v>82</v>
      </c>
      <c r="I208" s="65"/>
      <c r="J208" s="68" t="n">
        <v>5</v>
      </c>
      <c r="K208" s="65" t="n">
        <v>23</v>
      </c>
      <c r="L208" s="68" t="n">
        <v>183</v>
      </c>
      <c r="M208" s="65" t="n">
        <v>6</v>
      </c>
      <c r="N208" s="65" t="n">
        <v>12</v>
      </c>
      <c r="O208" s="65" t="n">
        <v>28</v>
      </c>
      <c r="P208" s="65" t="n">
        <v>64</v>
      </c>
      <c r="Q208" s="65"/>
      <c r="R208" s="65"/>
      <c r="S208" s="65" t="n">
        <v>15</v>
      </c>
      <c r="T208" s="65" t="n">
        <v>10</v>
      </c>
      <c r="U208" s="65" t="n">
        <v>9</v>
      </c>
      <c r="V208" s="65" t="n">
        <v>23</v>
      </c>
      <c r="W208" s="65" t="n">
        <v>26</v>
      </c>
      <c r="X208" s="65" t="n">
        <v>7</v>
      </c>
      <c r="Y208" s="65" t="n">
        <v>38</v>
      </c>
      <c r="Z208" s="65" t="n">
        <v>1</v>
      </c>
      <c r="AA208" s="65"/>
      <c r="AB208" s="65"/>
      <c r="AC208" s="65" t="n">
        <v>2</v>
      </c>
      <c r="AD208" s="65" t="n">
        <v>15</v>
      </c>
      <c r="AE208" s="65"/>
      <c r="AF208" s="65" t="n">
        <v>39</v>
      </c>
      <c r="AG208" s="65"/>
      <c r="AH208" s="65"/>
      <c r="AI208" s="65" t="n">
        <v>10</v>
      </c>
      <c r="AJ208" s="65"/>
      <c r="AK208" s="65"/>
      <c r="AL208" s="65"/>
      <c r="AM208" s="65"/>
      <c r="AN208" s="65"/>
      <c r="AO208" s="65"/>
      <c r="AP208" s="65"/>
    </row>
    <row r="209" customFormat="false" ht="15.75" hidden="false" customHeight="false" outlineLevel="0" collapsed="false">
      <c r="A209" s="127" t="n">
        <v>43986</v>
      </c>
      <c r="B209" s="65"/>
      <c r="C209" s="65" t="n">
        <v>20</v>
      </c>
      <c r="D209" s="65" t="n">
        <v>10</v>
      </c>
      <c r="E209" s="65" t="n">
        <v>10</v>
      </c>
      <c r="F209" s="65"/>
      <c r="G209" s="65"/>
      <c r="H209" s="68" t="n">
        <v>94</v>
      </c>
      <c r="I209" s="65" t="n">
        <v>2</v>
      </c>
      <c r="J209" s="68" t="n">
        <v>9</v>
      </c>
      <c r="K209" s="65" t="n">
        <v>24</v>
      </c>
      <c r="L209" s="68" t="n">
        <v>90</v>
      </c>
      <c r="M209" s="65"/>
      <c r="N209" s="65" t="n">
        <v>6</v>
      </c>
      <c r="O209" s="65" t="n">
        <v>13</v>
      </c>
      <c r="P209" s="65" t="n">
        <v>109</v>
      </c>
      <c r="Q209" s="65"/>
      <c r="R209" s="65" t="n">
        <v>10</v>
      </c>
      <c r="S209" s="65" t="n">
        <v>20</v>
      </c>
      <c r="T209" s="65" t="n">
        <v>27</v>
      </c>
      <c r="U209" s="65" t="n">
        <v>11</v>
      </c>
      <c r="V209" s="65" t="n">
        <v>5</v>
      </c>
      <c r="W209" s="65" t="n">
        <v>44</v>
      </c>
      <c r="X209" s="65" t="n">
        <v>1</v>
      </c>
      <c r="Y209" s="65" t="n">
        <v>54</v>
      </c>
      <c r="Z209" s="65"/>
      <c r="AA209" s="65" t="n">
        <v>4</v>
      </c>
      <c r="AB209" s="65"/>
      <c r="AC209" s="65" t="n">
        <v>1</v>
      </c>
      <c r="AD209" s="65"/>
      <c r="AE209" s="65" t="n">
        <v>1</v>
      </c>
      <c r="AF209" s="65" t="n">
        <v>17</v>
      </c>
      <c r="AG209" s="65"/>
      <c r="AH209" s="65"/>
      <c r="AI209" s="65" t="n">
        <v>3</v>
      </c>
      <c r="AJ209" s="65"/>
      <c r="AK209" s="65"/>
      <c r="AL209" s="65"/>
      <c r="AM209" s="65"/>
      <c r="AN209" s="65"/>
      <c r="AO209" s="65"/>
      <c r="AP209" s="65"/>
    </row>
    <row r="210" customFormat="false" ht="15.75" hidden="false" customHeight="false" outlineLevel="0" collapsed="false">
      <c r="A210" s="127" t="n">
        <v>43987</v>
      </c>
      <c r="B210" s="65"/>
      <c r="C210" s="65" t="n">
        <v>14</v>
      </c>
      <c r="D210" s="65" t="n">
        <v>24</v>
      </c>
      <c r="E210" s="65" t="n">
        <v>9</v>
      </c>
      <c r="F210" s="65"/>
      <c r="G210" s="65" t="n">
        <v>1</v>
      </c>
      <c r="H210" s="68" t="n">
        <v>76</v>
      </c>
      <c r="I210" s="65" t="n">
        <v>2</v>
      </c>
      <c r="J210" s="68" t="n">
        <v>12</v>
      </c>
      <c r="K210" s="65" t="n">
        <v>58</v>
      </c>
      <c r="L210" s="68" t="n">
        <v>141</v>
      </c>
      <c r="M210" s="65" t="n">
        <v>3</v>
      </c>
      <c r="N210" s="65" t="n">
        <v>1</v>
      </c>
      <c r="O210" s="65" t="n">
        <v>15</v>
      </c>
      <c r="P210" s="65" t="n">
        <v>71</v>
      </c>
      <c r="Q210" s="65" t="n">
        <v>2</v>
      </c>
      <c r="R210" s="65" t="n">
        <v>4</v>
      </c>
      <c r="S210" s="65" t="n">
        <v>52</v>
      </c>
      <c r="T210" s="65" t="n">
        <v>18</v>
      </c>
      <c r="U210" s="65" t="n">
        <v>13</v>
      </c>
      <c r="V210" s="65" t="n">
        <v>9</v>
      </c>
      <c r="W210" s="65" t="n">
        <v>49</v>
      </c>
      <c r="X210" s="65" t="n">
        <v>5</v>
      </c>
      <c r="Y210" s="65" t="n">
        <v>54</v>
      </c>
      <c r="Z210" s="65" t="n">
        <v>7</v>
      </c>
      <c r="AA210" s="65" t="n">
        <v>1</v>
      </c>
      <c r="AB210" s="65"/>
      <c r="AC210" s="65" t="n">
        <v>1</v>
      </c>
      <c r="AD210" s="65" t="n">
        <v>16</v>
      </c>
      <c r="AE210" s="65" t="n">
        <v>2</v>
      </c>
      <c r="AF210" s="65" t="n">
        <v>43</v>
      </c>
      <c r="AG210" s="65"/>
      <c r="AH210" s="65"/>
      <c r="AI210" s="65"/>
      <c r="AJ210" s="65"/>
      <c r="AK210" s="65"/>
      <c r="AL210" s="65"/>
      <c r="AM210" s="65"/>
      <c r="AN210" s="65"/>
      <c r="AO210" s="65"/>
      <c r="AP210" s="65"/>
    </row>
    <row r="211" customFormat="false" ht="15.75" hidden="false" customHeight="false" outlineLevel="0" collapsed="false">
      <c r="A211" s="127" t="n">
        <v>43988</v>
      </c>
      <c r="B211" s="65"/>
      <c r="C211" s="65" t="n">
        <v>33</v>
      </c>
      <c r="D211" s="65" t="n">
        <v>36</v>
      </c>
      <c r="E211" s="65" t="n">
        <v>17</v>
      </c>
      <c r="F211" s="65"/>
      <c r="G211" s="65" t="n">
        <v>4</v>
      </c>
      <c r="H211" s="68" t="n">
        <v>104</v>
      </c>
      <c r="I211" s="65" t="n">
        <v>2</v>
      </c>
      <c r="J211" s="68" t="n">
        <v>10</v>
      </c>
      <c r="K211" s="65" t="n">
        <v>27</v>
      </c>
      <c r="L211" s="68" t="n">
        <v>286</v>
      </c>
      <c r="M211" s="65" t="n">
        <v>5</v>
      </c>
      <c r="N211" s="65" t="n">
        <v>10</v>
      </c>
      <c r="O211" s="65" t="n">
        <v>12</v>
      </c>
      <c r="P211" s="65" t="n">
        <v>34</v>
      </c>
      <c r="Q211" s="65" t="n">
        <v>1</v>
      </c>
      <c r="R211" s="65" t="n">
        <v>4</v>
      </c>
      <c r="S211" s="65" t="n">
        <v>41</v>
      </c>
      <c r="T211" s="65" t="n">
        <v>30</v>
      </c>
      <c r="U211" s="65" t="n">
        <v>11</v>
      </c>
      <c r="V211" s="65" t="n">
        <v>79</v>
      </c>
      <c r="W211" s="65" t="n">
        <v>68</v>
      </c>
      <c r="X211" s="65"/>
      <c r="Y211" s="65" t="n">
        <v>64</v>
      </c>
      <c r="Z211" s="65" t="n">
        <v>3</v>
      </c>
      <c r="AA211" s="65" t="n">
        <v>2</v>
      </c>
      <c r="AB211" s="65" t="n">
        <v>1</v>
      </c>
      <c r="AC211" s="65" t="n">
        <v>7</v>
      </c>
      <c r="AD211" s="65" t="n">
        <v>7</v>
      </c>
      <c r="AE211" s="65" t="n">
        <v>3</v>
      </c>
      <c r="AF211" s="65" t="n">
        <v>87</v>
      </c>
      <c r="AG211" s="65"/>
      <c r="AH211" s="65"/>
      <c r="AI211" s="65" t="n">
        <v>5</v>
      </c>
      <c r="AJ211" s="65"/>
      <c r="AK211" s="65"/>
      <c r="AL211" s="65"/>
      <c r="AM211" s="65"/>
      <c r="AN211" s="65"/>
      <c r="AO211" s="65"/>
      <c r="AP211" s="65"/>
    </row>
    <row r="212" customFormat="false" ht="15.75" hidden="false" customHeight="false" outlineLevel="0" collapsed="false">
      <c r="A212" s="127" t="n">
        <v>43989</v>
      </c>
      <c r="B212" s="65"/>
      <c r="C212" s="65" t="n">
        <v>25</v>
      </c>
      <c r="D212" s="65" t="n">
        <v>10</v>
      </c>
      <c r="E212" s="65" t="n">
        <v>4</v>
      </c>
      <c r="F212" s="65"/>
      <c r="G212" s="65" t="n">
        <v>2</v>
      </c>
      <c r="H212" s="68" t="n">
        <v>163</v>
      </c>
      <c r="I212" s="65"/>
      <c r="J212" s="68" t="n">
        <v>28</v>
      </c>
      <c r="K212" s="65" t="n">
        <v>51</v>
      </c>
      <c r="L212" s="68" t="n">
        <v>113</v>
      </c>
      <c r="M212" s="65"/>
      <c r="N212" s="65" t="n">
        <v>2</v>
      </c>
      <c r="O212" s="65"/>
      <c r="P212" s="65" t="n">
        <v>38</v>
      </c>
      <c r="Q212" s="65" t="n">
        <v>1</v>
      </c>
      <c r="R212" s="65" t="n">
        <v>1</v>
      </c>
      <c r="S212" s="65" t="n">
        <v>10</v>
      </c>
      <c r="T212" s="65" t="n">
        <v>25</v>
      </c>
      <c r="U212" s="65" t="n">
        <v>8</v>
      </c>
      <c r="V212" s="65" t="n">
        <v>25</v>
      </c>
      <c r="W212" s="65"/>
      <c r="X212" s="65" t="n">
        <v>2</v>
      </c>
      <c r="Y212" s="65" t="n">
        <v>64</v>
      </c>
      <c r="Z212" s="65" t="n">
        <v>20</v>
      </c>
      <c r="AA212" s="65" t="n">
        <v>1</v>
      </c>
      <c r="AB212" s="65"/>
      <c r="AC212" s="65" t="n">
        <v>1</v>
      </c>
      <c r="AD212" s="65" t="n">
        <v>8</v>
      </c>
      <c r="AE212" s="65" t="n">
        <v>1</v>
      </c>
      <c r="AF212" s="65" t="n">
        <v>59</v>
      </c>
      <c r="AG212" s="65" t="n">
        <v>2</v>
      </c>
      <c r="AH212" s="65"/>
      <c r="AI212" s="65" t="n">
        <v>8</v>
      </c>
      <c r="AJ212" s="65"/>
      <c r="AK212" s="65"/>
      <c r="AL212" s="65"/>
      <c r="AM212" s="65"/>
      <c r="AN212" s="65"/>
      <c r="AO212" s="65"/>
      <c r="AP212" s="65"/>
    </row>
    <row r="213" customFormat="false" ht="15.75" hidden="false" customHeight="false" outlineLevel="0" collapsed="false">
      <c r="A213" s="127" t="n">
        <v>43990</v>
      </c>
      <c r="B213" s="65"/>
      <c r="C213" s="65" t="n">
        <v>12</v>
      </c>
      <c r="D213" s="65" t="n">
        <v>11</v>
      </c>
      <c r="E213" s="65"/>
      <c r="F213" s="65"/>
      <c r="G213" s="65" t="n">
        <v>3</v>
      </c>
      <c r="H213" s="68" t="n">
        <v>89</v>
      </c>
      <c r="I213" s="65"/>
      <c r="J213" s="68" t="n">
        <v>20</v>
      </c>
      <c r="K213" s="65" t="n">
        <v>27</v>
      </c>
      <c r="L213" s="68" t="n">
        <v>365</v>
      </c>
      <c r="M213" s="65"/>
      <c r="N213" s="65" t="n">
        <v>9</v>
      </c>
      <c r="O213" s="65" t="n">
        <v>8</v>
      </c>
      <c r="P213" s="65" t="n">
        <v>62</v>
      </c>
      <c r="Q213" s="65"/>
      <c r="R213" s="65"/>
      <c r="S213" s="65" t="n">
        <v>14</v>
      </c>
      <c r="T213" s="65" t="n">
        <v>29</v>
      </c>
      <c r="U213" s="65"/>
      <c r="V213" s="65" t="n">
        <v>15</v>
      </c>
      <c r="W213" s="65" t="n">
        <v>2</v>
      </c>
      <c r="X213" s="65"/>
      <c r="Y213" s="65" t="n">
        <v>110</v>
      </c>
      <c r="Z213" s="65"/>
      <c r="AA213" s="65" t="n">
        <v>1</v>
      </c>
      <c r="AB213" s="65"/>
      <c r="AC213" s="65"/>
      <c r="AD213" s="65" t="n">
        <v>38</v>
      </c>
      <c r="AE213" s="65"/>
      <c r="AF213" s="65" t="n">
        <v>26</v>
      </c>
      <c r="AG213" s="65"/>
      <c r="AH213" s="65" t="n">
        <v>6</v>
      </c>
      <c r="AI213" s="65"/>
      <c r="AJ213" s="65"/>
      <c r="AK213" s="65"/>
      <c r="AL213" s="65"/>
      <c r="AM213" s="65"/>
      <c r="AN213" s="65"/>
      <c r="AO213" s="65"/>
      <c r="AP213" s="65"/>
    </row>
    <row r="214" customFormat="false" ht="15.75" hidden="false" customHeight="false" outlineLevel="0" collapsed="false">
      <c r="A214" s="127" t="n">
        <v>43991</v>
      </c>
      <c r="B214" s="65"/>
      <c r="C214" s="65" t="n">
        <v>14</v>
      </c>
      <c r="D214" s="65" t="n">
        <v>15</v>
      </c>
      <c r="E214" s="65" t="n">
        <v>19</v>
      </c>
      <c r="F214" s="65"/>
      <c r="G214" s="65" t="n">
        <v>2</v>
      </c>
      <c r="H214" s="68" t="n">
        <v>232</v>
      </c>
      <c r="I214" s="65"/>
      <c r="J214" s="68" t="n">
        <v>25</v>
      </c>
      <c r="K214" s="65" t="n">
        <v>32</v>
      </c>
      <c r="L214" s="68" t="n">
        <v>220</v>
      </c>
      <c r="M214" s="65" t="n">
        <v>24</v>
      </c>
      <c r="N214" s="65" t="n">
        <v>13</v>
      </c>
      <c r="O214" s="65" t="n">
        <v>18</v>
      </c>
      <c r="P214" s="65" t="n">
        <v>91</v>
      </c>
      <c r="Q214" s="65" t="n">
        <v>1</v>
      </c>
      <c r="R214" s="65"/>
      <c r="S214" s="65" t="n">
        <v>8</v>
      </c>
      <c r="T214" s="65" t="n">
        <v>30</v>
      </c>
      <c r="U214" s="65" t="n">
        <v>19</v>
      </c>
      <c r="V214" s="65" t="n">
        <v>41</v>
      </c>
      <c r="W214" s="65" t="n">
        <v>11</v>
      </c>
      <c r="X214" s="65" t="n">
        <v>4</v>
      </c>
      <c r="Y214" s="65" t="n">
        <v>180</v>
      </c>
      <c r="Z214" s="65"/>
      <c r="AA214" s="65" t="n">
        <v>3</v>
      </c>
      <c r="AB214" s="65" t="n">
        <v>2</v>
      </c>
      <c r="AC214" s="65" t="n">
        <v>4</v>
      </c>
      <c r="AD214" s="65" t="n">
        <v>8</v>
      </c>
      <c r="AE214" s="65" t="n">
        <v>4</v>
      </c>
      <c r="AF214" s="65" t="n">
        <v>18</v>
      </c>
      <c r="AG214" s="65"/>
      <c r="AH214" s="65"/>
      <c r="AI214" s="65" t="n">
        <v>5</v>
      </c>
      <c r="AJ214" s="65"/>
      <c r="AK214" s="65"/>
      <c r="AL214" s="65"/>
      <c r="AM214" s="65"/>
      <c r="AN214" s="65"/>
      <c r="AO214" s="65"/>
      <c r="AP214" s="65"/>
    </row>
    <row r="215" customFormat="false" ht="15.75" hidden="false" customHeight="false" outlineLevel="0" collapsed="false">
      <c r="A215" s="127" t="n">
        <v>43992</v>
      </c>
      <c r="B215" s="68" t="n">
        <v>2</v>
      </c>
      <c r="C215" s="68" t="n">
        <v>32</v>
      </c>
      <c r="D215" s="68" t="n">
        <v>35</v>
      </c>
      <c r="E215" s="68" t="n">
        <v>2</v>
      </c>
      <c r="F215" s="68"/>
      <c r="G215" s="68" t="n">
        <v>1</v>
      </c>
      <c r="H215" s="68" t="n">
        <v>157</v>
      </c>
      <c r="I215" s="68" t="n">
        <v>2</v>
      </c>
      <c r="J215" s="68" t="n">
        <v>50</v>
      </c>
      <c r="K215" s="68" t="n">
        <v>139</v>
      </c>
      <c r="L215" s="68" t="n">
        <v>273</v>
      </c>
      <c r="M215" s="68" t="n">
        <v>11</v>
      </c>
      <c r="N215" s="68" t="n">
        <v>11</v>
      </c>
      <c r="O215" s="68" t="n">
        <v>15</v>
      </c>
      <c r="P215" s="68" t="n">
        <v>127</v>
      </c>
      <c r="Q215" s="68"/>
      <c r="R215" s="68"/>
      <c r="S215" s="68" t="n">
        <v>27</v>
      </c>
      <c r="T215" s="68" t="n">
        <v>41</v>
      </c>
      <c r="U215" s="68" t="n">
        <v>14</v>
      </c>
      <c r="V215" s="68" t="n">
        <v>19</v>
      </c>
      <c r="W215" s="68" t="n">
        <v>17</v>
      </c>
      <c r="X215" s="68" t="n">
        <v>3</v>
      </c>
      <c r="Y215" s="68" t="n">
        <v>189</v>
      </c>
      <c r="Z215" s="68"/>
      <c r="AA215" s="68" t="n">
        <v>2</v>
      </c>
      <c r="AB215" s="68"/>
      <c r="AC215" s="68" t="n">
        <v>13</v>
      </c>
      <c r="AD215" s="68" t="n">
        <v>13</v>
      </c>
      <c r="AE215" s="68" t="n">
        <v>8</v>
      </c>
      <c r="AF215" s="68" t="n">
        <v>29</v>
      </c>
      <c r="AG215" s="68" t="n">
        <v>1</v>
      </c>
      <c r="AH215" s="68" t="n">
        <v>2</v>
      </c>
      <c r="AI215" s="68" t="n">
        <v>6</v>
      </c>
      <c r="AJ215" s="65"/>
      <c r="AK215" s="65"/>
      <c r="AL215" s="65"/>
      <c r="AM215" s="65"/>
      <c r="AN215" s="65"/>
      <c r="AO215" s="65"/>
      <c r="AP215" s="65"/>
    </row>
    <row r="216" customFormat="false" ht="15.75" hidden="false" customHeight="false" outlineLevel="0" collapsed="false">
      <c r="A216" s="127" t="n">
        <v>43993</v>
      </c>
      <c r="B216" s="68"/>
      <c r="C216" s="68" t="n">
        <v>19</v>
      </c>
      <c r="D216" s="68" t="n">
        <v>24</v>
      </c>
      <c r="E216" s="68" t="n">
        <v>3</v>
      </c>
      <c r="F216" s="68"/>
      <c r="G216" s="68" t="n">
        <v>2</v>
      </c>
      <c r="H216" s="68" t="n">
        <v>128</v>
      </c>
      <c r="I216" s="68"/>
      <c r="J216" s="68" t="n">
        <v>44</v>
      </c>
      <c r="K216" s="68" t="n">
        <v>19</v>
      </c>
      <c r="L216" s="68" t="n">
        <v>297</v>
      </c>
      <c r="M216" s="68"/>
      <c r="N216" s="68" t="n">
        <v>3</v>
      </c>
      <c r="O216" s="68" t="n">
        <v>15</v>
      </c>
      <c r="P216" s="68" t="n">
        <v>69</v>
      </c>
      <c r="Q216" s="68"/>
      <c r="R216" s="68" t="n">
        <v>10</v>
      </c>
      <c r="S216" s="68" t="n">
        <v>11</v>
      </c>
      <c r="T216" s="68" t="n">
        <v>42</v>
      </c>
      <c r="U216" s="68" t="n">
        <v>2</v>
      </c>
      <c r="V216" s="68" t="n">
        <v>33</v>
      </c>
      <c r="W216" s="68" t="n">
        <v>45</v>
      </c>
      <c r="X216" s="68" t="n">
        <v>6</v>
      </c>
      <c r="Y216" s="68" t="n">
        <v>141</v>
      </c>
      <c r="Z216" s="68"/>
      <c r="AA216" s="68" t="n">
        <v>2</v>
      </c>
      <c r="AB216" s="68"/>
      <c r="AC216" s="68" t="n">
        <v>36</v>
      </c>
      <c r="AD216" s="68"/>
      <c r="AE216" s="68" t="n">
        <v>4</v>
      </c>
      <c r="AF216" s="68" t="n">
        <v>19</v>
      </c>
      <c r="AG216" s="68" t="n">
        <v>1</v>
      </c>
      <c r="AH216" s="68"/>
      <c r="AI216" s="68" t="n">
        <v>4</v>
      </c>
      <c r="AJ216" s="65"/>
      <c r="AK216" s="65"/>
      <c r="AL216" s="65"/>
      <c r="AM216" s="65"/>
      <c r="AN216" s="65"/>
      <c r="AO216" s="65"/>
      <c r="AP216" s="65"/>
    </row>
    <row r="217" customFormat="false" ht="15.75" hidden="false" customHeight="false" outlineLevel="0" collapsed="false">
      <c r="A217" s="127" t="n">
        <v>43994</v>
      </c>
      <c r="B217" s="65"/>
      <c r="C217" s="68" t="n">
        <v>36</v>
      </c>
      <c r="D217" s="68" t="n">
        <v>35</v>
      </c>
      <c r="E217" s="68" t="n">
        <v>6</v>
      </c>
      <c r="F217" s="68" t="n">
        <v>3</v>
      </c>
      <c r="G217" s="68" t="n">
        <v>10</v>
      </c>
      <c r="H217" s="68" t="n">
        <v>93</v>
      </c>
      <c r="I217" s="68" t="n">
        <v>1</v>
      </c>
      <c r="J217" s="68" t="n">
        <v>19</v>
      </c>
      <c r="K217" s="68" t="n">
        <v>44</v>
      </c>
      <c r="L217" s="68" t="n">
        <v>318</v>
      </c>
      <c r="M217" s="68" t="n">
        <v>22</v>
      </c>
      <c r="N217" s="68" t="n">
        <v>8</v>
      </c>
      <c r="O217" s="68" t="n">
        <v>13</v>
      </c>
      <c r="P217" s="68" t="n">
        <v>60</v>
      </c>
      <c r="Q217" s="68"/>
      <c r="R217" s="68"/>
      <c r="S217" s="68" t="n">
        <v>23</v>
      </c>
      <c r="T217" s="68" t="n">
        <v>33</v>
      </c>
      <c r="U217" s="68" t="n">
        <v>10</v>
      </c>
      <c r="V217" s="68" t="n">
        <v>65</v>
      </c>
      <c r="W217" s="68" t="n">
        <v>88</v>
      </c>
      <c r="X217" s="68" t="n">
        <v>5</v>
      </c>
      <c r="Y217" s="68" t="n">
        <v>58</v>
      </c>
      <c r="Z217" s="68"/>
      <c r="AA217" s="68" t="n">
        <v>1</v>
      </c>
      <c r="AB217" s="68"/>
      <c r="AC217" s="68" t="n">
        <v>22</v>
      </c>
      <c r="AD217" s="68" t="n">
        <v>59</v>
      </c>
      <c r="AE217" s="68" t="n">
        <v>5</v>
      </c>
      <c r="AF217" s="68" t="n">
        <v>41</v>
      </c>
      <c r="AG217" s="68" t="n">
        <v>1</v>
      </c>
      <c r="AH217" s="68"/>
      <c r="AI217" s="68" t="n">
        <v>32</v>
      </c>
      <c r="AJ217" s="65"/>
      <c r="AK217" s="65"/>
      <c r="AL217" s="65"/>
      <c r="AM217" s="65"/>
      <c r="AN217" s="65"/>
      <c r="AO217" s="65"/>
      <c r="AP217" s="65"/>
    </row>
    <row r="218" customFormat="false" ht="15.75" hidden="false" customHeight="false" outlineLevel="0" collapsed="false">
      <c r="A218" s="127" t="n">
        <v>43995</v>
      </c>
      <c r="B218" s="65"/>
      <c r="C218" s="68" t="n">
        <v>28</v>
      </c>
      <c r="D218" s="68" t="n">
        <v>74</v>
      </c>
      <c r="E218" s="68" t="n">
        <v>4</v>
      </c>
      <c r="F218" s="68" t="n">
        <v>3</v>
      </c>
      <c r="G218" s="68" t="n">
        <v>2</v>
      </c>
      <c r="H218" s="68" t="n">
        <v>121</v>
      </c>
      <c r="I218" s="68" t="n">
        <v>2</v>
      </c>
      <c r="J218" s="68" t="n">
        <v>15</v>
      </c>
      <c r="K218" s="68" t="n">
        <v>70</v>
      </c>
      <c r="L218" s="68" t="n">
        <v>176</v>
      </c>
      <c r="M218" s="68"/>
      <c r="N218" s="68" t="n">
        <v>3</v>
      </c>
      <c r="O218" s="68" t="n">
        <v>21</v>
      </c>
      <c r="P218" s="68" t="n">
        <v>123</v>
      </c>
      <c r="Q218" s="68"/>
      <c r="R218" s="68" t="n">
        <v>1</v>
      </c>
      <c r="S218" s="68" t="n">
        <v>13</v>
      </c>
      <c r="T218" s="68" t="n">
        <v>22</v>
      </c>
      <c r="U218" s="68" t="n">
        <v>3</v>
      </c>
      <c r="V218" s="68" t="n">
        <v>7</v>
      </c>
      <c r="W218" s="68" t="n">
        <v>94</v>
      </c>
      <c r="X218" s="68" t="n">
        <v>2</v>
      </c>
      <c r="Y218" s="68" t="n">
        <v>125</v>
      </c>
      <c r="Z218" s="68" t="n">
        <v>9</v>
      </c>
      <c r="AA218" s="68" t="n">
        <v>12</v>
      </c>
      <c r="AB218" s="68" t="n">
        <v>5</v>
      </c>
      <c r="AC218" s="68" t="n">
        <v>17</v>
      </c>
      <c r="AD218" s="68" t="n">
        <v>13</v>
      </c>
      <c r="AE218" s="68" t="n">
        <v>5</v>
      </c>
      <c r="AF218" s="68" t="n">
        <v>40</v>
      </c>
      <c r="AG218" s="68"/>
      <c r="AH218" s="68"/>
      <c r="AI218" s="68" t="n">
        <v>4</v>
      </c>
      <c r="AJ218" s="65"/>
      <c r="AK218" s="65"/>
      <c r="AL218" s="65"/>
      <c r="AM218" s="65"/>
      <c r="AN218" s="65"/>
      <c r="AO218" s="65"/>
      <c r="AP218" s="65"/>
    </row>
    <row r="219" customFormat="false" ht="15.75" hidden="false" customHeight="false" outlineLevel="0" collapsed="false">
      <c r="A219" s="127" t="n">
        <v>43996</v>
      </c>
      <c r="B219" s="68" t="n">
        <v>5</v>
      </c>
      <c r="C219" s="68" t="n">
        <v>18</v>
      </c>
      <c r="D219" s="68" t="n">
        <v>9</v>
      </c>
      <c r="E219" s="68" t="n">
        <v>8</v>
      </c>
      <c r="F219" s="68" t="n">
        <v>3</v>
      </c>
      <c r="G219" s="68" t="n">
        <v>5</v>
      </c>
      <c r="H219" s="68" t="n">
        <v>117</v>
      </c>
      <c r="I219" s="68"/>
      <c r="J219" s="68" t="n">
        <v>17</v>
      </c>
      <c r="K219" s="68" t="n">
        <v>113</v>
      </c>
      <c r="L219" s="68" t="n">
        <v>196</v>
      </c>
      <c r="M219" s="68" t="n">
        <v>1</v>
      </c>
      <c r="N219" s="68" t="n">
        <v>2</v>
      </c>
      <c r="O219" s="68"/>
      <c r="P219" s="68" t="n">
        <v>70</v>
      </c>
      <c r="Q219" s="68"/>
      <c r="R219" s="68"/>
      <c r="S219" s="68" t="n">
        <v>11</v>
      </c>
      <c r="T219" s="68" t="n">
        <v>70</v>
      </c>
      <c r="U219" s="68" t="n">
        <v>7</v>
      </c>
      <c r="V219" s="68" t="n">
        <v>7</v>
      </c>
      <c r="W219" s="68" t="n">
        <v>10</v>
      </c>
      <c r="X219" s="68" t="n">
        <v>4</v>
      </c>
      <c r="Y219" s="68" t="n">
        <v>133</v>
      </c>
      <c r="Z219" s="68" t="n">
        <v>2</v>
      </c>
      <c r="AA219" s="68" t="n">
        <v>1</v>
      </c>
      <c r="AB219" s="68"/>
      <c r="AC219" s="68" t="n">
        <v>8</v>
      </c>
      <c r="AD219" s="68" t="n">
        <v>21</v>
      </c>
      <c r="AE219" s="68" t="n">
        <v>3</v>
      </c>
      <c r="AF219" s="68" t="n">
        <v>12</v>
      </c>
      <c r="AG219" s="68" t="n">
        <v>1</v>
      </c>
      <c r="AH219" s="68" t="n">
        <v>3</v>
      </c>
      <c r="AI219" s="68"/>
      <c r="AJ219" s="65"/>
      <c r="AK219" s="65"/>
      <c r="AL219" s="65"/>
      <c r="AM219" s="65"/>
      <c r="AN219" s="65"/>
      <c r="AO219" s="65"/>
      <c r="AP219" s="65"/>
    </row>
    <row r="220" customFormat="false" ht="15.75" hidden="false" customHeight="false" outlineLevel="0" collapsed="false">
      <c r="A220" s="127" t="n">
        <v>43997</v>
      </c>
      <c r="B220" s="68"/>
      <c r="C220" s="68" t="n">
        <v>19</v>
      </c>
      <c r="D220" s="68" t="n">
        <v>3</v>
      </c>
      <c r="E220" s="68"/>
      <c r="F220" s="68"/>
      <c r="G220" s="68" t="n">
        <v>3</v>
      </c>
      <c r="H220" s="68" t="n">
        <v>142</v>
      </c>
      <c r="I220" s="68"/>
      <c r="J220" s="68" t="n">
        <v>19</v>
      </c>
      <c r="K220" s="68" t="n">
        <v>116</v>
      </c>
      <c r="L220" s="68" t="n">
        <v>270</v>
      </c>
      <c r="M220" s="68"/>
      <c r="N220" s="68" t="n">
        <v>4</v>
      </c>
      <c r="O220" s="68" t="n">
        <v>45</v>
      </c>
      <c r="P220" s="68" t="n">
        <v>66</v>
      </c>
      <c r="Q220" s="68"/>
      <c r="R220" s="68" t="n">
        <v>15</v>
      </c>
      <c r="S220" s="68" t="n">
        <v>22</v>
      </c>
      <c r="T220" s="68" t="n">
        <v>52</v>
      </c>
      <c r="U220" s="68"/>
      <c r="V220" s="68" t="n">
        <v>18</v>
      </c>
      <c r="W220" s="68" t="n">
        <v>60</v>
      </c>
      <c r="X220" s="68" t="n">
        <v>3</v>
      </c>
      <c r="Y220" s="68" t="n">
        <v>101</v>
      </c>
      <c r="Z220" s="68" t="n">
        <v>1</v>
      </c>
      <c r="AA220" s="68"/>
      <c r="AB220" s="68" t="n">
        <v>1</v>
      </c>
      <c r="AC220" s="68" t="n">
        <v>2</v>
      </c>
      <c r="AD220" s="68" t="n">
        <v>31</v>
      </c>
      <c r="AE220" s="68" t="n">
        <v>1</v>
      </c>
      <c r="AF220" s="68"/>
      <c r="AG220" s="68"/>
      <c r="AH220" s="68"/>
      <c r="AI220" s="68" t="n">
        <v>23</v>
      </c>
      <c r="AJ220" s="65"/>
      <c r="AK220" s="65"/>
      <c r="AL220" s="65"/>
      <c r="AM220" s="65"/>
      <c r="AN220" s="65"/>
      <c r="AO220" s="65"/>
      <c r="AP220" s="65"/>
    </row>
    <row r="221" customFormat="false" ht="15.75" hidden="false" customHeight="false" outlineLevel="0" collapsed="false">
      <c r="A221" s="127" t="n">
        <v>43998</v>
      </c>
      <c r="B221" s="68"/>
      <c r="C221" s="68" t="n">
        <v>22</v>
      </c>
      <c r="D221" s="68" t="n">
        <v>34</v>
      </c>
      <c r="E221" s="68" t="n">
        <v>1</v>
      </c>
      <c r="F221" s="68" t="n">
        <v>3</v>
      </c>
      <c r="G221" s="68" t="n">
        <v>1</v>
      </c>
      <c r="H221" s="68" t="n">
        <v>101</v>
      </c>
      <c r="I221" s="68"/>
      <c r="J221" s="68" t="n">
        <v>40</v>
      </c>
      <c r="K221" s="68" t="n">
        <v>56</v>
      </c>
      <c r="L221" s="68" t="n">
        <v>245</v>
      </c>
      <c r="M221" s="68" t="n">
        <v>2</v>
      </c>
      <c r="N221" s="68" t="n">
        <v>10</v>
      </c>
      <c r="O221" s="68" t="n">
        <v>26</v>
      </c>
      <c r="P221" s="68" t="n">
        <v>169</v>
      </c>
      <c r="Q221" s="68" t="n">
        <v>1</v>
      </c>
      <c r="R221" s="68"/>
      <c r="S221" s="68" t="n">
        <v>20</v>
      </c>
      <c r="T221" s="68" t="n">
        <v>50</v>
      </c>
      <c r="U221" s="68" t="n">
        <v>6</v>
      </c>
      <c r="V221" s="68" t="n">
        <v>25</v>
      </c>
      <c r="W221" s="68" t="n">
        <v>25</v>
      </c>
      <c r="X221" s="68" t="n">
        <v>5</v>
      </c>
      <c r="Y221" s="68" t="n">
        <v>175</v>
      </c>
      <c r="Z221" s="68" t="n">
        <v>1</v>
      </c>
      <c r="AA221" s="68"/>
      <c r="AB221" s="68"/>
      <c r="AC221" s="68" t="n">
        <v>3</v>
      </c>
      <c r="AD221" s="68" t="n">
        <v>44</v>
      </c>
      <c r="AE221" s="68" t="n">
        <v>3</v>
      </c>
      <c r="AF221" s="68" t="n">
        <v>32</v>
      </c>
      <c r="AG221" s="68"/>
      <c r="AH221" s="68"/>
      <c r="AI221" s="68" t="n">
        <v>6</v>
      </c>
      <c r="AJ221" s="65"/>
      <c r="AK221" s="65"/>
      <c r="AL221" s="65"/>
      <c r="AM221" s="65"/>
      <c r="AN221" s="65"/>
      <c r="AO221" s="65"/>
      <c r="AP221" s="65"/>
    </row>
    <row r="222" customFormat="false" ht="15.75" hidden="false" customHeight="false" outlineLevel="0" collapsed="false">
      <c r="A222" s="127" t="n">
        <v>43999</v>
      </c>
      <c r="B222" s="68" t="n">
        <v>10</v>
      </c>
      <c r="C222" s="68" t="n">
        <v>47</v>
      </c>
      <c r="D222" s="68" t="n">
        <v>32</v>
      </c>
      <c r="E222" s="68" t="n">
        <v>2</v>
      </c>
      <c r="F222" s="68" t="n">
        <v>1</v>
      </c>
      <c r="G222" s="68" t="n">
        <v>3</v>
      </c>
      <c r="H222" s="68" t="n">
        <v>127</v>
      </c>
      <c r="I222" s="68" t="n">
        <v>1</v>
      </c>
      <c r="J222" s="68" t="n">
        <v>41</v>
      </c>
      <c r="K222" s="68" t="n">
        <v>115</v>
      </c>
      <c r="L222" s="68" t="n">
        <v>225</v>
      </c>
      <c r="M222" s="68" t="n">
        <v>12</v>
      </c>
      <c r="N222" s="68" t="n">
        <v>5</v>
      </c>
      <c r="O222" s="68" t="n">
        <v>45</v>
      </c>
      <c r="P222" s="68" t="n">
        <v>86</v>
      </c>
      <c r="Q222" s="68"/>
      <c r="R222" s="68" t="n">
        <v>9</v>
      </c>
      <c r="S222" s="68" t="n">
        <v>21</v>
      </c>
      <c r="T222" s="68" t="n">
        <v>43</v>
      </c>
      <c r="U222" s="68" t="n">
        <v>4</v>
      </c>
      <c r="V222" s="68" t="n">
        <v>35</v>
      </c>
      <c r="W222" s="68" t="n">
        <v>13</v>
      </c>
      <c r="X222" s="68" t="n">
        <v>1</v>
      </c>
      <c r="Y222" s="68" t="n">
        <v>84</v>
      </c>
      <c r="Z222" s="68"/>
      <c r="AA222" s="68" t="n">
        <v>3</v>
      </c>
      <c r="AB222" s="68" t="n">
        <v>2</v>
      </c>
      <c r="AC222" s="68" t="n">
        <v>7</v>
      </c>
      <c r="AD222" s="68" t="n">
        <v>24</v>
      </c>
      <c r="AE222" s="68" t="n">
        <v>2</v>
      </c>
      <c r="AF222" s="68" t="n">
        <v>30</v>
      </c>
      <c r="AG222" s="68" t="n">
        <v>1</v>
      </c>
      <c r="AH222" s="65"/>
      <c r="AI222" s="65"/>
      <c r="AJ222" s="65"/>
      <c r="AK222" s="65"/>
      <c r="AL222" s="65"/>
      <c r="AM222" s="65"/>
      <c r="AN222" s="65"/>
      <c r="AO222" s="65"/>
      <c r="AP222" s="65"/>
    </row>
    <row r="223" customFormat="false" ht="15.75" hidden="false" customHeight="false" outlineLevel="0" collapsed="false">
      <c r="A223" s="127" t="n">
        <v>44000</v>
      </c>
      <c r="B223" s="68" t="n">
        <v>1</v>
      </c>
      <c r="C223" s="68" t="n">
        <v>66</v>
      </c>
      <c r="D223" s="68" t="n">
        <v>15</v>
      </c>
      <c r="E223" s="68"/>
      <c r="F223" s="68"/>
      <c r="G223" s="68"/>
      <c r="H223" s="68" t="n">
        <v>173</v>
      </c>
      <c r="I223" s="68"/>
      <c r="J223" s="68" t="n">
        <v>52</v>
      </c>
      <c r="K223" s="68" t="n">
        <v>45</v>
      </c>
      <c r="L223" s="68" t="n">
        <v>384</v>
      </c>
      <c r="M223" s="68"/>
      <c r="N223" s="68" t="n">
        <v>8</v>
      </c>
      <c r="O223" s="68" t="n">
        <v>36</v>
      </c>
      <c r="P223" s="68" t="n">
        <v>118</v>
      </c>
      <c r="Q223" s="68"/>
      <c r="R223" s="68"/>
      <c r="S223" s="68" t="n">
        <v>30</v>
      </c>
      <c r="T223" s="68" t="n">
        <v>55</v>
      </c>
      <c r="U223" s="68" t="n">
        <v>5</v>
      </c>
      <c r="V223" s="68" t="n">
        <v>25</v>
      </c>
      <c r="W223" s="68" t="n">
        <v>23</v>
      </c>
      <c r="X223" s="68" t="n">
        <v>34</v>
      </c>
      <c r="Y223" s="68" t="n">
        <v>166</v>
      </c>
      <c r="Z223" s="68"/>
      <c r="AA223" s="68" t="n">
        <v>2</v>
      </c>
      <c r="AB223" s="68" t="n">
        <v>6</v>
      </c>
      <c r="AC223" s="68" t="n">
        <v>21</v>
      </c>
      <c r="AD223" s="68" t="n">
        <v>17</v>
      </c>
      <c r="AE223" s="68" t="n">
        <v>5</v>
      </c>
      <c r="AF223" s="68" t="n">
        <v>39</v>
      </c>
      <c r="AG223" s="68" t="n">
        <v>5</v>
      </c>
      <c r="AH223" s="68"/>
      <c r="AI223" s="68"/>
      <c r="AJ223" s="65"/>
      <c r="AK223" s="65"/>
      <c r="AL223" s="65"/>
      <c r="AM223" s="65"/>
      <c r="AN223" s="65"/>
      <c r="AO223" s="65"/>
      <c r="AP223" s="65"/>
    </row>
    <row r="224" customFormat="false" ht="15.75" hidden="false" customHeight="false" outlineLevel="0" collapsed="false">
      <c r="A224" s="127" t="n">
        <v>44001</v>
      </c>
      <c r="B224" s="65"/>
      <c r="C224" s="68" t="n">
        <v>81</v>
      </c>
      <c r="D224" s="68" t="n">
        <v>4</v>
      </c>
      <c r="E224" s="68"/>
      <c r="F224" s="68" t="n">
        <v>2</v>
      </c>
      <c r="G224" s="68" t="n">
        <v>1</v>
      </c>
      <c r="H224" s="68" t="n">
        <v>141</v>
      </c>
      <c r="I224" s="68" t="n">
        <v>3</v>
      </c>
      <c r="J224" s="68" t="n">
        <v>45</v>
      </c>
      <c r="K224" s="68" t="n">
        <v>80</v>
      </c>
      <c r="L224" s="68" t="n">
        <v>140</v>
      </c>
      <c r="M224" s="68" t="n">
        <v>14</v>
      </c>
      <c r="N224" s="68" t="n">
        <v>12</v>
      </c>
      <c r="O224" s="68"/>
      <c r="P224" s="68" t="n">
        <v>66</v>
      </c>
      <c r="Q224" s="68" t="n">
        <v>2</v>
      </c>
      <c r="R224" s="68"/>
      <c r="S224" s="68" t="n">
        <v>14</v>
      </c>
      <c r="T224" s="68" t="n">
        <v>84</v>
      </c>
      <c r="U224" s="68" t="n">
        <v>4</v>
      </c>
      <c r="V224" s="68" t="n">
        <v>23</v>
      </c>
      <c r="W224" s="68" t="n">
        <v>31</v>
      </c>
      <c r="X224" s="68" t="n">
        <v>3</v>
      </c>
      <c r="Y224" s="68" t="n">
        <v>207</v>
      </c>
      <c r="Z224" s="68" t="n">
        <v>1</v>
      </c>
      <c r="AA224" s="68" t="n">
        <v>1</v>
      </c>
      <c r="AB224" s="68" t="n">
        <v>8</v>
      </c>
      <c r="AC224" s="68" t="n">
        <v>40</v>
      </c>
      <c r="AD224" s="68" t="n">
        <v>7</v>
      </c>
      <c r="AE224" s="68" t="n">
        <v>3</v>
      </c>
      <c r="AF224" s="68" t="n">
        <v>18</v>
      </c>
      <c r="AG224" s="68"/>
      <c r="AH224" s="68"/>
      <c r="AI224" s="68" t="n">
        <v>6</v>
      </c>
      <c r="AJ224" s="65"/>
      <c r="AK224" s="65"/>
      <c r="AL224" s="65"/>
      <c r="AM224" s="65"/>
      <c r="AN224" s="65"/>
      <c r="AO224" s="65"/>
      <c r="AP224" s="65"/>
    </row>
    <row r="225" customFormat="false" ht="15.75" hidden="false" customHeight="false" outlineLevel="0" collapsed="false">
      <c r="A225" s="127" t="n">
        <v>44002</v>
      </c>
      <c r="B225" s="68" t="n">
        <v>1</v>
      </c>
      <c r="C225" s="68" t="n">
        <v>37</v>
      </c>
      <c r="D225" s="68" t="n">
        <v>15</v>
      </c>
      <c r="E225" s="68" t="n">
        <v>1</v>
      </c>
      <c r="F225" s="68" t="n">
        <v>9</v>
      </c>
      <c r="G225" s="68" t="n">
        <v>8</v>
      </c>
      <c r="H225" s="68" t="n">
        <v>180</v>
      </c>
      <c r="I225" s="68"/>
      <c r="J225" s="68" t="n">
        <v>18</v>
      </c>
      <c r="K225" s="68" t="n">
        <v>98</v>
      </c>
      <c r="L225" s="68" t="n">
        <v>394</v>
      </c>
      <c r="M225" s="68" t="n">
        <v>2</v>
      </c>
      <c r="N225" s="68" t="n">
        <v>6</v>
      </c>
      <c r="O225" s="68" t="n">
        <v>26</v>
      </c>
      <c r="P225" s="68" t="n">
        <v>83</v>
      </c>
      <c r="Q225" s="68" t="n">
        <v>2</v>
      </c>
      <c r="R225" s="68" t="n">
        <v>1</v>
      </c>
      <c r="S225" s="68" t="n">
        <v>29</v>
      </c>
      <c r="T225" s="68" t="n">
        <v>41</v>
      </c>
      <c r="U225" s="68" t="n">
        <v>3</v>
      </c>
      <c r="V225" s="68" t="n">
        <v>25</v>
      </c>
      <c r="W225" s="68" t="n">
        <v>58</v>
      </c>
      <c r="X225" s="68" t="n">
        <v>3</v>
      </c>
      <c r="Y225" s="68" t="n">
        <v>112</v>
      </c>
      <c r="Z225" s="68"/>
      <c r="AA225" s="68" t="n">
        <v>8</v>
      </c>
      <c r="AB225" s="68"/>
      <c r="AC225" s="68" t="n">
        <v>17</v>
      </c>
      <c r="AD225" s="68" t="n">
        <v>37</v>
      </c>
      <c r="AE225" s="68"/>
      <c r="AF225" s="68" t="n">
        <v>12</v>
      </c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</row>
    <row r="226" customFormat="false" ht="15.75" hidden="false" customHeight="false" outlineLevel="0" collapsed="false">
      <c r="A226" s="127" t="n">
        <v>44003</v>
      </c>
      <c r="B226" s="68" t="n">
        <v>10</v>
      </c>
      <c r="C226" s="68" t="n">
        <v>37</v>
      </c>
      <c r="D226" s="68" t="n">
        <v>8</v>
      </c>
      <c r="E226" s="68"/>
      <c r="F226" s="68"/>
      <c r="G226" s="68" t="n">
        <v>3</v>
      </c>
      <c r="H226" s="68" t="n">
        <v>142</v>
      </c>
      <c r="I226" s="68"/>
      <c r="J226" s="68" t="n">
        <v>20</v>
      </c>
      <c r="K226" s="68" t="n">
        <v>99</v>
      </c>
      <c r="L226" s="68" t="n">
        <v>91</v>
      </c>
      <c r="M226" s="68"/>
      <c r="N226" s="68" t="n">
        <v>11</v>
      </c>
      <c r="O226" s="68"/>
      <c r="P226" s="68" t="n">
        <v>94</v>
      </c>
      <c r="Q226" s="68" t="n">
        <v>1</v>
      </c>
      <c r="R226" s="68" t="n">
        <v>15</v>
      </c>
      <c r="S226" s="68" t="n">
        <v>5</v>
      </c>
      <c r="T226" s="68" t="n">
        <v>58</v>
      </c>
      <c r="U226" s="68" t="n">
        <v>4</v>
      </c>
      <c r="V226" s="68" t="n">
        <v>44</v>
      </c>
      <c r="W226" s="68" t="n">
        <v>13</v>
      </c>
      <c r="X226" s="68"/>
      <c r="Y226" s="68" t="n">
        <v>112</v>
      </c>
      <c r="Z226" s="68"/>
      <c r="AA226" s="68" t="n">
        <v>1</v>
      </c>
      <c r="AB226" s="68"/>
      <c r="AC226" s="68" t="n">
        <v>11</v>
      </c>
      <c r="AD226" s="68" t="n">
        <v>22</v>
      </c>
      <c r="AE226" s="68" t="n">
        <v>2</v>
      </c>
      <c r="AF226" s="68" t="n">
        <v>49</v>
      </c>
      <c r="AG226" s="68"/>
      <c r="AH226" s="68" t="n">
        <v>3</v>
      </c>
      <c r="AI226" s="68" t="n">
        <v>7</v>
      </c>
      <c r="AJ226" s="65"/>
      <c r="AK226" s="65"/>
      <c r="AL226" s="65"/>
      <c r="AM226" s="65"/>
      <c r="AN226" s="65"/>
      <c r="AO226" s="65"/>
      <c r="AP226" s="65"/>
    </row>
    <row r="227" customFormat="false" ht="15.75" hidden="false" customHeight="false" outlineLevel="0" collapsed="false">
      <c r="A227" s="127" t="n">
        <v>44004</v>
      </c>
      <c r="B227" s="65"/>
      <c r="C227" s="68" t="n">
        <v>30</v>
      </c>
      <c r="D227" s="68" t="n">
        <v>6</v>
      </c>
      <c r="E227" s="68"/>
      <c r="F227" s="68"/>
      <c r="G227" s="68"/>
      <c r="H227" s="68" t="n">
        <v>127</v>
      </c>
      <c r="I227" s="68"/>
      <c r="J227" s="68" t="n">
        <v>17</v>
      </c>
      <c r="K227" s="68" t="n">
        <v>49</v>
      </c>
      <c r="L227" s="68" t="n">
        <v>315</v>
      </c>
      <c r="M227" s="68"/>
      <c r="N227" s="68" t="n">
        <v>1</v>
      </c>
      <c r="O227" s="68" t="n">
        <v>21</v>
      </c>
      <c r="P227" s="68" t="n">
        <v>89</v>
      </c>
      <c r="Q227" s="68" t="n">
        <v>1</v>
      </c>
      <c r="R227" s="68" t="n">
        <v>2</v>
      </c>
      <c r="S227" s="68" t="n">
        <v>11</v>
      </c>
      <c r="T227" s="68" t="n">
        <v>60</v>
      </c>
      <c r="U227" s="68"/>
      <c r="V227" s="68" t="n">
        <v>1</v>
      </c>
      <c r="W227" s="68" t="n">
        <v>20</v>
      </c>
      <c r="X227" s="68" t="n">
        <v>2</v>
      </c>
      <c r="Y227" s="68" t="n">
        <v>111</v>
      </c>
      <c r="Z227" s="68" t="n">
        <v>3</v>
      </c>
      <c r="AA227" s="68"/>
      <c r="AB227" s="68" t="n">
        <v>24</v>
      </c>
      <c r="AC227" s="68" t="n">
        <v>20</v>
      </c>
      <c r="AD227" s="68" t="n">
        <v>30</v>
      </c>
      <c r="AE227" s="68"/>
      <c r="AF227" s="68" t="n">
        <v>11</v>
      </c>
      <c r="AG227" s="68"/>
      <c r="AH227" s="68"/>
      <c r="AI227" s="68" t="n">
        <v>3</v>
      </c>
      <c r="AJ227" s="65"/>
      <c r="AK227" s="65"/>
      <c r="AL227" s="65"/>
      <c r="AM227" s="65"/>
      <c r="AN227" s="65"/>
      <c r="AO227" s="65"/>
      <c r="AP227" s="65"/>
    </row>
    <row r="228" customFormat="false" ht="15.75" hidden="false" customHeight="false" outlineLevel="0" collapsed="false">
      <c r="A228" s="127" t="n">
        <v>44005</v>
      </c>
      <c r="B228" s="65"/>
      <c r="C228" s="68" t="n">
        <v>36</v>
      </c>
      <c r="D228" s="68" t="n">
        <v>9</v>
      </c>
      <c r="E228" s="68"/>
      <c r="F228" s="68" t="n">
        <v>2</v>
      </c>
      <c r="G228" s="68" t="n">
        <v>3</v>
      </c>
      <c r="H228" s="68" t="n">
        <v>160</v>
      </c>
      <c r="I228" s="68" t="n">
        <v>2</v>
      </c>
      <c r="J228" s="68" t="n">
        <v>31</v>
      </c>
      <c r="K228" s="68" t="n">
        <v>49</v>
      </c>
      <c r="L228" s="68" t="n">
        <v>258</v>
      </c>
      <c r="M228" s="68" t="n">
        <v>15</v>
      </c>
      <c r="N228" s="68" t="n">
        <v>12</v>
      </c>
      <c r="O228" s="68" t="n">
        <v>11</v>
      </c>
      <c r="P228" s="68" t="n">
        <v>27</v>
      </c>
      <c r="Q228" s="68"/>
      <c r="R228" s="68"/>
      <c r="S228" s="68" t="n">
        <v>14</v>
      </c>
      <c r="T228" s="68" t="n">
        <v>16</v>
      </c>
      <c r="U228" s="68" t="n">
        <v>5</v>
      </c>
      <c r="V228" s="68" t="n">
        <v>7</v>
      </c>
      <c r="W228" s="68" t="n">
        <v>117</v>
      </c>
      <c r="X228" s="68" t="n">
        <v>2</v>
      </c>
      <c r="Y228" s="68" t="n">
        <v>154</v>
      </c>
      <c r="Z228" s="68" t="n">
        <v>3</v>
      </c>
      <c r="AA228" s="68"/>
      <c r="AB228" s="68" t="n">
        <v>27</v>
      </c>
      <c r="AC228" s="68" t="n">
        <v>34</v>
      </c>
      <c r="AD228" s="68" t="n">
        <v>1</v>
      </c>
      <c r="AE228" s="68"/>
      <c r="AF228" s="68" t="n">
        <v>55</v>
      </c>
      <c r="AG228" s="68"/>
      <c r="AH228" s="68"/>
      <c r="AI228" s="68" t="n">
        <v>1</v>
      </c>
      <c r="AJ228" s="65"/>
      <c r="AK228" s="65"/>
      <c r="AL228" s="65"/>
      <c r="AM228" s="65"/>
      <c r="AN228" s="65"/>
      <c r="AO228" s="65"/>
      <c r="AP228" s="65"/>
    </row>
    <row r="229" customFormat="false" ht="15.75" hidden="false" customHeight="false" outlineLevel="0" collapsed="false">
      <c r="A229" s="127" t="n">
        <v>44006</v>
      </c>
      <c r="B229" s="68" t="n">
        <v>4</v>
      </c>
      <c r="C229" s="68" t="n">
        <v>42</v>
      </c>
      <c r="D229" s="68" t="n">
        <v>17</v>
      </c>
      <c r="E229" s="68"/>
      <c r="F229" s="68"/>
      <c r="G229" s="68" t="n">
        <v>1</v>
      </c>
      <c r="H229" s="68" t="n">
        <v>157</v>
      </c>
      <c r="I229" s="68"/>
      <c r="J229" s="68" t="n">
        <v>41</v>
      </c>
      <c r="K229" s="68" t="n">
        <v>76</v>
      </c>
      <c r="L229" s="68" t="n">
        <v>183</v>
      </c>
      <c r="M229" s="68"/>
      <c r="N229" s="68" t="n">
        <v>9</v>
      </c>
      <c r="O229" s="68" t="n">
        <v>4</v>
      </c>
      <c r="P229" s="68" t="n">
        <v>90</v>
      </c>
      <c r="Q229" s="68"/>
      <c r="R229" s="68" t="n">
        <v>3</v>
      </c>
      <c r="S229" s="68" t="n">
        <v>21</v>
      </c>
      <c r="T229" s="68" t="n">
        <v>14</v>
      </c>
      <c r="U229" s="68" t="n">
        <v>3</v>
      </c>
      <c r="V229" s="68" t="n">
        <v>31</v>
      </c>
      <c r="W229" s="68" t="n">
        <v>55</v>
      </c>
      <c r="X229" s="68" t="n">
        <v>1</v>
      </c>
      <c r="Y229" s="68" t="n">
        <v>132</v>
      </c>
      <c r="Z229" s="68" t="n">
        <v>1</v>
      </c>
      <c r="AA229" s="68" t="n">
        <v>2</v>
      </c>
      <c r="AB229" s="68" t="n">
        <v>24</v>
      </c>
      <c r="AC229" s="68" t="n">
        <v>95</v>
      </c>
      <c r="AD229" s="68" t="n">
        <v>37</v>
      </c>
      <c r="AE229" s="68" t="n">
        <v>1</v>
      </c>
      <c r="AF229" s="68" t="n">
        <v>59</v>
      </c>
      <c r="AG229" s="68" t="n">
        <v>1</v>
      </c>
      <c r="AH229" s="68"/>
      <c r="AI229" s="68" t="n">
        <v>7</v>
      </c>
      <c r="AJ229" s="65"/>
      <c r="AK229" s="65"/>
      <c r="AL229" s="65"/>
      <c r="AM229" s="65"/>
      <c r="AN229" s="65"/>
      <c r="AO229" s="65"/>
      <c r="AP229" s="65"/>
    </row>
    <row r="230" customFormat="false" ht="15.75" hidden="false" customHeight="false" outlineLevel="0" collapsed="false">
      <c r="A230" s="127" t="n">
        <v>44007</v>
      </c>
      <c r="B230" s="68" t="n">
        <v>13</v>
      </c>
      <c r="C230" s="68" t="n">
        <v>56</v>
      </c>
      <c r="D230" s="68" t="n">
        <v>9</v>
      </c>
      <c r="E230" s="68"/>
      <c r="F230" s="68" t="n">
        <v>2</v>
      </c>
      <c r="G230" s="68" t="n">
        <v>7</v>
      </c>
      <c r="H230" s="68" t="n">
        <v>196</v>
      </c>
      <c r="I230" s="68"/>
      <c r="J230" s="68" t="n">
        <v>32</v>
      </c>
      <c r="K230" s="68" t="n">
        <v>78</v>
      </c>
      <c r="L230" s="68" t="n">
        <v>247</v>
      </c>
      <c r="M230" s="68"/>
      <c r="N230" s="68" t="n">
        <v>17</v>
      </c>
      <c r="O230" s="68" t="n">
        <v>10</v>
      </c>
      <c r="P230" s="68" t="n">
        <v>60</v>
      </c>
      <c r="Q230" s="68" t="n">
        <v>9</v>
      </c>
      <c r="R230" s="68" t="n">
        <v>7</v>
      </c>
      <c r="S230" s="68" t="n">
        <v>17</v>
      </c>
      <c r="T230" s="68" t="n">
        <v>24</v>
      </c>
      <c r="U230" s="68" t="n">
        <v>2</v>
      </c>
      <c r="V230" s="68" t="n">
        <v>46</v>
      </c>
      <c r="W230" s="68" t="n">
        <v>69</v>
      </c>
      <c r="X230" s="68"/>
      <c r="Y230" s="68" t="n">
        <v>103</v>
      </c>
      <c r="Z230" s="68" t="n">
        <v>1</v>
      </c>
      <c r="AA230" s="68" t="n">
        <v>4</v>
      </c>
      <c r="AB230" s="68" t="n">
        <v>3</v>
      </c>
      <c r="AC230" s="68" t="n">
        <v>80</v>
      </c>
      <c r="AD230" s="68" t="n">
        <v>13</v>
      </c>
      <c r="AE230" s="68" t="n">
        <v>8</v>
      </c>
      <c r="AF230" s="68" t="n">
        <v>59</v>
      </c>
      <c r="AG230" s="68" t="n">
        <v>1</v>
      </c>
      <c r="AH230" s="68"/>
      <c r="AI230" s="68" t="n">
        <v>5</v>
      </c>
      <c r="AJ230" s="65"/>
      <c r="AK230" s="65"/>
      <c r="AL230" s="65"/>
      <c r="AM230" s="65"/>
      <c r="AN230" s="65"/>
      <c r="AO230" s="65"/>
      <c r="AP230" s="65"/>
    </row>
    <row r="231" customFormat="false" ht="15.75" hidden="false" customHeight="false" outlineLevel="0" collapsed="false">
      <c r="A231" s="127" t="n">
        <v>44008</v>
      </c>
      <c r="B231" s="68" t="n">
        <v>3</v>
      </c>
      <c r="C231" s="68" t="n">
        <v>49</v>
      </c>
      <c r="D231" s="68" t="n">
        <v>10</v>
      </c>
      <c r="E231" s="68"/>
      <c r="F231" s="68" t="n">
        <v>4</v>
      </c>
      <c r="G231" s="68" t="n">
        <v>3</v>
      </c>
      <c r="H231" s="68" t="n">
        <v>205</v>
      </c>
      <c r="I231" s="68"/>
      <c r="J231" s="68" t="n">
        <v>33</v>
      </c>
      <c r="K231" s="68" t="n">
        <v>177</v>
      </c>
      <c r="L231" s="68" t="n">
        <v>356</v>
      </c>
      <c r="M231" s="68"/>
      <c r="N231" s="68" t="n">
        <v>10</v>
      </c>
      <c r="O231" s="68" t="n">
        <v>7</v>
      </c>
      <c r="P231" s="68" t="n">
        <v>41</v>
      </c>
      <c r="Q231" s="68" t="n">
        <v>9</v>
      </c>
      <c r="R231" s="68"/>
      <c r="S231" s="68" t="n">
        <v>23</v>
      </c>
      <c r="T231" s="68" t="n">
        <v>14</v>
      </c>
      <c r="U231" s="68" t="n">
        <v>3</v>
      </c>
      <c r="V231" s="68" t="n">
        <v>46</v>
      </c>
      <c r="W231" s="68" t="n">
        <v>14</v>
      </c>
      <c r="X231" s="68" t="n">
        <v>4</v>
      </c>
      <c r="Y231" s="68" t="n">
        <v>172</v>
      </c>
      <c r="Z231" s="68" t="n">
        <v>2</v>
      </c>
      <c r="AA231" s="68"/>
      <c r="AB231" s="68" t="n">
        <v>3</v>
      </c>
      <c r="AC231" s="68" t="n">
        <v>21</v>
      </c>
      <c r="AD231" s="68" t="n">
        <v>7</v>
      </c>
      <c r="AE231" s="68"/>
      <c r="AF231" s="68" t="n">
        <v>20</v>
      </c>
      <c r="AG231" s="68" t="n">
        <v>2</v>
      </c>
      <c r="AH231" s="68" t="n">
        <v>2</v>
      </c>
      <c r="AI231" s="65"/>
      <c r="AJ231" s="65"/>
      <c r="AK231" s="65"/>
      <c r="AL231" s="65"/>
      <c r="AM231" s="65"/>
      <c r="AN231" s="65"/>
      <c r="AO231" s="65"/>
      <c r="AP231" s="65"/>
    </row>
    <row r="232" customFormat="false" ht="15.75" hidden="false" customHeight="false" outlineLevel="0" collapsed="false">
      <c r="A232" s="127" t="n">
        <v>44009</v>
      </c>
      <c r="B232" s="68" t="n">
        <v>8</v>
      </c>
      <c r="C232" s="68" t="n">
        <v>106</v>
      </c>
      <c r="D232" s="68" t="n">
        <v>17</v>
      </c>
      <c r="E232" s="68" t="n">
        <v>1</v>
      </c>
      <c r="F232" s="68" t="n">
        <v>1</v>
      </c>
      <c r="G232" s="68" t="n">
        <v>2</v>
      </c>
      <c r="H232" s="68" t="n">
        <v>203</v>
      </c>
      <c r="I232" s="68" t="n">
        <v>3</v>
      </c>
      <c r="J232" s="68" t="n">
        <v>46</v>
      </c>
      <c r="K232" s="68" t="n">
        <v>197</v>
      </c>
      <c r="L232" s="68" t="n">
        <v>277</v>
      </c>
      <c r="M232" s="68" t="n">
        <v>8</v>
      </c>
      <c r="N232" s="68" t="n">
        <v>11</v>
      </c>
      <c r="O232" s="68" t="n">
        <v>5</v>
      </c>
      <c r="P232" s="68" t="n">
        <v>54</v>
      </c>
      <c r="Q232" s="68" t="n">
        <v>4</v>
      </c>
      <c r="R232" s="68"/>
      <c r="S232" s="68" t="n">
        <v>21</v>
      </c>
      <c r="T232" s="68" t="n">
        <v>43</v>
      </c>
      <c r="U232" s="68" t="n">
        <v>2</v>
      </c>
      <c r="V232" s="68" t="n">
        <v>55</v>
      </c>
      <c r="W232" s="68" t="n">
        <v>77</v>
      </c>
      <c r="X232" s="68" t="n">
        <v>3</v>
      </c>
      <c r="Y232" s="68" t="n">
        <v>146</v>
      </c>
      <c r="Z232" s="68" t="n">
        <v>1</v>
      </c>
      <c r="AA232" s="68" t="n">
        <v>1</v>
      </c>
      <c r="AB232" s="68"/>
      <c r="AC232" s="68" t="n">
        <v>37</v>
      </c>
      <c r="AD232" s="68" t="n">
        <v>14</v>
      </c>
      <c r="AE232" s="68" t="n">
        <v>1</v>
      </c>
      <c r="AF232" s="68" t="n">
        <v>37</v>
      </c>
      <c r="AG232" s="68" t="n">
        <v>4</v>
      </c>
      <c r="AH232" s="65"/>
      <c r="AI232" s="65"/>
      <c r="AJ232" s="65"/>
      <c r="AK232" s="65"/>
      <c r="AL232" s="65"/>
      <c r="AM232" s="65"/>
      <c r="AN232" s="65"/>
      <c r="AO232" s="65"/>
      <c r="AP232" s="65"/>
    </row>
    <row r="233" customFormat="false" ht="15.75" hidden="false" customHeight="false" outlineLevel="0" collapsed="false">
      <c r="A233" s="127" t="n">
        <v>44010</v>
      </c>
      <c r="B233" s="68" t="n">
        <v>2</v>
      </c>
      <c r="C233" s="68" t="n">
        <v>45</v>
      </c>
      <c r="D233" s="68" t="n">
        <v>3</v>
      </c>
      <c r="E233" s="68"/>
      <c r="F233" s="68"/>
      <c r="G233" s="68" t="n">
        <v>2</v>
      </c>
      <c r="H233" s="68" t="n">
        <v>125</v>
      </c>
      <c r="I233" s="68"/>
      <c r="J233" s="68" t="n">
        <v>25</v>
      </c>
      <c r="K233" s="68" t="n">
        <v>188</v>
      </c>
      <c r="L233" s="68" t="n">
        <v>330</v>
      </c>
      <c r="M233" s="68"/>
      <c r="N233" s="68" t="n">
        <v>9</v>
      </c>
      <c r="O233" s="68" t="n">
        <v>12</v>
      </c>
      <c r="P233" s="68" t="n">
        <v>73</v>
      </c>
      <c r="Q233" s="68"/>
      <c r="R233" s="68" t="n">
        <v>2</v>
      </c>
      <c r="S233" s="68" t="n">
        <v>36</v>
      </c>
      <c r="T233" s="68" t="n">
        <v>50</v>
      </c>
      <c r="U233" s="68" t="n">
        <v>3</v>
      </c>
      <c r="V233" s="68" t="n">
        <v>32</v>
      </c>
      <c r="W233" s="68" t="n">
        <v>20</v>
      </c>
      <c r="X233" s="68"/>
      <c r="Y233" s="68" t="n">
        <v>192</v>
      </c>
      <c r="Z233" s="68" t="n">
        <v>2</v>
      </c>
      <c r="AA233" s="68"/>
      <c r="AB233" s="68" t="n">
        <v>1</v>
      </c>
      <c r="AC233" s="68" t="n">
        <v>11</v>
      </c>
      <c r="AD233" s="68" t="n">
        <v>6</v>
      </c>
      <c r="AE233" s="68" t="n">
        <v>2</v>
      </c>
      <c r="AF233" s="68" t="n">
        <v>26</v>
      </c>
      <c r="AG233" s="68" t="n">
        <v>1</v>
      </c>
      <c r="AH233" s="65"/>
      <c r="AI233" s="65"/>
      <c r="AJ233" s="65"/>
      <c r="AK233" s="65"/>
      <c r="AL233" s="65"/>
      <c r="AM233" s="65"/>
      <c r="AN233" s="65"/>
      <c r="AO233" s="65"/>
      <c r="AP233" s="65"/>
    </row>
    <row r="234" customFormat="false" ht="15.75" hidden="false" customHeight="false" outlineLevel="0" collapsed="false">
      <c r="A234" s="127" t="n">
        <v>44011</v>
      </c>
      <c r="B234" s="65"/>
      <c r="C234" s="68" t="n">
        <v>30</v>
      </c>
      <c r="D234" s="68" t="n">
        <v>2</v>
      </c>
      <c r="E234" s="68" t="n">
        <v>3</v>
      </c>
      <c r="F234" s="68"/>
      <c r="G234" s="68"/>
      <c r="H234" s="68" t="n">
        <v>125</v>
      </c>
      <c r="I234" s="68"/>
      <c r="J234" s="68" t="n">
        <v>45</v>
      </c>
      <c r="K234" s="68" t="n">
        <v>198</v>
      </c>
      <c r="L234" s="68" t="n">
        <v>297</v>
      </c>
      <c r="M234" s="68"/>
      <c r="N234" s="68" t="n">
        <v>7</v>
      </c>
      <c r="O234" s="68" t="n">
        <v>47</v>
      </c>
      <c r="P234" s="68" t="n">
        <v>39</v>
      </c>
      <c r="Q234" s="68" t="n">
        <v>3</v>
      </c>
      <c r="R234" s="68"/>
      <c r="S234" s="68" t="n">
        <v>14</v>
      </c>
      <c r="T234" s="68" t="n">
        <v>23</v>
      </c>
      <c r="U234" s="68"/>
      <c r="V234" s="68" t="n">
        <v>25</v>
      </c>
      <c r="W234" s="68" t="n">
        <v>13</v>
      </c>
      <c r="X234" s="68" t="n">
        <v>2</v>
      </c>
      <c r="Y234" s="68" t="n">
        <v>188</v>
      </c>
      <c r="Z234" s="68"/>
      <c r="AA234" s="68"/>
      <c r="AB234" s="68" t="n">
        <v>2</v>
      </c>
      <c r="AC234" s="68"/>
      <c r="AD234" s="68" t="n">
        <v>15</v>
      </c>
      <c r="AE234" s="68" t="n">
        <v>1</v>
      </c>
      <c r="AF234" s="68" t="n">
        <v>3</v>
      </c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</row>
    <row r="235" customFormat="false" ht="15.75" hidden="false" customHeight="false" outlineLevel="0" collapsed="false">
      <c r="A235" s="127" t="n">
        <v>44012</v>
      </c>
      <c r="B235" s="68" t="n">
        <v>1</v>
      </c>
      <c r="C235" s="68" t="n">
        <v>49</v>
      </c>
      <c r="D235" s="68" t="n">
        <v>9</v>
      </c>
      <c r="E235" s="68"/>
      <c r="F235" s="68"/>
      <c r="G235" s="68" t="n">
        <v>7</v>
      </c>
      <c r="H235" s="68" t="n">
        <v>190</v>
      </c>
      <c r="I235" s="68"/>
      <c r="J235" s="68" t="n">
        <v>81</v>
      </c>
      <c r="K235" s="68" t="n">
        <v>153</v>
      </c>
      <c r="L235" s="68" t="n">
        <v>331</v>
      </c>
      <c r="M235" s="68"/>
      <c r="N235" s="68" t="n">
        <v>8</v>
      </c>
      <c r="O235" s="68" t="n">
        <v>13</v>
      </c>
      <c r="P235" s="68" t="n">
        <v>106</v>
      </c>
      <c r="Q235" s="68" t="n">
        <v>2</v>
      </c>
      <c r="R235" s="68"/>
      <c r="S235" s="68" t="n">
        <v>21</v>
      </c>
      <c r="T235" s="68" t="n">
        <v>26</v>
      </c>
      <c r="U235" s="68" t="n">
        <v>1</v>
      </c>
      <c r="V235" s="68" t="n">
        <v>27</v>
      </c>
      <c r="W235" s="68" t="n">
        <v>71</v>
      </c>
      <c r="X235" s="68" t="n">
        <v>18</v>
      </c>
      <c r="Y235" s="68" t="n">
        <v>89</v>
      </c>
      <c r="Z235" s="68" t="n">
        <v>3</v>
      </c>
      <c r="AA235" s="68" t="n">
        <v>2</v>
      </c>
      <c r="AB235" s="68"/>
      <c r="AC235" s="68" t="n">
        <v>9</v>
      </c>
      <c r="AD235" s="68" t="n">
        <v>16</v>
      </c>
      <c r="AE235" s="68" t="n">
        <v>2</v>
      </c>
      <c r="AF235" s="68" t="n">
        <v>51</v>
      </c>
      <c r="AG235" s="68" t="n">
        <v>1</v>
      </c>
      <c r="AH235" s="68"/>
      <c r="AI235" s="68" t="n">
        <v>6</v>
      </c>
      <c r="AJ235" s="65"/>
      <c r="AK235" s="65"/>
      <c r="AL235" s="65"/>
      <c r="AM235" s="65"/>
      <c r="AN235" s="65"/>
      <c r="AO235" s="65"/>
      <c r="AP235" s="65"/>
    </row>
    <row r="236" customFormat="false" ht="15.75" hidden="false" customHeight="false" outlineLevel="0" collapsed="false">
      <c r="A236" s="127" t="n">
        <v>44013</v>
      </c>
      <c r="B236" s="68" t="n">
        <v>6</v>
      </c>
      <c r="C236" s="68" t="n">
        <v>34</v>
      </c>
      <c r="D236" s="68" t="n">
        <v>10</v>
      </c>
      <c r="E236" s="68" t="n">
        <v>3</v>
      </c>
      <c r="F236" s="68" t="n">
        <v>4</v>
      </c>
      <c r="G236" s="68" t="n">
        <v>1</v>
      </c>
      <c r="H236" s="68" t="n">
        <v>217</v>
      </c>
      <c r="I236" s="68"/>
      <c r="J236" s="68" t="n">
        <v>54</v>
      </c>
      <c r="K236" s="68" t="n">
        <v>173</v>
      </c>
      <c r="L236" s="68" t="n">
        <v>185</v>
      </c>
      <c r="M236" s="68" t="n">
        <v>15</v>
      </c>
      <c r="N236" s="68" t="n">
        <v>7</v>
      </c>
      <c r="O236" s="68" t="n">
        <v>37</v>
      </c>
      <c r="P236" s="68" t="n">
        <v>75</v>
      </c>
      <c r="Q236" s="68"/>
      <c r="R236" s="68" t="n">
        <v>9</v>
      </c>
      <c r="S236" s="68" t="n">
        <v>11</v>
      </c>
      <c r="T236" s="68" t="n">
        <v>29</v>
      </c>
      <c r="U236" s="68" t="n">
        <v>16</v>
      </c>
      <c r="V236" s="68" t="n">
        <v>20</v>
      </c>
      <c r="W236" s="68" t="n">
        <v>50</v>
      </c>
      <c r="X236" s="68" t="n">
        <v>42</v>
      </c>
      <c r="Y236" s="68" t="n">
        <v>130</v>
      </c>
      <c r="Z236" s="68"/>
      <c r="AA236" s="68" t="n">
        <v>1</v>
      </c>
      <c r="AB236" s="68" t="n">
        <v>1</v>
      </c>
      <c r="AC236" s="68" t="n">
        <v>147</v>
      </c>
      <c r="AD236" s="68" t="n">
        <v>7</v>
      </c>
      <c r="AE236" s="68" t="n">
        <v>3</v>
      </c>
      <c r="AF236" s="68" t="n">
        <v>96</v>
      </c>
      <c r="AG236" s="68" t="n">
        <v>2</v>
      </c>
      <c r="AH236" s="65"/>
      <c r="AI236" s="65"/>
      <c r="AJ236" s="65"/>
      <c r="AK236" s="65"/>
      <c r="AL236" s="65"/>
      <c r="AM236" s="65"/>
      <c r="AN236" s="65"/>
      <c r="AO236" s="65"/>
      <c r="AP236" s="65"/>
    </row>
    <row r="237" customFormat="false" ht="15.75" hidden="false" customHeight="false" outlineLevel="0" collapsed="false">
      <c r="A237" s="127" t="n">
        <v>44014</v>
      </c>
      <c r="B237" s="65"/>
      <c r="C237" s="68" t="n">
        <v>113</v>
      </c>
      <c r="D237" s="68" t="n">
        <v>8</v>
      </c>
      <c r="E237" s="68"/>
      <c r="F237" s="68" t="n">
        <v>1</v>
      </c>
      <c r="G237" s="68" t="n">
        <v>6</v>
      </c>
      <c r="H237" s="68" t="n">
        <v>190</v>
      </c>
      <c r="I237" s="68"/>
      <c r="J237" s="68" t="n">
        <v>64</v>
      </c>
      <c r="K237" s="68" t="n">
        <v>153</v>
      </c>
      <c r="L237" s="68" t="n">
        <v>374</v>
      </c>
      <c r="M237" s="68"/>
      <c r="N237" s="68" t="n">
        <v>6</v>
      </c>
      <c r="O237" s="68" t="n">
        <v>15</v>
      </c>
      <c r="P237" s="68" t="n">
        <v>114</v>
      </c>
      <c r="Q237" s="68"/>
      <c r="R237" s="68" t="n">
        <v>5</v>
      </c>
      <c r="S237" s="68" t="n">
        <v>15</v>
      </c>
      <c r="T237" s="68" t="n">
        <v>42</v>
      </c>
      <c r="U237" s="68" t="n">
        <v>8</v>
      </c>
      <c r="V237" s="68" t="n">
        <v>30</v>
      </c>
      <c r="W237" s="68" t="n">
        <v>89</v>
      </c>
      <c r="X237" s="68" t="n">
        <v>59</v>
      </c>
      <c r="Y237" s="68" t="n">
        <v>165</v>
      </c>
      <c r="Z237" s="68"/>
      <c r="AA237" s="68" t="n">
        <v>2</v>
      </c>
      <c r="AB237" s="68" t="n">
        <v>1</v>
      </c>
      <c r="AC237" s="68" t="n">
        <v>65</v>
      </c>
      <c r="AD237" s="68" t="n">
        <v>13</v>
      </c>
      <c r="AE237" s="68" t="n">
        <v>2</v>
      </c>
      <c r="AF237" s="68" t="n">
        <v>70</v>
      </c>
      <c r="AG237" s="68" t="n">
        <v>2</v>
      </c>
      <c r="AH237" s="68" t="n">
        <v>5</v>
      </c>
      <c r="AI237" s="68" t="n">
        <v>7</v>
      </c>
      <c r="AJ237" s="65"/>
      <c r="AK237" s="65"/>
      <c r="AL237" s="65"/>
      <c r="AM237" s="65"/>
      <c r="AN237" s="65"/>
      <c r="AO237" s="65"/>
      <c r="AP237" s="65"/>
    </row>
    <row r="238" customFormat="false" ht="15.75" hidden="false" customHeight="false" outlineLevel="0" collapsed="false">
      <c r="A238" s="127" t="n">
        <v>44015</v>
      </c>
      <c r="B238" s="68" t="n">
        <v>1</v>
      </c>
      <c r="C238" s="68" t="n">
        <v>66</v>
      </c>
      <c r="D238" s="68" t="n">
        <v>21</v>
      </c>
      <c r="E238" s="68" t="n">
        <v>2</v>
      </c>
      <c r="F238" s="68" t="n">
        <v>6</v>
      </c>
      <c r="G238" s="68" t="n">
        <v>4</v>
      </c>
      <c r="H238" s="68" t="n">
        <v>140</v>
      </c>
      <c r="I238" s="68"/>
      <c r="J238" s="68" t="n">
        <v>28</v>
      </c>
      <c r="K238" s="68" t="n">
        <v>134</v>
      </c>
      <c r="L238" s="68" t="n">
        <v>353</v>
      </c>
      <c r="M238" s="68"/>
      <c r="N238" s="68" t="n">
        <v>13</v>
      </c>
      <c r="O238" s="68" t="n">
        <v>50</v>
      </c>
      <c r="P238" s="68" t="n">
        <v>110</v>
      </c>
      <c r="Q238" s="68"/>
      <c r="R238" s="68" t="n">
        <v>3</v>
      </c>
      <c r="S238" s="68" t="n">
        <v>23</v>
      </c>
      <c r="T238" s="68" t="n">
        <v>36</v>
      </c>
      <c r="U238" s="68" t="n">
        <v>10</v>
      </c>
      <c r="V238" s="68" t="n">
        <v>19</v>
      </c>
      <c r="W238" s="68" t="n">
        <v>33</v>
      </c>
      <c r="X238" s="68" t="n">
        <v>11</v>
      </c>
      <c r="Y238" s="68" t="n">
        <v>180</v>
      </c>
      <c r="Z238" s="68"/>
      <c r="AA238" s="68"/>
      <c r="AB238" s="68" t="n">
        <v>4</v>
      </c>
      <c r="AC238" s="68" t="n">
        <v>10</v>
      </c>
      <c r="AD238" s="68" t="n">
        <v>7</v>
      </c>
      <c r="AE238" s="68" t="n">
        <v>5</v>
      </c>
      <c r="AF238" s="68" t="n">
        <v>26</v>
      </c>
      <c r="AG238" s="68" t="n">
        <v>1</v>
      </c>
      <c r="AH238" s="68"/>
      <c r="AI238" s="68" t="n">
        <v>5</v>
      </c>
      <c r="AJ238" s="65"/>
      <c r="AK238" s="65"/>
      <c r="AL238" s="65"/>
      <c r="AM238" s="65"/>
      <c r="AN238" s="65"/>
      <c r="AO238" s="65"/>
      <c r="AP238" s="65"/>
    </row>
    <row r="239" customFormat="false" ht="15.75" hidden="false" customHeight="false" outlineLevel="0" collapsed="false">
      <c r="A239" s="127" t="n">
        <v>44016</v>
      </c>
      <c r="B239" s="65"/>
      <c r="C239" s="68" t="n">
        <v>91</v>
      </c>
      <c r="D239" s="68" t="n">
        <v>13</v>
      </c>
      <c r="E239" s="68" t="n">
        <v>4</v>
      </c>
      <c r="F239" s="68" t="n">
        <v>1</v>
      </c>
      <c r="G239" s="68" t="n">
        <v>1</v>
      </c>
      <c r="H239" s="68" t="n">
        <v>223</v>
      </c>
      <c r="I239" s="68"/>
      <c r="J239" s="68" t="n">
        <v>88</v>
      </c>
      <c r="K239" s="68" t="n">
        <v>110</v>
      </c>
      <c r="L239" s="68" t="n">
        <v>413</v>
      </c>
      <c r="M239" s="68"/>
      <c r="N239" s="68" t="n">
        <v>13</v>
      </c>
      <c r="O239" s="68" t="n">
        <v>8</v>
      </c>
      <c r="P239" s="68" t="n">
        <v>73</v>
      </c>
      <c r="Q239" s="68"/>
      <c r="R239" s="68" t="n">
        <v>1</v>
      </c>
      <c r="S239" s="68" t="n">
        <v>28</v>
      </c>
      <c r="T239" s="68" t="n">
        <v>49</v>
      </c>
      <c r="U239" s="68" t="n">
        <v>2</v>
      </c>
      <c r="V239" s="68" t="n">
        <v>14</v>
      </c>
      <c r="W239" s="68" t="n">
        <v>44</v>
      </c>
      <c r="X239" s="68" t="n">
        <v>4</v>
      </c>
      <c r="Y239" s="68" t="n">
        <v>195</v>
      </c>
      <c r="Z239" s="68" t="n">
        <v>5</v>
      </c>
      <c r="AA239" s="68"/>
      <c r="AB239" s="68" t="n">
        <v>1</v>
      </c>
      <c r="AC239" s="68" t="n">
        <v>1</v>
      </c>
      <c r="AD239" s="68" t="n">
        <v>7</v>
      </c>
      <c r="AE239" s="68" t="n">
        <v>4</v>
      </c>
      <c r="AF239" s="68" t="n">
        <v>42</v>
      </c>
      <c r="AG239" s="68" t="n">
        <v>4</v>
      </c>
      <c r="AH239" s="68"/>
      <c r="AI239" s="68" t="n">
        <v>8</v>
      </c>
      <c r="AJ239" s="65"/>
      <c r="AK239" s="65"/>
      <c r="AL239" s="65"/>
      <c r="AM239" s="65"/>
      <c r="AN239" s="65"/>
      <c r="AO239" s="65"/>
      <c r="AP239" s="65"/>
    </row>
    <row r="240" customFormat="false" ht="15.75" hidden="false" customHeight="false" outlineLevel="0" collapsed="false">
      <c r="A240" s="127" t="n">
        <v>44017</v>
      </c>
      <c r="B240" s="65"/>
      <c r="C240" s="68" t="n">
        <v>52</v>
      </c>
      <c r="D240" s="44" t="n">
        <v>5</v>
      </c>
      <c r="E240" s="68" t="n">
        <v>2</v>
      </c>
      <c r="F240" s="68" t="n">
        <v>4</v>
      </c>
      <c r="G240" s="68" t="n">
        <v>6</v>
      </c>
      <c r="H240" s="68" t="n">
        <v>257</v>
      </c>
      <c r="I240" s="68" t="n">
        <v>3</v>
      </c>
      <c r="J240" s="68" t="n">
        <v>106</v>
      </c>
      <c r="K240" s="68" t="n">
        <v>208</v>
      </c>
      <c r="L240" s="68" t="n">
        <v>552</v>
      </c>
      <c r="M240" s="68" t="n">
        <v>3</v>
      </c>
      <c r="N240" s="68" t="n">
        <v>27</v>
      </c>
      <c r="O240" s="68" t="n">
        <v>28</v>
      </c>
      <c r="P240" s="68" t="n">
        <v>44</v>
      </c>
      <c r="Q240" s="68"/>
      <c r="R240" s="68" t="n">
        <v>2</v>
      </c>
      <c r="S240" s="68" t="n">
        <v>19</v>
      </c>
      <c r="T240" s="68" t="n">
        <v>50</v>
      </c>
      <c r="U240" s="68" t="n">
        <v>13</v>
      </c>
      <c r="V240" s="68" t="n">
        <v>16</v>
      </c>
      <c r="W240" s="68" t="n">
        <v>11</v>
      </c>
      <c r="X240" s="68" t="n">
        <v>3</v>
      </c>
      <c r="Y240" s="68" t="n">
        <v>136</v>
      </c>
      <c r="Z240" s="68"/>
      <c r="AA240" s="68" t="n">
        <v>2</v>
      </c>
      <c r="AB240" s="68" t="n">
        <v>1</v>
      </c>
      <c r="AC240" s="68"/>
      <c r="AD240" s="68" t="n">
        <v>18</v>
      </c>
      <c r="AE240" s="68" t="n">
        <v>2</v>
      </c>
      <c r="AF240" s="68" t="n">
        <v>37</v>
      </c>
      <c r="AG240" s="65"/>
      <c r="AH240" s="65"/>
      <c r="AI240" s="65"/>
      <c r="AJ240" s="65"/>
      <c r="AK240" s="65"/>
      <c r="AL240" s="65"/>
      <c r="AM240" s="65"/>
      <c r="AN240" s="65"/>
      <c r="AO240" s="65"/>
      <c r="AP240" s="65"/>
    </row>
    <row r="241" customFormat="false" ht="15.75" hidden="false" customHeight="false" outlineLevel="0" collapsed="false">
      <c r="A241" s="127" t="n">
        <v>44018</v>
      </c>
      <c r="B241" s="65"/>
      <c r="C241" s="68" t="n">
        <v>51</v>
      </c>
      <c r="D241" s="44" t="n">
        <v>12</v>
      </c>
      <c r="E241" s="68" t="n">
        <v>6</v>
      </c>
      <c r="F241" s="68"/>
      <c r="G241" s="68" t="n">
        <v>8</v>
      </c>
      <c r="H241" s="68" t="n">
        <v>232</v>
      </c>
      <c r="I241" s="68"/>
      <c r="J241" s="68" t="n">
        <v>126</v>
      </c>
      <c r="K241" s="68" t="n">
        <v>127</v>
      </c>
      <c r="L241" s="68" t="n">
        <v>308</v>
      </c>
      <c r="M241" s="68"/>
      <c r="N241" s="68" t="n">
        <v>13</v>
      </c>
      <c r="O241" s="68" t="n">
        <v>8</v>
      </c>
      <c r="P241" s="68" t="n">
        <v>64</v>
      </c>
      <c r="Q241" s="68"/>
      <c r="R241" s="68"/>
      <c r="S241" s="68" t="n">
        <v>32</v>
      </c>
      <c r="T241" s="68" t="n">
        <v>71</v>
      </c>
      <c r="U241" s="68"/>
      <c r="V241" s="68" t="n">
        <v>10</v>
      </c>
      <c r="W241" s="68" t="n">
        <v>20</v>
      </c>
      <c r="X241" s="68" t="n">
        <v>2</v>
      </c>
      <c r="Y241" s="68" t="n">
        <v>84</v>
      </c>
      <c r="Z241" s="68"/>
      <c r="AA241" s="68" t="n">
        <v>6</v>
      </c>
      <c r="AB241" s="68" t="n">
        <v>1</v>
      </c>
      <c r="AC241" s="68"/>
      <c r="AD241" s="68" t="n">
        <v>10</v>
      </c>
      <c r="AE241" s="68" t="n">
        <v>10</v>
      </c>
      <c r="AF241" s="68" t="n">
        <v>6</v>
      </c>
      <c r="AG241" s="68"/>
      <c r="AH241" s="68"/>
      <c r="AI241" s="68" t="n">
        <v>2</v>
      </c>
      <c r="AJ241" s="65"/>
      <c r="AK241" s="65"/>
      <c r="AL241" s="65"/>
      <c r="AM241" s="65"/>
      <c r="AN241" s="65"/>
      <c r="AO241" s="65"/>
      <c r="AP241" s="65"/>
    </row>
    <row r="242" customFormat="false" ht="15.75" hidden="false" customHeight="false" outlineLevel="0" collapsed="false">
      <c r="A242" s="127" t="n">
        <v>44019</v>
      </c>
      <c r="B242" s="68" t="n">
        <v>1</v>
      </c>
      <c r="C242" s="68" t="n">
        <v>40</v>
      </c>
      <c r="D242" s="44" t="n">
        <v>6</v>
      </c>
      <c r="E242" s="68" t="n">
        <v>2</v>
      </c>
      <c r="F242" s="68" t="n">
        <v>3</v>
      </c>
      <c r="G242" s="68" t="n">
        <v>7</v>
      </c>
      <c r="H242" s="68" t="n">
        <v>190</v>
      </c>
      <c r="I242" s="68" t="n">
        <v>1</v>
      </c>
      <c r="J242" s="68" t="n">
        <v>79</v>
      </c>
      <c r="K242" s="68" t="n">
        <v>140</v>
      </c>
      <c r="L242" s="68" t="n">
        <v>280</v>
      </c>
      <c r="M242" s="68" t="n">
        <v>5</v>
      </c>
      <c r="N242" s="68" t="n">
        <v>6</v>
      </c>
      <c r="O242" s="68" t="n">
        <v>18</v>
      </c>
      <c r="P242" s="68" t="n">
        <v>67</v>
      </c>
      <c r="Q242" s="68"/>
      <c r="R242" s="68"/>
      <c r="S242" s="68" t="n">
        <v>30</v>
      </c>
      <c r="T242" s="68" t="n">
        <v>30</v>
      </c>
      <c r="U242" s="68" t="n">
        <v>5</v>
      </c>
      <c r="V242" s="68" t="n">
        <v>34</v>
      </c>
      <c r="W242" s="68" t="n">
        <v>23</v>
      </c>
      <c r="X242" s="68" t="n">
        <v>3</v>
      </c>
      <c r="Y242" s="68" t="n">
        <v>218</v>
      </c>
      <c r="Z242" s="68"/>
      <c r="AA242" s="68"/>
      <c r="AB242" s="68" t="n">
        <v>1</v>
      </c>
      <c r="AC242" s="68" t="n">
        <v>14</v>
      </c>
      <c r="AD242" s="68" t="n">
        <v>26</v>
      </c>
      <c r="AE242" s="68" t="n">
        <v>1</v>
      </c>
      <c r="AF242" s="68" t="n">
        <v>30</v>
      </c>
      <c r="AG242" s="68" t="n">
        <v>3</v>
      </c>
      <c r="AH242" s="68"/>
      <c r="AI242" s="68" t="n">
        <v>5</v>
      </c>
      <c r="AJ242" s="65"/>
      <c r="AK242" s="65"/>
      <c r="AL242" s="65"/>
      <c r="AM242" s="65"/>
      <c r="AN242" s="65"/>
      <c r="AO242" s="65"/>
      <c r="AP242" s="65"/>
    </row>
    <row r="243" customFormat="false" ht="15.75" hidden="false" customHeight="false" outlineLevel="0" collapsed="false">
      <c r="A243" s="127" t="n">
        <v>44020</v>
      </c>
      <c r="B243" s="68" t="n">
        <v>1</v>
      </c>
      <c r="C243" s="68" t="n">
        <v>31</v>
      </c>
      <c r="D243" s="44" t="n">
        <v>13</v>
      </c>
      <c r="E243" s="68"/>
      <c r="F243" s="68" t="n">
        <v>7</v>
      </c>
      <c r="G243" s="68" t="n">
        <v>3</v>
      </c>
      <c r="H243" s="68" t="n">
        <v>357</v>
      </c>
      <c r="I243" s="68"/>
      <c r="J243" s="68" t="n">
        <v>96</v>
      </c>
      <c r="K243" s="68" t="n">
        <v>205</v>
      </c>
      <c r="L243" s="68" t="n">
        <v>366</v>
      </c>
      <c r="M243" s="68"/>
      <c r="N243" s="68" t="n">
        <v>14</v>
      </c>
      <c r="O243" s="68" t="n">
        <v>15</v>
      </c>
      <c r="P243" s="68" t="n">
        <v>123</v>
      </c>
      <c r="Q243" s="68"/>
      <c r="R243" s="68" t="n">
        <v>5</v>
      </c>
      <c r="S243" s="68" t="n">
        <v>23</v>
      </c>
      <c r="T243" s="68" t="n">
        <v>63</v>
      </c>
      <c r="U243" s="68"/>
      <c r="V243" s="68" t="n">
        <v>90</v>
      </c>
      <c r="W243" s="68" t="n">
        <v>156</v>
      </c>
      <c r="X243" s="68" t="n">
        <v>7</v>
      </c>
      <c r="Y243" s="68" t="n">
        <v>166</v>
      </c>
      <c r="Z243" s="68" t="n">
        <v>2</v>
      </c>
      <c r="AA243" s="68" t="n">
        <v>1</v>
      </c>
      <c r="AB243" s="68"/>
      <c r="AC243" s="68" t="n">
        <v>70</v>
      </c>
      <c r="AD243" s="68" t="n">
        <v>7</v>
      </c>
      <c r="AE243" s="68"/>
      <c r="AF243" s="68" t="n">
        <v>17</v>
      </c>
      <c r="AG243" s="68" t="n">
        <v>2</v>
      </c>
      <c r="AH243" s="68" t="n">
        <v>3</v>
      </c>
      <c r="AI243" s="68" t="n">
        <v>10</v>
      </c>
      <c r="AJ243" s="65"/>
      <c r="AK243" s="65"/>
      <c r="AL243" s="65"/>
      <c r="AM243" s="65"/>
      <c r="AN243" s="65"/>
      <c r="AO243" s="65"/>
      <c r="AP243" s="65"/>
    </row>
    <row r="244" customFormat="false" ht="15.75" hidden="false" customHeight="false" outlineLevel="0" collapsed="false">
      <c r="A244" s="127" t="n">
        <v>44021</v>
      </c>
      <c r="B244" s="68" t="n">
        <v>1</v>
      </c>
      <c r="C244" s="68" t="n">
        <v>53</v>
      </c>
      <c r="D244" s="44" t="n">
        <v>11</v>
      </c>
      <c r="E244" s="68"/>
      <c r="F244" s="68" t="n">
        <v>4</v>
      </c>
      <c r="G244" s="68" t="n">
        <v>8</v>
      </c>
      <c r="H244" s="68" t="n">
        <v>284</v>
      </c>
      <c r="I244" s="68" t="n">
        <v>1</v>
      </c>
      <c r="J244" s="68" t="n">
        <v>962</v>
      </c>
      <c r="K244" s="68" t="n">
        <v>120</v>
      </c>
      <c r="L244" s="68" t="n">
        <v>517</v>
      </c>
      <c r="M244" s="68" t="n">
        <v>3</v>
      </c>
      <c r="N244" s="68" t="n">
        <v>6</v>
      </c>
      <c r="O244" s="68" t="n">
        <v>23</v>
      </c>
      <c r="P244" s="68" t="n">
        <v>108</v>
      </c>
      <c r="Q244" s="68" t="n">
        <v>8</v>
      </c>
      <c r="R244" s="68" t="n">
        <v>3</v>
      </c>
      <c r="S244" s="68" t="n">
        <v>29</v>
      </c>
      <c r="T244" s="68" t="n">
        <v>56</v>
      </c>
      <c r="U244" s="68" t="n">
        <v>5</v>
      </c>
      <c r="V244" s="68" t="n">
        <v>126</v>
      </c>
      <c r="W244" s="68" t="n">
        <v>108</v>
      </c>
      <c r="X244" s="68" t="n">
        <v>6</v>
      </c>
      <c r="Y244" s="68" t="n">
        <v>130</v>
      </c>
      <c r="Z244" s="68"/>
      <c r="AA244" s="68" t="n">
        <v>1</v>
      </c>
      <c r="AB244" s="68" t="n">
        <v>2</v>
      </c>
      <c r="AC244" s="68" t="n">
        <v>40</v>
      </c>
      <c r="AD244" s="68" t="n">
        <v>8</v>
      </c>
      <c r="AE244" s="68" t="n">
        <v>6</v>
      </c>
      <c r="AF244" s="68" t="n">
        <v>27</v>
      </c>
      <c r="AG244" s="68" t="n">
        <v>1</v>
      </c>
      <c r="AH244" s="65"/>
      <c r="AI244" s="65"/>
      <c r="AJ244" s="65"/>
      <c r="AK244" s="65"/>
      <c r="AL244" s="65"/>
      <c r="AM244" s="65"/>
      <c r="AN244" s="65"/>
      <c r="AO244" s="65"/>
      <c r="AP244" s="65"/>
    </row>
    <row r="245" customFormat="false" ht="15.75" hidden="false" customHeight="false" outlineLevel="0" collapsed="false">
      <c r="A245" s="127" t="n">
        <v>44022</v>
      </c>
      <c r="B245" s="65"/>
      <c r="C245" s="68" t="n">
        <v>86</v>
      </c>
      <c r="D245" s="44" t="n">
        <v>8</v>
      </c>
      <c r="E245" s="68"/>
      <c r="F245" s="68" t="n">
        <v>3</v>
      </c>
      <c r="G245" s="68" t="n">
        <v>7</v>
      </c>
      <c r="H245" s="68" t="n">
        <v>260</v>
      </c>
      <c r="I245" s="68"/>
      <c r="J245" s="68" t="n">
        <v>105</v>
      </c>
      <c r="K245" s="68" t="n">
        <v>100</v>
      </c>
      <c r="L245" s="68" t="n">
        <v>246</v>
      </c>
      <c r="M245" s="68"/>
      <c r="N245" s="68" t="n">
        <v>19</v>
      </c>
      <c r="O245" s="68" t="n">
        <v>35</v>
      </c>
      <c r="P245" s="68" t="n">
        <v>64</v>
      </c>
      <c r="Q245" s="68"/>
      <c r="R245" s="68"/>
      <c r="S245" s="68" t="n">
        <v>36</v>
      </c>
      <c r="T245" s="68" t="n">
        <v>93</v>
      </c>
      <c r="U245" s="68" t="n">
        <v>6</v>
      </c>
      <c r="V245" s="68" t="n">
        <v>134</v>
      </c>
      <c r="W245" s="68" t="n">
        <v>112</v>
      </c>
      <c r="X245" s="68" t="n">
        <v>7</v>
      </c>
      <c r="Y245" s="68" t="n">
        <v>132</v>
      </c>
      <c r="Z245" s="68"/>
      <c r="AA245" s="68" t="n">
        <v>2</v>
      </c>
      <c r="AB245" s="68"/>
      <c r="AC245" s="68" t="n">
        <v>24</v>
      </c>
      <c r="AD245" s="68" t="n">
        <v>13</v>
      </c>
      <c r="AE245" s="68" t="n">
        <v>4</v>
      </c>
      <c r="AF245" s="68" t="n">
        <v>80</v>
      </c>
      <c r="AG245" s="68" t="n">
        <v>5</v>
      </c>
      <c r="AH245" s="68"/>
      <c r="AI245" s="68" t="n">
        <v>30</v>
      </c>
      <c r="AJ245" s="65"/>
      <c r="AK245" s="65"/>
      <c r="AL245" s="65"/>
      <c r="AM245" s="65"/>
      <c r="AN245" s="65"/>
      <c r="AO245" s="65"/>
      <c r="AP245" s="65"/>
    </row>
    <row r="246" customFormat="false" ht="15.75" hidden="false" customHeight="false" outlineLevel="0" collapsed="false">
      <c r="A246" s="127" t="n">
        <v>44023</v>
      </c>
      <c r="B246" s="68" t="n">
        <v>9</v>
      </c>
      <c r="C246" s="68" t="n">
        <v>37</v>
      </c>
      <c r="D246" s="44" t="n">
        <v>7</v>
      </c>
      <c r="E246" s="68" t="n">
        <v>1</v>
      </c>
      <c r="F246" s="68" t="n">
        <v>4</v>
      </c>
      <c r="G246" s="68" t="n">
        <v>7</v>
      </c>
      <c r="H246" s="68" t="n">
        <v>378</v>
      </c>
      <c r="I246" s="68"/>
      <c r="J246" s="68" t="n">
        <v>73</v>
      </c>
      <c r="K246" s="68" t="n">
        <v>100</v>
      </c>
      <c r="L246" s="68" t="n">
        <v>409</v>
      </c>
      <c r="M246" s="68"/>
      <c r="N246" s="68" t="n">
        <v>31</v>
      </c>
      <c r="O246" s="68" t="n">
        <v>26</v>
      </c>
      <c r="P246" s="68" t="n">
        <v>79</v>
      </c>
      <c r="Q246" s="68"/>
      <c r="R246" s="68" t="n">
        <v>6</v>
      </c>
      <c r="S246" s="68" t="n">
        <v>40</v>
      </c>
      <c r="T246" s="68" t="n">
        <v>36</v>
      </c>
      <c r="U246" s="68" t="n">
        <v>3</v>
      </c>
      <c r="V246" s="68" t="n">
        <v>67</v>
      </c>
      <c r="W246" s="68" t="n">
        <v>87</v>
      </c>
      <c r="X246" s="68" t="n">
        <v>2</v>
      </c>
      <c r="Y246" s="68" t="n">
        <v>180</v>
      </c>
      <c r="Z246" s="68"/>
      <c r="AA246" s="68"/>
      <c r="AB246" s="68" t="n">
        <v>1</v>
      </c>
      <c r="AC246" s="68" t="n">
        <v>21</v>
      </c>
      <c r="AD246" s="68" t="n">
        <v>6</v>
      </c>
      <c r="AE246" s="68" t="n">
        <v>6</v>
      </c>
      <c r="AF246" s="68" t="n">
        <v>23</v>
      </c>
      <c r="AG246" s="68" t="n">
        <v>3</v>
      </c>
      <c r="AH246" s="68"/>
      <c r="AI246" s="68" t="n">
        <v>29</v>
      </c>
      <c r="AJ246" s="65"/>
      <c r="AK246" s="65"/>
      <c r="AL246" s="65"/>
      <c r="AM246" s="65"/>
      <c r="AN246" s="65"/>
      <c r="AO246" s="65"/>
      <c r="AP246" s="65"/>
    </row>
    <row r="247" customFormat="false" ht="15.75" hidden="false" customHeight="false" outlineLevel="0" collapsed="false">
      <c r="A247" s="127" t="n">
        <v>44024</v>
      </c>
      <c r="B247" s="68" t="n">
        <v>7</v>
      </c>
      <c r="C247" s="68" t="n">
        <v>48</v>
      </c>
      <c r="D247" s="44" t="n">
        <v>12</v>
      </c>
      <c r="E247" s="68"/>
      <c r="F247" s="68" t="n">
        <v>1</v>
      </c>
      <c r="G247" s="68" t="n">
        <v>1</v>
      </c>
      <c r="H247" s="68" t="n">
        <v>404</v>
      </c>
      <c r="I247" s="68"/>
      <c r="J247" s="68" t="n">
        <v>50</v>
      </c>
      <c r="K247" s="68" t="n">
        <v>70</v>
      </c>
      <c r="L247" s="68" t="n">
        <v>518</v>
      </c>
      <c r="M247" s="68" t="n">
        <v>3</v>
      </c>
      <c r="N247" s="68" t="n">
        <v>17</v>
      </c>
      <c r="O247" s="68" t="n">
        <v>39</v>
      </c>
      <c r="P247" s="68" t="n">
        <v>77</v>
      </c>
      <c r="Q247" s="68"/>
      <c r="R247" s="68" t="n">
        <v>5</v>
      </c>
      <c r="S247" s="68" t="n">
        <v>30</v>
      </c>
      <c r="T247" s="68" t="n">
        <v>49</v>
      </c>
      <c r="U247" s="68" t="n">
        <v>6</v>
      </c>
      <c r="V247" s="68" t="n">
        <v>23</v>
      </c>
      <c r="W247" s="68" t="n">
        <v>39</v>
      </c>
      <c r="X247" s="68" t="n">
        <v>2</v>
      </c>
      <c r="Y247" s="68" t="n">
        <v>173</v>
      </c>
      <c r="Z247" s="68"/>
      <c r="AA247" s="68" t="n">
        <v>3</v>
      </c>
      <c r="AB247" s="68" t="n">
        <v>1</v>
      </c>
      <c r="AC247" s="68" t="n">
        <v>8</v>
      </c>
      <c r="AD247" s="68" t="n">
        <v>10</v>
      </c>
      <c r="AE247" s="68" t="n">
        <v>4</v>
      </c>
      <c r="AF247" s="68" t="n">
        <v>63</v>
      </c>
      <c r="AG247" s="68" t="n">
        <v>4</v>
      </c>
      <c r="AH247" s="68"/>
      <c r="AI247" s="68" t="n">
        <v>14</v>
      </c>
      <c r="AJ247" s="65"/>
      <c r="AK247" s="65"/>
      <c r="AL247" s="65"/>
      <c r="AM247" s="65"/>
      <c r="AN247" s="65"/>
      <c r="AO247" s="65"/>
      <c r="AP247" s="65"/>
    </row>
    <row r="248" customFormat="false" ht="15.75" hidden="false" customHeight="false" outlineLevel="0" collapsed="false">
      <c r="A248" s="127" t="n">
        <v>44025</v>
      </c>
      <c r="B248" s="65"/>
      <c r="C248" s="68" t="n">
        <v>62</v>
      </c>
      <c r="D248" s="44" t="n">
        <v>6</v>
      </c>
      <c r="E248" s="68"/>
      <c r="F248" s="68"/>
      <c r="G248" s="68" t="n">
        <v>8</v>
      </c>
      <c r="H248" s="68" t="n">
        <v>281</v>
      </c>
      <c r="I248" s="68"/>
      <c r="J248" s="68" t="n">
        <v>83</v>
      </c>
      <c r="K248" s="68" t="n">
        <v>100</v>
      </c>
      <c r="L248" s="68" t="n">
        <v>219</v>
      </c>
      <c r="M248" s="68" t="n">
        <v>5</v>
      </c>
      <c r="N248" s="68" t="n">
        <v>5</v>
      </c>
      <c r="O248" s="68" t="n">
        <v>26</v>
      </c>
      <c r="P248" s="68" t="n">
        <v>72</v>
      </c>
      <c r="Q248" s="68" t="n">
        <v>1</v>
      </c>
      <c r="R248" s="68"/>
      <c r="S248" s="68" t="n">
        <v>23</v>
      </c>
      <c r="T248" s="68" t="n">
        <v>50</v>
      </c>
      <c r="U248" s="68"/>
      <c r="V248" s="68" t="n">
        <v>20</v>
      </c>
      <c r="W248" s="68" t="n">
        <v>44</v>
      </c>
      <c r="X248" s="68" t="n">
        <v>7</v>
      </c>
      <c r="Y248" s="68" t="n">
        <v>124</v>
      </c>
      <c r="Z248" s="68"/>
      <c r="AA248" s="68" t="n">
        <v>1</v>
      </c>
      <c r="AB248" s="68" t="n">
        <v>3</v>
      </c>
      <c r="AC248" s="68" t="n">
        <v>13</v>
      </c>
      <c r="AD248" s="68" t="n">
        <v>26</v>
      </c>
      <c r="AE248" s="68"/>
      <c r="AF248" s="68" t="n">
        <v>98</v>
      </c>
      <c r="AG248" s="68" t="n">
        <v>1</v>
      </c>
      <c r="AH248" s="68"/>
      <c r="AI248" s="68" t="n">
        <v>4</v>
      </c>
      <c r="AJ248" s="65"/>
      <c r="AK248" s="65"/>
      <c r="AL248" s="65"/>
      <c r="AM248" s="65"/>
      <c r="AN248" s="65"/>
      <c r="AO248" s="65"/>
      <c r="AP248" s="65"/>
    </row>
    <row r="249" customFormat="false" ht="15.75" hidden="false" customHeight="false" outlineLevel="0" collapsed="false">
      <c r="A249" s="127" t="n">
        <v>44026</v>
      </c>
      <c r="B249" s="68" t="n">
        <v>4</v>
      </c>
      <c r="C249" s="68" t="n">
        <v>101</v>
      </c>
      <c r="D249" s="44" t="n">
        <v>9</v>
      </c>
      <c r="E249" s="68" t="n">
        <v>2</v>
      </c>
      <c r="F249" s="68" t="n">
        <v>5</v>
      </c>
      <c r="G249" s="68" t="n">
        <v>8</v>
      </c>
      <c r="H249" s="68" t="n">
        <v>268</v>
      </c>
      <c r="I249" s="68" t="n">
        <v>2</v>
      </c>
      <c r="J249" s="68" t="n">
        <v>74</v>
      </c>
      <c r="K249" s="68" t="n">
        <v>80</v>
      </c>
      <c r="L249" s="68" t="n">
        <v>353</v>
      </c>
      <c r="M249" s="68"/>
      <c r="N249" s="68" t="n">
        <v>27</v>
      </c>
      <c r="O249" s="68" t="n">
        <v>32</v>
      </c>
      <c r="P249" s="68" t="n">
        <v>161</v>
      </c>
      <c r="Q249" s="68"/>
      <c r="R249" s="68" t="n">
        <v>5</v>
      </c>
      <c r="S249" s="68" t="n">
        <v>21</v>
      </c>
      <c r="T249" s="68" t="n">
        <v>51</v>
      </c>
      <c r="U249" s="68" t="n">
        <v>3</v>
      </c>
      <c r="V249" s="68" t="n">
        <v>17</v>
      </c>
      <c r="W249" s="68" t="n">
        <v>130</v>
      </c>
      <c r="X249" s="68" t="n">
        <v>3</v>
      </c>
      <c r="Y249" s="68" t="n">
        <v>197</v>
      </c>
      <c r="Z249" s="68" t="n">
        <v>1</v>
      </c>
      <c r="AA249" s="68"/>
      <c r="AB249" s="68" t="n">
        <v>3</v>
      </c>
      <c r="AC249" s="68" t="n">
        <v>2</v>
      </c>
      <c r="AD249" s="68"/>
      <c r="AE249" s="68" t="n">
        <v>6</v>
      </c>
      <c r="AF249" s="68" t="n">
        <v>1</v>
      </c>
      <c r="AG249" s="68" t="n">
        <v>3</v>
      </c>
      <c r="AH249" s="68"/>
      <c r="AI249" s="68" t="n">
        <v>22</v>
      </c>
      <c r="AJ249" s="65"/>
      <c r="AK249" s="65"/>
      <c r="AL249" s="65"/>
      <c r="AM249" s="65"/>
      <c r="AN249" s="65"/>
      <c r="AO249" s="65"/>
      <c r="AP249" s="65"/>
    </row>
    <row r="250" customFormat="false" ht="15.75" hidden="false" customHeight="false" outlineLevel="0" collapsed="false">
      <c r="A250" s="127" t="n">
        <v>44027</v>
      </c>
      <c r="B250" s="68" t="n">
        <v>27</v>
      </c>
      <c r="C250" s="68" t="n">
        <v>63</v>
      </c>
      <c r="D250" s="44" t="n">
        <v>3</v>
      </c>
      <c r="E250" s="68" t="n">
        <v>1</v>
      </c>
      <c r="F250" s="68" t="n">
        <v>2</v>
      </c>
      <c r="G250" s="68" t="n">
        <v>9</v>
      </c>
      <c r="H250" s="68" t="n">
        <v>260</v>
      </c>
      <c r="I250" s="68" t="n">
        <v>1</v>
      </c>
      <c r="J250" s="68" t="n">
        <v>75</v>
      </c>
      <c r="K250" s="68" t="n">
        <v>261</v>
      </c>
      <c r="L250" s="68" t="n">
        <v>165</v>
      </c>
      <c r="M250" s="68"/>
      <c r="N250" s="68" t="n">
        <v>34</v>
      </c>
      <c r="O250" s="68"/>
      <c r="P250" s="68" t="n">
        <v>109</v>
      </c>
      <c r="Q250" s="68"/>
      <c r="R250" s="68" t="n">
        <v>4</v>
      </c>
      <c r="S250" s="68" t="n">
        <v>26</v>
      </c>
      <c r="T250" s="68" t="n">
        <v>30</v>
      </c>
      <c r="U250" s="68" t="n">
        <v>2</v>
      </c>
      <c r="V250" s="68" t="n">
        <v>44</v>
      </c>
      <c r="W250" s="68" t="n">
        <v>99</v>
      </c>
      <c r="X250" s="68" t="n">
        <v>10</v>
      </c>
      <c r="Y250" s="68" t="n">
        <v>158</v>
      </c>
      <c r="Z250" s="68" t="n">
        <v>1</v>
      </c>
      <c r="AA250" s="68" t="n">
        <v>6</v>
      </c>
      <c r="AB250" s="68"/>
      <c r="AC250" s="68" t="n">
        <v>39</v>
      </c>
      <c r="AD250" s="68" t="n">
        <v>20</v>
      </c>
      <c r="AE250" s="68"/>
      <c r="AF250" s="68" t="n">
        <v>60</v>
      </c>
      <c r="AG250" s="68" t="n">
        <v>6</v>
      </c>
      <c r="AH250" s="68"/>
      <c r="AI250" s="68" t="n">
        <v>7</v>
      </c>
      <c r="AJ250" s="65"/>
      <c r="AK250" s="65"/>
      <c r="AL250" s="65"/>
      <c r="AM250" s="65"/>
      <c r="AN250" s="65"/>
      <c r="AO250" s="65"/>
      <c r="AP250" s="65"/>
    </row>
    <row r="251" customFormat="false" ht="15.75" hidden="false" customHeight="false" outlineLevel="0" collapsed="false">
      <c r="A251" s="127" t="n">
        <v>44028</v>
      </c>
      <c r="B251" s="68" t="n">
        <v>3</v>
      </c>
      <c r="C251" s="68" t="n">
        <v>112</v>
      </c>
      <c r="D251" s="44" t="n">
        <v>17</v>
      </c>
      <c r="E251" s="68"/>
      <c r="F251" s="68" t="n">
        <v>1</v>
      </c>
      <c r="G251" s="68" t="n">
        <v>8</v>
      </c>
      <c r="H251" s="68" t="n">
        <v>312</v>
      </c>
      <c r="I251" s="68"/>
      <c r="J251" s="68" t="n">
        <v>40</v>
      </c>
      <c r="K251" s="68" t="n">
        <v>214</v>
      </c>
      <c r="L251" s="68" t="n">
        <v>179</v>
      </c>
      <c r="M251" s="68" t="n">
        <v>4</v>
      </c>
      <c r="N251" s="68" t="n">
        <v>24</v>
      </c>
      <c r="O251" s="68" t="n">
        <v>12</v>
      </c>
      <c r="P251" s="68" t="n">
        <v>133</v>
      </c>
      <c r="Q251" s="68"/>
      <c r="R251" s="68"/>
      <c r="S251" s="68" t="n">
        <v>30</v>
      </c>
      <c r="T251" s="68" t="n">
        <v>48</v>
      </c>
      <c r="U251" s="68" t="n">
        <v>1</v>
      </c>
      <c r="V251" s="68" t="n">
        <v>28</v>
      </c>
      <c r="W251" s="68" t="n">
        <v>97</v>
      </c>
      <c r="X251" s="68" t="n">
        <v>9</v>
      </c>
      <c r="Y251" s="68" t="n">
        <v>178</v>
      </c>
      <c r="Z251" s="68"/>
      <c r="AA251" s="68" t="n">
        <v>4</v>
      </c>
      <c r="AB251" s="68" t="n">
        <v>5</v>
      </c>
      <c r="AC251" s="68" t="n">
        <v>27</v>
      </c>
      <c r="AD251" s="68" t="n">
        <v>6</v>
      </c>
      <c r="AE251" s="68" t="n">
        <v>4</v>
      </c>
      <c r="AF251" s="68" t="n">
        <v>52</v>
      </c>
      <c r="AG251" s="68" t="n">
        <v>2</v>
      </c>
      <c r="AH251" s="68"/>
      <c r="AI251" s="68" t="n">
        <v>24</v>
      </c>
      <c r="AJ251" s="65"/>
      <c r="AK251" s="65"/>
      <c r="AL251" s="65"/>
      <c r="AM251" s="65"/>
      <c r="AN251" s="65"/>
      <c r="AO251" s="65"/>
      <c r="AP251" s="65"/>
    </row>
    <row r="252" customFormat="false" ht="15.75" hidden="false" customHeight="false" outlineLevel="0" collapsed="false">
      <c r="A252" s="127" t="n">
        <v>44029</v>
      </c>
      <c r="B252" s="68" t="n">
        <v>5</v>
      </c>
      <c r="C252" s="68" t="n">
        <v>86</v>
      </c>
      <c r="D252" s="44" t="n">
        <v>9</v>
      </c>
      <c r="E252" s="68"/>
      <c r="F252" s="68" t="n">
        <v>2</v>
      </c>
      <c r="G252" s="68" t="n">
        <v>4</v>
      </c>
      <c r="H252" s="68" t="n">
        <v>253</v>
      </c>
      <c r="I252" s="68" t="n">
        <v>1</v>
      </c>
      <c r="J252" s="68" t="n">
        <v>52</v>
      </c>
      <c r="K252" s="68" t="n">
        <v>238</v>
      </c>
      <c r="L252" s="68" t="n">
        <v>255</v>
      </c>
      <c r="M252" s="68"/>
      <c r="N252" s="68" t="n">
        <v>43</v>
      </c>
      <c r="O252" s="68" t="n">
        <v>58</v>
      </c>
      <c r="P252" s="68" t="n">
        <v>101</v>
      </c>
      <c r="Q252" s="68" t="n">
        <v>1</v>
      </c>
      <c r="R252" s="68"/>
      <c r="S252" s="68" t="n">
        <v>21</v>
      </c>
      <c r="T252" s="68" t="n">
        <v>67</v>
      </c>
      <c r="U252" s="68" t="n">
        <v>7</v>
      </c>
      <c r="V252" s="68" t="n">
        <v>28</v>
      </c>
      <c r="W252" s="68" t="n">
        <v>83</v>
      </c>
      <c r="X252" s="68" t="n">
        <v>14</v>
      </c>
      <c r="Y252" s="68" t="n">
        <v>83</v>
      </c>
      <c r="Z252" s="68"/>
      <c r="AA252" s="68" t="n">
        <v>1</v>
      </c>
      <c r="AB252" s="68" t="n">
        <v>5</v>
      </c>
      <c r="AC252" s="68" t="n">
        <v>11</v>
      </c>
      <c r="AD252" s="68" t="n">
        <v>2</v>
      </c>
      <c r="AE252" s="68" t="n">
        <v>5</v>
      </c>
      <c r="AF252" s="68" t="n">
        <v>18</v>
      </c>
      <c r="AG252" s="68"/>
      <c r="AH252" s="68"/>
      <c r="AI252" s="68" t="n">
        <v>9</v>
      </c>
      <c r="AJ252" s="65"/>
      <c r="AK252" s="65"/>
      <c r="AL252" s="65"/>
      <c r="AM252" s="65"/>
      <c r="AN252" s="65"/>
      <c r="AO252" s="65"/>
      <c r="AP252" s="65"/>
    </row>
    <row r="253" customFormat="false" ht="15.75" hidden="false" customHeight="false" outlineLevel="0" collapsed="false">
      <c r="A253" s="127" t="n">
        <v>44030</v>
      </c>
      <c r="B253" s="65"/>
      <c r="C253" s="68" t="n">
        <v>71</v>
      </c>
      <c r="D253" s="44" t="n">
        <v>8</v>
      </c>
      <c r="E253" s="68" t="n">
        <v>1</v>
      </c>
      <c r="F253" s="68" t="n">
        <v>6</v>
      </c>
      <c r="G253" s="68" t="n">
        <v>8</v>
      </c>
      <c r="H253" s="68" t="n">
        <v>346</v>
      </c>
      <c r="I253" s="68" t="n">
        <v>6</v>
      </c>
      <c r="J253" s="68" t="n">
        <v>60</v>
      </c>
      <c r="K253" s="68" t="n">
        <v>266</v>
      </c>
      <c r="L253" s="68" t="n">
        <v>204</v>
      </c>
      <c r="M253" s="68"/>
      <c r="N253" s="68" t="n">
        <v>25</v>
      </c>
      <c r="O253" s="68"/>
      <c r="P253" s="68" t="n">
        <v>107</v>
      </c>
      <c r="Q253" s="68"/>
      <c r="R253" s="68" t="n">
        <v>3</v>
      </c>
      <c r="S253" s="68" t="n">
        <v>23</v>
      </c>
      <c r="T253" s="68" t="n">
        <v>67</v>
      </c>
      <c r="U253" s="68" t="n">
        <v>4</v>
      </c>
      <c r="V253" s="68" t="n">
        <v>54</v>
      </c>
      <c r="W253" s="68" t="n">
        <v>147</v>
      </c>
      <c r="X253" s="68" t="n">
        <v>21</v>
      </c>
      <c r="Y253" s="68" t="n">
        <v>168</v>
      </c>
      <c r="Z253" s="68"/>
      <c r="AA253" s="68" t="n">
        <v>9</v>
      </c>
      <c r="AB253" s="68" t="n">
        <v>5</v>
      </c>
      <c r="AC253" s="68" t="n">
        <v>33</v>
      </c>
      <c r="AD253" s="68" t="n">
        <v>1</v>
      </c>
      <c r="AE253" s="68" t="n">
        <v>38</v>
      </c>
      <c r="AF253" s="68" t="n">
        <v>56</v>
      </c>
      <c r="AG253" s="68" t="n">
        <v>4</v>
      </c>
      <c r="AH253" s="68" t="n">
        <v>10</v>
      </c>
      <c r="AI253" s="68" t="n">
        <v>1</v>
      </c>
      <c r="AJ253" s="65"/>
      <c r="AK253" s="65"/>
      <c r="AL253" s="65"/>
      <c r="AM253" s="65"/>
      <c r="AN253" s="65"/>
      <c r="AO253" s="65"/>
      <c r="AP253" s="65"/>
    </row>
    <row r="254" customFormat="false" ht="15.75" hidden="false" customHeight="false" outlineLevel="0" collapsed="false">
      <c r="A254" s="127" t="n">
        <v>44031</v>
      </c>
      <c r="B254" s="128" t="n">
        <v>1</v>
      </c>
      <c r="C254" s="128" t="n">
        <v>55</v>
      </c>
      <c r="D254" s="129" t="n">
        <v>17</v>
      </c>
      <c r="E254" s="128"/>
      <c r="F254" s="128" t="n">
        <v>2</v>
      </c>
      <c r="G254" s="128" t="n">
        <v>16</v>
      </c>
      <c r="H254" s="128" t="n">
        <v>313</v>
      </c>
      <c r="I254" s="128"/>
      <c r="J254" s="128" t="n">
        <v>27</v>
      </c>
      <c r="K254" s="128" t="n">
        <v>300</v>
      </c>
      <c r="L254" s="128" t="n">
        <v>275</v>
      </c>
      <c r="M254" s="128"/>
      <c r="N254" s="128" t="n">
        <v>20</v>
      </c>
      <c r="O254" s="128" t="n">
        <v>75</v>
      </c>
      <c r="P254" s="128" t="n">
        <v>109</v>
      </c>
      <c r="Q254" s="128"/>
      <c r="R254" s="128" t="n">
        <v>1</v>
      </c>
      <c r="S254" s="128" t="n">
        <v>31</v>
      </c>
      <c r="T254" s="128" t="n">
        <v>46</v>
      </c>
      <c r="U254" s="128" t="n">
        <v>9</v>
      </c>
      <c r="V254" s="128" t="n">
        <v>47</v>
      </c>
      <c r="W254" s="128" t="n">
        <v>14</v>
      </c>
      <c r="X254" s="128" t="n">
        <v>12</v>
      </c>
      <c r="Y254" s="128" t="n">
        <v>158</v>
      </c>
      <c r="Z254" s="128" t="n">
        <v>1</v>
      </c>
      <c r="AA254" s="128" t="n">
        <v>2</v>
      </c>
      <c r="AB254" s="128" t="n">
        <v>11</v>
      </c>
      <c r="AC254" s="128" t="n">
        <v>8</v>
      </c>
      <c r="AD254" s="128" t="n">
        <v>31</v>
      </c>
      <c r="AE254" s="128" t="n">
        <v>2</v>
      </c>
      <c r="AF254" s="128" t="n">
        <v>49</v>
      </c>
      <c r="AG254" s="128" t="n">
        <v>1</v>
      </c>
      <c r="AH254" s="128"/>
      <c r="AI254" s="128" t="n">
        <v>6</v>
      </c>
      <c r="AJ254" s="65"/>
      <c r="AK254" s="65"/>
      <c r="AL254" s="65"/>
      <c r="AM254" s="65"/>
      <c r="AN254" s="65"/>
      <c r="AO254" s="65"/>
      <c r="AP254" s="65"/>
    </row>
    <row r="255" customFormat="false" ht="15.75" hidden="false" customHeight="false" outlineLevel="0" collapsed="false">
      <c r="A255" s="65"/>
      <c r="B255" s="65"/>
      <c r="C255" s="65"/>
      <c r="D255" s="65"/>
      <c r="E255" s="65"/>
      <c r="F255" s="65"/>
      <c r="G255" s="65"/>
      <c r="H255" s="68"/>
      <c r="I255" s="65"/>
      <c r="J255" s="68"/>
      <c r="K255" s="65"/>
      <c r="L255" s="68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  <c r="AJ255" s="65"/>
      <c r="AK255" s="65"/>
      <c r="AL255" s="65"/>
      <c r="AM255" s="65"/>
      <c r="AN255" s="65"/>
      <c r="AO255" s="65"/>
      <c r="AP255" s="65"/>
    </row>
    <row r="256" customFormat="false" ht="15.75" hidden="false" customHeight="false" outlineLevel="0" collapsed="false">
      <c r="A256" s="125" t="s">
        <v>140</v>
      </c>
      <c r="B256" s="125" t="s">
        <v>73</v>
      </c>
      <c r="C256" s="125" t="s">
        <v>74</v>
      </c>
      <c r="D256" s="125" t="s">
        <v>75</v>
      </c>
      <c r="E256" s="125" t="s">
        <v>114</v>
      </c>
      <c r="F256" s="125" t="s">
        <v>77</v>
      </c>
      <c r="G256" s="125" t="s">
        <v>115</v>
      </c>
      <c r="H256" s="126" t="s">
        <v>116</v>
      </c>
      <c r="I256" s="125" t="s">
        <v>80</v>
      </c>
      <c r="J256" s="126" t="s">
        <v>117</v>
      </c>
      <c r="K256" s="125" t="s">
        <v>118</v>
      </c>
      <c r="L256" s="126" t="s">
        <v>119</v>
      </c>
      <c r="M256" s="125" t="s">
        <v>120</v>
      </c>
      <c r="N256" s="125" t="s">
        <v>121</v>
      </c>
      <c r="O256" s="125" t="s">
        <v>122</v>
      </c>
      <c r="P256" s="125" t="s">
        <v>123</v>
      </c>
      <c r="Q256" s="125" t="s">
        <v>124</v>
      </c>
      <c r="R256" s="125" t="s">
        <v>125</v>
      </c>
      <c r="S256" s="125" t="s">
        <v>126</v>
      </c>
      <c r="T256" s="125" t="s">
        <v>127</v>
      </c>
      <c r="U256" s="125" t="s">
        <v>128</v>
      </c>
      <c r="V256" s="125" t="s">
        <v>129</v>
      </c>
      <c r="W256" s="125" t="s">
        <v>130</v>
      </c>
      <c r="X256" s="125" t="s">
        <v>131</v>
      </c>
      <c r="Y256" s="125" t="s">
        <v>132</v>
      </c>
      <c r="Z256" s="125" t="s">
        <v>133</v>
      </c>
      <c r="AA256" s="125" t="s">
        <v>99</v>
      </c>
      <c r="AB256" s="125" t="s">
        <v>100</v>
      </c>
      <c r="AC256" s="125" t="s">
        <v>134</v>
      </c>
      <c r="AD256" s="125" t="s">
        <v>102</v>
      </c>
      <c r="AE256" s="125" t="s">
        <v>135</v>
      </c>
      <c r="AF256" s="125" t="s">
        <v>104</v>
      </c>
      <c r="AG256" s="125" t="s">
        <v>136</v>
      </c>
      <c r="AH256" s="125" t="s">
        <v>137</v>
      </c>
      <c r="AI256" s="125" t="s">
        <v>107</v>
      </c>
      <c r="AJ256" s="125" t="s">
        <v>138</v>
      </c>
      <c r="AK256" s="125"/>
      <c r="AL256" s="125"/>
      <c r="AM256" s="125"/>
      <c r="AN256" s="125"/>
      <c r="AO256" s="125"/>
      <c r="AP256" s="125"/>
    </row>
    <row r="257" customFormat="false" ht="15.75" hidden="false" customHeight="false" outlineLevel="0" collapsed="false">
      <c r="A257" s="127" t="n">
        <v>43911</v>
      </c>
      <c r="B257" s="65" t="n">
        <f aca="false">B5-B380-B629</f>
        <v>0</v>
      </c>
      <c r="C257" s="65" t="n">
        <f aca="false">C5-C380-C629</f>
        <v>2</v>
      </c>
      <c r="D257" s="65" t="n">
        <f aca="false">D5-D380-D629</f>
        <v>40</v>
      </c>
      <c r="E257" s="65" t="n">
        <f aca="false">E5-E380-E629</f>
        <v>0</v>
      </c>
      <c r="F257" s="65" t="n">
        <f aca="false">F5-F380-F629</f>
        <v>0</v>
      </c>
      <c r="G257" s="65" t="n">
        <f aca="false">G5-G380-G629</f>
        <v>4</v>
      </c>
      <c r="H257" s="68" t="n">
        <f aca="false">H5-H380-H629</f>
        <v>227</v>
      </c>
      <c r="I257" s="65" t="n">
        <f aca="false">I5-I380-I629</f>
        <v>0</v>
      </c>
      <c r="J257" s="68" t="n">
        <f aca="false">J5-J380-J629</f>
        <v>47</v>
      </c>
      <c r="K257" s="65" t="n">
        <f aca="false">K5-K380-K629</f>
        <v>11</v>
      </c>
      <c r="L257" s="68" t="n">
        <f aca="false">L5-L380-L629</f>
        <v>25</v>
      </c>
      <c r="M257" s="65" t="n">
        <f aca="false">M5-M380-M629</f>
        <v>2</v>
      </c>
      <c r="N257" s="65" t="n">
        <f aca="false">N5-N380-N629</f>
        <v>9</v>
      </c>
      <c r="O257" s="65" t="n">
        <f aca="false">O5-O380-O629</f>
        <v>2</v>
      </c>
      <c r="P257" s="65" t="n">
        <f aca="false">P5-P380-P629</f>
        <v>0</v>
      </c>
      <c r="Q257" s="65" t="n">
        <f aca="false">Q5-Q380-Q629</f>
        <v>0</v>
      </c>
      <c r="R257" s="65" t="n">
        <f aca="false">R5-R380-R629</f>
        <v>4</v>
      </c>
      <c r="S257" s="65" t="n">
        <f aca="false">S5-S380-S629</f>
        <v>0</v>
      </c>
      <c r="T257" s="65" t="n">
        <f aca="false">T5-T380-T629</f>
        <v>0</v>
      </c>
      <c r="U257" s="65" t="n">
        <f aca="false">U5-U380-U629</f>
        <v>0</v>
      </c>
      <c r="V257" s="65" t="n">
        <f aca="false">V5-V380-V629</f>
        <v>1</v>
      </c>
      <c r="W257" s="65" t="n">
        <f aca="false">W5-W380-W629</f>
        <v>1</v>
      </c>
      <c r="X257" s="65" t="n">
        <f aca="false">X5-X380-X629</f>
        <v>3</v>
      </c>
      <c r="Y257" s="65" t="n">
        <f aca="false">Y5-Y380-Y629</f>
        <v>2</v>
      </c>
      <c r="Z257" s="65" t="n">
        <f aca="false">Z5-Z380-Z629</f>
        <v>0</v>
      </c>
      <c r="AA257" s="65" t="n">
        <f aca="false">AA5-AA380-AA629</f>
        <v>1</v>
      </c>
      <c r="AB257" s="65" t="n">
        <f aca="false">AB5-AB380-AB629</f>
        <v>1</v>
      </c>
      <c r="AC257" s="65" t="n">
        <f aca="false">AC5-AC380-AC629</f>
        <v>0</v>
      </c>
      <c r="AD257" s="65" t="n">
        <f aca="false">AD5-AD380-AD629</f>
        <v>0</v>
      </c>
      <c r="AE257" s="65" t="n">
        <f aca="false">AE5-AE380-AE629</f>
        <v>0</v>
      </c>
      <c r="AF257" s="65" t="n">
        <f aca="false">AF5-AF380-AF629</f>
        <v>0</v>
      </c>
      <c r="AG257" s="65" t="n">
        <f aca="false">AG5-AG380-AG629</f>
        <v>0</v>
      </c>
      <c r="AH257" s="65" t="n">
        <f aca="false">AH5-AH380-AH629</f>
        <v>0</v>
      </c>
      <c r="AI257" s="65" t="n">
        <f aca="false">AI5-AI380-AI629</f>
        <v>0</v>
      </c>
      <c r="AJ257" s="65" t="n">
        <f aca="false">AJ5-AJ380-AJ629</f>
        <v>10</v>
      </c>
      <c r="AK257" s="125"/>
      <c r="AL257" s="125"/>
      <c r="AM257" s="125"/>
      <c r="AN257" s="125"/>
      <c r="AO257" s="125"/>
      <c r="AP257" s="125"/>
    </row>
    <row r="258" customFormat="false" ht="15.75" hidden="false" customHeight="false" outlineLevel="0" collapsed="false">
      <c r="A258" s="127" t="n">
        <v>43912</v>
      </c>
      <c r="B258" s="65" t="n">
        <f aca="false">B6-B381-B630</f>
        <v>0</v>
      </c>
      <c r="C258" s="65" t="n">
        <f aca="false">C6-C381-C630</f>
        <v>1</v>
      </c>
      <c r="D258" s="65" t="n">
        <f aca="false">D6-D381-D630</f>
        <v>43</v>
      </c>
      <c r="E258" s="65" t="n">
        <f aca="false">E6-E381-E630</f>
        <v>0</v>
      </c>
      <c r="F258" s="65" t="n">
        <f aca="false">F6-F381-F630</f>
        <v>0</v>
      </c>
      <c r="G258" s="65" t="n">
        <f aca="false">G6-G381-G630</f>
        <v>4</v>
      </c>
      <c r="H258" s="68" t="n">
        <f aca="false">H6-H381-H630</f>
        <v>256</v>
      </c>
      <c r="I258" s="65" t="n">
        <f aca="false">I6-I381-I630</f>
        <v>0</v>
      </c>
      <c r="J258" s="68" t="n">
        <f aca="false">J6-J381-J630</f>
        <v>45</v>
      </c>
      <c r="K258" s="65" t="n">
        <f aca="false">K6-K381-K630</f>
        <v>12</v>
      </c>
      <c r="L258" s="68" t="n">
        <f aca="false">L6-L381-L630</f>
        <v>40</v>
      </c>
      <c r="M258" s="65" t="n">
        <f aca="false">M6-M381-M630</f>
        <v>2</v>
      </c>
      <c r="N258" s="65" t="n">
        <f aca="false">N6-N381-N630</f>
        <v>9</v>
      </c>
      <c r="O258" s="65" t="n">
        <f aca="false">O6-O381-O630</f>
        <v>2</v>
      </c>
      <c r="P258" s="65" t="n">
        <f aca="false">P6-P381-P630</f>
        <v>1</v>
      </c>
      <c r="Q258" s="65" t="n">
        <f aca="false">Q6-Q381-Q630</f>
        <v>0</v>
      </c>
      <c r="R258" s="65" t="n">
        <f aca="false">R6-R381-R630</f>
        <v>4</v>
      </c>
      <c r="S258" s="65" t="n">
        <f aca="false">S6-S381-S630</f>
        <v>0</v>
      </c>
      <c r="T258" s="65" t="n">
        <f aca="false">T6-T381-T630</f>
        <v>0</v>
      </c>
      <c r="U258" s="65" t="n">
        <f aca="false">U6-U381-U630</f>
        <v>0</v>
      </c>
      <c r="V258" s="65" t="n">
        <f aca="false">V6-V381-V630</f>
        <v>1</v>
      </c>
      <c r="W258" s="65" t="n">
        <f aca="false">W6-W381-W630</f>
        <v>1</v>
      </c>
      <c r="X258" s="65" t="n">
        <f aca="false">X6-X381-X630</f>
        <v>3</v>
      </c>
      <c r="Y258" s="65" t="n">
        <f aca="false">Y6-Y381-Y630</f>
        <v>2</v>
      </c>
      <c r="Z258" s="65" t="n">
        <f aca="false">Z6-Z381-Z630</f>
        <v>0</v>
      </c>
      <c r="AA258" s="65" t="n">
        <f aca="false">AA6-AA381-AA630</f>
        <v>1</v>
      </c>
      <c r="AB258" s="65" t="n">
        <f aca="false">AB6-AB381-AB630</f>
        <v>1</v>
      </c>
      <c r="AC258" s="65" t="n">
        <f aca="false">AC6-AC381-AC630</f>
        <v>0</v>
      </c>
      <c r="AD258" s="65" t="n">
        <f aca="false">AD6-AD381-AD630</f>
        <v>1</v>
      </c>
      <c r="AE258" s="65" t="n">
        <f aca="false">AE6-AE381-AE630</f>
        <v>0</v>
      </c>
      <c r="AF258" s="65" t="n">
        <f aca="false">AF6-AF381-AF630</f>
        <v>2</v>
      </c>
      <c r="AG258" s="65" t="n">
        <f aca="false">AG6-AG381-AG630</f>
        <v>0</v>
      </c>
      <c r="AH258" s="65" t="n">
        <f aca="false">AH6-AH381-AH630</f>
        <v>0</v>
      </c>
      <c r="AI258" s="65" t="n">
        <f aca="false">AI6-AI381-AI630</f>
        <v>0</v>
      </c>
      <c r="AJ258" s="65" t="n">
        <f aca="false">AJ6-AJ381-AJ630</f>
        <v>6</v>
      </c>
      <c r="AK258" s="125"/>
      <c r="AL258" s="125"/>
      <c r="AM258" s="125"/>
      <c r="AN258" s="125"/>
      <c r="AO258" s="125"/>
      <c r="AP258" s="125"/>
    </row>
    <row r="259" customFormat="false" ht="15.75" hidden="false" customHeight="false" outlineLevel="0" collapsed="false">
      <c r="A259" s="127" t="n">
        <v>43913</v>
      </c>
      <c r="B259" s="65" t="n">
        <f aca="false">B7-B382-B631</f>
        <v>0</v>
      </c>
      <c r="C259" s="65" t="n">
        <f aca="false">C7-C382-C631</f>
        <v>4</v>
      </c>
      <c r="D259" s="65" t="n">
        <f aca="false">D7-D382-D631</f>
        <v>52</v>
      </c>
      <c r="E259" s="65" t="n">
        <f aca="false">E7-E382-E631</f>
        <v>0</v>
      </c>
      <c r="F259" s="65" t="n">
        <f aca="false">F7-F382-F631</f>
        <v>0</v>
      </c>
      <c r="G259" s="65" t="n">
        <f aca="false">G7-G382-G631</f>
        <v>4</v>
      </c>
      <c r="H259" s="68" t="n">
        <f aca="false">H7-H382-H631</f>
        <v>301</v>
      </c>
      <c r="I259" s="65" t="n">
        <f aca="false">I7-I382-I631</f>
        <v>1</v>
      </c>
      <c r="J259" s="68" t="n">
        <f aca="false">J7-J382-J631</f>
        <v>45</v>
      </c>
      <c r="K259" s="65" t="n">
        <f aca="false">K7-K382-K631</f>
        <v>12</v>
      </c>
      <c r="L259" s="68" t="n">
        <f aca="false">L7-L382-L631</f>
        <v>40</v>
      </c>
      <c r="M259" s="65" t="n">
        <f aca="false">M7-M382-M631</f>
        <v>2</v>
      </c>
      <c r="N259" s="65" t="n">
        <f aca="false">N7-N382-N631</f>
        <v>11</v>
      </c>
      <c r="O259" s="65" t="n">
        <f aca="false">O7-O382-O631</f>
        <v>2</v>
      </c>
      <c r="P259" s="65" t="n">
        <f aca="false">P7-P382-P631</f>
        <v>1</v>
      </c>
      <c r="Q259" s="65" t="n">
        <f aca="false">Q7-Q382-Q631</f>
        <v>0</v>
      </c>
      <c r="R259" s="65" t="n">
        <f aca="false">R7-R382-R631</f>
        <v>5</v>
      </c>
      <c r="S259" s="65" t="n">
        <f aca="false">S7-S382-S631</f>
        <v>0</v>
      </c>
      <c r="T259" s="65" t="n">
        <f aca="false">T7-T382-T631</f>
        <v>0</v>
      </c>
      <c r="U259" s="65" t="n">
        <f aca="false">U7-U382-U631</f>
        <v>0</v>
      </c>
      <c r="V259" s="65" t="n">
        <f aca="false">V7-V382-V631</f>
        <v>1</v>
      </c>
      <c r="W259" s="65" t="n">
        <f aca="false">W7-W382-W631</f>
        <v>1</v>
      </c>
      <c r="X259" s="65" t="n">
        <f aca="false">X7-X382-X631</f>
        <v>3</v>
      </c>
      <c r="Y259" s="65" t="n">
        <f aca="false">Y7-Y382-Y631</f>
        <v>1</v>
      </c>
      <c r="Z259" s="65" t="n">
        <f aca="false">Z7-Z382-Z631</f>
        <v>0</v>
      </c>
      <c r="AA259" s="65" t="n">
        <f aca="false">AA7-AA382-AA631</f>
        <v>1</v>
      </c>
      <c r="AB259" s="65" t="n">
        <f aca="false">AB7-AB382-AB631</f>
        <v>1</v>
      </c>
      <c r="AC259" s="65" t="n">
        <f aca="false">AC7-AC382-AC631</f>
        <v>1</v>
      </c>
      <c r="AD259" s="65" t="n">
        <f aca="false">AD7-AD382-AD631</f>
        <v>1</v>
      </c>
      <c r="AE259" s="65" t="n">
        <f aca="false">AE7-AE382-AE631</f>
        <v>0</v>
      </c>
      <c r="AF259" s="65" t="n">
        <f aca="false">AF7-AF382-AF631</f>
        <v>2</v>
      </c>
      <c r="AG259" s="65" t="n">
        <f aca="false">AG7-AG382-AG631</f>
        <v>0</v>
      </c>
      <c r="AH259" s="65" t="n">
        <f aca="false">AH7-AH382-AH631</f>
        <v>0</v>
      </c>
      <c r="AI259" s="65" t="n">
        <f aca="false">AI7-AI382-AI631</f>
        <v>0</v>
      </c>
      <c r="AJ259" s="65" t="n">
        <f aca="false">AJ7-AJ382-AJ631</f>
        <v>8</v>
      </c>
      <c r="AK259" s="125"/>
      <c r="AL259" s="125"/>
      <c r="AM259" s="125"/>
      <c r="AN259" s="125"/>
      <c r="AO259" s="125"/>
      <c r="AP259" s="125"/>
    </row>
    <row r="260" customFormat="false" ht="15.75" hidden="false" customHeight="false" outlineLevel="0" collapsed="false">
      <c r="A260" s="127" t="n">
        <v>43914</v>
      </c>
      <c r="B260" s="65" t="n">
        <f aca="false">B8-B383-B632</f>
        <v>0</v>
      </c>
      <c r="C260" s="65" t="n">
        <f aca="false">C8-C383-C632</f>
        <v>4</v>
      </c>
      <c r="D260" s="65" t="n">
        <f aca="false">D8-D383-D632</f>
        <v>60</v>
      </c>
      <c r="E260" s="65" t="n">
        <f aca="false">E8-E383-E632</f>
        <v>0</v>
      </c>
      <c r="F260" s="65" t="n">
        <f aca="false">F8-F383-F632</f>
        <v>0</v>
      </c>
      <c r="G260" s="65" t="n">
        <f aca="false">G8-G383-G632</f>
        <v>4</v>
      </c>
      <c r="H260" s="68" t="n">
        <f aca="false">H8-H383-H632</f>
        <v>370</v>
      </c>
      <c r="I260" s="65" t="n">
        <f aca="false">I8-I383-I632</f>
        <v>1</v>
      </c>
      <c r="J260" s="68" t="n">
        <f aca="false">J8-J383-J632</f>
        <v>45</v>
      </c>
      <c r="K260" s="65" t="n">
        <f aca="false">K8-K383-K632</f>
        <v>16</v>
      </c>
      <c r="L260" s="68" t="n">
        <f aca="false">L8-L383-L632</f>
        <v>50</v>
      </c>
      <c r="M260" s="65" t="n">
        <f aca="false">M8-M383-M632</f>
        <v>3</v>
      </c>
      <c r="N260" s="65" t="n">
        <f aca="false">N8-N383-N632</f>
        <v>11</v>
      </c>
      <c r="O260" s="65" t="n">
        <f aca="false">O8-O383-O632</f>
        <v>3</v>
      </c>
      <c r="P260" s="65" t="n">
        <f aca="false">P8-P383-P632</f>
        <v>1</v>
      </c>
      <c r="Q260" s="65" t="n">
        <f aca="false">Q8-Q383-Q632</f>
        <v>0</v>
      </c>
      <c r="R260" s="65" t="n">
        <f aca="false">R8-R383-R632</f>
        <v>4</v>
      </c>
      <c r="S260" s="65" t="n">
        <f aca="false">S8-S383-S632</f>
        <v>1</v>
      </c>
      <c r="T260" s="65" t="n">
        <f aca="false">T8-T383-T632</f>
        <v>1</v>
      </c>
      <c r="U260" s="65" t="n">
        <f aca="false">U8-U383-U632</f>
        <v>0</v>
      </c>
      <c r="V260" s="65" t="n">
        <f aca="false">V8-V383-V632</f>
        <v>2</v>
      </c>
      <c r="W260" s="65" t="n">
        <f aca="false">W8-W383-W632</f>
        <v>6</v>
      </c>
      <c r="X260" s="65" t="n">
        <f aca="false">X8-X383-X632</f>
        <v>3</v>
      </c>
      <c r="Y260" s="65" t="n">
        <f aca="false">Y8-Y383-Y632</f>
        <v>3</v>
      </c>
      <c r="Z260" s="65" t="n">
        <f aca="false">Z8-Z383-Z632</f>
        <v>0</v>
      </c>
      <c r="AA260" s="65" t="n">
        <f aca="false">AA8-AA383-AA632</f>
        <v>1</v>
      </c>
      <c r="AB260" s="65" t="n">
        <f aca="false">AB8-AB383-AB632</f>
        <v>2</v>
      </c>
      <c r="AC260" s="65" t="n">
        <f aca="false">AC8-AC383-AC632</f>
        <v>1</v>
      </c>
      <c r="AD260" s="65" t="n">
        <f aca="false">AD8-AD383-AD632</f>
        <v>1</v>
      </c>
      <c r="AE260" s="65" t="n">
        <f aca="false">AE8-AE383-AE632</f>
        <v>0</v>
      </c>
      <c r="AF260" s="65" t="n">
        <f aca="false">AF8-AF383-AF632</f>
        <v>3</v>
      </c>
      <c r="AG260" s="65" t="n">
        <f aca="false">AG8-AG383-AG632</f>
        <v>0</v>
      </c>
      <c r="AH260" s="65" t="n">
        <f aca="false">AH8-AH383-AH632</f>
        <v>0</v>
      </c>
      <c r="AI260" s="65" t="n">
        <f aca="false">AI8-AI383-AI632</f>
        <v>0</v>
      </c>
      <c r="AJ260" s="65" t="n">
        <f aca="false">AJ8-AJ383-AJ632</f>
        <v>5</v>
      </c>
      <c r="AK260" s="125"/>
      <c r="AL260" s="125"/>
      <c r="AM260" s="125"/>
      <c r="AN260" s="125"/>
      <c r="AO260" s="125"/>
      <c r="AP260" s="125"/>
    </row>
    <row r="261" customFormat="false" ht="15.75" hidden="false" customHeight="false" outlineLevel="0" collapsed="false">
      <c r="A261" s="127" t="n">
        <v>43915</v>
      </c>
      <c r="B261" s="65" t="n">
        <f aca="false">B9-B384-B633</f>
        <v>0</v>
      </c>
      <c r="C261" s="65" t="n">
        <f aca="false">C9-C384-C633</f>
        <v>7</v>
      </c>
      <c r="D261" s="65" t="n">
        <f aca="false">D9-D384-D633</f>
        <v>62</v>
      </c>
      <c r="E261" s="65" t="n">
        <f aca="false">E9-E384-E633</f>
        <v>0</v>
      </c>
      <c r="F261" s="65" t="n">
        <f aca="false">F9-F384-F633</f>
        <v>0</v>
      </c>
      <c r="G261" s="65" t="n">
        <f aca="false">G9-G384-G633</f>
        <v>14</v>
      </c>
      <c r="H261" s="68" t="n">
        <f aca="false">H9-H384-H633</f>
        <v>409</v>
      </c>
      <c r="I261" s="65" t="n">
        <f aca="false">I9-I384-I633</f>
        <v>1</v>
      </c>
      <c r="J261" s="68" t="n">
        <f aca="false">J9-J384-J633</f>
        <v>58</v>
      </c>
      <c r="K261" s="65" t="n">
        <f aca="false">K9-K384-K633</f>
        <v>34</v>
      </c>
      <c r="L261" s="68" t="n">
        <f aca="false">L9-L384-L633</f>
        <v>49</v>
      </c>
      <c r="M261" s="65" t="n">
        <f aca="false">M9-M384-M633</f>
        <v>3</v>
      </c>
      <c r="N261" s="65" t="n">
        <f aca="false">N9-N384-N633</f>
        <v>11</v>
      </c>
      <c r="O261" s="65" t="n">
        <f aca="false">O9-O384-O633</f>
        <v>3</v>
      </c>
      <c r="P261" s="65" t="n">
        <f aca="false">P9-P384-P633</f>
        <v>2</v>
      </c>
      <c r="Q261" s="65" t="n">
        <f aca="false">Q9-Q384-Q633</f>
        <v>0</v>
      </c>
      <c r="R261" s="65" t="n">
        <f aca="false">R9-R384-R633</f>
        <v>4</v>
      </c>
      <c r="S261" s="65" t="n">
        <f aca="false">S9-S384-S633</f>
        <v>2</v>
      </c>
      <c r="T261" s="65" t="n">
        <f aca="false">T9-T384-T633</f>
        <v>0</v>
      </c>
      <c r="U261" s="65" t="n">
        <f aca="false">U9-U384-U633</f>
        <v>0</v>
      </c>
      <c r="V261" s="65" t="n">
        <f aca="false">V9-V384-V633</f>
        <v>2</v>
      </c>
      <c r="W261" s="65" t="n">
        <f aca="false">W9-W384-W633</f>
        <v>6</v>
      </c>
      <c r="X261" s="65" t="n">
        <f aca="false">X9-X384-X633</f>
        <v>3</v>
      </c>
      <c r="Y261" s="65" t="n">
        <f aca="false">Y9-Y384-Y633</f>
        <v>12</v>
      </c>
      <c r="Z261" s="65" t="n">
        <f aca="false">Z9-Z384-Z633</f>
        <v>0</v>
      </c>
      <c r="AA261" s="65" t="n">
        <f aca="false">AA9-AA384-AA633</f>
        <v>1</v>
      </c>
      <c r="AB261" s="65" t="n">
        <f aca="false">AB9-AB384-AB633</f>
        <v>1</v>
      </c>
      <c r="AC261" s="65" t="n">
        <f aca="false">AC9-AC384-AC633</f>
        <v>1</v>
      </c>
      <c r="AD261" s="65" t="n">
        <f aca="false">AD9-AD384-AD633</f>
        <v>1</v>
      </c>
      <c r="AE261" s="65" t="n">
        <f aca="false">AE9-AE384-AE633</f>
        <v>0</v>
      </c>
      <c r="AF261" s="65" t="n">
        <f aca="false">AF9-AF384-AF633</f>
        <v>3</v>
      </c>
      <c r="AG261" s="65" t="n">
        <f aca="false">AG9-AG384-AG633</f>
        <v>0</v>
      </c>
      <c r="AH261" s="65" t="n">
        <f aca="false">AH9-AH384-AH633</f>
        <v>0</v>
      </c>
      <c r="AI261" s="65" t="n">
        <f aca="false">AI9-AI384-AI633</f>
        <v>0</v>
      </c>
      <c r="AJ261" s="65" t="n">
        <f aca="false">AJ9-AJ384-AJ633</f>
        <v>12</v>
      </c>
      <c r="AK261" s="125"/>
      <c r="AL261" s="125"/>
      <c r="AM261" s="125"/>
      <c r="AN261" s="125"/>
      <c r="AO261" s="125"/>
      <c r="AP261" s="125"/>
    </row>
    <row r="262" customFormat="false" ht="15.75" hidden="false" customHeight="false" outlineLevel="0" collapsed="false">
      <c r="A262" s="127" t="n">
        <v>43916</v>
      </c>
      <c r="B262" s="65" t="n">
        <f aca="false">B10-B385-B634</f>
        <v>1</v>
      </c>
      <c r="C262" s="65" t="n">
        <f aca="false">C10-C385-C634</f>
        <v>7</v>
      </c>
      <c r="D262" s="65" t="n">
        <f aca="false">D10-D385-D634</f>
        <v>62</v>
      </c>
      <c r="E262" s="65" t="n">
        <f aca="false">E10-E385-E634</f>
        <v>0</v>
      </c>
      <c r="F262" s="65" t="n">
        <f aca="false">F10-F385-F634</f>
        <v>0</v>
      </c>
      <c r="G262" s="65" t="n">
        <f aca="false">G10-G385-G634</f>
        <v>13</v>
      </c>
      <c r="H262" s="68" t="n">
        <f aca="false">H10-H385-H634</f>
        <v>444</v>
      </c>
      <c r="I262" s="65" t="n">
        <f aca="false">I10-I385-I634</f>
        <v>1</v>
      </c>
      <c r="J262" s="68" t="n">
        <f aca="false">J10-J385-J634</f>
        <v>62</v>
      </c>
      <c r="K262" s="65" t="n">
        <f aca="false">K10-K385-K634</f>
        <v>34</v>
      </c>
      <c r="L262" s="68" t="n">
        <f aca="false">L10-L385-L634</f>
        <v>53</v>
      </c>
      <c r="M262" s="65" t="n">
        <f aca="false">M10-M385-M634</f>
        <v>3</v>
      </c>
      <c r="N262" s="65" t="n">
        <f aca="false">N10-N385-N634</f>
        <v>11</v>
      </c>
      <c r="O262" s="65" t="n">
        <f aca="false">O10-O385-O634</f>
        <v>6</v>
      </c>
      <c r="P262" s="65" t="n">
        <f aca="false">P10-P385-P634</f>
        <v>1</v>
      </c>
      <c r="Q262" s="65" t="n">
        <f aca="false">Q10-Q385-Q634</f>
        <v>0</v>
      </c>
      <c r="R262" s="65" t="n">
        <f aca="false">R10-R385-R634</f>
        <v>4</v>
      </c>
      <c r="S262" s="65" t="n">
        <f aca="false">S10-S385-S634</f>
        <v>2</v>
      </c>
      <c r="T262" s="65" t="n">
        <f aca="false">T10-T385-T634</f>
        <v>0</v>
      </c>
      <c r="U262" s="65" t="n">
        <f aca="false">U10-U385-U634</f>
        <v>3</v>
      </c>
      <c r="V262" s="65" t="n">
        <f aca="false">V10-V385-V634</f>
        <v>2</v>
      </c>
      <c r="W262" s="65" t="n">
        <f aca="false">W10-W385-W634</f>
        <v>7</v>
      </c>
      <c r="X262" s="65" t="n">
        <f aca="false">X10-X385-X634</f>
        <v>3</v>
      </c>
      <c r="Y262" s="65" t="n">
        <f aca="false">Y10-Y385-Y634</f>
        <v>26</v>
      </c>
      <c r="Z262" s="65" t="n">
        <f aca="false">Z10-Z385-Z634</f>
        <v>1</v>
      </c>
      <c r="AA262" s="65" t="n">
        <f aca="false">AA10-AA385-AA634</f>
        <v>3</v>
      </c>
      <c r="AB262" s="65" t="n">
        <f aca="false">AB10-AB385-AB634</f>
        <v>2</v>
      </c>
      <c r="AC262" s="65" t="n">
        <f aca="false">AC10-AC385-AC634</f>
        <v>1</v>
      </c>
      <c r="AD262" s="65" t="n">
        <f aca="false">AD10-AD385-AD634</f>
        <v>1</v>
      </c>
      <c r="AE262" s="65" t="n">
        <f aca="false">AE10-AE385-AE634</f>
        <v>0</v>
      </c>
      <c r="AF262" s="65" t="n">
        <f aca="false">AF10-AF385-AF634</f>
        <v>7</v>
      </c>
      <c r="AG262" s="65" t="n">
        <f aca="false">AG10-AG385-AG634</f>
        <v>0</v>
      </c>
      <c r="AH262" s="65" t="n">
        <f aca="false">AH10-AH385-AH634</f>
        <v>0</v>
      </c>
      <c r="AI262" s="65" t="n">
        <f aca="false">AI10-AI385-AI634</f>
        <v>0</v>
      </c>
      <c r="AJ262" s="65" t="n">
        <f aca="false">AJ10-AJ385-AJ634</f>
        <v>20</v>
      </c>
      <c r="AK262" s="125"/>
      <c r="AL262" s="125"/>
      <c r="AM262" s="125"/>
      <c r="AN262" s="125"/>
      <c r="AO262" s="125"/>
      <c r="AP262" s="125"/>
    </row>
    <row r="263" customFormat="false" ht="15.75" hidden="false" customHeight="false" outlineLevel="0" collapsed="false">
      <c r="A263" s="127" t="n">
        <v>43917</v>
      </c>
      <c r="B263" s="65" t="n">
        <f aca="false">B11-B386-B635</f>
        <v>4</v>
      </c>
      <c r="C263" s="65" t="n">
        <f aca="false">C11-C386-C635</f>
        <v>7</v>
      </c>
      <c r="D263" s="65" t="n">
        <f aca="false">D11-D386-D635</f>
        <v>79</v>
      </c>
      <c r="E263" s="65" t="n">
        <f aca="false">E11-E386-E635</f>
        <v>0</v>
      </c>
      <c r="F263" s="65" t="n">
        <f aca="false">F11-F386-F635</f>
        <v>0</v>
      </c>
      <c r="G263" s="65" t="n">
        <f aca="false">G11-G386-G635</f>
        <v>19</v>
      </c>
      <c r="H263" s="68" t="n">
        <f aca="false">H11-H386-H635</f>
        <v>516</v>
      </c>
      <c r="I263" s="65" t="n">
        <f aca="false">I11-I386-I635</f>
        <v>1</v>
      </c>
      <c r="J263" s="68" t="n">
        <f aca="false">J11-J386-J635</f>
        <v>79</v>
      </c>
      <c r="K263" s="65" t="n">
        <f aca="false">K11-K386-K635</f>
        <v>37</v>
      </c>
      <c r="L263" s="68" t="n">
        <f aca="false">L11-L386-L635</f>
        <v>54</v>
      </c>
      <c r="M263" s="65" t="n">
        <f aca="false">M11-M386-M635</f>
        <v>3</v>
      </c>
      <c r="N263" s="65" t="n">
        <f aca="false">N11-N386-N635</f>
        <v>11</v>
      </c>
      <c r="O263" s="65" t="n">
        <f aca="false">O11-O386-O635</f>
        <v>6</v>
      </c>
      <c r="P263" s="65" t="n">
        <f aca="false">P11-P386-P635</f>
        <v>1</v>
      </c>
      <c r="Q263" s="65" t="n">
        <f aca="false">Q11-Q386-Q635</f>
        <v>0</v>
      </c>
      <c r="R263" s="65" t="n">
        <f aca="false">R11-R386-R635</f>
        <v>4</v>
      </c>
      <c r="S263" s="65" t="n">
        <f aca="false">S11-S386-S635</f>
        <v>2</v>
      </c>
      <c r="T263" s="65" t="n">
        <f aca="false">T11-T386-T635</f>
        <v>0</v>
      </c>
      <c r="U263" s="65" t="n">
        <f aca="false">U11-U386-U635</f>
        <v>5</v>
      </c>
      <c r="V263" s="65" t="n">
        <f aca="false">V11-V386-V635</f>
        <v>2</v>
      </c>
      <c r="W263" s="65" t="n">
        <f aca="false">W11-W386-W635</f>
        <v>7</v>
      </c>
      <c r="X263" s="65" t="n">
        <f aca="false">X11-X386-X635</f>
        <v>3</v>
      </c>
      <c r="Y263" s="65" t="n">
        <f aca="false">Y11-Y386-Y635</f>
        <v>28</v>
      </c>
      <c r="Z263" s="65" t="n">
        <f aca="false">Z11-Z386-Z635</f>
        <v>1</v>
      </c>
      <c r="AA263" s="65" t="n">
        <f aca="false">AA11-AA386-AA635</f>
        <v>4</v>
      </c>
      <c r="AB263" s="65" t="n">
        <f aca="false">AB11-AB386-AB635</f>
        <v>1</v>
      </c>
      <c r="AC263" s="65" t="n">
        <f aca="false">AC11-AC386-AC635</f>
        <v>1</v>
      </c>
      <c r="AD263" s="65" t="n">
        <f aca="false">AD11-AD386-AD635</f>
        <v>1</v>
      </c>
      <c r="AE263" s="65" t="n">
        <f aca="false">AE11-AE386-AE635</f>
        <v>2</v>
      </c>
      <c r="AF263" s="65" t="n">
        <f aca="false">AF11-AF386-AF635</f>
        <v>7</v>
      </c>
      <c r="AG263" s="65" t="n">
        <f aca="false">AG11-AG386-AG635</f>
        <v>0</v>
      </c>
      <c r="AH263" s="65" t="n">
        <f aca="false">AH11-AH386-AH635</f>
        <v>0</v>
      </c>
      <c r="AI263" s="65" t="n">
        <f aca="false">AI11-AI386-AI635</f>
        <v>0</v>
      </c>
      <c r="AJ263" s="65" t="n">
        <f aca="false">AJ11-AJ386-AJ635</f>
        <v>28</v>
      </c>
      <c r="AK263" s="125"/>
      <c r="AL263" s="125"/>
      <c r="AM263" s="125"/>
      <c r="AN263" s="125"/>
      <c r="AO263" s="125"/>
      <c r="AP263" s="125"/>
    </row>
    <row r="264" customFormat="false" ht="15.75" hidden="false" customHeight="false" outlineLevel="0" collapsed="false">
      <c r="A264" s="127" t="n">
        <v>43918</v>
      </c>
      <c r="B264" s="65" t="n">
        <f aca="false">B12-B387-B636</f>
        <v>4</v>
      </c>
      <c r="C264" s="65" t="n">
        <f aca="false">C12-C387-C636</f>
        <v>7</v>
      </c>
      <c r="D264" s="65" t="n">
        <f aca="false">D12-D387-D636</f>
        <v>98</v>
      </c>
      <c r="E264" s="65" t="n">
        <f aca="false">E12-E387-E636</f>
        <v>0</v>
      </c>
      <c r="F264" s="65" t="n">
        <f aca="false">F12-F387-F636</f>
        <v>0</v>
      </c>
      <c r="G264" s="65" t="n">
        <f aca="false">G12-G387-G636</f>
        <v>19</v>
      </c>
      <c r="H264" s="68" t="n">
        <f aca="false">H12-H387-H636</f>
        <v>522</v>
      </c>
      <c r="I264" s="65" t="n">
        <f aca="false">I12-I387-I636</f>
        <v>1</v>
      </c>
      <c r="J264" s="68" t="n">
        <f aca="false">J12-J387-J636</f>
        <v>96</v>
      </c>
      <c r="K264" s="65" t="n">
        <f aca="false">K12-K387-K636</f>
        <v>48</v>
      </c>
      <c r="L264" s="68" t="n">
        <f aca="false">L12-L387-L636</f>
        <v>65</v>
      </c>
      <c r="M264" s="65" t="n">
        <f aca="false">M12-M387-M636</f>
        <v>3</v>
      </c>
      <c r="N264" s="65" t="n">
        <f aca="false">N12-N387-N636</f>
        <v>17</v>
      </c>
      <c r="O264" s="65" t="n">
        <f aca="false">O12-O387-O636</f>
        <v>7</v>
      </c>
      <c r="P264" s="65" t="n">
        <f aca="false">P12-P387-P636</f>
        <v>1</v>
      </c>
      <c r="Q264" s="65" t="n">
        <f aca="false">Q12-Q387-Q636</f>
        <v>2</v>
      </c>
      <c r="R264" s="65" t="n">
        <f aca="false">R12-R387-R636</f>
        <v>4</v>
      </c>
      <c r="S264" s="65" t="n">
        <f aca="false">S12-S387-S636</f>
        <v>2</v>
      </c>
      <c r="T264" s="65" t="n">
        <f aca="false">T12-T387-T636</f>
        <v>1</v>
      </c>
      <c r="U264" s="65" t="n">
        <f aca="false">U12-U387-U636</f>
        <v>5</v>
      </c>
      <c r="V264" s="65" t="n">
        <f aca="false">V12-V387-V636</f>
        <v>2</v>
      </c>
      <c r="W264" s="65" t="n">
        <f aca="false">W12-W387-W636</f>
        <v>7</v>
      </c>
      <c r="X264" s="65" t="n">
        <f aca="false">X12-X387-X636</f>
        <v>3</v>
      </c>
      <c r="Y264" s="65" t="n">
        <f aca="false">Y12-Y387-Y636</f>
        <v>32</v>
      </c>
      <c r="Z264" s="65" t="n">
        <f aca="false">Z12-Z387-Z636</f>
        <v>2</v>
      </c>
      <c r="AA264" s="65" t="n">
        <f aca="false">AA12-AA387-AA636</f>
        <v>4</v>
      </c>
      <c r="AB264" s="65" t="n">
        <f aca="false">AB12-AB387-AB636</f>
        <v>1</v>
      </c>
      <c r="AC264" s="65" t="n">
        <f aca="false">AC12-AC387-AC636</f>
        <v>1</v>
      </c>
      <c r="AD264" s="65" t="n">
        <f aca="false">AD12-AD387-AD636</f>
        <v>1</v>
      </c>
      <c r="AE264" s="65" t="n">
        <f aca="false">AE12-AE387-AE636</f>
        <v>2</v>
      </c>
      <c r="AF264" s="65" t="n">
        <f aca="false">AF12-AF387-AF636</f>
        <v>7</v>
      </c>
      <c r="AG264" s="65" t="n">
        <f aca="false">AG12-AG387-AG636</f>
        <v>0</v>
      </c>
      <c r="AH264" s="65" t="n">
        <f aca="false">AH12-AH387-AH636</f>
        <v>0</v>
      </c>
      <c r="AI264" s="65" t="n">
        <f aca="false">AI12-AI387-AI636</f>
        <v>0</v>
      </c>
      <c r="AJ264" s="65" t="n">
        <f aca="false">AJ12-AJ387-AJ636</f>
        <v>30</v>
      </c>
      <c r="AK264" s="125"/>
      <c r="AL264" s="125"/>
      <c r="AM264" s="125"/>
      <c r="AN264" s="125"/>
      <c r="AO264" s="125"/>
      <c r="AP264" s="125"/>
    </row>
    <row r="265" customFormat="false" ht="15.75" hidden="false" customHeight="false" outlineLevel="0" collapsed="false">
      <c r="A265" s="127" t="n">
        <v>43919</v>
      </c>
      <c r="B265" s="65" t="n">
        <f aca="false">B13-B388-B637</f>
        <v>5</v>
      </c>
      <c r="C265" s="65" t="n">
        <f aca="false">C13-C388-C637</f>
        <v>8</v>
      </c>
      <c r="D265" s="65" t="n">
        <f aca="false">D13-D388-D637</f>
        <v>101</v>
      </c>
      <c r="E265" s="65" t="n">
        <f aca="false">E13-E388-E637</f>
        <v>0</v>
      </c>
      <c r="F265" s="65" t="n">
        <f aca="false">F13-F388-F637</f>
        <v>0</v>
      </c>
      <c r="G265" s="65" t="n">
        <f aca="false">G13-G388-G637</f>
        <v>19</v>
      </c>
      <c r="H265" s="68" t="n">
        <f aca="false">H13-H388-H637</f>
        <v>562</v>
      </c>
      <c r="I265" s="65" t="n">
        <f aca="false">I13-I388-I637</f>
        <v>1</v>
      </c>
      <c r="J265" s="68" t="n">
        <f aca="false">J13-J388-J637</f>
        <v>124</v>
      </c>
      <c r="K265" s="65" t="n">
        <f aca="false">K13-K388-K637</f>
        <v>56</v>
      </c>
      <c r="L265" s="68" t="n">
        <f aca="false">L13-L388-L637</f>
        <v>72</v>
      </c>
      <c r="M265" s="65" t="n">
        <f aca="false">M13-M388-M637</f>
        <v>8</v>
      </c>
      <c r="N265" s="65" t="n">
        <f aca="false">N13-N388-N637</f>
        <v>17</v>
      </c>
      <c r="O265" s="65" t="n">
        <f aca="false">O13-O388-O637</f>
        <v>7</v>
      </c>
      <c r="P265" s="65" t="n">
        <f aca="false">P13-P388-P637</f>
        <v>1</v>
      </c>
      <c r="Q265" s="65" t="n">
        <f aca="false">Q13-Q388-Q637</f>
        <v>2</v>
      </c>
      <c r="R265" s="65" t="n">
        <f aca="false">R13-R388-R637</f>
        <v>4</v>
      </c>
      <c r="S265" s="65" t="n">
        <f aca="false">S13-S388-S637</f>
        <v>2</v>
      </c>
      <c r="T265" s="65" t="n">
        <f aca="false">T13-T388-T637</f>
        <v>0</v>
      </c>
      <c r="U265" s="65" t="n">
        <f aca="false">U13-U388-U637</f>
        <v>5</v>
      </c>
      <c r="V265" s="65" t="n">
        <f aca="false">V13-V388-V637</f>
        <v>2</v>
      </c>
      <c r="W265" s="65" t="n">
        <f aca="false">W13-W388-W637</f>
        <v>7</v>
      </c>
      <c r="X265" s="65" t="n">
        <f aca="false">X13-X388-X637</f>
        <v>3</v>
      </c>
      <c r="Y265" s="65" t="n">
        <f aca="false">Y13-Y388-Y637</f>
        <v>46</v>
      </c>
      <c r="Z265" s="65" t="n">
        <f aca="false">Z13-Z388-Z637</f>
        <v>2</v>
      </c>
      <c r="AA265" s="65" t="n">
        <f aca="false">AA13-AA388-AA637</f>
        <v>4</v>
      </c>
      <c r="AB265" s="65" t="n">
        <f aca="false">AB13-AB388-AB637</f>
        <v>2</v>
      </c>
      <c r="AC265" s="65" t="n">
        <f aca="false">AC13-AC388-AC637</f>
        <v>1</v>
      </c>
      <c r="AD265" s="65" t="n">
        <f aca="false">AD13-AD388-AD637</f>
        <v>1</v>
      </c>
      <c r="AE265" s="65" t="n">
        <f aca="false">AE13-AE388-AE637</f>
        <v>2</v>
      </c>
      <c r="AF265" s="65" t="n">
        <f aca="false">AF13-AF388-AF637</f>
        <v>9</v>
      </c>
      <c r="AG265" s="65" t="n">
        <f aca="false">AG13-AG388-AG637</f>
        <v>1</v>
      </c>
      <c r="AH265" s="65" t="n">
        <f aca="false">AH13-AH388-AH637</f>
        <v>0</v>
      </c>
      <c r="AI265" s="65" t="n">
        <f aca="false">AI13-AI388-AI637</f>
        <v>0</v>
      </c>
      <c r="AJ265" s="65" t="n">
        <f aca="false">AJ13-AJ388-AJ637</f>
        <v>33</v>
      </c>
      <c r="AK265" s="125"/>
      <c r="AL265" s="125"/>
      <c r="AM265" s="125"/>
      <c r="AN265" s="125"/>
      <c r="AO265" s="125"/>
      <c r="AP265" s="125"/>
    </row>
    <row r="266" customFormat="false" ht="15.75" hidden="false" customHeight="false" outlineLevel="0" collapsed="false">
      <c r="A266" s="127" t="n">
        <v>43920</v>
      </c>
      <c r="B266" s="65" t="n">
        <f aca="false">B14-B389-B638</f>
        <v>5</v>
      </c>
      <c r="C266" s="65" t="n">
        <f aca="false">C14-C389-C638</f>
        <v>17</v>
      </c>
      <c r="D266" s="65" t="n">
        <f aca="false">D14-D389-D638</f>
        <v>123</v>
      </c>
      <c r="E266" s="65" t="n">
        <f aca="false">E14-E389-E638</f>
        <v>1</v>
      </c>
      <c r="F266" s="65" t="n">
        <f aca="false">F14-F389-F638</f>
        <v>0</v>
      </c>
      <c r="G266" s="65" t="n">
        <f aca="false">G14-G389-G638</f>
        <v>15</v>
      </c>
      <c r="H266" s="68" t="n">
        <f aca="false">H14-H389-H638</f>
        <v>576</v>
      </c>
      <c r="I266" s="65" t="n">
        <f aca="false">I14-I389-I638</f>
        <v>2</v>
      </c>
      <c r="J266" s="68" t="n">
        <f aca="false">J14-J389-J638</f>
        <v>152</v>
      </c>
      <c r="K266" s="65" t="n">
        <f aca="false">K14-K389-K638</f>
        <v>74</v>
      </c>
      <c r="L266" s="68" t="n">
        <f aca="false">L14-L389-L638</f>
        <v>67</v>
      </c>
      <c r="M266" s="65" t="n">
        <f aca="false">M14-M389-M638</f>
        <v>9</v>
      </c>
      <c r="N266" s="65" t="n">
        <f aca="false">N14-N389-N638</f>
        <v>17</v>
      </c>
      <c r="O266" s="65" t="n">
        <f aca="false">O14-O389-O638</f>
        <v>7</v>
      </c>
      <c r="P266" s="65" t="n">
        <f aca="false">P14-P389-P638</f>
        <v>5</v>
      </c>
      <c r="Q266" s="65" t="n">
        <f aca="false">Q14-Q389-Q638</f>
        <v>2</v>
      </c>
      <c r="R266" s="65" t="n">
        <f aca="false">R14-R389-R638</f>
        <v>5</v>
      </c>
      <c r="S266" s="65" t="n">
        <f aca="false">S14-S389-S638</f>
        <v>2</v>
      </c>
      <c r="T266" s="65" t="n">
        <f aca="false">T14-T389-T638</f>
        <v>0</v>
      </c>
      <c r="U266" s="65" t="n">
        <f aca="false">U14-U389-U638</f>
        <v>8</v>
      </c>
      <c r="V266" s="65" t="n">
        <f aca="false">V14-V389-V638</f>
        <v>1</v>
      </c>
      <c r="W266" s="65" t="n">
        <f aca="false">W14-W389-W638</f>
        <v>12</v>
      </c>
      <c r="X266" s="65" t="n">
        <f aca="false">X14-X389-X638</f>
        <v>3</v>
      </c>
      <c r="Y266" s="65" t="n">
        <f aca="false">Y14-Y389-Y638</f>
        <v>49</v>
      </c>
      <c r="Z266" s="65" t="n">
        <f aca="false">Z14-Z389-Z638</f>
        <v>3</v>
      </c>
      <c r="AA266" s="65" t="n">
        <f aca="false">AA14-AA389-AA638</f>
        <v>8</v>
      </c>
      <c r="AB266" s="65" t="n">
        <f aca="false">AB14-AB389-AB638</f>
        <v>3</v>
      </c>
      <c r="AC266" s="65" t="n">
        <f aca="false">AC14-AC389-AC638</f>
        <v>1</v>
      </c>
      <c r="AD266" s="65" t="n">
        <f aca="false">AD14-AD389-AD638</f>
        <v>1</v>
      </c>
      <c r="AE266" s="65" t="n">
        <f aca="false">AE14-AE389-AE638</f>
        <v>2</v>
      </c>
      <c r="AF266" s="65" t="n">
        <f aca="false">AF14-AF389-AF638</f>
        <v>9</v>
      </c>
      <c r="AG266" s="65" t="n">
        <f aca="false">AG14-AG389-AG638</f>
        <v>1</v>
      </c>
      <c r="AH266" s="65" t="n">
        <f aca="false">AH14-AH389-AH638</f>
        <v>0</v>
      </c>
      <c r="AI266" s="65" t="n">
        <f aca="false">AI14-AI389-AI638</f>
        <v>0</v>
      </c>
      <c r="AJ266" s="65" t="n">
        <f aca="false">AJ14-AJ389-AJ638</f>
        <v>37</v>
      </c>
      <c r="AK266" s="125"/>
      <c r="AL266" s="125"/>
      <c r="AM266" s="125"/>
      <c r="AN266" s="125"/>
      <c r="AO266" s="125"/>
      <c r="AP266" s="125"/>
    </row>
    <row r="267" customFormat="false" ht="15.75" hidden="false" customHeight="false" outlineLevel="0" collapsed="false">
      <c r="A267" s="127" t="n">
        <v>43921</v>
      </c>
      <c r="B267" s="65" t="n">
        <f aca="false">B15-B390-B639</f>
        <v>5</v>
      </c>
      <c r="C267" s="65" t="n">
        <f aca="false">C15-C390-C639</f>
        <v>17</v>
      </c>
      <c r="D267" s="65" t="n">
        <f aca="false">D15-D390-D639</f>
        <v>136</v>
      </c>
      <c r="E267" s="65" t="n">
        <f aca="false">E15-E390-E639</f>
        <v>2</v>
      </c>
      <c r="F267" s="65" t="n">
        <f aca="false">F15-F390-F639</f>
        <v>0</v>
      </c>
      <c r="G267" s="65" t="n">
        <f aca="false">G15-G390-G639</f>
        <v>20</v>
      </c>
      <c r="H267" s="68" t="n">
        <f aca="false">H15-H390-H639</f>
        <v>616</v>
      </c>
      <c r="I267" s="65" t="n">
        <f aca="false">I15-I390-I639</f>
        <v>2</v>
      </c>
      <c r="J267" s="68" t="n">
        <f aca="false">J15-J390-J639</f>
        <v>166</v>
      </c>
      <c r="K267" s="65" t="n">
        <f aca="false">K15-K390-K639</f>
        <v>86</v>
      </c>
      <c r="L267" s="68" t="n">
        <f aca="false">L15-L390-L639</f>
        <v>69</v>
      </c>
      <c r="M267" s="65" t="n">
        <f aca="false">M15-M390-M639</f>
        <v>5</v>
      </c>
      <c r="N267" s="65" t="n">
        <f aca="false">N15-N390-N639</f>
        <v>20</v>
      </c>
      <c r="O267" s="65" t="n">
        <f aca="false">O15-O390-O639</f>
        <v>9</v>
      </c>
      <c r="P267" s="65" t="n">
        <f aca="false">P15-P390-P639</f>
        <v>8</v>
      </c>
      <c r="Q267" s="65" t="n">
        <f aca="false">Q15-Q390-Q639</f>
        <v>2</v>
      </c>
      <c r="R267" s="65" t="n">
        <f aca="false">R15-R390-R639</f>
        <v>6</v>
      </c>
      <c r="S267" s="65" t="n">
        <f aca="false">S15-S390-S639</f>
        <v>4</v>
      </c>
      <c r="T267" s="65" t="n">
        <f aca="false">T15-T390-T639</f>
        <v>3</v>
      </c>
      <c r="U267" s="65" t="n">
        <f aca="false">U15-U390-U639</f>
        <v>8</v>
      </c>
      <c r="V267" s="65" t="n">
        <f aca="false">V15-V390-V639</f>
        <v>1</v>
      </c>
      <c r="W267" s="65" t="n">
        <f aca="false">W15-W390-W639</f>
        <v>18</v>
      </c>
      <c r="X267" s="65" t="n">
        <f aca="false">X15-X390-X639</f>
        <v>3</v>
      </c>
      <c r="Y267" s="65" t="n">
        <f aca="false">Y15-Y390-Y639</f>
        <v>49</v>
      </c>
      <c r="Z267" s="65" t="n">
        <f aca="false">Z15-Z390-Z639</f>
        <v>3</v>
      </c>
      <c r="AA267" s="65" t="n">
        <f aca="false">AA15-AA390-AA639</f>
        <v>8</v>
      </c>
      <c r="AB267" s="65" t="n">
        <f aca="false">AB15-AB390-AB639</f>
        <v>3</v>
      </c>
      <c r="AC267" s="65" t="n">
        <f aca="false">AC15-AC390-AC639</f>
        <v>1</v>
      </c>
      <c r="AD267" s="65" t="n">
        <f aca="false">AD15-AD390-AD639</f>
        <v>1</v>
      </c>
      <c r="AE267" s="65" t="n">
        <f aca="false">AE15-AE390-AE639</f>
        <v>1</v>
      </c>
      <c r="AF267" s="65" t="n">
        <f aca="false">AF15-AF390-AF639</f>
        <v>10</v>
      </c>
      <c r="AG267" s="65" t="n">
        <f aca="false">AG15-AG390-AG639</f>
        <v>1</v>
      </c>
      <c r="AH267" s="65" t="n">
        <f aca="false">AH15-AH390-AH639</f>
        <v>0</v>
      </c>
      <c r="AI267" s="65" t="n">
        <f aca="false">AI15-AI390-AI639</f>
        <v>0</v>
      </c>
      <c r="AJ267" s="65" t="n">
        <f aca="false">AJ15-AJ390-AJ639</f>
        <v>28</v>
      </c>
      <c r="AK267" s="125"/>
      <c r="AL267" s="125"/>
      <c r="AM267" s="125"/>
      <c r="AN267" s="125"/>
      <c r="AO267" s="125"/>
      <c r="AP267" s="125"/>
    </row>
    <row r="268" customFormat="false" ht="15.75" hidden="false" customHeight="false" outlineLevel="0" collapsed="false">
      <c r="A268" s="127" t="n">
        <v>43922</v>
      </c>
      <c r="B268" s="65" t="n">
        <f aca="false">B16-B391-B640</f>
        <v>5</v>
      </c>
      <c r="C268" s="65" t="n">
        <f aca="false">C16-C391-C640</f>
        <v>13</v>
      </c>
      <c r="D268" s="65" t="n">
        <f aca="false">D16-D391-D640</f>
        <v>131</v>
      </c>
      <c r="E268" s="65" t="n">
        <f aca="false">E16-E391-E640</f>
        <v>1</v>
      </c>
      <c r="F268" s="65" t="n">
        <f aca="false">F16-F391-F640</f>
        <v>0</v>
      </c>
      <c r="G268" s="65" t="n">
        <f aca="false">G16-G391-G640</f>
        <v>25</v>
      </c>
      <c r="H268" s="68" t="n">
        <f aca="false">H16-H391-H640</f>
        <v>673</v>
      </c>
      <c r="I268" s="65" t="n">
        <f aca="false">I16-I391-I640</f>
        <v>2</v>
      </c>
      <c r="J268" s="68" t="n">
        <f aca="false">J16-J391-J640</f>
        <v>188</v>
      </c>
      <c r="K268" s="65" t="n">
        <f aca="false">K16-K391-K640</f>
        <v>97</v>
      </c>
      <c r="L268" s="68" t="n">
        <f aca="false">L16-L391-L640</f>
        <v>78</v>
      </c>
      <c r="M268" s="65" t="n">
        <f aca="false">M16-M391-M640</f>
        <v>6</v>
      </c>
      <c r="N268" s="65" t="n">
        <f aca="false">N16-N391-N640</f>
        <v>20</v>
      </c>
      <c r="O268" s="65" t="n">
        <f aca="false">O16-O391-O640</f>
        <v>9</v>
      </c>
      <c r="P268" s="65" t="n">
        <f aca="false">P16-P391-P640</f>
        <v>8</v>
      </c>
      <c r="Q268" s="65" t="n">
        <f aca="false">Q16-Q391-Q640</f>
        <v>2</v>
      </c>
      <c r="R268" s="65" t="n">
        <f aca="false">R16-R391-R640</f>
        <v>6</v>
      </c>
      <c r="S268" s="65" t="n">
        <f aca="false">S16-S391-S640</f>
        <v>6</v>
      </c>
      <c r="T268" s="65" t="n">
        <f aca="false">T16-T391-T640</f>
        <v>3</v>
      </c>
      <c r="U268" s="65" t="n">
        <f aca="false">U16-U391-U640</f>
        <v>8</v>
      </c>
      <c r="V268" s="65" t="n">
        <f aca="false">V16-V391-V640</f>
        <v>2</v>
      </c>
      <c r="W268" s="65" t="n">
        <f aca="false">W16-W391-W640</f>
        <v>19</v>
      </c>
      <c r="X268" s="65" t="n">
        <f aca="false">X16-X391-X640</f>
        <v>3</v>
      </c>
      <c r="Y268" s="65" t="n">
        <f aca="false">Y16-Y391-Y640</f>
        <v>61</v>
      </c>
      <c r="Z268" s="65" t="n">
        <f aca="false">Z16-Z391-Z640</f>
        <v>2</v>
      </c>
      <c r="AA268" s="65" t="n">
        <f aca="false">AA16-AA391-AA640</f>
        <v>8</v>
      </c>
      <c r="AB268" s="65" t="n">
        <f aca="false">AB16-AB391-AB640</f>
        <v>2</v>
      </c>
      <c r="AC268" s="65" t="n">
        <f aca="false">AC16-AC391-AC640</f>
        <v>1</v>
      </c>
      <c r="AD268" s="65" t="n">
        <f aca="false">AD16-AD391-AD640</f>
        <v>0</v>
      </c>
      <c r="AE268" s="65" t="n">
        <f aca="false">AE16-AE391-AE640</f>
        <v>1</v>
      </c>
      <c r="AF268" s="65" t="n">
        <f aca="false">AF16-AF391-AF640</f>
        <v>8</v>
      </c>
      <c r="AG268" s="65" t="n">
        <f aca="false">AG16-AG391-AG640</f>
        <v>1</v>
      </c>
      <c r="AH268" s="65" t="n">
        <f aca="false">AH16-AH391-AH640</f>
        <v>0</v>
      </c>
      <c r="AI268" s="65" t="n">
        <f aca="false">AI16-AI391-AI640</f>
        <v>0</v>
      </c>
      <c r="AJ268" s="65" t="n">
        <f aca="false">AJ16-AJ391-AJ640</f>
        <v>28</v>
      </c>
      <c r="AK268" s="125"/>
      <c r="AL268" s="125"/>
      <c r="AM268" s="125"/>
      <c r="AN268" s="125"/>
      <c r="AO268" s="125"/>
      <c r="AP268" s="125"/>
    </row>
    <row r="269" customFormat="false" ht="15.75" hidden="false" customHeight="false" outlineLevel="0" collapsed="false">
      <c r="A269" s="127" t="n">
        <v>43923</v>
      </c>
      <c r="B269" s="65" t="n">
        <f aca="false">B17-B392-B641</f>
        <v>5</v>
      </c>
      <c r="C269" s="65" t="n">
        <f aca="false">C17-C392-C641</f>
        <v>13</v>
      </c>
      <c r="D269" s="65" t="n">
        <f aca="false">D17-D392-D641</f>
        <v>143</v>
      </c>
      <c r="E269" s="65" t="n">
        <f aca="false">E17-E392-E641</f>
        <v>1</v>
      </c>
      <c r="F269" s="65" t="n">
        <f aca="false">F17-F392-F641</f>
        <v>0</v>
      </c>
      <c r="G269" s="65" t="n">
        <f aca="false">G17-G392-G641</f>
        <v>23</v>
      </c>
      <c r="H269" s="68" t="n">
        <f aca="false">H17-H392-H641</f>
        <v>755</v>
      </c>
      <c r="I269" s="65" t="n">
        <f aca="false">I17-I392-I641</f>
        <v>2</v>
      </c>
      <c r="J269" s="68" t="n">
        <f aca="false">J17-J392-J641</f>
        <v>187</v>
      </c>
      <c r="K269" s="65" t="n">
        <f aca="false">K17-K392-K641</f>
        <v>97</v>
      </c>
      <c r="L269" s="68" t="n">
        <f aca="false">L17-L392-L641</f>
        <v>71</v>
      </c>
      <c r="M269" s="65" t="n">
        <f aca="false">M17-M392-M641</f>
        <v>6</v>
      </c>
      <c r="N269" s="65" t="n">
        <f aca="false">N17-N392-N641</f>
        <v>20</v>
      </c>
      <c r="O269" s="65" t="n">
        <f aca="false">O17-O392-O641</f>
        <v>7</v>
      </c>
      <c r="P269" s="65" t="n">
        <f aca="false">P17-P392-P641</f>
        <v>8</v>
      </c>
      <c r="Q269" s="65" t="n">
        <f aca="false">Q17-Q392-Q641</f>
        <v>2</v>
      </c>
      <c r="R269" s="65" t="n">
        <f aca="false">R17-R392-R641</f>
        <v>6</v>
      </c>
      <c r="S269" s="65" t="n">
        <f aca="false">S17-S392-S641</f>
        <v>6</v>
      </c>
      <c r="T269" s="65" t="n">
        <f aca="false">T17-T392-T641</f>
        <v>9</v>
      </c>
      <c r="U269" s="65" t="n">
        <f aca="false">U17-U392-U641</f>
        <v>8</v>
      </c>
      <c r="V269" s="65" t="n">
        <f aca="false">V17-V392-V641</f>
        <v>2</v>
      </c>
      <c r="W269" s="65" t="n">
        <f aca="false">W17-W392-W641</f>
        <v>19</v>
      </c>
      <c r="X269" s="65" t="n">
        <f aca="false">X17-X392-X641</f>
        <v>3</v>
      </c>
      <c r="Y269" s="65" t="n">
        <f aca="false">Y17-Y392-Y641</f>
        <v>61</v>
      </c>
      <c r="Z269" s="65" t="n">
        <f aca="false">Z17-Z392-Z641</f>
        <v>2</v>
      </c>
      <c r="AA269" s="65" t="n">
        <f aca="false">AA17-AA392-AA641</f>
        <v>7</v>
      </c>
      <c r="AB269" s="65" t="n">
        <f aca="false">AB17-AB392-AB641</f>
        <v>6</v>
      </c>
      <c r="AC269" s="65" t="n">
        <f aca="false">AC17-AC392-AC641</f>
        <v>1</v>
      </c>
      <c r="AD269" s="65" t="n">
        <f aca="false">AD17-AD392-AD641</f>
        <v>0</v>
      </c>
      <c r="AE269" s="65" t="n">
        <f aca="false">AE17-AE392-AE641</f>
        <v>1</v>
      </c>
      <c r="AF269" s="65" t="n">
        <f aca="false">AF17-AF392-AF641</f>
        <v>8</v>
      </c>
      <c r="AG269" s="65" t="n">
        <f aca="false">AG17-AG392-AG641</f>
        <v>1</v>
      </c>
      <c r="AH269" s="65" t="n">
        <f aca="false">AH17-AH392-AH641</f>
        <v>0</v>
      </c>
      <c r="AI269" s="65" t="n">
        <f aca="false">AI17-AI392-AI641</f>
        <v>0</v>
      </c>
      <c r="AJ269" s="65" t="n">
        <f aca="false">AJ17-AJ392-AJ641</f>
        <v>28</v>
      </c>
      <c r="AK269" s="125"/>
      <c r="AL269" s="125"/>
      <c r="AM269" s="125"/>
      <c r="AN269" s="125"/>
      <c r="AO269" s="125"/>
      <c r="AP269" s="125"/>
    </row>
    <row r="270" customFormat="false" ht="15.75" hidden="false" customHeight="false" outlineLevel="0" collapsed="false">
      <c r="A270" s="127" t="n">
        <v>43924</v>
      </c>
      <c r="B270" s="65" t="n">
        <f aca="false">B18-B393-B642</f>
        <v>5</v>
      </c>
      <c r="C270" s="65" t="n">
        <f aca="false">C18-C393-C642</f>
        <v>15</v>
      </c>
      <c r="D270" s="65" t="n">
        <f aca="false">D18-D393-D642</f>
        <v>149</v>
      </c>
      <c r="E270" s="65" t="n">
        <f aca="false">E18-E393-E642</f>
        <v>1</v>
      </c>
      <c r="F270" s="65" t="n">
        <f aca="false">F18-F393-F642</f>
        <v>1</v>
      </c>
      <c r="G270" s="65" t="n">
        <f aca="false">G18-G393-G642</f>
        <v>23</v>
      </c>
      <c r="H270" s="68" t="n">
        <f aca="false">H18-H393-H642</f>
        <v>829</v>
      </c>
      <c r="I270" s="65" t="n">
        <f aca="false">I18-I393-I642</f>
        <v>2</v>
      </c>
      <c r="J270" s="68" t="n">
        <f aca="false">J18-J393-J642</f>
        <v>188</v>
      </c>
      <c r="K270" s="65" t="n">
        <f aca="false">K18-K393-K642</f>
        <v>85</v>
      </c>
      <c r="L270" s="68" t="n">
        <f aca="false">L18-L393-L642</f>
        <v>119</v>
      </c>
      <c r="M270" s="65" t="n">
        <f aca="false">M18-M393-M642</f>
        <v>6</v>
      </c>
      <c r="N270" s="65" t="n">
        <f aca="false">N18-N393-N642</f>
        <v>21</v>
      </c>
      <c r="O270" s="65" t="n">
        <f aca="false">O18-O393-O642</f>
        <v>10</v>
      </c>
      <c r="P270" s="65" t="n">
        <f aca="false">P18-P393-P642</f>
        <v>8</v>
      </c>
      <c r="Q270" s="65" t="n">
        <f aca="false">Q18-Q393-Q642</f>
        <v>8</v>
      </c>
      <c r="R270" s="65" t="n">
        <f aca="false">R18-R393-R642</f>
        <v>7</v>
      </c>
      <c r="S270" s="65" t="n">
        <f aca="false">S18-S393-S642</f>
        <v>5</v>
      </c>
      <c r="T270" s="65" t="n">
        <f aca="false">T18-T393-T642</f>
        <v>10</v>
      </c>
      <c r="U270" s="65" t="n">
        <f aca="false">U18-U393-U642</f>
        <v>8</v>
      </c>
      <c r="V270" s="65" t="n">
        <f aca="false">V18-V393-V642</f>
        <v>2</v>
      </c>
      <c r="W270" s="65" t="n">
        <f aca="false">W18-W393-W642</f>
        <v>19</v>
      </c>
      <c r="X270" s="65" t="n">
        <f aca="false">X18-X393-X642</f>
        <v>6</v>
      </c>
      <c r="Y270" s="65" t="n">
        <f aca="false">Y18-Y393-Y642</f>
        <v>73</v>
      </c>
      <c r="Z270" s="65" t="n">
        <f aca="false">Z18-Z393-Z642</f>
        <v>4</v>
      </c>
      <c r="AA270" s="65" t="n">
        <f aca="false">AA18-AA393-AA642</f>
        <v>11</v>
      </c>
      <c r="AB270" s="65" t="n">
        <f aca="false">AB18-AB393-AB642</f>
        <v>9</v>
      </c>
      <c r="AC270" s="65" t="n">
        <f aca="false">AC18-AC393-AC642</f>
        <v>1</v>
      </c>
      <c r="AD270" s="65" t="n">
        <f aca="false">AD18-AD393-AD642</f>
        <v>0</v>
      </c>
      <c r="AE270" s="65" t="n">
        <f aca="false">AE18-AE393-AE642</f>
        <v>1</v>
      </c>
      <c r="AF270" s="65" t="n">
        <f aca="false">AF18-AF393-AF642</f>
        <v>13</v>
      </c>
      <c r="AG270" s="65" t="n">
        <f aca="false">AG18-AG393-AG642</f>
        <v>1</v>
      </c>
      <c r="AH270" s="65" t="n">
        <f aca="false">AH18-AH393-AH642</f>
        <v>0</v>
      </c>
      <c r="AI270" s="65" t="n">
        <f aca="false">AI18-AI393-AI642</f>
        <v>0</v>
      </c>
      <c r="AJ270" s="65" t="n">
        <f aca="false">AJ18-AJ393-AJ642</f>
        <v>31</v>
      </c>
      <c r="AK270" s="125"/>
      <c r="AL270" s="125"/>
      <c r="AM270" s="125"/>
      <c r="AN270" s="125"/>
      <c r="AO270" s="125"/>
      <c r="AP270" s="125"/>
    </row>
    <row r="271" customFormat="false" ht="15.75" hidden="false" customHeight="false" outlineLevel="0" collapsed="false">
      <c r="A271" s="127" t="n">
        <v>43925</v>
      </c>
      <c r="B271" s="65" t="n">
        <f aca="false">B19-B394-B643</f>
        <v>4</v>
      </c>
      <c r="C271" s="65" t="n">
        <f aca="false">C19-C394-C643</f>
        <v>20</v>
      </c>
      <c r="D271" s="65" t="n">
        <f aca="false">D19-D394-D643</f>
        <v>149</v>
      </c>
      <c r="E271" s="65" t="n">
        <f aca="false">E19-E394-E643</f>
        <v>1</v>
      </c>
      <c r="F271" s="65" t="n">
        <f aca="false">F19-F394-F643</f>
        <v>1</v>
      </c>
      <c r="G271" s="65" t="n">
        <f aca="false">G19-G394-G643</f>
        <v>29</v>
      </c>
      <c r="H271" s="68" t="n">
        <f aca="false">H19-H394-H643</f>
        <v>883</v>
      </c>
      <c r="I271" s="65" t="n">
        <f aca="false">I19-I394-I643</f>
        <v>2</v>
      </c>
      <c r="J271" s="68" t="n">
        <f aca="false">J19-J394-J643</f>
        <v>207</v>
      </c>
      <c r="K271" s="65" t="n">
        <f aca="false">K19-K394-K643</f>
        <v>91</v>
      </c>
      <c r="L271" s="68" t="n">
        <f aca="false">L19-L394-L643</f>
        <v>109</v>
      </c>
      <c r="M271" s="65" t="n">
        <f aca="false">M19-M394-M643</f>
        <v>6</v>
      </c>
      <c r="N271" s="65" t="n">
        <f aca="false">N19-N394-N643</f>
        <v>22</v>
      </c>
      <c r="O271" s="65" t="n">
        <f aca="false">O19-O394-O643</f>
        <v>9</v>
      </c>
      <c r="P271" s="65" t="n">
        <f aca="false">P19-P394-P643</f>
        <v>8</v>
      </c>
      <c r="Q271" s="65" t="n">
        <f aca="false">Q19-Q394-Q643</f>
        <v>8</v>
      </c>
      <c r="R271" s="65" t="n">
        <f aca="false">R19-R394-R643</f>
        <v>5</v>
      </c>
      <c r="S271" s="65" t="n">
        <f aca="false">S19-S394-S643</f>
        <v>7</v>
      </c>
      <c r="T271" s="65" t="n">
        <f aca="false">T19-T394-T643</f>
        <v>9</v>
      </c>
      <c r="U271" s="65" t="n">
        <f aca="false">U19-U394-U643</f>
        <v>8</v>
      </c>
      <c r="V271" s="65" t="n">
        <f aca="false">V19-V394-V643</f>
        <v>2</v>
      </c>
      <c r="W271" s="65" t="n">
        <f aca="false">W19-W394-W643</f>
        <v>22</v>
      </c>
      <c r="X271" s="65" t="n">
        <f aca="false">X19-X394-X643</f>
        <v>4</v>
      </c>
      <c r="Y271" s="65" t="n">
        <f aca="false">Y19-Y394-Y643</f>
        <v>68</v>
      </c>
      <c r="Z271" s="65" t="n">
        <f aca="false">Z19-Z394-Z643</f>
        <v>4</v>
      </c>
      <c r="AA271" s="65" t="n">
        <f aca="false">AA19-AA394-AA643</f>
        <v>10</v>
      </c>
      <c r="AB271" s="65" t="n">
        <f aca="false">AB19-AB394-AB643</f>
        <v>9</v>
      </c>
      <c r="AC271" s="65" t="n">
        <f aca="false">AC19-AC394-AC643</f>
        <v>1</v>
      </c>
      <c r="AD271" s="65" t="n">
        <f aca="false">AD19-AD394-AD643</f>
        <v>0</v>
      </c>
      <c r="AE271" s="65" t="n">
        <f aca="false">AE19-AE394-AE643</f>
        <v>1</v>
      </c>
      <c r="AF271" s="65" t="n">
        <f aca="false">AF19-AF394-AF643</f>
        <v>14</v>
      </c>
      <c r="AG271" s="65" t="n">
        <f aca="false">AG19-AG394-AG643</f>
        <v>1</v>
      </c>
      <c r="AH271" s="65" t="n">
        <f aca="false">AH19-AH394-AH643</f>
        <v>0</v>
      </c>
      <c r="AI271" s="65" t="n">
        <f aca="false">AI19-AI394-AI643</f>
        <v>0</v>
      </c>
      <c r="AJ271" s="65" t="n">
        <f aca="false">AJ19-AJ394-AJ643</f>
        <v>37</v>
      </c>
      <c r="AK271" s="125"/>
      <c r="AL271" s="125"/>
      <c r="AM271" s="125"/>
      <c r="AN271" s="125"/>
      <c r="AO271" s="125"/>
      <c r="AP271" s="125"/>
    </row>
    <row r="272" customFormat="false" ht="15.75" hidden="false" customHeight="false" outlineLevel="0" collapsed="false">
      <c r="A272" s="127" t="n">
        <v>43926</v>
      </c>
      <c r="B272" s="65" t="n">
        <f aca="false">B20-B395-B644</f>
        <v>4</v>
      </c>
      <c r="C272" s="65" t="n">
        <f aca="false">C20-C395-C644</f>
        <v>15</v>
      </c>
      <c r="D272" s="65" t="n">
        <f aca="false">D20-D395-D644</f>
        <v>153</v>
      </c>
      <c r="E272" s="65" t="n">
        <f aca="false">E20-E395-E644</f>
        <v>1</v>
      </c>
      <c r="F272" s="65" t="n">
        <f aca="false">F20-F395-F644</f>
        <v>1</v>
      </c>
      <c r="G272" s="65" t="n">
        <f aca="false">G20-G395-G644</f>
        <v>30</v>
      </c>
      <c r="H272" s="68" t="n">
        <f aca="false">H20-H395-H644</f>
        <v>973</v>
      </c>
      <c r="I272" s="65" t="n">
        <f aca="false">I20-I395-I644</f>
        <v>2</v>
      </c>
      <c r="J272" s="68" t="n">
        <f aca="false">J20-J395-J644</f>
        <v>212</v>
      </c>
      <c r="K272" s="65" t="n">
        <f aca="false">K20-K395-K644</f>
        <v>88</v>
      </c>
      <c r="L272" s="68" t="n">
        <f aca="false">L20-L395-L644</f>
        <v>144</v>
      </c>
      <c r="M272" s="65" t="n">
        <f aca="false">M20-M395-M644</f>
        <v>6</v>
      </c>
      <c r="N272" s="65" t="n">
        <f aca="false">N20-N395-N644</f>
        <v>28</v>
      </c>
      <c r="O272" s="65" t="n">
        <f aca="false">O20-O395-O644</f>
        <v>7</v>
      </c>
      <c r="P272" s="65" t="n">
        <f aca="false">P20-P395-P644</f>
        <v>16</v>
      </c>
      <c r="Q272" s="65" t="n">
        <f aca="false">Q20-Q395-Q644</f>
        <v>8</v>
      </c>
      <c r="R272" s="65" t="n">
        <f aca="false">R20-R395-R644</f>
        <v>6</v>
      </c>
      <c r="S272" s="65" t="n">
        <f aca="false">S20-S395-S644</f>
        <v>7</v>
      </c>
      <c r="T272" s="65" t="n">
        <f aca="false">T20-T395-T644</f>
        <v>13</v>
      </c>
      <c r="U272" s="65" t="n">
        <f aca="false">U20-U395-U644</f>
        <v>8</v>
      </c>
      <c r="V272" s="65" t="n">
        <f aca="false">V20-V395-V644</f>
        <v>2</v>
      </c>
      <c r="W272" s="65" t="n">
        <f aca="false">W20-W395-W644</f>
        <v>21</v>
      </c>
      <c r="X272" s="65" t="n">
        <f aca="false">X20-X395-X644</f>
        <v>5</v>
      </c>
      <c r="Y272" s="65" t="n">
        <f aca="false">Y20-Y395-Y644</f>
        <v>69</v>
      </c>
      <c r="Z272" s="65" t="n">
        <f aca="false">Z20-Z395-Z644</f>
        <v>4</v>
      </c>
      <c r="AA272" s="65" t="n">
        <f aca="false">AA20-AA395-AA644</f>
        <v>10</v>
      </c>
      <c r="AB272" s="65" t="n">
        <f aca="false">AB20-AB395-AB644</f>
        <v>10</v>
      </c>
      <c r="AC272" s="65" t="n">
        <f aca="false">AC20-AC395-AC644</f>
        <v>1</v>
      </c>
      <c r="AD272" s="65" t="n">
        <f aca="false">AD20-AD395-AD644</f>
        <v>0</v>
      </c>
      <c r="AE272" s="65" t="n">
        <f aca="false">AE20-AE395-AE644</f>
        <v>1</v>
      </c>
      <c r="AF272" s="65" t="n">
        <f aca="false">AF20-AF395-AF644</f>
        <v>22</v>
      </c>
      <c r="AG272" s="65" t="n">
        <f aca="false">AG20-AG395-AG644</f>
        <v>2</v>
      </c>
      <c r="AH272" s="65" t="n">
        <f aca="false">AH20-AH395-AH644</f>
        <v>0</v>
      </c>
      <c r="AI272" s="65" t="n">
        <f aca="false">AI20-AI395-AI644</f>
        <v>0</v>
      </c>
      <c r="AJ272" s="65" t="n">
        <f aca="false">AJ20-AJ395-AJ644</f>
        <v>42</v>
      </c>
      <c r="AK272" s="125"/>
      <c r="AL272" s="125"/>
      <c r="AM272" s="125"/>
      <c r="AN272" s="125"/>
      <c r="AO272" s="125"/>
      <c r="AP272" s="125"/>
    </row>
    <row r="273" customFormat="false" ht="15.75" hidden="false" customHeight="false" outlineLevel="0" collapsed="false">
      <c r="A273" s="127" t="n">
        <v>43927</v>
      </c>
      <c r="B273" s="65" t="n">
        <f aca="false">B21-B396-B645</f>
        <v>4</v>
      </c>
      <c r="C273" s="65" t="n">
        <f aca="false">C21-C396-C645</f>
        <v>23</v>
      </c>
      <c r="D273" s="65" t="n">
        <f aca="false">D21-D396-D645</f>
        <v>163</v>
      </c>
      <c r="E273" s="65" t="n">
        <f aca="false">E21-E396-E645</f>
        <v>1</v>
      </c>
      <c r="F273" s="65" t="n">
        <f aca="false">F21-F396-F645</f>
        <v>1</v>
      </c>
      <c r="G273" s="65" t="n">
        <f aca="false">G21-G396-G645</f>
        <v>36</v>
      </c>
      <c r="H273" s="68" t="n">
        <f aca="false">H21-H396-H645</f>
        <v>1068</v>
      </c>
      <c r="I273" s="65" t="n">
        <f aca="false">I21-I396-I645</f>
        <v>2</v>
      </c>
      <c r="J273" s="68" t="n">
        <f aca="false">J21-J396-J645</f>
        <v>221</v>
      </c>
      <c r="K273" s="65" t="n">
        <f aca="false">K21-K396-K645</f>
        <v>96</v>
      </c>
      <c r="L273" s="68" t="n">
        <f aca="false">L21-L396-L645</f>
        <v>137</v>
      </c>
      <c r="M273" s="65" t="n">
        <f aca="false">M21-M396-M645</f>
        <v>8</v>
      </c>
      <c r="N273" s="65" t="n">
        <f aca="false">N21-N396-N645</f>
        <v>29</v>
      </c>
      <c r="O273" s="65" t="n">
        <f aca="false">O21-O396-O645</f>
        <v>16</v>
      </c>
      <c r="P273" s="65" t="n">
        <f aca="false">P21-P396-P645</f>
        <v>18</v>
      </c>
      <c r="Q273" s="65" t="n">
        <f aca="false">Q21-Q396-Q645</f>
        <v>15</v>
      </c>
      <c r="R273" s="65" t="n">
        <f aca="false">R21-R396-R645</f>
        <v>6</v>
      </c>
      <c r="S273" s="65" t="n">
        <f aca="false">S21-S396-S645</f>
        <v>10</v>
      </c>
      <c r="T273" s="65" t="n">
        <f aca="false">T21-T396-T645</f>
        <v>13</v>
      </c>
      <c r="U273" s="65" t="n">
        <f aca="false">U21-U396-U645</f>
        <v>18</v>
      </c>
      <c r="V273" s="65" t="n">
        <f aca="false">V21-V396-V645</f>
        <v>4</v>
      </c>
      <c r="W273" s="65" t="n">
        <f aca="false">W21-W396-W645</f>
        <v>22</v>
      </c>
      <c r="X273" s="65" t="n">
        <f aca="false">X21-X396-X645</f>
        <v>6</v>
      </c>
      <c r="Y273" s="65" t="n">
        <f aca="false">Y21-Y396-Y645</f>
        <v>88</v>
      </c>
      <c r="Z273" s="65" t="n">
        <f aca="false">Z21-Z396-Z645</f>
        <v>4</v>
      </c>
      <c r="AA273" s="65" t="n">
        <f aca="false">AA21-AA396-AA645</f>
        <v>11</v>
      </c>
      <c r="AB273" s="65" t="n">
        <f aca="false">AB21-AB396-AB645</f>
        <v>11</v>
      </c>
      <c r="AC273" s="65" t="n">
        <f aca="false">AC21-AC396-AC645</f>
        <v>1</v>
      </c>
      <c r="AD273" s="65" t="n">
        <f aca="false">AD21-AD396-AD645</f>
        <v>0</v>
      </c>
      <c r="AE273" s="65" t="n">
        <f aca="false">AE21-AE396-AE645</f>
        <v>1</v>
      </c>
      <c r="AF273" s="65" t="n">
        <f aca="false">AF21-AF396-AF645</f>
        <v>21</v>
      </c>
      <c r="AG273" s="65" t="n">
        <f aca="false">AG21-AG396-AG645</f>
        <v>2</v>
      </c>
      <c r="AH273" s="65" t="n">
        <f aca="false">AH21-AH396-AH645</f>
        <v>0</v>
      </c>
      <c r="AI273" s="65" t="n">
        <f aca="false">AI21-AI396-AI645</f>
        <v>0</v>
      </c>
      <c r="AJ273" s="65" t="n">
        <f aca="false">AJ21-AJ396-AJ645</f>
        <v>34</v>
      </c>
      <c r="AK273" s="125"/>
      <c r="AL273" s="125"/>
      <c r="AM273" s="125"/>
      <c r="AN273" s="125"/>
      <c r="AO273" s="125"/>
      <c r="AP273" s="125"/>
    </row>
    <row r="274" customFormat="false" ht="15.75" hidden="false" customHeight="false" outlineLevel="0" collapsed="false">
      <c r="A274" s="127" t="n">
        <v>43928</v>
      </c>
      <c r="B274" s="65" t="n">
        <f aca="false">B22-B397-B646</f>
        <v>4</v>
      </c>
      <c r="C274" s="65" t="n">
        <f aca="false">C22-C397-C646</f>
        <v>23</v>
      </c>
      <c r="D274" s="65" t="n">
        <f aca="false">D22-D397-D646</f>
        <v>169</v>
      </c>
      <c r="E274" s="65" t="n">
        <f aca="false">E22-E397-E646</f>
        <v>1</v>
      </c>
      <c r="F274" s="65" t="n">
        <f aca="false">F22-F397-F646</f>
        <v>1</v>
      </c>
      <c r="G274" s="65" t="n">
        <f aca="false">G22-G397-G646</f>
        <v>37</v>
      </c>
      <c r="H274" s="68" t="n">
        <f aca="false">H22-H397-H646</f>
        <v>1198</v>
      </c>
      <c r="I274" s="65" t="n">
        <f aca="false">I22-I397-I646</f>
        <v>2</v>
      </c>
      <c r="J274" s="68" t="n">
        <f aca="false">J22-J397-J646</f>
        <v>297</v>
      </c>
      <c r="K274" s="65" t="n">
        <f aca="false">K22-K397-K646</f>
        <v>97</v>
      </c>
      <c r="L274" s="68" t="n">
        <f aca="false">L22-L397-L646</f>
        <v>137</v>
      </c>
      <c r="M274" s="65" t="n">
        <f aca="false">M22-M397-M646</f>
        <v>5</v>
      </c>
      <c r="N274" s="65" t="n">
        <f aca="false">N22-N397-N646</f>
        <v>29</v>
      </c>
      <c r="O274" s="65" t="n">
        <f aca="false">O22-O397-O646</f>
        <v>14</v>
      </c>
      <c r="P274" s="65" t="n">
        <f aca="false">P22-P397-P646</f>
        <v>18</v>
      </c>
      <c r="Q274" s="65" t="n">
        <f aca="false">Q22-Q397-Q646</f>
        <v>15</v>
      </c>
      <c r="R274" s="65" t="n">
        <f aca="false">R22-R397-R646</f>
        <v>6</v>
      </c>
      <c r="S274" s="65" t="n">
        <f aca="false">S22-S397-S646</f>
        <v>10</v>
      </c>
      <c r="T274" s="65" t="n">
        <f aca="false">T22-T397-T646</f>
        <v>13</v>
      </c>
      <c r="U274" s="65" t="n">
        <f aca="false">U22-U397-U646</f>
        <v>18</v>
      </c>
      <c r="V274" s="65" t="n">
        <f aca="false">V22-V397-V646</f>
        <v>7</v>
      </c>
      <c r="W274" s="65" t="n">
        <f aca="false">W22-W397-W646</f>
        <v>22</v>
      </c>
      <c r="X274" s="65" t="n">
        <f aca="false">X22-X397-X646</f>
        <v>6</v>
      </c>
      <c r="Y274" s="65" t="n">
        <f aca="false">Y22-Y397-Y646</f>
        <v>100</v>
      </c>
      <c r="Z274" s="65" t="n">
        <f aca="false">Z22-Z397-Z646</f>
        <v>3</v>
      </c>
      <c r="AA274" s="65" t="n">
        <f aca="false">AA22-AA397-AA646</f>
        <v>11</v>
      </c>
      <c r="AB274" s="65" t="n">
        <f aca="false">AB22-AB397-AB646</f>
        <v>11</v>
      </c>
      <c r="AC274" s="65" t="n">
        <f aca="false">AC22-AC397-AC646</f>
        <v>1</v>
      </c>
      <c r="AD274" s="65" t="n">
        <f aca="false">AD22-AD397-AD646</f>
        <v>0</v>
      </c>
      <c r="AE274" s="65" t="n">
        <f aca="false">AE22-AE397-AE646</f>
        <v>1</v>
      </c>
      <c r="AF274" s="65" t="n">
        <f aca="false">AF22-AF397-AF646</f>
        <v>21</v>
      </c>
      <c r="AG274" s="65" t="n">
        <f aca="false">AG22-AG397-AG646</f>
        <v>2</v>
      </c>
      <c r="AH274" s="65" t="n">
        <f aca="false">AH22-AH397-AH646</f>
        <v>0</v>
      </c>
      <c r="AI274" s="65" t="n">
        <f aca="false">AI22-AI397-AI646</f>
        <v>0</v>
      </c>
      <c r="AJ274" s="65" t="n">
        <f aca="false">AJ22-AJ397-AJ646</f>
        <v>34</v>
      </c>
      <c r="AK274" s="125"/>
      <c r="AL274" s="125"/>
      <c r="AM274" s="125"/>
      <c r="AN274" s="125"/>
      <c r="AO274" s="125"/>
      <c r="AP274" s="125"/>
    </row>
    <row r="275" customFormat="false" ht="15.75" hidden="false" customHeight="false" outlineLevel="0" collapsed="false">
      <c r="A275" s="127" t="n">
        <v>43929</v>
      </c>
      <c r="B275" s="65" t="n">
        <f aca="false">B23-B398-B647</f>
        <v>5</v>
      </c>
      <c r="C275" s="65" t="n">
        <f aca="false">C23-C398-C647</f>
        <v>29</v>
      </c>
      <c r="D275" s="65" t="n">
        <f aca="false">D23-D398-D647</f>
        <v>187</v>
      </c>
      <c r="E275" s="65" t="n">
        <f aca="false">E23-E398-E647</f>
        <v>1</v>
      </c>
      <c r="F275" s="65" t="n">
        <f aca="false">F23-F398-F647</f>
        <v>1</v>
      </c>
      <c r="G275" s="65" t="n">
        <f aca="false">G23-G398-G647</f>
        <v>28</v>
      </c>
      <c r="H275" s="68" t="n">
        <f aca="false">H23-H398-H647</f>
        <v>1286</v>
      </c>
      <c r="I275" s="65" t="n">
        <f aca="false">I23-I398-I647</f>
        <v>2</v>
      </c>
      <c r="J275" s="68" t="n">
        <f aca="false">J23-J398-J647</f>
        <v>313</v>
      </c>
      <c r="K275" s="65" t="n">
        <f aca="false">K23-K398-K647</f>
        <v>104</v>
      </c>
      <c r="L275" s="68" t="n">
        <f aca="false">L23-L398-L647</f>
        <v>134</v>
      </c>
      <c r="M275" s="65" t="n">
        <f aca="false">M23-M398-M647</f>
        <v>5</v>
      </c>
      <c r="N275" s="65" t="n">
        <f aca="false">N23-N398-N647</f>
        <v>27</v>
      </c>
      <c r="O275" s="65" t="n">
        <f aca="false">O23-O398-O647</f>
        <v>14</v>
      </c>
      <c r="P275" s="65" t="n">
        <f aca="false">P23-P398-P647</f>
        <v>22</v>
      </c>
      <c r="Q275" s="65" t="n">
        <f aca="false">Q23-Q398-Q647</f>
        <v>16</v>
      </c>
      <c r="R275" s="65" t="n">
        <f aca="false">R23-R398-R647</f>
        <v>6</v>
      </c>
      <c r="S275" s="65" t="n">
        <f aca="false">S23-S398-S647</f>
        <v>10</v>
      </c>
      <c r="T275" s="65" t="n">
        <f aca="false">T23-T398-T647</f>
        <v>13</v>
      </c>
      <c r="U275" s="65" t="n">
        <f aca="false">U23-U398-U647</f>
        <v>18</v>
      </c>
      <c r="V275" s="65" t="n">
        <f aca="false">V23-V398-V647</f>
        <v>6</v>
      </c>
      <c r="W275" s="65" t="n">
        <f aca="false">W23-W398-W647</f>
        <v>55</v>
      </c>
      <c r="X275" s="65" t="n">
        <f aca="false">X23-X398-X647</f>
        <v>10</v>
      </c>
      <c r="Y275" s="65" t="n">
        <f aca="false">Y23-Y398-Y647</f>
        <v>100</v>
      </c>
      <c r="Z275" s="65" t="n">
        <f aca="false">Z23-Z398-Z647</f>
        <v>3</v>
      </c>
      <c r="AA275" s="65" t="n">
        <f aca="false">AA23-AA398-AA647</f>
        <v>14</v>
      </c>
      <c r="AB275" s="65" t="n">
        <f aca="false">AB23-AB398-AB647</f>
        <v>11</v>
      </c>
      <c r="AC275" s="65" t="n">
        <f aca="false">AC23-AC398-AC647</f>
        <v>2</v>
      </c>
      <c r="AD275" s="65" t="n">
        <f aca="false">AD23-AD398-AD647</f>
        <v>2</v>
      </c>
      <c r="AE275" s="65" t="n">
        <f aca="false">AE23-AE398-AE647</f>
        <v>1</v>
      </c>
      <c r="AF275" s="65" t="n">
        <f aca="false">AF23-AF398-AF647</f>
        <v>33</v>
      </c>
      <c r="AG275" s="65" t="n">
        <f aca="false">AG23-AG398-AG647</f>
        <v>2</v>
      </c>
      <c r="AH275" s="65" t="n">
        <f aca="false">AH23-AH398-AH647</f>
        <v>0</v>
      </c>
      <c r="AI275" s="65" t="n">
        <f aca="false">AI23-AI398-AI647</f>
        <v>0</v>
      </c>
      <c r="AJ275" s="65" t="n">
        <f aca="false">AJ23-AJ398-AJ647</f>
        <v>34</v>
      </c>
      <c r="AK275" s="125"/>
      <c r="AL275" s="125"/>
      <c r="AM275" s="125"/>
      <c r="AN275" s="125"/>
      <c r="AO275" s="125"/>
      <c r="AP275" s="125"/>
    </row>
    <row r="276" customFormat="false" ht="15.75" hidden="false" customHeight="false" outlineLevel="0" collapsed="false">
      <c r="A276" s="127" t="n">
        <v>43930</v>
      </c>
      <c r="B276" s="65" t="n">
        <f aca="false">B24-B399-B648</f>
        <v>4</v>
      </c>
      <c r="C276" s="65" t="n">
        <f aca="false">C24-C399-C648</f>
        <v>43</v>
      </c>
      <c r="D276" s="65" t="n">
        <f aca="false">D24-D399-D648</f>
        <v>191</v>
      </c>
      <c r="E276" s="65" t="n">
        <f aca="false">E24-E399-E648</f>
        <v>2</v>
      </c>
      <c r="F276" s="65" t="n">
        <f aca="false">F24-F399-F648</f>
        <v>3</v>
      </c>
      <c r="G276" s="65" t="n">
        <f aca="false">G24-G399-G648</f>
        <v>28</v>
      </c>
      <c r="H276" s="68" t="n">
        <f aca="false">H24-H399-H648</f>
        <v>1482</v>
      </c>
      <c r="I276" s="65" t="n">
        <f aca="false">I24-I399-I648</f>
        <v>2</v>
      </c>
      <c r="J276" s="68" t="n">
        <f aca="false">J24-J399-J648</f>
        <v>317</v>
      </c>
      <c r="K276" s="65" t="n">
        <f aca="false">K24-K399-K648</f>
        <v>104</v>
      </c>
      <c r="L276" s="68" t="n">
        <f aca="false">L24-L399-L648</f>
        <v>157</v>
      </c>
      <c r="M276" s="65" t="n">
        <f aca="false">M24-M399-M648</f>
        <v>5</v>
      </c>
      <c r="N276" s="65" t="n">
        <f aca="false">N24-N399-N648</f>
        <v>25</v>
      </c>
      <c r="O276" s="65" t="n">
        <f aca="false">O24-O399-O648</f>
        <v>14</v>
      </c>
      <c r="P276" s="65" t="n">
        <f aca="false">P24-P399-P648</f>
        <v>20</v>
      </c>
      <c r="Q276" s="65" t="n">
        <f aca="false">Q24-Q399-Q648</f>
        <v>16</v>
      </c>
      <c r="R276" s="65" t="n">
        <f aca="false">R24-R399-R648</f>
        <v>19</v>
      </c>
      <c r="S276" s="65" t="n">
        <f aca="false">S24-S399-S648</f>
        <v>14</v>
      </c>
      <c r="T276" s="65" t="n">
        <f aca="false">T24-T399-T648</f>
        <v>14</v>
      </c>
      <c r="U276" s="65" t="n">
        <f aca="false">U24-U399-U648</f>
        <v>18</v>
      </c>
      <c r="V276" s="65" t="n">
        <f aca="false">V24-V399-V648</f>
        <v>6</v>
      </c>
      <c r="W276" s="65" t="n">
        <f aca="false">W24-W399-W648</f>
        <v>55</v>
      </c>
      <c r="X276" s="65" t="n">
        <f aca="false">X24-X399-X648</f>
        <v>14</v>
      </c>
      <c r="Y276" s="65" t="n">
        <f aca="false">Y24-Y399-Y648</f>
        <v>107</v>
      </c>
      <c r="Z276" s="65" t="n">
        <f aca="false">Z24-Z399-Z648</f>
        <v>3</v>
      </c>
      <c r="AA276" s="65" t="n">
        <f aca="false">AA24-AA399-AA648</f>
        <v>13</v>
      </c>
      <c r="AB276" s="65" t="n">
        <f aca="false">AB24-AB399-AB648</f>
        <v>11</v>
      </c>
      <c r="AC276" s="65" t="n">
        <f aca="false">AC24-AC399-AC648</f>
        <v>1</v>
      </c>
      <c r="AD276" s="65" t="n">
        <f aca="false">AD24-AD399-AD648</f>
        <v>2</v>
      </c>
      <c r="AE276" s="65" t="n">
        <f aca="false">AE24-AE399-AE648</f>
        <v>1</v>
      </c>
      <c r="AF276" s="65" t="n">
        <f aca="false">AF24-AF399-AF648</f>
        <v>33</v>
      </c>
      <c r="AG276" s="65" t="n">
        <f aca="false">AG24-AG399-AG648</f>
        <v>2</v>
      </c>
      <c r="AH276" s="65" t="n">
        <f aca="false">AH24-AH399-AH648</f>
        <v>1</v>
      </c>
      <c r="AI276" s="65" t="n">
        <f aca="false">AI24-AI399-AI648</f>
        <v>0</v>
      </c>
      <c r="AJ276" s="65" t="n">
        <f aca="false">AJ24-AJ399-AJ648</f>
        <v>34</v>
      </c>
      <c r="AK276" s="125"/>
      <c r="AL276" s="125"/>
      <c r="AM276" s="125"/>
      <c r="AN276" s="125"/>
      <c r="AO276" s="125"/>
      <c r="AP276" s="125"/>
    </row>
    <row r="277" customFormat="false" ht="15.75" hidden="false" customHeight="false" outlineLevel="0" collapsed="false">
      <c r="A277" s="127" t="n">
        <v>43931</v>
      </c>
      <c r="B277" s="65" t="n">
        <f aca="false">B25-B400-B649</f>
        <v>3</v>
      </c>
      <c r="C277" s="65" t="n">
        <f aca="false">C25-C400-C649</f>
        <v>54</v>
      </c>
      <c r="D277" s="65" t="n">
        <f aca="false">D25-D400-D649</f>
        <v>215</v>
      </c>
      <c r="E277" s="65" t="n">
        <f aca="false">E25-E400-E649</f>
        <v>2</v>
      </c>
      <c r="F277" s="65" t="n">
        <f aca="false">F25-F400-F649</f>
        <v>3</v>
      </c>
      <c r="G277" s="65" t="n">
        <f aca="false">G25-G400-G649</f>
        <v>28</v>
      </c>
      <c r="H277" s="68" t="n">
        <f aca="false">H25-H400-H649</f>
        <v>1517</v>
      </c>
      <c r="I277" s="65" t="n">
        <f aca="false">I25-I400-I649</f>
        <v>2</v>
      </c>
      <c r="J277" s="68" t="n">
        <f aca="false">J25-J400-J649</f>
        <v>329</v>
      </c>
      <c r="K277" s="65" t="n">
        <f aca="false">K25-K400-K649</f>
        <v>104</v>
      </c>
      <c r="L277" s="68" t="n">
        <f aca="false">L25-L400-L649</f>
        <v>172</v>
      </c>
      <c r="M277" s="65" t="n">
        <f aca="false">M25-M400-M649</f>
        <v>5</v>
      </c>
      <c r="N277" s="65" t="n">
        <f aca="false">N25-N400-N649</f>
        <v>28</v>
      </c>
      <c r="O277" s="65" t="n">
        <f aca="false">O25-O400-O649</f>
        <v>16</v>
      </c>
      <c r="P277" s="65" t="n">
        <f aca="false">P25-P400-P649</f>
        <v>27</v>
      </c>
      <c r="Q277" s="65" t="n">
        <f aca="false">Q25-Q400-Q649</f>
        <v>16</v>
      </c>
      <c r="R277" s="65" t="n">
        <f aca="false">R25-R400-R649</f>
        <v>18</v>
      </c>
      <c r="S277" s="65" t="n">
        <f aca="false">S25-S400-S649</f>
        <v>23</v>
      </c>
      <c r="T277" s="65" t="n">
        <f aca="false">T25-T400-T649</f>
        <v>18</v>
      </c>
      <c r="U277" s="65" t="n">
        <f aca="false">U25-U400-U649</f>
        <v>22</v>
      </c>
      <c r="V277" s="65" t="n">
        <f aca="false">V25-V400-V649</f>
        <v>10</v>
      </c>
      <c r="W277" s="65" t="n">
        <f aca="false">W25-W400-W649</f>
        <v>47</v>
      </c>
      <c r="X277" s="65" t="n">
        <f aca="false">X25-X400-X649</f>
        <v>14</v>
      </c>
      <c r="Y277" s="65" t="n">
        <f aca="false">Y25-Y400-Y649</f>
        <v>132</v>
      </c>
      <c r="Z277" s="65" t="n">
        <f aca="false">Z25-Z400-Z649</f>
        <v>12</v>
      </c>
      <c r="AA277" s="65" t="n">
        <f aca="false">AA25-AA400-AA649</f>
        <v>18</v>
      </c>
      <c r="AB277" s="65" t="n">
        <f aca="false">AB25-AB400-AB649</f>
        <v>12</v>
      </c>
      <c r="AC277" s="65" t="n">
        <f aca="false">AC25-AC400-AC649</f>
        <v>1</v>
      </c>
      <c r="AD277" s="65" t="n">
        <f aca="false">AD25-AD400-AD649</f>
        <v>2</v>
      </c>
      <c r="AE277" s="65" t="n">
        <f aca="false">AE25-AE400-AE649</f>
        <v>1</v>
      </c>
      <c r="AF277" s="65" t="n">
        <f aca="false">AF25-AF400-AF649</f>
        <v>33</v>
      </c>
      <c r="AG277" s="65" t="n">
        <f aca="false">AG25-AG400-AG649</f>
        <v>3</v>
      </c>
      <c r="AH277" s="65" t="n">
        <f aca="false">AH25-AH400-AH649</f>
        <v>1</v>
      </c>
      <c r="AI277" s="65" t="n">
        <f aca="false">AI25-AI400-AI649</f>
        <v>1</v>
      </c>
      <c r="AJ277" s="65" t="n">
        <f aca="false">AJ25-AJ400-AJ649</f>
        <v>35</v>
      </c>
      <c r="AK277" s="125"/>
      <c r="AL277" s="125"/>
      <c r="AM277" s="125"/>
      <c r="AN277" s="125"/>
      <c r="AO277" s="125"/>
      <c r="AP277" s="125"/>
    </row>
    <row r="278" customFormat="false" ht="15.75" hidden="false" customHeight="false" outlineLevel="0" collapsed="false">
      <c r="A278" s="127" t="n">
        <v>43932</v>
      </c>
      <c r="B278" s="65" t="n">
        <f aca="false">B26-B401-B650</f>
        <v>3</v>
      </c>
      <c r="C278" s="65" t="n">
        <f aca="false">C26-C401-C650</f>
        <v>58</v>
      </c>
      <c r="D278" s="65" t="n">
        <f aca="false">D26-D401-D650</f>
        <v>251</v>
      </c>
      <c r="E278" s="65" t="n">
        <f aca="false">E26-E401-E650</f>
        <v>3</v>
      </c>
      <c r="F278" s="65" t="n">
        <f aca="false">F26-F401-F650</f>
        <v>3</v>
      </c>
      <c r="G278" s="65" t="n">
        <f aca="false">G26-G401-G650</f>
        <v>28</v>
      </c>
      <c r="H278" s="68" t="n">
        <f aca="false">H26-H401-H650</f>
        <v>1707</v>
      </c>
      <c r="I278" s="65" t="n">
        <f aca="false">I26-I401-I650</f>
        <v>4</v>
      </c>
      <c r="J278" s="68" t="n">
        <f aca="false">J26-J401-J650</f>
        <v>362</v>
      </c>
      <c r="K278" s="65" t="n">
        <f aca="false">K26-K401-K650</f>
        <v>104</v>
      </c>
      <c r="L278" s="68" t="n">
        <f aca="false">L26-L401-L650</f>
        <v>178</v>
      </c>
      <c r="M278" s="65" t="n">
        <f aca="false">M26-M401-M650</f>
        <v>5</v>
      </c>
      <c r="N278" s="65" t="n">
        <f aca="false">N26-N401-N650</f>
        <v>28</v>
      </c>
      <c r="O278" s="65" t="n">
        <f aca="false">O26-O401-O650</f>
        <v>16</v>
      </c>
      <c r="P278" s="65" t="n">
        <f aca="false">P26-P401-P650</f>
        <v>27</v>
      </c>
      <c r="Q278" s="65" t="n">
        <f aca="false">Q26-Q401-Q650</f>
        <v>15</v>
      </c>
      <c r="R278" s="65" t="n">
        <f aca="false">R26-R401-R650</f>
        <v>18</v>
      </c>
      <c r="S278" s="65" t="n">
        <f aca="false">S26-S401-S650</f>
        <v>23</v>
      </c>
      <c r="T278" s="65" t="n">
        <f aca="false">T26-T401-T650</f>
        <v>18</v>
      </c>
      <c r="U278" s="65" t="n">
        <f aca="false">U26-U401-U650</f>
        <v>21</v>
      </c>
      <c r="V278" s="65" t="n">
        <f aca="false">V26-V401-V650</f>
        <v>10</v>
      </c>
      <c r="W278" s="65" t="n">
        <f aca="false">W26-W401-W650</f>
        <v>43</v>
      </c>
      <c r="X278" s="65" t="n">
        <f aca="false">X26-X401-X650</f>
        <v>14</v>
      </c>
      <c r="Y278" s="65" t="n">
        <f aca="false">Y26-Y401-Y650</f>
        <v>138</v>
      </c>
      <c r="Z278" s="65" t="n">
        <f aca="false">Z26-Z401-Z650</f>
        <v>17</v>
      </c>
      <c r="AA278" s="65" t="n">
        <f aca="false">AA26-AA401-AA650</f>
        <v>18</v>
      </c>
      <c r="AB278" s="65" t="n">
        <f aca="false">AB26-AB401-AB650</f>
        <v>15</v>
      </c>
      <c r="AC278" s="65" t="n">
        <f aca="false">AC26-AC401-AC650</f>
        <v>1</v>
      </c>
      <c r="AD278" s="65" t="n">
        <f aca="false">AD26-AD401-AD650</f>
        <v>2</v>
      </c>
      <c r="AE278" s="65" t="n">
        <f aca="false">AE26-AE401-AE650</f>
        <v>1</v>
      </c>
      <c r="AF278" s="65" t="n">
        <f aca="false">AF26-AF401-AF650</f>
        <v>57</v>
      </c>
      <c r="AG278" s="65" t="n">
        <f aca="false">AG26-AG401-AG650</f>
        <v>4</v>
      </c>
      <c r="AH278" s="65" t="n">
        <f aca="false">AH26-AH401-AH650</f>
        <v>1</v>
      </c>
      <c r="AI278" s="65" t="n">
        <f aca="false">AI26-AI401-AI650</f>
        <v>1</v>
      </c>
      <c r="AJ278" s="65" t="n">
        <f aca="false">AJ26-AJ401-AJ650</f>
        <v>35</v>
      </c>
      <c r="AK278" s="125"/>
      <c r="AL278" s="125"/>
      <c r="AM278" s="125"/>
      <c r="AN278" s="125"/>
      <c r="AO278" s="125"/>
      <c r="AP278" s="125"/>
    </row>
    <row r="279" customFormat="false" ht="15.75" hidden="false" customHeight="false" outlineLevel="0" collapsed="false">
      <c r="A279" s="127" t="n">
        <v>43933</v>
      </c>
      <c r="B279" s="65" t="n">
        <f aca="false">B27-B402-B651</f>
        <v>3</v>
      </c>
      <c r="C279" s="65" t="n">
        <f aca="false">C27-C402-C651</f>
        <v>60</v>
      </c>
      <c r="D279" s="65" t="n">
        <f aca="false">D27-D402-D651</f>
        <v>253</v>
      </c>
      <c r="E279" s="65" t="n">
        <f aca="false">E27-E402-E651</f>
        <v>3</v>
      </c>
      <c r="F279" s="65" t="n">
        <f aca="false">F27-F402-F651</f>
        <v>3</v>
      </c>
      <c r="G279" s="65" t="n">
        <f aca="false">G27-G402-G651</f>
        <v>28</v>
      </c>
      <c r="H279" s="68" t="n">
        <f aca="false">H27-H402-H651</f>
        <v>1707</v>
      </c>
      <c r="I279" s="65" t="n">
        <f aca="false">I27-I402-I651</f>
        <v>4</v>
      </c>
      <c r="J279" s="68" t="n">
        <f aca="false">J27-J402-J651</f>
        <v>388</v>
      </c>
      <c r="K279" s="65" t="n">
        <f aca="false">K27-K402-K651</f>
        <v>156</v>
      </c>
      <c r="L279" s="68" t="n">
        <f aca="false">L27-L402-L651</f>
        <v>291</v>
      </c>
      <c r="M279" s="65" t="n">
        <f aca="false">M27-M402-M651</f>
        <v>7</v>
      </c>
      <c r="N279" s="65" t="n">
        <f aca="false">N27-N402-N651</f>
        <v>28</v>
      </c>
      <c r="O279" s="65" t="n">
        <f aca="false">O27-O402-O651</f>
        <v>16</v>
      </c>
      <c r="P279" s="65" t="n">
        <f aca="false">P27-P402-P651</f>
        <v>32</v>
      </c>
      <c r="Q279" s="65" t="n">
        <f aca="false">Q27-Q402-Q651</f>
        <v>15</v>
      </c>
      <c r="R279" s="65" t="n">
        <f aca="false">R27-R402-R651</f>
        <v>18</v>
      </c>
      <c r="S279" s="65" t="n">
        <f aca="false">S27-S402-S651</f>
        <v>33</v>
      </c>
      <c r="T279" s="65" t="n">
        <f aca="false">T27-T402-T651</f>
        <v>15</v>
      </c>
      <c r="U279" s="65" t="n">
        <f aca="false">U27-U402-U651</f>
        <v>35</v>
      </c>
      <c r="V279" s="65" t="n">
        <f aca="false">V27-V402-V651</f>
        <v>14</v>
      </c>
      <c r="W279" s="65" t="n">
        <f aca="false">W27-W402-W651</f>
        <v>49</v>
      </c>
      <c r="X279" s="65" t="n">
        <f aca="false">X27-X402-X651</f>
        <v>14</v>
      </c>
      <c r="Y279" s="65" t="n">
        <f aca="false">Y27-Y402-Y651</f>
        <v>182</v>
      </c>
      <c r="Z279" s="65" t="n">
        <f aca="false">Z27-Z402-Z651</f>
        <v>15</v>
      </c>
      <c r="AA279" s="65" t="n">
        <f aca="false">AA27-AA402-AA651</f>
        <v>18</v>
      </c>
      <c r="AB279" s="65" t="n">
        <f aca="false">AB27-AB402-AB651</f>
        <v>15</v>
      </c>
      <c r="AC279" s="65" t="n">
        <f aca="false">AC27-AC402-AC651</f>
        <v>1</v>
      </c>
      <c r="AD279" s="65" t="n">
        <f aca="false">AD27-AD402-AD651</f>
        <v>10</v>
      </c>
      <c r="AE279" s="65" t="n">
        <f aca="false">AE27-AE402-AE651</f>
        <v>2</v>
      </c>
      <c r="AF279" s="65" t="n">
        <f aca="false">AF27-AF402-AF651</f>
        <v>55</v>
      </c>
      <c r="AG279" s="65" t="n">
        <f aca="false">AG27-AG402-AG651</f>
        <v>2</v>
      </c>
      <c r="AH279" s="65" t="n">
        <f aca="false">AH27-AH402-AH651</f>
        <v>1</v>
      </c>
      <c r="AI279" s="65" t="n">
        <f aca="false">AI27-AI402-AI651</f>
        <v>1</v>
      </c>
      <c r="AJ279" s="65" t="n">
        <f aca="false">AJ27-AJ402-AJ651</f>
        <v>35</v>
      </c>
      <c r="AK279" s="125"/>
      <c r="AL279" s="125"/>
      <c r="AM279" s="125"/>
      <c r="AN279" s="125"/>
      <c r="AO279" s="125"/>
      <c r="AP279" s="125"/>
    </row>
    <row r="280" customFormat="false" ht="15.75" hidden="false" customHeight="false" outlineLevel="0" collapsed="false">
      <c r="A280" s="127" t="n">
        <v>43934</v>
      </c>
      <c r="B280" s="65" t="n">
        <f aca="false">B28-B403-B652</f>
        <v>0</v>
      </c>
      <c r="C280" s="65" t="n">
        <f aca="false">C28-C403-C652</f>
        <v>64</v>
      </c>
      <c r="D280" s="65" t="n">
        <f aca="false">D28-D403-D652</f>
        <v>256</v>
      </c>
      <c r="E280" s="65" t="n">
        <f aca="false">E28-E403-E652</f>
        <v>3</v>
      </c>
      <c r="F280" s="65" t="n">
        <f aca="false">F28-F403-F652</f>
        <v>3</v>
      </c>
      <c r="G280" s="65" t="n">
        <f aca="false">G28-G403-G652</f>
        <v>44</v>
      </c>
      <c r="H280" s="68" t="n">
        <f aca="false">H28-H403-H652</f>
        <v>1840</v>
      </c>
      <c r="I280" s="65" t="n">
        <f aca="false">I28-I403-I652</f>
        <v>4</v>
      </c>
      <c r="J280" s="68" t="n">
        <f aca="false">J28-J403-J652</f>
        <v>466</v>
      </c>
      <c r="K280" s="65" t="n">
        <f aca="false">K28-K403-K652</f>
        <v>159</v>
      </c>
      <c r="L280" s="68" t="n">
        <f aca="false">L28-L403-L652</f>
        <v>337</v>
      </c>
      <c r="M280" s="65" t="n">
        <f aca="false">M28-M403-M652</f>
        <v>7</v>
      </c>
      <c r="N280" s="65" t="n">
        <f aca="false">N28-N403-N652</f>
        <v>28</v>
      </c>
      <c r="O280" s="65" t="n">
        <f aca="false">O28-O403-O652</f>
        <v>16</v>
      </c>
      <c r="P280" s="65" t="n">
        <f aca="false">P28-P403-P652</f>
        <v>32</v>
      </c>
      <c r="Q280" s="65" t="n">
        <f aca="false">Q28-Q403-Q652</f>
        <v>15</v>
      </c>
      <c r="R280" s="65" t="n">
        <f aca="false">R28-R403-R652</f>
        <v>18</v>
      </c>
      <c r="S280" s="65" t="n">
        <f aca="false">S28-S403-S652</f>
        <v>33</v>
      </c>
      <c r="T280" s="65" t="n">
        <f aca="false">T28-T403-T652</f>
        <v>12</v>
      </c>
      <c r="U280" s="65" t="n">
        <f aca="false">U28-U403-U652</f>
        <v>35</v>
      </c>
      <c r="V280" s="65" t="n">
        <f aca="false">V28-V403-V652</f>
        <v>13</v>
      </c>
      <c r="W280" s="65" t="n">
        <f aca="false">W28-W403-W652</f>
        <v>49</v>
      </c>
      <c r="X280" s="65" t="n">
        <f aca="false">X28-X403-X652</f>
        <v>14</v>
      </c>
      <c r="Y280" s="65" t="n">
        <f aca="false">Y28-Y403-Y652</f>
        <v>177</v>
      </c>
      <c r="Z280" s="65" t="n">
        <f aca="false">Z28-Z403-Z652</f>
        <v>15</v>
      </c>
      <c r="AA280" s="65" t="n">
        <f aca="false">AA28-AA403-AA652</f>
        <v>16</v>
      </c>
      <c r="AB280" s="65" t="n">
        <f aca="false">AB28-AB403-AB652</f>
        <v>19</v>
      </c>
      <c r="AC280" s="65" t="n">
        <f aca="false">AC28-AC403-AC652</f>
        <v>1</v>
      </c>
      <c r="AD280" s="65" t="n">
        <f aca="false">AD28-AD403-AD652</f>
        <v>10</v>
      </c>
      <c r="AE280" s="65" t="n">
        <f aca="false">AE28-AE403-AE652</f>
        <v>1</v>
      </c>
      <c r="AF280" s="65" t="n">
        <f aca="false">AF28-AF403-AF652</f>
        <v>60</v>
      </c>
      <c r="AG280" s="65" t="n">
        <f aca="false">AG28-AG403-AG652</f>
        <v>3</v>
      </c>
      <c r="AH280" s="65" t="n">
        <f aca="false">AH28-AH403-AH652</f>
        <v>1</v>
      </c>
      <c r="AI280" s="65" t="n">
        <f aca="false">AI28-AI403-AI652</f>
        <v>1</v>
      </c>
      <c r="AJ280" s="65" t="n">
        <f aca="false">AJ28-AJ403-AJ652</f>
        <v>26</v>
      </c>
      <c r="AK280" s="125"/>
      <c r="AL280" s="125"/>
      <c r="AM280" s="125"/>
      <c r="AN280" s="125"/>
      <c r="AO280" s="125"/>
      <c r="AP280" s="125"/>
    </row>
    <row r="281" customFormat="false" ht="15.75" hidden="false" customHeight="false" outlineLevel="0" collapsed="false">
      <c r="A281" s="127" t="n">
        <v>43935</v>
      </c>
      <c r="B281" s="65" t="n">
        <f aca="false">B29-B404-B653</f>
        <v>0</v>
      </c>
      <c r="C281" s="65" t="n">
        <f aca="false">C29-C404-C653</f>
        <v>69</v>
      </c>
      <c r="D281" s="65" t="n">
        <f aca="false">D29-D404-D653</f>
        <v>251</v>
      </c>
      <c r="E281" s="65" t="n">
        <f aca="false">E29-E404-E653</f>
        <v>3</v>
      </c>
      <c r="F281" s="65" t="n">
        <f aca="false">F29-F404-F653</f>
        <v>3</v>
      </c>
      <c r="G281" s="65" t="n">
        <f aca="false">G29-G404-G653</f>
        <v>37</v>
      </c>
      <c r="H281" s="68" t="n">
        <f aca="false">H29-H404-H653</f>
        <v>1931</v>
      </c>
      <c r="I281" s="65" t="n">
        <f aca="false">I29-I404-I653</f>
        <v>5</v>
      </c>
      <c r="J281" s="68" t="n">
        <f aca="false">J29-J404-J653</f>
        <v>455</v>
      </c>
      <c r="K281" s="65" t="n">
        <f aca="false">K29-K404-K653</f>
        <v>233</v>
      </c>
      <c r="L281" s="68" t="n">
        <f aca="false">L29-L404-L653</f>
        <v>358</v>
      </c>
      <c r="M281" s="65" t="n">
        <f aca="false">M29-M404-M653</f>
        <v>5</v>
      </c>
      <c r="N281" s="65" t="n">
        <f aca="false">N29-N404-N653</f>
        <v>28</v>
      </c>
      <c r="O281" s="65" t="n">
        <f aca="false">O29-O404-O653</f>
        <v>16</v>
      </c>
      <c r="P281" s="65" t="n">
        <f aca="false">P29-P404-P653</f>
        <v>29</v>
      </c>
      <c r="Q281" s="65" t="n">
        <f aca="false">Q29-Q404-Q653</f>
        <v>15</v>
      </c>
      <c r="R281" s="65" t="n">
        <f aca="false">R29-R404-R653</f>
        <v>19</v>
      </c>
      <c r="S281" s="65" t="n">
        <f aca="false">S29-S404-S653</f>
        <v>33</v>
      </c>
      <c r="T281" s="65" t="n">
        <f aca="false">T29-T404-T653</f>
        <v>13</v>
      </c>
      <c r="U281" s="65" t="n">
        <f aca="false">U29-U404-U653</f>
        <v>36</v>
      </c>
      <c r="V281" s="65" t="n">
        <f aca="false">V29-V404-V653</f>
        <v>13</v>
      </c>
      <c r="W281" s="65" t="n">
        <f aca="false">W29-W404-W653</f>
        <v>53</v>
      </c>
      <c r="X281" s="65" t="n">
        <f aca="false">X29-X404-X653</f>
        <v>14</v>
      </c>
      <c r="Y281" s="65" t="n">
        <f aca="false">Y29-Y404-Y653</f>
        <v>183</v>
      </c>
      <c r="Z281" s="65" t="n">
        <f aca="false">Z29-Z404-Z653</f>
        <v>14</v>
      </c>
      <c r="AA281" s="65" t="n">
        <f aca="false">AA29-AA404-AA653</f>
        <v>15</v>
      </c>
      <c r="AB281" s="65" t="n">
        <f aca="false">AB29-AB404-AB653</f>
        <v>19</v>
      </c>
      <c r="AC281" s="65" t="n">
        <f aca="false">AC29-AC404-AC653</f>
        <v>1</v>
      </c>
      <c r="AD281" s="65" t="n">
        <f aca="false">AD29-AD404-AD653</f>
        <v>10</v>
      </c>
      <c r="AE281" s="65" t="n">
        <f aca="false">AE29-AE404-AE653</f>
        <v>1</v>
      </c>
      <c r="AF281" s="65" t="n">
        <f aca="false">AF29-AF404-AF653</f>
        <v>60</v>
      </c>
      <c r="AG281" s="65" t="n">
        <f aca="false">AG29-AG404-AG653</f>
        <v>3</v>
      </c>
      <c r="AH281" s="65" t="n">
        <f aca="false">AH29-AH404-AH653</f>
        <v>1</v>
      </c>
      <c r="AI281" s="65" t="n">
        <f aca="false">AI29-AI404-AI653</f>
        <v>1</v>
      </c>
      <c r="AJ281" s="65" t="n">
        <f aca="false">AJ29-AJ404-AJ653</f>
        <v>27</v>
      </c>
      <c r="AK281" s="125"/>
      <c r="AL281" s="125"/>
      <c r="AM281" s="125"/>
      <c r="AN281" s="125"/>
      <c r="AO281" s="125"/>
      <c r="AP281" s="125"/>
    </row>
    <row r="282" customFormat="false" ht="15.75" hidden="false" customHeight="false" outlineLevel="0" collapsed="false">
      <c r="A282" s="127" t="n">
        <v>43936</v>
      </c>
      <c r="B282" s="68" t="n">
        <f aca="false">B30-B405-B654</f>
        <v>0</v>
      </c>
      <c r="C282" s="68" t="n">
        <f aca="false">C30-C405-C654</f>
        <v>73</v>
      </c>
      <c r="D282" s="68" t="n">
        <f aca="false">D30-D405-D654</f>
        <v>249</v>
      </c>
      <c r="E282" s="68" t="n">
        <f aca="false">E30-E405-E654</f>
        <v>4</v>
      </c>
      <c r="F282" s="68" t="n">
        <f aca="false">F30-F405-F654</f>
        <v>3</v>
      </c>
      <c r="G282" s="68" t="n">
        <f aca="false">G30-G405-G654</f>
        <v>37</v>
      </c>
      <c r="H282" s="68" t="n">
        <f aca="false">H30-H405-H654</f>
        <v>2068</v>
      </c>
      <c r="I282" s="68" t="n">
        <f aca="false">I30-I405-I654</f>
        <v>6</v>
      </c>
      <c r="J282" s="68" t="n">
        <f aca="false">J30-J405-J654</f>
        <v>484</v>
      </c>
      <c r="K282" s="68" t="n">
        <f aca="false">K30-K405-K654</f>
        <v>246</v>
      </c>
      <c r="L282" s="68" t="n">
        <f aca="false">L30-L405-L654</f>
        <v>373</v>
      </c>
      <c r="M282" s="68" t="n">
        <f aca="false">M30-M405-M654</f>
        <v>5</v>
      </c>
      <c r="N282" s="68" t="n">
        <f aca="false">N30-N405-N654</f>
        <v>28</v>
      </c>
      <c r="O282" s="68" t="n">
        <f aca="false">O30-O405-O654</f>
        <v>23</v>
      </c>
      <c r="P282" s="68" t="n">
        <f aca="false">P30-P405-P654</f>
        <v>40</v>
      </c>
      <c r="Q282" s="68" t="n">
        <f aca="false">Q30-Q405-Q654</f>
        <v>18</v>
      </c>
      <c r="R282" s="68" t="n">
        <f aca="false">R30-R405-R654</f>
        <v>25</v>
      </c>
      <c r="S282" s="68" t="n">
        <f aca="false">S30-S405-S654</f>
        <v>33</v>
      </c>
      <c r="T282" s="68" t="n">
        <f aca="false">T30-T405-T654</f>
        <v>16</v>
      </c>
      <c r="U282" s="68" t="n">
        <f aca="false">U30-U405-U654</f>
        <v>43</v>
      </c>
      <c r="V282" s="68" t="n">
        <f aca="false">V30-V405-V654</f>
        <v>14</v>
      </c>
      <c r="W282" s="68" t="n">
        <f aca="false">W30-W405-W654</f>
        <v>59</v>
      </c>
      <c r="X282" s="68" t="n">
        <f aca="false">X30-X405-X654</f>
        <v>22</v>
      </c>
      <c r="Y282" s="68" t="n">
        <f aca="false">Y30-Y405-Y654</f>
        <v>185</v>
      </c>
      <c r="Z282" s="68" t="n">
        <f aca="false">Z30-Z405-Z654</f>
        <v>17</v>
      </c>
      <c r="AA282" s="68" t="n">
        <f aca="false">AA30-AA405-AA654</f>
        <v>14</v>
      </c>
      <c r="AB282" s="68" t="n">
        <f aca="false">AB30-AB405-AB654</f>
        <v>19</v>
      </c>
      <c r="AC282" s="68" t="n">
        <f aca="false">AC30-AC405-AC654</f>
        <v>2</v>
      </c>
      <c r="AD282" s="68" t="n">
        <f aca="false">AD30-AD405-AD654</f>
        <v>13</v>
      </c>
      <c r="AE282" s="68" t="n">
        <f aca="false">AE30-AE405-AE654</f>
        <v>1</v>
      </c>
      <c r="AF282" s="68" t="n">
        <f aca="false">AF30-AF405-AF654</f>
        <v>67</v>
      </c>
      <c r="AG282" s="68" t="n">
        <f aca="false">AG30-AG405-AG654</f>
        <v>5</v>
      </c>
      <c r="AH282" s="68" t="n">
        <f aca="false">AH30-AH405-AH654</f>
        <v>1</v>
      </c>
      <c r="AI282" s="68" t="n">
        <f aca="false">AI30-AI405-AI654</f>
        <v>1</v>
      </c>
      <c r="AJ282" s="68" t="n">
        <f aca="false">AJ30-AJ405-AJ654</f>
        <v>27</v>
      </c>
      <c r="AK282" s="125"/>
      <c r="AL282" s="125"/>
      <c r="AM282" s="125"/>
      <c r="AN282" s="125"/>
      <c r="AO282" s="125"/>
      <c r="AP282" s="125"/>
    </row>
    <row r="283" customFormat="false" ht="15.75" hidden="false" customHeight="false" outlineLevel="0" collapsed="false">
      <c r="A283" s="127" t="n">
        <v>43937</v>
      </c>
      <c r="B283" s="68" t="n">
        <f aca="false">B31-B406-B655</f>
        <v>0</v>
      </c>
      <c r="C283" s="68" t="n">
        <f aca="false">C31-C406-C655</f>
        <v>79</v>
      </c>
      <c r="D283" s="68" t="n">
        <f aca="false">D31-D406-D655</f>
        <v>258</v>
      </c>
      <c r="E283" s="68" t="n">
        <f aca="false">E31-E406-E655</f>
        <v>5</v>
      </c>
      <c r="F283" s="68" t="n">
        <f aca="false">F31-F406-F655</f>
        <v>3</v>
      </c>
      <c r="G283" s="68" t="n">
        <f aca="false">G31-G406-G655</f>
        <v>33</v>
      </c>
      <c r="H283" s="68" t="n">
        <f aca="false">H31-H406-H655</f>
        <v>2224</v>
      </c>
      <c r="I283" s="68" t="n">
        <f aca="false">I31-I406-I655</f>
        <v>7</v>
      </c>
      <c r="J283" s="68" t="n">
        <f aca="false">J31-J406-J655</f>
        <v>489</v>
      </c>
      <c r="K283" s="68" t="n">
        <f aca="false">K31-K406-K655</f>
        <v>254</v>
      </c>
      <c r="L283" s="68" t="n">
        <f aca="false">L31-L406-L655</f>
        <v>382</v>
      </c>
      <c r="M283" s="68" t="n">
        <f aca="false">M31-M406-M655</f>
        <v>13</v>
      </c>
      <c r="N283" s="68" t="n">
        <f aca="false">N31-N406-N655</f>
        <v>33</v>
      </c>
      <c r="O283" s="68" t="n">
        <f aca="false">O31-O406-O655</f>
        <v>24</v>
      </c>
      <c r="P283" s="68" t="n">
        <f aca="false">P31-P406-P655</f>
        <v>47</v>
      </c>
      <c r="Q283" s="68" t="n">
        <f aca="false">Q31-Q406-Q655</f>
        <v>25</v>
      </c>
      <c r="R283" s="68" t="n">
        <f aca="false">R31-R406-R655</f>
        <v>26</v>
      </c>
      <c r="S283" s="68" t="n">
        <f aca="false">S31-S406-S655</f>
        <v>41</v>
      </c>
      <c r="T283" s="68" t="n">
        <f aca="false">T31-T406-T655</f>
        <v>30</v>
      </c>
      <c r="U283" s="68" t="n">
        <f aca="false">U31-U406-U655</f>
        <v>43</v>
      </c>
      <c r="V283" s="68" t="n">
        <f aca="false">V31-V406-V655</f>
        <v>11</v>
      </c>
      <c r="W283" s="68" t="n">
        <f aca="false">W31-W406-W655</f>
        <v>58</v>
      </c>
      <c r="X283" s="68" t="n">
        <f aca="false">X31-X406-X655</f>
        <v>21</v>
      </c>
      <c r="Y283" s="68" t="n">
        <f aca="false">Y31-Y406-Y655</f>
        <v>206</v>
      </c>
      <c r="Z283" s="68" t="n">
        <f aca="false">Z31-Z406-Z655</f>
        <v>17</v>
      </c>
      <c r="AA283" s="68" t="n">
        <f aca="false">AA31-AA406-AA655</f>
        <v>12</v>
      </c>
      <c r="AB283" s="68" t="n">
        <f aca="false">AB31-AB406-AB655</f>
        <v>16</v>
      </c>
      <c r="AC283" s="68" t="n">
        <f aca="false">AC31-AC406-AC655</f>
        <v>2</v>
      </c>
      <c r="AD283" s="68" t="n">
        <f aca="false">AD31-AD406-AD655</f>
        <v>13</v>
      </c>
      <c r="AE283" s="68" t="n">
        <f aca="false">AE31-AE406-AE655</f>
        <v>4</v>
      </c>
      <c r="AF283" s="68" t="n">
        <f aca="false">AF31-AF406-AF655</f>
        <v>59</v>
      </c>
      <c r="AG283" s="68" t="n">
        <f aca="false">AG31-AG406-AG655</f>
        <v>5</v>
      </c>
      <c r="AH283" s="68" t="n">
        <f aca="false">AH31-AH406-AH655</f>
        <v>1</v>
      </c>
      <c r="AI283" s="68" t="n">
        <f aca="false">AI31-AI406-AI655</f>
        <v>4</v>
      </c>
      <c r="AJ283" s="68" t="n">
        <f aca="false">AJ31-AJ406-AJ655</f>
        <v>27</v>
      </c>
      <c r="AK283" s="125"/>
      <c r="AL283" s="125"/>
      <c r="AM283" s="125"/>
      <c r="AN283" s="125"/>
      <c r="AO283" s="125"/>
      <c r="AP283" s="125"/>
    </row>
    <row r="284" customFormat="false" ht="15.75" hidden="false" customHeight="false" outlineLevel="0" collapsed="false">
      <c r="A284" s="127" t="n">
        <v>43938</v>
      </c>
      <c r="B284" s="68" t="n">
        <f aca="false">B32-B407-B656</f>
        <v>0</v>
      </c>
      <c r="C284" s="68" t="n">
        <f aca="false">C32-C407-C656</f>
        <v>86</v>
      </c>
      <c r="D284" s="68" t="n">
        <f aca="false">D32-D407-D656</f>
        <v>268</v>
      </c>
      <c r="E284" s="68" t="n">
        <f aca="false">E32-E407-E656</f>
        <v>5</v>
      </c>
      <c r="F284" s="68" t="n">
        <f aca="false">F32-F407-F656</f>
        <v>3</v>
      </c>
      <c r="G284" s="68" t="n">
        <f aca="false">G32-G407-G656</f>
        <v>32</v>
      </c>
      <c r="H284" s="68" t="n">
        <f aca="false">H32-H407-H656</f>
        <v>2365</v>
      </c>
      <c r="I284" s="68" t="n">
        <f aca="false">I32-I407-I656</f>
        <v>8</v>
      </c>
      <c r="J284" s="68" t="n">
        <f aca="false">J32-J407-J656</f>
        <v>535</v>
      </c>
      <c r="K284" s="68" t="n">
        <f aca="false">K32-K407-K656</f>
        <v>227</v>
      </c>
      <c r="L284" s="68" t="n">
        <f aca="false">L32-L407-L656</f>
        <v>382</v>
      </c>
      <c r="M284" s="68" t="n">
        <f aca="false">M32-M407-M656</f>
        <v>13</v>
      </c>
      <c r="N284" s="68" t="n">
        <f aca="false">N32-N407-N656</f>
        <v>33</v>
      </c>
      <c r="O284" s="68" t="n">
        <f aca="false">O32-O407-O656</f>
        <v>25</v>
      </c>
      <c r="P284" s="68" t="n">
        <f aca="false">P32-P407-P656</f>
        <v>62</v>
      </c>
      <c r="Q284" s="68" t="n">
        <f aca="false">Q32-Q407-Q656</f>
        <v>44</v>
      </c>
      <c r="R284" s="68" t="n">
        <f aca="false">R32-R407-R656</f>
        <v>46</v>
      </c>
      <c r="S284" s="68" t="n">
        <f aca="false">S32-S407-S656</f>
        <v>47</v>
      </c>
      <c r="T284" s="68" t="n">
        <f aca="false">T32-T407-T656</f>
        <v>47</v>
      </c>
      <c r="U284" s="68" t="n">
        <f aca="false">U32-U407-U656</f>
        <v>45</v>
      </c>
      <c r="V284" s="68" t="n">
        <f aca="false">V32-V407-V656</f>
        <v>11</v>
      </c>
      <c r="W284" s="68" t="n">
        <f aca="false">W32-W407-W656</f>
        <v>58</v>
      </c>
      <c r="X284" s="68" t="n">
        <f aca="false">X32-X407-X656</f>
        <v>22</v>
      </c>
      <c r="Y284" s="68" t="n">
        <f aca="false">Y32-Y407-Y656</f>
        <v>266</v>
      </c>
      <c r="Z284" s="68" t="n">
        <f aca="false">Z32-Z407-Z656</f>
        <v>19</v>
      </c>
      <c r="AA284" s="68" t="n">
        <f aca="false">AA32-AA407-AA656</f>
        <v>11</v>
      </c>
      <c r="AB284" s="68" t="n">
        <f aca="false">AB32-AB407-AB656</f>
        <v>13</v>
      </c>
      <c r="AC284" s="68" t="n">
        <f aca="false">AC32-AC407-AC656</f>
        <v>2</v>
      </c>
      <c r="AD284" s="68" t="n">
        <f aca="false">AD32-AD407-AD656</f>
        <v>13</v>
      </c>
      <c r="AE284" s="68" t="n">
        <f aca="false">AE32-AE407-AE656</f>
        <v>4</v>
      </c>
      <c r="AF284" s="68" t="n">
        <f aca="false">AF32-AF407-AF656</f>
        <v>68</v>
      </c>
      <c r="AG284" s="68" t="n">
        <f aca="false">AG32-AG407-AG656</f>
        <v>5</v>
      </c>
      <c r="AH284" s="68" t="n">
        <f aca="false">AH32-AH407-AH656</f>
        <v>1</v>
      </c>
      <c r="AI284" s="68" t="n">
        <f aca="false">AI32-AI407-AI656</f>
        <v>4</v>
      </c>
      <c r="AJ284" s="68" t="n">
        <f aca="false">AJ32-AJ407-AJ656</f>
        <v>26</v>
      </c>
      <c r="AK284" s="125"/>
      <c r="AL284" s="125"/>
      <c r="AM284" s="125"/>
      <c r="AN284" s="125"/>
      <c r="AO284" s="125"/>
      <c r="AP284" s="125"/>
    </row>
    <row r="285" customFormat="false" ht="15.75" hidden="false" customHeight="false" outlineLevel="0" collapsed="false">
      <c r="A285" s="127" t="n">
        <v>43939</v>
      </c>
      <c r="B285" s="68" t="n">
        <f aca="false">B33-B408-B657</f>
        <v>1</v>
      </c>
      <c r="C285" s="68" t="n">
        <f aca="false">C33-C408-C657</f>
        <v>92</v>
      </c>
      <c r="D285" s="68" t="n">
        <f aca="false">D33-D408-D657</f>
        <v>278</v>
      </c>
      <c r="E285" s="68" t="n">
        <f aca="false">E33-E408-E657</f>
        <v>5</v>
      </c>
      <c r="F285" s="68" t="n">
        <f aca="false">F33-F408-F657</f>
        <v>3</v>
      </c>
      <c r="G285" s="68" t="n">
        <f aca="false">G33-G408-G657</f>
        <v>34</v>
      </c>
      <c r="H285" s="68" t="n">
        <f aca="false">H33-H408-H657</f>
        <v>2466</v>
      </c>
      <c r="I285" s="68" t="n">
        <f aca="false">I33-I408-I657</f>
        <v>8</v>
      </c>
      <c r="J285" s="68" t="n">
        <f aca="false">J33-J408-J657</f>
        <v>544</v>
      </c>
      <c r="K285" s="68" t="n">
        <f aca="false">K33-K408-K657</f>
        <v>244</v>
      </c>
      <c r="L285" s="68" t="n">
        <f aca="false">L33-L408-L657</f>
        <v>410</v>
      </c>
      <c r="M285" s="68" t="n">
        <f aca="false">M33-M408-M657</f>
        <v>13</v>
      </c>
      <c r="N285" s="68" t="n">
        <f aca="false">N33-N408-N657</f>
        <v>42</v>
      </c>
      <c r="O285" s="68" t="n">
        <f aca="false">O33-O408-O657</f>
        <v>31</v>
      </c>
      <c r="P285" s="68" t="n">
        <f aca="false">P33-P408-P657</f>
        <v>80</v>
      </c>
      <c r="Q285" s="68" t="n">
        <f aca="false">Q33-Q408-Q657</f>
        <v>47</v>
      </c>
      <c r="R285" s="68" t="n">
        <f aca="false">R33-R408-R657</f>
        <v>66</v>
      </c>
      <c r="S285" s="68" t="n">
        <f aca="false">S33-S408-S657</f>
        <v>51</v>
      </c>
      <c r="T285" s="68" t="n">
        <f aca="false">T33-T408-T657</f>
        <v>77</v>
      </c>
      <c r="U285" s="68" t="n">
        <f aca="false">U33-U408-U657</f>
        <v>51</v>
      </c>
      <c r="V285" s="68" t="n">
        <f aca="false">V33-V408-V657</f>
        <v>13</v>
      </c>
      <c r="W285" s="68" t="n">
        <f aca="false">W33-W408-W657</f>
        <v>58</v>
      </c>
      <c r="X285" s="68" t="n">
        <f aca="false">X33-X408-X657</f>
        <v>22</v>
      </c>
      <c r="Y285" s="68" t="n">
        <f aca="false">Y33-Y408-Y657</f>
        <v>275</v>
      </c>
      <c r="Z285" s="68" t="n">
        <f aca="false">Z33-Z408-Z657</f>
        <v>19</v>
      </c>
      <c r="AA285" s="68" t="n">
        <f aca="false">AA33-AA408-AA657</f>
        <v>11</v>
      </c>
      <c r="AB285" s="68" t="n">
        <f aca="false">AB33-AB408-AB657</f>
        <v>17</v>
      </c>
      <c r="AC285" s="68" t="n">
        <f aca="false">AC33-AC408-AC657</f>
        <v>2</v>
      </c>
      <c r="AD285" s="68" t="n">
        <f aca="false">AD33-AD408-AD657</f>
        <v>11</v>
      </c>
      <c r="AE285" s="68" t="n">
        <f aca="false">AE33-AE408-AE657</f>
        <v>4</v>
      </c>
      <c r="AF285" s="68" t="n">
        <f aca="false">AF33-AF408-AF657</f>
        <v>71</v>
      </c>
      <c r="AG285" s="68" t="n">
        <f aca="false">AG33-AG408-AG657</f>
        <v>5</v>
      </c>
      <c r="AH285" s="68" t="n">
        <f aca="false">AH33-AH408-AH657</f>
        <v>1</v>
      </c>
      <c r="AI285" s="68" t="n">
        <f aca="false">AI33-AI408-AI657</f>
        <v>4</v>
      </c>
      <c r="AJ285" s="68" t="n">
        <f aca="false">AJ33-AJ408-AJ657</f>
        <v>26</v>
      </c>
      <c r="AK285" s="125"/>
      <c r="AL285" s="125"/>
      <c r="AM285" s="125"/>
      <c r="AN285" s="125"/>
      <c r="AO285" s="125"/>
      <c r="AP285" s="125"/>
    </row>
    <row r="286" customFormat="false" ht="15.75" hidden="false" customHeight="false" outlineLevel="0" collapsed="false">
      <c r="A286" s="127" t="n">
        <v>43940</v>
      </c>
      <c r="B286" s="68" t="n">
        <f aca="false">B34-B409-B658</f>
        <v>2</v>
      </c>
      <c r="C286" s="68" t="n">
        <f aca="false">C34-C409-C658</f>
        <v>94</v>
      </c>
      <c r="D286" s="68" t="n">
        <f aca="false">D34-D409-D658</f>
        <v>281</v>
      </c>
      <c r="E286" s="68" t="n">
        <f aca="false">E34-E409-E658</f>
        <v>6</v>
      </c>
      <c r="F286" s="68" t="n">
        <f aca="false">F34-F409-F658</f>
        <v>3</v>
      </c>
      <c r="G286" s="68" t="n">
        <f aca="false">G34-G409-G658</f>
        <v>33</v>
      </c>
      <c r="H286" s="68" t="n">
        <f aca="false">H34-H409-H658</f>
        <v>2511</v>
      </c>
      <c r="I286" s="68" t="n">
        <f aca="false">I34-I409-I658</f>
        <v>8</v>
      </c>
      <c r="J286" s="68" t="n">
        <f aca="false">J34-J409-J658</f>
        <v>592</v>
      </c>
      <c r="K286" s="68" t="n">
        <f aca="false">K34-K409-K658</f>
        <v>254</v>
      </c>
      <c r="L286" s="68" t="n">
        <f aca="false">L34-L409-L658</f>
        <v>438</v>
      </c>
      <c r="M286" s="68" t="n">
        <f aca="false">M34-M409-M658</f>
        <v>12</v>
      </c>
      <c r="N286" s="68" t="n">
        <f aca="false">N34-N409-N658</f>
        <v>47</v>
      </c>
      <c r="O286" s="68" t="n">
        <f aca="false">O34-O409-O658</f>
        <v>36</v>
      </c>
      <c r="P286" s="68" t="n">
        <f aca="false">P34-P409-P658</f>
        <v>84</v>
      </c>
      <c r="Q286" s="68" t="n">
        <f aca="false">Q34-Q409-Q658</f>
        <v>66</v>
      </c>
      <c r="R286" s="68" t="n">
        <f aca="false">R34-R409-R658</f>
        <v>66</v>
      </c>
      <c r="S286" s="68" t="n">
        <f aca="false">S34-S409-S658</f>
        <v>47</v>
      </c>
      <c r="T286" s="68" t="n">
        <f aca="false">T34-T409-T658</f>
        <v>81</v>
      </c>
      <c r="U286" s="68" t="n">
        <f aca="false">U34-U409-U658</f>
        <v>52</v>
      </c>
      <c r="V286" s="68" t="n">
        <f aca="false">V34-V409-V658</f>
        <v>13</v>
      </c>
      <c r="W286" s="68" t="n">
        <f aca="false">W34-W409-W658</f>
        <v>60</v>
      </c>
      <c r="X286" s="68" t="n">
        <f aca="false">X34-X409-X658</f>
        <v>31</v>
      </c>
      <c r="Y286" s="68" t="n">
        <f aca="false">Y34-Y409-Y658</f>
        <v>302</v>
      </c>
      <c r="Z286" s="68" t="n">
        <f aca="false">Z34-Z409-Z658</f>
        <v>22</v>
      </c>
      <c r="AA286" s="68" t="n">
        <f aca="false">AA34-AA409-AA658</f>
        <v>11</v>
      </c>
      <c r="AB286" s="68" t="n">
        <f aca="false">AB34-AB409-AB658</f>
        <v>17</v>
      </c>
      <c r="AC286" s="68" t="n">
        <f aca="false">AC34-AC409-AC658</f>
        <v>2</v>
      </c>
      <c r="AD286" s="68" t="n">
        <f aca="false">AD34-AD409-AD658</f>
        <v>11</v>
      </c>
      <c r="AE286" s="68" t="n">
        <f aca="false">AE34-AE409-AE658</f>
        <v>6</v>
      </c>
      <c r="AF286" s="68" t="n">
        <f aca="false">AF34-AF409-AF658</f>
        <v>83</v>
      </c>
      <c r="AG286" s="68" t="n">
        <f aca="false">AG34-AG409-AG658</f>
        <v>5</v>
      </c>
      <c r="AH286" s="68" t="n">
        <f aca="false">AH34-AH409-AH658</f>
        <v>1</v>
      </c>
      <c r="AI286" s="68" t="n">
        <f aca="false">AI34-AI409-AI658</f>
        <v>4</v>
      </c>
      <c r="AJ286" s="68" t="n">
        <f aca="false">AJ34-AJ409-AJ658</f>
        <v>26</v>
      </c>
      <c r="AK286" s="125"/>
      <c r="AL286" s="125"/>
      <c r="AM286" s="125"/>
      <c r="AN286" s="125"/>
      <c r="AO286" s="125"/>
      <c r="AP286" s="125"/>
    </row>
    <row r="287" customFormat="false" ht="15.75" hidden="false" customHeight="false" outlineLevel="0" collapsed="false">
      <c r="A287" s="127" t="n">
        <v>43941</v>
      </c>
      <c r="B287" s="68" t="n">
        <f aca="false">B35-B410-B659</f>
        <v>2</v>
      </c>
      <c r="C287" s="68" t="n">
        <f aca="false">C35-C410-C659</f>
        <v>95</v>
      </c>
      <c r="D287" s="68" t="n">
        <f aca="false">D35-D410-D659</f>
        <v>289</v>
      </c>
      <c r="E287" s="68" t="n">
        <f aca="false">E35-E410-E659</f>
        <v>5</v>
      </c>
      <c r="F287" s="68" t="n">
        <f aca="false">F35-F410-F659</f>
        <v>3</v>
      </c>
      <c r="G287" s="68" t="n">
        <f aca="false">G35-G410-G659</f>
        <v>34</v>
      </c>
      <c r="H287" s="68" t="n">
        <f aca="false">H35-H410-H659</f>
        <v>2580</v>
      </c>
      <c r="I287" s="68" t="n">
        <f aca="false">I35-I410-I659</f>
        <v>7</v>
      </c>
      <c r="J287" s="68" t="n">
        <f aca="false">J35-J410-J659</f>
        <v>629</v>
      </c>
      <c r="K287" s="68" t="n">
        <f aca="false">K35-K410-K659</f>
        <v>256</v>
      </c>
      <c r="L287" s="68" t="n">
        <f aca="false">L35-L410-L659</f>
        <v>436</v>
      </c>
      <c r="M287" s="68" t="n">
        <f aca="false">M35-M410-M659</f>
        <v>12</v>
      </c>
      <c r="N287" s="68" t="n">
        <f aca="false">N35-N410-N659</f>
        <v>51</v>
      </c>
      <c r="O287" s="68" t="n">
        <f aca="false">O35-O410-O659</f>
        <v>48</v>
      </c>
      <c r="P287" s="68" t="n">
        <f aca="false">P35-P410-P659</f>
        <v>81</v>
      </c>
      <c r="Q287" s="68" t="n">
        <f aca="false">Q35-Q410-Q659</f>
        <v>71</v>
      </c>
      <c r="R287" s="68" t="n">
        <f aca="false">R35-R410-R659</f>
        <v>66</v>
      </c>
      <c r="S287" s="68" t="n">
        <f aca="false">S35-S410-S659</f>
        <v>57</v>
      </c>
      <c r="T287" s="68" t="n">
        <f aca="false">T35-T410-T659</f>
        <v>81</v>
      </c>
      <c r="U287" s="68" t="n">
        <f aca="false">U35-U410-U659</f>
        <v>54</v>
      </c>
      <c r="V287" s="68" t="n">
        <f aca="false">V35-V410-V659</f>
        <v>13</v>
      </c>
      <c r="W287" s="68" t="n">
        <f aca="false">W35-W410-W659</f>
        <v>61</v>
      </c>
      <c r="X287" s="68" t="n">
        <f aca="false">X35-X410-X659</f>
        <v>31</v>
      </c>
      <c r="Y287" s="68" t="n">
        <f aca="false">Y35-Y410-Y659</f>
        <v>282</v>
      </c>
      <c r="Z287" s="68" t="n">
        <f aca="false">Z35-Z410-Z659</f>
        <v>22</v>
      </c>
      <c r="AA287" s="68" t="n">
        <f aca="false">AA35-AA410-AA659</f>
        <v>11</v>
      </c>
      <c r="AB287" s="68" t="n">
        <f aca="false">AB35-AB410-AB659</f>
        <v>21</v>
      </c>
      <c r="AC287" s="68" t="n">
        <f aca="false">AC35-AC410-AC659</f>
        <v>2</v>
      </c>
      <c r="AD287" s="68" t="n">
        <f aca="false">AD35-AD410-AD659</f>
        <v>7</v>
      </c>
      <c r="AE287" s="68" t="n">
        <f aca="false">AE35-AE410-AE659</f>
        <v>6</v>
      </c>
      <c r="AF287" s="68" t="n">
        <f aca="false">AF35-AF410-AF659</f>
        <v>73</v>
      </c>
      <c r="AG287" s="68" t="n">
        <f aca="false">AG35-AG410-AG659</f>
        <v>5</v>
      </c>
      <c r="AH287" s="68" t="n">
        <f aca="false">AH35-AH410-AH659</f>
        <v>1</v>
      </c>
      <c r="AI287" s="68" t="n">
        <f aca="false">AI35-AI410-AI659</f>
        <v>4</v>
      </c>
      <c r="AJ287" s="68" t="n">
        <f aca="false">AJ35-AJ410-AJ659</f>
        <v>27</v>
      </c>
      <c r="AK287" s="125"/>
      <c r="AL287" s="125"/>
      <c r="AM287" s="125"/>
      <c r="AN287" s="125"/>
      <c r="AO287" s="125"/>
      <c r="AP287" s="125"/>
    </row>
    <row r="288" customFormat="false" ht="15.75" hidden="false" customHeight="false" outlineLevel="0" collapsed="false">
      <c r="A288" s="127" t="n">
        <v>43942</v>
      </c>
      <c r="B288" s="68" t="n">
        <f aca="false">B36-B411-B660</f>
        <v>2</v>
      </c>
      <c r="C288" s="68" t="n">
        <f aca="false">C36-C411-C660</f>
        <v>105</v>
      </c>
      <c r="D288" s="68" t="n">
        <f aca="false">D36-D411-D660</f>
        <v>289</v>
      </c>
      <c r="E288" s="68" t="n">
        <f aca="false">E36-E411-E660</f>
        <v>5</v>
      </c>
      <c r="F288" s="68" t="n">
        <f aca="false">F36-F411-F660</f>
        <v>6</v>
      </c>
      <c r="G288" s="68" t="n">
        <f aca="false">G36-G411-G660</f>
        <v>35</v>
      </c>
      <c r="H288" s="68" t="n">
        <f aca="false">H36-H411-H660</f>
        <v>2676</v>
      </c>
      <c r="I288" s="68" t="n">
        <f aca="false">I36-I411-I660</f>
        <v>12</v>
      </c>
      <c r="J288" s="68" t="n">
        <f aca="false">J36-J411-J660</f>
        <v>613</v>
      </c>
      <c r="K288" s="68" t="n">
        <f aca="false">K36-K411-K660</f>
        <v>354</v>
      </c>
      <c r="L288" s="68" t="n">
        <f aca="false">L36-L411-L660</f>
        <v>447</v>
      </c>
      <c r="M288" s="68" t="n">
        <f aca="false">M36-M411-M660</f>
        <v>17</v>
      </c>
      <c r="N288" s="68" t="n">
        <f aca="false">N36-N411-N660</f>
        <v>56</v>
      </c>
      <c r="O288" s="68" t="n">
        <f aca="false">O36-O411-O660</f>
        <v>54</v>
      </c>
      <c r="P288" s="68" t="n">
        <f aca="false">P36-P411-P660</f>
        <v>83</v>
      </c>
      <c r="Q288" s="68" t="n">
        <f aca="false">Q36-Q411-Q660</f>
        <v>74</v>
      </c>
      <c r="R288" s="68" t="n">
        <f aca="false">R36-R411-R660</f>
        <v>65</v>
      </c>
      <c r="S288" s="68" t="n">
        <f aca="false">S36-S411-S660</f>
        <v>78</v>
      </c>
      <c r="T288" s="68" t="n">
        <f aca="false">T36-T411-T660</f>
        <v>81</v>
      </c>
      <c r="U288" s="68" t="n">
        <f aca="false">U36-U411-U660</f>
        <v>56</v>
      </c>
      <c r="V288" s="68" t="n">
        <f aca="false">V36-V411-V660</f>
        <v>12</v>
      </c>
      <c r="W288" s="68" t="n">
        <f aca="false">W36-W411-W660</f>
        <v>62</v>
      </c>
      <c r="X288" s="68" t="n">
        <f aca="false">X36-X411-X660</f>
        <v>31</v>
      </c>
      <c r="Y288" s="68" t="n">
        <f aca="false">Y36-Y411-Y660</f>
        <v>271</v>
      </c>
      <c r="Z288" s="68" t="n">
        <f aca="false">Z36-Z411-Z660</f>
        <v>21</v>
      </c>
      <c r="AA288" s="68" t="n">
        <f aca="false">AA36-AA411-AA660</f>
        <v>12</v>
      </c>
      <c r="AB288" s="68" t="n">
        <f aca="false">AB36-AB411-AB660</f>
        <v>22</v>
      </c>
      <c r="AC288" s="68" t="n">
        <f aca="false">AC36-AC411-AC660</f>
        <v>2</v>
      </c>
      <c r="AD288" s="68" t="n">
        <f aca="false">AD36-AD411-AD660</f>
        <v>7</v>
      </c>
      <c r="AE288" s="68" t="n">
        <f aca="false">AE36-AE411-AE660</f>
        <v>6</v>
      </c>
      <c r="AF288" s="68" t="n">
        <f aca="false">AF36-AF411-AF660</f>
        <v>84</v>
      </c>
      <c r="AG288" s="68" t="n">
        <f aca="false">AG36-AG411-AG660</f>
        <v>5</v>
      </c>
      <c r="AH288" s="68" t="n">
        <f aca="false">AH36-AH411-AH660</f>
        <v>1</v>
      </c>
      <c r="AI288" s="68" t="n">
        <f aca="false">AI36-AI411-AI660</f>
        <v>6</v>
      </c>
      <c r="AJ288" s="68" t="n">
        <f aca="false">AJ36-AJ411-AJ660</f>
        <v>27</v>
      </c>
      <c r="AK288" s="125"/>
      <c r="AL288" s="125"/>
      <c r="AM288" s="125"/>
      <c r="AN288" s="125"/>
      <c r="AO288" s="125"/>
      <c r="AP288" s="125"/>
    </row>
    <row r="289" customFormat="false" ht="15.75" hidden="false" customHeight="false" outlineLevel="0" collapsed="false">
      <c r="A289" s="127" t="n">
        <v>43943</v>
      </c>
      <c r="B289" s="65" t="n">
        <f aca="false">B37-B412-B661</f>
        <v>2</v>
      </c>
      <c r="C289" s="65" t="n">
        <f aca="false">C37-C412-C661</f>
        <v>101</v>
      </c>
      <c r="D289" s="65" t="n">
        <f aca="false">D37-D412-D661</f>
        <v>273</v>
      </c>
      <c r="E289" s="65" t="n">
        <f aca="false">E37-E412-E661</f>
        <v>5</v>
      </c>
      <c r="F289" s="65" t="n">
        <f aca="false">F37-F412-F661</f>
        <v>6</v>
      </c>
      <c r="G289" s="65" t="n">
        <f aca="false">G37-G412-G661</f>
        <v>38</v>
      </c>
      <c r="H289" s="68" t="n">
        <f aca="false">H37-H412-H661</f>
        <v>2760</v>
      </c>
      <c r="I289" s="65" t="n">
        <f aca="false">I37-I412-I661</f>
        <v>12</v>
      </c>
      <c r="J289" s="68" t="n">
        <f aca="false">J37-J412-J661</f>
        <v>612</v>
      </c>
      <c r="K289" s="65" t="n">
        <f aca="false">K37-K412-K661</f>
        <v>372</v>
      </c>
      <c r="L289" s="68" t="n">
        <f aca="false">L37-L412-L661</f>
        <v>479</v>
      </c>
      <c r="M289" s="65" t="n">
        <f aca="false">M37-M412-M661</f>
        <v>21</v>
      </c>
      <c r="N289" s="65" t="n">
        <f aca="false">N37-N412-N661</f>
        <v>57</v>
      </c>
      <c r="O289" s="65" t="n">
        <f aca="false">O37-O412-O661</f>
        <v>69</v>
      </c>
      <c r="P289" s="65" t="n">
        <f aca="false">P37-P412-P661</f>
        <v>92</v>
      </c>
      <c r="Q289" s="65" t="n">
        <f aca="false">Q37-Q412-Q661</f>
        <v>74</v>
      </c>
      <c r="R289" s="65" t="n">
        <f aca="false">R37-R412-R661</f>
        <v>65</v>
      </c>
      <c r="S289" s="65" t="n">
        <f aca="false">S37-S412-S661</f>
        <v>93</v>
      </c>
      <c r="T289" s="65" t="n">
        <f aca="false">T37-T412-T661</f>
        <v>81</v>
      </c>
      <c r="U289" s="65" t="n">
        <f aca="false">U37-U412-U661</f>
        <v>60</v>
      </c>
      <c r="V289" s="65" t="n">
        <f aca="false">V37-V412-V661</f>
        <v>12</v>
      </c>
      <c r="W289" s="65" t="n">
        <f aca="false">W37-W412-W661</f>
        <v>62</v>
      </c>
      <c r="X289" s="65" t="n">
        <f aca="false">X37-X412-X661</f>
        <v>31</v>
      </c>
      <c r="Y289" s="65" t="n">
        <f aca="false">Y37-Y412-Y661</f>
        <v>282</v>
      </c>
      <c r="Z289" s="65" t="n">
        <f aca="false">Z37-Z412-Z661</f>
        <v>23</v>
      </c>
      <c r="AA289" s="65" t="n">
        <f aca="false">AA37-AA412-AA661</f>
        <v>12</v>
      </c>
      <c r="AB289" s="65" t="n">
        <f aca="false">AB37-AB412-AB661</f>
        <v>22</v>
      </c>
      <c r="AC289" s="65" t="n">
        <f aca="false">AC37-AC412-AC661</f>
        <v>10</v>
      </c>
      <c r="AD289" s="65" t="n">
        <f aca="false">AD37-AD412-AD661</f>
        <v>7</v>
      </c>
      <c r="AE289" s="65" t="n">
        <f aca="false">AE37-AE412-AE661</f>
        <v>7</v>
      </c>
      <c r="AF289" s="65" t="n">
        <f aca="false">AF37-AF412-AF661</f>
        <v>89</v>
      </c>
      <c r="AG289" s="65" t="n">
        <f aca="false">AG37-AG412-AG661</f>
        <v>6</v>
      </c>
      <c r="AH289" s="65" t="n">
        <f aca="false">AH37-AH412-AH661</f>
        <v>1</v>
      </c>
      <c r="AI289" s="65" t="n">
        <f aca="false">AI37-AI412-AI661</f>
        <v>6</v>
      </c>
      <c r="AJ289" s="65" t="n">
        <f aca="false">AJ37-AJ412-AJ661</f>
        <v>27</v>
      </c>
      <c r="AK289" s="125"/>
      <c r="AL289" s="125"/>
      <c r="AM289" s="125"/>
      <c r="AN289" s="125"/>
      <c r="AO289" s="125"/>
      <c r="AP289" s="125"/>
    </row>
    <row r="290" customFormat="false" ht="15.75" hidden="false" customHeight="false" outlineLevel="0" collapsed="false">
      <c r="A290" s="127" t="n">
        <v>43944</v>
      </c>
      <c r="B290" s="68" t="n">
        <f aca="false">B38-B413-B662</f>
        <v>2</v>
      </c>
      <c r="C290" s="68" t="n">
        <f aca="false">C38-C413-C662</f>
        <v>108</v>
      </c>
      <c r="D290" s="68" t="n">
        <f aca="false">D38-D413-D662</f>
        <v>273</v>
      </c>
      <c r="E290" s="68" t="n">
        <f aca="false">E38-E413-E662</f>
        <v>6</v>
      </c>
      <c r="F290" s="68" t="n">
        <f aca="false">F38-F413-F662</f>
        <v>6</v>
      </c>
      <c r="G290" s="68" t="n">
        <f aca="false">G38-G413-G662</f>
        <v>37</v>
      </c>
      <c r="H290" s="68" t="n">
        <f aca="false">H38-H413-H662</f>
        <v>2890</v>
      </c>
      <c r="I290" s="68" t="n">
        <f aca="false">I38-I413-I662</f>
        <v>13</v>
      </c>
      <c r="J290" s="68" t="n">
        <f aca="false">J38-J413-J662</f>
        <v>623</v>
      </c>
      <c r="K290" s="68" t="n">
        <f aca="false">K38-K413-K662</f>
        <v>431</v>
      </c>
      <c r="L290" s="68" t="n">
        <f aca="false">L38-L413-L662</f>
        <v>492</v>
      </c>
      <c r="M290" s="68" t="n">
        <f aca="false">M38-M413-M662</f>
        <v>40</v>
      </c>
      <c r="N290" s="68" t="n">
        <f aca="false">N38-N413-N662</f>
        <v>62</v>
      </c>
      <c r="O290" s="68" t="n">
        <f aca="false">O38-O413-O662</f>
        <v>70</v>
      </c>
      <c r="P290" s="68" t="n">
        <f aca="false">P38-P413-P662</f>
        <v>99</v>
      </c>
      <c r="Q290" s="68" t="n">
        <f aca="false">Q38-Q413-Q662</f>
        <v>74</v>
      </c>
      <c r="R290" s="68" t="n">
        <f aca="false">R38-R413-R662</f>
        <v>67</v>
      </c>
      <c r="S290" s="68" t="n">
        <f aca="false">S38-S413-S662</f>
        <v>98</v>
      </c>
      <c r="T290" s="68" t="n">
        <f aca="false">T38-T413-T662</f>
        <v>85</v>
      </c>
      <c r="U290" s="68" t="n">
        <f aca="false">U38-U413-U662</f>
        <v>61</v>
      </c>
      <c r="V290" s="68" t="n">
        <f aca="false">V38-V413-V662</f>
        <v>23</v>
      </c>
      <c r="W290" s="68" t="n">
        <f aca="false">W38-W413-W662</f>
        <v>63</v>
      </c>
      <c r="X290" s="68" t="n">
        <f aca="false">X38-X413-X662</f>
        <v>31</v>
      </c>
      <c r="Y290" s="68" t="n">
        <f aca="false">Y38-Y413-Y662</f>
        <v>283</v>
      </c>
      <c r="Z290" s="68" t="n">
        <f aca="false">Z38-Z413-Z662</f>
        <v>23</v>
      </c>
      <c r="AA290" s="68" t="n">
        <f aca="false">AA38-AA413-AA662</f>
        <v>23</v>
      </c>
      <c r="AB290" s="68" t="n">
        <f aca="false">AB38-AB413-AB662</f>
        <v>23</v>
      </c>
      <c r="AC290" s="68" t="n">
        <f aca="false">AC38-AC413-AC662</f>
        <v>12</v>
      </c>
      <c r="AD290" s="68" t="n">
        <f aca="false">AD38-AD413-AD662</f>
        <v>7</v>
      </c>
      <c r="AE290" s="68" t="n">
        <f aca="false">AE38-AE413-AE662</f>
        <v>12</v>
      </c>
      <c r="AF290" s="68" t="n">
        <f aca="false">AF38-AF413-AF662</f>
        <v>92</v>
      </c>
      <c r="AG290" s="68" t="n">
        <f aca="false">AG38-AG413-AG662</f>
        <v>6</v>
      </c>
      <c r="AH290" s="68" t="n">
        <f aca="false">AH38-AH413-AH662</f>
        <v>1</v>
      </c>
      <c r="AI290" s="68" t="n">
        <f aca="false">AI38-AI413-AI662</f>
        <v>6</v>
      </c>
      <c r="AJ290" s="68" t="n">
        <f aca="false">AJ38-AJ413-AJ662</f>
        <v>26</v>
      </c>
      <c r="AK290" s="125"/>
      <c r="AL290" s="125"/>
      <c r="AM290" s="125"/>
      <c r="AN290" s="125"/>
      <c r="AO290" s="125"/>
      <c r="AP290" s="125"/>
    </row>
    <row r="291" customFormat="false" ht="15.75" hidden="false" customHeight="false" outlineLevel="0" collapsed="false">
      <c r="A291" s="127" t="n">
        <v>43945</v>
      </c>
      <c r="B291" s="65" t="n">
        <f aca="false">B39-B414-B663</f>
        <v>3</v>
      </c>
      <c r="C291" s="65" t="n">
        <f aca="false">C39-C414-C663</f>
        <v>118</v>
      </c>
      <c r="D291" s="65" t="n">
        <f aca="false">D39-D414-D663</f>
        <v>287</v>
      </c>
      <c r="E291" s="65" t="n">
        <f aca="false">E39-E414-E663</f>
        <v>6</v>
      </c>
      <c r="F291" s="65" t="n">
        <f aca="false">F39-F414-F663</f>
        <v>6</v>
      </c>
      <c r="G291" s="65" t="n">
        <f aca="false">G39-G414-G663</f>
        <v>34</v>
      </c>
      <c r="H291" s="68" t="n">
        <f aca="false">H39-H414-H663</f>
        <v>2946</v>
      </c>
      <c r="I291" s="65" t="n">
        <f aca="false">I39-I414-I663</f>
        <v>17</v>
      </c>
      <c r="J291" s="68" t="n">
        <f aca="false">J39-J414-J663</f>
        <v>695</v>
      </c>
      <c r="K291" s="65" t="n">
        <f aca="false">K39-K414-K663</f>
        <v>463</v>
      </c>
      <c r="L291" s="68" t="n">
        <f aca="false">L39-L414-L663</f>
        <v>495</v>
      </c>
      <c r="M291" s="65" t="n">
        <f aca="false">M39-M414-M663</f>
        <v>40</v>
      </c>
      <c r="N291" s="65" t="n">
        <f aca="false">N39-N414-N663</f>
        <v>73</v>
      </c>
      <c r="O291" s="65" t="n">
        <f aca="false">O39-O414-O663</f>
        <v>81</v>
      </c>
      <c r="P291" s="65" t="n">
        <f aca="false">P39-P414-P663</f>
        <v>116</v>
      </c>
      <c r="Q291" s="65" t="n">
        <f aca="false">Q39-Q414-Q663</f>
        <v>74</v>
      </c>
      <c r="R291" s="65" t="n">
        <f aca="false">R39-R414-R663</f>
        <v>66</v>
      </c>
      <c r="S291" s="65" t="n">
        <f aca="false">S39-S414-S663</f>
        <v>134</v>
      </c>
      <c r="T291" s="65" t="n">
        <f aca="false">T39-T414-T663</f>
        <v>98</v>
      </c>
      <c r="U291" s="65" t="n">
        <f aca="false">U39-U414-U663</f>
        <v>69</v>
      </c>
      <c r="V291" s="65" t="n">
        <f aca="false">V39-V414-V663</f>
        <v>28</v>
      </c>
      <c r="W291" s="65" t="n">
        <f aca="false">W39-W414-W663</f>
        <v>64</v>
      </c>
      <c r="X291" s="65" t="n">
        <f aca="false">X39-X414-X663</f>
        <v>34</v>
      </c>
      <c r="Y291" s="65" t="n">
        <f aca="false">Y39-Y414-Y663</f>
        <v>304</v>
      </c>
      <c r="Z291" s="65" t="n">
        <f aca="false">Z39-Z414-Z663</f>
        <v>26</v>
      </c>
      <c r="AA291" s="65" t="n">
        <f aca="false">AA39-AA414-AA663</f>
        <v>23</v>
      </c>
      <c r="AB291" s="65" t="n">
        <f aca="false">AB39-AB414-AB663</f>
        <v>20</v>
      </c>
      <c r="AC291" s="65" t="n">
        <f aca="false">AC39-AC414-AC663</f>
        <v>12</v>
      </c>
      <c r="AD291" s="65" t="n">
        <f aca="false">AD39-AD414-AD663</f>
        <v>7</v>
      </c>
      <c r="AE291" s="65" t="n">
        <f aca="false">AE39-AE414-AE663</f>
        <v>14</v>
      </c>
      <c r="AF291" s="65" t="n">
        <f aca="false">AF39-AF414-AF663</f>
        <v>98</v>
      </c>
      <c r="AG291" s="65" t="n">
        <f aca="false">AG39-AG414-AG663</f>
        <v>31</v>
      </c>
      <c r="AH291" s="65" t="n">
        <f aca="false">AH39-AH414-AH663</f>
        <v>1</v>
      </c>
      <c r="AI291" s="65" t="n">
        <f aca="false">AI39-AI414-AI663</f>
        <v>11</v>
      </c>
      <c r="AJ291" s="65" t="n">
        <f aca="false">AJ39-AJ414-AJ663</f>
        <v>26</v>
      </c>
      <c r="AK291" s="125"/>
      <c r="AL291" s="125"/>
      <c r="AM291" s="125"/>
      <c r="AN291" s="125"/>
      <c r="AO291" s="125"/>
      <c r="AP291" s="125"/>
    </row>
    <row r="292" customFormat="false" ht="15.75" hidden="false" customHeight="false" outlineLevel="0" collapsed="false">
      <c r="A292" s="127" t="n">
        <v>43946</v>
      </c>
      <c r="B292" s="68" t="n">
        <f aca="false">B40-B415-B664</f>
        <v>4</v>
      </c>
      <c r="C292" s="68" t="n">
        <f aca="false">C40-C415-C664</f>
        <v>109</v>
      </c>
      <c r="D292" s="68" t="n">
        <f aca="false">D40-D415-D664</f>
        <v>298</v>
      </c>
      <c r="E292" s="68" t="n">
        <f aca="false">E40-E415-E664</f>
        <v>6</v>
      </c>
      <c r="F292" s="68" t="n">
        <f aca="false">F40-F415-F664</f>
        <v>6</v>
      </c>
      <c r="G292" s="68" t="n">
        <f aca="false">G40-G415-G664</f>
        <v>36</v>
      </c>
      <c r="H292" s="68" t="n">
        <f aca="false">H40-H415-H664</f>
        <v>3004</v>
      </c>
      <c r="I292" s="68" t="n">
        <f aca="false">I40-I415-I664</f>
        <v>20</v>
      </c>
      <c r="J292" s="68" t="n">
        <f aca="false">J40-J415-J664</f>
        <v>737</v>
      </c>
      <c r="K292" s="68" t="n">
        <f aca="false">K40-K415-K664</f>
        <v>509</v>
      </c>
      <c r="L292" s="68" t="n">
        <f aca="false">L40-L415-L664</f>
        <v>562</v>
      </c>
      <c r="M292" s="68" t="n">
        <f aca="false">M40-M415-M664</f>
        <v>41</v>
      </c>
      <c r="N292" s="68" t="n">
        <f aca="false">N40-N415-N664</f>
        <v>85</v>
      </c>
      <c r="O292" s="68" t="n">
        <f aca="false">O40-O415-O664</f>
        <v>87</v>
      </c>
      <c r="P292" s="68" t="n">
        <f aca="false">P40-P415-P664</f>
        <v>130</v>
      </c>
      <c r="Q292" s="68" t="n">
        <f aca="false">Q40-Q415-Q664</f>
        <v>80</v>
      </c>
      <c r="R292" s="68" t="n">
        <f aca="false">R40-R415-R664</f>
        <v>66</v>
      </c>
      <c r="S292" s="68" t="n">
        <f aca="false">S40-S415-S664</f>
        <v>156</v>
      </c>
      <c r="T292" s="68" t="n">
        <f aca="false">T40-T415-T664</f>
        <v>111</v>
      </c>
      <c r="U292" s="68" t="n">
        <f aca="false">U40-U415-U664</f>
        <v>66</v>
      </c>
      <c r="V292" s="68" t="n">
        <f aca="false">V40-V415-V664</f>
        <v>28</v>
      </c>
      <c r="W292" s="68" t="n">
        <f aca="false">W40-W415-W664</f>
        <v>72</v>
      </c>
      <c r="X292" s="68" t="n">
        <f aca="false">X40-X415-X664</f>
        <v>34</v>
      </c>
      <c r="Y292" s="68" t="n">
        <f aca="false">Y40-Y415-Y664</f>
        <v>314</v>
      </c>
      <c r="Z292" s="68" t="n">
        <f aca="false">Z40-Z415-Z664</f>
        <v>30</v>
      </c>
      <c r="AA292" s="68" t="n">
        <f aca="false">AA40-AA415-AA664</f>
        <v>23</v>
      </c>
      <c r="AB292" s="68" t="n">
        <f aca="false">AB40-AB415-AB664</f>
        <v>21</v>
      </c>
      <c r="AC292" s="68" t="n">
        <f aca="false">AC40-AC415-AC664</f>
        <v>12</v>
      </c>
      <c r="AD292" s="68" t="n">
        <f aca="false">AD40-AD415-AD664</f>
        <v>12</v>
      </c>
      <c r="AE292" s="68" t="n">
        <f aca="false">AE40-AE415-AE664</f>
        <v>15</v>
      </c>
      <c r="AF292" s="68" t="n">
        <f aca="false">AF40-AF415-AF664</f>
        <v>98</v>
      </c>
      <c r="AG292" s="68" t="n">
        <f aca="false">AG40-AG415-AG664</f>
        <v>33</v>
      </c>
      <c r="AH292" s="68" t="n">
        <f aca="false">AH40-AH415-AH664</f>
        <v>1</v>
      </c>
      <c r="AI292" s="68" t="n">
        <f aca="false">AI40-AI415-AI664</f>
        <v>13</v>
      </c>
      <c r="AJ292" s="68" t="n">
        <f aca="false">AJ40-AJ415-AJ664</f>
        <v>26</v>
      </c>
      <c r="AK292" s="125"/>
      <c r="AL292" s="125"/>
      <c r="AM292" s="125"/>
      <c r="AN292" s="125"/>
      <c r="AO292" s="125"/>
      <c r="AP292" s="125"/>
    </row>
    <row r="293" customFormat="false" ht="15.75" hidden="false" customHeight="false" outlineLevel="0" collapsed="false">
      <c r="A293" s="127" t="n">
        <v>43947</v>
      </c>
      <c r="B293" s="68" t="n">
        <f aca="false">B41-B416-B665</f>
        <v>4</v>
      </c>
      <c r="C293" s="68" t="n">
        <f aca="false">C41-C416-C665</f>
        <v>107</v>
      </c>
      <c r="D293" s="68" t="n">
        <f aca="false">D41-D416-D665</f>
        <v>298</v>
      </c>
      <c r="E293" s="68" t="n">
        <f aca="false">E41-E416-E665</f>
        <v>7</v>
      </c>
      <c r="F293" s="68" t="n">
        <f aca="false">F41-F416-F665</f>
        <v>6</v>
      </c>
      <c r="G293" s="68" t="n">
        <f aca="false">G41-G416-G665</f>
        <v>39</v>
      </c>
      <c r="H293" s="68" t="n">
        <f aca="false">H41-H416-H665</f>
        <v>3110</v>
      </c>
      <c r="I293" s="68" t="n">
        <f aca="false">I41-I416-I665</f>
        <v>31</v>
      </c>
      <c r="J293" s="68" t="n">
        <f aca="false">J41-J416-J665</f>
        <v>742</v>
      </c>
      <c r="K293" s="68" t="n">
        <f aca="false">K41-K416-K665</f>
        <v>519</v>
      </c>
      <c r="L293" s="68" t="n">
        <f aca="false">L41-L416-L665</f>
        <v>560</v>
      </c>
      <c r="M293" s="68" t="n">
        <f aca="false">M41-M416-M665</f>
        <v>41</v>
      </c>
      <c r="N293" s="68" t="n">
        <f aca="false">N41-N416-N665</f>
        <v>93</v>
      </c>
      <c r="O293" s="68" t="n">
        <f aca="false">O41-O416-O665</f>
        <v>91</v>
      </c>
      <c r="P293" s="68" t="n">
        <f aca="false">P41-P416-P665</f>
        <v>130</v>
      </c>
      <c r="Q293" s="68" t="n">
        <f aca="false">Q41-Q416-Q665</f>
        <v>86</v>
      </c>
      <c r="R293" s="68" t="n">
        <f aca="false">R41-R416-R665</f>
        <v>68</v>
      </c>
      <c r="S293" s="68" t="n">
        <f aca="false">S41-S416-S665</f>
        <v>171</v>
      </c>
      <c r="T293" s="68" t="n">
        <f aca="false">T41-T416-T665</f>
        <v>108</v>
      </c>
      <c r="U293" s="68" t="n">
        <f aca="false">U41-U416-U665</f>
        <v>71</v>
      </c>
      <c r="V293" s="68" t="n">
        <f aca="false">V41-V416-V665</f>
        <v>26</v>
      </c>
      <c r="W293" s="68" t="n">
        <f aca="false">W41-W416-W665</f>
        <v>78</v>
      </c>
      <c r="X293" s="68" t="n">
        <f aca="false">X41-X416-X665</f>
        <v>37</v>
      </c>
      <c r="Y293" s="68" t="n">
        <f aca="false">Y41-Y416-Y665</f>
        <v>305</v>
      </c>
      <c r="Z293" s="68" t="n">
        <f aca="false">Z41-Z416-Z665</f>
        <v>30</v>
      </c>
      <c r="AA293" s="68" t="n">
        <f aca="false">AA41-AA416-AA665</f>
        <v>27</v>
      </c>
      <c r="AB293" s="68" t="n">
        <f aca="false">AB41-AB416-AB665</f>
        <v>21</v>
      </c>
      <c r="AC293" s="68" t="n">
        <f aca="false">AC41-AC416-AC665</f>
        <v>24</v>
      </c>
      <c r="AD293" s="68" t="n">
        <f aca="false">AD41-AD416-AD665</f>
        <v>11</v>
      </c>
      <c r="AE293" s="68" t="n">
        <f aca="false">AE41-AE416-AE665</f>
        <v>15</v>
      </c>
      <c r="AF293" s="68" t="n">
        <f aca="false">AF41-AF416-AF665</f>
        <v>103</v>
      </c>
      <c r="AG293" s="68" t="n">
        <f aca="false">AG41-AG416-AG665</f>
        <v>33</v>
      </c>
      <c r="AH293" s="68" t="n">
        <f aca="false">AH41-AH416-AH665</f>
        <v>0</v>
      </c>
      <c r="AI293" s="68" t="n">
        <f aca="false">AI41-AI416-AI665</f>
        <v>14</v>
      </c>
      <c r="AJ293" s="68" t="n">
        <f aca="false">AJ41-AJ416-AJ665</f>
        <v>26</v>
      </c>
      <c r="AK293" s="125"/>
      <c r="AL293" s="125"/>
      <c r="AM293" s="125"/>
      <c r="AN293" s="125"/>
      <c r="AO293" s="125"/>
      <c r="AP293" s="125"/>
    </row>
    <row r="294" customFormat="false" ht="15.75" hidden="false" customHeight="false" outlineLevel="0" collapsed="false">
      <c r="A294" s="127" t="n">
        <v>43948</v>
      </c>
      <c r="B294" s="65" t="n">
        <f aca="false">B42-B417-B666</f>
        <v>4</v>
      </c>
      <c r="C294" s="65" t="n">
        <f aca="false">C42-C417-C666</f>
        <v>109</v>
      </c>
      <c r="D294" s="65" t="n">
        <f aca="false">D42-D417-D666</f>
        <v>309</v>
      </c>
      <c r="E294" s="65" t="n">
        <f aca="false">E42-E417-E666</f>
        <v>7</v>
      </c>
      <c r="F294" s="65" t="n">
        <f aca="false">F42-F417-F666</f>
        <v>6</v>
      </c>
      <c r="G294" s="65" t="n">
        <f aca="false">G42-G417-G666</f>
        <v>39</v>
      </c>
      <c r="H294" s="68" t="n">
        <f aca="false">H42-H417-H666</f>
        <v>3165</v>
      </c>
      <c r="I294" s="65" t="n">
        <f aca="false">I42-I417-I666</f>
        <v>31</v>
      </c>
      <c r="J294" s="68" t="n">
        <f aca="false">J42-J417-J666</f>
        <v>777</v>
      </c>
      <c r="K294" s="65" t="n">
        <f aca="false">K42-K417-K666</f>
        <v>520</v>
      </c>
      <c r="L294" s="68" t="n">
        <f aca="false">L42-L417-L666</f>
        <v>568</v>
      </c>
      <c r="M294" s="65" t="n">
        <f aca="false">M42-M417-M666</f>
        <v>41</v>
      </c>
      <c r="N294" s="65" t="n">
        <f aca="false">N42-N417-N666</f>
        <v>94</v>
      </c>
      <c r="O294" s="65" t="n">
        <f aca="false">O42-O417-O666</f>
        <v>97</v>
      </c>
      <c r="P294" s="65" t="n">
        <f aca="false">P42-P417-P666</f>
        <v>134</v>
      </c>
      <c r="Q294" s="65" t="n">
        <f aca="false">Q42-Q417-Q666</f>
        <v>87</v>
      </c>
      <c r="R294" s="65" t="n">
        <f aca="false">R42-R417-R666</f>
        <v>69</v>
      </c>
      <c r="S294" s="65" t="n">
        <f aca="false">S42-S417-S666</f>
        <v>180</v>
      </c>
      <c r="T294" s="65" t="n">
        <f aca="false">T42-T417-T666</f>
        <v>108</v>
      </c>
      <c r="U294" s="65" t="n">
        <f aca="false">U42-U417-U666</f>
        <v>84</v>
      </c>
      <c r="V294" s="65" t="n">
        <f aca="false">V42-V417-V666</f>
        <v>26</v>
      </c>
      <c r="W294" s="65" t="n">
        <f aca="false">W42-W417-W666</f>
        <v>78</v>
      </c>
      <c r="X294" s="65" t="n">
        <f aca="false">X42-X417-X666</f>
        <v>37</v>
      </c>
      <c r="Y294" s="65" t="n">
        <f aca="false">Y42-Y417-Y666</f>
        <v>297</v>
      </c>
      <c r="Z294" s="65" t="n">
        <f aca="false">Z42-Z417-Z666</f>
        <v>30</v>
      </c>
      <c r="AA294" s="65" t="n">
        <f aca="false">AA42-AA417-AA666</f>
        <v>27</v>
      </c>
      <c r="AB294" s="65" t="n">
        <f aca="false">AB42-AB417-AB666</f>
        <v>21</v>
      </c>
      <c r="AC294" s="65" t="n">
        <f aca="false">AC42-AC417-AC666</f>
        <v>24</v>
      </c>
      <c r="AD294" s="65" t="n">
        <f aca="false">AD42-AD417-AD666</f>
        <v>11</v>
      </c>
      <c r="AE294" s="65" t="n">
        <f aca="false">AE42-AE417-AE666</f>
        <v>15</v>
      </c>
      <c r="AF294" s="65" t="n">
        <f aca="false">AF42-AF417-AF666</f>
        <v>113</v>
      </c>
      <c r="AG294" s="65" t="n">
        <f aca="false">AG42-AG417-AG666</f>
        <v>33</v>
      </c>
      <c r="AH294" s="65" t="n">
        <f aca="false">AH42-AH417-AH666</f>
        <v>0</v>
      </c>
      <c r="AI294" s="65" t="n">
        <f aca="false">AI42-AI417-AI666</f>
        <v>13</v>
      </c>
      <c r="AJ294" s="65" t="n">
        <f aca="false">AJ42-AJ417-AJ666</f>
        <v>26</v>
      </c>
      <c r="AK294" s="125"/>
      <c r="AL294" s="125"/>
      <c r="AM294" s="125"/>
      <c r="AN294" s="125"/>
      <c r="AO294" s="125"/>
      <c r="AP294" s="125"/>
    </row>
    <row r="295" customFormat="false" ht="15.75" hidden="false" customHeight="false" outlineLevel="0" collapsed="false">
      <c r="A295" s="127" t="n">
        <v>43949</v>
      </c>
      <c r="B295" s="68" t="n">
        <f aca="false">B43-B418-B667</f>
        <v>4</v>
      </c>
      <c r="C295" s="68" t="n">
        <f aca="false">C43-C418-C667</f>
        <v>123</v>
      </c>
      <c r="D295" s="68" t="n">
        <f aca="false">D43-D418-D667</f>
        <v>314</v>
      </c>
      <c r="E295" s="68" t="n">
        <f aca="false">E43-E418-E667</f>
        <v>7</v>
      </c>
      <c r="F295" s="68" t="n">
        <f aca="false">F43-F418-F667</f>
        <v>6</v>
      </c>
      <c r="G295" s="68" t="n">
        <f aca="false">G43-G418-G667</f>
        <v>47</v>
      </c>
      <c r="H295" s="68" t="n">
        <f aca="false">H43-H418-H667</f>
        <v>3269</v>
      </c>
      <c r="I295" s="68" t="n">
        <f aca="false">I43-I418-I667</f>
        <v>31</v>
      </c>
      <c r="J295" s="68" t="n">
        <f aca="false">J43-J418-J667</f>
        <v>787</v>
      </c>
      <c r="K295" s="68" t="n">
        <f aca="false">K43-K418-K667</f>
        <v>535</v>
      </c>
      <c r="L295" s="68" t="n">
        <f aca="false">L43-L418-L667</f>
        <v>623</v>
      </c>
      <c r="M295" s="68" t="n">
        <f aca="false">M43-M418-M667</f>
        <v>41</v>
      </c>
      <c r="N295" s="68" t="n">
        <f aca="false">N43-N418-N667</f>
        <v>102</v>
      </c>
      <c r="O295" s="68" t="n">
        <f aca="false">O43-O418-O667</f>
        <v>104</v>
      </c>
      <c r="P295" s="68" t="n">
        <f aca="false">P43-P418-P667</f>
        <v>128</v>
      </c>
      <c r="Q295" s="68" t="n">
        <f aca="false">Q43-Q418-Q667</f>
        <v>89</v>
      </c>
      <c r="R295" s="68" t="n">
        <f aca="false">R43-R418-R667</f>
        <v>70</v>
      </c>
      <c r="S295" s="68" t="n">
        <f aca="false">S43-S418-S667</f>
        <v>193</v>
      </c>
      <c r="T295" s="68" t="n">
        <f aca="false">T43-T418-T667</f>
        <v>118</v>
      </c>
      <c r="U295" s="68" t="n">
        <f aca="false">U43-U418-U667</f>
        <v>106</v>
      </c>
      <c r="V295" s="68" t="n">
        <f aca="false">V43-V418-V667</f>
        <v>29</v>
      </c>
      <c r="W295" s="68" t="n">
        <f aca="false">W43-W418-W667</f>
        <v>64</v>
      </c>
      <c r="X295" s="68" t="n">
        <f aca="false">X43-X418-X667</f>
        <v>37</v>
      </c>
      <c r="Y295" s="68" t="n">
        <f aca="false">Y43-Y418-Y667</f>
        <v>308</v>
      </c>
      <c r="Z295" s="68" t="n">
        <f aca="false">Z43-Z418-Z667</f>
        <v>31</v>
      </c>
      <c r="AA295" s="68" t="n">
        <f aca="false">AA43-AA418-AA667</f>
        <v>29</v>
      </c>
      <c r="AB295" s="68" t="n">
        <f aca="false">AB43-AB418-AB667</f>
        <v>21</v>
      </c>
      <c r="AC295" s="68" t="n">
        <f aca="false">AC43-AC418-AC667</f>
        <v>23</v>
      </c>
      <c r="AD295" s="68" t="n">
        <f aca="false">AD43-AD418-AD667</f>
        <v>10</v>
      </c>
      <c r="AE295" s="68" t="n">
        <f aca="false">AE43-AE418-AE667</f>
        <v>36</v>
      </c>
      <c r="AF295" s="68" t="n">
        <f aca="false">AF43-AF418-AF667</f>
        <v>124</v>
      </c>
      <c r="AG295" s="68" t="n">
        <f aca="false">AG43-AG418-AG667</f>
        <v>34</v>
      </c>
      <c r="AH295" s="68" t="n">
        <f aca="false">AH43-AH418-AH667</f>
        <v>0</v>
      </c>
      <c r="AI295" s="68" t="n">
        <f aca="false">AI43-AI418-AI667</f>
        <v>14</v>
      </c>
      <c r="AJ295" s="68" t="n">
        <f aca="false">AJ43-AJ418-AJ667</f>
        <v>27</v>
      </c>
      <c r="AK295" s="125"/>
      <c r="AL295" s="125"/>
      <c r="AM295" s="125"/>
      <c r="AN295" s="125"/>
      <c r="AO295" s="125"/>
      <c r="AP295" s="125"/>
    </row>
    <row r="296" customFormat="false" ht="15.75" hidden="false" customHeight="false" outlineLevel="0" collapsed="false">
      <c r="A296" s="127" t="n">
        <v>43950</v>
      </c>
      <c r="B296" s="68" t="n">
        <f aca="false">B44-B419-B668</f>
        <v>4</v>
      </c>
      <c r="C296" s="68" t="n">
        <f aca="false">C44-C419-C668</f>
        <v>115</v>
      </c>
      <c r="D296" s="68" t="n">
        <f aca="false">D44-D419-D668</f>
        <v>314</v>
      </c>
      <c r="E296" s="68" t="n">
        <f aca="false">E44-E419-E668</f>
        <v>7</v>
      </c>
      <c r="F296" s="68" t="n">
        <f aca="false">F44-F419-F668</f>
        <v>10</v>
      </c>
      <c r="G296" s="68" t="n">
        <f aca="false">G44-G419-G668</f>
        <v>47</v>
      </c>
      <c r="H296" s="68" t="n">
        <f aca="false">H44-H419-H668</f>
        <v>3282</v>
      </c>
      <c r="I296" s="68" t="n">
        <f aca="false">I44-I419-I668</f>
        <v>31</v>
      </c>
      <c r="J296" s="68" t="n">
        <f aca="false">J44-J419-J668</f>
        <v>823</v>
      </c>
      <c r="K296" s="68" t="n">
        <f aca="false">K44-K419-K668</f>
        <v>551</v>
      </c>
      <c r="L296" s="68" t="n">
        <f aca="false">L44-L419-L668</f>
        <v>625</v>
      </c>
      <c r="M296" s="68" t="n">
        <f aca="false">M44-M419-M668</f>
        <v>48</v>
      </c>
      <c r="N296" s="68" t="n">
        <f aca="false">N44-N419-N668</f>
        <v>106</v>
      </c>
      <c r="O296" s="68" t="n">
        <f aca="false">O44-O419-O668</f>
        <v>110</v>
      </c>
      <c r="P296" s="68" t="n">
        <f aca="false">P44-P419-P668</f>
        <v>128</v>
      </c>
      <c r="Q296" s="68" t="n">
        <f aca="false">Q44-Q419-Q668</f>
        <v>89</v>
      </c>
      <c r="R296" s="68" t="n">
        <f aca="false">R44-R419-R668</f>
        <v>69</v>
      </c>
      <c r="S296" s="68" t="n">
        <f aca="false">S44-S419-S668</f>
        <v>202</v>
      </c>
      <c r="T296" s="68" t="n">
        <f aca="false">T44-T419-T668</f>
        <v>119</v>
      </c>
      <c r="U296" s="68" t="n">
        <f aca="false">U44-U419-U668</f>
        <v>106</v>
      </c>
      <c r="V296" s="68" t="n">
        <f aca="false">V44-V419-V668</f>
        <v>27</v>
      </c>
      <c r="W296" s="68" t="n">
        <f aca="false">W44-W419-W668</f>
        <v>62</v>
      </c>
      <c r="X296" s="68" t="n">
        <f aca="false">X44-X419-X668</f>
        <v>44</v>
      </c>
      <c r="Y296" s="68" t="n">
        <f aca="false">Y44-Y419-Y668</f>
        <v>310</v>
      </c>
      <c r="Z296" s="68" t="n">
        <f aca="false">Z44-Z419-Z668</f>
        <v>36</v>
      </c>
      <c r="AA296" s="68" t="n">
        <f aca="false">AA44-AA419-AA668</f>
        <v>30</v>
      </c>
      <c r="AB296" s="68" t="n">
        <f aca="false">AB44-AB419-AB668</f>
        <v>22</v>
      </c>
      <c r="AC296" s="68" t="n">
        <f aca="false">AC44-AC419-AC668</f>
        <v>23</v>
      </c>
      <c r="AD296" s="68" t="n">
        <f aca="false">AD44-AD419-AD668</f>
        <v>11</v>
      </c>
      <c r="AE296" s="68" t="n">
        <f aca="false">AE44-AE419-AE668</f>
        <v>36</v>
      </c>
      <c r="AF296" s="68" t="n">
        <f aca="false">AF44-AF419-AF668</f>
        <v>136</v>
      </c>
      <c r="AG296" s="68" t="n">
        <f aca="false">AG44-AG419-AG668</f>
        <v>34</v>
      </c>
      <c r="AH296" s="68" t="n">
        <f aca="false">AH44-AH419-AH668</f>
        <v>0</v>
      </c>
      <c r="AI296" s="68" t="n">
        <f aca="false">AI44-AI419-AI668</f>
        <v>12</v>
      </c>
      <c r="AJ296" s="68" t="n">
        <f aca="false">AJ44-AJ419-AJ668</f>
        <v>27</v>
      </c>
      <c r="AK296" s="125"/>
      <c r="AL296" s="125"/>
      <c r="AM296" s="125"/>
      <c r="AN296" s="125"/>
      <c r="AO296" s="125"/>
      <c r="AP296" s="125"/>
    </row>
    <row r="297" customFormat="false" ht="15.75" hidden="false" customHeight="false" outlineLevel="0" collapsed="false">
      <c r="A297" s="127" t="n">
        <v>43951</v>
      </c>
      <c r="B297" s="68" t="n">
        <f aca="false">B45-B420-B669</f>
        <v>5</v>
      </c>
      <c r="C297" s="68" t="n">
        <f aca="false">C45-C420-C669</f>
        <v>105</v>
      </c>
      <c r="D297" s="68" t="n">
        <f aca="false">D45-D420-D669</f>
        <v>329</v>
      </c>
      <c r="E297" s="68" t="n">
        <f aca="false">E45-E420-E669</f>
        <v>7</v>
      </c>
      <c r="F297" s="68" t="n">
        <f aca="false">F45-F420-F669</f>
        <v>10</v>
      </c>
      <c r="G297" s="68" t="n">
        <f aca="false">G45-G420-G669</f>
        <v>45</v>
      </c>
      <c r="H297" s="68" t="n">
        <f aca="false">H45-H420-H669</f>
        <v>3318</v>
      </c>
      <c r="I297" s="68" t="n">
        <f aca="false">I45-I420-I669</f>
        <v>31</v>
      </c>
      <c r="J297" s="68" t="n">
        <f aca="false">J45-J420-J669</f>
        <v>786</v>
      </c>
      <c r="K297" s="68" t="n">
        <f aca="false">K45-K420-K669</f>
        <v>563</v>
      </c>
      <c r="L297" s="68" t="n">
        <f aca="false">L45-L420-L669</f>
        <v>705</v>
      </c>
      <c r="M297" s="68" t="n">
        <f aca="false">M45-M420-M669</f>
        <v>48</v>
      </c>
      <c r="N297" s="68" t="n">
        <f aca="false">N45-N420-N669</f>
        <v>121</v>
      </c>
      <c r="O297" s="68" t="n">
        <f aca="false">O45-O420-O669</f>
        <v>128</v>
      </c>
      <c r="P297" s="68" t="n">
        <f aca="false">P45-P420-P669</f>
        <v>141</v>
      </c>
      <c r="Q297" s="68" t="n">
        <f aca="false">Q45-Q420-Q669</f>
        <v>95</v>
      </c>
      <c r="R297" s="68" t="n">
        <f aca="false">R45-R420-R669</f>
        <v>69</v>
      </c>
      <c r="S297" s="68" t="n">
        <f aca="false">S45-S420-S669</f>
        <v>195</v>
      </c>
      <c r="T297" s="68" t="n">
        <f aca="false">T45-T420-T669</f>
        <v>124</v>
      </c>
      <c r="U297" s="68" t="n">
        <f aca="false">U45-U420-U669</f>
        <v>108</v>
      </c>
      <c r="V297" s="68" t="n">
        <f aca="false">V45-V420-V669</f>
        <v>27</v>
      </c>
      <c r="W297" s="68" t="n">
        <f aca="false">W45-W420-W669</f>
        <v>63</v>
      </c>
      <c r="X297" s="68" t="n">
        <f aca="false">X45-X420-X669</f>
        <v>50</v>
      </c>
      <c r="Y297" s="68" t="n">
        <f aca="false">Y45-Y420-Y669</f>
        <v>332</v>
      </c>
      <c r="Z297" s="68" t="n">
        <f aca="false">Z45-Z420-Z669</f>
        <v>36</v>
      </c>
      <c r="AA297" s="68" t="n">
        <f aca="false">AA45-AA420-AA669</f>
        <v>28</v>
      </c>
      <c r="AB297" s="68" t="n">
        <f aca="false">AB45-AB420-AB669</f>
        <v>21</v>
      </c>
      <c r="AC297" s="68" t="n">
        <f aca="false">AC45-AC420-AC669</f>
        <v>37</v>
      </c>
      <c r="AD297" s="68" t="n">
        <f aca="false">AD45-AD420-AD669</f>
        <v>11</v>
      </c>
      <c r="AE297" s="68" t="n">
        <f aca="false">AE45-AE420-AE669</f>
        <v>36</v>
      </c>
      <c r="AF297" s="68" t="n">
        <f aca="false">AF45-AF420-AF669</f>
        <v>152</v>
      </c>
      <c r="AG297" s="68" t="n">
        <f aca="false">AG45-AG420-AG669</f>
        <v>38</v>
      </c>
      <c r="AH297" s="68" t="n">
        <f aca="false">AH45-AH420-AH669</f>
        <v>2</v>
      </c>
      <c r="AI297" s="68" t="n">
        <f aca="false">AI45-AI420-AI669</f>
        <v>12</v>
      </c>
      <c r="AJ297" s="68" t="n">
        <f aca="false">AJ45-AJ420-AJ669</f>
        <v>26</v>
      </c>
      <c r="AK297" s="125"/>
      <c r="AL297" s="125"/>
      <c r="AM297" s="125"/>
      <c r="AN297" s="125"/>
      <c r="AO297" s="125"/>
      <c r="AP297" s="125"/>
    </row>
    <row r="298" customFormat="false" ht="15.75" hidden="false" customHeight="false" outlineLevel="0" collapsed="false">
      <c r="A298" s="127" t="n">
        <v>43952</v>
      </c>
      <c r="B298" s="65" t="n">
        <f aca="false">B46-B421-B670</f>
        <v>6</v>
      </c>
      <c r="C298" s="65" t="n">
        <f aca="false">C46-C421-C670</f>
        <v>110</v>
      </c>
      <c r="D298" s="65" t="n">
        <f aca="false">D46-D421-D670</f>
        <v>343</v>
      </c>
      <c r="E298" s="65" t="n">
        <f aca="false">E46-E421-E670</f>
        <v>14</v>
      </c>
      <c r="F298" s="65" t="n">
        <f aca="false">F46-F421-F670</f>
        <v>10</v>
      </c>
      <c r="G298" s="65" t="n">
        <f aca="false">G46-G421-G670</f>
        <v>53</v>
      </c>
      <c r="H298" s="68" t="n">
        <f aca="false">H46-H421-H670</f>
        <v>3454</v>
      </c>
      <c r="I298" s="65" t="n">
        <f aca="false">I46-I421-I670</f>
        <v>31</v>
      </c>
      <c r="J298" s="68" t="n">
        <f aca="false">J46-J421-J670</f>
        <v>784</v>
      </c>
      <c r="K298" s="65" t="n">
        <f aca="false">K46-K421-K670</f>
        <v>574</v>
      </c>
      <c r="L298" s="68" t="n">
        <f aca="false">L46-L421-L670</f>
        <v>773</v>
      </c>
      <c r="M298" s="68" t="n">
        <f aca="false">M46-M421-M670</f>
        <v>50</v>
      </c>
      <c r="N298" s="68" t="n">
        <f aca="false">N46-N421-N670</f>
        <v>122</v>
      </c>
      <c r="O298" s="68" t="n">
        <f aca="false">O46-O421-O670</f>
        <v>139</v>
      </c>
      <c r="P298" s="68" t="n">
        <f aca="false">P46-P421-P670</f>
        <v>147</v>
      </c>
      <c r="Q298" s="68" t="n">
        <f aca="false">Q46-Q421-Q670</f>
        <v>109</v>
      </c>
      <c r="R298" s="68" t="n">
        <f aca="false">R46-R421-R670</f>
        <v>65</v>
      </c>
      <c r="S298" s="68" t="n">
        <f aca="false">S46-S421-S670</f>
        <v>198</v>
      </c>
      <c r="T298" s="68" t="n">
        <f aca="false">T46-T421-T670</f>
        <v>124</v>
      </c>
      <c r="U298" s="68" t="n">
        <f aca="false">U46-U421-U670</f>
        <v>127</v>
      </c>
      <c r="V298" s="68" t="n">
        <f aca="false">V46-V421-V670</f>
        <v>27</v>
      </c>
      <c r="W298" s="68" t="n">
        <f aca="false">W46-W421-W670</f>
        <v>63</v>
      </c>
      <c r="X298" s="68" t="n">
        <f aca="false">X46-X421-X670</f>
        <v>49</v>
      </c>
      <c r="Y298" s="68" t="n">
        <f aca="false">Y46-Y421-Y670</f>
        <v>375</v>
      </c>
      <c r="Z298" s="68" t="n">
        <f aca="false">Z46-Z421-Z670</f>
        <v>34</v>
      </c>
      <c r="AA298" s="68" t="n">
        <f aca="false">AA46-AA421-AA670</f>
        <v>32</v>
      </c>
      <c r="AB298" s="68" t="n">
        <f aca="false">AB46-AB421-AB670</f>
        <v>22</v>
      </c>
      <c r="AC298" s="68" t="n">
        <f aca="false">AC46-AC421-AC670</f>
        <v>38</v>
      </c>
      <c r="AD298" s="68" t="n">
        <f aca="false">AD46-AD421-AD670</f>
        <v>11</v>
      </c>
      <c r="AE298" s="68" t="n">
        <f aca="false">AE46-AE421-AE670</f>
        <v>41</v>
      </c>
      <c r="AF298" s="68" t="n">
        <f aca="false">AF46-AF421-AF670</f>
        <v>156</v>
      </c>
      <c r="AG298" s="68" t="n">
        <f aca="false">AG46-AG421-AG670</f>
        <v>39</v>
      </c>
      <c r="AH298" s="68" t="n">
        <f aca="false">AH46-AH421-AH670</f>
        <v>2</v>
      </c>
      <c r="AI298" s="68" t="n">
        <f aca="false">AI46-AI421-AI670</f>
        <v>12</v>
      </c>
      <c r="AJ298" s="65" t="n">
        <f aca="false">AJ46-AJ421-AJ670</f>
        <v>26</v>
      </c>
      <c r="AK298" s="125"/>
      <c r="AL298" s="125"/>
      <c r="AM298" s="125"/>
      <c r="AN298" s="125"/>
      <c r="AO298" s="125"/>
      <c r="AP298" s="125"/>
    </row>
    <row r="299" customFormat="false" ht="15.75" hidden="false" customHeight="false" outlineLevel="0" collapsed="false">
      <c r="A299" s="127" t="n">
        <v>43953</v>
      </c>
      <c r="B299" s="68" t="n">
        <f aca="false">B47-B422-B671</f>
        <v>4</v>
      </c>
      <c r="C299" s="68" t="n">
        <f aca="false">C47-C422-C671</f>
        <v>104</v>
      </c>
      <c r="D299" s="68" t="n">
        <f aca="false">D47-D422-D671</f>
        <v>352</v>
      </c>
      <c r="E299" s="68" t="n">
        <f aca="false">E47-E422-E671</f>
        <v>14</v>
      </c>
      <c r="F299" s="68" t="n">
        <f aca="false">F47-F422-F671</f>
        <v>10</v>
      </c>
      <c r="G299" s="68" t="n">
        <f aca="false">G47-G422-G671</f>
        <v>59</v>
      </c>
      <c r="H299" s="68" t="n">
        <f aca="false">H47-H422-H671</f>
        <v>3492</v>
      </c>
      <c r="I299" s="68" t="n">
        <f aca="false">I47-I422-I671</f>
        <v>31</v>
      </c>
      <c r="J299" s="68" t="n">
        <f aca="false">J47-J422-J671</f>
        <v>812</v>
      </c>
      <c r="K299" s="68" t="n">
        <f aca="false">K47-K422-K671</f>
        <v>593</v>
      </c>
      <c r="L299" s="68" t="n">
        <f aca="false">L47-L422-L671</f>
        <v>766</v>
      </c>
      <c r="M299" s="68" t="n">
        <f aca="false">M47-M422-M671</f>
        <v>57</v>
      </c>
      <c r="N299" s="68" t="n">
        <f aca="false">N47-N422-N671</f>
        <v>140</v>
      </c>
      <c r="O299" s="68" t="n">
        <f aca="false">O47-O422-O671</f>
        <v>140</v>
      </c>
      <c r="P299" s="68" t="n">
        <f aca="false">P47-P422-P671</f>
        <v>146</v>
      </c>
      <c r="Q299" s="68" t="n">
        <f aca="false">Q47-Q422-Q671</f>
        <v>116</v>
      </c>
      <c r="R299" s="68" t="n">
        <f aca="false">R47-R422-R671</f>
        <v>58</v>
      </c>
      <c r="S299" s="68" t="n">
        <f aca="false">S47-S422-S671</f>
        <v>214</v>
      </c>
      <c r="T299" s="68" t="n">
        <f aca="false">T47-T422-T671</f>
        <v>124</v>
      </c>
      <c r="U299" s="68" t="n">
        <f aca="false">U47-U422-U671</f>
        <v>137</v>
      </c>
      <c r="V299" s="68" t="n">
        <f aca="false">V47-V422-V671</f>
        <v>24</v>
      </c>
      <c r="W299" s="68" t="n">
        <f aca="false">W47-W422-W671</f>
        <v>63</v>
      </c>
      <c r="X299" s="68" t="n">
        <f aca="false">X47-X422-X671</f>
        <v>51</v>
      </c>
      <c r="Y299" s="68" t="n">
        <f aca="false">Y47-Y422-Y671</f>
        <v>392</v>
      </c>
      <c r="Z299" s="68" t="n">
        <f aca="false">Z47-Z422-Z671</f>
        <v>45</v>
      </c>
      <c r="AA299" s="68" t="n">
        <f aca="false">AA47-AA422-AA671</f>
        <v>32</v>
      </c>
      <c r="AB299" s="68" t="n">
        <f aca="false">AB47-AB422-AB671</f>
        <v>17</v>
      </c>
      <c r="AC299" s="68" t="n">
        <f aca="false">AC47-AC422-AC671</f>
        <v>38</v>
      </c>
      <c r="AD299" s="68" t="n">
        <f aca="false">AD47-AD422-AD671</f>
        <v>11</v>
      </c>
      <c r="AE299" s="68" t="n">
        <f aca="false">AE47-AE422-AE671</f>
        <v>42</v>
      </c>
      <c r="AF299" s="68" t="n">
        <f aca="false">AF47-AF422-AF671</f>
        <v>186</v>
      </c>
      <c r="AG299" s="68" t="n">
        <f aca="false">AG47-AG422-AG671</f>
        <v>39</v>
      </c>
      <c r="AH299" s="68" t="n">
        <f aca="false">AH47-AH422-AH671</f>
        <v>2</v>
      </c>
      <c r="AI299" s="68" t="n">
        <f aca="false">AI47-AI422-AI671</f>
        <v>12</v>
      </c>
      <c r="AJ299" s="68" t="n">
        <f aca="false">AJ47-AJ422-AJ671</f>
        <v>24</v>
      </c>
      <c r="AK299" s="125"/>
      <c r="AL299" s="125"/>
      <c r="AM299" s="125"/>
      <c r="AN299" s="125"/>
      <c r="AO299" s="125"/>
      <c r="AP299" s="125"/>
    </row>
    <row r="300" customFormat="false" ht="15.75" hidden="false" customHeight="false" outlineLevel="0" collapsed="false">
      <c r="A300" s="127" t="n">
        <v>43954</v>
      </c>
      <c r="B300" s="68" t="n">
        <f aca="false">B48-B423-B672</f>
        <v>5</v>
      </c>
      <c r="C300" s="68" t="n">
        <f aca="false">C48-C423-C672</f>
        <v>107</v>
      </c>
      <c r="D300" s="68" t="n">
        <f aca="false">D48-D423-D672</f>
        <v>357</v>
      </c>
      <c r="E300" s="68" t="n">
        <f aca="false">E48-E423-E672</f>
        <v>15</v>
      </c>
      <c r="F300" s="68" t="n">
        <f aca="false">F48-F423-F672</f>
        <v>10</v>
      </c>
      <c r="G300" s="68" t="n">
        <f aca="false">G48-G423-G672</f>
        <v>59</v>
      </c>
      <c r="H300" s="68" t="n">
        <f aca="false">H48-H423-H672</f>
        <v>3433</v>
      </c>
      <c r="I300" s="68" t="n">
        <f aca="false">I48-I423-I672</f>
        <v>37</v>
      </c>
      <c r="J300" s="68" t="n">
        <f aca="false">J48-J423-J672</f>
        <v>817</v>
      </c>
      <c r="K300" s="68" t="n">
        <f aca="false">K48-K423-K672</f>
        <v>602</v>
      </c>
      <c r="L300" s="68" t="n">
        <f aca="false">L48-L423-L672</f>
        <v>832</v>
      </c>
      <c r="M300" s="68" t="n">
        <f aca="false">M48-M423-M672</f>
        <v>59</v>
      </c>
      <c r="N300" s="68" t="n">
        <f aca="false">N48-N423-N672</f>
        <v>148</v>
      </c>
      <c r="O300" s="68" t="n">
        <f aca="false">O48-O423-O672</f>
        <v>135</v>
      </c>
      <c r="P300" s="68" t="n">
        <f aca="false">P48-P423-P672</f>
        <v>162</v>
      </c>
      <c r="Q300" s="68" t="n">
        <f aca="false">Q48-Q423-Q672</f>
        <v>116</v>
      </c>
      <c r="R300" s="68" t="n">
        <f aca="false">R48-R423-R672</f>
        <v>41</v>
      </c>
      <c r="S300" s="68" t="n">
        <f aca="false">S48-S423-S672</f>
        <v>229</v>
      </c>
      <c r="T300" s="68" t="n">
        <f aca="false">T48-T423-T672</f>
        <v>145</v>
      </c>
      <c r="U300" s="68" t="n">
        <f aca="false">U48-U423-U672</f>
        <v>145</v>
      </c>
      <c r="V300" s="68" t="n">
        <f aca="false">V48-V423-V672</f>
        <v>24</v>
      </c>
      <c r="W300" s="68" t="n">
        <f aca="false">W48-W423-W672</f>
        <v>69</v>
      </c>
      <c r="X300" s="68" t="n">
        <f aca="false">X48-X423-X672</f>
        <v>51</v>
      </c>
      <c r="Y300" s="68" t="n">
        <f aca="false">Y48-Y423-Y672</f>
        <v>410</v>
      </c>
      <c r="Z300" s="68" t="n">
        <f aca="false">Z48-Z423-Z672</f>
        <v>45</v>
      </c>
      <c r="AA300" s="68" t="n">
        <f aca="false">AA48-AA423-AA672</f>
        <v>28</v>
      </c>
      <c r="AB300" s="68" t="n">
        <f aca="false">AB48-AB423-AB672</f>
        <v>22</v>
      </c>
      <c r="AC300" s="68" t="n">
        <f aca="false">AC48-AC423-AC672</f>
        <v>45</v>
      </c>
      <c r="AD300" s="68" t="n">
        <f aca="false">AD48-AD423-AD672</f>
        <v>11</v>
      </c>
      <c r="AE300" s="68" t="n">
        <f aca="false">AE48-AE423-AE672</f>
        <v>42</v>
      </c>
      <c r="AF300" s="68" t="n">
        <f aca="false">AF48-AF423-AF672</f>
        <v>186</v>
      </c>
      <c r="AG300" s="68" t="n">
        <f aca="false">AG48-AG423-AG672</f>
        <v>39</v>
      </c>
      <c r="AH300" s="68" t="n">
        <f aca="false">AH48-AH423-AH672</f>
        <v>9</v>
      </c>
      <c r="AI300" s="68" t="n">
        <f aca="false">AI48-AI423-AI672</f>
        <v>12</v>
      </c>
      <c r="AJ300" s="68" t="n">
        <f aca="false">AJ48-AJ423-AJ672</f>
        <v>24</v>
      </c>
      <c r="AK300" s="125"/>
      <c r="AL300" s="125"/>
      <c r="AM300" s="125"/>
      <c r="AN300" s="125"/>
      <c r="AO300" s="125"/>
      <c r="AP300" s="125"/>
    </row>
    <row r="301" customFormat="false" ht="15.75" hidden="false" customHeight="false" outlineLevel="0" collapsed="false">
      <c r="A301" s="127" t="n">
        <v>43955</v>
      </c>
      <c r="B301" s="68" t="n">
        <f aca="false">B49-B424-B673</f>
        <v>4</v>
      </c>
      <c r="C301" s="68" t="n">
        <f aca="false">C49-C424-C673</f>
        <v>108</v>
      </c>
      <c r="D301" s="68" t="n">
        <f aca="false">D49-D424-D673</f>
        <v>371</v>
      </c>
      <c r="E301" s="68" t="n">
        <f aca="false">E49-E424-E673</f>
        <v>15</v>
      </c>
      <c r="F301" s="68" t="n">
        <f aca="false">F49-F424-F673</f>
        <v>10</v>
      </c>
      <c r="G301" s="68" t="n">
        <f aca="false">G49-G424-G673</f>
        <v>58</v>
      </c>
      <c r="H301" s="68" t="n">
        <f aca="false">H49-H424-H673</f>
        <v>3499</v>
      </c>
      <c r="I301" s="68" t="n">
        <f aca="false">I49-I424-I673</f>
        <v>37</v>
      </c>
      <c r="J301" s="68" t="n">
        <f aca="false">J49-J424-J673</f>
        <v>1007</v>
      </c>
      <c r="K301" s="68" t="n">
        <f aca="false">K49-K424-K673</f>
        <v>624</v>
      </c>
      <c r="L301" s="68" t="n">
        <f aca="false">L49-L424-L673</f>
        <v>829</v>
      </c>
      <c r="M301" s="68" t="n">
        <f aca="false">M49-M424-M673</f>
        <v>62</v>
      </c>
      <c r="N301" s="68" t="n">
        <f aca="false">N49-N424-N673</f>
        <v>153</v>
      </c>
      <c r="O301" s="68" t="n">
        <f aca="false">O49-O424-O673</f>
        <v>158</v>
      </c>
      <c r="P301" s="68" t="n">
        <f aca="false">P49-P424-P673</f>
        <v>165</v>
      </c>
      <c r="Q301" s="68" t="n">
        <f aca="false">Q49-Q424-Q673</f>
        <v>124</v>
      </c>
      <c r="R301" s="68" t="n">
        <f aca="false">R49-R424-R673</f>
        <v>41</v>
      </c>
      <c r="S301" s="68" t="n">
        <f aca="false">S49-S424-S673</f>
        <v>229</v>
      </c>
      <c r="T301" s="68" t="n">
        <f aca="false">T49-T424-T673</f>
        <v>137</v>
      </c>
      <c r="U301" s="68" t="n">
        <f aca="false">U49-U424-U673</f>
        <v>151</v>
      </c>
      <c r="V301" s="68" t="n">
        <f aca="false">V49-V424-V673</f>
        <v>24</v>
      </c>
      <c r="W301" s="68" t="n">
        <f aca="false">W49-W424-W673</f>
        <v>75</v>
      </c>
      <c r="X301" s="68" t="n">
        <f aca="false">X49-X424-X673</f>
        <v>51</v>
      </c>
      <c r="Y301" s="68" t="n">
        <f aca="false">Y49-Y424-Y673</f>
        <v>368</v>
      </c>
      <c r="Z301" s="68" t="n">
        <f aca="false">Z49-Z424-Z673</f>
        <v>45</v>
      </c>
      <c r="AA301" s="68" t="n">
        <f aca="false">AA49-AA424-AA673</f>
        <v>32</v>
      </c>
      <c r="AB301" s="68" t="n">
        <f aca="false">AB49-AB424-AB673</f>
        <v>26</v>
      </c>
      <c r="AC301" s="68" t="n">
        <f aca="false">AC49-AC424-AC673</f>
        <v>45</v>
      </c>
      <c r="AD301" s="68" t="n">
        <f aca="false">AD49-AD424-AD673</f>
        <v>11</v>
      </c>
      <c r="AE301" s="68" t="n">
        <f aca="false">AE49-AE424-AE673</f>
        <v>42</v>
      </c>
      <c r="AF301" s="68" t="n">
        <f aca="false">AF49-AF424-AF673</f>
        <v>186</v>
      </c>
      <c r="AG301" s="68" t="n">
        <f aca="false">AG49-AG424-AG673</f>
        <v>39</v>
      </c>
      <c r="AH301" s="68" t="n">
        <f aca="false">AH49-AH424-AH673</f>
        <v>9</v>
      </c>
      <c r="AI301" s="68" t="n">
        <f aca="false">AI49-AI424-AI673</f>
        <v>12</v>
      </c>
      <c r="AJ301" s="68" t="n">
        <f aca="false">AJ49-AJ424-AJ673</f>
        <v>24</v>
      </c>
      <c r="AK301" s="125"/>
      <c r="AL301" s="125"/>
      <c r="AM301" s="125"/>
      <c r="AN301" s="125"/>
      <c r="AO301" s="125"/>
      <c r="AP301" s="125"/>
    </row>
    <row r="302" customFormat="false" ht="15.75" hidden="false" customHeight="false" outlineLevel="0" collapsed="false">
      <c r="A302" s="127" t="n">
        <v>43956</v>
      </c>
      <c r="B302" s="68" t="n">
        <f aca="false">B50-B425-B674</f>
        <v>4</v>
      </c>
      <c r="C302" s="68" t="n">
        <f aca="false">C50-C425-C674</f>
        <v>113</v>
      </c>
      <c r="D302" s="68" t="n">
        <f aca="false">D50-D425-D674</f>
        <v>300</v>
      </c>
      <c r="E302" s="68" t="n">
        <f aca="false">E50-E425-E674</f>
        <v>23</v>
      </c>
      <c r="F302" s="68" t="n">
        <f aca="false">F50-F425-F674</f>
        <v>10</v>
      </c>
      <c r="G302" s="68" t="n">
        <f aca="false">G50-G425-G674</f>
        <v>62</v>
      </c>
      <c r="H302" s="68" t="n">
        <f aca="false">H50-H425-H674</f>
        <v>3574</v>
      </c>
      <c r="I302" s="68" t="n">
        <f aca="false">I50-I425-I674</f>
        <v>42</v>
      </c>
      <c r="J302" s="68" t="n">
        <f aca="false">J50-J425-J674</f>
        <v>1046</v>
      </c>
      <c r="K302" s="68" t="n">
        <f aca="false">K50-K425-K674</f>
        <v>655</v>
      </c>
      <c r="L302" s="68" t="n">
        <f aca="false">L50-L425-L674</f>
        <v>874</v>
      </c>
      <c r="M302" s="68" t="n">
        <f aca="false">M50-M425-M674</f>
        <v>62</v>
      </c>
      <c r="N302" s="68" t="n">
        <f aca="false">N50-N425-N674</f>
        <v>153</v>
      </c>
      <c r="O302" s="68" t="n">
        <f aca="false">O50-O425-O674</f>
        <v>159</v>
      </c>
      <c r="P302" s="68" t="n">
        <f aca="false">P50-P425-P674</f>
        <v>179</v>
      </c>
      <c r="Q302" s="68" t="n">
        <f aca="false">Q50-Q425-Q674</f>
        <v>124</v>
      </c>
      <c r="R302" s="68" t="n">
        <f aca="false">R50-R425-R674</f>
        <v>41</v>
      </c>
      <c r="S302" s="68" t="n">
        <f aca="false">S50-S425-S674</f>
        <v>235</v>
      </c>
      <c r="T302" s="68" t="n">
        <f aca="false">T50-T425-T674</f>
        <v>147</v>
      </c>
      <c r="U302" s="68" t="n">
        <f aca="false">U50-U425-U674</f>
        <v>167</v>
      </c>
      <c r="V302" s="68" t="n">
        <f aca="false">V50-V425-V674</f>
        <v>24</v>
      </c>
      <c r="W302" s="68" t="n">
        <f aca="false">W50-W425-W674</f>
        <v>76</v>
      </c>
      <c r="X302" s="68" t="n">
        <f aca="false">X50-X425-X674</f>
        <v>52</v>
      </c>
      <c r="Y302" s="68" t="n">
        <f aca="false">Y50-Y425-Y674</f>
        <v>370</v>
      </c>
      <c r="Z302" s="68" t="n">
        <f aca="false">Z50-Z425-Z674</f>
        <v>55</v>
      </c>
      <c r="AA302" s="68" t="n">
        <f aca="false">AA50-AA425-AA674</f>
        <v>33</v>
      </c>
      <c r="AB302" s="68" t="n">
        <f aca="false">AB50-AB425-AB674</f>
        <v>28</v>
      </c>
      <c r="AC302" s="68" t="n">
        <f aca="false">AC50-AC425-AC674</f>
        <v>45</v>
      </c>
      <c r="AD302" s="68" t="n">
        <f aca="false">AD50-AD425-AD674</f>
        <v>11</v>
      </c>
      <c r="AE302" s="68" t="n">
        <f aca="false">AE50-AE425-AE674</f>
        <v>48</v>
      </c>
      <c r="AF302" s="68" t="n">
        <f aca="false">AF50-AF425-AF674</f>
        <v>193</v>
      </c>
      <c r="AG302" s="68" t="n">
        <f aca="false">AG50-AG425-AG674</f>
        <v>52</v>
      </c>
      <c r="AH302" s="68" t="n">
        <f aca="false">AH50-AH425-AH674</f>
        <v>11</v>
      </c>
      <c r="AI302" s="68" t="n">
        <f aca="false">AI50-AI425-AI674</f>
        <v>12</v>
      </c>
      <c r="AJ302" s="68" t="n">
        <f aca="false">AJ50-AJ425-AJ674</f>
        <v>22</v>
      </c>
      <c r="AK302" s="125"/>
      <c r="AL302" s="125"/>
      <c r="AM302" s="125"/>
      <c r="AN302" s="125"/>
      <c r="AO302" s="125"/>
      <c r="AP302" s="125"/>
    </row>
    <row r="303" customFormat="false" ht="15.75" hidden="false" customHeight="false" outlineLevel="0" collapsed="false">
      <c r="A303" s="127" t="n">
        <v>43957</v>
      </c>
      <c r="B303" s="68" t="n">
        <f aca="false">B51-B426-B675</f>
        <v>9</v>
      </c>
      <c r="C303" s="68" t="n">
        <f aca="false">C51-C426-C675</f>
        <v>107</v>
      </c>
      <c r="D303" s="68" t="n">
        <f aca="false">D51-D426-D675</f>
        <v>324</v>
      </c>
      <c r="E303" s="68" t="n">
        <f aca="false">E51-E426-E675</f>
        <v>23</v>
      </c>
      <c r="F303" s="68" t="n">
        <f aca="false">F51-F426-F675</f>
        <v>12</v>
      </c>
      <c r="G303" s="68" t="n">
        <f aca="false">G51-G426-G675</f>
        <v>62</v>
      </c>
      <c r="H303" s="68" t="n">
        <f aca="false">H51-H426-H675</f>
        <v>3615</v>
      </c>
      <c r="I303" s="68" t="n">
        <f aca="false">I51-I426-I675</f>
        <v>46</v>
      </c>
      <c r="J303" s="68" t="n">
        <f aca="false">J51-J426-J675</f>
        <v>1053</v>
      </c>
      <c r="K303" s="68" t="n">
        <f aca="false">K51-K426-K675</f>
        <v>682</v>
      </c>
      <c r="L303" s="68" t="n">
        <f aca="false">L51-L426-L675</f>
        <v>899</v>
      </c>
      <c r="M303" s="68" t="n">
        <f aca="false">M51-M426-M675</f>
        <v>79</v>
      </c>
      <c r="N303" s="68" t="n">
        <f aca="false">N51-N426-N675</f>
        <v>167</v>
      </c>
      <c r="O303" s="68" t="n">
        <f aca="false">O51-O426-O675</f>
        <v>164</v>
      </c>
      <c r="P303" s="68" t="n">
        <f aca="false">P51-P426-P675</f>
        <v>192</v>
      </c>
      <c r="Q303" s="68" t="n">
        <f aca="false">Q51-Q426-Q675</f>
        <v>124</v>
      </c>
      <c r="R303" s="68" t="n">
        <f aca="false">R51-R426-R675</f>
        <v>31</v>
      </c>
      <c r="S303" s="68" t="n">
        <f aca="false">S51-S426-S675</f>
        <v>231</v>
      </c>
      <c r="T303" s="68" t="n">
        <f aca="false">T51-T426-T675</f>
        <v>158</v>
      </c>
      <c r="U303" s="68" t="n">
        <f aca="false">U51-U426-U675</f>
        <v>184</v>
      </c>
      <c r="V303" s="68" t="n">
        <f aca="false">V51-V426-V675</f>
        <v>24</v>
      </c>
      <c r="W303" s="68" t="n">
        <f aca="false">W51-W426-W675</f>
        <v>82</v>
      </c>
      <c r="X303" s="68" t="n">
        <f aca="false">X51-X426-X675</f>
        <v>52</v>
      </c>
      <c r="Y303" s="68" t="n">
        <f aca="false">Y51-Y426-Y675</f>
        <v>385</v>
      </c>
      <c r="Z303" s="68" t="n">
        <f aca="false">Z51-Z426-Z675</f>
        <v>55</v>
      </c>
      <c r="AA303" s="68" t="n">
        <f aca="false">AA51-AA426-AA675</f>
        <v>40</v>
      </c>
      <c r="AB303" s="68" t="n">
        <f aca="false">AB51-AB426-AB675</f>
        <v>27</v>
      </c>
      <c r="AC303" s="68" t="n">
        <f aca="false">AC51-AC426-AC675</f>
        <v>45</v>
      </c>
      <c r="AD303" s="68" t="n">
        <f aca="false">AD51-AD426-AD675</f>
        <v>11</v>
      </c>
      <c r="AE303" s="68" t="n">
        <f aca="false">AE51-AE426-AE675</f>
        <v>52</v>
      </c>
      <c r="AF303" s="68" t="n">
        <f aca="false">AF51-AF426-AF675</f>
        <v>194</v>
      </c>
      <c r="AG303" s="68" t="n">
        <f aca="false">AG51-AG426-AG675</f>
        <v>52</v>
      </c>
      <c r="AH303" s="68" t="n">
        <f aca="false">AH51-AH426-AH675</f>
        <v>11</v>
      </c>
      <c r="AI303" s="68" t="n">
        <f aca="false">AI51-AI426-AI675</f>
        <v>12</v>
      </c>
      <c r="AJ303" s="68" t="n">
        <f aca="false">AJ51-AJ426-AJ675</f>
        <v>22</v>
      </c>
      <c r="AK303" s="125"/>
      <c r="AL303" s="125"/>
      <c r="AM303" s="125"/>
      <c r="AN303" s="125"/>
      <c r="AO303" s="125"/>
      <c r="AP303" s="125"/>
    </row>
    <row r="304" customFormat="false" ht="15.75" hidden="false" customHeight="false" outlineLevel="0" collapsed="false">
      <c r="A304" s="127" t="n">
        <v>43958</v>
      </c>
      <c r="B304" s="68" t="n">
        <f aca="false">B52-B427-B676</f>
        <v>9</v>
      </c>
      <c r="C304" s="68" t="n">
        <f aca="false">C52-C427-C676</f>
        <v>100</v>
      </c>
      <c r="D304" s="68" t="n">
        <f aca="false">D52-D427-D676</f>
        <v>317</v>
      </c>
      <c r="E304" s="68" t="n">
        <f aca="false">E52-E427-E676</f>
        <v>23</v>
      </c>
      <c r="F304" s="68" t="n">
        <f aca="false">F52-F427-F676</f>
        <v>12</v>
      </c>
      <c r="G304" s="68" t="n">
        <f aca="false">G52-G427-G676</f>
        <v>73</v>
      </c>
      <c r="H304" s="68" t="n">
        <f aca="false">H52-H427-H676</f>
        <v>3687</v>
      </c>
      <c r="I304" s="68" t="n">
        <f aca="false">I52-I427-I676</f>
        <v>46</v>
      </c>
      <c r="J304" s="68" t="n">
        <f aca="false">J52-J427-J676</f>
        <v>1109</v>
      </c>
      <c r="K304" s="68" t="n">
        <f aca="false">K52-K427-K676</f>
        <v>695</v>
      </c>
      <c r="L304" s="68" t="n">
        <f aca="false">L52-L427-L676</f>
        <v>928</v>
      </c>
      <c r="M304" s="68" t="n">
        <f aca="false">M52-M427-M676</f>
        <v>81</v>
      </c>
      <c r="N304" s="68" t="n">
        <f aca="false">N52-N427-N676</f>
        <v>167</v>
      </c>
      <c r="O304" s="68" t="n">
        <f aca="false">O52-O427-O676</f>
        <v>166</v>
      </c>
      <c r="P304" s="68" t="n">
        <f aca="false">P52-P427-P676</f>
        <v>205</v>
      </c>
      <c r="Q304" s="68" t="n">
        <f aca="false">Q52-Q427-Q676</f>
        <v>124</v>
      </c>
      <c r="R304" s="68" t="n">
        <f aca="false">R52-R427-R676</f>
        <v>25</v>
      </c>
      <c r="S304" s="68" t="n">
        <f aca="false">S52-S427-S676</f>
        <v>238</v>
      </c>
      <c r="T304" s="68" t="n">
        <f aca="false">T52-T427-T676</f>
        <v>174</v>
      </c>
      <c r="U304" s="68" t="n">
        <f aca="false">U52-U427-U676</f>
        <v>195</v>
      </c>
      <c r="V304" s="68" t="n">
        <f aca="false">V52-V427-V676</f>
        <v>24</v>
      </c>
      <c r="W304" s="68" t="n">
        <f aca="false">W52-W427-W676</f>
        <v>78</v>
      </c>
      <c r="X304" s="68" t="n">
        <f aca="false">X52-X427-X676</f>
        <v>52</v>
      </c>
      <c r="Y304" s="68" t="n">
        <f aca="false">Y52-Y427-Y676</f>
        <v>401</v>
      </c>
      <c r="Z304" s="68" t="n">
        <f aca="false">Z52-Z427-Z676</f>
        <v>60</v>
      </c>
      <c r="AA304" s="68" t="n">
        <f aca="false">AA52-AA427-AA676</f>
        <v>40</v>
      </c>
      <c r="AB304" s="68" t="n">
        <f aca="false">AB52-AB427-AB676</f>
        <v>32</v>
      </c>
      <c r="AC304" s="68" t="n">
        <f aca="false">AC52-AC427-AC676</f>
        <v>45</v>
      </c>
      <c r="AD304" s="68" t="n">
        <f aca="false">AD52-AD427-AD676</f>
        <v>11</v>
      </c>
      <c r="AE304" s="68" t="n">
        <f aca="false">AE52-AE427-AE676</f>
        <v>52</v>
      </c>
      <c r="AF304" s="68" t="n">
        <f aca="false">AF52-AF427-AF676</f>
        <v>198</v>
      </c>
      <c r="AG304" s="68" t="n">
        <f aca="false">AG52-AG427-AG676</f>
        <v>51</v>
      </c>
      <c r="AH304" s="68" t="n">
        <f aca="false">AH52-AH427-AH676</f>
        <v>11</v>
      </c>
      <c r="AI304" s="68" t="n">
        <f aca="false">AI52-AI427-AI676</f>
        <v>14</v>
      </c>
      <c r="AJ304" s="68" t="n">
        <f aca="false">AJ52-AJ427-AJ676</f>
        <v>22</v>
      </c>
      <c r="AK304" s="125"/>
      <c r="AL304" s="125"/>
      <c r="AM304" s="125"/>
      <c r="AN304" s="125"/>
      <c r="AO304" s="125"/>
      <c r="AP304" s="125"/>
    </row>
    <row r="305" customFormat="false" ht="15.75" hidden="false" customHeight="false" outlineLevel="0" collapsed="false">
      <c r="A305" s="127" t="n">
        <v>43959</v>
      </c>
      <c r="B305" s="68" t="n">
        <f aca="false">B53-B428-B677</f>
        <v>5</v>
      </c>
      <c r="C305" s="68" t="n">
        <f aca="false">C53-C428-C677</f>
        <v>101</v>
      </c>
      <c r="D305" s="68" t="n">
        <f aca="false">D53-D428-D677</f>
        <v>327</v>
      </c>
      <c r="E305" s="68" t="n">
        <f aca="false">E53-E428-E677</f>
        <v>21</v>
      </c>
      <c r="F305" s="68" t="n">
        <f aca="false">F53-F428-F677</f>
        <v>12</v>
      </c>
      <c r="G305" s="68" t="n">
        <f aca="false">G53-G428-G677</f>
        <v>77</v>
      </c>
      <c r="H305" s="68" t="n">
        <f aca="false">H53-H428-H677</f>
        <v>3786</v>
      </c>
      <c r="I305" s="68" t="n">
        <f aca="false">I53-I428-I677</f>
        <v>46</v>
      </c>
      <c r="J305" s="68" t="n">
        <f aca="false">J53-J428-J677</f>
        <v>1128</v>
      </c>
      <c r="K305" s="68" t="n">
        <f aca="false">K53-K428-K677</f>
        <v>707</v>
      </c>
      <c r="L305" s="68" t="n">
        <f aca="false">L53-L428-L677</f>
        <v>931</v>
      </c>
      <c r="M305" s="68" t="n">
        <f aca="false">M53-M428-M677</f>
        <v>80</v>
      </c>
      <c r="N305" s="68" t="n">
        <f aca="false">N53-N428-N677</f>
        <v>194</v>
      </c>
      <c r="O305" s="68" t="n">
        <f aca="false">O53-O428-O677</f>
        <v>152</v>
      </c>
      <c r="P305" s="68" t="n">
        <f aca="false">P53-P428-P677</f>
        <v>213</v>
      </c>
      <c r="Q305" s="68" t="n">
        <f aca="false">Q53-Q428-Q677</f>
        <v>124</v>
      </c>
      <c r="R305" s="68" t="n">
        <f aca="false">R53-R428-R677</f>
        <v>23</v>
      </c>
      <c r="S305" s="68" t="n">
        <f aca="false">S53-S428-S677</f>
        <v>227</v>
      </c>
      <c r="T305" s="68" t="n">
        <f aca="false">T53-T428-T677</f>
        <v>172</v>
      </c>
      <c r="U305" s="68" t="n">
        <f aca="false">U53-U428-U677</f>
        <v>207</v>
      </c>
      <c r="V305" s="68" t="n">
        <f aca="false">V53-V428-V677</f>
        <v>26</v>
      </c>
      <c r="W305" s="68" t="n">
        <f aca="false">W53-W428-W677</f>
        <v>93</v>
      </c>
      <c r="X305" s="68" t="n">
        <f aca="false">X53-X428-X677</f>
        <v>53</v>
      </c>
      <c r="Y305" s="68" t="n">
        <f aca="false">Y53-Y428-Y677</f>
        <v>411</v>
      </c>
      <c r="Z305" s="68" t="n">
        <f aca="false">Z53-Z428-Z677</f>
        <v>60</v>
      </c>
      <c r="AA305" s="68" t="n">
        <f aca="false">AA53-AA428-AA677</f>
        <v>43</v>
      </c>
      <c r="AB305" s="68" t="n">
        <f aca="false">AB53-AB428-AB677</f>
        <v>35</v>
      </c>
      <c r="AC305" s="68" t="n">
        <f aca="false">AC53-AC428-AC677</f>
        <v>45</v>
      </c>
      <c r="AD305" s="68" t="n">
        <f aca="false">AD53-AD428-AD677</f>
        <v>18</v>
      </c>
      <c r="AE305" s="68" t="n">
        <f aca="false">AE53-AE428-AE677</f>
        <v>52</v>
      </c>
      <c r="AF305" s="68" t="n">
        <f aca="false">AF53-AF428-AF677</f>
        <v>211</v>
      </c>
      <c r="AG305" s="68" t="n">
        <f aca="false">AG53-AG428-AG677</f>
        <v>53</v>
      </c>
      <c r="AH305" s="68" t="n">
        <f aca="false">AH53-AH428-AH677</f>
        <v>11</v>
      </c>
      <c r="AI305" s="68" t="n">
        <f aca="false">AI53-AI428-AI677</f>
        <v>10</v>
      </c>
      <c r="AJ305" s="68" t="n">
        <f aca="false">AJ53-AJ428-AJ677</f>
        <v>21</v>
      </c>
      <c r="AK305" s="125"/>
      <c r="AL305" s="125"/>
      <c r="AM305" s="125"/>
      <c r="AN305" s="125"/>
      <c r="AO305" s="125"/>
      <c r="AP305" s="125"/>
    </row>
    <row r="306" customFormat="false" ht="15.75" hidden="false" customHeight="false" outlineLevel="0" collapsed="false">
      <c r="A306" s="127" t="n">
        <v>43960</v>
      </c>
      <c r="B306" s="68" t="n">
        <f aca="false">B54-B429-B678</f>
        <v>5</v>
      </c>
      <c r="C306" s="68" t="n">
        <f aca="false">C54-C429-C678</f>
        <v>105</v>
      </c>
      <c r="D306" s="68" t="n">
        <f aca="false">D54-D429-D678</f>
        <v>345</v>
      </c>
      <c r="E306" s="68" t="n">
        <f aca="false">E54-E429-E678</f>
        <v>21</v>
      </c>
      <c r="F306" s="68" t="n">
        <f aca="false">F54-F429-F678</f>
        <v>35</v>
      </c>
      <c r="G306" s="68" t="n">
        <f aca="false">G54-G429-G678</f>
        <v>80</v>
      </c>
      <c r="H306" s="68" t="n">
        <f aca="false">H54-H429-H678</f>
        <v>3877</v>
      </c>
      <c r="I306" s="68" t="n">
        <f aca="false">I54-I429-I678</f>
        <v>61</v>
      </c>
      <c r="J306" s="68" t="n">
        <f aca="false">J54-J429-J678</f>
        <v>1140</v>
      </c>
      <c r="K306" s="68" t="n">
        <f aca="false">K54-K429-K678</f>
        <v>720</v>
      </c>
      <c r="L306" s="68" t="n">
        <f aca="false">L54-L429-L678</f>
        <v>1051</v>
      </c>
      <c r="M306" s="68" t="n">
        <f aca="false">M54-M429-M678</f>
        <v>103</v>
      </c>
      <c r="N306" s="68" t="n">
        <f aca="false">N54-N429-N678</f>
        <v>181</v>
      </c>
      <c r="O306" s="68" t="n">
        <f aca="false">O54-O429-O678</f>
        <v>152</v>
      </c>
      <c r="P306" s="68" t="n">
        <f aca="false">P54-P429-P678</f>
        <v>220</v>
      </c>
      <c r="Q306" s="68" t="n">
        <f aca="false">Q54-Q429-Q678</f>
        <v>124</v>
      </c>
      <c r="R306" s="68" t="n">
        <f aca="false">R54-R429-R678</f>
        <v>24</v>
      </c>
      <c r="S306" s="68" t="n">
        <f aca="false">S54-S429-S678</f>
        <v>237</v>
      </c>
      <c r="T306" s="68" t="n">
        <f aca="false">T54-T429-T678</f>
        <v>223</v>
      </c>
      <c r="U306" s="68" t="n">
        <f aca="false">U54-U429-U678</f>
        <v>215</v>
      </c>
      <c r="V306" s="68" t="n">
        <f aca="false">V54-V429-V678</f>
        <v>32</v>
      </c>
      <c r="W306" s="68" t="n">
        <f aca="false">W54-W429-W678</f>
        <v>110</v>
      </c>
      <c r="X306" s="68" t="n">
        <f aca="false">X54-X429-X678</f>
        <v>54</v>
      </c>
      <c r="Y306" s="68" t="n">
        <f aca="false">Y54-Y429-Y678</f>
        <v>404</v>
      </c>
      <c r="Z306" s="68" t="n">
        <f aca="false">Z54-Z429-Z678</f>
        <v>60</v>
      </c>
      <c r="AA306" s="68" t="n">
        <f aca="false">AA54-AA429-AA678</f>
        <v>40</v>
      </c>
      <c r="AB306" s="68" t="n">
        <f aca="false">AB54-AB429-AB678</f>
        <v>27</v>
      </c>
      <c r="AC306" s="68" t="n">
        <f aca="false">AC54-AC429-AC678</f>
        <v>46</v>
      </c>
      <c r="AD306" s="68" t="n">
        <f aca="false">AD54-AD429-AD678</f>
        <v>18</v>
      </c>
      <c r="AE306" s="68" t="n">
        <f aca="false">AE54-AE429-AE678</f>
        <v>52</v>
      </c>
      <c r="AF306" s="68" t="n">
        <f aca="false">AF54-AF429-AF678</f>
        <v>223</v>
      </c>
      <c r="AG306" s="68" t="n">
        <f aca="false">AG54-AG429-AG678</f>
        <v>55</v>
      </c>
      <c r="AH306" s="68" t="n">
        <f aca="false">AH54-AH429-AH678</f>
        <v>11</v>
      </c>
      <c r="AI306" s="68" t="n">
        <f aca="false">AI54-AI429-AI678</f>
        <v>10</v>
      </c>
      <c r="AJ306" s="68" t="n">
        <f aca="false">AJ54-AJ429-AJ678</f>
        <v>21</v>
      </c>
      <c r="AK306" s="125"/>
      <c r="AL306" s="125"/>
      <c r="AM306" s="125"/>
      <c r="AN306" s="125"/>
      <c r="AO306" s="125"/>
      <c r="AP306" s="125"/>
    </row>
    <row r="307" customFormat="false" ht="15.75" hidden="false" customHeight="false" outlineLevel="0" collapsed="false">
      <c r="A307" s="127" t="n">
        <v>43961</v>
      </c>
      <c r="B307" s="68" t="n">
        <f aca="false">B55-B430-B679</f>
        <v>5</v>
      </c>
      <c r="C307" s="68" t="n">
        <f aca="false">C55-C430-C679</f>
        <v>103</v>
      </c>
      <c r="D307" s="68" t="n">
        <f aca="false">D55-D430-D679</f>
        <v>355</v>
      </c>
      <c r="E307" s="68" t="n">
        <f aca="false">E55-E430-E679</f>
        <v>22</v>
      </c>
      <c r="F307" s="68" t="n">
        <f aca="false">F55-F430-F679</f>
        <v>35</v>
      </c>
      <c r="G307" s="68" t="n">
        <f aca="false">G55-G430-G679</f>
        <v>86</v>
      </c>
      <c r="H307" s="68" t="n">
        <f aca="false">H55-H430-H679</f>
        <v>3953</v>
      </c>
      <c r="I307" s="68" t="n">
        <f aca="false">I55-I430-I679</f>
        <v>61</v>
      </c>
      <c r="J307" s="68" t="n">
        <f aca="false">J55-J430-J679</f>
        <v>1140</v>
      </c>
      <c r="K307" s="68" t="n">
        <f aca="false">K55-K430-K679</f>
        <v>739</v>
      </c>
      <c r="L307" s="68" t="n">
        <f aca="false">L55-L430-L679</f>
        <v>1129</v>
      </c>
      <c r="M307" s="68" t="n">
        <f aca="false">M55-M430-M679</f>
        <v>105</v>
      </c>
      <c r="N307" s="68" t="n">
        <f aca="false">N55-N430-N679</f>
        <v>182</v>
      </c>
      <c r="O307" s="68" t="n">
        <f aca="false">O55-O430-O679</f>
        <v>156</v>
      </c>
      <c r="P307" s="68" t="n">
        <f aca="false">P55-P430-P679</f>
        <v>230</v>
      </c>
      <c r="Q307" s="68" t="n">
        <f aca="false">Q55-Q430-Q679</f>
        <v>123</v>
      </c>
      <c r="R307" s="68" t="n">
        <f aca="false">R55-R430-R679</f>
        <v>22</v>
      </c>
      <c r="S307" s="68" t="n">
        <f aca="false">S55-S430-S679</f>
        <v>232</v>
      </c>
      <c r="T307" s="68" t="n">
        <f aca="false">T55-T430-T679</f>
        <v>214</v>
      </c>
      <c r="U307" s="68" t="n">
        <f aca="false">U55-U430-U679</f>
        <v>226</v>
      </c>
      <c r="V307" s="68" t="n">
        <f aca="false">V55-V430-V679</f>
        <v>50</v>
      </c>
      <c r="W307" s="68" t="n">
        <f aca="false">W55-W430-W679</f>
        <v>110</v>
      </c>
      <c r="X307" s="68" t="n">
        <f aca="false">X55-X430-X679</f>
        <v>58</v>
      </c>
      <c r="Y307" s="68" t="n">
        <f aca="false">Y55-Y430-Y679</f>
        <v>410</v>
      </c>
      <c r="Z307" s="68" t="n">
        <f aca="false">Z55-Z430-Z679</f>
        <v>68</v>
      </c>
      <c r="AA307" s="68" t="n">
        <f aca="false">AA55-AA430-AA679</f>
        <v>40</v>
      </c>
      <c r="AB307" s="68" t="n">
        <f aca="false">AB55-AB430-AB679</f>
        <v>28</v>
      </c>
      <c r="AC307" s="68" t="n">
        <f aca="false">AC55-AC430-AC679</f>
        <v>46</v>
      </c>
      <c r="AD307" s="68" t="n">
        <f aca="false">AD55-AD430-AD679</f>
        <v>18</v>
      </c>
      <c r="AE307" s="68" t="n">
        <f aca="false">AE55-AE430-AE679</f>
        <v>67</v>
      </c>
      <c r="AF307" s="68" t="n">
        <f aca="false">AF55-AF430-AF679</f>
        <v>254</v>
      </c>
      <c r="AG307" s="68" t="n">
        <f aca="false">AG55-AG430-AG679</f>
        <v>55</v>
      </c>
      <c r="AH307" s="68" t="n">
        <f aca="false">AH55-AH430-AH679</f>
        <v>11</v>
      </c>
      <c r="AI307" s="68" t="n">
        <f aca="false">AI55-AI430-AI679</f>
        <v>7</v>
      </c>
      <c r="AJ307" s="68" t="n">
        <f aca="false">AJ55-AJ430-AJ679</f>
        <v>21</v>
      </c>
      <c r="AK307" s="125"/>
      <c r="AL307" s="125"/>
      <c r="AM307" s="125"/>
      <c r="AN307" s="125"/>
      <c r="AO307" s="125"/>
      <c r="AP307" s="125"/>
    </row>
    <row r="308" customFormat="false" ht="15.75" hidden="false" customHeight="false" outlineLevel="0" collapsed="false">
      <c r="A308" s="127" t="n">
        <v>43962</v>
      </c>
      <c r="B308" s="68" t="n">
        <f aca="false">B56-B431-B680</f>
        <v>5</v>
      </c>
      <c r="C308" s="68" t="n">
        <f aca="false">C56-C431-C680</f>
        <v>100</v>
      </c>
      <c r="D308" s="68" t="n">
        <f aca="false">D56-D431-D680</f>
        <v>339</v>
      </c>
      <c r="E308" s="68" t="n">
        <f aca="false">E56-E431-E680</f>
        <v>21</v>
      </c>
      <c r="F308" s="68" t="n">
        <f aca="false">F56-F431-F680</f>
        <v>35</v>
      </c>
      <c r="G308" s="68" t="n">
        <f aca="false">G56-G431-G680</f>
        <v>91</v>
      </c>
      <c r="H308" s="68" t="n">
        <f aca="false">H56-H431-H680</f>
        <v>4023</v>
      </c>
      <c r="I308" s="68" t="n">
        <f aca="false">I56-I431-I680</f>
        <v>62</v>
      </c>
      <c r="J308" s="68" t="n">
        <f aca="false">J56-J431-J680</f>
        <v>1185</v>
      </c>
      <c r="K308" s="68" t="n">
        <f aca="false">K56-K431-K680</f>
        <v>685</v>
      </c>
      <c r="L308" s="68" t="n">
        <f aca="false">L56-L431-L680</f>
        <v>1143</v>
      </c>
      <c r="M308" s="68" t="n">
        <f aca="false">M56-M431-M680</f>
        <v>105</v>
      </c>
      <c r="N308" s="68" t="n">
        <f aca="false">N56-N431-N680</f>
        <v>186</v>
      </c>
      <c r="O308" s="68" t="n">
        <f aca="false">O56-O431-O680</f>
        <v>163</v>
      </c>
      <c r="P308" s="68" t="n">
        <f aca="false">P56-P431-P680</f>
        <v>230</v>
      </c>
      <c r="Q308" s="68" t="n">
        <f aca="false">Q56-Q431-Q680</f>
        <v>124</v>
      </c>
      <c r="R308" s="68" t="n">
        <f aca="false">R56-R431-R680</f>
        <v>21</v>
      </c>
      <c r="S308" s="68" t="n">
        <f aca="false">S56-S431-S680</f>
        <v>220</v>
      </c>
      <c r="T308" s="68" t="n">
        <f aca="false">T56-T431-T680</f>
        <v>205</v>
      </c>
      <c r="U308" s="68" t="n">
        <f aca="false">U56-U431-U680</f>
        <v>215</v>
      </c>
      <c r="V308" s="68" t="n">
        <f aca="false">V56-V431-V680</f>
        <v>50</v>
      </c>
      <c r="W308" s="68" t="n">
        <f aca="false">W56-W431-W680</f>
        <v>124</v>
      </c>
      <c r="X308" s="68" t="n">
        <f aca="false">X56-X431-X680</f>
        <v>58</v>
      </c>
      <c r="Y308" s="68" t="n">
        <f aca="false">Y56-Y431-Y680</f>
        <v>397</v>
      </c>
      <c r="Z308" s="68" t="n">
        <f aca="false">Z56-Z431-Z680</f>
        <v>67</v>
      </c>
      <c r="AA308" s="68" t="n">
        <f aca="false">AA56-AA431-AA680</f>
        <v>39</v>
      </c>
      <c r="AB308" s="68" t="n">
        <f aca="false">AB56-AB431-AB680</f>
        <v>22</v>
      </c>
      <c r="AC308" s="68" t="n">
        <f aca="false">AC56-AC431-AC680</f>
        <v>46</v>
      </c>
      <c r="AD308" s="68" t="n">
        <f aca="false">AD56-AD431-AD680</f>
        <v>18</v>
      </c>
      <c r="AE308" s="68" t="n">
        <f aca="false">AE56-AE431-AE680</f>
        <v>67</v>
      </c>
      <c r="AF308" s="68" t="n">
        <f aca="false">AF56-AF431-AF680</f>
        <v>254</v>
      </c>
      <c r="AG308" s="68" t="n">
        <f aca="false">AG56-AG431-AG680</f>
        <v>55</v>
      </c>
      <c r="AH308" s="68" t="n">
        <f aca="false">AH56-AH431-AH680</f>
        <v>11</v>
      </c>
      <c r="AI308" s="68" t="n">
        <f aca="false">AI56-AI431-AI680</f>
        <v>6</v>
      </c>
      <c r="AJ308" s="68" t="n">
        <f aca="false">AJ56-AJ431-AJ680</f>
        <v>21</v>
      </c>
      <c r="AK308" s="125"/>
      <c r="AL308" s="125"/>
      <c r="AM308" s="125"/>
      <c r="AN308" s="125"/>
      <c r="AO308" s="125"/>
      <c r="AP308" s="125"/>
    </row>
    <row r="309" customFormat="false" ht="15.75" hidden="false" customHeight="false" outlineLevel="0" collapsed="false">
      <c r="A309" s="127" t="n">
        <v>43963</v>
      </c>
      <c r="B309" s="68" t="n">
        <f aca="false">B57-B432-B681</f>
        <v>4</v>
      </c>
      <c r="C309" s="68" t="n">
        <f aca="false">C57-C432-C681</f>
        <v>109</v>
      </c>
      <c r="D309" s="68" t="n">
        <f aca="false">D57-D432-D681</f>
        <v>350</v>
      </c>
      <c r="E309" s="68" t="n">
        <f aca="false">E57-E432-E681</f>
        <v>21</v>
      </c>
      <c r="F309" s="68" t="n">
        <f aca="false">F57-F432-F681</f>
        <v>38</v>
      </c>
      <c r="G309" s="68" t="n">
        <f aca="false">G57-G432-G681</f>
        <v>99</v>
      </c>
      <c r="H309" s="68" t="n">
        <f aca="false">H57-H432-H681</f>
        <v>4008</v>
      </c>
      <c r="I309" s="68" t="n">
        <f aca="false">I57-I432-I681</f>
        <v>62</v>
      </c>
      <c r="J309" s="68" t="n">
        <f aca="false">J57-J432-J681</f>
        <v>1234</v>
      </c>
      <c r="K309" s="68" t="n">
        <f aca="false">K57-K432-K681</f>
        <v>694</v>
      </c>
      <c r="L309" s="68" t="n">
        <f aca="false">L57-L432-L681</f>
        <v>1256</v>
      </c>
      <c r="M309" s="68" t="n">
        <f aca="false">M57-M432-M681</f>
        <v>100</v>
      </c>
      <c r="N309" s="68" t="n">
        <f aca="false">N57-N432-N681</f>
        <v>184</v>
      </c>
      <c r="O309" s="68" t="n">
        <f aca="false">O57-O432-O681</f>
        <v>167</v>
      </c>
      <c r="P309" s="68" t="n">
        <f aca="false">P57-P432-P681</f>
        <v>244</v>
      </c>
      <c r="Q309" s="68" t="n">
        <f aca="false">Q57-Q432-Q681</f>
        <v>124</v>
      </c>
      <c r="R309" s="68" t="n">
        <f aca="false">R57-R432-R681</f>
        <v>23</v>
      </c>
      <c r="S309" s="68" t="n">
        <f aca="false">S57-S432-S681</f>
        <v>228</v>
      </c>
      <c r="T309" s="68" t="n">
        <f aca="false">T57-T432-T681</f>
        <v>206</v>
      </c>
      <c r="U309" s="68" t="n">
        <f aca="false">U57-U432-U681</f>
        <v>231</v>
      </c>
      <c r="V309" s="68" t="n">
        <f aca="false">V57-V432-V681</f>
        <v>43</v>
      </c>
      <c r="W309" s="68" t="n">
        <f aca="false">W57-W432-W681</f>
        <v>126</v>
      </c>
      <c r="X309" s="68" t="n">
        <f aca="false">X57-X432-X681</f>
        <v>58</v>
      </c>
      <c r="Y309" s="68" t="n">
        <f aca="false">Y57-Y432-Y681</f>
        <v>415</v>
      </c>
      <c r="Z309" s="68" t="n">
        <f aca="false">Z57-Z432-Z681</f>
        <v>79</v>
      </c>
      <c r="AA309" s="68" t="n">
        <f aca="false">AA57-AA432-AA681</f>
        <v>39</v>
      </c>
      <c r="AB309" s="68" t="n">
        <f aca="false">AB57-AB432-AB681</f>
        <v>26</v>
      </c>
      <c r="AC309" s="68" t="n">
        <f aca="false">AC57-AC432-AC681</f>
        <v>46</v>
      </c>
      <c r="AD309" s="68" t="n">
        <f aca="false">AD57-AD432-AD681</f>
        <v>29</v>
      </c>
      <c r="AE309" s="68" t="n">
        <f aca="false">AE57-AE432-AE681</f>
        <v>67</v>
      </c>
      <c r="AF309" s="68" t="n">
        <f aca="false">AF57-AF432-AF681</f>
        <v>268</v>
      </c>
      <c r="AG309" s="68" t="n">
        <f aca="false">AG57-AG432-AG681</f>
        <v>59</v>
      </c>
      <c r="AH309" s="68" t="n">
        <f aca="false">AH57-AH432-AH681</f>
        <v>15</v>
      </c>
      <c r="AI309" s="68" t="n">
        <f aca="false">AI57-AI432-AI681</f>
        <v>6</v>
      </c>
      <c r="AJ309" s="68" t="n">
        <f aca="false">AJ57-AJ432-AJ681</f>
        <v>21</v>
      </c>
      <c r="AK309" s="125"/>
      <c r="AL309" s="125"/>
      <c r="AM309" s="125"/>
      <c r="AN309" s="125"/>
      <c r="AO309" s="125"/>
      <c r="AP309" s="125"/>
    </row>
    <row r="310" customFormat="false" ht="15.75" hidden="false" customHeight="false" outlineLevel="0" collapsed="false">
      <c r="A310" s="127" t="n">
        <v>43964</v>
      </c>
      <c r="B310" s="68" t="n">
        <f aca="false">B58-B433-B682</f>
        <v>4</v>
      </c>
      <c r="C310" s="68" t="n">
        <f aca="false">C58-C433-C682</f>
        <v>108</v>
      </c>
      <c r="D310" s="68" t="n">
        <f aca="false">D58-D433-D682</f>
        <v>366</v>
      </c>
      <c r="E310" s="68" t="n">
        <f aca="false">E58-E433-E682</f>
        <v>21</v>
      </c>
      <c r="F310" s="68" t="n">
        <f aca="false">F58-F433-F682</f>
        <v>38</v>
      </c>
      <c r="G310" s="68" t="n">
        <f aca="false">G58-G433-G682</f>
        <v>106</v>
      </c>
      <c r="H310" s="68" t="n">
        <f aca="false">H58-H433-H682</f>
        <v>4079</v>
      </c>
      <c r="I310" s="68" t="n">
        <f aca="false">I58-I433-I682</f>
        <v>62</v>
      </c>
      <c r="J310" s="68" t="n">
        <f aca="false">J58-J433-J682</f>
        <v>1221</v>
      </c>
      <c r="K310" s="68" t="n">
        <f aca="false">K58-K433-K682</f>
        <v>728</v>
      </c>
      <c r="L310" s="68" t="n">
        <f aca="false">L58-L433-L682</f>
        <v>1335</v>
      </c>
      <c r="M310" s="68" t="n">
        <f aca="false">M58-M433-M682</f>
        <v>104</v>
      </c>
      <c r="N310" s="68" t="n">
        <f aca="false">N58-N433-N682</f>
        <v>181</v>
      </c>
      <c r="O310" s="68" t="n">
        <f aca="false">O58-O433-O682</f>
        <v>183</v>
      </c>
      <c r="P310" s="68" t="n">
        <f aca="false">P58-P433-P682</f>
        <v>258</v>
      </c>
      <c r="Q310" s="68" t="n">
        <f aca="false">Q58-Q433-Q682</f>
        <v>123</v>
      </c>
      <c r="R310" s="68" t="n">
        <f aca="false">R58-R433-R682</f>
        <v>23</v>
      </c>
      <c r="S310" s="68" t="n">
        <f aca="false">S58-S433-S682</f>
        <v>223</v>
      </c>
      <c r="T310" s="68" t="n">
        <f aca="false">T58-T433-T682</f>
        <v>240</v>
      </c>
      <c r="U310" s="68" t="n">
        <f aca="false">U58-U433-U682</f>
        <v>237</v>
      </c>
      <c r="V310" s="68" t="n">
        <f aca="false">V58-V433-V682</f>
        <v>51</v>
      </c>
      <c r="W310" s="68" t="n">
        <f aca="false">W58-W433-W682</f>
        <v>123</v>
      </c>
      <c r="X310" s="68" t="n">
        <f aca="false">X58-X433-X682</f>
        <v>147</v>
      </c>
      <c r="Y310" s="68" t="n">
        <f aca="false">Y58-Y433-Y682</f>
        <v>466</v>
      </c>
      <c r="Z310" s="68" t="n">
        <f aca="false">Z58-Z433-Z682</f>
        <v>78</v>
      </c>
      <c r="AA310" s="68" t="n">
        <f aca="false">AA58-AA433-AA682</f>
        <v>39</v>
      </c>
      <c r="AB310" s="68" t="n">
        <f aca="false">AB58-AB433-AB682</f>
        <v>33</v>
      </c>
      <c r="AC310" s="68" t="n">
        <f aca="false">AC58-AC433-AC682</f>
        <v>67</v>
      </c>
      <c r="AD310" s="68" t="n">
        <f aca="false">AD58-AD433-AD682</f>
        <v>29</v>
      </c>
      <c r="AE310" s="68" t="n">
        <f aca="false">AE58-AE433-AE682</f>
        <v>67</v>
      </c>
      <c r="AF310" s="68" t="n">
        <f aca="false">AF58-AF433-AF682</f>
        <v>274</v>
      </c>
      <c r="AG310" s="68" t="n">
        <f aca="false">AG58-AG433-AG682</f>
        <v>64</v>
      </c>
      <c r="AH310" s="68" t="n">
        <f aca="false">AH58-AH433-AH682</f>
        <v>18</v>
      </c>
      <c r="AI310" s="68" t="n">
        <f aca="false">AI58-AI433-AI682</f>
        <v>6</v>
      </c>
      <c r="AJ310" s="68" t="n">
        <f aca="false">AJ58-AJ433-AJ682</f>
        <v>21</v>
      </c>
      <c r="AK310" s="125"/>
      <c r="AL310" s="125"/>
      <c r="AM310" s="125"/>
      <c r="AN310" s="125"/>
      <c r="AO310" s="125"/>
      <c r="AP310" s="125"/>
    </row>
    <row r="311" customFormat="false" ht="15.75" hidden="false" customHeight="false" outlineLevel="0" collapsed="false">
      <c r="A311" s="127" t="n">
        <v>43965</v>
      </c>
      <c r="B311" s="68" t="n">
        <f aca="false">B59-B434-B683</f>
        <v>3</v>
      </c>
      <c r="C311" s="68" t="n">
        <f aca="false">C59-C434-C683</f>
        <v>110</v>
      </c>
      <c r="D311" s="68" t="n">
        <f aca="false">D59-D434-D683</f>
        <v>378</v>
      </c>
      <c r="E311" s="68" t="n">
        <f aca="false">E59-E434-E683</f>
        <v>21</v>
      </c>
      <c r="F311" s="68" t="n">
        <f aca="false">F59-F434-F683</f>
        <v>39</v>
      </c>
      <c r="G311" s="68" t="n">
        <f aca="false">G59-G434-G683</f>
        <v>110</v>
      </c>
      <c r="H311" s="68" t="n">
        <f aca="false">H59-H434-H683</f>
        <v>4074</v>
      </c>
      <c r="I311" s="68" t="n">
        <f aca="false">I59-I434-I683</f>
        <v>63</v>
      </c>
      <c r="J311" s="68" t="n">
        <f aca="false">J59-J434-J683</f>
        <v>1224</v>
      </c>
      <c r="K311" s="68" t="n">
        <f aca="false">K59-K434-K683</f>
        <v>771</v>
      </c>
      <c r="L311" s="68" t="n">
        <f aca="false">L59-L434-L683</f>
        <v>1418</v>
      </c>
      <c r="M311" s="68" t="n">
        <f aca="false">M59-M434-M683</f>
        <v>104</v>
      </c>
      <c r="N311" s="68" t="n">
        <f aca="false">N59-N434-N683</f>
        <v>178</v>
      </c>
      <c r="O311" s="68" t="n">
        <f aca="false">O59-O434-O683</f>
        <v>176</v>
      </c>
      <c r="P311" s="68" t="n">
        <f aca="false">P59-P434-P683</f>
        <v>261</v>
      </c>
      <c r="Q311" s="68" t="n">
        <f aca="false">Q59-Q434-Q683</f>
        <v>117</v>
      </c>
      <c r="R311" s="68" t="n">
        <f aca="false">R59-R434-R683</f>
        <v>23</v>
      </c>
      <c r="S311" s="68" t="n">
        <f aca="false">S59-S434-S683</f>
        <v>205</v>
      </c>
      <c r="T311" s="68" t="n">
        <f aca="false">T59-T434-T683</f>
        <v>359</v>
      </c>
      <c r="U311" s="68" t="n">
        <f aca="false">U59-U434-U683</f>
        <v>264</v>
      </c>
      <c r="V311" s="68" t="n">
        <f aca="false">V59-V434-V683</f>
        <v>48</v>
      </c>
      <c r="W311" s="68" t="n">
        <f aca="false">W59-W434-W683</f>
        <v>125</v>
      </c>
      <c r="X311" s="68" t="n">
        <f aca="false">X59-X434-X683</f>
        <v>146</v>
      </c>
      <c r="Y311" s="68" t="n">
        <f aca="false">Y59-Y434-Y683</f>
        <v>496</v>
      </c>
      <c r="Z311" s="68" t="n">
        <f aca="false">Z59-Z434-Z683</f>
        <v>86</v>
      </c>
      <c r="AA311" s="68" t="n">
        <f aca="false">AA59-AA434-AA683</f>
        <v>39</v>
      </c>
      <c r="AB311" s="68" t="n">
        <f aca="false">AB59-AB434-AB683</f>
        <v>39</v>
      </c>
      <c r="AC311" s="68" t="n">
        <f aca="false">AC59-AC434-AC683</f>
        <v>67</v>
      </c>
      <c r="AD311" s="68" t="n">
        <f aca="false">AD59-AD434-AD683</f>
        <v>41</v>
      </c>
      <c r="AE311" s="68" t="n">
        <f aca="false">AE59-AE434-AE683</f>
        <v>85</v>
      </c>
      <c r="AF311" s="68" t="n">
        <f aca="false">AF59-AF434-AF683</f>
        <v>278</v>
      </c>
      <c r="AG311" s="68" t="n">
        <f aca="false">AG59-AG434-AG683</f>
        <v>52</v>
      </c>
      <c r="AH311" s="68" t="n">
        <f aca="false">AH59-AH434-AH683</f>
        <v>17</v>
      </c>
      <c r="AI311" s="68" t="n">
        <f aca="false">AI59-AI434-AI683</f>
        <v>7</v>
      </c>
      <c r="AJ311" s="68" t="n">
        <f aca="false">AJ59-AJ434-AJ683</f>
        <v>21</v>
      </c>
      <c r="AK311" s="125"/>
      <c r="AL311" s="125"/>
      <c r="AM311" s="125"/>
      <c r="AN311" s="125"/>
      <c r="AO311" s="125"/>
      <c r="AP311" s="125"/>
    </row>
    <row r="312" customFormat="false" ht="15.75" hidden="false" customHeight="false" outlineLevel="0" collapsed="false">
      <c r="A312" s="127" t="n">
        <v>43966</v>
      </c>
      <c r="B312" s="68" t="n">
        <f aca="false">B60-B435-B684</f>
        <v>3</v>
      </c>
      <c r="C312" s="68" t="n">
        <f aca="false">C60-C435-C684</f>
        <v>107</v>
      </c>
      <c r="D312" s="68" t="n">
        <f aca="false">D60-D435-D684</f>
        <v>404</v>
      </c>
      <c r="E312" s="68" t="n">
        <f aca="false">E60-E435-E684</f>
        <v>21</v>
      </c>
      <c r="F312" s="68" t="n">
        <f aca="false">F60-F435-F684</f>
        <v>50</v>
      </c>
      <c r="G312" s="68" t="n">
        <f aca="false">G60-G435-G684</f>
        <v>110</v>
      </c>
      <c r="H312" s="68" t="n">
        <f aca="false">H60-H435-H684</f>
        <v>4038</v>
      </c>
      <c r="I312" s="68" t="n">
        <f aca="false">I60-I435-I684</f>
        <v>66</v>
      </c>
      <c r="J312" s="68" t="n">
        <f aca="false">J60-J435-J684</f>
        <v>1237</v>
      </c>
      <c r="K312" s="68" t="n">
        <f aca="false">K60-K435-K684</f>
        <v>805</v>
      </c>
      <c r="L312" s="68" t="n">
        <f aca="false">L60-L435-L684</f>
        <v>1449</v>
      </c>
      <c r="M312" s="68" t="n">
        <f aca="false">M60-M435-M684</f>
        <v>104</v>
      </c>
      <c r="N312" s="68" t="n">
        <f aca="false">N60-N435-N684</f>
        <v>187</v>
      </c>
      <c r="O312" s="68" t="n">
        <f aca="false">O60-O435-O684</f>
        <v>129</v>
      </c>
      <c r="P312" s="68" t="n">
        <f aca="false">P60-P435-P684</f>
        <v>330</v>
      </c>
      <c r="Q312" s="68" t="n">
        <f aca="false">Q60-Q435-Q684</f>
        <v>117</v>
      </c>
      <c r="R312" s="68" t="n">
        <f aca="false">R60-R435-R684</f>
        <v>27</v>
      </c>
      <c r="S312" s="68" t="n">
        <f aca="false">S60-S435-S684</f>
        <v>163</v>
      </c>
      <c r="T312" s="68" t="n">
        <f aca="false">T60-T435-T684</f>
        <v>376</v>
      </c>
      <c r="U312" s="68" t="n">
        <f aca="false">U60-U435-U684</f>
        <v>284</v>
      </c>
      <c r="V312" s="68" t="n">
        <f aca="false">V60-V435-V684</f>
        <v>70</v>
      </c>
      <c r="W312" s="68" t="n">
        <f aca="false">W60-W435-W684</f>
        <v>125</v>
      </c>
      <c r="X312" s="68" t="n">
        <f aca="false">X60-X435-X684</f>
        <v>154</v>
      </c>
      <c r="Y312" s="68" t="n">
        <f aca="false">Y60-Y435-Y684</f>
        <v>527</v>
      </c>
      <c r="Z312" s="68" t="n">
        <f aca="false">Z60-Z435-Z684</f>
        <v>87</v>
      </c>
      <c r="AA312" s="68" t="n">
        <f aca="false">AA60-AA435-AA684</f>
        <v>39</v>
      </c>
      <c r="AB312" s="68" t="n">
        <f aca="false">AB60-AB435-AB684</f>
        <v>36</v>
      </c>
      <c r="AC312" s="68" t="n">
        <f aca="false">AC60-AC435-AC684</f>
        <v>70</v>
      </c>
      <c r="AD312" s="68" t="n">
        <f aca="false">AD60-AD435-AD684</f>
        <v>41</v>
      </c>
      <c r="AE312" s="68" t="n">
        <f aca="false">AE60-AE435-AE684</f>
        <v>85</v>
      </c>
      <c r="AF312" s="68" t="n">
        <f aca="false">AF60-AF435-AF684</f>
        <v>281</v>
      </c>
      <c r="AG312" s="68" t="n">
        <f aca="false">AG60-AG435-AG684</f>
        <v>50</v>
      </c>
      <c r="AH312" s="68" t="n">
        <f aca="false">AH60-AH435-AH684</f>
        <v>17</v>
      </c>
      <c r="AI312" s="68" t="n">
        <f aca="false">AI60-AI435-AI684</f>
        <v>7</v>
      </c>
      <c r="AJ312" s="68" t="n">
        <f aca="false">AJ60-AJ435-AJ684</f>
        <v>21</v>
      </c>
      <c r="AK312" s="125"/>
      <c r="AL312" s="125"/>
      <c r="AM312" s="125"/>
      <c r="AN312" s="125"/>
      <c r="AO312" s="125"/>
      <c r="AP312" s="125"/>
    </row>
    <row r="313" customFormat="false" ht="15.75" hidden="false" customHeight="false" outlineLevel="0" collapsed="false">
      <c r="A313" s="127" t="n">
        <v>43967</v>
      </c>
      <c r="B313" s="68" t="n">
        <f aca="false">B61-B436-B685</f>
        <v>2</v>
      </c>
      <c r="C313" s="68" t="n">
        <f aca="false">C61-C436-C685</f>
        <v>99</v>
      </c>
      <c r="D313" s="68" t="n">
        <f aca="false">D61-D436-D685</f>
        <v>407</v>
      </c>
      <c r="E313" s="68" t="n">
        <f aca="false">E61-E436-E685</f>
        <v>21</v>
      </c>
      <c r="F313" s="68" t="n">
        <f aca="false">F61-F436-F685</f>
        <v>53</v>
      </c>
      <c r="G313" s="68" t="n">
        <f aca="false">G61-G436-G685</f>
        <v>109</v>
      </c>
      <c r="H313" s="68" t="n">
        <f aca="false">H61-H436-H685</f>
        <v>4126</v>
      </c>
      <c r="I313" s="68" t="n">
        <f aca="false">I61-I436-I685</f>
        <v>76</v>
      </c>
      <c r="J313" s="68" t="n">
        <f aca="false">J61-J436-J685</f>
        <v>1256</v>
      </c>
      <c r="K313" s="68" t="n">
        <f aca="false">K61-K436-K685</f>
        <v>823</v>
      </c>
      <c r="L313" s="68" t="n">
        <f aca="false">L61-L436-L685</f>
        <v>1620</v>
      </c>
      <c r="M313" s="68" t="n">
        <f aca="false">M61-M436-M685</f>
        <v>106</v>
      </c>
      <c r="N313" s="68" t="n">
        <f aca="false">N61-N436-N685</f>
        <v>187</v>
      </c>
      <c r="O313" s="68" t="n">
        <f aca="false">O61-O436-O685</f>
        <v>129</v>
      </c>
      <c r="P313" s="68" t="n">
        <f aca="false">P61-P436-P685</f>
        <v>337</v>
      </c>
      <c r="Q313" s="68" t="n">
        <f aca="false">Q61-Q436-Q685</f>
        <v>123</v>
      </c>
      <c r="R313" s="68" t="n">
        <f aca="false">R61-R436-R685</f>
        <v>25</v>
      </c>
      <c r="S313" s="68" t="n">
        <f aca="false">S61-S436-S685</f>
        <v>170</v>
      </c>
      <c r="T313" s="68" t="n">
        <f aca="false">T61-T436-T685</f>
        <v>374</v>
      </c>
      <c r="U313" s="68" t="n">
        <f aca="false">U61-U436-U685</f>
        <v>283</v>
      </c>
      <c r="V313" s="68" t="n">
        <f aca="false">V61-V436-V685</f>
        <v>77</v>
      </c>
      <c r="W313" s="68" t="n">
        <f aca="false">W61-W436-W685</f>
        <v>125</v>
      </c>
      <c r="X313" s="68" t="n">
        <f aca="false">X61-X436-X685</f>
        <v>160</v>
      </c>
      <c r="Y313" s="68" t="n">
        <f aca="false">Y61-Y436-Y685</f>
        <v>553</v>
      </c>
      <c r="Z313" s="68" t="n">
        <f aca="false">Z61-Z436-Z685</f>
        <v>87</v>
      </c>
      <c r="AA313" s="68" t="n">
        <f aca="false">AA61-AA436-AA685</f>
        <v>35</v>
      </c>
      <c r="AB313" s="68" t="n">
        <f aca="false">AB61-AB436-AB685</f>
        <v>35</v>
      </c>
      <c r="AC313" s="68" t="n">
        <f aca="false">AC61-AC436-AC685</f>
        <v>72</v>
      </c>
      <c r="AD313" s="68" t="n">
        <f aca="false">AD61-AD436-AD685</f>
        <v>41</v>
      </c>
      <c r="AE313" s="68" t="n">
        <f aca="false">AE61-AE436-AE685</f>
        <v>96</v>
      </c>
      <c r="AF313" s="68" t="n">
        <f aca="false">AF61-AF436-AF685</f>
        <v>296</v>
      </c>
      <c r="AG313" s="68" t="n">
        <f aca="false">AG61-AG436-AG685</f>
        <v>50</v>
      </c>
      <c r="AH313" s="68" t="n">
        <f aca="false">AH61-AH436-AH685</f>
        <v>44</v>
      </c>
      <c r="AI313" s="68" t="n">
        <f aca="false">AI61-AI436-AI685</f>
        <v>7</v>
      </c>
      <c r="AJ313" s="68" t="n">
        <f aca="false">AJ61-AJ436-AJ685</f>
        <v>21</v>
      </c>
      <c r="AK313" s="125"/>
      <c r="AL313" s="125"/>
      <c r="AM313" s="125"/>
      <c r="AN313" s="125"/>
      <c r="AO313" s="125"/>
      <c r="AP313" s="125"/>
    </row>
    <row r="314" customFormat="false" ht="15.75" hidden="false" customHeight="false" outlineLevel="0" collapsed="false">
      <c r="A314" s="127" t="n">
        <v>43968</v>
      </c>
      <c r="B314" s="68" t="n">
        <f aca="false">B62-B437-B686</f>
        <v>2</v>
      </c>
      <c r="C314" s="68" t="n">
        <f aca="false">C62-C437-C686</f>
        <v>94</v>
      </c>
      <c r="D314" s="68" t="n">
        <f aca="false">D62-D437-D686</f>
        <v>430</v>
      </c>
      <c r="E314" s="68" t="n">
        <f aca="false">E62-E437-E686</f>
        <v>5</v>
      </c>
      <c r="F314" s="68" t="n">
        <f aca="false">F62-F437-F686</f>
        <v>62</v>
      </c>
      <c r="G314" s="68" t="n">
        <f aca="false">G62-G437-G686</f>
        <v>106</v>
      </c>
      <c r="H314" s="68" t="n">
        <f aca="false">H62-H437-H686</f>
        <v>4241</v>
      </c>
      <c r="I314" s="68" t="n">
        <f aca="false">I62-I437-I686</f>
        <v>76</v>
      </c>
      <c r="J314" s="68" t="n">
        <f aca="false">J62-J437-J686</f>
        <v>1222</v>
      </c>
      <c r="K314" s="68" t="n">
        <f aca="false">K62-K437-K686</f>
        <v>840</v>
      </c>
      <c r="L314" s="68" t="n">
        <f aca="false">L62-L437-L686</f>
        <v>1646</v>
      </c>
      <c r="M314" s="68" t="n">
        <f aca="false">M62-M437-M686</f>
        <v>104</v>
      </c>
      <c r="N314" s="68" t="n">
        <f aca="false">N62-N437-N686</f>
        <v>185</v>
      </c>
      <c r="O314" s="68" t="n">
        <f aca="false">O62-O437-O686</f>
        <v>129</v>
      </c>
      <c r="P314" s="68" t="n">
        <f aca="false">P62-P437-P686</f>
        <v>263</v>
      </c>
      <c r="Q314" s="68" t="n">
        <f aca="false">Q62-Q437-Q686</f>
        <v>113</v>
      </c>
      <c r="R314" s="68" t="n">
        <f aca="false">R62-R437-R686</f>
        <v>25</v>
      </c>
      <c r="S314" s="68" t="n">
        <f aca="false">S62-S437-S686</f>
        <v>164</v>
      </c>
      <c r="T314" s="68" t="n">
        <f aca="false">T62-T437-T686</f>
        <v>437</v>
      </c>
      <c r="U314" s="68" t="n">
        <f aca="false">U62-U437-U686</f>
        <v>291</v>
      </c>
      <c r="V314" s="68" t="n">
        <f aca="false">V62-V437-V686</f>
        <v>76</v>
      </c>
      <c r="W314" s="68" t="n">
        <f aca="false">W62-W437-W686</f>
        <v>134</v>
      </c>
      <c r="X314" s="68" t="n">
        <f aca="false">X62-X437-X686</f>
        <v>162</v>
      </c>
      <c r="Y314" s="68" t="n">
        <f aca="false">Y62-Y437-Y686</f>
        <v>579</v>
      </c>
      <c r="Z314" s="68" t="n">
        <f aca="false">Z62-Z437-Z686</f>
        <v>87</v>
      </c>
      <c r="AA314" s="68" t="n">
        <f aca="false">AA62-AA437-AA686</f>
        <v>36</v>
      </c>
      <c r="AB314" s="68" t="n">
        <f aca="false">AB62-AB437-AB686</f>
        <v>33</v>
      </c>
      <c r="AC314" s="68" t="n">
        <f aca="false">AC62-AC437-AC686</f>
        <v>76</v>
      </c>
      <c r="AD314" s="68" t="n">
        <f aca="false">AD62-AD437-AD686</f>
        <v>61</v>
      </c>
      <c r="AE314" s="68" t="n">
        <f aca="false">AE62-AE437-AE686</f>
        <v>99</v>
      </c>
      <c r="AF314" s="68" t="n">
        <f aca="false">AF62-AF437-AF686</f>
        <v>329</v>
      </c>
      <c r="AG314" s="68" t="n">
        <f aca="false">AG62-AG437-AG686</f>
        <v>50</v>
      </c>
      <c r="AH314" s="68" t="n">
        <f aca="false">AH62-AH437-AH686</f>
        <v>52</v>
      </c>
      <c r="AI314" s="68" t="n">
        <f aca="false">AI62-AI437-AI686</f>
        <v>7</v>
      </c>
      <c r="AJ314" s="68" t="n">
        <f aca="false">AJ62-AJ437-AJ686</f>
        <v>21</v>
      </c>
      <c r="AK314" s="125"/>
      <c r="AL314" s="125"/>
      <c r="AM314" s="125"/>
      <c r="AN314" s="125"/>
      <c r="AO314" s="125"/>
      <c r="AP314" s="125"/>
    </row>
    <row r="315" customFormat="false" ht="15.75" hidden="false" customHeight="false" outlineLevel="0" collapsed="false">
      <c r="A315" s="127" t="n">
        <v>43969</v>
      </c>
      <c r="B315" s="68" t="n">
        <f aca="false">B63-B438-B687</f>
        <v>2</v>
      </c>
      <c r="C315" s="68" t="n">
        <f aca="false">C63-C438-C687</f>
        <v>98</v>
      </c>
      <c r="D315" s="68" t="n">
        <f aca="false">D63-D438-D687</f>
        <v>453</v>
      </c>
      <c r="E315" s="68" t="n">
        <f aca="false">E63-E438-E687</f>
        <v>4</v>
      </c>
      <c r="F315" s="68" t="n">
        <f aca="false">F63-F438-F687</f>
        <v>63</v>
      </c>
      <c r="G315" s="68" t="n">
        <f aca="false">G63-G438-G687</f>
        <v>102</v>
      </c>
      <c r="H315" s="68" t="n">
        <f aca="false">H63-H438-H687</f>
        <v>4289</v>
      </c>
      <c r="I315" s="68" t="n">
        <f aca="false">I63-I438-I687</f>
        <v>77</v>
      </c>
      <c r="J315" s="68" t="n">
        <f aca="false">J63-J438-J687</f>
        <v>1157</v>
      </c>
      <c r="K315" s="68" t="n">
        <f aca="false">K63-K438-K687</f>
        <v>843</v>
      </c>
      <c r="L315" s="68" t="n">
        <f aca="false">L63-L438-L687</f>
        <v>1750</v>
      </c>
      <c r="M315" s="68" t="n">
        <f aca="false">M63-M438-M687</f>
        <v>96</v>
      </c>
      <c r="N315" s="68" t="n">
        <f aca="false">N63-N438-N687</f>
        <v>176</v>
      </c>
      <c r="O315" s="68" t="n">
        <f aca="false">O63-O438-O687</f>
        <v>129</v>
      </c>
      <c r="P315" s="68" t="n">
        <f aca="false">P63-P438-P687</f>
        <v>321</v>
      </c>
      <c r="Q315" s="68" t="n">
        <f aca="false">Q63-Q438-Q687</f>
        <v>113</v>
      </c>
      <c r="R315" s="68" t="n">
        <f aca="false">R63-R438-R687</f>
        <v>33</v>
      </c>
      <c r="S315" s="68" t="n">
        <f aca="false">S63-S438-S687</f>
        <v>155</v>
      </c>
      <c r="T315" s="68" t="n">
        <f aca="false">T63-T438-T687</f>
        <v>451</v>
      </c>
      <c r="U315" s="68" t="n">
        <f aca="false">U63-U438-U687</f>
        <v>280</v>
      </c>
      <c r="V315" s="68" t="n">
        <f aca="false">V63-V438-V687</f>
        <v>78</v>
      </c>
      <c r="W315" s="68" t="n">
        <f aca="false">W63-W438-W687</f>
        <v>140</v>
      </c>
      <c r="X315" s="68" t="n">
        <f aca="false">X63-X438-X687</f>
        <v>162</v>
      </c>
      <c r="Y315" s="68" t="n">
        <f aca="false">Y63-Y438-Y687</f>
        <v>625</v>
      </c>
      <c r="Z315" s="68" t="n">
        <f aca="false">Z63-Z438-Z687</f>
        <v>85</v>
      </c>
      <c r="AA315" s="68" t="n">
        <f aca="false">AA63-AA438-AA687</f>
        <v>51</v>
      </c>
      <c r="AB315" s="68" t="n">
        <f aca="false">AB63-AB438-AB687</f>
        <v>34</v>
      </c>
      <c r="AC315" s="68" t="n">
        <f aca="false">AC63-AC438-AC687</f>
        <v>77</v>
      </c>
      <c r="AD315" s="68" t="n">
        <f aca="false">AD63-AD438-AD687</f>
        <v>80</v>
      </c>
      <c r="AE315" s="68" t="n">
        <f aca="false">AE63-AE438-AE687</f>
        <v>99</v>
      </c>
      <c r="AF315" s="68" t="n">
        <f aca="false">AF63-AF438-AF687</f>
        <v>329</v>
      </c>
      <c r="AG315" s="68" t="n">
        <f aca="false">AG63-AG438-AG687</f>
        <v>50</v>
      </c>
      <c r="AH315" s="68" t="n">
        <f aca="false">AH63-AH438-AH687</f>
        <v>61</v>
      </c>
      <c r="AI315" s="68" t="n">
        <f aca="false">AI63-AI438-AI687</f>
        <v>11</v>
      </c>
      <c r="AJ315" s="68" t="n">
        <f aca="false">AJ63-AJ438-AJ687</f>
        <v>21</v>
      </c>
      <c r="AK315" s="125"/>
      <c r="AL315" s="125"/>
      <c r="AM315" s="125"/>
      <c r="AN315" s="125"/>
      <c r="AO315" s="125"/>
      <c r="AP315" s="125"/>
    </row>
    <row r="316" customFormat="false" ht="15.75" hidden="false" customHeight="false" outlineLevel="0" collapsed="false">
      <c r="A316" s="127" t="n">
        <v>43970</v>
      </c>
      <c r="B316" s="68" t="n">
        <f aca="false">B64-B439-B688</f>
        <v>2</v>
      </c>
      <c r="C316" s="68" t="n">
        <f aca="false">C64-C439-C688</f>
        <v>92</v>
      </c>
      <c r="D316" s="68" t="n">
        <f aca="false">D64-D439-D688</f>
        <v>474</v>
      </c>
      <c r="E316" s="68" t="n">
        <f aca="false">E64-E439-E688</f>
        <v>4</v>
      </c>
      <c r="F316" s="68" t="n">
        <f aca="false">F64-F439-F688</f>
        <v>64</v>
      </c>
      <c r="G316" s="68" t="n">
        <f aca="false">G64-G439-G688</f>
        <v>104</v>
      </c>
      <c r="H316" s="68" t="n">
        <f aca="false">H64-H439-H688</f>
        <v>4356</v>
      </c>
      <c r="I316" s="68" t="n">
        <f aca="false">I64-I439-I688</f>
        <v>80</v>
      </c>
      <c r="J316" s="68" t="n">
        <f aca="false">J64-J439-J688</f>
        <v>1165</v>
      </c>
      <c r="K316" s="68" t="n">
        <f aca="false">K64-K439-K688</f>
        <v>853</v>
      </c>
      <c r="L316" s="68" t="n">
        <f aca="false">L64-L439-L688</f>
        <v>1780</v>
      </c>
      <c r="M316" s="68" t="n">
        <f aca="false">M64-M439-M688</f>
        <v>96</v>
      </c>
      <c r="N316" s="68" t="n">
        <f aca="false">N64-N439-N688</f>
        <v>174</v>
      </c>
      <c r="O316" s="68" t="n">
        <f aca="false">O64-O439-O688</f>
        <v>134</v>
      </c>
      <c r="P316" s="68" t="n">
        <f aca="false">P64-P439-P688</f>
        <v>364</v>
      </c>
      <c r="Q316" s="68" t="n">
        <f aca="false">Q64-Q439-Q688</f>
        <v>108</v>
      </c>
      <c r="R316" s="68" t="n">
        <f aca="false">R64-R439-R688</f>
        <v>46</v>
      </c>
      <c r="S316" s="68" t="n">
        <f aca="false">S64-S439-S688</f>
        <v>155</v>
      </c>
      <c r="T316" s="68" t="n">
        <f aca="false">T64-T439-T688</f>
        <v>502</v>
      </c>
      <c r="U316" s="68" t="n">
        <f aca="false">U64-U439-U688</f>
        <v>281</v>
      </c>
      <c r="V316" s="68" t="n">
        <f aca="false">V64-V439-V688</f>
        <v>88</v>
      </c>
      <c r="W316" s="68" t="n">
        <f aca="false">W64-W439-W688</f>
        <v>149</v>
      </c>
      <c r="X316" s="68" t="n">
        <f aca="false">X64-X439-X688</f>
        <v>172</v>
      </c>
      <c r="Y316" s="68" t="n">
        <f aca="false">Y64-Y439-Y688</f>
        <v>651</v>
      </c>
      <c r="Z316" s="68" t="n">
        <f aca="false">Z64-Z439-Z688</f>
        <v>85</v>
      </c>
      <c r="AA316" s="68" t="n">
        <f aca="false">AA64-AA439-AA688</f>
        <v>52</v>
      </c>
      <c r="AB316" s="68" t="n">
        <f aca="false">AB64-AB439-AB688</f>
        <v>38</v>
      </c>
      <c r="AC316" s="68" t="n">
        <f aca="false">AC64-AC439-AC688</f>
        <v>79</v>
      </c>
      <c r="AD316" s="68" t="n">
        <f aca="false">AD64-AD439-AD688</f>
        <v>80</v>
      </c>
      <c r="AE316" s="68" t="n">
        <f aca="false">AE64-AE439-AE688</f>
        <v>99</v>
      </c>
      <c r="AF316" s="68" t="n">
        <f aca="false">AF64-AF439-AF688</f>
        <v>335</v>
      </c>
      <c r="AG316" s="68" t="n">
        <f aca="false">AG64-AG439-AG688</f>
        <v>50</v>
      </c>
      <c r="AH316" s="68" t="n">
        <f aca="false">AH64-AH439-AH688</f>
        <v>64</v>
      </c>
      <c r="AI316" s="68" t="n">
        <f aca="false">AI64-AI439-AI688</f>
        <v>11</v>
      </c>
      <c r="AJ316" s="68" t="n">
        <f aca="false">AJ64-AJ439-AJ688</f>
        <v>21</v>
      </c>
      <c r="AK316" s="125"/>
      <c r="AL316" s="125"/>
      <c r="AM316" s="125"/>
      <c r="AN316" s="125"/>
      <c r="AO316" s="125"/>
      <c r="AP316" s="125"/>
    </row>
    <row r="317" customFormat="false" ht="15.75" hidden="false" customHeight="false" outlineLevel="0" collapsed="false">
      <c r="A317" s="127" t="n">
        <v>43971</v>
      </c>
      <c r="B317" s="68" t="n">
        <f aca="false">B65-B440-B689</f>
        <v>2</v>
      </c>
      <c r="C317" s="68" t="n">
        <f aca="false">C65-C440-C689</f>
        <v>91</v>
      </c>
      <c r="D317" s="68" t="n">
        <f aca="false">D65-D440-D689</f>
        <v>475</v>
      </c>
      <c r="E317" s="68" t="n">
        <f aca="false">E65-E440-E689</f>
        <v>10</v>
      </c>
      <c r="F317" s="68" t="n">
        <f aca="false">F65-F440-F689</f>
        <v>64</v>
      </c>
      <c r="G317" s="68" t="n">
        <f aca="false">G65-G440-G689</f>
        <v>104</v>
      </c>
      <c r="H317" s="68" t="n">
        <f aca="false">H65-H440-H689</f>
        <v>4435</v>
      </c>
      <c r="I317" s="68" t="n">
        <f aca="false">I65-I440-I689</f>
        <v>85</v>
      </c>
      <c r="J317" s="68" t="n">
        <f aca="false">J65-J440-J689</f>
        <v>1340</v>
      </c>
      <c r="K317" s="68" t="n">
        <f aca="false">K65-K440-K689</f>
        <v>869</v>
      </c>
      <c r="L317" s="68" t="n">
        <f aca="false">L65-L440-L689</f>
        <v>1881</v>
      </c>
      <c r="M317" s="68" t="n">
        <f aca="false">M65-M440-M689</f>
        <v>96</v>
      </c>
      <c r="N317" s="68" t="n">
        <f aca="false">N65-N440-N689</f>
        <v>176</v>
      </c>
      <c r="O317" s="68" t="n">
        <f aca="false">O65-O440-O689</f>
        <v>125</v>
      </c>
      <c r="P317" s="68" t="n">
        <f aca="false">P65-P440-P689</f>
        <v>419</v>
      </c>
      <c r="Q317" s="68" t="n">
        <f aca="false">Q65-Q440-Q689</f>
        <v>108</v>
      </c>
      <c r="R317" s="68" t="n">
        <f aca="false">R65-R440-R689</f>
        <v>45</v>
      </c>
      <c r="S317" s="68" t="n">
        <f aca="false">S65-S440-S689</f>
        <v>173</v>
      </c>
      <c r="T317" s="68" t="n">
        <f aca="false">T65-T440-T689</f>
        <v>550</v>
      </c>
      <c r="U317" s="68" t="n">
        <f aca="false">U65-U440-U689</f>
        <v>260</v>
      </c>
      <c r="V317" s="68" t="n">
        <f aca="false">V65-V440-V689</f>
        <v>113</v>
      </c>
      <c r="W317" s="68" t="n">
        <f aca="false">W65-W440-W689</f>
        <v>146</v>
      </c>
      <c r="X317" s="68" t="n">
        <f aca="false">X65-X440-X689</f>
        <v>172</v>
      </c>
      <c r="Y317" s="68" t="n">
        <f aca="false">Y65-Y440-Y689</f>
        <v>678</v>
      </c>
      <c r="Z317" s="68" t="n">
        <f aca="false">Z65-Z440-Z689</f>
        <v>85</v>
      </c>
      <c r="AA317" s="68" t="n">
        <f aca="false">AA65-AA440-AA689</f>
        <v>50</v>
      </c>
      <c r="AB317" s="68" t="n">
        <f aca="false">AB65-AB440-AB689</f>
        <v>38</v>
      </c>
      <c r="AC317" s="68" t="n">
        <f aca="false">AC65-AC440-AC689</f>
        <v>80</v>
      </c>
      <c r="AD317" s="68" t="n">
        <f aca="false">AD65-AD440-AD689</f>
        <v>96</v>
      </c>
      <c r="AE317" s="68" t="n">
        <f aca="false">AE65-AE440-AE689</f>
        <v>99</v>
      </c>
      <c r="AF317" s="68" t="n">
        <f aca="false">AF65-AF440-AF689</f>
        <v>355</v>
      </c>
      <c r="AG317" s="68" t="n">
        <f aca="false">AG65-AG440-AG689</f>
        <v>51</v>
      </c>
      <c r="AH317" s="68" t="n">
        <f aca="false">AH65-AH440-AH689</f>
        <v>69</v>
      </c>
      <c r="AI317" s="68" t="n">
        <f aca="false">AI65-AI440-AI689</f>
        <v>11</v>
      </c>
      <c r="AJ317" s="68" t="n">
        <f aca="false">AJ65-AJ440-AJ689</f>
        <v>21</v>
      </c>
      <c r="AK317" s="125"/>
      <c r="AL317" s="125"/>
      <c r="AM317" s="125"/>
      <c r="AN317" s="125"/>
      <c r="AO317" s="125"/>
      <c r="AP317" s="125"/>
    </row>
    <row r="318" customFormat="false" ht="15.75" hidden="false" customHeight="false" outlineLevel="0" collapsed="false">
      <c r="A318" s="127" t="n">
        <v>43972</v>
      </c>
      <c r="B318" s="68" t="n">
        <f aca="false">B66-B441-B690</f>
        <v>2</v>
      </c>
      <c r="C318" s="68" t="n">
        <f aca="false">C66-C441-C690</f>
        <v>90</v>
      </c>
      <c r="D318" s="68" t="n">
        <f aca="false">D66-D441-D690</f>
        <v>517</v>
      </c>
      <c r="E318" s="68" t="n">
        <f aca="false">E66-E441-E690</f>
        <v>11</v>
      </c>
      <c r="F318" s="68" t="n">
        <f aca="false">F66-F441-F690</f>
        <v>64</v>
      </c>
      <c r="G318" s="68" t="n">
        <f aca="false">G66-G441-G690</f>
        <v>102</v>
      </c>
      <c r="H318" s="68" t="n">
        <f aca="false">H66-H441-H690</f>
        <v>4362</v>
      </c>
      <c r="I318" s="68" t="n">
        <f aca="false">I66-I441-I690</f>
        <v>85</v>
      </c>
      <c r="J318" s="68" t="n">
        <f aca="false">J66-J441-J690</f>
        <v>1416</v>
      </c>
      <c r="K318" s="68" t="n">
        <f aca="false">K66-K441-K690</f>
        <v>892</v>
      </c>
      <c r="L318" s="68" t="n">
        <f aca="false">L66-L441-L690</f>
        <v>2354</v>
      </c>
      <c r="M318" s="68" t="n">
        <f aca="false">M66-M441-M690</f>
        <v>93</v>
      </c>
      <c r="N318" s="68" t="n">
        <f aca="false">N66-N441-N690</f>
        <v>167</v>
      </c>
      <c r="O318" s="68" t="n">
        <f aca="false">O66-O441-O690</f>
        <v>128</v>
      </c>
      <c r="P318" s="68" t="n">
        <f aca="false">P66-P441-P690</f>
        <v>427</v>
      </c>
      <c r="Q318" s="68" t="n">
        <f aca="false">Q66-Q441-Q690</f>
        <v>110</v>
      </c>
      <c r="R318" s="68" t="n">
        <f aca="false">R66-R441-R690</f>
        <v>45</v>
      </c>
      <c r="S318" s="68" t="n">
        <f aca="false">S66-S441-S690</f>
        <v>186</v>
      </c>
      <c r="T318" s="68" t="n">
        <f aca="false">T66-T441-T690</f>
        <v>575</v>
      </c>
      <c r="U318" s="68" t="n">
        <f aca="false">U66-U441-U690</f>
        <v>261</v>
      </c>
      <c r="V318" s="68" t="n">
        <f aca="false">V66-V441-V690</f>
        <v>138</v>
      </c>
      <c r="W318" s="68" t="n">
        <f aca="false">W66-W441-W690</f>
        <v>168</v>
      </c>
      <c r="X318" s="68" t="n">
        <f aca="false">X66-X441-X690</f>
        <v>172</v>
      </c>
      <c r="Y318" s="68" t="n">
        <f aca="false">Y66-Y441-Y690</f>
        <v>678</v>
      </c>
      <c r="Z318" s="68" t="n">
        <f aca="false">Z66-Z441-Z690</f>
        <v>76</v>
      </c>
      <c r="AA318" s="68" t="n">
        <f aca="false">AA66-AA441-AA690</f>
        <v>64</v>
      </c>
      <c r="AB318" s="68" t="n">
        <f aca="false">AB66-AB441-AB690</f>
        <v>39</v>
      </c>
      <c r="AC318" s="68" t="n">
        <f aca="false">AC66-AC441-AC690</f>
        <v>81</v>
      </c>
      <c r="AD318" s="68" t="n">
        <f aca="false">AD66-AD441-AD690</f>
        <v>106</v>
      </c>
      <c r="AE318" s="68" t="n">
        <f aca="false">AE66-AE441-AE690</f>
        <v>102</v>
      </c>
      <c r="AF318" s="68" t="n">
        <f aca="false">AF66-AF441-AF690</f>
        <v>356</v>
      </c>
      <c r="AG318" s="68" t="n">
        <f aca="false">AG66-AG441-AG690</f>
        <v>59</v>
      </c>
      <c r="AH318" s="68" t="n">
        <f aca="false">AH66-AH441-AH690</f>
        <v>72</v>
      </c>
      <c r="AI318" s="68" t="n">
        <f aca="false">AI66-AI441-AI690</f>
        <v>27</v>
      </c>
      <c r="AJ318" s="68" t="n">
        <f aca="false">AJ66-AJ441-AJ690</f>
        <v>21</v>
      </c>
      <c r="AK318" s="125"/>
      <c r="AL318" s="125"/>
      <c r="AM318" s="125"/>
      <c r="AN318" s="125"/>
      <c r="AO318" s="125"/>
      <c r="AP318" s="125"/>
    </row>
    <row r="319" customFormat="false" ht="15.75" hidden="false" customHeight="false" outlineLevel="0" collapsed="false">
      <c r="A319" s="127" t="n">
        <v>43973</v>
      </c>
      <c r="B319" s="68" t="n">
        <f aca="false">B67-B442-B691</f>
        <v>3</v>
      </c>
      <c r="C319" s="68" t="n">
        <f aca="false">C67-C442-C691</f>
        <v>92</v>
      </c>
      <c r="D319" s="68" t="n">
        <f aca="false">D67-D442-D691</f>
        <v>530</v>
      </c>
      <c r="E319" s="68" t="n">
        <f aca="false">E67-E442-E691</f>
        <v>9</v>
      </c>
      <c r="F319" s="68" t="n">
        <f aca="false">F67-F442-F691</f>
        <v>58</v>
      </c>
      <c r="G319" s="68" t="n">
        <f aca="false">G67-G442-G691</f>
        <v>95</v>
      </c>
      <c r="H319" s="68" t="n">
        <f aca="false">H67-H442-H691</f>
        <v>4390</v>
      </c>
      <c r="I319" s="68" t="n">
        <f aca="false">I67-I442-I691</f>
        <v>83</v>
      </c>
      <c r="J319" s="68" t="n">
        <f aca="false">J67-J442-J691</f>
        <v>1445</v>
      </c>
      <c r="K319" s="68" t="n">
        <f aca="false">K67-K442-K691</f>
        <v>909</v>
      </c>
      <c r="L319" s="68" t="n">
        <f aca="false">L67-L442-L691</f>
        <v>2460</v>
      </c>
      <c r="M319" s="68" t="n">
        <f aca="false">M67-M442-M691</f>
        <v>98</v>
      </c>
      <c r="N319" s="68" t="n">
        <f aca="false">N67-N442-N691</f>
        <v>166</v>
      </c>
      <c r="O319" s="68" t="n">
        <f aca="false">O67-O442-O691</f>
        <v>145</v>
      </c>
      <c r="P319" s="68" t="n">
        <f aca="false">P67-P442-P691</f>
        <v>438</v>
      </c>
      <c r="Q319" s="68" t="n">
        <f aca="false">Q67-Q442-Q691</f>
        <v>105</v>
      </c>
      <c r="R319" s="68" t="n">
        <f aca="false">R67-R442-R691</f>
        <v>46</v>
      </c>
      <c r="S319" s="68" t="n">
        <f aca="false">S67-S442-S691</f>
        <v>237</v>
      </c>
      <c r="T319" s="68" t="n">
        <f aca="false">T67-T442-T691</f>
        <v>576</v>
      </c>
      <c r="U319" s="68" t="n">
        <f aca="false">U67-U442-U691</f>
        <v>258</v>
      </c>
      <c r="V319" s="68" t="n">
        <f aca="false">V67-V442-V691</f>
        <v>155</v>
      </c>
      <c r="W319" s="68" t="n">
        <f aca="false">W67-W442-W691</f>
        <v>151</v>
      </c>
      <c r="X319" s="68" t="n">
        <f aca="false">X67-X442-X691</f>
        <v>177</v>
      </c>
      <c r="Y319" s="68" t="n">
        <f aca="false">Y67-Y442-Y691</f>
        <v>728</v>
      </c>
      <c r="Z319" s="68" t="n">
        <f aca="false">Z67-Z442-Z691</f>
        <v>76</v>
      </c>
      <c r="AA319" s="68" t="n">
        <f aca="false">AA67-AA442-AA691</f>
        <v>64</v>
      </c>
      <c r="AB319" s="68" t="n">
        <f aca="false">AB67-AB442-AB691</f>
        <v>37</v>
      </c>
      <c r="AC319" s="68" t="n">
        <f aca="false">AC67-AC442-AC691</f>
        <v>83</v>
      </c>
      <c r="AD319" s="68" t="n">
        <f aca="false">AD67-AD442-AD691</f>
        <v>128</v>
      </c>
      <c r="AE319" s="68" t="n">
        <f aca="false">AE67-AE442-AE691</f>
        <v>107</v>
      </c>
      <c r="AF319" s="68" t="n">
        <f aca="false">AF67-AF442-AF691</f>
        <v>383</v>
      </c>
      <c r="AG319" s="68" t="n">
        <f aca="false">AG67-AG442-AG691</f>
        <v>58</v>
      </c>
      <c r="AH319" s="68" t="n">
        <f aca="false">AH67-AH442-AH691</f>
        <v>72</v>
      </c>
      <c r="AI319" s="68" t="n">
        <f aca="false">AI67-AI442-AI691</f>
        <v>30</v>
      </c>
      <c r="AJ319" s="68" t="n">
        <f aca="false">AJ67-AJ442-AJ691</f>
        <v>21</v>
      </c>
      <c r="AK319" s="125"/>
      <c r="AL319" s="125"/>
      <c r="AM319" s="125"/>
      <c r="AN319" s="125"/>
      <c r="AO319" s="125"/>
      <c r="AP319" s="125"/>
    </row>
    <row r="320" customFormat="false" ht="15.75" hidden="false" customHeight="false" outlineLevel="0" collapsed="false">
      <c r="A320" s="127" t="n">
        <v>43974</v>
      </c>
      <c r="B320" s="68" t="n">
        <f aca="false">B68-B443-B692</f>
        <v>1</v>
      </c>
      <c r="C320" s="68" t="n">
        <f aca="false">C68-C443-C692</f>
        <v>97</v>
      </c>
      <c r="D320" s="68" t="n">
        <f aca="false">D68-D443-D692</f>
        <v>530</v>
      </c>
      <c r="E320" s="68" t="n">
        <f aca="false">E68-E443-E692</f>
        <v>12</v>
      </c>
      <c r="F320" s="68" t="n">
        <f aca="false">F68-F443-F692</f>
        <v>58</v>
      </c>
      <c r="G320" s="68" t="n">
        <f aca="false">G68-G443-G692</f>
        <v>96</v>
      </c>
      <c r="H320" s="68" t="n">
        <f aca="false">H68-H443-H692</f>
        <v>4450</v>
      </c>
      <c r="I320" s="68" t="n">
        <f aca="false">I68-I443-I692</f>
        <v>83</v>
      </c>
      <c r="J320" s="68" t="n">
        <f aca="false">J68-J443-J692</f>
        <v>1447</v>
      </c>
      <c r="K320" s="68" t="n">
        <f aca="false">K68-K443-K692</f>
        <v>963</v>
      </c>
      <c r="L320" s="68" t="n">
        <f aca="false">L68-L443-L692</f>
        <v>2898</v>
      </c>
      <c r="M320" s="68" t="n">
        <f aca="false">M68-M443-M692</f>
        <v>126</v>
      </c>
      <c r="N320" s="68" t="n">
        <f aca="false">N68-N443-N692</f>
        <v>166</v>
      </c>
      <c r="O320" s="68" t="n">
        <f aca="false">O68-O443-O692</f>
        <v>147</v>
      </c>
      <c r="P320" s="68" t="n">
        <f aca="false">P68-P443-P692</f>
        <v>455</v>
      </c>
      <c r="Q320" s="68" t="n">
        <f aca="false">Q68-Q443-Q692</f>
        <v>105</v>
      </c>
      <c r="R320" s="68" t="n">
        <f aca="false">R68-R443-R692</f>
        <v>52</v>
      </c>
      <c r="S320" s="68" t="n">
        <f aca="false">S68-S443-S692</f>
        <v>239</v>
      </c>
      <c r="T320" s="68" t="n">
        <f aca="false">T68-T443-T692</f>
        <v>602</v>
      </c>
      <c r="U320" s="68" t="n">
        <f aca="false">U68-U443-U692</f>
        <v>244</v>
      </c>
      <c r="V320" s="68" t="n">
        <f aca="false">V68-V443-V692</f>
        <v>155</v>
      </c>
      <c r="W320" s="68" t="n">
        <f aca="false">W68-W443-W692</f>
        <v>160</v>
      </c>
      <c r="X320" s="68" t="n">
        <f aca="false">X68-X443-X692</f>
        <v>160</v>
      </c>
      <c r="Y320" s="68" t="n">
        <f aca="false">Y68-Y443-Y692</f>
        <v>780</v>
      </c>
      <c r="Z320" s="68" t="n">
        <f aca="false">Z68-Z443-Z692</f>
        <v>80</v>
      </c>
      <c r="AA320" s="68" t="n">
        <f aca="false">AA68-AA443-AA692</f>
        <v>62</v>
      </c>
      <c r="AB320" s="68" t="n">
        <f aca="false">AB68-AB443-AB692</f>
        <v>38</v>
      </c>
      <c r="AC320" s="68" t="n">
        <f aca="false">AC68-AC443-AC692</f>
        <v>83</v>
      </c>
      <c r="AD320" s="68" t="n">
        <f aca="false">AD68-AD443-AD692</f>
        <v>128</v>
      </c>
      <c r="AE320" s="68" t="n">
        <f aca="false">AE68-AE443-AE692</f>
        <v>108</v>
      </c>
      <c r="AF320" s="68" t="n">
        <f aca="false">AF68-AF443-AF692</f>
        <v>440</v>
      </c>
      <c r="AG320" s="68" t="n">
        <f aca="false">AG68-AG443-AG692</f>
        <v>57</v>
      </c>
      <c r="AH320" s="68" t="n">
        <f aca="false">AH68-AH443-AH692</f>
        <v>72</v>
      </c>
      <c r="AI320" s="68" t="n">
        <f aca="false">AI68-AI443-AI692</f>
        <v>30</v>
      </c>
      <c r="AJ320" s="68" t="n">
        <f aca="false">AJ68-AJ443-AJ692</f>
        <v>21</v>
      </c>
      <c r="AK320" s="125"/>
      <c r="AL320" s="125"/>
      <c r="AM320" s="125"/>
      <c r="AN320" s="125"/>
      <c r="AO320" s="125"/>
      <c r="AP320" s="125"/>
    </row>
    <row r="321" customFormat="false" ht="15.75" hidden="false" customHeight="false" outlineLevel="0" collapsed="false">
      <c r="A321" s="127" t="n">
        <v>43975</v>
      </c>
      <c r="B321" s="68" t="n">
        <f aca="false">B69-B444-B693</f>
        <v>1</v>
      </c>
      <c r="C321" s="68" t="n">
        <f aca="false">C69-C444-C693</f>
        <v>97</v>
      </c>
      <c r="D321" s="68" t="n">
        <f aca="false">D69-D444-D693</f>
        <v>547</v>
      </c>
      <c r="E321" s="68" t="n">
        <f aca="false">E69-E444-E693</f>
        <v>11</v>
      </c>
      <c r="F321" s="68" t="n">
        <f aca="false">F69-F444-F693</f>
        <v>58</v>
      </c>
      <c r="G321" s="68" t="n">
        <f aca="false">G69-G444-G693</f>
        <v>96</v>
      </c>
      <c r="H321" s="68" t="n">
        <f aca="false">H69-H444-H693</f>
        <v>4547</v>
      </c>
      <c r="I321" s="68" t="n">
        <f aca="false">I69-I444-I693</f>
        <v>82</v>
      </c>
      <c r="J321" s="68" t="n">
        <f aca="false">J69-J444-J693</f>
        <v>1484</v>
      </c>
      <c r="K321" s="68" t="n">
        <f aca="false">K69-K444-K693</f>
        <v>980</v>
      </c>
      <c r="L321" s="68" t="n">
        <f aca="false">L69-L444-L693</f>
        <v>2915</v>
      </c>
      <c r="M321" s="68" t="n">
        <f aca="false">M69-M444-M693</f>
        <v>126</v>
      </c>
      <c r="N321" s="68" t="n">
        <f aca="false">N69-N444-N693</f>
        <v>168</v>
      </c>
      <c r="O321" s="68" t="n">
        <f aca="false">O69-O444-O693</f>
        <v>163</v>
      </c>
      <c r="P321" s="68" t="n">
        <f aca="false">P69-P444-P693</f>
        <v>463</v>
      </c>
      <c r="Q321" s="68" t="n">
        <f aca="false">Q69-Q444-Q693</f>
        <v>104</v>
      </c>
      <c r="R321" s="68" t="n">
        <f aca="false">R69-R444-R693</f>
        <v>55</v>
      </c>
      <c r="S321" s="68" t="n">
        <f aca="false">S69-S444-S693</f>
        <v>243</v>
      </c>
      <c r="T321" s="68" t="n">
        <f aca="false">T69-T444-T693</f>
        <v>609</v>
      </c>
      <c r="U321" s="68" t="n">
        <f aca="false">U69-U444-U693</f>
        <v>274</v>
      </c>
      <c r="V321" s="68" t="n">
        <f aca="false">V69-V444-V693</f>
        <v>181</v>
      </c>
      <c r="W321" s="68" t="n">
        <f aca="false">W69-W444-W693</f>
        <v>170</v>
      </c>
      <c r="X321" s="68" t="n">
        <f aca="false">X69-X444-X693</f>
        <v>160</v>
      </c>
      <c r="Y321" s="68" t="n">
        <f aca="false">Y69-Y444-Y693</f>
        <v>777</v>
      </c>
      <c r="Z321" s="68" t="n">
        <f aca="false">Z69-Z444-Z693</f>
        <v>71</v>
      </c>
      <c r="AA321" s="68" t="n">
        <f aca="false">AA69-AA444-AA693</f>
        <v>64</v>
      </c>
      <c r="AB321" s="68" t="n">
        <f aca="false">AB69-AB444-AB693</f>
        <v>39</v>
      </c>
      <c r="AC321" s="68" t="n">
        <f aca="false">AC69-AC444-AC693</f>
        <v>83</v>
      </c>
      <c r="AD321" s="68" t="n">
        <f aca="false">AD69-AD444-AD693</f>
        <v>130</v>
      </c>
      <c r="AE321" s="68" t="n">
        <f aca="false">AE69-AE444-AE693</f>
        <v>109</v>
      </c>
      <c r="AF321" s="68" t="n">
        <f aca="false">AF69-AF444-AF693</f>
        <v>502</v>
      </c>
      <c r="AG321" s="68" t="n">
        <f aca="false">AG69-AG444-AG693</f>
        <v>57</v>
      </c>
      <c r="AH321" s="68" t="n">
        <f aca="false">AH69-AH444-AH693</f>
        <v>72</v>
      </c>
      <c r="AI321" s="68" t="n">
        <f aca="false">AI69-AI444-AI693</f>
        <v>38</v>
      </c>
      <c r="AJ321" s="68" t="n">
        <f aca="false">AJ69-AJ444-AJ693</f>
        <v>21</v>
      </c>
      <c r="AK321" s="125"/>
      <c r="AL321" s="125"/>
      <c r="AM321" s="125"/>
      <c r="AN321" s="125"/>
      <c r="AO321" s="125"/>
      <c r="AP321" s="125"/>
    </row>
    <row r="322" customFormat="false" ht="15.75" hidden="false" customHeight="false" outlineLevel="0" collapsed="false">
      <c r="A322" s="127" t="n">
        <v>43976</v>
      </c>
      <c r="B322" s="68" t="n">
        <f aca="false">B70-B445-B694</f>
        <v>1</v>
      </c>
      <c r="C322" s="68" t="n">
        <f aca="false">C70-C445-C694</f>
        <v>97</v>
      </c>
      <c r="D322" s="68" t="n">
        <f aca="false">D70-D445-D694</f>
        <v>547</v>
      </c>
      <c r="E322" s="68" t="n">
        <f aca="false">E70-E445-E694</f>
        <v>11</v>
      </c>
      <c r="F322" s="68" t="n">
        <f aca="false">F70-F445-F694</f>
        <v>58</v>
      </c>
      <c r="G322" s="68" t="n">
        <f aca="false">G70-G445-G694</f>
        <v>94</v>
      </c>
      <c r="H322" s="68" t="n">
        <f aca="false">H70-H445-H694</f>
        <v>4553</v>
      </c>
      <c r="I322" s="68" t="n">
        <f aca="false">I70-I445-I694</f>
        <v>82</v>
      </c>
      <c r="J322" s="68" t="n">
        <f aca="false">J70-J445-J694</f>
        <v>1506</v>
      </c>
      <c r="K322" s="68" t="n">
        <f aca="false">K70-K445-K694</f>
        <v>981</v>
      </c>
      <c r="L322" s="68" t="n">
        <f aca="false">L70-L445-L694</f>
        <v>3105</v>
      </c>
      <c r="M322" s="68" t="n">
        <f aca="false">M70-M445-M694</f>
        <v>128</v>
      </c>
      <c r="N322" s="68" t="n">
        <f aca="false">N70-N445-N694</f>
        <v>156</v>
      </c>
      <c r="O322" s="68" t="n">
        <f aca="false">O70-O445-O694</f>
        <v>142</v>
      </c>
      <c r="P322" s="68" t="n">
        <f aca="false">P70-P445-P694</f>
        <v>461</v>
      </c>
      <c r="Q322" s="68" t="n">
        <f aca="false">Q70-Q445-Q694</f>
        <v>96</v>
      </c>
      <c r="R322" s="68" t="n">
        <f aca="false">R70-R445-R694</f>
        <v>54</v>
      </c>
      <c r="S322" s="68" t="n">
        <f aca="false">S70-S445-S694</f>
        <v>212</v>
      </c>
      <c r="T322" s="68" t="n">
        <f aca="false">T70-T445-T694</f>
        <v>675</v>
      </c>
      <c r="U322" s="68" t="n">
        <f aca="false">U70-U445-U694</f>
        <v>268</v>
      </c>
      <c r="V322" s="68" t="n">
        <f aca="false">V70-V445-V694</f>
        <v>187</v>
      </c>
      <c r="W322" s="68" t="n">
        <f aca="false">W70-W445-W694</f>
        <v>169</v>
      </c>
      <c r="X322" s="68" t="n">
        <f aca="false">X70-X445-X694</f>
        <v>160</v>
      </c>
      <c r="Y322" s="68" t="n">
        <f aca="false">Y70-Y445-Y694</f>
        <v>791</v>
      </c>
      <c r="Z322" s="68" t="n">
        <f aca="false">Z70-Z445-Z694</f>
        <v>71</v>
      </c>
      <c r="AA322" s="68" t="n">
        <f aca="false">AA70-AA445-AA694</f>
        <v>69</v>
      </c>
      <c r="AB322" s="68" t="n">
        <f aca="false">AB70-AB445-AB694</f>
        <v>39</v>
      </c>
      <c r="AC322" s="68" t="n">
        <f aca="false">AC70-AC445-AC694</f>
        <v>88</v>
      </c>
      <c r="AD322" s="68" t="n">
        <f aca="false">AD70-AD445-AD694</f>
        <v>126</v>
      </c>
      <c r="AE322" s="68" t="n">
        <f aca="false">AE70-AE445-AE694</f>
        <v>106</v>
      </c>
      <c r="AF322" s="68" t="n">
        <f aca="false">AF70-AF445-AF694</f>
        <v>493</v>
      </c>
      <c r="AG322" s="68" t="n">
        <f aca="false">AG70-AG445-AG694</f>
        <v>57</v>
      </c>
      <c r="AH322" s="68" t="n">
        <f aca="false">AH70-AH445-AH694</f>
        <v>75</v>
      </c>
      <c r="AI322" s="68" t="n">
        <f aca="false">AI70-AI445-AI694</f>
        <v>38</v>
      </c>
      <c r="AJ322" s="68" t="n">
        <f aca="false">AJ70-AJ445-AJ694</f>
        <v>21</v>
      </c>
      <c r="AK322" s="125"/>
      <c r="AL322" s="125"/>
      <c r="AM322" s="125"/>
      <c r="AN322" s="125"/>
      <c r="AO322" s="125"/>
      <c r="AP322" s="125"/>
    </row>
    <row r="323" customFormat="false" ht="15.75" hidden="false" customHeight="false" outlineLevel="0" collapsed="false">
      <c r="A323" s="127" t="n">
        <v>43977</v>
      </c>
      <c r="B323" s="68" t="n">
        <f aca="false">B71-B446-B695</f>
        <v>1</v>
      </c>
      <c r="C323" s="68" t="n">
        <f aca="false">C71-C446-C695</f>
        <v>108</v>
      </c>
      <c r="D323" s="68" t="n">
        <f aca="false">D71-D446-D695</f>
        <v>563</v>
      </c>
      <c r="E323" s="68" t="n">
        <f aca="false">E71-E446-E695</f>
        <v>11</v>
      </c>
      <c r="F323" s="68" t="n">
        <f aca="false">F71-F446-F695</f>
        <v>58</v>
      </c>
      <c r="G323" s="68" t="n">
        <f aca="false">G71-G446-G695</f>
        <v>87</v>
      </c>
      <c r="H323" s="68" t="n">
        <f aca="false">H71-H446-H695</f>
        <v>4629</v>
      </c>
      <c r="I323" s="68" t="n">
        <f aca="false">I71-I446-I695</f>
        <v>82</v>
      </c>
      <c r="J323" s="68" t="n">
        <f aca="false">J71-J446-J695</f>
        <v>1488</v>
      </c>
      <c r="K323" s="68" t="n">
        <f aca="false">K71-K446-K695</f>
        <v>970</v>
      </c>
      <c r="L323" s="68" t="n">
        <f aca="false">L71-L446-L695</f>
        <v>3136</v>
      </c>
      <c r="M323" s="68" t="n">
        <f aca="false">M71-M446-M695</f>
        <v>128</v>
      </c>
      <c r="N323" s="68" t="n">
        <f aca="false">N71-N446-N695</f>
        <v>151</v>
      </c>
      <c r="O323" s="68" t="n">
        <f aca="false">O71-O446-O695</f>
        <v>154</v>
      </c>
      <c r="P323" s="68" t="n">
        <f aca="false">P71-P446-P695</f>
        <v>487</v>
      </c>
      <c r="Q323" s="68" t="n">
        <f aca="false">Q71-Q446-Q695</f>
        <v>95</v>
      </c>
      <c r="R323" s="68" t="n">
        <f aca="false">R71-R446-R695</f>
        <v>54</v>
      </c>
      <c r="S323" s="68" t="n">
        <f aca="false">S71-S446-S695</f>
        <v>222</v>
      </c>
      <c r="T323" s="68" t="n">
        <f aca="false">T71-T446-T695</f>
        <v>729</v>
      </c>
      <c r="U323" s="68" t="n">
        <f aca="false">U71-U446-U695</f>
        <v>281</v>
      </c>
      <c r="V323" s="68" t="n">
        <f aca="false">V71-V446-V695</f>
        <v>208</v>
      </c>
      <c r="W323" s="68" t="n">
        <f aca="false">W71-W446-W695</f>
        <v>168</v>
      </c>
      <c r="X323" s="68" t="n">
        <f aca="false">X71-X446-X695</f>
        <v>111</v>
      </c>
      <c r="Y323" s="68" t="n">
        <f aca="false">Y71-Y446-Y695</f>
        <v>785</v>
      </c>
      <c r="Z323" s="68" t="n">
        <f aca="false">Z71-Z446-Z695</f>
        <v>69</v>
      </c>
      <c r="AA323" s="68" t="n">
        <f aca="false">AA71-AA446-AA695</f>
        <v>64</v>
      </c>
      <c r="AB323" s="68" t="n">
        <f aca="false">AB71-AB446-AB695</f>
        <v>29</v>
      </c>
      <c r="AC323" s="68" t="n">
        <f aca="false">AC71-AC446-AC695</f>
        <v>96</v>
      </c>
      <c r="AD323" s="68" t="n">
        <f aca="false">AD71-AD446-AD695</f>
        <v>126</v>
      </c>
      <c r="AE323" s="68" t="n">
        <f aca="false">AE71-AE446-AE695</f>
        <v>95</v>
      </c>
      <c r="AF323" s="68" t="n">
        <f aca="false">AF71-AF446-AF695</f>
        <v>493</v>
      </c>
      <c r="AG323" s="68" t="n">
        <f aca="false">AG71-AG446-AG695</f>
        <v>56</v>
      </c>
      <c r="AH323" s="68" t="n">
        <f aca="false">AH71-AH446-AH695</f>
        <v>77</v>
      </c>
      <c r="AI323" s="68" t="n">
        <f aca="false">AI71-AI446-AI695</f>
        <v>38</v>
      </c>
      <c r="AJ323" s="68" t="n">
        <f aca="false">AJ71-AJ446-AJ695</f>
        <v>21</v>
      </c>
      <c r="AK323" s="125"/>
      <c r="AL323" s="125"/>
      <c r="AM323" s="125"/>
      <c r="AN323" s="125"/>
      <c r="AO323" s="125"/>
      <c r="AP323" s="125"/>
    </row>
    <row r="324" customFormat="false" ht="15.75" hidden="false" customHeight="false" outlineLevel="0" collapsed="false">
      <c r="A324" s="127" t="n">
        <v>43978</v>
      </c>
      <c r="B324" s="68" t="n">
        <f aca="false">B72-B447-B696</f>
        <v>1</v>
      </c>
      <c r="C324" s="68" t="n">
        <f aca="false">C72-C447-C696</f>
        <v>109</v>
      </c>
      <c r="D324" s="68" t="n">
        <f aca="false">D72-D447-D696</f>
        <v>570</v>
      </c>
      <c r="E324" s="68" t="n">
        <f aca="false">E72-E447-E696</f>
        <v>14</v>
      </c>
      <c r="F324" s="68" t="n">
        <f aca="false">F72-F447-F696</f>
        <v>53</v>
      </c>
      <c r="G324" s="68" t="n">
        <f aca="false">G72-G447-G696</f>
        <v>86</v>
      </c>
      <c r="H324" s="68" t="n">
        <f aca="false">H72-H447-H696</f>
        <v>4704</v>
      </c>
      <c r="I324" s="68" t="n">
        <f aca="false">I72-I447-I696</f>
        <v>82</v>
      </c>
      <c r="J324" s="68" t="n">
        <f aca="false">J72-J447-J696</f>
        <v>1473</v>
      </c>
      <c r="K324" s="68" t="n">
        <f aca="false">K72-K447-K696</f>
        <v>981</v>
      </c>
      <c r="L324" s="68" t="n">
        <f aca="false">L72-L447-L696</f>
        <v>3300</v>
      </c>
      <c r="M324" s="68" t="n">
        <f aca="false">M72-M447-M696</f>
        <v>135</v>
      </c>
      <c r="N324" s="68" t="n">
        <f aca="false">N72-N447-N696</f>
        <v>249</v>
      </c>
      <c r="O324" s="68" t="n">
        <f aca="false">O72-O447-O696</f>
        <v>162</v>
      </c>
      <c r="P324" s="68" t="n">
        <f aca="false">P72-P447-P696</f>
        <v>552</v>
      </c>
      <c r="Q324" s="68" t="n">
        <f aca="false">Q72-Q447-Q696</f>
        <v>94</v>
      </c>
      <c r="R324" s="68" t="n">
        <f aca="false">R72-R447-R696</f>
        <v>60</v>
      </c>
      <c r="S324" s="68" t="n">
        <f aca="false">S72-S447-S696</f>
        <v>256</v>
      </c>
      <c r="T324" s="68" t="n">
        <f aca="false">T72-T447-T696</f>
        <v>782</v>
      </c>
      <c r="U324" s="68" t="n">
        <f aca="false">U72-U447-U696</f>
        <v>276</v>
      </c>
      <c r="V324" s="68" t="n">
        <f aca="false">V72-V447-V696</f>
        <v>216</v>
      </c>
      <c r="W324" s="68" t="n">
        <f aca="false">W72-W447-W696</f>
        <v>182</v>
      </c>
      <c r="X324" s="68" t="n">
        <f aca="false">X72-X447-X696</f>
        <v>112</v>
      </c>
      <c r="Y324" s="68" t="n">
        <f aca="false">Y72-Y447-Y696</f>
        <v>795</v>
      </c>
      <c r="Z324" s="68" t="n">
        <f aca="false">Z72-Z447-Z696</f>
        <v>67</v>
      </c>
      <c r="AA324" s="68" t="n">
        <f aca="false">AA72-AA447-AA696</f>
        <v>60</v>
      </c>
      <c r="AB324" s="68" t="n">
        <f aca="false">AB72-AB447-AB696</f>
        <v>28</v>
      </c>
      <c r="AC324" s="68" t="n">
        <f aca="false">AC72-AC447-AC696</f>
        <v>95</v>
      </c>
      <c r="AD324" s="68" t="n">
        <f aca="false">AD72-AD447-AD696</f>
        <v>136</v>
      </c>
      <c r="AE324" s="68" t="n">
        <f aca="false">AE72-AE447-AE696</f>
        <v>94</v>
      </c>
      <c r="AF324" s="68" t="n">
        <f aca="false">AF72-AF447-AF696</f>
        <v>507</v>
      </c>
      <c r="AG324" s="68" t="n">
        <f aca="false">AG72-AG447-AG696</f>
        <v>54</v>
      </c>
      <c r="AH324" s="68" t="n">
        <f aca="false">AH72-AH447-AH696</f>
        <v>75</v>
      </c>
      <c r="AI324" s="68" t="n">
        <f aca="false">AI72-AI447-AI696</f>
        <v>40</v>
      </c>
      <c r="AJ324" s="68" t="n">
        <f aca="false">AJ72-AJ447-AJ696</f>
        <v>21</v>
      </c>
      <c r="AK324" s="125"/>
      <c r="AL324" s="125"/>
      <c r="AM324" s="125"/>
      <c r="AN324" s="125"/>
      <c r="AO324" s="125"/>
      <c r="AP324" s="125"/>
    </row>
    <row r="325" customFormat="false" ht="15.75" hidden="false" customHeight="false" outlineLevel="0" collapsed="false">
      <c r="A325" s="127" t="n">
        <v>43979</v>
      </c>
      <c r="B325" s="68" t="n">
        <f aca="false">B73-B448-B697</f>
        <v>2</v>
      </c>
      <c r="C325" s="68" t="n">
        <f aca="false">C73-C448-C697</f>
        <v>102</v>
      </c>
      <c r="D325" s="68" t="n">
        <f aca="false">D73-D448-D697</f>
        <v>560</v>
      </c>
      <c r="E325" s="68" t="n">
        <f aca="false">E73-E448-E697</f>
        <v>14</v>
      </c>
      <c r="F325" s="68" t="n">
        <f aca="false">F73-F448-F697</f>
        <v>55</v>
      </c>
      <c r="G325" s="68" t="n">
        <f aca="false">G73-G448-G697</f>
        <v>78</v>
      </c>
      <c r="H325" s="68" t="n">
        <f aca="false">H73-H448-H697</f>
        <v>4790</v>
      </c>
      <c r="I325" s="68" t="n">
        <f aca="false">I73-I448-I697</f>
        <v>82</v>
      </c>
      <c r="J325" s="68" t="n">
        <f aca="false">J73-J448-J697</f>
        <v>1453</v>
      </c>
      <c r="K325" s="68" t="n">
        <f aca="false">K73-K448-K697</f>
        <v>990</v>
      </c>
      <c r="L325" s="68" t="n">
        <f aca="false">L73-L448-L697</f>
        <v>3431</v>
      </c>
      <c r="M325" s="68" t="n">
        <f aca="false">M73-M448-M697</f>
        <v>136</v>
      </c>
      <c r="N325" s="68" t="n">
        <f aca="false">N73-N448-N697</f>
        <v>144</v>
      </c>
      <c r="O325" s="68" t="n">
        <f aca="false">O73-O448-O697</f>
        <v>169</v>
      </c>
      <c r="P325" s="68" t="n">
        <f aca="false">P73-P448-P697</f>
        <v>668</v>
      </c>
      <c r="Q325" s="68" t="n">
        <f aca="false">Q73-Q448-Q697</f>
        <v>94</v>
      </c>
      <c r="R325" s="68" t="n">
        <f aca="false">R73-R448-R697</f>
        <v>73</v>
      </c>
      <c r="S325" s="68" t="n">
        <f aca="false">S73-S448-S697</f>
        <v>279</v>
      </c>
      <c r="T325" s="68" t="n">
        <f aca="false">T73-T448-T697</f>
        <v>794</v>
      </c>
      <c r="U325" s="68" t="n">
        <f aca="false">U73-U448-U697</f>
        <v>274</v>
      </c>
      <c r="V325" s="68" t="n">
        <f aca="false">V73-V448-V697</f>
        <v>225</v>
      </c>
      <c r="W325" s="68" t="n">
        <f aca="false">W73-W448-W697</f>
        <v>208</v>
      </c>
      <c r="X325" s="68" t="n">
        <f aca="false">X73-X448-X697</f>
        <v>126</v>
      </c>
      <c r="Y325" s="68" t="n">
        <f aca="false">Y73-Y448-Y697</f>
        <v>839</v>
      </c>
      <c r="Z325" s="68" t="n">
        <f aca="false">Z73-Z448-Z697</f>
        <v>70</v>
      </c>
      <c r="AA325" s="68" t="n">
        <f aca="false">AA73-AA448-AA697</f>
        <v>60</v>
      </c>
      <c r="AB325" s="68" t="n">
        <f aca="false">AB73-AB448-AB697</f>
        <v>25</v>
      </c>
      <c r="AC325" s="68" t="n">
        <f aca="false">AC73-AC448-AC697</f>
        <v>101</v>
      </c>
      <c r="AD325" s="68" t="n">
        <f aca="false">AD73-AD448-AD697</f>
        <v>146</v>
      </c>
      <c r="AE325" s="68" t="n">
        <f aca="false">AE73-AE448-AE697</f>
        <v>112</v>
      </c>
      <c r="AF325" s="68" t="n">
        <f aca="false">AF73-AF448-AF697</f>
        <v>510</v>
      </c>
      <c r="AG325" s="68" t="n">
        <f aca="false">AG73-AG448-AG697</f>
        <v>52</v>
      </c>
      <c r="AH325" s="68" t="n">
        <f aca="false">AH73-AH448-AH697</f>
        <v>75</v>
      </c>
      <c r="AI325" s="68" t="n">
        <f aca="false">AI73-AI448-AI697</f>
        <v>44</v>
      </c>
      <c r="AJ325" s="68" t="n">
        <f aca="false">AJ73-AJ448-AJ697</f>
        <v>21</v>
      </c>
      <c r="AK325" s="125"/>
      <c r="AL325" s="125"/>
      <c r="AM325" s="125"/>
      <c r="AN325" s="125"/>
      <c r="AO325" s="125"/>
      <c r="AP325" s="125"/>
    </row>
    <row r="326" customFormat="false" ht="15.75" hidden="false" customHeight="false" outlineLevel="0" collapsed="false">
      <c r="A326" s="127" t="n">
        <v>43980</v>
      </c>
      <c r="B326" s="68" t="n">
        <f aca="false">B74-B449-B698</f>
        <v>2</v>
      </c>
      <c r="C326" s="68" t="n">
        <f aca="false">C74-C449-C698</f>
        <v>119</v>
      </c>
      <c r="D326" s="68" t="n">
        <f aca="false">D74-D449-D698</f>
        <v>559</v>
      </c>
      <c r="E326" s="68" t="n">
        <f aca="false">E74-E449-E698</f>
        <v>14</v>
      </c>
      <c r="F326" s="68" t="n">
        <f aca="false">F74-F449-F698</f>
        <v>50</v>
      </c>
      <c r="G326" s="68" t="n">
        <f aca="false">G74-G449-G698</f>
        <v>73</v>
      </c>
      <c r="H326" s="68" t="n">
        <f aca="false">H74-H449-H698</f>
        <v>4880</v>
      </c>
      <c r="I326" s="68" t="n">
        <f aca="false">I74-I449-I698</f>
        <v>82</v>
      </c>
      <c r="J326" s="68" t="n">
        <f aca="false">J74-J449-J698</f>
        <v>1477</v>
      </c>
      <c r="K326" s="68" t="n">
        <f aca="false">K74-K449-K698</f>
        <v>944</v>
      </c>
      <c r="L326" s="68" t="n">
        <f aca="false">L74-L449-L698</f>
        <v>3499</v>
      </c>
      <c r="M326" s="68" t="n">
        <f aca="false">M74-M449-M698</f>
        <v>133</v>
      </c>
      <c r="N326" s="68" t="n">
        <f aca="false">N74-N449-N698</f>
        <v>139</v>
      </c>
      <c r="O326" s="68" t="n">
        <f aca="false">O74-O449-O698</f>
        <v>192</v>
      </c>
      <c r="P326" s="68" t="n">
        <f aca="false">P74-P449-P698</f>
        <v>739</v>
      </c>
      <c r="Q326" s="68" t="n">
        <f aca="false">Q74-Q449-Q698</f>
        <v>91</v>
      </c>
      <c r="R326" s="68" t="n">
        <f aca="false">R74-R449-R698</f>
        <v>67</v>
      </c>
      <c r="S326" s="68" t="n">
        <f aca="false">S74-S449-S698</f>
        <v>304</v>
      </c>
      <c r="T326" s="68" t="n">
        <f aca="false">T74-T449-T698</f>
        <v>789</v>
      </c>
      <c r="U326" s="68" t="n">
        <f aca="false">U74-U449-U698</f>
        <v>266</v>
      </c>
      <c r="V326" s="68" t="n">
        <f aca="false">V74-V449-V698</f>
        <v>232</v>
      </c>
      <c r="W326" s="68" t="n">
        <f aca="false">W74-W449-W698</f>
        <v>246</v>
      </c>
      <c r="X326" s="68" t="n">
        <f aca="false">X74-X449-X698</f>
        <v>124</v>
      </c>
      <c r="Y326" s="68" t="n">
        <f aca="false">Y74-Y449-Y698</f>
        <v>865</v>
      </c>
      <c r="Z326" s="68" t="n">
        <f aca="false">Z74-Z449-Z698</f>
        <v>70</v>
      </c>
      <c r="AA326" s="68" t="n">
        <f aca="false">AA74-AA449-AA698</f>
        <v>66</v>
      </c>
      <c r="AB326" s="68" t="n">
        <f aca="false">AB74-AB449-AB698</f>
        <v>27</v>
      </c>
      <c r="AC326" s="68" t="n">
        <f aca="false">AC74-AC449-AC698</f>
        <v>111</v>
      </c>
      <c r="AD326" s="68" t="n">
        <f aca="false">AD74-AD449-AD698</f>
        <v>172</v>
      </c>
      <c r="AE326" s="68" t="n">
        <f aca="false">AE74-AE449-AE698</f>
        <v>114</v>
      </c>
      <c r="AF326" s="68" t="n">
        <f aca="false">AF74-AF449-AF698</f>
        <v>566</v>
      </c>
      <c r="AG326" s="68" t="n">
        <f aca="false">AG74-AG449-AG698</f>
        <v>52</v>
      </c>
      <c r="AH326" s="68" t="n">
        <f aca="false">AH74-AH449-AH698</f>
        <v>77</v>
      </c>
      <c r="AI326" s="68" t="n">
        <f aca="false">AI74-AI449-AI698</f>
        <v>42</v>
      </c>
      <c r="AJ326" s="68" t="n">
        <f aca="false">AJ74-AJ449-AJ698</f>
        <v>21</v>
      </c>
      <c r="AK326" s="125"/>
      <c r="AL326" s="125"/>
      <c r="AM326" s="125"/>
      <c r="AN326" s="125"/>
      <c r="AO326" s="125"/>
      <c r="AP326" s="125"/>
    </row>
    <row r="327" customFormat="false" ht="15.75" hidden="false" customHeight="false" outlineLevel="0" collapsed="false">
      <c r="A327" s="127" t="n">
        <v>43981</v>
      </c>
      <c r="B327" s="68" t="n">
        <f aca="false">B75-B450-B699</f>
        <v>2</v>
      </c>
      <c r="C327" s="68" t="n">
        <f aca="false">C75-C450-C699</f>
        <v>123</v>
      </c>
      <c r="D327" s="68" t="n">
        <f aca="false">D75-D450-D699</f>
        <v>545</v>
      </c>
      <c r="E327" s="68" t="n">
        <f aca="false">E75-E450-E699</f>
        <v>17</v>
      </c>
      <c r="F327" s="68" t="n">
        <f aca="false">F75-F450-F699</f>
        <v>62</v>
      </c>
      <c r="G327" s="68" t="n">
        <f aca="false">G75-G450-G699</f>
        <v>67</v>
      </c>
      <c r="H327" s="68" t="n">
        <f aca="false">H75-H450-H699</f>
        <v>4708</v>
      </c>
      <c r="I327" s="68" t="n">
        <f aca="false">I75-I450-I699</f>
        <v>82</v>
      </c>
      <c r="J327" s="68" t="n">
        <f aca="false">J75-J450-J699</f>
        <v>1471</v>
      </c>
      <c r="K327" s="68" t="n">
        <f aca="false">K75-K450-K699</f>
        <v>941</v>
      </c>
      <c r="L327" s="68" t="n">
        <f aca="false">L75-L450-L699</f>
        <v>3652</v>
      </c>
      <c r="M327" s="68" t="n">
        <f aca="false">M75-M450-M699</f>
        <v>133</v>
      </c>
      <c r="N327" s="68" t="n">
        <f aca="false">N75-N450-N699</f>
        <v>127</v>
      </c>
      <c r="O327" s="68" t="n">
        <f aca="false">O75-O450-O699</f>
        <v>215</v>
      </c>
      <c r="P327" s="68" t="n">
        <f aca="false">P75-P450-P699</f>
        <v>719</v>
      </c>
      <c r="Q327" s="68" t="n">
        <f aca="false">Q75-Q450-Q699</f>
        <v>91</v>
      </c>
      <c r="R327" s="68" t="n">
        <f aca="false">R75-R450-R699</f>
        <v>80</v>
      </c>
      <c r="S327" s="68" t="n">
        <f aca="false">S75-S450-S699</f>
        <v>305</v>
      </c>
      <c r="T327" s="68" t="n">
        <f aca="false">T75-T450-T699</f>
        <v>763</v>
      </c>
      <c r="U327" s="68" t="n">
        <f aca="false">U75-U450-U699</f>
        <v>271</v>
      </c>
      <c r="V327" s="68" t="n">
        <f aca="false">V75-V450-V699</f>
        <v>247</v>
      </c>
      <c r="W327" s="68" t="n">
        <f aca="false">W75-W450-W699</f>
        <v>242</v>
      </c>
      <c r="X327" s="68" t="n">
        <f aca="false">X75-X450-X699</f>
        <v>124</v>
      </c>
      <c r="Y327" s="68" t="n">
        <f aca="false">Y75-Y450-Y699</f>
        <v>874</v>
      </c>
      <c r="Z327" s="68" t="n">
        <f aca="false">Z75-Z450-Z699</f>
        <v>70</v>
      </c>
      <c r="AA327" s="68" t="n">
        <f aca="false">AA75-AA450-AA699</f>
        <v>55</v>
      </c>
      <c r="AB327" s="68" t="n">
        <f aca="false">AB75-AB450-AB699</f>
        <v>26</v>
      </c>
      <c r="AC327" s="68" t="n">
        <f aca="false">AC75-AC450-AC699</f>
        <v>112</v>
      </c>
      <c r="AD327" s="68" t="n">
        <f aca="false">AD75-AD450-AD699</f>
        <v>172</v>
      </c>
      <c r="AE327" s="68" t="n">
        <f aca="false">AE75-AE450-AE699</f>
        <v>111</v>
      </c>
      <c r="AF327" s="68" t="n">
        <f aca="false">AF75-AF450-AF699</f>
        <v>584</v>
      </c>
      <c r="AG327" s="68" t="n">
        <f aca="false">AG75-AG450-AG699</f>
        <v>52</v>
      </c>
      <c r="AH327" s="68" t="n">
        <f aca="false">AH75-AH450-AH699</f>
        <v>78</v>
      </c>
      <c r="AI327" s="68" t="n">
        <f aca="false">AI75-AI450-AI699</f>
        <v>43</v>
      </c>
      <c r="AJ327" s="68" t="n">
        <f aca="false">AJ75-AJ450-AJ699</f>
        <v>21</v>
      </c>
      <c r="AK327" s="125"/>
      <c r="AL327" s="125"/>
      <c r="AM327" s="125"/>
      <c r="AN327" s="125"/>
      <c r="AO327" s="125"/>
      <c r="AP327" s="125"/>
    </row>
    <row r="328" customFormat="false" ht="15.75" hidden="false" customHeight="false" outlineLevel="0" collapsed="false">
      <c r="A328" s="127" t="n">
        <v>43982</v>
      </c>
      <c r="B328" s="68" t="n">
        <f aca="false">B76-B451-B700</f>
        <v>2</v>
      </c>
      <c r="C328" s="68" t="n">
        <f aca="false">C76-C451-C700</f>
        <v>132</v>
      </c>
      <c r="D328" s="68" t="n">
        <f aca="false">D76-D451-D700</f>
        <v>548</v>
      </c>
      <c r="E328" s="68" t="n">
        <f aca="false">E76-E451-E700</f>
        <v>18</v>
      </c>
      <c r="F328" s="68" t="n">
        <f aca="false">F76-F451-F700</f>
        <v>67</v>
      </c>
      <c r="G328" s="68" t="n">
        <f aca="false">G76-G451-G700</f>
        <v>68</v>
      </c>
      <c r="H328" s="68" t="n">
        <f aca="false">H76-H451-H700</f>
        <v>4749</v>
      </c>
      <c r="I328" s="68" t="n">
        <f aca="false">I76-I451-I700</f>
        <v>82</v>
      </c>
      <c r="J328" s="68" t="n">
        <f aca="false">J76-J451-J700</f>
        <v>1497</v>
      </c>
      <c r="K328" s="68" t="n">
        <f aca="false">K76-K451-K700</f>
        <v>972</v>
      </c>
      <c r="L328" s="68" t="n">
        <f aca="false">L76-L451-L700</f>
        <v>3852</v>
      </c>
      <c r="M328" s="68" t="n">
        <f aca="false">M76-M451-M700</f>
        <v>132</v>
      </c>
      <c r="N328" s="68" t="n">
        <f aca="false">N76-N451-N700</f>
        <v>120</v>
      </c>
      <c r="O328" s="68" t="n">
        <f aca="false">O76-O451-O700</f>
        <v>227</v>
      </c>
      <c r="P328" s="68" t="n">
        <f aca="false">P76-P451-P700</f>
        <v>740</v>
      </c>
      <c r="Q328" s="68" t="n">
        <f aca="false">Q76-Q451-Q700</f>
        <v>91</v>
      </c>
      <c r="R328" s="68" t="n">
        <f aca="false">R76-R451-R700</f>
        <v>80</v>
      </c>
      <c r="S328" s="68" t="n">
        <f aca="false">S76-S451-S700</f>
        <v>335</v>
      </c>
      <c r="T328" s="68" t="n">
        <f aca="false">T76-T451-T700</f>
        <v>745</v>
      </c>
      <c r="U328" s="68" t="n">
        <f aca="false">U76-U451-U700</f>
        <v>277</v>
      </c>
      <c r="V328" s="68" t="n">
        <f aca="false">V76-V451-V700</f>
        <v>251</v>
      </c>
      <c r="W328" s="68" t="n">
        <f aca="false">W76-W451-W700</f>
        <v>222</v>
      </c>
      <c r="X328" s="68" t="n">
        <f aca="false">X76-X451-X700</f>
        <v>118</v>
      </c>
      <c r="Y328" s="68" t="n">
        <f aca="false">Y76-Y451-Y700</f>
        <v>871</v>
      </c>
      <c r="Z328" s="68" t="n">
        <f aca="false">Z76-Z451-Z700</f>
        <v>63</v>
      </c>
      <c r="AA328" s="68" t="n">
        <f aca="false">AA76-AA451-AA700</f>
        <v>52</v>
      </c>
      <c r="AB328" s="68" t="n">
        <f aca="false">AB76-AB451-AB700</f>
        <v>23</v>
      </c>
      <c r="AC328" s="68" t="n">
        <f aca="false">AC76-AC451-AC700</f>
        <v>115</v>
      </c>
      <c r="AD328" s="68" t="n">
        <f aca="false">AD76-AD451-AD700</f>
        <v>179</v>
      </c>
      <c r="AE328" s="68" t="n">
        <f aca="false">AE76-AE451-AE700</f>
        <v>111</v>
      </c>
      <c r="AF328" s="68" t="n">
        <f aca="false">AF76-AF451-AF700</f>
        <v>601</v>
      </c>
      <c r="AG328" s="68" t="n">
        <f aca="false">AG76-AG451-AG700</f>
        <v>49</v>
      </c>
      <c r="AH328" s="68" t="n">
        <f aca="false">AH76-AH451-AH700</f>
        <v>77</v>
      </c>
      <c r="AI328" s="68" t="n">
        <f aca="false">AI76-AI451-AI700</f>
        <v>65</v>
      </c>
      <c r="AJ328" s="68" t="n">
        <f aca="false">AJ76-AJ451-AJ700</f>
        <v>21</v>
      </c>
      <c r="AK328" s="125"/>
      <c r="AL328" s="125"/>
      <c r="AM328" s="125"/>
      <c r="AN328" s="125"/>
      <c r="AO328" s="125"/>
      <c r="AP328" s="125"/>
    </row>
    <row r="329" customFormat="false" ht="15.75" hidden="false" customHeight="false" outlineLevel="0" collapsed="false">
      <c r="A329" s="127" t="n">
        <v>43983</v>
      </c>
      <c r="B329" s="68" t="n">
        <f aca="false">B77-B452-B701</f>
        <v>2</v>
      </c>
      <c r="C329" s="68" t="n">
        <f aca="false">C77-C452-C701</f>
        <v>143</v>
      </c>
      <c r="D329" s="68" t="n">
        <f aca="false">D77-D452-D701</f>
        <v>546</v>
      </c>
      <c r="E329" s="68" t="n">
        <f aca="false">E77-E452-E701</f>
        <v>17</v>
      </c>
      <c r="F329" s="68" t="n">
        <f aca="false">F77-F452-F701</f>
        <v>67</v>
      </c>
      <c r="G329" s="68" t="n">
        <f aca="false">G77-G452-G701</f>
        <v>63</v>
      </c>
      <c r="H329" s="68" t="n">
        <f aca="false">H77-H452-H701</f>
        <v>4695</v>
      </c>
      <c r="I329" s="68" t="n">
        <f aca="false">I77-I452-I701</f>
        <v>82</v>
      </c>
      <c r="J329" s="68" t="n">
        <f aca="false">J77-J452-J701</f>
        <v>1531</v>
      </c>
      <c r="K329" s="68" t="n">
        <f aca="false">K77-K452-K701</f>
        <v>977</v>
      </c>
      <c r="L329" s="68" t="n">
        <f aca="false">L77-L452-L701</f>
        <v>3856</v>
      </c>
      <c r="M329" s="68" t="n">
        <f aca="false">M77-M452-M701</f>
        <v>137</v>
      </c>
      <c r="N329" s="68" t="n">
        <f aca="false">N77-N452-N701</f>
        <v>120</v>
      </c>
      <c r="O329" s="68" t="n">
        <f aca="false">O77-O452-O701</f>
        <v>236</v>
      </c>
      <c r="P329" s="68" t="n">
        <f aca="false">P77-P452-P701</f>
        <v>763</v>
      </c>
      <c r="Q329" s="68" t="n">
        <f aca="false">Q77-Q452-Q701</f>
        <v>83</v>
      </c>
      <c r="R329" s="68" t="n">
        <f aca="false">R77-R452-R701</f>
        <v>80</v>
      </c>
      <c r="S329" s="68" t="n">
        <f aca="false">S77-S452-S701</f>
        <v>350</v>
      </c>
      <c r="T329" s="68" t="n">
        <f aca="false">T77-T452-T701</f>
        <v>746</v>
      </c>
      <c r="U329" s="68" t="n">
        <f aca="false">U77-U452-U701</f>
        <v>275</v>
      </c>
      <c r="V329" s="68" t="n">
        <f aca="false">V77-V452-V701</f>
        <v>250</v>
      </c>
      <c r="W329" s="68" t="n">
        <f aca="false">W77-W452-W701</f>
        <v>228</v>
      </c>
      <c r="X329" s="68" t="n">
        <f aca="false">X77-X452-X701</f>
        <v>118</v>
      </c>
      <c r="Y329" s="68" t="n">
        <f aca="false">Y77-Y452-Y701</f>
        <v>886</v>
      </c>
      <c r="Z329" s="68" t="n">
        <f aca="false">Z77-Z452-Z701</f>
        <v>63</v>
      </c>
      <c r="AA329" s="68" t="n">
        <f aca="false">AA77-AA452-AA701</f>
        <v>51</v>
      </c>
      <c r="AB329" s="68" t="n">
        <f aca="false">AB77-AB452-AB701</f>
        <v>22</v>
      </c>
      <c r="AC329" s="68" t="n">
        <f aca="false">AC77-AC452-AC701</f>
        <v>117</v>
      </c>
      <c r="AD329" s="68" t="n">
        <f aca="false">AD77-AD452-AD701</f>
        <v>179</v>
      </c>
      <c r="AE329" s="68" t="n">
        <f aca="false">AE77-AE452-AE701</f>
        <v>111</v>
      </c>
      <c r="AF329" s="68" t="n">
        <f aca="false">AF77-AF452-AF701</f>
        <v>651</v>
      </c>
      <c r="AG329" s="68" t="n">
        <f aca="false">AG77-AG452-AG701</f>
        <v>49</v>
      </c>
      <c r="AH329" s="68" t="n">
        <f aca="false">AH77-AH452-AH701</f>
        <v>82</v>
      </c>
      <c r="AI329" s="68" t="n">
        <f aca="false">AI77-AI452-AI701</f>
        <v>65</v>
      </c>
      <c r="AJ329" s="68" t="n">
        <f aca="false">AJ77-AJ452-AJ701</f>
        <v>21</v>
      </c>
      <c r="AK329" s="125"/>
      <c r="AL329" s="125"/>
      <c r="AM329" s="125"/>
      <c r="AN329" s="125"/>
      <c r="AO329" s="125"/>
      <c r="AP329" s="125"/>
    </row>
    <row r="330" customFormat="false" ht="15.75" hidden="false" customHeight="false" outlineLevel="0" collapsed="false">
      <c r="A330" s="127" t="n">
        <v>43984</v>
      </c>
      <c r="B330" s="68" t="n">
        <f aca="false">B78-B453-B702</f>
        <v>2</v>
      </c>
      <c r="C330" s="68" t="n">
        <f aca="false">C78-C453-C702</f>
        <v>148</v>
      </c>
      <c r="D330" s="68" t="n">
        <f aca="false">D78-D453-D702</f>
        <v>541</v>
      </c>
      <c r="E330" s="68" t="n">
        <f aca="false">E78-E453-E702</f>
        <v>21</v>
      </c>
      <c r="F330" s="68" t="n">
        <f aca="false">F78-F453-F702</f>
        <v>65</v>
      </c>
      <c r="G330" s="68" t="n">
        <f aca="false">G78-G453-G702</f>
        <v>61</v>
      </c>
      <c r="H330" s="68" t="n">
        <f aca="false">H78-H453-H702</f>
        <v>4624</v>
      </c>
      <c r="I330" s="68" t="n">
        <f aca="false">I78-I453-I702</f>
        <v>82</v>
      </c>
      <c r="J330" s="68" t="n">
        <f aca="false">J78-J453-J702</f>
        <v>1515</v>
      </c>
      <c r="K330" s="68" t="n">
        <f aca="false">K78-K453-K702</f>
        <v>991</v>
      </c>
      <c r="L330" s="68" t="n">
        <f aca="false">L78-L453-L702</f>
        <v>4018</v>
      </c>
      <c r="M330" s="68" t="n">
        <f aca="false">M78-M453-M702</f>
        <v>137</v>
      </c>
      <c r="N330" s="68" t="n">
        <f aca="false">N78-N453-N702</f>
        <v>120</v>
      </c>
      <c r="O330" s="68" t="n">
        <f aca="false">O78-O453-O702</f>
        <v>226</v>
      </c>
      <c r="P330" s="68" t="n">
        <f aca="false">P78-P453-P702</f>
        <v>783</v>
      </c>
      <c r="Q330" s="68" t="n">
        <f aca="false">Q78-Q453-Q702</f>
        <v>82</v>
      </c>
      <c r="R330" s="68" t="n">
        <f aca="false">R78-R453-R702</f>
        <v>92</v>
      </c>
      <c r="S330" s="68" t="n">
        <f aca="false">S78-S453-S702</f>
        <v>366</v>
      </c>
      <c r="T330" s="68" t="n">
        <f aca="false">T78-T453-T702</f>
        <v>761</v>
      </c>
      <c r="U330" s="68" t="n">
        <f aca="false">U78-U453-U702</f>
        <v>277</v>
      </c>
      <c r="V330" s="68" t="n">
        <f aca="false">V78-V453-V702</f>
        <v>265</v>
      </c>
      <c r="W330" s="68" t="n">
        <f aca="false">W78-W453-W702</f>
        <v>226</v>
      </c>
      <c r="X330" s="68" t="n">
        <f aca="false">X78-X453-X702</f>
        <v>115</v>
      </c>
      <c r="Y330" s="68" t="n">
        <f aca="false">Y78-Y453-Y702</f>
        <v>930</v>
      </c>
      <c r="Z330" s="68" t="n">
        <f aca="false">Z78-Z453-Z702</f>
        <v>63</v>
      </c>
      <c r="AA330" s="68" t="n">
        <f aca="false">AA78-AA453-AA702</f>
        <v>46</v>
      </c>
      <c r="AB330" s="68" t="n">
        <f aca="false">AB78-AB453-AB702</f>
        <v>19</v>
      </c>
      <c r="AC330" s="68" t="n">
        <f aca="false">AC78-AC453-AC702</f>
        <v>130</v>
      </c>
      <c r="AD330" s="68" t="n">
        <f aca="false">AD78-AD453-AD702</f>
        <v>179</v>
      </c>
      <c r="AE330" s="68" t="n">
        <f aca="false">AE78-AE453-AE702</f>
        <v>115</v>
      </c>
      <c r="AF330" s="68" t="n">
        <f aca="false">AF78-AF453-AF702</f>
        <v>734</v>
      </c>
      <c r="AG330" s="68" t="n">
        <f aca="false">AG78-AG453-AG702</f>
        <v>41</v>
      </c>
      <c r="AH330" s="68" t="n">
        <f aca="false">AH78-AH453-AH702</f>
        <v>82</v>
      </c>
      <c r="AI330" s="68" t="n">
        <f aca="false">AI78-AI453-AI702</f>
        <v>73</v>
      </c>
      <c r="AJ330" s="68" t="n">
        <f aca="false">AJ78-AJ453-AJ702</f>
        <v>21</v>
      </c>
      <c r="AK330" s="125"/>
      <c r="AL330" s="125"/>
      <c r="AM330" s="125"/>
      <c r="AN330" s="125"/>
      <c r="AO330" s="125"/>
      <c r="AP330" s="125"/>
    </row>
    <row r="331" customFormat="false" ht="15.75" hidden="false" customHeight="false" outlineLevel="0" collapsed="false">
      <c r="A331" s="127" t="n">
        <v>43985</v>
      </c>
      <c r="B331" s="68" t="n">
        <f aca="false">B79-B454-B703</f>
        <v>2</v>
      </c>
      <c r="C331" s="68" t="n">
        <f aca="false">C79-C454-C703</f>
        <v>136</v>
      </c>
      <c r="D331" s="68" t="n">
        <f aca="false">D79-D454-D703</f>
        <v>612</v>
      </c>
      <c r="E331" s="68" t="n">
        <f aca="false">E79-E454-E703</f>
        <v>33</v>
      </c>
      <c r="F331" s="68" t="n">
        <f aca="false">F79-F454-F703</f>
        <v>65</v>
      </c>
      <c r="G331" s="68" t="n">
        <f aca="false">G79-G454-G703</f>
        <v>59</v>
      </c>
      <c r="H331" s="68" t="n">
        <f aca="false">H79-H454-H703</f>
        <v>4514</v>
      </c>
      <c r="I331" s="68" t="n">
        <f aca="false">I79-I454-I703</f>
        <v>80</v>
      </c>
      <c r="J331" s="68" t="n">
        <f aca="false">J79-J454-J703</f>
        <v>1464</v>
      </c>
      <c r="K331" s="68" t="n">
        <f aca="false">K79-K454-K703</f>
        <v>1013</v>
      </c>
      <c r="L331" s="68" t="n">
        <f aca="false">L79-L454-L703</f>
        <v>4090</v>
      </c>
      <c r="M331" s="68" t="n">
        <f aca="false">M79-M454-M703</f>
        <v>119</v>
      </c>
      <c r="N331" s="68" t="n">
        <f aca="false">N79-N454-N703</f>
        <v>130</v>
      </c>
      <c r="O331" s="68" t="n">
        <f aca="false">O79-O454-O703</f>
        <v>241</v>
      </c>
      <c r="P331" s="68" t="n">
        <f aca="false">P79-P454-P703</f>
        <v>842</v>
      </c>
      <c r="Q331" s="68" t="n">
        <f aca="false">Q79-Q454-Q703</f>
        <v>81</v>
      </c>
      <c r="R331" s="68" t="n">
        <f aca="false">R79-R454-R703</f>
        <v>91</v>
      </c>
      <c r="S331" s="68" t="n">
        <f aca="false">S79-S454-S703</f>
        <v>375</v>
      </c>
      <c r="T331" s="68" t="n">
        <f aca="false">T79-T454-T703</f>
        <v>768</v>
      </c>
      <c r="U331" s="68" t="n">
        <f aca="false">U79-U454-U703</f>
        <v>281</v>
      </c>
      <c r="V331" s="68" t="n">
        <f aca="false">V79-V454-V703</f>
        <v>281</v>
      </c>
      <c r="W331" s="68" t="n">
        <f aca="false">W79-W454-W703</f>
        <v>242</v>
      </c>
      <c r="X331" s="68" t="n">
        <f aca="false">X79-X454-X703</f>
        <v>115</v>
      </c>
      <c r="Y331" s="68" t="n">
        <f aca="false">Y79-Y454-Y703</f>
        <v>957</v>
      </c>
      <c r="Z331" s="68" t="n">
        <f aca="false">Z79-Z454-Z703</f>
        <v>61</v>
      </c>
      <c r="AA331" s="68" t="n">
        <f aca="false">AA79-AA454-AA703</f>
        <v>42</v>
      </c>
      <c r="AB331" s="68" t="n">
        <f aca="false">AB79-AB454-AB703</f>
        <v>15</v>
      </c>
      <c r="AC331" s="68" t="n">
        <f aca="false">AC79-AC454-AC703</f>
        <v>130</v>
      </c>
      <c r="AD331" s="68" t="n">
        <f aca="false">AD79-AD454-AD703</f>
        <v>175</v>
      </c>
      <c r="AE331" s="68" t="n">
        <f aca="false">AE79-AE454-AE703</f>
        <v>115</v>
      </c>
      <c r="AF331" s="68" t="n">
        <f aca="false">AF79-AF454-AF703</f>
        <v>773</v>
      </c>
      <c r="AG331" s="68" t="n">
        <f aca="false">AG79-AG454-AG703</f>
        <v>41</v>
      </c>
      <c r="AH331" s="68" t="n">
        <f aca="false">AH79-AH454-AH703</f>
        <v>82</v>
      </c>
      <c r="AI331" s="68" t="n">
        <f aca="false">AI79-AI454-AI703</f>
        <v>83</v>
      </c>
      <c r="AJ331" s="68" t="n">
        <f aca="false">AJ79-AJ454-AJ703</f>
        <v>21</v>
      </c>
      <c r="AK331" s="125"/>
      <c r="AL331" s="125"/>
      <c r="AM331" s="125"/>
      <c r="AN331" s="125"/>
      <c r="AO331" s="125"/>
      <c r="AP331" s="125"/>
    </row>
    <row r="332" customFormat="false" ht="15.75" hidden="false" customHeight="false" outlineLevel="0" collapsed="false">
      <c r="A332" s="127" t="n">
        <v>43986</v>
      </c>
      <c r="B332" s="68" t="n">
        <f aca="false">B80-B455-B704</f>
        <v>1</v>
      </c>
      <c r="C332" s="68" t="n">
        <f aca="false">C80-C455-C704</f>
        <v>141</v>
      </c>
      <c r="D332" s="68" t="n">
        <f aca="false">D80-D455-D704</f>
        <v>617</v>
      </c>
      <c r="E332" s="68" t="n">
        <f aca="false">E80-E455-E704</f>
        <v>42</v>
      </c>
      <c r="F332" s="68" t="n">
        <f aca="false">F80-F455-F704</f>
        <v>65</v>
      </c>
      <c r="G332" s="68" t="n">
        <f aca="false">G80-G455-G704</f>
        <v>55</v>
      </c>
      <c r="H332" s="68" t="n">
        <f aca="false">H80-H455-H704</f>
        <v>4560</v>
      </c>
      <c r="I332" s="68" t="n">
        <f aca="false">I80-I455-I704</f>
        <v>72</v>
      </c>
      <c r="J332" s="68" t="n">
        <f aca="false">J80-J455-J704</f>
        <v>1480</v>
      </c>
      <c r="K332" s="68" t="n">
        <f aca="false">K80-K455-K704</f>
        <v>1036</v>
      </c>
      <c r="L332" s="68" t="n">
        <f aca="false">L80-L455-L704</f>
        <v>3882</v>
      </c>
      <c r="M332" s="68" t="n">
        <f aca="false">M80-M455-M704</f>
        <v>104</v>
      </c>
      <c r="N332" s="68" t="n">
        <f aca="false">N80-N455-N704</f>
        <v>129</v>
      </c>
      <c r="O332" s="68" t="n">
        <f aca="false">O80-O455-O704</f>
        <v>254</v>
      </c>
      <c r="P332" s="68" t="n">
        <f aca="false">P80-P455-P704</f>
        <v>948</v>
      </c>
      <c r="Q332" s="68" t="n">
        <f aca="false">Q80-Q455-Q704</f>
        <v>73</v>
      </c>
      <c r="R332" s="68" t="n">
        <f aca="false">R80-R455-R704</f>
        <v>101</v>
      </c>
      <c r="S332" s="68" t="n">
        <f aca="false">S80-S455-S704</f>
        <v>389</v>
      </c>
      <c r="T332" s="68" t="n">
        <f aca="false">T80-T455-T704</f>
        <v>773</v>
      </c>
      <c r="U332" s="68" t="n">
        <f aca="false">U80-U455-U704</f>
        <v>257</v>
      </c>
      <c r="V332" s="68" t="n">
        <f aca="false">V80-V455-V704</f>
        <v>280</v>
      </c>
      <c r="W332" s="68" t="n">
        <f aca="false">W80-W455-W704</f>
        <v>278</v>
      </c>
      <c r="X332" s="68" t="n">
        <f aca="false">X80-X455-X704</f>
        <v>116</v>
      </c>
      <c r="Y332" s="68" t="n">
        <f aca="false">Y80-Y455-Y704</f>
        <v>1004</v>
      </c>
      <c r="Z332" s="68" t="n">
        <f aca="false">Z80-Z455-Z704</f>
        <v>55</v>
      </c>
      <c r="AA332" s="68" t="n">
        <f aca="false">AA80-AA455-AA704</f>
        <v>43</v>
      </c>
      <c r="AB332" s="68" t="n">
        <f aca="false">AB80-AB455-AB704</f>
        <v>12</v>
      </c>
      <c r="AC332" s="68" t="n">
        <f aca="false">AC80-AC455-AC704</f>
        <v>129</v>
      </c>
      <c r="AD332" s="68" t="n">
        <f aca="false">AD80-AD455-AD704</f>
        <v>175</v>
      </c>
      <c r="AE332" s="68" t="n">
        <f aca="false">AE80-AE455-AE704</f>
        <v>114</v>
      </c>
      <c r="AF332" s="68" t="n">
        <f aca="false">AF80-AF455-AF704</f>
        <v>790</v>
      </c>
      <c r="AG332" s="68" t="n">
        <f aca="false">AG80-AG455-AG704</f>
        <v>41</v>
      </c>
      <c r="AH332" s="68" t="n">
        <f aca="false">AH80-AH455-AH704</f>
        <v>82</v>
      </c>
      <c r="AI332" s="68" t="n">
        <f aca="false">AI80-AI455-AI704</f>
        <v>86</v>
      </c>
      <c r="AJ332" s="68" t="n">
        <f aca="false">AJ80-AJ455-AJ704</f>
        <v>21</v>
      </c>
      <c r="AK332" s="125"/>
      <c r="AL332" s="125"/>
      <c r="AM332" s="125"/>
      <c r="AN332" s="125"/>
      <c r="AO332" s="125"/>
      <c r="AP332" s="125"/>
    </row>
    <row r="333" customFormat="false" ht="15.75" hidden="false" customHeight="false" outlineLevel="0" collapsed="false">
      <c r="A333" s="127" t="n">
        <v>43987</v>
      </c>
      <c r="B333" s="68" t="n">
        <f aca="false">B81-B456-B705</f>
        <v>1</v>
      </c>
      <c r="C333" s="68" t="n">
        <f aca="false">C81-C456-C705</f>
        <v>150</v>
      </c>
      <c r="D333" s="68" t="n">
        <f aca="false">D81-D456-D705</f>
        <v>595</v>
      </c>
      <c r="E333" s="68" t="n">
        <f aca="false">E81-E456-E705</f>
        <v>46</v>
      </c>
      <c r="F333" s="68" t="n">
        <f aca="false">F81-F456-F705</f>
        <v>64</v>
      </c>
      <c r="G333" s="68" t="n">
        <f aca="false">G81-G456-G705</f>
        <v>56</v>
      </c>
      <c r="H333" s="68" t="n">
        <f aca="false">H81-H456-H705</f>
        <v>4491</v>
      </c>
      <c r="I333" s="68" t="n">
        <f aca="false">I81-I456-I705</f>
        <v>74</v>
      </c>
      <c r="J333" s="68" t="n">
        <f aca="false">J81-J456-J705</f>
        <v>1444</v>
      </c>
      <c r="K333" s="68" t="n">
        <f aca="false">K81-K456-K705</f>
        <v>1054</v>
      </c>
      <c r="L333" s="68" t="n">
        <f aca="false">L81-L456-L705</f>
        <v>3896</v>
      </c>
      <c r="M333" s="68" t="n">
        <f aca="false">M81-M456-M705</f>
        <v>92</v>
      </c>
      <c r="N333" s="68" t="n">
        <f aca="false">N81-N456-N705</f>
        <v>130</v>
      </c>
      <c r="O333" s="68" t="n">
        <f aca="false">O81-O456-O705</f>
        <v>267</v>
      </c>
      <c r="P333" s="68" t="n">
        <f aca="false">P81-P456-P705</f>
        <v>1016</v>
      </c>
      <c r="Q333" s="68" t="n">
        <f aca="false">Q81-Q456-Q705</f>
        <v>70</v>
      </c>
      <c r="R333" s="68" t="n">
        <f aca="false">R81-R456-R705</f>
        <v>105</v>
      </c>
      <c r="S333" s="68" t="n">
        <f aca="false">S81-S456-S705</f>
        <v>438</v>
      </c>
      <c r="T333" s="68" t="n">
        <f aca="false">T81-T456-T705</f>
        <v>771</v>
      </c>
      <c r="U333" s="68" t="n">
        <f aca="false">U81-U456-U705</f>
        <v>247</v>
      </c>
      <c r="V333" s="68" t="n">
        <f aca="false">V81-V456-V705</f>
        <v>289</v>
      </c>
      <c r="W333" s="68" t="n">
        <f aca="false">W81-W456-W705</f>
        <v>319</v>
      </c>
      <c r="X333" s="68" t="n">
        <f aca="false">X81-X456-X705</f>
        <v>111</v>
      </c>
      <c r="Y333" s="68" t="n">
        <f aca="false">Y81-Y456-Y705</f>
        <v>1010</v>
      </c>
      <c r="Z333" s="68" t="n">
        <f aca="false">Z81-Z456-Z705</f>
        <v>54</v>
      </c>
      <c r="AA333" s="68" t="n">
        <f aca="false">AA81-AA456-AA705</f>
        <v>38</v>
      </c>
      <c r="AB333" s="68" t="n">
        <f aca="false">AB81-AB456-AB705</f>
        <v>11</v>
      </c>
      <c r="AC333" s="68" t="n">
        <f aca="false">AC81-AC456-AC705</f>
        <v>129</v>
      </c>
      <c r="AD333" s="68" t="n">
        <f aca="false">AD81-AD456-AD705</f>
        <v>182</v>
      </c>
      <c r="AE333" s="68" t="n">
        <f aca="false">AE81-AE456-AE705</f>
        <v>99</v>
      </c>
      <c r="AF333" s="68" t="n">
        <f aca="false">AF81-AF456-AF705</f>
        <v>833</v>
      </c>
      <c r="AG333" s="68" t="n">
        <f aca="false">AG81-AG456-AG705</f>
        <v>40</v>
      </c>
      <c r="AH333" s="68" t="n">
        <f aca="false">AH81-AH456-AH705</f>
        <v>82</v>
      </c>
      <c r="AI333" s="68" t="n">
        <f aca="false">AI81-AI456-AI705</f>
        <v>83</v>
      </c>
      <c r="AJ333" s="68" t="n">
        <f aca="false">AJ81-AJ456-AJ705</f>
        <v>21</v>
      </c>
      <c r="AK333" s="125"/>
      <c r="AL333" s="125"/>
      <c r="AM333" s="125"/>
      <c r="AN333" s="125"/>
      <c r="AO333" s="125"/>
      <c r="AP333" s="125"/>
    </row>
    <row r="334" customFormat="false" ht="15.75" hidden="false" customHeight="false" outlineLevel="0" collapsed="false">
      <c r="A334" s="127" t="n">
        <v>43988</v>
      </c>
      <c r="B334" s="68" t="n">
        <f aca="false">B82-B457-B706</f>
        <v>1</v>
      </c>
      <c r="C334" s="68" t="n">
        <f aca="false">C82-C457-C706</f>
        <v>181</v>
      </c>
      <c r="D334" s="68" t="n">
        <f aca="false">D82-D457-D706</f>
        <v>589</v>
      </c>
      <c r="E334" s="68" t="n">
        <f aca="false">E82-E457-E706</f>
        <v>63</v>
      </c>
      <c r="F334" s="68" t="n">
        <f aca="false">F82-F457-F706</f>
        <v>51</v>
      </c>
      <c r="G334" s="68" t="n">
        <f aca="false">G82-G457-G706</f>
        <v>56</v>
      </c>
      <c r="H334" s="68" t="n">
        <f aca="false">H82-H457-H706</f>
        <v>4510</v>
      </c>
      <c r="I334" s="68" t="n">
        <f aca="false">I82-I457-I706</f>
        <v>76</v>
      </c>
      <c r="J334" s="68" t="n">
        <f aca="false">J82-J457-J706</f>
        <v>1439</v>
      </c>
      <c r="K334" s="68" t="n">
        <f aca="false">K82-K457-K706</f>
        <v>1079</v>
      </c>
      <c r="L334" s="68" t="n">
        <f aca="false">L82-L457-L706</f>
        <v>4011</v>
      </c>
      <c r="M334" s="68" t="n">
        <f aca="false">M82-M457-M706</f>
        <v>92</v>
      </c>
      <c r="N334" s="68" t="n">
        <f aca="false">N82-N457-N706</f>
        <v>118</v>
      </c>
      <c r="O334" s="68" t="n">
        <f aca="false">O82-O457-O706</f>
        <v>279</v>
      </c>
      <c r="P334" s="68" t="n">
        <f aca="false">P82-P457-P706</f>
        <v>1047</v>
      </c>
      <c r="Q334" s="68" t="n">
        <f aca="false">Q82-Q457-Q706</f>
        <v>59</v>
      </c>
      <c r="R334" s="68" t="n">
        <f aca="false">R82-R457-R706</f>
        <v>97</v>
      </c>
      <c r="S334" s="68" t="n">
        <f aca="false">S82-S457-S706</f>
        <v>466</v>
      </c>
      <c r="T334" s="68" t="n">
        <f aca="false">T82-T457-T706</f>
        <v>765</v>
      </c>
      <c r="U334" s="68" t="n">
        <f aca="false">U82-U457-U706</f>
        <v>255</v>
      </c>
      <c r="V334" s="68" t="n">
        <f aca="false">V82-V457-V706</f>
        <v>365</v>
      </c>
      <c r="W334" s="68" t="n">
        <f aca="false">W82-W457-W706</f>
        <v>380</v>
      </c>
      <c r="X334" s="68" t="n">
        <f aca="false">X82-X457-X706</f>
        <v>108</v>
      </c>
      <c r="Y334" s="68" t="n">
        <f aca="false">Y82-Y457-Y706</f>
        <v>1073</v>
      </c>
      <c r="Z334" s="68" t="n">
        <f aca="false">Z82-Z457-Z706</f>
        <v>49</v>
      </c>
      <c r="AA334" s="68" t="n">
        <f aca="false">AA82-AA457-AA706</f>
        <v>34</v>
      </c>
      <c r="AB334" s="68" t="n">
        <f aca="false">AB82-AB457-AB706</f>
        <v>11</v>
      </c>
      <c r="AC334" s="68" t="n">
        <f aca="false">AC82-AC457-AC706</f>
        <v>133</v>
      </c>
      <c r="AD334" s="68" t="n">
        <f aca="false">AD82-AD457-AD706</f>
        <v>186</v>
      </c>
      <c r="AE334" s="68" t="n">
        <f aca="false">AE82-AE457-AE706</f>
        <v>102</v>
      </c>
      <c r="AF334" s="68" t="n">
        <f aca="false">AF82-AF457-AF706</f>
        <v>920</v>
      </c>
      <c r="AG334" s="68" t="n">
        <f aca="false">AG82-AG457-AG706</f>
        <v>32</v>
      </c>
      <c r="AH334" s="68" t="n">
        <f aca="false">AH82-AH457-AH706</f>
        <v>82</v>
      </c>
      <c r="AI334" s="68" t="n">
        <f aca="false">AI82-AI457-AI706</f>
        <v>76</v>
      </c>
      <c r="AJ334" s="68" t="n">
        <f aca="false">AJ82-AJ457-AJ706</f>
        <v>21</v>
      </c>
      <c r="AK334" s="125"/>
      <c r="AL334" s="125"/>
      <c r="AM334" s="125"/>
      <c r="AN334" s="125"/>
      <c r="AO334" s="125"/>
      <c r="AP334" s="125"/>
    </row>
    <row r="335" customFormat="false" ht="15.75" hidden="false" customHeight="false" outlineLevel="0" collapsed="false">
      <c r="A335" s="127" t="n">
        <v>43989</v>
      </c>
      <c r="B335" s="68" t="n">
        <f aca="false">B83-B458-B707</f>
        <v>1</v>
      </c>
      <c r="C335" s="68" t="n">
        <f aca="false">C83-C458-C707</f>
        <v>204</v>
      </c>
      <c r="D335" s="68" t="n">
        <f aca="false">D83-D458-D707</f>
        <v>594</v>
      </c>
      <c r="E335" s="68" t="n">
        <f aca="false">E83-E458-E707</f>
        <v>66</v>
      </c>
      <c r="F335" s="68" t="n">
        <f aca="false">F83-F458-F707</f>
        <v>48</v>
      </c>
      <c r="G335" s="68" t="n">
        <f aca="false">G83-G458-G707</f>
        <v>54</v>
      </c>
      <c r="H335" s="68" t="n">
        <f aca="false">H83-H458-H707</f>
        <v>4374</v>
      </c>
      <c r="I335" s="68" t="n">
        <f aca="false">I83-I458-I707</f>
        <v>76</v>
      </c>
      <c r="J335" s="68" t="n">
        <f aca="false">J83-J458-J707</f>
        <v>1368</v>
      </c>
      <c r="K335" s="68" t="n">
        <f aca="false">K83-K458-K707</f>
        <v>1099</v>
      </c>
      <c r="L335" s="68" t="n">
        <f aca="false">L83-L458-L707</f>
        <v>4056</v>
      </c>
      <c r="M335" s="68" t="n">
        <f aca="false">M83-M458-M707</f>
        <v>92</v>
      </c>
      <c r="N335" s="68" t="n">
        <f aca="false">N83-N458-N707</f>
        <v>116</v>
      </c>
      <c r="O335" s="68" t="n">
        <f aca="false">O83-O458-O707</f>
        <v>268</v>
      </c>
      <c r="P335" s="68" t="n">
        <f aca="false">P83-P458-P707</f>
        <v>1080</v>
      </c>
      <c r="Q335" s="68" t="n">
        <f aca="false">Q83-Q458-Q707</f>
        <v>58</v>
      </c>
      <c r="R335" s="68" t="n">
        <f aca="false">R83-R458-R707</f>
        <v>93</v>
      </c>
      <c r="S335" s="68" t="n">
        <f aca="false">S83-S458-S707</f>
        <v>462</v>
      </c>
      <c r="T335" s="68" t="n">
        <f aca="false">T83-T458-T707</f>
        <v>743</v>
      </c>
      <c r="U335" s="68" t="n">
        <f aca="false">U83-U458-U707</f>
        <v>259</v>
      </c>
      <c r="V335" s="68" t="n">
        <f aca="false">V83-V458-V707</f>
        <v>386</v>
      </c>
      <c r="W335" s="68" t="n">
        <f aca="false">W83-W458-W707</f>
        <v>380</v>
      </c>
      <c r="X335" s="68" t="n">
        <f aca="false">X83-X458-X707</f>
        <v>100</v>
      </c>
      <c r="Y335" s="68" t="n">
        <f aca="false">Y83-Y458-Y707</f>
        <v>1137</v>
      </c>
      <c r="Z335" s="68" t="n">
        <f aca="false">Z83-Z458-Z707</f>
        <v>62</v>
      </c>
      <c r="AA335" s="68" t="n">
        <f aca="false">AA83-AA458-AA707</f>
        <v>32</v>
      </c>
      <c r="AB335" s="68" t="n">
        <f aca="false">AB83-AB458-AB707</f>
        <v>11</v>
      </c>
      <c r="AC335" s="68" t="n">
        <f aca="false">AC83-AC458-AC707</f>
        <v>134</v>
      </c>
      <c r="AD335" s="68" t="n">
        <f aca="false">AD83-AD458-AD707</f>
        <v>194</v>
      </c>
      <c r="AE335" s="68" t="n">
        <f aca="false">AE83-AE458-AE707</f>
        <v>103</v>
      </c>
      <c r="AF335" s="68" t="n">
        <f aca="false">AF83-AF458-AF707</f>
        <v>979</v>
      </c>
      <c r="AG335" s="68" t="n">
        <f aca="false">AG83-AG458-AG707</f>
        <v>31</v>
      </c>
      <c r="AH335" s="68" t="n">
        <f aca="false">AH83-AH458-AH707</f>
        <v>82</v>
      </c>
      <c r="AI335" s="68" t="n">
        <f aca="false">AI83-AI458-AI707</f>
        <v>74</v>
      </c>
      <c r="AJ335" s="68" t="n">
        <f aca="false">AJ83-AJ458-AJ707</f>
        <v>21</v>
      </c>
      <c r="AK335" s="125"/>
      <c r="AL335" s="125"/>
      <c r="AM335" s="125"/>
      <c r="AN335" s="125"/>
      <c r="AO335" s="125"/>
      <c r="AP335" s="125"/>
    </row>
    <row r="336" customFormat="false" ht="15.75" hidden="false" customHeight="false" outlineLevel="0" collapsed="false">
      <c r="A336" s="127" t="n">
        <v>43990</v>
      </c>
      <c r="B336" s="68" t="n">
        <f aca="false">B84-B459-B708</f>
        <v>1</v>
      </c>
      <c r="C336" s="68" t="n">
        <f aca="false">C84-C459-C708</f>
        <v>212</v>
      </c>
      <c r="D336" s="68" t="n">
        <f aca="false">D84-D459-D708</f>
        <v>604</v>
      </c>
      <c r="E336" s="68" t="n">
        <f aca="false">E84-E459-E708</f>
        <v>65</v>
      </c>
      <c r="F336" s="68" t="n">
        <f aca="false">F84-F459-F708</f>
        <v>48</v>
      </c>
      <c r="G336" s="68" t="n">
        <f aca="false">G84-G459-G708</f>
        <v>54</v>
      </c>
      <c r="H336" s="68" t="n">
        <f aca="false">H84-H459-H708</f>
        <v>4386</v>
      </c>
      <c r="I336" s="68" t="n">
        <f aca="false">I84-I459-I708</f>
        <v>76</v>
      </c>
      <c r="J336" s="68" t="n">
        <f aca="false">J84-J459-J708</f>
        <v>1311</v>
      </c>
      <c r="K336" s="68" t="n">
        <f aca="false">K84-K459-K708</f>
        <v>1116</v>
      </c>
      <c r="L336" s="68" t="n">
        <f aca="false">L84-L459-L708</f>
        <v>4312</v>
      </c>
      <c r="M336" s="68" t="n">
        <f aca="false">M84-M459-M708</f>
        <v>89</v>
      </c>
      <c r="N336" s="68" t="n">
        <f aca="false">N84-N459-N708</f>
        <v>122</v>
      </c>
      <c r="O336" s="68" t="n">
        <f aca="false">O84-O459-O708</f>
        <v>274</v>
      </c>
      <c r="P336" s="68" t="n">
        <f aca="false">P84-P459-P708</f>
        <v>1130</v>
      </c>
      <c r="Q336" s="68" t="n">
        <f aca="false">Q84-Q459-Q708</f>
        <v>38</v>
      </c>
      <c r="R336" s="68" t="n">
        <f aca="false">R84-R459-R708</f>
        <v>93</v>
      </c>
      <c r="S336" s="68" t="n">
        <f aca="false">S84-S459-S708</f>
        <v>475</v>
      </c>
      <c r="T336" s="68" t="n">
        <f aca="false">T84-T459-T708</f>
        <v>725</v>
      </c>
      <c r="U336" s="68" t="n">
        <f aca="false">U84-U459-U708</f>
        <v>248</v>
      </c>
      <c r="V336" s="68" t="n">
        <f aca="false">V84-V459-V708</f>
        <v>390</v>
      </c>
      <c r="W336" s="68" t="n">
        <f aca="false">W84-W459-W708</f>
        <v>370</v>
      </c>
      <c r="X336" s="68" t="n">
        <f aca="false">X84-X459-X708</f>
        <v>99</v>
      </c>
      <c r="Y336" s="68" t="n">
        <f aca="false">Y84-Y459-Y708</f>
        <v>1247</v>
      </c>
      <c r="Z336" s="68" t="n">
        <f aca="false">Z84-Z459-Z708</f>
        <v>62</v>
      </c>
      <c r="AA336" s="68" t="n">
        <f aca="false">AA84-AA459-AA708</f>
        <v>32</v>
      </c>
      <c r="AB336" s="68" t="n">
        <f aca="false">AB84-AB459-AB708</f>
        <v>9</v>
      </c>
      <c r="AC336" s="68" t="n">
        <f aca="false">AC84-AC459-AC708</f>
        <v>134</v>
      </c>
      <c r="AD336" s="68" t="n">
        <f aca="false">AD84-AD459-AD708</f>
        <v>219</v>
      </c>
      <c r="AE336" s="68" t="n">
        <f aca="false">AE84-AE459-AE708</f>
        <v>103</v>
      </c>
      <c r="AF336" s="68" t="n">
        <f aca="false">AF84-AF459-AF708</f>
        <v>1005</v>
      </c>
      <c r="AG336" s="68" t="n">
        <f aca="false">AG84-AG459-AG708</f>
        <v>30</v>
      </c>
      <c r="AH336" s="68" t="n">
        <f aca="false">AH84-AH459-AH708</f>
        <v>72</v>
      </c>
      <c r="AI336" s="68" t="n">
        <f aca="false">AI84-AI459-AI708</f>
        <v>74</v>
      </c>
      <c r="AJ336" s="68" t="n">
        <f aca="false">AJ84-AJ459-AJ708</f>
        <v>21</v>
      </c>
      <c r="AK336" s="125"/>
      <c r="AL336" s="125"/>
      <c r="AM336" s="125"/>
      <c r="AN336" s="125"/>
      <c r="AO336" s="125"/>
      <c r="AP336" s="125"/>
    </row>
    <row r="337" customFormat="false" ht="15.75" hidden="false" customHeight="false" outlineLevel="0" collapsed="false">
      <c r="A337" s="127" t="n">
        <v>43991</v>
      </c>
      <c r="B337" s="68" t="n">
        <f aca="false">B85-B460-B709</f>
        <v>1</v>
      </c>
      <c r="C337" s="68" t="n">
        <f aca="false">C85-C460-C709</f>
        <v>194</v>
      </c>
      <c r="D337" s="68" t="n">
        <f aca="false">D85-D460-D709</f>
        <v>598</v>
      </c>
      <c r="E337" s="68" t="n">
        <f aca="false">E85-E460-E709</f>
        <v>79</v>
      </c>
      <c r="F337" s="68" t="n">
        <f aca="false">F85-F460-F709</f>
        <v>42</v>
      </c>
      <c r="G337" s="68" t="n">
        <f aca="false">G85-G460-G709</f>
        <v>50</v>
      </c>
      <c r="H337" s="68" t="n">
        <f aca="false">H85-H460-H709</f>
        <v>4451</v>
      </c>
      <c r="I337" s="68" t="n">
        <f aca="false">I85-I460-I709</f>
        <v>76</v>
      </c>
      <c r="J337" s="68" t="n">
        <f aca="false">J85-J460-J709</f>
        <v>1325</v>
      </c>
      <c r="K337" s="68" t="n">
        <f aca="false">K85-K460-K709</f>
        <v>1063</v>
      </c>
      <c r="L337" s="68" t="n">
        <f aca="false">L85-L460-L709</f>
        <v>4435</v>
      </c>
      <c r="M337" s="68" t="n">
        <f aca="false">M85-M460-M709</f>
        <v>113</v>
      </c>
      <c r="N337" s="68" t="n">
        <f aca="false">N85-N460-N709</f>
        <v>132</v>
      </c>
      <c r="O337" s="68" t="n">
        <f aca="false">O85-O460-O709</f>
        <v>292</v>
      </c>
      <c r="P337" s="68" t="n">
        <f aca="false">P85-P460-P709</f>
        <v>1216</v>
      </c>
      <c r="Q337" s="68" t="n">
        <f aca="false">Q85-Q460-Q709</f>
        <v>38</v>
      </c>
      <c r="R337" s="68" t="n">
        <f aca="false">R85-R460-R709</f>
        <v>90</v>
      </c>
      <c r="S337" s="68" t="n">
        <f aca="false">S85-S460-S709</f>
        <v>480</v>
      </c>
      <c r="T337" s="68" t="n">
        <f aca="false">T85-T460-T709</f>
        <v>744</v>
      </c>
      <c r="U337" s="68" t="n">
        <f aca="false">U85-U460-U709</f>
        <v>255</v>
      </c>
      <c r="V337" s="68" t="n">
        <f aca="false">V85-V460-V709</f>
        <v>431</v>
      </c>
      <c r="W337" s="68" t="n">
        <f aca="false">W85-W460-W709</f>
        <v>377</v>
      </c>
      <c r="X337" s="68" t="n">
        <f aca="false">X85-X460-X709</f>
        <v>86</v>
      </c>
      <c r="Y337" s="68" t="n">
        <f aca="false">Y85-Y460-Y709</f>
        <v>1393</v>
      </c>
      <c r="Z337" s="68" t="n">
        <f aca="false">Z85-Z460-Z709</f>
        <v>62</v>
      </c>
      <c r="AA337" s="68" t="n">
        <f aca="false">AA85-AA460-AA709</f>
        <v>32</v>
      </c>
      <c r="AB337" s="68" t="n">
        <f aca="false">AB85-AB460-AB709</f>
        <v>7</v>
      </c>
      <c r="AC337" s="68" t="n">
        <f aca="false">AC85-AC460-AC709</f>
        <v>138</v>
      </c>
      <c r="AD337" s="68" t="n">
        <f aca="false">AD85-AD460-AD709</f>
        <v>218</v>
      </c>
      <c r="AE337" s="68" t="n">
        <f aca="false">AE85-AE460-AE709</f>
        <v>106</v>
      </c>
      <c r="AF337" s="68" t="n">
        <f aca="false">AF85-AF460-AF709</f>
        <v>1023</v>
      </c>
      <c r="AG337" s="68" t="n">
        <f aca="false">AG85-AG460-AG709</f>
        <v>29</v>
      </c>
      <c r="AH337" s="68" t="n">
        <f aca="false">AH85-AH460-AH709</f>
        <v>72</v>
      </c>
      <c r="AI337" s="68" t="n">
        <f aca="false">AI85-AI460-AI709</f>
        <v>70</v>
      </c>
      <c r="AJ337" s="68" t="n">
        <f aca="false">AJ85-AJ460-AJ709</f>
        <v>21</v>
      </c>
      <c r="AK337" s="125"/>
      <c r="AL337" s="125"/>
      <c r="AM337" s="125"/>
      <c r="AN337" s="125"/>
      <c r="AO337" s="125"/>
      <c r="AP337" s="125"/>
    </row>
    <row r="338" customFormat="false" ht="15.75" hidden="false" customHeight="false" outlineLevel="0" collapsed="false">
      <c r="A338" s="127" t="n">
        <v>43992</v>
      </c>
      <c r="B338" s="68" t="n">
        <f aca="false">B86-B461-B710</f>
        <v>3</v>
      </c>
      <c r="C338" s="68" t="n">
        <f aca="false">C86-C461-C710</f>
        <v>223</v>
      </c>
      <c r="D338" s="68" t="n">
        <f aca="false">D86-D461-D710</f>
        <v>622</v>
      </c>
      <c r="E338" s="68" t="n">
        <f aca="false">E86-E461-E710</f>
        <v>80</v>
      </c>
      <c r="F338" s="68" t="n">
        <f aca="false">F86-F461-F710</f>
        <v>41</v>
      </c>
      <c r="G338" s="68" t="n">
        <f aca="false">G86-G461-G710</f>
        <v>48</v>
      </c>
      <c r="H338" s="68" t="n">
        <f aca="false">H86-H461-H710</f>
        <v>4451</v>
      </c>
      <c r="I338" s="68" t="n">
        <f aca="false">I86-I461-I710</f>
        <v>78</v>
      </c>
      <c r="J338" s="68" t="n">
        <f aca="false">J86-J461-J710</f>
        <v>1350</v>
      </c>
      <c r="K338" s="68" t="n">
        <f aca="false">K86-K461-K710</f>
        <v>1084</v>
      </c>
      <c r="L338" s="68" t="n">
        <f aca="false">L86-L461-L710</f>
        <v>4595</v>
      </c>
      <c r="M338" s="68" t="n">
        <f aca="false">M86-M461-M710</f>
        <v>103</v>
      </c>
      <c r="N338" s="68" t="n">
        <f aca="false">N86-N461-N710</f>
        <v>138</v>
      </c>
      <c r="O338" s="68" t="n">
        <f aca="false">O86-O461-O710</f>
        <v>295</v>
      </c>
      <c r="P338" s="68" t="n">
        <f aca="false">P86-P461-P710</f>
        <v>1329</v>
      </c>
      <c r="Q338" s="68" t="n">
        <f aca="false">Q86-Q461-Q710</f>
        <v>35</v>
      </c>
      <c r="R338" s="68" t="n">
        <f aca="false">R86-R461-R710</f>
        <v>89</v>
      </c>
      <c r="S338" s="68" t="n">
        <f aca="false">S86-S461-S710</f>
        <v>425</v>
      </c>
      <c r="T338" s="68" t="n">
        <f aca="false">T86-T461-T710</f>
        <v>733</v>
      </c>
      <c r="U338" s="68" t="n">
        <f aca="false">U86-U461-U710</f>
        <v>241</v>
      </c>
      <c r="V338" s="68" t="n">
        <f aca="false">V86-V461-V710</f>
        <v>416</v>
      </c>
      <c r="W338" s="68" t="n">
        <f aca="false">W86-W461-W710</f>
        <v>389</v>
      </c>
      <c r="X338" s="68" t="n">
        <f aca="false">X86-X461-X710</f>
        <v>87</v>
      </c>
      <c r="Y338" s="68" t="n">
        <f aca="false">Y86-Y461-Y710</f>
        <v>1528</v>
      </c>
      <c r="Z338" s="68" t="n">
        <f aca="false">Z86-Z461-Z710</f>
        <v>61</v>
      </c>
      <c r="AA338" s="68" t="n">
        <f aca="false">AA86-AA461-AA710</f>
        <v>31</v>
      </c>
      <c r="AB338" s="68" t="n">
        <f aca="false">AB86-AB461-AB710</f>
        <v>7</v>
      </c>
      <c r="AC338" s="68" t="n">
        <f aca="false">AC86-AC461-AC710</f>
        <v>171</v>
      </c>
      <c r="AD338" s="68" t="n">
        <f aca="false">AD86-AD461-AD710</f>
        <v>231</v>
      </c>
      <c r="AE338" s="68" t="n">
        <f aca="false">AE86-AE461-AE710</f>
        <v>105</v>
      </c>
      <c r="AF338" s="68" t="n">
        <f aca="false">AF86-AF461-AF710</f>
        <v>1052</v>
      </c>
      <c r="AG338" s="68" t="n">
        <f aca="false">AG86-AG461-AG710</f>
        <v>30</v>
      </c>
      <c r="AH338" s="68" t="n">
        <f aca="false">AH86-AH461-AH710</f>
        <v>67</v>
      </c>
      <c r="AI338" s="68" t="n">
        <f aca="false">AI86-AI461-AI710</f>
        <v>69</v>
      </c>
      <c r="AJ338" s="68" t="n">
        <f aca="false">AJ86-AJ461-AJ710</f>
        <v>21</v>
      </c>
      <c r="AK338" s="125"/>
      <c r="AL338" s="125"/>
      <c r="AM338" s="125"/>
      <c r="AN338" s="125"/>
      <c r="AO338" s="125"/>
      <c r="AP338" s="125"/>
    </row>
    <row r="339" customFormat="false" ht="15.75" hidden="false" customHeight="false" outlineLevel="0" collapsed="false">
      <c r="A339" s="127" t="n">
        <v>43993</v>
      </c>
      <c r="B339" s="68" t="n">
        <f aca="false">B87-B462-B711</f>
        <v>3</v>
      </c>
      <c r="C339" s="68" t="n">
        <f aca="false">C87-C462-C711</f>
        <v>230</v>
      </c>
      <c r="D339" s="68" t="n">
        <f aca="false">D87-D462-D711</f>
        <v>635</v>
      </c>
      <c r="E339" s="68" t="n">
        <f aca="false">E87-E462-E711</f>
        <v>82</v>
      </c>
      <c r="F339" s="68" t="n">
        <f aca="false">F87-F462-F711</f>
        <v>40</v>
      </c>
      <c r="G339" s="68" t="n">
        <f aca="false">G87-G462-G711</f>
        <v>49</v>
      </c>
      <c r="H339" s="68" t="n">
        <f aca="false">H87-H462-H711</f>
        <v>4452</v>
      </c>
      <c r="I339" s="68" t="n">
        <f aca="false">I87-I462-I711</f>
        <v>78</v>
      </c>
      <c r="J339" s="68" t="n">
        <f aca="false">J87-J462-J711</f>
        <v>1374</v>
      </c>
      <c r="K339" s="68" t="n">
        <f aca="false">K87-K462-K711</f>
        <v>1098</v>
      </c>
      <c r="L339" s="68" t="n">
        <f aca="false">L87-L462-L711</f>
        <v>4757</v>
      </c>
      <c r="M339" s="68" t="n">
        <f aca="false">M87-M462-M711</f>
        <v>96</v>
      </c>
      <c r="N339" s="68" t="n">
        <f aca="false">N87-N462-N711</f>
        <v>134</v>
      </c>
      <c r="O339" s="68" t="n">
        <f aca="false">O87-O462-O711</f>
        <v>310</v>
      </c>
      <c r="P339" s="68" t="n">
        <f aca="false">P87-P462-P711</f>
        <v>1358</v>
      </c>
      <c r="Q339" s="68" t="n">
        <f aca="false">Q87-Q462-Q711</f>
        <v>33</v>
      </c>
      <c r="R339" s="68" t="n">
        <f aca="false">R87-R462-R711</f>
        <v>94</v>
      </c>
      <c r="S339" s="68" t="n">
        <f aca="false">S87-S462-S711</f>
        <v>389</v>
      </c>
      <c r="T339" s="68" t="n">
        <f aca="false">T87-T462-T711</f>
        <v>720</v>
      </c>
      <c r="U339" s="68" t="n">
        <f aca="false">U87-U462-U711</f>
        <v>240</v>
      </c>
      <c r="V339" s="68" t="n">
        <f aca="false">V87-V462-V711</f>
        <v>430</v>
      </c>
      <c r="W339" s="68" t="n">
        <f aca="false">W87-W462-W711</f>
        <v>419</v>
      </c>
      <c r="X339" s="68" t="n">
        <f aca="false">X87-X462-X711</f>
        <v>89</v>
      </c>
      <c r="Y339" s="68" t="n">
        <f aca="false">Y87-Y462-Y711</f>
        <v>1669</v>
      </c>
      <c r="Z339" s="68" t="n">
        <f aca="false">Z87-Z462-Z711</f>
        <v>60</v>
      </c>
      <c r="AA339" s="68" t="n">
        <f aca="false">AA87-AA462-AA711</f>
        <v>32</v>
      </c>
      <c r="AB339" s="68" t="n">
        <f aca="false">AB87-AB462-AB711</f>
        <v>7</v>
      </c>
      <c r="AC339" s="68" t="n">
        <f aca="false">AC87-AC462-AC711</f>
        <v>204</v>
      </c>
      <c r="AD339" s="68" t="n">
        <f aca="false">AD87-AD462-AD711</f>
        <v>230</v>
      </c>
      <c r="AE339" s="68" t="n">
        <f aca="false">AE87-AE462-AE711</f>
        <v>108</v>
      </c>
      <c r="AF339" s="68" t="n">
        <f aca="false">AF87-AF462-AF711</f>
        <v>1071</v>
      </c>
      <c r="AG339" s="68" t="n">
        <f aca="false">AG87-AG462-AG711</f>
        <v>28</v>
      </c>
      <c r="AH339" s="68" t="n">
        <f aca="false">AH87-AH462-AH711</f>
        <v>67</v>
      </c>
      <c r="AI339" s="68" t="n">
        <f aca="false">AI87-AI462-AI711</f>
        <v>73</v>
      </c>
      <c r="AJ339" s="68" t="n">
        <f aca="false">AJ87-AJ462-AJ711</f>
        <v>0</v>
      </c>
      <c r="AK339" s="125"/>
      <c r="AL339" s="125"/>
      <c r="AM339" s="125"/>
      <c r="AN339" s="125"/>
      <c r="AO339" s="125"/>
      <c r="AP339" s="125"/>
    </row>
    <row r="340" customFormat="false" ht="15.75" hidden="false" customHeight="false" outlineLevel="0" collapsed="false">
      <c r="A340" s="127" t="n">
        <v>43994</v>
      </c>
      <c r="B340" s="68" t="n">
        <f aca="false">B88-B463-B712</f>
        <v>3</v>
      </c>
      <c r="C340" s="68" t="n">
        <f aca="false">C88-C463-C712</f>
        <v>242</v>
      </c>
      <c r="D340" s="68" t="n">
        <f aca="false">D88-D463-D712</f>
        <v>664</v>
      </c>
      <c r="E340" s="68" t="n">
        <f aca="false">E88-E463-E712</f>
        <v>83</v>
      </c>
      <c r="F340" s="68" t="n">
        <f aca="false">F88-F463-F712</f>
        <v>42</v>
      </c>
      <c r="G340" s="68" t="n">
        <f aca="false">G88-G463-G712</f>
        <v>58</v>
      </c>
      <c r="H340" s="68" t="n">
        <f aca="false">H88-H463-H712</f>
        <v>4419</v>
      </c>
      <c r="I340" s="68" t="n">
        <f aca="false">I88-I463-I712</f>
        <v>79</v>
      </c>
      <c r="J340" s="68" t="n">
        <f aca="false">J88-J463-J712</f>
        <v>1354</v>
      </c>
      <c r="K340" s="68" t="n">
        <f aca="false">K88-K463-K712</f>
        <v>1092</v>
      </c>
      <c r="L340" s="68" t="n">
        <f aca="false">L88-L463-L712</f>
        <v>4981</v>
      </c>
      <c r="M340" s="68" t="n">
        <f aca="false">M88-M463-M712</f>
        <v>117</v>
      </c>
      <c r="N340" s="68" t="n">
        <f aca="false">N88-N463-N712</f>
        <v>130</v>
      </c>
      <c r="O340" s="68" t="n">
        <f aca="false">O88-O463-O712</f>
        <v>321</v>
      </c>
      <c r="P340" s="68" t="n">
        <f aca="false">P88-P463-P712</f>
        <v>1399</v>
      </c>
      <c r="Q340" s="68" t="n">
        <f aca="false">Q88-Q463-Q712</f>
        <v>33</v>
      </c>
      <c r="R340" s="68" t="n">
        <f aca="false">R88-R463-R712</f>
        <v>94</v>
      </c>
      <c r="S340" s="68" t="n">
        <f aca="false">S88-S463-S712</f>
        <v>340</v>
      </c>
      <c r="T340" s="68" t="n">
        <f aca="false">T88-T463-T712</f>
        <v>714</v>
      </c>
      <c r="U340" s="68" t="n">
        <f aca="false">U88-U463-U712</f>
        <v>235</v>
      </c>
      <c r="V340" s="68" t="n">
        <f aca="false">V88-V463-V712</f>
        <v>495</v>
      </c>
      <c r="W340" s="68" t="n">
        <f aca="false">W88-W463-W712</f>
        <v>506</v>
      </c>
      <c r="X340" s="68" t="n">
        <f aca="false">X88-X463-X712</f>
        <v>92</v>
      </c>
      <c r="Y340" s="68" t="n">
        <f aca="false">Y88-Y463-Y712</f>
        <v>1642</v>
      </c>
      <c r="Z340" s="68" t="n">
        <f aca="false">Z88-Z463-Z712</f>
        <v>60</v>
      </c>
      <c r="AA340" s="68" t="n">
        <f aca="false">AA88-AA463-AA712</f>
        <v>33</v>
      </c>
      <c r="AB340" s="68" t="n">
        <f aca="false">AB88-AB463-AB712</f>
        <v>6</v>
      </c>
      <c r="AC340" s="68" t="n">
        <f aca="false">AC88-AC463-AC712</f>
        <v>223</v>
      </c>
      <c r="AD340" s="68" t="n">
        <f aca="false">AD88-AD463-AD712</f>
        <v>273</v>
      </c>
      <c r="AE340" s="68" t="n">
        <f aca="false">AE88-AE463-AE712</f>
        <v>112</v>
      </c>
      <c r="AF340" s="68" t="n">
        <f aca="false">AF88-AF463-AF712</f>
        <v>1112</v>
      </c>
      <c r="AG340" s="68" t="n">
        <f aca="false">AG88-AG463-AG712</f>
        <v>29</v>
      </c>
      <c r="AH340" s="68" t="n">
        <f aca="false">AH88-AH463-AH712</f>
        <v>67</v>
      </c>
      <c r="AI340" s="68" t="n">
        <f aca="false">AI88-AI463-AI712</f>
        <v>95</v>
      </c>
      <c r="AJ340" s="68" t="n">
        <f aca="false">AJ88-AJ463-AJ712</f>
        <v>0</v>
      </c>
      <c r="AK340" s="125"/>
      <c r="AL340" s="125"/>
      <c r="AM340" s="125"/>
      <c r="AN340" s="125"/>
      <c r="AO340" s="125"/>
      <c r="AP340" s="125"/>
    </row>
    <row r="341" customFormat="false" ht="15.75" hidden="false" customHeight="false" outlineLevel="0" collapsed="false">
      <c r="A341" s="127" t="n">
        <v>43995</v>
      </c>
      <c r="B341" s="68" t="n">
        <f aca="false">B89-B464-B713</f>
        <v>2</v>
      </c>
      <c r="C341" s="68" t="n">
        <f aca="false">C89-C464-C713</f>
        <v>255</v>
      </c>
      <c r="D341" s="68" t="n">
        <f aca="false">D89-D464-D713</f>
        <v>734</v>
      </c>
      <c r="E341" s="68" t="n">
        <f aca="false">E89-E464-E713</f>
        <v>81</v>
      </c>
      <c r="F341" s="68" t="n">
        <f aca="false">F89-F464-F713</f>
        <v>35</v>
      </c>
      <c r="G341" s="68" t="n">
        <f aca="false">G89-G464-G713</f>
        <v>52</v>
      </c>
      <c r="H341" s="68" t="n">
        <f aca="false">H89-H464-H713</f>
        <v>4473</v>
      </c>
      <c r="I341" s="68" t="n">
        <f aca="false">I89-I464-I713</f>
        <v>71</v>
      </c>
      <c r="J341" s="68" t="n">
        <f aca="false">J89-J464-J713</f>
        <v>1333</v>
      </c>
      <c r="K341" s="68" t="n">
        <f aca="false">K89-K464-K713</f>
        <v>1134</v>
      </c>
      <c r="L341" s="68" t="n">
        <f aca="false">L89-L464-L713</f>
        <v>4891</v>
      </c>
      <c r="M341" s="68" t="n">
        <f aca="false">M89-M464-M713</f>
        <v>113</v>
      </c>
      <c r="N341" s="68" t="n">
        <f aca="false">N89-N464-N713</f>
        <v>123</v>
      </c>
      <c r="O341" s="68" t="n">
        <f aca="false">O89-O464-O713</f>
        <v>341</v>
      </c>
      <c r="P341" s="68" t="n">
        <f aca="false">P89-P464-P713</f>
        <v>1496</v>
      </c>
      <c r="Q341" s="68" t="n">
        <f aca="false">Q89-Q464-Q713</f>
        <v>32</v>
      </c>
      <c r="R341" s="68" t="n">
        <f aca="false">R89-R464-R713</f>
        <v>90</v>
      </c>
      <c r="S341" s="68" t="n">
        <f aca="false">S89-S464-S713</f>
        <v>330</v>
      </c>
      <c r="T341" s="68" t="n">
        <f aca="false">T89-T464-T713</f>
        <v>721</v>
      </c>
      <c r="U341" s="68" t="n">
        <f aca="false">U89-U464-U713</f>
        <v>234</v>
      </c>
      <c r="V341" s="68" t="n">
        <f aca="false">V89-V464-V713</f>
        <v>496</v>
      </c>
      <c r="W341" s="68" t="n">
        <f aca="false">W89-W464-W713</f>
        <v>598</v>
      </c>
      <c r="X341" s="68" t="n">
        <f aca="false">X89-X464-X713</f>
        <v>84</v>
      </c>
      <c r="Y341" s="68" t="n">
        <f aca="false">Y89-Y464-Y713</f>
        <v>1731</v>
      </c>
      <c r="Z341" s="68" t="n">
        <f aca="false">Z89-Z464-Z713</f>
        <v>68</v>
      </c>
      <c r="AA341" s="68" t="n">
        <f aca="false">AA89-AA464-AA713</f>
        <v>43</v>
      </c>
      <c r="AB341" s="68" t="n">
        <f aca="false">AB89-AB464-AB713</f>
        <v>10</v>
      </c>
      <c r="AC341" s="68" t="n">
        <f aca="false">AC89-AC464-AC713</f>
        <v>240</v>
      </c>
      <c r="AD341" s="68" t="n">
        <f aca="false">AD89-AD464-AD713</f>
        <v>285</v>
      </c>
      <c r="AE341" s="68" t="n">
        <f aca="false">AE89-AE464-AE713</f>
        <v>116</v>
      </c>
      <c r="AF341" s="68" t="n">
        <f aca="false">AF89-AF464-AF713</f>
        <v>1152</v>
      </c>
      <c r="AG341" s="68" t="n">
        <f aca="false">AG89-AG464-AG713</f>
        <v>25</v>
      </c>
      <c r="AH341" s="68" t="n">
        <f aca="false">AH89-AH464-AH713</f>
        <v>67</v>
      </c>
      <c r="AI341" s="68" t="n">
        <f aca="false">AI89-AI464-AI713</f>
        <v>97</v>
      </c>
      <c r="AJ341" s="68" t="n">
        <f aca="false">AJ89-AJ464-AJ713</f>
        <v>0</v>
      </c>
      <c r="AK341" s="125"/>
      <c r="AL341" s="125"/>
      <c r="AM341" s="125"/>
      <c r="AN341" s="125"/>
      <c r="AO341" s="125"/>
      <c r="AP341" s="125"/>
    </row>
    <row r="342" customFormat="false" ht="15.75" hidden="false" customHeight="false" outlineLevel="0" collapsed="false">
      <c r="A342" s="127" t="n">
        <v>43996</v>
      </c>
      <c r="B342" s="68" t="n">
        <f aca="false">B90-B465-B714</f>
        <v>7</v>
      </c>
      <c r="C342" s="68" t="n">
        <f aca="false">C90-C465-C714</f>
        <v>261</v>
      </c>
      <c r="D342" s="68" t="n">
        <f aca="false">D90-D465-D714</f>
        <v>721</v>
      </c>
      <c r="E342" s="68" t="n">
        <f aca="false">E90-E465-E714</f>
        <v>80</v>
      </c>
      <c r="F342" s="68" t="n">
        <f aca="false">F90-F465-F714</f>
        <v>37</v>
      </c>
      <c r="G342" s="68" t="n">
        <f aca="false">G90-G465-G714</f>
        <v>51</v>
      </c>
      <c r="H342" s="68" t="n">
        <f aca="false">H90-H465-H714</f>
        <v>4334</v>
      </c>
      <c r="I342" s="68" t="n">
        <f aca="false">I90-I465-I714</f>
        <v>71</v>
      </c>
      <c r="J342" s="68" t="n">
        <f aca="false">J90-J465-J714</f>
        <v>1308</v>
      </c>
      <c r="K342" s="68" t="n">
        <f aca="false">K90-K465-K714</f>
        <v>1226</v>
      </c>
      <c r="L342" s="68" t="n">
        <f aca="false">L90-L465-L714</f>
        <v>5001</v>
      </c>
      <c r="M342" s="68" t="n">
        <f aca="false">M90-M465-M714</f>
        <v>105</v>
      </c>
      <c r="N342" s="68" t="n">
        <f aca="false">N90-N465-N714</f>
        <v>113</v>
      </c>
      <c r="O342" s="68" t="n">
        <f aca="false">O90-O465-O714</f>
        <v>321</v>
      </c>
      <c r="P342" s="68" t="n">
        <f aca="false">P90-P465-P714</f>
        <v>1531</v>
      </c>
      <c r="Q342" s="68" t="n">
        <f aca="false">Q90-Q465-Q714</f>
        <v>31</v>
      </c>
      <c r="R342" s="68" t="n">
        <f aca="false">R90-R465-R714</f>
        <v>87</v>
      </c>
      <c r="S342" s="68" t="n">
        <f aca="false">S90-S465-S714</f>
        <v>305</v>
      </c>
      <c r="T342" s="68" t="n">
        <f aca="false">T90-T465-T714</f>
        <v>723</v>
      </c>
      <c r="U342" s="68" t="n">
        <f aca="false">U90-U465-U714</f>
        <v>228</v>
      </c>
      <c r="V342" s="68" t="n">
        <f aca="false">V90-V465-V714</f>
        <v>501</v>
      </c>
      <c r="W342" s="68" t="n">
        <f aca="false">W90-W465-W714</f>
        <v>603</v>
      </c>
      <c r="X342" s="68" t="n">
        <f aca="false">X90-X465-X714</f>
        <v>81</v>
      </c>
      <c r="Y342" s="68" t="n">
        <f aca="false">Y90-Y465-Y714</f>
        <v>1822</v>
      </c>
      <c r="Z342" s="68" t="n">
        <f aca="false">Z90-Z465-Z714</f>
        <v>51</v>
      </c>
      <c r="AA342" s="68" t="n">
        <f aca="false">AA90-AA465-AA714</f>
        <v>40</v>
      </c>
      <c r="AB342" s="68" t="n">
        <f aca="false">AB90-AB465-AB714</f>
        <v>10</v>
      </c>
      <c r="AC342" s="68" t="n">
        <f aca="false">AC90-AC465-AC714</f>
        <v>240</v>
      </c>
      <c r="AD342" s="68" t="n">
        <f aca="false">AD90-AD465-AD714</f>
        <v>302</v>
      </c>
      <c r="AE342" s="68" t="n">
        <f aca="false">AE90-AE465-AE714</f>
        <v>118</v>
      </c>
      <c r="AF342" s="68" t="n">
        <f aca="false">AF90-AF465-AF714</f>
        <v>1114</v>
      </c>
      <c r="AG342" s="68" t="n">
        <f aca="false">AG90-AG465-AG714</f>
        <v>25</v>
      </c>
      <c r="AH342" s="68" t="n">
        <f aca="false">AH90-AH465-AH714</f>
        <v>67</v>
      </c>
      <c r="AI342" s="68" t="n">
        <f aca="false">AI90-AI465-AI714</f>
        <v>97</v>
      </c>
      <c r="AJ342" s="68" t="n">
        <f aca="false">AJ90-AJ465-AJ714</f>
        <v>0</v>
      </c>
      <c r="AK342" s="125"/>
      <c r="AL342" s="125"/>
      <c r="AM342" s="125"/>
      <c r="AN342" s="125"/>
      <c r="AO342" s="125"/>
      <c r="AP342" s="125"/>
    </row>
    <row r="343" customFormat="false" ht="15.75" hidden="false" customHeight="false" outlineLevel="0" collapsed="false">
      <c r="A343" s="127" t="n">
        <v>43997</v>
      </c>
      <c r="B343" s="68" t="n">
        <f aca="false">B91-B466-B715</f>
        <v>7</v>
      </c>
      <c r="C343" s="68" t="n">
        <f aca="false">C91-C466-C715</f>
        <v>252</v>
      </c>
      <c r="D343" s="68" t="n">
        <f aca="false">D91-D466-D715</f>
        <v>704</v>
      </c>
      <c r="E343" s="68" t="n">
        <f aca="false">E91-E466-E715</f>
        <v>79</v>
      </c>
      <c r="F343" s="68" t="n">
        <f aca="false">F91-F466-F715</f>
        <v>33</v>
      </c>
      <c r="G343" s="68" t="n">
        <f aca="false">G91-G466-G715</f>
        <v>53</v>
      </c>
      <c r="H343" s="68" t="n">
        <f aca="false">H91-H466-H715</f>
        <v>4368</v>
      </c>
      <c r="I343" s="68" t="n">
        <f aca="false">I91-I466-I715</f>
        <v>71</v>
      </c>
      <c r="J343" s="68" t="n">
        <f aca="false">J91-J466-J715</f>
        <v>1319</v>
      </c>
      <c r="K343" s="68" t="n">
        <f aca="false">K91-K466-K715</f>
        <v>1289</v>
      </c>
      <c r="L343" s="68" t="n">
        <f aca="false">L91-L466-L715</f>
        <v>5193</v>
      </c>
      <c r="M343" s="68" t="n">
        <f aca="false">M91-M466-M715</f>
        <v>104</v>
      </c>
      <c r="N343" s="68" t="n">
        <f aca="false">N91-N466-N715</f>
        <v>116</v>
      </c>
      <c r="O343" s="68" t="n">
        <f aca="false">O91-O466-O715</f>
        <v>362</v>
      </c>
      <c r="P343" s="68" t="n">
        <f aca="false">P91-P466-P715</f>
        <v>1575</v>
      </c>
      <c r="Q343" s="68" t="n">
        <f aca="false">Q91-Q466-Q715</f>
        <v>31</v>
      </c>
      <c r="R343" s="68" t="n">
        <f aca="false">R91-R466-R715</f>
        <v>92</v>
      </c>
      <c r="S343" s="68" t="n">
        <f aca="false">S91-S466-S715</f>
        <v>294</v>
      </c>
      <c r="T343" s="68" t="n">
        <f aca="false">T91-T466-T715</f>
        <v>740</v>
      </c>
      <c r="U343" s="68" t="n">
        <f aca="false">U91-U466-U715</f>
        <v>228</v>
      </c>
      <c r="V343" s="68" t="n">
        <f aca="false">V91-V466-V715</f>
        <v>512</v>
      </c>
      <c r="W343" s="68" t="n">
        <f aca="false">W91-W466-W715</f>
        <v>652</v>
      </c>
      <c r="X343" s="68" t="n">
        <f aca="false">X91-X466-X715</f>
        <v>82</v>
      </c>
      <c r="Y343" s="68" t="n">
        <f aca="false">Y91-Y466-Y715</f>
        <v>1774</v>
      </c>
      <c r="Z343" s="68" t="n">
        <f aca="false">Z91-Z466-Z715</f>
        <v>46</v>
      </c>
      <c r="AA343" s="68" t="n">
        <f aca="false">AA91-AA466-AA715</f>
        <v>39</v>
      </c>
      <c r="AB343" s="68" t="n">
        <f aca="false">AB91-AB466-AB715</f>
        <v>9</v>
      </c>
      <c r="AC343" s="68" t="n">
        <f aca="false">AC91-AC466-AC715</f>
        <v>242</v>
      </c>
      <c r="AD343" s="68" t="n">
        <f aca="false">AD91-AD466-AD715</f>
        <v>332</v>
      </c>
      <c r="AE343" s="68" t="n">
        <f aca="false">AE91-AE466-AE715</f>
        <v>119</v>
      </c>
      <c r="AF343" s="68" t="n">
        <f aca="false">AF91-AF466-AF715</f>
        <v>1051</v>
      </c>
      <c r="AG343" s="68" t="n">
        <f aca="false">AG91-AG466-AG715</f>
        <v>25</v>
      </c>
      <c r="AH343" s="68" t="n">
        <f aca="false">AH91-AH466-AH715</f>
        <v>67</v>
      </c>
      <c r="AI343" s="68" t="n">
        <f aca="false">AI91-AI466-AI715</f>
        <v>113</v>
      </c>
      <c r="AJ343" s="68" t="n">
        <f aca="false">AJ91-AJ466-AJ715</f>
        <v>0</v>
      </c>
      <c r="AK343" s="125"/>
      <c r="AL343" s="125"/>
      <c r="AM343" s="125"/>
      <c r="AN343" s="125"/>
      <c r="AO343" s="125"/>
      <c r="AP343" s="125"/>
    </row>
    <row r="344" customFormat="false" ht="15.75" hidden="false" customHeight="false" outlineLevel="0" collapsed="false">
      <c r="A344" s="127" t="n">
        <v>43998</v>
      </c>
      <c r="B344" s="68" t="n">
        <f aca="false">B92-B467-B716</f>
        <v>6</v>
      </c>
      <c r="C344" s="68" t="n">
        <f aca="false">C92-C467-C716</f>
        <v>266</v>
      </c>
      <c r="D344" s="68" t="n">
        <f aca="false">D92-D467-D716</f>
        <v>713</v>
      </c>
      <c r="E344" s="68" t="n">
        <f aca="false">E92-E467-E716</f>
        <v>79</v>
      </c>
      <c r="F344" s="68" t="n">
        <f aca="false">F92-F467-F716</f>
        <v>35</v>
      </c>
      <c r="G344" s="68" t="n">
        <f aca="false">G92-G467-G716</f>
        <v>52</v>
      </c>
      <c r="H344" s="68" t="n">
        <f aca="false">H92-H467-H716</f>
        <v>4336</v>
      </c>
      <c r="I344" s="68" t="n">
        <f aca="false">I92-I467-I716</f>
        <v>63</v>
      </c>
      <c r="J344" s="68" t="n">
        <f aca="false">J92-J467-J716</f>
        <v>1349</v>
      </c>
      <c r="K344" s="68" t="n">
        <f aca="false">K92-K467-K716</f>
        <v>1315</v>
      </c>
      <c r="L344" s="68" t="n">
        <f aca="false">L92-L467-L716</f>
        <v>5346</v>
      </c>
      <c r="M344" s="68" t="n">
        <f aca="false">M92-M467-M716</f>
        <v>99</v>
      </c>
      <c r="N344" s="68" t="n">
        <f aca="false">N92-N467-N716</f>
        <v>113</v>
      </c>
      <c r="O344" s="68" t="n">
        <f aca="false">O92-O467-O716</f>
        <v>377</v>
      </c>
      <c r="P344" s="68" t="n">
        <f aca="false">P92-P467-P716</f>
        <v>1734</v>
      </c>
      <c r="Q344" s="68" t="n">
        <f aca="false">Q92-Q467-Q716</f>
        <v>32</v>
      </c>
      <c r="R344" s="68" t="n">
        <f aca="false">R92-R467-R716</f>
        <v>89</v>
      </c>
      <c r="S344" s="68" t="n">
        <f aca="false">S92-S467-S716</f>
        <v>299</v>
      </c>
      <c r="T344" s="68" t="n">
        <f aca="false">T92-T467-T716</f>
        <v>771</v>
      </c>
      <c r="U344" s="68" t="n">
        <f aca="false">U92-U467-U716</f>
        <v>198</v>
      </c>
      <c r="V344" s="68" t="n">
        <f aca="false">V92-V467-V716</f>
        <v>527</v>
      </c>
      <c r="W344" s="68" t="n">
        <f aca="false">W92-W467-W716</f>
        <v>669</v>
      </c>
      <c r="X344" s="68" t="n">
        <f aca="false">X92-X467-X716</f>
        <v>83</v>
      </c>
      <c r="Y344" s="68" t="n">
        <f aca="false">Y92-Y467-Y716</f>
        <v>1905</v>
      </c>
      <c r="Z344" s="68" t="n">
        <f aca="false">Z92-Z467-Z716</f>
        <v>43</v>
      </c>
      <c r="AA344" s="68" t="n">
        <f aca="false">AA92-AA467-AA716</f>
        <v>38</v>
      </c>
      <c r="AB344" s="68" t="n">
        <f aca="false">AB92-AB467-AB716</f>
        <v>9</v>
      </c>
      <c r="AC344" s="68" t="n">
        <f aca="false">AC92-AC467-AC716</f>
        <v>242</v>
      </c>
      <c r="AD344" s="68" t="n">
        <f aca="false">AD92-AD467-AD716</f>
        <v>372</v>
      </c>
      <c r="AE344" s="68" t="n">
        <f aca="false">AE92-AE467-AE716</f>
        <v>115</v>
      </c>
      <c r="AF344" s="68" t="n">
        <f aca="false">AF92-AF467-AF716</f>
        <v>980</v>
      </c>
      <c r="AG344" s="68" t="n">
        <f aca="false">AG92-AG467-AG716</f>
        <v>25</v>
      </c>
      <c r="AH344" s="68" t="n">
        <f aca="false">AH92-AH467-AH716</f>
        <v>67</v>
      </c>
      <c r="AI344" s="68" t="n">
        <f aca="false">AI92-AI467-AI716</f>
        <v>116</v>
      </c>
      <c r="AJ344" s="68" t="n">
        <f aca="false">AJ92-AJ467-AJ716</f>
        <v>0</v>
      </c>
      <c r="AK344" s="125"/>
      <c r="AL344" s="125"/>
      <c r="AM344" s="125"/>
      <c r="AN344" s="125"/>
      <c r="AO344" s="125"/>
      <c r="AP344" s="125"/>
    </row>
    <row r="345" customFormat="false" ht="15.75" hidden="false" customHeight="false" outlineLevel="0" collapsed="false">
      <c r="A345" s="127" t="n">
        <v>43999</v>
      </c>
      <c r="B345" s="68" t="n">
        <f aca="false">B93-B468-B717</f>
        <v>15</v>
      </c>
      <c r="C345" s="68" t="n">
        <f aca="false">C93-C468-C717</f>
        <v>281</v>
      </c>
      <c r="D345" s="68" t="n">
        <f aca="false">D93-D468-D717</f>
        <v>722</v>
      </c>
      <c r="E345" s="68" t="n">
        <f aca="false">E93-E468-E717</f>
        <v>76</v>
      </c>
      <c r="F345" s="68" t="n">
        <f aca="false">F93-F468-F717</f>
        <v>34</v>
      </c>
      <c r="G345" s="68" t="n">
        <f aca="false">G93-G468-G717</f>
        <v>52</v>
      </c>
      <c r="H345" s="68" t="n">
        <f aca="false">H93-H468-H717</f>
        <v>4341</v>
      </c>
      <c r="I345" s="68" t="n">
        <f aca="false">I93-I468-I717</f>
        <v>64</v>
      </c>
      <c r="J345" s="68" t="n">
        <f aca="false">J93-J468-J717</f>
        <v>1357</v>
      </c>
      <c r="K345" s="68" t="n">
        <f aca="false">K93-K468-K717</f>
        <v>1365</v>
      </c>
      <c r="L345" s="68" t="n">
        <f aca="false">L93-L468-L717</f>
        <v>5501</v>
      </c>
      <c r="M345" s="68" t="n">
        <f aca="false">M93-M468-M717</f>
        <v>111</v>
      </c>
      <c r="N345" s="68" t="n">
        <f aca="false">N93-N468-N717</f>
        <v>101</v>
      </c>
      <c r="O345" s="68" t="n">
        <f aca="false">O93-O468-O717</f>
        <v>422</v>
      </c>
      <c r="P345" s="68" t="n">
        <f aca="false">P93-P468-P717</f>
        <v>1734</v>
      </c>
      <c r="Q345" s="68" t="n">
        <f aca="false">Q93-Q468-Q717</f>
        <v>24</v>
      </c>
      <c r="R345" s="68" t="n">
        <f aca="false">R93-R468-R717</f>
        <v>86</v>
      </c>
      <c r="S345" s="68" t="n">
        <f aca="false">S93-S468-S717</f>
        <v>283</v>
      </c>
      <c r="T345" s="68" t="n">
        <f aca="false">T93-T468-T717</f>
        <v>798</v>
      </c>
      <c r="U345" s="68" t="n">
        <f aca="false">U93-U468-U717</f>
        <v>196</v>
      </c>
      <c r="V345" s="68" t="n">
        <f aca="false">V93-V468-V717</f>
        <v>555</v>
      </c>
      <c r="W345" s="68" t="n">
        <f aca="false">W93-W468-W717</f>
        <v>676</v>
      </c>
      <c r="X345" s="68" t="n">
        <f aca="false">X93-X468-X717</f>
        <v>84</v>
      </c>
      <c r="Y345" s="68" t="n">
        <f aca="false">Y93-Y468-Y717</f>
        <v>1973</v>
      </c>
      <c r="Z345" s="68" t="n">
        <f aca="false">Z93-Z468-Z717</f>
        <v>39</v>
      </c>
      <c r="AA345" s="68" t="n">
        <f aca="false">AA93-AA468-AA717</f>
        <v>40</v>
      </c>
      <c r="AB345" s="68" t="n">
        <f aca="false">AB93-AB468-AB717</f>
        <v>10</v>
      </c>
      <c r="AC345" s="68" t="n">
        <f aca="false">AC93-AC468-AC717</f>
        <v>252</v>
      </c>
      <c r="AD345" s="68" t="n">
        <f aca="false">AD93-AD468-AD717</f>
        <v>394</v>
      </c>
      <c r="AE345" s="68" t="n">
        <f aca="false">AE93-AE468-AE717</f>
        <v>115</v>
      </c>
      <c r="AF345" s="68" t="n">
        <f aca="false">AF93-AF468-AF717</f>
        <v>1007</v>
      </c>
      <c r="AG345" s="68" t="n">
        <f aca="false">AG93-AG468-AG717</f>
        <v>21</v>
      </c>
      <c r="AH345" s="68" t="n">
        <f aca="false">AH93-AH468-AH717</f>
        <v>67</v>
      </c>
      <c r="AI345" s="68" t="n">
        <f aca="false">AI93-AI468-AI717</f>
        <v>116</v>
      </c>
      <c r="AJ345" s="68" t="n">
        <f aca="false">AJ93-AJ468-AJ717</f>
        <v>0</v>
      </c>
      <c r="AK345" s="125"/>
      <c r="AL345" s="125"/>
      <c r="AM345" s="125"/>
      <c r="AN345" s="125"/>
      <c r="AO345" s="125"/>
      <c r="AP345" s="125"/>
    </row>
    <row r="346" customFormat="false" ht="15.75" hidden="false" customHeight="false" outlineLevel="0" collapsed="false">
      <c r="A346" s="127" t="n">
        <v>44000</v>
      </c>
      <c r="B346" s="68" t="n">
        <f aca="false">B94-B469-B718</f>
        <v>16</v>
      </c>
      <c r="C346" s="68" t="n">
        <f aca="false">C94-C469-C718</f>
        <v>336</v>
      </c>
      <c r="D346" s="68" t="n">
        <f aca="false">D94-D469-D718</f>
        <v>713</v>
      </c>
      <c r="E346" s="68" t="n">
        <f aca="false">E94-E469-E718</f>
        <v>50</v>
      </c>
      <c r="F346" s="68" t="n">
        <f aca="false">F94-F469-F718</f>
        <v>34</v>
      </c>
      <c r="G346" s="68" t="n">
        <f aca="false">G94-G469-G718</f>
        <v>49</v>
      </c>
      <c r="H346" s="68" t="n">
        <f aca="false">H94-H469-H718</f>
        <v>4365</v>
      </c>
      <c r="I346" s="68" t="n">
        <f aca="false">I94-I469-I718</f>
        <v>64</v>
      </c>
      <c r="J346" s="68" t="n">
        <f aca="false">J94-J469-J718</f>
        <v>1356</v>
      </c>
      <c r="K346" s="68" t="n">
        <f aca="false">K94-K469-K718</f>
        <v>1381</v>
      </c>
      <c r="L346" s="68" t="n">
        <f aca="false">L94-L469-L718</f>
        <v>5794</v>
      </c>
      <c r="M346" s="68" t="n">
        <f aca="false">M94-M469-M718</f>
        <v>105</v>
      </c>
      <c r="N346" s="68" t="n">
        <f aca="false">N94-N469-N718</f>
        <v>91</v>
      </c>
      <c r="O346" s="68" t="n">
        <f aca="false">O94-O469-O718</f>
        <v>412</v>
      </c>
      <c r="P346" s="68" t="n">
        <f aca="false">P94-P469-P718</f>
        <v>1829</v>
      </c>
      <c r="Q346" s="68" t="n">
        <f aca="false">Q94-Q469-Q718</f>
        <v>23</v>
      </c>
      <c r="R346" s="68" t="n">
        <f aca="false">R94-R469-R718</f>
        <v>82</v>
      </c>
      <c r="S346" s="68" t="n">
        <f aca="false">S94-S469-S718</f>
        <v>291</v>
      </c>
      <c r="T346" s="68" t="n">
        <f aca="false">T94-T469-T718</f>
        <v>824</v>
      </c>
      <c r="U346" s="68" t="n">
        <f aca="false">U94-U469-U718</f>
        <v>184</v>
      </c>
      <c r="V346" s="68" t="n">
        <f aca="false">V94-V469-V718</f>
        <v>571</v>
      </c>
      <c r="W346" s="68" t="n">
        <f aca="false">W94-W469-W718</f>
        <v>692</v>
      </c>
      <c r="X346" s="68" t="n">
        <f aca="false">X94-X469-X718</f>
        <v>118</v>
      </c>
      <c r="Y346" s="68" t="n">
        <f aca="false">Y94-Y469-Y718</f>
        <v>2117</v>
      </c>
      <c r="Z346" s="68" t="n">
        <f aca="false">Z94-Z469-Z718</f>
        <v>38</v>
      </c>
      <c r="AA346" s="68" t="n">
        <f aca="false">AA94-AA469-AA718</f>
        <v>41</v>
      </c>
      <c r="AB346" s="68" t="n">
        <f aca="false">AB94-AB469-AB718</f>
        <v>13</v>
      </c>
      <c r="AC346" s="68" t="n">
        <f aca="false">AC94-AC469-AC718</f>
        <v>272</v>
      </c>
      <c r="AD346" s="68" t="n">
        <f aca="false">AD94-AD469-AD718</f>
        <v>411</v>
      </c>
      <c r="AE346" s="68" t="n">
        <f aca="false">AE94-AE469-AE718</f>
        <v>98</v>
      </c>
      <c r="AF346" s="68" t="n">
        <f aca="false">AF94-AF469-AF718</f>
        <v>1046</v>
      </c>
      <c r="AG346" s="68" t="n">
        <f aca="false">AG94-AG469-AG718</f>
        <v>26</v>
      </c>
      <c r="AH346" s="68" t="n">
        <f aca="false">AH94-AH469-AH718</f>
        <v>67</v>
      </c>
      <c r="AI346" s="68" t="n">
        <f aca="false">AI94-AI469-AI718</f>
        <v>116</v>
      </c>
      <c r="AJ346" s="68" t="n">
        <f aca="false">AJ94-AJ469-AJ718</f>
        <v>0</v>
      </c>
      <c r="AK346" s="125"/>
      <c r="AL346" s="125"/>
      <c r="AM346" s="125"/>
      <c r="AN346" s="125"/>
      <c r="AO346" s="125"/>
      <c r="AP346" s="125"/>
    </row>
    <row r="347" customFormat="false" ht="15.75" hidden="false" customHeight="false" outlineLevel="0" collapsed="false">
      <c r="A347" s="127" t="n">
        <v>44001</v>
      </c>
      <c r="B347" s="68" t="n">
        <f aca="false">B95-B470-B719</f>
        <v>16</v>
      </c>
      <c r="C347" s="68" t="n">
        <f aca="false">C95-C470-C719</f>
        <v>404</v>
      </c>
      <c r="D347" s="68" t="n">
        <f aca="false">D95-D470-D719</f>
        <v>714</v>
      </c>
      <c r="E347" s="68" t="n">
        <f aca="false">E95-E470-E719</f>
        <v>44</v>
      </c>
      <c r="F347" s="68" t="n">
        <f aca="false">F95-F470-F719</f>
        <v>31</v>
      </c>
      <c r="G347" s="68" t="n">
        <f aca="false">G95-G470-G719</f>
        <v>43</v>
      </c>
      <c r="H347" s="68" t="n">
        <f aca="false">H95-H470-H719</f>
        <v>4378</v>
      </c>
      <c r="I347" s="68" t="n">
        <f aca="false">I95-I470-I719</f>
        <v>66</v>
      </c>
      <c r="J347" s="68" t="n">
        <f aca="false">J95-J470-J719</f>
        <v>1373</v>
      </c>
      <c r="K347" s="68" t="n">
        <f aca="false">K95-K470-K719</f>
        <v>1428</v>
      </c>
      <c r="L347" s="68" t="n">
        <f aca="false">L95-L470-L719</f>
        <v>5817</v>
      </c>
      <c r="M347" s="68" t="n">
        <f aca="false">M95-M470-M719</f>
        <v>106</v>
      </c>
      <c r="N347" s="68" t="n">
        <f aca="false">N95-N470-N719</f>
        <v>100</v>
      </c>
      <c r="O347" s="68" t="n">
        <f aca="false">O95-O470-O719</f>
        <v>412</v>
      </c>
      <c r="P347" s="68" t="n">
        <f aca="false">P95-P470-P719</f>
        <v>1880</v>
      </c>
      <c r="Q347" s="68" t="n">
        <f aca="false">Q95-Q470-Q719</f>
        <v>22</v>
      </c>
      <c r="R347" s="68" t="n">
        <f aca="false">R95-R470-R719</f>
        <v>77</v>
      </c>
      <c r="S347" s="68" t="n">
        <f aca="false">S95-S470-S719</f>
        <v>286</v>
      </c>
      <c r="T347" s="68" t="n">
        <f aca="false">T95-T470-T719</f>
        <v>875</v>
      </c>
      <c r="U347" s="68" t="n">
        <f aca="false">U95-U470-U719</f>
        <v>177</v>
      </c>
      <c r="V347" s="68" t="n">
        <f aca="false">V95-V470-V719</f>
        <v>584</v>
      </c>
      <c r="W347" s="68" t="n">
        <f aca="false">W95-W470-W719</f>
        <v>708</v>
      </c>
      <c r="X347" s="68" t="n">
        <f aca="false">X95-X470-X719</f>
        <v>120</v>
      </c>
      <c r="Y347" s="68" t="n">
        <f aca="false">Y95-Y470-Y719</f>
        <v>2281</v>
      </c>
      <c r="Z347" s="68" t="n">
        <f aca="false">Z95-Z470-Z719</f>
        <v>39</v>
      </c>
      <c r="AA347" s="68" t="n">
        <f aca="false">AA95-AA470-AA719</f>
        <v>39</v>
      </c>
      <c r="AB347" s="68" t="n">
        <f aca="false">AB95-AB470-AB719</f>
        <v>20</v>
      </c>
      <c r="AC347" s="68" t="n">
        <f aca="false">AC95-AC470-AC719</f>
        <v>310</v>
      </c>
      <c r="AD347" s="68" t="n">
        <f aca="false">AD95-AD470-AD719</f>
        <v>395</v>
      </c>
      <c r="AE347" s="68" t="n">
        <f aca="false">AE95-AE470-AE719</f>
        <v>93</v>
      </c>
      <c r="AF347" s="68" t="n">
        <f aca="false">AF95-AF470-AF719</f>
        <v>1064</v>
      </c>
      <c r="AG347" s="68" t="n">
        <f aca="false">AG95-AG470-AG719</f>
        <v>25</v>
      </c>
      <c r="AH347" s="68" t="n">
        <f aca="false">AH95-AH470-AH719</f>
        <v>67</v>
      </c>
      <c r="AI347" s="68" t="n">
        <f aca="false">AI95-AI470-AI719</f>
        <v>87</v>
      </c>
      <c r="AJ347" s="68" t="n">
        <f aca="false">AJ95-AJ470-AJ719</f>
        <v>0</v>
      </c>
      <c r="AK347" s="125"/>
      <c r="AL347" s="125"/>
      <c r="AM347" s="125"/>
      <c r="AN347" s="125"/>
      <c r="AO347" s="125"/>
      <c r="AP347" s="125"/>
    </row>
    <row r="348" customFormat="false" ht="15.75" hidden="false" customHeight="false" outlineLevel="0" collapsed="false">
      <c r="A348" s="127" t="n">
        <v>44002</v>
      </c>
      <c r="B348" s="68" t="n">
        <f aca="false">B96-B471-B720</f>
        <v>17</v>
      </c>
      <c r="C348" s="68" t="n">
        <f aca="false">C96-C471-C720</f>
        <v>420</v>
      </c>
      <c r="D348" s="68" t="n">
        <f aca="false">D96-D471-D720</f>
        <v>699</v>
      </c>
      <c r="E348" s="68" t="n">
        <f aca="false">E96-E471-E720</f>
        <v>39</v>
      </c>
      <c r="F348" s="68" t="n">
        <f aca="false">F96-F471-F720</f>
        <v>37</v>
      </c>
      <c r="G348" s="68" t="n">
        <f aca="false">G96-G471-G720</f>
        <v>46</v>
      </c>
      <c r="H348" s="68" t="n">
        <f aca="false">H96-H471-H720</f>
        <v>4423</v>
      </c>
      <c r="I348" s="68" t="n">
        <f aca="false">I96-I471-I720</f>
        <v>66</v>
      </c>
      <c r="J348" s="68" t="n">
        <f aca="false">J96-J471-J720</f>
        <v>1396</v>
      </c>
      <c r="K348" s="68" t="n">
        <f aca="false">K96-K471-K720</f>
        <v>1506</v>
      </c>
      <c r="L348" s="68" t="n">
        <f aca="false">L96-L471-L720</f>
        <v>6089</v>
      </c>
      <c r="M348" s="68" t="n">
        <f aca="false">M96-M471-M720</f>
        <v>99</v>
      </c>
      <c r="N348" s="68" t="n">
        <f aca="false">N96-N471-N720</f>
        <v>100</v>
      </c>
      <c r="O348" s="68" t="n">
        <f aca="false">O96-O471-O720</f>
        <v>426</v>
      </c>
      <c r="P348" s="68" t="n">
        <f aca="false">P96-P471-P720</f>
        <v>1935</v>
      </c>
      <c r="Q348" s="68" t="n">
        <f aca="false">Q96-Q471-Q720</f>
        <v>24</v>
      </c>
      <c r="R348" s="68" t="n">
        <f aca="false">R96-R471-R720</f>
        <v>68</v>
      </c>
      <c r="S348" s="68" t="n">
        <f aca="false">S96-S471-S720</f>
        <v>293</v>
      </c>
      <c r="T348" s="68" t="n">
        <f aca="false">T96-T471-T720</f>
        <v>906</v>
      </c>
      <c r="U348" s="68" t="n">
        <f aca="false">U96-U471-U720</f>
        <v>176</v>
      </c>
      <c r="V348" s="68" t="n">
        <f aca="false">V96-V471-V720</f>
        <v>603</v>
      </c>
      <c r="W348" s="68" t="n">
        <f aca="false">W96-W471-W720</f>
        <v>759</v>
      </c>
      <c r="X348" s="68" t="n">
        <f aca="false">X96-X471-X720</f>
        <v>113</v>
      </c>
      <c r="Y348" s="68" t="n">
        <f aca="false">Y96-Y471-Y720</f>
        <v>2302</v>
      </c>
      <c r="Z348" s="68" t="n">
        <f aca="false">Z96-Z471-Z720</f>
        <v>38</v>
      </c>
      <c r="AA348" s="68" t="n">
        <f aca="false">AA96-AA471-AA720</f>
        <v>45</v>
      </c>
      <c r="AB348" s="68" t="n">
        <f aca="false">AB96-AB471-AB720</f>
        <v>18</v>
      </c>
      <c r="AC348" s="68" t="n">
        <f aca="false">AC96-AC471-AC720</f>
        <v>321</v>
      </c>
      <c r="AD348" s="68" t="n">
        <f aca="false">AD96-AD471-AD720</f>
        <v>407</v>
      </c>
      <c r="AE348" s="68" t="n">
        <f aca="false">AE96-AE471-AE720</f>
        <v>91</v>
      </c>
      <c r="AF348" s="68" t="n">
        <f aca="false">AF96-AF471-AF720</f>
        <v>1076</v>
      </c>
      <c r="AG348" s="68" t="n">
        <f aca="false">AG96-AG471-AG720</f>
        <v>25</v>
      </c>
      <c r="AH348" s="68" t="n">
        <f aca="false">AH96-AH471-AH720</f>
        <v>67</v>
      </c>
      <c r="AI348" s="68" t="n">
        <f aca="false">AI96-AI471-AI720</f>
        <v>87</v>
      </c>
      <c r="AJ348" s="68" t="n">
        <f aca="false">AJ96-AJ471-AJ720</f>
        <v>0</v>
      </c>
      <c r="AK348" s="125"/>
      <c r="AL348" s="125"/>
      <c r="AM348" s="125"/>
      <c r="AN348" s="125"/>
      <c r="AO348" s="125"/>
      <c r="AP348" s="125"/>
    </row>
    <row r="349" customFormat="false" ht="15.75" hidden="false" customHeight="false" outlineLevel="0" collapsed="false">
      <c r="A349" s="127" t="n">
        <v>44003</v>
      </c>
      <c r="B349" s="68" t="n">
        <f aca="false">B97-B472-B721</f>
        <v>27</v>
      </c>
      <c r="C349" s="68" t="n">
        <f aca="false">C97-C472-C721</f>
        <v>438</v>
      </c>
      <c r="D349" s="68" t="n">
        <f aca="false">D97-D472-D721</f>
        <v>706</v>
      </c>
      <c r="E349" s="68" t="n">
        <f aca="false">E97-E472-E721</f>
        <v>39</v>
      </c>
      <c r="F349" s="68" t="n">
        <f aca="false">F97-F472-F721</f>
        <v>36</v>
      </c>
      <c r="G349" s="68" t="n">
        <f aca="false">G97-G472-G721</f>
        <v>49</v>
      </c>
      <c r="H349" s="68" t="n">
        <f aca="false">H97-H472-H721</f>
        <v>4331</v>
      </c>
      <c r="I349" s="68" t="n">
        <f aca="false">I97-I472-I721</f>
        <v>66</v>
      </c>
      <c r="J349" s="68" t="n">
        <f aca="false">J97-J472-J721</f>
        <v>1414</v>
      </c>
      <c r="K349" s="68" t="n">
        <f aca="false">K97-K472-K721</f>
        <v>1583</v>
      </c>
      <c r="L349" s="68" t="n">
        <f aca="false">L97-L472-L721</f>
        <v>6038</v>
      </c>
      <c r="M349" s="68" t="n">
        <f aca="false">M97-M472-M721</f>
        <v>78</v>
      </c>
      <c r="N349" s="68" t="n">
        <f aca="false">N97-N472-N721</f>
        <v>107</v>
      </c>
      <c r="O349" s="68" t="n">
        <f aca="false">O97-O472-O721</f>
        <v>426</v>
      </c>
      <c r="P349" s="68" t="n">
        <f aca="false">P97-P472-P721</f>
        <v>2009</v>
      </c>
      <c r="Q349" s="68" t="n">
        <f aca="false">Q97-Q472-Q721</f>
        <v>25</v>
      </c>
      <c r="R349" s="68" t="n">
        <f aca="false">R97-R472-R721</f>
        <v>81</v>
      </c>
      <c r="S349" s="68" t="n">
        <f aca="false">S97-S472-S721</f>
        <v>291</v>
      </c>
      <c r="T349" s="68" t="n">
        <f aca="false">T97-T472-T721</f>
        <v>958</v>
      </c>
      <c r="U349" s="68" t="n">
        <f aca="false">U97-U472-U721</f>
        <v>174</v>
      </c>
      <c r="V349" s="68" t="n">
        <f aca="false">V97-V472-V721</f>
        <v>643</v>
      </c>
      <c r="W349" s="68" t="n">
        <f aca="false">W97-W472-W721</f>
        <v>766</v>
      </c>
      <c r="X349" s="68" t="n">
        <f aca="false">X97-X472-X721</f>
        <v>110</v>
      </c>
      <c r="Y349" s="68" t="n">
        <f aca="false">Y97-Y472-Y721</f>
        <v>2376</v>
      </c>
      <c r="Z349" s="68" t="n">
        <f aca="false">Z97-Z472-Z721</f>
        <v>37</v>
      </c>
      <c r="AA349" s="68" t="n">
        <f aca="false">AA97-AA472-AA721</f>
        <v>41</v>
      </c>
      <c r="AB349" s="68" t="n">
        <f aca="false">AB97-AB472-AB721</f>
        <v>18</v>
      </c>
      <c r="AC349" s="68" t="n">
        <f aca="false">AC97-AC472-AC721</f>
        <v>332</v>
      </c>
      <c r="AD349" s="68" t="n">
        <f aca="false">AD97-AD472-AD721</f>
        <v>429</v>
      </c>
      <c r="AE349" s="68" t="n">
        <f aca="false">AE97-AE472-AE721</f>
        <v>93</v>
      </c>
      <c r="AF349" s="68" t="n">
        <f aca="false">AF97-AF472-AF721</f>
        <v>1125</v>
      </c>
      <c r="AG349" s="68" t="n">
        <f aca="false">AG97-AG472-AG721</f>
        <v>25</v>
      </c>
      <c r="AH349" s="68" t="n">
        <f aca="false">AH97-AH472-AH721</f>
        <v>70</v>
      </c>
      <c r="AI349" s="68" t="n">
        <f aca="false">AI97-AI472-AI721</f>
        <v>81</v>
      </c>
      <c r="AJ349" s="68" t="n">
        <f aca="false">AJ97-AJ472-AJ721</f>
        <v>0</v>
      </c>
      <c r="AK349" s="125"/>
      <c r="AL349" s="125"/>
      <c r="AM349" s="125"/>
      <c r="AN349" s="125"/>
      <c r="AO349" s="125"/>
      <c r="AP349" s="125"/>
    </row>
    <row r="350" customFormat="false" ht="15.75" hidden="false" customHeight="false" outlineLevel="0" collapsed="false">
      <c r="A350" s="127" t="n">
        <v>44004</v>
      </c>
      <c r="B350" s="68" t="n">
        <f aca="false">B98-B473-B722</f>
        <v>27</v>
      </c>
      <c r="C350" s="68" t="n">
        <f aca="false">C98-C473-C722</f>
        <v>456</v>
      </c>
      <c r="D350" s="68" t="n">
        <f aca="false">D98-D473-D722</f>
        <v>712</v>
      </c>
      <c r="E350" s="68" t="n">
        <f aca="false">E98-E473-E722</f>
        <v>39</v>
      </c>
      <c r="F350" s="68" t="n">
        <f aca="false">F98-F473-F722</f>
        <v>36</v>
      </c>
      <c r="G350" s="68" t="n">
        <f aca="false">G98-G473-G722</f>
        <v>42</v>
      </c>
      <c r="H350" s="68" t="n">
        <f aca="false">H98-H473-H722</f>
        <v>4384</v>
      </c>
      <c r="I350" s="68" t="n">
        <f aca="false">I98-I473-I722</f>
        <v>66</v>
      </c>
      <c r="J350" s="68" t="n">
        <f aca="false">J98-J473-J722</f>
        <v>1407</v>
      </c>
      <c r="K350" s="68" t="n">
        <f aca="false">K98-K473-K722</f>
        <v>1603</v>
      </c>
      <c r="L350" s="68" t="n">
        <f aca="false">L98-L473-L722</f>
        <v>6274</v>
      </c>
      <c r="M350" s="68" t="n">
        <f aca="false">M98-M473-M722</f>
        <v>75</v>
      </c>
      <c r="N350" s="68" t="n">
        <f aca="false">N98-N473-N722</f>
        <v>107</v>
      </c>
      <c r="O350" s="68" t="n">
        <f aca="false">O98-O473-O722</f>
        <v>437</v>
      </c>
      <c r="P350" s="68" t="n">
        <f aca="false">P98-P473-P722</f>
        <v>2088</v>
      </c>
      <c r="Q350" s="68" t="n">
        <f aca="false">Q98-Q473-Q722</f>
        <v>26</v>
      </c>
      <c r="R350" s="68" t="n">
        <f aca="false">R98-R473-R722</f>
        <v>82</v>
      </c>
      <c r="S350" s="68" t="n">
        <f aca="false">S98-S473-S722</f>
        <v>288</v>
      </c>
      <c r="T350" s="68" t="n">
        <f aca="false">T98-T473-T722</f>
        <v>998</v>
      </c>
      <c r="U350" s="68" t="n">
        <f aca="false">U98-U473-U722</f>
        <v>172</v>
      </c>
      <c r="V350" s="68" t="n">
        <f aca="false">V98-V473-V722</f>
        <v>640</v>
      </c>
      <c r="W350" s="68" t="n">
        <f aca="false">W98-W473-W722</f>
        <v>779</v>
      </c>
      <c r="X350" s="68" t="n">
        <f aca="false">X98-X473-X722</f>
        <v>112</v>
      </c>
      <c r="Y350" s="68" t="n">
        <f aca="false">Y98-Y473-Y722</f>
        <v>2442</v>
      </c>
      <c r="Z350" s="68" t="n">
        <f aca="false">Z98-Z473-Z722</f>
        <v>40</v>
      </c>
      <c r="AA350" s="68" t="n">
        <f aca="false">AA98-AA473-AA722</f>
        <v>41</v>
      </c>
      <c r="AB350" s="68" t="n">
        <f aca="false">AB98-AB473-AB722</f>
        <v>41</v>
      </c>
      <c r="AC350" s="68" t="n">
        <f aca="false">AC98-AC473-AC722</f>
        <v>336</v>
      </c>
      <c r="AD350" s="68" t="n">
        <f aca="false">AD98-AD473-AD722</f>
        <v>456</v>
      </c>
      <c r="AE350" s="68" t="n">
        <f aca="false">AE98-AE473-AE722</f>
        <v>93</v>
      </c>
      <c r="AF350" s="68" t="n">
        <f aca="false">AF98-AF473-AF722</f>
        <v>1136</v>
      </c>
      <c r="AG350" s="68" t="n">
        <f aca="false">AG98-AG473-AG722</f>
        <v>25</v>
      </c>
      <c r="AH350" s="68" t="n">
        <f aca="false">AH98-AH473-AH722</f>
        <v>70</v>
      </c>
      <c r="AI350" s="68" t="n">
        <f aca="false">AI98-AI473-AI722</f>
        <v>80</v>
      </c>
      <c r="AJ350" s="68" t="n">
        <f aca="false">AJ98-AJ473-AJ722</f>
        <v>0</v>
      </c>
      <c r="AK350" s="125"/>
      <c r="AL350" s="125"/>
      <c r="AM350" s="125"/>
      <c r="AN350" s="125"/>
      <c r="AO350" s="125"/>
      <c r="AP350" s="125"/>
    </row>
    <row r="351" customFormat="false" ht="15.75" hidden="false" customHeight="false" outlineLevel="0" collapsed="false">
      <c r="A351" s="127" t="n">
        <v>44005</v>
      </c>
      <c r="B351" s="68" t="n">
        <f aca="false">B99-B474-B723</f>
        <v>27</v>
      </c>
      <c r="C351" s="68" t="n">
        <f aca="false">C99-C474-C723</f>
        <v>468</v>
      </c>
      <c r="D351" s="68" t="n">
        <f aca="false">D99-D474-D723</f>
        <v>711</v>
      </c>
      <c r="E351" s="68" t="n">
        <f aca="false">E99-E474-E723</f>
        <v>29</v>
      </c>
      <c r="F351" s="68" t="n">
        <f aca="false">F99-F474-F723</f>
        <v>37</v>
      </c>
      <c r="G351" s="68" t="n">
        <f aca="false">G99-G474-G723</f>
        <v>45</v>
      </c>
      <c r="H351" s="68" t="n">
        <f aca="false">H99-H474-H723</f>
        <v>4428</v>
      </c>
      <c r="I351" s="68" t="n">
        <f aca="false">I99-I474-I723</f>
        <v>48</v>
      </c>
      <c r="J351" s="68" t="n">
        <f aca="false">J99-J474-J723</f>
        <v>1413</v>
      </c>
      <c r="K351" s="68" t="n">
        <f aca="false">K99-K474-K723</f>
        <v>1598</v>
      </c>
      <c r="L351" s="68" t="n">
        <f aca="false">L99-L474-L723</f>
        <v>6459</v>
      </c>
      <c r="M351" s="68" t="n">
        <f aca="false">M99-M474-M723</f>
        <v>86</v>
      </c>
      <c r="N351" s="68" t="n">
        <f aca="false">N99-N474-N723</f>
        <v>118</v>
      </c>
      <c r="O351" s="68" t="n">
        <f aca="false">O99-O474-O723</f>
        <v>440</v>
      </c>
      <c r="P351" s="68" t="n">
        <f aca="false">P99-P474-P723</f>
        <v>2085</v>
      </c>
      <c r="Q351" s="68" t="n">
        <f aca="false">Q99-Q474-Q723</f>
        <v>26</v>
      </c>
      <c r="R351" s="68" t="n">
        <f aca="false">R99-R474-R723</f>
        <v>72</v>
      </c>
      <c r="S351" s="68" t="n">
        <f aca="false">S99-S474-S723</f>
        <v>294</v>
      </c>
      <c r="T351" s="68" t="n">
        <f aca="false">T99-T474-T723</f>
        <v>967</v>
      </c>
      <c r="U351" s="68" t="n">
        <f aca="false">U99-U474-U723</f>
        <v>157</v>
      </c>
      <c r="V351" s="68" t="n">
        <f aca="false">V99-V474-V723</f>
        <v>645</v>
      </c>
      <c r="W351" s="68" t="n">
        <f aca="false">W99-W474-W723</f>
        <v>890</v>
      </c>
      <c r="X351" s="68" t="n">
        <f aca="false">X99-X474-X723</f>
        <v>113</v>
      </c>
      <c r="Y351" s="68" t="n">
        <f aca="false">Y99-Y474-Y723</f>
        <v>2553</v>
      </c>
      <c r="Z351" s="68" t="n">
        <f aca="false">Z99-Z474-Z723</f>
        <v>35</v>
      </c>
      <c r="AA351" s="68" t="n">
        <f aca="false">AA99-AA474-AA723</f>
        <v>41</v>
      </c>
      <c r="AB351" s="68" t="n">
        <f aca="false">AB99-AB474-AB723</f>
        <v>67</v>
      </c>
      <c r="AC351" s="68" t="n">
        <f aca="false">AC99-AC474-AC723</f>
        <v>357</v>
      </c>
      <c r="AD351" s="68" t="n">
        <f aca="false">AD99-AD474-AD723</f>
        <v>453</v>
      </c>
      <c r="AE351" s="68" t="n">
        <f aca="false">AE99-AE474-AE723</f>
        <v>92</v>
      </c>
      <c r="AF351" s="68" t="n">
        <f aca="false">AF99-AF474-AF723</f>
        <v>1191</v>
      </c>
      <c r="AG351" s="68" t="n">
        <f aca="false">AG99-AG474-AG723</f>
        <v>24</v>
      </c>
      <c r="AH351" s="68" t="n">
        <f aca="false">AH99-AH474-AH723</f>
        <v>70</v>
      </c>
      <c r="AI351" s="68" t="n">
        <f aca="false">AI99-AI474-AI723</f>
        <v>81</v>
      </c>
      <c r="AJ351" s="68" t="n">
        <f aca="false">AJ99-AJ474-AJ723</f>
        <v>0</v>
      </c>
      <c r="AK351" s="125"/>
      <c r="AL351" s="125"/>
      <c r="AM351" s="125"/>
      <c r="AN351" s="125"/>
      <c r="AO351" s="125"/>
      <c r="AP351" s="125"/>
    </row>
    <row r="352" customFormat="false" ht="15.75" hidden="false" customHeight="false" outlineLevel="0" collapsed="false">
      <c r="A352" s="127" t="n">
        <v>44006</v>
      </c>
      <c r="B352" s="68" t="n">
        <f aca="false">B100-B475-B724</f>
        <v>31</v>
      </c>
      <c r="C352" s="68" t="n">
        <f aca="false">C100-C475-C724</f>
        <v>503</v>
      </c>
      <c r="D352" s="68" t="n">
        <f aca="false">D100-D475-D724</f>
        <v>721</v>
      </c>
      <c r="E352" s="68" t="n">
        <f aca="false">E100-E475-E724</f>
        <v>20</v>
      </c>
      <c r="F352" s="68" t="n">
        <f aca="false">F100-F475-F724</f>
        <v>35</v>
      </c>
      <c r="G352" s="68" t="n">
        <f aca="false">G100-G475-G724</f>
        <v>42</v>
      </c>
      <c r="H352" s="68" t="n">
        <f aca="false">H100-H475-H724</f>
        <v>4480</v>
      </c>
      <c r="I352" s="68" t="n">
        <f aca="false">I100-I475-I724</f>
        <v>48</v>
      </c>
      <c r="J352" s="68" t="n">
        <f aca="false">J100-J475-J724</f>
        <v>1448</v>
      </c>
      <c r="K352" s="68" t="n">
        <f aca="false">K100-K475-K724</f>
        <v>1662</v>
      </c>
      <c r="L352" s="68" t="n">
        <f aca="false">L100-L475-L724</f>
        <v>6553</v>
      </c>
      <c r="M352" s="68" t="n">
        <f aca="false">M100-M475-M724</f>
        <v>81</v>
      </c>
      <c r="N352" s="68" t="n">
        <f aca="false">N100-N475-N724</f>
        <v>116</v>
      </c>
      <c r="O352" s="68" t="n">
        <f aca="false">O100-O475-O724</f>
        <v>444</v>
      </c>
      <c r="P352" s="68" t="n">
        <f aca="false">P100-P475-P724</f>
        <v>2159</v>
      </c>
      <c r="Q352" s="68" t="n">
        <f aca="false">Q100-Q475-Q724</f>
        <v>26</v>
      </c>
      <c r="R352" s="68" t="n">
        <f aca="false">R100-R475-R724</f>
        <v>73</v>
      </c>
      <c r="S352" s="68" t="n">
        <f aca="false">S100-S475-S724</f>
        <v>294</v>
      </c>
      <c r="T352" s="68" t="n">
        <f aca="false">T100-T475-T724</f>
        <v>964</v>
      </c>
      <c r="U352" s="68" t="n">
        <f aca="false">U100-U475-U724</f>
        <v>166</v>
      </c>
      <c r="V352" s="68" t="n">
        <f aca="false">V100-V475-V724</f>
        <v>674</v>
      </c>
      <c r="W352" s="68" t="n">
        <f aca="false">W100-W475-W724</f>
        <v>934</v>
      </c>
      <c r="X352" s="68" t="n">
        <f aca="false">X100-X475-X724</f>
        <v>113</v>
      </c>
      <c r="Y352" s="68" t="n">
        <f aca="false">Y100-Y475-Y724</f>
        <v>2640</v>
      </c>
      <c r="Z352" s="68" t="n">
        <f aca="false">Z100-Z475-Z724</f>
        <v>34</v>
      </c>
      <c r="AA352" s="68" t="n">
        <f aca="false">AA100-AA475-AA724</f>
        <v>39</v>
      </c>
      <c r="AB352" s="68" t="n">
        <f aca="false">AB100-AB475-AB724</f>
        <v>88</v>
      </c>
      <c r="AC352" s="68" t="n">
        <f aca="false">AC100-AC475-AC724</f>
        <v>446</v>
      </c>
      <c r="AD352" s="68" t="n">
        <f aca="false">AD100-AD475-AD724</f>
        <v>485</v>
      </c>
      <c r="AE352" s="68" t="n">
        <f aca="false">AE100-AE475-AE724</f>
        <v>77</v>
      </c>
      <c r="AF352" s="68" t="n">
        <f aca="false">AF100-AF475-AF724</f>
        <v>1250</v>
      </c>
      <c r="AG352" s="68" t="n">
        <f aca="false">AG100-AG475-AG724</f>
        <v>25</v>
      </c>
      <c r="AH352" s="68" t="n">
        <f aca="false">AH100-AH475-AH724</f>
        <v>70</v>
      </c>
      <c r="AI352" s="68" t="n">
        <f aca="false">AI100-AI475-AI724</f>
        <v>57</v>
      </c>
      <c r="AJ352" s="68" t="n">
        <f aca="false">AJ100-AJ475-AJ724</f>
        <v>0</v>
      </c>
      <c r="AK352" s="125"/>
      <c r="AL352" s="125"/>
      <c r="AM352" s="125"/>
      <c r="AN352" s="125"/>
      <c r="AO352" s="125"/>
      <c r="AP352" s="125"/>
    </row>
    <row r="353" customFormat="false" ht="15.75" hidden="false" customHeight="false" outlineLevel="0" collapsed="false">
      <c r="A353" s="127" t="n">
        <v>44007</v>
      </c>
      <c r="B353" s="68" t="n">
        <f aca="false">B101-B476-B725</f>
        <v>44</v>
      </c>
      <c r="C353" s="68" t="n">
        <f aca="false">C101-C476-C725</f>
        <v>546</v>
      </c>
      <c r="D353" s="68" t="n">
        <f aca="false">D101-D476-D725</f>
        <v>730</v>
      </c>
      <c r="E353" s="68" t="n">
        <f aca="false">E101-E476-E725</f>
        <v>19</v>
      </c>
      <c r="F353" s="68" t="n">
        <f aca="false">F101-F476-F725</f>
        <v>32</v>
      </c>
      <c r="G353" s="68" t="n">
        <f aca="false">G101-G476-G725</f>
        <v>44</v>
      </c>
      <c r="H353" s="68" t="n">
        <f aca="false">H101-H476-H725</f>
        <v>4558</v>
      </c>
      <c r="I353" s="68" t="n">
        <f aca="false">I101-I476-I725</f>
        <v>48</v>
      </c>
      <c r="J353" s="68" t="n">
        <f aca="false">J101-J476-J725</f>
        <v>1416</v>
      </c>
      <c r="K353" s="68" t="n">
        <f aca="false">K101-K476-K725</f>
        <v>1740</v>
      </c>
      <c r="L353" s="68" t="n">
        <f aca="false">L101-L476-L725</f>
        <v>6545</v>
      </c>
      <c r="M353" s="68" t="n">
        <f aca="false">M101-M476-M725</f>
        <v>74</v>
      </c>
      <c r="N353" s="68" t="n">
        <f aca="false">N101-N476-N725</f>
        <v>113</v>
      </c>
      <c r="O353" s="68" t="n">
        <f aca="false">O101-O476-O725</f>
        <v>454</v>
      </c>
      <c r="P353" s="68" t="n">
        <f aca="false">P101-P476-P725</f>
        <v>2125</v>
      </c>
      <c r="Q353" s="68" t="n">
        <f aca="false">Q101-Q476-Q725</f>
        <v>35</v>
      </c>
      <c r="R353" s="68" t="n">
        <f aca="false">R101-R476-R725</f>
        <v>78</v>
      </c>
      <c r="S353" s="68" t="n">
        <f aca="false">S101-S476-S725</f>
        <v>303</v>
      </c>
      <c r="T353" s="68" t="n">
        <f aca="false">T101-T476-T725</f>
        <v>909</v>
      </c>
      <c r="U353" s="68" t="n">
        <f aca="false">U101-U476-U725</f>
        <v>126</v>
      </c>
      <c r="V353" s="68" t="n">
        <f aca="false">V101-V476-V725</f>
        <v>716</v>
      </c>
      <c r="W353" s="68" t="n">
        <f aca="false">W101-W476-W725</f>
        <v>982</v>
      </c>
      <c r="X353" s="68" t="n">
        <f aca="false">X101-X476-X725</f>
        <v>113</v>
      </c>
      <c r="Y353" s="68" t="n">
        <f aca="false">Y101-Y476-Y725</f>
        <v>2681</v>
      </c>
      <c r="Z353" s="68" t="n">
        <f aca="false">Z101-Z476-Z725</f>
        <v>31</v>
      </c>
      <c r="AA353" s="68" t="n">
        <f aca="false">AA101-AA476-AA725</f>
        <v>40</v>
      </c>
      <c r="AB353" s="68" t="n">
        <f aca="false">AB101-AB476-AB725</f>
        <v>89</v>
      </c>
      <c r="AC353" s="68" t="n">
        <f aca="false">AC101-AC476-AC725</f>
        <v>522</v>
      </c>
      <c r="AD353" s="68" t="n">
        <f aca="false">AD101-AD476-AD725</f>
        <v>480</v>
      </c>
      <c r="AE353" s="68" t="n">
        <f aca="false">AE101-AE476-AE725</f>
        <v>81</v>
      </c>
      <c r="AF353" s="68" t="n">
        <f aca="false">AF101-AF476-AF725</f>
        <v>1309</v>
      </c>
      <c r="AG353" s="68" t="n">
        <f aca="false">AG101-AG476-AG725</f>
        <v>25</v>
      </c>
      <c r="AH353" s="68" t="n">
        <f aca="false">AH101-AH476-AH725</f>
        <v>70</v>
      </c>
      <c r="AI353" s="68" t="n">
        <f aca="false">AI101-AI476-AI725</f>
        <v>40</v>
      </c>
      <c r="AJ353" s="68" t="n">
        <f aca="false">AJ101-AJ476-AJ725</f>
        <v>0</v>
      </c>
      <c r="AK353" s="125"/>
      <c r="AL353" s="125"/>
      <c r="AM353" s="125"/>
      <c r="AN353" s="125"/>
      <c r="AO353" s="125"/>
      <c r="AP353" s="125"/>
    </row>
    <row r="354" customFormat="false" ht="15.75" hidden="false" customHeight="false" outlineLevel="0" collapsed="false">
      <c r="A354" s="127" t="n">
        <v>44008</v>
      </c>
      <c r="B354" s="68" t="n">
        <f aca="false">B102-B477-B726</f>
        <v>47</v>
      </c>
      <c r="C354" s="68" t="n">
        <f aca="false">C102-C477-C726</f>
        <v>522</v>
      </c>
      <c r="D354" s="68" t="n">
        <f aca="false">D102-D477-D726</f>
        <v>732</v>
      </c>
      <c r="E354" s="68" t="n">
        <f aca="false">E102-E477-E726</f>
        <v>16</v>
      </c>
      <c r="F354" s="68" t="n">
        <f aca="false">F102-F477-F726</f>
        <v>26</v>
      </c>
      <c r="G354" s="68" t="n">
        <f aca="false">G102-G477-G726</f>
        <v>42</v>
      </c>
      <c r="H354" s="68" t="n">
        <f aca="false">H102-H477-H726</f>
        <v>4638</v>
      </c>
      <c r="I354" s="68" t="n">
        <f aca="false">I102-I477-I726</f>
        <v>48</v>
      </c>
      <c r="J354" s="68" t="n">
        <f aca="false">J102-J477-J726</f>
        <v>1341</v>
      </c>
      <c r="K354" s="68" t="n">
        <f aca="false">K102-K477-K726</f>
        <v>1917</v>
      </c>
      <c r="L354" s="68" t="n">
        <f aca="false">L102-L477-L726</f>
        <v>6676</v>
      </c>
      <c r="M354" s="68" t="n">
        <f aca="false">M102-M477-M726</f>
        <v>68</v>
      </c>
      <c r="N354" s="68" t="n">
        <f aca="false">N102-N477-N726</f>
        <v>117</v>
      </c>
      <c r="O354" s="68" t="n">
        <f aca="false">O102-O477-O726</f>
        <v>430</v>
      </c>
      <c r="P354" s="68" t="n">
        <f aca="false">P102-P477-P726</f>
        <v>2148</v>
      </c>
      <c r="Q354" s="68" t="n">
        <f aca="false">Q102-Q477-Q726</f>
        <v>44</v>
      </c>
      <c r="R354" s="68" t="n">
        <f aca="false">R102-R477-R726</f>
        <v>60</v>
      </c>
      <c r="S354" s="68" t="n">
        <f aca="false">S102-S477-S726</f>
        <v>315</v>
      </c>
      <c r="T354" s="68" t="n">
        <f aca="false">T102-T477-T726</f>
        <v>906</v>
      </c>
      <c r="U354" s="68" t="n">
        <f aca="false">U102-U477-U726</f>
        <v>118</v>
      </c>
      <c r="V354" s="68" t="n">
        <f aca="false">V102-V477-V726</f>
        <v>740</v>
      </c>
      <c r="W354" s="68" t="n">
        <f aca="false">W102-W477-W726</f>
        <v>928</v>
      </c>
      <c r="X354" s="68" t="n">
        <f aca="false">X102-X477-X726</f>
        <v>115</v>
      </c>
      <c r="Y354" s="68" t="n">
        <f aca="false">Y102-Y477-Y726</f>
        <v>2695</v>
      </c>
      <c r="Z354" s="68" t="n">
        <f aca="false">Z102-Z477-Z726</f>
        <v>31</v>
      </c>
      <c r="AA354" s="68" t="n">
        <f aca="false">AA102-AA477-AA726</f>
        <v>38</v>
      </c>
      <c r="AB354" s="68" t="n">
        <f aca="false">AB102-AB477-AB726</f>
        <v>92</v>
      </c>
      <c r="AC354" s="68" t="n">
        <f aca="false">AC102-AC477-AC726</f>
        <v>533</v>
      </c>
      <c r="AD354" s="68" t="n">
        <f aca="false">AD102-AD477-AD726</f>
        <v>480</v>
      </c>
      <c r="AE354" s="68" t="n">
        <f aca="false">AE102-AE477-AE726</f>
        <v>80</v>
      </c>
      <c r="AF354" s="68" t="n">
        <f aca="false">AF102-AF477-AF726</f>
        <v>1329</v>
      </c>
      <c r="AG354" s="68" t="n">
        <f aca="false">AG102-AG477-AG726</f>
        <v>27</v>
      </c>
      <c r="AH354" s="68" t="n">
        <f aca="false">AH102-AH477-AH726</f>
        <v>72</v>
      </c>
      <c r="AI354" s="68" t="n">
        <f aca="false">AI102-AI477-AI726</f>
        <v>40</v>
      </c>
      <c r="AJ354" s="68" t="n">
        <f aca="false">AJ102-AJ477-AJ726</f>
        <v>0</v>
      </c>
      <c r="AK354" s="125"/>
      <c r="AL354" s="125"/>
      <c r="AM354" s="125"/>
      <c r="AN354" s="125"/>
      <c r="AO354" s="125"/>
      <c r="AP354" s="125"/>
    </row>
    <row r="355" customFormat="false" ht="15.75" hidden="false" customHeight="false" outlineLevel="0" collapsed="false">
      <c r="A355" s="127" t="n">
        <v>44009</v>
      </c>
      <c r="B355" s="68" t="n">
        <f aca="false">B103-B478-B727</f>
        <v>53</v>
      </c>
      <c r="C355" s="68" t="n">
        <f aca="false">C103-C478-C727</f>
        <v>607</v>
      </c>
      <c r="D355" s="68" t="n">
        <f aca="false">D103-D478-D727</f>
        <v>742</v>
      </c>
      <c r="E355" s="68" t="n">
        <f aca="false">E103-E478-E727</f>
        <v>16</v>
      </c>
      <c r="F355" s="68" t="n">
        <f aca="false">F103-F478-F727</f>
        <v>26</v>
      </c>
      <c r="G355" s="68" t="n">
        <f aca="false">G103-G478-G727</f>
        <v>39</v>
      </c>
      <c r="H355" s="68" t="n">
        <f aca="false">H103-H478-H727</f>
        <v>4760</v>
      </c>
      <c r="I355" s="68" t="n">
        <f aca="false">I103-I478-I727</f>
        <v>48</v>
      </c>
      <c r="J355" s="68" t="n">
        <f aca="false">J103-J478-J727</f>
        <v>1376</v>
      </c>
      <c r="K355" s="68" t="n">
        <f aca="false">K103-K478-K727</f>
        <v>2092</v>
      </c>
      <c r="L355" s="68" t="n">
        <f aca="false">L103-L478-L727</f>
        <v>6746</v>
      </c>
      <c r="M355" s="68" t="n">
        <f aca="false">M103-M478-M727</f>
        <v>66</v>
      </c>
      <c r="N355" s="68" t="n">
        <f aca="false">N103-N478-N727</f>
        <v>123</v>
      </c>
      <c r="O355" s="68" t="n">
        <f aca="false">O103-O478-O727</f>
        <v>434</v>
      </c>
      <c r="P355" s="68" t="n">
        <f aca="false">P103-P478-P727</f>
        <v>2109</v>
      </c>
      <c r="Q355" s="68" t="n">
        <f aca="false">Q103-Q478-Q727</f>
        <v>48</v>
      </c>
      <c r="R355" s="68" t="n">
        <f aca="false">R103-R478-R727</f>
        <v>58</v>
      </c>
      <c r="S355" s="68" t="n">
        <f aca="false">S103-S478-S727</f>
        <v>330</v>
      </c>
      <c r="T355" s="68" t="n">
        <f aca="false">T103-T478-T727</f>
        <v>932</v>
      </c>
      <c r="U355" s="68" t="n">
        <f aca="false">U103-U478-U727</f>
        <v>110</v>
      </c>
      <c r="V355" s="68" t="n">
        <f aca="false">V103-V478-V727</f>
        <v>793</v>
      </c>
      <c r="W355" s="68" t="n">
        <f aca="false">W103-W478-W727</f>
        <v>982</v>
      </c>
      <c r="X355" s="68" t="n">
        <f aca="false">X103-X478-X727</f>
        <v>116</v>
      </c>
      <c r="Y355" s="68" t="n">
        <f aca="false">Y103-Y478-Y727</f>
        <v>2798</v>
      </c>
      <c r="Z355" s="68" t="n">
        <f aca="false">Z103-Z478-Z727</f>
        <v>27</v>
      </c>
      <c r="AA355" s="68" t="n">
        <f aca="false">AA103-AA478-AA727</f>
        <v>35</v>
      </c>
      <c r="AB355" s="68" t="n">
        <f aca="false">AB103-AB478-AB727</f>
        <v>92</v>
      </c>
      <c r="AC355" s="68" t="n">
        <f aca="false">AC103-AC478-AC727</f>
        <v>568</v>
      </c>
      <c r="AD355" s="68" t="n">
        <f aca="false">AD103-AD478-AD727</f>
        <v>472</v>
      </c>
      <c r="AE355" s="68" t="n">
        <f aca="false">AE103-AE478-AE727</f>
        <v>79</v>
      </c>
      <c r="AF355" s="68" t="n">
        <f aca="false">AF103-AF478-AF727</f>
        <v>1366</v>
      </c>
      <c r="AG355" s="68" t="n">
        <f aca="false">AG103-AG478-AG727</f>
        <v>27</v>
      </c>
      <c r="AH355" s="68" t="n">
        <f aca="false">AH103-AH478-AH727</f>
        <v>72</v>
      </c>
      <c r="AI355" s="68" t="n">
        <f aca="false">AI103-AI478-AI727</f>
        <v>40</v>
      </c>
      <c r="AJ355" s="68" t="n">
        <f aca="false">AJ103-AJ478-AJ727</f>
        <v>1</v>
      </c>
      <c r="AK355" s="125"/>
      <c r="AL355" s="125"/>
      <c r="AM355" s="125"/>
      <c r="AN355" s="125"/>
      <c r="AO355" s="125"/>
      <c r="AP355" s="125"/>
    </row>
    <row r="356" customFormat="false" ht="15.75" hidden="false" customHeight="false" outlineLevel="0" collapsed="false">
      <c r="A356" s="127" t="n">
        <v>44010</v>
      </c>
      <c r="B356" s="68" t="n">
        <f aca="false">B104-B479-B728</f>
        <v>52</v>
      </c>
      <c r="C356" s="68" t="n">
        <f aca="false">C104-C479-C728</f>
        <v>630</v>
      </c>
      <c r="D356" s="68" t="n">
        <f aca="false">D104-D479-D728</f>
        <v>731</v>
      </c>
      <c r="E356" s="68" t="n">
        <f aca="false">E104-E479-E728</f>
        <v>16</v>
      </c>
      <c r="F356" s="68" t="n">
        <f aca="false">F104-F479-F728</f>
        <v>26</v>
      </c>
      <c r="G356" s="68" t="n">
        <f aca="false">G104-G479-G728</f>
        <v>38</v>
      </c>
      <c r="H356" s="68" t="n">
        <f aca="false">H104-H479-H728</f>
        <v>4624</v>
      </c>
      <c r="I356" s="68" t="n">
        <f aca="false">I104-I479-I728</f>
        <v>48</v>
      </c>
      <c r="J356" s="68" t="n">
        <f aca="false">J104-J479-J728</f>
        <v>1396</v>
      </c>
      <c r="K356" s="68" t="n">
        <f aca="false">K104-K479-K728</f>
        <v>2266</v>
      </c>
      <c r="L356" s="68" t="n">
        <f aca="false">L104-L479-L728</f>
        <v>6957</v>
      </c>
      <c r="M356" s="68" t="n">
        <f aca="false">M104-M479-M728</f>
        <v>58</v>
      </c>
      <c r="N356" s="68" t="n">
        <f aca="false">N104-N479-N728</f>
        <v>121</v>
      </c>
      <c r="O356" s="68" t="n">
        <f aca="false">O104-O479-O728</f>
        <v>446</v>
      </c>
      <c r="P356" s="68" t="n">
        <f aca="false">P104-P479-P728</f>
        <v>2098</v>
      </c>
      <c r="Q356" s="68" t="n">
        <f aca="false">Q104-Q479-Q728</f>
        <v>45</v>
      </c>
      <c r="R356" s="68" t="n">
        <f aca="false">R104-R479-R728</f>
        <v>44</v>
      </c>
      <c r="S356" s="68" t="n">
        <f aca="false">S104-S479-S728</f>
        <v>344</v>
      </c>
      <c r="T356" s="68" t="n">
        <f aca="false">T104-T479-T728</f>
        <v>965</v>
      </c>
      <c r="U356" s="68" t="n">
        <f aca="false">U104-U479-U728</f>
        <v>107</v>
      </c>
      <c r="V356" s="68" t="n">
        <f aca="false">V104-V479-V728</f>
        <v>809</v>
      </c>
      <c r="W356" s="68" t="n">
        <f aca="false">W104-W479-W728</f>
        <v>992</v>
      </c>
      <c r="X356" s="68" t="n">
        <f aca="false">X104-X479-X728</f>
        <v>116</v>
      </c>
      <c r="Y356" s="68" t="n">
        <f aca="false">Y104-Y479-Y728</f>
        <v>2926</v>
      </c>
      <c r="Z356" s="68" t="n">
        <f aca="false">Z104-Z479-Z728</f>
        <v>28</v>
      </c>
      <c r="AA356" s="68" t="n">
        <f aca="false">AA104-AA479-AA728</f>
        <v>28</v>
      </c>
      <c r="AB356" s="68" t="n">
        <f aca="false">AB104-AB479-AB728</f>
        <v>75</v>
      </c>
      <c r="AC356" s="68" t="n">
        <f aca="false">AC104-AC479-AC728</f>
        <v>585</v>
      </c>
      <c r="AD356" s="68" t="n">
        <f aca="false">AD104-AD479-AD728</f>
        <v>466</v>
      </c>
      <c r="AE356" s="68" t="n">
        <f aca="false">AE104-AE479-AE728</f>
        <v>81</v>
      </c>
      <c r="AF356" s="68" t="n">
        <f aca="false">AF104-AF479-AF728</f>
        <v>1057</v>
      </c>
      <c r="AG356" s="68" t="n">
        <f aca="false">AG104-AG479-AG728</f>
        <v>29</v>
      </c>
      <c r="AH356" s="68" t="n">
        <f aca="false">AH104-AH479-AH728</f>
        <v>72</v>
      </c>
      <c r="AI356" s="68" t="n">
        <f aca="false">AI104-AI479-AI728</f>
        <v>40</v>
      </c>
      <c r="AJ356" s="68" t="n">
        <f aca="false">AJ104-AJ479-AJ728</f>
        <v>4</v>
      </c>
      <c r="AK356" s="125"/>
      <c r="AL356" s="125"/>
      <c r="AM356" s="125"/>
      <c r="AN356" s="125"/>
      <c r="AO356" s="125"/>
      <c r="AP356" s="125"/>
    </row>
    <row r="357" customFormat="false" ht="15.75" hidden="false" customHeight="false" outlineLevel="0" collapsed="false">
      <c r="A357" s="127" t="n">
        <v>44011</v>
      </c>
      <c r="B357" s="68" t="n">
        <f aca="false">B105-B480-B729</f>
        <v>52</v>
      </c>
      <c r="C357" s="68" t="n">
        <f aca="false">C105-C480-C729</f>
        <v>648</v>
      </c>
      <c r="D357" s="68" t="n">
        <f aca="false">D105-D480-D729</f>
        <v>730</v>
      </c>
      <c r="E357" s="68" t="n">
        <f aca="false">E105-E480-E729</f>
        <v>18</v>
      </c>
      <c r="F357" s="68" t="n">
        <f aca="false">F105-F480-F729</f>
        <v>25</v>
      </c>
      <c r="G357" s="68" t="n">
        <f aca="false">G105-G480-G729</f>
        <v>37</v>
      </c>
      <c r="H357" s="68" t="n">
        <f aca="false">H105-H480-H729</f>
        <v>4494</v>
      </c>
      <c r="I357" s="68" t="n">
        <f aca="false">I105-I480-I729</f>
        <v>48</v>
      </c>
      <c r="J357" s="68" t="n">
        <f aca="false">J105-J480-J729</f>
        <v>1437</v>
      </c>
      <c r="K357" s="68" t="n">
        <f aca="false">K105-K480-K729</f>
        <v>2421</v>
      </c>
      <c r="L357" s="68" t="n">
        <f aca="false">L105-L480-L729</f>
        <v>7051</v>
      </c>
      <c r="M357" s="68" t="n">
        <f aca="false">M105-M480-M729</f>
        <v>54</v>
      </c>
      <c r="N357" s="68" t="n">
        <f aca="false">N105-N480-N729</f>
        <v>127</v>
      </c>
      <c r="O357" s="68" t="n">
        <f aca="false">O105-O480-O729</f>
        <v>444</v>
      </c>
      <c r="P357" s="68" t="n">
        <f aca="false">P105-P480-P729</f>
        <v>2128</v>
      </c>
      <c r="Q357" s="68" t="n">
        <f aca="false">Q105-Q480-Q729</f>
        <v>48</v>
      </c>
      <c r="R357" s="68" t="n">
        <f aca="false">R105-R480-R729</f>
        <v>38</v>
      </c>
      <c r="S357" s="68" t="n">
        <f aca="false">S105-S480-S729</f>
        <v>346</v>
      </c>
      <c r="T357" s="68" t="n">
        <f aca="false">T105-T480-T729</f>
        <v>920</v>
      </c>
      <c r="U357" s="68" t="n">
        <f aca="false">U105-U480-U729</f>
        <v>106</v>
      </c>
      <c r="V357" s="68" t="n">
        <f aca="false">V105-V480-V729</f>
        <v>825</v>
      </c>
      <c r="W357" s="68" t="n">
        <f aca="false">W105-W480-W729</f>
        <v>988</v>
      </c>
      <c r="X357" s="68" t="n">
        <f aca="false">X105-X480-X729</f>
        <v>117</v>
      </c>
      <c r="Y357" s="68" t="n">
        <f aca="false">Y105-Y480-Y729</f>
        <v>3061</v>
      </c>
      <c r="Z357" s="68" t="n">
        <f aca="false">Z105-Z480-Z729</f>
        <v>28</v>
      </c>
      <c r="AA357" s="68" t="n">
        <f aca="false">AA105-AA480-AA729</f>
        <v>27</v>
      </c>
      <c r="AB357" s="68" t="n">
        <f aca="false">AB105-AB480-AB729</f>
        <v>50</v>
      </c>
      <c r="AC357" s="68" t="n">
        <f aca="false">AC105-AC480-AC729</f>
        <v>585</v>
      </c>
      <c r="AD357" s="68" t="n">
        <f aca="false">AD105-AD480-AD729</f>
        <v>454</v>
      </c>
      <c r="AE357" s="68" t="n">
        <f aca="false">AE105-AE480-AE729</f>
        <v>80</v>
      </c>
      <c r="AF357" s="68" t="n">
        <f aca="false">AF105-AF480-AF729</f>
        <v>955</v>
      </c>
      <c r="AG357" s="68" t="n">
        <f aca="false">AG105-AG480-AG729</f>
        <v>29</v>
      </c>
      <c r="AH357" s="68" t="n">
        <f aca="false">AH105-AH480-AH729</f>
        <v>72</v>
      </c>
      <c r="AI357" s="68" t="n">
        <f aca="false">AI105-AI480-AI729</f>
        <v>40</v>
      </c>
      <c r="AJ357" s="68" t="n">
        <f aca="false">AJ105-AJ480-AJ729</f>
        <v>4</v>
      </c>
      <c r="AK357" s="125"/>
      <c r="AL357" s="125"/>
      <c r="AM357" s="125"/>
      <c r="AN357" s="125"/>
      <c r="AO357" s="125"/>
      <c r="AP357" s="125"/>
    </row>
    <row r="358" customFormat="false" ht="15.75" hidden="false" customHeight="false" outlineLevel="0" collapsed="false">
      <c r="A358" s="127" t="n">
        <v>44012</v>
      </c>
      <c r="B358" s="68" t="n">
        <f aca="false">B106-B481-B730</f>
        <v>51</v>
      </c>
      <c r="C358" s="68" t="n">
        <f aca="false">C106-C481-C730</f>
        <v>681</v>
      </c>
      <c r="D358" s="68" t="n">
        <f aca="false">D106-D481-D730</f>
        <v>735</v>
      </c>
      <c r="E358" s="68" t="n">
        <f aca="false">E106-E481-E730</f>
        <v>17</v>
      </c>
      <c r="F358" s="68" t="n">
        <f aca="false">F106-F481-F730</f>
        <v>24</v>
      </c>
      <c r="G358" s="68" t="n">
        <f aca="false">G106-G481-G730</f>
        <v>42</v>
      </c>
      <c r="H358" s="68" t="n">
        <f aca="false">H106-H481-H730</f>
        <v>4280</v>
      </c>
      <c r="I358" s="68" t="n">
        <f aca="false">I106-I481-I730</f>
        <v>48</v>
      </c>
      <c r="J358" s="68" t="n">
        <f aca="false">J106-J481-J730</f>
        <v>1435</v>
      </c>
      <c r="K358" s="68" t="n">
        <f aca="false">K106-K481-K730</f>
        <v>2524</v>
      </c>
      <c r="L358" s="68" t="n">
        <f aca="false">L106-L481-L730</f>
        <v>7231</v>
      </c>
      <c r="M358" s="68" t="n">
        <f aca="false">M106-M481-M730</f>
        <v>49</v>
      </c>
      <c r="N358" s="68" t="n">
        <f aca="false">N106-N481-N730</f>
        <v>126</v>
      </c>
      <c r="O358" s="68" t="n">
        <f aca="false">O106-O481-O730</f>
        <v>455</v>
      </c>
      <c r="P358" s="68" t="n">
        <f aca="false">P106-P481-P730</f>
        <v>2193</v>
      </c>
      <c r="Q358" s="68" t="n">
        <f aca="false">Q106-Q481-Q730</f>
        <v>47</v>
      </c>
      <c r="R358" s="68" t="n">
        <f aca="false">R106-R481-R730</f>
        <v>36</v>
      </c>
      <c r="S358" s="68" t="n">
        <f aca="false">S106-S481-S730</f>
        <v>358</v>
      </c>
      <c r="T358" s="68" t="n">
        <f aca="false">T106-T481-T730</f>
        <v>934</v>
      </c>
      <c r="U358" s="68" t="n">
        <f aca="false">U106-U481-U730</f>
        <v>95</v>
      </c>
      <c r="V358" s="68" t="n">
        <f aca="false">V106-V481-V730</f>
        <v>841</v>
      </c>
      <c r="W358" s="68" t="n">
        <f aca="false">W106-W481-W730</f>
        <v>1053</v>
      </c>
      <c r="X358" s="68" t="n">
        <f aca="false">X106-X481-X730</f>
        <v>123</v>
      </c>
      <c r="Y358" s="68" t="n">
        <f aca="false">Y106-Y481-Y730</f>
        <v>3077</v>
      </c>
      <c r="Z358" s="68" t="n">
        <f aca="false">Z106-Z481-Z730</f>
        <v>31</v>
      </c>
      <c r="AA358" s="68" t="n">
        <f aca="false">AA106-AA481-AA730</f>
        <v>28</v>
      </c>
      <c r="AB358" s="68" t="n">
        <f aca="false">AB106-AB481-AB730</f>
        <v>40</v>
      </c>
      <c r="AC358" s="68" t="n">
        <f aca="false">AC106-AC481-AC730</f>
        <v>592</v>
      </c>
      <c r="AD358" s="68" t="n">
        <f aca="false">AD106-AD481-AD730</f>
        <v>462</v>
      </c>
      <c r="AE358" s="68" t="n">
        <f aca="false">AE106-AE481-AE730</f>
        <v>82</v>
      </c>
      <c r="AF358" s="68" t="n">
        <f aca="false">AF106-AF481-AF730</f>
        <v>879</v>
      </c>
      <c r="AG358" s="68" t="n">
        <f aca="false">AG106-AG481-AG730</f>
        <v>29</v>
      </c>
      <c r="AH358" s="68" t="n">
        <f aca="false">AH106-AH481-AH730</f>
        <v>72</v>
      </c>
      <c r="AI358" s="68" t="n">
        <f aca="false">AI106-AI481-AI730</f>
        <v>29</v>
      </c>
      <c r="AJ358" s="68" t="n">
        <f aca="false">AJ106-AJ481-AJ730</f>
        <v>4</v>
      </c>
      <c r="AK358" s="125"/>
      <c r="AL358" s="125"/>
      <c r="AM358" s="125"/>
      <c r="AN358" s="125"/>
      <c r="AO358" s="125"/>
      <c r="AP358" s="125"/>
    </row>
    <row r="359" customFormat="false" ht="15.75" hidden="false" customHeight="false" outlineLevel="0" collapsed="false">
      <c r="A359" s="127" t="n">
        <v>44013</v>
      </c>
      <c r="B359" s="68" t="n">
        <f aca="false">B107-B482-B731</f>
        <v>52</v>
      </c>
      <c r="C359" s="68" t="n">
        <f aca="false">C107-C482-C731</f>
        <v>652</v>
      </c>
      <c r="D359" s="68" t="n">
        <f aca="false">D107-D482-D731</f>
        <v>727</v>
      </c>
      <c r="E359" s="68" t="n">
        <f aca="false">E107-E482-E731</f>
        <v>19</v>
      </c>
      <c r="F359" s="68" t="n">
        <f aca="false">F107-F482-F731</f>
        <v>27</v>
      </c>
      <c r="G359" s="68" t="n">
        <f aca="false">G107-G482-G731</f>
        <v>42</v>
      </c>
      <c r="H359" s="68" t="n">
        <f aca="false">H107-H482-H731</f>
        <v>4325</v>
      </c>
      <c r="I359" s="68" t="n">
        <f aca="false">I107-I482-I731</f>
        <v>40</v>
      </c>
      <c r="J359" s="68" t="n">
        <f aca="false">J107-J482-J731</f>
        <v>1477</v>
      </c>
      <c r="K359" s="68" t="n">
        <f aca="false">K107-K482-K731</f>
        <v>2587</v>
      </c>
      <c r="L359" s="68" t="n">
        <f aca="false">L107-L482-L731</f>
        <v>7196</v>
      </c>
      <c r="M359" s="68" t="n">
        <f aca="false">M107-M482-M731</f>
        <v>61</v>
      </c>
      <c r="N359" s="68" t="n">
        <f aca="false">N107-N482-N731</f>
        <v>118</v>
      </c>
      <c r="O359" s="68" t="n">
        <f aca="false">O107-O482-O731</f>
        <v>492</v>
      </c>
      <c r="P359" s="68" t="n">
        <f aca="false">P107-P482-P731</f>
        <v>2244</v>
      </c>
      <c r="Q359" s="68" t="n">
        <f aca="false">Q107-Q482-Q731</f>
        <v>45</v>
      </c>
      <c r="R359" s="68" t="n">
        <f aca="false">R107-R482-R731</f>
        <v>41</v>
      </c>
      <c r="S359" s="68" t="n">
        <f aca="false">S107-S482-S731</f>
        <v>359</v>
      </c>
      <c r="T359" s="68" t="n">
        <f aca="false">T107-T482-T731</f>
        <v>943</v>
      </c>
      <c r="U359" s="68" t="n">
        <f aca="false">U107-U482-U731</f>
        <v>104</v>
      </c>
      <c r="V359" s="68" t="n">
        <f aca="false">V107-V482-V731</f>
        <v>846</v>
      </c>
      <c r="W359" s="68" t="n">
        <f aca="false">W107-W482-W731</f>
        <v>1086</v>
      </c>
      <c r="X359" s="68" t="n">
        <f aca="false">X107-X482-X731</f>
        <v>162</v>
      </c>
      <c r="Y359" s="68" t="n">
        <f aca="false">Y107-Y482-Y731</f>
        <v>3155</v>
      </c>
      <c r="Z359" s="68" t="n">
        <f aca="false">Z107-Z482-Z731</f>
        <v>24</v>
      </c>
      <c r="AA359" s="68" t="n">
        <f aca="false">AA107-AA482-AA731</f>
        <v>28</v>
      </c>
      <c r="AB359" s="68" t="n">
        <f aca="false">AB107-AB482-AB731</f>
        <v>39</v>
      </c>
      <c r="AC359" s="68" t="n">
        <f aca="false">AC107-AC482-AC731</f>
        <v>732</v>
      </c>
      <c r="AD359" s="68" t="n">
        <f aca="false">AD107-AD482-AD731</f>
        <v>451</v>
      </c>
      <c r="AE359" s="68" t="n">
        <f aca="false">AE107-AE482-AE731</f>
        <v>73</v>
      </c>
      <c r="AF359" s="68" t="n">
        <f aca="false">AF107-AF482-AF731</f>
        <v>961</v>
      </c>
      <c r="AG359" s="68" t="n">
        <f aca="false">AG107-AG482-AG731</f>
        <v>31</v>
      </c>
      <c r="AH359" s="68" t="n">
        <f aca="false">AH107-AH482-AH731</f>
        <v>72</v>
      </c>
      <c r="AI359" s="68" t="n">
        <f aca="false">AI107-AI482-AI731</f>
        <v>26</v>
      </c>
      <c r="AJ359" s="68" t="n">
        <f aca="false">AJ107-AJ482-AJ731</f>
        <v>4</v>
      </c>
      <c r="AK359" s="125"/>
      <c r="AL359" s="125"/>
      <c r="AM359" s="125"/>
      <c r="AN359" s="125"/>
      <c r="AO359" s="125"/>
      <c r="AP359" s="125"/>
    </row>
    <row r="360" customFormat="false" ht="15.75" hidden="false" customHeight="false" outlineLevel="0" collapsed="false">
      <c r="A360" s="127" t="n">
        <v>44014</v>
      </c>
      <c r="B360" s="68" t="n">
        <f aca="false">B108-B483-B732</f>
        <v>52</v>
      </c>
      <c r="C360" s="68" t="n">
        <f aca="false">C108-C483-C732</f>
        <v>749</v>
      </c>
      <c r="D360" s="68" t="n">
        <f aca="false">D108-D483-D732</f>
        <v>513</v>
      </c>
      <c r="E360" s="68" t="n">
        <f aca="false">E108-E483-E732</f>
        <v>17</v>
      </c>
      <c r="F360" s="68" t="n">
        <f aca="false">F108-F483-F732</f>
        <v>27</v>
      </c>
      <c r="G360" s="68" t="n">
        <f aca="false">G108-G483-G732</f>
        <v>43</v>
      </c>
      <c r="H360" s="68" t="n">
        <f aca="false">H108-H483-H732</f>
        <v>4314</v>
      </c>
      <c r="I360" s="68" t="n">
        <f aca="false">I108-I483-I732</f>
        <v>40</v>
      </c>
      <c r="J360" s="68" t="n">
        <f aca="false">J108-J483-J732</f>
        <v>1502</v>
      </c>
      <c r="K360" s="68" t="n">
        <f aca="false">K108-K483-K732</f>
        <v>2632</v>
      </c>
      <c r="L360" s="68" t="n">
        <f aca="false">L108-L483-L732</f>
        <v>7356</v>
      </c>
      <c r="M360" s="68" t="n">
        <f aca="false">M108-M483-M732</f>
        <v>61</v>
      </c>
      <c r="N360" s="68" t="n">
        <f aca="false">N108-N483-N732</f>
        <v>110</v>
      </c>
      <c r="O360" s="68" t="n">
        <f aca="false">O108-O483-O732</f>
        <v>507</v>
      </c>
      <c r="P360" s="68" t="n">
        <f aca="false">P108-P483-P732</f>
        <v>2307</v>
      </c>
      <c r="Q360" s="68" t="n">
        <f aca="false">Q108-Q483-Q732</f>
        <v>39</v>
      </c>
      <c r="R360" s="68" t="n">
        <f aca="false">R108-R483-R732</f>
        <v>36</v>
      </c>
      <c r="S360" s="68" t="n">
        <f aca="false">S108-S483-S732</f>
        <v>363</v>
      </c>
      <c r="T360" s="68" t="n">
        <f aca="false">T108-T483-T732</f>
        <v>934</v>
      </c>
      <c r="U360" s="68" t="n">
        <f aca="false">U108-U483-U732</f>
        <v>101</v>
      </c>
      <c r="V360" s="68" t="n">
        <f aca="false">V108-V483-V732</f>
        <v>858</v>
      </c>
      <c r="W360" s="68" t="n">
        <f aca="false">W108-W483-W732</f>
        <v>1166</v>
      </c>
      <c r="X360" s="68" t="n">
        <f aca="false">X108-X483-X732</f>
        <v>210</v>
      </c>
      <c r="Y360" s="68" t="n">
        <f aca="false">Y108-Y483-Y732</f>
        <v>3270</v>
      </c>
      <c r="Z360" s="68" t="n">
        <f aca="false">Z108-Z483-Z732</f>
        <v>23</v>
      </c>
      <c r="AA360" s="68" t="n">
        <f aca="false">AA108-AA483-AA732</f>
        <v>28</v>
      </c>
      <c r="AB360" s="68" t="n">
        <f aca="false">AB108-AB483-AB732</f>
        <v>30</v>
      </c>
      <c r="AC360" s="68" t="n">
        <f aca="false">AC108-AC483-AC732</f>
        <v>792</v>
      </c>
      <c r="AD360" s="68" t="n">
        <f aca="false">AD108-AD483-AD732</f>
        <v>438</v>
      </c>
      <c r="AE360" s="68" t="n">
        <f aca="false">AE108-AE483-AE732</f>
        <v>70</v>
      </c>
      <c r="AF360" s="68" t="n">
        <f aca="false">AF108-AF483-AF732</f>
        <v>1030</v>
      </c>
      <c r="AG360" s="68" t="n">
        <f aca="false">AG108-AG483-AG732</f>
        <v>32</v>
      </c>
      <c r="AH360" s="68" t="n">
        <f aca="false">AH108-AH483-AH732</f>
        <v>63</v>
      </c>
      <c r="AI360" s="68" t="n">
        <f aca="false">AI108-AI483-AI732</f>
        <v>23</v>
      </c>
      <c r="AJ360" s="68" t="n">
        <f aca="false">AJ108-AJ483-AJ732</f>
        <v>4</v>
      </c>
      <c r="AK360" s="125"/>
      <c r="AL360" s="125"/>
      <c r="AM360" s="125"/>
      <c r="AN360" s="125"/>
      <c r="AO360" s="125"/>
      <c r="AP360" s="125"/>
    </row>
    <row r="361" customFormat="false" ht="15.75" hidden="false" customHeight="false" outlineLevel="0" collapsed="false">
      <c r="A361" s="127" t="n">
        <v>44015</v>
      </c>
      <c r="B361" s="68" t="n">
        <f aca="false">B109-B484-B733</f>
        <v>53</v>
      </c>
      <c r="C361" s="68" t="n">
        <f aca="false">C109-C484-C733</f>
        <v>777</v>
      </c>
      <c r="D361" s="68" t="n">
        <f aca="false">D109-D484-D733</f>
        <v>482</v>
      </c>
      <c r="E361" s="68" t="n">
        <f aca="false">E109-E484-E733</f>
        <v>19</v>
      </c>
      <c r="F361" s="68" t="n">
        <f aca="false">F109-F484-F733</f>
        <v>30</v>
      </c>
      <c r="G361" s="68" t="n">
        <f aca="false">G109-G484-G733</f>
        <v>45</v>
      </c>
      <c r="H361" s="68" t="n">
        <f aca="false">H109-H484-H733</f>
        <v>4209</v>
      </c>
      <c r="I361" s="68" t="n">
        <f aca="false">I109-I484-I733</f>
        <v>40</v>
      </c>
      <c r="J361" s="68" t="n">
        <f aca="false">J109-J484-J733</f>
        <v>1529</v>
      </c>
      <c r="K361" s="68" t="n">
        <f aca="false">K109-K484-K733</f>
        <v>2716</v>
      </c>
      <c r="L361" s="68" t="n">
        <f aca="false">L109-L484-L733</f>
        <v>7441</v>
      </c>
      <c r="M361" s="68" t="n">
        <f aca="false">M109-M484-M733</f>
        <v>55</v>
      </c>
      <c r="N361" s="68" t="n">
        <f aca="false">N109-N484-N733</f>
        <v>117</v>
      </c>
      <c r="O361" s="68" t="n">
        <f aca="false">O109-O484-O733</f>
        <v>503</v>
      </c>
      <c r="P361" s="68" t="n">
        <f aca="false">P109-P484-P733</f>
        <v>2384</v>
      </c>
      <c r="Q361" s="68" t="n">
        <f aca="false">Q109-Q484-Q733</f>
        <v>33</v>
      </c>
      <c r="R361" s="68" t="n">
        <f aca="false">R109-R484-R733</f>
        <v>35</v>
      </c>
      <c r="S361" s="68" t="n">
        <f aca="false">S109-S484-S733</f>
        <v>361</v>
      </c>
      <c r="T361" s="68" t="n">
        <f aca="false">T109-T484-T733</f>
        <v>943</v>
      </c>
      <c r="U361" s="68" t="n">
        <f aca="false">U109-U484-U733</f>
        <v>107</v>
      </c>
      <c r="V361" s="68" t="n">
        <f aca="false">V109-V484-V733</f>
        <v>862</v>
      </c>
      <c r="W361" s="68" t="n">
        <f aca="false">W109-W484-W733</f>
        <v>1185</v>
      </c>
      <c r="X361" s="68" t="n">
        <f aca="false">X109-X484-X733</f>
        <v>211</v>
      </c>
      <c r="Y361" s="68" t="n">
        <f aca="false">Y109-Y484-Y733</f>
        <v>3402</v>
      </c>
      <c r="Z361" s="68" t="n">
        <f aca="false">Z109-Z484-Z733</f>
        <v>22</v>
      </c>
      <c r="AA361" s="68" t="n">
        <f aca="false">AA109-AA484-AA733</f>
        <v>28</v>
      </c>
      <c r="AB361" s="68" t="n">
        <f aca="false">AB109-AB484-AB733</f>
        <v>22</v>
      </c>
      <c r="AC361" s="68" t="n">
        <f aca="false">AC109-AC484-AC733</f>
        <v>799</v>
      </c>
      <c r="AD361" s="68" t="n">
        <f aca="false">AD109-AD484-AD733</f>
        <v>436</v>
      </c>
      <c r="AE361" s="68" t="n">
        <f aca="false">AE109-AE484-AE733</f>
        <v>75</v>
      </c>
      <c r="AF361" s="68" t="n">
        <f aca="false">AF109-AF484-AF733</f>
        <v>1046</v>
      </c>
      <c r="AG361" s="68" t="n">
        <f aca="false">AG109-AG484-AG733</f>
        <v>33</v>
      </c>
      <c r="AH361" s="68" t="n">
        <f aca="false">AH109-AH484-AH733</f>
        <v>63</v>
      </c>
      <c r="AI361" s="68" t="n">
        <f aca="false">AI109-AI484-AI733</f>
        <v>24</v>
      </c>
      <c r="AJ361" s="68" t="n">
        <f aca="false">AJ109-AJ484-AJ733</f>
        <v>4</v>
      </c>
      <c r="AK361" s="125"/>
      <c r="AL361" s="125"/>
      <c r="AM361" s="125"/>
      <c r="AN361" s="125"/>
      <c r="AO361" s="125"/>
      <c r="AP361" s="125"/>
    </row>
    <row r="362" customFormat="false" ht="15.75" hidden="false" customHeight="false" outlineLevel="0" collapsed="false">
      <c r="A362" s="127" t="n">
        <v>44016</v>
      </c>
      <c r="B362" s="68" t="n">
        <f aca="false">B110-B485-B734</f>
        <v>53</v>
      </c>
      <c r="C362" s="68" t="n">
        <f aca="false">C110-C485-C734</f>
        <v>842</v>
      </c>
      <c r="D362" s="68" t="n">
        <f aca="false">D110-D485-D734</f>
        <v>486</v>
      </c>
      <c r="E362" s="68" t="n">
        <f aca="false">E110-E485-E734</f>
        <v>23</v>
      </c>
      <c r="F362" s="68" t="n">
        <f aca="false">F110-F485-F734</f>
        <v>30</v>
      </c>
      <c r="G362" s="68" t="n">
        <f aca="false">G110-G485-G734</f>
        <v>42</v>
      </c>
      <c r="H362" s="68" t="n">
        <f aca="false">H110-H485-H734</f>
        <v>4163</v>
      </c>
      <c r="I362" s="68" t="n">
        <f aca="false">I110-I485-I734</f>
        <v>40</v>
      </c>
      <c r="J362" s="68" t="n">
        <f aca="false">J110-J485-J734</f>
        <v>1601</v>
      </c>
      <c r="K362" s="68" t="n">
        <f aca="false">K110-K485-K734</f>
        <v>2761</v>
      </c>
      <c r="L362" s="68" t="n">
        <f aca="false">L110-L485-L734</f>
        <v>7727</v>
      </c>
      <c r="M362" s="68" t="n">
        <f aca="false">M110-M485-M734</f>
        <v>51</v>
      </c>
      <c r="N362" s="68" t="n">
        <f aca="false">N110-N485-N734</f>
        <v>117</v>
      </c>
      <c r="O362" s="68" t="n">
        <f aca="false">O110-O485-O734</f>
        <v>511</v>
      </c>
      <c r="P362" s="68" t="n">
        <f aca="false">P110-P485-P734</f>
        <v>2412</v>
      </c>
      <c r="Q362" s="68" t="n">
        <f aca="false">Q110-Q485-Q734</f>
        <v>30</v>
      </c>
      <c r="R362" s="68" t="n">
        <f aca="false">R110-R485-R734</f>
        <v>35</v>
      </c>
      <c r="S362" s="68" t="n">
        <f aca="false">S110-S485-S734</f>
        <v>382</v>
      </c>
      <c r="T362" s="68" t="n">
        <f aca="false">T110-T485-T734</f>
        <v>981</v>
      </c>
      <c r="U362" s="68" t="n">
        <f aca="false">U110-U485-U734</f>
        <v>107</v>
      </c>
      <c r="V362" s="68" t="n">
        <f aca="false">V110-V485-V734</f>
        <v>859</v>
      </c>
      <c r="W362" s="68" t="n">
        <f aca="false">W110-W485-W734</f>
        <v>1205</v>
      </c>
      <c r="X362" s="68" t="n">
        <f aca="false">X110-X485-X734</f>
        <v>211</v>
      </c>
      <c r="Y362" s="68" t="n">
        <f aca="false">Y110-Y485-Y734</f>
        <v>3556</v>
      </c>
      <c r="Z362" s="68" t="n">
        <f aca="false">Z110-Z485-Z734</f>
        <v>24</v>
      </c>
      <c r="AA362" s="68" t="n">
        <f aca="false">AA110-AA485-AA734</f>
        <v>27</v>
      </c>
      <c r="AB362" s="68" t="n">
        <f aca="false">AB110-AB485-AB734</f>
        <v>18</v>
      </c>
      <c r="AC362" s="68" t="n">
        <f aca="false">AC110-AC485-AC734</f>
        <v>798</v>
      </c>
      <c r="AD362" s="68" t="n">
        <f aca="false">AD110-AD485-AD734</f>
        <v>443</v>
      </c>
      <c r="AE362" s="68" t="n">
        <f aca="false">AE110-AE485-AE734</f>
        <v>78</v>
      </c>
      <c r="AF362" s="68" t="n">
        <f aca="false">AF110-AF485-AF734</f>
        <v>1088</v>
      </c>
      <c r="AG362" s="68" t="n">
        <f aca="false">AG110-AG485-AG734</f>
        <v>37</v>
      </c>
      <c r="AH362" s="68" t="n">
        <f aca="false">AH110-AH485-AH734</f>
        <v>63</v>
      </c>
      <c r="AI362" s="68" t="n">
        <f aca="false">AI110-AI485-AI734</f>
        <v>31</v>
      </c>
      <c r="AJ362" s="68" t="n">
        <f aca="false">AJ110-AJ485-AJ734</f>
        <v>2</v>
      </c>
      <c r="AK362" s="125"/>
      <c r="AL362" s="125"/>
      <c r="AM362" s="125"/>
      <c r="AN362" s="125"/>
      <c r="AO362" s="125"/>
      <c r="AP362" s="125"/>
    </row>
    <row r="363" customFormat="false" ht="15.75" hidden="false" customHeight="false" outlineLevel="0" collapsed="false">
      <c r="A363" s="127" t="n">
        <v>44017</v>
      </c>
      <c r="B363" s="68" t="n">
        <f aca="false">B111-B486-B735</f>
        <v>53</v>
      </c>
      <c r="C363" s="68" t="n">
        <f aca="false">C111-C486-C735</f>
        <v>862</v>
      </c>
      <c r="D363" s="68" t="n">
        <f aca="false">D111-D486-D735</f>
        <v>488</v>
      </c>
      <c r="E363" s="68" t="n">
        <f aca="false">E111-E486-E735</f>
        <v>25</v>
      </c>
      <c r="F363" s="68" t="n">
        <f aca="false">F111-F486-F735</f>
        <v>33</v>
      </c>
      <c r="G363" s="68" t="n">
        <f aca="false">G111-G486-G735</f>
        <v>47</v>
      </c>
      <c r="H363" s="68" t="n">
        <f aca="false">H111-H486-H735</f>
        <v>4123</v>
      </c>
      <c r="I363" s="68" t="n">
        <f aca="false">I111-I486-I735</f>
        <v>39</v>
      </c>
      <c r="J363" s="68" t="n">
        <f aca="false">J111-J486-J735</f>
        <v>1695</v>
      </c>
      <c r="K363" s="68" t="n">
        <f aca="false">K111-K486-K735</f>
        <v>2904</v>
      </c>
      <c r="L363" s="68" t="n">
        <f aca="false">L111-L486-L735</f>
        <v>8101</v>
      </c>
      <c r="M363" s="68" t="n">
        <f aca="false">M111-M486-M735</f>
        <v>35</v>
      </c>
      <c r="N363" s="68" t="n">
        <f aca="false">N111-N486-N735</f>
        <v>141</v>
      </c>
      <c r="O363" s="68" t="n">
        <f aca="false">O111-O486-O735</f>
        <v>517</v>
      </c>
      <c r="P363" s="68" t="n">
        <f aca="false">P111-P486-P735</f>
        <v>2422</v>
      </c>
      <c r="Q363" s="68" t="n">
        <f aca="false">Q111-Q486-Q735</f>
        <v>30</v>
      </c>
      <c r="R363" s="68" t="n">
        <f aca="false">R111-R486-R735</f>
        <v>37</v>
      </c>
      <c r="S363" s="68" t="n">
        <f aca="false">S111-S486-S735</f>
        <v>392</v>
      </c>
      <c r="T363" s="68" t="n">
        <f aca="false">T111-T486-T735</f>
        <v>990</v>
      </c>
      <c r="U363" s="68" t="n">
        <f aca="false">U111-U486-U735</f>
        <v>119</v>
      </c>
      <c r="V363" s="68" t="n">
        <f aca="false">V111-V486-V735</f>
        <v>853</v>
      </c>
      <c r="W363" s="68" t="n">
        <f aca="false">W111-W486-W735</f>
        <v>1197</v>
      </c>
      <c r="X363" s="68" t="n">
        <f aca="false">X111-X486-X735</f>
        <v>201</v>
      </c>
      <c r="Y363" s="68" t="n">
        <f aca="false">Y111-Y486-Y735</f>
        <v>3573</v>
      </c>
      <c r="Z363" s="68" t="n">
        <f aca="false">Z111-Z486-Z735</f>
        <v>22</v>
      </c>
      <c r="AA363" s="68" t="n">
        <f aca="false">AA111-AA486-AA735</f>
        <v>28</v>
      </c>
      <c r="AB363" s="68" t="n">
        <f aca="false">AB111-AB486-AB735</f>
        <v>16</v>
      </c>
      <c r="AC363" s="68" t="n">
        <f aca="false">AC111-AC486-AC735</f>
        <v>798</v>
      </c>
      <c r="AD363" s="68" t="n">
        <f aca="false">AD111-AD486-AD735</f>
        <v>400</v>
      </c>
      <c r="AE363" s="68" t="n">
        <f aca="false">AE111-AE486-AE735</f>
        <v>74</v>
      </c>
      <c r="AF363" s="68" t="n">
        <f aca="false">AF111-AF486-AF735</f>
        <v>1125</v>
      </c>
      <c r="AG363" s="68" t="n">
        <f aca="false">AG111-AG486-AG735</f>
        <v>37</v>
      </c>
      <c r="AH363" s="68" t="n">
        <f aca="false">AH111-AH486-AH735</f>
        <v>63</v>
      </c>
      <c r="AI363" s="68" t="n">
        <f aca="false">AI111-AI486-AI735</f>
        <v>31</v>
      </c>
      <c r="AJ363" s="68" t="n">
        <f aca="false">AJ111-AJ486-AJ735</f>
        <v>2</v>
      </c>
      <c r="AK363" s="125"/>
      <c r="AL363" s="125"/>
      <c r="AM363" s="125"/>
      <c r="AN363" s="125"/>
      <c r="AO363" s="125"/>
      <c r="AP363" s="125"/>
    </row>
    <row r="364" customFormat="false" ht="15.75" hidden="false" customHeight="false" outlineLevel="0" collapsed="false">
      <c r="A364" s="127" t="n">
        <v>44018</v>
      </c>
      <c r="B364" s="68" t="n">
        <f aca="false">B112-B487-B736</f>
        <v>44</v>
      </c>
      <c r="C364" s="68" t="n">
        <f aca="false">C112-C487-C736</f>
        <v>903</v>
      </c>
      <c r="D364" s="68" t="n">
        <f aca="false">D112-D487-D736</f>
        <v>496</v>
      </c>
      <c r="E364" s="68" t="n">
        <f aca="false">E112-E487-E736</f>
        <v>31</v>
      </c>
      <c r="F364" s="68" t="n">
        <f aca="false">F112-F487-F736</f>
        <v>33</v>
      </c>
      <c r="G364" s="68" t="n">
        <f aca="false">G112-G487-G736</f>
        <v>53</v>
      </c>
      <c r="H364" s="68" t="n">
        <f aca="false">H112-H487-H736</f>
        <v>3982</v>
      </c>
      <c r="I364" s="68" t="n">
        <f aca="false">I112-I487-I736</f>
        <v>38</v>
      </c>
      <c r="J364" s="68" t="n">
        <f aca="false">J112-J487-J736</f>
        <v>1804</v>
      </c>
      <c r="K364" s="68" t="n">
        <f aca="false">K112-K487-K736</f>
        <v>2956</v>
      </c>
      <c r="L364" s="68" t="n">
        <f aca="false">L112-L487-L736</f>
        <v>8272</v>
      </c>
      <c r="M364" s="68" t="n">
        <f aca="false">M112-M487-M736</f>
        <v>35</v>
      </c>
      <c r="N364" s="68" t="n">
        <f aca="false">N112-N487-N736</f>
        <v>152</v>
      </c>
      <c r="O364" s="68" t="n">
        <f aca="false">O112-O487-O736</f>
        <v>525</v>
      </c>
      <c r="P364" s="68" t="n">
        <f aca="false">P112-P487-P736</f>
        <v>2469</v>
      </c>
      <c r="Q364" s="68" t="n">
        <f aca="false">Q112-Q487-Q736</f>
        <v>30</v>
      </c>
      <c r="R364" s="68" t="n">
        <f aca="false">R112-R487-R736</f>
        <v>34</v>
      </c>
      <c r="S364" s="68" t="n">
        <f aca="false">S112-S487-S736</f>
        <v>417</v>
      </c>
      <c r="T364" s="68" t="n">
        <f aca="false">T112-T487-T736</f>
        <v>1038</v>
      </c>
      <c r="U364" s="68" t="n">
        <f aca="false">U112-U487-U736</f>
        <v>117</v>
      </c>
      <c r="V364" s="68" t="n">
        <f aca="false">V112-V487-V736</f>
        <v>829</v>
      </c>
      <c r="W364" s="68" t="n">
        <f aca="false">W112-W487-W736</f>
        <v>1206</v>
      </c>
      <c r="X364" s="68" t="n">
        <f aca="false">X112-X487-X736</f>
        <v>202</v>
      </c>
      <c r="Y364" s="68" t="n">
        <f aca="false">Y112-Y487-Y736</f>
        <v>3577</v>
      </c>
      <c r="Z364" s="68" t="n">
        <f aca="false">Z112-Z487-Z736</f>
        <v>22</v>
      </c>
      <c r="AA364" s="68" t="n">
        <f aca="false">AA112-AA487-AA736</f>
        <v>30</v>
      </c>
      <c r="AB364" s="68" t="n">
        <f aca="false">AB112-AB487-AB736</f>
        <v>12</v>
      </c>
      <c r="AC364" s="68" t="n">
        <f aca="false">AC112-AC487-AC736</f>
        <v>798</v>
      </c>
      <c r="AD364" s="68" t="n">
        <f aca="false">AD112-AD487-AD736</f>
        <v>406</v>
      </c>
      <c r="AE364" s="68" t="n">
        <f aca="false">AE112-AE487-AE736</f>
        <v>77</v>
      </c>
      <c r="AF364" s="68" t="n">
        <f aca="false">AF112-AF487-AF736</f>
        <v>1081</v>
      </c>
      <c r="AG364" s="68" t="n">
        <f aca="false">AG112-AG487-AG736</f>
        <v>33</v>
      </c>
      <c r="AH364" s="68" t="n">
        <f aca="false">AH112-AH487-AH736</f>
        <v>63</v>
      </c>
      <c r="AI364" s="68" t="n">
        <f aca="false">AI112-AI487-AI736</f>
        <v>31</v>
      </c>
      <c r="AJ364" s="68" t="n">
        <f aca="false">AJ112-AJ487-AJ736</f>
        <v>2</v>
      </c>
      <c r="AK364" s="125"/>
      <c r="AL364" s="125"/>
      <c r="AM364" s="125"/>
      <c r="AN364" s="125"/>
      <c r="AO364" s="125"/>
      <c r="AP364" s="125"/>
    </row>
    <row r="365" customFormat="false" ht="15.75" hidden="false" customHeight="false" outlineLevel="0" collapsed="false">
      <c r="A365" s="127" t="n">
        <v>44019</v>
      </c>
      <c r="B365" s="68" t="n">
        <f aca="false">B113-B488-B737</f>
        <v>43</v>
      </c>
      <c r="C365" s="68" t="n">
        <f aca="false">C113-C488-C737</f>
        <v>881</v>
      </c>
      <c r="D365" s="68" t="n">
        <f aca="false">D113-D488-D737</f>
        <v>499</v>
      </c>
      <c r="E365" s="68" t="n">
        <f aca="false">E113-E488-E737</f>
        <v>33</v>
      </c>
      <c r="F365" s="68" t="n">
        <f aca="false">F113-F488-F737</f>
        <v>35</v>
      </c>
      <c r="G365" s="68" t="n">
        <f aca="false">G113-G488-G737</f>
        <v>56</v>
      </c>
      <c r="H365" s="68" t="n">
        <f aca="false">H113-H488-H737</f>
        <v>3919</v>
      </c>
      <c r="I365" s="68" t="n">
        <f aca="false">I113-I488-I737</f>
        <v>39</v>
      </c>
      <c r="J365" s="68" t="n">
        <f aca="false">J113-J488-J737</f>
        <v>1836</v>
      </c>
      <c r="K365" s="68" t="n">
        <f aca="false">K113-K488-K737</f>
        <v>3041</v>
      </c>
      <c r="L365" s="68" t="n">
        <f aca="false">L113-L488-L737</f>
        <v>8408</v>
      </c>
      <c r="M365" s="68" t="n">
        <f aca="false">M113-M488-M737</f>
        <v>35</v>
      </c>
      <c r="N365" s="68" t="n">
        <f aca="false">N113-N488-N737</f>
        <v>140</v>
      </c>
      <c r="O365" s="68" t="n">
        <f aca="false">O113-O488-O737</f>
        <v>532</v>
      </c>
      <c r="P365" s="68" t="n">
        <f aca="false">P113-P488-P737</f>
        <v>2426</v>
      </c>
      <c r="Q365" s="68" t="n">
        <f aca="false">Q113-Q488-Q737</f>
        <v>28</v>
      </c>
      <c r="R365" s="68" t="n">
        <f aca="false">R113-R488-R737</f>
        <v>34</v>
      </c>
      <c r="S365" s="68" t="n">
        <f aca="false">S113-S488-S737</f>
        <v>438</v>
      </c>
      <c r="T365" s="68" t="n">
        <f aca="false">T113-T488-T737</f>
        <v>1034</v>
      </c>
      <c r="U365" s="68" t="n">
        <f aca="false">U113-U488-U737</f>
        <v>112</v>
      </c>
      <c r="V365" s="68" t="n">
        <f aca="false">V113-V488-V737</f>
        <v>843</v>
      </c>
      <c r="W365" s="68" t="n">
        <f aca="false">W113-W488-W737</f>
        <v>1219</v>
      </c>
      <c r="X365" s="68" t="n">
        <f aca="false">X113-X488-X737</f>
        <v>194</v>
      </c>
      <c r="Y365" s="68" t="n">
        <f aca="false">Y113-Y488-Y737</f>
        <v>3748</v>
      </c>
      <c r="Z365" s="68" t="n">
        <f aca="false">Z113-Z488-Z737</f>
        <v>21</v>
      </c>
      <c r="AA365" s="68" t="n">
        <f aca="false">AA113-AA488-AA737</f>
        <v>30</v>
      </c>
      <c r="AB365" s="68" t="n">
        <f aca="false">AB113-AB488-AB737</f>
        <v>11</v>
      </c>
      <c r="AC365" s="68" t="n">
        <f aca="false">AC113-AC488-AC737</f>
        <v>811</v>
      </c>
      <c r="AD365" s="68" t="n">
        <f aca="false">AD113-AD488-AD737</f>
        <v>399</v>
      </c>
      <c r="AE365" s="68" t="n">
        <f aca="false">AE113-AE488-AE737</f>
        <v>77</v>
      </c>
      <c r="AF365" s="68" t="n">
        <f aca="false">AF113-AF488-AF737</f>
        <v>1075</v>
      </c>
      <c r="AG365" s="68" t="n">
        <f aca="false">AG113-AG488-AG737</f>
        <v>36</v>
      </c>
      <c r="AH365" s="68" t="n">
        <f aca="false">AH113-AH488-AH737</f>
        <v>63</v>
      </c>
      <c r="AI365" s="68" t="n">
        <f aca="false">AI113-AI488-AI737</f>
        <v>34</v>
      </c>
      <c r="AJ365" s="68" t="n">
        <f aca="false">AJ113-AJ488-AJ737</f>
        <v>2</v>
      </c>
      <c r="AK365" s="125"/>
      <c r="AL365" s="125"/>
      <c r="AM365" s="125"/>
      <c r="AN365" s="125"/>
      <c r="AO365" s="125"/>
      <c r="AP365" s="125"/>
    </row>
    <row r="366" customFormat="false" ht="15.75" hidden="false" customHeight="false" outlineLevel="0" collapsed="false">
      <c r="A366" s="127" t="n">
        <v>44020</v>
      </c>
      <c r="B366" s="68" t="n">
        <f aca="false">B114-B489-B738</f>
        <v>35</v>
      </c>
      <c r="C366" s="68" t="n">
        <f aca="false">C114-C489-C738</f>
        <v>867</v>
      </c>
      <c r="D366" s="68" t="n">
        <f aca="false">D114-D489-D738</f>
        <v>506</v>
      </c>
      <c r="E366" s="68" t="n">
        <f aca="false">E114-E489-E738</f>
        <v>30</v>
      </c>
      <c r="F366" s="68" t="n">
        <f aca="false">F114-F489-F738</f>
        <v>40</v>
      </c>
      <c r="G366" s="68" t="n">
        <f aca="false">G114-G489-G738</f>
        <v>56</v>
      </c>
      <c r="H366" s="68" t="n">
        <f aca="false">H114-H489-H738</f>
        <v>4122</v>
      </c>
      <c r="I366" s="68" t="n">
        <f aca="false">I114-I489-I738</f>
        <v>39</v>
      </c>
      <c r="J366" s="68" t="n">
        <f aca="false">J114-J489-J738</f>
        <v>1912</v>
      </c>
      <c r="K366" s="68" t="n">
        <f aca="false">K114-K489-K738</f>
        <v>3171</v>
      </c>
      <c r="L366" s="68" t="n">
        <f aca="false">L114-L489-L738</f>
        <v>8546</v>
      </c>
      <c r="M366" s="68" t="n">
        <f aca="false">M114-M489-M738</f>
        <v>34</v>
      </c>
      <c r="N366" s="68" t="n">
        <f aca="false">N114-N489-N738</f>
        <v>146</v>
      </c>
      <c r="O366" s="68" t="n">
        <f aca="false">O114-O489-O738</f>
        <v>537</v>
      </c>
      <c r="P366" s="68" t="n">
        <f aca="false">P114-P489-P738</f>
        <v>2486</v>
      </c>
      <c r="Q366" s="68" t="n">
        <f aca="false">Q114-Q489-Q738</f>
        <v>26</v>
      </c>
      <c r="R366" s="68" t="n">
        <f aca="false">R114-R489-R738</f>
        <v>34</v>
      </c>
      <c r="S366" s="68" t="n">
        <f aca="false">S114-S489-S738</f>
        <v>432</v>
      </c>
      <c r="T366" s="68" t="n">
        <f aca="false">T114-T489-T738</f>
        <v>1086</v>
      </c>
      <c r="U366" s="68" t="n">
        <f aca="false">U114-U489-U738</f>
        <v>102</v>
      </c>
      <c r="V366" s="68" t="n">
        <f aca="false">V114-V489-V738</f>
        <v>919</v>
      </c>
      <c r="W366" s="68" t="n">
        <f aca="false">W114-W489-W738</f>
        <v>1364</v>
      </c>
      <c r="X366" s="68" t="n">
        <f aca="false">X114-X489-X738</f>
        <v>199</v>
      </c>
      <c r="Y366" s="68" t="n">
        <f aca="false">Y114-Y489-Y738</f>
        <v>3896</v>
      </c>
      <c r="Z366" s="68" t="n">
        <f aca="false">Z114-Z489-Z738</f>
        <v>23</v>
      </c>
      <c r="AA366" s="68" t="n">
        <f aca="false">AA114-AA489-AA738</f>
        <v>31</v>
      </c>
      <c r="AB366" s="68" t="n">
        <f aca="false">AB114-AB489-AB738</f>
        <v>10</v>
      </c>
      <c r="AC366" s="68" t="n">
        <f aca="false">AC114-AC489-AC738</f>
        <v>877</v>
      </c>
      <c r="AD366" s="68" t="n">
        <f aca="false">AD114-AD489-AD738</f>
        <v>354</v>
      </c>
      <c r="AE366" s="68" t="n">
        <f aca="false">AE114-AE489-AE738</f>
        <v>76</v>
      </c>
      <c r="AF366" s="68" t="n">
        <f aca="false">AF114-AF489-AF738</f>
        <v>1068</v>
      </c>
      <c r="AG366" s="68" t="n">
        <f aca="false">AG114-AG489-AG738</f>
        <v>37</v>
      </c>
      <c r="AH366" s="68" t="n">
        <f aca="false">AH114-AH489-AH738</f>
        <v>29</v>
      </c>
      <c r="AI366" s="68" t="n">
        <f aca="false">AI114-AI489-AI738</f>
        <v>43</v>
      </c>
      <c r="AJ366" s="68" t="n">
        <f aca="false">AJ114-AJ489-AJ738</f>
        <v>2</v>
      </c>
      <c r="AK366" s="125"/>
      <c r="AL366" s="125"/>
      <c r="AM366" s="125"/>
      <c r="AN366" s="125"/>
      <c r="AO366" s="125"/>
      <c r="AP366" s="125"/>
    </row>
    <row r="367" customFormat="false" ht="15.75" hidden="false" customHeight="false" outlineLevel="0" collapsed="false">
      <c r="A367" s="127" t="n">
        <v>44021</v>
      </c>
      <c r="B367" s="68" t="n">
        <f aca="false">B115-B490-B739</f>
        <v>33</v>
      </c>
      <c r="C367" s="68" t="n">
        <f aca="false">C115-C490-C739</f>
        <v>827</v>
      </c>
      <c r="D367" s="68" t="n">
        <f aca="false">D115-D490-D739</f>
        <v>497</v>
      </c>
      <c r="E367" s="68" t="n">
        <f aca="false">E115-E490-E739</f>
        <v>29</v>
      </c>
      <c r="F367" s="68" t="n">
        <f aca="false">F115-F490-F739</f>
        <v>43</v>
      </c>
      <c r="G367" s="68" t="n">
        <f aca="false">G115-G490-G739</f>
        <v>61</v>
      </c>
      <c r="H367" s="68" t="n">
        <f aca="false">H115-H490-H739</f>
        <v>4172</v>
      </c>
      <c r="I367" s="68" t="n">
        <f aca="false">I115-I490-I739</f>
        <v>40</v>
      </c>
      <c r="J367" s="68" t="n">
        <f aca="false">J115-J490-J739</f>
        <v>2846</v>
      </c>
      <c r="K367" s="68" t="n">
        <f aca="false">K115-K490-K739</f>
        <v>3261</v>
      </c>
      <c r="L367" s="68" t="n">
        <f aca="false">L115-L490-L739</f>
        <v>8777</v>
      </c>
      <c r="M367" s="68" t="n">
        <f aca="false">M115-M490-M739</f>
        <v>35</v>
      </c>
      <c r="N367" s="68" t="n">
        <f aca="false">N115-N490-N739</f>
        <v>144</v>
      </c>
      <c r="O367" s="68" t="n">
        <f aca="false">O115-O490-O739</f>
        <v>547</v>
      </c>
      <c r="P367" s="68" t="n">
        <f aca="false">P115-P490-P739</f>
        <v>2568</v>
      </c>
      <c r="Q367" s="68" t="n">
        <f aca="false">Q115-Q490-Q739</f>
        <v>25</v>
      </c>
      <c r="R367" s="68" t="n">
        <f aca="false">R115-R490-R739</f>
        <v>25</v>
      </c>
      <c r="S367" s="68" t="n">
        <f aca="false">S115-S490-S739</f>
        <v>448</v>
      </c>
      <c r="T367" s="68" t="n">
        <f aca="false">T115-T490-T739</f>
        <v>1137</v>
      </c>
      <c r="U367" s="68" t="n">
        <f aca="false">U115-U490-U739</f>
        <v>98</v>
      </c>
      <c r="V367" s="68" t="n">
        <f aca="false">V115-V490-V739</f>
        <v>1017</v>
      </c>
      <c r="W367" s="68" t="n">
        <f aca="false">W115-W490-W739</f>
        <v>1456</v>
      </c>
      <c r="X367" s="68" t="n">
        <f aca="false">X115-X490-X739</f>
        <v>199</v>
      </c>
      <c r="Y367" s="68" t="n">
        <f aca="false">Y115-Y490-Y739</f>
        <v>3833</v>
      </c>
      <c r="Z367" s="68" t="n">
        <f aca="false">Z115-Z490-Z739</f>
        <v>23</v>
      </c>
      <c r="AA367" s="68" t="n">
        <f aca="false">AA115-AA490-AA739</f>
        <v>31</v>
      </c>
      <c r="AB367" s="68" t="n">
        <f aca="false">AB115-AB490-AB739</f>
        <v>11</v>
      </c>
      <c r="AC367" s="68" t="n">
        <f aca="false">AC115-AC490-AC739</f>
        <v>912</v>
      </c>
      <c r="AD367" s="68" t="n">
        <f aca="false">AD115-AD490-AD739</f>
        <v>341</v>
      </c>
      <c r="AE367" s="68" t="n">
        <f aca="false">AE115-AE490-AE739</f>
        <v>82</v>
      </c>
      <c r="AF367" s="68" t="n">
        <f aca="false">AF115-AF490-AF739</f>
        <v>1038</v>
      </c>
      <c r="AG367" s="68" t="n">
        <f aca="false">AG115-AG490-AG739</f>
        <v>38</v>
      </c>
      <c r="AH367" s="68" t="n">
        <f aca="false">AH115-AH490-AH739</f>
        <v>29</v>
      </c>
      <c r="AI367" s="68" t="n">
        <f aca="false">AI115-AI490-AI739</f>
        <v>43</v>
      </c>
      <c r="AJ367" s="68" t="n">
        <f aca="false">AJ115-AJ490-AJ739</f>
        <v>2</v>
      </c>
      <c r="AK367" s="125"/>
      <c r="AL367" s="125"/>
      <c r="AM367" s="125"/>
      <c r="AN367" s="125"/>
      <c r="AO367" s="125"/>
      <c r="AP367" s="125"/>
    </row>
    <row r="368" customFormat="false" ht="15.75" hidden="false" customHeight="false" outlineLevel="0" collapsed="false">
      <c r="A368" s="127" t="n">
        <v>44022</v>
      </c>
      <c r="B368" s="68" t="n">
        <f aca="false">B116-B491-B740</f>
        <v>28</v>
      </c>
      <c r="C368" s="68" t="n">
        <f aca="false">C116-C491-C740</f>
        <v>882</v>
      </c>
      <c r="D368" s="68" t="n">
        <f aca="false">D116-D491-D740</f>
        <v>482</v>
      </c>
      <c r="E368" s="68" t="n">
        <f aca="false">E116-E491-E740</f>
        <v>28</v>
      </c>
      <c r="F368" s="68" t="n">
        <f aca="false">F116-F491-F740</f>
        <v>43</v>
      </c>
      <c r="G368" s="68" t="n">
        <f aca="false">G116-G491-G740</f>
        <v>67</v>
      </c>
      <c r="H368" s="68" t="n">
        <f aca="false">H116-H491-H740</f>
        <v>4243</v>
      </c>
      <c r="I368" s="68" t="n">
        <f aca="false">I116-I491-I740</f>
        <v>37</v>
      </c>
      <c r="J368" s="68" t="n">
        <f aca="false">J116-J491-J740</f>
        <v>2926</v>
      </c>
      <c r="K368" s="68" t="n">
        <f aca="false">K116-K491-K740</f>
        <v>3213</v>
      </c>
      <c r="L368" s="68" t="n">
        <f aca="false">L116-L491-L740</f>
        <v>8762</v>
      </c>
      <c r="M368" s="68" t="n">
        <f aca="false">M116-M491-M740</f>
        <v>35</v>
      </c>
      <c r="N368" s="68" t="n">
        <f aca="false">N116-N491-N740</f>
        <v>152</v>
      </c>
      <c r="O368" s="68" t="n">
        <f aca="false">O116-O491-O740</f>
        <v>572</v>
      </c>
      <c r="P368" s="68" t="n">
        <f aca="false">P116-P491-P740</f>
        <v>2575</v>
      </c>
      <c r="Q368" s="68" t="n">
        <f aca="false">Q116-Q491-Q740</f>
        <v>24</v>
      </c>
      <c r="R368" s="68" t="n">
        <f aca="false">R116-R491-R740</f>
        <v>25</v>
      </c>
      <c r="S368" s="68" t="n">
        <f aca="false">S116-S491-S740</f>
        <v>468</v>
      </c>
      <c r="T368" s="68" t="n">
        <f aca="false">T116-T491-T740</f>
        <v>1210</v>
      </c>
      <c r="U368" s="68" t="n">
        <f aca="false">U116-U491-U740</f>
        <v>98</v>
      </c>
      <c r="V368" s="68" t="n">
        <f aca="false">V116-V491-V740</f>
        <v>1112</v>
      </c>
      <c r="W368" s="68" t="n">
        <f aca="false">W116-W491-W740</f>
        <v>1555</v>
      </c>
      <c r="X368" s="68" t="n">
        <f aca="false">X116-X491-X740</f>
        <v>186</v>
      </c>
      <c r="Y368" s="68" t="n">
        <f aca="false">Y116-Y491-Y740</f>
        <v>3935</v>
      </c>
      <c r="Z368" s="68" t="n">
        <f aca="false">Z116-Z491-Z740</f>
        <v>22</v>
      </c>
      <c r="AA368" s="68" t="n">
        <f aca="false">AA116-AA491-AA740</f>
        <v>29</v>
      </c>
      <c r="AB368" s="68" t="n">
        <f aca="false">AB116-AB491-AB740</f>
        <v>10</v>
      </c>
      <c r="AC368" s="68" t="n">
        <f aca="false">AC116-AC491-AC740</f>
        <v>935</v>
      </c>
      <c r="AD368" s="68" t="n">
        <f aca="false">AD116-AD491-AD740</f>
        <v>332</v>
      </c>
      <c r="AE368" s="68" t="n">
        <f aca="false">AE116-AE491-AE740</f>
        <v>85</v>
      </c>
      <c r="AF368" s="68" t="n">
        <f aca="false">AF116-AF491-AF740</f>
        <v>1102</v>
      </c>
      <c r="AG368" s="68" t="n">
        <f aca="false">AG116-AG491-AG740</f>
        <v>42</v>
      </c>
      <c r="AH368" s="68" t="n">
        <f aca="false">AH116-AH491-AH740</f>
        <v>29</v>
      </c>
      <c r="AI368" s="68" t="n">
        <f aca="false">AI116-AI491-AI740</f>
        <v>71</v>
      </c>
      <c r="AJ368" s="68" t="n">
        <f aca="false">AJ116-AJ491-AJ740</f>
        <v>34</v>
      </c>
      <c r="AK368" s="125"/>
      <c r="AL368" s="125"/>
      <c r="AM368" s="125"/>
      <c r="AN368" s="125"/>
      <c r="AO368" s="125"/>
      <c r="AP368" s="125"/>
    </row>
    <row r="369" customFormat="false" ht="15.75" hidden="false" customHeight="false" outlineLevel="0" collapsed="false">
      <c r="A369" s="127" t="n">
        <v>44023</v>
      </c>
      <c r="B369" s="68" t="n">
        <f aca="false">B117-B492-B741</f>
        <v>33</v>
      </c>
      <c r="C369" s="68" t="n">
        <f aca="false">C117-C492-C741</f>
        <v>768</v>
      </c>
      <c r="D369" s="68" t="n">
        <f aca="false">D117-D492-D741</f>
        <v>460</v>
      </c>
      <c r="E369" s="68" t="n">
        <f aca="false">E117-E492-E741</f>
        <v>28</v>
      </c>
      <c r="F369" s="68" t="n">
        <f aca="false">F117-F492-F741</f>
        <v>44</v>
      </c>
      <c r="G369" s="68" t="n">
        <f aca="false">G117-G492-G741</f>
        <v>70</v>
      </c>
      <c r="H369" s="68" t="n">
        <f aca="false">H117-H492-H741</f>
        <v>4392</v>
      </c>
      <c r="I369" s="68" t="n">
        <f aca="false">I117-I492-I741</f>
        <v>37</v>
      </c>
      <c r="J369" s="68" t="n">
        <f aca="false">J117-J492-J741</f>
        <v>2974</v>
      </c>
      <c r="K369" s="68" t="n">
        <f aca="false">K117-K492-K741</f>
        <v>3263</v>
      </c>
      <c r="L369" s="68" t="n">
        <f aca="false">L117-L492-L741</f>
        <v>8818</v>
      </c>
      <c r="M369" s="68" t="n">
        <f aca="false">M117-M492-M741</f>
        <v>28</v>
      </c>
      <c r="N369" s="68" t="n">
        <f aca="false">N117-N492-N741</f>
        <v>171</v>
      </c>
      <c r="O369" s="68" t="n">
        <f aca="false">O117-O492-O741</f>
        <v>598</v>
      </c>
      <c r="P369" s="68" t="n">
        <f aca="false">P117-P492-P741</f>
        <v>2579</v>
      </c>
      <c r="Q369" s="68" t="n">
        <f aca="false">Q117-Q492-Q741</f>
        <v>24</v>
      </c>
      <c r="R369" s="68" t="n">
        <f aca="false">R117-R492-R741</f>
        <v>26</v>
      </c>
      <c r="S369" s="68" t="n">
        <f aca="false">S117-S492-S741</f>
        <v>494</v>
      </c>
      <c r="T369" s="68" t="n">
        <f aca="false">T117-T492-T741</f>
        <v>1240</v>
      </c>
      <c r="U369" s="68" t="n">
        <f aca="false">U117-U492-U741</f>
        <v>96</v>
      </c>
      <c r="V369" s="68" t="n">
        <f aca="false">V117-V492-V741</f>
        <v>1171</v>
      </c>
      <c r="W369" s="68" t="n">
        <f aca="false">W117-W492-W741</f>
        <v>1622</v>
      </c>
      <c r="X369" s="68" t="n">
        <f aca="false">X117-X492-X741</f>
        <v>170</v>
      </c>
      <c r="Y369" s="68" t="n">
        <f aca="false">Y117-Y492-Y741</f>
        <v>3931</v>
      </c>
      <c r="Z369" s="68" t="n">
        <f aca="false">Z117-Z492-Z741</f>
        <v>22</v>
      </c>
      <c r="AA369" s="68" t="n">
        <f aca="false">AA117-AA492-AA741</f>
        <v>29</v>
      </c>
      <c r="AB369" s="68" t="n">
        <f aca="false">AB117-AB492-AB741</f>
        <v>11</v>
      </c>
      <c r="AC369" s="68" t="n">
        <f aca="false">AC117-AC492-AC741</f>
        <v>956</v>
      </c>
      <c r="AD369" s="68" t="n">
        <f aca="false">AD117-AD492-AD741</f>
        <v>308</v>
      </c>
      <c r="AE369" s="68" t="n">
        <f aca="false">AE117-AE492-AE741</f>
        <v>90</v>
      </c>
      <c r="AF369" s="68" t="n">
        <f aca="false">AF117-AF492-AF741</f>
        <v>1106</v>
      </c>
      <c r="AG369" s="68" t="n">
        <f aca="false">AG117-AG492-AG741</f>
        <v>44</v>
      </c>
      <c r="AH369" s="68" t="n">
        <f aca="false">AH117-AH492-AH741</f>
        <v>29</v>
      </c>
      <c r="AI369" s="68" t="n">
        <f aca="false">AI117-AI492-AI741</f>
        <v>98</v>
      </c>
      <c r="AJ369" s="68" t="n">
        <f aca="false">AJ117-AJ492-AJ741</f>
        <v>34</v>
      </c>
      <c r="AK369" s="125"/>
      <c r="AL369" s="125"/>
      <c r="AM369" s="125"/>
      <c r="AN369" s="125"/>
      <c r="AO369" s="125"/>
      <c r="AP369" s="125"/>
    </row>
    <row r="370" customFormat="false" ht="15.75" hidden="false" customHeight="false" outlineLevel="0" collapsed="false">
      <c r="A370" s="127" t="n">
        <v>44024</v>
      </c>
      <c r="B370" s="68" t="n">
        <f aca="false">B118-B493-B742</f>
        <v>39</v>
      </c>
      <c r="C370" s="68" t="n">
        <f aca="false">C118-C493-C742</f>
        <v>757</v>
      </c>
      <c r="D370" s="68" t="n">
        <f aca="false">D118-D493-D742</f>
        <v>422</v>
      </c>
      <c r="E370" s="68" t="n">
        <f aca="false">E118-E493-E742</f>
        <v>28</v>
      </c>
      <c r="F370" s="68" t="n">
        <f aca="false">F118-F493-F742</f>
        <v>45</v>
      </c>
      <c r="G370" s="68" t="n">
        <f aca="false">G118-G493-G742</f>
        <v>69</v>
      </c>
      <c r="H370" s="68" t="n">
        <f aca="false">H118-H493-H742</f>
        <v>4626</v>
      </c>
      <c r="I370" s="68" t="n">
        <f aca="false">I118-I493-I742</f>
        <v>28</v>
      </c>
      <c r="J370" s="68" t="n">
        <f aca="false">J118-J493-J742</f>
        <v>3014</v>
      </c>
      <c r="K370" s="68" t="n">
        <f aca="false">K118-K493-K742</f>
        <v>3298</v>
      </c>
      <c r="L370" s="68" t="n">
        <f aca="false">L118-L493-L742</f>
        <v>9109</v>
      </c>
      <c r="M370" s="68" t="n">
        <f aca="false">M118-M493-M742</f>
        <v>19</v>
      </c>
      <c r="N370" s="68" t="n">
        <f aca="false">N118-N493-N742</f>
        <v>181</v>
      </c>
      <c r="O370" s="68" t="n">
        <f aca="false">O118-O493-O742</f>
        <v>607</v>
      </c>
      <c r="P370" s="68" t="n">
        <f aca="false">P118-P493-P742</f>
        <v>2544</v>
      </c>
      <c r="Q370" s="68" t="n">
        <f aca="false">Q118-Q493-Q742</f>
        <v>24</v>
      </c>
      <c r="R370" s="68" t="n">
        <f aca="false">R118-R493-R742</f>
        <v>24</v>
      </c>
      <c r="S370" s="68" t="n">
        <f aca="false">S118-S493-S742</f>
        <v>508</v>
      </c>
      <c r="T370" s="68" t="n">
        <f aca="false">T118-T493-T742</f>
        <v>1252</v>
      </c>
      <c r="U370" s="68" t="n">
        <f aca="false">U118-U493-U742</f>
        <v>97</v>
      </c>
      <c r="V370" s="68" t="n">
        <f aca="false">V118-V493-V742</f>
        <v>1190</v>
      </c>
      <c r="W370" s="68" t="n">
        <f aca="false">W118-W493-W742</f>
        <v>1635</v>
      </c>
      <c r="X370" s="68" t="n">
        <f aca="false">X118-X493-X742</f>
        <v>167</v>
      </c>
      <c r="Y370" s="68" t="n">
        <f aca="false">Y118-Y493-Y742</f>
        <v>3991</v>
      </c>
      <c r="Z370" s="68" t="n">
        <f aca="false">Z118-Z493-Z742</f>
        <v>21</v>
      </c>
      <c r="AA370" s="68" t="n">
        <f aca="false">AA118-AA493-AA742</f>
        <v>29</v>
      </c>
      <c r="AB370" s="68" t="n">
        <f aca="false">AB118-AB493-AB742</f>
        <v>11</v>
      </c>
      <c r="AC370" s="68" t="n">
        <f aca="false">AC118-AC493-AC742</f>
        <v>959</v>
      </c>
      <c r="AD370" s="68" t="n">
        <f aca="false">AD118-AD493-AD742</f>
        <v>293</v>
      </c>
      <c r="AE370" s="68" t="n">
        <f aca="false">AE118-AE493-AE742</f>
        <v>89</v>
      </c>
      <c r="AF370" s="68" t="n">
        <f aca="false">AF118-AF493-AF742</f>
        <v>1160</v>
      </c>
      <c r="AG370" s="68" t="n">
        <f aca="false">AG118-AG493-AG742</f>
        <v>44</v>
      </c>
      <c r="AH370" s="68" t="n">
        <f aca="false">AH118-AH493-AH742</f>
        <v>29</v>
      </c>
      <c r="AI370" s="68" t="n">
        <f aca="false">AI118-AI493-AI742</f>
        <v>112</v>
      </c>
      <c r="AJ370" s="68" t="n">
        <f aca="false">AJ118-AJ493-AJ742</f>
        <v>34</v>
      </c>
      <c r="AK370" s="125"/>
      <c r="AL370" s="125"/>
      <c r="AM370" s="125"/>
      <c r="AN370" s="125"/>
      <c r="AO370" s="125"/>
      <c r="AP370" s="125"/>
    </row>
    <row r="371" customFormat="false" ht="15.75" hidden="false" customHeight="false" outlineLevel="0" collapsed="false">
      <c r="A371" s="127" t="n">
        <v>44025</v>
      </c>
      <c r="B371" s="68" t="n">
        <f aca="false">B119-B494-B743</f>
        <v>39</v>
      </c>
      <c r="C371" s="68" t="n">
        <f aca="false">C119-C494-C743</f>
        <v>722</v>
      </c>
      <c r="D371" s="68" t="n">
        <f aca="false">D119-D494-D743</f>
        <v>424</v>
      </c>
      <c r="E371" s="68" t="n">
        <f aca="false">E119-E494-E743</f>
        <v>28</v>
      </c>
      <c r="F371" s="68" t="n">
        <f aca="false">F119-F494-F743</f>
        <v>44</v>
      </c>
      <c r="G371" s="68" t="n">
        <f aca="false">G119-G494-G743</f>
        <v>74</v>
      </c>
      <c r="H371" s="68" t="n">
        <f aca="false">H119-H494-H743</f>
        <v>4692</v>
      </c>
      <c r="I371" s="68" t="n">
        <f aca="false">I119-I494-I743</f>
        <v>28</v>
      </c>
      <c r="J371" s="68" t="n">
        <f aca="false">J119-J494-J743</f>
        <v>3078</v>
      </c>
      <c r="K371" s="68" t="n">
        <f aca="false">K119-K494-K743</f>
        <v>3368</v>
      </c>
      <c r="L371" s="68" t="n">
        <f aca="false">L119-L494-L743</f>
        <v>9042</v>
      </c>
      <c r="M371" s="68" t="n">
        <f aca="false">M119-M494-M743</f>
        <v>23</v>
      </c>
      <c r="N371" s="68" t="n">
        <f aca="false">N119-N494-N743</f>
        <v>174</v>
      </c>
      <c r="O371" s="68" t="n">
        <f aca="false">O119-O494-O743</f>
        <v>608</v>
      </c>
      <c r="P371" s="68" t="n">
        <f aca="false">P119-P494-P743</f>
        <v>2587</v>
      </c>
      <c r="Q371" s="68" t="n">
        <f aca="false">Q119-Q494-Q743</f>
        <v>25</v>
      </c>
      <c r="R371" s="68" t="n">
        <f aca="false">R119-R494-R743</f>
        <v>24</v>
      </c>
      <c r="S371" s="68" t="n">
        <f aca="false">S119-S494-S743</f>
        <v>505</v>
      </c>
      <c r="T371" s="68" t="n">
        <f aca="false">T119-T494-T743</f>
        <v>1271</v>
      </c>
      <c r="U371" s="68" t="n">
        <f aca="false">U119-U494-U743</f>
        <v>97</v>
      </c>
      <c r="V371" s="68" t="n">
        <f aca="false">V119-V494-V743</f>
        <v>1199</v>
      </c>
      <c r="W371" s="68" t="n">
        <f aca="false">W119-W494-W743</f>
        <v>1664</v>
      </c>
      <c r="X371" s="68" t="n">
        <f aca="false">X119-X494-X743</f>
        <v>173</v>
      </c>
      <c r="Y371" s="68" t="n">
        <f aca="false">Y119-Y494-Y743</f>
        <v>3853</v>
      </c>
      <c r="Z371" s="68" t="n">
        <f aca="false">Z119-Z494-Z743</f>
        <v>21</v>
      </c>
      <c r="AA371" s="68" t="n">
        <f aca="false">AA119-AA494-AA743</f>
        <v>29</v>
      </c>
      <c r="AB371" s="68" t="n">
        <f aca="false">AB119-AB494-AB743</f>
        <v>11</v>
      </c>
      <c r="AC371" s="68" t="n">
        <f aca="false">AC119-AC494-AC743</f>
        <v>967</v>
      </c>
      <c r="AD371" s="68" t="n">
        <f aca="false">AD119-AD494-AD743</f>
        <v>315</v>
      </c>
      <c r="AE371" s="68" t="n">
        <f aca="false">AE119-AE494-AE743</f>
        <v>86</v>
      </c>
      <c r="AF371" s="68" t="n">
        <f aca="false">AF119-AF494-AF743</f>
        <v>1249</v>
      </c>
      <c r="AG371" s="68" t="n">
        <f aca="false">AG119-AG494-AG743</f>
        <v>45</v>
      </c>
      <c r="AH371" s="68" t="n">
        <f aca="false">AH119-AH494-AH743</f>
        <v>29</v>
      </c>
      <c r="AI371" s="68" t="n">
        <f aca="false">AI119-AI494-AI743</f>
        <v>110</v>
      </c>
      <c r="AJ371" s="68" t="n">
        <f aca="false">AJ119-AJ494-AJ743</f>
        <v>34</v>
      </c>
      <c r="AK371" s="125"/>
      <c r="AL371" s="125"/>
      <c r="AM371" s="125"/>
      <c r="AN371" s="125"/>
      <c r="AO371" s="125"/>
      <c r="AP371" s="125"/>
    </row>
    <row r="372" customFormat="false" ht="15.75" hidden="false" customHeight="false" outlineLevel="0" collapsed="false">
      <c r="A372" s="127" t="n">
        <v>44026</v>
      </c>
      <c r="B372" s="68" t="n">
        <f aca="false">B120-B495-B744</f>
        <v>41</v>
      </c>
      <c r="C372" s="68" t="n">
        <f aca="false">C120-C495-C744</f>
        <v>759</v>
      </c>
      <c r="D372" s="68" t="n">
        <f aca="false">D120-D495-D744</f>
        <v>421</v>
      </c>
      <c r="E372" s="68" t="n">
        <f aca="false">E120-E495-E744</f>
        <v>27</v>
      </c>
      <c r="F372" s="68" t="n">
        <f aca="false">F120-F495-F744</f>
        <v>48</v>
      </c>
      <c r="G372" s="68" t="n">
        <f aca="false">G120-G495-G744</f>
        <v>73</v>
      </c>
      <c r="H372" s="68" t="n">
        <f aca="false">H120-H495-H744</f>
        <v>4835</v>
      </c>
      <c r="I372" s="68" t="n">
        <f aca="false">I120-I495-I744</f>
        <v>29</v>
      </c>
      <c r="J372" s="68" t="n">
        <f aca="false">J120-J495-J744</f>
        <v>3125</v>
      </c>
      <c r="K372" s="68" t="n">
        <f aca="false">K120-K495-K744</f>
        <v>3418</v>
      </c>
      <c r="L372" s="68" t="n">
        <f aca="false">L120-L495-L744</f>
        <v>9022</v>
      </c>
      <c r="M372" s="68" t="n">
        <f aca="false">M120-M495-M744</f>
        <v>10</v>
      </c>
      <c r="N372" s="68" t="n">
        <f aca="false">N120-N495-N744</f>
        <v>193</v>
      </c>
      <c r="O372" s="68" t="n">
        <f aca="false">O120-O495-O744</f>
        <v>640</v>
      </c>
      <c r="P372" s="68" t="n">
        <f aca="false">P120-P495-P744</f>
        <v>2691</v>
      </c>
      <c r="Q372" s="68" t="n">
        <f aca="false">Q120-Q495-Q744</f>
        <v>25</v>
      </c>
      <c r="R372" s="68" t="n">
        <f aca="false">R120-R495-R744</f>
        <v>28</v>
      </c>
      <c r="S372" s="68" t="n">
        <f aca="false">S120-S495-S744</f>
        <v>501</v>
      </c>
      <c r="T372" s="68" t="n">
        <f aca="false">T120-T495-T744</f>
        <v>1299</v>
      </c>
      <c r="U372" s="68" t="n">
        <f aca="false">U120-U495-U744</f>
        <v>89</v>
      </c>
      <c r="V372" s="68" t="n">
        <f aca="false">V120-V495-V744</f>
        <v>1200</v>
      </c>
      <c r="W372" s="68" t="n">
        <f aca="false">W120-W495-W744</f>
        <v>1769</v>
      </c>
      <c r="X372" s="68" t="n">
        <f aca="false">X120-X495-X744</f>
        <v>171</v>
      </c>
      <c r="Y372" s="68" t="n">
        <f aca="false">Y120-Y495-Y744</f>
        <v>3893</v>
      </c>
      <c r="Z372" s="68" t="n">
        <f aca="false">Z120-Z495-Z744</f>
        <v>20</v>
      </c>
      <c r="AA372" s="68" t="n">
        <f aca="false">AA120-AA495-AA744</f>
        <v>29</v>
      </c>
      <c r="AB372" s="68" t="n">
        <f aca="false">AB120-AB495-AB744</f>
        <v>14</v>
      </c>
      <c r="AC372" s="68" t="n">
        <f aca="false">AC120-AC495-AC744</f>
        <v>965</v>
      </c>
      <c r="AD372" s="68" t="n">
        <f aca="false">AD120-AD495-AD744</f>
        <v>315</v>
      </c>
      <c r="AE372" s="68" t="n">
        <f aca="false">AE120-AE495-AE744</f>
        <v>90</v>
      </c>
      <c r="AF372" s="68" t="n">
        <f aca="false">AF120-AF495-AF744</f>
        <v>1248</v>
      </c>
      <c r="AG372" s="68" t="n">
        <f aca="false">AG120-AG495-AG744</f>
        <v>45</v>
      </c>
      <c r="AH372" s="68" t="n">
        <f aca="false">AH120-AH495-AH744</f>
        <v>29</v>
      </c>
      <c r="AI372" s="68" t="n">
        <f aca="false">AI120-AI495-AI744</f>
        <v>130</v>
      </c>
      <c r="AJ372" s="68" t="n">
        <f aca="false">AJ120-AJ495-AJ744</f>
        <v>34</v>
      </c>
      <c r="AK372" s="125"/>
      <c r="AL372" s="125"/>
      <c r="AM372" s="125"/>
      <c r="AN372" s="125"/>
      <c r="AO372" s="125"/>
      <c r="AP372" s="125"/>
    </row>
    <row r="373" customFormat="false" ht="15.75" hidden="false" customHeight="false" outlineLevel="0" collapsed="false">
      <c r="A373" s="127" t="n">
        <v>44027</v>
      </c>
      <c r="B373" s="68" t="n">
        <f aca="false">B121-B496-B745</f>
        <v>66</v>
      </c>
      <c r="C373" s="68" t="n">
        <f aca="false">C121-C496-C745</f>
        <v>779</v>
      </c>
      <c r="D373" s="68" t="n">
        <f aca="false">D121-D496-D745</f>
        <v>391</v>
      </c>
      <c r="E373" s="68" t="n">
        <f aca="false">E121-E496-E745</f>
        <v>24</v>
      </c>
      <c r="F373" s="68" t="n">
        <f aca="false">F121-F496-F745</f>
        <v>49</v>
      </c>
      <c r="G373" s="68" t="n">
        <f aca="false">G121-G496-G745</f>
        <v>77</v>
      </c>
      <c r="H373" s="68" t="n">
        <f aca="false">H121-H496-H745</f>
        <v>4897</v>
      </c>
      <c r="I373" s="68" t="n">
        <f aca="false">I121-I496-I745</f>
        <v>28</v>
      </c>
      <c r="J373" s="68" t="n">
        <f aca="false">J121-J496-J745</f>
        <v>3059</v>
      </c>
      <c r="K373" s="68" t="n">
        <f aca="false">K121-K496-K745</f>
        <v>3541</v>
      </c>
      <c r="L373" s="68" t="n">
        <f aca="false">L121-L496-L745</f>
        <v>8638</v>
      </c>
      <c r="M373" s="68" t="n">
        <f aca="false">M121-M496-M745</f>
        <v>10</v>
      </c>
      <c r="N373" s="68" t="n">
        <f aca="false">N121-N496-N745</f>
        <v>220</v>
      </c>
      <c r="O373" s="68" t="n">
        <f aca="false">O121-O496-O745</f>
        <v>610</v>
      </c>
      <c r="P373" s="68" t="n">
        <f aca="false">P121-P496-P745</f>
        <v>2754</v>
      </c>
      <c r="Q373" s="68" t="n">
        <f aca="false">Q121-Q496-Q745</f>
        <v>25</v>
      </c>
      <c r="R373" s="68" t="n">
        <f aca="false">R121-R496-R745</f>
        <v>30</v>
      </c>
      <c r="S373" s="68" t="n">
        <f aca="false">S121-S496-S745</f>
        <v>510</v>
      </c>
      <c r="T373" s="68" t="n">
        <f aca="false">T121-T496-T745</f>
        <v>1311</v>
      </c>
      <c r="U373" s="68" t="n">
        <f aca="false">U121-U496-U745</f>
        <v>86</v>
      </c>
      <c r="V373" s="68" t="n">
        <f aca="false">V121-V496-V745</f>
        <v>1232</v>
      </c>
      <c r="W373" s="68" t="n">
        <f aca="false">W121-W496-W745</f>
        <v>1860</v>
      </c>
      <c r="X373" s="68" t="n">
        <f aca="false">X121-X496-X745</f>
        <v>177</v>
      </c>
      <c r="Y373" s="68" t="n">
        <f aca="false">Y121-Y496-Y745</f>
        <v>3926</v>
      </c>
      <c r="Z373" s="68" t="n">
        <f aca="false">Z121-Z496-Z745</f>
        <v>14</v>
      </c>
      <c r="AA373" s="68" t="n">
        <f aca="false">AA121-AA496-AA745</f>
        <v>34</v>
      </c>
      <c r="AB373" s="68" t="n">
        <f aca="false">AB121-AB496-AB745</f>
        <v>13</v>
      </c>
      <c r="AC373" s="68" t="n">
        <f aca="false">AC121-AC496-AC745</f>
        <v>1001</v>
      </c>
      <c r="AD373" s="68" t="n">
        <f aca="false">AD121-AD496-AD745</f>
        <v>324</v>
      </c>
      <c r="AE373" s="68" t="n">
        <f aca="false">AE121-AE496-AE745</f>
        <v>86</v>
      </c>
      <c r="AF373" s="68" t="n">
        <f aca="false">AF121-AF496-AF745</f>
        <v>1246</v>
      </c>
      <c r="AG373" s="68" t="n">
        <f aca="false">AG121-AG496-AG745</f>
        <v>51</v>
      </c>
      <c r="AH373" s="68" t="n">
        <f aca="false">AH121-AH496-AH745</f>
        <v>29</v>
      </c>
      <c r="AI373" s="68" t="n">
        <f aca="false">AI121-AI496-AI745</f>
        <v>115</v>
      </c>
      <c r="AJ373" s="68" t="n">
        <f aca="false">AJ121-AJ496-AJ745</f>
        <v>34</v>
      </c>
      <c r="AK373" s="125"/>
      <c r="AL373" s="125"/>
      <c r="AM373" s="125"/>
      <c r="AN373" s="125"/>
      <c r="AO373" s="125"/>
      <c r="AP373" s="125"/>
    </row>
    <row r="374" customFormat="false" ht="15.75" hidden="false" customHeight="false" outlineLevel="0" collapsed="false">
      <c r="A374" s="127" t="n">
        <v>44028</v>
      </c>
      <c r="B374" s="68" t="n">
        <f aca="false">B122-B497-B746</f>
        <v>67</v>
      </c>
      <c r="C374" s="68" t="n">
        <f aca="false">C122-C497-C746</f>
        <v>782</v>
      </c>
      <c r="D374" s="68" t="n">
        <f aca="false">D122-D497-D746</f>
        <v>392</v>
      </c>
      <c r="E374" s="68" t="n">
        <f aca="false">E122-E497-E746</f>
        <v>7</v>
      </c>
      <c r="F374" s="68" t="n">
        <f aca="false">F122-F497-F746</f>
        <v>49</v>
      </c>
      <c r="G374" s="68" t="n">
        <f aca="false">G122-G497-G746</f>
        <v>80</v>
      </c>
      <c r="H374" s="68" t="n">
        <f aca="false">H122-H497-H746</f>
        <v>5068</v>
      </c>
      <c r="I374" s="68" t="n">
        <f aca="false">I122-I497-I746</f>
        <v>28</v>
      </c>
      <c r="J374" s="68" t="n">
        <f aca="false">J122-J497-J746</f>
        <v>3061</v>
      </c>
      <c r="K374" s="68" t="n">
        <f aca="false">K122-K497-K746</f>
        <v>3666</v>
      </c>
      <c r="L374" s="68" t="n">
        <f aca="false">L122-L497-L746</f>
        <v>8347</v>
      </c>
      <c r="M374" s="68" t="n">
        <f aca="false">M122-M497-M746</f>
        <v>14</v>
      </c>
      <c r="N374" s="68" t="n">
        <f aca="false">N122-N497-N746</f>
        <v>229</v>
      </c>
      <c r="O374" s="68" t="n">
        <f aca="false">O122-O497-O746</f>
        <v>622</v>
      </c>
      <c r="P374" s="68" t="n">
        <f aca="false">P122-P497-P746</f>
        <v>2816</v>
      </c>
      <c r="Q374" s="68" t="n">
        <f aca="false">Q122-Q497-Q746</f>
        <v>24</v>
      </c>
      <c r="R374" s="68" t="n">
        <f aca="false">R122-R497-R746</f>
        <v>24</v>
      </c>
      <c r="S374" s="68" t="n">
        <f aca="false">S122-S497-S746</f>
        <v>513</v>
      </c>
      <c r="T374" s="68" t="n">
        <f aca="false">T122-T497-T746</f>
        <v>1338</v>
      </c>
      <c r="U374" s="68" t="n">
        <f aca="false">U122-U497-U746</f>
        <v>84</v>
      </c>
      <c r="V374" s="68" t="n">
        <f aca="false">V122-V497-V746</f>
        <v>1244</v>
      </c>
      <c r="W374" s="68" t="n">
        <f aca="false">W122-W497-W746</f>
        <v>1923</v>
      </c>
      <c r="X374" s="68" t="n">
        <f aca="false">X122-X497-X746</f>
        <v>183</v>
      </c>
      <c r="Y374" s="68" t="n">
        <f aca="false">Y122-Y497-Y746</f>
        <v>3878</v>
      </c>
      <c r="Z374" s="68" t="n">
        <f aca="false">Z122-Z497-Z746</f>
        <v>14</v>
      </c>
      <c r="AA374" s="68" t="n">
        <f aca="false">AA122-AA497-AA746</f>
        <v>38</v>
      </c>
      <c r="AB374" s="68" t="n">
        <f aca="false">AB122-AB497-AB746</f>
        <v>16</v>
      </c>
      <c r="AC374" s="68" t="n">
        <f aca="false">AC122-AC497-AC746</f>
        <v>1034</v>
      </c>
      <c r="AD374" s="68" t="n">
        <f aca="false">AD122-AD497-AD746</f>
        <v>311</v>
      </c>
      <c r="AE374" s="68" t="n">
        <f aca="false">AE122-AE497-AE746</f>
        <v>90</v>
      </c>
      <c r="AF374" s="68" t="n">
        <f aca="false">AF122-AF497-AF746</f>
        <v>1288</v>
      </c>
      <c r="AG374" s="68" t="n">
        <f aca="false">AG122-AG497-AG746</f>
        <v>49</v>
      </c>
      <c r="AH374" s="68" t="n">
        <f aca="false">AH122-AH497-AH746</f>
        <v>29</v>
      </c>
      <c r="AI374" s="68" t="n">
        <f aca="false">AI122-AI497-AI746</f>
        <v>118</v>
      </c>
      <c r="AJ374" s="68" t="n">
        <f aca="false">AJ122-AJ497-AJ746</f>
        <v>24</v>
      </c>
      <c r="AK374" s="125"/>
      <c r="AL374" s="125"/>
      <c r="AM374" s="125"/>
      <c r="AN374" s="125"/>
      <c r="AO374" s="125"/>
      <c r="AP374" s="125"/>
    </row>
    <row r="375" customFormat="false" ht="15.75" hidden="false" customHeight="false" outlineLevel="0" collapsed="false">
      <c r="A375" s="127" t="n">
        <v>44029</v>
      </c>
      <c r="B375" s="68" t="n">
        <f aca="false">B123-B498-B747</f>
        <v>72</v>
      </c>
      <c r="C375" s="68" t="n">
        <f aca="false">C123-C498-C747</f>
        <v>777</v>
      </c>
      <c r="D375" s="68" t="n">
        <f aca="false">D123-D498-D747</f>
        <v>391</v>
      </c>
      <c r="E375" s="68" t="n">
        <f aca="false">E123-E498-E747</f>
        <v>7</v>
      </c>
      <c r="F375" s="68" t="n">
        <f aca="false">F123-F498-F747</f>
        <v>50</v>
      </c>
      <c r="G375" s="68" t="n">
        <f aca="false">G123-G498-G747</f>
        <v>83</v>
      </c>
      <c r="H375" s="68" t="n">
        <f aca="false">H123-H498-H747</f>
        <v>5176</v>
      </c>
      <c r="I375" s="68" t="n">
        <f aca="false">I123-I498-I747</f>
        <v>26</v>
      </c>
      <c r="J375" s="68" t="n">
        <f aca="false">J123-J498-J747</f>
        <v>3071</v>
      </c>
      <c r="K375" s="68" t="n">
        <f aca="false">K123-K498-K747</f>
        <v>3546</v>
      </c>
      <c r="L375" s="68" t="n">
        <f aca="false">L123-L498-L747</f>
        <v>8178</v>
      </c>
      <c r="M375" s="68" t="n">
        <f aca="false">M123-M498-M747</f>
        <v>14</v>
      </c>
      <c r="N375" s="68" t="n">
        <f aca="false">N123-N498-N747</f>
        <v>254</v>
      </c>
      <c r="O375" s="68" t="n">
        <f aca="false">O123-O498-O747</f>
        <v>600</v>
      </c>
      <c r="P375" s="68" t="n">
        <f aca="false">P123-P498-P747</f>
        <v>2873</v>
      </c>
      <c r="Q375" s="68" t="n">
        <f aca="false">Q123-Q498-Q747</f>
        <v>23</v>
      </c>
      <c r="R375" s="68" t="n">
        <f aca="false">R123-R498-R747</f>
        <v>24</v>
      </c>
      <c r="S375" s="68" t="n">
        <f aca="false">S123-S498-S747</f>
        <v>522</v>
      </c>
      <c r="T375" s="68" t="n">
        <f aca="false">T123-T498-T747</f>
        <v>1376</v>
      </c>
      <c r="U375" s="68" t="n">
        <f aca="false">U123-U498-U747</f>
        <v>89</v>
      </c>
      <c r="V375" s="68" t="n">
        <f aca="false">V123-V498-V747</f>
        <v>1187</v>
      </c>
      <c r="W375" s="68" t="n">
        <f aca="false">W123-W498-W747</f>
        <v>1978</v>
      </c>
      <c r="X375" s="68" t="n">
        <f aca="false">X123-X498-X747</f>
        <v>182</v>
      </c>
      <c r="Y375" s="68" t="n">
        <f aca="false">Y123-Y498-Y747</f>
        <v>3847</v>
      </c>
      <c r="Z375" s="68" t="n">
        <f aca="false">Z123-Z498-Z747</f>
        <v>14</v>
      </c>
      <c r="AA375" s="68" t="n">
        <f aca="false">AA123-AA498-AA747</f>
        <v>38</v>
      </c>
      <c r="AB375" s="68" t="n">
        <f aca="false">AB123-AB498-AB747</f>
        <v>21</v>
      </c>
      <c r="AC375" s="68" t="n">
        <f aca="false">AC123-AC498-AC747</f>
        <v>1040</v>
      </c>
      <c r="AD375" s="68" t="n">
        <f aca="false">AD123-AD498-AD747</f>
        <v>312</v>
      </c>
      <c r="AE375" s="68" t="n">
        <f aca="false">AE123-AE498-AE747</f>
        <v>94</v>
      </c>
      <c r="AF375" s="68" t="n">
        <f aca="false">AF123-AF498-AF747</f>
        <v>1271</v>
      </c>
      <c r="AG375" s="68" t="n">
        <f aca="false">AG123-AG498-AG747</f>
        <v>49</v>
      </c>
      <c r="AH375" s="68" t="n">
        <f aca="false">AH123-AH498-AH747</f>
        <v>29</v>
      </c>
      <c r="AI375" s="68" t="n">
        <f aca="false">AI123-AI498-AI747</f>
        <v>101</v>
      </c>
      <c r="AJ375" s="68" t="n">
        <f aca="false">AJ123-AJ498-AJ747</f>
        <v>24</v>
      </c>
      <c r="AK375" s="125"/>
      <c r="AL375" s="125"/>
      <c r="AM375" s="125"/>
      <c r="AN375" s="125"/>
      <c r="AO375" s="125"/>
      <c r="AP375" s="125"/>
    </row>
    <row r="376" customFormat="false" ht="15.75" hidden="false" customHeight="false" outlineLevel="0" collapsed="false">
      <c r="A376" s="127" t="n">
        <v>44030</v>
      </c>
      <c r="B376" s="68" t="n">
        <f aca="false">B124-B499-B748</f>
        <v>72</v>
      </c>
      <c r="C376" s="68" t="n">
        <f aca="false">C124-C499-C748</f>
        <v>781</v>
      </c>
      <c r="D376" s="68" t="n">
        <f aca="false">D124-D499-D748</f>
        <v>386</v>
      </c>
      <c r="E376" s="68" t="n">
        <f aca="false">E124-E499-E748</f>
        <v>7</v>
      </c>
      <c r="F376" s="68" t="n">
        <f aca="false">F124-F499-F748</f>
        <v>56</v>
      </c>
      <c r="G376" s="68" t="n">
        <f aca="false">G124-G499-G748</f>
        <v>90</v>
      </c>
      <c r="H376" s="68" t="n">
        <f aca="false">H124-H499-H748</f>
        <v>5391</v>
      </c>
      <c r="I376" s="68" t="n">
        <f aca="false">I124-I499-I748</f>
        <v>29</v>
      </c>
      <c r="J376" s="68" t="n">
        <f aca="false">J124-J499-J748</f>
        <v>3097</v>
      </c>
      <c r="K376" s="68" t="n">
        <f aca="false">K124-K499-K748</f>
        <v>3562</v>
      </c>
      <c r="L376" s="68" t="n">
        <f aca="false">L124-L499-L748</f>
        <v>7816</v>
      </c>
      <c r="M376" s="68" t="n">
        <f aca="false">M124-M499-M748</f>
        <v>8</v>
      </c>
      <c r="N376" s="68" t="n">
        <f aca="false">N124-N499-N748</f>
        <v>266</v>
      </c>
      <c r="O376" s="68" t="n">
        <f aca="false">O124-O499-O748</f>
        <v>570</v>
      </c>
      <c r="P376" s="68" t="n">
        <f aca="false">P124-P499-P748</f>
        <v>2885</v>
      </c>
      <c r="Q376" s="68" t="n">
        <f aca="false">Q124-Q499-Q748</f>
        <v>22</v>
      </c>
      <c r="R376" s="68" t="n">
        <f aca="false">R124-R499-R748</f>
        <v>27</v>
      </c>
      <c r="S376" s="68" t="n">
        <f aca="false">S124-S499-S748</f>
        <v>529</v>
      </c>
      <c r="T376" s="68" t="n">
        <f aca="false">T124-T499-T748</f>
        <v>1437</v>
      </c>
      <c r="U376" s="68" t="n">
        <f aca="false">U124-U499-U748</f>
        <v>89</v>
      </c>
      <c r="V376" s="68" t="n">
        <f aca="false">V124-V499-V748</f>
        <v>1168</v>
      </c>
      <c r="W376" s="68" t="n">
        <f aca="false">W124-W499-W748</f>
        <v>2083</v>
      </c>
      <c r="X376" s="68" t="n">
        <f aca="false">X124-X499-X748</f>
        <v>200</v>
      </c>
      <c r="Y376" s="68" t="n">
        <f aca="false">Y124-Y499-Y748</f>
        <v>3932</v>
      </c>
      <c r="Z376" s="68" t="n">
        <f aca="false">Z124-Z499-Z748</f>
        <v>14</v>
      </c>
      <c r="AA376" s="68" t="n">
        <f aca="false">AA124-AA499-AA748</f>
        <v>47</v>
      </c>
      <c r="AB376" s="68" t="n">
        <f aca="false">AB124-AB499-AB748</f>
        <v>26</v>
      </c>
      <c r="AC376" s="68" t="n">
        <f aca="false">AC124-AC499-AC748</f>
        <v>1051</v>
      </c>
      <c r="AD376" s="68" t="n">
        <f aca="false">AD124-AD499-AD748</f>
        <v>312</v>
      </c>
      <c r="AE376" s="68" t="n">
        <f aca="false">AE124-AE499-AE748</f>
        <v>129</v>
      </c>
      <c r="AF376" s="68" t="n">
        <f aca="false">AF124-AF499-AF748</f>
        <v>1316</v>
      </c>
      <c r="AG376" s="68" t="n">
        <f aca="false">AG124-AG499-AG748</f>
        <v>52</v>
      </c>
      <c r="AH376" s="68" t="n">
        <f aca="false">AH124-AH499-AH748</f>
        <v>27</v>
      </c>
      <c r="AI376" s="68" t="n">
        <f aca="false">AI124-AI499-AI748</f>
        <v>97</v>
      </c>
      <c r="AJ376" s="68" t="n">
        <f aca="false">AJ124-AJ499-AJ748</f>
        <v>24</v>
      </c>
      <c r="AK376" s="125"/>
      <c r="AL376" s="125"/>
      <c r="AM376" s="125"/>
      <c r="AN376" s="125"/>
      <c r="AO376" s="125"/>
      <c r="AP376" s="125"/>
    </row>
    <row r="377" customFormat="false" ht="15.75" hidden="false" customHeight="false" outlineLevel="0" collapsed="false">
      <c r="A377" s="130" t="n">
        <v>44031</v>
      </c>
      <c r="B377" s="68" t="n">
        <f aca="false">B125-B500-B749</f>
        <v>72</v>
      </c>
      <c r="C377" s="68" t="n">
        <f aca="false">C125-C500-C749</f>
        <v>713</v>
      </c>
      <c r="D377" s="68" t="n">
        <f aca="false">D125-D500-D749</f>
        <v>404</v>
      </c>
      <c r="E377" s="68" t="n">
        <f aca="false">E125-E500-E749</f>
        <v>7</v>
      </c>
      <c r="F377" s="68" t="n">
        <f aca="false">F125-F500-F749</f>
        <v>55</v>
      </c>
      <c r="G377" s="68" t="n">
        <f aca="false">G125-G500-G749</f>
        <v>97</v>
      </c>
      <c r="H377" s="68" t="n">
        <f aca="false">H125-H500-H749</f>
        <v>5358</v>
      </c>
      <c r="I377" s="68" t="n">
        <f aca="false">I125-I500-I749</f>
        <v>26</v>
      </c>
      <c r="J377" s="68" t="n">
        <f aca="false">J125-J500-J749</f>
        <v>3120</v>
      </c>
      <c r="K377" s="68" t="n">
        <f aca="false">K125-K500-K749</f>
        <v>3419</v>
      </c>
      <c r="L377" s="68" t="n">
        <f aca="false">L125-L500-L749</f>
        <v>7565</v>
      </c>
      <c r="M377" s="68" t="n">
        <f aca="false">M125-M500-M749</f>
        <v>4</v>
      </c>
      <c r="N377" s="68" t="n">
        <f aca="false">N125-N500-N749</f>
        <v>284</v>
      </c>
      <c r="O377" s="68" t="n">
        <f aca="false">O125-O500-O749</f>
        <v>562</v>
      </c>
      <c r="P377" s="68" t="n">
        <f aca="false">P125-P500-P749</f>
        <v>2961</v>
      </c>
      <c r="Q377" s="68" t="n">
        <f aca="false">Q125-Q500-Q749</f>
        <v>22</v>
      </c>
      <c r="R377" s="68" t="n">
        <f aca="false">R125-R500-R749</f>
        <v>28</v>
      </c>
      <c r="S377" s="68" t="n">
        <f aca="false">S125-S500-S749</f>
        <v>536</v>
      </c>
      <c r="T377" s="68" t="n">
        <f aca="false">T125-T500-T749</f>
        <v>1465</v>
      </c>
      <c r="U377" s="68" t="n">
        <f aca="false">U125-U500-U749</f>
        <v>93</v>
      </c>
      <c r="V377" s="68" t="n">
        <f aca="false">V125-V500-V749</f>
        <v>1192</v>
      </c>
      <c r="W377" s="68" t="n">
        <f aca="false">W125-W500-W749</f>
        <v>2071</v>
      </c>
      <c r="X377" s="68" t="n">
        <f aca="false">X125-X500-X749</f>
        <v>204</v>
      </c>
      <c r="Y377" s="68" t="n">
        <f aca="false">Y125-Y500-Y749</f>
        <v>3562</v>
      </c>
      <c r="Z377" s="68" t="n">
        <f aca="false">Z125-Z500-Z749</f>
        <v>14</v>
      </c>
      <c r="AA377" s="68" t="n">
        <f aca="false">AA125-AA500-AA749</f>
        <v>45</v>
      </c>
      <c r="AB377" s="68" t="n">
        <f aca="false">AB125-AB500-AB749</f>
        <v>36</v>
      </c>
      <c r="AC377" s="68" t="n">
        <f aca="false">AC125-AC500-AC749</f>
        <v>1049</v>
      </c>
      <c r="AD377" s="68" t="n">
        <f aca="false">AD125-AD500-AD749</f>
        <v>337</v>
      </c>
      <c r="AE377" s="68" t="n">
        <f aca="false">AE125-AE500-AE749</f>
        <v>127</v>
      </c>
      <c r="AF377" s="68" t="n">
        <f aca="false">AF125-AF500-AF749</f>
        <v>1351</v>
      </c>
      <c r="AG377" s="68" t="n">
        <f aca="false">AG125-AG500-AG749</f>
        <v>52</v>
      </c>
      <c r="AH377" s="68" t="n">
        <f aca="false">AH125-AH500-AH749</f>
        <v>27</v>
      </c>
      <c r="AI377" s="68" t="n">
        <f aca="false">AI125-AI500-AI749</f>
        <v>95</v>
      </c>
      <c r="AJ377" s="68" t="n">
        <f aca="false">AJ125-AJ500-AJ749</f>
        <v>24</v>
      </c>
      <c r="AK377" s="125"/>
      <c r="AL377" s="125"/>
      <c r="AM377" s="125"/>
      <c r="AN377" s="125"/>
      <c r="AO377" s="125"/>
      <c r="AP377" s="125"/>
    </row>
    <row r="378" customFormat="false" ht="15.75" hidden="false" customHeight="false" outlineLevel="0" collapsed="false">
      <c r="A378" s="125"/>
      <c r="B378" s="125"/>
      <c r="C378" s="125"/>
      <c r="D378" s="125"/>
      <c r="E378" s="125"/>
      <c r="F378" s="125"/>
      <c r="G378" s="125"/>
      <c r="H378" s="126"/>
      <c r="I378" s="125"/>
      <c r="J378" s="126"/>
      <c r="K378" s="125"/>
      <c r="L378" s="126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</row>
    <row r="379" customFormat="false" ht="15.75" hidden="false" customHeight="false" outlineLevel="0" collapsed="false">
      <c r="A379" s="125" t="s">
        <v>7</v>
      </c>
      <c r="B379" s="125" t="s">
        <v>73</v>
      </c>
      <c r="C379" s="125" t="s">
        <v>74</v>
      </c>
      <c r="D379" s="125" t="s">
        <v>75</v>
      </c>
      <c r="E379" s="125" t="s">
        <v>114</v>
      </c>
      <c r="F379" s="125" t="s">
        <v>77</v>
      </c>
      <c r="G379" s="125" t="s">
        <v>115</v>
      </c>
      <c r="H379" s="126" t="s">
        <v>116</v>
      </c>
      <c r="I379" s="125" t="s">
        <v>80</v>
      </c>
      <c r="J379" s="126" t="s">
        <v>117</v>
      </c>
      <c r="K379" s="125" t="s">
        <v>118</v>
      </c>
      <c r="L379" s="126" t="s">
        <v>119</v>
      </c>
      <c r="M379" s="125" t="s">
        <v>120</v>
      </c>
      <c r="N379" s="125" t="s">
        <v>121</v>
      </c>
      <c r="O379" s="125" t="s">
        <v>122</v>
      </c>
      <c r="P379" s="125" t="s">
        <v>123</v>
      </c>
      <c r="Q379" s="125" t="s">
        <v>124</v>
      </c>
      <c r="R379" s="125" t="s">
        <v>125</v>
      </c>
      <c r="S379" s="125" t="s">
        <v>126</v>
      </c>
      <c r="T379" s="125" t="s">
        <v>127</v>
      </c>
      <c r="U379" s="125" t="s">
        <v>128</v>
      </c>
      <c r="V379" s="125" t="s">
        <v>129</v>
      </c>
      <c r="W379" s="125" t="s">
        <v>130</v>
      </c>
      <c r="X379" s="125" t="s">
        <v>131</v>
      </c>
      <c r="Y379" s="125" t="s">
        <v>132</v>
      </c>
      <c r="Z379" s="125" t="s">
        <v>133</v>
      </c>
      <c r="AA379" s="125" t="s">
        <v>99</v>
      </c>
      <c r="AB379" s="125" t="s">
        <v>100</v>
      </c>
      <c r="AC379" s="125" t="s">
        <v>134</v>
      </c>
      <c r="AD379" s="125" t="s">
        <v>102</v>
      </c>
      <c r="AE379" s="125" t="s">
        <v>135</v>
      </c>
      <c r="AF379" s="125" t="s">
        <v>104</v>
      </c>
      <c r="AG379" s="125" t="s">
        <v>136</v>
      </c>
      <c r="AH379" s="125" t="s">
        <v>137</v>
      </c>
      <c r="AI379" s="125" t="s">
        <v>107</v>
      </c>
      <c r="AJ379" s="125" t="s">
        <v>138</v>
      </c>
      <c r="AK379" s="125"/>
      <c r="AL379" s="125"/>
      <c r="AM379" s="125"/>
      <c r="AN379" s="125"/>
      <c r="AO379" s="125"/>
      <c r="AP379" s="125"/>
    </row>
    <row r="380" customFormat="false" ht="15.75" hidden="false" customHeight="false" outlineLevel="0" collapsed="false">
      <c r="A380" s="127" t="n">
        <v>43911</v>
      </c>
      <c r="B380" s="65"/>
      <c r="C380" s="65"/>
      <c r="D380" s="65" t="n">
        <v>1</v>
      </c>
      <c r="E380" s="65"/>
      <c r="F380" s="65"/>
      <c r="G380" s="65" t="n">
        <v>1</v>
      </c>
      <c r="H380" s="68" t="n">
        <v>17</v>
      </c>
      <c r="I380" s="65"/>
      <c r="J380" s="68" t="n">
        <v>1</v>
      </c>
      <c r="K380" s="65"/>
      <c r="L380" s="68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  <c r="AJ380" s="65"/>
      <c r="AK380" s="65"/>
      <c r="AL380" s="65"/>
      <c r="AM380" s="65"/>
      <c r="AN380" s="65"/>
      <c r="AO380" s="65"/>
      <c r="AP380" s="65"/>
    </row>
    <row r="381" customFormat="false" ht="15.75" hidden="false" customHeight="false" outlineLevel="0" collapsed="false">
      <c r="A381" s="127" t="n">
        <v>43912</v>
      </c>
      <c r="B381" s="65"/>
      <c r="C381" s="65"/>
      <c r="D381" s="65" t="n">
        <v>1</v>
      </c>
      <c r="E381" s="65"/>
      <c r="F381" s="65"/>
      <c r="G381" s="65" t="n">
        <v>1</v>
      </c>
      <c r="H381" s="68" t="n">
        <v>22</v>
      </c>
      <c r="I381" s="65"/>
      <c r="J381" s="68" t="n">
        <v>5</v>
      </c>
      <c r="K381" s="65"/>
      <c r="L381" s="68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  <c r="AJ381" s="65"/>
      <c r="AK381" s="65"/>
      <c r="AL381" s="65"/>
      <c r="AM381" s="65"/>
      <c r="AN381" s="65"/>
      <c r="AO381" s="65"/>
      <c r="AP381" s="65"/>
    </row>
    <row r="382" customFormat="false" ht="15.75" hidden="false" customHeight="false" outlineLevel="0" collapsed="false">
      <c r="A382" s="127" t="n">
        <v>43913</v>
      </c>
      <c r="B382" s="65"/>
      <c r="C382" s="65"/>
      <c r="D382" s="65" t="n">
        <v>1</v>
      </c>
      <c r="E382" s="65"/>
      <c r="F382" s="65"/>
      <c r="G382" s="65" t="n">
        <v>1</v>
      </c>
      <c r="H382" s="68" t="n">
        <v>23</v>
      </c>
      <c r="I382" s="65"/>
      <c r="J382" s="68" t="n">
        <v>5</v>
      </c>
      <c r="K382" s="65"/>
      <c r="L382" s="68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  <c r="AJ382" s="65"/>
      <c r="AK382" s="65"/>
      <c r="AL382" s="65"/>
      <c r="AM382" s="65"/>
      <c r="AN382" s="65"/>
      <c r="AO382" s="65"/>
      <c r="AP382" s="65"/>
    </row>
    <row r="383" customFormat="false" ht="15.75" hidden="false" customHeight="false" outlineLevel="0" collapsed="false">
      <c r="A383" s="127" t="n">
        <v>43914</v>
      </c>
      <c r="B383" s="65"/>
      <c r="C383" s="65"/>
      <c r="D383" s="65" t="n">
        <v>1</v>
      </c>
      <c r="E383" s="65"/>
      <c r="F383" s="65"/>
      <c r="G383" s="65" t="n">
        <v>1</v>
      </c>
      <c r="H383" s="68" t="n">
        <v>23</v>
      </c>
      <c r="I383" s="65"/>
      <c r="J383" s="68" t="n">
        <v>5</v>
      </c>
      <c r="K383" s="65"/>
      <c r="L383" s="68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  <c r="AJ383" s="65"/>
      <c r="AK383" s="65"/>
      <c r="AL383" s="65"/>
      <c r="AM383" s="65"/>
      <c r="AN383" s="65"/>
      <c r="AO383" s="65"/>
      <c r="AP383" s="65"/>
    </row>
    <row r="384" customFormat="false" ht="15.75" hidden="false" customHeight="false" outlineLevel="0" collapsed="false">
      <c r="A384" s="127" t="n">
        <v>43915</v>
      </c>
      <c r="B384" s="65"/>
      <c r="C384" s="65"/>
      <c r="D384" s="65" t="n">
        <v>1</v>
      </c>
      <c r="E384" s="65"/>
      <c r="F384" s="65"/>
      <c r="G384" s="65" t="n">
        <v>1</v>
      </c>
      <c r="H384" s="68" t="n">
        <v>23</v>
      </c>
      <c r="I384" s="65"/>
      <c r="J384" s="68" t="n">
        <v>5</v>
      </c>
      <c r="K384" s="65"/>
      <c r="L384" s="68" t="n">
        <v>1</v>
      </c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  <c r="AJ384" s="65"/>
      <c r="AK384" s="65"/>
      <c r="AL384" s="65"/>
      <c r="AM384" s="65"/>
      <c r="AN384" s="65"/>
      <c r="AO384" s="65"/>
      <c r="AP384" s="65"/>
    </row>
    <row r="385" customFormat="false" ht="15.75" hidden="false" customHeight="false" outlineLevel="0" collapsed="false">
      <c r="A385" s="127" t="n">
        <v>43916</v>
      </c>
      <c r="B385" s="65"/>
      <c r="C385" s="65"/>
      <c r="D385" s="65" t="n">
        <v>1</v>
      </c>
      <c r="E385" s="65"/>
      <c r="F385" s="65"/>
      <c r="G385" s="65" t="n">
        <v>1</v>
      </c>
      <c r="H385" s="68" t="n">
        <v>25</v>
      </c>
      <c r="I385" s="65"/>
      <c r="J385" s="68" t="n">
        <v>5</v>
      </c>
      <c r="K385" s="65"/>
      <c r="L385" s="68" t="n">
        <v>3</v>
      </c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  <c r="AJ385" s="65"/>
      <c r="AK385" s="65"/>
      <c r="AL385" s="65"/>
      <c r="AM385" s="65"/>
      <c r="AN385" s="65"/>
      <c r="AO385" s="65"/>
      <c r="AP385" s="65"/>
    </row>
    <row r="386" customFormat="false" ht="15.75" hidden="false" customHeight="false" outlineLevel="0" collapsed="false">
      <c r="A386" s="127" t="n">
        <v>43917</v>
      </c>
      <c r="B386" s="65"/>
      <c r="C386" s="65"/>
      <c r="D386" s="65" t="n">
        <v>1</v>
      </c>
      <c r="E386" s="65"/>
      <c r="F386" s="65"/>
      <c r="G386" s="65" t="n">
        <v>1</v>
      </c>
      <c r="H386" s="68" t="n">
        <v>31</v>
      </c>
      <c r="I386" s="65"/>
      <c r="J386" s="68" t="n">
        <v>5</v>
      </c>
      <c r="K386" s="65"/>
      <c r="L386" s="68" t="n">
        <v>8</v>
      </c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  <c r="AJ386" s="65"/>
      <c r="AK386" s="65"/>
      <c r="AL386" s="65"/>
      <c r="AM386" s="65"/>
      <c r="AN386" s="65"/>
      <c r="AO386" s="65"/>
      <c r="AP386" s="65"/>
    </row>
    <row r="387" customFormat="false" ht="15.75" hidden="false" customHeight="false" outlineLevel="0" collapsed="false">
      <c r="A387" s="127" t="n">
        <v>43918</v>
      </c>
      <c r="B387" s="65"/>
      <c r="C387" s="65"/>
      <c r="D387" s="65" t="n">
        <v>1</v>
      </c>
      <c r="E387" s="65"/>
      <c r="F387" s="65"/>
      <c r="G387" s="65" t="n">
        <v>1</v>
      </c>
      <c r="H387" s="68" t="n">
        <v>43</v>
      </c>
      <c r="I387" s="65"/>
      <c r="J387" s="68" t="n">
        <v>6</v>
      </c>
      <c r="K387" s="65"/>
      <c r="L387" s="68" t="n">
        <v>8</v>
      </c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  <c r="AJ387" s="65"/>
      <c r="AK387" s="65"/>
      <c r="AL387" s="65"/>
      <c r="AM387" s="65"/>
      <c r="AN387" s="65"/>
      <c r="AO387" s="65"/>
      <c r="AP387" s="65"/>
    </row>
    <row r="388" customFormat="false" ht="15.75" hidden="false" customHeight="false" outlineLevel="0" collapsed="false">
      <c r="A388" s="127" t="n">
        <v>43919</v>
      </c>
      <c r="B388" s="65"/>
      <c r="C388" s="65"/>
      <c r="D388" s="65" t="n">
        <v>1</v>
      </c>
      <c r="E388" s="65"/>
      <c r="F388" s="65"/>
      <c r="G388" s="65" t="n">
        <v>1</v>
      </c>
      <c r="H388" s="68" t="n">
        <v>45</v>
      </c>
      <c r="I388" s="65"/>
      <c r="J388" s="68" t="n">
        <v>6</v>
      </c>
      <c r="K388" s="65"/>
      <c r="L388" s="68" t="n">
        <v>11</v>
      </c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  <c r="AJ388" s="65"/>
      <c r="AK388" s="65"/>
      <c r="AL388" s="65"/>
      <c r="AM388" s="65"/>
      <c r="AN388" s="65"/>
      <c r="AO388" s="65"/>
      <c r="AP388" s="65"/>
    </row>
    <row r="389" customFormat="false" ht="15.75" hidden="false" customHeight="false" outlineLevel="0" collapsed="false">
      <c r="A389" s="127" t="n">
        <v>43920</v>
      </c>
      <c r="B389" s="65"/>
      <c r="C389" s="65"/>
      <c r="D389" s="65" t="n">
        <v>1</v>
      </c>
      <c r="E389" s="65"/>
      <c r="F389" s="65"/>
      <c r="G389" s="65" t="n">
        <v>1</v>
      </c>
      <c r="H389" s="68" t="n">
        <v>48</v>
      </c>
      <c r="I389" s="65"/>
      <c r="J389" s="68" t="n">
        <v>8</v>
      </c>
      <c r="K389" s="65"/>
      <c r="L389" s="68" t="n">
        <v>16</v>
      </c>
      <c r="M389" s="65"/>
      <c r="N389" s="65"/>
      <c r="O389" s="65"/>
      <c r="P389" s="65"/>
      <c r="Q389" s="65"/>
      <c r="R389" s="65"/>
      <c r="S389" s="65"/>
      <c r="T389" s="65"/>
      <c r="U389" s="65"/>
      <c r="V389" s="65" t="n">
        <v>1</v>
      </c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  <c r="AJ389" s="65"/>
      <c r="AK389" s="65"/>
      <c r="AL389" s="65"/>
      <c r="AM389" s="65"/>
      <c r="AN389" s="65"/>
      <c r="AO389" s="65"/>
      <c r="AP389" s="65"/>
    </row>
    <row r="390" customFormat="false" ht="15.75" hidden="false" customHeight="false" outlineLevel="0" collapsed="false">
      <c r="A390" s="127" t="n">
        <v>43921</v>
      </c>
      <c r="B390" s="65"/>
      <c r="C390" s="65"/>
      <c r="D390" s="65" t="n">
        <v>2</v>
      </c>
      <c r="E390" s="65"/>
      <c r="F390" s="65"/>
      <c r="G390" s="65" t="n">
        <v>1</v>
      </c>
      <c r="H390" s="68" t="n">
        <v>48</v>
      </c>
      <c r="I390" s="65"/>
      <c r="J390" s="68" t="n">
        <v>11</v>
      </c>
      <c r="K390" s="65"/>
      <c r="L390" s="68" t="n">
        <v>16</v>
      </c>
      <c r="M390" s="65" t="n">
        <v>2</v>
      </c>
      <c r="N390" s="65"/>
      <c r="O390" s="65"/>
      <c r="P390" s="65"/>
      <c r="Q390" s="65"/>
      <c r="R390" s="65"/>
      <c r="S390" s="65"/>
      <c r="T390" s="65"/>
      <c r="U390" s="65"/>
      <c r="V390" s="65" t="n">
        <v>1</v>
      </c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  <c r="AJ390" s="65"/>
      <c r="AK390" s="65"/>
      <c r="AL390" s="65"/>
      <c r="AM390" s="65"/>
      <c r="AN390" s="65"/>
      <c r="AO390" s="65"/>
      <c r="AP390" s="65"/>
    </row>
    <row r="391" customFormat="false" ht="15.75" hidden="false" customHeight="false" outlineLevel="0" collapsed="false">
      <c r="A391" s="127" t="n">
        <v>43922</v>
      </c>
      <c r="B391" s="65"/>
      <c r="C391" s="65" t="n">
        <v>10</v>
      </c>
      <c r="D391" s="65" t="n">
        <v>7</v>
      </c>
      <c r="E391" s="65"/>
      <c r="F391" s="65"/>
      <c r="G391" s="65" t="n">
        <v>1</v>
      </c>
      <c r="H391" s="68" t="n">
        <v>50</v>
      </c>
      <c r="I391" s="65"/>
      <c r="J391" s="68" t="n">
        <v>11</v>
      </c>
      <c r="K391" s="65"/>
      <c r="L391" s="68" t="n">
        <v>17</v>
      </c>
      <c r="M391" s="65" t="n">
        <v>2</v>
      </c>
      <c r="N391" s="65"/>
      <c r="O391" s="65"/>
      <c r="P391" s="65"/>
      <c r="Q391" s="65"/>
      <c r="R391" s="65"/>
      <c r="S391" s="65"/>
      <c r="T391" s="65"/>
      <c r="U391" s="65"/>
      <c r="V391" s="65" t="n">
        <v>1</v>
      </c>
      <c r="W391" s="65"/>
      <c r="X391" s="65"/>
      <c r="Y391" s="65"/>
      <c r="Z391" s="65"/>
      <c r="AA391" s="65"/>
      <c r="AB391" s="65" t="n">
        <v>1</v>
      </c>
      <c r="AC391" s="65"/>
      <c r="AD391" s="65" t="n">
        <v>1</v>
      </c>
      <c r="AE391" s="65"/>
      <c r="AF391" s="65" t="n">
        <v>2</v>
      </c>
      <c r="AG391" s="65"/>
      <c r="AH391" s="65"/>
      <c r="AI391" s="65"/>
      <c r="AJ391" s="65"/>
      <c r="AK391" s="65"/>
      <c r="AL391" s="65"/>
      <c r="AM391" s="65"/>
      <c r="AN391" s="65"/>
      <c r="AO391" s="65"/>
      <c r="AP391" s="65"/>
    </row>
    <row r="392" customFormat="false" ht="15.75" hidden="false" customHeight="false" outlineLevel="0" collapsed="false">
      <c r="A392" s="127" t="n">
        <v>43923</v>
      </c>
      <c r="B392" s="65"/>
      <c r="C392" s="65" t="n">
        <v>10</v>
      </c>
      <c r="D392" s="65" t="n">
        <v>7</v>
      </c>
      <c r="E392" s="65"/>
      <c r="F392" s="65"/>
      <c r="G392" s="65" t="n">
        <v>1</v>
      </c>
      <c r="H392" s="68" t="n">
        <v>52</v>
      </c>
      <c r="I392" s="65"/>
      <c r="J392" s="68" t="n">
        <v>11</v>
      </c>
      <c r="K392" s="65"/>
      <c r="L392" s="68" t="n">
        <v>22</v>
      </c>
      <c r="M392" s="65" t="n">
        <v>2</v>
      </c>
      <c r="N392" s="65"/>
      <c r="O392" s="65" t="n">
        <v>2</v>
      </c>
      <c r="P392" s="65"/>
      <c r="Q392" s="65"/>
      <c r="R392" s="65"/>
      <c r="S392" s="65"/>
      <c r="T392" s="65"/>
      <c r="U392" s="65"/>
      <c r="V392" s="65" t="n">
        <v>1</v>
      </c>
      <c r="W392" s="65"/>
      <c r="X392" s="65"/>
      <c r="Y392" s="65"/>
      <c r="Z392" s="65"/>
      <c r="AA392" s="65"/>
      <c r="AB392" s="65" t="n">
        <v>1</v>
      </c>
      <c r="AC392" s="65"/>
      <c r="AD392" s="65" t="n">
        <v>1</v>
      </c>
      <c r="AE392" s="65"/>
      <c r="AF392" s="65" t="n">
        <v>2</v>
      </c>
      <c r="AG392" s="65"/>
      <c r="AH392" s="65"/>
      <c r="AI392" s="65"/>
      <c r="AJ392" s="65"/>
      <c r="AK392" s="65"/>
      <c r="AL392" s="65"/>
      <c r="AM392" s="65"/>
      <c r="AN392" s="65"/>
      <c r="AO392" s="65"/>
      <c r="AP392" s="65"/>
    </row>
    <row r="393" customFormat="false" ht="15.75" hidden="false" customHeight="false" outlineLevel="0" collapsed="false">
      <c r="A393" s="127" t="n">
        <v>43924</v>
      </c>
      <c r="B393" s="65"/>
      <c r="C393" s="65" t="n">
        <v>10</v>
      </c>
      <c r="D393" s="65" t="n">
        <v>7</v>
      </c>
      <c r="E393" s="65"/>
      <c r="F393" s="65"/>
      <c r="G393" s="65" t="n">
        <v>1</v>
      </c>
      <c r="H393" s="68" t="n">
        <v>52</v>
      </c>
      <c r="I393" s="65"/>
      <c r="J393" s="68" t="n">
        <v>12</v>
      </c>
      <c r="K393" s="65" t="n">
        <v>11</v>
      </c>
      <c r="L393" s="68" t="n">
        <v>25</v>
      </c>
      <c r="M393" s="65" t="n">
        <v>2</v>
      </c>
      <c r="N393" s="65"/>
      <c r="O393" s="65" t="n">
        <v>2</v>
      </c>
      <c r="P393" s="65"/>
      <c r="Q393" s="65"/>
      <c r="R393" s="65"/>
      <c r="S393" s="65" t="n">
        <v>2</v>
      </c>
      <c r="T393" s="65"/>
      <c r="U393" s="65"/>
      <c r="V393" s="65" t="n">
        <v>1</v>
      </c>
      <c r="W393" s="65"/>
      <c r="X393" s="65"/>
      <c r="Y393" s="65" t="n">
        <v>4</v>
      </c>
      <c r="Z393" s="65"/>
      <c r="AA393" s="65"/>
      <c r="AB393" s="65" t="n">
        <v>1</v>
      </c>
      <c r="AC393" s="65"/>
      <c r="AD393" s="65" t="n">
        <v>1</v>
      </c>
      <c r="AE393" s="65"/>
      <c r="AF393" s="65" t="n">
        <v>3</v>
      </c>
      <c r="AG393" s="65"/>
      <c r="AH393" s="65"/>
      <c r="AI393" s="65"/>
      <c r="AJ393" s="65"/>
      <c r="AK393" s="65"/>
      <c r="AL393" s="65"/>
      <c r="AM393" s="65"/>
      <c r="AN393" s="65"/>
      <c r="AO393" s="65"/>
      <c r="AP393" s="65"/>
    </row>
    <row r="394" customFormat="false" ht="15.75" hidden="false" customHeight="false" outlineLevel="0" collapsed="false">
      <c r="A394" s="127" t="n">
        <v>43925</v>
      </c>
      <c r="B394" s="65"/>
      <c r="C394" s="65" t="n">
        <v>10</v>
      </c>
      <c r="D394" s="65" t="n">
        <v>7</v>
      </c>
      <c r="E394" s="65"/>
      <c r="F394" s="65"/>
      <c r="G394" s="65" t="n">
        <v>1</v>
      </c>
      <c r="H394" s="68" t="n">
        <v>56</v>
      </c>
      <c r="I394" s="65"/>
      <c r="J394" s="68" t="n">
        <v>12</v>
      </c>
      <c r="K394" s="65" t="n">
        <v>11</v>
      </c>
      <c r="L394" s="68" t="n">
        <v>29</v>
      </c>
      <c r="M394" s="65" t="n">
        <v>2</v>
      </c>
      <c r="N394" s="65" t="n">
        <v>1</v>
      </c>
      <c r="O394" s="65" t="n">
        <v>2</v>
      </c>
      <c r="P394" s="65"/>
      <c r="Q394" s="65"/>
      <c r="R394" s="65" t="n">
        <v>2</v>
      </c>
      <c r="S394" s="65" t="n">
        <v>0</v>
      </c>
      <c r="T394" s="65" t="n">
        <v>1</v>
      </c>
      <c r="U394" s="65"/>
      <c r="V394" s="65" t="n">
        <v>1</v>
      </c>
      <c r="W394" s="65"/>
      <c r="X394" s="65" t="n">
        <v>1</v>
      </c>
      <c r="Y394" s="65" t="n">
        <v>9</v>
      </c>
      <c r="Z394" s="65"/>
      <c r="AA394" s="65"/>
      <c r="AB394" s="65" t="n">
        <v>1</v>
      </c>
      <c r="AC394" s="65"/>
      <c r="AD394" s="65" t="n">
        <v>1</v>
      </c>
      <c r="AE394" s="65"/>
      <c r="AF394" s="65" t="n">
        <v>3</v>
      </c>
      <c r="AG394" s="65"/>
      <c r="AH394" s="65"/>
      <c r="AI394" s="65"/>
      <c r="AJ394" s="65"/>
      <c r="AK394" s="65"/>
      <c r="AL394" s="65"/>
      <c r="AM394" s="65"/>
      <c r="AN394" s="65"/>
      <c r="AO394" s="65"/>
      <c r="AP394" s="65"/>
    </row>
    <row r="395" customFormat="false" ht="15.75" hidden="false" customHeight="false" outlineLevel="0" collapsed="false">
      <c r="A395" s="127" t="n">
        <v>43926</v>
      </c>
      <c r="B395" s="65"/>
      <c r="C395" s="65" t="n">
        <v>18</v>
      </c>
      <c r="D395" s="65" t="n">
        <v>7</v>
      </c>
      <c r="E395" s="65"/>
      <c r="F395" s="65"/>
      <c r="G395" s="65" t="n">
        <v>1</v>
      </c>
      <c r="H395" s="68" t="n">
        <v>56</v>
      </c>
      <c r="I395" s="65"/>
      <c r="J395" s="68" t="n">
        <v>12</v>
      </c>
      <c r="K395" s="65" t="n">
        <v>14</v>
      </c>
      <c r="L395" s="68" t="n">
        <v>30</v>
      </c>
      <c r="M395" s="65" t="n">
        <v>2</v>
      </c>
      <c r="N395" s="65" t="n">
        <v>1</v>
      </c>
      <c r="O395" s="65" t="n">
        <v>4</v>
      </c>
      <c r="P395" s="65"/>
      <c r="Q395" s="65"/>
      <c r="R395" s="65" t="n">
        <v>2</v>
      </c>
      <c r="S395" s="65" t="n">
        <v>0</v>
      </c>
      <c r="T395" s="65" t="n">
        <v>1</v>
      </c>
      <c r="U395" s="65"/>
      <c r="V395" s="65" t="n">
        <v>1</v>
      </c>
      <c r="W395" s="65"/>
      <c r="X395" s="65" t="n">
        <v>1</v>
      </c>
      <c r="Y395" s="65" t="n">
        <v>9</v>
      </c>
      <c r="Z395" s="65"/>
      <c r="AA395" s="65"/>
      <c r="AB395" s="65" t="n">
        <v>1</v>
      </c>
      <c r="AC395" s="65"/>
      <c r="AD395" s="65" t="n">
        <v>1</v>
      </c>
      <c r="AE395" s="65"/>
      <c r="AF395" s="65" t="n">
        <v>3</v>
      </c>
      <c r="AG395" s="65"/>
      <c r="AH395" s="65"/>
      <c r="AI395" s="65"/>
      <c r="AJ395" s="65"/>
      <c r="AK395" s="65"/>
      <c r="AL395" s="65"/>
      <c r="AM395" s="65"/>
      <c r="AN395" s="65"/>
      <c r="AO395" s="65"/>
      <c r="AP395" s="65"/>
    </row>
    <row r="396" customFormat="false" ht="15.75" hidden="false" customHeight="false" outlineLevel="0" collapsed="false">
      <c r="A396" s="127" t="n">
        <v>43927</v>
      </c>
      <c r="B396" s="65"/>
      <c r="C396" s="65" t="n">
        <v>18</v>
      </c>
      <c r="D396" s="65" t="n">
        <v>7</v>
      </c>
      <c r="E396" s="65"/>
      <c r="F396" s="65"/>
      <c r="G396" s="65" t="n">
        <v>1</v>
      </c>
      <c r="H396" s="68" t="n">
        <v>65</v>
      </c>
      <c r="I396" s="65"/>
      <c r="J396" s="68" t="n">
        <v>13</v>
      </c>
      <c r="K396" s="65" t="n">
        <v>14</v>
      </c>
      <c r="L396" s="68" t="n">
        <v>38</v>
      </c>
      <c r="M396" s="65" t="n">
        <v>2</v>
      </c>
      <c r="N396" s="65" t="n">
        <v>1</v>
      </c>
      <c r="O396" s="65" t="n">
        <v>4</v>
      </c>
      <c r="P396" s="65"/>
      <c r="Q396" s="65"/>
      <c r="R396" s="65" t="n">
        <v>2</v>
      </c>
      <c r="S396" s="65" t="n">
        <v>0</v>
      </c>
      <c r="T396" s="65" t="n">
        <v>1</v>
      </c>
      <c r="U396" s="65"/>
      <c r="V396" s="65" t="n">
        <v>1</v>
      </c>
      <c r="W396" s="65"/>
      <c r="X396" s="65" t="n">
        <v>1</v>
      </c>
      <c r="Y396" s="65" t="n">
        <v>19</v>
      </c>
      <c r="Z396" s="65"/>
      <c r="AA396" s="65"/>
      <c r="AB396" s="65" t="n">
        <v>1</v>
      </c>
      <c r="AC396" s="65"/>
      <c r="AD396" s="65" t="n">
        <v>1</v>
      </c>
      <c r="AE396" s="65"/>
      <c r="AF396" s="65" t="n">
        <v>3</v>
      </c>
      <c r="AG396" s="65"/>
      <c r="AH396" s="65"/>
      <c r="AI396" s="65"/>
      <c r="AJ396" s="65"/>
      <c r="AK396" s="65"/>
      <c r="AL396" s="65"/>
      <c r="AM396" s="65"/>
      <c r="AN396" s="65"/>
      <c r="AO396" s="65"/>
      <c r="AP396" s="65"/>
    </row>
    <row r="397" customFormat="false" ht="15.75" hidden="false" customHeight="false" outlineLevel="0" collapsed="false">
      <c r="A397" s="127" t="n">
        <v>43928</v>
      </c>
      <c r="B397" s="65"/>
      <c r="C397" s="65" t="n">
        <v>18</v>
      </c>
      <c r="D397" s="65" t="n">
        <v>7</v>
      </c>
      <c r="E397" s="65"/>
      <c r="F397" s="65"/>
      <c r="G397" s="65" t="n">
        <v>1</v>
      </c>
      <c r="H397" s="68" t="n">
        <v>65</v>
      </c>
      <c r="I397" s="65"/>
      <c r="J397" s="68" t="n">
        <v>17</v>
      </c>
      <c r="K397" s="65" t="n">
        <v>14</v>
      </c>
      <c r="L397" s="68" t="n">
        <v>41</v>
      </c>
      <c r="M397" s="65" t="n">
        <v>3</v>
      </c>
      <c r="N397" s="65" t="n">
        <v>1</v>
      </c>
      <c r="O397" s="65" t="n">
        <v>6</v>
      </c>
      <c r="P397" s="65"/>
      <c r="Q397" s="65"/>
      <c r="R397" s="65" t="n">
        <v>2</v>
      </c>
      <c r="S397" s="65" t="n">
        <v>0</v>
      </c>
      <c r="T397" s="65" t="n">
        <v>1</v>
      </c>
      <c r="U397" s="65"/>
      <c r="V397" s="65" t="n">
        <v>1</v>
      </c>
      <c r="W397" s="65"/>
      <c r="X397" s="65" t="n">
        <v>1</v>
      </c>
      <c r="Y397" s="65" t="n">
        <v>21</v>
      </c>
      <c r="Z397" s="65"/>
      <c r="AA397" s="65"/>
      <c r="AB397" s="65" t="n">
        <v>1</v>
      </c>
      <c r="AC397" s="65"/>
      <c r="AD397" s="65" t="n">
        <v>1</v>
      </c>
      <c r="AE397" s="65"/>
      <c r="AF397" s="65" t="n">
        <v>3</v>
      </c>
      <c r="AG397" s="65"/>
      <c r="AH397" s="65"/>
      <c r="AI397" s="65"/>
      <c r="AJ397" s="65"/>
      <c r="AK397" s="65"/>
      <c r="AL397" s="65"/>
      <c r="AM397" s="65"/>
      <c r="AN397" s="65"/>
      <c r="AO397" s="65"/>
      <c r="AP397" s="65"/>
    </row>
    <row r="398" customFormat="false" ht="15.75" hidden="false" customHeight="false" outlineLevel="0" collapsed="false">
      <c r="A398" s="127" t="n">
        <v>43929</v>
      </c>
      <c r="B398" s="65"/>
      <c r="C398" s="65" t="n">
        <v>18</v>
      </c>
      <c r="D398" s="65" t="n">
        <v>7</v>
      </c>
      <c r="E398" s="65"/>
      <c r="F398" s="65"/>
      <c r="G398" s="65" t="n">
        <v>6</v>
      </c>
      <c r="H398" s="68" t="n">
        <v>70</v>
      </c>
      <c r="I398" s="65"/>
      <c r="J398" s="68" t="n">
        <v>17</v>
      </c>
      <c r="K398" s="65" t="n">
        <v>14</v>
      </c>
      <c r="L398" s="68" t="n">
        <v>46</v>
      </c>
      <c r="M398" s="65" t="n">
        <v>3</v>
      </c>
      <c r="N398" s="65" t="n">
        <v>4</v>
      </c>
      <c r="O398" s="65" t="n">
        <v>6</v>
      </c>
      <c r="P398" s="65"/>
      <c r="Q398" s="65"/>
      <c r="R398" s="65" t="n">
        <v>2</v>
      </c>
      <c r="S398" s="65" t="n">
        <v>0</v>
      </c>
      <c r="T398" s="65" t="n">
        <v>1</v>
      </c>
      <c r="U398" s="65"/>
      <c r="V398" s="65" t="n">
        <v>1</v>
      </c>
      <c r="W398" s="65"/>
      <c r="X398" s="65" t="n">
        <v>1</v>
      </c>
      <c r="Y398" s="65" t="n">
        <v>21</v>
      </c>
      <c r="Z398" s="65"/>
      <c r="AA398" s="65"/>
      <c r="AB398" s="65" t="n">
        <v>1</v>
      </c>
      <c r="AC398" s="65"/>
      <c r="AD398" s="65" t="n">
        <v>1</v>
      </c>
      <c r="AE398" s="65"/>
      <c r="AF398" s="65" t="n">
        <v>3</v>
      </c>
      <c r="AG398" s="65"/>
      <c r="AH398" s="65"/>
      <c r="AI398" s="65"/>
      <c r="AJ398" s="65"/>
      <c r="AK398" s="65"/>
      <c r="AL398" s="65"/>
      <c r="AM398" s="65"/>
      <c r="AN398" s="65"/>
      <c r="AO398" s="65"/>
      <c r="AP398" s="65"/>
    </row>
    <row r="399" customFormat="false" ht="15.75" hidden="false" customHeight="false" outlineLevel="0" collapsed="false">
      <c r="A399" s="127" t="n">
        <v>43930</v>
      </c>
      <c r="B399" s="65" t="n">
        <v>1</v>
      </c>
      <c r="C399" s="65" t="n">
        <v>18</v>
      </c>
      <c r="D399" s="65" t="n">
        <v>7</v>
      </c>
      <c r="E399" s="65"/>
      <c r="F399" s="65"/>
      <c r="G399" s="65" t="n">
        <v>6</v>
      </c>
      <c r="H399" s="68" t="n">
        <v>82</v>
      </c>
      <c r="I399" s="65"/>
      <c r="J399" s="68" t="n">
        <v>19</v>
      </c>
      <c r="K399" s="65" t="n">
        <v>18</v>
      </c>
      <c r="L399" s="68" t="n">
        <v>49</v>
      </c>
      <c r="M399" s="65" t="n">
        <v>3</v>
      </c>
      <c r="N399" s="65" t="n">
        <v>6</v>
      </c>
      <c r="O399" s="65" t="n">
        <v>6</v>
      </c>
      <c r="P399" s="65"/>
      <c r="Q399" s="65"/>
      <c r="R399" s="65" t="n">
        <v>2</v>
      </c>
      <c r="S399" s="65" t="n">
        <v>2</v>
      </c>
      <c r="T399" s="65" t="n">
        <v>1</v>
      </c>
      <c r="U399" s="65"/>
      <c r="V399" s="65" t="n">
        <v>1</v>
      </c>
      <c r="W399" s="65"/>
      <c r="X399" s="65" t="n">
        <v>1</v>
      </c>
      <c r="Y399" s="65" t="n">
        <v>23</v>
      </c>
      <c r="Z399" s="65"/>
      <c r="AA399" s="65" t="n">
        <v>1</v>
      </c>
      <c r="AB399" s="65" t="n">
        <v>1</v>
      </c>
      <c r="AC399" s="65" t="n">
        <v>1</v>
      </c>
      <c r="AD399" s="65" t="n">
        <v>1</v>
      </c>
      <c r="AE399" s="65"/>
      <c r="AF399" s="65" t="n">
        <v>3</v>
      </c>
      <c r="AG399" s="65"/>
      <c r="AH399" s="65"/>
      <c r="AI399" s="65"/>
      <c r="AJ399" s="65"/>
      <c r="AK399" s="65"/>
      <c r="AL399" s="65"/>
      <c r="AM399" s="65"/>
      <c r="AN399" s="65"/>
      <c r="AO399" s="65"/>
      <c r="AP399" s="65"/>
    </row>
    <row r="400" customFormat="false" ht="15.75" hidden="false" customHeight="false" outlineLevel="0" collapsed="false">
      <c r="A400" s="127" t="n">
        <v>43931</v>
      </c>
      <c r="B400" s="65" t="n">
        <v>1</v>
      </c>
      <c r="C400" s="65" t="n">
        <v>19</v>
      </c>
      <c r="D400" s="65" t="n">
        <v>7</v>
      </c>
      <c r="E400" s="65"/>
      <c r="F400" s="65"/>
      <c r="G400" s="65" t="n">
        <v>6</v>
      </c>
      <c r="H400" s="68" t="n">
        <v>82</v>
      </c>
      <c r="I400" s="65"/>
      <c r="J400" s="68" t="n">
        <v>19</v>
      </c>
      <c r="K400" s="65" t="n">
        <v>18</v>
      </c>
      <c r="L400" s="68" t="n">
        <v>62</v>
      </c>
      <c r="M400" s="65" t="n">
        <v>3</v>
      </c>
      <c r="N400" s="65" t="n">
        <v>6</v>
      </c>
      <c r="O400" s="65" t="n">
        <v>7</v>
      </c>
      <c r="P400" s="65"/>
      <c r="Q400" s="65"/>
      <c r="R400" s="65" t="n">
        <v>2</v>
      </c>
      <c r="S400" s="65" t="n">
        <v>2</v>
      </c>
      <c r="T400" s="65" t="n">
        <v>1</v>
      </c>
      <c r="U400" s="65" t="n">
        <v>6</v>
      </c>
      <c r="V400" s="65" t="n">
        <v>1</v>
      </c>
      <c r="W400" s="65" t="n">
        <v>8</v>
      </c>
      <c r="X400" s="65" t="n">
        <v>1</v>
      </c>
      <c r="Y400" s="65" t="n">
        <v>24</v>
      </c>
      <c r="Z400" s="65"/>
      <c r="AA400" s="65" t="n">
        <v>1</v>
      </c>
      <c r="AB400" s="65" t="n">
        <v>1</v>
      </c>
      <c r="AC400" s="65" t="n">
        <v>1</v>
      </c>
      <c r="AD400" s="65" t="n">
        <v>1</v>
      </c>
      <c r="AE400" s="65"/>
      <c r="AF400" s="65" t="n">
        <v>3</v>
      </c>
      <c r="AG400" s="65"/>
      <c r="AH400" s="65"/>
      <c r="AI400" s="65"/>
      <c r="AJ400" s="65"/>
      <c r="AK400" s="65"/>
      <c r="AL400" s="65"/>
      <c r="AM400" s="65"/>
      <c r="AN400" s="65"/>
      <c r="AO400" s="65"/>
      <c r="AP400" s="65"/>
    </row>
    <row r="401" customFormat="false" ht="15.75" hidden="false" customHeight="false" outlineLevel="0" collapsed="false">
      <c r="A401" s="127" t="n">
        <v>43932</v>
      </c>
      <c r="B401" s="65" t="n">
        <v>1</v>
      </c>
      <c r="C401" s="65" t="n">
        <v>19</v>
      </c>
      <c r="D401" s="65" t="n">
        <v>7</v>
      </c>
      <c r="E401" s="65"/>
      <c r="F401" s="65"/>
      <c r="G401" s="65" t="n">
        <v>6</v>
      </c>
      <c r="H401" s="68" t="n">
        <v>82</v>
      </c>
      <c r="I401" s="65"/>
      <c r="J401" s="68" t="n">
        <v>19</v>
      </c>
      <c r="K401" s="65" t="n">
        <v>18</v>
      </c>
      <c r="L401" s="68" t="n">
        <v>64</v>
      </c>
      <c r="M401" s="65" t="n">
        <v>3</v>
      </c>
      <c r="N401" s="65" t="n">
        <v>6</v>
      </c>
      <c r="O401" s="65" t="n">
        <v>7</v>
      </c>
      <c r="P401" s="65"/>
      <c r="Q401" s="65"/>
      <c r="R401" s="65" t="n">
        <v>2</v>
      </c>
      <c r="S401" s="65" t="n">
        <v>2</v>
      </c>
      <c r="T401" s="65" t="n">
        <v>1</v>
      </c>
      <c r="U401" s="65" t="n">
        <v>7</v>
      </c>
      <c r="V401" s="65" t="n">
        <v>1</v>
      </c>
      <c r="W401" s="65" t="n">
        <v>8</v>
      </c>
      <c r="X401" s="65" t="n">
        <v>1</v>
      </c>
      <c r="Y401" s="65" t="n">
        <v>25</v>
      </c>
      <c r="Z401" s="65"/>
      <c r="AA401" s="65" t="n">
        <v>1</v>
      </c>
      <c r="AB401" s="65" t="n">
        <v>1</v>
      </c>
      <c r="AC401" s="65" t="n">
        <v>1</v>
      </c>
      <c r="AD401" s="65" t="n">
        <v>1</v>
      </c>
      <c r="AE401" s="65"/>
      <c r="AF401" s="65" t="n">
        <v>3</v>
      </c>
      <c r="AG401" s="65"/>
      <c r="AH401" s="65"/>
      <c r="AI401" s="65"/>
      <c r="AJ401" s="65"/>
      <c r="AK401" s="65"/>
      <c r="AL401" s="65"/>
      <c r="AM401" s="65"/>
      <c r="AN401" s="65"/>
      <c r="AO401" s="65"/>
      <c r="AP401" s="65"/>
    </row>
    <row r="402" customFormat="false" ht="15.75" hidden="false" customHeight="false" outlineLevel="0" collapsed="false">
      <c r="A402" s="127" t="n">
        <v>43933</v>
      </c>
      <c r="B402" s="65" t="n">
        <v>1</v>
      </c>
      <c r="C402" s="65" t="n">
        <v>19</v>
      </c>
      <c r="D402" s="65" t="n">
        <v>7</v>
      </c>
      <c r="E402" s="65"/>
      <c r="F402" s="65"/>
      <c r="G402" s="65" t="n">
        <v>6</v>
      </c>
      <c r="H402" s="68" t="n">
        <v>142</v>
      </c>
      <c r="I402" s="65"/>
      <c r="J402" s="68" t="n">
        <v>19</v>
      </c>
      <c r="K402" s="65" t="n">
        <v>19</v>
      </c>
      <c r="L402" s="68" t="n">
        <v>68</v>
      </c>
      <c r="M402" s="65" t="n">
        <v>3</v>
      </c>
      <c r="N402" s="65" t="n">
        <v>6</v>
      </c>
      <c r="O402" s="65" t="n">
        <v>7</v>
      </c>
      <c r="P402" s="65"/>
      <c r="Q402" s="65"/>
      <c r="R402" s="65" t="n">
        <v>2</v>
      </c>
      <c r="S402" s="65" t="n">
        <v>2</v>
      </c>
      <c r="T402" s="65" t="n">
        <v>4</v>
      </c>
      <c r="U402" s="65" t="n">
        <v>6</v>
      </c>
      <c r="V402" s="65" t="n">
        <v>1</v>
      </c>
      <c r="W402" s="65" t="n">
        <v>8</v>
      </c>
      <c r="X402" s="65" t="n">
        <v>1</v>
      </c>
      <c r="Y402" s="65" t="n">
        <v>25</v>
      </c>
      <c r="Z402" s="65" t="n">
        <v>2</v>
      </c>
      <c r="AA402" s="65" t="n">
        <v>1</v>
      </c>
      <c r="AB402" s="65" t="n">
        <v>1</v>
      </c>
      <c r="AC402" s="65" t="n">
        <v>1</v>
      </c>
      <c r="AD402" s="65" t="n">
        <v>1</v>
      </c>
      <c r="AE402" s="65"/>
      <c r="AF402" s="65" t="n">
        <v>5</v>
      </c>
      <c r="AG402" s="65" t="n">
        <v>2</v>
      </c>
      <c r="AH402" s="65"/>
      <c r="AI402" s="65"/>
      <c r="AJ402" s="65"/>
      <c r="AK402" s="65"/>
      <c r="AL402" s="65"/>
      <c r="AM402" s="65"/>
      <c r="AN402" s="65"/>
      <c r="AO402" s="65"/>
      <c r="AP402" s="65"/>
    </row>
    <row r="403" customFormat="false" ht="15.75" hidden="false" customHeight="false" outlineLevel="0" collapsed="false">
      <c r="A403" s="127" t="n">
        <v>43934</v>
      </c>
      <c r="B403" s="65" t="n">
        <v>4</v>
      </c>
      <c r="C403" s="65" t="n">
        <v>20</v>
      </c>
      <c r="D403" s="65" t="n">
        <v>7</v>
      </c>
      <c r="E403" s="65"/>
      <c r="F403" s="65"/>
      <c r="G403" s="65" t="n">
        <v>6</v>
      </c>
      <c r="H403" s="68" t="n">
        <v>142</v>
      </c>
      <c r="I403" s="65"/>
      <c r="J403" s="68" t="n">
        <v>22</v>
      </c>
      <c r="K403" s="65" t="n">
        <v>19</v>
      </c>
      <c r="L403" s="68" t="n">
        <v>73</v>
      </c>
      <c r="M403" s="65" t="n">
        <v>3</v>
      </c>
      <c r="N403" s="65" t="n">
        <v>6</v>
      </c>
      <c r="O403" s="65" t="n">
        <v>8</v>
      </c>
      <c r="P403" s="65"/>
      <c r="Q403" s="65"/>
      <c r="R403" s="65" t="n">
        <v>2</v>
      </c>
      <c r="S403" s="65" t="n">
        <v>2</v>
      </c>
      <c r="T403" s="65" t="n">
        <v>4</v>
      </c>
      <c r="U403" s="65" t="n">
        <v>7</v>
      </c>
      <c r="V403" s="65" t="n">
        <v>2</v>
      </c>
      <c r="W403" s="65" t="n">
        <v>9</v>
      </c>
      <c r="X403" s="65" t="n">
        <v>1</v>
      </c>
      <c r="Y403" s="65" t="n">
        <v>31</v>
      </c>
      <c r="Z403" s="65" t="n">
        <v>2</v>
      </c>
      <c r="AA403" s="65" t="n">
        <v>1</v>
      </c>
      <c r="AB403" s="65" t="n">
        <v>1</v>
      </c>
      <c r="AC403" s="65" t="n">
        <v>1</v>
      </c>
      <c r="AD403" s="65" t="n">
        <v>1</v>
      </c>
      <c r="AE403" s="65"/>
      <c r="AF403" s="65" t="n">
        <v>5</v>
      </c>
      <c r="AG403" s="65" t="n">
        <v>1</v>
      </c>
      <c r="AH403" s="65"/>
      <c r="AI403" s="65"/>
      <c r="AJ403" s="65"/>
      <c r="AK403" s="65"/>
      <c r="AL403" s="65"/>
      <c r="AM403" s="65"/>
      <c r="AN403" s="65"/>
      <c r="AO403" s="65"/>
      <c r="AP403" s="65"/>
    </row>
    <row r="404" customFormat="false" ht="15.75" hidden="false" customHeight="false" outlineLevel="0" collapsed="false">
      <c r="A404" s="127" t="n">
        <v>43935</v>
      </c>
      <c r="B404" s="65" t="n">
        <v>4</v>
      </c>
      <c r="C404" s="65" t="n">
        <v>21</v>
      </c>
      <c r="D404" s="65" t="n">
        <v>7</v>
      </c>
      <c r="E404" s="65"/>
      <c r="F404" s="65"/>
      <c r="G404" s="65" t="n">
        <v>18</v>
      </c>
      <c r="H404" s="68" t="n">
        <v>163</v>
      </c>
      <c r="I404" s="65"/>
      <c r="J404" s="68" t="n">
        <v>23</v>
      </c>
      <c r="K404" s="65" t="n">
        <v>19</v>
      </c>
      <c r="L404" s="68" t="n">
        <v>76</v>
      </c>
      <c r="M404" s="65" t="n">
        <v>5</v>
      </c>
      <c r="N404" s="65" t="n">
        <v>6</v>
      </c>
      <c r="O404" s="65" t="n">
        <v>8</v>
      </c>
      <c r="P404" s="65" t="n">
        <v>3</v>
      </c>
      <c r="Q404" s="65"/>
      <c r="R404" s="65" t="n">
        <v>2</v>
      </c>
      <c r="S404" s="65" t="n">
        <v>2</v>
      </c>
      <c r="T404" s="65" t="n">
        <v>4</v>
      </c>
      <c r="U404" s="65" t="n">
        <v>7</v>
      </c>
      <c r="V404" s="65" t="n">
        <v>2</v>
      </c>
      <c r="W404" s="65" t="n">
        <v>10</v>
      </c>
      <c r="X404" s="65" t="n">
        <v>1</v>
      </c>
      <c r="Y404" s="65" t="n">
        <v>33</v>
      </c>
      <c r="Z404" s="65" t="n">
        <v>2</v>
      </c>
      <c r="AA404" s="65" t="n">
        <v>1</v>
      </c>
      <c r="AB404" s="65" t="n">
        <v>1</v>
      </c>
      <c r="AC404" s="65" t="n">
        <v>1</v>
      </c>
      <c r="AD404" s="65" t="n">
        <v>1</v>
      </c>
      <c r="AE404" s="65"/>
      <c r="AF404" s="65" t="n">
        <v>5</v>
      </c>
      <c r="AG404" s="65" t="n">
        <v>1</v>
      </c>
      <c r="AH404" s="65"/>
      <c r="AI404" s="65"/>
      <c r="AJ404" s="65"/>
      <c r="AK404" s="65"/>
      <c r="AL404" s="65"/>
      <c r="AM404" s="65"/>
      <c r="AN404" s="65"/>
      <c r="AO404" s="65"/>
      <c r="AP404" s="65"/>
    </row>
    <row r="405" customFormat="false" ht="15.75" hidden="false" customHeight="false" outlineLevel="0" collapsed="false">
      <c r="A405" s="127" t="n">
        <v>43936</v>
      </c>
      <c r="B405" s="68" t="n">
        <v>4</v>
      </c>
      <c r="C405" s="68" t="n">
        <v>23</v>
      </c>
      <c r="D405" s="68" t="n">
        <v>7</v>
      </c>
      <c r="E405" s="68"/>
      <c r="F405" s="68"/>
      <c r="G405" s="68" t="n">
        <v>18</v>
      </c>
      <c r="H405" s="68" t="n">
        <v>164</v>
      </c>
      <c r="I405" s="68"/>
      <c r="J405" s="68" t="n">
        <v>23</v>
      </c>
      <c r="K405" s="68" t="n">
        <v>19</v>
      </c>
      <c r="L405" s="68" t="n">
        <v>81</v>
      </c>
      <c r="M405" s="68" t="n">
        <v>5</v>
      </c>
      <c r="N405" s="68" t="n">
        <v>6</v>
      </c>
      <c r="O405" s="68" t="n">
        <v>8</v>
      </c>
      <c r="P405" s="68" t="n">
        <v>3</v>
      </c>
      <c r="Q405" s="68" t="n">
        <v>1</v>
      </c>
      <c r="R405" s="68" t="n">
        <v>2</v>
      </c>
      <c r="S405" s="68" t="n">
        <v>2</v>
      </c>
      <c r="T405" s="68" t="n">
        <v>4</v>
      </c>
      <c r="U405" s="68" t="n">
        <v>8</v>
      </c>
      <c r="V405" s="68" t="n">
        <v>2</v>
      </c>
      <c r="W405" s="68" t="n">
        <v>10</v>
      </c>
      <c r="X405" s="68" t="n">
        <v>1</v>
      </c>
      <c r="Y405" s="68" t="n">
        <v>42</v>
      </c>
      <c r="Z405" s="68" t="n">
        <v>2</v>
      </c>
      <c r="AA405" s="68" t="n">
        <v>1</v>
      </c>
      <c r="AB405" s="68" t="n">
        <v>1</v>
      </c>
      <c r="AC405" s="68" t="n">
        <v>2</v>
      </c>
      <c r="AD405" s="68" t="n">
        <v>1</v>
      </c>
      <c r="AE405" s="68"/>
      <c r="AF405" s="68" t="n">
        <v>5</v>
      </c>
      <c r="AG405" s="68" t="n">
        <v>1</v>
      </c>
      <c r="AH405" s="65"/>
      <c r="AI405" s="65"/>
      <c r="AJ405" s="65"/>
      <c r="AK405" s="65"/>
      <c r="AL405" s="65"/>
      <c r="AM405" s="65"/>
      <c r="AN405" s="65"/>
      <c r="AO405" s="65"/>
      <c r="AP405" s="65"/>
    </row>
    <row r="406" customFormat="false" ht="15.75" hidden="false" customHeight="false" outlineLevel="0" collapsed="false">
      <c r="A406" s="127" t="n">
        <v>43937</v>
      </c>
      <c r="B406" s="68" t="n">
        <v>4</v>
      </c>
      <c r="C406" s="68" t="n">
        <v>32</v>
      </c>
      <c r="D406" s="68" t="n">
        <v>7</v>
      </c>
      <c r="E406" s="68"/>
      <c r="F406" s="68"/>
      <c r="G406" s="68" t="n">
        <v>22</v>
      </c>
      <c r="H406" s="68" t="n">
        <v>202</v>
      </c>
      <c r="I406" s="68"/>
      <c r="J406" s="68" t="n">
        <v>28</v>
      </c>
      <c r="K406" s="68" t="n">
        <v>19</v>
      </c>
      <c r="L406" s="68" t="n">
        <v>86</v>
      </c>
      <c r="M406" s="68" t="n">
        <v>5</v>
      </c>
      <c r="N406" s="68" t="n">
        <v>10</v>
      </c>
      <c r="O406" s="68" t="n">
        <v>8</v>
      </c>
      <c r="P406" s="68" t="n">
        <v>6</v>
      </c>
      <c r="Q406" s="68" t="n">
        <v>2</v>
      </c>
      <c r="R406" s="68" t="n">
        <v>5</v>
      </c>
      <c r="S406" s="68" t="n">
        <v>2</v>
      </c>
      <c r="T406" s="68" t="n">
        <v>5</v>
      </c>
      <c r="U406" s="68" t="n">
        <v>8</v>
      </c>
      <c r="V406" s="68" t="n">
        <v>5</v>
      </c>
      <c r="W406" s="68" t="n">
        <v>12</v>
      </c>
      <c r="X406" s="68" t="n">
        <v>4</v>
      </c>
      <c r="Y406" s="68" t="n">
        <v>42</v>
      </c>
      <c r="Z406" s="68" t="n">
        <v>2</v>
      </c>
      <c r="AA406" s="68" t="n">
        <v>8</v>
      </c>
      <c r="AB406" s="68" t="n">
        <v>5</v>
      </c>
      <c r="AC406" s="68" t="n">
        <v>2</v>
      </c>
      <c r="AD406" s="68" t="n">
        <v>1</v>
      </c>
      <c r="AE406" s="68"/>
      <c r="AF406" s="68" t="n">
        <v>15</v>
      </c>
      <c r="AG406" s="68" t="n">
        <v>1</v>
      </c>
      <c r="AH406" s="65"/>
      <c r="AI406" s="65"/>
      <c r="AJ406" s="65"/>
      <c r="AK406" s="65"/>
      <c r="AL406" s="65"/>
      <c r="AM406" s="65"/>
      <c r="AN406" s="65"/>
      <c r="AO406" s="65"/>
      <c r="AP406" s="65"/>
    </row>
    <row r="407" customFormat="false" ht="15.75" hidden="false" customHeight="false" outlineLevel="0" collapsed="false">
      <c r="A407" s="127" t="n">
        <v>43938</v>
      </c>
      <c r="B407" s="68" t="n">
        <v>4</v>
      </c>
      <c r="C407" s="68" t="n">
        <v>36</v>
      </c>
      <c r="D407" s="68" t="n">
        <v>9</v>
      </c>
      <c r="E407" s="68"/>
      <c r="F407" s="68"/>
      <c r="G407" s="68" t="n">
        <v>25</v>
      </c>
      <c r="H407" s="68" t="n">
        <v>204</v>
      </c>
      <c r="I407" s="68"/>
      <c r="J407" s="68" t="n">
        <v>41</v>
      </c>
      <c r="K407" s="68" t="n">
        <v>36</v>
      </c>
      <c r="L407" s="68" t="n">
        <v>94</v>
      </c>
      <c r="M407" s="68" t="n">
        <v>5</v>
      </c>
      <c r="N407" s="68" t="n">
        <v>10</v>
      </c>
      <c r="O407" s="68" t="n">
        <v>8</v>
      </c>
      <c r="P407" s="68" t="n">
        <v>6</v>
      </c>
      <c r="Q407" s="68" t="n">
        <v>2</v>
      </c>
      <c r="R407" s="68" t="n">
        <v>5</v>
      </c>
      <c r="S407" s="68" t="n">
        <v>2</v>
      </c>
      <c r="T407" s="68" t="n">
        <v>5</v>
      </c>
      <c r="U407" s="68" t="n">
        <v>11</v>
      </c>
      <c r="V407" s="68" t="n">
        <v>5</v>
      </c>
      <c r="W407" s="68" t="n">
        <v>12</v>
      </c>
      <c r="X407" s="68" t="n">
        <v>4</v>
      </c>
      <c r="Y407" s="68" t="n">
        <v>43</v>
      </c>
      <c r="Z407" s="68" t="n">
        <v>2</v>
      </c>
      <c r="AA407" s="68" t="n">
        <v>10</v>
      </c>
      <c r="AB407" s="68" t="n">
        <v>9</v>
      </c>
      <c r="AC407" s="68" t="n">
        <v>2</v>
      </c>
      <c r="AD407" s="68" t="n">
        <v>1</v>
      </c>
      <c r="AE407" s="68"/>
      <c r="AF407" s="68" t="n">
        <v>15</v>
      </c>
      <c r="AG407" s="68" t="n">
        <v>1</v>
      </c>
      <c r="AH407" s="65"/>
      <c r="AI407" s="65"/>
      <c r="AJ407" s="65"/>
      <c r="AK407" s="65"/>
      <c r="AL407" s="65"/>
      <c r="AM407" s="65"/>
      <c r="AN407" s="65"/>
      <c r="AO407" s="65"/>
      <c r="AP407" s="65"/>
    </row>
    <row r="408" customFormat="false" ht="15.75" hidden="false" customHeight="false" outlineLevel="0" collapsed="false">
      <c r="A408" s="127" t="n">
        <v>43939</v>
      </c>
      <c r="B408" s="68" t="n">
        <v>4</v>
      </c>
      <c r="C408" s="68" t="n">
        <v>36</v>
      </c>
      <c r="D408" s="68" t="n">
        <v>9</v>
      </c>
      <c r="E408" s="68"/>
      <c r="F408" s="68"/>
      <c r="G408" s="68" t="n">
        <v>26</v>
      </c>
      <c r="H408" s="68" t="n">
        <v>205</v>
      </c>
      <c r="I408" s="68"/>
      <c r="J408" s="68" t="n">
        <v>41</v>
      </c>
      <c r="K408" s="68" t="n">
        <v>44</v>
      </c>
      <c r="L408" s="68" t="n">
        <v>96</v>
      </c>
      <c r="M408" s="68" t="n">
        <v>5</v>
      </c>
      <c r="N408" s="68" t="n">
        <v>11</v>
      </c>
      <c r="O408" s="68" t="n">
        <v>8</v>
      </c>
      <c r="P408" s="68" t="n">
        <v>6</v>
      </c>
      <c r="Q408" s="68" t="n">
        <v>2</v>
      </c>
      <c r="R408" s="68" t="n">
        <v>6</v>
      </c>
      <c r="S408" s="68" t="n">
        <v>2</v>
      </c>
      <c r="T408" s="68" t="n">
        <v>5</v>
      </c>
      <c r="U408" s="68" t="n">
        <v>13</v>
      </c>
      <c r="V408" s="68" t="n">
        <v>5</v>
      </c>
      <c r="W408" s="68" t="n">
        <v>12</v>
      </c>
      <c r="X408" s="68" t="n">
        <v>4</v>
      </c>
      <c r="Y408" s="68" t="n">
        <v>43</v>
      </c>
      <c r="Z408" s="68" t="n">
        <v>2</v>
      </c>
      <c r="AA408" s="68" t="n">
        <v>10</v>
      </c>
      <c r="AB408" s="68" t="n">
        <v>9</v>
      </c>
      <c r="AC408" s="68" t="n">
        <v>2</v>
      </c>
      <c r="AD408" s="68" t="n">
        <v>6</v>
      </c>
      <c r="AE408" s="68"/>
      <c r="AF408" s="68" t="n">
        <v>18</v>
      </c>
      <c r="AG408" s="68" t="n">
        <v>1</v>
      </c>
      <c r="AH408" s="65"/>
      <c r="AI408" s="65"/>
      <c r="AJ408" s="65"/>
      <c r="AK408" s="65"/>
      <c r="AL408" s="65"/>
      <c r="AM408" s="65"/>
      <c r="AN408" s="65"/>
      <c r="AO408" s="65"/>
      <c r="AP408" s="65"/>
    </row>
    <row r="409" customFormat="false" ht="15.75" hidden="false" customHeight="false" outlineLevel="0" collapsed="false">
      <c r="A409" s="127" t="n">
        <v>43940</v>
      </c>
      <c r="B409" s="68" t="n">
        <v>4</v>
      </c>
      <c r="C409" s="68" t="n">
        <v>38</v>
      </c>
      <c r="D409" s="68" t="n">
        <v>9</v>
      </c>
      <c r="E409" s="68"/>
      <c r="F409" s="68"/>
      <c r="G409" s="68" t="n">
        <v>27</v>
      </c>
      <c r="H409" s="68" t="n">
        <v>234</v>
      </c>
      <c r="I409" s="68"/>
      <c r="J409" s="68" t="n">
        <v>45</v>
      </c>
      <c r="K409" s="68" t="n">
        <v>51</v>
      </c>
      <c r="L409" s="68" t="n">
        <v>98</v>
      </c>
      <c r="M409" s="68" t="n">
        <v>6</v>
      </c>
      <c r="N409" s="68" t="n">
        <v>11</v>
      </c>
      <c r="O409" s="68" t="n">
        <v>8</v>
      </c>
      <c r="P409" s="68" t="n">
        <v>6</v>
      </c>
      <c r="Q409" s="68" t="n">
        <v>2</v>
      </c>
      <c r="R409" s="68" t="n">
        <v>6</v>
      </c>
      <c r="S409" s="68" t="n">
        <v>11</v>
      </c>
      <c r="T409" s="68" t="n">
        <v>5</v>
      </c>
      <c r="U409" s="68" t="n">
        <v>13</v>
      </c>
      <c r="V409" s="68" t="n">
        <v>5</v>
      </c>
      <c r="W409" s="68" t="n">
        <v>12</v>
      </c>
      <c r="X409" s="68" t="n">
        <v>4</v>
      </c>
      <c r="Y409" s="68" t="n">
        <v>43</v>
      </c>
      <c r="Z409" s="68" t="n">
        <v>2</v>
      </c>
      <c r="AA409" s="68" t="n">
        <v>10</v>
      </c>
      <c r="AB409" s="68" t="n">
        <v>9</v>
      </c>
      <c r="AC409" s="68" t="n">
        <v>2</v>
      </c>
      <c r="AD409" s="68" t="n">
        <v>6</v>
      </c>
      <c r="AE409" s="68"/>
      <c r="AF409" s="68" t="n">
        <v>18</v>
      </c>
      <c r="AG409" s="68" t="n">
        <v>1</v>
      </c>
      <c r="AH409" s="65"/>
      <c r="AI409" s="65"/>
      <c r="AJ409" s="65"/>
      <c r="AK409" s="65"/>
      <c r="AL409" s="65"/>
      <c r="AM409" s="65"/>
      <c r="AN409" s="65"/>
      <c r="AO409" s="65"/>
      <c r="AP409" s="65"/>
    </row>
    <row r="410" customFormat="false" ht="15.75" hidden="false" customHeight="false" outlineLevel="0" collapsed="false">
      <c r="A410" s="127" t="n">
        <v>43941</v>
      </c>
      <c r="B410" s="68" t="n">
        <v>4</v>
      </c>
      <c r="C410" s="68" t="n">
        <v>42</v>
      </c>
      <c r="D410" s="68" t="n">
        <v>17</v>
      </c>
      <c r="E410" s="68" t="n">
        <v>1</v>
      </c>
      <c r="F410" s="68"/>
      <c r="G410" s="68" t="n">
        <v>28</v>
      </c>
      <c r="H410" s="68" t="n">
        <v>230</v>
      </c>
      <c r="I410" s="68" t="n">
        <v>1</v>
      </c>
      <c r="J410" s="68" t="n">
        <v>56</v>
      </c>
      <c r="K410" s="68" t="n">
        <v>51</v>
      </c>
      <c r="L410" s="68" t="n">
        <v>98</v>
      </c>
      <c r="M410" s="68" t="n">
        <v>6</v>
      </c>
      <c r="N410" s="68" t="n">
        <v>11</v>
      </c>
      <c r="O410" s="68" t="n">
        <v>9</v>
      </c>
      <c r="P410" s="68" t="n">
        <v>9</v>
      </c>
      <c r="Q410" s="68" t="n">
        <v>2</v>
      </c>
      <c r="R410" s="68" t="n">
        <v>6</v>
      </c>
      <c r="S410" s="68" t="n">
        <v>11</v>
      </c>
      <c r="T410" s="68" t="n">
        <v>5</v>
      </c>
      <c r="U410" s="68" t="n">
        <v>13</v>
      </c>
      <c r="V410" s="68" t="n">
        <v>5</v>
      </c>
      <c r="W410" s="68" t="n">
        <v>13</v>
      </c>
      <c r="X410" s="68" t="n">
        <v>4</v>
      </c>
      <c r="Y410" s="68" t="n">
        <v>63</v>
      </c>
      <c r="Z410" s="68" t="n">
        <v>2</v>
      </c>
      <c r="AA410" s="68" t="n">
        <v>10</v>
      </c>
      <c r="AB410" s="68" t="n">
        <v>9</v>
      </c>
      <c r="AC410" s="68" t="n">
        <v>2</v>
      </c>
      <c r="AD410" s="68" t="n">
        <v>10</v>
      </c>
      <c r="AE410" s="68"/>
      <c r="AF410" s="68" t="n">
        <v>28</v>
      </c>
      <c r="AG410" s="68" t="n">
        <v>1</v>
      </c>
      <c r="AH410" s="65"/>
      <c r="AI410" s="65"/>
      <c r="AJ410" s="65"/>
      <c r="AK410" s="65"/>
      <c r="AL410" s="65"/>
      <c r="AM410" s="65"/>
      <c r="AN410" s="65"/>
      <c r="AO410" s="65"/>
      <c r="AP410" s="65"/>
    </row>
    <row r="411" customFormat="false" ht="15.75" hidden="false" customHeight="false" outlineLevel="0" collapsed="false">
      <c r="A411" s="127" t="n">
        <v>43942</v>
      </c>
      <c r="B411" s="68" t="n">
        <v>4</v>
      </c>
      <c r="C411" s="68" t="n">
        <v>42</v>
      </c>
      <c r="D411" s="68" t="n">
        <v>17</v>
      </c>
      <c r="E411" s="68" t="n">
        <v>2</v>
      </c>
      <c r="F411" s="68" t="n">
        <v>1</v>
      </c>
      <c r="G411" s="68" t="n">
        <v>30</v>
      </c>
      <c r="H411" s="68" t="n">
        <v>286</v>
      </c>
      <c r="I411" s="68" t="n">
        <v>1</v>
      </c>
      <c r="J411" s="68" t="n">
        <v>75</v>
      </c>
      <c r="K411" s="68" t="n">
        <v>51</v>
      </c>
      <c r="L411" s="68" t="n">
        <v>100</v>
      </c>
      <c r="M411" s="68" t="n">
        <v>7</v>
      </c>
      <c r="N411" s="68" t="n">
        <v>11</v>
      </c>
      <c r="O411" s="68" t="n">
        <v>9</v>
      </c>
      <c r="P411" s="68" t="n">
        <v>9</v>
      </c>
      <c r="Q411" s="68" t="n">
        <v>2</v>
      </c>
      <c r="R411" s="68" t="n">
        <v>8</v>
      </c>
      <c r="S411" s="68" t="n">
        <v>11</v>
      </c>
      <c r="T411" s="68" t="n">
        <v>5</v>
      </c>
      <c r="U411" s="68" t="n">
        <v>13</v>
      </c>
      <c r="V411" s="68" t="n">
        <v>5</v>
      </c>
      <c r="W411" s="68" t="n">
        <v>13</v>
      </c>
      <c r="X411" s="68" t="n">
        <v>4</v>
      </c>
      <c r="Y411" s="68" t="n">
        <v>73</v>
      </c>
      <c r="Z411" s="68" t="n">
        <v>3</v>
      </c>
      <c r="AA411" s="68" t="n">
        <v>10</v>
      </c>
      <c r="AB411" s="68" t="n">
        <v>9</v>
      </c>
      <c r="AC411" s="68" t="n">
        <v>2</v>
      </c>
      <c r="AD411" s="68" t="n">
        <v>10</v>
      </c>
      <c r="AE411" s="68"/>
      <c r="AF411" s="68" t="n">
        <v>28</v>
      </c>
      <c r="AG411" s="68" t="n">
        <v>1</v>
      </c>
      <c r="AH411" s="65"/>
      <c r="AI411" s="65"/>
      <c r="AJ411" s="65"/>
      <c r="AK411" s="65"/>
      <c r="AL411" s="65"/>
      <c r="AM411" s="65"/>
      <c r="AN411" s="65"/>
      <c r="AO411" s="65"/>
      <c r="AP411" s="65"/>
    </row>
    <row r="412" customFormat="false" ht="15.75" hidden="false" customHeight="false" outlineLevel="0" collapsed="false">
      <c r="A412" s="127" t="n">
        <v>43943</v>
      </c>
      <c r="B412" s="65" t="n">
        <v>4</v>
      </c>
      <c r="C412" s="65" t="n">
        <v>47</v>
      </c>
      <c r="D412" s="65" t="n">
        <v>29</v>
      </c>
      <c r="E412" s="65" t="n">
        <v>2</v>
      </c>
      <c r="F412" s="65" t="n">
        <v>1</v>
      </c>
      <c r="G412" s="65" t="n">
        <v>30</v>
      </c>
      <c r="H412" s="68" t="n">
        <v>322</v>
      </c>
      <c r="I412" s="65" t="n">
        <v>1</v>
      </c>
      <c r="J412" s="68" t="n">
        <v>79</v>
      </c>
      <c r="K412" s="65" t="n">
        <v>54</v>
      </c>
      <c r="L412" s="68" t="n">
        <v>101</v>
      </c>
      <c r="M412" s="65" t="n">
        <v>7</v>
      </c>
      <c r="N412" s="65" t="n">
        <v>11</v>
      </c>
      <c r="O412" s="65" t="n">
        <v>9</v>
      </c>
      <c r="P412" s="65" t="n">
        <v>9</v>
      </c>
      <c r="Q412" s="65" t="n">
        <v>2</v>
      </c>
      <c r="R412" s="65" t="n">
        <v>8</v>
      </c>
      <c r="S412" s="65" t="n">
        <v>11</v>
      </c>
      <c r="T412" s="65" t="n">
        <v>5</v>
      </c>
      <c r="U412" s="65" t="n">
        <v>13</v>
      </c>
      <c r="V412" s="65" t="n">
        <v>5</v>
      </c>
      <c r="W412" s="65" t="n">
        <v>21</v>
      </c>
      <c r="X412" s="65" t="n">
        <v>4</v>
      </c>
      <c r="Y412" s="65" t="n">
        <v>75</v>
      </c>
      <c r="Z412" s="65" t="n">
        <v>3</v>
      </c>
      <c r="AA412" s="65" t="n">
        <v>10</v>
      </c>
      <c r="AB412" s="65" t="n">
        <v>9</v>
      </c>
      <c r="AC412" s="65" t="n">
        <v>2</v>
      </c>
      <c r="AD412" s="65" t="n">
        <v>10</v>
      </c>
      <c r="AE412" s="65"/>
      <c r="AF412" s="65" t="n">
        <v>28</v>
      </c>
      <c r="AG412" s="65" t="n">
        <v>1</v>
      </c>
      <c r="AH412" s="65"/>
      <c r="AI412" s="65"/>
      <c r="AJ412" s="65"/>
      <c r="AK412" s="65"/>
      <c r="AL412" s="65"/>
      <c r="AM412" s="65"/>
      <c r="AN412" s="65"/>
      <c r="AO412" s="65"/>
      <c r="AP412" s="65"/>
    </row>
    <row r="413" customFormat="false" ht="15.75" hidden="false" customHeight="false" outlineLevel="0" collapsed="false">
      <c r="A413" s="127" t="n">
        <v>43944</v>
      </c>
      <c r="B413" s="68" t="n">
        <v>4</v>
      </c>
      <c r="C413" s="68" t="n">
        <v>55</v>
      </c>
      <c r="D413" s="68" t="n">
        <v>29</v>
      </c>
      <c r="E413" s="68" t="n">
        <v>2</v>
      </c>
      <c r="F413" s="68" t="n">
        <v>1</v>
      </c>
      <c r="G413" s="68" t="n">
        <v>32</v>
      </c>
      <c r="H413" s="68" t="n">
        <v>326</v>
      </c>
      <c r="I413" s="68" t="n">
        <v>1</v>
      </c>
      <c r="J413" s="68" t="n">
        <v>87</v>
      </c>
      <c r="K413" s="68" t="n">
        <v>54</v>
      </c>
      <c r="L413" s="68" t="n">
        <v>112</v>
      </c>
      <c r="M413" s="68" t="n">
        <v>7</v>
      </c>
      <c r="N413" s="68" t="n">
        <v>11</v>
      </c>
      <c r="O413" s="68" t="n">
        <v>9</v>
      </c>
      <c r="P413" s="68" t="n">
        <v>9</v>
      </c>
      <c r="Q413" s="68" t="n">
        <v>2</v>
      </c>
      <c r="R413" s="68" t="n">
        <v>8</v>
      </c>
      <c r="S413" s="68" t="n">
        <v>13</v>
      </c>
      <c r="T413" s="68" t="n">
        <v>5</v>
      </c>
      <c r="U413" s="68" t="n">
        <v>16</v>
      </c>
      <c r="V413" s="68" t="n">
        <v>5</v>
      </c>
      <c r="W413" s="68" t="n">
        <v>21</v>
      </c>
      <c r="X413" s="68" t="n">
        <v>4</v>
      </c>
      <c r="Y413" s="68" t="n">
        <v>80</v>
      </c>
      <c r="Z413" s="68" t="n">
        <v>3</v>
      </c>
      <c r="AA413" s="68" t="n">
        <v>10</v>
      </c>
      <c r="AB413" s="68" t="n">
        <v>9</v>
      </c>
      <c r="AC413" s="68" t="n">
        <v>2</v>
      </c>
      <c r="AD413" s="68" t="n">
        <v>10</v>
      </c>
      <c r="AE413" s="68"/>
      <c r="AF413" s="68" t="n">
        <v>32</v>
      </c>
      <c r="AG413" s="68" t="n">
        <v>1</v>
      </c>
      <c r="AH413" s="65"/>
      <c r="AI413" s="65"/>
      <c r="AJ413" s="65"/>
      <c r="AK413" s="65"/>
      <c r="AL413" s="65"/>
      <c r="AM413" s="65"/>
      <c r="AN413" s="65"/>
      <c r="AO413" s="65"/>
      <c r="AP413" s="65"/>
    </row>
    <row r="414" customFormat="false" ht="15.75" hidden="false" customHeight="false" outlineLevel="0" collapsed="false">
      <c r="A414" s="127" t="n">
        <v>43945</v>
      </c>
      <c r="B414" s="65" t="n">
        <v>4</v>
      </c>
      <c r="C414" s="65" t="n">
        <v>55</v>
      </c>
      <c r="D414" s="65" t="n">
        <v>33</v>
      </c>
      <c r="E414" s="65" t="n">
        <v>2</v>
      </c>
      <c r="F414" s="65" t="n">
        <v>1</v>
      </c>
      <c r="G414" s="65" t="n">
        <v>36</v>
      </c>
      <c r="H414" s="68" t="n">
        <v>327</v>
      </c>
      <c r="I414" s="65" t="n">
        <v>1</v>
      </c>
      <c r="J414" s="68" t="n">
        <v>90</v>
      </c>
      <c r="K414" s="65" t="n">
        <v>58</v>
      </c>
      <c r="L414" s="68" t="n">
        <v>128</v>
      </c>
      <c r="M414" s="65" t="n">
        <v>7</v>
      </c>
      <c r="N414" s="65" t="n">
        <v>11</v>
      </c>
      <c r="O414" s="65" t="n">
        <v>9</v>
      </c>
      <c r="P414" s="65" t="n">
        <v>10</v>
      </c>
      <c r="Q414" s="65" t="n">
        <v>2</v>
      </c>
      <c r="R414" s="65" t="n">
        <v>9</v>
      </c>
      <c r="S414" s="65" t="n">
        <v>15</v>
      </c>
      <c r="T414" s="65" t="n">
        <v>5</v>
      </c>
      <c r="U414" s="65" t="n">
        <v>17</v>
      </c>
      <c r="V414" s="65" t="n">
        <v>5</v>
      </c>
      <c r="W414" s="65" t="n">
        <v>21</v>
      </c>
      <c r="X414" s="65" t="n">
        <v>5</v>
      </c>
      <c r="Y414" s="65" t="n">
        <v>81</v>
      </c>
      <c r="Z414" s="65" t="n">
        <v>3</v>
      </c>
      <c r="AA414" s="65" t="n">
        <v>10</v>
      </c>
      <c r="AB414" s="65" t="n">
        <v>12</v>
      </c>
      <c r="AC414" s="65" t="n">
        <v>2</v>
      </c>
      <c r="AD414" s="65" t="n">
        <v>10</v>
      </c>
      <c r="AE414" s="65"/>
      <c r="AF414" s="65" t="n">
        <v>32</v>
      </c>
      <c r="AG414" s="65" t="n">
        <v>1</v>
      </c>
      <c r="AH414" s="65"/>
      <c r="AI414" s="65"/>
      <c r="AJ414" s="65"/>
      <c r="AK414" s="65"/>
      <c r="AL414" s="65"/>
      <c r="AM414" s="65"/>
      <c r="AN414" s="65"/>
      <c r="AO414" s="65"/>
      <c r="AP414" s="65"/>
    </row>
    <row r="415" customFormat="false" ht="15.75" hidden="false" customHeight="false" outlineLevel="0" collapsed="false">
      <c r="A415" s="127" t="n">
        <v>43946</v>
      </c>
      <c r="B415" s="68" t="n">
        <v>4</v>
      </c>
      <c r="C415" s="68" t="n">
        <v>70</v>
      </c>
      <c r="D415" s="68" t="n">
        <v>33</v>
      </c>
      <c r="E415" s="68" t="n">
        <v>2</v>
      </c>
      <c r="F415" s="68" t="n">
        <v>1</v>
      </c>
      <c r="G415" s="68" t="n">
        <v>36</v>
      </c>
      <c r="H415" s="68" t="n">
        <v>334</v>
      </c>
      <c r="I415" s="68" t="n">
        <v>1</v>
      </c>
      <c r="J415" s="68" t="n">
        <v>93</v>
      </c>
      <c r="K415" s="68" t="n">
        <v>58</v>
      </c>
      <c r="L415" s="68" t="n">
        <v>133</v>
      </c>
      <c r="M415" s="68" t="n">
        <v>7</v>
      </c>
      <c r="N415" s="68" t="n">
        <v>11</v>
      </c>
      <c r="O415" s="68" t="n">
        <v>9</v>
      </c>
      <c r="P415" s="68" t="n">
        <v>10</v>
      </c>
      <c r="Q415" s="68" t="n">
        <v>2</v>
      </c>
      <c r="R415" s="68" t="n">
        <v>9</v>
      </c>
      <c r="S415" s="68" t="n">
        <v>20</v>
      </c>
      <c r="T415" s="68" t="n">
        <v>5</v>
      </c>
      <c r="U415" s="68" t="n">
        <v>20</v>
      </c>
      <c r="V415" s="68" t="n">
        <v>5</v>
      </c>
      <c r="W415" s="68" t="n">
        <v>21</v>
      </c>
      <c r="X415" s="68" t="n">
        <v>5</v>
      </c>
      <c r="Y415" s="68" t="n">
        <v>82</v>
      </c>
      <c r="Z415" s="68" t="n">
        <v>3</v>
      </c>
      <c r="AA415" s="68" t="n">
        <v>10</v>
      </c>
      <c r="AB415" s="68" t="n">
        <v>13</v>
      </c>
      <c r="AC415" s="68" t="n">
        <v>2</v>
      </c>
      <c r="AD415" s="68" t="n">
        <v>10</v>
      </c>
      <c r="AE415" s="68"/>
      <c r="AF415" s="68" t="n">
        <v>32</v>
      </c>
      <c r="AG415" s="68" t="n">
        <v>1</v>
      </c>
      <c r="AH415" s="65"/>
      <c r="AI415" s="65"/>
      <c r="AJ415" s="65"/>
      <c r="AK415" s="65"/>
      <c r="AL415" s="65"/>
      <c r="AM415" s="65"/>
      <c r="AN415" s="65"/>
      <c r="AO415" s="65"/>
      <c r="AP415" s="65"/>
    </row>
    <row r="416" customFormat="false" ht="15.75" hidden="false" customHeight="false" outlineLevel="0" collapsed="false">
      <c r="A416" s="127" t="n">
        <v>43947</v>
      </c>
      <c r="B416" s="68" t="n">
        <v>4</v>
      </c>
      <c r="C416" s="68" t="n">
        <v>75</v>
      </c>
      <c r="D416" s="68" t="n">
        <v>33</v>
      </c>
      <c r="E416" s="68" t="n">
        <v>2</v>
      </c>
      <c r="F416" s="68" t="n">
        <v>1</v>
      </c>
      <c r="G416" s="68" t="n">
        <v>36</v>
      </c>
      <c r="H416" s="68" t="n">
        <v>335</v>
      </c>
      <c r="I416" s="68" t="n">
        <v>1</v>
      </c>
      <c r="J416" s="68" t="n">
        <v>93</v>
      </c>
      <c r="K416" s="68" t="n">
        <v>72</v>
      </c>
      <c r="L416" s="68" t="n">
        <v>138</v>
      </c>
      <c r="M416" s="68" t="n">
        <v>7</v>
      </c>
      <c r="N416" s="68" t="n">
        <v>11</v>
      </c>
      <c r="O416" s="68" t="n">
        <v>9</v>
      </c>
      <c r="P416" s="68" t="n">
        <v>10</v>
      </c>
      <c r="Q416" s="68" t="n">
        <v>2</v>
      </c>
      <c r="R416" s="68" t="n">
        <v>9</v>
      </c>
      <c r="S416" s="68" t="n">
        <v>20</v>
      </c>
      <c r="T416" s="68" t="n">
        <v>18</v>
      </c>
      <c r="U416" s="68" t="n">
        <v>20</v>
      </c>
      <c r="V416" s="68" t="n">
        <v>11</v>
      </c>
      <c r="W416" s="68" t="n">
        <v>21</v>
      </c>
      <c r="X416" s="68" t="n">
        <v>6</v>
      </c>
      <c r="Y416" s="68" t="n">
        <v>99</v>
      </c>
      <c r="Z416" s="68" t="n">
        <v>3</v>
      </c>
      <c r="AA416" s="68" t="n">
        <v>10</v>
      </c>
      <c r="AB416" s="68" t="n">
        <v>14</v>
      </c>
      <c r="AC416" s="68" t="n">
        <v>2</v>
      </c>
      <c r="AD416" s="68" t="n">
        <v>11</v>
      </c>
      <c r="AE416" s="68"/>
      <c r="AF416" s="68" t="n">
        <v>32</v>
      </c>
      <c r="AG416" s="68" t="n">
        <v>1</v>
      </c>
      <c r="AH416" s="68" t="n">
        <v>1</v>
      </c>
      <c r="AI416" s="65"/>
      <c r="AJ416" s="65"/>
      <c r="AK416" s="65"/>
      <c r="AL416" s="65"/>
      <c r="AM416" s="65"/>
      <c r="AN416" s="65"/>
      <c r="AO416" s="65"/>
      <c r="AP416" s="65"/>
    </row>
    <row r="417" customFormat="false" ht="15.75" hidden="false" customHeight="false" outlineLevel="0" collapsed="false">
      <c r="A417" s="127" t="n">
        <v>43948</v>
      </c>
      <c r="B417" s="65" t="n">
        <v>4</v>
      </c>
      <c r="C417" s="65" t="n">
        <v>81</v>
      </c>
      <c r="D417" s="65" t="n">
        <v>33</v>
      </c>
      <c r="E417" s="65" t="n">
        <v>2</v>
      </c>
      <c r="F417" s="65" t="n">
        <v>1</v>
      </c>
      <c r="G417" s="65" t="n">
        <v>37</v>
      </c>
      <c r="H417" s="68" t="n">
        <v>337</v>
      </c>
      <c r="I417" s="65" t="n">
        <v>1</v>
      </c>
      <c r="J417" s="68" t="n">
        <v>96</v>
      </c>
      <c r="K417" s="65" t="n">
        <v>88</v>
      </c>
      <c r="L417" s="68" t="n">
        <v>140</v>
      </c>
      <c r="M417" s="65" t="n">
        <v>7</v>
      </c>
      <c r="N417" s="65" t="n">
        <v>12</v>
      </c>
      <c r="O417" s="65" t="n">
        <v>10</v>
      </c>
      <c r="P417" s="65" t="n">
        <v>10</v>
      </c>
      <c r="Q417" s="65" t="n">
        <v>2</v>
      </c>
      <c r="R417" s="65" t="n">
        <v>9</v>
      </c>
      <c r="S417" s="65" t="n">
        <v>22</v>
      </c>
      <c r="T417" s="65" t="n">
        <v>18</v>
      </c>
      <c r="U417" s="65" t="n">
        <v>23</v>
      </c>
      <c r="V417" s="65" t="n">
        <v>11</v>
      </c>
      <c r="W417" s="65" t="n">
        <v>21</v>
      </c>
      <c r="X417" s="65" t="n">
        <v>6</v>
      </c>
      <c r="Y417" s="65" t="n">
        <v>106</v>
      </c>
      <c r="Z417" s="65" t="n">
        <v>3</v>
      </c>
      <c r="AA417" s="65" t="n">
        <v>10</v>
      </c>
      <c r="AB417" s="65" t="n">
        <v>14</v>
      </c>
      <c r="AC417" s="65" t="n">
        <v>2</v>
      </c>
      <c r="AD417" s="65" t="n">
        <v>11</v>
      </c>
      <c r="AE417" s="65"/>
      <c r="AF417" s="65" t="n">
        <v>32</v>
      </c>
      <c r="AG417" s="65" t="n">
        <v>1</v>
      </c>
      <c r="AH417" s="65" t="n">
        <v>1</v>
      </c>
      <c r="AI417" s="65"/>
      <c r="AJ417" s="65"/>
      <c r="AK417" s="65"/>
      <c r="AL417" s="65"/>
      <c r="AM417" s="65"/>
      <c r="AN417" s="65"/>
      <c r="AO417" s="65"/>
      <c r="AP417" s="65"/>
    </row>
    <row r="418" customFormat="false" ht="15.75" hidden="false" customHeight="false" outlineLevel="0" collapsed="false">
      <c r="A418" s="127" t="n">
        <v>43949</v>
      </c>
      <c r="B418" s="68" t="n">
        <v>4</v>
      </c>
      <c r="C418" s="68" t="n">
        <v>88</v>
      </c>
      <c r="D418" s="68" t="n">
        <v>33</v>
      </c>
      <c r="E418" s="68" t="n">
        <v>2</v>
      </c>
      <c r="F418" s="68" t="n">
        <v>1</v>
      </c>
      <c r="G418" s="68" t="n">
        <v>39</v>
      </c>
      <c r="H418" s="68" t="n">
        <v>363</v>
      </c>
      <c r="I418" s="68" t="n">
        <v>1</v>
      </c>
      <c r="J418" s="68" t="n">
        <v>103</v>
      </c>
      <c r="K418" s="68" t="n">
        <v>89</v>
      </c>
      <c r="L418" s="68" t="n">
        <v>144</v>
      </c>
      <c r="M418" s="68" t="n">
        <v>7</v>
      </c>
      <c r="N418" s="68" t="n">
        <v>12</v>
      </c>
      <c r="O418" s="68" t="n">
        <v>11</v>
      </c>
      <c r="P418" s="68" t="n">
        <v>16</v>
      </c>
      <c r="Q418" s="68" t="n">
        <v>2</v>
      </c>
      <c r="R418" s="68" t="n">
        <v>11</v>
      </c>
      <c r="S418" s="68" t="n">
        <v>24</v>
      </c>
      <c r="T418" s="68" t="n">
        <v>22</v>
      </c>
      <c r="U418" s="68" t="n">
        <v>24</v>
      </c>
      <c r="V418" s="68" t="n">
        <v>11</v>
      </c>
      <c r="W418" s="68" t="n">
        <v>35</v>
      </c>
      <c r="X418" s="68" t="n">
        <v>6</v>
      </c>
      <c r="Y418" s="68" t="n">
        <v>108</v>
      </c>
      <c r="Z418" s="68" t="n">
        <v>8</v>
      </c>
      <c r="AA418" s="68" t="n">
        <v>10</v>
      </c>
      <c r="AB418" s="68" t="n">
        <v>15</v>
      </c>
      <c r="AC418" s="68" t="n">
        <v>3</v>
      </c>
      <c r="AD418" s="68" t="n">
        <v>12</v>
      </c>
      <c r="AE418" s="68"/>
      <c r="AF418" s="68" t="n">
        <v>47</v>
      </c>
      <c r="AG418" s="68" t="n">
        <v>2</v>
      </c>
      <c r="AH418" s="68" t="n">
        <v>1</v>
      </c>
      <c r="AI418" s="65"/>
      <c r="AJ418" s="65"/>
      <c r="AK418" s="65"/>
      <c r="AL418" s="65"/>
      <c r="AM418" s="65"/>
      <c r="AN418" s="65"/>
      <c r="AO418" s="65"/>
      <c r="AP418" s="65"/>
    </row>
    <row r="419" customFormat="false" ht="15.75" hidden="false" customHeight="false" outlineLevel="0" collapsed="false">
      <c r="A419" s="127" t="n">
        <v>43950</v>
      </c>
      <c r="B419" s="68" t="n">
        <v>4</v>
      </c>
      <c r="C419" s="68" t="n">
        <v>96</v>
      </c>
      <c r="D419" s="68" t="n">
        <v>33</v>
      </c>
      <c r="E419" s="68" t="n">
        <v>2</v>
      </c>
      <c r="F419" s="68" t="n">
        <v>1</v>
      </c>
      <c r="G419" s="68" t="n">
        <v>40</v>
      </c>
      <c r="H419" s="68" t="n">
        <v>440</v>
      </c>
      <c r="I419" s="68" t="n">
        <v>1</v>
      </c>
      <c r="J419" s="68" t="n">
        <v>107</v>
      </c>
      <c r="K419" s="68" t="n">
        <v>101</v>
      </c>
      <c r="L419" s="68" t="n">
        <v>152</v>
      </c>
      <c r="M419" s="68" t="n">
        <v>7</v>
      </c>
      <c r="N419" s="68" t="n">
        <v>12</v>
      </c>
      <c r="O419" s="68" t="n">
        <v>11</v>
      </c>
      <c r="P419" s="68" t="n">
        <v>20</v>
      </c>
      <c r="Q419" s="68" t="n">
        <v>2</v>
      </c>
      <c r="R419" s="68" t="n">
        <v>11</v>
      </c>
      <c r="S419" s="68" t="n">
        <v>24</v>
      </c>
      <c r="T419" s="68" t="n">
        <v>22</v>
      </c>
      <c r="U419" s="68" t="n">
        <v>24</v>
      </c>
      <c r="V419" s="68" t="n">
        <v>14</v>
      </c>
      <c r="W419" s="68" t="n">
        <v>40</v>
      </c>
      <c r="X419" s="68" t="n">
        <v>7</v>
      </c>
      <c r="Y419" s="68" t="n">
        <v>118</v>
      </c>
      <c r="Z419" s="68" t="n">
        <v>8</v>
      </c>
      <c r="AA419" s="68" t="n">
        <v>11</v>
      </c>
      <c r="AB419" s="68" t="n">
        <v>15</v>
      </c>
      <c r="AC419" s="68" t="n">
        <v>3</v>
      </c>
      <c r="AD419" s="68" t="n">
        <v>12</v>
      </c>
      <c r="AE419" s="68"/>
      <c r="AF419" s="68" t="n">
        <v>47</v>
      </c>
      <c r="AG419" s="68" t="n">
        <v>3</v>
      </c>
      <c r="AH419" s="68" t="n">
        <v>1</v>
      </c>
      <c r="AI419" s="68" t="n">
        <v>2</v>
      </c>
      <c r="AJ419" s="65"/>
      <c r="AK419" s="65"/>
      <c r="AL419" s="65"/>
      <c r="AM419" s="65"/>
      <c r="AN419" s="65"/>
      <c r="AO419" s="65"/>
      <c r="AP419" s="65"/>
    </row>
    <row r="420" customFormat="false" ht="15.75" hidden="false" customHeight="false" outlineLevel="0" collapsed="false">
      <c r="A420" s="127" t="n">
        <v>43951</v>
      </c>
      <c r="B420" s="68" t="n">
        <v>4</v>
      </c>
      <c r="C420" s="68" t="n">
        <v>113</v>
      </c>
      <c r="D420" s="68" t="n">
        <v>34</v>
      </c>
      <c r="E420" s="68" t="n">
        <v>2</v>
      </c>
      <c r="F420" s="68" t="n">
        <v>1</v>
      </c>
      <c r="G420" s="68" t="n">
        <v>43</v>
      </c>
      <c r="H420" s="68" t="n">
        <v>486</v>
      </c>
      <c r="I420" s="68" t="n">
        <v>1</v>
      </c>
      <c r="J420" s="68" t="n">
        <v>143</v>
      </c>
      <c r="K420" s="68" t="n">
        <v>102</v>
      </c>
      <c r="L420" s="68" t="n">
        <v>157</v>
      </c>
      <c r="M420" s="68" t="n">
        <v>7</v>
      </c>
      <c r="N420" s="68" t="n">
        <v>12</v>
      </c>
      <c r="O420" s="68" t="n">
        <v>11</v>
      </c>
      <c r="P420" s="68" t="n">
        <v>20</v>
      </c>
      <c r="Q420" s="68" t="n">
        <v>4</v>
      </c>
      <c r="R420" s="68" t="n">
        <v>11</v>
      </c>
      <c r="S420" s="68" t="n">
        <v>31</v>
      </c>
      <c r="T420" s="68" t="n">
        <v>23</v>
      </c>
      <c r="U420" s="68" t="n">
        <v>25</v>
      </c>
      <c r="V420" s="68" t="n">
        <v>14</v>
      </c>
      <c r="W420" s="68" t="n">
        <v>41</v>
      </c>
      <c r="X420" s="68" t="n">
        <v>10</v>
      </c>
      <c r="Y420" s="68" t="n">
        <v>122</v>
      </c>
      <c r="Z420" s="68" t="n">
        <v>8</v>
      </c>
      <c r="AA420" s="68" t="n">
        <v>13</v>
      </c>
      <c r="AB420" s="68" t="n">
        <v>16</v>
      </c>
      <c r="AC420" s="68" t="n">
        <v>3</v>
      </c>
      <c r="AD420" s="68" t="n">
        <v>12</v>
      </c>
      <c r="AE420" s="68"/>
      <c r="AF420" s="68" t="n">
        <v>47</v>
      </c>
      <c r="AG420" s="68" t="n">
        <v>3</v>
      </c>
      <c r="AH420" s="68" t="n">
        <v>1</v>
      </c>
      <c r="AI420" s="68" t="n">
        <v>2</v>
      </c>
      <c r="AJ420" s="65"/>
      <c r="AK420" s="65"/>
      <c r="AL420" s="65"/>
      <c r="AM420" s="65"/>
      <c r="AN420" s="65"/>
      <c r="AO420" s="65"/>
      <c r="AP420" s="65"/>
    </row>
    <row r="421" customFormat="false" ht="15.75" hidden="false" customHeight="false" outlineLevel="0" collapsed="false">
      <c r="A421" s="127" t="n">
        <v>43952</v>
      </c>
      <c r="B421" s="65" t="n">
        <v>4</v>
      </c>
      <c r="C421" s="65" t="n">
        <v>121</v>
      </c>
      <c r="D421" s="65" t="n">
        <v>34</v>
      </c>
      <c r="E421" s="65" t="n">
        <v>4</v>
      </c>
      <c r="F421" s="65" t="n">
        <v>1</v>
      </c>
      <c r="G421" s="65" t="n">
        <v>44</v>
      </c>
      <c r="H421" s="68" t="n">
        <v>488</v>
      </c>
      <c r="I421" s="65" t="n">
        <v>1</v>
      </c>
      <c r="J421" s="68" t="n">
        <v>145</v>
      </c>
      <c r="K421" s="65" t="n">
        <v>112</v>
      </c>
      <c r="L421" s="68" t="n">
        <v>162</v>
      </c>
      <c r="M421" s="65" t="n">
        <v>8</v>
      </c>
      <c r="N421" s="65" t="n">
        <v>13</v>
      </c>
      <c r="O421" s="65" t="n">
        <v>11</v>
      </c>
      <c r="P421" s="65" t="n">
        <v>23</v>
      </c>
      <c r="Q421" s="65" t="n">
        <v>5</v>
      </c>
      <c r="R421" s="65" t="n">
        <v>15</v>
      </c>
      <c r="S421" s="65" t="n">
        <v>31</v>
      </c>
      <c r="T421" s="65" t="n">
        <v>29</v>
      </c>
      <c r="U421" s="65" t="n">
        <v>30</v>
      </c>
      <c r="V421" s="65" t="n">
        <v>14</v>
      </c>
      <c r="W421" s="65" t="n">
        <v>41</v>
      </c>
      <c r="X421" s="65" t="n">
        <v>11</v>
      </c>
      <c r="Y421" s="65" t="n">
        <v>135</v>
      </c>
      <c r="Z421" s="65" t="n">
        <v>11</v>
      </c>
      <c r="AA421" s="65" t="n">
        <v>13</v>
      </c>
      <c r="AB421" s="65" t="n">
        <v>16</v>
      </c>
      <c r="AC421" s="65" t="n">
        <v>3</v>
      </c>
      <c r="AD421" s="65" t="n">
        <v>12</v>
      </c>
      <c r="AE421" s="65"/>
      <c r="AF421" s="65" t="n">
        <v>48</v>
      </c>
      <c r="AG421" s="65" t="n">
        <v>3</v>
      </c>
      <c r="AH421" s="65" t="n">
        <v>1</v>
      </c>
      <c r="AI421" s="65" t="n">
        <v>2</v>
      </c>
      <c r="AJ421" s="65"/>
      <c r="AK421" s="65"/>
      <c r="AL421" s="65"/>
      <c r="AM421" s="65"/>
      <c r="AN421" s="65"/>
      <c r="AO421" s="65"/>
      <c r="AP421" s="65"/>
    </row>
    <row r="422" customFormat="false" ht="15.75" hidden="false" customHeight="false" outlineLevel="0" collapsed="false">
      <c r="A422" s="127" t="n">
        <v>43953</v>
      </c>
      <c r="B422" s="68" t="n">
        <v>6</v>
      </c>
      <c r="C422" s="68" t="n">
        <v>129</v>
      </c>
      <c r="D422" s="68" t="n">
        <v>34</v>
      </c>
      <c r="E422" s="68" t="n">
        <v>4</v>
      </c>
      <c r="F422" s="68" t="n">
        <v>1</v>
      </c>
      <c r="G422" s="68" t="n">
        <v>48</v>
      </c>
      <c r="H422" s="68" t="n">
        <v>513</v>
      </c>
      <c r="I422" s="68" t="n">
        <v>1</v>
      </c>
      <c r="J422" s="68" t="n">
        <v>147</v>
      </c>
      <c r="K422" s="68" t="n">
        <v>112</v>
      </c>
      <c r="L422" s="68" t="n">
        <v>165</v>
      </c>
      <c r="M422" s="68" t="n">
        <v>8</v>
      </c>
      <c r="N422" s="68" t="n">
        <v>13</v>
      </c>
      <c r="O422" s="68" t="n">
        <v>11</v>
      </c>
      <c r="P422" s="68" t="n">
        <v>24</v>
      </c>
      <c r="Q422" s="68" t="n">
        <v>5</v>
      </c>
      <c r="R422" s="68" t="n">
        <v>22</v>
      </c>
      <c r="S422" s="68" t="n">
        <v>32</v>
      </c>
      <c r="T422" s="68" t="n">
        <v>29</v>
      </c>
      <c r="U422" s="68" t="n">
        <v>30</v>
      </c>
      <c r="V422" s="68" t="n">
        <v>17</v>
      </c>
      <c r="W422" s="68" t="n">
        <v>41</v>
      </c>
      <c r="X422" s="68" t="n">
        <v>11</v>
      </c>
      <c r="Y422" s="68" t="n">
        <v>145</v>
      </c>
      <c r="Z422" s="68" t="n">
        <v>11</v>
      </c>
      <c r="AA422" s="68" t="n">
        <v>13</v>
      </c>
      <c r="AB422" s="68" t="n">
        <v>23</v>
      </c>
      <c r="AC422" s="68" t="n">
        <v>3</v>
      </c>
      <c r="AD422" s="68" t="n">
        <v>12</v>
      </c>
      <c r="AE422" s="68"/>
      <c r="AF422" s="68" t="n">
        <v>48</v>
      </c>
      <c r="AG422" s="68" t="n">
        <v>4</v>
      </c>
      <c r="AH422" s="68" t="n">
        <v>1</v>
      </c>
      <c r="AI422" s="68" t="n">
        <v>2</v>
      </c>
      <c r="AJ422" s="65"/>
      <c r="AK422" s="65"/>
      <c r="AL422" s="65"/>
      <c r="AM422" s="65"/>
      <c r="AN422" s="65"/>
      <c r="AO422" s="65"/>
      <c r="AP422" s="65"/>
    </row>
    <row r="423" customFormat="false" ht="15.75" hidden="false" customHeight="false" outlineLevel="0" collapsed="false">
      <c r="A423" s="127" t="n">
        <v>43954</v>
      </c>
      <c r="B423" s="68" t="n">
        <v>6</v>
      </c>
      <c r="C423" s="68" t="n">
        <v>151</v>
      </c>
      <c r="D423" s="68" t="n">
        <v>34</v>
      </c>
      <c r="E423" s="68" t="n">
        <v>4</v>
      </c>
      <c r="F423" s="68" t="n">
        <v>1</v>
      </c>
      <c r="G423" s="68" t="n">
        <v>49</v>
      </c>
      <c r="H423" s="68" t="n">
        <v>632</v>
      </c>
      <c r="I423" s="68" t="n">
        <v>1</v>
      </c>
      <c r="J423" s="68" t="n">
        <v>152</v>
      </c>
      <c r="K423" s="68" t="n">
        <v>112</v>
      </c>
      <c r="L423" s="68" t="n">
        <v>174</v>
      </c>
      <c r="M423" s="68" t="n">
        <v>8</v>
      </c>
      <c r="N423" s="68" t="n">
        <v>13</v>
      </c>
      <c r="O423" s="68" t="n">
        <v>15</v>
      </c>
      <c r="P423" s="68" t="n">
        <v>24</v>
      </c>
      <c r="Q423" s="68" t="n">
        <v>5</v>
      </c>
      <c r="R423" s="68" t="n">
        <v>42</v>
      </c>
      <c r="S423" s="68" t="n">
        <v>36</v>
      </c>
      <c r="T423" s="68" t="n">
        <v>36</v>
      </c>
      <c r="U423" s="68" t="n">
        <v>35</v>
      </c>
      <c r="V423" s="68" t="n">
        <v>17</v>
      </c>
      <c r="W423" s="68" t="n">
        <v>41</v>
      </c>
      <c r="X423" s="68" t="n">
        <v>11</v>
      </c>
      <c r="Y423" s="68" t="n">
        <v>151</v>
      </c>
      <c r="Z423" s="68" t="n">
        <v>11</v>
      </c>
      <c r="AA423" s="68" t="n">
        <v>17</v>
      </c>
      <c r="AB423" s="68" t="n">
        <v>26</v>
      </c>
      <c r="AC423" s="68" t="n">
        <v>5</v>
      </c>
      <c r="AD423" s="68" t="n">
        <v>12</v>
      </c>
      <c r="AE423" s="68"/>
      <c r="AF423" s="68" t="n">
        <v>48</v>
      </c>
      <c r="AG423" s="68" t="n">
        <v>4</v>
      </c>
      <c r="AH423" s="68" t="n">
        <v>1</v>
      </c>
      <c r="AI423" s="68" t="n">
        <v>2</v>
      </c>
      <c r="AJ423" s="65"/>
      <c r="AK423" s="65"/>
      <c r="AL423" s="65"/>
      <c r="AM423" s="65"/>
      <c r="AN423" s="65"/>
      <c r="AO423" s="65"/>
      <c r="AP423" s="65"/>
    </row>
    <row r="424" customFormat="false" ht="15.75" hidden="false" customHeight="false" outlineLevel="0" collapsed="false">
      <c r="A424" s="127" t="n">
        <v>43955</v>
      </c>
      <c r="B424" s="68" t="n">
        <v>7</v>
      </c>
      <c r="C424" s="68" t="n">
        <v>159</v>
      </c>
      <c r="D424" s="68" t="n">
        <v>34</v>
      </c>
      <c r="E424" s="68" t="n">
        <v>4</v>
      </c>
      <c r="F424" s="68" t="n">
        <v>1</v>
      </c>
      <c r="G424" s="68" t="n">
        <v>50</v>
      </c>
      <c r="H424" s="68" t="n">
        <v>632</v>
      </c>
      <c r="I424" s="68" t="n">
        <v>1</v>
      </c>
      <c r="J424" s="68" t="n">
        <v>159</v>
      </c>
      <c r="K424" s="68" t="n">
        <v>112</v>
      </c>
      <c r="L424" s="68" t="n">
        <v>178</v>
      </c>
      <c r="M424" s="68" t="n">
        <v>8</v>
      </c>
      <c r="N424" s="68" t="n">
        <v>13</v>
      </c>
      <c r="O424" s="68" t="n">
        <v>15</v>
      </c>
      <c r="P424" s="68" t="n">
        <v>24</v>
      </c>
      <c r="Q424" s="68" t="n">
        <v>5</v>
      </c>
      <c r="R424" s="68" t="n">
        <v>42</v>
      </c>
      <c r="S424" s="68" t="n">
        <v>36</v>
      </c>
      <c r="T424" s="68" t="n">
        <v>43</v>
      </c>
      <c r="U424" s="68" t="n">
        <v>37</v>
      </c>
      <c r="V424" s="68" t="n">
        <v>17</v>
      </c>
      <c r="W424" s="68" t="n">
        <v>41</v>
      </c>
      <c r="X424" s="68" t="n">
        <v>11</v>
      </c>
      <c r="Y424" s="68" t="n">
        <v>199</v>
      </c>
      <c r="Z424" s="68" t="n">
        <v>11</v>
      </c>
      <c r="AA424" s="68" t="n">
        <v>17</v>
      </c>
      <c r="AB424" s="68" t="n">
        <v>26</v>
      </c>
      <c r="AC424" s="68" t="n">
        <v>5</v>
      </c>
      <c r="AD424" s="68" t="n">
        <v>12</v>
      </c>
      <c r="AE424" s="68"/>
      <c r="AF424" s="68" t="n">
        <v>48</v>
      </c>
      <c r="AG424" s="68" t="n">
        <v>4</v>
      </c>
      <c r="AH424" s="68" t="n">
        <v>1</v>
      </c>
      <c r="AI424" s="68" t="n">
        <v>2</v>
      </c>
      <c r="AJ424" s="65"/>
      <c r="AK424" s="65"/>
      <c r="AL424" s="65"/>
      <c r="AM424" s="65"/>
      <c r="AN424" s="65"/>
      <c r="AO424" s="65"/>
      <c r="AP424" s="65"/>
    </row>
    <row r="425" customFormat="false" ht="15.75" hidden="false" customHeight="false" outlineLevel="0" collapsed="false">
      <c r="A425" s="127" t="n">
        <v>43956</v>
      </c>
      <c r="B425" s="68" t="n">
        <v>7</v>
      </c>
      <c r="C425" s="68" t="n">
        <v>160</v>
      </c>
      <c r="D425" s="68" t="n">
        <v>117</v>
      </c>
      <c r="E425" s="68" t="n">
        <v>4</v>
      </c>
      <c r="F425" s="68" t="n">
        <v>1</v>
      </c>
      <c r="G425" s="68" t="n">
        <v>52</v>
      </c>
      <c r="H425" s="68" t="n">
        <v>704</v>
      </c>
      <c r="I425" s="68" t="n">
        <v>1</v>
      </c>
      <c r="J425" s="68" t="n">
        <v>167</v>
      </c>
      <c r="K425" s="68" t="n">
        <v>132</v>
      </c>
      <c r="L425" s="68" t="n">
        <v>180</v>
      </c>
      <c r="M425" s="68" t="n">
        <v>8</v>
      </c>
      <c r="N425" s="68" t="n">
        <v>13</v>
      </c>
      <c r="O425" s="68" t="n">
        <v>15</v>
      </c>
      <c r="P425" s="68" t="n">
        <v>24</v>
      </c>
      <c r="Q425" s="68" t="n">
        <v>6</v>
      </c>
      <c r="R425" s="68" t="n">
        <v>46</v>
      </c>
      <c r="S425" s="68" t="n">
        <v>46</v>
      </c>
      <c r="T425" s="68" t="n">
        <v>47</v>
      </c>
      <c r="U425" s="68" t="n">
        <v>38</v>
      </c>
      <c r="V425" s="68" t="n">
        <v>17</v>
      </c>
      <c r="W425" s="68" t="n">
        <v>41</v>
      </c>
      <c r="X425" s="68" t="n">
        <v>15</v>
      </c>
      <c r="Y425" s="68" t="n">
        <v>228</v>
      </c>
      <c r="Z425" s="68" t="n">
        <v>12</v>
      </c>
      <c r="AA425" s="68" t="n">
        <v>17</v>
      </c>
      <c r="AB425" s="68" t="n">
        <v>27</v>
      </c>
      <c r="AC425" s="68" t="n">
        <v>5</v>
      </c>
      <c r="AD425" s="68" t="n">
        <v>12</v>
      </c>
      <c r="AE425" s="68"/>
      <c r="AF425" s="68" t="n">
        <v>48</v>
      </c>
      <c r="AG425" s="68" t="n">
        <v>4</v>
      </c>
      <c r="AH425" s="68" t="n">
        <v>1</v>
      </c>
      <c r="AI425" s="68" t="n">
        <v>2</v>
      </c>
      <c r="AJ425" s="65"/>
      <c r="AK425" s="65"/>
      <c r="AL425" s="65"/>
      <c r="AM425" s="65"/>
      <c r="AN425" s="65"/>
      <c r="AO425" s="65"/>
      <c r="AP425" s="65"/>
    </row>
    <row r="426" customFormat="false" ht="15.75" hidden="false" customHeight="false" outlineLevel="0" collapsed="false">
      <c r="A426" s="127" t="n">
        <v>43957</v>
      </c>
      <c r="B426" s="68" t="n">
        <v>7</v>
      </c>
      <c r="C426" s="68" t="n">
        <v>166</v>
      </c>
      <c r="D426" s="68" t="n">
        <v>122</v>
      </c>
      <c r="E426" s="68" t="n">
        <v>4</v>
      </c>
      <c r="F426" s="68" t="n">
        <v>1</v>
      </c>
      <c r="G426" s="68" t="n">
        <v>53</v>
      </c>
      <c r="H426" s="68" t="n">
        <v>741</v>
      </c>
      <c r="I426" s="68" t="n">
        <v>1</v>
      </c>
      <c r="J426" s="68" t="n">
        <v>177</v>
      </c>
      <c r="K426" s="68" t="n">
        <v>145</v>
      </c>
      <c r="L426" s="68" t="n">
        <v>199</v>
      </c>
      <c r="M426" s="68" t="n">
        <v>8</v>
      </c>
      <c r="N426" s="68" t="n">
        <v>13</v>
      </c>
      <c r="O426" s="68" t="n">
        <v>15</v>
      </c>
      <c r="P426" s="68" t="n">
        <v>24</v>
      </c>
      <c r="Q426" s="68" t="n">
        <v>6</v>
      </c>
      <c r="R426" s="68" t="n">
        <v>57</v>
      </c>
      <c r="S426" s="68" t="n">
        <v>53</v>
      </c>
      <c r="T426" s="68" t="n">
        <v>47</v>
      </c>
      <c r="U426" s="68" t="n">
        <v>38</v>
      </c>
      <c r="V426" s="68" t="n">
        <v>17</v>
      </c>
      <c r="W426" s="68" t="n">
        <v>43</v>
      </c>
      <c r="X426" s="68" t="n">
        <v>15</v>
      </c>
      <c r="Y426" s="68" t="n">
        <v>235</v>
      </c>
      <c r="Z426" s="68" t="n">
        <v>12</v>
      </c>
      <c r="AA426" s="68" t="n">
        <v>18</v>
      </c>
      <c r="AB426" s="68" t="n">
        <v>28</v>
      </c>
      <c r="AC426" s="68" t="n">
        <v>5</v>
      </c>
      <c r="AD426" s="68" t="n">
        <v>12</v>
      </c>
      <c r="AE426" s="68"/>
      <c r="AF426" s="68" t="n">
        <v>48</v>
      </c>
      <c r="AG426" s="68" t="n">
        <v>4</v>
      </c>
      <c r="AH426" s="68" t="n">
        <v>1</v>
      </c>
      <c r="AI426" s="68" t="n">
        <v>2</v>
      </c>
      <c r="AJ426" s="65"/>
      <c r="AK426" s="65"/>
      <c r="AL426" s="65"/>
      <c r="AM426" s="65"/>
      <c r="AN426" s="65"/>
      <c r="AO426" s="65"/>
      <c r="AP426" s="65"/>
    </row>
    <row r="427" customFormat="false" ht="15.75" hidden="false" customHeight="false" outlineLevel="0" collapsed="false">
      <c r="A427" s="127" t="n">
        <v>43958</v>
      </c>
      <c r="B427" s="68" t="n">
        <v>7</v>
      </c>
      <c r="C427" s="68" t="n">
        <v>183</v>
      </c>
      <c r="D427" s="68" t="n">
        <v>122</v>
      </c>
      <c r="E427" s="68" t="n">
        <v>4</v>
      </c>
      <c r="F427" s="68" t="n">
        <v>1</v>
      </c>
      <c r="G427" s="68" t="n">
        <v>57</v>
      </c>
      <c r="H427" s="68" t="n">
        <v>745</v>
      </c>
      <c r="I427" s="68" t="n">
        <v>1</v>
      </c>
      <c r="J427" s="68" t="n">
        <v>182</v>
      </c>
      <c r="K427" s="68" t="n">
        <v>145</v>
      </c>
      <c r="L427" s="68" t="n">
        <v>206</v>
      </c>
      <c r="M427" s="68" t="n">
        <v>11</v>
      </c>
      <c r="N427" s="68" t="n">
        <v>13</v>
      </c>
      <c r="O427" s="68" t="n">
        <v>15</v>
      </c>
      <c r="P427" s="68" t="n">
        <v>24</v>
      </c>
      <c r="Q427" s="68" t="n">
        <v>6</v>
      </c>
      <c r="R427" s="68" t="n">
        <v>63</v>
      </c>
      <c r="S427" s="68" t="n">
        <v>57</v>
      </c>
      <c r="T427" s="68" t="n">
        <v>47</v>
      </c>
      <c r="U427" s="68" t="n">
        <v>41</v>
      </c>
      <c r="V427" s="68" t="n">
        <v>17</v>
      </c>
      <c r="W427" s="68" t="n">
        <v>48</v>
      </c>
      <c r="X427" s="68" t="n">
        <v>15</v>
      </c>
      <c r="Y427" s="68" t="n">
        <v>238</v>
      </c>
      <c r="Z427" s="68" t="n">
        <v>12</v>
      </c>
      <c r="AA427" s="68" t="n">
        <v>18</v>
      </c>
      <c r="AB427" s="68" t="n">
        <v>28</v>
      </c>
      <c r="AC427" s="68" t="n">
        <v>5</v>
      </c>
      <c r="AD427" s="68" t="n">
        <v>12</v>
      </c>
      <c r="AE427" s="68"/>
      <c r="AF427" s="68" t="n">
        <v>48</v>
      </c>
      <c r="AG427" s="68" t="n">
        <v>5</v>
      </c>
      <c r="AH427" s="68" t="n">
        <v>1</v>
      </c>
      <c r="AI427" s="68" t="n">
        <v>4</v>
      </c>
      <c r="AJ427" s="65"/>
      <c r="AK427" s="65"/>
      <c r="AL427" s="65"/>
      <c r="AM427" s="65"/>
      <c r="AN427" s="65"/>
      <c r="AO427" s="65"/>
      <c r="AP427" s="65"/>
    </row>
    <row r="428" customFormat="false" ht="15.75" hidden="false" customHeight="false" outlineLevel="0" collapsed="false">
      <c r="A428" s="127" t="n">
        <v>43959</v>
      </c>
      <c r="B428" s="68" t="n">
        <v>11</v>
      </c>
      <c r="C428" s="68" t="n">
        <v>195</v>
      </c>
      <c r="D428" s="68" t="n">
        <v>122</v>
      </c>
      <c r="E428" s="68" t="n">
        <v>6</v>
      </c>
      <c r="F428" s="68" t="n">
        <v>1</v>
      </c>
      <c r="G428" s="68" t="n">
        <v>59</v>
      </c>
      <c r="H428" s="68" t="n">
        <v>745</v>
      </c>
      <c r="I428" s="68" t="n">
        <v>1</v>
      </c>
      <c r="J428" s="68" t="n">
        <v>184</v>
      </c>
      <c r="K428" s="68" t="n">
        <v>161</v>
      </c>
      <c r="L428" s="68" t="n">
        <v>215</v>
      </c>
      <c r="M428" s="68" t="n">
        <v>12</v>
      </c>
      <c r="N428" s="68" t="n">
        <v>13</v>
      </c>
      <c r="O428" s="68" t="n">
        <v>29</v>
      </c>
      <c r="P428" s="68" t="n">
        <v>24</v>
      </c>
      <c r="Q428" s="68" t="n">
        <v>6</v>
      </c>
      <c r="R428" s="68" t="n">
        <v>67</v>
      </c>
      <c r="S428" s="68" t="n">
        <v>80</v>
      </c>
      <c r="T428" s="68" t="n">
        <v>49</v>
      </c>
      <c r="U428" s="68" t="n">
        <v>46</v>
      </c>
      <c r="V428" s="68" t="n">
        <v>17</v>
      </c>
      <c r="W428" s="68" t="n">
        <v>48</v>
      </c>
      <c r="X428" s="68" t="n">
        <v>15</v>
      </c>
      <c r="Y428" s="68" t="n">
        <v>251</v>
      </c>
      <c r="Z428" s="68" t="n">
        <v>12</v>
      </c>
      <c r="AA428" s="68" t="n">
        <v>18</v>
      </c>
      <c r="AB428" s="68" t="n">
        <v>28</v>
      </c>
      <c r="AC428" s="68" t="n">
        <v>5</v>
      </c>
      <c r="AD428" s="68" t="n">
        <v>12</v>
      </c>
      <c r="AE428" s="68"/>
      <c r="AF428" s="68" t="n">
        <v>48</v>
      </c>
      <c r="AG428" s="68" t="n">
        <v>5</v>
      </c>
      <c r="AH428" s="68" t="n">
        <v>1</v>
      </c>
      <c r="AI428" s="68" t="n">
        <v>8</v>
      </c>
      <c r="AJ428" s="65"/>
      <c r="AK428" s="65"/>
      <c r="AL428" s="65"/>
      <c r="AM428" s="65"/>
      <c r="AN428" s="65"/>
      <c r="AO428" s="65"/>
      <c r="AP428" s="65"/>
    </row>
    <row r="429" customFormat="false" ht="15.75" hidden="false" customHeight="false" outlineLevel="0" collapsed="false">
      <c r="A429" s="127" t="n">
        <v>43960</v>
      </c>
      <c r="B429" s="68" t="n">
        <v>11</v>
      </c>
      <c r="C429" s="68" t="n">
        <v>197</v>
      </c>
      <c r="D429" s="68" t="n">
        <v>122</v>
      </c>
      <c r="E429" s="68" t="n">
        <v>6</v>
      </c>
      <c r="F429" s="68" t="n">
        <v>1</v>
      </c>
      <c r="G429" s="68" t="n">
        <v>59</v>
      </c>
      <c r="H429" s="68" t="n">
        <v>752</v>
      </c>
      <c r="I429" s="68" t="n">
        <v>1</v>
      </c>
      <c r="J429" s="68" t="n">
        <v>202</v>
      </c>
      <c r="K429" s="68" t="n">
        <v>173</v>
      </c>
      <c r="L429" s="68" t="n">
        <v>227</v>
      </c>
      <c r="M429" s="68" t="n">
        <v>12</v>
      </c>
      <c r="N429" s="68" t="n">
        <v>31</v>
      </c>
      <c r="O429" s="68" t="n">
        <v>30</v>
      </c>
      <c r="P429" s="68" t="n">
        <v>24</v>
      </c>
      <c r="Q429" s="68" t="n">
        <v>6</v>
      </c>
      <c r="R429" s="68" t="n">
        <v>67</v>
      </c>
      <c r="S429" s="68" t="n">
        <v>87</v>
      </c>
      <c r="T429" s="68" t="n">
        <v>49</v>
      </c>
      <c r="U429" s="68" t="n">
        <v>54</v>
      </c>
      <c r="V429" s="68" t="n">
        <v>17</v>
      </c>
      <c r="W429" s="68" t="n">
        <v>48</v>
      </c>
      <c r="X429" s="68" t="n">
        <v>15</v>
      </c>
      <c r="Y429" s="68" t="n">
        <v>260</v>
      </c>
      <c r="Z429" s="68" t="n">
        <v>12</v>
      </c>
      <c r="AA429" s="68" t="n">
        <v>21</v>
      </c>
      <c r="AB429" s="68" t="n">
        <v>38</v>
      </c>
      <c r="AC429" s="68" t="n">
        <v>8</v>
      </c>
      <c r="AD429" s="68" t="n">
        <v>12</v>
      </c>
      <c r="AE429" s="68"/>
      <c r="AF429" s="68" t="n">
        <v>48</v>
      </c>
      <c r="AG429" s="68" t="n">
        <v>5</v>
      </c>
      <c r="AH429" s="68" t="n">
        <v>1</v>
      </c>
      <c r="AI429" s="68" t="n">
        <v>8</v>
      </c>
      <c r="AJ429" s="68"/>
      <c r="AK429" s="65"/>
      <c r="AL429" s="65"/>
      <c r="AM429" s="65"/>
      <c r="AN429" s="65"/>
      <c r="AO429" s="65"/>
      <c r="AP429" s="65"/>
    </row>
    <row r="430" customFormat="false" ht="15.75" hidden="false" customHeight="false" outlineLevel="0" collapsed="false">
      <c r="A430" s="127" t="n">
        <v>43961</v>
      </c>
      <c r="B430" s="68" t="n">
        <v>11</v>
      </c>
      <c r="C430" s="68" t="n">
        <v>204</v>
      </c>
      <c r="D430" s="68" t="n">
        <v>122</v>
      </c>
      <c r="E430" s="68" t="n">
        <v>6</v>
      </c>
      <c r="F430" s="68" t="n">
        <v>1</v>
      </c>
      <c r="G430" s="68" t="n">
        <v>60</v>
      </c>
      <c r="H430" s="68" t="n">
        <v>803</v>
      </c>
      <c r="I430" s="68" t="n">
        <v>3</v>
      </c>
      <c r="J430" s="68" t="n">
        <v>202</v>
      </c>
      <c r="K430" s="68" t="n">
        <v>173</v>
      </c>
      <c r="L430" s="68" t="n">
        <v>230</v>
      </c>
      <c r="M430" s="68" t="n">
        <v>12</v>
      </c>
      <c r="N430" s="68" t="n">
        <v>34</v>
      </c>
      <c r="O430" s="68" t="n">
        <v>30</v>
      </c>
      <c r="P430" s="68" t="n">
        <v>24</v>
      </c>
      <c r="Q430" s="68" t="n">
        <v>7</v>
      </c>
      <c r="R430" s="68" t="n">
        <v>68</v>
      </c>
      <c r="S430" s="68" t="n">
        <v>92</v>
      </c>
      <c r="T430" s="68" t="n">
        <v>55</v>
      </c>
      <c r="U430" s="68" t="n">
        <v>56</v>
      </c>
      <c r="V430" s="68" t="n">
        <v>17</v>
      </c>
      <c r="W430" s="68" t="n">
        <v>48</v>
      </c>
      <c r="X430" s="68" t="n">
        <v>16</v>
      </c>
      <c r="Y430" s="68" t="n">
        <v>265</v>
      </c>
      <c r="Z430" s="68" t="n">
        <v>12</v>
      </c>
      <c r="AA430" s="68" t="n">
        <v>21</v>
      </c>
      <c r="AB430" s="68" t="n">
        <v>39</v>
      </c>
      <c r="AC430" s="68" t="n">
        <v>8</v>
      </c>
      <c r="AD430" s="68" t="n">
        <v>12</v>
      </c>
      <c r="AE430" s="68" t="n">
        <v>2</v>
      </c>
      <c r="AF430" s="68" t="n">
        <v>48</v>
      </c>
      <c r="AG430" s="68" t="n">
        <v>5</v>
      </c>
      <c r="AH430" s="68" t="n">
        <v>1</v>
      </c>
      <c r="AI430" s="68" t="n">
        <v>11</v>
      </c>
      <c r="AJ430" s="65"/>
      <c r="AK430" s="65"/>
      <c r="AL430" s="65"/>
      <c r="AM430" s="65"/>
      <c r="AN430" s="65"/>
      <c r="AO430" s="65"/>
      <c r="AP430" s="65"/>
    </row>
    <row r="431" customFormat="false" ht="15.75" hidden="false" customHeight="false" outlineLevel="0" collapsed="false">
      <c r="A431" s="127" t="n">
        <v>43962</v>
      </c>
      <c r="B431" s="68" t="n">
        <v>11</v>
      </c>
      <c r="C431" s="68" t="n">
        <v>210</v>
      </c>
      <c r="D431" s="68" t="n">
        <v>146</v>
      </c>
      <c r="E431" s="68" t="n">
        <v>7</v>
      </c>
      <c r="F431" s="68" t="n">
        <v>1</v>
      </c>
      <c r="G431" s="68" t="n">
        <v>61</v>
      </c>
      <c r="H431" s="68" t="n">
        <v>812</v>
      </c>
      <c r="I431" s="68" t="n">
        <v>3</v>
      </c>
      <c r="J431" s="68" t="n">
        <v>213</v>
      </c>
      <c r="K431" s="68" t="n">
        <v>229</v>
      </c>
      <c r="L431" s="68" t="n">
        <v>244</v>
      </c>
      <c r="M431" s="68" t="n">
        <v>12</v>
      </c>
      <c r="N431" s="68" t="n">
        <v>37</v>
      </c>
      <c r="O431" s="68" t="n">
        <v>30</v>
      </c>
      <c r="P431" s="68" t="n">
        <v>24</v>
      </c>
      <c r="Q431" s="68" t="n">
        <v>7</v>
      </c>
      <c r="R431" s="68" t="n">
        <v>72</v>
      </c>
      <c r="S431" s="68" t="n">
        <v>105</v>
      </c>
      <c r="T431" s="68" t="n">
        <v>64</v>
      </c>
      <c r="U431" s="68" t="n">
        <v>67</v>
      </c>
      <c r="V431" s="68" t="n">
        <v>17</v>
      </c>
      <c r="W431" s="68" t="n">
        <v>48</v>
      </c>
      <c r="X431" s="68" t="n">
        <v>16</v>
      </c>
      <c r="Y431" s="68" t="n">
        <v>276</v>
      </c>
      <c r="Z431" s="68" t="n">
        <v>13</v>
      </c>
      <c r="AA431" s="68" t="n">
        <v>22</v>
      </c>
      <c r="AB431" s="68" t="n">
        <v>46</v>
      </c>
      <c r="AC431" s="68" t="n">
        <v>8</v>
      </c>
      <c r="AD431" s="68" t="n">
        <v>12</v>
      </c>
      <c r="AE431" s="68" t="n">
        <v>2</v>
      </c>
      <c r="AF431" s="68" t="n">
        <v>48</v>
      </c>
      <c r="AG431" s="68" t="n">
        <v>5</v>
      </c>
      <c r="AH431" s="68" t="n">
        <v>1</v>
      </c>
      <c r="AI431" s="68" t="n">
        <v>12</v>
      </c>
      <c r="AJ431" s="65"/>
      <c r="AK431" s="65"/>
      <c r="AL431" s="65"/>
      <c r="AM431" s="65"/>
      <c r="AN431" s="65"/>
      <c r="AO431" s="65"/>
      <c r="AP431" s="65"/>
    </row>
    <row r="432" customFormat="false" ht="15.75" hidden="false" customHeight="false" outlineLevel="0" collapsed="false">
      <c r="A432" s="127" t="n">
        <v>43963</v>
      </c>
      <c r="B432" s="68" t="n">
        <v>12</v>
      </c>
      <c r="C432" s="68" t="n">
        <v>215</v>
      </c>
      <c r="D432" s="68" t="n">
        <v>153</v>
      </c>
      <c r="E432" s="68" t="n">
        <v>7</v>
      </c>
      <c r="F432" s="68" t="n">
        <v>1</v>
      </c>
      <c r="G432" s="68" t="n">
        <v>63</v>
      </c>
      <c r="H432" s="68" t="n">
        <v>924</v>
      </c>
      <c r="I432" s="68" t="n">
        <v>3</v>
      </c>
      <c r="J432" s="68" t="n">
        <v>213</v>
      </c>
      <c r="K432" s="68" t="n">
        <v>229</v>
      </c>
      <c r="L432" s="68" t="n">
        <v>258</v>
      </c>
      <c r="M432" s="68" t="n">
        <v>20</v>
      </c>
      <c r="N432" s="68" t="n">
        <v>41</v>
      </c>
      <c r="O432" s="68" t="n">
        <v>30</v>
      </c>
      <c r="P432" s="68" t="n">
        <v>24</v>
      </c>
      <c r="Q432" s="68" t="n">
        <v>7</v>
      </c>
      <c r="R432" s="68" t="n">
        <v>72</v>
      </c>
      <c r="S432" s="68" t="n">
        <v>105</v>
      </c>
      <c r="T432" s="68" t="n">
        <v>64</v>
      </c>
      <c r="U432" s="68" t="n">
        <v>70</v>
      </c>
      <c r="V432" s="68" t="n">
        <v>26</v>
      </c>
      <c r="W432" s="68" t="n">
        <v>48</v>
      </c>
      <c r="X432" s="68" t="n">
        <v>16</v>
      </c>
      <c r="Y432" s="68" t="n">
        <v>283</v>
      </c>
      <c r="Z432" s="68" t="n">
        <v>13</v>
      </c>
      <c r="AA432" s="68" t="n">
        <v>22</v>
      </c>
      <c r="AB432" s="68" t="n">
        <v>49</v>
      </c>
      <c r="AC432" s="68" t="n">
        <v>8</v>
      </c>
      <c r="AD432" s="68" t="n">
        <v>17</v>
      </c>
      <c r="AE432" s="68" t="n">
        <v>2</v>
      </c>
      <c r="AF432" s="68" t="n">
        <v>48</v>
      </c>
      <c r="AG432" s="68" t="n">
        <v>7</v>
      </c>
      <c r="AH432" s="68" t="n">
        <v>1</v>
      </c>
      <c r="AI432" s="68" t="n">
        <v>12</v>
      </c>
      <c r="AJ432" s="65"/>
      <c r="AK432" s="65"/>
      <c r="AL432" s="65"/>
      <c r="AM432" s="65"/>
      <c r="AN432" s="65"/>
      <c r="AO432" s="65"/>
      <c r="AP432" s="65"/>
    </row>
    <row r="433" customFormat="false" ht="15.75" hidden="false" customHeight="false" outlineLevel="0" collapsed="false">
      <c r="A433" s="127" t="n">
        <v>43964</v>
      </c>
      <c r="B433" s="68" t="n">
        <v>12</v>
      </c>
      <c r="C433" s="68" t="n">
        <v>220</v>
      </c>
      <c r="D433" s="68" t="n">
        <v>157</v>
      </c>
      <c r="E433" s="68" t="n">
        <v>7</v>
      </c>
      <c r="F433" s="68" t="n">
        <v>1</v>
      </c>
      <c r="G433" s="68" t="n">
        <v>68</v>
      </c>
      <c r="H433" s="68" t="n">
        <v>1026</v>
      </c>
      <c r="I433" s="68" t="n">
        <v>3</v>
      </c>
      <c r="J433" s="68" t="n">
        <v>237</v>
      </c>
      <c r="K433" s="68" t="n">
        <v>229</v>
      </c>
      <c r="L433" s="68" t="n">
        <v>274</v>
      </c>
      <c r="M433" s="68" t="n">
        <v>22</v>
      </c>
      <c r="N433" s="68" t="n">
        <v>46</v>
      </c>
      <c r="O433" s="68" t="n">
        <v>30</v>
      </c>
      <c r="P433" s="68" t="n">
        <v>24</v>
      </c>
      <c r="Q433" s="68" t="n">
        <v>14</v>
      </c>
      <c r="R433" s="68" t="n">
        <v>77</v>
      </c>
      <c r="S433" s="68" t="n">
        <v>114</v>
      </c>
      <c r="T433" s="68" t="n">
        <v>73</v>
      </c>
      <c r="U433" s="68" t="n">
        <v>83</v>
      </c>
      <c r="V433" s="68" t="n">
        <v>26</v>
      </c>
      <c r="W433" s="68" t="n">
        <v>53</v>
      </c>
      <c r="X433" s="68" t="n">
        <v>17</v>
      </c>
      <c r="Y433" s="68" t="n">
        <v>288</v>
      </c>
      <c r="Z433" s="68" t="n">
        <v>20</v>
      </c>
      <c r="AA433" s="68" t="n">
        <v>22</v>
      </c>
      <c r="AB433" s="68" t="n">
        <v>49</v>
      </c>
      <c r="AC433" s="68" t="n">
        <v>8</v>
      </c>
      <c r="AD433" s="68" t="n">
        <v>17</v>
      </c>
      <c r="AE433" s="68" t="n">
        <v>2</v>
      </c>
      <c r="AF433" s="68" t="n">
        <v>48</v>
      </c>
      <c r="AG433" s="68" t="n">
        <v>7</v>
      </c>
      <c r="AH433" s="68" t="n">
        <v>1</v>
      </c>
      <c r="AI433" s="68" t="n">
        <v>12</v>
      </c>
      <c r="AJ433" s="65"/>
      <c r="AK433" s="65"/>
      <c r="AL433" s="65"/>
      <c r="AM433" s="65"/>
      <c r="AN433" s="65"/>
      <c r="AO433" s="65"/>
      <c r="AP433" s="65"/>
    </row>
    <row r="434" customFormat="false" ht="15.75" hidden="false" customHeight="false" outlineLevel="0" collapsed="false">
      <c r="A434" s="127" t="n">
        <v>43965</v>
      </c>
      <c r="B434" s="68" t="n">
        <v>13</v>
      </c>
      <c r="C434" s="68" t="n">
        <v>223</v>
      </c>
      <c r="D434" s="68" t="n">
        <v>158</v>
      </c>
      <c r="E434" s="68" t="n">
        <v>7</v>
      </c>
      <c r="F434" s="68" t="n">
        <v>1</v>
      </c>
      <c r="G434" s="68" t="n">
        <v>68</v>
      </c>
      <c r="H434" s="68" t="n">
        <v>1162</v>
      </c>
      <c r="I434" s="68" t="n">
        <v>3</v>
      </c>
      <c r="J434" s="68" t="n">
        <v>242</v>
      </c>
      <c r="K434" s="68" t="n">
        <v>229</v>
      </c>
      <c r="L434" s="68" t="n">
        <v>278</v>
      </c>
      <c r="M434" s="68" t="n">
        <v>22</v>
      </c>
      <c r="N434" s="68" t="n">
        <v>57</v>
      </c>
      <c r="O434" s="68" t="n">
        <v>40</v>
      </c>
      <c r="P434" s="68" t="n">
        <v>24</v>
      </c>
      <c r="Q434" s="68" t="n">
        <v>20</v>
      </c>
      <c r="R434" s="68" t="n">
        <v>77</v>
      </c>
      <c r="S434" s="68" t="n">
        <v>138</v>
      </c>
      <c r="T434" s="68" t="n">
        <v>73</v>
      </c>
      <c r="U434" s="68" t="n">
        <v>86</v>
      </c>
      <c r="V434" s="68" t="n">
        <v>30</v>
      </c>
      <c r="W434" s="68" t="n">
        <v>53</v>
      </c>
      <c r="X434" s="68" t="n">
        <v>17</v>
      </c>
      <c r="Y434" s="68" t="n">
        <v>293</v>
      </c>
      <c r="Z434" s="68" t="n">
        <v>21</v>
      </c>
      <c r="AA434" s="68" t="n">
        <v>22</v>
      </c>
      <c r="AB434" s="68" t="n">
        <v>49</v>
      </c>
      <c r="AC434" s="68" t="n">
        <v>11</v>
      </c>
      <c r="AD434" s="68" t="n">
        <v>17</v>
      </c>
      <c r="AE434" s="68" t="n">
        <v>2</v>
      </c>
      <c r="AF434" s="68" t="n">
        <v>48</v>
      </c>
      <c r="AG434" s="68" t="n">
        <v>20</v>
      </c>
      <c r="AH434" s="68" t="n">
        <v>1</v>
      </c>
      <c r="AI434" s="68" t="n">
        <v>13</v>
      </c>
      <c r="AJ434" s="65"/>
      <c r="AK434" s="65"/>
      <c r="AL434" s="65"/>
      <c r="AM434" s="65"/>
      <c r="AN434" s="65"/>
      <c r="AO434" s="65"/>
      <c r="AP434" s="65"/>
    </row>
    <row r="435" customFormat="false" ht="15.75" hidden="false" customHeight="false" outlineLevel="0" collapsed="false">
      <c r="A435" s="127" t="n">
        <v>43966</v>
      </c>
      <c r="B435" s="68" t="n">
        <v>13</v>
      </c>
      <c r="C435" s="68" t="n">
        <v>232</v>
      </c>
      <c r="D435" s="68" t="n">
        <v>158</v>
      </c>
      <c r="E435" s="68" t="n">
        <v>7</v>
      </c>
      <c r="F435" s="68" t="n">
        <v>1</v>
      </c>
      <c r="G435" s="68" t="n">
        <v>71</v>
      </c>
      <c r="H435" s="68" t="n">
        <v>1276</v>
      </c>
      <c r="I435" s="68" t="n">
        <v>3</v>
      </c>
      <c r="J435" s="68" t="n">
        <v>259</v>
      </c>
      <c r="K435" s="68" t="n">
        <v>234</v>
      </c>
      <c r="L435" s="68" t="n">
        <v>294</v>
      </c>
      <c r="M435" s="68" t="n">
        <v>22</v>
      </c>
      <c r="N435" s="68" t="n">
        <v>61</v>
      </c>
      <c r="O435" s="68" t="n">
        <v>87</v>
      </c>
      <c r="P435" s="68" t="n">
        <v>24</v>
      </c>
      <c r="Q435" s="68" t="n">
        <v>23</v>
      </c>
      <c r="R435" s="68" t="n">
        <v>77</v>
      </c>
      <c r="S435" s="68" t="n">
        <v>188</v>
      </c>
      <c r="T435" s="68" t="n">
        <v>73</v>
      </c>
      <c r="U435" s="68" t="n">
        <v>88</v>
      </c>
      <c r="V435" s="68" t="n">
        <v>30</v>
      </c>
      <c r="W435" s="68" t="n">
        <v>53</v>
      </c>
      <c r="X435" s="68" t="n">
        <v>24</v>
      </c>
      <c r="Y435" s="68" t="n">
        <v>293</v>
      </c>
      <c r="Z435" s="68" t="n">
        <v>21</v>
      </c>
      <c r="AA435" s="68" t="n">
        <v>22</v>
      </c>
      <c r="AB435" s="68" t="n">
        <v>53</v>
      </c>
      <c r="AC435" s="68" t="n">
        <v>12</v>
      </c>
      <c r="AD435" s="68" t="n">
        <v>17</v>
      </c>
      <c r="AE435" s="68" t="n">
        <v>2</v>
      </c>
      <c r="AF435" s="68" t="n">
        <v>48</v>
      </c>
      <c r="AG435" s="68" t="n">
        <v>22</v>
      </c>
      <c r="AH435" s="68" t="n">
        <v>1</v>
      </c>
      <c r="AI435" s="68" t="n">
        <v>14</v>
      </c>
      <c r="AJ435" s="65"/>
      <c r="AK435" s="65"/>
      <c r="AL435" s="65"/>
      <c r="AM435" s="65"/>
      <c r="AN435" s="65"/>
      <c r="AO435" s="65"/>
      <c r="AP435" s="65"/>
    </row>
    <row r="436" customFormat="false" ht="15.75" hidden="false" customHeight="false" outlineLevel="0" collapsed="false">
      <c r="A436" s="127" t="n">
        <v>43967</v>
      </c>
      <c r="B436" s="68" t="n">
        <v>15</v>
      </c>
      <c r="C436" s="68" t="n">
        <v>243</v>
      </c>
      <c r="D436" s="68" t="n">
        <v>158</v>
      </c>
      <c r="E436" s="68" t="n">
        <v>7</v>
      </c>
      <c r="F436" s="68" t="n">
        <v>1</v>
      </c>
      <c r="G436" s="68" t="n">
        <v>77</v>
      </c>
      <c r="H436" s="68" t="n">
        <v>1295</v>
      </c>
      <c r="I436" s="68" t="n">
        <v>3</v>
      </c>
      <c r="J436" s="68" t="n">
        <v>262</v>
      </c>
      <c r="K436" s="68" t="n">
        <v>247</v>
      </c>
      <c r="L436" s="68" t="n">
        <v>302</v>
      </c>
      <c r="M436" s="68" t="n">
        <v>22</v>
      </c>
      <c r="N436" s="68" t="n">
        <v>63</v>
      </c>
      <c r="O436" s="68" t="n">
        <v>87</v>
      </c>
      <c r="P436" s="68" t="n">
        <v>24</v>
      </c>
      <c r="Q436" s="68" t="n">
        <v>29</v>
      </c>
      <c r="R436" s="68" t="n">
        <v>80</v>
      </c>
      <c r="S436" s="68" t="n">
        <v>188</v>
      </c>
      <c r="T436" s="68" t="n">
        <v>73</v>
      </c>
      <c r="U436" s="68" t="n">
        <v>91</v>
      </c>
      <c r="V436" s="68" t="n">
        <v>31</v>
      </c>
      <c r="W436" s="68" t="n">
        <v>53</v>
      </c>
      <c r="X436" s="68" t="n">
        <v>24</v>
      </c>
      <c r="Y436" s="68" t="n">
        <v>312</v>
      </c>
      <c r="Z436" s="68" t="n">
        <v>22</v>
      </c>
      <c r="AA436" s="68" t="n">
        <v>26</v>
      </c>
      <c r="AB436" s="68" t="n">
        <v>54</v>
      </c>
      <c r="AC436" s="68" t="n">
        <v>12</v>
      </c>
      <c r="AD436" s="68" t="n">
        <v>17</v>
      </c>
      <c r="AE436" s="68" t="n">
        <v>5</v>
      </c>
      <c r="AF436" s="68" t="n">
        <v>48</v>
      </c>
      <c r="AG436" s="68" t="n">
        <v>23</v>
      </c>
      <c r="AH436" s="68" t="n">
        <v>2</v>
      </c>
      <c r="AI436" s="68" t="n">
        <v>15</v>
      </c>
      <c r="AJ436" s="65"/>
      <c r="AK436" s="65"/>
      <c r="AL436" s="65"/>
      <c r="AM436" s="65"/>
      <c r="AN436" s="65"/>
      <c r="AO436" s="65"/>
      <c r="AP436" s="65"/>
    </row>
    <row r="437" customFormat="false" ht="15.75" hidden="false" customHeight="false" outlineLevel="0" collapsed="false">
      <c r="A437" s="127" t="n">
        <v>43968</v>
      </c>
      <c r="B437" s="68" t="n">
        <v>15</v>
      </c>
      <c r="C437" s="68" t="n">
        <v>250</v>
      </c>
      <c r="D437" s="68" t="n">
        <v>159</v>
      </c>
      <c r="E437" s="68" t="n">
        <v>23</v>
      </c>
      <c r="F437" s="68" t="n">
        <v>1</v>
      </c>
      <c r="G437" s="68" t="n">
        <v>85</v>
      </c>
      <c r="H437" s="68" t="n">
        <v>1306</v>
      </c>
      <c r="I437" s="68" t="n">
        <v>4</v>
      </c>
      <c r="J437" s="68" t="n">
        <v>320</v>
      </c>
      <c r="K437" s="68" t="n">
        <v>247</v>
      </c>
      <c r="L437" s="68" t="n">
        <v>312</v>
      </c>
      <c r="M437" s="68" t="n">
        <v>24</v>
      </c>
      <c r="N437" s="68" t="n">
        <v>66</v>
      </c>
      <c r="O437" s="68" t="n">
        <v>87</v>
      </c>
      <c r="P437" s="68" t="n">
        <v>73</v>
      </c>
      <c r="Q437" s="68" t="n">
        <v>41</v>
      </c>
      <c r="R437" s="68" t="n">
        <v>80</v>
      </c>
      <c r="S437" s="68" t="n">
        <v>200</v>
      </c>
      <c r="T437" s="68" t="n">
        <v>73</v>
      </c>
      <c r="U437" s="68" t="n">
        <v>95</v>
      </c>
      <c r="V437" s="68" t="n">
        <v>31</v>
      </c>
      <c r="W437" s="68" t="n">
        <v>58</v>
      </c>
      <c r="X437" s="68" t="n">
        <v>24</v>
      </c>
      <c r="Y437" s="68" t="n">
        <v>319</v>
      </c>
      <c r="Z437" s="68" t="n">
        <v>24</v>
      </c>
      <c r="AA437" s="68" t="n">
        <v>26</v>
      </c>
      <c r="AB437" s="68" t="n">
        <v>60</v>
      </c>
      <c r="AC437" s="68" t="n">
        <v>12</v>
      </c>
      <c r="AD437" s="68" t="n">
        <v>17</v>
      </c>
      <c r="AE437" s="68" t="n">
        <v>5</v>
      </c>
      <c r="AF437" s="68" t="n">
        <v>48</v>
      </c>
      <c r="AG437" s="68" t="n">
        <v>23</v>
      </c>
      <c r="AH437" s="68" t="n">
        <v>6</v>
      </c>
      <c r="AI437" s="68" t="n">
        <v>15</v>
      </c>
      <c r="AJ437" s="65"/>
      <c r="AK437" s="65"/>
      <c r="AL437" s="65"/>
      <c r="AM437" s="65"/>
      <c r="AN437" s="65"/>
      <c r="AO437" s="65"/>
      <c r="AP437" s="65"/>
    </row>
    <row r="438" customFormat="false" ht="15.75" hidden="false" customHeight="false" outlineLevel="0" collapsed="false">
      <c r="A438" s="127" t="n">
        <v>43969</v>
      </c>
      <c r="B438" s="68" t="n">
        <v>15</v>
      </c>
      <c r="C438" s="68" t="n">
        <v>257</v>
      </c>
      <c r="D438" s="68" t="n">
        <v>162</v>
      </c>
      <c r="E438" s="68" t="n">
        <v>24</v>
      </c>
      <c r="F438" s="68" t="n">
        <v>1</v>
      </c>
      <c r="G438" s="68" t="n">
        <v>90</v>
      </c>
      <c r="H438" s="68" t="n">
        <v>1307</v>
      </c>
      <c r="I438" s="68" t="n">
        <v>4</v>
      </c>
      <c r="J438" s="68" t="n">
        <v>397</v>
      </c>
      <c r="K438" s="68" t="n">
        <v>252</v>
      </c>
      <c r="L438" s="68" t="n">
        <v>337</v>
      </c>
      <c r="M438" s="68" t="n">
        <v>32</v>
      </c>
      <c r="N438" s="68" t="n">
        <v>76</v>
      </c>
      <c r="O438" s="68" t="n">
        <v>87</v>
      </c>
      <c r="P438" s="68" t="n">
        <v>73</v>
      </c>
      <c r="Q438" s="68" t="n">
        <v>41</v>
      </c>
      <c r="R438" s="68" t="n">
        <v>83</v>
      </c>
      <c r="S438" s="68" t="n">
        <v>213</v>
      </c>
      <c r="T438" s="68" t="n">
        <v>73</v>
      </c>
      <c r="U438" s="68" t="n">
        <v>107</v>
      </c>
      <c r="V438" s="68" t="n">
        <v>31</v>
      </c>
      <c r="W438" s="68" t="n">
        <v>58</v>
      </c>
      <c r="X438" s="68" t="n">
        <v>24</v>
      </c>
      <c r="Y438" s="68" t="n">
        <v>337</v>
      </c>
      <c r="Z438" s="68" t="n">
        <v>26</v>
      </c>
      <c r="AA438" s="68" t="n">
        <v>26</v>
      </c>
      <c r="AB438" s="68" t="n">
        <v>61</v>
      </c>
      <c r="AC438" s="68" t="n">
        <v>12</v>
      </c>
      <c r="AD438" s="68" t="n">
        <v>21</v>
      </c>
      <c r="AE438" s="68" t="n">
        <v>5</v>
      </c>
      <c r="AF438" s="68" t="n">
        <v>48</v>
      </c>
      <c r="AG438" s="68" t="n">
        <v>23</v>
      </c>
      <c r="AH438" s="68" t="n">
        <v>6</v>
      </c>
      <c r="AI438" s="68" t="n">
        <v>15</v>
      </c>
      <c r="AJ438" s="65"/>
      <c r="AK438" s="65"/>
      <c r="AL438" s="65"/>
      <c r="AM438" s="65"/>
      <c r="AN438" s="65"/>
      <c r="AO438" s="65"/>
      <c r="AP438" s="65"/>
    </row>
    <row r="439" customFormat="false" ht="15.75" hidden="false" customHeight="false" outlineLevel="0" collapsed="false">
      <c r="A439" s="127" t="n">
        <v>43970</v>
      </c>
      <c r="B439" s="68" t="n">
        <v>15</v>
      </c>
      <c r="C439" s="68" t="n">
        <v>267</v>
      </c>
      <c r="D439" s="68" t="n">
        <v>162</v>
      </c>
      <c r="E439" s="68" t="n">
        <v>24</v>
      </c>
      <c r="F439" s="68" t="n">
        <v>1</v>
      </c>
      <c r="G439" s="68" t="n">
        <v>95</v>
      </c>
      <c r="H439" s="68" t="n">
        <v>1329</v>
      </c>
      <c r="I439" s="68" t="n">
        <v>4</v>
      </c>
      <c r="J439" s="68" t="n">
        <v>411</v>
      </c>
      <c r="K439" s="68" t="n">
        <v>252</v>
      </c>
      <c r="L439" s="68" t="n">
        <v>375</v>
      </c>
      <c r="M439" s="68" t="n">
        <v>32</v>
      </c>
      <c r="N439" s="68" t="n">
        <v>81</v>
      </c>
      <c r="O439" s="68" t="n">
        <v>87</v>
      </c>
      <c r="P439" s="68" t="n">
        <v>73</v>
      </c>
      <c r="Q439" s="68" t="n">
        <v>51</v>
      </c>
      <c r="R439" s="68" t="n">
        <v>83</v>
      </c>
      <c r="S439" s="68" t="n">
        <v>213</v>
      </c>
      <c r="T439" s="68" t="n">
        <v>77</v>
      </c>
      <c r="U439" s="68" t="n">
        <v>117</v>
      </c>
      <c r="V439" s="68" t="n">
        <v>31</v>
      </c>
      <c r="W439" s="68" t="n">
        <v>58</v>
      </c>
      <c r="X439" s="68" t="n">
        <v>25</v>
      </c>
      <c r="Y439" s="68" t="n">
        <v>358</v>
      </c>
      <c r="Z439" s="68" t="n">
        <v>26</v>
      </c>
      <c r="AA439" s="68" t="n">
        <v>26</v>
      </c>
      <c r="AB439" s="68" t="n">
        <v>62</v>
      </c>
      <c r="AC439" s="68" t="n">
        <v>12</v>
      </c>
      <c r="AD439" s="68" t="n">
        <v>21</v>
      </c>
      <c r="AE439" s="68" t="n">
        <v>5</v>
      </c>
      <c r="AF439" s="68" t="n">
        <v>48</v>
      </c>
      <c r="AG439" s="68" t="n">
        <v>25</v>
      </c>
      <c r="AH439" s="68" t="n">
        <v>6</v>
      </c>
      <c r="AI439" s="68" t="n">
        <v>15</v>
      </c>
      <c r="AJ439" s="65"/>
      <c r="AK439" s="65"/>
      <c r="AL439" s="65"/>
      <c r="AM439" s="65"/>
      <c r="AN439" s="65"/>
      <c r="AO439" s="65"/>
      <c r="AP439" s="65"/>
    </row>
    <row r="440" customFormat="false" ht="15.75" hidden="false" customHeight="false" outlineLevel="0" collapsed="false">
      <c r="A440" s="127" t="n">
        <v>43971</v>
      </c>
      <c r="B440" s="68" t="n">
        <v>15</v>
      </c>
      <c r="C440" s="68" t="n">
        <v>276</v>
      </c>
      <c r="D440" s="68" t="n">
        <v>162</v>
      </c>
      <c r="E440" s="68" t="n">
        <v>24</v>
      </c>
      <c r="F440" s="68" t="n">
        <v>1</v>
      </c>
      <c r="G440" s="68" t="n">
        <v>97</v>
      </c>
      <c r="H440" s="68" t="n">
        <v>1329</v>
      </c>
      <c r="I440" s="68" t="n">
        <v>4</v>
      </c>
      <c r="J440" s="68" t="n">
        <v>412</v>
      </c>
      <c r="K440" s="68" t="n">
        <v>253</v>
      </c>
      <c r="L440" s="68" t="n">
        <v>387</v>
      </c>
      <c r="M440" s="68" t="n">
        <v>32</v>
      </c>
      <c r="N440" s="68" t="n">
        <v>85</v>
      </c>
      <c r="O440" s="68" t="n">
        <v>105</v>
      </c>
      <c r="P440" s="68" t="n">
        <v>76</v>
      </c>
      <c r="Q440" s="68" t="n">
        <v>51</v>
      </c>
      <c r="R440" s="68" t="n">
        <v>83</v>
      </c>
      <c r="S440" s="68" t="n">
        <v>213</v>
      </c>
      <c r="T440" s="68" t="n">
        <v>77</v>
      </c>
      <c r="U440" s="68" t="n">
        <v>145</v>
      </c>
      <c r="V440" s="68" t="n">
        <v>31</v>
      </c>
      <c r="W440" s="68" t="n">
        <v>74</v>
      </c>
      <c r="X440" s="68" t="n">
        <v>25</v>
      </c>
      <c r="Y440" s="68" t="n">
        <v>367</v>
      </c>
      <c r="Z440" s="68" t="n">
        <v>26</v>
      </c>
      <c r="AA440" s="68" t="n">
        <v>29</v>
      </c>
      <c r="AB440" s="68" t="n">
        <v>63</v>
      </c>
      <c r="AC440" s="68" t="n">
        <v>12</v>
      </c>
      <c r="AD440" s="68" t="n">
        <v>21</v>
      </c>
      <c r="AE440" s="68" t="n">
        <v>6</v>
      </c>
      <c r="AF440" s="68" t="n">
        <v>48</v>
      </c>
      <c r="AG440" s="68" t="n">
        <v>25</v>
      </c>
      <c r="AH440" s="68" t="n">
        <v>6</v>
      </c>
      <c r="AI440" s="68" t="n">
        <v>15</v>
      </c>
      <c r="AJ440" s="65"/>
      <c r="AK440" s="65"/>
      <c r="AL440" s="65"/>
      <c r="AM440" s="65"/>
      <c r="AN440" s="65"/>
      <c r="AO440" s="65"/>
      <c r="AP440" s="65"/>
    </row>
    <row r="441" customFormat="false" ht="15.75" hidden="false" customHeight="false" outlineLevel="0" collapsed="false">
      <c r="A441" s="127" t="n">
        <v>43972</v>
      </c>
      <c r="B441" s="68" t="n">
        <v>15</v>
      </c>
      <c r="C441" s="68" t="n">
        <v>280</v>
      </c>
      <c r="D441" s="68" t="n">
        <v>171</v>
      </c>
      <c r="E441" s="68" t="n">
        <v>24</v>
      </c>
      <c r="F441" s="68" t="n">
        <v>3</v>
      </c>
      <c r="G441" s="68" t="n">
        <v>105</v>
      </c>
      <c r="H441" s="68" t="n">
        <v>1458</v>
      </c>
      <c r="I441" s="68" t="n">
        <v>4</v>
      </c>
      <c r="J441" s="68" t="n">
        <v>422</v>
      </c>
      <c r="K441" s="68" t="n">
        <v>255</v>
      </c>
      <c r="L441" s="68" t="n">
        <v>403</v>
      </c>
      <c r="M441" s="68" t="n">
        <v>36</v>
      </c>
      <c r="N441" s="68" t="n">
        <v>96</v>
      </c>
      <c r="O441" s="68" t="n">
        <v>115</v>
      </c>
      <c r="P441" s="68" t="n">
        <v>76</v>
      </c>
      <c r="Q441" s="68" t="n">
        <v>51</v>
      </c>
      <c r="R441" s="68" t="n">
        <v>83</v>
      </c>
      <c r="S441" s="68" t="n">
        <v>217</v>
      </c>
      <c r="T441" s="68" t="n">
        <v>78</v>
      </c>
      <c r="U441" s="68" t="n">
        <v>152</v>
      </c>
      <c r="V441" s="68" t="n">
        <v>31</v>
      </c>
      <c r="W441" s="68" t="n">
        <v>74</v>
      </c>
      <c r="X441" s="68" t="n">
        <v>25</v>
      </c>
      <c r="Y441" s="68" t="n">
        <v>398</v>
      </c>
      <c r="Z441" s="68" t="n">
        <v>37</v>
      </c>
      <c r="AA441" s="68" t="n">
        <v>31</v>
      </c>
      <c r="AB441" s="68" t="n">
        <v>63</v>
      </c>
      <c r="AC441" s="68" t="n">
        <v>12</v>
      </c>
      <c r="AD441" s="68" t="n">
        <v>22</v>
      </c>
      <c r="AE441" s="68" t="n">
        <v>7</v>
      </c>
      <c r="AF441" s="68" t="n">
        <v>48</v>
      </c>
      <c r="AG441" s="68" t="n">
        <v>25</v>
      </c>
      <c r="AH441" s="68" t="n">
        <v>6</v>
      </c>
      <c r="AI441" s="68" t="n">
        <v>15</v>
      </c>
      <c r="AJ441" s="65"/>
      <c r="AK441" s="65"/>
      <c r="AL441" s="65"/>
      <c r="AM441" s="65"/>
      <c r="AN441" s="65"/>
      <c r="AO441" s="65"/>
      <c r="AP441" s="65"/>
    </row>
    <row r="442" customFormat="false" ht="15.75" hidden="false" customHeight="false" outlineLevel="0" collapsed="false">
      <c r="A442" s="127" t="n">
        <v>43973</v>
      </c>
      <c r="B442" s="68" t="n">
        <v>15</v>
      </c>
      <c r="C442" s="68" t="n">
        <v>284</v>
      </c>
      <c r="D442" s="68" t="n">
        <v>172</v>
      </c>
      <c r="E442" s="68" t="n">
        <v>26</v>
      </c>
      <c r="F442" s="68" t="n">
        <v>9</v>
      </c>
      <c r="G442" s="68" t="n">
        <v>117</v>
      </c>
      <c r="H442" s="68" t="n">
        <v>1510</v>
      </c>
      <c r="I442" s="68" t="n">
        <v>8</v>
      </c>
      <c r="J442" s="68" t="n">
        <v>432</v>
      </c>
      <c r="K442" s="68" t="n">
        <v>255</v>
      </c>
      <c r="L442" s="68" t="n">
        <v>413</v>
      </c>
      <c r="M442" s="68" t="n">
        <v>38</v>
      </c>
      <c r="N442" s="68" t="n">
        <v>102</v>
      </c>
      <c r="O442" s="68" t="n">
        <v>130</v>
      </c>
      <c r="P442" s="68" t="n">
        <v>77</v>
      </c>
      <c r="Q442" s="68" t="n">
        <v>57</v>
      </c>
      <c r="R442" s="68" t="n">
        <v>83</v>
      </c>
      <c r="S442" s="68" t="n">
        <v>220</v>
      </c>
      <c r="T442" s="68" t="n">
        <v>95</v>
      </c>
      <c r="U442" s="68" t="n">
        <v>157</v>
      </c>
      <c r="V442" s="68" t="n">
        <v>31</v>
      </c>
      <c r="W442" s="68" t="n">
        <v>102</v>
      </c>
      <c r="X442" s="68" t="n">
        <v>30</v>
      </c>
      <c r="Y442" s="68" t="n">
        <v>417</v>
      </c>
      <c r="Z442" s="68" t="n">
        <v>37</v>
      </c>
      <c r="AA442" s="68" t="n">
        <v>34</v>
      </c>
      <c r="AB442" s="68" t="n">
        <v>66</v>
      </c>
      <c r="AC442" s="68" t="n">
        <v>12</v>
      </c>
      <c r="AD442" s="68" t="n">
        <v>22</v>
      </c>
      <c r="AE442" s="68" t="n">
        <v>11</v>
      </c>
      <c r="AF442" s="68" t="n">
        <v>48</v>
      </c>
      <c r="AG442" s="68" t="n">
        <v>26</v>
      </c>
      <c r="AH442" s="68" t="n">
        <v>6</v>
      </c>
      <c r="AI442" s="68" t="n">
        <v>15</v>
      </c>
      <c r="AJ442" s="65"/>
      <c r="AK442" s="65"/>
      <c r="AL442" s="65"/>
      <c r="AM442" s="65"/>
      <c r="AN442" s="65"/>
      <c r="AO442" s="65"/>
      <c r="AP442" s="65"/>
    </row>
    <row r="443" customFormat="false" ht="15.75" hidden="false" customHeight="false" outlineLevel="0" collapsed="false">
      <c r="A443" s="127" t="n">
        <v>43974</v>
      </c>
      <c r="B443" s="68" t="n">
        <v>17</v>
      </c>
      <c r="C443" s="68" t="n">
        <v>287</v>
      </c>
      <c r="D443" s="68" t="n">
        <v>172</v>
      </c>
      <c r="E443" s="68" t="n">
        <v>26</v>
      </c>
      <c r="F443" s="68" t="n">
        <v>9</v>
      </c>
      <c r="G443" s="68" t="n">
        <v>121</v>
      </c>
      <c r="H443" s="68" t="n">
        <v>1564</v>
      </c>
      <c r="I443" s="68" t="n">
        <v>8</v>
      </c>
      <c r="J443" s="68" t="n">
        <v>471</v>
      </c>
      <c r="K443" s="68" t="n">
        <v>255</v>
      </c>
      <c r="L443" s="68" t="n">
        <v>426</v>
      </c>
      <c r="M443" s="68" t="n">
        <v>38</v>
      </c>
      <c r="N443" s="68" t="n">
        <v>105</v>
      </c>
      <c r="O443" s="68" t="n">
        <v>130</v>
      </c>
      <c r="P443" s="68" t="n">
        <v>77</v>
      </c>
      <c r="Q443" s="68" t="n">
        <v>57</v>
      </c>
      <c r="R443" s="68" t="n">
        <v>86</v>
      </c>
      <c r="S443" s="68" t="n">
        <v>227</v>
      </c>
      <c r="T443" s="68" t="n">
        <v>100</v>
      </c>
      <c r="U443" s="68" t="n">
        <v>175</v>
      </c>
      <c r="V443" s="68" t="n">
        <v>32</v>
      </c>
      <c r="W443" s="68" t="n">
        <v>102</v>
      </c>
      <c r="X443" s="68" t="n">
        <v>51</v>
      </c>
      <c r="Y443" s="68" t="n">
        <v>423</v>
      </c>
      <c r="Z443" s="68" t="n">
        <v>37</v>
      </c>
      <c r="AA443" s="68" t="n">
        <v>36</v>
      </c>
      <c r="AB443" s="68" t="n">
        <v>66</v>
      </c>
      <c r="AC443" s="68" t="n">
        <v>12</v>
      </c>
      <c r="AD443" s="68" t="n">
        <v>22</v>
      </c>
      <c r="AE443" s="68" t="n">
        <v>19</v>
      </c>
      <c r="AF443" s="68" t="n">
        <v>48</v>
      </c>
      <c r="AG443" s="68" t="n">
        <v>27</v>
      </c>
      <c r="AH443" s="68" t="n">
        <v>6</v>
      </c>
      <c r="AI443" s="68" t="n">
        <v>17</v>
      </c>
      <c r="AJ443" s="65"/>
      <c r="AK443" s="65"/>
      <c r="AL443" s="65"/>
      <c r="AM443" s="65"/>
      <c r="AN443" s="65"/>
      <c r="AO443" s="65"/>
      <c r="AP443" s="65"/>
    </row>
    <row r="444" customFormat="false" ht="15.75" hidden="false" customHeight="false" outlineLevel="0" collapsed="false">
      <c r="A444" s="127" t="n">
        <v>43975</v>
      </c>
      <c r="B444" s="65" t="n">
        <v>17</v>
      </c>
      <c r="C444" s="68" t="n">
        <v>293</v>
      </c>
      <c r="D444" s="68" t="n">
        <v>176</v>
      </c>
      <c r="E444" s="68" t="n">
        <v>27</v>
      </c>
      <c r="F444" s="68" t="n">
        <v>9</v>
      </c>
      <c r="G444" s="68" t="n">
        <v>122</v>
      </c>
      <c r="H444" s="68" t="n">
        <v>1586</v>
      </c>
      <c r="I444" s="68" t="n">
        <v>13</v>
      </c>
      <c r="J444" s="68" t="n">
        <v>479</v>
      </c>
      <c r="K444" s="68" t="n">
        <v>259</v>
      </c>
      <c r="L444" s="68" t="n">
        <v>465</v>
      </c>
      <c r="M444" s="68" t="n">
        <v>38</v>
      </c>
      <c r="N444" s="68" t="n">
        <v>105</v>
      </c>
      <c r="O444" s="68" t="n">
        <v>130</v>
      </c>
      <c r="P444" s="68" t="n">
        <v>77</v>
      </c>
      <c r="Q444" s="68" t="n">
        <v>59</v>
      </c>
      <c r="R444" s="68" t="n">
        <v>87</v>
      </c>
      <c r="S444" s="68" t="n">
        <v>227</v>
      </c>
      <c r="T444" s="68" t="n">
        <v>102</v>
      </c>
      <c r="U444" s="68" t="n">
        <v>180</v>
      </c>
      <c r="V444" s="68" t="n">
        <v>34</v>
      </c>
      <c r="W444" s="68" t="n">
        <v>108</v>
      </c>
      <c r="X444" s="68" t="n">
        <v>51</v>
      </c>
      <c r="Y444" s="68" t="n">
        <v>456</v>
      </c>
      <c r="Z444" s="68" t="n">
        <v>46</v>
      </c>
      <c r="AA444" s="68" t="n">
        <v>38</v>
      </c>
      <c r="AB444" s="68" t="n">
        <v>66</v>
      </c>
      <c r="AC444" s="68" t="n">
        <v>12</v>
      </c>
      <c r="AD444" s="68" t="n">
        <v>22</v>
      </c>
      <c r="AE444" s="68" t="n">
        <v>19</v>
      </c>
      <c r="AF444" s="68" t="n">
        <v>48</v>
      </c>
      <c r="AG444" s="68" t="n">
        <v>27</v>
      </c>
      <c r="AH444" s="68" t="n">
        <v>6</v>
      </c>
      <c r="AI444" s="68" t="n">
        <v>18</v>
      </c>
      <c r="AJ444" s="65"/>
      <c r="AK444" s="65"/>
      <c r="AL444" s="65"/>
      <c r="AM444" s="65"/>
      <c r="AN444" s="65"/>
      <c r="AO444" s="65"/>
      <c r="AP444" s="65"/>
    </row>
    <row r="445" customFormat="false" ht="15.75" hidden="false" customHeight="false" outlineLevel="0" collapsed="false">
      <c r="A445" s="127" t="n">
        <v>43976</v>
      </c>
      <c r="B445" s="68" t="n">
        <v>17</v>
      </c>
      <c r="C445" s="68" t="n">
        <v>295</v>
      </c>
      <c r="D445" s="68" t="n">
        <v>176</v>
      </c>
      <c r="E445" s="68" t="n">
        <v>27</v>
      </c>
      <c r="F445" s="68" t="n">
        <v>9</v>
      </c>
      <c r="G445" s="68" t="n">
        <v>124</v>
      </c>
      <c r="H445" s="68" t="n">
        <v>1655</v>
      </c>
      <c r="I445" s="68" t="n">
        <v>15</v>
      </c>
      <c r="J445" s="68" t="n">
        <v>479</v>
      </c>
      <c r="K445" s="68" t="n">
        <v>260</v>
      </c>
      <c r="L445" s="68" t="n">
        <v>489</v>
      </c>
      <c r="M445" s="68" t="n">
        <v>43</v>
      </c>
      <c r="N445" s="68" t="n">
        <v>117</v>
      </c>
      <c r="O445" s="68" t="n">
        <v>151</v>
      </c>
      <c r="P445" s="68" t="n">
        <v>80</v>
      </c>
      <c r="Q445" s="68" t="n">
        <v>67</v>
      </c>
      <c r="R445" s="68" t="n">
        <v>88</v>
      </c>
      <c r="S445" s="68" t="n">
        <v>258</v>
      </c>
      <c r="T445" s="68" t="n">
        <v>112</v>
      </c>
      <c r="U445" s="68" t="n">
        <v>186</v>
      </c>
      <c r="V445" s="68" t="n">
        <v>34</v>
      </c>
      <c r="W445" s="68" t="n">
        <v>113</v>
      </c>
      <c r="X445" s="68" t="n">
        <v>51</v>
      </c>
      <c r="Y445" s="68" t="n">
        <v>462</v>
      </c>
      <c r="Z445" s="68" t="n">
        <v>46</v>
      </c>
      <c r="AA445" s="68" t="n">
        <v>40</v>
      </c>
      <c r="AB445" s="68" t="n">
        <v>66</v>
      </c>
      <c r="AC445" s="68" t="n">
        <v>14</v>
      </c>
      <c r="AD445" s="68" t="n">
        <v>27</v>
      </c>
      <c r="AE445" s="68" t="n">
        <v>22</v>
      </c>
      <c r="AF445" s="68" t="n">
        <v>68</v>
      </c>
      <c r="AG445" s="68" t="n">
        <v>27</v>
      </c>
      <c r="AH445" s="68" t="n">
        <v>6</v>
      </c>
      <c r="AI445" s="68" t="n">
        <v>18</v>
      </c>
      <c r="AJ445" s="68"/>
      <c r="AK445" s="65"/>
      <c r="AL445" s="65"/>
      <c r="AM445" s="65"/>
      <c r="AN445" s="65"/>
      <c r="AO445" s="65"/>
      <c r="AP445" s="65"/>
    </row>
    <row r="446" customFormat="false" ht="15.75" hidden="false" customHeight="false" outlineLevel="0" collapsed="false">
      <c r="A446" s="127" t="n">
        <v>43977</v>
      </c>
      <c r="B446" s="68" t="n">
        <v>17</v>
      </c>
      <c r="C446" s="68" t="n">
        <v>295</v>
      </c>
      <c r="D446" s="68" t="n">
        <v>178</v>
      </c>
      <c r="E446" s="68" t="n">
        <v>27</v>
      </c>
      <c r="F446" s="68" t="n">
        <v>9</v>
      </c>
      <c r="G446" s="68" t="n">
        <v>131</v>
      </c>
      <c r="H446" s="68" t="n">
        <v>1668</v>
      </c>
      <c r="I446" s="68" t="n">
        <v>15</v>
      </c>
      <c r="J446" s="68" t="n">
        <v>505</v>
      </c>
      <c r="K446" s="68" t="n">
        <v>275</v>
      </c>
      <c r="L446" s="68" t="n">
        <v>506</v>
      </c>
      <c r="M446" s="68" t="n">
        <v>44</v>
      </c>
      <c r="N446" s="68" t="n">
        <v>123</v>
      </c>
      <c r="O446" s="68" t="n">
        <v>151</v>
      </c>
      <c r="P446" s="68" t="n">
        <v>80</v>
      </c>
      <c r="Q446" s="68" t="n">
        <v>68</v>
      </c>
      <c r="R446" s="68" t="n">
        <v>88</v>
      </c>
      <c r="S446" s="68" t="n">
        <v>258</v>
      </c>
      <c r="T446" s="68" t="n">
        <v>114</v>
      </c>
      <c r="U446" s="68" t="n">
        <v>208</v>
      </c>
      <c r="V446" s="68" t="n">
        <v>35</v>
      </c>
      <c r="W446" s="68" t="n">
        <v>114</v>
      </c>
      <c r="X446" s="68" t="n">
        <v>100</v>
      </c>
      <c r="Y446" s="68" t="n">
        <v>499</v>
      </c>
      <c r="Z446" s="68" t="n">
        <v>48</v>
      </c>
      <c r="AA446" s="68" t="n">
        <v>44</v>
      </c>
      <c r="AB446" s="68" t="n">
        <v>76</v>
      </c>
      <c r="AC446" s="68" t="n">
        <v>17</v>
      </c>
      <c r="AD446" s="68" t="n">
        <v>27</v>
      </c>
      <c r="AE446" s="68" t="n">
        <v>35</v>
      </c>
      <c r="AF446" s="68" t="n">
        <v>68</v>
      </c>
      <c r="AG446" s="68" t="n">
        <v>29</v>
      </c>
      <c r="AH446" s="68" t="n">
        <v>7</v>
      </c>
      <c r="AI446" s="68" t="n">
        <v>18</v>
      </c>
      <c r="AJ446" s="65"/>
      <c r="AK446" s="65"/>
      <c r="AL446" s="65"/>
      <c r="AM446" s="65"/>
      <c r="AN446" s="65"/>
      <c r="AO446" s="65"/>
      <c r="AP446" s="65"/>
    </row>
    <row r="447" customFormat="false" ht="15.75" hidden="false" customHeight="false" outlineLevel="0" collapsed="false">
      <c r="A447" s="127" t="n">
        <v>43978</v>
      </c>
      <c r="B447" s="68" t="n">
        <v>17</v>
      </c>
      <c r="C447" s="68" t="n">
        <v>302</v>
      </c>
      <c r="D447" s="68" t="n">
        <v>181</v>
      </c>
      <c r="E447" s="68" t="n">
        <v>27</v>
      </c>
      <c r="F447" s="68" t="n">
        <v>14</v>
      </c>
      <c r="G447" s="68" t="n">
        <v>134</v>
      </c>
      <c r="H447" s="68" t="n">
        <v>1682</v>
      </c>
      <c r="I447" s="68" t="n">
        <v>15</v>
      </c>
      <c r="J447" s="68" t="n">
        <v>542</v>
      </c>
      <c r="K447" s="68" t="n">
        <v>275</v>
      </c>
      <c r="L447" s="68" t="n">
        <v>522</v>
      </c>
      <c r="M447" s="68" t="n">
        <v>44</v>
      </c>
      <c r="N447" s="68" t="n">
        <v>128</v>
      </c>
      <c r="O447" s="68" t="n">
        <v>151</v>
      </c>
      <c r="P447" s="68" t="n">
        <v>80</v>
      </c>
      <c r="Q447" s="68" t="n">
        <v>69</v>
      </c>
      <c r="R447" s="68" t="n">
        <v>89</v>
      </c>
      <c r="S447" s="68" t="n">
        <v>272</v>
      </c>
      <c r="T447" s="68" t="n">
        <v>114</v>
      </c>
      <c r="U447" s="68" t="n">
        <v>236</v>
      </c>
      <c r="V447" s="68" t="n">
        <v>36</v>
      </c>
      <c r="W447" s="68" t="n">
        <v>116</v>
      </c>
      <c r="X447" s="68" t="n">
        <v>110</v>
      </c>
      <c r="Y447" s="68" t="n">
        <v>518</v>
      </c>
      <c r="Z447" s="68" t="n">
        <v>50</v>
      </c>
      <c r="AA447" s="68" t="n">
        <v>48</v>
      </c>
      <c r="AB447" s="68" t="n">
        <v>77</v>
      </c>
      <c r="AC447" s="68" t="n">
        <v>18</v>
      </c>
      <c r="AD447" s="68" t="n">
        <v>27</v>
      </c>
      <c r="AE447" s="68" t="n">
        <v>36</v>
      </c>
      <c r="AF447" s="68" t="n">
        <v>68</v>
      </c>
      <c r="AG447" s="68" t="n">
        <v>32</v>
      </c>
      <c r="AH447" s="68" t="n">
        <v>9</v>
      </c>
      <c r="AI447" s="68" t="n">
        <v>18</v>
      </c>
      <c r="AJ447" s="65"/>
      <c r="AK447" s="65"/>
      <c r="AL447" s="65"/>
      <c r="AM447" s="65"/>
      <c r="AN447" s="65"/>
      <c r="AO447" s="65"/>
      <c r="AP447" s="65"/>
    </row>
    <row r="448" customFormat="false" ht="15.75" hidden="false" customHeight="false" outlineLevel="0" collapsed="false">
      <c r="A448" s="127" t="n">
        <v>43979</v>
      </c>
      <c r="B448" s="68" t="n">
        <v>17</v>
      </c>
      <c r="C448" s="68" t="n">
        <v>314</v>
      </c>
      <c r="D448" s="68" t="n">
        <v>205</v>
      </c>
      <c r="E448" s="68" t="n">
        <v>27</v>
      </c>
      <c r="F448" s="68" t="n">
        <v>14</v>
      </c>
      <c r="G448" s="68" t="n">
        <v>142</v>
      </c>
      <c r="H448" s="68" t="n">
        <v>1702</v>
      </c>
      <c r="I448" s="68" t="n">
        <v>15</v>
      </c>
      <c r="J448" s="68" t="n">
        <v>586</v>
      </c>
      <c r="K448" s="68" t="n">
        <v>276</v>
      </c>
      <c r="L448" s="68" t="n">
        <v>548</v>
      </c>
      <c r="M448" s="68" t="n">
        <v>44</v>
      </c>
      <c r="N448" s="68" t="n">
        <v>134</v>
      </c>
      <c r="O448" s="68" t="n">
        <v>151</v>
      </c>
      <c r="P448" s="68" t="n">
        <v>80</v>
      </c>
      <c r="Q448" s="68" t="n">
        <v>69</v>
      </c>
      <c r="R448" s="68" t="n">
        <v>89</v>
      </c>
      <c r="S448" s="68" t="n">
        <v>273</v>
      </c>
      <c r="T448" s="68" t="n">
        <v>123</v>
      </c>
      <c r="U448" s="68" t="n">
        <v>242</v>
      </c>
      <c r="V448" s="68" t="n">
        <v>38</v>
      </c>
      <c r="W448" s="68" t="n">
        <v>118</v>
      </c>
      <c r="X448" s="68" t="n">
        <v>110</v>
      </c>
      <c r="Y448" s="68" t="n">
        <v>520</v>
      </c>
      <c r="Z448" s="68" t="n">
        <v>52</v>
      </c>
      <c r="AA448" s="68" t="n">
        <v>48</v>
      </c>
      <c r="AB448" s="68" t="n">
        <v>80</v>
      </c>
      <c r="AC448" s="68" t="n">
        <v>21</v>
      </c>
      <c r="AD448" s="68" t="n">
        <v>34</v>
      </c>
      <c r="AE448" s="68" t="n">
        <v>38</v>
      </c>
      <c r="AF448" s="68" t="n">
        <v>68</v>
      </c>
      <c r="AG448" s="68" t="n">
        <v>34</v>
      </c>
      <c r="AH448" s="68" t="n">
        <v>9</v>
      </c>
      <c r="AI448" s="68" t="n">
        <v>19</v>
      </c>
      <c r="AJ448" s="65"/>
      <c r="AK448" s="65"/>
      <c r="AL448" s="65"/>
      <c r="AM448" s="65"/>
      <c r="AN448" s="65"/>
      <c r="AO448" s="65"/>
      <c r="AP448" s="65"/>
    </row>
    <row r="449" customFormat="false" ht="15.75" hidden="false" customHeight="false" outlineLevel="0" collapsed="false">
      <c r="A449" s="127" t="n">
        <v>43980</v>
      </c>
      <c r="B449" s="68" t="n">
        <v>17</v>
      </c>
      <c r="C449" s="68" t="n">
        <v>320</v>
      </c>
      <c r="D449" s="68" t="n">
        <v>217</v>
      </c>
      <c r="E449" s="68" t="n">
        <v>27</v>
      </c>
      <c r="F449" s="68" t="n">
        <v>20</v>
      </c>
      <c r="G449" s="68" t="n">
        <v>149</v>
      </c>
      <c r="H449" s="68" t="n">
        <v>1739</v>
      </c>
      <c r="I449" s="68" t="n">
        <v>15</v>
      </c>
      <c r="J449" s="68" t="n">
        <v>592</v>
      </c>
      <c r="K449" s="68" t="n">
        <v>336</v>
      </c>
      <c r="L449" s="68" t="n">
        <v>570</v>
      </c>
      <c r="M449" s="68" t="n">
        <v>47</v>
      </c>
      <c r="N449" s="68" t="n">
        <v>143</v>
      </c>
      <c r="O449" s="68" t="n">
        <v>158</v>
      </c>
      <c r="P449" s="68" t="n">
        <v>82</v>
      </c>
      <c r="Q449" s="68" t="n">
        <v>72</v>
      </c>
      <c r="R449" s="68" t="n">
        <v>97</v>
      </c>
      <c r="S449" s="68" t="n">
        <v>276</v>
      </c>
      <c r="T449" s="68" t="n">
        <v>137</v>
      </c>
      <c r="U449" s="68" t="n">
        <v>250</v>
      </c>
      <c r="V449" s="68" t="n">
        <v>39</v>
      </c>
      <c r="W449" s="68" t="n">
        <v>118</v>
      </c>
      <c r="X449" s="68" t="n">
        <v>113</v>
      </c>
      <c r="Y449" s="68" t="n">
        <v>532</v>
      </c>
      <c r="Z449" s="68" t="n">
        <v>52</v>
      </c>
      <c r="AA449" s="68" t="n">
        <v>55</v>
      </c>
      <c r="AB449" s="68" t="n">
        <v>84</v>
      </c>
      <c r="AC449" s="68" t="n">
        <v>21</v>
      </c>
      <c r="AD449" s="68" t="n">
        <v>35</v>
      </c>
      <c r="AE449" s="68" t="n">
        <v>42</v>
      </c>
      <c r="AF449" s="68" t="n">
        <v>68</v>
      </c>
      <c r="AG449" s="68" t="n">
        <v>34</v>
      </c>
      <c r="AH449" s="68" t="n">
        <v>12</v>
      </c>
      <c r="AI449" s="68" t="n">
        <v>23</v>
      </c>
      <c r="AJ449" s="65"/>
      <c r="AK449" s="65"/>
      <c r="AL449" s="65"/>
      <c r="AM449" s="65"/>
      <c r="AN449" s="65"/>
      <c r="AO449" s="65"/>
      <c r="AP449" s="65"/>
    </row>
    <row r="450" customFormat="false" ht="15.75" hidden="false" customHeight="false" outlineLevel="0" collapsed="false">
      <c r="A450" s="127" t="n">
        <v>43981</v>
      </c>
      <c r="B450" s="68" t="n">
        <v>17</v>
      </c>
      <c r="C450" s="68" t="n">
        <v>328</v>
      </c>
      <c r="D450" s="68" t="n">
        <v>244</v>
      </c>
      <c r="E450" s="68" t="n">
        <v>27</v>
      </c>
      <c r="F450" s="68" t="n">
        <v>22</v>
      </c>
      <c r="G450" s="68" t="n">
        <v>158</v>
      </c>
      <c r="H450" s="68" t="n">
        <v>2005</v>
      </c>
      <c r="I450" s="68" t="n">
        <v>15</v>
      </c>
      <c r="J450" s="68" t="n">
        <v>616</v>
      </c>
      <c r="K450" s="68" t="n">
        <v>355</v>
      </c>
      <c r="L450" s="68" t="n">
        <v>589</v>
      </c>
      <c r="M450" s="68" t="n">
        <v>47</v>
      </c>
      <c r="N450" s="68" t="n">
        <v>161</v>
      </c>
      <c r="O450" s="68" t="n">
        <v>164</v>
      </c>
      <c r="P450" s="68" t="n">
        <v>97</v>
      </c>
      <c r="Q450" s="68" t="n">
        <v>72</v>
      </c>
      <c r="R450" s="68" t="n">
        <v>102</v>
      </c>
      <c r="S450" s="68" t="n">
        <v>279</v>
      </c>
      <c r="T450" s="68" t="n">
        <v>169</v>
      </c>
      <c r="U450" s="68" t="n">
        <v>256</v>
      </c>
      <c r="V450" s="68" t="n">
        <v>40</v>
      </c>
      <c r="W450" s="68" t="n">
        <v>123</v>
      </c>
      <c r="X450" s="68" t="n">
        <v>113</v>
      </c>
      <c r="Y450" s="68" t="n">
        <v>564</v>
      </c>
      <c r="Z450" s="68" t="n">
        <v>52</v>
      </c>
      <c r="AA450" s="68" t="n">
        <v>67</v>
      </c>
      <c r="AB450" s="68" t="n">
        <v>85</v>
      </c>
      <c r="AC450" s="68" t="n">
        <v>27</v>
      </c>
      <c r="AD450" s="68" t="n">
        <v>35</v>
      </c>
      <c r="AE450" s="68" t="n">
        <v>49</v>
      </c>
      <c r="AF450" s="68" t="n">
        <v>68</v>
      </c>
      <c r="AG450" s="68" t="n">
        <v>34</v>
      </c>
      <c r="AH450" s="68" t="n">
        <v>12</v>
      </c>
      <c r="AI450" s="68" t="n">
        <v>23</v>
      </c>
      <c r="AJ450" s="65"/>
      <c r="AK450" s="65"/>
      <c r="AL450" s="65"/>
      <c r="AM450" s="65"/>
      <c r="AN450" s="65"/>
      <c r="AO450" s="65"/>
      <c r="AP450" s="65"/>
    </row>
    <row r="451" customFormat="false" ht="15.75" hidden="false" customHeight="false" outlineLevel="0" collapsed="false">
      <c r="A451" s="127" t="n">
        <v>43982</v>
      </c>
      <c r="B451" s="68" t="n">
        <v>17</v>
      </c>
      <c r="C451" s="68" t="n">
        <v>329</v>
      </c>
      <c r="D451" s="68" t="n">
        <v>244</v>
      </c>
      <c r="E451" s="68" t="n">
        <v>27</v>
      </c>
      <c r="F451" s="68" t="n">
        <v>22</v>
      </c>
      <c r="G451" s="68" t="n">
        <v>160</v>
      </c>
      <c r="H451" s="68" t="n">
        <v>2082</v>
      </c>
      <c r="I451" s="68" t="n">
        <v>15</v>
      </c>
      <c r="J451" s="68" t="n">
        <v>619</v>
      </c>
      <c r="K451" s="68" t="n">
        <v>361</v>
      </c>
      <c r="L451" s="68" t="n">
        <v>609</v>
      </c>
      <c r="M451" s="68" t="n">
        <v>53</v>
      </c>
      <c r="N451" s="68" t="n">
        <v>172</v>
      </c>
      <c r="O451" s="68" t="n">
        <v>164</v>
      </c>
      <c r="P451" s="68" t="n">
        <v>99</v>
      </c>
      <c r="Q451" s="68" t="n">
        <v>72</v>
      </c>
      <c r="R451" s="68" t="n">
        <v>102</v>
      </c>
      <c r="S451" s="68" t="n">
        <v>291</v>
      </c>
      <c r="T451" s="68" t="n">
        <v>203</v>
      </c>
      <c r="U451" s="68" t="n">
        <v>265</v>
      </c>
      <c r="V451" s="68" t="n">
        <v>51</v>
      </c>
      <c r="W451" s="68" t="n">
        <v>146</v>
      </c>
      <c r="X451" s="68" t="n">
        <v>122</v>
      </c>
      <c r="Y451" s="68" t="n">
        <v>596</v>
      </c>
      <c r="Z451" s="68" t="n">
        <v>61</v>
      </c>
      <c r="AA451" s="68" t="n">
        <v>71</v>
      </c>
      <c r="AB451" s="68" t="n">
        <v>88</v>
      </c>
      <c r="AC451" s="68" t="n">
        <v>27</v>
      </c>
      <c r="AD451" s="68" t="n">
        <v>36</v>
      </c>
      <c r="AE451" s="68" t="n">
        <v>55</v>
      </c>
      <c r="AF451" s="68" t="n">
        <v>68</v>
      </c>
      <c r="AG451" s="68" t="n">
        <v>41</v>
      </c>
      <c r="AH451" s="68" t="n">
        <v>14</v>
      </c>
      <c r="AI451" s="68" t="n">
        <v>26</v>
      </c>
      <c r="AJ451" s="65"/>
      <c r="AK451" s="65"/>
      <c r="AL451" s="65"/>
      <c r="AM451" s="65"/>
      <c r="AN451" s="65"/>
      <c r="AO451" s="65"/>
      <c r="AP451" s="65"/>
    </row>
    <row r="452" customFormat="false" ht="15.75" hidden="false" customHeight="false" outlineLevel="0" collapsed="false">
      <c r="A452" s="127" t="n">
        <v>43983</v>
      </c>
      <c r="B452" s="68" t="n">
        <v>17</v>
      </c>
      <c r="C452" s="68" t="n">
        <v>334</v>
      </c>
      <c r="D452" s="68" t="n">
        <v>252</v>
      </c>
      <c r="E452" s="68" t="n">
        <v>28</v>
      </c>
      <c r="F452" s="68" t="n">
        <v>22</v>
      </c>
      <c r="G452" s="68" t="n">
        <v>166</v>
      </c>
      <c r="H452" s="68" t="n">
        <v>2272</v>
      </c>
      <c r="I452" s="68" t="n">
        <v>15</v>
      </c>
      <c r="J452" s="68" t="n">
        <v>619</v>
      </c>
      <c r="K452" s="68" t="n">
        <v>370</v>
      </c>
      <c r="L452" s="68" t="n">
        <v>654</v>
      </c>
      <c r="M452" s="68" t="n">
        <v>55</v>
      </c>
      <c r="N452" s="68" t="n">
        <v>174</v>
      </c>
      <c r="O452" s="68" t="n">
        <v>164</v>
      </c>
      <c r="P452" s="68" t="n">
        <v>99</v>
      </c>
      <c r="Q452" s="68" t="n">
        <v>80</v>
      </c>
      <c r="R452" s="68" t="n">
        <v>102</v>
      </c>
      <c r="S452" s="68" t="n">
        <v>292</v>
      </c>
      <c r="T452" s="68" t="n">
        <v>215</v>
      </c>
      <c r="U452" s="68" t="n">
        <v>267</v>
      </c>
      <c r="V452" s="68" t="n">
        <v>52</v>
      </c>
      <c r="W452" s="68" t="n">
        <v>148</v>
      </c>
      <c r="X452" s="68" t="n">
        <v>122</v>
      </c>
      <c r="Y452" s="68" t="n">
        <v>625</v>
      </c>
      <c r="Z452" s="68" t="n">
        <v>61</v>
      </c>
      <c r="AA452" s="68" t="n">
        <v>74</v>
      </c>
      <c r="AB452" s="68" t="n">
        <v>89</v>
      </c>
      <c r="AC452" s="68" t="n">
        <v>29</v>
      </c>
      <c r="AD452" s="68" t="n">
        <v>36</v>
      </c>
      <c r="AE452" s="68" t="n">
        <v>55</v>
      </c>
      <c r="AF452" s="68" t="n">
        <v>68</v>
      </c>
      <c r="AG452" s="68" t="n">
        <v>41</v>
      </c>
      <c r="AH452" s="68" t="n">
        <v>14</v>
      </c>
      <c r="AI452" s="68" t="n">
        <v>26</v>
      </c>
      <c r="AJ452" s="65"/>
      <c r="AK452" s="65"/>
      <c r="AL452" s="65"/>
      <c r="AM452" s="65"/>
      <c r="AN452" s="65"/>
      <c r="AO452" s="65"/>
      <c r="AP452" s="65"/>
    </row>
    <row r="453" customFormat="false" ht="15.75" hidden="false" customHeight="false" outlineLevel="0" collapsed="false">
      <c r="A453" s="127" t="n">
        <v>43984</v>
      </c>
      <c r="B453" s="68" t="n">
        <v>17</v>
      </c>
      <c r="C453" s="68" t="n">
        <v>334</v>
      </c>
      <c r="D453" s="68" t="n">
        <v>273</v>
      </c>
      <c r="E453" s="68" t="n">
        <v>28</v>
      </c>
      <c r="F453" s="68" t="n">
        <v>25</v>
      </c>
      <c r="G453" s="68" t="n">
        <v>168</v>
      </c>
      <c r="H453" s="68" t="n">
        <v>2399</v>
      </c>
      <c r="I453" s="68" t="n">
        <v>15</v>
      </c>
      <c r="J453" s="68" t="n">
        <v>648</v>
      </c>
      <c r="K453" s="68" t="n">
        <v>371</v>
      </c>
      <c r="L453" s="68" t="n">
        <v>699</v>
      </c>
      <c r="M453" s="68" t="n">
        <v>55</v>
      </c>
      <c r="N453" s="68" t="n">
        <v>175</v>
      </c>
      <c r="O453" s="68" t="n">
        <v>182</v>
      </c>
      <c r="P453" s="68" t="n">
        <v>99</v>
      </c>
      <c r="Q453" s="68" t="n">
        <v>81</v>
      </c>
      <c r="R453" s="68" t="n">
        <v>102</v>
      </c>
      <c r="S453" s="68" t="n">
        <v>292</v>
      </c>
      <c r="T453" s="68" t="n">
        <v>224</v>
      </c>
      <c r="U453" s="68" t="n">
        <v>272</v>
      </c>
      <c r="V453" s="68" t="n">
        <v>52</v>
      </c>
      <c r="W453" s="68" t="n">
        <v>151</v>
      </c>
      <c r="X453" s="68" t="n">
        <v>125</v>
      </c>
      <c r="Y453" s="68" t="n">
        <v>625</v>
      </c>
      <c r="Z453" s="68" t="n">
        <v>61</v>
      </c>
      <c r="AA453" s="68" t="n">
        <v>80</v>
      </c>
      <c r="AB453" s="68" t="n">
        <v>92</v>
      </c>
      <c r="AC453" s="68" t="n">
        <v>29</v>
      </c>
      <c r="AD453" s="68" t="n">
        <v>36</v>
      </c>
      <c r="AE453" s="68" t="n">
        <v>55</v>
      </c>
      <c r="AF453" s="68" t="n">
        <v>78</v>
      </c>
      <c r="AG453" s="68" t="n">
        <v>49</v>
      </c>
      <c r="AH453" s="68" t="n">
        <v>14</v>
      </c>
      <c r="AI453" s="68" t="n">
        <v>29</v>
      </c>
      <c r="AJ453" s="65"/>
      <c r="AK453" s="65"/>
      <c r="AL453" s="65"/>
      <c r="AM453" s="65"/>
      <c r="AN453" s="65"/>
      <c r="AO453" s="65"/>
      <c r="AP453" s="65"/>
    </row>
    <row r="454" customFormat="false" ht="15.75" hidden="false" customHeight="false" outlineLevel="0" collapsed="false">
      <c r="A454" s="127" t="n">
        <v>43985</v>
      </c>
      <c r="B454" s="68" t="n">
        <v>17</v>
      </c>
      <c r="C454" s="68" t="n">
        <v>349</v>
      </c>
      <c r="D454" s="68" t="n">
        <v>273</v>
      </c>
      <c r="E454" s="68" t="n">
        <v>28</v>
      </c>
      <c r="F454" s="68" t="n">
        <v>25</v>
      </c>
      <c r="G454" s="68" t="n">
        <v>170</v>
      </c>
      <c r="H454" s="68" t="n">
        <v>2586</v>
      </c>
      <c r="I454" s="68" t="n">
        <v>17</v>
      </c>
      <c r="J454" s="68" t="n">
        <v>701</v>
      </c>
      <c r="K454" s="68" t="n">
        <v>371</v>
      </c>
      <c r="L454" s="68" t="n">
        <v>799</v>
      </c>
      <c r="M454" s="68" t="n">
        <v>79</v>
      </c>
      <c r="N454" s="68" t="n">
        <v>177</v>
      </c>
      <c r="O454" s="68" t="n">
        <v>191</v>
      </c>
      <c r="P454" s="68" t="n">
        <v>101</v>
      </c>
      <c r="Q454" s="68" t="n">
        <v>82</v>
      </c>
      <c r="R454" s="68" t="n">
        <v>103</v>
      </c>
      <c r="S454" s="68" t="n">
        <v>297</v>
      </c>
      <c r="T454" s="68" t="n">
        <v>226</v>
      </c>
      <c r="U454" s="68" t="n">
        <v>277</v>
      </c>
      <c r="V454" s="68" t="n">
        <v>56</v>
      </c>
      <c r="W454" s="68" t="n">
        <v>160</v>
      </c>
      <c r="X454" s="68" t="n">
        <v>132</v>
      </c>
      <c r="Y454" s="68" t="n">
        <v>636</v>
      </c>
      <c r="Z454" s="68" t="n">
        <v>64</v>
      </c>
      <c r="AA454" s="68" t="n">
        <v>83</v>
      </c>
      <c r="AB454" s="68" t="n">
        <v>96</v>
      </c>
      <c r="AC454" s="68" t="n">
        <v>30</v>
      </c>
      <c r="AD454" s="68" t="n">
        <v>55</v>
      </c>
      <c r="AE454" s="68" t="n">
        <v>55</v>
      </c>
      <c r="AF454" s="68" t="n">
        <v>78</v>
      </c>
      <c r="AG454" s="68" t="n">
        <v>49</v>
      </c>
      <c r="AH454" s="68" t="n">
        <v>14</v>
      </c>
      <c r="AI454" s="68" t="n">
        <v>29</v>
      </c>
      <c r="AJ454" s="65"/>
      <c r="AK454" s="65"/>
      <c r="AL454" s="65"/>
      <c r="AM454" s="65"/>
      <c r="AN454" s="65"/>
      <c r="AO454" s="65"/>
      <c r="AP454" s="65"/>
    </row>
    <row r="455" customFormat="false" ht="15.75" hidden="false" customHeight="false" outlineLevel="0" collapsed="false">
      <c r="A455" s="127" t="n">
        <v>43986</v>
      </c>
      <c r="B455" s="68" t="n">
        <v>18</v>
      </c>
      <c r="C455" s="68" t="n">
        <v>364</v>
      </c>
      <c r="D455" s="68" t="n">
        <v>279</v>
      </c>
      <c r="E455" s="68" t="n">
        <v>29</v>
      </c>
      <c r="F455" s="68" t="n">
        <v>25</v>
      </c>
      <c r="G455" s="68" t="n">
        <v>174</v>
      </c>
      <c r="H455" s="68" t="n">
        <v>2607</v>
      </c>
      <c r="I455" s="68" t="n">
        <v>27</v>
      </c>
      <c r="J455" s="68" t="n">
        <v>719</v>
      </c>
      <c r="K455" s="68" t="n">
        <v>372</v>
      </c>
      <c r="L455" s="68" t="n">
        <v>1089</v>
      </c>
      <c r="M455" s="68" t="n">
        <v>94</v>
      </c>
      <c r="N455" s="68" t="n">
        <v>184</v>
      </c>
      <c r="O455" s="68" t="n">
        <v>191</v>
      </c>
      <c r="P455" s="68" t="n">
        <v>101</v>
      </c>
      <c r="Q455" s="68" t="n">
        <v>90</v>
      </c>
      <c r="R455" s="68" t="n">
        <v>103</v>
      </c>
      <c r="S455" s="68" t="n">
        <v>299</v>
      </c>
      <c r="T455" s="68" t="n">
        <v>248</v>
      </c>
      <c r="U455" s="68" t="n">
        <v>312</v>
      </c>
      <c r="V455" s="68" t="n">
        <v>62</v>
      </c>
      <c r="W455" s="68" t="n">
        <v>167</v>
      </c>
      <c r="X455" s="68" t="n">
        <v>132</v>
      </c>
      <c r="Y455" s="68" t="n">
        <v>639</v>
      </c>
      <c r="Z455" s="68" t="n">
        <v>70</v>
      </c>
      <c r="AA455" s="68" t="n">
        <v>86</v>
      </c>
      <c r="AB455" s="68" t="n">
        <v>99</v>
      </c>
      <c r="AC455" s="68" t="n">
        <v>30</v>
      </c>
      <c r="AD455" s="68" t="n">
        <v>55</v>
      </c>
      <c r="AE455" s="68" t="n">
        <v>57</v>
      </c>
      <c r="AF455" s="68" t="n">
        <v>78</v>
      </c>
      <c r="AG455" s="68" t="n">
        <v>49</v>
      </c>
      <c r="AH455" s="68" t="n">
        <v>14</v>
      </c>
      <c r="AI455" s="68" t="n">
        <v>29</v>
      </c>
      <c r="AJ455" s="65"/>
      <c r="AK455" s="65"/>
      <c r="AL455" s="65"/>
      <c r="AM455" s="65"/>
      <c r="AN455" s="65"/>
      <c r="AO455" s="65"/>
      <c r="AP455" s="65"/>
    </row>
    <row r="456" customFormat="false" ht="15.75" hidden="false" customHeight="false" outlineLevel="0" collapsed="false">
      <c r="A456" s="127" t="n">
        <v>43987</v>
      </c>
      <c r="B456" s="68" t="n">
        <v>18</v>
      </c>
      <c r="C456" s="68" t="n">
        <v>369</v>
      </c>
      <c r="D456" s="68" t="n">
        <v>324</v>
      </c>
      <c r="E456" s="68" t="n">
        <v>34</v>
      </c>
      <c r="F456" s="68" t="n">
        <v>25</v>
      </c>
      <c r="G456" s="68" t="n">
        <v>174</v>
      </c>
      <c r="H456" s="68" t="n">
        <v>2751</v>
      </c>
      <c r="I456" s="68" t="n">
        <v>27</v>
      </c>
      <c r="J456" s="68" t="n">
        <v>764</v>
      </c>
      <c r="K456" s="68" t="n">
        <v>407</v>
      </c>
      <c r="L456" s="68" t="n">
        <v>1207</v>
      </c>
      <c r="M456" s="68" t="n">
        <v>109</v>
      </c>
      <c r="N456" s="68" t="n">
        <v>184</v>
      </c>
      <c r="O456" s="68" t="n">
        <v>191</v>
      </c>
      <c r="P456" s="68" t="n">
        <v>104</v>
      </c>
      <c r="Q456" s="68" t="n">
        <v>95</v>
      </c>
      <c r="R456" s="68" t="n">
        <v>103</v>
      </c>
      <c r="S456" s="68" t="n">
        <v>299</v>
      </c>
      <c r="T456" s="68" t="n">
        <v>265</v>
      </c>
      <c r="U456" s="68" t="n">
        <v>333</v>
      </c>
      <c r="V456" s="68" t="n">
        <v>62</v>
      </c>
      <c r="W456" s="68" t="n">
        <v>172</v>
      </c>
      <c r="X456" s="68" t="n">
        <v>141</v>
      </c>
      <c r="Y456" s="68" t="n">
        <v>673</v>
      </c>
      <c r="Z456" s="68" t="n">
        <v>78</v>
      </c>
      <c r="AA456" s="68" t="n">
        <v>92</v>
      </c>
      <c r="AB456" s="68" t="n">
        <v>100</v>
      </c>
      <c r="AC456" s="68" t="n">
        <v>30</v>
      </c>
      <c r="AD456" s="68" t="n">
        <v>64</v>
      </c>
      <c r="AE456" s="68" t="n">
        <v>74</v>
      </c>
      <c r="AF456" s="68" t="n">
        <v>78</v>
      </c>
      <c r="AG456" s="68" t="n">
        <v>50</v>
      </c>
      <c r="AH456" s="68" t="n">
        <v>14</v>
      </c>
      <c r="AI456" s="68" t="n">
        <v>32</v>
      </c>
      <c r="AJ456" s="65"/>
      <c r="AK456" s="65"/>
      <c r="AL456" s="65"/>
      <c r="AM456" s="65"/>
      <c r="AN456" s="65"/>
      <c r="AO456" s="65"/>
      <c r="AP456" s="65"/>
    </row>
    <row r="457" customFormat="false" ht="15.75" hidden="false" customHeight="false" outlineLevel="0" collapsed="false">
      <c r="A457" s="127" t="n">
        <v>43988</v>
      </c>
      <c r="B457" s="68" t="n">
        <v>18</v>
      </c>
      <c r="C457" s="68" t="n">
        <v>371</v>
      </c>
      <c r="D457" s="68" t="n">
        <v>365</v>
      </c>
      <c r="E457" s="68" t="n">
        <v>34</v>
      </c>
      <c r="F457" s="68" t="n">
        <v>37</v>
      </c>
      <c r="G457" s="68" t="n">
        <v>178</v>
      </c>
      <c r="H457" s="68" t="n">
        <v>2836</v>
      </c>
      <c r="I457" s="68" t="n">
        <v>27</v>
      </c>
      <c r="J457" s="68" t="n">
        <v>779</v>
      </c>
      <c r="K457" s="68" t="n">
        <v>409</v>
      </c>
      <c r="L457" s="68" t="n">
        <v>1361</v>
      </c>
      <c r="M457" s="68" t="n">
        <v>114</v>
      </c>
      <c r="N457" s="68" t="n">
        <v>206</v>
      </c>
      <c r="O457" s="68" t="n">
        <v>191</v>
      </c>
      <c r="P457" s="68" t="n">
        <v>104</v>
      </c>
      <c r="Q457" s="68" t="n">
        <v>107</v>
      </c>
      <c r="R457" s="68" t="n">
        <v>115</v>
      </c>
      <c r="S457" s="68" t="n">
        <v>311</v>
      </c>
      <c r="T457" s="68" t="n">
        <v>297</v>
      </c>
      <c r="U457" s="68" t="n">
        <v>336</v>
      </c>
      <c r="V457" s="68" t="n">
        <v>62</v>
      </c>
      <c r="W457" s="68" t="n">
        <v>179</v>
      </c>
      <c r="X457" s="68" t="n">
        <v>144</v>
      </c>
      <c r="Y457" s="68" t="n">
        <v>673</v>
      </c>
      <c r="Z457" s="68" t="n">
        <v>86</v>
      </c>
      <c r="AA457" s="68" t="n">
        <v>98</v>
      </c>
      <c r="AB457" s="68" t="n">
        <v>101</v>
      </c>
      <c r="AC457" s="68" t="n">
        <v>33</v>
      </c>
      <c r="AD457" s="68" t="n">
        <v>67</v>
      </c>
      <c r="AE457" s="68" t="n">
        <v>74</v>
      </c>
      <c r="AF457" s="68" t="n">
        <v>78</v>
      </c>
      <c r="AG457" s="68" t="n">
        <v>58</v>
      </c>
      <c r="AH457" s="68" t="n">
        <v>14</v>
      </c>
      <c r="AI457" s="68" t="n">
        <v>44</v>
      </c>
      <c r="AJ457" s="65"/>
      <c r="AK457" s="65"/>
      <c r="AL457" s="65"/>
      <c r="AM457" s="65"/>
      <c r="AN457" s="65"/>
      <c r="AO457" s="65"/>
      <c r="AP457" s="65"/>
    </row>
    <row r="458" customFormat="false" ht="15.75" hidden="false" customHeight="false" outlineLevel="0" collapsed="false">
      <c r="A458" s="127" t="n">
        <v>43989</v>
      </c>
      <c r="B458" s="68" t="n">
        <v>18</v>
      </c>
      <c r="C458" s="68" t="n">
        <v>373</v>
      </c>
      <c r="D458" s="68" t="n">
        <v>370</v>
      </c>
      <c r="E458" s="68" t="n">
        <v>35</v>
      </c>
      <c r="F458" s="68" t="n">
        <v>40</v>
      </c>
      <c r="G458" s="68" t="n">
        <v>182</v>
      </c>
      <c r="H458" s="68" t="n">
        <v>3130</v>
      </c>
      <c r="I458" s="68" t="n">
        <v>27</v>
      </c>
      <c r="J458" s="68" t="n">
        <v>878</v>
      </c>
      <c r="K458" s="68" t="n">
        <v>418</v>
      </c>
      <c r="L458" s="68" t="n">
        <v>1409</v>
      </c>
      <c r="M458" s="68" t="n">
        <v>114</v>
      </c>
      <c r="N458" s="68" t="n">
        <v>210</v>
      </c>
      <c r="O458" s="68" t="n">
        <v>202</v>
      </c>
      <c r="P458" s="68" t="n">
        <v>108</v>
      </c>
      <c r="Q458" s="68" t="n">
        <v>109</v>
      </c>
      <c r="R458" s="68" t="n">
        <v>120</v>
      </c>
      <c r="S458" s="68" t="n">
        <v>325</v>
      </c>
      <c r="T458" s="68" t="n">
        <v>344</v>
      </c>
      <c r="U458" s="68" t="n">
        <v>340</v>
      </c>
      <c r="V458" s="68" t="n">
        <v>64</v>
      </c>
      <c r="W458" s="68" t="n">
        <v>179</v>
      </c>
      <c r="X458" s="68" t="n">
        <v>154</v>
      </c>
      <c r="Y458" s="68" t="n">
        <v>673</v>
      </c>
      <c r="Z458" s="68" t="n">
        <v>93</v>
      </c>
      <c r="AA458" s="68" t="n">
        <v>101</v>
      </c>
      <c r="AB458" s="68" t="n">
        <v>101</v>
      </c>
      <c r="AC458" s="68" t="n">
        <v>33</v>
      </c>
      <c r="AD458" s="68" t="n">
        <v>67</v>
      </c>
      <c r="AE458" s="68" t="n">
        <v>74</v>
      </c>
      <c r="AF458" s="68" t="n">
        <v>78</v>
      </c>
      <c r="AG458" s="68" t="n">
        <v>61</v>
      </c>
      <c r="AH458" s="68" t="n">
        <v>14</v>
      </c>
      <c r="AI458" s="68" t="n">
        <v>54</v>
      </c>
      <c r="AJ458" s="65"/>
      <c r="AK458" s="65"/>
      <c r="AL458" s="65"/>
      <c r="AM458" s="65"/>
      <c r="AN458" s="65"/>
      <c r="AO458" s="65"/>
      <c r="AP458" s="65"/>
    </row>
    <row r="459" customFormat="false" ht="15.75" hidden="false" customHeight="false" outlineLevel="0" collapsed="false">
      <c r="A459" s="127" t="n">
        <v>43990</v>
      </c>
      <c r="B459" s="68" t="n">
        <v>18</v>
      </c>
      <c r="C459" s="68" t="n">
        <v>377</v>
      </c>
      <c r="D459" s="68" t="n">
        <v>372</v>
      </c>
      <c r="E459" s="68" t="n">
        <v>36</v>
      </c>
      <c r="F459" s="68" t="n">
        <v>40</v>
      </c>
      <c r="G459" s="68" t="n">
        <v>185</v>
      </c>
      <c r="H459" s="68" t="n">
        <v>3206</v>
      </c>
      <c r="I459" s="68" t="n">
        <v>27</v>
      </c>
      <c r="J459" s="68" t="n">
        <v>952</v>
      </c>
      <c r="K459" s="68" t="n">
        <v>428</v>
      </c>
      <c r="L459" s="68" t="n">
        <v>1499</v>
      </c>
      <c r="M459" s="68" t="n">
        <v>117</v>
      </c>
      <c r="N459" s="68" t="n">
        <v>213</v>
      </c>
      <c r="O459" s="68" t="n">
        <v>202</v>
      </c>
      <c r="P459" s="68" t="n">
        <v>117</v>
      </c>
      <c r="Q459" s="68" t="n">
        <v>129</v>
      </c>
      <c r="R459" s="68" t="n">
        <v>120</v>
      </c>
      <c r="S459" s="68" t="n">
        <v>325</v>
      </c>
      <c r="T459" s="68" t="n">
        <v>391</v>
      </c>
      <c r="U459" s="68" t="n">
        <v>351</v>
      </c>
      <c r="V459" s="68" t="n">
        <v>73</v>
      </c>
      <c r="W459" s="68" t="n">
        <v>189</v>
      </c>
      <c r="X459" s="68" t="n">
        <v>155</v>
      </c>
      <c r="Y459" s="68" t="n">
        <v>673</v>
      </c>
      <c r="Z459" s="68" t="n">
        <v>93</v>
      </c>
      <c r="AA459" s="68" t="n">
        <v>102</v>
      </c>
      <c r="AB459" s="68" t="n">
        <v>103</v>
      </c>
      <c r="AC459" s="68" t="n">
        <v>33</v>
      </c>
      <c r="AD459" s="68" t="n">
        <v>80</v>
      </c>
      <c r="AE459" s="68" t="n">
        <v>74</v>
      </c>
      <c r="AF459" s="68" t="n">
        <v>78</v>
      </c>
      <c r="AG459" s="68" t="n">
        <v>62</v>
      </c>
      <c r="AH459" s="68" t="n">
        <v>30</v>
      </c>
      <c r="AI459" s="68" t="n">
        <v>54</v>
      </c>
      <c r="AJ459" s="65"/>
      <c r="AK459" s="65"/>
      <c r="AL459" s="65"/>
      <c r="AM459" s="65"/>
      <c r="AN459" s="65"/>
      <c r="AO459" s="65"/>
      <c r="AP459" s="65"/>
    </row>
    <row r="460" customFormat="false" ht="15.75" hidden="false" customHeight="false" outlineLevel="0" collapsed="false">
      <c r="A460" s="127" t="n">
        <v>43991</v>
      </c>
      <c r="B460" s="68" t="n">
        <v>18</v>
      </c>
      <c r="C460" s="68" t="n">
        <v>409</v>
      </c>
      <c r="D460" s="68" t="n">
        <v>391</v>
      </c>
      <c r="E460" s="68" t="n">
        <v>41</v>
      </c>
      <c r="F460" s="68" t="n">
        <v>46</v>
      </c>
      <c r="G460" s="68" t="n">
        <v>191</v>
      </c>
      <c r="H460" s="68" t="n">
        <v>3371</v>
      </c>
      <c r="I460" s="68" t="n">
        <v>27</v>
      </c>
      <c r="J460" s="68" t="n">
        <v>962</v>
      </c>
      <c r="K460" s="68" t="n">
        <v>508</v>
      </c>
      <c r="L460" s="68" t="n">
        <v>1584</v>
      </c>
      <c r="M460" s="68" t="n">
        <v>117</v>
      </c>
      <c r="N460" s="68" t="n">
        <v>216</v>
      </c>
      <c r="O460" s="68" t="n">
        <v>202</v>
      </c>
      <c r="P460" s="68" t="n">
        <v>118</v>
      </c>
      <c r="Q460" s="68" t="n">
        <v>130</v>
      </c>
      <c r="R460" s="68" t="n">
        <v>122</v>
      </c>
      <c r="S460" s="68" t="n">
        <v>325</v>
      </c>
      <c r="T460" s="68" t="n">
        <v>402</v>
      </c>
      <c r="U460" s="68" t="n">
        <v>361</v>
      </c>
      <c r="V460" s="68" t="n">
        <v>73</v>
      </c>
      <c r="W460" s="68" t="n">
        <v>189</v>
      </c>
      <c r="X460" s="68" t="n">
        <v>172</v>
      </c>
      <c r="Y460" s="68" t="n">
        <v>704</v>
      </c>
      <c r="Z460" s="68" t="n">
        <v>93</v>
      </c>
      <c r="AA460" s="68" t="n">
        <v>105</v>
      </c>
      <c r="AB460" s="68" t="n">
        <v>107</v>
      </c>
      <c r="AC460" s="68" t="n">
        <v>33</v>
      </c>
      <c r="AD460" s="68" t="n">
        <v>89</v>
      </c>
      <c r="AE460" s="68" t="n">
        <v>75</v>
      </c>
      <c r="AF460" s="68" t="n">
        <v>78</v>
      </c>
      <c r="AG460" s="68" t="n">
        <v>63</v>
      </c>
      <c r="AH460" s="68" t="n">
        <v>30</v>
      </c>
      <c r="AI460" s="68" t="n">
        <v>62</v>
      </c>
      <c r="AJ460" s="65"/>
      <c r="AK460" s="65"/>
      <c r="AL460" s="65"/>
      <c r="AM460" s="65"/>
      <c r="AN460" s="65"/>
      <c r="AO460" s="65"/>
      <c r="AP460" s="65"/>
    </row>
    <row r="461" customFormat="false" ht="15.75" hidden="false" customHeight="false" outlineLevel="0" collapsed="false">
      <c r="A461" s="127" t="n">
        <v>43992</v>
      </c>
      <c r="B461" s="68" t="n">
        <v>18</v>
      </c>
      <c r="C461" s="68" t="n">
        <v>412</v>
      </c>
      <c r="D461" s="68" t="n">
        <v>401</v>
      </c>
      <c r="E461" s="68" t="n">
        <v>42</v>
      </c>
      <c r="F461" s="68" t="n">
        <v>47</v>
      </c>
      <c r="G461" s="68" t="n">
        <v>194</v>
      </c>
      <c r="H461" s="68" t="n">
        <v>3517</v>
      </c>
      <c r="I461" s="68" t="n">
        <v>27</v>
      </c>
      <c r="J461" s="68" t="n">
        <v>995</v>
      </c>
      <c r="K461" s="68" t="n">
        <v>626</v>
      </c>
      <c r="L461" s="68" t="n">
        <v>1681</v>
      </c>
      <c r="M461" s="68" t="n">
        <v>138</v>
      </c>
      <c r="N461" s="68" t="n">
        <v>221</v>
      </c>
      <c r="O461" s="68" t="n">
        <v>213</v>
      </c>
      <c r="P461" s="68" t="n">
        <v>128</v>
      </c>
      <c r="Q461" s="68" t="n">
        <v>133</v>
      </c>
      <c r="R461" s="68" t="n">
        <v>123</v>
      </c>
      <c r="S461" s="68" t="n">
        <v>404</v>
      </c>
      <c r="T461" s="68" t="n">
        <v>450</v>
      </c>
      <c r="U461" s="68" t="n">
        <v>389</v>
      </c>
      <c r="V461" s="68" t="n">
        <v>80</v>
      </c>
      <c r="W461" s="68" t="n">
        <v>193</v>
      </c>
      <c r="X461" s="68" t="n">
        <v>174</v>
      </c>
      <c r="Y461" s="68" t="n">
        <v>757</v>
      </c>
      <c r="Z461" s="68" t="n">
        <v>94</v>
      </c>
      <c r="AA461" s="68" t="n">
        <v>108</v>
      </c>
      <c r="AB461" s="68" t="n">
        <v>107</v>
      </c>
      <c r="AC461" s="68" t="n">
        <v>37</v>
      </c>
      <c r="AD461" s="68" t="n">
        <v>89</v>
      </c>
      <c r="AE461" s="68" t="n">
        <v>84</v>
      </c>
      <c r="AF461" s="68" t="n">
        <v>78</v>
      </c>
      <c r="AG461" s="68" t="n">
        <v>63</v>
      </c>
      <c r="AH461" s="68" t="n">
        <v>37</v>
      </c>
      <c r="AI461" s="68" t="n">
        <v>69</v>
      </c>
      <c r="AJ461" s="65"/>
      <c r="AK461" s="65"/>
      <c r="AL461" s="65"/>
      <c r="AM461" s="65"/>
      <c r="AN461" s="65"/>
      <c r="AO461" s="65"/>
      <c r="AP461" s="65"/>
    </row>
    <row r="462" customFormat="false" ht="15.75" hidden="false" customHeight="false" outlineLevel="0" collapsed="false">
      <c r="A462" s="127" t="n">
        <v>43993</v>
      </c>
      <c r="B462" s="68" t="n">
        <v>18</v>
      </c>
      <c r="C462" s="68" t="n">
        <v>424</v>
      </c>
      <c r="D462" s="68" t="n">
        <v>411</v>
      </c>
      <c r="E462" s="68" t="n">
        <v>43</v>
      </c>
      <c r="F462" s="68" t="n">
        <v>48</v>
      </c>
      <c r="G462" s="68" t="n">
        <v>195</v>
      </c>
      <c r="H462" s="68" t="n">
        <v>3661</v>
      </c>
      <c r="I462" s="68" t="n">
        <v>27</v>
      </c>
      <c r="J462" s="68" t="n">
        <v>1016</v>
      </c>
      <c r="K462" s="68" t="n">
        <v>631</v>
      </c>
      <c r="L462" s="68" t="n">
        <v>1793</v>
      </c>
      <c r="M462" s="68" t="n">
        <v>145</v>
      </c>
      <c r="N462" s="68" t="n">
        <v>228</v>
      </c>
      <c r="O462" s="68" t="n">
        <v>213</v>
      </c>
      <c r="P462" s="68" t="n">
        <v>164</v>
      </c>
      <c r="Q462" s="68" t="n">
        <v>135</v>
      </c>
      <c r="R462" s="68" t="n">
        <v>128</v>
      </c>
      <c r="S462" s="68" t="n">
        <v>448</v>
      </c>
      <c r="T462" s="68" t="n">
        <v>505</v>
      </c>
      <c r="U462" s="68" t="n">
        <v>392</v>
      </c>
      <c r="V462" s="68" t="n">
        <v>97</v>
      </c>
      <c r="W462" s="68" t="n">
        <v>205</v>
      </c>
      <c r="X462" s="68" t="n">
        <v>178</v>
      </c>
      <c r="Y462" s="68" t="n">
        <v>757</v>
      </c>
      <c r="Z462" s="68" t="n">
        <v>95</v>
      </c>
      <c r="AA462" s="68" t="n">
        <v>109</v>
      </c>
      <c r="AB462" s="68" t="n">
        <v>107</v>
      </c>
      <c r="AC462" s="68" t="n">
        <v>39</v>
      </c>
      <c r="AD462" s="68" t="n">
        <v>89</v>
      </c>
      <c r="AE462" s="68" t="n">
        <v>85</v>
      </c>
      <c r="AF462" s="68" t="n">
        <v>78</v>
      </c>
      <c r="AG462" s="68" t="n">
        <v>66</v>
      </c>
      <c r="AH462" s="68" t="n">
        <v>37</v>
      </c>
      <c r="AI462" s="68" t="n">
        <v>69</v>
      </c>
      <c r="AJ462" s="65"/>
      <c r="AK462" s="65"/>
      <c r="AL462" s="65"/>
      <c r="AM462" s="65"/>
      <c r="AN462" s="65"/>
      <c r="AO462" s="65"/>
      <c r="AP462" s="65"/>
    </row>
    <row r="463" customFormat="false" ht="15.75" hidden="false" customHeight="false" outlineLevel="0" collapsed="false">
      <c r="A463" s="127" t="n">
        <v>43994</v>
      </c>
      <c r="B463" s="68" t="n">
        <v>18</v>
      </c>
      <c r="C463" s="68" t="n">
        <v>448</v>
      </c>
      <c r="D463" s="68" t="n">
        <v>417</v>
      </c>
      <c r="E463" s="68" t="n">
        <v>48</v>
      </c>
      <c r="F463" s="68" t="n">
        <v>49</v>
      </c>
      <c r="G463" s="68" t="n">
        <v>196</v>
      </c>
      <c r="H463" s="68" t="n">
        <v>3781</v>
      </c>
      <c r="I463" s="68" t="n">
        <v>27</v>
      </c>
      <c r="J463" s="68" t="n">
        <v>1057</v>
      </c>
      <c r="K463" s="68" t="n">
        <v>681</v>
      </c>
      <c r="L463" s="68" t="n">
        <v>1865</v>
      </c>
      <c r="M463" s="68" t="n">
        <v>146</v>
      </c>
      <c r="N463" s="68" t="n">
        <v>239</v>
      </c>
      <c r="O463" s="68" t="n">
        <v>215</v>
      </c>
      <c r="P463" s="68" t="n">
        <v>179</v>
      </c>
      <c r="Q463" s="68" t="n">
        <v>135</v>
      </c>
      <c r="R463" s="68" t="n">
        <v>128</v>
      </c>
      <c r="S463" s="68" t="n">
        <v>520</v>
      </c>
      <c r="T463" s="68" t="n">
        <v>543</v>
      </c>
      <c r="U463" s="68" t="n">
        <v>407</v>
      </c>
      <c r="V463" s="68" t="n">
        <v>97</v>
      </c>
      <c r="W463" s="68" t="n">
        <v>205</v>
      </c>
      <c r="X463" s="68" t="n">
        <v>180</v>
      </c>
      <c r="Y463" s="68" t="n">
        <v>830</v>
      </c>
      <c r="Z463" s="68" t="n">
        <v>95</v>
      </c>
      <c r="AA463" s="68" t="n">
        <v>109</v>
      </c>
      <c r="AB463" s="68" t="n">
        <v>108</v>
      </c>
      <c r="AC463" s="68" t="n">
        <v>40</v>
      </c>
      <c r="AD463" s="68" t="n">
        <v>104</v>
      </c>
      <c r="AE463" s="68" t="n">
        <v>86</v>
      </c>
      <c r="AF463" s="68" t="n">
        <v>78</v>
      </c>
      <c r="AG463" s="68" t="n">
        <v>66</v>
      </c>
      <c r="AH463" s="68" t="n">
        <v>37</v>
      </c>
      <c r="AI463" s="68" t="n">
        <v>79</v>
      </c>
      <c r="AJ463" s="65"/>
      <c r="AK463" s="65"/>
      <c r="AL463" s="65"/>
      <c r="AM463" s="65"/>
      <c r="AN463" s="65"/>
      <c r="AO463" s="65"/>
      <c r="AP463" s="65"/>
    </row>
    <row r="464" customFormat="false" ht="15.75" hidden="false" customHeight="false" outlineLevel="0" collapsed="false">
      <c r="A464" s="127" t="n">
        <v>43995</v>
      </c>
      <c r="B464" s="68" t="n">
        <v>19</v>
      </c>
      <c r="C464" s="68" t="n">
        <v>462</v>
      </c>
      <c r="D464" s="68" t="n">
        <v>418</v>
      </c>
      <c r="E464" s="68" t="n">
        <v>54</v>
      </c>
      <c r="F464" s="68" t="n">
        <v>58</v>
      </c>
      <c r="G464" s="68" t="n">
        <v>204</v>
      </c>
      <c r="H464" s="68" t="n">
        <v>3840</v>
      </c>
      <c r="I464" s="68" t="n">
        <v>37</v>
      </c>
      <c r="J464" s="68" t="n">
        <v>1093</v>
      </c>
      <c r="K464" s="68" t="n">
        <v>709</v>
      </c>
      <c r="L464" s="68" t="n">
        <v>2117</v>
      </c>
      <c r="M464" s="68" t="n">
        <v>150</v>
      </c>
      <c r="N464" s="68" t="n">
        <v>249</v>
      </c>
      <c r="O464" s="68" t="n">
        <v>215</v>
      </c>
      <c r="P464" s="68" t="n">
        <v>201</v>
      </c>
      <c r="Q464" s="68" t="n">
        <v>136</v>
      </c>
      <c r="R464" s="68" t="n">
        <v>133</v>
      </c>
      <c r="S464" s="68" t="n">
        <v>541</v>
      </c>
      <c r="T464" s="68" t="n">
        <v>557</v>
      </c>
      <c r="U464" s="68" t="n">
        <v>411</v>
      </c>
      <c r="V464" s="68" t="n">
        <v>99</v>
      </c>
      <c r="W464" s="68" t="n">
        <v>205</v>
      </c>
      <c r="X464" s="68" t="n">
        <v>190</v>
      </c>
      <c r="Y464" s="68" t="n">
        <v>866</v>
      </c>
      <c r="Z464" s="68" t="n">
        <v>96</v>
      </c>
      <c r="AA464" s="68" t="n">
        <v>111</v>
      </c>
      <c r="AB464" s="68" t="n">
        <v>109</v>
      </c>
      <c r="AC464" s="68" t="n">
        <v>40</v>
      </c>
      <c r="AD464" s="68" t="n">
        <v>105</v>
      </c>
      <c r="AE464" s="68" t="n">
        <v>86</v>
      </c>
      <c r="AF464" s="68" t="n">
        <v>78</v>
      </c>
      <c r="AG464" s="68" t="n">
        <v>70</v>
      </c>
      <c r="AH464" s="68" t="n">
        <v>37</v>
      </c>
      <c r="AI464" s="68" t="n">
        <v>80</v>
      </c>
      <c r="AJ464" s="65"/>
      <c r="AK464" s="65"/>
      <c r="AL464" s="65"/>
      <c r="AM464" s="65"/>
      <c r="AN464" s="65"/>
      <c r="AO464" s="65"/>
      <c r="AP464" s="65"/>
    </row>
    <row r="465" customFormat="false" ht="15.75" hidden="false" customHeight="false" outlineLevel="0" collapsed="false">
      <c r="A465" s="127" t="n">
        <v>43996</v>
      </c>
      <c r="B465" s="68" t="n">
        <v>19</v>
      </c>
      <c r="C465" s="68" t="n">
        <v>474</v>
      </c>
      <c r="D465" s="68" t="n">
        <v>440</v>
      </c>
      <c r="E465" s="68" t="n">
        <v>63</v>
      </c>
      <c r="F465" s="68" t="n">
        <v>58</v>
      </c>
      <c r="G465" s="68" t="n">
        <v>210</v>
      </c>
      <c r="H465" s="68" t="n">
        <v>4089</v>
      </c>
      <c r="I465" s="68" t="n">
        <v>37</v>
      </c>
      <c r="J465" s="68" t="n">
        <v>1135</v>
      </c>
      <c r="K465" s="68" t="n">
        <v>729</v>
      </c>
      <c r="L465" s="68" t="n">
        <v>2192</v>
      </c>
      <c r="M465" s="68" t="n">
        <v>159</v>
      </c>
      <c r="N465" s="68" t="n">
        <v>261</v>
      </c>
      <c r="O465" s="68" t="n">
        <v>232</v>
      </c>
      <c r="P465" s="68" t="n">
        <v>231</v>
      </c>
      <c r="Q465" s="68" t="n">
        <v>137</v>
      </c>
      <c r="R465" s="68" t="n">
        <v>136</v>
      </c>
      <c r="S465" s="68" t="n">
        <v>577</v>
      </c>
      <c r="T465" s="68" t="n">
        <v>618</v>
      </c>
      <c r="U465" s="68" t="n">
        <v>423</v>
      </c>
      <c r="V465" s="68" t="n">
        <v>101</v>
      </c>
      <c r="W465" s="68" t="n">
        <v>210</v>
      </c>
      <c r="X465" s="68" t="n">
        <v>197</v>
      </c>
      <c r="Y465" s="68" t="n">
        <v>902</v>
      </c>
      <c r="Z465" s="68" t="n">
        <v>115</v>
      </c>
      <c r="AA465" s="68" t="n">
        <v>114</v>
      </c>
      <c r="AB465" s="68" t="n">
        <v>109</v>
      </c>
      <c r="AC465" s="68" t="n">
        <v>48</v>
      </c>
      <c r="AD465" s="68" t="n">
        <v>109</v>
      </c>
      <c r="AE465" s="68" t="n">
        <v>87</v>
      </c>
      <c r="AF465" s="68" t="n">
        <v>128</v>
      </c>
      <c r="AG465" s="68" t="n">
        <v>71</v>
      </c>
      <c r="AH465" s="68" t="n">
        <v>40</v>
      </c>
      <c r="AI465" s="68" t="n">
        <v>80</v>
      </c>
      <c r="AJ465" s="65"/>
      <c r="AK465" s="65"/>
      <c r="AL465" s="65"/>
      <c r="AM465" s="65"/>
      <c r="AN465" s="65"/>
      <c r="AO465" s="65"/>
      <c r="AP465" s="65"/>
    </row>
    <row r="466" customFormat="false" ht="15.75" hidden="false" customHeight="false" outlineLevel="0" collapsed="false">
      <c r="A466" s="127" t="n">
        <v>43997</v>
      </c>
      <c r="B466" s="68" t="n">
        <v>19</v>
      </c>
      <c r="C466" s="68" t="n">
        <v>502</v>
      </c>
      <c r="D466" s="68" t="n">
        <v>460</v>
      </c>
      <c r="E466" s="68" t="n">
        <v>63</v>
      </c>
      <c r="F466" s="68" t="n">
        <v>62</v>
      </c>
      <c r="G466" s="68" t="n">
        <v>211</v>
      </c>
      <c r="H466" s="68" t="n">
        <v>4195</v>
      </c>
      <c r="I466" s="68" t="n">
        <v>37</v>
      </c>
      <c r="J466" s="68" t="n">
        <v>1142</v>
      </c>
      <c r="K466" s="68" t="n">
        <v>765</v>
      </c>
      <c r="L466" s="68" t="n">
        <v>2254</v>
      </c>
      <c r="M466" s="68" t="n">
        <v>160</v>
      </c>
      <c r="N466" s="68" t="n">
        <v>262</v>
      </c>
      <c r="O466" s="68" t="n">
        <v>232</v>
      </c>
      <c r="P466" s="68" t="n">
        <v>247</v>
      </c>
      <c r="Q466" s="68" t="n">
        <v>137</v>
      </c>
      <c r="R466" s="68" t="n">
        <v>146</v>
      </c>
      <c r="S466" s="68" t="n">
        <v>608</v>
      </c>
      <c r="T466" s="68" t="n">
        <v>651</v>
      </c>
      <c r="U466" s="68" t="n">
        <v>423</v>
      </c>
      <c r="V466" s="68" t="n">
        <v>108</v>
      </c>
      <c r="W466" s="68" t="n">
        <v>216</v>
      </c>
      <c r="X466" s="68" t="n">
        <v>199</v>
      </c>
      <c r="Y466" s="68" t="n">
        <v>1044</v>
      </c>
      <c r="Z466" s="68" t="n">
        <v>121</v>
      </c>
      <c r="AA466" s="68" t="n">
        <v>115</v>
      </c>
      <c r="AB466" s="68" t="n">
        <v>111</v>
      </c>
      <c r="AC466" s="68" t="n">
        <v>48</v>
      </c>
      <c r="AD466" s="68" t="n">
        <v>109</v>
      </c>
      <c r="AE466" s="68" t="n">
        <v>87</v>
      </c>
      <c r="AF466" s="68" t="n">
        <v>191</v>
      </c>
      <c r="AG466" s="68" t="n">
        <v>71</v>
      </c>
      <c r="AH466" s="68" t="n">
        <v>40</v>
      </c>
      <c r="AI466" s="68" t="n">
        <v>87</v>
      </c>
      <c r="AJ466" s="65"/>
      <c r="AK466" s="65"/>
      <c r="AL466" s="65"/>
      <c r="AM466" s="65"/>
      <c r="AN466" s="65"/>
      <c r="AO466" s="65"/>
      <c r="AP466" s="65"/>
    </row>
    <row r="467" customFormat="false" ht="15.75" hidden="false" customHeight="false" outlineLevel="0" collapsed="false">
      <c r="A467" s="127" t="n">
        <v>43998</v>
      </c>
      <c r="B467" s="68" t="n">
        <v>20</v>
      </c>
      <c r="C467" s="68" t="n">
        <v>510</v>
      </c>
      <c r="D467" s="68" t="n">
        <v>485</v>
      </c>
      <c r="E467" s="68" t="n">
        <v>63</v>
      </c>
      <c r="F467" s="68" t="n">
        <v>63</v>
      </c>
      <c r="G467" s="68" t="n">
        <v>213</v>
      </c>
      <c r="H467" s="68" t="n">
        <v>4329</v>
      </c>
      <c r="I467" s="68" t="n">
        <v>45</v>
      </c>
      <c r="J467" s="68" t="n">
        <v>1151</v>
      </c>
      <c r="K467" s="68" t="n">
        <v>795</v>
      </c>
      <c r="L467" s="68" t="n">
        <v>2325</v>
      </c>
      <c r="M467" s="68" t="n">
        <v>167</v>
      </c>
      <c r="N467" s="68" t="n">
        <v>275</v>
      </c>
      <c r="O467" s="68" t="n">
        <v>243</v>
      </c>
      <c r="P467" s="68" t="n">
        <v>253</v>
      </c>
      <c r="Q467" s="68" t="n">
        <v>137</v>
      </c>
      <c r="R467" s="68" t="n">
        <v>149</v>
      </c>
      <c r="S467" s="68" t="n">
        <v>623</v>
      </c>
      <c r="T467" s="68" t="n">
        <v>670</v>
      </c>
      <c r="U467" s="68" t="n">
        <v>459</v>
      </c>
      <c r="V467" s="68" t="n">
        <v>115</v>
      </c>
      <c r="W467" s="68" t="n">
        <v>222</v>
      </c>
      <c r="X467" s="68" t="n">
        <v>203</v>
      </c>
      <c r="Y467" s="68" t="n">
        <v>1088</v>
      </c>
      <c r="Z467" s="68" t="n">
        <v>125</v>
      </c>
      <c r="AA467" s="68" t="n">
        <v>116</v>
      </c>
      <c r="AB467" s="68" t="n">
        <v>111</v>
      </c>
      <c r="AC467" s="68" t="n">
        <v>48</v>
      </c>
      <c r="AD467" s="68" t="n">
        <v>111</v>
      </c>
      <c r="AE467" s="68" t="n">
        <v>94</v>
      </c>
      <c r="AF467" s="68" t="n">
        <v>294</v>
      </c>
      <c r="AG467" s="68" t="n">
        <v>71</v>
      </c>
      <c r="AH467" s="68" t="n">
        <v>40</v>
      </c>
      <c r="AI467" s="68" t="n">
        <v>90</v>
      </c>
      <c r="AJ467" s="65"/>
      <c r="AK467" s="65"/>
      <c r="AL467" s="65"/>
      <c r="AM467" s="65"/>
      <c r="AN467" s="65"/>
      <c r="AO467" s="65"/>
      <c r="AP467" s="65"/>
    </row>
    <row r="468" customFormat="false" ht="15.75" hidden="false" customHeight="false" outlineLevel="0" collapsed="false">
      <c r="A468" s="127" t="n">
        <v>43999</v>
      </c>
      <c r="B468" s="68" t="n">
        <v>20</v>
      </c>
      <c r="C468" s="68" t="n">
        <v>542</v>
      </c>
      <c r="D468" s="68" t="n">
        <v>508</v>
      </c>
      <c r="E468" s="68" t="n">
        <v>68</v>
      </c>
      <c r="F468" s="68" t="n">
        <v>65</v>
      </c>
      <c r="G468" s="68" t="n">
        <v>216</v>
      </c>
      <c r="H468" s="68" t="n">
        <v>4445</v>
      </c>
      <c r="I468" s="68" t="n">
        <v>45</v>
      </c>
      <c r="J468" s="68" t="n">
        <v>1177</v>
      </c>
      <c r="K468" s="68" t="n">
        <v>860</v>
      </c>
      <c r="L468" s="68" t="n">
        <v>2381</v>
      </c>
      <c r="M468" s="68" t="n">
        <v>167</v>
      </c>
      <c r="N468" s="68" t="n">
        <v>292</v>
      </c>
      <c r="O468" s="68" t="n">
        <v>243</v>
      </c>
      <c r="P468" s="68" t="n">
        <v>333</v>
      </c>
      <c r="Q468" s="68" t="n">
        <v>145</v>
      </c>
      <c r="R468" s="68" t="n">
        <v>161</v>
      </c>
      <c r="S468" s="68" t="n">
        <v>654</v>
      </c>
      <c r="T468" s="68" t="n">
        <v>682</v>
      </c>
      <c r="U468" s="68" t="n">
        <v>465</v>
      </c>
      <c r="V468" s="68" t="n">
        <v>122</v>
      </c>
      <c r="W468" s="68" t="n">
        <v>227</v>
      </c>
      <c r="X468" s="68" t="n">
        <v>203</v>
      </c>
      <c r="Y468" s="68" t="n">
        <v>1104</v>
      </c>
      <c r="Z468" s="68" t="n">
        <v>129</v>
      </c>
      <c r="AA468" s="68" t="n">
        <v>117</v>
      </c>
      <c r="AB468" s="68" t="n">
        <v>112</v>
      </c>
      <c r="AC468" s="68" t="n">
        <v>48</v>
      </c>
      <c r="AD468" s="68" t="n">
        <v>113</v>
      </c>
      <c r="AE468" s="68" t="n">
        <v>96</v>
      </c>
      <c r="AF468" s="68" t="n">
        <v>297</v>
      </c>
      <c r="AG468" s="68" t="n">
        <v>76</v>
      </c>
      <c r="AH468" s="68" t="n">
        <v>40</v>
      </c>
      <c r="AI468" s="68" t="n">
        <v>90</v>
      </c>
      <c r="AJ468" s="65"/>
      <c r="AK468" s="65"/>
      <c r="AL468" s="65"/>
      <c r="AM468" s="65"/>
      <c r="AN468" s="65"/>
      <c r="AO468" s="65"/>
      <c r="AP468" s="65"/>
    </row>
    <row r="469" customFormat="false" ht="15.75" hidden="false" customHeight="false" outlineLevel="0" collapsed="false">
      <c r="A469" s="127" t="n">
        <v>44000</v>
      </c>
      <c r="B469" s="68" t="n">
        <v>20</v>
      </c>
      <c r="C469" s="68" t="n">
        <v>553</v>
      </c>
      <c r="D469" s="68" t="n">
        <v>535</v>
      </c>
      <c r="E469" s="68" t="n">
        <v>95</v>
      </c>
      <c r="F469" s="68" t="n">
        <v>65</v>
      </c>
      <c r="G469" s="68" t="n">
        <v>219</v>
      </c>
      <c r="H469" s="68" t="n">
        <v>4573</v>
      </c>
      <c r="I469" s="68" t="n">
        <v>45</v>
      </c>
      <c r="J469" s="68" t="n">
        <v>1231</v>
      </c>
      <c r="K469" s="68" t="n">
        <v>880</v>
      </c>
      <c r="L469" s="68" t="n">
        <v>2459</v>
      </c>
      <c r="M469" s="68" t="n">
        <v>173</v>
      </c>
      <c r="N469" s="68" t="n">
        <v>310</v>
      </c>
      <c r="O469" s="68" t="n">
        <v>282</v>
      </c>
      <c r="P469" s="68" t="n">
        <v>347</v>
      </c>
      <c r="Q469" s="68" t="n">
        <v>146</v>
      </c>
      <c r="R469" s="68" t="n">
        <v>165</v>
      </c>
      <c r="S469" s="68" t="n">
        <v>674</v>
      </c>
      <c r="T469" s="68" t="n">
        <v>708</v>
      </c>
      <c r="U469" s="68" t="n">
        <v>482</v>
      </c>
      <c r="V469" s="68" t="n">
        <v>129</v>
      </c>
      <c r="W469" s="68" t="n">
        <v>234</v>
      </c>
      <c r="X469" s="68" t="n">
        <v>203</v>
      </c>
      <c r="Y469" s="68" t="n">
        <v>1126</v>
      </c>
      <c r="Z469" s="68" t="n">
        <v>130</v>
      </c>
      <c r="AA469" s="68" t="n">
        <v>118</v>
      </c>
      <c r="AB469" s="68" t="n">
        <v>113</v>
      </c>
      <c r="AC469" s="68" t="n">
        <v>49</v>
      </c>
      <c r="AD469" s="68" t="n">
        <v>113</v>
      </c>
      <c r="AE469" s="68" t="n">
        <v>118</v>
      </c>
      <c r="AF469" s="68" t="n">
        <v>297</v>
      </c>
      <c r="AG469" s="68" t="n">
        <v>76</v>
      </c>
      <c r="AH469" s="68" t="n">
        <v>40</v>
      </c>
      <c r="AI469" s="68" t="n">
        <v>90</v>
      </c>
      <c r="AJ469" s="65"/>
      <c r="AK469" s="65"/>
      <c r="AL469" s="65"/>
      <c r="AM469" s="65"/>
      <c r="AN469" s="65"/>
      <c r="AO469" s="65"/>
      <c r="AP469" s="65"/>
    </row>
    <row r="470" customFormat="false" ht="15.75" hidden="false" customHeight="false" outlineLevel="0" collapsed="false">
      <c r="A470" s="127" t="n">
        <v>44001</v>
      </c>
      <c r="B470" s="68" t="n">
        <v>20</v>
      </c>
      <c r="C470" s="68" t="n">
        <v>566</v>
      </c>
      <c r="D470" s="68" t="n">
        <v>538</v>
      </c>
      <c r="E470" s="68" t="n">
        <v>101</v>
      </c>
      <c r="F470" s="68" t="n">
        <v>68</v>
      </c>
      <c r="G470" s="68" t="n">
        <v>226</v>
      </c>
      <c r="H470" s="68" t="n">
        <v>4699</v>
      </c>
      <c r="I470" s="68" t="n">
        <v>46</v>
      </c>
      <c r="J470" s="68" t="n">
        <v>1261</v>
      </c>
      <c r="K470" s="68" t="n">
        <v>900</v>
      </c>
      <c r="L470" s="68" t="n">
        <v>2562</v>
      </c>
      <c r="M470" s="68" t="n">
        <v>186</v>
      </c>
      <c r="N470" s="68" t="n">
        <v>313</v>
      </c>
      <c r="O470" s="68" t="n">
        <v>282</v>
      </c>
      <c r="P470" s="68" t="n">
        <v>360</v>
      </c>
      <c r="Q470" s="68" t="n">
        <v>149</v>
      </c>
      <c r="R470" s="68" t="n">
        <v>170</v>
      </c>
      <c r="S470" s="68" t="n">
        <v>693</v>
      </c>
      <c r="T470" s="68" t="n">
        <v>739</v>
      </c>
      <c r="U470" s="68" t="n">
        <v>493</v>
      </c>
      <c r="V470" s="68" t="n">
        <v>137</v>
      </c>
      <c r="W470" s="68" t="n">
        <v>250</v>
      </c>
      <c r="X470" s="68" t="n">
        <v>204</v>
      </c>
      <c r="Y470" s="68" t="n">
        <v>1169</v>
      </c>
      <c r="Z470" s="68" t="n">
        <v>130</v>
      </c>
      <c r="AA470" s="68" t="n">
        <v>121</v>
      </c>
      <c r="AB470" s="68" t="n">
        <v>114</v>
      </c>
      <c r="AC470" s="68" t="n">
        <v>51</v>
      </c>
      <c r="AD470" s="68" t="n">
        <v>136</v>
      </c>
      <c r="AE470" s="68" t="n">
        <v>126</v>
      </c>
      <c r="AF470" s="68" t="n">
        <v>297</v>
      </c>
      <c r="AG470" s="68" t="n">
        <v>77</v>
      </c>
      <c r="AH470" s="68" t="n">
        <v>40</v>
      </c>
      <c r="AI470" s="68" t="n">
        <v>125</v>
      </c>
      <c r="AJ470" s="65"/>
      <c r="AK470" s="65"/>
      <c r="AL470" s="65"/>
      <c r="AM470" s="65"/>
      <c r="AN470" s="65"/>
      <c r="AO470" s="65"/>
      <c r="AP470" s="65"/>
    </row>
    <row r="471" customFormat="false" ht="15.75" hidden="false" customHeight="false" outlineLevel="0" collapsed="false">
      <c r="A471" s="127" t="n">
        <v>44002</v>
      </c>
      <c r="B471" s="68" t="n">
        <v>20</v>
      </c>
      <c r="C471" s="68" t="n">
        <v>586</v>
      </c>
      <c r="D471" s="68" t="n">
        <v>569</v>
      </c>
      <c r="E471" s="68" t="n">
        <v>107</v>
      </c>
      <c r="F471" s="68" t="n">
        <v>71</v>
      </c>
      <c r="G471" s="68" t="n">
        <v>231</v>
      </c>
      <c r="H471" s="68" t="n">
        <v>4821</v>
      </c>
      <c r="I471" s="68" t="n">
        <v>46</v>
      </c>
      <c r="J471" s="68" t="n">
        <v>1261</v>
      </c>
      <c r="K471" s="68" t="n">
        <v>920</v>
      </c>
      <c r="L471" s="68" t="n">
        <v>2664</v>
      </c>
      <c r="M471" s="68" t="n">
        <v>195</v>
      </c>
      <c r="N471" s="68" t="n">
        <v>319</v>
      </c>
      <c r="O471" s="68" t="n">
        <v>292</v>
      </c>
      <c r="P471" s="68" t="n">
        <v>385</v>
      </c>
      <c r="Q471" s="68" t="n">
        <v>149</v>
      </c>
      <c r="R471" s="68" t="n">
        <v>180</v>
      </c>
      <c r="S471" s="68" t="n">
        <v>714</v>
      </c>
      <c r="T471" s="68" t="n">
        <v>748</v>
      </c>
      <c r="U471" s="68" t="n">
        <v>497</v>
      </c>
      <c r="V471" s="68" t="n">
        <v>140</v>
      </c>
      <c r="W471" s="68" t="n">
        <v>255</v>
      </c>
      <c r="X471" s="68" t="n">
        <v>214</v>
      </c>
      <c r="Y471" s="68" t="n">
        <v>1245</v>
      </c>
      <c r="Z471" s="68" t="n">
        <v>131</v>
      </c>
      <c r="AA471" s="68" t="n">
        <v>123</v>
      </c>
      <c r="AB471" s="68" t="n">
        <v>116</v>
      </c>
      <c r="AC471" s="68" t="n">
        <v>56</v>
      </c>
      <c r="AD471" s="68" t="n">
        <v>161</v>
      </c>
      <c r="AE471" s="68" t="n">
        <v>128</v>
      </c>
      <c r="AF471" s="68" t="n">
        <v>297</v>
      </c>
      <c r="AG471" s="68" t="n">
        <v>77</v>
      </c>
      <c r="AH471" s="68" t="n">
        <v>40</v>
      </c>
      <c r="AI471" s="68" t="n">
        <v>125</v>
      </c>
      <c r="AJ471" s="65"/>
      <c r="AK471" s="65"/>
      <c r="AL471" s="65"/>
      <c r="AM471" s="65"/>
      <c r="AN471" s="65"/>
      <c r="AO471" s="65"/>
      <c r="AP471" s="65"/>
    </row>
    <row r="472" customFormat="false" ht="15.75" hidden="false" customHeight="false" outlineLevel="0" collapsed="false">
      <c r="A472" s="127" t="n">
        <v>44003</v>
      </c>
      <c r="B472" s="68" t="n">
        <v>20</v>
      </c>
      <c r="C472" s="68" t="n">
        <v>603</v>
      </c>
      <c r="D472" s="68" t="n">
        <v>570</v>
      </c>
      <c r="E472" s="68" t="n">
        <v>107</v>
      </c>
      <c r="F472" s="68" t="n">
        <v>72</v>
      </c>
      <c r="G472" s="68" t="n">
        <v>231</v>
      </c>
      <c r="H472" s="68" t="n">
        <v>5054</v>
      </c>
      <c r="I472" s="68" t="n">
        <v>46</v>
      </c>
      <c r="J472" s="68" t="n">
        <v>1263</v>
      </c>
      <c r="K472" s="68" t="n">
        <v>942</v>
      </c>
      <c r="L472" s="68" t="n">
        <v>2789</v>
      </c>
      <c r="M472" s="68" t="n">
        <v>216</v>
      </c>
      <c r="N472" s="68" t="n">
        <v>322</v>
      </c>
      <c r="O472" s="68" t="n">
        <v>292</v>
      </c>
      <c r="P472" s="68" t="n">
        <v>395</v>
      </c>
      <c r="Q472" s="68" t="n">
        <v>149</v>
      </c>
      <c r="R472" s="68" t="n">
        <v>182</v>
      </c>
      <c r="S472" s="68" t="n">
        <v>721</v>
      </c>
      <c r="T472" s="68" t="n">
        <v>752</v>
      </c>
      <c r="U472" s="68" t="n">
        <v>503</v>
      </c>
      <c r="V472" s="68" t="n">
        <v>143</v>
      </c>
      <c r="W472" s="68" t="n">
        <v>259</v>
      </c>
      <c r="X472" s="68" t="n">
        <v>217</v>
      </c>
      <c r="Y472" s="68" t="n">
        <v>1283</v>
      </c>
      <c r="Z472" s="68" t="n">
        <v>132</v>
      </c>
      <c r="AA472" s="68" t="n">
        <v>128</v>
      </c>
      <c r="AB472" s="68" t="n">
        <v>116</v>
      </c>
      <c r="AC472" s="68" t="n">
        <v>56</v>
      </c>
      <c r="AD472" s="68" t="n">
        <v>161</v>
      </c>
      <c r="AE472" s="68" t="n">
        <v>128</v>
      </c>
      <c r="AF472" s="68" t="n">
        <v>297</v>
      </c>
      <c r="AG472" s="68" t="n">
        <v>77</v>
      </c>
      <c r="AH472" s="68" t="n">
        <v>40</v>
      </c>
      <c r="AI472" s="68" t="n">
        <v>138</v>
      </c>
      <c r="AJ472" s="65"/>
      <c r="AK472" s="65"/>
      <c r="AL472" s="65"/>
      <c r="AM472" s="65"/>
      <c r="AN472" s="65"/>
      <c r="AO472" s="65"/>
      <c r="AP472" s="65"/>
    </row>
    <row r="473" customFormat="false" ht="15.75" hidden="false" customHeight="false" outlineLevel="0" collapsed="false">
      <c r="A473" s="127" t="n">
        <v>44004</v>
      </c>
      <c r="B473" s="68" t="n">
        <v>20</v>
      </c>
      <c r="C473" s="68" t="n">
        <v>615</v>
      </c>
      <c r="D473" s="68" t="n">
        <v>570</v>
      </c>
      <c r="E473" s="68" t="n">
        <v>107</v>
      </c>
      <c r="F473" s="68" t="n">
        <v>72</v>
      </c>
      <c r="G473" s="68" t="n">
        <v>238</v>
      </c>
      <c r="H473" s="68" t="n">
        <v>5128</v>
      </c>
      <c r="I473" s="68" t="n">
        <v>46</v>
      </c>
      <c r="J473" s="68" t="n">
        <v>1287</v>
      </c>
      <c r="K473" s="68" t="n">
        <v>970</v>
      </c>
      <c r="L473" s="68" t="n">
        <v>2855</v>
      </c>
      <c r="M473" s="68" t="n">
        <v>219</v>
      </c>
      <c r="N473" s="68" t="n">
        <v>323</v>
      </c>
      <c r="O473" s="68" t="n">
        <v>299</v>
      </c>
      <c r="P473" s="68" t="n">
        <v>405</v>
      </c>
      <c r="Q473" s="68" t="n">
        <v>149</v>
      </c>
      <c r="R473" s="68" t="n">
        <v>183</v>
      </c>
      <c r="S473" s="68" t="n">
        <v>734</v>
      </c>
      <c r="T473" s="68" t="n">
        <v>769</v>
      </c>
      <c r="U473" s="68" t="n">
        <v>505</v>
      </c>
      <c r="V473" s="68" t="n">
        <v>145</v>
      </c>
      <c r="W473" s="68" t="n">
        <v>263</v>
      </c>
      <c r="X473" s="68" t="n">
        <v>217</v>
      </c>
      <c r="Y473" s="68" t="n">
        <v>1321</v>
      </c>
      <c r="Z473" s="68" t="n">
        <v>132</v>
      </c>
      <c r="AA473" s="68" t="n">
        <v>128</v>
      </c>
      <c r="AB473" s="68" t="n">
        <v>117</v>
      </c>
      <c r="AC473" s="68" t="n">
        <v>70</v>
      </c>
      <c r="AD473" s="68" t="n">
        <v>164</v>
      </c>
      <c r="AE473" s="68" t="n">
        <v>128</v>
      </c>
      <c r="AF473" s="68" t="n">
        <v>297</v>
      </c>
      <c r="AG473" s="68" t="n">
        <v>77</v>
      </c>
      <c r="AH473" s="68" t="n">
        <v>40</v>
      </c>
      <c r="AI473" s="68" t="n">
        <v>142</v>
      </c>
      <c r="AJ473" s="65"/>
      <c r="AK473" s="65"/>
      <c r="AL473" s="65"/>
      <c r="AM473" s="65"/>
      <c r="AN473" s="65"/>
      <c r="AO473" s="65"/>
      <c r="AP473" s="65"/>
    </row>
    <row r="474" customFormat="false" ht="15.75" hidden="false" customHeight="false" outlineLevel="0" collapsed="false">
      <c r="A474" s="127" t="n">
        <v>44005</v>
      </c>
      <c r="B474" s="68" t="n">
        <v>20</v>
      </c>
      <c r="C474" s="68" t="n">
        <v>639</v>
      </c>
      <c r="D474" s="68" t="n">
        <v>583</v>
      </c>
      <c r="E474" s="68" t="n">
        <v>117</v>
      </c>
      <c r="F474" s="68" t="n">
        <v>72</v>
      </c>
      <c r="G474" s="68" t="n">
        <v>238</v>
      </c>
      <c r="H474" s="68" t="n">
        <v>5228</v>
      </c>
      <c r="I474" s="68" t="n">
        <v>66</v>
      </c>
      <c r="J474" s="68" t="n">
        <v>1317</v>
      </c>
      <c r="K474" s="68" t="n">
        <v>1020</v>
      </c>
      <c r="L474" s="68" t="n">
        <v>2915</v>
      </c>
      <c r="M474" s="68" t="n">
        <v>223</v>
      </c>
      <c r="N474" s="68" t="n">
        <v>324</v>
      </c>
      <c r="O474" s="68" t="n">
        <v>306</v>
      </c>
      <c r="P474" s="68" t="n">
        <v>433</v>
      </c>
      <c r="Q474" s="68" t="n">
        <v>149</v>
      </c>
      <c r="R474" s="68" t="n">
        <v>193</v>
      </c>
      <c r="S474" s="68" t="n">
        <v>742</v>
      </c>
      <c r="T474" s="68" t="n">
        <v>816</v>
      </c>
      <c r="U474" s="68" t="n">
        <v>525</v>
      </c>
      <c r="V474" s="68" t="n">
        <v>147</v>
      </c>
      <c r="W474" s="68" t="n">
        <v>266</v>
      </c>
      <c r="X474" s="68" t="n">
        <v>218</v>
      </c>
      <c r="Y474" s="68" t="n">
        <v>1363</v>
      </c>
      <c r="Z474" s="68" t="n">
        <v>140</v>
      </c>
      <c r="AA474" s="68" t="n">
        <v>128</v>
      </c>
      <c r="AB474" s="68" t="n">
        <v>117</v>
      </c>
      <c r="AC474" s="68" t="n">
        <v>82</v>
      </c>
      <c r="AD474" s="68" t="n">
        <v>168</v>
      </c>
      <c r="AE474" s="68" t="n">
        <v>129</v>
      </c>
      <c r="AF474" s="68" t="n">
        <v>297</v>
      </c>
      <c r="AG474" s="68" t="n">
        <v>78</v>
      </c>
      <c r="AH474" s="68" t="n">
        <v>40</v>
      </c>
      <c r="AI474" s="68" t="n">
        <v>142</v>
      </c>
      <c r="AJ474" s="65"/>
      <c r="AK474" s="65"/>
      <c r="AL474" s="65"/>
      <c r="AM474" s="65"/>
      <c r="AN474" s="65"/>
      <c r="AO474" s="65"/>
      <c r="AP474" s="65"/>
    </row>
    <row r="475" customFormat="false" ht="15.75" hidden="false" customHeight="false" outlineLevel="0" collapsed="false">
      <c r="A475" s="127" t="n">
        <v>44006</v>
      </c>
      <c r="B475" s="68" t="n">
        <v>20</v>
      </c>
      <c r="C475" s="68" t="n">
        <v>646</v>
      </c>
      <c r="D475" s="68" t="n">
        <v>590</v>
      </c>
      <c r="E475" s="68" t="n">
        <v>126</v>
      </c>
      <c r="F475" s="68" t="n">
        <v>73</v>
      </c>
      <c r="G475" s="68" t="n">
        <v>242</v>
      </c>
      <c r="H475" s="68" t="n">
        <v>5322</v>
      </c>
      <c r="I475" s="68" t="n">
        <v>66</v>
      </c>
      <c r="J475" s="68" t="n">
        <v>1326</v>
      </c>
      <c r="K475" s="68" t="n">
        <v>1030</v>
      </c>
      <c r="L475" s="68" t="n">
        <v>2995</v>
      </c>
      <c r="M475" s="68" t="n">
        <v>228</v>
      </c>
      <c r="N475" s="68" t="n">
        <v>334</v>
      </c>
      <c r="O475" s="68" t="n">
        <v>306</v>
      </c>
      <c r="P475" s="68" t="n">
        <v>448</v>
      </c>
      <c r="Q475" s="68" t="n">
        <v>151</v>
      </c>
      <c r="R475" s="68" t="n">
        <v>195</v>
      </c>
      <c r="S475" s="68" t="n">
        <v>761</v>
      </c>
      <c r="T475" s="68" t="n">
        <v>830</v>
      </c>
      <c r="U475" s="68" t="n">
        <v>519</v>
      </c>
      <c r="V475" s="68" t="n">
        <v>149</v>
      </c>
      <c r="W475" s="68" t="n">
        <v>274</v>
      </c>
      <c r="X475" s="68" t="n">
        <v>219</v>
      </c>
      <c r="Y475" s="68" t="n">
        <v>1402</v>
      </c>
      <c r="Z475" s="68" t="n">
        <v>141</v>
      </c>
      <c r="AA475" s="68" t="n">
        <v>132</v>
      </c>
      <c r="AB475" s="68" t="n">
        <v>120</v>
      </c>
      <c r="AC475" s="68" t="n">
        <v>88</v>
      </c>
      <c r="AD475" s="68" t="n">
        <v>172</v>
      </c>
      <c r="AE475" s="68" t="n">
        <v>145</v>
      </c>
      <c r="AF475" s="68" t="n">
        <v>297</v>
      </c>
      <c r="AG475" s="68" t="n">
        <v>78</v>
      </c>
      <c r="AH475" s="68" t="n">
        <v>40</v>
      </c>
      <c r="AI475" s="68" t="n">
        <v>173</v>
      </c>
      <c r="AJ475" s="65"/>
      <c r="AK475" s="65"/>
      <c r="AL475" s="65"/>
      <c r="AM475" s="65"/>
      <c r="AN475" s="65"/>
      <c r="AO475" s="65"/>
      <c r="AP475" s="65"/>
    </row>
    <row r="476" customFormat="false" ht="15.75" hidden="false" customHeight="false" outlineLevel="0" collapsed="false">
      <c r="A476" s="127" t="n">
        <v>44007</v>
      </c>
      <c r="B476" s="68" t="n">
        <v>20</v>
      </c>
      <c r="C476" s="68" t="n">
        <v>657</v>
      </c>
      <c r="D476" s="68" t="n">
        <v>590</v>
      </c>
      <c r="E476" s="68" t="n">
        <v>127</v>
      </c>
      <c r="F476" s="68" t="n">
        <v>78</v>
      </c>
      <c r="G476" s="68" t="n">
        <v>247</v>
      </c>
      <c r="H476" s="68" t="n">
        <v>5434</v>
      </c>
      <c r="I476" s="68" t="n">
        <v>66</v>
      </c>
      <c r="J476" s="68" t="n">
        <v>1388</v>
      </c>
      <c r="K476" s="68" t="n">
        <v>1030</v>
      </c>
      <c r="L476" s="68" t="n">
        <v>3236</v>
      </c>
      <c r="M476" s="68" t="n">
        <v>235</v>
      </c>
      <c r="N476" s="68" t="n">
        <v>354</v>
      </c>
      <c r="O476" s="68" t="n">
        <v>306</v>
      </c>
      <c r="P476" s="68" t="n">
        <v>535</v>
      </c>
      <c r="Q476" s="68" t="n">
        <v>151</v>
      </c>
      <c r="R476" s="68" t="n">
        <v>197</v>
      </c>
      <c r="S476" s="68" t="n">
        <v>767</v>
      </c>
      <c r="T476" s="68" t="n">
        <v>906</v>
      </c>
      <c r="U476" s="68" t="n">
        <v>561</v>
      </c>
      <c r="V476" s="68" t="n">
        <v>152</v>
      </c>
      <c r="W476" s="68" t="n">
        <v>292</v>
      </c>
      <c r="X476" s="68" t="n">
        <v>219</v>
      </c>
      <c r="Y476" s="68" t="n">
        <v>1461</v>
      </c>
      <c r="Z476" s="68" t="n">
        <v>145</v>
      </c>
      <c r="AA476" s="68" t="n">
        <v>135</v>
      </c>
      <c r="AB476" s="68" t="n">
        <v>121</v>
      </c>
      <c r="AC476" s="68" t="n">
        <v>89</v>
      </c>
      <c r="AD476" s="68" t="n">
        <v>190</v>
      </c>
      <c r="AE476" s="68" t="n">
        <v>149</v>
      </c>
      <c r="AF476" s="68" t="n">
        <v>297</v>
      </c>
      <c r="AG476" s="68" t="n">
        <v>79</v>
      </c>
      <c r="AH476" s="68" t="n">
        <v>40</v>
      </c>
      <c r="AI476" s="68" t="n">
        <v>195</v>
      </c>
      <c r="AJ476" s="65"/>
      <c r="AK476" s="65"/>
      <c r="AL476" s="65"/>
      <c r="AM476" s="65"/>
      <c r="AN476" s="65"/>
      <c r="AO476" s="65"/>
      <c r="AP476" s="65"/>
    </row>
    <row r="477" customFormat="false" ht="15.75" hidden="false" customHeight="false" outlineLevel="0" collapsed="false">
      <c r="A477" s="127" t="n">
        <v>44008</v>
      </c>
      <c r="B477" s="68" t="n">
        <v>20</v>
      </c>
      <c r="C477" s="68" t="n">
        <v>730</v>
      </c>
      <c r="D477" s="68" t="n">
        <v>603</v>
      </c>
      <c r="E477" s="68" t="n">
        <v>130</v>
      </c>
      <c r="F477" s="68" t="n">
        <v>88</v>
      </c>
      <c r="G477" s="68" t="n">
        <v>252</v>
      </c>
      <c r="H477" s="68" t="n">
        <v>5542</v>
      </c>
      <c r="I477" s="68" t="n">
        <v>66</v>
      </c>
      <c r="J477" s="68" t="n">
        <v>1498</v>
      </c>
      <c r="K477" s="68" t="n">
        <v>1030</v>
      </c>
      <c r="L477" s="68" t="n">
        <v>3429</v>
      </c>
      <c r="M477" s="68" t="n">
        <v>241</v>
      </c>
      <c r="N477" s="68" t="n">
        <v>359</v>
      </c>
      <c r="O477" s="68" t="n">
        <v>335</v>
      </c>
      <c r="P477" s="68" t="n">
        <v>550</v>
      </c>
      <c r="Q477" s="68" t="n">
        <v>151</v>
      </c>
      <c r="R477" s="68" t="n">
        <v>215</v>
      </c>
      <c r="S477" s="68" t="n">
        <v>778</v>
      </c>
      <c r="T477" s="68" t="n">
        <v>921</v>
      </c>
      <c r="U477" s="68" t="n">
        <v>571</v>
      </c>
      <c r="V477" s="68" t="n">
        <v>171</v>
      </c>
      <c r="W477" s="68" t="n">
        <v>356</v>
      </c>
      <c r="X477" s="68" t="n">
        <v>221</v>
      </c>
      <c r="Y477" s="68" t="n">
        <v>1617</v>
      </c>
      <c r="Z477" s="68" t="n">
        <v>147</v>
      </c>
      <c r="AA477" s="68" t="n">
        <v>137</v>
      </c>
      <c r="AB477" s="68" t="n">
        <v>121</v>
      </c>
      <c r="AC477" s="68" t="n">
        <v>97</v>
      </c>
      <c r="AD477" s="68" t="n">
        <v>196</v>
      </c>
      <c r="AE477" s="68" t="n">
        <v>150</v>
      </c>
      <c r="AF477" s="68" t="n">
        <v>297</v>
      </c>
      <c r="AG477" s="68" t="n">
        <v>79</v>
      </c>
      <c r="AH477" s="68" t="n">
        <v>40</v>
      </c>
      <c r="AI477" s="68" t="n">
        <v>195</v>
      </c>
      <c r="AJ477" s="65"/>
      <c r="AK477" s="65"/>
      <c r="AL477" s="65"/>
      <c r="AM477" s="65"/>
      <c r="AN477" s="65"/>
      <c r="AO477" s="65"/>
      <c r="AP477" s="65"/>
    </row>
    <row r="478" customFormat="false" ht="15.75" hidden="false" customHeight="false" outlineLevel="0" collapsed="false">
      <c r="A478" s="127" t="n">
        <v>44009</v>
      </c>
      <c r="B478" s="68" t="n">
        <v>22</v>
      </c>
      <c r="C478" s="68" t="n">
        <v>751</v>
      </c>
      <c r="D478" s="68" t="n">
        <v>611</v>
      </c>
      <c r="E478" s="68" t="n">
        <v>131</v>
      </c>
      <c r="F478" s="68" t="n">
        <v>89</v>
      </c>
      <c r="G478" s="68" t="n">
        <v>257</v>
      </c>
      <c r="H478" s="68" t="n">
        <v>5610</v>
      </c>
      <c r="I478" s="68" t="n">
        <v>69</v>
      </c>
      <c r="J478" s="68" t="n">
        <v>1513</v>
      </c>
      <c r="K478" s="68" t="n">
        <v>1052</v>
      </c>
      <c r="L478" s="68" t="n">
        <v>3619</v>
      </c>
      <c r="M478" s="68" t="n">
        <v>251</v>
      </c>
      <c r="N478" s="68" t="n">
        <v>364</v>
      </c>
      <c r="O478" s="68" t="n">
        <v>335</v>
      </c>
      <c r="P478" s="68" t="n">
        <v>643</v>
      </c>
      <c r="Q478" s="68" t="n">
        <v>151</v>
      </c>
      <c r="R478" s="68" t="n">
        <v>217</v>
      </c>
      <c r="S478" s="68" t="n">
        <v>783</v>
      </c>
      <c r="T478" s="68" t="n">
        <v>937</v>
      </c>
      <c r="U478" s="68" t="n">
        <v>581</v>
      </c>
      <c r="V478" s="68" t="n">
        <v>172</v>
      </c>
      <c r="W478" s="68" t="n">
        <v>374</v>
      </c>
      <c r="X478" s="68" t="n">
        <v>221</v>
      </c>
      <c r="Y478" s="68" t="n">
        <v>1658</v>
      </c>
      <c r="Z478" s="68" t="n">
        <v>152</v>
      </c>
      <c r="AA478" s="68" t="n">
        <v>141</v>
      </c>
      <c r="AB478" s="68" t="n">
        <v>121</v>
      </c>
      <c r="AC478" s="68" t="n">
        <v>99</v>
      </c>
      <c r="AD478" s="68" t="n">
        <v>218</v>
      </c>
      <c r="AE478" s="68" t="n">
        <v>152</v>
      </c>
      <c r="AF478" s="68" t="n">
        <v>297</v>
      </c>
      <c r="AG478" s="68" t="n">
        <v>83</v>
      </c>
      <c r="AH478" s="68" t="n">
        <v>40</v>
      </c>
      <c r="AI478" s="68" t="n">
        <v>195</v>
      </c>
      <c r="AJ478" s="65"/>
      <c r="AK478" s="65"/>
      <c r="AL478" s="65"/>
      <c r="AM478" s="65"/>
      <c r="AN478" s="65"/>
      <c r="AO478" s="65"/>
      <c r="AP478" s="65"/>
    </row>
    <row r="479" customFormat="false" ht="15.75" hidden="false" customHeight="false" outlineLevel="0" collapsed="false">
      <c r="A479" s="127" t="n">
        <v>44010</v>
      </c>
      <c r="B479" s="68" t="n">
        <v>25</v>
      </c>
      <c r="C479" s="68" t="n">
        <v>771</v>
      </c>
      <c r="D479" s="68" t="n">
        <v>628</v>
      </c>
      <c r="E479" s="68" t="n">
        <v>131</v>
      </c>
      <c r="F479" s="68" t="n">
        <v>89</v>
      </c>
      <c r="G479" s="68" t="n">
        <v>260</v>
      </c>
      <c r="H479" s="68" t="n">
        <v>5865</v>
      </c>
      <c r="I479" s="68" t="n">
        <v>69</v>
      </c>
      <c r="J479" s="68" t="n">
        <v>1520</v>
      </c>
      <c r="K479" s="68" t="n">
        <v>1066</v>
      </c>
      <c r="L479" s="68" t="n">
        <v>3720</v>
      </c>
      <c r="M479" s="68" t="n">
        <v>259</v>
      </c>
      <c r="N479" s="68" t="n">
        <v>375</v>
      </c>
      <c r="O479" s="68" t="n">
        <v>335</v>
      </c>
      <c r="P479" s="68" t="n">
        <v>723</v>
      </c>
      <c r="Q479" s="68" t="n">
        <v>154</v>
      </c>
      <c r="R479" s="68" t="n">
        <v>233</v>
      </c>
      <c r="S479" s="68" t="n">
        <v>802</v>
      </c>
      <c r="T479" s="68" t="n">
        <v>954</v>
      </c>
      <c r="U479" s="68" t="n">
        <v>587</v>
      </c>
      <c r="V479" s="68" t="n">
        <v>172</v>
      </c>
      <c r="W479" s="68" t="n">
        <v>384</v>
      </c>
      <c r="X479" s="68" t="n">
        <v>221</v>
      </c>
      <c r="Y479" s="68" t="n">
        <v>1718</v>
      </c>
      <c r="Z479" s="68" t="n">
        <v>153</v>
      </c>
      <c r="AA479" s="68" t="n">
        <v>148</v>
      </c>
      <c r="AB479" s="68" t="n">
        <v>139</v>
      </c>
      <c r="AC479" s="68" t="n">
        <v>103</v>
      </c>
      <c r="AD479" s="68" t="n">
        <v>230</v>
      </c>
      <c r="AE479" s="68" t="n">
        <v>152</v>
      </c>
      <c r="AF479" s="68" t="n">
        <v>632</v>
      </c>
      <c r="AG479" s="68" t="n">
        <v>83</v>
      </c>
      <c r="AH479" s="68" t="n">
        <v>40</v>
      </c>
      <c r="AI479" s="68" t="n">
        <v>195</v>
      </c>
      <c r="AJ479" s="65"/>
      <c r="AK479" s="65"/>
      <c r="AL479" s="65"/>
      <c r="AM479" s="65"/>
      <c r="AN479" s="65"/>
      <c r="AO479" s="65"/>
      <c r="AP479" s="65"/>
    </row>
    <row r="480" customFormat="false" ht="15.75" hidden="false" customHeight="false" outlineLevel="0" collapsed="false">
      <c r="A480" s="127" t="n">
        <v>44011</v>
      </c>
      <c r="B480" s="68" t="n">
        <v>25</v>
      </c>
      <c r="C480" s="68" t="n">
        <v>783</v>
      </c>
      <c r="D480" s="68" t="n">
        <v>635</v>
      </c>
      <c r="E480" s="68" t="n">
        <v>132</v>
      </c>
      <c r="F480" s="68" t="n">
        <v>89</v>
      </c>
      <c r="G480" s="68" t="n">
        <v>261</v>
      </c>
      <c r="H480" s="68" t="n">
        <v>6118</v>
      </c>
      <c r="I480" s="68" t="n">
        <v>69</v>
      </c>
      <c r="J480" s="68" t="n">
        <v>1522</v>
      </c>
      <c r="K480" s="68" t="n">
        <v>1109</v>
      </c>
      <c r="L480" s="68" t="n">
        <v>3891</v>
      </c>
      <c r="M480" s="68" t="n">
        <v>263</v>
      </c>
      <c r="N480" s="68" t="n">
        <v>376</v>
      </c>
      <c r="O480" s="68" t="n">
        <v>384</v>
      </c>
      <c r="P480" s="68" t="n">
        <v>728</v>
      </c>
      <c r="Q480" s="68" t="n">
        <v>154</v>
      </c>
      <c r="R480" s="68" t="n">
        <v>239</v>
      </c>
      <c r="S480" s="68" t="n">
        <v>808</v>
      </c>
      <c r="T480" s="68" t="n">
        <v>1020</v>
      </c>
      <c r="U480" s="68" t="n">
        <v>588</v>
      </c>
      <c r="V480" s="68" t="n">
        <v>177</v>
      </c>
      <c r="W480" s="68" t="n">
        <v>401</v>
      </c>
      <c r="X480" s="68" t="n">
        <v>222</v>
      </c>
      <c r="Y480" s="68" t="n">
        <v>1770</v>
      </c>
      <c r="Z480" s="68" t="n">
        <v>153</v>
      </c>
      <c r="AA480" s="68" t="n">
        <v>149</v>
      </c>
      <c r="AB480" s="68" t="n">
        <v>166</v>
      </c>
      <c r="AC480" s="68" t="n">
        <v>103</v>
      </c>
      <c r="AD480" s="68" t="n">
        <v>257</v>
      </c>
      <c r="AE480" s="68" t="n">
        <v>153</v>
      </c>
      <c r="AF480" s="68" t="n">
        <v>737</v>
      </c>
      <c r="AG480" s="68" t="n">
        <v>83</v>
      </c>
      <c r="AH480" s="68" t="n">
        <v>40</v>
      </c>
      <c r="AI480" s="68" t="n">
        <v>195</v>
      </c>
      <c r="AJ480" s="65"/>
      <c r="AK480" s="65"/>
      <c r="AL480" s="65"/>
      <c r="AM480" s="65"/>
      <c r="AN480" s="65"/>
      <c r="AO480" s="65"/>
      <c r="AP480" s="65"/>
    </row>
    <row r="481" customFormat="false" ht="15.75" hidden="false" customHeight="false" outlineLevel="0" collapsed="false">
      <c r="A481" s="127" t="n">
        <v>44012</v>
      </c>
      <c r="B481" s="68" t="n">
        <v>26</v>
      </c>
      <c r="C481" s="68" t="n">
        <v>798</v>
      </c>
      <c r="D481" s="68" t="n">
        <v>639</v>
      </c>
      <c r="E481" s="68" t="n">
        <v>133</v>
      </c>
      <c r="F481" s="68" t="n">
        <v>89</v>
      </c>
      <c r="G481" s="68" t="n">
        <v>263</v>
      </c>
      <c r="H481" s="68" t="n">
        <v>6512</v>
      </c>
      <c r="I481" s="68" t="n">
        <v>69</v>
      </c>
      <c r="J481" s="68" t="n">
        <v>1607</v>
      </c>
      <c r="K481" s="68" t="n">
        <v>1159</v>
      </c>
      <c r="L481" s="68" t="n">
        <v>4012</v>
      </c>
      <c r="M481" s="68" t="n">
        <v>268</v>
      </c>
      <c r="N481" s="68" t="n">
        <v>385</v>
      </c>
      <c r="O481" s="68" t="n">
        <v>384</v>
      </c>
      <c r="P481" s="68" t="n">
        <v>766</v>
      </c>
      <c r="Q481" s="68" t="n">
        <v>157</v>
      </c>
      <c r="R481" s="68" t="n">
        <v>241</v>
      </c>
      <c r="S481" s="68" t="n">
        <v>816</v>
      </c>
      <c r="T481" s="68" t="n">
        <v>1025</v>
      </c>
      <c r="U481" s="68" t="n">
        <v>600</v>
      </c>
      <c r="V481" s="68" t="n">
        <v>187</v>
      </c>
      <c r="W481" s="68" t="n">
        <v>406</v>
      </c>
      <c r="X481" s="68" t="n">
        <v>234</v>
      </c>
      <c r="Y481" s="68" t="n">
        <v>1839</v>
      </c>
      <c r="Z481" s="68" t="n">
        <v>153</v>
      </c>
      <c r="AA481" s="68" t="n">
        <v>150</v>
      </c>
      <c r="AB481" s="68" t="n">
        <v>176</v>
      </c>
      <c r="AC481" s="68" t="n">
        <v>105</v>
      </c>
      <c r="AD481" s="68" t="n">
        <v>264</v>
      </c>
      <c r="AE481" s="68" t="n">
        <v>153</v>
      </c>
      <c r="AF481" s="68" t="n">
        <v>856</v>
      </c>
      <c r="AG481" s="68" t="n">
        <v>84</v>
      </c>
      <c r="AH481" s="68" t="n">
        <v>40</v>
      </c>
      <c r="AI481" s="68" t="n">
        <v>210</v>
      </c>
      <c r="AJ481" s="65"/>
      <c r="AK481" s="65"/>
      <c r="AL481" s="65"/>
      <c r="AM481" s="65"/>
      <c r="AN481" s="65"/>
      <c r="AO481" s="65"/>
      <c r="AP481" s="65"/>
    </row>
    <row r="482" customFormat="false" ht="15.75" hidden="false" customHeight="false" outlineLevel="0" collapsed="false">
      <c r="A482" s="127" t="n">
        <v>44013</v>
      </c>
      <c r="B482" s="68" t="n">
        <v>31</v>
      </c>
      <c r="C482" s="68" t="n">
        <v>860</v>
      </c>
      <c r="D482" s="68" t="n">
        <v>660</v>
      </c>
      <c r="E482" s="68" t="n">
        <v>134</v>
      </c>
      <c r="F482" s="68" t="n">
        <v>90</v>
      </c>
      <c r="G482" s="68" t="n">
        <v>264</v>
      </c>
      <c r="H482" s="68" t="n">
        <v>6680</v>
      </c>
      <c r="I482" s="68" t="n">
        <v>77</v>
      </c>
      <c r="J482" s="68" t="n">
        <v>1622</v>
      </c>
      <c r="K482" s="68" t="n">
        <v>1259</v>
      </c>
      <c r="L482" s="68" t="n">
        <v>4199</v>
      </c>
      <c r="M482" s="68" t="n">
        <v>271</v>
      </c>
      <c r="N482" s="68" t="n">
        <v>400</v>
      </c>
      <c r="O482" s="68" t="n">
        <v>384</v>
      </c>
      <c r="P482" s="68" t="n">
        <v>789</v>
      </c>
      <c r="Q482" s="68" t="n">
        <v>159</v>
      </c>
      <c r="R482" s="68" t="n">
        <v>245</v>
      </c>
      <c r="S482" s="68" t="n">
        <v>823</v>
      </c>
      <c r="T482" s="68" t="n">
        <v>1042</v>
      </c>
      <c r="U482" s="68" t="n">
        <v>607</v>
      </c>
      <c r="V482" s="68" t="n">
        <v>201</v>
      </c>
      <c r="W482" s="68" t="n">
        <v>418</v>
      </c>
      <c r="X482" s="68" t="n">
        <v>237</v>
      </c>
      <c r="Y482" s="68" t="n">
        <v>1891</v>
      </c>
      <c r="Z482" s="68" t="n">
        <v>157</v>
      </c>
      <c r="AA482" s="68" t="n">
        <v>151</v>
      </c>
      <c r="AB482" s="68" t="n">
        <v>178</v>
      </c>
      <c r="AC482" s="68" t="n">
        <v>112</v>
      </c>
      <c r="AD482" s="68" t="n">
        <v>282</v>
      </c>
      <c r="AE482" s="68" t="n">
        <v>165</v>
      </c>
      <c r="AF482" s="68" t="n">
        <v>870</v>
      </c>
      <c r="AG482" s="68" t="n">
        <v>84</v>
      </c>
      <c r="AH482" s="68" t="n">
        <v>40</v>
      </c>
      <c r="AI482" s="68" t="n">
        <v>213</v>
      </c>
      <c r="AJ482" s="65"/>
      <c r="AK482" s="65"/>
      <c r="AL482" s="65"/>
      <c r="AM482" s="65"/>
      <c r="AN482" s="65"/>
      <c r="AO482" s="65"/>
      <c r="AP482" s="65"/>
    </row>
    <row r="483" customFormat="false" ht="15.75" hidden="false" customHeight="false" outlineLevel="0" collapsed="false">
      <c r="A483" s="127" t="n">
        <v>44014</v>
      </c>
      <c r="B483" s="68" t="n">
        <v>31</v>
      </c>
      <c r="C483" s="68" t="n">
        <v>875</v>
      </c>
      <c r="D483" s="68" t="n">
        <v>882</v>
      </c>
      <c r="E483" s="68" t="n">
        <v>136</v>
      </c>
      <c r="F483" s="68" t="n">
        <v>91</v>
      </c>
      <c r="G483" s="68" t="n">
        <v>269</v>
      </c>
      <c r="H483" s="68" t="n">
        <v>6871</v>
      </c>
      <c r="I483" s="68" t="n">
        <v>77</v>
      </c>
      <c r="J483" s="68" t="n">
        <v>1665</v>
      </c>
      <c r="K483" s="68" t="n">
        <v>1357</v>
      </c>
      <c r="L483" s="68" t="n">
        <v>4391</v>
      </c>
      <c r="M483" s="68" t="n">
        <v>271</v>
      </c>
      <c r="N483" s="68" t="n">
        <v>414</v>
      </c>
      <c r="O483" s="68" t="n">
        <v>384</v>
      </c>
      <c r="P483" s="68" t="n">
        <v>840</v>
      </c>
      <c r="Q483" s="68" t="n">
        <v>165</v>
      </c>
      <c r="R483" s="68" t="n">
        <v>255</v>
      </c>
      <c r="S483" s="68" t="n">
        <v>834</v>
      </c>
      <c r="T483" s="68" t="n">
        <v>1085</v>
      </c>
      <c r="U483" s="68" t="n">
        <v>618</v>
      </c>
      <c r="V483" s="68" t="n">
        <v>219</v>
      </c>
      <c r="W483" s="68" t="n">
        <v>425</v>
      </c>
      <c r="X483" s="68" t="n">
        <v>247</v>
      </c>
      <c r="Y483" s="68" t="n">
        <v>1941</v>
      </c>
      <c r="Z483" s="68" t="n">
        <v>158</v>
      </c>
      <c r="AA483" s="68" t="n">
        <v>153</v>
      </c>
      <c r="AB483" s="68" t="n">
        <v>188</v>
      </c>
      <c r="AC483" s="68" t="n">
        <v>117</v>
      </c>
      <c r="AD483" s="68" t="n">
        <v>307</v>
      </c>
      <c r="AE483" s="68" t="n">
        <v>170</v>
      </c>
      <c r="AF483" s="68" t="n">
        <v>870</v>
      </c>
      <c r="AG483" s="68" t="n">
        <v>85</v>
      </c>
      <c r="AH483" s="68" t="n">
        <v>54</v>
      </c>
      <c r="AI483" s="68" t="n">
        <v>222</v>
      </c>
      <c r="AJ483" s="65"/>
      <c r="AK483" s="65"/>
      <c r="AL483" s="65"/>
      <c r="AM483" s="65"/>
      <c r="AN483" s="65"/>
      <c r="AO483" s="65"/>
      <c r="AP483" s="65"/>
    </row>
    <row r="484" customFormat="false" ht="15.75" hidden="false" customHeight="false" outlineLevel="0" collapsed="false">
      <c r="A484" s="127" t="n">
        <v>44015</v>
      </c>
      <c r="B484" s="68" t="n">
        <v>31</v>
      </c>
      <c r="C484" s="68" t="n">
        <v>913</v>
      </c>
      <c r="D484" s="68" t="n">
        <v>934</v>
      </c>
      <c r="E484" s="68" t="n">
        <v>136</v>
      </c>
      <c r="F484" s="68" t="n">
        <v>94</v>
      </c>
      <c r="G484" s="68" t="n">
        <v>271</v>
      </c>
      <c r="H484" s="68" t="n">
        <v>7109</v>
      </c>
      <c r="I484" s="68" t="n">
        <v>77</v>
      </c>
      <c r="J484" s="68" t="n">
        <v>1668</v>
      </c>
      <c r="K484" s="68" t="n">
        <v>1407</v>
      </c>
      <c r="L484" s="68" t="n">
        <v>4638</v>
      </c>
      <c r="M484" s="68" t="n">
        <v>277</v>
      </c>
      <c r="N484" s="68" t="n">
        <v>419</v>
      </c>
      <c r="O484" s="68" t="n">
        <v>434</v>
      </c>
      <c r="P484" s="68" t="n">
        <v>868</v>
      </c>
      <c r="Q484" s="68" t="n">
        <v>171</v>
      </c>
      <c r="R484" s="68" t="n">
        <v>259</v>
      </c>
      <c r="S484" s="68" t="n">
        <v>859</v>
      </c>
      <c r="T484" s="68" t="n">
        <v>1109</v>
      </c>
      <c r="U484" s="68" t="n">
        <v>622</v>
      </c>
      <c r="V484" s="68" t="n">
        <v>233</v>
      </c>
      <c r="W484" s="68" t="n">
        <v>438</v>
      </c>
      <c r="X484" s="68" t="n">
        <v>257</v>
      </c>
      <c r="Y484" s="68" t="n">
        <v>1982</v>
      </c>
      <c r="Z484" s="68" t="n">
        <v>159</v>
      </c>
      <c r="AA484" s="68" t="n">
        <v>153</v>
      </c>
      <c r="AB484" s="68" t="n">
        <v>200</v>
      </c>
      <c r="AC484" s="68" t="n">
        <v>119</v>
      </c>
      <c r="AD484" s="68" t="n">
        <v>316</v>
      </c>
      <c r="AE484" s="68" t="n">
        <v>170</v>
      </c>
      <c r="AF484" s="68" t="n">
        <v>880</v>
      </c>
      <c r="AG484" s="68" t="n">
        <v>85</v>
      </c>
      <c r="AH484" s="68" t="n">
        <v>54</v>
      </c>
      <c r="AI484" s="68" t="n">
        <v>226</v>
      </c>
      <c r="AJ484" s="65"/>
      <c r="AK484" s="65"/>
      <c r="AL484" s="65"/>
      <c r="AM484" s="65"/>
      <c r="AN484" s="65"/>
      <c r="AO484" s="65"/>
      <c r="AP484" s="65"/>
    </row>
    <row r="485" customFormat="false" ht="15.75" hidden="false" customHeight="false" outlineLevel="0" collapsed="false">
      <c r="A485" s="127" t="n">
        <v>44016</v>
      </c>
      <c r="B485" s="68" t="n">
        <v>31</v>
      </c>
      <c r="C485" s="68" t="n">
        <v>937</v>
      </c>
      <c r="D485" s="68" t="n">
        <v>943</v>
      </c>
      <c r="E485" s="68" t="n">
        <v>136</v>
      </c>
      <c r="F485" s="68" t="n">
        <v>94</v>
      </c>
      <c r="G485" s="68" t="n">
        <v>275</v>
      </c>
      <c r="H485" s="68" t="n">
        <v>7377</v>
      </c>
      <c r="I485" s="68" t="n">
        <v>77</v>
      </c>
      <c r="J485" s="68" t="n">
        <v>1685</v>
      </c>
      <c r="K485" s="68" t="n">
        <v>1457</v>
      </c>
      <c r="L485" s="68" t="n">
        <v>4738</v>
      </c>
      <c r="M485" s="68" t="n">
        <v>281</v>
      </c>
      <c r="N485" s="68" t="n">
        <v>432</v>
      </c>
      <c r="O485" s="68" t="n">
        <v>434</v>
      </c>
      <c r="P485" s="68" t="n">
        <v>910</v>
      </c>
      <c r="Q485" s="68" t="n">
        <v>174</v>
      </c>
      <c r="R485" s="68" t="n">
        <v>260</v>
      </c>
      <c r="S485" s="68" t="n">
        <v>865</v>
      </c>
      <c r="T485" s="68" t="n">
        <v>1120</v>
      </c>
      <c r="U485" s="68" t="n">
        <v>624</v>
      </c>
      <c r="V485" s="68" t="n">
        <v>250</v>
      </c>
      <c r="W485" s="68" t="n">
        <v>459</v>
      </c>
      <c r="X485" s="68" t="n">
        <v>261</v>
      </c>
      <c r="Y485" s="68" t="n">
        <v>2023</v>
      </c>
      <c r="Z485" s="68" t="n">
        <v>161</v>
      </c>
      <c r="AA485" s="68" t="n">
        <v>154</v>
      </c>
      <c r="AB485" s="68" t="n">
        <v>205</v>
      </c>
      <c r="AC485" s="68" t="n">
        <v>123</v>
      </c>
      <c r="AD485" s="68" t="n">
        <v>316</v>
      </c>
      <c r="AE485" s="68" t="n">
        <v>171</v>
      </c>
      <c r="AF485" s="68" t="n">
        <v>880</v>
      </c>
      <c r="AG485" s="68" t="n">
        <v>85</v>
      </c>
      <c r="AH485" s="68" t="n">
        <v>54</v>
      </c>
      <c r="AI485" s="68" t="n">
        <v>227</v>
      </c>
      <c r="AJ485" s="65"/>
      <c r="AK485" s="65"/>
      <c r="AL485" s="65"/>
      <c r="AM485" s="65"/>
      <c r="AN485" s="65"/>
      <c r="AO485" s="65"/>
      <c r="AP485" s="65"/>
    </row>
    <row r="486" customFormat="false" ht="15.75" hidden="false" customHeight="false" outlineLevel="0" collapsed="false">
      <c r="A486" s="127" t="n">
        <v>44017</v>
      </c>
      <c r="B486" s="68" t="n">
        <v>31</v>
      </c>
      <c r="C486" s="68" t="n">
        <v>967</v>
      </c>
      <c r="D486" s="68" t="n">
        <v>945</v>
      </c>
      <c r="E486" s="68" t="n">
        <v>136</v>
      </c>
      <c r="F486" s="68" t="n">
        <v>95</v>
      </c>
      <c r="G486" s="68" t="n">
        <v>276</v>
      </c>
      <c r="H486" s="68" t="n">
        <v>7663</v>
      </c>
      <c r="I486" s="68" t="n">
        <v>81</v>
      </c>
      <c r="J486" s="68" t="n">
        <v>1702</v>
      </c>
      <c r="K486" s="68" t="n">
        <v>1507</v>
      </c>
      <c r="L486" s="68" t="n">
        <v>4892</v>
      </c>
      <c r="M486" s="68" t="n">
        <v>300</v>
      </c>
      <c r="N486" s="68" t="n">
        <v>435</v>
      </c>
      <c r="O486" s="68" t="n">
        <v>454</v>
      </c>
      <c r="P486" s="68" t="n">
        <v>942</v>
      </c>
      <c r="Q486" s="68" t="n">
        <v>174</v>
      </c>
      <c r="R486" s="68" t="n">
        <v>260</v>
      </c>
      <c r="S486" s="68" t="n">
        <v>874</v>
      </c>
      <c r="T486" s="68" t="n">
        <v>1160</v>
      </c>
      <c r="U486" s="68" t="n">
        <v>625</v>
      </c>
      <c r="V486" s="68" t="n">
        <v>268</v>
      </c>
      <c r="W486" s="68" t="n">
        <v>478</v>
      </c>
      <c r="X486" s="68" t="n">
        <v>273</v>
      </c>
      <c r="Y486" s="68" t="n">
        <v>2118</v>
      </c>
      <c r="Z486" s="68" t="n">
        <v>163</v>
      </c>
      <c r="AA486" s="68" t="n">
        <v>155</v>
      </c>
      <c r="AB486" s="68" t="n">
        <v>208</v>
      </c>
      <c r="AC486" s="68" t="n">
        <v>123</v>
      </c>
      <c r="AD486" s="68" t="n">
        <v>377</v>
      </c>
      <c r="AE486" s="68" t="n">
        <v>177</v>
      </c>
      <c r="AF486" s="68" t="n">
        <v>880</v>
      </c>
      <c r="AG486" s="68" t="n">
        <v>85</v>
      </c>
      <c r="AH486" s="68" t="n">
        <v>54</v>
      </c>
      <c r="AI486" s="68" t="n">
        <v>227</v>
      </c>
      <c r="AJ486" s="65"/>
      <c r="AK486" s="65"/>
      <c r="AL486" s="65"/>
      <c r="AM486" s="65"/>
      <c r="AN486" s="65"/>
      <c r="AO486" s="65"/>
      <c r="AP486" s="65"/>
    </row>
    <row r="487" customFormat="false" ht="15.75" hidden="false" customHeight="false" outlineLevel="0" collapsed="false">
      <c r="A487" s="127" t="n">
        <v>44018</v>
      </c>
      <c r="B487" s="68" t="n">
        <v>40</v>
      </c>
      <c r="C487" s="68" t="n">
        <v>974</v>
      </c>
      <c r="D487" s="68" t="n">
        <v>949</v>
      </c>
      <c r="E487" s="68" t="n">
        <v>136</v>
      </c>
      <c r="F487" s="68" t="n">
        <v>95</v>
      </c>
      <c r="G487" s="68" t="n">
        <v>278</v>
      </c>
      <c r="H487" s="68" t="n">
        <v>8036</v>
      </c>
      <c r="I487" s="68" t="n">
        <v>81</v>
      </c>
      <c r="J487" s="68" t="n">
        <v>1718</v>
      </c>
      <c r="K487" s="68" t="n">
        <v>1567</v>
      </c>
      <c r="L487" s="68" t="n">
        <v>4996</v>
      </c>
      <c r="M487" s="68" t="n">
        <v>300</v>
      </c>
      <c r="N487" s="68" t="n">
        <v>436</v>
      </c>
      <c r="O487" s="68" t="n">
        <v>454</v>
      </c>
      <c r="P487" s="68" t="n">
        <v>957</v>
      </c>
      <c r="Q487" s="68" t="n">
        <v>174</v>
      </c>
      <c r="R487" s="68" t="n">
        <v>263</v>
      </c>
      <c r="S487" s="68" t="n">
        <v>881</v>
      </c>
      <c r="T487" s="68" t="n">
        <v>1182</v>
      </c>
      <c r="U487" s="68" t="n">
        <v>627</v>
      </c>
      <c r="V487" s="68" t="n">
        <v>299</v>
      </c>
      <c r="W487" s="68" t="n">
        <v>485</v>
      </c>
      <c r="X487" s="68" t="n">
        <v>274</v>
      </c>
      <c r="Y487" s="68" t="n">
        <v>2197</v>
      </c>
      <c r="Z487" s="68" t="n">
        <v>163</v>
      </c>
      <c r="AA487" s="68" t="n">
        <v>159</v>
      </c>
      <c r="AB487" s="68" t="n">
        <v>212</v>
      </c>
      <c r="AC487" s="68" t="n">
        <v>123</v>
      </c>
      <c r="AD487" s="68" t="n">
        <v>381</v>
      </c>
      <c r="AE487" s="68" t="n">
        <v>184</v>
      </c>
      <c r="AF487" s="68" t="n">
        <v>928</v>
      </c>
      <c r="AG487" s="68" t="n">
        <v>89</v>
      </c>
      <c r="AH487" s="68" t="n">
        <v>54</v>
      </c>
      <c r="AI487" s="68" t="n">
        <v>227</v>
      </c>
      <c r="AJ487" s="65"/>
      <c r="AK487" s="65"/>
      <c r="AL487" s="65"/>
      <c r="AM487" s="65"/>
      <c r="AN487" s="65"/>
      <c r="AO487" s="65"/>
      <c r="AP487" s="65"/>
    </row>
    <row r="488" customFormat="false" ht="15.75" hidden="false" customHeight="false" outlineLevel="0" collapsed="false">
      <c r="A488" s="127" t="n">
        <v>44019</v>
      </c>
      <c r="B488" s="68" t="n">
        <v>42</v>
      </c>
      <c r="C488" s="68" t="n">
        <v>1034</v>
      </c>
      <c r="D488" s="68" t="n">
        <v>952</v>
      </c>
      <c r="E488" s="68" t="n">
        <v>136</v>
      </c>
      <c r="F488" s="68" t="n">
        <v>96</v>
      </c>
      <c r="G488" s="68" t="n">
        <v>282</v>
      </c>
      <c r="H488" s="68" t="n">
        <v>8277</v>
      </c>
      <c r="I488" s="68" t="n">
        <v>81</v>
      </c>
      <c r="J488" s="68" t="n">
        <v>1763</v>
      </c>
      <c r="K488" s="68" t="n">
        <v>1617</v>
      </c>
      <c r="L488" s="68" t="n">
        <v>5114</v>
      </c>
      <c r="M488" s="68" t="n">
        <v>305</v>
      </c>
      <c r="N488" s="68" t="n">
        <v>452</v>
      </c>
      <c r="O488" s="68" t="n">
        <v>464</v>
      </c>
      <c r="P488" s="68" t="n">
        <v>1064</v>
      </c>
      <c r="Q488" s="68" t="n">
        <v>176</v>
      </c>
      <c r="R488" s="68" t="n">
        <v>263</v>
      </c>
      <c r="S488" s="68" t="n">
        <v>889</v>
      </c>
      <c r="T488" s="68" t="n">
        <v>1210</v>
      </c>
      <c r="U488" s="68" t="n">
        <v>637</v>
      </c>
      <c r="V488" s="68" t="n">
        <v>317</v>
      </c>
      <c r="W488" s="68" t="n">
        <v>494</v>
      </c>
      <c r="X488" s="68" t="n">
        <v>285</v>
      </c>
      <c r="Y488" s="68" t="n">
        <v>2242</v>
      </c>
      <c r="Z488" s="68" t="n">
        <v>164</v>
      </c>
      <c r="AA488" s="68" t="n">
        <v>159</v>
      </c>
      <c r="AB488" s="68" t="n">
        <v>214</v>
      </c>
      <c r="AC488" s="68" t="n">
        <v>124</v>
      </c>
      <c r="AD488" s="68" t="n">
        <v>414</v>
      </c>
      <c r="AE488" s="68" t="n">
        <v>185</v>
      </c>
      <c r="AF488" s="68" t="n">
        <v>963</v>
      </c>
      <c r="AG488" s="68" t="n">
        <v>89</v>
      </c>
      <c r="AH488" s="68" t="n">
        <v>54</v>
      </c>
      <c r="AI488" s="68" t="n">
        <v>227</v>
      </c>
      <c r="AJ488" s="65"/>
      <c r="AK488" s="65"/>
      <c r="AL488" s="65"/>
      <c r="AM488" s="65"/>
      <c r="AN488" s="65"/>
      <c r="AO488" s="65"/>
      <c r="AP488" s="65"/>
    </row>
    <row r="489" customFormat="false" ht="15.75" hidden="false" customHeight="false" outlineLevel="0" collapsed="false">
      <c r="A489" s="127" t="n">
        <v>44020</v>
      </c>
      <c r="B489" s="68" t="n">
        <v>51</v>
      </c>
      <c r="C489" s="68" t="n">
        <v>1079</v>
      </c>
      <c r="D489" s="68" t="n">
        <v>958</v>
      </c>
      <c r="E489" s="68" t="n">
        <v>139</v>
      </c>
      <c r="F489" s="68" t="n">
        <v>98</v>
      </c>
      <c r="G489" s="68" t="n">
        <v>285</v>
      </c>
      <c r="H489" s="68" t="n">
        <v>8424</v>
      </c>
      <c r="I489" s="68" t="n">
        <v>81</v>
      </c>
      <c r="J489" s="68" t="n">
        <v>1784</v>
      </c>
      <c r="K489" s="68" t="n">
        <v>1687</v>
      </c>
      <c r="L489" s="68" t="n">
        <v>5319</v>
      </c>
      <c r="M489" s="68" t="n">
        <v>306</v>
      </c>
      <c r="N489" s="68" t="n">
        <v>460</v>
      </c>
      <c r="O489" s="68" t="n">
        <v>474</v>
      </c>
      <c r="P489" s="68" t="n">
        <v>1126</v>
      </c>
      <c r="Q489" s="68" t="n">
        <v>178</v>
      </c>
      <c r="R489" s="68" t="n">
        <v>268</v>
      </c>
      <c r="S489" s="68" t="n">
        <v>912</v>
      </c>
      <c r="T489" s="68" t="n">
        <v>1220</v>
      </c>
      <c r="U489" s="68" t="n">
        <v>647</v>
      </c>
      <c r="V489" s="68" t="n">
        <v>329</v>
      </c>
      <c r="W489" s="68" t="n">
        <v>504</v>
      </c>
      <c r="X489" s="68" t="n">
        <v>287</v>
      </c>
      <c r="Y489" s="68" t="n">
        <v>2257</v>
      </c>
      <c r="Z489" s="68" t="n">
        <v>164</v>
      </c>
      <c r="AA489" s="68" t="n">
        <v>159</v>
      </c>
      <c r="AB489" s="68" t="n">
        <v>215</v>
      </c>
      <c r="AC489" s="68" t="n">
        <v>128</v>
      </c>
      <c r="AD489" s="68" t="n">
        <v>466</v>
      </c>
      <c r="AE489" s="68" t="n">
        <v>186</v>
      </c>
      <c r="AF489" s="68" t="n">
        <v>986</v>
      </c>
      <c r="AG489" s="68" t="n">
        <v>90</v>
      </c>
      <c r="AH489" s="68" t="n">
        <v>91</v>
      </c>
      <c r="AI489" s="68" t="n">
        <v>227</v>
      </c>
      <c r="AJ489" s="65"/>
      <c r="AK489" s="65"/>
      <c r="AL489" s="65"/>
      <c r="AM489" s="65"/>
      <c r="AN489" s="65"/>
      <c r="AO489" s="65"/>
      <c r="AP489" s="65"/>
    </row>
    <row r="490" customFormat="false" ht="15.75" hidden="false" customHeight="false" outlineLevel="0" collapsed="false">
      <c r="A490" s="127" t="n">
        <v>44021</v>
      </c>
      <c r="B490" s="68" t="n">
        <v>54</v>
      </c>
      <c r="C490" s="68" t="n">
        <v>1171</v>
      </c>
      <c r="D490" s="68" t="n">
        <v>982</v>
      </c>
      <c r="E490" s="68" t="n">
        <v>140</v>
      </c>
      <c r="F490" s="68" t="n">
        <v>98</v>
      </c>
      <c r="G490" s="68" t="n">
        <v>287</v>
      </c>
      <c r="H490" s="68" t="n">
        <v>8645</v>
      </c>
      <c r="I490" s="68" t="n">
        <v>81</v>
      </c>
      <c r="J490" s="68" t="n">
        <v>1811</v>
      </c>
      <c r="K490" s="68" t="n">
        <v>1717</v>
      </c>
      <c r="L490" s="68" t="n">
        <v>5582</v>
      </c>
      <c r="M490" s="68" t="n">
        <v>308</v>
      </c>
      <c r="N490" s="68" t="n">
        <v>468</v>
      </c>
      <c r="O490" s="68" t="n">
        <v>484</v>
      </c>
      <c r="P490" s="68" t="n">
        <v>1149</v>
      </c>
      <c r="Q490" s="68" t="n">
        <v>187</v>
      </c>
      <c r="R490" s="68" t="n">
        <v>280</v>
      </c>
      <c r="S490" s="68" t="n">
        <v>924</v>
      </c>
      <c r="T490" s="68" t="n">
        <v>1224</v>
      </c>
      <c r="U490" s="68" t="n">
        <v>655</v>
      </c>
      <c r="V490" s="68" t="n">
        <v>356</v>
      </c>
      <c r="W490" s="68" t="n">
        <v>515</v>
      </c>
      <c r="X490" s="68" t="n">
        <v>292</v>
      </c>
      <c r="Y490" s="68" t="n">
        <v>2446</v>
      </c>
      <c r="Z490" s="68" t="n">
        <v>164</v>
      </c>
      <c r="AA490" s="68" t="n">
        <v>160</v>
      </c>
      <c r="AB490" s="68" t="n">
        <v>216</v>
      </c>
      <c r="AC490" s="68" t="n">
        <v>131</v>
      </c>
      <c r="AD490" s="68" t="n">
        <v>487</v>
      </c>
      <c r="AE490" s="68" t="n">
        <v>186</v>
      </c>
      <c r="AF490" s="68" t="n">
        <v>1043</v>
      </c>
      <c r="AG490" s="68" t="n">
        <v>90</v>
      </c>
      <c r="AH490" s="68" t="n">
        <v>91</v>
      </c>
      <c r="AI490" s="68" t="n">
        <v>227</v>
      </c>
      <c r="AJ490" s="65"/>
      <c r="AK490" s="65"/>
      <c r="AL490" s="65"/>
      <c r="AM490" s="65"/>
      <c r="AN490" s="65"/>
      <c r="AO490" s="65"/>
      <c r="AP490" s="65"/>
    </row>
    <row r="491" customFormat="false" ht="15.75" hidden="false" customHeight="false" outlineLevel="0" collapsed="false">
      <c r="A491" s="127" t="n">
        <v>44022</v>
      </c>
      <c r="B491" s="68" t="n">
        <v>59</v>
      </c>
      <c r="C491" s="68" t="n">
        <v>1202</v>
      </c>
      <c r="D491" s="68" t="n">
        <v>1010</v>
      </c>
      <c r="E491" s="68" t="n">
        <v>141</v>
      </c>
      <c r="F491" s="68" t="n">
        <v>101</v>
      </c>
      <c r="G491" s="68" t="n">
        <v>288</v>
      </c>
      <c r="H491" s="68" t="n">
        <v>8825</v>
      </c>
      <c r="I491" s="68" t="n">
        <v>84</v>
      </c>
      <c r="J491" s="68" t="n">
        <v>1839</v>
      </c>
      <c r="K491" s="68" t="n">
        <v>1855</v>
      </c>
      <c r="L491" s="68" t="n">
        <v>5816</v>
      </c>
      <c r="M491" s="68" t="n">
        <v>308</v>
      </c>
      <c r="N491" s="68" t="n">
        <v>478</v>
      </c>
      <c r="O491" s="68" t="n">
        <v>494</v>
      </c>
      <c r="P491" s="68" t="n">
        <v>1204</v>
      </c>
      <c r="Q491" s="68" t="n">
        <v>188</v>
      </c>
      <c r="R491" s="68" t="n">
        <v>280</v>
      </c>
      <c r="S491" s="68" t="n">
        <v>938</v>
      </c>
      <c r="T491" s="68" t="n">
        <v>1239</v>
      </c>
      <c r="U491" s="68" t="n">
        <v>661</v>
      </c>
      <c r="V491" s="68" t="n">
        <v>361</v>
      </c>
      <c r="W491" s="68" t="n">
        <v>527</v>
      </c>
      <c r="X491" s="68" t="n">
        <v>312</v>
      </c>
      <c r="Y491" s="68" t="n">
        <v>2476</v>
      </c>
      <c r="Z491" s="68" t="n">
        <v>165</v>
      </c>
      <c r="AA491" s="68" t="n">
        <v>164</v>
      </c>
      <c r="AB491" s="68" t="n">
        <v>217</v>
      </c>
      <c r="AC491" s="68" t="n">
        <v>132</v>
      </c>
      <c r="AD491" s="68" t="n">
        <v>509</v>
      </c>
      <c r="AE491" s="68" t="n">
        <v>187</v>
      </c>
      <c r="AF491" s="68" t="n">
        <v>1059</v>
      </c>
      <c r="AG491" s="68" t="n">
        <v>91</v>
      </c>
      <c r="AH491" s="68" t="n">
        <v>91</v>
      </c>
      <c r="AI491" s="68" t="n">
        <v>228</v>
      </c>
      <c r="AJ491" s="65"/>
      <c r="AK491" s="65"/>
      <c r="AL491" s="65"/>
      <c r="AM491" s="65"/>
      <c r="AN491" s="65"/>
      <c r="AO491" s="65"/>
      <c r="AP491" s="65"/>
    </row>
    <row r="492" customFormat="false" ht="15.75" hidden="false" customHeight="false" outlineLevel="0" collapsed="false">
      <c r="A492" s="127" t="n">
        <v>44023</v>
      </c>
      <c r="B492" s="68" t="n">
        <v>63</v>
      </c>
      <c r="C492" s="68" t="n">
        <v>1352</v>
      </c>
      <c r="D492" s="68" t="n">
        <v>1040</v>
      </c>
      <c r="E492" s="68" t="n">
        <v>142</v>
      </c>
      <c r="F492" s="68" t="n">
        <v>102</v>
      </c>
      <c r="G492" s="68" t="n">
        <v>291</v>
      </c>
      <c r="H492" s="68" t="n">
        <v>9040</v>
      </c>
      <c r="I492" s="68" t="n">
        <v>84</v>
      </c>
      <c r="J492" s="68" t="n">
        <v>1867</v>
      </c>
      <c r="K492" s="68" t="n">
        <v>1905</v>
      </c>
      <c r="L492" s="68" t="n">
        <v>6134</v>
      </c>
      <c r="M492" s="68" t="n">
        <v>315</v>
      </c>
      <c r="N492" s="68" t="n">
        <v>490</v>
      </c>
      <c r="O492" s="68" t="n">
        <v>494</v>
      </c>
      <c r="P492" s="68" t="n">
        <v>1279</v>
      </c>
      <c r="Q492" s="68" t="n">
        <v>188</v>
      </c>
      <c r="R492" s="68" t="n">
        <v>285</v>
      </c>
      <c r="S492" s="68" t="n">
        <v>952</v>
      </c>
      <c r="T492" s="68" t="n">
        <v>1243</v>
      </c>
      <c r="U492" s="68" t="n">
        <v>666</v>
      </c>
      <c r="V492" s="68" t="n">
        <v>366</v>
      </c>
      <c r="W492" s="68" t="n">
        <v>543</v>
      </c>
      <c r="X492" s="68" t="n">
        <v>330</v>
      </c>
      <c r="Y492" s="68" t="n">
        <v>2652</v>
      </c>
      <c r="Z492" s="68" t="n">
        <v>165</v>
      </c>
      <c r="AA492" s="68" t="n">
        <v>164</v>
      </c>
      <c r="AB492" s="68" t="n">
        <v>217</v>
      </c>
      <c r="AC492" s="68" t="n">
        <v>132</v>
      </c>
      <c r="AD492" s="68" t="n">
        <v>539</v>
      </c>
      <c r="AE492" s="68" t="n">
        <v>188</v>
      </c>
      <c r="AF492" s="68" t="n">
        <v>1078</v>
      </c>
      <c r="AG492" s="68" t="n">
        <v>92</v>
      </c>
      <c r="AH492" s="68" t="n">
        <v>91</v>
      </c>
      <c r="AI492" s="68" t="n">
        <v>230</v>
      </c>
      <c r="AJ492" s="65"/>
      <c r="AK492" s="65"/>
      <c r="AL492" s="65"/>
      <c r="AM492" s="65"/>
      <c r="AN492" s="65"/>
      <c r="AO492" s="65"/>
      <c r="AP492" s="65"/>
    </row>
    <row r="493" customFormat="false" ht="15.75" hidden="false" customHeight="false" outlineLevel="0" collapsed="false">
      <c r="A493" s="127" t="n">
        <v>44024</v>
      </c>
      <c r="B493" s="68" t="n">
        <v>63</v>
      </c>
      <c r="C493" s="68" t="n">
        <v>1411</v>
      </c>
      <c r="D493" s="68" t="n">
        <v>1090</v>
      </c>
      <c r="E493" s="68" t="n">
        <v>142</v>
      </c>
      <c r="F493" s="68" t="n">
        <v>102</v>
      </c>
      <c r="G493" s="68" t="n">
        <v>293</v>
      </c>
      <c r="H493" s="68" t="n">
        <v>9200</v>
      </c>
      <c r="I493" s="68" t="n">
        <v>93</v>
      </c>
      <c r="J493" s="68" t="n">
        <v>1877</v>
      </c>
      <c r="K493" s="68" t="n">
        <v>1935</v>
      </c>
      <c r="L493" s="68" t="n">
        <v>6341</v>
      </c>
      <c r="M493" s="68" t="n">
        <v>327</v>
      </c>
      <c r="N493" s="68" t="n">
        <v>493</v>
      </c>
      <c r="O493" s="68" t="n">
        <v>524</v>
      </c>
      <c r="P493" s="68" t="n">
        <v>1386</v>
      </c>
      <c r="Q493" s="68" t="n">
        <v>188</v>
      </c>
      <c r="R493" s="68" t="n">
        <v>292</v>
      </c>
      <c r="S493" s="68" t="n">
        <v>965</v>
      </c>
      <c r="T493" s="68" t="n">
        <v>1277</v>
      </c>
      <c r="U493" s="68" t="n">
        <v>671</v>
      </c>
      <c r="V493" s="68" t="n">
        <v>367</v>
      </c>
      <c r="W493" s="68" t="n">
        <v>565</v>
      </c>
      <c r="X493" s="68" t="n">
        <v>335</v>
      </c>
      <c r="Y493" s="68" t="n">
        <v>2759</v>
      </c>
      <c r="Z493" s="68" t="n">
        <v>166</v>
      </c>
      <c r="AA493" s="68" t="n">
        <v>167</v>
      </c>
      <c r="AB493" s="68" t="n">
        <v>218</v>
      </c>
      <c r="AC493" s="68" t="n">
        <v>133</v>
      </c>
      <c r="AD493" s="68" t="n">
        <v>564</v>
      </c>
      <c r="AE493" s="68" t="n">
        <v>193</v>
      </c>
      <c r="AF493" s="68" t="n">
        <v>1085</v>
      </c>
      <c r="AG493" s="68" t="n">
        <v>95</v>
      </c>
      <c r="AH493" s="68" t="n">
        <v>91</v>
      </c>
      <c r="AI493" s="68" t="n">
        <v>230</v>
      </c>
      <c r="AJ493" s="65"/>
      <c r="AK493" s="65"/>
      <c r="AL493" s="65"/>
      <c r="AM493" s="65"/>
      <c r="AN493" s="65"/>
      <c r="AO493" s="65"/>
      <c r="AP493" s="65"/>
    </row>
    <row r="494" customFormat="false" ht="15.75" hidden="false" customHeight="false" outlineLevel="0" collapsed="false">
      <c r="A494" s="127" t="n">
        <v>44025</v>
      </c>
      <c r="B494" s="68" t="n">
        <v>63</v>
      </c>
      <c r="C494" s="68" t="n">
        <v>1508</v>
      </c>
      <c r="D494" s="68" t="n">
        <v>1095</v>
      </c>
      <c r="E494" s="68" t="n">
        <v>142</v>
      </c>
      <c r="F494" s="68" t="n">
        <v>103</v>
      </c>
      <c r="G494" s="68" t="n">
        <v>295</v>
      </c>
      <c r="H494" s="68" t="n">
        <v>9408</v>
      </c>
      <c r="I494" s="68" t="n">
        <v>93</v>
      </c>
      <c r="J494" s="68" t="n">
        <v>1896</v>
      </c>
      <c r="K494" s="68" t="n">
        <v>1965</v>
      </c>
      <c r="L494" s="68" t="n">
        <v>6609</v>
      </c>
      <c r="M494" s="68" t="n">
        <v>328</v>
      </c>
      <c r="N494" s="68" t="n">
        <v>504</v>
      </c>
      <c r="O494" s="68" t="n">
        <v>544</v>
      </c>
      <c r="P494" s="68" t="n">
        <v>1410</v>
      </c>
      <c r="Q494" s="68" t="n">
        <v>188</v>
      </c>
      <c r="R494" s="68" t="n">
        <v>292</v>
      </c>
      <c r="S494" s="68" t="n">
        <v>987</v>
      </c>
      <c r="T494" s="68" t="n">
        <v>1307</v>
      </c>
      <c r="U494" s="68" t="n">
        <v>671</v>
      </c>
      <c r="V494" s="68" t="n">
        <v>375</v>
      </c>
      <c r="W494" s="68" t="n">
        <v>578</v>
      </c>
      <c r="X494" s="68" t="n">
        <v>336</v>
      </c>
      <c r="Y494" s="68" t="n">
        <v>3018</v>
      </c>
      <c r="Z494" s="68" t="n">
        <v>166</v>
      </c>
      <c r="AA494" s="68" t="n">
        <v>168</v>
      </c>
      <c r="AB494" s="68" t="n">
        <v>221</v>
      </c>
      <c r="AC494" s="68" t="n">
        <v>137</v>
      </c>
      <c r="AD494" s="68" t="n">
        <v>568</v>
      </c>
      <c r="AE494" s="68" t="n">
        <v>196</v>
      </c>
      <c r="AF494" s="68" t="n">
        <v>1094</v>
      </c>
      <c r="AG494" s="68" t="n">
        <v>95</v>
      </c>
      <c r="AH494" s="68" t="n">
        <v>91</v>
      </c>
      <c r="AI494" s="68" t="n">
        <v>236</v>
      </c>
      <c r="AJ494" s="65"/>
      <c r="AK494" s="65"/>
      <c r="AL494" s="65"/>
      <c r="AM494" s="65"/>
      <c r="AN494" s="65"/>
      <c r="AO494" s="65"/>
      <c r="AP494" s="65"/>
    </row>
    <row r="495" customFormat="false" ht="15.75" hidden="false" customHeight="false" outlineLevel="0" collapsed="false">
      <c r="A495" s="131" t="n">
        <v>44026</v>
      </c>
      <c r="B495" s="68" t="n">
        <v>64</v>
      </c>
      <c r="C495" s="68" t="n">
        <v>1572</v>
      </c>
      <c r="D495" s="68" t="n">
        <v>1107</v>
      </c>
      <c r="E495" s="68" t="n">
        <v>145</v>
      </c>
      <c r="F495" s="68" t="n">
        <v>104</v>
      </c>
      <c r="G495" s="68" t="n">
        <v>304</v>
      </c>
      <c r="H495" s="68" t="n">
        <v>9528</v>
      </c>
      <c r="I495" s="68" t="n">
        <v>93</v>
      </c>
      <c r="J495" s="68" t="n">
        <v>1924</v>
      </c>
      <c r="K495" s="68" t="n">
        <v>1995</v>
      </c>
      <c r="L495" s="68" t="n">
        <v>6961</v>
      </c>
      <c r="M495" s="68" t="n">
        <v>341</v>
      </c>
      <c r="N495" s="68" t="n">
        <v>512</v>
      </c>
      <c r="O495" s="68" t="n">
        <v>544</v>
      </c>
      <c r="P495" s="68" t="n">
        <v>1464</v>
      </c>
      <c r="Q495" s="68" t="n">
        <v>188</v>
      </c>
      <c r="R495" s="68" t="n">
        <v>293</v>
      </c>
      <c r="S495" s="68" t="n">
        <v>1011</v>
      </c>
      <c r="T495" s="68" t="n">
        <v>1326</v>
      </c>
      <c r="U495" s="68" t="n">
        <v>682</v>
      </c>
      <c r="V495" s="68" t="n">
        <v>391</v>
      </c>
      <c r="W495" s="68" t="n">
        <v>598</v>
      </c>
      <c r="X495" s="68" t="n">
        <v>340</v>
      </c>
      <c r="Y495" s="68" t="n">
        <v>3162</v>
      </c>
      <c r="Z495" s="68" t="n">
        <v>168</v>
      </c>
      <c r="AA495" s="68" t="n">
        <v>168</v>
      </c>
      <c r="AB495" s="68" t="n">
        <v>221</v>
      </c>
      <c r="AC495" s="68" t="n">
        <v>141</v>
      </c>
      <c r="AD495" s="68" t="n">
        <v>568</v>
      </c>
      <c r="AE495" s="68" t="n">
        <v>198</v>
      </c>
      <c r="AF495" s="68" t="n">
        <v>1096</v>
      </c>
      <c r="AG495" s="68" t="n">
        <v>98</v>
      </c>
      <c r="AH495" s="68" t="n">
        <v>91</v>
      </c>
      <c r="AI495" s="68" t="n">
        <v>238</v>
      </c>
      <c r="AJ495" s="65"/>
      <c r="AK495" s="65"/>
      <c r="AL495" s="65"/>
      <c r="AM495" s="65"/>
      <c r="AN495" s="65"/>
      <c r="AO495" s="65"/>
      <c r="AP495" s="65"/>
    </row>
    <row r="496" customFormat="false" ht="15.75" hidden="false" customHeight="false" outlineLevel="0" collapsed="false">
      <c r="A496" s="127" t="n">
        <v>44027</v>
      </c>
      <c r="B496" s="68" t="n">
        <v>64</v>
      </c>
      <c r="C496" s="68" t="n">
        <v>1613</v>
      </c>
      <c r="D496" s="68" t="n">
        <v>1140</v>
      </c>
      <c r="E496" s="68" t="n">
        <v>149</v>
      </c>
      <c r="F496" s="68" t="n">
        <v>105</v>
      </c>
      <c r="G496" s="68" t="n">
        <v>309</v>
      </c>
      <c r="H496" s="68" t="n">
        <v>9721</v>
      </c>
      <c r="I496" s="68" t="n">
        <v>95</v>
      </c>
      <c r="J496" s="68" t="n">
        <v>2064</v>
      </c>
      <c r="K496" s="68" t="n">
        <v>2115</v>
      </c>
      <c r="L496" s="68" t="n">
        <v>7482</v>
      </c>
      <c r="M496" s="68" t="n">
        <v>341</v>
      </c>
      <c r="N496" s="68" t="n">
        <v>519</v>
      </c>
      <c r="O496" s="68" t="n">
        <v>574</v>
      </c>
      <c r="P496" s="68" t="n">
        <v>1505</v>
      </c>
      <c r="Q496" s="68" t="n">
        <v>188</v>
      </c>
      <c r="R496" s="68" t="n">
        <v>295</v>
      </c>
      <c r="S496" s="68" t="n">
        <v>1025</v>
      </c>
      <c r="T496" s="68" t="n">
        <v>1340</v>
      </c>
      <c r="U496" s="68" t="n">
        <v>687</v>
      </c>
      <c r="V496" s="68" t="n">
        <v>403</v>
      </c>
      <c r="W496" s="68" t="n">
        <v>606</v>
      </c>
      <c r="X496" s="68" t="n">
        <v>343</v>
      </c>
      <c r="Y496" s="68" t="n">
        <v>3275</v>
      </c>
      <c r="Z496" s="68" t="n">
        <v>175</v>
      </c>
      <c r="AA496" s="68" t="n">
        <v>169</v>
      </c>
      <c r="AB496" s="68" t="n">
        <v>222</v>
      </c>
      <c r="AC496" s="68" t="n">
        <v>144</v>
      </c>
      <c r="AD496" s="68" t="n">
        <v>579</v>
      </c>
      <c r="AE496" s="68" t="n">
        <v>202</v>
      </c>
      <c r="AF496" s="68" t="n">
        <v>1155</v>
      </c>
      <c r="AG496" s="68" t="n">
        <v>98</v>
      </c>
      <c r="AH496" s="68" t="n">
        <v>91</v>
      </c>
      <c r="AI496" s="68" t="n">
        <v>257</v>
      </c>
      <c r="AJ496" s="65"/>
      <c r="AK496" s="65"/>
      <c r="AL496" s="65"/>
      <c r="AM496" s="65"/>
      <c r="AN496" s="65"/>
      <c r="AO496" s="65"/>
      <c r="AP496" s="65"/>
    </row>
    <row r="497" customFormat="false" ht="15.75" hidden="false" customHeight="false" outlineLevel="0" collapsed="false">
      <c r="A497" s="127" t="n">
        <v>44028</v>
      </c>
      <c r="B497" s="68" t="n">
        <v>65</v>
      </c>
      <c r="C497" s="68" t="n">
        <v>1719</v>
      </c>
      <c r="D497" s="68" t="n">
        <v>1155</v>
      </c>
      <c r="E497" s="68" t="n">
        <v>166</v>
      </c>
      <c r="F497" s="68" t="n">
        <v>106</v>
      </c>
      <c r="G497" s="68" t="n">
        <v>313</v>
      </c>
      <c r="H497" s="68" t="n">
        <v>9855</v>
      </c>
      <c r="I497" s="68" t="n">
        <v>95</v>
      </c>
      <c r="J497" s="68" t="n">
        <v>2102</v>
      </c>
      <c r="K497" s="68" t="n">
        <v>2195</v>
      </c>
      <c r="L497" s="68" t="n">
        <v>7926</v>
      </c>
      <c r="M497" s="68" t="n">
        <v>341</v>
      </c>
      <c r="N497" s="68" t="n">
        <v>534</v>
      </c>
      <c r="O497" s="68" t="n">
        <v>574</v>
      </c>
      <c r="P497" s="68" t="n">
        <v>1571</v>
      </c>
      <c r="Q497" s="68" t="n">
        <v>189</v>
      </c>
      <c r="R497" s="68" t="n">
        <v>301</v>
      </c>
      <c r="S497" s="68" t="n">
        <v>1052</v>
      </c>
      <c r="T497" s="68" t="n">
        <v>1361</v>
      </c>
      <c r="U497" s="68" t="n">
        <v>690</v>
      </c>
      <c r="V497" s="68" t="n">
        <v>418</v>
      </c>
      <c r="W497" s="68" t="n">
        <v>635</v>
      </c>
      <c r="X497" s="68" t="n">
        <v>346</v>
      </c>
      <c r="Y497" s="68" t="n">
        <v>3486</v>
      </c>
      <c r="Z497" s="68" t="n">
        <v>175</v>
      </c>
      <c r="AA497" s="68" t="n">
        <v>169</v>
      </c>
      <c r="AB497" s="68" t="n">
        <v>224</v>
      </c>
      <c r="AC497" s="68" t="n">
        <v>148</v>
      </c>
      <c r="AD497" s="68" t="n">
        <v>598</v>
      </c>
      <c r="AE497" s="68" t="n">
        <v>202</v>
      </c>
      <c r="AF497" s="68" t="n">
        <v>1164</v>
      </c>
      <c r="AG497" s="68" t="n">
        <v>102</v>
      </c>
      <c r="AH497" s="68" t="n">
        <v>91</v>
      </c>
      <c r="AI497" s="68" t="n">
        <v>277</v>
      </c>
      <c r="AJ497" s="65"/>
      <c r="AK497" s="65"/>
      <c r="AL497" s="65"/>
      <c r="AM497" s="65"/>
      <c r="AN497" s="65"/>
      <c r="AO497" s="65"/>
      <c r="AP497" s="65"/>
    </row>
    <row r="498" customFormat="false" ht="15.75" hidden="false" customHeight="false" outlineLevel="0" collapsed="false">
      <c r="A498" s="127" t="n">
        <v>44029</v>
      </c>
      <c r="B498" s="68" t="n">
        <v>65</v>
      </c>
      <c r="C498" s="68" t="n">
        <v>1807</v>
      </c>
      <c r="D498" s="68" t="n">
        <v>1165</v>
      </c>
      <c r="E498" s="68" t="n">
        <v>166</v>
      </c>
      <c r="F498" s="68" t="n">
        <v>107</v>
      </c>
      <c r="G498" s="68" t="n">
        <v>314</v>
      </c>
      <c r="H498" s="68" t="n">
        <v>9994</v>
      </c>
      <c r="I498" s="68" t="n">
        <v>98</v>
      </c>
      <c r="J498" s="68" t="n">
        <v>2143</v>
      </c>
      <c r="K498" s="68" t="n">
        <v>2535</v>
      </c>
      <c r="L498" s="68" t="n">
        <v>8313</v>
      </c>
      <c r="M498" s="68" t="n">
        <v>341</v>
      </c>
      <c r="N498" s="68" t="n">
        <v>552</v>
      </c>
      <c r="O498" s="68" t="n">
        <v>654</v>
      </c>
      <c r="P498" s="68" t="n">
        <v>1613</v>
      </c>
      <c r="Q498" s="68" t="n">
        <v>191</v>
      </c>
      <c r="R498" s="68" t="n">
        <v>301</v>
      </c>
      <c r="S498" s="68" t="n">
        <v>1063</v>
      </c>
      <c r="T498" s="68" t="n">
        <v>1387</v>
      </c>
      <c r="U498" s="68" t="n">
        <v>692</v>
      </c>
      <c r="V498" s="68" t="n">
        <v>501</v>
      </c>
      <c r="W498" s="68" t="n">
        <v>656</v>
      </c>
      <c r="X498" s="68" t="n">
        <v>361</v>
      </c>
      <c r="Y498" s="68" t="n">
        <v>3598</v>
      </c>
      <c r="Z498" s="68" t="n">
        <v>175</v>
      </c>
      <c r="AA498" s="68" t="n">
        <v>170</v>
      </c>
      <c r="AB498" s="68" t="n">
        <v>224</v>
      </c>
      <c r="AC498" s="68" t="n">
        <v>153</v>
      </c>
      <c r="AD498" s="68" t="n">
        <v>599</v>
      </c>
      <c r="AE498" s="68" t="n">
        <v>203</v>
      </c>
      <c r="AF498" s="68" t="n">
        <v>1199</v>
      </c>
      <c r="AG498" s="68" t="n">
        <v>102</v>
      </c>
      <c r="AH498" s="68" t="n">
        <v>91</v>
      </c>
      <c r="AI498" s="68" t="n">
        <v>301</v>
      </c>
      <c r="AJ498" s="65"/>
      <c r="AK498" s="65"/>
      <c r="AL498" s="65"/>
      <c r="AM498" s="65"/>
      <c r="AN498" s="65"/>
      <c r="AO498" s="65"/>
      <c r="AP498" s="65"/>
    </row>
    <row r="499" customFormat="false" ht="15.75" hidden="false" customHeight="false" outlineLevel="0" collapsed="false">
      <c r="A499" s="127" t="n">
        <v>44030</v>
      </c>
      <c r="B499" s="68" t="n">
        <v>65</v>
      </c>
      <c r="C499" s="68" t="n">
        <v>1873</v>
      </c>
      <c r="D499" s="68" t="n">
        <v>1177</v>
      </c>
      <c r="E499" s="68" t="n">
        <v>167</v>
      </c>
      <c r="F499" s="68" t="n">
        <v>107</v>
      </c>
      <c r="G499" s="68" t="n">
        <v>315</v>
      </c>
      <c r="H499" s="68" t="n">
        <v>10118</v>
      </c>
      <c r="I499" s="68" t="n">
        <v>101</v>
      </c>
      <c r="J499" s="68" t="n">
        <v>2174</v>
      </c>
      <c r="K499" s="68" t="n">
        <v>2770</v>
      </c>
      <c r="L499" s="68" t="n">
        <v>8868</v>
      </c>
      <c r="M499" s="68" t="n">
        <v>347</v>
      </c>
      <c r="N499" s="68" t="n">
        <v>565</v>
      </c>
      <c r="O499" s="68" t="n">
        <v>684</v>
      </c>
      <c r="P499" s="68" t="n">
        <v>1701</v>
      </c>
      <c r="Q499" s="68" t="n">
        <v>192</v>
      </c>
      <c r="R499" s="68" t="n">
        <v>301</v>
      </c>
      <c r="S499" s="68" t="n">
        <v>1076</v>
      </c>
      <c r="T499" s="68" t="n">
        <v>1391</v>
      </c>
      <c r="U499" s="68" t="n">
        <v>696</v>
      </c>
      <c r="V499" s="68" t="n">
        <v>574</v>
      </c>
      <c r="W499" s="68" t="n">
        <v>695</v>
      </c>
      <c r="X499" s="68" t="n">
        <v>364</v>
      </c>
      <c r="Y499" s="68" t="n">
        <v>3679</v>
      </c>
      <c r="Z499" s="68" t="n">
        <v>175</v>
      </c>
      <c r="AA499" s="68" t="n">
        <v>170</v>
      </c>
      <c r="AB499" s="68" t="n">
        <v>224</v>
      </c>
      <c r="AC499" s="68" t="n">
        <v>175</v>
      </c>
      <c r="AD499" s="68" t="n">
        <v>599</v>
      </c>
      <c r="AE499" s="68" t="n">
        <v>205</v>
      </c>
      <c r="AF499" s="68" t="n">
        <v>1210</v>
      </c>
      <c r="AG499" s="68" t="n">
        <v>103</v>
      </c>
      <c r="AH499" s="68" t="n">
        <v>103</v>
      </c>
      <c r="AI499" s="68" t="n">
        <v>304</v>
      </c>
      <c r="AJ499" s="65"/>
      <c r="AK499" s="65"/>
      <c r="AL499" s="65"/>
      <c r="AM499" s="65"/>
      <c r="AN499" s="65"/>
      <c r="AO499" s="65"/>
      <c r="AP499" s="65"/>
    </row>
    <row r="500" customFormat="false" ht="15.75" hidden="false" customHeight="false" outlineLevel="0" collapsed="false">
      <c r="A500" s="130" t="n">
        <v>44031</v>
      </c>
      <c r="B500" s="128" t="n">
        <v>65</v>
      </c>
      <c r="C500" s="128" t="n">
        <v>1992</v>
      </c>
      <c r="D500" s="128" t="n">
        <v>1186</v>
      </c>
      <c r="E500" s="128" t="n">
        <v>167</v>
      </c>
      <c r="F500" s="128" t="n">
        <v>110</v>
      </c>
      <c r="G500" s="128" t="n">
        <v>323</v>
      </c>
      <c r="H500" s="128" t="n">
        <v>10444</v>
      </c>
      <c r="I500" s="132" t="n">
        <v>104</v>
      </c>
      <c r="J500" s="128" t="n">
        <v>2178</v>
      </c>
      <c r="K500" s="128" t="n">
        <v>3190</v>
      </c>
      <c r="L500" s="128" t="n">
        <v>9342</v>
      </c>
      <c r="M500" s="128" t="n">
        <v>351</v>
      </c>
      <c r="N500" s="128" t="n">
        <v>566</v>
      </c>
      <c r="O500" s="128" t="n">
        <v>758</v>
      </c>
      <c r="P500" s="128" t="n">
        <v>1731</v>
      </c>
      <c r="Q500" s="128" t="n">
        <v>192</v>
      </c>
      <c r="R500" s="128" t="n">
        <v>301</v>
      </c>
      <c r="S500" s="128" t="n">
        <v>1095</v>
      </c>
      <c r="T500" s="128" t="n">
        <v>1408</v>
      </c>
      <c r="U500" s="128" t="n">
        <v>700</v>
      </c>
      <c r="V500" s="128" t="n">
        <v>595</v>
      </c>
      <c r="W500" s="128" t="n">
        <v>720</v>
      </c>
      <c r="X500" s="128" t="n">
        <v>372</v>
      </c>
      <c r="Y500" s="128" t="n">
        <v>4198</v>
      </c>
      <c r="Z500" s="128" t="n">
        <v>176</v>
      </c>
      <c r="AA500" s="128" t="n">
        <v>174</v>
      </c>
      <c r="AB500" s="128" t="n">
        <v>225</v>
      </c>
      <c r="AC500" s="128" t="n">
        <v>185</v>
      </c>
      <c r="AD500" s="128" t="n">
        <v>603</v>
      </c>
      <c r="AE500" s="128" t="n">
        <v>209</v>
      </c>
      <c r="AF500" s="128" t="n">
        <v>1223</v>
      </c>
      <c r="AG500" s="128" t="n">
        <v>104</v>
      </c>
      <c r="AH500" s="128" t="n">
        <v>103</v>
      </c>
      <c r="AI500" s="128" t="n">
        <v>311</v>
      </c>
      <c r="AJ500" s="65"/>
      <c r="AK500" s="65"/>
      <c r="AL500" s="65"/>
      <c r="AM500" s="65"/>
      <c r="AN500" s="65"/>
      <c r="AO500" s="65"/>
      <c r="AP500" s="65"/>
    </row>
    <row r="501" customFormat="false" ht="15.75" hidden="false" customHeight="false" outlineLevel="0" collapsed="false">
      <c r="A501" s="65"/>
      <c r="B501" s="65"/>
      <c r="C501" s="65"/>
      <c r="D501" s="65"/>
      <c r="E501" s="65"/>
      <c r="F501" s="65"/>
      <c r="G501" s="65"/>
      <c r="H501" s="68"/>
      <c r="I501" s="65"/>
      <c r="J501" s="68"/>
      <c r="K501" s="65"/>
      <c r="L501" s="68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  <c r="AH501" s="65"/>
      <c r="AI501" s="65"/>
      <c r="AJ501" s="65"/>
      <c r="AK501" s="65"/>
      <c r="AL501" s="65"/>
      <c r="AM501" s="65"/>
      <c r="AN501" s="65"/>
      <c r="AO501" s="65"/>
      <c r="AP501" s="65"/>
    </row>
    <row r="502" customFormat="false" ht="15.75" hidden="false" customHeight="false" outlineLevel="0" collapsed="false">
      <c r="A502" s="125" t="s">
        <v>141</v>
      </c>
      <c r="B502" s="125" t="s">
        <v>73</v>
      </c>
      <c r="C502" s="125" t="s">
        <v>74</v>
      </c>
      <c r="D502" s="125" t="s">
        <v>75</v>
      </c>
      <c r="E502" s="125" t="s">
        <v>114</v>
      </c>
      <c r="F502" s="125" t="s">
        <v>77</v>
      </c>
      <c r="G502" s="125" t="s">
        <v>115</v>
      </c>
      <c r="H502" s="126" t="s">
        <v>116</v>
      </c>
      <c r="I502" s="125" t="s">
        <v>80</v>
      </c>
      <c r="J502" s="126" t="s">
        <v>117</v>
      </c>
      <c r="K502" s="125" t="s">
        <v>118</v>
      </c>
      <c r="L502" s="126" t="s">
        <v>119</v>
      </c>
      <c r="M502" s="125" t="s">
        <v>120</v>
      </c>
      <c r="N502" s="125" t="s">
        <v>121</v>
      </c>
      <c r="O502" s="125" t="s">
        <v>122</v>
      </c>
      <c r="P502" s="125" t="s">
        <v>123</v>
      </c>
      <c r="Q502" s="125" t="s">
        <v>124</v>
      </c>
      <c r="R502" s="125" t="s">
        <v>125</v>
      </c>
      <c r="S502" s="125" t="s">
        <v>126</v>
      </c>
      <c r="T502" s="125" t="s">
        <v>127</v>
      </c>
      <c r="U502" s="125" t="s">
        <v>128</v>
      </c>
      <c r="V502" s="125" t="s">
        <v>129</v>
      </c>
      <c r="W502" s="125" t="s">
        <v>130</v>
      </c>
      <c r="X502" s="125" t="s">
        <v>131</v>
      </c>
      <c r="Y502" s="125" t="s">
        <v>132</v>
      </c>
      <c r="Z502" s="125" t="s">
        <v>133</v>
      </c>
      <c r="AA502" s="125" t="s">
        <v>99</v>
      </c>
      <c r="AB502" s="125" t="s">
        <v>100</v>
      </c>
      <c r="AC502" s="125" t="s">
        <v>134</v>
      </c>
      <c r="AD502" s="125" t="s">
        <v>102</v>
      </c>
      <c r="AE502" s="125" t="s">
        <v>135</v>
      </c>
      <c r="AF502" s="125" t="s">
        <v>104</v>
      </c>
      <c r="AG502" s="125" t="s">
        <v>136</v>
      </c>
      <c r="AH502" s="125" t="s">
        <v>137</v>
      </c>
      <c r="AI502" s="125" t="s">
        <v>107</v>
      </c>
      <c r="AJ502" s="125" t="s">
        <v>138</v>
      </c>
      <c r="AK502" s="125"/>
      <c r="AL502" s="125"/>
      <c r="AM502" s="125"/>
      <c r="AN502" s="125"/>
      <c r="AO502" s="125"/>
      <c r="AP502" s="125"/>
    </row>
    <row r="503" customFormat="false" ht="15.75" hidden="false" customHeight="false" outlineLevel="0" collapsed="false">
      <c r="A503" s="127" t="n">
        <v>43911</v>
      </c>
      <c r="B503" s="65"/>
      <c r="C503" s="65"/>
      <c r="D503" s="65"/>
      <c r="E503" s="65"/>
      <c r="F503" s="65"/>
      <c r="G503" s="65" t="n">
        <v>1</v>
      </c>
      <c r="H503" s="68" t="n">
        <v>3</v>
      </c>
      <c r="I503" s="65"/>
      <c r="J503" s="68"/>
      <c r="K503" s="65"/>
      <c r="L503" s="68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  <c r="AJ503" s="65"/>
      <c r="AK503" s="65"/>
      <c r="AL503" s="65"/>
      <c r="AM503" s="65"/>
      <c r="AN503" s="65"/>
      <c r="AO503" s="65"/>
      <c r="AP503" s="65"/>
    </row>
    <row r="504" customFormat="false" ht="15.75" hidden="false" customHeight="false" outlineLevel="0" collapsed="false">
      <c r="A504" s="127" t="n">
        <v>43912</v>
      </c>
      <c r="B504" s="65"/>
      <c r="C504" s="65"/>
      <c r="D504" s="65"/>
      <c r="E504" s="65"/>
      <c r="F504" s="65"/>
      <c r="G504" s="65"/>
      <c r="H504" s="68" t="n">
        <v>5</v>
      </c>
      <c r="I504" s="65"/>
      <c r="J504" s="68" t="n">
        <v>4</v>
      </c>
      <c r="K504" s="65"/>
      <c r="L504" s="68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  <c r="AJ504" s="65"/>
      <c r="AK504" s="65"/>
      <c r="AL504" s="65"/>
      <c r="AM504" s="65"/>
      <c r="AN504" s="65"/>
      <c r="AO504" s="65"/>
      <c r="AP504" s="65"/>
    </row>
    <row r="505" customFormat="false" ht="15.75" hidden="false" customHeight="false" outlineLevel="0" collapsed="false">
      <c r="A505" s="127" t="n">
        <v>43913</v>
      </c>
      <c r="B505" s="65"/>
      <c r="C505" s="65"/>
      <c r="D505" s="65"/>
      <c r="E505" s="65"/>
      <c r="F505" s="65"/>
      <c r="G505" s="65"/>
      <c r="H505" s="68" t="n">
        <v>1</v>
      </c>
      <c r="I505" s="65"/>
      <c r="J505" s="68"/>
      <c r="K505" s="65"/>
      <c r="L505" s="68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  <c r="AJ505" s="65"/>
      <c r="AK505" s="65"/>
      <c r="AL505" s="65"/>
      <c r="AM505" s="65"/>
      <c r="AN505" s="65"/>
      <c r="AO505" s="65"/>
      <c r="AP505" s="65"/>
    </row>
    <row r="506" customFormat="false" ht="15.75" hidden="false" customHeight="false" outlineLevel="0" collapsed="false">
      <c r="A506" s="127" t="n">
        <v>43914</v>
      </c>
      <c r="B506" s="65"/>
      <c r="C506" s="65"/>
      <c r="D506" s="65"/>
      <c r="E506" s="65"/>
      <c r="F506" s="65"/>
      <c r="G506" s="65"/>
      <c r="H506" s="68"/>
      <c r="I506" s="65"/>
      <c r="J506" s="68"/>
      <c r="K506" s="65"/>
      <c r="L506" s="68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  <c r="AJ506" s="65"/>
      <c r="AK506" s="65"/>
      <c r="AL506" s="65"/>
      <c r="AM506" s="65"/>
      <c r="AN506" s="65"/>
      <c r="AO506" s="65"/>
      <c r="AP506" s="65"/>
    </row>
    <row r="507" customFormat="false" ht="15.75" hidden="false" customHeight="false" outlineLevel="0" collapsed="false">
      <c r="A507" s="127" t="n">
        <v>43915</v>
      </c>
      <c r="B507" s="65"/>
      <c r="C507" s="65"/>
      <c r="D507" s="65"/>
      <c r="E507" s="65"/>
      <c r="F507" s="65"/>
      <c r="G507" s="65"/>
      <c r="H507" s="68"/>
      <c r="I507" s="65"/>
      <c r="J507" s="68"/>
      <c r="K507" s="65"/>
      <c r="L507" s="68" t="n">
        <v>1</v>
      </c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  <c r="AJ507" s="65"/>
      <c r="AK507" s="65"/>
      <c r="AL507" s="65"/>
      <c r="AM507" s="65"/>
      <c r="AN507" s="65"/>
      <c r="AO507" s="65"/>
      <c r="AP507" s="65"/>
    </row>
    <row r="508" customFormat="false" ht="15.75" hidden="false" customHeight="false" outlineLevel="0" collapsed="false">
      <c r="A508" s="127" t="n">
        <v>43916</v>
      </c>
      <c r="B508" s="65"/>
      <c r="C508" s="65"/>
      <c r="D508" s="65"/>
      <c r="E508" s="65"/>
      <c r="F508" s="65"/>
      <c r="G508" s="65"/>
      <c r="H508" s="68" t="n">
        <v>2</v>
      </c>
      <c r="I508" s="65"/>
      <c r="J508" s="68"/>
      <c r="K508" s="65"/>
      <c r="L508" s="68" t="n">
        <v>2</v>
      </c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  <c r="AJ508" s="65"/>
      <c r="AK508" s="65"/>
      <c r="AL508" s="65"/>
      <c r="AM508" s="65"/>
      <c r="AN508" s="65"/>
      <c r="AO508" s="65"/>
      <c r="AP508" s="65"/>
    </row>
    <row r="509" customFormat="false" ht="15.75" hidden="false" customHeight="false" outlineLevel="0" collapsed="false">
      <c r="A509" s="127" t="n">
        <v>43917</v>
      </c>
      <c r="B509" s="65"/>
      <c r="C509" s="65"/>
      <c r="D509" s="65"/>
      <c r="E509" s="65"/>
      <c r="F509" s="65"/>
      <c r="G509" s="65"/>
      <c r="H509" s="68" t="n">
        <v>6</v>
      </c>
      <c r="I509" s="65"/>
      <c r="J509" s="68"/>
      <c r="K509" s="65"/>
      <c r="L509" s="68" t="n">
        <v>5</v>
      </c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  <c r="AJ509" s="65"/>
      <c r="AK509" s="65"/>
      <c r="AL509" s="65"/>
      <c r="AM509" s="65"/>
      <c r="AN509" s="65"/>
      <c r="AO509" s="65"/>
      <c r="AP509" s="65"/>
    </row>
    <row r="510" customFormat="false" ht="15.75" hidden="false" customHeight="false" outlineLevel="0" collapsed="false">
      <c r="A510" s="127" t="n">
        <v>43918</v>
      </c>
      <c r="B510" s="65"/>
      <c r="C510" s="65"/>
      <c r="D510" s="65"/>
      <c r="E510" s="65"/>
      <c r="F510" s="65"/>
      <c r="G510" s="65"/>
      <c r="H510" s="68" t="n">
        <v>12</v>
      </c>
      <c r="I510" s="65"/>
      <c r="J510" s="68" t="n">
        <v>1</v>
      </c>
      <c r="K510" s="65"/>
      <c r="L510" s="68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  <c r="AH510" s="65"/>
      <c r="AI510" s="65"/>
      <c r="AJ510" s="65"/>
      <c r="AK510" s="65"/>
      <c r="AL510" s="65"/>
      <c r="AM510" s="65"/>
      <c r="AN510" s="65"/>
      <c r="AO510" s="65"/>
      <c r="AP510" s="65"/>
    </row>
    <row r="511" customFormat="false" ht="15.75" hidden="false" customHeight="false" outlineLevel="0" collapsed="false">
      <c r="A511" s="127" t="n">
        <v>43919</v>
      </c>
      <c r="B511" s="65"/>
      <c r="C511" s="65"/>
      <c r="D511" s="65"/>
      <c r="E511" s="65"/>
      <c r="F511" s="65"/>
      <c r="G511" s="65"/>
      <c r="H511" s="68" t="n">
        <v>2</v>
      </c>
      <c r="I511" s="65"/>
      <c r="J511" s="68"/>
      <c r="K511" s="65"/>
      <c r="L511" s="68" t="n">
        <v>3</v>
      </c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  <c r="AJ511" s="65"/>
      <c r="AK511" s="65"/>
      <c r="AL511" s="65"/>
      <c r="AM511" s="65"/>
      <c r="AN511" s="65"/>
      <c r="AO511" s="65"/>
      <c r="AP511" s="65"/>
    </row>
    <row r="512" customFormat="false" ht="15.75" hidden="false" customHeight="false" outlineLevel="0" collapsed="false">
      <c r="A512" s="127" t="n">
        <v>43920</v>
      </c>
      <c r="B512" s="65"/>
      <c r="C512" s="65"/>
      <c r="D512" s="65"/>
      <c r="E512" s="65"/>
      <c r="F512" s="65"/>
      <c r="G512" s="65"/>
      <c r="H512" s="68" t="n">
        <v>3</v>
      </c>
      <c r="I512" s="65"/>
      <c r="J512" s="68" t="n">
        <v>2</v>
      </c>
      <c r="K512" s="65"/>
      <c r="L512" s="68" t="n">
        <v>5</v>
      </c>
      <c r="M512" s="65"/>
      <c r="N512" s="65"/>
      <c r="O512" s="65"/>
      <c r="P512" s="65"/>
      <c r="Q512" s="65"/>
      <c r="R512" s="65"/>
      <c r="S512" s="65"/>
      <c r="T512" s="65"/>
      <c r="U512" s="65"/>
      <c r="V512" s="65" t="n">
        <v>1</v>
      </c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  <c r="AJ512" s="65"/>
      <c r="AK512" s="65"/>
      <c r="AL512" s="65"/>
      <c r="AM512" s="65"/>
      <c r="AN512" s="65"/>
      <c r="AO512" s="65"/>
      <c r="AP512" s="65"/>
    </row>
    <row r="513" customFormat="false" ht="15.75" hidden="false" customHeight="false" outlineLevel="0" collapsed="false">
      <c r="A513" s="127" t="n">
        <v>43921</v>
      </c>
      <c r="B513" s="65"/>
      <c r="C513" s="65"/>
      <c r="D513" s="65" t="n">
        <v>1</v>
      </c>
      <c r="E513" s="65"/>
      <c r="F513" s="65"/>
      <c r="G513" s="65"/>
      <c r="H513" s="68"/>
      <c r="I513" s="65"/>
      <c r="J513" s="68" t="n">
        <v>3</v>
      </c>
      <c r="K513" s="65"/>
      <c r="L513" s="68"/>
      <c r="M513" s="65" t="n">
        <v>2</v>
      </c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  <c r="AJ513" s="65"/>
      <c r="AK513" s="65"/>
      <c r="AL513" s="65"/>
      <c r="AM513" s="65"/>
      <c r="AN513" s="65"/>
      <c r="AO513" s="65"/>
      <c r="AP513" s="65"/>
    </row>
    <row r="514" customFormat="false" ht="15.75" hidden="false" customHeight="false" outlineLevel="0" collapsed="false">
      <c r="A514" s="127" t="n">
        <v>43922</v>
      </c>
      <c r="B514" s="65"/>
      <c r="C514" s="65" t="n">
        <v>10</v>
      </c>
      <c r="D514" s="65" t="n">
        <v>5</v>
      </c>
      <c r="E514" s="65"/>
      <c r="F514" s="65"/>
      <c r="G514" s="65"/>
      <c r="H514" s="68" t="n">
        <v>2</v>
      </c>
      <c r="I514" s="65"/>
      <c r="J514" s="68"/>
      <c r="K514" s="65"/>
      <c r="L514" s="68" t="n">
        <v>1</v>
      </c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 t="n">
        <v>1</v>
      </c>
      <c r="AC514" s="65"/>
      <c r="AD514" s="65" t="n">
        <v>1</v>
      </c>
      <c r="AE514" s="65"/>
      <c r="AF514" s="65" t="n">
        <v>2</v>
      </c>
      <c r="AG514" s="65"/>
      <c r="AH514" s="65"/>
      <c r="AI514" s="65"/>
      <c r="AJ514" s="65"/>
      <c r="AK514" s="65"/>
      <c r="AL514" s="65"/>
      <c r="AM514" s="65"/>
      <c r="AN514" s="65"/>
      <c r="AO514" s="65"/>
      <c r="AP514" s="65"/>
    </row>
    <row r="515" customFormat="false" ht="15.75" hidden="false" customHeight="false" outlineLevel="0" collapsed="false">
      <c r="A515" s="127" t="n">
        <v>43923</v>
      </c>
      <c r="B515" s="65"/>
      <c r="C515" s="65"/>
      <c r="D515" s="65"/>
      <c r="E515" s="65"/>
      <c r="F515" s="65"/>
      <c r="G515" s="65"/>
      <c r="H515" s="68" t="n">
        <v>2</v>
      </c>
      <c r="I515" s="65"/>
      <c r="J515" s="68"/>
      <c r="K515" s="65"/>
      <c r="L515" s="68" t="n">
        <v>5</v>
      </c>
      <c r="M515" s="65"/>
      <c r="N515" s="65"/>
      <c r="O515" s="65" t="n">
        <v>2</v>
      </c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  <c r="AJ515" s="65"/>
      <c r="AK515" s="65"/>
      <c r="AL515" s="65"/>
      <c r="AM515" s="65"/>
      <c r="AN515" s="65"/>
      <c r="AO515" s="65"/>
      <c r="AP515" s="65"/>
    </row>
    <row r="516" customFormat="false" ht="15.75" hidden="false" customHeight="false" outlineLevel="0" collapsed="false">
      <c r="A516" s="127" t="n">
        <v>43924</v>
      </c>
      <c r="B516" s="65"/>
      <c r="C516" s="65"/>
      <c r="D516" s="65"/>
      <c r="E516" s="65"/>
      <c r="F516" s="65"/>
      <c r="G516" s="65"/>
      <c r="H516" s="68"/>
      <c r="I516" s="65"/>
      <c r="J516" s="68" t="n">
        <v>1</v>
      </c>
      <c r="K516" s="65" t="n">
        <v>11</v>
      </c>
      <c r="L516" s="68" t="n">
        <v>3</v>
      </c>
      <c r="M516" s="65"/>
      <c r="N516" s="65"/>
      <c r="O516" s="65"/>
      <c r="P516" s="65"/>
      <c r="Q516" s="65"/>
      <c r="R516" s="65"/>
      <c r="S516" s="65" t="n">
        <v>2</v>
      </c>
      <c r="T516" s="65"/>
      <c r="U516" s="65"/>
      <c r="V516" s="65"/>
      <c r="W516" s="65"/>
      <c r="X516" s="65"/>
      <c r="Y516" s="65" t="n">
        <v>4</v>
      </c>
      <c r="Z516" s="65"/>
      <c r="AA516" s="65"/>
      <c r="AB516" s="65"/>
      <c r="AC516" s="65"/>
      <c r="AD516" s="65"/>
      <c r="AE516" s="65"/>
      <c r="AF516" s="65" t="n">
        <v>1</v>
      </c>
      <c r="AG516" s="65"/>
      <c r="AH516" s="65"/>
      <c r="AI516" s="65"/>
      <c r="AJ516" s="65"/>
      <c r="AK516" s="65"/>
      <c r="AL516" s="65"/>
      <c r="AM516" s="65"/>
      <c r="AN516" s="65"/>
      <c r="AO516" s="65"/>
      <c r="AP516" s="65"/>
    </row>
    <row r="517" customFormat="false" ht="15.75" hidden="false" customHeight="false" outlineLevel="0" collapsed="false">
      <c r="A517" s="127" t="n">
        <v>43925</v>
      </c>
      <c r="B517" s="65"/>
      <c r="C517" s="65"/>
      <c r="D517" s="65"/>
      <c r="E517" s="65"/>
      <c r="F517" s="65"/>
      <c r="G517" s="65"/>
      <c r="H517" s="68" t="n">
        <v>4</v>
      </c>
      <c r="I517" s="65"/>
      <c r="J517" s="68"/>
      <c r="K517" s="65"/>
      <c r="L517" s="68" t="n">
        <v>4</v>
      </c>
      <c r="M517" s="65"/>
      <c r="N517" s="65" t="n">
        <v>1</v>
      </c>
      <c r="O517" s="65"/>
      <c r="P517" s="65"/>
      <c r="Q517" s="65"/>
      <c r="R517" s="65"/>
      <c r="S517" s="65"/>
      <c r="T517" s="65" t="n">
        <v>1</v>
      </c>
      <c r="U517" s="65"/>
      <c r="V517" s="65"/>
      <c r="W517" s="65"/>
      <c r="X517" s="65" t="n">
        <v>1</v>
      </c>
      <c r="Y517" s="65" t="n">
        <v>5</v>
      </c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  <c r="AJ517" s="65"/>
      <c r="AK517" s="65"/>
      <c r="AL517" s="65"/>
      <c r="AM517" s="65"/>
      <c r="AN517" s="65"/>
      <c r="AO517" s="65"/>
      <c r="AP517" s="65"/>
    </row>
    <row r="518" customFormat="false" ht="15.75" hidden="false" customHeight="false" outlineLevel="0" collapsed="false">
      <c r="A518" s="127" t="n">
        <v>43926</v>
      </c>
      <c r="B518" s="65"/>
      <c r="C518" s="65" t="n">
        <v>8</v>
      </c>
      <c r="D518" s="65"/>
      <c r="E518" s="65"/>
      <c r="F518" s="65"/>
      <c r="G518" s="65"/>
      <c r="H518" s="68"/>
      <c r="I518" s="65"/>
      <c r="J518" s="68"/>
      <c r="K518" s="65" t="n">
        <v>3</v>
      </c>
      <c r="L518" s="68" t="n">
        <v>1</v>
      </c>
      <c r="M518" s="65"/>
      <c r="N518" s="65"/>
      <c r="O518" s="65" t="n">
        <v>2</v>
      </c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  <c r="AJ518" s="65"/>
      <c r="AK518" s="65"/>
      <c r="AL518" s="65"/>
      <c r="AM518" s="65"/>
      <c r="AN518" s="65"/>
      <c r="AO518" s="65"/>
      <c r="AP518" s="65"/>
    </row>
    <row r="519" customFormat="false" ht="15.75" hidden="false" customHeight="false" outlineLevel="0" collapsed="false">
      <c r="A519" s="127" t="n">
        <v>43927</v>
      </c>
      <c r="B519" s="65"/>
      <c r="C519" s="65"/>
      <c r="D519" s="65"/>
      <c r="E519" s="65"/>
      <c r="F519" s="65"/>
      <c r="G519" s="65"/>
      <c r="H519" s="68" t="n">
        <v>9</v>
      </c>
      <c r="I519" s="65"/>
      <c r="J519" s="68" t="n">
        <v>1</v>
      </c>
      <c r="K519" s="65"/>
      <c r="L519" s="68" t="n">
        <v>8</v>
      </c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 t="n">
        <v>10</v>
      </c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  <c r="AJ519" s="65"/>
      <c r="AK519" s="65"/>
      <c r="AL519" s="65"/>
      <c r="AM519" s="65"/>
      <c r="AN519" s="65"/>
      <c r="AO519" s="65"/>
      <c r="AP519" s="65"/>
    </row>
    <row r="520" customFormat="false" ht="15.75" hidden="false" customHeight="false" outlineLevel="0" collapsed="false">
      <c r="A520" s="127" t="n">
        <v>43928</v>
      </c>
      <c r="B520" s="65"/>
      <c r="C520" s="65"/>
      <c r="D520" s="65"/>
      <c r="E520" s="65"/>
      <c r="F520" s="65"/>
      <c r="G520" s="65"/>
      <c r="H520" s="68"/>
      <c r="I520" s="65"/>
      <c r="J520" s="68" t="n">
        <v>4</v>
      </c>
      <c r="K520" s="65"/>
      <c r="L520" s="68" t="n">
        <v>3</v>
      </c>
      <c r="M520" s="65" t="n">
        <v>1</v>
      </c>
      <c r="N520" s="65"/>
      <c r="O520" s="65" t="n">
        <v>2</v>
      </c>
      <c r="P520" s="65"/>
      <c r="Q520" s="65"/>
      <c r="R520" s="65"/>
      <c r="S520" s="65"/>
      <c r="T520" s="65"/>
      <c r="U520" s="65"/>
      <c r="V520" s="65"/>
      <c r="W520" s="65"/>
      <c r="X520" s="65"/>
      <c r="Y520" s="65" t="n">
        <v>2</v>
      </c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  <c r="AJ520" s="65"/>
      <c r="AK520" s="65"/>
      <c r="AL520" s="65"/>
      <c r="AM520" s="65"/>
      <c r="AN520" s="65"/>
      <c r="AO520" s="65"/>
      <c r="AP520" s="65"/>
    </row>
    <row r="521" customFormat="false" ht="15.75" hidden="false" customHeight="false" outlineLevel="0" collapsed="false">
      <c r="A521" s="127" t="n">
        <v>43929</v>
      </c>
      <c r="B521" s="65"/>
      <c r="C521" s="65"/>
      <c r="D521" s="65"/>
      <c r="E521" s="65"/>
      <c r="F521" s="65"/>
      <c r="G521" s="65" t="n">
        <v>5</v>
      </c>
      <c r="H521" s="68" t="n">
        <v>5</v>
      </c>
      <c r="I521" s="65"/>
      <c r="J521" s="68"/>
      <c r="K521" s="65"/>
      <c r="L521" s="68" t="n">
        <v>5</v>
      </c>
      <c r="M521" s="65"/>
      <c r="N521" s="65"/>
      <c r="O521" s="65" t="n">
        <v>3</v>
      </c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  <c r="AH521" s="65"/>
      <c r="AI521" s="65"/>
      <c r="AJ521" s="65"/>
      <c r="AK521" s="65"/>
      <c r="AL521" s="65"/>
      <c r="AM521" s="65"/>
      <c r="AN521" s="65"/>
      <c r="AO521" s="65"/>
      <c r="AP521" s="65"/>
    </row>
    <row r="522" customFormat="false" ht="15.75" hidden="false" customHeight="false" outlineLevel="0" collapsed="false">
      <c r="A522" s="127" t="n">
        <v>43930</v>
      </c>
      <c r="B522" s="65" t="n">
        <v>1</v>
      </c>
      <c r="C522" s="65"/>
      <c r="D522" s="65"/>
      <c r="E522" s="65"/>
      <c r="F522" s="65"/>
      <c r="G522" s="65"/>
      <c r="H522" s="68" t="n">
        <v>12</v>
      </c>
      <c r="I522" s="65"/>
      <c r="J522" s="68" t="n">
        <v>2</v>
      </c>
      <c r="K522" s="65" t="n">
        <v>4</v>
      </c>
      <c r="L522" s="68" t="n">
        <v>3</v>
      </c>
      <c r="M522" s="65"/>
      <c r="N522" s="65" t="n">
        <v>2</v>
      </c>
      <c r="O522" s="65"/>
      <c r="P522" s="65"/>
      <c r="Q522" s="65"/>
      <c r="R522" s="65"/>
      <c r="S522" s="65" t="n">
        <v>2</v>
      </c>
      <c r="T522" s="65"/>
      <c r="U522" s="65"/>
      <c r="V522" s="65"/>
      <c r="W522" s="65"/>
      <c r="X522" s="65"/>
      <c r="Y522" s="65" t="n">
        <v>2</v>
      </c>
      <c r="Z522" s="65"/>
      <c r="AA522" s="65" t="n">
        <v>1</v>
      </c>
      <c r="AB522" s="65"/>
      <c r="AC522" s="65" t="n">
        <v>1</v>
      </c>
      <c r="AD522" s="65"/>
      <c r="AE522" s="65"/>
      <c r="AF522" s="65"/>
      <c r="AG522" s="65"/>
      <c r="AH522" s="65"/>
      <c r="AI522" s="65"/>
      <c r="AJ522" s="65"/>
      <c r="AK522" s="65"/>
      <c r="AL522" s="65"/>
      <c r="AM522" s="65"/>
      <c r="AN522" s="65"/>
      <c r="AO522" s="65"/>
      <c r="AP522" s="65"/>
    </row>
    <row r="523" customFormat="false" ht="15.75" hidden="false" customHeight="false" outlineLevel="0" collapsed="false">
      <c r="A523" s="127" t="n">
        <v>43931</v>
      </c>
      <c r="B523" s="65"/>
      <c r="C523" s="65" t="n">
        <v>1</v>
      </c>
      <c r="D523" s="65"/>
      <c r="E523" s="65"/>
      <c r="F523" s="65"/>
      <c r="G523" s="65"/>
      <c r="H523" s="68"/>
      <c r="I523" s="65"/>
      <c r="J523" s="68"/>
      <c r="K523" s="65"/>
      <c r="L523" s="68" t="n">
        <v>13</v>
      </c>
      <c r="M523" s="65"/>
      <c r="N523" s="65"/>
      <c r="O523" s="65" t="n">
        <v>1</v>
      </c>
      <c r="P523" s="65"/>
      <c r="Q523" s="65"/>
      <c r="R523" s="65"/>
      <c r="S523" s="65"/>
      <c r="T523" s="65"/>
      <c r="U523" s="65" t="n">
        <v>6</v>
      </c>
      <c r="V523" s="65"/>
      <c r="W523" s="65" t="n">
        <v>8</v>
      </c>
      <c r="X523" s="65"/>
      <c r="Y523" s="65" t="n">
        <v>1</v>
      </c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  <c r="AJ523" s="65"/>
      <c r="AK523" s="65"/>
      <c r="AL523" s="65"/>
      <c r="AM523" s="65"/>
      <c r="AN523" s="65"/>
      <c r="AO523" s="65"/>
      <c r="AP523" s="65"/>
    </row>
    <row r="524" customFormat="false" ht="15.75" hidden="false" customHeight="false" outlineLevel="0" collapsed="false">
      <c r="A524" s="127" t="n">
        <v>43932</v>
      </c>
      <c r="B524" s="65"/>
      <c r="C524" s="65"/>
      <c r="D524" s="65"/>
      <c r="E524" s="65"/>
      <c r="F524" s="65"/>
      <c r="G524" s="65"/>
      <c r="H524" s="68"/>
      <c r="I524" s="65"/>
      <c r="J524" s="68"/>
      <c r="K524" s="65"/>
      <c r="L524" s="68" t="n">
        <v>2</v>
      </c>
      <c r="M524" s="65"/>
      <c r="N524" s="65"/>
      <c r="O524" s="65"/>
      <c r="P524" s="65"/>
      <c r="Q524" s="65"/>
      <c r="R524" s="65"/>
      <c r="S524" s="65"/>
      <c r="T524" s="65"/>
      <c r="U524" s="65" t="n">
        <v>1</v>
      </c>
      <c r="V524" s="65"/>
      <c r="W524" s="65"/>
      <c r="X524" s="65"/>
      <c r="Y524" s="65" t="n">
        <v>1</v>
      </c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  <c r="AJ524" s="65"/>
      <c r="AK524" s="65"/>
      <c r="AL524" s="65"/>
      <c r="AM524" s="65"/>
      <c r="AN524" s="65"/>
      <c r="AO524" s="65"/>
      <c r="AP524" s="65"/>
    </row>
    <row r="525" customFormat="false" ht="15.75" hidden="false" customHeight="false" outlineLevel="0" collapsed="false">
      <c r="A525" s="127" t="n">
        <v>43933</v>
      </c>
      <c r="B525" s="65"/>
      <c r="C525" s="65"/>
      <c r="D525" s="65"/>
      <c r="E525" s="65"/>
      <c r="F525" s="65"/>
      <c r="G525" s="65"/>
      <c r="H525" s="68" t="n">
        <v>60</v>
      </c>
      <c r="I525" s="65"/>
      <c r="J525" s="68"/>
      <c r="K525" s="65" t="n">
        <v>1</v>
      </c>
      <c r="L525" s="68" t="n">
        <v>4</v>
      </c>
      <c r="M525" s="65"/>
      <c r="N525" s="65"/>
      <c r="O525" s="65"/>
      <c r="P525" s="65"/>
      <c r="Q525" s="65"/>
      <c r="R525" s="65"/>
      <c r="S525" s="65"/>
      <c r="T525" s="65" t="n">
        <v>3</v>
      </c>
      <c r="U525" s="65"/>
      <c r="V525" s="65"/>
      <c r="W525" s="65"/>
      <c r="X525" s="65"/>
      <c r="Y525" s="65"/>
      <c r="Z525" s="65" t="n">
        <v>2</v>
      </c>
      <c r="AA525" s="65"/>
      <c r="AB525" s="65"/>
      <c r="AC525" s="65"/>
      <c r="AD525" s="65"/>
      <c r="AE525" s="65"/>
      <c r="AF525" s="65" t="n">
        <v>2</v>
      </c>
      <c r="AG525" s="65" t="n">
        <v>1</v>
      </c>
      <c r="AH525" s="65"/>
      <c r="AI525" s="65"/>
      <c r="AJ525" s="65"/>
      <c r="AK525" s="65"/>
      <c r="AL525" s="65"/>
      <c r="AM525" s="65"/>
      <c r="AN525" s="65"/>
      <c r="AO525" s="65"/>
      <c r="AP525" s="65"/>
    </row>
    <row r="526" customFormat="false" ht="15.75" hidden="false" customHeight="false" outlineLevel="0" collapsed="false">
      <c r="A526" s="127" t="n">
        <v>43934</v>
      </c>
      <c r="B526" s="65" t="n">
        <v>3</v>
      </c>
      <c r="C526" s="65" t="n">
        <v>1</v>
      </c>
      <c r="D526" s="65"/>
      <c r="E526" s="65"/>
      <c r="F526" s="65"/>
      <c r="G526" s="65"/>
      <c r="H526" s="68"/>
      <c r="I526" s="65"/>
      <c r="J526" s="68" t="n">
        <v>3</v>
      </c>
      <c r="K526" s="65"/>
      <c r="L526" s="68" t="n">
        <v>5</v>
      </c>
      <c r="M526" s="65"/>
      <c r="N526" s="65"/>
      <c r="O526" s="65" t="n">
        <v>1</v>
      </c>
      <c r="P526" s="65"/>
      <c r="Q526" s="65"/>
      <c r="R526" s="65"/>
      <c r="S526" s="65"/>
      <c r="T526" s="65"/>
      <c r="U526" s="65"/>
      <c r="V526" s="65" t="n">
        <v>1</v>
      </c>
      <c r="W526" s="65" t="n">
        <v>1</v>
      </c>
      <c r="X526" s="65"/>
      <c r="Y526" s="65" t="n">
        <v>6</v>
      </c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  <c r="AJ526" s="65"/>
      <c r="AK526" s="65"/>
      <c r="AL526" s="65"/>
      <c r="AM526" s="65"/>
      <c r="AN526" s="65"/>
      <c r="AO526" s="65"/>
      <c r="AP526" s="65"/>
    </row>
    <row r="527" customFormat="false" ht="15.75" hidden="false" customHeight="false" outlineLevel="0" collapsed="false">
      <c r="A527" s="127" t="n">
        <v>43935</v>
      </c>
      <c r="B527" s="65"/>
      <c r="C527" s="65" t="n">
        <v>1</v>
      </c>
      <c r="D527" s="65"/>
      <c r="E527" s="65"/>
      <c r="F527" s="65"/>
      <c r="G527" s="65" t="n">
        <v>12</v>
      </c>
      <c r="H527" s="68" t="n">
        <v>21</v>
      </c>
      <c r="I527" s="65"/>
      <c r="J527" s="68" t="n">
        <v>1</v>
      </c>
      <c r="K527" s="65"/>
      <c r="L527" s="68" t="n">
        <v>3</v>
      </c>
      <c r="M527" s="65" t="n">
        <v>2</v>
      </c>
      <c r="N527" s="65"/>
      <c r="O527" s="65"/>
      <c r="P527" s="65" t="n">
        <v>3</v>
      </c>
      <c r="Q527" s="65"/>
      <c r="R527" s="65"/>
      <c r="S527" s="65"/>
      <c r="T527" s="65"/>
      <c r="U527" s="65"/>
      <c r="V527" s="65"/>
      <c r="W527" s="65" t="n">
        <v>1</v>
      </c>
      <c r="X527" s="65"/>
      <c r="Y527" s="65" t="n">
        <v>2</v>
      </c>
      <c r="Z527" s="65"/>
      <c r="AA527" s="65"/>
      <c r="AB527" s="65"/>
      <c r="AC527" s="65"/>
      <c r="AD527" s="65"/>
      <c r="AE527" s="65"/>
      <c r="AF527" s="65"/>
      <c r="AG527" s="65"/>
      <c r="AH527" s="65"/>
      <c r="AI527" s="65"/>
      <c r="AJ527" s="65"/>
      <c r="AK527" s="65"/>
      <c r="AL527" s="65"/>
      <c r="AM527" s="65"/>
      <c r="AN527" s="65"/>
      <c r="AO527" s="65"/>
      <c r="AP527" s="65"/>
    </row>
    <row r="528" customFormat="false" ht="15.75" hidden="false" customHeight="false" outlineLevel="0" collapsed="false">
      <c r="A528" s="127" t="n">
        <v>43936</v>
      </c>
      <c r="B528" s="65"/>
      <c r="C528" s="65" t="n">
        <v>2</v>
      </c>
      <c r="D528" s="65"/>
      <c r="E528" s="65"/>
      <c r="F528" s="65"/>
      <c r="G528" s="65"/>
      <c r="H528" s="68" t="n">
        <v>1</v>
      </c>
      <c r="I528" s="65"/>
      <c r="J528" s="68"/>
      <c r="K528" s="65"/>
      <c r="L528" s="68" t="n">
        <v>5</v>
      </c>
      <c r="M528" s="65"/>
      <c r="N528" s="65"/>
      <c r="O528" s="65"/>
      <c r="P528" s="65"/>
      <c r="Q528" s="65" t="n">
        <v>1</v>
      </c>
      <c r="R528" s="65"/>
      <c r="S528" s="65"/>
      <c r="T528" s="65"/>
      <c r="U528" s="65" t="n">
        <v>1</v>
      </c>
      <c r="V528" s="65"/>
      <c r="W528" s="65"/>
      <c r="X528" s="65"/>
      <c r="Y528" s="65" t="n">
        <v>9</v>
      </c>
      <c r="Z528" s="65"/>
      <c r="AA528" s="65"/>
      <c r="AB528" s="65"/>
      <c r="AC528" s="65" t="n">
        <v>1</v>
      </c>
      <c r="AD528" s="65"/>
      <c r="AE528" s="65"/>
      <c r="AF528" s="65"/>
      <c r="AG528" s="65"/>
      <c r="AH528" s="65"/>
      <c r="AI528" s="65"/>
      <c r="AJ528" s="65"/>
      <c r="AK528" s="65"/>
      <c r="AL528" s="65"/>
      <c r="AM528" s="65"/>
      <c r="AN528" s="65"/>
      <c r="AO528" s="65"/>
      <c r="AP528" s="65"/>
    </row>
    <row r="529" customFormat="false" ht="15.75" hidden="false" customHeight="false" outlineLevel="0" collapsed="false">
      <c r="A529" s="127" t="n">
        <v>43937</v>
      </c>
      <c r="B529" s="65"/>
      <c r="C529" s="65" t="n">
        <v>9</v>
      </c>
      <c r="D529" s="65"/>
      <c r="E529" s="65"/>
      <c r="F529" s="65"/>
      <c r="G529" s="65" t="n">
        <v>4</v>
      </c>
      <c r="H529" s="68" t="n">
        <v>38</v>
      </c>
      <c r="I529" s="65"/>
      <c r="J529" s="68" t="n">
        <v>5</v>
      </c>
      <c r="K529" s="65"/>
      <c r="L529" s="68" t="n">
        <v>5</v>
      </c>
      <c r="M529" s="65"/>
      <c r="N529" s="65" t="n">
        <v>4</v>
      </c>
      <c r="O529" s="65"/>
      <c r="P529" s="65" t="n">
        <v>3</v>
      </c>
      <c r="Q529" s="65" t="n">
        <v>1</v>
      </c>
      <c r="R529" s="65" t="n">
        <v>3</v>
      </c>
      <c r="S529" s="65"/>
      <c r="T529" s="65" t="n">
        <v>1</v>
      </c>
      <c r="U529" s="65"/>
      <c r="V529" s="65" t="n">
        <v>3</v>
      </c>
      <c r="W529" s="65" t="n">
        <v>2</v>
      </c>
      <c r="X529" s="65" t="n">
        <v>3</v>
      </c>
      <c r="Y529" s="65"/>
      <c r="Z529" s="65"/>
      <c r="AA529" s="65" t="n">
        <v>7</v>
      </c>
      <c r="AB529" s="65" t="n">
        <v>4</v>
      </c>
      <c r="AC529" s="65"/>
      <c r="AD529" s="65"/>
      <c r="AE529" s="65"/>
      <c r="AF529" s="65" t="n">
        <v>10</v>
      </c>
      <c r="AG529" s="65"/>
      <c r="AH529" s="65"/>
      <c r="AI529" s="65"/>
      <c r="AJ529" s="65"/>
      <c r="AK529" s="65"/>
      <c r="AL529" s="65"/>
      <c r="AM529" s="65"/>
      <c r="AN529" s="65"/>
      <c r="AO529" s="65"/>
      <c r="AP529" s="65"/>
    </row>
    <row r="530" customFormat="false" ht="15.75" hidden="false" customHeight="false" outlineLevel="0" collapsed="false">
      <c r="A530" s="127" t="n">
        <v>43938</v>
      </c>
      <c r="B530" s="65"/>
      <c r="C530" s="65" t="n">
        <v>4</v>
      </c>
      <c r="D530" s="65" t="n">
        <v>2</v>
      </c>
      <c r="E530" s="65"/>
      <c r="F530" s="65"/>
      <c r="G530" s="65" t="n">
        <v>3</v>
      </c>
      <c r="H530" s="68" t="n">
        <v>2</v>
      </c>
      <c r="I530" s="65"/>
      <c r="J530" s="68" t="n">
        <v>13</v>
      </c>
      <c r="K530" s="65" t="n">
        <v>17</v>
      </c>
      <c r="L530" s="68" t="n">
        <v>8</v>
      </c>
      <c r="M530" s="65"/>
      <c r="N530" s="65"/>
      <c r="O530" s="65"/>
      <c r="P530" s="65"/>
      <c r="Q530" s="65"/>
      <c r="R530" s="65"/>
      <c r="S530" s="65"/>
      <c r="T530" s="65"/>
      <c r="U530" s="65" t="n">
        <v>3</v>
      </c>
      <c r="V530" s="65"/>
      <c r="W530" s="65"/>
      <c r="X530" s="65"/>
      <c r="Y530" s="65" t="n">
        <v>1</v>
      </c>
      <c r="Z530" s="65"/>
      <c r="AA530" s="65" t="n">
        <v>2</v>
      </c>
      <c r="AB530" s="65" t="n">
        <v>4</v>
      </c>
      <c r="AC530" s="65"/>
      <c r="AD530" s="65"/>
      <c r="AE530" s="65"/>
      <c r="AF530" s="65"/>
      <c r="AG530" s="65"/>
      <c r="AH530" s="65"/>
      <c r="AI530" s="65"/>
      <c r="AJ530" s="65"/>
      <c r="AK530" s="65"/>
      <c r="AL530" s="65"/>
      <c r="AM530" s="65"/>
      <c r="AN530" s="65"/>
      <c r="AO530" s="65"/>
      <c r="AP530" s="65"/>
    </row>
    <row r="531" customFormat="false" ht="15.75" hidden="false" customHeight="false" outlineLevel="0" collapsed="false">
      <c r="A531" s="127" t="n">
        <v>43939</v>
      </c>
      <c r="B531" s="65"/>
      <c r="C531" s="65"/>
      <c r="D531" s="65"/>
      <c r="E531" s="65"/>
      <c r="F531" s="65"/>
      <c r="G531" s="65" t="n">
        <v>1</v>
      </c>
      <c r="H531" s="68" t="n">
        <v>1</v>
      </c>
      <c r="I531" s="65"/>
      <c r="J531" s="68"/>
      <c r="K531" s="65" t="n">
        <v>8</v>
      </c>
      <c r="L531" s="68" t="n">
        <v>2</v>
      </c>
      <c r="M531" s="65"/>
      <c r="N531" s="65" t="n">
        <v>1</v>
      </c>
      <c r="O531" s="65"/>
      <c r="P531" s="65"/>
      <c r="Q531" s="65"/>
      <c r="R531" s="65" t="n">
        <v>1</v>
      </c>
      <c r="S531" s="65"/>
      <c r="T531" s="65"/>
      <c r="U531" s="65" t="n">
        <v>2</v>
      </c>
      <c r="V531" s="65"/>
      <c r="W531" s="65"/>
      <c r="X531" s="65"/>
      <c r="Y531" s="65"/>
      <c r="Z531" s="65"/>
      <c r="AA531" s="65"/>
      <c r="AB531" s="65"/>
      <c r="AC531" s="65"/>
      <c r="AD531" s="65" t="n">
        <v>5</v>
      </c>
      <c r="AE531" s="65"/>
      <c r="AF531" s="65" t="n">
        <v>3</v>
      </c>
      <c r="AG531" s="65"/>
      <c r="AH531" s="65"/>
      <c r="AI531" s="65"/>
      <c r="AJ531" s="65"/>
      <c r="AK531" s="65"/>
      <c r="AL531" s="65"/>
      <c r="AM531" s="65"/>
      <c r="AN531" s="65"/>
      <c r="AO531" s="65"/>
      <c r="AP531" s="65"/>
    </row>
    <row r="532" customFormat="false" ht="15.75" hidden="false" customHeight="false" outlineLevel="0" collapsed="false">
      <c r="A532" s="127" t="n">
        <v>43940</v>
      </c>
      <c r="B532" s="65"/>
      <c r="C532" s="65" t="n">
        <v>2</v>
      </c>
      <c r="D532" s="65"/>
      <c r="E532" s="65"/>
      <c r="F532" s="65"/>
      <c r="G532" s="65" t="n">
        <v>1</v>
      </c>
      <c r="H532" s="68" t="n">
        <v>29</v>
      </c>
      <c r="I532" s="65"/>
      <c r="J532" s="68" t="n">
        <v>4</v>
      </c>
      <c r="K532" s="65" t="n">
        <v>7</v>
      </c>
      <c r="L532" s="68" t="n">
        <v>2</v>
      </c>
      <c r="M532" s="65" t="n">
        <v>1</v>
      </c>
      <c r="N532" s="65"/>
      <c r="O532" s="65"/>
      <c r="P532" s="65"/>
      <c r="Q532" s="65"/>
      <c r="R532" s="65"/>
      <c r="S532" s="65" t="n">
        <v>9</v>
      </c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  <c r="AH532" s="65"/>
      <c r="AI532" s="65"/>
      <c r="AJ532" s="65"/>
      <c r="AK532" s="65"/>
      <c r="AL532" s="65"/>
      <c r="AM532" s="65"/>
      <c r="AN532" s="65"/>
      <c r="AO532" s="65"/>
      <c r="AP532" s="65"/>
    </row>
    <row r="533" customFormat="false" ht="15.75" hidden="false" customHeight="false" outlineLevel="0" collapsed="false">
      <c r="A533" s="127" t="n">
        <v>43941</v>
      </c>
      <c r="B533" s="65"/>
      <c r="C533" s="65" t="n">
        <v>4</v>
      </c>
      <c r="D533" s="65" t="n">
        <v>8</v>
      </c>
      <c r="E533" s="65" t="n">
        <v>1</v>
      </c>
      <c r="F533" s="65"/>
      <c r="G533" s="65" t="n">
        <v>1</v>
      </c>
      <c r="H533" s="68"/>
      <c r="I533" s="65" t="n">
        <v>1</v>
      </c>
      <c r="J533" s="68" t="n">
        <v>7</v>
      </c>
      <c r="K533" s="65"/>
      <c r="L533" s="68"/>
      <c r="M533" s="65"/>
      <c r="N533" s="65"/>
      <c r="O533" s="65" t="n">
        <v>1</v>
      </c>
      <c r="P533" s="65" t="n">
        <v>3</v>
      </c>
      <c r="Q533" s="65"/>
      <c r="R533" s="65"/>
      <c r="S533" s="65"/>
      <c r="T533" s="65"/>
      <c r="U533" s="65"/>
      <c r="V533" s="65"/>
      <c r="W533" s="65" t="n">
        <v>1</v>
      </c>
      <c r="X533" s="65"/>
      <c r="Y533" s="65" t="n">
        <v>20</v>
      </c>
      <c r="Z533" s="65"/>
      <c r="AA533" s="65"/>
      <c r="AB533" s="65"/>
      <c r="AC533" s="65"/>
      <c r="AD533" s="65" t="n">
        <v>4</v>
      </c>
      <c r="AE533" s="65"/>
      <c r="AF533" s="65" t="n">
        <v>10</v>
      </c>
      <c r="AG533" s="65"/>
      <c r="AH533" s="65"/>
      <c r="AI533" s="65"/>
      <c r="AJ533" s="65"/>
      <c r="AK533" s="65"/>
      <c r="AL533" s="65"/>
      <c r="AM533" s="65"/>
      <c r="AN533" s="65"/>
      <c r="AO533" s="65"/>
      <c r="AP533" s="65"/>
    </row>
    <row r="534" customFormat="false" ht="15.75" hidden="false" customHeight="false" outlineLevel="0" collapsed="false">
      <c r="A534" s="127" t="n">
        <v>43942</v>
      </c>
      <c r="B534" s="65"/>
      <c r="C534" s="65"/>
      <c r="D534" s="65"/>
      <c r="E534" s="65" t="n">
        <v>1</v>
      </c>
      <c r="F534" s="65" t="n">
        <v>1</v>
      </c>
      <c r="G534" s="65" t="n">
        <v>2</v>
      </c>
      <c r="H534" s="68" t="n">
        <v>56</v>
      </c>
      <c r="I534" s="65"/>
      <c r="J534" s="68" t="n">
        <v>19</v>
      </c>
      <c r="K534" s="65"/>
      <c r="L534" s="68" t="n">
        <v>2</v>
      </c>
      <c r="M534" s="65" t="n">
        <v>1</v>
      </c>
      <c r="N534" s="65"/>
      <c r="O534" s="65"/>
      <c r="P534" s="65"/>
      <c r="Q534" s="65"/>
      <c r="R534" s="65" t="n">
        <v>2</v>
      </c>
      <c r="S534" s="65"/>
      <c r="T534" s="65"/>
      <c r="U534" s="65"/>
      <c r="V534" s="65"/>
      <c r="W534" s="65"/>
      <c r="X534" s="65"/>
      <c r="Y534" s="65" t="n">
        <v>10</v>
      </c>
      <c r="Z534" s="65" t="n">
        <v>1</v>
      </c>
      <c r="AA534" s="65"/>
      <c r="AB534" s="65"/>
      <c r="AC534" s="65"/>
      <c r="AD534" s="65"/>
      <c r="AE534" s="65"/>
      <c r="AF534" s="65"/>
      <c r="AG534" s="65"/>
      <c r="AH534" s="65"/>
      <c r="AI534" s="65"/>
      <c r="AJ534" s="65"/>
      <c r="AK534" s="65"/>
      <c r="AL534" s="65"/>
      <c r="AM534" s="65"/>
      <c r="AN534" s="65"/>
      <c r="AO534" s="65"/>
      <c r="AP534" s="65"/>
    </row>
    <row r="535" customFormat="false" ht="15.75" hidden="false" customHeight="false" outlineLevel="0" collapsed="false">
      <c r="A535" s="127" t="n">
        <v>43943</v>
      </c>
      <c r="B535" s="65"/>
      <c r="C535" s="65" t="n">
        <v>5</v>
      </c>
      <c r="D535" s="65" t="n">
        <v>12</v>
      </c>
      <c r="E535" s="65"/>
      <c r="F535" s="65"/>
      <c r="G535" s="65"/>
      <c r="H535" s="68" t="n">
        <v>36</v>
      </c>
      <c r="I535" s="65"/>
      <c r="J535" s="68" t="n">
        <v>4</v>
      </c>
      <c r="K535" s="65" t="n">
        <v>3</v>
      </c>
      <c r="L535" s="68" t="n">
        <v>1</v>
      </c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 t="n">
        <v>8</v>
      </c>
      <c r="X535" s="65"/>
      <c r="Y535" s="65" t="n">
        <v>2</v>
      </c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  <c r="AJ535" s="65"/>
      <c r="AK535" s="65"/>
      <c r="AL535" s="65"/>
      <c r="AM535" s="65"/>
      <c r="AN535" s="65"/>
      <c r="AO535" s="65"/>
      <c r="AP535" s="65"/>
    </row>
    <row r="536" customFormat="false" ht="15.75" hidden="false" customHeight="false" outlineLevel="0" collapsed="false">
      <c r="A536" s="127" t="n">
        <v>43944</v>
      </c>
      <c r="B536" s="65"/>
      <c r="C536" s="65" t="n">
        <v>8</v>
      </c>
      <c r="D536" s="65"/>
      <c r="E536" s="65"/>
      <c r="F536" s="65"/>
      <c r="G536" s="65" t="n">
        <v>2</v>
      </c>
      <c r="H536" s="68" t="n">
        <v>4</v>
      </c>
      <c r="I536" s="65"/>
      <c r="J536" s="68" t="n">
        <v>8</v>
      </c>
      <c r="K536" s="65"/>
      <c r="L536" s="68" t="n">
        <v>11</v>
      </c>
      <c r="M536" s="65"/>
      <c r="N536" s="65"/>
      <c r="O536" s="65"/>
      <c r="P536" s="65"/>
      <c r="Q536" s="65"/>
      <c r="R536" s="65"/>
      <c r="S536" s="65" t="n">
        <v>2</v>
      </c>
      <c r="T536" s="65"/>
      <c r="U536" s="65" t="n">
        <v>3</v>
      </c>
      <c r="V536" s="65"/>
      <c r="W536" s="65"/>
      <c r="X536" s="65"/>
      <c r="Y536" s="65" t="n">
        <v>5</v>
      </c>
      <c r="Z536" s="65"/>
      <c r="AA536" s="65"/>
      <c r="AB536" s="65"/>
      <c r="AC536" s="65"/>
      <c r="AD536" s="65"/>
      <c r="AE536" s="65"/>
      <c r="AF536" s="65" t="n">
        <v>4</v>
      </c>
      <c r="AG536" s="65"/>
      <c r="AH536" s="65"/>
      <c r="AI536" s="65"/>
      <c r="AJ536" s="65"/>
      <c r="AK536" s="65"/>
      <c r="AL536" s="65"/>
      <c r="AM536" s="65"/>
      <c r="AN536" s="65"/>
      <c r="AO536" s="65"/>
      <c r="AP536" s="65"/>
    </row>
    <row r="537" customFormat="false" ht="15.75" hidden="false" customHeight="false" outlineLevel="0" collapsed="false">
      <c r="A537" s="127" t="n">
        <v>43945</v>
      </c>
      <c r="B537" s="65"/>
      <c r="C537" s="65"/>
      <c r="D537" s="65" t="n">
        <v>4</v>
      </c>
      <c r="E537" s="65"/>
      <c r="F537" s="65"/>
      <c r="G537" s="65" t="n">
        <v>4</v>
      </c>
      <c r="H537" s="68" t="n">
        <v>1</v>
      </c>
      <c r="I537" s="65"/>
      <c r="J537" s="68" t="n">
        <v>3</v>
      </c>
      <c r="K537" s="65" t="n">
        <v>4</v>
      </c>
      <c r="L537" s="68" t="n">
        <v>16</v>
      </c>
      <c r="M537" s="65"/>
      <c r="N537" s="65"/>
      <c r="O537" s="65"/>
      <c r="P537" s="65" t="n">
        <v>1</v>
      </c>
      <c r="Q537" s="65"/>
      <c r="R537" s="65" t="n">
        <v>1</v>
      </c>
      <c r="S537" s="65" t="n">
        <v>2</v>
      </c>
      <c r="T537" s="65"/>
      <c r="U537" s="65" t="n">
        <v>1</v>
      </c>
      <c r="V537" s="65"/>
      <c r="W537" s="65"/>
      <c r="X537" s="65" t="n">
        <v>1</v>
      </c>
      <c r="Y537" s="65" t="n">
        <v>1</v>
      </c>
      <c r="Z537" s="65"/>
      <c r="AA537" s="65"/>
      <c r="AB537" s="65" t="n">
        <v>3</v>
      </c>
      <c r="AC537" s="65"/>
      <c r="AD537" s="65"/>
      <c r="AE537" s="65"/>
      <c r="AF537" s="65"/>
      <c r="AG537" s="65"/>
      <c r="AH537" s="65"/>
      <c r="AI537" s="65"/>
      <c r="AJ537" s="65"/>
      <c r="AK537" s="65"/>
      <c r="AL537" s="65"/>
      <c r="AM537" s="65"/>
      <c r="AN537" s="65"/>
      <c r="AO537" s="65"/>
      <c r="AP537" s="65"/>
    </row>
    <row r="538" customFormat="false" ht="15.75" hidden="false" customHeight="false" outlineLevel="0" collapsed="false">
      <c r="A538" s="127" t="n">
        <v>43946</v>
      </c>
      <c r="B538" s="65"/>
      <c r="C538" s="65" t="n">
        <v>15</v>
      </c>
      <c r="D538" s="65"/>
      <c r="E538" s="65"/>
      <c r="F538" s="65"/>
      <c r="G538" s="65"/>
      <c r="H538" s="68" t="n">
        <v>7</v>
      </c>
      <c r="I538" s="65"/>
      <c r="J538" s="68" t="n">
        <v>3</v>
      </c>
      <c r="K538" s="65"/>
      <c r="L538" s="68" t="n">
        <v>5</v>
      </c>
      <c r="M538" s="65"/>
      <c r="N538" s="65"/>
      <c r="O538" s="65"/>
      <c r="P538" s="65"/>
      <c r="Q538" s="65"/>
      <c r="R538" s="65"/>
      <c r="S538" s="65" t="n">
        <v>5</v>
      </c>
      <c r="T538" s="65"/>
      <c r="U538" s="65" t="n">
        <v>3</v>
      </c>
      <c r="V538" s="65"/>
      <c r="W538" s="65"/>
      <c r="X538" s="65"/>
      <c r="Y538" s="65" t="n">
        <v>1</v>
      </c>
      <c r="Z538" s="65"/>
      <c r="AA538" s="65"/>
      <c r="AB538" s="65" t="n">
        <v>1</v>
      </c>
      <c r="AC538" s="65"/>
      <c r="AD538" s="65"/>
      <c r="AE538" s="65"/>
      <c r="AF538" s="65"/>
      <c r="AG538" s="65"/>
      <c r="AH538" s="65"/>
      <c r="AI538" s="65"/>
      <c r="AJ538" s="65"/>
      <c r="AK538" s="65"/>
      <c r="AL538" s="65"/>
      <c r="AM538" s="65"/>
      <c r="AN538" s="65"/>
      <c r="AO538" s="65"/>
      <c r="AP538" s="65"/>
    </row>
    <row r="539" customFormat="false" ht="15.75" hidden="false" customHeight="false" outlineLevel="0" collapsed="false">
      <c r="A539" s="127" t="n">
        <v>43947</v>
      </c>
      <c r="B539" s="65"/>
      <c r="C539" s="65" t="n">
        <v>5</v>
      </c>
      <c r="D539" s="65"/>
      <c r="E539" s="65"/>
      <c r="F539" s="65"/>
      <c r="G539" s="65"/>
      <c r="H539" s="68" t="n">
        <v>1</v>
      </c>
      <c r="I539" s="65"/>
      <c r="J539" s="68"/>
      <c r="K539" s="65" t="n">
        <v>14</v>
      </c>
      <c r="L539" s="68" t="n">
        <v>5</v>
      </c>
      <c r="M539" s="65"/>
      <c r="N539" s="65"/>
      <c r="O539" s="65"/>
      <c r="P539" s="65"/>
      <c r="Q539" s="65"/>
      <c r="R539" s="65"/>
      <c r="S539" s="65"/>
      <c r="T539" s="65" t="n">
        <v>13</v>
      </c>
      <c r="U539" s="65"/>
      <c r="V539" s="65" t="n">
        <v>6</v>
      </c>
      <c r="W539" s="65"/>
      <c r="X539" s="65" t="n">
        <v>1</v>
      </c>
      <c r="Y539" s="65" t="n">
        <v>17</v>
      </c>
      <c r="Z539" s="65"/>
      <c r="AA539" s="65"/>
      <c r="AB539" s="65" t="n">
        <v>1</v>
      </c>
      <c r="AC539" s="65"/>
      <c r="AD539" s="65" t="n">
        <v>1</v>
      </c>
      <c r="AE539" s="65"/>
      <c r="AF539" s="65"/>
      <c r="AG539" s="65"/>
      <c r="AH539" s="65" t="n">
        <v>1</v>
      </c>
      <c r="AI539" s="65"/>
      <c r="AJ539" s="65"/>
      <c r="AK539" s="65"/>
      <c r="AL539" s="65"/>
      <c r="AM539" s="65"/>
      <c r="AN539" s="65"/>
      <c r="AO539" s="65"/>
      <c r="AP539" s="65"/>
    </row>
    <row r="540" customFormat="false" ht="15.75" hidden="false" customHeight="false" outlineLevel="0" collapsed="false">
      <c r="A540" s="127" t="n">
        <v>43948</v>
      </c>
      <c r="B540" s="65"/>
      <c r="C540" s="65" t="n">
        <v>6</v>
      </c>
      <c r="D540" s="65"/>
      <c r="E540" s="65"/>
      <c r="F540" s="65"/>
      <c r="G540" s="65" t="n">
        <v>1</v>
      </c>
      <c r="H540" s="68" t="n">
        <v>2</v>
      </c>
      <c r="I540" s="65"/>
      <c r="J540" s="68" t="n">
        <v>3</v>
      </c>
      <c r="K540" s="65" t="n">
        <v>16</v>
      </c>
      <c r="L540" s="68" t="n">
        <v>2</v>
      </c>
      <c r="M540" s="65"/>
      <c r="N540" s="65" t="n">
        <v>1</v>
      </c>
      <c r="O540" s="65" t="n">
        <v>1</v>
      </c>
      <c r="P540" s="65"/>
      <c r="Q540" s="65"/>
      <c r="R540" s="65"/>
      <c r="S540" s="65" t="n">
        <v>2</v>
      </c>
      <c r="T540" s="65"/>
      <c r="U540" s="65" t="n">
        <v>3</v>
      </c>
      <c r="V540" s="65"/>
      <c r="W540" s="65"/>
      <c r="X540" s="65"/>
      <c r="Y540" s="65" t="n">
        <v>7</v>
      </c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  <c r="AJ540" s="65"/>
      <c r="AK540" s="65"/>
      <c r="AL540" s="65"/>
      <c r="AM540" s="65"/>
      <c r="AN540" s="65"/>
      <c r="AO540" s="65"/>
      <c r="AP540" s="65"/>
    </row>
    <row r="541" customFormat="false" ht="15.75" hidden="false" customHeight="false" outlineLevel="0" collapsed="false">
      <c r="A541" s="127" t="n">
        <v>43949</v>
      </c>
      <c r="B541" s="65"/>
      <c r="C541" s="65" t="n">
        <v>7</v>
      </c>
      <c r="D541" s="65"/>
      <c r="E541" s="65"/>
      <c r="F541" s="65"/>
      <c r="G541" s="65" t="n">
        <v>2</v>
      </c>
      <c r="H541" s="68" t="n">
        <v>26</v>
      </c>
      <c r="I541" s="65"/>
      <c r="J541" s="68" t="n">
        <v>7</v>
      </c>
      <c r="K541" s="65" t="n">
        <v>1</v>
      </c>
      <c r="L541" s="68" t="n">
        <v>4</v>
      </c>
      <c r="M541" s="65"/>
      <c r="N541" s="65"/>
      <c r="O541" s="65" t="n">
        <v>1</v>
      </c>
      <c r="P541" s="65" t="n">
        <v>6</v>
      </c>
      <c r="Q541" s="65"/>
      <c r="R541" s="65" t="n">
        <v>2</v>
      </c>
      <c r="S541" s="65" t="n">
        <v>2</v>
      </c>
      <c r="T541" s="65" t="n">
        <v>4</v>
      </c>
      <c r="U541" s="65" t="n">
        <v>1</v>
      </c>
      <c r="V541" s="65"/>
      <c r="W541" s="65" t="n">
        <v>14</v>
      </c>
      <c r="X541" s="65"/>
      <c r="Y541" s="65" t="n">
        <v>2</v>
      </c>
      <c r="Z541" s="65" t="n">
        <v>5</v>
      </c>
      <c r="AA541" s="65"/>
      <c r="AB541" s="65" t="n">
        <v>1</v>
      </c>
      <c r="AC541" s="65" t="n">
        <v>1</v>
      </c>
      <c r="AD541" s="65" t="n">
        <v>1</v>
      </c>
      <c r="AE541" s="65"/>
      <c r="AF541" s="65" t="n">
        <v>15</v>
      </c>
      <c r="AG541" s="65" t="n">
        <v>1</v>
      </c>
      <c r="AH541" s="65"/>
      <c r="AI541" s="65"/>
      <c r="AJ541" s="65"/>
      <c r="AK541" s="65"/>
      <c r="AL541" s="65"/>
      <c r="AM541" s="65"/>
      <c r="AN541" s="65"/>
      <c r="AO541" s="65"/>
      <c r="AP541" s="65"/>
    </row>
    <row r="542" customFormat="false" ht="15.75" hidden="false" customHeight="false" outlineLevel="0" collapsed="false">
      <c r="A542" s="127" t="n">
        <v>43950</v>
      </c>
      <c r="B542" s="65"/>
      <c r="C542" s="65" t="n">
        <v>8</v>
      </c>
      <c r="D542" s="65"/>
      <c r="E542" s="65"/>
      <c r="F542" s="65"/>
      <c r="G542" s="65" t="n">
        <v>1</v>
      </c>
      <c r="H542" s="68" t="n">
        <v>77</v>
      </c>
      <c r="I542" s="65"/>
      <c r="J542" s="68" t="n">
        <v>4</v>
      </c>
      <c r="K542" s="65" t="n">
        <v>12</v>
      </c>
      <c r="L542" s="68" t="n">
        <v>8</v>
      </c>
      <c r="M542" s="65"/>
      <c r="N542" s="65"/>
      <c r="O542" s="65"/>
      <c r="P542" s="65" t="n">
        <v>4</v>
      </c>
      <c r="Q542" s="65"/>
      <c r="R542" s="65"/>
      <c r="S542" s="65"/>
      <c r="T542" s="65"/>
      <c r="U542" s="65"/>
      <c r="V542" s="65" t="n">
        <v>3</v>
      </c>
      <c r="W542" s="65" t="n">
        <v>5</v>
      </c>
      <c r="X542" s="65" t="n">
        <v>1</v>
      </c>
      <c r="Y542" s="65" t="n">
        <v>10</v>
      </c>
      <c r="Z542" s="65"/>
      <c r="AA542" s="65" t="n">
        <v>1</v>
      </c>
      <c r="AB542" s="65"/>
      <c r="AC542" s="65"/>
      <c r="AD542" s="65"/>
      <c r="AE542" s="65"/>
      <c r="AF542" s="65"/>
      <c r="AG542" s="65" t="n">
        <v>1</v>
      </c>
      <c r="AH542" s="65"/>
      <c r="AI542" s="65" t="n">
        <v>2</v>
      </c>
      <c r="AJ542" s="65"/>
      <c r="AK542" s="65"/>
      <c r="AL542" s="65"/>
      <c r="AM542" s="65"/>
      <c r="AN542" s="65"/>
      <c r="AO542" s="65"/>
      <c r="AP542" s="65"/>
    </row>
    <row r="543" customFormat="false" ht="15.75" hidden="false" customHeight="false" outlineLevel="0" collapsed="false">
      <c r="A543" s="127" t="n">
        <v>43951</v>
      </c>
      <c r="B543" s="65"/>
      <c r="C543" s="65" t="n">
        <v>17</v>
      </c>
      <c r="D543" s="65" t="n">
        <v>1</v>
      </c>
      <c r="E543" s="65"/>
      <c r="F543" s="65"/>
      <c r="G543" s="65" t="n">
        <v>3</v>
      </c>
      <c r="H543" s="68" t="n">
        <v>46</v>
      </c>
      <c r="I543" s="65"/>
      <c r="J543" s="68" t="n">
        <v>36</v>
      </c>
      <c r="K543" s="65" t="n">
        <v>1</v>
      </c>
      <c r="L543" s="68" t="n">
        <v>5</v>
      </c>
      <c r="M543" s="65"/>
      <c r="N543" s="65"/>
      <c r="O543" s="65"/>
      <c r="P543" s="65"/>
      <c r="Q543" s="65" t="n">
        <v>2</v>
      </c>
      <c r="R543" s="65"/>
      <c r="S543" s="65" t="n">
        <v>7</v>
      </c>
      <c r="T543" s="65" t="n">
        <v>1</v>
      </c>
      <c r="U543" s="65" t="n">
        <v>1</v>
      </c>
      <c r="V543" s="65"/>
      <c r="W543" s="65" t="n">
        <v>1</v>
      </c>
      <c r="X543" s="65" t="n">
        <v>3</v>
      </c>
      <c r="Y543" s="65" t="n">
        <v>4</v>
      </c>
      <c r="Z543" s="65"/>
      <c r="AA543" s="65" t="n">
        <v>2</v>
      </c>
      <c r="AB543" s="65" t="n">
        <v>1</v>
      </c>
      <c r="AC543" s="65"/>
      <c r="AD543" s="65"/>
      <c r="AE543" s="65"/>
      <c r="AF543" s="65"/>
      <c r="AG543" s="65"/>
      <c r="AH543" s="65"/>
      <c r="AI543" s="65"/>
      <c r="AJ543" s="65"/>
      <c r="AK543" s="65"/>
      <c r="AL543" s="65"/>
      <c r="AM543" s="65"/>
      <c r="AN543" s="65"/>
      <c r="AO543" s="65"/>
      <c r="AP543" s="65"/>
    </row>
    <row r="544" customFormat="false" ht="15.75" hidden="false" customHeight="false" outlineLevel="0" collapsed="false">
      <c r="A544" s="127" t="n">
        <v>43952</v>
      </c>
      <c r="B544" s="65"/>
      <c r="C544" s="65" t="n">
        <v>8</v>
      </c>
      <c r="D544" s="65"/>
      <c r="E544" s="65" t="n">
        <v>2</v>
      </c>
      <c r="F544" s="65"/>
      <c r="G544" s="65" t="n">
        <v>1</v>
      </c>
      <c r="H544" s="68" t="n">
        <v>2</v>
      </c>
      <c r="I544" s="65"/>
      <c r="J544" s="68" t="n">
        <v>2</v>
      </c>
      <c r="K544" s="65" t="n">
        <v>10</v>
      </c>
      <c r="L544" s="68" t="n">
        <v>5</v>
      </c>
      <c r="M544" s="65" t="n">
        <v>1</v>
      </c>
      <c r="N544" s="65" t="n">
        <v>1</v>
      </c>
      <c r="O544" s="65"/>
      <c r="P544" s="65" t="n">
        <v>3</v>
      </c>
      <c r="Q544" s="65" t="n">
        <v>1</v>
      </c>
      <c r="R544" s="65" t="n">
        <v>4</v>
      </c>
      <c r="S544" s="65"/>
      <c r="T544" s="65" t="n">
        <v>6</v>
      </c>
      <c r="U544" s="65" t="n">
        <v>5</v>
      </c>
      <c r="V544" s="65"/>
      <c r="W544" s="65"/>
      <c r="X544" s="65" t="n">
        <v>1</v>
      </c>
      <c r="Y544" s="65" t="n">
        <v>13</v>
      </c>
      <c r="Z544" s="65" t="n">
        <v>3</v>
      </c>
      <c r="AA544" s="65"/>
      <c r="AB544" s="65"/>
      <c r="AC544" s="65"/>
      <c r="AD544" s="65"/>
      <c r="AE544" s="65"/>
      <c r="AF544" s="65" t="n">
        <v>1</v>
      </c>
      <c r="AG544" s="65"/>
      <c r="AH544" s="65"/>
      <c r="AI544" s="65"/>
      <c r="AJ544" s="65"/>
      <c r="AK544" s="65"/>
      <c r="AL544" s="65"/>
      <c r="AM544" s="65"/>
      <c r="AN544" s="65"/>
      <c r="AO544" s="65"/>
      <c r="AP544" s="65"/>
    </row>
    <row r="545" customFormat="false" ht="15.75" hidden="false" customHeight="false" outlineLevel="0" collapsed="false">
      <c r="A545" s="127" t="n">
        <v>43953</v>
      </c>
      <c r="B545" s="65" t="n">
        <v>2</v>
      </c>
      <c r="C545" s="65" t="n">
        <v>8</v>
      </c>
      <c r="D545" s="65"/>
      <c r="E545" s="65"/>
      <c r="F545" s="65"/>
      <c r="G545" s="65" t="n">
        <v>4</v>
      </c>
      <c r="H545" s="68" t="n">
        <v>25</v>
      </c>
      <c r="I545" s="65"/>
      <c r="J545" s="68" t="n">
        <v>2</v>
      </c>
      <c r="K545" s="65"/>
      <c r="L545" s="68" t="n">
        <v>3</v>
      </c>
      <c r="M545" s="65"/>
      <c r="N545" s="65"/>
      <c r="O545" s="65"/>
      <c r="P545" s="65" t="n">
        <v>1</v>
      </c>
      <c r="Q545" s="65"/>
      <c r="R545" s="65" t="n">
        <v>7</v>
      </c>
      <c r="S545" s="65" t="n">
        <v>1</v>
      </c>
      <c r="T545" s="65"/>
      <c r="U545" s="65"/>
      <c r="V545" s="65" t="n">
        <v>3</v>
      </c>
      <c r="W545" s="65"/>
      <c r="X545" s="65"/>
      <c r="Y545" s="65" t="n">
        <v>10</v>
      </c>
      <c r="Z545" s="65"/>
      <c r="AA545" s="65"/>
      <c r="AB545" s="65" t="n">
        <v>7</v>
      </c>
      <c r="AC545" s="65"/>
      <c r="AD545" s="65"/>
      <c r="AE545" s="65"/>
      <c r="AF545" s="65"/>
      <c r="AG545" s="65" t="n">
        <v>1</v>
      </c>
      <c r="AH545" s="65"/>
      <c r="AI545" s="65"/>
      <c r="AJ545" s="65"/>
      <c r="AK545" s="65"/>
      <c r="AL545" s="65"/>
      <c r="AM545" s="65"/>
      <c r="AN545" s="65"/>
      <c r="AO545" s="65"/>
      <c r="AP545" s="65"/>
    </row>
    <row r="546" customFormat="false" ht="15.75" hidden="false" customHeight="false" outlineLevel="0" collapsed="false">
      <c r="A546" s="127" t="n">
        <v>43954</v>
      </c>
      <c r="B546" s="65"/>
      <c r="C546" s="65" t="n">
        <v>22</v>
      </c>
      <c r="D546" s="65"/>
      <c r="E546" s="65"/>
      <c r="F546" s="65"/>
      <c r="G546" s="65" t="n">
        <v>1</v>
      </c>
      <c r="H546" s="68" t="n">
        <v>120</v>
      </c>
      <c r="I546" s="65"/>
      <c r="J546" s="68" t="n">
        <v>4</v>
      </c>
      <c r="K546" s="65"/>
      <c r="L546" s="68" t="n">
        <v>9</v>
      </c>
      <c r="M546" s="65"/>
      <c r="N546" s="65"/>
      <c r="O546" s="65" t="n">
        <v>4</v>
      </c>
      <c r="P546" s="65"/>
      <c r="Q546" s="65"/>
      <c r="R546" s="65" t="n">
        <v>20</v>
      </c>
      <c r="S546" s="65" t="n">
        <v>4</v>
      </c>
      <c r="T546" s="65" t="n">
        <v>7</v>
      </c>
      <c r="U546" s="65" t="n">
        <v>5</v>
      </c>
      <c r="V546" s="65"/>
      <c r="W546" s="65"/>
      <c r="X546" s="65"/>
      <c r="Y546" s="65" t="n">
        <v>6</v>
      </c>
      <c r="Z546" s="65"/>
      <c r="AA546" s="65" t="n">
        <v>4</v>
      </c>
      <c r="AB546" s="65" t="n">
        <v>3</v>
      </c>
      <c r="AC546" s="65" t="n">
        <v>2</v>
      </c>
      <c r="AD546" s="65"/>
      <c r="AE546" s="65"/>
      <c r="AF546" s="65"/>
      <c r="AG546" s="65"/>
      <c r="AH546" s="65"/>
      <c r="AI546" s="65"/>
      <c r="AJ546" s="65"/>
      <c r="AK546" s="65"/>
      <c r="AL546" s="65"/>
      <c r="AM546" s="65"/>
      <c r="AN546" s="65"/>
      <c r="AO546" s="65"/>
      <c r="AP546" s="65"/>
    </row>
    <row r="547" customFormat="false" ht="15.75" hidden="false" customHeight="false" outlineLevel="0" collapsed="false">
      <c r="A547" s="127" t="n">
        <v>43955</v>
      </c>
      <c r="B547" s="65" t="n">
        <v>1</v>
      </c>
      <c r="C547" s="65" t="n">
        <v>8</v>
      </c>
      <c r="D547" s="65"/>
      <c r="E547" s="65"/>
      <c r="F547" s="65"/>
      <c r="G547" s="65" t="n">
        <v>1</v>
      </c>
      <c r="H547" s="68" t="n">
        <v>1</v>
      </c>
      <c r="I547" s="65"/>
      <c r="J547" s="68" t="n">
        <v>6</v>
      </c>
      <c r="K547" s="65"/>
      <c r="L547" s="68" t="n">
        <v>4</v>
      </c>
      <c r="M547" s="65"/>
      <c r="N547" s="65"/>
      <c r="O547" s="65"/>
      <c r="P547" s="65"/>
      <c r="Q547" s="65"/>
      <c r="R547" s="65"/>
      <c r="S547" s="65"/>
      <c r="T547" s="65" t="n">
        <v>7</v>
      </c>
      <c r="U547" s="65" t="n">
        <v>2</v>
      </c>
      <c r="V547" s="65"/>
      <c r="W547" s="65"/>
      <c r="X547" s="65"/>
      <c r="Y547" s="65" t="n">
        <v>48</v>
      </c>
      <c r="Z547" s="65"/>
      <c r="AA547" s="65"/>
      <c r="AB547" s="65"/>
      <c r="AC547" s="65"/>
      <c r="AD547" s="65"/>
      <c r="AE547" s="65"/>
      <c r="AF547" s="65"/>
      <c r="AG547" s="65"/>
      <c r="AH547" s="65"/>
      <c r="AI547" s="65"/>
      <c r="AJ547" s="65"/>
      <c r="AK547" s="65"/>
      <c r="AL547" s="65"/>
      <c r="AM547" s="65"/>
      <c r="AN547" s="65"/>
      <c r="AO547" s="65"/>
      <c r="AP547" s="65"/>
    </row>
    <row r="548" customFormat="false" ht="15.75" hidden="false" customHeight="false" outlineLevel="0" collapsed="false">
      <c r="A548" s="127" t="n">
        <v>43956</v>
      </c>
      <c r="B548" s="65"/>
      <c r="C548" s="65" t="n">
        <v>1</v>
      </c>
      <c r="D548" s="65" t="n">
        <v>83</v>
      </c>
      <c r="E548" s="65"/>
      <c r="F548" s="65"/>
      <c r="G548" s="65" t="n">
        <v>2</v>
      </c>
      <c r="H548" s="68" t="n">
        <v>72</v>
      </c>
      <c r="I548" s="65"/>
      <c r="J548" s="68" t="n">
        <v>8</v>
      </c>
      <c r="K548" s="65" t="n">
        <v>20</v>
      </c>
      <c r="L548" s="68" t="n">
        <v>2</v>
      </c>
      <c r="M548" s="65"/>
      <c r="N548" s="65"/>
      <c r="O548" s="65"/>
      <c r="P548" s="65"/>
      <c r="Q548" s="65" t="n">
        <v>1</v>
      </c>
      <c r="R548" s="65" t="n">
        <v>4</v>
      </c>
      <c r="S548" s="65" t="n">
        <v>10</v>
      </c>
      <c r="T548" s="65" t="n">
        <v>4</v>
      </c>
      <c r="U548" s="65" t="n">
        <v>1</v>
      </c>
      <c r="V548" s="65"/>
      <c r="W548" s="65"/>
      <c r="X548" s="65" t="n">
        <v>4</v>
      </c>
      <c r="Y548" s="65" t="n">
        <v>29</v>
      </c>
      <c r="Z548" s="65" t="n">
        <v>1</v>
      </c>
      <c r="AA548" s="65"/>
      <c r="AB548" s="65" t="n">
        <v>1</v>
      </c>
      <c r="AC548" s="65"/>
      <c r="AD548" s="65"/>
      <c r="AE548" s="65"/>
      <c r="AF548" s="65"/>
      <c r="AG548" s="65"/>
      <c r="AH548" s="65"/>
      <c r="AI548" s="65"/>
      <c r="AJ548" s="65"/>
      <c r="AK548" s="65"/>
      <c r="AL548" s="65"/>
      <c r="AM548" s="65"/>
      <c r="AN548" s="65"/>
      <c r="AO548" s="65"/>
      <c r="AP548" s="65"/>
    </row>
    <row r="549" customFormat="false" ht="15.75" hidden="false" customHeight="false" outlineLevel="0" collapsed="false">
      <c r="A549" s="127" t="n">
        <v>43957</v>
      </c>
      <c r="B549" s="65"/>
      <c r="C549" s="65" t="n">
        <v>6</v>
      </c>
      <c r="D549" s="65" t="n">
        <v>5</v>
      </c>
      <c r="E549" s="65"/>
      <c r="F549" s="65"/>
      <c r="G549" s="65" t="n">
        <v>1</v>
      </c>
      <c r="H549" s="68" t="n">
        <v>37</v>
      </c>
      <c r="I549" s="65"/>
      <c r="J549" s="68" t="n">
        <v>10</v>
      </c>
      <c r="K549" s="65" t="n">
        <v>13</v>
      </c>
      <c r="L549" s="68" t="n">
        <v>19</v>
      </c>
      <c r="M549" s="65"/>
      <c r="N549" s="65"/>
      <c r="O549" s="65"/>
      <c r="P549" s="65"/>
      <c r="Q549" s="65"/>
      <c r="R549" s="65" t="n">
        <v>11</v>
      </c>
      <c r="S549" s="65" t="n">
        <v>7</v>
      </c>
      <c r="T549" s="65"/>
      <c r="U549" s="65"/>
      <c r="V549" s="65"/>
      <c r="W549" s="65" t="n">
        <v>2</v>
      </c>
      <c r="X549" s="65"/>
      <c r="Y549" s="65" t="n">
        <v>7</v>
      </c>
      <c r="Z549" s="65"/>
      <c r="AA549" s="65" t="n">
        <v>1</v>
      </c>
      <c r="AB549" s="65" t="n">
        <v>1</v>
      </c>
      <c r="AC549" s="65"/>
      <c r="AD549" s="65"/>
      <c r="AE549" s="65"/>
      <c r="AF549" s="65"/>
      <c r="AG549" s="65"/>
      <c r="AH549" s="65"/>
      <c r="AI549" s="65"/>
      <c r="AJ549" s="65"/>
      <c r="AK549" s="65"/>
      <c r="AL549" s="65"/>
      <c r="AM549" s="65"/>
      <c r="AN549" s="65"/>
      <c r="AO549" s="65"/>
      <c r="AP549" s="65"/>
    </row>
    <row r="550" customFormat="false" ht="15.75" hidden="false" customHeight="false" outlineLevel="0" collapsed="false">
      <c r="A550" s="127" t="n">
        <v>43958</v>
      </c>
      <c r="B550" s="65"/>
      <c r="C550" s="65" t="n">
        <v>17</v>
      </c>
      <c r="D550" s="65"/>
      <c r="E550" s="65"/>
      <c r="F550" s="65"/>
      <c r="G550" s="65" t="n">
        <v>4</v>
      </c>
      <c r="H550" s="68" t="n">
        <v>4</v>
      </c>
      <c r="I550" s="65"/>
      <c r="J550" s="68" t="n">
        <v>5</v>
      </c>
      <c r="K550" s="65"/>
      <c r="L550" s="68" t="n">
        <v>7</v>
      </c>
      <c r="M550" s="65" t="n">
        <v>3</v>
      </c>
      <c r="N550" s="65"/>
      <c r="O550" s="65"/>
      <c r="P550" s="65"/>
      <c r="Q550" s="65"/>
      <c r="R550" s="65" t="n">
        <v>6</v>
      </c>
      <c r="S550" s="65" t="n">
        <v>4</v>
      </c>
      <c r="T550" s="65"/>
      <c r="U550" s="65" t="n">
        <v>3</v>
      </c>
      <c r="V550" s="65"/>
      <c r="W550" s="65" t="n">
        <v>5</v>
      </c>
      <c r="X550" s="65"/>
      <c r="Y550" s="65" t="n">
        <v>3</v>
      </c>
      <c r="Z550" s="65"/>
      <c r="AA550" s="65"/>
      <c r="AB550" s="65"/>
      <c r="AC550" s="65"/>
      <c r="AD550" s="65"/>
      <c r="AE550" s="65"/>
      <c r="AF550" s="65"/>
      <c r="AG550" s="65" t="n">
        <v>1</v>
      </c>
      <c r="AH550" s="65"/>
      <c r="AI550" s="65" t="n">
        <v>2</v>
      </c>
      <c r="AJ550" s="65"/>
      <c r="AK550" s="65"/>
      <c r="AL550" s="65"/>
      <c r="AM550" s="65"/>
      <c r="AN550" s="65"/>
      <c r="AO550" s="65"/>
      <c r="AP550" s="65"/>
    </row>
    <row r="551" customFormat="false" ht="15.75" hidden="false" customHeight="false" outlineLevel="0" collapsed="false">
      <c r="A551" s="127" t="n">
        <v>43959</v>
      </c>
      <c r="B551" s="65" t="n">
        <v>4</v>
      </c>
      <c r="C551" s="65" t="n">
        <v>12</v>
      </c>
      <c r="D551" s="65"/>
      <c r="E551" s="65" t="n">
        <v>2</v>
      </c>
      <c r="F551" s="65"/>
      <c r="G551" s="65" t="n">
        <v>2</v>
      </c>
      <c r="H551" s="68"/>
      <c r="I551" s="65"/>
      <c r="J551" s="68" t="n">
        <v>2</v>
      </c>
      <c r="K551" s="65" t="n">
        <v>16</v>
      </c>
      <c r="L551" s="68" t="n">
        <v>9</v>
      </c>
      <c r="M551" s="65" t="n">
        <v>1</v>
      </c>
      <c r="N551" s="65"/>
      <c r="O551" s="65" t="n">
        <v>14</v>
      </c>
      <c r="P551" s="65"/>
      <c r="Q551" s="65"/>
      <c r="R551" s="65" t="n">
        <v>4</v>
      </c>
      <c r="S551" s="65" t="n">
        <v>23</v>
      </c>
      <c r="T551" s="65" t="n">
        <v>2</v>
      </c>
      <c r="U551" s="65" t="n">
        <v>5</v>
      </c>
      <c r="V551" s="65"/>
      <c r="W551" s="65"/>
      <c r="X551" s="65"/>
      <c r="Y551" s="65" t="n">
        <v>13</v>
      </c>
      <c r="Z551" s="65"/>
      <c r="AA551" s="65"/>
      <c r="AB551" s="65"/>
      <c r="AC551" s="65"/>
      <c r="AD551" s="65"/>
      <c r="AE551" s="65"/>
      <c r="AF551" s="65"/>
      <c r="AG551" s="65"/>
      <c r="AH551" s="65"/>
      <c r="AI551" s="65" t="n">
        <v>4</v>
      </c>
      <c r="AJ551" s="65"/>
      <c r="AK551" s="65"/>
      <c r="AL551" s="65"/>
      <c r="AM551" s="65"/>
      <c r="AN551" s="65"/>
      <c r="AO551" s="65"/>
      <c r="AP551" s="65"/>
    </row>
    <row r="552" customFormat="false" ht="15.75" hidden="false" customHeight="false" outlineLevel="0" collapsed="false">
      <c r="A552" s="127" t="n">
        <v>43960</v>
      </c>
      <c r="B552" s="65"/>
      <c r="C552" s="65" t="n">
        <v>2</v>
      </c>
      <c r="D552" s="65"/>
      <c r="E552" s="65"/>
      <c r="F552" s="65"/>
      <c r="G552" s="65"/>
      <c r="H552" s="68" t="n">
        <v>7</v>
      </c>
      <c r="I552" s="65"/>
      <c r="J552" s="68" t="n">
        <v>18</v>
      </c>
      <c r="K552" s="65" t="n">
        <v>12</v>
      </c>
      <c r="L552" s="68" t="n">
        <v>12</v>
      </c>
      <c r="M552" s="65"/>
      <c r="N552" s="65" t="n">
        <v>18</v>
      </c>
      <c r="O552" s="65" t="n">
        <v>1</v>
      </c>
      <c r="P552" s="65"/>
      <c r="Q552" s="65"/>
      <c r="R552" s="65"/>
      <c r="S552" s="65" t="n">
        <v>7</v>
      </c>
      <c r="T552" s="65"/>
      <c r="U552" s="65" t="n">
        <v>8</v>
      </c>
      <c r="V552" s="65"/>
      <c r="W552" s="65"/>
      <c r="X552" s="65"/>
      <c r="Y552" s="65" t="n">
        <v>9</v>
      </c>
      <c r="Z552" s="65"/>
      <c r="AA552" s="65" t="n">
        <v>3</v>
      </c>
      <c r="AB552" s="65" t="n">
        <v>10</v>
      </c>
      <c r="AC552" s="65" t="n">
        <v>3</v>
      </c>
      <c r="AD552" s="65"/>
      <c r="AE552" s="65"/>
      <c r="AF552" s="65"/>
      <c r="AG552" s="65"/>
      <c r="AH552" s="65"/>
      <c r="AI552" s="65" t="n">
        <v>3</v>
      </c>
      <c r="AJ552" s="65"/>
      <c r="AK552" s="65"/>
      <c r="AL552" s="65"/>
      <c r="AM552" s="65"/>
      <c r="AN552" s="65"/>
      <c r="AO552" s="65"/>
      <c r="AP552" s="65"/>
    </row>
    <row r="553" customFormat="false" ht="15.75" hidden="false" customHeight="false" outlineLevel="0" collapsed="false">
      <c r="A553" s="127" t="n">
        <v>43961</v>
      </c>
      <c r="B553" s="65"/>
      <c r="C553" s="65" t="n">
        <v>7</v>
      </c>
      <c r="D553" s="65"/>
      <c r="E553" s="65"/>
      <c r="F553" s="65"/>
      <c r="G553" s="65" t="n">
        <v>1</v>
      </c>
      <c r="H553" s="68" t="n">
        <v>51</v>
      </c>
      <c r="I553" s="65" t="n">
        <v>2</v>
      </c>
      <c r="J553" s="68"/>
      <c r="K553" s="65"/>
      <c r="L553" s="68" t="n">
        <v>3</v>
      </c>
      <c r="M553" s="65"/>
      <c r="N553" s="65" t="n">
        <v>3</v>
      </c>
      <c r="O553" s="65"/>
      <c r="P553" s="65"/>
      <c r="Q553" s="65" t="n">
        <v>1</v>
      </c>
      <c r="R553" s="65" t="n">
        <v>1</v>
      </c>
      <c r="S553" s="65" t="n">
        <v>5</v>
      </c>
      <c r="T553" s="65" t="n">
        <v>6</v>
      </c>
      <c r="U553" s="65" t="n">
        <v>2</v>
      </c>
      <c r="V553" s="65"/>
      <c r="W553" s="65"/>
      <c r="X553" s="65" t="n">
        <v>1</v>
      </c>
      <c r="Y553" s="65" t="n">
        <v>5</v>
      </c>
      <c r="Z553" s="65"/>
      <c r="AA553" s="65"/>
      <c r="AB553" s="65" t="n">
        <v>1</v>
      </c>
      <c r="AC553" s="65"/>
      <c r="AD553" s="65"/>
      <c r="AE553" s="65" t="n">
        <v>2</v>
      </c>
      <c r="AF553" s="65"/>
      <c r="AG553" s="65"/>
      <c r="AH553" s="65"/>
      <c r="AI553" s="65"/>
      <c r="AJ553" s="65"/>
      <c r="AK553" s="65"/>
      <c r="AL553" s="65"/>
      <c r="AM553" s="65"/>
      <c r="AN553" s="65"/>
      <c r="AO553" s="65"/>
      <c r="AP553" s="65"/>
    </row>
    <row r="554" customFormat="false" ht="15.75" hidden="false" customHeight="false" outlineLevel="0" collapsed="false">
      <c r="A554" s="127" t="n">
        <v>43962</v>
      </c>
      <c r="B554" s="65"/>
      <c r="C554" s="65" t="n">
        <v>6</v>
      </c>
      <c r="D554" s="65" t="n">
        <v>24</v>
      </c>
      <c r="E554" s="65" t="n">
        <v>1</v>
      </c>
      <c r="F554" s="65"/>
      <c r="G554" s="65" t="n">
        <v>1</v>
      </c>
      <c r="H554" s="68" t="n">
        <v>9</v>
      </c>
      <c r="I554" s="65"/>
      <c r="J554" s="68" t="n">
        <v>11</v>
      </c>
      <c r="K554" s="65" t="n">
        <v>56</v>
      </c>
      <c r="L554" s="68" t="n">
        <v>14</v>
      </c>
      <c r="M554" s="65"/>
      <c r="N554" s="65" t="n">
        <v>3</v>
      </c>
      <c r="O554" s="65"/>
      <c r="P554" s="65"/>
      <c r="Q554" s="65"/>
      <c r="R554" s="65" t="n">
        <v>4</v>
      </c>
      <c r="S554" s="65" t="n">
        <v>13</v>
      </c>
      <c r="T554" s="65" t="n">
        <v>9</v>
      </c>
      <c r="U554" s="65" t="n">
        <v>11</v>
      </c>
      <c r="V554" s="65"/>
      <c r="W554" s="65"/>
      <c r="X554" s="65"/>
      <c r="Y554" s="65" t="n">
        <v>11</v>
      </c>
      <c r="Z554" s="65" t="n">
        <v>1</v>
      </c>
      <c r="AA554" s="65" t="n">
        <v>1</v>
      </c>
      <c r="AB554" s="65" t="n">
        <v>7</v>
      </c>
      <c r="AC554" s="65"/>
      <c r="AD554" s="65"/>
      <c r="AE554" s="65"/>
      <c r="AF554" s="65"/>
      <c r="AG554" s="65"/>
      <c r="AH554" s="65"/>
      <c r="AI554" s="65" t="n">
        <v>1</v>
      </c>
      <c r="AJ554" s="65"/>
      <c r="AK554" s="65"/>
      <c r="AL554" s="65"/>
      <c r="AM554" s="65"/>
      <c r="AN554" s="65"/>
      <c r="AO554" s="65"/>
      <c r="AP554" s="65"/>
    </row>
    <row r="555" customFormat="false" ht="15.75" hidden="false" customHeight="false" outlineLevel="0" collapsed="false">
      <c r="A555" s="127" t="n">
        <v>43963</v>
      </c>
      <c r="B555" s="65" t="n">
        <v>1</v>
      </c>
      <c r="C555" s="65" t="n">
        <v>5</v>
      </c>
      <c r="D555" s="65" t="n">
        <v>7</v>
      </c>
      <c r="E555" s="65"/>
      <c r="F555" s="65"/>
      <c r="G555" s="65" t="n">
        <v>2</v>
      </c>
      <c r="H555" s="68" t="n">
        <v>112</v>
      </c>
      <c r="I555" s="65"/>
      <c r="J555" s="68"/>
      <c r="K555" s="65"/>
      <c r="L555" s="68" t="n">
        <v>14</v>
      </c>
      <c r="M555" s="65" t="n">
        <v>8</v>
      </c>
      <c r="N555" s="65" t="n">
        <v>4</v>
      </c>
      <c r="O555" s="65"/>
      <c r="P555" s="65"/>
      <c r="Q555" s="65"/>
      <c r="R555" s="65"/>
      <c r="S555" s="65"/>
      <c r="T555" s="65"/>
      <c r="U555" s="65" t="n">
        <v>3</v>
      </c>
      <c r="V555" s="65" t="n">
        <v>9</v>
      </c>
      <c r="W555" s="65"/>
      <c r="X555" s="65"/>
      <c r="Y555" s="65" t="n">
        <v>7</v>
      </c>
      <c r="Z555" s="65"/>
      <c r="AA555" s="65"/>
      <c r="AB555" s="65" t="n">
        <v>3</v>
      </c>
      <c r="AC555" s="65"/>
      <c r="AD555" s="65" t="n">
        <v>5</v>
      </c>
      <c r="AE555" s="65"/>
      <c r="AF555" s="65"/>
      <c r="AG555" s="65" t="n">
        <v>2</v>
      </c>
      <c r="AH555" s="65"/>
      <c r="AI555" s="65"/>
      <c r="AJ555" s="65"/>
      <c r="AK555" s="65"/>
      <c r="AL555" s="65"/>
      <c r="AM555" s="65"/>
      <c r="AN555" s="65"/>
      <c r="AO555" s="65"/>
      <c r="AP555" s="65"/>
    </row>
    <row r="556" customFormat="false" ht="15.75" hidden="false" customHeight="false" outlineLevel="0" collapsed="false">
      <c r="A556" s="127" t="n">
        <v>43964</v>
      </c>
      <c r="B556" s="65"/>
      <c r="C556" s="65" t="n">
        <v>5</v>
      </c>
      <c r="D556" s="65" t="n">
        <v>4</v>
      </c>
      <c r="E556" s="65"/>
      <c r="F556" s="65"/>
      <c r="G556" s="65" t="n">
        <v>5</v>
      </c>
      <c r="H556" s="68" t="n">
        <v>102</v>
      </c>
      <c r="I556" s="65"/>
      <c r="J556" s="68" t="n">
        <v>24</v>
      </c>
      <c r="K556" s="65"/>
      <c r="L556" s="68" t="n">
        <v>16</v>
      </c>
      <c r="M556" s="65" t="n">
        <v>2</v>
      </c>
      <c r="N556" s="65" t="n">
        <v>5</v>
      </c>
      <c r="O556" s="65"/>
      <c r="P556" s="65"/>
      <c r="Q556" s="65" t="n">
        <v>7</v>
      </c>
      <c r="R556" s="65" t="n">
        <v>5</v>
      </c>
      <c r="S556" s="65" t="n">
        <v>9</v>
      </c>
      <c r="T556" s="65" t="n">
        <v>9</v>
      </c>
      <c r="U556" s="65" t="n">
        <v>13</v>
      </c>
      <c r="V556" s="65"/>
      <c r="W556" s="65" t="n">
        <v>5</v>
      </c>
      <c r="X556" s="65" t="n">
        <v>1</v>
      </c>
      <c r="Y556" s="65" t="n">
        <v>5</v>
      </c>
      <c r="Z556" s="65" t="n">
        <v>7</v>
      </c>
      <c r="AA556" s="65"/>
      <c r="AB556" s="65"/>
      <c r="AC556" s="65"/>
      <c r="AD556" s="65"/>
      <c r="AE556" s="65"/>
      <c r="AF556" s="65"/>
      <c r="AG556" s="65"/>
      <c r="AH556" s="65"/>
      <c r="AI556" s="65"/>
      <c r="AJ556" s="65"/>
      <c r="AK556" s="65"/>
      <c r="AL556" s="65"/>
      <c r="AM556" s="65"/>
      <c r="AN556" s="65"/>
      <c r="AO556" s="65"/>
      <c r="AP556" s="65"/>
    </row>
    <row r="557" customFormat="false" ht="15.75" hidden="false" customHeight="false" outlineLevel="0" collapsed="false">
      <c r="A557" s="127" t="n">
        <v>43965</v>
      </c>
      <c r="B557" s="65" t="n">
        <v>1</v>
      </c>
      <c r="C557" s="65" t="n">
        <v>3</v>
      </c>
      <c r="D557" s="65" t="n">
        <v>1</v>
      </c>
      <c r="E557" s="65"/>
      <c r="F557" s="65"/>
      <c r="G557" s="65"/>
      <c r="H557" s="68" t="n">
        <v>136</v>
      </c>
      <c r="I557" s="65"/>
      <c r="J557" s="68" t="n">
        <v>5</v>
      </c>
      <c r="K557" s="65"/>
      <c r="L557" s="68" t="n">
        <v>4</v>
      </c>
      <c r="M557" s="65"/>
      <c r="N557" s="65" t="n">
        <v>11</v>
      </c>
      <c r="O557" s="65" t="n">
        <v>10</v>
      </c>
      <c r="P557" s="65"/>
      <c r="Q557" s="65" t="n">
        <v>6</v>
      </c>
      <c r="R557" s="65"/>
      <c r="S557" s="65" t="n">
        <v>24</v>
      </c>
      <c r="T557" s="65"/>
      <c r="U557" s="65" t="n">
        <v>3</v>
      </c>
      <c r="V557" s="65" t="n">
        <v>4</v>
      </c>
      <c r="W557" s="65"/>
      <c r="X557" s="65"/>
      <c r="Y557" s="65" t="n">
        <v>5</v>
      </c>
      <c r="Z557" s="65" t="n">
        <v>1</v>
      </c>
      <c r="AA557" s="65"/>
      <c r="AB557" s="65"/>
      <c r="AC557" s="65" t="n">
        <v>3</v>
      </c>
      <c r="AD557" s="65"/>
      <c r="AE557" s="65"/>
      <c r="AF557" s="65"/>
      <c r="AG557" s="65" t="n">
        <v>13</v>
      </c>
      <c r="AH557" s="65"/>
      <c r="AI557" s="65" t="n">
        <v>1</v>
      </c>
      <c r="AJ557" s="65"/>
      <c r="AK557" s="65"/>
      <c r="AL557" s="65"/>
      <c r="AM557" s="65"/>
      <c r="AN557" s="65"/>
      <c r="AO557" s="65"/>
      <c r="AP557" s="65"/>
    </row>
    <row r="558" customFormat="false" ht="15.75" hidden="false" customHeight="false" outlineLevel="0" collapsed="false">
      <c r="A558" s="127" t="n">
        <v>43966</v>
      </c>
      <c r="B558" s="65"/>
      <c r="C558" s="65" t="n">
        <v>9</v>
      </c>
      <c r="D558" s="65"/>
      <c r="E558" s="65"/>
      <c r="F558" s="65"/>
      <c r="G558" s="65" t="n">
        <v>3</v>
      </c>
      <c r="H558" s="68" t="n">
        <v>114</v>
      </c>
      <c r="I558" s="65"/>
      <c r="J558" s="68" t="n">
        <v>17</v>
      </c>
      <c r="K558" s="65" t="n">
        <v>5</v>
      </c>
      <c r="L558" s="68" t="n">
        <v>16</v>
      </c>
      <c r="M558" s="65"/>
      <c r="N558" s="65" t="n">
        <v>4</v>
      </c>
      <c r="O558" s="65" t="n">
        <v>47</v>
      </c>
      <c r="P558" s="65"/>
      <c r="Q558" s="65" t="n">
        <v>3</v>
      </c>
      <c r="R558" s="65"/>
      <c r="S558" s="65" t="n">
        <v>50</v>
      </c>
      <c r="T558" s="65"/>
      <c r="U558" s="65" t="n">
        <v>2</v>
      </c>
      <c r="V558" s="65"/>
      <c r="W558" s="65"/>
      <c r="X558" s="65" t="n">
        <v>7</v>
      </c>
      <c r="Y558" s="65"/>
      <c r="Z558" s="65"/>
      <c r="AA558" s="65" t="n">
        <v>4</v>
      </c>
      <c r="AB558" s="65" t="n">
        <v>1</v>
      </c>
      <c r="AC558" s="65"/>
      <c r="AD558" s="65"/>
      <c r="AE558" s="65"/>
      <c r="AF558" s="65"/>
      <c r="AG558" s="65" t="n">
        <v>2</v>
      </c>
      <c r="AH558" s="65"/>
      <c r="AI558" s="65" t="n">
        <v>1</v>
      </c>
      <c r="AJ558" s="65"/>
      <c r="AK558" s="65"/>
      <c r="AL558" s="65"/>
      <c r="AM558" s="65"/>
      <c r="AN558" s="65"/>
      <c r="AO558" s="65"/>
      <c r="AP558" s="65"/>
    </row>
    <row r="559" customFormat="false" ht="15.75" hidden="false" customHeight="false" outlineLevel="0" collapsed="false">
      <c r="A559" s="127" t="n">
        <v>43967</v>
      </c>
      <c r="B559" s="65" t="n">
        <v>2</v>
      </c>
      <c r="C559" s="65" t="n">
        <v>11</v>
      </c>
      <c r="D559" s="65"/>
      <c r="E559" s="65"/>
      <c r="F559" s="65"/>
      <c r="G559" s="65" t="n">
        <v>6</v>
      </c>
      <c r="H559" s="68" t="n">
        <v>19</v>
      </c>
      <c r="I559" s="65"/>
      <c r="J559" s="68" t="n">
        <v>3</v>
      </c>
      <c r="K559" s="65" t="n">
        <v>13</v>
      </c>
      <c r="L559" s="68" t="n">
        <v>8</v>
      </c>
      <c r="M559" s="65"/>
      <c r="N559" s="65" t="n">
        <v>2</v>
      </c>
      <c r="O559" s="65"/>
      <c r="P559" s="65"/>
      <c r="Q559" s="65" t="n">
        <v>6</v>
      </c>
      <c r="R559" s="65" t="n">
        <v>3</v>
      </c>
      <c r="S559" s="65"/>
      <c r="T559" s="65"/>
      <c r="U559" s="65" t="n">
        <v>3</v>
      </c>
      <c r="V559" s="65" t="n">
        <v>1</v>
      </c>
      <c r="W559" s="65"/>
      <c r="X559" s="65"/>
      <c r="Y559" s="65" t="n">
        <v>19</v>
      </c>
      <c r="Z559" s="65" t="n">
        <v>1</v>
      </c>
      <c r="AA559" s="65" t="n">
        <v>4</v>
      </c>
      <c r="AB559" s="65" t="n">
        <v>1</v>
      </c>
      <c r="AC559" s="65"/>
      <c r="AD559" s="65"/>
      <c r="AE559" s="65" t="n">
        <v>3</v>
      </c>
      <c r="AF559" s="65"/>
      <c r="AG559" s="65" t="n">
        <v>1</v>
      </c>
      <c r="AH559" s="65" t="n">
        <v>1</v>
      </c>
      <c r="AI559" s="65" t="n">
        <v>1</v>
      </c>
      <c r="AJ559" s="65"/>
      <c r="AK559" s="65"/>
      <c r="AL559" s="65"/>
      <c r="AM559" s="65"/>
      <c r="AN559" s="65"/>
      <c r="AO559" s="65"/>
      <c r="AP559" s="65"/>
    </row>
    <row r="560" customFormat="false" ht="15.75" hidden="false" customHeight="false" outlineLevel="0" collapsed="false">
      <c r="A560" s="127" t="n">
        <v>43968</v>
      </c>
      <c r="B560" s="65"/>
      <c r="C560" s="65" t="n">
        <v>7</v>
      </c>
      <c r="D560" s="65" t="n">
        <v>1</v>
      </c>
      <c r="E560" s="65" t="n">
        <v>16</v>
      </c>
      <c r="F560" s="65"/>
      <c r="G560" s="65" t="n">
        <v>8</v>
      </c>
      <c r="H560" s="68" t="n">
        <v>11</v>
      </c>
      <c r="I560" s="65" t="n">
        <v>1</v>
      </c>
      <c r="J560" s="68" t="n">
        <v>58</v>
      </c>
      <c r="K560" s="65"/>
      <c r="L560" s="68" t="n">
        <v>10</v>
      </c>
      <c r="M560" s="65" t="n">
        <v>2</v>
      </c>
      <c r="N560" s="65" t="n">
        <v>3</v>
      </c>
      <c r="O560" s="65"/>
      <c r="P560" s="65" t="n">
        <v>49</v>
      </c>
      <c r="Q560" s="65" t="n">
        <v>12</v>
      </c>
      <c r="R560" s="65"/>
      <c r="S560" s="65" t="n">
        <v>12</v>
      </c>
      <c r="T560" s="65"/>
      <c r="U560" s="65" t="n">
        <v>4</v>
      </c>
      <c r="V560" s="65"/>
      <c r="W560" s="65" t="n">
        <v>5</v>
      </c>
      <c r="X560" s="65"/>
      <c r="Y560" s="65" t="n">
        <v>7</v>
      </c>
      <c r="Z560" s="65" t="n">
        <v>2</v>
      </c>
      <c r="AA560" s="65"/>
      <c r="AB560" s="65" t="n">
        <v>6</v>
      </c>
      <c r="AC560" s="65"/>
      <c r="AD560" s="65"/>
      <c r="AE560" s="65"/>
      <c r="AF560" s="65"/>
      <c r="AG560" s="65"/>
      <c r="AH560" s="65" t="n">
        <v>4</v>
      </c>
      <c r="AI560" s="65"/>
      <c r="AJ560" s="65"/>
      <c r="AK560" s="65"/>
      <c r="AL560" s="65"/>
      <c r="AM560" s="65"/>
      <c r="AN560" s="65"/>
      <c r="AO560" s="65"/>
      <c r="AP560" s="65"/>
    </row>
    <row r="561" customFormat="false" ht="15.75" hidden="false" customHeight="false" outlineLevel="0" collapsed="false">
      <c r="A561" s="127" t="n">
        <v>43969</v>
      </c>
      <c r="B561" s="65"/>
      <c r="C561" s="65" t="n">
        <v>7</v>
      </c>
      <c r="D561" s="65" t="n">
        <v>3</v>
      </c>
      <c r="E561" s="65" t="n">
        <v>1</v>
      </c>
      <c r="F561" s="65"/>
      <c r="G561" s="65" t="n">
        <v>5</v>
      </c>
      <c r="H561" s="68" t="n">
        <v>1</v>
      </c>
      <c r="I561" s="65"/>
      <c r="J561" s="68" t="n">
        <v>77</v>
      </c>
      <c r="K561" s="65" t="n">
        <v>5</v>
      </c>
      <c r="L561" s="68" t="n">
        <v>25</v>
      </c>
      <c r="M561" s="65" t="n">
        <v>8</v>
      </c>
      <c r="N561" s="65" t="n">
        <v>10</v>
      </c>
      <c r="O561" s="65"/>
      <c r="P561" s="65"/>
      <c r="Q561" s="65"/>
      <c r="R561" s="65" t="n">
        <v>3</v>
      </c>
      <c r="S561" s="65" t="n">
        <v>13</v>
      </c>
      <c r="T561" s="65"/>
      <c r="U561" s="65" t="n">
        <v>12</v>
      </c>
      <c r="V561" s="65"/>
      <c r="W561" s="65"/>
      <c r="X561" s="65"/>
      <c r="Y561" s="65" t="n">
        <v>18</v>
      </c>
      <c r="Z561" s="65" t="n">
        <v>2</v>
      </c>
      <c r="AA561" s="65"/>
      <c r="AB561" s="65" t="n">
        <v>1</v>
      </c>
      <c r="AC561" s="65"/>
      <c r="AD561" s="65" t="n">
        <v>4</v>
      </c>
      <c r="AE561" s="65"/>
      <c r="AF561" s="65"/>
      <c r="AG561" s="65"/>
      <c r="AH561" s="65"/>
      <c r="AI561" s="65"/>
      <c r="AJ561" s="65"/>
      <c r="AK561" s="65"/>
      <c r="AL561" s="65"/>
      <c r="AM561" s="65"/>
      <c r="AN561" s="65"/>
      <c r="AO561" s="65"/>
      <c r="AP561" s="65"/>
    </row>
    <row r="562" customFormat="false" ht="15.75" hidden="false" customHeight="false" outlineLevel="0" collapsed="false">
      <c r="A562" s="127" t="n">
        <v>43970</v>
      </c>
      <c r="B562" s="65"/>
      <c r="C562" s="65" t="n">
        <v>10</v>
      </c>
      <c r="D562" s="65"/>
      <c r="E562" s="65"/>
      <c r="F562" s="65"/>
      <c r="G562" s="65" t="n">
        <v>5</v>
      </c>
      <c r="H562" s="68" t="n">
        <v>22</v>
      </c>
      <c r="I562" s="65"/>
      <c r="J562" s="68" t="n">
        <v>14</v>
      </c>
      <c r="K562" s="65"/>
      <c r="L562" s="68" t="n">
        <v>38</v>
      </c>
      <c r="M562" s="65"/>
      <c r="N562" s="65" t="n">
        <v>5</v>
      </c>
      <c r="O562" s="65"/>
      <c r="P562" s="65"/>
      <c r="Q562" s="65" t="n">
        <v>10</v>
      </c>
      <c r="R562" s="65"/>
      <c r="S562" s="65"/>
      <c r="T562" s="65" t="n">
        <v>4</v>
      </c>
      <c r="U562" s="65" t="n">
        <v>10</v>
      </c>
      <c r="V562" s="65"/>
      <c r="W562" s="65"/>
      <c r="X562" s="65" t="n">
        <v>1</v>
      </c>
      <c r="Y562" s="65" t="n">
        <v>21</v>
      </c>
      <c r="Z562" s="65"/>
      <c r="AA562" s="65"/>
      <c r="AB562" s="65" t="n">
        <v>1</v>
      </c>
      <c r="AC562" s="65"/>
      <c r="AD562" s="65"/>
      <c r="AE562" s="65"/>
      <c r="AF562" s="65"/>
      <c r="AG562" s="65" t="n">
        <v>2</v>
      </c>
      <c r="AH562" s="65"/>
      <c r="AI562" s="65"/>
      <c r="AJ562" s="65"/>
      <c r="AK562" s="65"/>
      <c r="AL562" s="65"/>
      <c r="AM562" s="65"/>
      <c r="AN562" s="65"/>
      <c r="AO562" s="65"/>
      <c r="AP562" s="65"/>
    </row>
    <row r="563" customFormat="false" ht="15.75" hidden="false" customHeight="false" outlineLevel="0" collapsed="false">
      <c r="A563" s="127" t="n">
        <v>43971</v>
      </c>
      <c r="B563" s="65"/>
      <c r="C563" s="65" t="n">
        <v>9</v>
      </c>
      <c r="D563" s="65"/>
      <c r="E563" s="65"/>
      <c r="F563" s="65"/>
      <c r="G563" s="65" t="n">
        <v>2</v>
      </c>
      <c r="H563" s="68"/>
      <c r="I563" s="65"/>
      <c r="J563" s="68" t="n">
        <v>1</v>
      </c>
      <c r="K563" s="65" t="n">
        <v>1</v>
      </c>
      <c r="L563" s="68" t="n">
        <v>12</v>
      </c>
      <c r="M563" s="65"/>
      <c r="N563" s="65" t="n">
        <v>4</v>
      </c>
      <c r="O563" s="65" t="n">
        <v>18</v>
      </c>
      <c r="P563" s="65" t="n">
        <v>3</v>
      </c>
      <c r="Q563" s="65"/>
      <c r="R563" s="65"/>
      <c r="S563" s="65"/>
      <c r="T563" s="65"/>
      <c r="U563" s="65" t="n">
        <v>28</v>
      </c>
      <c r="V563" s="65"/>
      <c r="W563" s="65" t="n">
        <v>16</v>
      </c>
      <c r="X563" s="65"/>
      <c r="Y563" s="65" t="n">
        <v>9</v>
      </c>
      <c r="Z563" s="65"/>
      <c r="AA563" s="65" t="n">
        <v>3</v>
      </c>
      <c r="AB563" s="65" t="n">
        <v>1</v>
      </c>
      <c r="AC563" s="65"/>
      <c r="AD563" s="65"/>
      <c r="AE563" s="65" t="n">
        <v>1</v>
      </c>
      <c r="AF563" s="65"/>
      <c r="AG563" s="65"/>
      <c r="AH563" s="65"/>
      <c r="AI563" s="65"/>
      <c r="AJ563" s="65"/>
      <c r="AK563" s="65"/>
      <c r="AL563" s="65"/>
      <c r="AM563" s="65"/>
      <c r="AN563" s="65"/>
      <c r="AO563" s="65"/>
      <c r="AP563" s="65"/>
    </row>
    <row r="564" customFormat="false" ht="15.75" hidden="false" customHeight="false" outlineLevel="0" collapsed="false">
      <c r="A564" s="127" t="n">
        <v>43972</v>
      </c>
      <c r="B564" s="65"/>
      <c r="C564" s="65" t="n">
        <v>4</v>
      </c>
      <c r="D564" s="65" t="n">
        <v>9</v>
      </c>
      <c r="E564" s="65"/>
      <c r="F564" s="65" t="n">
        <v>2</v>
      </c>
      <c r="G564" s="65" t="n">
        <v>8</v>
      </c>
      <c r="H564" s="68" t="n">
        <v>129</v>
      </c>
      <c r="I564" s="65"/>
      <c r="J564" s="68" t="n">
        <v>10</v>
      </c>
      <c r="K564" s="65" t="n">
        <v>2</v>
      </c>
      <c r="L564" s="68" t="n">
        <v>16</v>
      </c>
      <c r="M564" s="65" t="n">
        <v>4</v>
      </c>
      <c r="N564" s="65" t="n">
        <v>11</v>
      </c>
      <c r="O564" s="65" t="n">
        <v>10</v>
      </c>
      <c r="P564" s="65"/>
      <c r="Q564" s="65"/>
      <c r="R564" s="65"/>
      <c r="S564" s="65" t="n">
        <v>4</v>
      </c>
      <c r="T564" s="65" t="n">
        <v>1</v>
      </c>
      <c r="U564" s="65" t="n">
        <v>7</v>
      </c>
      <c r="V564" s="65"/>
      <c r="W564" s="65"/>
      <c r="X564" s="65"/>
      <c r="Y564" s="65" t="n">
        <v>31</v>
      </c>
      <c r="Z564" s="65" t="n">
        <v>11</v>
      </c>
      <c r="AA564" s="65" t="n">
        <v>2</v>
      </c>
      <c r="AB564" s="65"/>
      <c r="AC564" s="65"/>
      <c r="AD564" s="65" t="n">
        <v>1</v>
      </c>
      <c r="AE564" s="65" t="n">
        <v>1</v>
      </c>
      <c r="AF564" s="65"/>
      <c r="AG564" s="65"/>
      <c r="AH564" s="65"/>
      <c r="AI564" s="65"/>
      <c r="AJ564" s="65"/>
      <c r="AK564" s="65"/>
      <c r="AL564" s="65"/>
      <c r="AM564" s="65"/>
      <c r="AN564" s="65"/>
      <c r="AO564" s="65"/>
      <c r="AP564" s="65"/>
    </row>
    <row r="565" customFormat="false" ht="15.75" hidden="false" customHeight="false" outlineLevel="0" collapsed="false">
      <c r="A565" s="127" t="n">
        <v>43973</v>
      </c>
      <c r="B565" s="65"/>
      <c r="C565" s="65" t="n">
        <v>4</v>
      </c>
      <c r="D565" s="65" t="n">
        <v>1</v>
      </c>
      <c r="E565" s="65" t="n">
        <v>2</v>
      </c>
      <c r="F565" s="65" t="n">
        <v>6</v>
      </c>
      <c r="G565" s="65" t="n">
        <v>12</v>
      </c>
      <c r="H565" s="68" t="n">
        <v>52</v>
      </c>
      <c r="I565" s="65" t="n">
        <v>4</v>
      </c>
      <c r="J565" s="68" t="n">
        <v>10</v>
      </c>
      <c r="K565" s="65"/>
      <c r="L565" s="68" t="n">
        <v>10</v>
      </c>
      <c r="M565" s="65" t="n">
        <v>2</v>
      </c>
      <c r="N565" s="65" t="n">
        <v>6</v>
      </c>
      <c r="O565" s="65" t="n">
        <v>15</v>
      </c>
      <c r="P565" s="65" t="n">
        <v>1</v>
      </c>
      <c r="Q565" s="65" t="n">
        <v>6</v>
      </c>
      <c r="R565" s="65"/>
      <c r="S565" s="65" t="n">
        <v>3</v>
      </c>
      <c r="T565" s="65" t="n">
        <v>17</v>
      </c>
      <c r="U565" s="65" t="n">
        <v>5</v>
      </c>
      <c r="V565" s="65"/>
      <c r="W565" s="65" t="n">
        <v>28</v>
      </c>
      <c r="X565" s="65" t="n">
        <v>5</v>
      </c>
      <c r="Y565" s="65" t="n">
        <v>19</v>
      </c>
      <c r="Z565" s="65"/>
      <c r="AA565" s="65" t="n">
        <v>3</v>
      </c>
      <c r="AB565" s="65" t="n">
        <v>3</v>
      </c>
      <c r="AC565" s="65"/>
      <c r="AD565" s="65"/>
      <c r="AE565" s="65" t="n">
        <v>4</v>
      </c>
      <c r="AF565" s="65"/>
      <c r="AG565" s="65" t="n">
        <v>1</v>
      </c>
      <c r="AH565" s="65"/>
      <c r="AI565" s="65"/>
      <c r="AJ565" s="65"/>
      <c r="AK565" s="65"/>
      <c r="AL565" s="65"/>
      <c r="AM565" s="65"/>
      <c r="AN565" s="65"/>
      <c r="AO565" s="65"/>
      <c r="AP565" s="65"/>
    </row>
    <row r="566" customFormat="false" ht="15.75" hidden="false" customHeight="false" outlineLevel="0" collapsed="false">
      <c r="A566" s="127" t="n">
        <v>43974</v>
      </c>
      <c r="B566" s="65" t="n">
        <v>2</v>
      </c>
      <c r="C566" s="65" t="n">
        <v>3</v>
      </c>
      <c r="D566" s="65"/>
      <c r="E566" s="65"/>
      <c r="F566" s="65"/>
      <c r="G566" s="65" t="n">
        <v>4</v>
      </c>
      <c r="H566" s="68" t="n">
        <v>54</v>
      </c>
      <c r="I566" s="65"/>
      <c r="J566" s="68" t="n">
        <v>39</v>
      </c>
      <c r="K566" s="65"/>
      <c r="L566" s="68" t="n">
        <v>13</v>
      </c>
      <c r="M566" s="65"/>
      <c r="N566" s="65" t="n">
        <v>3</v>
      </c>
      <c r="O566" s="65"/>
      <c r="P566" s="65"/>
      <c r="Q566" s="65"/>
      <c r="R566" s="65" t="n">
        <v>3</v>
      </c>
      <c r="S566" s="65" t="n">
        <v>7</v>
      </c>
      <c r="T566" s="65" t="n">
        <v>5</v>
      </c>
      <c r="U566" s="65" t="n">
        <v>18</v>
      </c>
      <c r="V566" s="65" t="n">
        <v>1</v>
      </c>
      <c r="W566" s="65"/>
      <c r="X566" s="65" t="n">
        <v>21</v>
      </c>
      <c r="Y566" s="65" t="n">
        <v>6</v>
      </c>
      <c r="Z566" s="65"/>
      <c r="AA566" s="65" t="n">
        <v>2</v>
      </c>
      <c r="AB566" s="65"/>
      <c r="AC566" s="65"/>
      <c r="AD566" s="65"/>
      <c r="AE566" s="65" t="n">
        <v>8</v>
      </c>
      <c r="AF566" s="65"/>
      <c r="AG566" s="65" t="n">
        <v>1</v>
      </c>
      <c r="AH566" s="65"/>
      <c r="AI566" s="65" t="n">
        <v>2</v>
      </c>
      <c r="AJ566" s="65"/>
      <c r="AK566" s="65"/>
      <c r="AL566" s="65"/>
      <c r="AM566" s="65"/>
      <c r="AN566" s="65"/>
      <c r="AO566" s="65"/>
      <c r="AP566" s="65"/>
    </row>
    <row r="567" customFormat="false" ht="15.75" hidden="false" customHeight="false" outlineLevel="0" collapsed="false">
      <c r="A567" s="127" t="n">
        <v>43975</v>
      </c>
      <c r="B567" s="65"/>
      <c r="C567" s="65" t="n">
        <v>6</v>
      </c>
      <c r="D567" s="65" t="n">
        <v>4</v>
      </c>
      <c r="E567" s="65" t="n">
        <v>1</v>
      </c>
      <c r="F567" s="65"/>
      <c r="G567" s="65" t="n">
        <v>1</v>
      </c>
      <c r="H567" s="68" t="n">
        <v>22</v>
      </c>
      <c r="I567" s="65" t="n">
        <v>5</v>
      </c>
      <c r="J567" s="68" t="n">
        <v>8</v>
      </c>
      <c r="K567" s="65" t="n">
        <v>4</v>
      </c>
      <c r="L567" s="68" t="n">
        <v>39</v>
      </c>
      <c r="M567" s="65"/>
      <c r="N567" s="65"/>
      <c r="O567" s="65"/>
      <c r="P567" s="65"/>
      <c r="Q567" s="65" t="n">
        <v>2</v>
      </c>
      <c r="R567" s="65" t="n">
        <v>1</v>
      </c>
      <c r="S567" s="65"/>
      <c r="T567" s="65" t="n">
        <v>2</v>
      </c>
      <c r="U567" s="65" t="n">
        <v>5</v>
      </c>
      <c r="V567" s="65" t="n">
        <v>2</v>
      </c>
      <c r="W567" s="65" t="n">
        <v>6</v>
      </c>
      <c r="X567" s="65"/>
      <c r="Y567" s="65" t="n">
        <v>33</v>
      </c>
      <c r="Z567" s="65" t="n">
        <v>9</v>
      </c>
      <c r="AA567" s="65" t="n">
        <v>2</v>
      </c>
      <c r="AB567" s="65"/>
      <c r="AC567" s="65"/>
      <c r="AD567" s="65"/>
      <c r="AE567" s="65"/>
      <c r="AF567" s="65"/>
      <c r="AG567" s="65"/>
      <c r="AH567" s="65"/>
      <c r="AI567" s="65" t="n">
        <v>1</v>
      </c>
      <c r="AJ567" s="65"/>
      <c r="AK567" s="65"/>
      <c r="AL567" s="65"/>
      <c r="AM567" s="65"/>
      <c r="AN567" s="65"/>
      <c r="AO567" s="65"/>
      <c r="AP567" s="65"/>
    </row>
    <row r="568" customFormat="false" ht="15.75" hidden="false" customHeight="false" outlineLevel="0" collapsed="false">
      <c r="A568" s="127" t="n">
        <v>43976</v>
      </c>
      <c r="B568" s="65"/>
      <c r="C568" s="65" t="n">
        <v>2</v>
      </c>
      <c r="D568" s="65"/>
      <c r="E568" s="65"/>
      <c r="F568" s="65"/>
      <c r="G568" s="65" t="n">
        <v>2</v>
      </c>
      <c r="H568" s="68" t="n">
        <v>69</v>
      </c>
      <c r="I568" s="65" t="n">
        <v>2</v>
      </c>
      <c r="J568" s="68"/>
      <c r="K568" s="65" t="n">
        <v>1</v>
      </c>
      <c r="L568" s="68" t="n">
        <v>24</v>
      </c>
      <c r="M568" s="65" t="n">
        <v>5</v>
      </c>
      <c r="N568" s="65" t="n">
        <v>12</v>
      </c>
      <c r="O568" s="65" t="n">
        <v>21</v>
      </c>
      <c r="P568" s="65" t="n">
        <v>3</v>
      </c>
      <c r="Q568" s="65" t="n">
        <v>8</v>
      </c>
      <c r="R568" s="65" t="n">
        <v>1</v>
      </c>
      <c r="S568" s="65" t="n">
        <v>31</v>
      </c>
      <c r="T568" s="65" t="n">
        <v>10</v>
      </c>
      <c r="U568" s="65" t="n">
        <v>6</v>
      </c>
      <c r="V568" s="65"/>
      <c r="W568" s="65" t="n">
        <v>5</v>
      </c>
      <c r="X568" s="65"/>
      <c r="Y568" s="65" t="n">
        <v>6</v>
      </c>
      <c r="Z568" s="65"/>
      <c r="AA568" s="65" t="n">
        <v>2</v>
      </c>
      <c r="AB568" s="65"/>
      <c r="AC568" s="65" t="n">
        <v>2</v>
      </c>
      <c r="AD568" s="65" t="n">
        <v>5</v>
      </c>
      <c r="AE568" s="65" t="n">
        <v>3</v>
      </c>
      <c r="AF568" s="65" t="n">
        <v>20</v>
      </c>
      <c r="AG568" s="65"/>
      <c r="AH568" s="65"/>
      <c r="AI568" s="65"/>
      <c r="AJ568" s="65"/>
      <c r="AK568" s="65"/>
      <c r="AL568" s="65"/>
      <c r="AM568" s="65"/>
      <c r="AN568" s="65"/>
      <c r="AO568" s="65"/>
      <c r="AP568" s="65"/>
    </row>
    <row r="569" customFormat="false" ht="15.75" hidden="false" customHeight="false" outlineLevel="0" collapsed="false">
      <c r="A569" s="127" t="n">
        <v>43977</v>
      </c>
      <c r="B569" s="65"/>
      <c r="C569" s="65"/>
      <c r="D569" s="65" t="n">
        <v>2</v>
      </c>
      <c r="E569" s="65"/>
      <c r="F569" s="65"/>
      <c r="G569" s="65" t="n">
        <v>7</v>
      </c>
      <c r="H569" s="68" t="n">
        <v>13</v>
      </c>
      <c r="I569" s="65"/>
      <c r="J569" s="68" t="n">
        <v>26</v>
      </c>
      <c r="K569" s="65" t="n">
        <v>15</v>
      </c>
      <c r="L569" s="68" t="n">
        <v>17</v>
      </c>
      <c r="M569" s="65" t="n">
        <v>1</v>
      </c>
      <c r="N569" s="65" t="n">
        <v>6</v>
      </c>
      <c r="O569" s="65"/>
      <c r="P569" s="65"/>
      <c r="Q569" s="65" t="n">
        <v>1</v>
      </c>
      <c r="R569" s="65"/>
      <c r="S569" s="65"/>
      <c r="T569" s="65" t="n">
        <v>2</v>
      </c>
      <c r="U569" s="65" t="n">
        <v>22</v>
      </c>
      <c r="V569" s="65" t="n">
        <v>1</v>
      </c>
      <c r="W569" s="65" t="n">
        <v>1</v>
      </c>
      <c r="X569" s="65" t="n">
        <v>49</v>
      </c>
      <c r="Y569" s="65" t="n">
        <v>37</v>
      </c>
      <c r="Z569" s="65" t="n">
        <v>2</v>
      </c>
      <c r="AA569" s="65" t="n">
        <v>4</v>
      </c>
      <c r="AB569" s="65" t="n">
        <v>10</v>
      </c>
      <c r="AC569" s="65" t="n">
        <v>3</v>
      </c>
      <c r="AD569" s="65"/>
      <c r="AE569" s="65" t="n">
        <v>13</v>
      </c>
      <c r="AF569" s="65"/>
      <c r="AG569" s="65" t="n">
        <v>2</v>
      </c>
      <c r="AH569" s="65" t="n">
        <v>1</v>
      </c>
      <c r="AI569" s="65"/>
      <c r="AJ569" s="65"/>
      <c r="AK569" s="65"/>
      <c r="AL569" s="65"/>
      <c r="AM569" s="65"/>
      <c r="AN569" s="65"/>
      <c r="AO569" s="65"/>
      <c r="AP569" s="65"/>
    </row>
    <row r="570" customFormat="false" ht="15.75" hidden="false" customHeight="false" outlineLevel="0" collapsed="false">
      <c r="A570" s="127" t="n">
        <v>43978</v>
      </c>
      <c r="B570" s="65"/>
      <c r="C570" s="65" t="n">
        <v>7</v>
      </c>
      <c r="D570" s="65" t="n">
        <v>3</v>
      </c>
      <c r="E570" s="65"/>
      <c r="F570" s="65" t="n">
        <v>5</v>
      </c>
      <c r="G570" s="65" t="n">
        <v>3</v>
      </c>
      <c r="H570" s="68" t="n">
        <v>14</v>
      </c>
      <c r="I570" s="65"/>
      <c r="J570" s="68" t="n">
        <v>37</v>
      </c>
      <c r="K570" s="65"/>
      <c r="L570" s="68" t="n">
        <v>16</v>
      </c>
      <c r="M570" s="65"/>
      <c r="N570" s="65" t="n">
        <v>5</v>
      </c>
      <c r="O570" s="65"/>
      <c r="P570" s="65"/>
      <c r="Q570" s="65" t="n">
        <v>1</v>
      </c>
      <c r="R570" s="65" t="n">
        <v>1</v>
      </c>
      <c r="S570" s="65" t="n">
        <v>14</v>
      </c>
      <c r="T570" s="65"/>
      <c r="U570" s="65" t="n">
        <v>28</v>
      </c>
      <c r="V570" s="65" t="n">
        <v>1</v>
      </c>
      <c r="W570" s="65" t="n">
        <v>2</v>
      </c>
      <c r="X570" s="65" t="n">
        <v>10</v>
      </c>
      <c r="Y570" s="65" t="n">
        <v>19</v>
      </c>
      <c r="Z570" s="65" t="n">
        <v>2</v>
      </c>
      <c r="AA570" s="65" t="n">
        <v>4</v>
      </c>
      <c r="AB570" s="65" t="n">
        <v>1</v>
      </c>
      <c r="AC570" s="65" t="n">
        <v>1</v>
      </c>
      <c r="AD570" s="65"/>
      <c r="AE570" s="65" t="n">
        <v>1</v>
      </c>
      <c r="AF570" s="65"/>
      <c r="AG570" s="65" t="n">
        <v>3</v>
      </c>
      <c r="AH570" s="65" t="n">
        <v>2</v>
      </c>
      <c r="AI570" s="65"/>
      <c r="AJ570" s="65"/>
      <c r="AK570" s="65"/>
      <c r="AL570" s="65"/>
      <c r="AM570" s="65"/>
      <c r="AN570" s="65"/>
      <c r="AO570" s="65"/>
      <c r="AP570" s="65"/>
    </row>
    <row r="571" customFormat="false" ht="15.75" hidden="false" customHeight="false" outlineLevel="0" collapsed="false">
      <c r="A571" s="127" t="n">
        <v>43979</v>
      </c>
      <c r="B571" s="65"/>
      <c r="C571" s="65" t="n">
        <v>12</v>
      </c>
      <c r="D571" s="65" t="n">
        <v>24</v>
      </c>
      <c r="E571" s="65"/>
      <c r="F571" s="65"/>
      <c r="G571" s="65" t="n">
        <v>8</v>
      </c>
      <c r="H571" s="68" t="n">
        <v>19</v>
      </c>
      <c r="I571" s="65"/>
      <c r="J571" s="68" t="n">
        <v>45</v>
      </c>
      <c r="K571" s="65" t="n">
        <v>1</v>
      </c>
      <c r="L571" s="68" t="n">
        <v>26</v>
      </c>
      <c r="M571" s="65"/>
      <c r="N571" s="65" t="n">
        <v>6</v>
      </c>
      <c r="O571" s="65"/>
      <c r="P571" s="65"/>
      <c r="Q571" s="65"/>
      <c r="R571" s="65"/>
      <c r="S571" s="65" t="n">
        <v>1</v>
      </c>
      <c r="T571" s="65" t="n">
        <v>9</v>
      </c>
      <c r="U571" s="65" t="n">
        <v>6</v>
      </c>
      <c r="V571" s="65" t="n">
        <v>2</v>
      </c>
      <c r="W571" s="65" t="n">
        <v>2</v>
      </c>
      <c r="X571" s="65"/>
      <c r="Y571" s="65" t="n">
        <v>2</v>
      </c>
      <c r="Z571" s="65" t="n">
        <v>2</v>
      </c>
      <c r="AA571" s="65"/>
      <c r="AB571" s="65" t="n">
        <v>3</v>
      </c>
      <c r="AC571" s="65" t="n">
        <v>3</v>
      </c>
      <c r="AD571" s="65" t="n">
        <v>7</v>
      </c>
      <c r="AE571" s="65" t="n">
        <v>2</v>
      </c>
      <c r="AF571" s="65"/>
      <c r="AG571" s="65" t="n">
        <v>2</v>
      </c>
      <c r="AH571" s="65"/>
      <c r="AI571" s="65" t="n">
        <v>1</v>
      </c>
      <c r="AJ571" s="65"/>
      <c r="AK571" s="65"/>
      <c r="AL571" s="65"/>
      <c r="AM571" s="65"/>
      <c r="AN571" s="65"/>
      <c r="AO571" s="65"/>
      <c r="AP571" s="65"/>
    </row>
    <row r="572" customFormat="false" ht="15.75" hidden="false" customHeight="false" outlineLevel="0" collapsed="false">
      <c r="A572" s="127" t="n">
        <v>43980</v>
      </c>
      <c r="B572" s="65"/>
      <c r="C572" s="65" t="n">
        <v>6</v>
      </c>
      <c r="D572" s="65" t="n">
        <v>12</v>
      </c>
      <c r="E572" s="65"/>
      <c r="F572" s="65" t="n">
        <v>6</v>
      </c>
      <c r="G572" s="65" t="n">
        <v>7</v>
      </c>
      <c r="H572" s="68" t="n">
        <v>37</v>
      </c>
      <c r="I572" s="65"/>
      <c r="J572" s="68" t="n">
        <v>6</v>
      </c>
      <c r="K572" s="65" t="n">
        <v>60</v>
      </c>
      <c r="L572" s="68" t="n">
        <v>22</v>
      </c>
      <c r="M572" s="65" t="n">
        <v>3</v>
      </c>
      <c r="N572" s="65" t="n">
        <v>9</v>
      </c>
      <c r="O572" s="65" t="n">
        <v>7</v>
      </c>
      <c r="P572" s="65" t="n">
        <v>2</v>
      </c>
      <c r="Q572" s="65" t="n">
        <v>3</v>
      </c>
      <c r="R572" s="65" t="n">
        <v>8</v>
      </c>
      <c r="S572" s="65" t="n">
        <v>3</v>
      </c>
      <c r="T572" s="65" t="n">
        <v>14</v>
      </c>
      <c r="U572" s="65" t="n">
        <v>8</v>
      </c>
      <c r="V572" s="65" t="n">
        <v>1</v>
      </c>
      <c r="W572" s="65"/>
      <c r="X572" s="65" t="n">
        <v>3</v>
      </c>
      <c r="Y572" s="65" t="n">
        <v>12</v>
      </c>
      <c r="Z572" s="65"/>
      <c r="AA572" s="65" t="n">
        <v>7</v>
      </c>
      <c r="AB572" s="65" t="n">
        <v>4</v>
      </c>
      <c r="AC572" s="65"/>
      <c r="AD572" s="65" t="n">
        <v>1</v>
      </c>
      <c r="AE572" s="65" t="n">
        <v>4</v>
      </c>
      <c r="AF572" s="65"/>
      <c r="AG572" s="65"/>
      <c r="AH572" s="65" t="n">
        <v>3</v>
      </c>
      <c r="AI572" s="65" t="n">
        <v>4</v>
      </c>
      <c r="AJ572" s="65"/>
      <c r="AK572" s="65"/>
      <c r="AL572" s="65"/>
      <c r="AM572" s="65"/>
      <c r="AN572" s="65"/>
      <c r="AO572" s="65"/>
      <c r="AP572" s="65"/>
    </row>
    <row r="573" customFormat="false" ht="15.75" hidden="false" customHeight="false" outlineLevel="0" collapsed="false">
      <c r="A573" s="127" t="n">
        <v>43981</v>
      </c>
      <c r="B573" s="65"/>
      <c r="C573" s="65" t="n">
        <v>8</v>
      </c>
      <c r="D573" s="65" t="n">
        <v>27</v>
      </c>
      <c r="E573" s="65"/>
      <c r="F573" s="65" t="n">
        <v>2</v>
      </c>
      <c r="G573" s="65" t="n">
        <v>9</v>
      </c>
      <c r="H573" s="68" t="n">
        <v>266</v>
      </c>
      <c r="I573" s="65"/>
      <c r="J573" s="68" t="n">
        <v>24</v>
      </c>
      <c r="K573" s="65" t="n">
        <v>19</v>
      </c>
      <c r="L573" s="68" t="n">
        <v>19</v>
      </c>
      <c r="M573" s="65"/>
      <c r="N573" s="65" t="n">
        <v>18</v>
      </c>
      <c r="O573" s="65" t="n">
        <v>6</v>
      </c>
      <c r="P573" s="65" t="n">
        <v>15</v>
      </c>
      <c r="Q573" s="65"/>
      <c r="R573" s="65" t="n">
        <v>5</v>
      </c>
      <c r="S573" s="65" t="n">
        <v>3</v>
      </c>
      <c r="T573" s="65" t="n">
        <v>32</v>
      </c>
      <c r="U573" s="65" t="n">
        <v>6</v>
      </c>
      <c r="V573" s="65" t="n">
        <v>1</v>
      </c>
      <c r="W573" s="65" t="n">
        <v>5</v>
      </c>
      <c r="X573" s="65"/>
      <c r="Y573" s="65" t="n">
        <v>32</v>
      </c>
      <c r="Z573" s="65"/>
      <c r="AA573" s="65" t="n">
        <v>12</v>
      </c>
      <c r="AB573" s="65" t="n">
        <v>1</v>
      </c>
      <c r="AC573" s="65" t="n">
        <v>6</v>
      </c>
      <c r="AD573" s="65"/>
      <c r="AE573" s="65" t="n">
        <v>7</v>
      </c>
      <c r="AF573" s="65"/>
      <c r="AG573" s="65"/>
      <c r="AH573" s="65"/>
      <c r="AI573" s="65"/>
      <c r="AJ573" s="65"/>
      <c r="AK573" s="65"/>
      <c r="AL573" s="65"/>
      <c r="AM573" s="65"/>
      <c r="AN573" s="65"/>
      <c r="AO573" s="65"/>
      <c r="AP573" s="65"/>
    </row>
    <row r="574" customFormat="false" ht="15.75" hidden="false" customHeight="false" outlineLevel="0" collapsed="false">
      <c r="A574" s="127" t="n">
        <v>43982</v>
      </c>
      <c r="B574" s="65"/>
      <c r="C574" s="65" t="n">
        <v>1</v>
      </c>
      <c r="D574" s="65"/>
      <c r="E574" s="65"/>
      <c r="F574" s="65"/>
      <c r="G574" s="65" t="n">
        <v>2</v>
      </c>
      <c r="H574" s="68" t="n">
        <v>77</v>
      </c>
      <c r="I574" s="65"/>
      <c r="J574" s="68" t="n">
        <v>3</v>
      </c>
      <c r="K574" s="65" t="n">
        <v>6</v>
      </c>
      <c r="L574" s="68" t="n">
        <v>20</v>
      </c>
      <c r="M574" s="65" t="n">
        <v>6</v>
      </c>
      <c r="N574" s="65" t="n">
        <v>11</v>
      </c>
      <c r="O574" s="65"/>
      <c r="P574" s="65" t="n">
        <v>2</v>
      </c>
      <c r="Q574" s="65"/>
      <c r="R574" s="65"/>
      <c r="S574" s="65" t="n">
        <v>12</v>
      </c>
      <c r="T574" s="65" t="n">
        <v>34</v>
      </c>
      <c r="U574" s="65" t="n">
        <v>9</v>
      </c>
      <c r="V574" s="65" t="n">
        <v>11</v>
      </c>
      <c r="W574" s="65" t="n">
        <v>23</v>
      </c>
      <c r="X574" s="65" t="n">
        <v>9</v>
      </c>
      <c r="Y574" s="65" t="n">
        <v>32</v>
      </c>
      <c r="Z574" s="65" t="n">
        <v>9</v>
      </c>
      <c r="AA574" s="65" t="n">
        <v>4</v>
      </c>
      <c r="AB574" s="65" t="n">
        <v>3</v>
      </c>
      <c r="AC574" s="65"/>
      <c r="AD574" s="65" t="n">
        <v>1</v>
      </c>
      <c r="AE574" s="65" t="n">
        <v>6</v>
      </c>
      <c r="AF574" s="65"/>
      <c r="AG574" s="65" t="n">
        <v>7</v>
      </c>
      <c r="AH574" s="65" t="n">
        <v>2</v>
      </c>
      <c r="AI574" s="65" t="n">
        <v>3</v>
      </c>
      <c r="AJ574" s="65"/>
      <c r="AK574" s="65"/>
      <c r="AL574" s="65"/>
      <c r="AM574" s="65"/>
      <c r="AN574" s="65"/>
      <c r="AO574" s="65"/>
      <c r="AP574" s="65"/>
    </row>
    <row r="575" customFormat="false" ht="15.75" hidden="false" customHeight="false" outlineLevel="0" collapsed="false">
      <c r="A575" s="127" t="n">
        <v>43983</v>
      </c>
      <c r="B575" s="65"/>
      <c r="C575" s="65" t="n">
        <v>5</v>
      </c>
      <c r="D575" s="65" t="n">
        <v>8</v>
      </c>
      <c r="E575" s="65" t="n">
        <v>1</v>
      </c>
      <c r="F575" s="65"/>
      <c r="G575" s="65" t="n">
        <v>6</v>
      </c>
      <c r="H575" s="68" t="n">
        <v>190</v>
      </c>
      <c r="I575" s="65"/>
      <c r="J575" s="68"/>
      <c r="K575" s="65" t="n">
        <v>9</v>
      </c>
      <c r="L575" s="68" t="n">
        <v>45</v>
      </c>
      <c r="M575" s="65" t="n">
        <v>2</v>
      </c>
      <c r="N575" s="65" t="n">
        <v>2</v>
      </c>
      <c r="O575" s="65"/>
      <c r="P575" s="65"/>
      <c r="Q575" s="65" t="n">
        <v>8</v>
      </c>
      <c r="R575" s="65"/>
      <c r="S575" s="65" t="n">
        <v>1</v>
      </c>
      <c r="T575" s="65" t="n">
        <v>12</v>
      </c>
      <c r="U575" s="65" t="n">
        <v>2</v>
      </c>
      <c r="V575" s="65" t="n">
        <v>1</v>
      </c>
      <c r="W575" s="65" t="n">
        <v>2</v>
      </c>
      <c r="X575" s="65"/>
      <c r="Y575" s="65" t="n">
        <v>29</v>
      </c>
      <c r="Z575" s="65"/>
      <c r="AA575" s="65" t="n">
        <v>3</v>
      </c>
      <c r="AB575" s="65" t="n">
        <v>1</v>
      </c>
      <c r="AC575" s="65" t="n">
        <v>2</v>
      </c>
      <c r="AD575" s="65"/>
      <c r="AE575" s="65"/>
      <c r="AF575" s="65"/>
      <c r="AG575" s="65"/>
      <c r="AH575" s="65"/>
      <c r="AI575" s="65"/>
      <c r="AJ575" s="65"/>
      <c r="AK575" s="65"/>
      <c r="AL575" s="65"/>
      <c r="AM575" s="65"/>
      <c r="AN575" s="65"/>
      <c r="AO575" s="65"/>
      <c r="AP575" s="65"/>
    </row>
    <row r="576" customFormat="false" ht="15.75" hidden="false" customHeight="false" outlineLevel="0" collapsed="false">
      <c r="A576" s="127" t="n">
        <v>43984</v>
      </c>
      <c r="B576" s="65"/>
      <c r="C576" s="65"/>
      <c r="D576" s="65" t="n">
        <v>21</v>
      </c>
      <c r="E576" s="65"/>
      <c r="F576" s="65" t="n">
        <v>3</v>
      </c>
      <c r="G576" s="65" t="n">
        <v>2</v>
      </c>
      <c r="H576" s="68" t="n">
        <v>127</v>
      </c>
      <c r="I576" s="65"/>
      <c r="J576" s="68" t="n">
        <v>29</v>
      </c>
      <c r="K576" s="65" t="n">
        <v>1</v>
      </c>
      <c r="L576" s="68" t="n">
        <v>45</v>
      </c>
      <c r="M576" s="65"/>
      <c r="N576" s="65" t="n">
        <v>1</v>
      </c>
      <c r="O576" s="65" t="n">
        <v>18</v>
      </c>
      <c r="P576" s="65"/>
      <c r="Q576" s="65" t="n">
        <v>1</v>
      </c>
      <c r="R576" s="65"/>
      <c r="S576" s="65"/>
      <c r="T576" s="65" t="n">
        <v>9</v>
      </c>
      <c r="U576" s="65" t="n">
        <v>5</v>
      </c>
      <c r="V576" s="65"/>
      <c r="W576" s="65" t="n">
        <v>3</v>
      </c>
      <c r="X576" s="65" t="n">
        <v>3</v>
      </c>
      <c r="Y576" s="65"/>
      <c r="Z576" s="65"/>
      <c r="AA576" s="65" t="n">
        <v>6</v>
      </c>
      <c r="AB576" s="65" t="n">
        <v>3</v>
      </c>
      <c r="AC576" s="65"/>
      <c r="AD576" s="65"/>
      <c r="AE576" s="65"/>
      <c r="AF576" s="65" t="n">
        <v>10</v>
      </c>
      <c r="AG576" s="65" t="n">
        <v>8</v>
      </c>
      <c r="AH576" s="65"/>
      <c r="AI576" s="65" t="n">
        <v>3</v>
      </c>
      <c r="AJ576" s="65"/>
      <c r="AK576" s="65"/>
      <c r="AL576" s="65"/>
      <c r="AM576" s="65"/>
      <c r="AN576" s="65"/>
      <c r="AO576" s="65"/>
      <c r="AP576" s="65"/>
    </row>
    <row r="577" customFormat="false" ht="15.75" hidden="false" customHeight="false" outlineLevel="0" collapsed="false">
      <c r="A577" s="127" t="n">
        <v>43985</v>
      </c>
      <c r="B577" s="65"/>
      <c r="C577" s="65" t="n">
        <v>15</v>
      </c>
      <c r="D577" s="65"/>
      <c r="E577" s="65"/>
      <c r="F577" s="65"/>
      <c r="G577" s="65" t="n">
        <v>2</v>
      </c>
      <c r="H577" s="68" t="n">
        <v>187</v>
      </c>
      <c r="I577" s="65" t="n">
        <v>2</v>
      </c>
      <c r="J577" s="68" t="n">
        <v>53</v>
      </c>
      <c r="K577" s="65"/>
      <c r="L577" s="68" t="n">
        <v>100</v>
      </c>
      <c r="M577" s="65" t="n">
        <v>24</v>
      </c>
      <c r="N577" s="65" t="n">
        <v>2</v>
      </c>
      <c r="O577" s="65" t="n">
        <v>9</v>
      </c>
      <c r="P577" s="65" t="n">
        <v>2</v>
      </c>
      <c r="Q577" s="65" t="n">
        <v>1</v>
      </c>
      <c r="R577" s="65" t="n">
        <v>1</v>
      </c>
      <c r="S577" s="65" t="n">
        <v>5</v>
      </c>
      <c r="T577" s="65" t="n">
        <v>2</v>
      </c>
      <c r="U577" s="65" t="n">
        <v>5</v>
      </c>
      <c r="V577" s="65" t="n">
        <v>4</v>
      </c>
      <c r="W577" s="65" t="n">
        <v>9</v>
      </c>
      <c r="X577" s="65" t="n">
        <v>7</v>
      </c>
      <c r="Y577" s="65" t="n">
        <v>11</v>
      </c>
      <c r="Z577" s="65" t="n">
        <v>3</v>
      </c>
      <c r="AA577" s="65" t="n">
        <v>3</v>
      </c>
      <c r="AB577" s="65" t="n">
        <v>4</v>
      </c>
      <c r="AC577" s="65" t="n">
        <v>1</v>
      </c>
      <c r="AD577" s="65" t="n">
        <v>19</v>
      </c>
      <c r="AE577" s="65"/>
      <c r="AF577" s="65"/>
      <c r="AG577" s="65"/>
      <c r="AH577" s="65"/>
      <c r="AI577" s="65"/>
      <c r="AJ577" s="65"/>
      <c r="AK577" s="65"/>
      <c r="AL577" s="65"/>
      <c r="AM577" s="65"/>
      <c r="AN577" s="65"/>
      <c r="AO577" s="65"/>
      <c r="AP577" s="65"/>
    </row>
    <row r="578" customFormat="false" ht="15.75" hidden="false" customHeight="false" outlineLevel="0" collapsed="false">
      <c r="A578" s="127" t="n">
        <v>43986</v>
      </c>
      <c r="B578" s="65" t="n">
        <v>1</v>
      </c>
      <c r="C578" s="65" t="n">
        <v>15</v>
      </c>
      <c r="D578" s="65" t="n">
        <v>6</v>
      </c>
      <c r="E578" s="65" t="n">
        <v>1</v>
      </c>
      <c r="F578" s="65"/>
      <c r="G578" s="65" t="n">
        <v>4</v>
      </c>
      <c r="H578" s="68" t="n">
        <v>21</v>
      </c>
      <c r="I578" s="65" t="n">
        <v>10</v>
      </c>
      <c r="J578" s="68" t="n">
        <v>18</v>
      </c>
      <c r="K578" s="65" t="n">
        <v>1</v>
      </c>
      <c r="L578" s="68" t="n">
        <v>290</v>
      </c>
      <c r="M578" s="65" t="n">
        <v>15</v>
      </c>
      <c r="N578" s="65" t="n">
        <v>7</v>
      </c>
      <c r="O578" s="65"/>
      <c r="P578" s="65"/>
      <c r="Q578" s="65" t="n">
        <v>8</v>
      </c>
      <c r="R578" s="65"/>
      <c r="S578" s="65" t="n">
        <v>2</v>
      </c>
      <c r="T578" s="65" t="n">
        <v>22</v>
      </c>
      <c r="U578" s="65" t="n">
        <v>35</v>
      </c>
      <c r="V578" s="65" t="n">
        <v>6</v>
      </c>
      <c r="W578" s="65" t="n">
        <v>7</v>
      </c>
      <c r="X578" s="65"/>
      <c r="Y578" s="65" t="n">
        <v>3</v>
      </c>
      <c r="Z578" s="65" t="n">
        <v>6</v>
      </c>
      <c r="AA578" s="65" t="n">
        <v>3</v>
      </c>
      <c r="AB578" s="65" t="n">
        <v>3</v>
      </c>
      <c r="AC578" s="65"/>
      <c r="AD578" s="65"/>
      <c r="AE578" s="65" t="n">
        <v>2</v>
      </c>
      <c r="AF578" s="65"/>
      <c r="AG578" s="65"/>
      <c r="AH578" s="65"/>
      <c r="AI578" s="65"/>
      <c r="AJ578" s="65"/>
      <c r="AK578" s="65"/>
      <c r="AL578" s="65"/>
      <c r="AM578" s="65"/>
      <c r="AN578" s="65"/>
      <c r="AO578" s="65"/>
      <c r="AP578" s="65"/>
    </row>
    <row r="579" customFormat="false" ht="15.75" hidden="false" customHeight="false" outlineLevel="0" collapsed="false">
      <c r="A579" s="127" t="n">
        <v>43987</v>
      </c>
      <c r="B579" s="65"/>
      <c r="C579" s="65" t="n">
        <v>5</v>
      </c>
      <c r="D579" s="65" t="n">
        <v>45</v>
      </c>
      <c r="E579" s="65" t="n">
        <v>5</v>
      </c>
      <c r="F579" s="65"/>
      <c r="G579" s="65"/>
      <c r="H579" s="68" t="n">
        <v>144</v>
      </c>
      <c r="I579" s="65"/>
      <c r="J579" s="68" t="n">
        <v>45</v>
      </c>
      <c r="K579" s="65" t="n">
        <v>35</v>
      </c>
      <c r="L579" s="68" t="n">
        <v>118</v>
      </c>
      <c r="M579" s="65" t="n">
        <v>15</v>
      </c>
      <c r="N579" s="65"/>
      <c r="O579" s="65"/>
      <c r="P579" s="65" t="n">
        <v>3</v>
      </c>
      <c r="Q579" s="65" t="n">
        <v>5</v>
      </c>
      <c r="R579" s="65"/>
      <c r="S579" s="65"/>
      <c r="T579" s="65" t="n">
        <v>17</v>
      </c>
      <c r="U579" s="65" t="n">
        <v>21</v>
      </c>
      <c r="V579" s="65"/>
      <c r="W579" s="65" t="n">
        <v>5</v>
      </c>
      <c r="X579" s="65" t="n">
        <v>9</v>
      </c>
      <c r="Y579" s="65" t="n">
        <v>34</v>
      </c>
      <c r="Z579" s="65" t="n">
        <v>8</v>
      </c>
      <c r="AA579" s="65" t="n">
        <v>6</v>
      </c>
      <c r="AB579" s="65" t="n">
        <v>1</v>
      </c>
      <c r="AC579" s="65"/>
      <c r="AD579" s="65" t="n">
        <v>9</v>
      </c>
      <c r="AE579" s="65" t="n">
        <v>17</v>
      </c>
      <c r="AF579" s="65"/>
      <c r="AG579" s="65" t="n">
        <v>1</v>
      </c>
      <c r="AH579" s="65"/>
      <c r="AI579" s="65" t="n">
        <v>3</v>
      </c>
      <c r="AJ579" s="65"/>
      <c r="AK579" s="65"/>
      <c r="AL579" s="65"/>
      <c r="AM579" s="65"/>
      <c r="AN579" s="65"/>
      <c r="AO579" s="65"/>
      <c r="AP579" s="65"/>
    </row>
    <row r="580" customFormat="false" ht="15.75" hidden="false" customHeight="false" outlineLevel="0" collapsed="false">
      <c r="A580" s="127" t="n">
        <v>43988</v>
      </c>
      <c r="B580" s="65"/>
      <c r="C580" s="65" t="n">
        <v>2</v>
      </c>
      <c r="D580" s="65" t="n">
        <v>41</v>
      </c>
      <c r="E580" s="65"/>
      <c r="F580" s="65" t="n">
        <v>12</v>
      </c>
      <c r="G580" s="65" t="n">
        <v>4</v>
      </c>
      <c r="H580" s="68" t="n">
        <v>85</v>
      </c>
      <c r="I580" s="65"/>
      <c r="J580" s="68" t="n">
        <v>15</v>
      </c>
      <c r="K580" s="65" t="n">
        <v>2</v>
      </c>
      <c r="L580" s="68" t="n">
        <v>154</v>
      </c>
      <c r="M580" s="65" t="n">
        <v>5</v>
      </c>
      <c r="N580" s="65" t="n">
        <v>22</v>
      </c>
      <c r="O580" s="65"/>
      <c r="P580" s="65"/>
      <c r="Q580" s="65" t="n">
        <v>12</v>
      </c>
      <c r="R580" s="65" t="n">
        <v>12</v>
      </c>
      <c r="S580" s="65" t="n">
        <v>12</v>
      </c>
      <c r="T580" s="65" t="n">
        <v>32</v>
      </c>
      <c r="U580" s="65" t="n">
        <v>3</v>
      </c>
      <c r="V580" s="65"/>
      <c r="W580" s="65" t="n">
        <v>7</v>
      </c>
      <c r="X580" s="65" t="n">
        <v>3</v>
      </c>
      <c r="Y580" s="65"/>
      <c r="Z580" s="65" t="n">
        <v>8</v>
      </c>
      <c r="AA580" s="65" t="n">
        <v>6</v>
      </c>
      <c r="AB580" s="65" t="n">
        <v>1</v>
      </c>
      <c r="AC580" s="65" t="n">
        <v>3</v>
      </c>
      <c r="AD580" s="65" t="n">
        <v>3</v>
      </c>
      <c r="AE580" s="65"/>
      <c r="AF580" s="65"/>
      <c r="AG580" s="65" t="n">
        <v>8</v>
      </c>
      <c r="AH580" s="65"/>
      <c r="AI580" s="65" t="n">
        <v>12</v>
      </c>
      <c r="AJ580" s="65"/>
      <c r="AK580" s="65"/>
      <c r="AL580" s="65"/>
      <c r="AM580" s="65"/>
      <c r="AN580" s="65"/>
      <c r="AO580" s="65"/>
      <c r="AP580" s="65"/>
    </row>
    <row r="581" customFormat="false" ht="15.75" hidden="false" customHeight="false" outlineLevel="0" collapsed="false">
      <c r="A581" s="127" t="n">
        <v>43989</v>
      </c>
      <c r="B581" s="65"/>
      <c r="C581" s="65" t="n">
        <v>2</v>
      </c>
      <c r="D581" s="65" t="n">
        <v>5</v>
      </c>
      <c r="E581" s="65" t="n">
        <v>1</v>
      </c>
      <c r="F581" s="65" t="n">
        <v>3</v>
      </c>
      <c r="G581" s="65" t="n">
        <v>4</v>
      </c>
      <c r="H581" s="68" t="n">
        <v>294</v>
      </c>
      <c r="I581" s="65"/>
      <c r="J581" s="68" t="n">
        <v>99</v>
      </c>
      <c r="K581" s="65" t="n">
        <v>9</v>
      </c>
      <c r="L581" s="68" t="n">
        <v>48</v>
      </c>
      <c r="M581" s="65"/>
      <c r="N581" s="65" t="n">
        <v>4</v>
      </c>
      <c r="O581" s="65" t="n">
        <v>11</v>
      </c>
      <c r="P581" s="65" t="n">
        <v>4</v>
      </c>
      <c r="Q581" s="65" t="n">
        <v>2</v>
      </c>
      <c r="R581" s="65" t="n">
        <v>5</v>
      </c>
      <c r="S581" s="65" t="n">
        <v>14</v>
      </c>
      <c r="T581" s="65" t="n">
        <v>47</v>
      </c>
      <c r="U581" s="65" t="n">
        <v>4</v>
      </c>
      <c r="V581" s="65" t="n">
        <v>2</v>
      </c>
      <c r="W581" s="65"/>
      <c r="X581" s="65" t="n">
        <v>10</v>
      </c>
      <c r="Y581" s="65"/>
      <c r="Z581" s="65" t="n">
        <v>7</v>
      </c>
      <c r="AA581" s="65" t="n">
        <v>3</v>
      </c>
      <c r="AB581" s="65"/>
      <c r="AC581" s="65"/>
      <c r="AD581" s="65"/>
      <c r="AE581" s="65"/>
      <c r="AF581" s="65"/>
      <c r="AG581" s="65" t="n">
        <v>3</v>
      </c>
      <c r="AH581" s="65"/>
      <c r="AI581" s="65" t="n">
        <v>10</v>
      </c>
      <c r="AJ581" s="65"/>
      <c r="AK581" s="65"/>
      <c r="AL581" s="65"/>
      <c r="AM581" s="65"/>
      <c r="AN581" s="65"/>
      <c r="AO581" s="65"/>
      <c r="AP581" s="65"/>
    </row>
    <row r="582" customFormat="false" ht="15.75" hidden="false" customHeight="false" outlineLevel="0" collapsed="false">
      <c r="A582" s="127" t="n">
        <v>43990</v>
      </c>
      <c r="B582" s="65"/>
      <c r="C582" s="65" t="n">
        <v>4</v>
      </c>
      <c r="D582" s="65" t="n">
        <v>2</v>
      </c>
      <c r="E582" s="65" t="n">
        <v>1</v>
      </c>
      <c r="F582" s="65"/>
      <c r="G582" s="65" t="n">
        <v>3</v>
      </c>
      <c r="H582" s="68" t="n">
        <v>76</v>
      </c>
      <c r="I582" s="65"/>
      <c r="J582" s="68" t="n">
        <v>74</v>
      </c>
      <c r="K582" s="65" t="n">
        <v>10</v>
      </c>
      <c r="L582" s="68" t="n">
        <v>90</v>
      </c>
      <c r="M582" s="65" t="n">
        <v>3</v>
      </c>
      <c r="N582" s="65" t="n">
        <v>3</v>
      </c>
      <c r="O582" s="65"/>
      <c r="P582" s="65" t="n">
        <v>9</v>
      </c>
      <c r="Q582" s="65" t="n">
        <v>20</v>
      </c>
      <c r="R582" s="65"/>
      <c r="S582" s="65"/>
      <c r="T582" s="65" t="n">
        <v>47</v>
      </c>
      <c r="U582" s="65" t="n">
        <v>11</v>
      </c>
      <c r="V582" s="65" t="n">
        <v>9</v>
      </c>
      <c r="W582" s="65" t="n">
        <v>10</v>
      </c>
      <c r="X582" s="65" t="n">
        <v>1</v>
      </c>
      <c r="Y582" s="65"/>
      <c r="Z582" s="65"/>
      <c r="AA582" s="65" t="n">
        <v>1</v>
      </c>
      <c r="AB582" s="65" t="n">
        <v>2</v>
      </c>
      <c r="AC582" s="65"/>
      <c r="AD582" s="65" t="n">
        <v>13</v>
      </c>
      <c r="AE582" s="65"/>
      <c r="AF582" s="65"/>
      <c r="AG582" s="65" t="n">
        <v>1</v>
      </c>
      <c r="AH582" s="65" t="n">
        <v>16</v>
      </c>
      <c r="AI582" s="65"/>
      <c r="AJ582" s="65"/>
      <c r="AK582" s="65"/>
      <c r="AL582" s="65"/>
      <c r="AM582" s="65"/>
      <c r="AN582" s="65"/>
      <c r="AO582" s="65"/>
      <c r="AP582" s="65"/>
    </row>
    <row r="583" customFormat="false" ht="15.75" hidden="false" customHeight="false" outlineLevel="0" collapsed="false">
      <c r="A583" s="127" t="n">
        <v>43991</v>
      </c>
      <c r="B583" s="65"/>
      <c r="C583" s="65" t="n">
        <v>32</v>
      </c>
      <c r="D583" s="65" t="n">
        <v>19</v>
      </c>
      <c r="E583" s="65" t="n">
        <v>5</v>
      </c>
      <c r="F583" s="65" t="n">
        <v>6</v>
      </c>
      <c r="G583" s="65" t="n">
        <v>6</v>
      </c>
      <c r="H583" s="68" t="n">
        <v>165</v>
      </c>
      <c r="I583" s="65"/>
      <c r="J583" s="68" t="n">
        <v>10</v>
      </c>
      <c r="K583" s="65" t="n">
        <v>80</v>
      </c>
      <c r="L583" s="68" t="n">
        <v>85</v>
      </c>
      <c r="M583" s="65"/>
      <c r="N583" s="65" t="n">
        <v>3</v>
      </c>
      <c r="O583" s="65"/>
      <c r="P583" s="65" t="n">
        <v>1</v>
      </c>
      <c r="Q583" s="65" t="n">
        <v>1</v>
      </c>
      <c r="R583" s="65" t="n">
        <v>2</v>
      </c>
      <c r="S583" s="65"/>
      <c r="T583" s="65" t="n">
        <v>11</v>
      </c>
      <c r="U583" s="65" t="n">
        <v>10</v>
      </c>
      <c r="V583" s="65"/>
      <c r="W583" s="65"/>
      <c r="X583" s="65" t="n">
        <v>17</v>
      </c>
      <c r="Y583" s="65" t="n">
        <v>31</v>
      </c>
      <c r="Z583" s="65"/>
      <c r="AA583" s="65" t="n">
        <v>3</v>
      </c>
      <c r="AB583" s="65" t="n">
        <v>4</v>
      </c>
      <c r="AC583" s="65"/>
      <c r="AD583" s="65" t="n">
        <v>9</v>
      </c>
      <c r="AE583" s="65" t="n">
        <v>1</v>
      </c>
      <c r="AF583" s="65"/>
      <c r="AG583" s="65" t="n">
        <v>1</v>
      </c>
      <c r="AH583" s="65"/>
      <c r="AI583" s="65" t="n">
        <v>8</v>
      </c>
      <c r="AJ583" s="65"/>
      <c r="AK583" s="65"/>
      <c r="AL583" s="65"/>
      <c r="AM583" s="65"/>
      <c r="AN583" s="65"/>
      <c r="AO583" s="65"/>
      <c r="AP583" s="65"/>
    </row>
    <row r="584" customFormat="false" ht="15.75" hidden="false" customHeight="false" outlineLevel="0" collapsed="false">
      <c r="A584" s="127" t="n">
        <v>43992</v>
      </c>
      <c r="B584" s="68"/>
      <c r="C584" s="68" t="n">
        <v>3</v>
      </c>
      <c r="D584" s="68" t="n">
        <v>10</v>
      </c>
      <c r="E584" s="68" t="n">
        <v>1</v>
      </c>
      <c r="F584" s="68" t="n">
        <v>1</v>
      </c>
      <c r="G584" s="68" t="n">
        <v>3</v>
      </c>
      <c r="H584" s="68" t="n">
        <v>146</v>
      </c>
      <c r="I584" s="68"/>
      <c r="J584" s="68" t="n">
        <v>33</v>
      </c>
      <c r="K584" s="68" t="n">
        <v>118</v>
      </c>
      <c r="L584" s="68" t="n">
        <v>97</v>
      </c>
      <c r="M584" s="68" t="n">
        <v>21</v>
      </c>
      <c r="N584" s="68" t="n">
        <v>5</v>
      </c>
      <c r="O584" s="68" t="n">
        <v>11</v>
      </c>
      <c r="P584" s="68" t="n">
        <v>10</v>
      </c>
      <c r="Q584" s="68" t="n">
        <v>3</v>
      </c>
      <c r="R584" s="68" t="n">
        <v>1</v>
      </c>
      <c r="S584" s="68" t="n">
        <v>79</v>
      </c>
      <c r="T584" s="68" t="n">
        <v>48</v>
      </c>
      <c r="U584" s="68" t="n">
        <v>28</v>
      </c>
      <c r="V584" s="68" t="n">
        <v>7</v>
      </c>
      <c r="W584" s="68" t="n">
        <v>4</v>
      </c>
      <c r="X584" s="68" t="n">
        <v>2</v>
      </c>
      <c r="Y584" s="68" t="n">
        <v>53</v>
      </c>
      <c r="Z584" s="68" t="n">
        <v>1</v>
      </c>
      <c r="AA584" s="68" t="n">
        <v>3</v>
      </c>
      <c r="AB584" s="68"/>
      <c r="AC584" s="68" t="n">
        <v>4</v>
      </c>
      <c r="AD584" s="68"/>
      <c r="AE584" s="68" t="n">
        <v>9</v>
      </c>
      <c r="AF584" s="68"/>
      <c r="AG584" s="68"/>
      <c r="AH584" s="68" t="n">
        <v>7</v>
      </c>
      <c r="AI584" s="68" t="n">
        <v>7</v>
      </c>
      <c r="AJ584" s="65"/>
      <c r="AK584" s="65"/>
      <c r="AL584" s="65"/>
      <c r="AM584" s="65"/>
      <c r="AN584" s="65"/>
      <c r="AO584" s="65"/>
      <c r="AP584" s="65"/>
    </row>
    <row r="585" customFormat="false" ht="15.75" hidden="false" customHeight="false" outlineLevel="0" collapsed="false">
      <c r="A585" s="127" t="n">
        <v>43993</v>
      </c>
      <c r="B585" s="68"/>
      <c r="C585" s="68" t="n">
        <v>12</v>
      </c>
      <c r="D585" s="68" t="n">
        <v>10</v>
      </c>
      <c r="E585" s="68" t="n">
        <v>1</v>
      </c>
      <c r="F585" s="68" t="n">
        <v>1</v>
      </c>
      <c r="G585" s="68" t="n">
        <v>1</v>
      </c>
      <c r="H585" s="68" t="n">
        <v>144</v>
      </c>
      <c r="I585" s="68"/>
      <c r="J585" s="68" t="n">
        <v>21</v>
      </c>
      <c r="K585" s="68" t="n">
        <v>5</v>
      </c>
      <c r="L585" s="68" t="n">
        <v>112</v>
      </c>
      <c r="M585" s="68" t="n">
        <v>7</v>
      </c>
      <c r="N585" s="68" t="n">
        <v>7</v>
      </c>
      <c r="O585" s="68"/>
      <c r="P585" s="68" t="n">
        <v>36</v>
      </c>
      <c r="Q585" s="68" t="n">
        <v>2</v>
      </c>
      <c r="R585" s="68" t="n">
        <v>5</v>
      </c>
      <c r="S585" s="68" t="n">
        <v>44</v>
      </c>
      <c r="T585" s="68" t="n">
        <v>55</v>
      </c>
      <c r="U585" s="68" t="n">
        <v>3</v>
      </c>
      <c r="V585" s="68" t="n">
        <v>17</v>
      </c>
      <c r="W585" s="68" t="n">
        <v>12</v>
      </c>
      <c r="X585" s="68" t="n">
        <v>4</v>
      </c>
      <c r="Y585" s="68"/>
      <c r="Z585" s="68" t="n">
        <v>1</v>
      </c>
      <c r="AA585" s="68" t="n">
        <v>1</v>
      </c>
      <c r="AB585" s="68"/>
      <c r="AC585" s="68" t="n">
        <v>2</v>
      </c>
      <c r="AD585" s="68"/>
      <c r="AE585" s="68" t="n">
        <v>1</v>
      </c>
      <c r="AF585" s="68"/>
      <c r="AG585" s="68" t="n">
        <v>3</v>
      </c>
      <c r="AH585" s="68"/>
      <c r="AI585" s="68"/>
      <c r="AJ585" s="65"/>
      <c r="AK585" s="65"/>
      <c r="AL585" s="65"/>
      <c r="AM585" s="65"/>
      <c r="AN585" s="65"/>
      <c r="AO585" s="65"/>
      <c r="AP585" s="65"/>
    </row>
    <row r="586" customFormat="false" ht="15.75" hidden="false" customHeight="false" outlineLevel="0" collapsed="false">
      <c r="A586" s="127" t="n">
        <v>43994</v>
      </c>
      <c r="B586" s="65"/>
      <c r="C586" s="68" t="n">
        <v>24</v>
      </c>
      <c r="D586" s="68" t="n">
        <v>6</v>
      </c>
      <c r="E586" s="68" t="n">
        <v>5</v>
      </c>
      <c r="F586" s="68" t="n">
        <v>1</v>
      </c>
      <c r="G586" s="68" t="n">
        <v>1</v>
      </c>
      <c r="H586" s="68" t="n">
        <v>120</v>
      </c>
      <c r="I586" s="68"/>
      <c r="J586" s="68" t="n">
        <v>41</v>
      </c>
      <c r="K586" s="68" t="n">
        <v>50</v>
      </c>
      <c r="L586" s="68" t="n">
        <v>72</v>
      </c>
      <c r="M586" s="68" t="n">
        <v>1</v>
      </c>
      <c r="N586" s="68" t="n">
        <v>11</v>
      </c>
      <c r="O586" s="68" t="n">
        <v>2</v>
      </c>
      <c r="P586" s="68" t="n">
        <v>15</v>
      </c>
      <c r="Q586" s="68"/>
      <c r="R586" s="68"/>
      <c r="S586" s="68" t="n">
        <v>72</v>
      </c>
      <c r="T586" s="68" t="n">
        <v>38</v>
      </c>
      <c r="U586" s="68" t="n">
        <v>15</v>
      </c>
      <c r="V586" s="68"/>
      <c r="W586" s="68"/>
      <c r="X586" s="68" t="n">
        <v>2</v>
      </c>
      <c r="Y586" s="68" t="n">
        <v>73</v>
      </c>
      <c r="Z586" s="68"/>
      <c r="AA586" s="68"/>
      <c r="AB586" s="68" t="n">
        <v>1</v>
      </c>
      <c r="AC586" s="68" t="n">
        <v>1</v>
      </c>
      <c r="AD586" s="68" t="n">
        <v>15</v>
      </c>
      <c r="AE586" s="68" t="n">
        <v>1</v>
      </c>
      <c r="AF586" s="68"/>
      <c r="AG586" s="68"/>
      <c r="AH586" s="68"/>
      <c r="AI586" s="68" t="n">
        <v>10</v>
      </c>
      <c r="AJ586" s="65"/>
      <c r="AK586" s="65"/>
      <c r="AL586" s="65"/>
      <c r="AM586" s="65"/>
      <c r="AN586" s="65"/>
      <c r="AO586" s="65"/>
      <c r="AP586" s="65"/>
    </row>
    <row r="587" customFormat="false" ht="15.75" hidden="false" customHeight="false" outlineLevel="0" collapsed="false">
      <c r="A587" s="127" t="n">
        <v>43995</v>
      </c>
      <c r="B587" s="68" t="n">
        <v>1</v>
      </c>
      <c r="C587" s="68" t="n">
        <v>14</v>
      </c>
      <c r="D587" s="68" t="n">
        <v>1</v>
      </c>
      <c r="E587" s="68" t="n">
        <v>6</v>
      </c>
      <c r="F587" s="68" t="n">
        <v>9</v>
      </c>
      <c r="G587" s="68" t="n">
        <v>8</v>
      </c>
      <c r="H587" s="68" t="n">
        <v>59</v>
      </c>
      <c r="I587" s="68" t="n">
        <v>10</v>
      </c>
      <c r="J587" s="68" t="n">
        <v>36</v>
      </c>
      <c r="K587" s="68" t="n">
        <v>28</v>
      </c>
      <c r="L587" s="68" t="n">
        <v>252</v>
      </c>
      <c r="M587" s="68" t="n">
        <v>4</v>
      </c>
      <c r="N587" s="68" t="n">
        <v>10</v>
      </c>
      <c r="O587" s="68"/>
      <c r="P587" s="68" t="n">
        <v>22</v>
      </c>
      <c r="Q587" s="68" t="n">
        <v>1</v>
      </c>
      <c r="R587" s="68" t="n">
        <v>5</v>
      </c>
      <c r="S587" s="68" t="n">
        <v>21</v>
      </c>
      <c r="T587" s="68" t="n">
        <v>14</v>
      </c>
      <c r="U587" s="68" t="n">
        <v>4</v>
      </c>
      <c r="V587" s="68" t="n">
        <v>2</v>
      </c>
      <c r="W587" s="68"/>
      <c r="X587" s="68" t="n">
        <v>10</v>
      </c>
      <c r="Y587" s="68" t="n">
        <v>36</v>
      </c>
      <c r="Z587" s="68" t="n">
        <v>1</v>
      </c>
      <c r="AA587" s="68" t="n">
        <v>2</v>
      </c>
      <c r="AB587" s="68" t="n">
        <v>1</v>
      </c>
      <c r="AC587" s="68"/>
      <c r="AD587" s="68" t="n">
        <v>1</v>
      </c>
      <c r="AE587" s="68"/>
      <c r="AF587" s="68"/>
      <c r="AG587" s="68" t="n">
        <v>4</v>
      </c>
      <c r="AH587" s="68"/>
      <c r="AI587" s="68" t="n">
        <v>1</v>
      </c>
      <c r="AJ587" s="65"/>
      <c r="AK587" s="65"/>
      <c r="AL587" s="65"/>
      <c r="AM587" s="65"/>
      <c r="AN587" s="65"/>
      <c r="AO587" s="65"/>
      <c r="AP587" s="65"/>
    </row>
    <row r="588" customFormat="false" ht="15.75" hidden="false" customHeight="false" outlineLevel="0" collapsed="false">
      <c r="A588" s="127" t="n">
        <v>43996</v>
      </c>
      <c r="B588" s="65"/>
      <c r="C588" s="68" t="n">
        <v>12</v>
      </c>
      <c r="D588" s="68" t="n">
        <v>22</v>
      </c>
      <c r="E588" s="68" t="n">
        <v>9</v>
      </c>
      <c r="F588" s="68"/>
      <c r="G588" s="68" t="n">
        <v>6</v>
      </c>
      <c r="H588" s="68" t="n">
        <v>249</v>
      </c>
      <c r="I588" s="68"/>
      <c r="J588" s="68" t="n">
        <v>42</v>
      </c>
      <c r="K588" s="68" t="n">
        <v>20</v>
      </c>
      <c r="L588" s="68" t="n">
        <v>75</v>
      </c>
      <c r="M588" s="68" t="n">
        <v>9</v>
      </c>
      <c r="N588" s="68" t="n">
        <v>12</v>
      </c>
      <c r="O588" s="68" t="n">
        <v>17</v>
      </c>
      <c r="P588" s="68" t="n">
        <v>30</v>
      </c>
      <c r="Q588" s="68" t="n">
        <v>1</v>
      </c>
      <c r="R588" s="68" t="n">
        <v>3</v>
      </c>
      <c r="S588" s="68" t="n">
        <v>36</v>
      </c>
      <c r="T588" s="68" t="n">
        <v>61</v>
      </c>
      <c r="U588" s="68" t="n">
        <v>12</v>
      </c>
      <c r="V588" s="68" t="n">
        <v>2</v>
      </c>
      <c r="W588" s="68" t="n">
        <v>5</v>
      </c>
      <c r="X588" s="68" t="n">
        <v>7</v>
      </c>
      <c r="Y588" s="68" t="n">
        <v>36</v>
      </c>
      <c r="Z588" s="68" t="n">
        <v>19</v>
      </c>
      <c r="AA588" s="68" t="n">
        <v>3</v>
      </c>
      <c r="AB588" s="68"/>
      <c r="AC588" s="68" t="n">
        <v>8</v>
      </c>
      <c r="AD588" s="68" t="n">
        <v>4</v>
      </c>
      <c r="AE588" s="68" t="n">
        <v>1</v>
      </c>
      <c r="AF588" s="68" t="n">
        <v>50</v>
      </c>
      <c r="AG588" s="68" t="n">
        <v>1</v>
      </c>
      <c r="AH588" s="68" t="n">
        <v>3</v>
      </c>
      <c r="AI588" s="65"/>
      <c r="AJ588" s="65"/>
      <c r="AK588" s="65"/>
      <c r="AL588" s="65"/>
      <c r="AM588" s="65"/>
      <c r="AN588" s="65"/>
      <c r="AO588" s="65"/>
      <c r="AP588" s="65"/>
    </row>
    <row r="589" customFormat="false" ht="15.75" hidden="false" customHeight="false" outlineLevel="0" collapsed="false">
      <c r="A589" s="127" t="n">
        <v>43997</v>
      </c>
      <c r="B589" s="65"/>
      <c r="C589" s="68" t="n">
        <v>28</v>
      </c>
      <c r="D589" s="68" t="n">
        <v>20</v>
      </c>
      <c r="E589" s="68"/>
      <c r="F589" s="68" t="n">
        <v>4</v>
      </c>
      <c r="G589" s="68" t="n">
        <v>1</v>
      </c>
      <c r="H589" s="68" t="n">
        <v>106</v>
      </c>
      <c r="I589" s="68"/>
      <c r="J589" s="68" t="n">
        <v>7</v>
      </c>
      <c r="K589" s="68" t="n">
        <v>36</v>
      </c>
      <c r="L589" s="68" t="n">
        <v>62</v>
      </c>
      <c r="M589" s="68" t="n">
        <v>1</v>
      </c>
      <c r="N589" s="68" t="n">
        <v>1</v>
      </c>
      <c r="O589" s="68"/>
      <c r="P589" s="68" t="n">
        <v>16</v>
      </c>
      <c r="Q589" s="68"/>
      <c r="R589" s="68" t="n">
        <v>10</v>
      </c>
      <c r="S589" s="68" t="n">
        <v>31</v>
      </c>
      <c r="T589" s="68" t="n">
        <v>33</v>
      </c>
      <c r="U589" s="68"/>
      <c r="V589" s="68" t="n">
        <v>7</v>
      </c>
      <c r="W589" s="68" t="n">
        <v>6</v>
      </c>
      <c r="X589" s="68" t="n">
        <v>2</v>
      </c>
      <c r="Y589" s="68" t="n">
        <v>142</v>
      </c>
      <c r="Z589" s="68" t="n">
        <v>6</v>
      </c>
      <c r="AA589" s="68" t="n">
        <v>1</v>
      </c>
      <c r="AB589" s="68" t="n">
        <v>2</v>
      </c>
      <c r="AC589" s="68"/>
      <c r="AD589" s="68"/>
      <c r="AE589" s="68"/>
      <c r="AF589" s="68" t="n">
        <v>63</v>
      </c>
      <c r="AG589" s="68"/>
      <c r="AH589" s="68"/>
      <c r="AI589" s="68" t="n">
        <v>7</v>
      </c>
      <c r="AJ589" s="65"/>
      <c r="AK589" s="65"/>
      <c r="AL589" s="65"/>
      <c r="AM589" s="65"/>
      <c r="AN589" s="65"/>
      <c r="AO589" s="65"/>
      <c r="AP589" s="65"/>
    </row>
    <row r="590" customFormat="false" ht="15.75" hidden="false" customHeight="false" outlineLevel="0" collapsed="false">
      <c r="A590" s="127" t="n">
        <v>43998</v>
      </c>
      <c r="B590" s="68" t="n">
        <v>1</v>
      </c>
      <c r="C590" s="68" t="n">
        <v>8</v>
      </c>
      <c r="D590" s="68" t="n">
        <v>25</v>
      </c>
      <c r="E590" s="68"/>
      <c r="F590" s="68" t="n">
        <v>1</v>
      </c>
      <c r="G590" s="68" t="n">
        <v>2</v>
      </c>
      <c r="H590" s="68" t="n">
        <v>134</v>
      </c>
      <c r="I590" s="68" t="n">
        <v>8</v>
      </c>
      <c r="J590" s="68" t="n">
        <v>9</v>
      </c>
      <c r="K590" s="68" t="n">
        <v>30</v>
      </c>
      <c r="L590" s="68" t="n">
        <v>71</v>
      </c>
      <c r="M590" s="68" t="n">
        <v>7</v>
      </c>
      <c r="N590" s="68" t="n">
        <v>13</v>
      </c>
      <c r="O590" s="68" t="n">
        <v>11</v>
      </c>
      <c r="P590" s="68" t="n">
        <v>6</v>
      </c>
      <c r="Q590" s="68"/>
      <c r="R590" s="68" t="n">
        <v>3</v>
      </c>
      <c r="S590" s="68" t="n">
        <v>15</v>
      </c>
      <c r="T590" s="68" t="n">
        <v>19</v>
      </c>
      <c r="U590" s="68" t="n">
        <v>36</v>
      </c>
      <c r="V590" s="68" t="n">
        <v>7</v>
      </c>
      <c r="W590" s="68" t="n">
        <v>6</v>
      </c>
      <c r="X590" s="68" t="n">
        <v>4</v>
      </c>
      <c r="Y590" s="68" t="n">
        <v>44</v>
      </c>
      <c r="Z590" s="68" t="n">
        <v>4</v>
      </c>
      <c r="AA590" s="68" t="n">
        <v>1</v>
      </c>
      <c r="AB590" s="68"/>
      <c r="AC590" s="68"/>
      <c r="AD590" s="68" t="n">
        <v>2</v>
      </c>
      <c r="AE590" s="68" t="n">
        <v>7</v>
      </c>
      <c r="AF590" s="68" t="n">
        <v>103</v>
      </c>
      <c r="AG590" s="68"/>
      <c r="AH590" s="68"/>
      <c r="AI590" s="68" t="n">
        <v>3</v>
      </c>
      <c r="AJ590" s="65"/>
      <c r="AK590" s="65"/>
      <c r="AL590" s="65"/>
      <c r="AM590" s="65"/>
      <c r="AN590" s="65"/>
      <c r="AO590" s="65"/>
      <c r="AP590" s="65"/>
    </row>
    <row r="591" customFormat="false" ht="15.75" hidden="false" customHeight="false" outlineLevel="0" collapsed="false">
      <c r="A591" s="127" t="n">
        <v>43999</v>
      </c>
      <c r="B591" s="65"/>
      <c r="C591" s="68" t="n">
        <v>32</v>
      </c>
      <c r="D591" s="68" t="n">
        <v>23</v>
      </c>
      <c r="E591" s="68" t="n">
        <v>5</v>
      </c>
      <c r="F591" s="68" t="n">
        <v>2</v>
      </c>
      <c r="G591" s="68" t="n">
        <v>3</v>
      </c>
      <c r="H591" s="68" t="n">
        <v>116</v>
      </c>
      <c r="I591" s="68"/>
      <c r="J591" s="68" t="n">
        <v>26</v>
      </c>
      <c r="K591" s="68" t="n">
        <v>65</v>
      </c>
      <c r="L591" s="68" t="n">
        <v>56</v>
      </c>
      <c r="M591" s="68"/>
      <c r="N591" s="68" t="n">
        <v>17</v>
      </c>
      <c r="O591" s="68"/>
      <c r="P591" s="68" t="n">
        <v>80</v>
      </c>
      <c r="Q591" s="68" t="n">
        <v>8</v>
      </c>
      <c r="R591" s="68" t="n">
        <v>12</v>
      </c>
      <c r="S591" s="68" t="n">
        <v>31</v>
      </c>
      <c r="T591" s="68" t="n">
        <v>12</v>
      </c>
      <c r="U591" s="68" t="n">
        <v>6</v>
      </c>
      <c r="V591" s="68" t="n">
        <v>7</v>
      </c>
      <c r="W591" s="68" t="n">
        <v>5</v>
      </c>
      <c r="X591" s="68"/>
      <c r="Y591" s="68" t="n">
        <v>16</v>
      </c>
      <c r="Z591" s="68" t="n">
        <v>4</v>
      </c>
      <c r="AA591" s="68" t="n">
        <v>1</v>
      </c>
      <c r="AB591" s="68" t="n">
        <v>1</v>
      </c>
      <c r="AC591" s="68"/>
      <c r="AD591" s="68" t="n">
        <v>2</v>
      </c>
      <c r="AE591" s="68" t="n">
        <v>2</v>
      </c>
      <c r="AF591" s="68" t="n">
        <v>3</v>
      </c>
      <c r="AG591" s="68" t="n">
        <v>5</v>
      </c>
      <c r="AH591" s="65"/>
      <c r="AI591" s="65"/>
      <c r="AJ591" s="65"/>
      <c r="AK591" s="65"/>
      <c r="AL591" s="65"/>
      <c r="AM591" s="65"/>
      <c r="AN591" s="65"/>
      <c r="AO591" s="65"/>
      <c r="AP591" s="65"/>
    </row>
    <row r="592" customFormat="false" ht="15.75" hidden="false" customHeight="false" outlineLevel="0" collapsed="false">
      <c r="A592" s="127" t="n">
        <v>44000</v>
      </c>
      <c r="B592" s="65"/>
      <c r="C592" s="68" t="n">
        <v>11</v>
      </c>
      <c r="D592" s="68" t="n">
        <v>27</v>
      </c>
      <c r="E592" s="68" t="n">
        <v>27</v>
      </c>
      <c r="F592" s="68"/>
      <c r="G592" s="68" t="n">
        <v>3</v>
      </c>
      <c r="H592" s="68" t="n">
        <v>128</v>
      </c>
      <c r="I592" s="68"/>
      <c r="J592" s="68" t="n">
        <v>54</v>
      </c>
      <c r="K592" s="68" t="n">
        <v>20</v>
      </c>
      <c r="L592" s="68" t="n">
        <v>78</v>
      </c>
      <c r="M592" s="68" t="n">
        <v>6</v>
      </c>
      <c r="N592" s="68" t="n">
        <v>18</v>
      </c>
      <c r="O592" s="68" t="n">
        <v>39</v>
      </c>
      <c r="P592" s="68" t="n">
        <v>14</v>
      </c>
      <c r="Q592" s="68" t="n">
        <v>1</v>
      </c>
      <c r="R592" s="68" t="n">
        <v>4</v>
      </c>
      <c r="S592" s="68" t="n">
        <v>20</v>
      </c>
      <c r="T592" s="68" t="n">
        <v>26</v>
      </c>
      <c r="U592" s="68" t="n">
        <v>17</v>
      </c>
      <c r="V592" s="68" t="n">
        <v>7</v>
      </c>
      <c r="W592" s="68" t="n">
        <v>7</v>
      </c>
      <c r="X592" s="68"/>
      <c r="Y592" s="68" t="n">
        <v>22</v>
      </c>
      <c r="Z592" s="68" t="n">
        <v>1</v>
      </c>
      <c r="AA592" s="68" t="n">
        <v>1</v>
      </c>
      <c r="AB592" s="68" t="n">
        <v>1</v>
      </c>
      <c r="AC592" s="68" t="n">
        <v>1</v>
      </c>
      <c r="AD592" s="68"/>
      <c r="AE592" s="68" t="n">
        <v>22</v>
      </c>
      <c r="AF592" s="65"/>
      <c r="AG592" s="65"/>
      <c r="AH592" s="65"/>
      <c r="AI592" s="65"/>
      <c r="AJ592" s="65"/>
      <c r="AK592" s="65"/>
      <c r="AL592" s="65"/>
      <c r="AM592" s="65"/>
      <c r="AN592" s="65"/>
      <c r="AO592" s="65"/>
      <c r="AP592" s="65"/>
    </row>
    <row r="593" customFormat="false" ht="15.75" hidden="false" customHeight="false" outlineLevel="0" collapsed="false">
      <c r="A593" s="127" t="n">
        <v>44001</v>
      </c>
      <c r="B593" s="65"/>
      <c r="C593" s="68" t="n">
        <v>13</v>
      </c>
      <c r="D593" s="68" t="n">
        <v>3</v>
      </c>
      <c r="E593" s="68" t="n">
        <v>6</v>
      </c>
      <c r="F593" s="68" t="n">
        <v>3</v>
      </c>
      <c r="G593" s="68" t="n">
        <v>7</v>
      </c>
      <c r="H593" s="68" t="n">
        <v>126</v>
      </c>
      <c r="I593" s="68" t="n">
        <v>1</v>
      </c>
      <c r="J593" s="68" t="n">
        <v>30</v>
      </c>
      <c r="K593" s="68" t="n">
        <v>20</v>
      </c>
      <c r="L593" s="68" t="n">
        <v>103</v>
      </c>
      <c r="M593" s="68" t="n">
        <v>13</v>
      </c>
      <c r="N593" s="68" t="n">
        <v>3</v>
      </c>
      <c r="O593" s="68"/>
      <c r="P593" s="68" t="n">
        <v>13</v>
      </c>
      <c r="Q593" s="68" t="n">
        <v>3</v>
      </c>
      <c r="R593" s="68" t="n">
        <v>5</v>
      </c>
      <c r="S593" s="68" t="n">
        <v>14</v>
      </c>
      <c r="T593" s="68" t="n">
        <v>31</v>
      </c>
      <c r="U593" s="68" t="n">
        <v>11</v>
      </c>
      <c r="V593" s="68" t="n">
        <v>8</v>
      </c>
      <c r="W593" s="68" t="n">
        <v>16</v>
      </c>
      <c r="X593" s="68" t="n">
        <v>1</v>
      </c>
      <c r="Y593" s="68" t="n">
        <v>43</v>
      </c>
      <c r="Z593" s="68"/>
      <c r="AA593" s="68" t="n">
        <v>3</v>
      </c>
      <c r="AB593" s="68" t="n">
        <v>1</v>
      </c>
      <c r="AC593" s="68" t="n">
        <v>2</v>
      </c>
      <c r="AD593" s="68" t="n">
        <v>23</v>
      </c>
      <c r="AE593" s="68" t="n">
        <v>8</v>
      </c>
      <c r="AF593" s="68"/>
      <c r="AG593" s="68" t="n">
        <v>1</v>
      </c>
      <c r="AH593" s="68"/>
      <c r="AI593" s="68" t="n">
        <v>30</v>
      </c>
      <c r="AJ593" s="65"/>
      <c r="AK593" s="65"/>
      <c r="AL593" s="65"/>
      <c r="AM593" s="65"/>
      <c r="AN593" s="65"/>
      <c r="AO593" s="65"/>
      <c r="AP593" s="65"/>
    </row>
    <row r="594" customFormat="false" ht="15.75" hidden="false" customHeight="false" outlineLevel="0" collapsed="false">
      <c r="A594" s="127" t="n">
        <v>44002</v>
      </c>
      <c r="B594" s="65"/>
      <c r="C594" s="68" t="n">
        <v>20</v>
      </c>
      <c r="D594" s="68" t="n">
        <v>31</v>
      </c>
      <c r="E594" s="68" t="n">
        <v>6</v>
      </c>
      <c r="F594" s="68" t="n">
        <v>3</v>
      </c>
      <c r="G594" s="68" t="n">
        <v>5</v>
      </c>
      <c r="H594" s="68" t="n">
        <v>122</v>
      </c>
      <c r="I594" s="68"/>
      <c r="J594" s="68"/>
      <c r="K594" s="68" t="n">
        <v>20</v>
      </c>
      <c r="L594" s="68" t="n">
        <v>102</v>
      </c>
      <c r="M594" s="68" t="n">
        <v>9</v>
      </c>
      <c r="N594" s="68" t="n">
        <v>6</v>
      </c>
      <c r="O594" s="68" t="n">
        <v>10</v>
      </c>
      <c r="P594" s="68" t="n">
        <v>25</v>
      </c>
      <c r="Q594" s="68"/>
      <c r="R594" s="68" t="n">
        <v>10</v>
      </c>
      <c r="S594" s="68" t="n">
        <v>21</v>
      </c>
      <c r="T594" s="68" t="n">
        <v>9</v>
      </c>
      <c r="U594" s="68" t="n">
        <v>4</v>
      </c>
      <c r="V594" s="68" t="n">
        <v>3</v>
      </c>
      <c r="W594" s="68" t="n">
        <v>5</v>
      </c>
      <c r="X594" s="68" t="n">
        <v>10</v>
      </c>
      <c r="Y594" s="68" t="n">
        <v>76</v>
      </c>
      <c r="Z594" s="68" t="n">
        <v>1</v>
      </c>
      <c r="AA594" s="68" t="n">
        <v>2</v>
      </c>
      <c r="AB594" s="68" t="n">
        <v>2</v>
      </c>
      <c r="AC594" s="68" t="n">
        <v>5</v>
      </c>
      <c r="AD594" s="68" t="n">
        <v>25</v>
      </c>
      <c r="AE594" s="68" t="n">
        <v>2</v>
      </c>
      <c r="AF594" s="65"/>
      <c r="AG594" s="65"/>
      <c r="AH594" s="65"/>
      <c r="AI594" s="65"/>
      <c r="AJ594" s="65"/>
      <c r="AK594" s="65"/>
      <c r="AL594" s="65"/>
      <c r="AM594" s="65"/>
      <c r="AN594" s="65"/>
      <c r="AO594" s="65"/>
      <c r="AP594" s="65"/>
    </row>
    <row r="595" customFormat="false" ht="15.75" hidden="false" customHeight="false" outlineLevel="0" collapsed="false">
      <c r="A595" s="127" t="n">
        <v>44003</v>
      </c>
      <c r="B595" s="65"/>
      <c r="C595" s="68" t="n">
        <v>17</v>
      </c>
      <c r="D595" s="68" t="n">
        <v>1</v>
      </c>
      <c r="E595" s="68"/>
      <c r="F595" s="68" t="n">
        <v>1</v>
      </c>
      <c r="G595" s="68"/>
      <c r="H595" s="68" t="n">
        <v>233</v>
      </c>
      <c r="I595" s="68"/>
      <c r="J595" s="68" t="n">
        <v>2</v>
      </c>
      <c r="K595" s="68" t="n">
        <v>22</v>
      </c>
      <c r="L595" s="68" t="n">
        <v>125</v>
      </c>
      <c r="M595" s="68" t="n">
        <v>21</v>
      </c>
      <c r="N595" s="68" t="n">
        <v>3</v>
      </c>
      <c r="O595" s="68"/>
      <c r="P595" s="68" t="n">
        <v>10</v>
      </c>
      <c r="Q595" s="68"/>
      <c r="R595" s="68" t="n">
        <v>2</v>
      </c>
      <c r="S595" s="68" t="n">
        <v>7</v>
      </c>
      <c r="T595" s="68" t="n">
        <v>4</v>
      </c>
      <c r="U595" s="68" t="n">
        <v>6</v>
      </c>
      <c r="V595" s="68" t="n">
        <v>3</v>
      </c>
      <c r="W595" s="68" t="n">
        <v>4</v>
      </c>
      <c r="X595" s="68" t="n">
        <v>3</v>
      </c>
      <c r="Y595" s="68" t="n">
        <v>38</v>
      </c>
      <c r="Z595" s="68" t="n">
        <v>1</v>
      </c>
      <c r="AA595" s="68" t="n">
        <v>5</v>
      </c>
      <c r="AB595" s="65"/>
      <c r="AC595" s="65"/>
      <c r="AD595" s="65"/>
      <c r="AE595" s="65"/>
      <c r="AF595" s="65"/>
      <c r="AG595" s="65"/>
      <c r="AH595" s="65"/>
      <c r="AI595" s="65" t="n">
        <v>13</v>
      </c>
      <c r="AJ595" s="65"/>
      <c r="AK595" s="65"/>
      <c r="AL595" s="65"/>
      <c r="AM595" s="65"/>
      <c r="AN595" s="65"/>
      <c r="AO595" s="65"/>
      <c r="AP595" s="65"/>
    </row>
    <row r="596" customFormat="false" ht="15.75" hidden="false" customHeight="false" outlineLevel="0" collapsed="false">
      <c r="A596" s="127" t="n">
        <v>44004</v>
      </c>
      <c r="B596" s="65"/>
      <c r="C596" s="68" t="n">
        <v>12</v>
      </c>
      <c r="D596" s="68"/>
      <c r="E596" s="68"/>
      <c r="F596" s="68"/>
      <c r="G596" s="68" t="n">
        <v>7</v>
      </c>
      <c r="H596" s="68" t="n">
        <v>74</v>
      </c>
      <c r="I596" s="68"/>
      <c r="J596" s="68" t="n">
        <v>24</v>
      </c>
      <c r="K596" s="68" t="n">
        <v>28</v>
      </c>
      <c r="L596" s="68" t="n">
        <v>66</v>
      </c>
      <c r="M596" s="68" t="n">
        <v>3</v>
      </c>
      <c r="N596" s="68" t="n">
        <v>1</v>
      </c>
      <c r="O596" s="68" t="n">
        <v>7</v>
      </c>
      <c r="P596" s="68" t="n">
        <v>10</v>
      </c>
      <c r="Q596" s="68"/>
      <c r="R596" s="68" t="n">
        <v>1</v>
      </c>
      <c r="S596" s="68" t="n">
        <v>13</v>
      </c>
      <c r="T596" s="68" t="n">
        <v>17</v>
      </c>
      <c r="U596" s="68" t="n">
        <v>2</v>
      </c>
      <c r="V596" s="68" t="n">
        <v>2</v>
      </c>
      <c r="W596" s="68" t="n">
        <v>4</v>
      </c>
      <c r="X596" s="68"/>
      <c r="Y596" s="68" t="n">
        <v>38</v>
      </c>
      <c r="Z596" s="68"/>
      <c r="AA596" s="68"/>
      <c r="AB596" s="68" t="n">
        <v>1</v>
      </c>
      <c r="AC596" s="68" t="n">
        <v>14</v>
      </c>
      <c r="AD596" s="68" t="n">
        <v>3</v>
      </c>
      <c r="AE596" s="68"/>
      <c r="AF596" s="68"/>
      <c r="AG596" s="68"/>
      <c r="AH596" s="68"/>
      <c r="AI596" s="68" t="n">
        <v>4</v>
      </c>
      <c r="AJ596" s="65"/>
      <c r="AK596" s="65"/>
      <c r="AL596" s="65"/>
      <c r="AM596" s="65"/>
      <c r="AN596" s="65"/>
      <c r="AO596" s="65"/>
      <c r="AP596" s="65"/>
    </row>
    <row r="597" customFormat="false" ht="15.75" hidden="false" customHeight="false" outlineLevel="0" collapsed="false">
      <c r="A597" s="127" t="n">
        <v>44005</v>
      </c>
      <c r="B597" s="65"/>
      <c r="C597" s="68" t="n">
        <v>24</v>
      </c>
      <c r="D597" s="68" t="n">
        <v>13</v>
      </c>
      <c r="E597" s="68" t="n">
        <v>10</v>
      </c>
      <c r="F597" s="68"/>
      <c r="G597" s="68"/>
      <c r="H597" s="68" t="n">
        <v>100</v>
      </c>
      <c r="I597" s="68" t="n">
        <v>20</v>
      </c>
      <c r="J597" s="68" t="n">
        <v>30</v>
      </c>
      <c r="K597" s="68" t="n">
        <v>50</v>
      </c>
      <c r="L597" s="68" t="n">
        <v>60</v>
      </c>
      <c r="M597" s="68" t="n">
        <v>4</v>
      </c>
      <c r="N597" s="68" t="n">
        <v>1</v>
      </c>
      <c r="O597" s="68" t="n">
        <v>7</v>
      </c>
      <c r="P597" s="68" t="n">
        <v>28</v>
      </c>
      <c r="Q597" s="68"/>
      <c r="R597" s="68" t="n">
        <v>10</v>
      </c>
      <c r="S597" s="68" t="n">
        <v>8</v>
      </c>
      <c r="T597" s="68" t="n">
        <v>47</v>
      </c>
      <c r="U597" s="68" t="n">
        <v>20</v>
      </c>
      <c r="V597" s="68" t="n">
        <v>2</v>
      </c>
      <c r="W597" s="68" t="n">
        <v>3</v>
      </c>
      <c r="X597" s="68" t="n">
        <v>1</v>
      </c>
      <c r="Y597" s="68" t="n">
        <v>42</v>
      </c>
      <c r="Z597" s="68" t="n">
        <v>8</v>
      </c>
      <c r="AA597" s="68"/>
      <c r="AB597" s="68"/>
      <c r="AC597" s="68" t="n">
        <v>12</v>
      </c>
      <c r="AD597" s="68" t="n">
        <v>4</v>
      </c>
      <c r="AE597" s="68" t="n">
        <v>1</v>
      </c>
      <c r="AF597" s="68"/>
      <c r="AG597" s="68" t="n">
        <v>1</v>
      </c>
      <c r="AH597" s="65"/>
      <c r="AI597" s="65"/>
      <c r="AJ597" s="65"/>
      <c r="AK597" s="65"/>
      <c r="AL597" s="65"/>
      <c r="AM597" s="65"/>
      <c r="AN597" s="65"/>
      <c r="AO597" s="65"/>
      <c r="AP597" s="65"/>
    </row>
    <row r="598" customFormat="false" ht="15.75" hidden="false" customHeight="false" outlineLevel="0" collapsed="false">
      <c r="A598" s="127" t="n">
        <v>44006</v>
      </c>
      <c r="B598" s="65"/>
      <c r="C598" s="68" t="n">
        <v>7</v>
      </c>
      <c r="D598" s="68" t="n">
        <v>7</v>
      </c>
      <c r="E598" s="68" t="n">
        <v>9</v>
      </c>
      <c r="F598" s="68" t="n">
        <v>1</v>
      </c>
      <c r="G598" s="68" t="n">
        <v>4</v>
      </c>
      <c r="H598" s="68" t="n">
        <v>94</v>
      </c>
      <c r="I598" s="68"/>
      <c r="J598" s="68" t="n">
        <v>9</v>
      </c>
      <c r="K598" s="68" t="n">
        <v>10</v>
      </c>
      <c r="L598" s="68" t="n">
        <v>80</v>
      </c>
      <c r="M598" s="68" t="n">
        <v>5</v>
      </c>
      <c r="N598" s="68" t="n">
        <v>10</v>
      </c>
      <c r="O598" s="68"/>
      <c r="P598" s="68" t="n">
        <v>15</v>
      </c>
      <c r="Q598" s="68" t="n">
        <v>2</v>
      </c>
      <c r="R598" s="68" t="n">
        <v>2</v>
      </c>
      <c r="S598" s="68" t="n">
        <v>19</v>
      </c>
      <c r="T598" s="68" t="n">
        <v>14</v>
      </c>
      <c r="U598" s="68" t="n">
        <v>14</v>
      </c>
      <c r="V598" s="68" t="n">
        <v>2</v>
      </c>
      <c r="W598" s="68" t="n">
        <v>8</v>
      </c>
      <c r="X598" s="68" t="n">
        <v>1</v>
      </c>
      <c r="Y598" s="68" t="n">
        <v>39</v>
      </c>
      <c r="Z598" s="68" t="n">
        <v>1</v>
      </c>
      <c r="AA598" s="68" t="n">
        <v>4</v>
      </c>
      <c r="AB598" s="68" t="n">
        <v>3</v>
      </c>
      <c r="AC598" s="68" t="n">
        <v>6</v>
      </c>
      <c r="AD598" s="68" t="n">
        <v>4</v>
      </c>
      <c r="AE598" s="68" t="n">
        <v>16</v>
      </c>
      <c r="AF598" s="68"/>
      <c r="AG598" s="68"/>
      <c r="AH598" s="68"/>
      <c r="AI598" s="68" t="n">
        <v>31</v>
      </c>
      <c r="AJ598" s="65"/>
      <c r="AK598" s="65"/>
      <c r="AL598" s="65"/>
      <c r="AM598" s="65"/>
      <c r="AN598" s="65"/>
      <c r="AO598" s="65"/>
      <c r="AP598" s="65"/>
    </row>
    <row r="599" customFormat="false" ht="15.75" hidden="false" customHeight="false" outlineLevel="0" collapsed="false">
      <c r="A599" s="127" t="n">
        <v>44007</v>
      </c>
      <c r="B599" s="65"/>
      <c r="C599" s="68" t="n">
        <v>11</v>
      </c>
      <c r="D599" s="68"/>
      <c r="E599" s="68" t="n">
        <v>1</v>
      </c>
      <c r="F599" s="68" t="n">
        <v>5</v>
      </c>
      <c r="G599" s="68" t="n">
        <v>5</v>
      </c>
      <c r="H599" s="68" t="n">
        <v>112</v>
      </c>
      <c r="I599" s="68"/>
      <c r="J599" s="68" t="n">
        <v>62</v>
      </c>
      <c r="K599" s="68"/>
      <c r="L599" s="68" t="n">
        <v>241</v>
      </c>
      <c r="M599" s="68" t="n">
        <v>7</v>
      </c>
      <c r="N599" s="68" t="n">
        <v>20</v>
      </c>
      <c r="O599" s="68"/>
      <c r="P599" s="68" t="n">
        <v>87</v>
      </c>
      <c r="Q599" s="68"/>
      <c r="R599" s="68" t="n">
        <v>2</v>
      </c>
      <c r="S599" s="68" t="n">
        <v>6</v>
      </c>
      <c r="T599" s="68" t="n">
        <v>76</v>
      </c>
      <c r="U599" s="68" t="n">
        <v>22</v>
      </c>
      <c r="V599" s="68" t="n">
        <v>3</v>
      </c>
      <c r="W599" s="68" t="n">
        <v>18</v>
      </c>
      <c r="X599" s="68"/>
      <c r="Y599" s="68" t="n">
        <v>59</v>
      </c>
      <c r="Z599" s="68" t="n">
        <v>4</v>
      </c>
      <c r="AA599" s="68" t="n">
        <v>3</v>
      </c>
      <c r="AB599" s="68" t="n">
        <v>1</v>
      </c>
      <c r="AC599" s="68" t="n">
        <v>1</v>
      </c>
      <c r="AD599" s="68" t="n">
        <v>18</v>
      </c>
      <c r="AE599" s="68" t="n">
        <v>4</v>
      </c>
      <c r="AF599" s="68"/>
      <c r="AG599" s="68" t="n">
        <v>1</v>
      </c>
      <c r="AH599" s="68"/>
      <c r="AI599" s="68" t="n">
        <v>22</v>
      </c>
      <c r="AJ599" s="65"/>
      <c r="AK599" s="65"/>
      <c r="AL599" s="65"/>
      <c r="AM599" s="65"/>
      <c r="AN599" s="65"/>
      <c r="AO599" s="65"/>
      <c r="AP599" s="65"/>
    </row>
    <row r="600" customFormat="false" ht="15.75" hidden="false" customHeight="false" outlineLevel="0" collapsed="false">
      <c r="A600" s="127" t="n">
        <v>44008</v>
      </c>
      <c r="B600" s="65"/>
      <c r="C600" s="68" t="n">
        <v>73</v>
      </c>
      <c r="D600" s="68" t="n">
        <v>13</v>
      </c>
      <c r="E600" s="68" t="n">
        <v>3</v>
      </c>
      <c r="F600" s="68" t="n">
        <v>10</v>
      </c>
      <c r="G600" s="68" t="n">
        <v>5</v>
      </c>
      <c r="H600" s="68" t="n">
        <v>108</v>
      </c>
      <c r="I600" s="68"/>
      <c r="J600" s="68" t="n">
        <v>110</v>
      </c>
      <c r="K600" s="68"/>
      <c r="L600" s="68" t="n">
        <v>193</v>
      </c>
      <c r="M600" s="68" t="n">
        <v>6</v>
      </c>
      <c r="N600" s="68" t="n">
        <v>5</v>
      </c>
      <c r="O600" s="68" t="n">
        <v>29</v>
      </c>
      <c r="P600" s="68" t="n">
        <v>15</v>
      </c>
      <c r="Q600" s="68"/>
      <c r="R600" s="68" t="n">
        <v>18</v>
      </c>
      <c r="S600" s="68" t="n">
        <v>11</v>
      </c>
      <c r="T600" s="68" t="n">
        <v>15</v>
      </c>
      <c r="U600" s="68" t="n">
        <v>10</v>
      </c>
      <c r="V600" s="68" t="n">
        <v>19</v>
      </c>
      <c r="W600" s="68" t="n">
        <v>64</v>
      </c>
      <c r="X600" s="68" t="n">
        <v>2</v>
      </c>
      <c r="Y600" s="68" t="n">
        <v>156</v>
      </c>
      <c r="Z600" s="68" t="n">
        <v>2</v>
      </c>
      <c r="AA600" s="68" t="n">
        <v>2</v>
      </c>
      <c r="AB600" s="68"/>
      <c r="AC600" s="68" t="n">
        <v>8</v>
      </c>
      <c r="AD600" s="68" t="n">
        <v>6</v>
      </c>
      <c r="AE600" s="68" t="n">
        <v>1</v>
      </c>
      <c r="AF600" s="65"/>
      <c r="AG600" s="65"/>
      <c r="AH600" s="65"/>
      <c r="AI600" s="65"/>
      <c r="AJ600" s="65"/>
      <c r="AK600" s="65"/>
      <c r="AL600" s="65"/>
      <c r="AM600" s="65"/>
      <c r="AN600" s="65"/>
      <c r="AO600" s="65"/>
      <c r="AP600" s="65"/>
    </row>
    <row r="601" customFormat="false" ht="15.75" hidden="false" customHeight="false" outlineLevel="0" collapsed="false">
      <c r="A601" s="127" t="n">
        <v>44009</v>
      </c>
      <c r="B601" s="68" t="n">
        <v>2</v>
      </c>
      <c r="C601" s="68" t="n">
        <v>21</v>
      </c>
      <c r="D601" s="68" t="n">
        <v>8</v>
      </c>
      <c r="E601" s="68" t="n">
        <v>1</v>
      </c>
      <c r="F601" s="68" t="n">
        <v>1</v>
      </c>
      <c r="G601" s="68" t="n">
        <v>5</v>
      </c>
      <c r="H601" s="68" t="n">
        <v>68</v>
      </c>
      <c r="I601" s="68" t="n">
        <v>3</v>
      </c>
      <c r="J601" s="68" t="n">
        <v>15</v>
      </c>
      <c r="K601" s="68" t="n">
        <v>22</v>
      </c>
      <c r="L601" s="68" t="n">
        <v>190</v>
      </c>
      <c r="M601" s="68" t="n">
        <v>10</v>
      </c>
      <c r="N601" s="68" t="n">
        <v>5</v>
      </c>
      <c r="O601" s="68"/>
      <c r="P601" s="68" t="n">
        <v>93</v>
      </c>
      <c r="Q601" s="68"/>
      <c r="R601" s="68" t="n">
        <v>2</v>
      </c>
      <c r="S601" s="68" t="n">
        <v>5</v>
      </c>
      <c r="T601" s="68" t="n">
        <v>16</v>
      </c>
      <c r="U601" s="68" t="n">
        <v>10</v>
      </c>
      <c r="V601" s="68" t="n">
        <v>1</v>
      </c>
      <c r="W601" s="68" t="n">
        <v>18</v>
      </c>
      <c r="X601" s="68"/>
      <c r="Y601" s="68" t="n">
        <v>41</v>
      </c>
      <c r="Z601" s="68" t="n">
        <v>5</v>
      </c>
      <c r="AA601" s="68" t="n">
        <v>4</v>
      </c>
      <c r="AB601" s="68"/>
      <c r="AC601" s="68" t="n">
        <v>2</v>
      </c>
      <c r="AD601" s="68" t="n">
        <v>22</v>
      </c>
      <c r="AE601" s="68" t="n">
        <v>2</v>
      </c>
      <c r="AF601" s="68"/>
      <c r="AG601" s="68" t="n">
        <v>4</v>
      </c>
      <c r="AH601" s="65"/>
      <c r="AI601" s="65"/>
      <c r="AJ601" s="65"/>
      <c r="AK601" s="65"/>
      <c r="AL601" s="65"/>
      <c r="AM601" s="65"/>
      <c r="AN601" s="65"/>
      <c r="AO601" s="65"/>
      <c r="AP601" s="65"/>
    </row>
    <row r="602" customFormat="false" ht="15.75" hidden="false" customHeight="false" outlineLevel="0" collapsed="false">
      <c r="A602" s="127" t="n">
        <v>44010</v>
      </c>
      <c r="B602" s="68" t="n">
        <v>3</v>
      </c>
      <c r="C602" s="68" t="n">
        <v>20</v>
      </c>
      <c r="D602" s="68" t="n">
        <v>17</v>
      </c>
      <c r="E602" s="68"/>
      <c r="F602" s="68"/>
      <c r="G602" s="68" t="n">
        <v>3</v>
      </c>
      <c r="H602" s="68" t="n">
        <v>255</v>
      </c>
      <c r="I602" s="68"/>
      <c r="J602" s="68" t="n">
        <v>7</v>
      </c>
      <c r="K602" s="68" t="n">
        <v>14</v>
      </c>
      <c r="L602" s="68" t="n">
        <v>101</v>
      </c>
      <c r="M602" s="68" t="n">
        <v>8</v>
      </c>
      <c r="N602" s="68" t="n">
        <v>11</v>
      </c>
      <c r="O602" s="68"/>
      <c r="P602" s="68" t="n">
        <v>80</v>
      </c>
      <c r="Q602" s="68" t="n">
        <v>3</v>
      </c>
      <c r="R602" s="68" t="n">
        <v>16</v>
      </c>
      <c r="S602" s="68" t="n">
        <v>19</v>
      </c>
      <c r="T602" s="68" t="n">
        <v>17</v>
      </c>
      <c r="U602" s="68" t="n">
        <v>6</v>
      </c>
      <c r="V602" s="68"/>
      <c r="W602" s="68" t="n">
        <v>10</v>
      </c>
      <c r="X602" s="68"/>
      <c r="Y602" s="68" t="n">
        <v>60</v>
      </c>
      <c r="Z602" s="68" t="n">
        <v>1</v>
      </c>
      <c r="AA602" s="68" t="n">
        <v>7</v>
      </c>
      <c r="AB602" s="68" t="n">
        <v>18</v>
      </c>
      <c r="AC602" s="68" t="n">
        <v>4</v>
      </c>
      <c r="AD602" s="68" t="n">
        <v>12</v>
      </c>
      <c r="AE602" s="68"/>
      <c r="AF602" s="68" t="n">
        <v>335</v>
      </c>
      <c r="AG602" s="65"/>
      <c r="AH602" s="65"/>
      <c r="AI602" s="65"/>
      <c r="AJ602" s="65"/>
      <c r="AK602" s="65"/>
      <c r="AL602" s="65"/>
      <c r="AM602" s="65"/>
      <c r="AN602" s="65"/>
      <c r="AO602" s="65"/>
      <c r="AP602" s="65"/>
    </row>
    <row r="603" customFormat="false" ht="15.75" hidden="false" customHeight="false" outlineLevel="0" collapsed="false">
      <c r="A603" s="127" t="n">
        <v>44011</v>
      </c>
      <c r="B603" s="65"/>
      <c r="C603" s="68" t="n">
        <v>12</v>
      </c>
      <c r="D603" s="68" t="n">
        <v>7</v>
      </c>
      <c r="E603" s="68" t="n">
        <v>1</v>
      </c>
      <c r="F603" s="68"/>
      <c r="G603" s="68" t="n">
        <v>1</v>
      </c>
      <c r="H603" s="68" t="n">
        <v>253</v>
      </c>
      <c r="I603" s="68"/>
      <c r="J603" s="68" t="n">
        <v>2</v>
      </c>
      <c r="K603" s="68" t="n">
        <v>43</v>
      </c>
      <c r="L603" s="68" t="n">
        <v>171</v>
      </c>
      <c r="M603" s="68" t="n">
        <v>4</v>
      </c>
      <c r="N603" s="68" t="n">
        <v>1</v>
      </c>
      <c r="O603" s="68" t="n">
        <v>49</v>
      </c>
      <c r="P603" s="68" t="n">
        <v>5</v>
      </c>
      <c r="Q603" s="68"/>
      <c r="R603" s="68" t="n">
        <v>6</v>
      </c>
      <c r="S603" s="68" t="n">
        <v>6</v>
      </c>
      <c r="T603" s="68" t="n">
        <v>66</v>
      </c>
      <c r="U603" s="68" t="n">
        <v>1</v>
      </c>
      <c r="V603" s="68" t="n">
        <v>5</v>
      </c>
      <c r="W603" s="68" t="n">
        <v>17</v>
      </c>
      <c r="X603" s="68" t="n">
        <v>1</v>
      </c>
      <c r="Y603" s="68" t="n">
        <v>52</v>
      </c>
      <c r="Z603" s="68"/>
      <c r="AA603" s="68" t="n">
        <v>1</v>
      </c>
      <c r="AB603" s="68" t="n">
        <v>27</v>
      </c>
      <c r="AC603" s="68"/>
      <c r="AD603" s="68" t="n">
        <v>27</v>
      </c>
      <c r="AE603" s="68" t="n">
        <v>1</v>
      </c>
      <c r="AF603" s="68" t="n">
        <v>105</v>
      </c>
      <c r="AG603" s="65"/>
      <c r="AH603" s="65"/>
      <c r="AI603" s="65"/>
      <c r="AJ603" s="65"/>
      <c r="AK603" s="65"/>
      <c r="AL603" s="65"/>
      <c r="AM603" s="65"/>
      <c r="AN603" s="65"/>
      <c r="AO603" s="65"/>
      <c r="AP603" s="65"/>
    </row>
    <row r="604" customFormat="false" ht="15.75" hidden="false" customHeight="false" outlineLevel="0" collapsed="false">
      <c r="A604" s="127" t="n">
        <v>44012</v>
      </c>
      <c r="B604" s="68" t="n">
        <v>1</v>
      </c>
      <c r="C604" s="68" t="n">
        <v>15</v>
      </c>
      <c r="D604" s="68" t="n">
        <v>4</v>
      </c>
      <c r="E604" s="68" t="n">
        <v>1</v>
      </c>
      <c r="F604" s="68"/>
      <c r="G604" s="68" t="n">
        <v>2</v>
      </c>
      <c r="H604" s="68" t="n">
        <v>394</v>
      </c>
      <c r="I604" s="68"/>
      <c r="J604" s="68" t="n">
        <v>85</v>
      </c>
      <c r="K604" s="68" t="n">
        <v>50</v>
      </c>
      <c r="L604" s="68" t="n">
        <v>121</v>
      </c>
      <c r="M604" s="68" t="n">
        <v>5</v>
      </c>
      <c r="N604" s="68" t="n">
        <v>9</v>
      </c>
      <c r="O604" s="68"/>
      <c r="P604" s="68" t="n">
        <v>38</v>
      </c>
      <c r="Q604" s="68" t="n">
        <v>3</v>
      </c>
      <c r="R604" s="68" t="n">
        <v>2</v>
      </c>
      <c r="S604" s="68" t="n">
        <v>8</v>
      </c>
      <c r="T604" s="68" t="n">
        <v>5</v>
      </c>
      <c r="U604" s="68" t="n">
        <v>12</v>
      </c>
      <c r="V604" s="68" t="n">
        <v>10</v>
      </c>
      <c r="W604" s="68" t="n">
        <v>5</v>
      </c>
      <c r="X604" s="68" t="n">
        <v>12</v>
      </c>
      <c r="Y604" s="68" t="n">
        <v>69</v>
      </c>
      <c r="Z604" s="68"/>
      <c r="AA604" s="68" t="n">
        <v>1</v>
      </c>
      <c r="AB604" s="68" t="n">
        <v>10</v>
      </c>
      <c r="AC604" s="68" t="n">
        <v>2</v>
      </c>
      <c r="AD604" s="68" t="n">
        <v>7</v>
      </c>
      <c r="AE604" s="68"/>
      <c r="AF604" s="68" t="n">
        <v>119</v>
      </c>
      <c r="AG604" s="68" t="n">
        <v>1</v>
      </c>
      <c r="AH604" s="68"/>
      <c r="AI604" s="68" t="n">
        <v>15</v>
      </c>
      <c r="AJ604" s="65"/>
      <c r="AK604" s="65"/>
      <c r="AL604" s="65"/>
      <c r="AM604" s="65"/>
      <c r="AN604" s="65"/>
      <c r="AO604" s="65"/>
      <c r="AP604" s="65"/>
    </row>
    <row r="605" customFormat="false" ht="15.75" hidden="false" customHeight="false" outlineLevel="0" collapsed="false">
      <c r="A605" s="127" t="n">
        <v>44013</v>
      </c>
      <c r="B605" s="68" t="n">
        <v>5</v>
      </c>
      <c r="C605" s="68" t="n">
        <v>62</v>
      </c>
      <c r="D605" s="68" t="n">
        <v>21</v>
      </c>
      <c r="E605" s="68" t="n">
        <v>1</v>
      </c>
      <c r="F605" s="68" t="n">
        <v>1</v>
      </c>
      <c r="G605" s="68" t="n">
        <v>1</v>
      </c>
      <c r="H605" s="68" t="n">
        <v>168</v>
      </c>
      <c r="I605" s="68" t="n">
        <v>8</v>
      </c>
      <c r="J605" s="68" t="n">
        <v>15</v>
      </c>
      <c r="K605" s="68" t="n">
        <v>100</v>
      </c>
      <c r="L605" s="68" t="n">
        <v>187</v>
      </c>
      <c r="M605" s="68" t="n">
        <v>3</v>
      </c>
      <c r="N605" s="68" t="n">
        <v>15</v>
      </c>
      <c r="O605" s="68"/>
      <c r="P605" s="68" t="n">
        <v>23</v>
      </c>
      <c r="Q605" s="68" t="n">
        <v>2</v>
      </c>
      <c r="R605" s="68" t="n">
        <v>4</v>
      </c>
      <c r="S605" s="68" t="n">
        <v>7</v>
      </c>
      <c r="T605" s="68" t="n">
        <v>17</v>
      </c>
      <c r="U605" s="68" t="n">
        <v>7</v>
      </c>
      <c r="V605" s="68" t="n">
        <v>14</v>
      </c>
      <c r="W605" s="68" t="n">
        <v>12</v>
      </c>
      <c r="X605" s="68" t="n">
        <v>3</v>
      </c>
      <c r="Y605" s="68" t="n">
        <v>52</v>
      </c>
      <c r="Z605" s="68" t="n">
        <v>4</v>
      </c>
      <c r="AA605" s="68" t="n">
        <v>1</v>
      </c>
      <c r="AB605" s="68" t="n">
        <v>2</v>
      </c>
      <c r="AC605" s="68" t="n">
        <v>7</v>
      </c>
      <c r="AD605" s="68" t="n">
        <v>18</v>
      </c>
      <c r="AE605" s="68" t="n">
        <v>12</v>
      </c>
      <c r="AF605" s="68" t="n">
        <v>14</v>
      </c>
      <c r="AG605" s="68"/>
      <c r="AH605" s="68"/>
      <c r="AI605" s="68" t="n">
        <v>3</v>
      </c>
      <c r="AJ605" s="65"/>
      <c r="AK605" s="65"/>
      <c r="AL605" s="65"/>
      <c r="AM605" s="65"/>
      <c r="AN605" s="65"/>
      <c r="AO605" s="65"/>
      <c r="AP605" s="65"/>
    </row>
    <row r="606" customFormat="false" ht="15.75" hidden="false" customHeight="false" outlineLevel="0" collapsed="false">
      <c r="A606" s="127" t="n">
        <v>44014</v>
      </c>
      <c r="B606" s="65"/>
      <c r="C606" s="68" t="n">
        <v>15</v>
      </c>
      <c r="D606" s="68" t="n">
        <v>222</v>
      </c>
      <c r="E606" s="68" t="n">
        <v>2</v>
      </c>
      <c r="F606" s="68" t="n">
        <v>1</v>
      </c>
      <c r="G606" s="68" t="n">
        <v>5</v>
      </c>
      <c r="H606" s="68" t="n">
        <v>191</v>
      </c>
      <c r="I606" s="68"/>
      <c r="J606" s="68" t="n">
        <v>43</v>
      </c>
      <c r="K606" s="68" t="n">
        <v>98</v>
      </c>
      <c r="L606" s="68" t="n">
        <v>192</v>
      </c>
      <c r="M606" s="68"/>
      <c r="N606" s="68" t="n">
        <v>14</v>
      </c>
      <c r="O606" s="68"/>
      <c r="P606" s="68" t="n">
        <v>51</v>
      </c>
      <c r="Q606" s="68" t="n">
        <v>6</v>
      </c>
      <c r="R606" s="68" t="n">
        <v>10</v>
      </c>
      <c r="S606" s="68" t="n">
        <v>11</v>
      </c>
      <c r="T606" s="68" t="n">
        <v>43</v>
      </c>
      <c r="U606" s="68" t="n">
        <v>11</v>
      </c>
      <c r="V606" s="68" t="n">
        <v>18</v>
      </c>
      <c r="W606" s="68" t="n">
        <v>7</v>
      </c>
      <c r="X606" s="68" t="n">
        <v>10</v>
      </c>
      <c r="Y606" s="68" t="n">
        <v>50</v>
      </c>
      <c r="Z606" s="68" t="n">
        <v>1</v>
      </c>
      <c r="AA606" s="68" t="n">
        <v>2</v>
      </c>
      <c r="AB606" s="68" t="n">
        <v>10</v>
      </c>
      <c r="AC606" s="68" t="n">
        <v>5</v>
      </c>
      <c r="AD606" s="68" t="n">
        <v>25</v>
      </c>
      <c r="AE606" s="68" t="n">
        <v>5</v>
      </c>
      <c r="AF606" s="68"/>
      <c r="AG606" s="68" t="n">
        <v>1</v>
      </c>
      <c r="AH606" s="68" t="n">
        <v>14</v>
      </c>
      <c r="AI606" s="68" t="n">
        <v>9</v>
      </c>
      <c r="AJ606" s="65"/>
      <c r="AK606" s="65"/>
      <c r="AL606" s="65"/>
      <c r="AM606" s="65"/>
      <c r="AN606" s="65"/>
      <c r="AO606" s="65"/>
      <c r="AP606" s="65"/>
    </row>
    <row r="607" customFormat="false" ht="15.75" hidden="false" customHeight="false" outlineLevel="0" collapsed="false">
      <c r="A607" s="127" t="n">
        <v>44015</v>
      </c>
      <c r="B607" s="65"/>
      <c r="C607" s="68" t="n">
        <v>38</v>
      </c>
      <c r="D607" s="68" t="n">
        <v>52</v>
      </c>
      <c r="E607" s="68"/>
      <c r="F607" s="68" t="n">
        <v>3</v>
      </c>
      <c r="G607" s="68" t="n">
        <v>2</v>
      </c>
      <c r="H607" s="68" t="n">
        <v>238</v>
      </c>
      <c r="I607" s="68"/>
      <c r="J607" s="68" t="n">
        <v>3</v>
      </c>
      <c r="K607" s="68" t="n">
        <v>50</v>
      </c>
      <c r="L607" s="68" t="n">
        <v>247</v>
      </c>
      <c r="M607" s="68" t="n">
        <v>6</v>
      </c>
      <c r="N607" s="68" t="n">
        <v>5</v>
      </c>
      <c r="O607" s="68" t="n">
        <v>50</v>
      </c>
      <c r="P607" s="68" t="n">
        <v>28</v>
      </c>
      <c r="Q607" s="68" t="n">
        <v>6</v>
      </c>
      <c r="R607" s="68" t="n">
        <v>4</v>
      </c>
      <c r="S607" s="68" t="n">
        <v>25</v>
      </c>
      <c r="T607" s="68" t="n">
        <v>24</v>
      </c>
      <c r="U607" s="68" t="n">
        <v>4</v>
      </c>
      <c r="V607" s="68" t="n">
        <v>14</v>
      </c>
      <c r="W607" s="68" t="n">
        <v>13</v>
      </c>
      <c r="X607" s="68" t="n">
        <v>10</v>
      </c>
      <c r="Y607" s="68" t="n">
        <v>41</v>
      </c>
      <c r="Z607" s="68" t="n">
        <v>1</v>
      </c>
      <c r="AA607" s="68"/>
      <c r="AB607" s="68" t="n">
        <v>12</v>
      </c>
      <c r="AC607" s="68" t="n">
        <v>2</v>
      </c>
      <c r="AD607" s="68" t="n">
        <v>9</v>
      </c>
      <c r="AE607" s="68"/>
      <c r="AF607" s="68" t="n">
        <v>10</v>
      </c>
      <c r="AG607" s="68"/>
      <c r="AH607" s="68"/>
      <c r="AI607" s="68" t="n">
        <v>4</v>
      </c>
      <c r="AJ607" s="65"/>
      <c r="AK607" s="65"/>
      <c r="AL607" s="65"/>
      <c r="AM607" s="65"/>
      <c r="AN607" s="65"/>
      <c r="AO607" s="65"/>
      <c r="AP607" s="65"/>
    </row>
    <row r="608" customFormat="false" ht="15.75" hidden="false" customHeight="false" outlineLevel="0" collapsed="false">
      <c r="A608" s="127" t="n">
        <v>44016</v>
      </c>
      <c r="B608" s="65"/>
      <c r="C608" s="68" t="n">
        <v>24</v>
      </c>
      <c r="D608" s="68" t="n">
        <v>9</v>
      </c>
      <c r="E608" s="68"/>
      <c r="F608" s="68"/>
      <c r="G608" s="68" t="n">
        <v>4</v>
      </c>
      <c r="H608" s="68" t="n">
        <v>268</v>
      </c>
      <c r="I608" s="68"/>
      <c r="J608" s="68" t="n">
        <v>17</v>
      </c>
      <c r="K608" s="68" t="n">
        <v>50</v>
      </c>
      <c r="L608" s="68" t="n">
        <v>100</v>
      </c>
      <c r="M608" s="68" t="n">
        <v>4</v>
      </c>
      <c r="N608" s="68" t="n">
        <v>13</v>
      </c>
      <c r="O608" s="68"/>
      <c r="P608" s="68" t="n">
        <v>42</v>
      </c>
      <c r="Q608" s="68" t="n">
        <v>3</v>
      </c>
      <c r="R608" s="68" t="n">
        <v>1</v>
      </c>
      <c r="S608" s="68" t="n">
        <v>6</v>
      </c>
      <c r="T608" s="68" t="n">
        <v>11</v>
      </c>
      <c r="U608" s="68" t="n">
        <v>2</v>
      </c>
      <c r="V608" s="68" t="n">
        <v>17</v>
      </c>
      <c r="W608" s="68" t="n">
        <v>21</v>
      </c>
      <c r="X608" s="68" t="n">
        <v>4</v>
      </c>
      <c r="Y608" s="68" t="n">
        <v>41</v>
      </c>
      <c r="Z608" s="68" t="n">
        <v>2</v>
      </c>
      <c r="AA608" s="68" t="n">
        <v>1</v>
      </c>
      <c r="AB608" s="68" t="n">
        <v>5</v>
      </c>
      <c r="AC608" s="68" t="n">
        <v>4</v>
      </c>
      <c r="AD608" s="68"/>
      <c r="AE608" s="68" t="n">
        <v>1</v>
      </c>
      <c r="AF608" s="68"/>
      <c r="AG608" s="68"/>
      <c r="AH608" s="68"/>
      <c r="AI608" s="68" t="n">
        <v>1</v>
      </c>
      <c r="AJ608" s="65"/>
      <c r="AK608" s="65"/>
      <c r="AL608" s="65"/>
      <c r="AM608" s="65"/>
      <c r="AN608" s="65"/>
      <c r="AO608" s="65"/>
      <c r="AP608" s="65"/>
    </row>
    <row r="609" customFormat="false" ht="15.75" hidden="false" customHeight="false" outlineLevel="0" collapsed="false">
      <c r="A609" s="127" t="n">
        <v>44017</v>
      </c>
      <c r="B609" s="65"/>
      <c r="C609" s="68" t="n">
        <v>30</v>
      </c>
      <c r="D609" s="68" t="n">
        <v>2</v>
      </c>
      <c r="E609" s="68"/>
      <c r="F609" s="68" t="n">
        <v>1</v>
      </c>
      <c r="G609" s="68" t="n">
        <v>1</v>
      </c>
      <c r="H609" s="68" t="n">
        <v>286</v>
      </c>
      <c r="I609" s="68" t="n">
        <v>4</v>
      </c>
      <c r="J609" s="68" t="n">
        <v>17</v>
      </c>
      <c r="K609" s="68" t="n">
        <v>50</v>
      </c>
      <c r="L609" s="68" t="n">
        <v>154</v>
      </c>
      <c r="M609" s="68" t="n">
        <v>19</v>
      </c>
      <c r="N609" s="68" t="n">
        <v>3</v>
      </c>
      <c r="O609" s="68" t="n">
        <v>20</v>
      </c>
      <c r="P609" s="68" t="n">
        <v>32</v>
      </c>
      <c r="Q609" s="68"/>
      <c r="R609" s="68"/>
      <c r="S609" s="68" t="n">
        <v>9</v>
      </c>
      <c r="T609" s="68" t="n">
        <v>40</v>
      </c>
      <c r="U609" s="68" t="n">
        <v>1</v>
      </c>
      <c r="V609" s="68" t="n">
        <v>18</v>
      </c>
      <c r="W609" s="68" t="n">
        <v>19</v>
      </c>
      <c r="X609" s="68" t="n">
        <v>12</v>
      </c>
      <c r="Y609" s="68" t="n">
        <v>95</v>
      </c>
      <c r="Z609" s="68" t="n">
        <v>2</v>
      </c>
      <c r="AA609" s="68" t="n">
        <v>1</v>
      </c>
      <c r="AB609" s="68" t="n">
        <v>3</v>
      </c>
      <c r="AC609" s="68"/>
      <c r="AD609" s="68" t="n">
        <v>61</v>
      </c>
      <c r="AE609" s="68" t="n">
        <v>6</v>
      </c>
      <c r="AF609" s="65"/>
      <c r="AG609" s="65"/>
      <c r="AH609" s="65"/>
      <c r="AI609" s="65"/>
      <c r="AJ609" s="65"/>
      <c r="AK609" s="65"/>
      <c r="AL609" s="65"/>
      <c r="AM609" s="65"/>
      <c r="AN609" s="65"/>
      <c r="AO609" s="65"/>
      <c r="AP609" s="65"/>
    </row>
    <row r="610" customFormat="false" ht="15.75" hidden="false" customHeight="false" outlineLevel="0" collapsed="false">
      <c r="A610" s="127" t="n">
        <v>44018</v>
      </c>
      <c r="B610" s="68" t="n">
        <v>9</v>
      </c>
      <c r="C610" s="68" t="n">
        <v>7</v>
      </c>
      <c r="D610" s="68" t="n">
        <v>4</v>
      </c>
      <c r="E610" s="68"/>
      <c r="F610" s="68"/>
      <c r="G610" s="68" t="n">
        <v>2</v>
      </c>
      <c r="H610" s="68" t="n">
        <v>373</v>
      </c>
      <c r="I610" s="68"/>
      <c r="J610" s="68" t="n">
        <v>16</v>
      </c>
      <c r="K610" s="68" t="n">
        <v>60</v>
      </c>
      <c r="L610" s="68" t="n">
        <v>104</v>
      </c>
      <c r="M610" s="68"/>
      <c r="N610" s="68" t="n">
        <v>1</v>
      </c>
      <c r="O610" s="68"/>
      <c r="P610" s="68" t="n">
        <v>15</v>
      </c>
      <c r="Q610" s="68"/>
      <c r="R610" s="68" t="n">
        <v>3</v>
      </c>
      <c r="S610" s="68" t="n">
        <v>7</v>
      </c>
      <c r="T610" s="68" t="n">
        <v>22</v>
      </c>
      <c r="U610" s="68" t="n">
        <v>2</v>
      </c>
      <c r="V610" s="68" t="n">
        <v>31</v>
      </c>
      <c r="W610" s="68" t="n">
        <v>7</v>
      </c>
      <c r="X610" s="68" t="n">
        <v>1</v>
      </c>
      <c r="Y610" s="68" t="n">
        <v>79</v>
      </c>
      <c r="Z610" s="68"/>
      <c r="AA610" s="68" t="n">
        <v>4</v>
      </c>
      <c r="AB610" s="68" t="n">
        <v>4</v>
      </c>
      <c r="AC610" s="68"/>
      <c r="AD610" s="68" t="n">
        <v>4</v>
      </c>
      <c r="AE610" s="68" t="n">
        <v>7</v>
      </c>
      <c r="AF610" s="68" t="n">
        <v>48</v>
      </c>
      <c r="AG610" s="68" t="n">
        <v>4</v>
      </c>
      <c r="AH610" s="65"/>
      <c r="AI610" s="65"/>
      <c r="AJ610" s="65"/>
      <c r="AK610" s="65"/>
      <c r="AL610" s="65"/>
      <c r="AM610" s="65"/>
      <c r="AN610" s="65"/>
      <c r="AO610" s="65"/>
      <c r="AP610" s="65"/>
    </row>
    <row r="611" customFormat="false" ht="15.75" hidden="false" customHeight="false" outlineLevel="0" collapsed="false">
      <c r="A611" s="127" t="n">
        <v>44019</v>
      </c>
      <c r="B611" s="68" t="n">
        <v>2</v>
      </c>
      <c r="C611" s="68" t="n">
        <v>60</v>
      </c>
      <c r="D611" s="68" t="n">
        <v>3</v>
      </c>
      <c r="E611" s="68"/>
      <c r="F611" s="68" t="n">
        <v>1</v>
      </c>
      <c r="G611" s="68" t="n">
        <v>4</v>
      </c>
      <c r="H611" s="68" t="n">
        <v>241</v>
      </c>
      <c r="I611" s="68"/>
      <c r="J611" s="68" t="n">
        <v>45</v>
      </c>
      <c r="K611" s="68" t="n">
        <v>50</v>
      </c>
      <c r="L611" s="68" t="n">
        <v>118</v>
      </c>
      <c r="M611" s="68" t="n">
        <v>5</v>
      </c>
      <c r="N611" s="68" t="n">
        <v>16</v>
      </c>
      <c r="O611" s="68" t="n">
        <v>10</v>
      </c>
      <c r="P611" s="68" t="n">
        <v>107</v>
      </c>
      <c r="Q611" s="68" t="n">
        <v>2</v>
      </c>
      <c r="R611" s="68"/>
      <c r="S611" s="68" t="n">
        <v>8</v>
      </c>
      <c r="T611" s="68" t="n">
        <v>28</v>
      </c>
      <c r="U611" s="68" t="n">
        <v>10</v>
      </c>
      <c r="V611" s="68" t="n">
        <v>18</v>
      </c>
      <c r="W611" s="68" t="n">
        <v>9</v>
      </c>
      <c r="X611" s="68" t="n">
        <v>11</v>
      </c>
      <c r="Y611" s="68" t="n">
        <v>45</v>
      </c>
      <c r="Z611" s="68" t="n">
        <v>1</v>
      </c>
      <c r="AA611" s="68"/>
      <c r="AB611" s="68" t="n">
        <v>2</v>
      </c>
      <c r="AC611" s="68" t="n">
        <v>1</v>
      </c>
      <c r="AD611" s="68" t="n">
        <v>33</v>
      </c>
      <c r="AE611" s="68" t="n">
        <v>1</v>
      </c>
      <c r="AF611" s="68" t="n">
        <v>35</v>
      </c>
      <c r="AG611" s="65"/>
      <c r="AH611" s="65"/>
      <c r="AI611" s="65"/>
      <c r="AJ611" s="65"/>
      <c r="AK611" s="65"/>
      <c r="AL611" s="65"/>
      <c r="AM611" s="65"/>
      <c r="AN611" s="65"/>
      <c r="AO611" s="65"/>
      <c r="AP611" s="65"/>
    </row>
    <row r="612" customFormat="false" ht="15.75" hidden="false" customHeight="false" outlineLevel="0" collapsed="false">
      <c r="A612" s="127" t="n">
        <v>44020</v>
      </c>
      <c r="B612" s="68" t="n">
        <v>9</v>
      </c>
      <c r="C612" s="68" t="n">
        <v>45</v>
      </c>
      <c r="D612" s="68" t="n">
        <v>6</v>
      </c>
      <c r="E612" s="68" t="n">
        <v>3</v>
      </c>
      <c r="F612" s="68" t="n">
        <v>2</v>
      </c>
      <c r="G612" s="68" t="n">
        <v>3</v>
      </c>
      <c r="H612" s="68" t="n">
        <v>147</v>
      </c>
      <c r="I612" s="68"/>
      <c r="J612" s="68" t="n">
        <v>21</v>
      </c>
      <c r="K612" s="68" t="n">
        <v>70</v>
      </c>
      <c r="L612" s="68" t="n">
        <v>205</v>
      </c>
      <c r="M612" s="68" t="n">
        <v>1</v>
      </c>
      <c r="N612" s="68" t="n">
        <v>8</v>
      </c>
      <c r="O612" s="68" t="n">
        <v>10</v>
      </c>
      <c r="P612" s="68" t="n">
        <v>62</v>
      </c>
      <c r="Q612" s="68" t="n">
        <v>2</v>
      </c>
      <c r="R612" s="68" t="n">
        <v>5</v>
      </c>
      <c r="S612" s="68" t="n">
        <v>23</v>
      </c>
      <c r="T612" s="68" t="n">
        <v>10</v>
      </c>
      <c r="U612" s="68" t="n">
        <v>10</v>
      </c>
      <c r="V612" s="68" t="n">
        <v>12</v>
      </c>
      <c r="W612" s="68" t="n">
        <v>10</v>
      </c>
      <c r="X612" s="68" t="n">
        <v>2</v>
      </c>
      <c r="Y612" s="68" t="n">
        <v>15</v>
      </c>
      <c r="Z612" s="68"/>
      <c r="AA612" s="68"/>
      <c r="AB612" s="68" t="n">
        <v>1</v>
      </c>
      <c r="AC612" s="68" t="n">
        <v>4</v>
      </c>
      <c r="AD612" s="68" t="n">
        <v>52</v>
      </c>
      <c r="AE612" s="68" t="n">
        <v>1</v>
      </c>
      <c r="AF612" s="68" t="n">
        <v>23</v>
      </c>
      <c r="AG612" s="68" t="n">
        <v>1</v>
      </c>
      <c r="AH612" s="68" t="n">
        <v>37</v>
      </c>
      <c r="AI612" s="65"/>
      <c r="AJ612" s="65"/>
      <c r="AK612" s="65"/>
      <c r="AL612" s="65"/>
      <c r="AM612" s="65"/>
      <c r="AN612" s="65"/>
      <c r="AO612" s="65"/>
      <c r="AP612" s="65"/>
    </row>
    <row r="613" customFormat="false" ht="15.75" hidden="false" customHeight="false" outlineLevel="0" collapsed="false">
      <c r="A613" s="127" t="n">
        <v>44021</v>
      </c>
      <c r="B613" s="68" t="n">
        <v>3</v>
      </c>
      <c r="C613" s="68" t="n">
        <v>92</v>
      </c>
      <c r="D613" s="68" t="n">
        <v>24</v>
      </c>
      <c r="E613" s="68" t="n">
        <v>1</v>
      </c>
      <c r="F613" s="68"/>
      <c r="G613" s="68" t="n">
        <v>2</v>
      </c>
      <c r="H613" s="68" t="n">
        <v>221</v>
      </c>
      <c r="I613" s="68"/>
      <c r="J613" s="68" t="n">
        <v>27</v>
      </c>
      <c r="K613" s="68" t="n">
        <v>30</v>
      </c>
      <c r="L613" s="68" t="n">
        <v>263</v>
      </c>
      <c r="M613" s="68" t="n">
        <v>2</v>
      </c>
      <c r="N613" s="68" t="n">
        <v>8</v>
      </c>
      <c r="O613" s="68" t="n">
        <v>10</v>
      </c>
      <c r="P613" s="68" t="n">
        <v>23</v>
      </c>
      <c r="Q613" s="68" t="n">
        <v>9</v>
      </c>
      <c r="R613" s="68" t="n">
        <v>12</v>
      </c>
      <c r="S613" s="68" t="n">
        <v>12</v>
      </c>
      <c r="T613" s="68" t="n">
        <v>4</v>
      </c>
      <c r="U613" s="68" t="n">
        <v>8</v>
      </c>
      <c r="V613" s="68" t="n">
        <v>27</v>
      </c>
      <c r="W613" s="68" t="n">
        <v>11</v>
      </c>
      <c r="X613" s="68" t="n">
        <v>5</v>
      </c>
      <c r="Y613" s="68" t="n">
        <v>189</v>
      </c>
      <c r="Z613" s="68"/>
      <c r="AA613" s="68" t="n">
        <v>1</v>
      </c>
      <c r="AB613" s="68" t="n">
        <v>1</v>
      </c>
      <c r="AC613" s="68" t="n">
        <v>3</v>
      </c>
      <c r="AD613" s="68" t="n">
        <v>21</v>
      </c>
      <c r="AE613" s="68"/>
      <c r="AF613" s="68" t="n">
        <v>57</v>
      </c>
      <c r="AG613" s="65"/>
      <c r="AH613" s="65"/>
      <c r="AI613" s="65"/>
      <c r="AJ613" s="65"/>
      <c r="AK613" s="65"/>
      <c r="AL613" s="65"/>
      <c r="AM613" s="65"/>
      <c r="AN613" s="65"/>
      <c r="AO613" s="65"/>
      <c r="AP613" s="65"/>
    </row>
    <row r="614" customFormat="false" ht="15.75" hidden="false" customHeight="false" outlineLevel="0" collapsed="false">
      <c r="A614" s="127" t="n">
        <v>44022</v>
      </c>
      <c r="B614" s="68" t="n">
        <v>5</v>
      </c>
      <c r="C614" s="68" t="n">
        <v>31</v>
      </c>
      <c r="D614" s="68" t="n">
        <v>28</v>
      </c>
      <c r="E614" s="68" t="n">
        <v>1</v>
      </c>
      <c r="F614" s="68" t="n">
        <v>3</v>
      </c>
      <c r="G614" s="68" t="n">
        <v>1</v>
      </c>
      <c r="H614" s="68" t="n">
        <v>180</v>
      </c>
      <c r="I614" s="68" t="n">
        <v>3</v>
      </c>
      <c r="J614" s="68" t="n">
        <v>28</v>
      </c>
      <c r="K614" s="68" t="n">
        <v>138</v>
      </c>
      <c r="L614" s="68" t="n">
        <v>234</v>
      </c>
      <c r="M614" s="68"/>
      <c r="N614" s="68" t="n">
        <v>10</v>
      </c>
      <c r="O614" s="68" t="n">
        <v>10</v>
      </c>
      <c r="P614" s="68" t="n">
        <v>55</v>
      </c>
      <c r="Q614" s="68" t="n">
        <v>1</v>
      </c>
      <c r="R614" s="68"/>
      <c r="S614" s="68" t="n">
        <v>14</v>
      </c>
      <c r="T614" s="68" t="n">
        <v>15</v>
      </c>
      <c r="U614" s="68" t="n">
        <v>6</v>
      </c>
      <c r="V614" s="68" t="n">
        <v>5</v>
      </c>
      <c r="W614" s="68" t="n">
        <v>12</v>
      </c>
      <c r="X614" s="68" t="n">
        <v>20</v>
      </c>
      <c r="Y614" s="68" t="n">
        <v>30</v>
      </c>
      <c r="Z614" s="68" t="n">
        <v>1</v>
      </c>
      <c r="AA614" s="68" t="n">
        <v>4</v>
      </c>
      <c r="AB614" s="68" t="n">
        <v>1</v>
      </c>
      <c r="AC614" s="68" t="n">
        <v>1</v>
      </c>
      <c r="AD614" s="68" t="n">
        <v>22</v>
      </c>
      <c r="AE614" s="68" t="n">
        <v>1</v>
      </c>
      <c r="AF614" s="68" t="n">
        <v>16</v>
      </c>
      <c r="AG614" s="68" t="n">
        <v>1</v>
      </c>
      <c r="AH614" s="68"/>
      <c r="AI614" s="68" t="n">
        <v>1</v>
      </c>
      <c r="AJ614" s="65"/>
      <c r="AK614" s="65"/>
      <c r="AL614" s="65"/>
      <c r="AM614" s="65"/>
      <c r="AN614" s="65"/>
      <c r="AO614" s="65"/>
      <c r="AP614" s="65"/>
    </row>
    <row r="615" customFormat="false" ht="15.75" hidden="false" customHeight="false" outlineLevel="0" collapsed="false">
      <c r="A615" s="127" t="n">
        <v>44023</v>
      </c>
      <c r="B615" s="68" t="n">
        <v>4</v>
      </c>
      <c r="C615" s="68" t="n">
        <v>150</v>
      </c>
      <c r="D615" s="68" t="n">
        <v>30</v>
      </c>
      <c r="E615" s="68" t="n">
        <v>1</v>
      </c>
      <c r="F615" s="68" t="n">
        <v>1</v>
      </c>
      <c r="G615" s="68" t="n">
        <v>3</v>
      </c>
      <c r="H615" s="68" t="n">
        <v>215</v>
      </c>
      <c r="I615" s="68"/>
      <c r="J615" s="68" t="n">
        <v>28</v>
      </c>
      <c r="K615" s="68" t="n">
        <v>50</v>
      </c>
      <c r="L615" s="68" t="n">
        <v>318</v>
      </c>
      <c r="M615" s="68" t="n">
        <v>7</v>
      </c>
      <c r="N615" s="68" t="n">
        <v>12</v>
      </c>
      <c r="O615" s="68"/>
      <c r="P615" s="68" t="n">
        <v>75</v>
      </c>
      <c r="Q615" s="68"/>
      <c r="R615" s="68" t="n">
        <v>5</v>
      </c>
      <c r="S615" s="68" t="n">
        <v>14</v>
      </c>
      <c r="T615" s="68" t="n">
        <v>4</v>
      </c>
      <c r="U615" s="68" t="n">
        <v>5</v>
      </c>
      <c r="V615" s="68" t="n">
        <v>5</v>
      </c>
      <c r="W615" s="68" t="n">
        <v>16</v>
      </c>
      <c r="X615" s="68" t="n">
        <v>18</v>
      </c>
      <c r="Y615" s="68" t="n">
        <v>176</v>
      </c>
      <c r="Z615" s="68"/>
      <c r="AA615" s="68"/>
      <c r="AB615" s="68"/>
      <c r="AC615" s="68"/>
      <c r="AD615" s="68" t="n">
        <v>30</v>
      </c>
      <c r="AE615" s="68" t="n">
        <v>1</v>
      </c>
      <c r="AF615" s="68" t="n">
        <v>19</v>
      </c>
      <c r="AG615" s="68" t="n">
        <v>1</v>
      </c>
      <c r="AH615" s="68"/>
      <c r="AI615" s="68" t="n">
        <v>2</v>
      </c>
      <c r="AJ615" s="65"/>
      <c r="AK615" s="65"/>
      <c r="AL615" s="65"/>
      <c r="AM615" s="65"/>
      <c r="AN615" s="65"/>
      <c r="AO615" s="65"/>
      <c r="AP615" s="65"/>
    </row>
    <row r="616" customFormat="false" ht="15.75" hidden="false" customHeight="false" outlineLevel="0" collapsed="false">
      <c r="A616" s="127" t="n">
        <v>44024</v>
      </c>
      <c r="B616" s="65"/>
      <c r="C616" s="68" t="n">
        <v>59</v>
      </c>
      <c r="D616" s="68" t="n">
        <v>50</v>
      </c>
      <c r="E616" s="68"/>
      <c r="F616" s="68"/>
      <c r="G616" s="68" t="n">
        <v>2</v>
      </c>
      <c r="H616" s="68" t="n">
        <v>160</v>
      </c>
      <c r="I616" s="68" t="n">
        <v>9</v>
      </c>
      <c r="J616" s="68" t="n">
        <v>10</v>
      </c>
      <c r="K616" s="68" t="n">
        <v>30</v>
      </c>
      <c r="L616" s="68" t="n">
        <v>207</v>
      </c>
      <c r="M616" s="68" t="n">
        <v>12</v>
      </c>
      <c r="N616" s="68" t="n">
        <v>3</v>
      </c>
      <c r="O616" s="68" t="n">
        <v>30</v>
      </c>
      <c r="P616" s="68" t="n">
        <v>107</v>
      </c>
      <c r="Q616" s="68"/>
      <c r="R616" s="68" t="n">
        <v>7</v>
      </c>
      <c r="S616" s="68" t="n">
        <v>13</v>
      </c>
      <c r="T616" s="68" t="n">
        <v>34</v>
      </c>
      <c r="U616" s="68" t="n">
        <v>5</v>
      </c>
      <c r="V616" s="68" t="n">
        <v>1</v>
      </c>
      <c r="W616" s="68" t="n">
        <v>22</v>
      </c>
      <c r="X616" s="68" t="n">
        <v>5</v>
      </c>
      <c r="Y616" s="68" t="n">
        <v>107</v>
      </c>
      <c r="Z616" s="68" t="n">
        <v>1</v>
      </c>
      <c r="AA616" s="68" t="n">
        <v>3</v>
      </c>
      <c r="AB616" s="68" t="n">
        <v>1</v>
      </c>
      <c r="AC616" s="68" t="n">
        <v>1</v>
      </c>
      <c r="AD616" s="68" t="n">
        <v>25</v>
      </c>
      <c r="AE616" s="68" t="n">
        <v>5</v>
      </c>
      <c r="AF616" s="68" t="n">
        <v>7</v>
      </c>
      <c r="AG616" s="68" t="n">
        <v>3</v>
      </c>
      <c r="AH616" s="65"/>
      <c r="AI616" s="65"/>
      <c r="AJ616" s="65"/>
      <c r="AK616" s="65"/>
      <c r="AL616" s="65"/>
      <c r="AM616" s="65"/>
      <c r="AN616" s="65"/>
      <c r="AO616" s="65"/>
      <c r="AP616" s="65"/>
    </row>
    <row r="617" customFormat="false" ht="15.75" hidden="false" customHeight="false" outlineLevel="0" collapsed="false">
      <c r="A617" s="127" t="n">
        <v>44025</v>
      </c>
      <c r="B617" s="65"/>
      <c r="C617" s="68" t="n">
        <v>97</v>
      </c>
      <c r="D617" s="68" t="n">
        <v>5</v>
      </c>
      <c r="E617" s="68"/>
      <c r="F617" s="68" t="n">
        <v>1</v>
      </c>
      <c r="G617" s="68" t="n">
        <v>2</v>
      </c>
      <c r="H617" s="68" t="n">
        <v>208</v>
      </c>
      <c r="I617" s="68"/>
      <c r="J617" s="68" t="n">
        <v>19</v>
      </c>
      <c r="K617" s="68" t="n">
        <v>30</v>
      </c>
      <c r="L617" s="68" t="n">
        <v>268</v>
      </c>
      <c r="M617" s="68" t="n">
        <v>1</v>
      </c>
      <c r="N617" s="68" t="n">
        <v>11</v>
      </c>
      <c r="O617" s="68" t="n">
        <v>20</v>
      </c>
      <c r="P617" s="68" t="n">
        <v>24</v>
      </c>
      <c r="Q617" s="68"/>
      <c r="R617" s="68"/>
      <c r="S617" s="68" t="n">
        <v>22</v>
      </c>
      <c r="T617" s="68" t="n">
        <v>30</v>
      </c>
      <c r="U617" s="68"/>
      <c r="V617" s="68" t="n">
        <v>8</v>
      </c>
      <c r="W617" s="68" t="n">
        <v>13</v>
      </c>
      <c r="X617" s="68" t="n">
        <v>1</v>
      </c>
      <c r="Y617" s="68" t="n">
        <v>259</v>
      </c>
      <c r="Z617" s="68"/>
      <c r="AA617" s="68" t="n">
        <v>1</v>
      </c>
      <c r="AB617" s="68" t="n">
        <v>3</v>
      </c>
      <c r="AC617" s="68" t="n">
        <v>4</v>
      </c>
      <c r="AD617" s="68" t="n">
        <v>4</v>
      </c>
      <c r="AE617" s="68" t="n">
        <v>3</v>
      </c>
      <c r="AF617" s="68" t="n">
        <v>9</v>
      </c>
      <c r="AG617" s="68"/>
      <c r="AH617" s="68"/>
      <c r="AI617" s="68" t="n">
        <v>8</v>
      </c>
      <c r="AJ617" s="65"/>
      <c r="AK617" s="65"/>
      <c r="AL617" s="65"/>
      <c r="AM617" s="65"/>
      <c r="AN617" s="65"/>
      <c r="AO617" s="65"/>
      <c r="AP617" s="65"/>
    </row>
    <row r="618" customFormat="false" ht="15.75" hidden="false" customHeight="false" outlineLevel="0" collapsed="false">
      <c r="A618" s="127" t="n">
        <v>44026</v>
      </c>
      <c r="B618" s="68" t="n">
        <v>1</v>
      </c>
      <c r="C618" s="68" t="n">
        <v>64</v>
      </c>
      <c r="D618" s="68" t="n">
        <v>12</v>
      </c>
      <c r="E618" s="68" t="n">
        <v>3</v>
      </c>
      <c r="F618" s="68" t="n">
        <v>1</v>
      </c>
      <c r="G618" s="68" t="n">
        <v>9</v>
      </c>
      <c r="H618" s="68" t="n">
        <v>120</v>
      </c>
      <c r="I618" s="68"/>
      <c r="J618" s="68" t="n">
        <v>28</v>
      </c>
      <c r="K618" s="68" t="n">
        <v>30</v>
      </c>
      <c r="L618" s="68" t="n">
        <v>352</v>
      </c>
      <c r="M618" s="68" t="n">
        <v>13</v>
      </c>
      <c r="N618" s="68" t="n">
        <v>8</v>
      </c>
      <c r="O618" s="68"/>
      <c r="P618" s="68" t="n">
        <v>54</v>
      </c>
      <c r="Q618" s="68"/>
      <c r="R618" s="68" t="n">
        <v>1</v>
      </c>
      <c r="S618" s="68" t="n">
        <v>24</v>
      </c>
      <c r="T618" s="68" t="n">
        <v>19</v>
      </c>
      <c r="U618" s="68" t="n">
        <v>11</v>
      </c>
      <c r="V618" s="68" t="n">
        <v>16</v>
      </c>
      <c r="W618" s="68" t="n">
        <v>20</v>
      </c>
      <c r="X618" s="68" t="n">
        <v>4</v>
      </c>
      <c r="Y618" s="68" t="n">
        <v>144</v>
      </c>
      <c r="Z618" s="68" t="n">
        <v>2</v>
      </c>
      <c r="AA618" s="68"/>
      <c r="AB618" s="68"/>
      <c r="AC618" s="68" t="n">
        <v>4</v>
      </c>
      <c r="AD618" s="68"/>
      <c r="AE618" s="68" t="n">
        <v>2</v>
      </c>
      <c r="AF618" s="68" t="n">
        <v>2</v>
      </c>
      <c r="AG618" s="68" t="n">
        <v>3</v>
      </c>
      <c r="AH618" s="65"/>
      <c r="AI618" s="65"/>
      <c r="AJ618" s="65"/>
      <c r="AK618" s="65"/>
      <c r="AL618" s="65"/>
      <c r="AM618" s="65"/>
      <c r="AN618" s="65"/>
      <c r="AO618" s="65"/>
      <c r="AP618" s="65"/>
    </row>
    <row r="619" customFormat="false" ht="15.75" hidden="false" customHeight="false" outlineLevel="0" collapsed="false">
      <c r="A619" s="127" t="n">
        <v>44027</v>
      </c>
      <c r="B619" s="65"/>
      <c r="C619" s="68" t="n">
        <v>41</v>
      </c>
      <c r="D619" s="68" t="n">
        <v>33</v>
      </c>
      <c r="E619" s="68" t="n">
        <v>4</v>
      </c>
      <c r="F619" s="68" t="n">
        <v>1</v>
      </c>
      <c r="G619" s="68" t="n">
        <v>5</v>
      </c>
      <c r="H619" s="68" t="n">
        <v>193</v>
      </c>
      <c r="I619" s="68" t="n">
        <v>2</v>
      </c>
      <c r="J619" s="68" t="n">
        <v>140</v>
      </c>
      <c r="K619" s="68" t="n">
        <v>120</v>
      </c>
      <c r="L619" s="68" t="n">
        <v>521</v>
      </c>
      <c r="M619" s="68"/>
      <c r="N619" s="68" t="n">
        <v>7</v>
      </c>
      <c r="O619" s="68" t="n">
        <v>30</v>
      </c>
      <c r="P619" s="68" t="n">
        <v>41</v>
      </c>
      <c r="Q619" s="68"/>
      <c r="R619" s="68" t="n">
        <v>2</v>
      </c>
      <c r="S619" s="68" t="n">
        <v>14</v>
      </c>
      <c r="T619" s="68" t="n">
        <v>14</v>
      </c>
      <c r="U619" s="68" t="n">
        <v>5</v>
      </c>
      <c r="V619" s="68" t="n">
        <v>12</v>
      </c>
      <c r="W619" s="68" t="n">
        <v>8</v>
      </c>
      <c r="X619" s="68" t="n">
        <v>3</v>
      </c>
      <c r="Y619" s="68" t="n">
        <v>113</v>
      </c>
      <c r="Z619" s="68" t="n">
        <v>7</v>
      </c>
      <c r="AA619" s="68" t="n">
        <v>1</v>
      </c>
      <c r="AB619" s="68" t="n">
        <v>1</v>
      </c>
      <c r="AC619" s="68" t="n">
        <v>3</v>
      </c>
      <c r="AD619" s="68" t="n">
        <v>11</v>
      </c>
      <c r="AE619" s="68" t="n">
        <v>4</v>
      </c>
      <c r="AF619" s="68" t="n">
        <v>59</v>
      </c>
      <c r="AG619" s="68"/>
      <c r="AH619" s="68"/>
      <c r="AI619" s="68" t="n">
        <v>19</v>
      </c>
      <c r="AJ619" s="65"/>
      <c r="AK619" s="65"/>
      <c r="AL619" s="65"/>
      <c r="AM619" s="65"/>
      <c r="AN619" s="65"/>
      <c r="AO619" s="65"/>
      <c r="AP619" s="65"/>
    </row>
    <row r="620" customFormat="false" ht="15.75" hidden="false" customHeight="false" outlineLevel="0" collapsed="false">
      <c r="A620" s="127" t="n">
        <v>44028</v>
      </c>
      <c r="B620" s="68" t="n">
        <v>1</v>
      </c>
      <c r="C620" s="68" t="n">
        <v>106</v>
      </c>
      <c r="D620" s="68" t="n">
        <v>15</v>
      </c>
      <c r="E620" s="68" t="n">
        <v>17</v>
      </c>
      <c r="F620" s="68" t="n">
        <v>1</v>
      </c>
      <c r="G620" s="68" t="n">
        <v>4</v>
      </c>
      <c r="H620" s="68" t="n">
        <v>134</v>
      </c>
      <c r="I620" s="68"/>
      <c r="J620" s="68" t="n">
        <v>38</v>
      </c>
      <c r="K620" s="68" t="n">
        <v>80</v>
      </c>
      <c r="L620" s="68" t="n">
        <v>444</v>
      </c>
      <c r="M620" s="68"/>
      <c r="N620" s="68" t="n">
        <v>15</v>
      </c>
      <c r="O620" s="68"/>
      <c r="P620" s="68" t="n">
        <v>66</v>
      </c>
      <c r="Q620" s="68" t="n">
        <v>1</v>
      </c>
      <c r="R620" s="68" t="n">
        <v>6</v>
      </c>
      <c r="S620" s="68" t="n">
        <v>27</v>
      </c>
      <c r="T620" s="68" t="n">
        <v>21</v>
      </c>
      <c r="U620" s="68" t="n">
        <v>3</v>
      </c>
      <c r="V620" s="68" t="n">
        <v>15</v>
      </c>
      <c r="W620" s="68" t="n">
        <v>29</v>
      </c>
      <c r="X620" s="68" t="n">
        <v>3</v>
      </c>
      <c r="Y620" s="68" t="n">
        <v>211</v>
      </c>
      <c r="Z620" s="68"/>
      <c r="AA620" s="68"/>
      <c r="AB620" s="68" t="n">
        <v>2</v>
      </c>
      <c r="AC620" s="68" t="n">
        <v>4</v>
      </c>
      <c r="AD620" s="68" t="n">
        <v>19</v>
      </c>
      <c r="AE620" s="68"/>
      <c r="AF620" s="68" t="n">
        <v>9</v>
      </c>
      <c r="AG620" s="68" t="n">
        <v>4</v>
      </c>
      <c r="AH620" s="68"/>
      <c r="AI620" s="68" t="n">
        <v>20</v>
      </c>
      <c r="AJ620" s="65"/>
      <c r="AK620" s="65"/>
      <c r="AL620" s="65"/>
      <c r="AM620" s="65"/>
      <c r="AN620" s="65"/>
      <c r="AO620" s="65"/>
      <c r="AP620" s="65"/>
    </row>
    <row r="621" customFormat="false" ht="15.75" hidden="false" customHeight="false" outlineLevel="0" collapsed="false">
      <c r="A621" s="127" t="n">
        <v>44029</v>
      </c>
      <c r="B621" s="65"/>
      <c r="C621" s="68" t="n">
        <v>88</v>
      </c>
      <c r="D621" s="68" t="n">
        <v>10</v>
      </c>
      <c r="E621" s="68"/>
      <c r="F621" s="68" t="n">
        <v>1</v>
      </c>
      <c r="G621" s="68" t="n">
        <v>1</v>
      </c>
      <c r="H621" s="68" t="n">
        <v>139</v>
      </c>
      <c r="I621" s="68" t="n">
        <v>3</v>
      </c>
      <c r="J621" s="68" t="n">
        <v>41</v>
      </c>
      <c r="K621" s="68" t="n">
        <v>340</v>
      </c>
      <c r="L621" s="68" t="n">
        <v>387</v>
      </c>
      <c r="M621" s="68"/>
      <c r="N621" s="68" t="n">
        <v>18</v>
      </c>
      <c r="O621" s="68" t="n">
        <v>80</v>
      </c>
      <c r="P621" s="68" t="n">
        <v>42</v>
      </c>
      <c r="Q621" s="68" t="n">
        <v>2</v>
      </c>
      <c r="R621" s="68"/>
      <c r="S621" s="68" t="n">
        <v>11</v>
      </c>
      <c r="T621" s="68" t="n">
        <v>26</v>
      </c>
      <c r="U621" s="68" t="n">
        <v>2</v>
      </c>
      <c r="V621" s="68" t="n">
        <v>83</v>
      </c>
      <c r="W621" s="68" t="n">
        <v>21</v>
      </c>
      <c r="X621" s="68" t="n">
        <v>15</v>
      </c>
      <c r="Y621" s="68" t="n">
        <v>112</v>
      </c>
      <c r="Z621" s="68"/>
      <c r="AA621" s="68" t="n">
        <v>1</v>
      </c>
      <c r="AB621" s="68"/>
      <c r="AC621" s="68" t="n">
        <v>5</v>
      </c>
      <c r="AD621" s="68" t="n">
        <v>1</v>
      </c>
      <c r="AE621" s="68" t="n">
        <v>1</v>
      </c>
      <c r="AF621" s="68" t="n">
        <v>35</v>
      </c>
      <c r="AG621" s="68"/>
      <c r="AH621" s="68"/>
      <c r="AI621" s="68" t="n">
        <v>24</v>
      </c>
      <c r="AJ621" s="65"/>
      <c r="AK621" s="65"/>
      <c r="AL621" s="65"/>
      <c r="AM621" s="65"/>
      <c r="AN621" s="65"/>
      <c r="AO621" s="65"/>
      <c r="AP621" s="65"/>
    </row>
    <row r="622" customFormat="false" ht="15.75" hidden="false" customHeight="false" outlineLevel="0" collapsed="false">
      <c r="A622" s="127" t="n">
        <v>44030</v>
      </c>
      <c r="B622" s="65"/>
      <c r="C622" s="68" t="n">
        <v>66</v>
      </c>
      <c r="D622" s="68" t="n">
        <v>12</v>
      </c>
      <c r="E622" s="68" t="n">
        <v>1</v>
      </c>
      <c r="F622" s="68"/>
      <c r="G622" s="68" t="n">
        <v>1</v>
      </c>
      <c r="H622" s="68" t="n">
        <v>124</v>
      </c>
      <c r="I622" s="68" t="n">
        <v>3</v>
      </c>
      <c r="J622" s="68" t="n">
        <v>31</v>
      </c>
      <c r="K622" s="68" t="n">
        <v>235</v>
      </c>
      <c r="L622" s="68" t="n">
        <v>555</v>
      </c>
      <c r="M622" s="68" t="n">
        <v>6</v>
      </c>
      <c r="N622" s="68" t="n">
        <v>13</v>
      </c>
      <c r="O622" s="68" t="n">
        <v>30</v>
      </c>
      <c r="P622" s="68" t="n">
        <v>88</v>
      </c>
      <c r="Q622" s="68" t="n">
        <v>1</v>
      </c>
      <c r="R622" s="68"/>
      <c r="S622" s="68" t="n">
        <v>13</v>
      </c>
      <c r="T622" s="68" t="n">
        <v>4</v>
      </c>
      <c r="U622" s="68" t="n">
        <v>4</v>
      </c>
      <c r="V622" s="68" t="n">
        <v>73</v>
      </c>
      <c r="W622" s="68" t="n">
        <v>39</v>
      </c>
      <c r="X622" s="68" t="n">
        <v>3</v>
      </c>
      <c r="Y622" s="68" t="n">
        <v>81</v>
      </c>
      <c r="Z622" s="68"/>
      <c r="AA622" s="68"/>
      <c r="AB622" s="68"/>
      <c r="AC622" s="68" t="n">
        <v>22</v>
      </c>
      <c r="AD622" s="68"/>
      <c r="AE622" s="68" t="n">
        <v>2</v>
      </c>
      <c r="AF622" s="68" t="n">
        <v>11</v>
      </c>
      <c r="AG622" s="68" t="n">
        <v>1</v>
      </c>
      <c r="AH622" s="68" t="n">
        <v>12</v>
      </c>
      <c r="AI622" s="68" t="n">
        <v>3</v>
      </c>
      <c r="AJ622" s="65"/>
      <c r="AK622" s="65"/>
      <c r="AL622" s="65"/>
      <c r="AM622" s="65"/>
      <c r="AN622" s="65"/>
      <c r="AO622" s="65"/>
      <c r="AP622" s="65"/>
    </row>
    <row r="623" customFormat="false" ht="15.75" hidden="false" customHeight="false" outlineLevel="0" collapsed="false">
      <c r="A623" s="130" t="n">
        <v>44031</v>
      </c>
      <c r="B623" s="132"/>
      <c r="C623" s="128" t="n">
        <v>119</v>
      </c>
      <c r="D623" s="128" t="n">
        <v>9</v>
      </c>
      <c r="E623" s="128"/>
      <c r="F623" s="128" t="n">
        <v>3</v>
      </c>
      <c r="G623" s="128" t="n">
        <v>8</v>
      </c>
      <c r="H623" s="128" t="n">
        <v>326</v>
      </c>
      <c r="I623" s="128" t="n">
        <v>3</v>
      </c>
      <c r="J623" s="128" t="n">
        <v>4</v>
      </c>
      <c r="K623" s="128" t="n">
        <v>420</v>
      </c>
      <c r="L623" s="128" t="n">
        <v>474</v>
      </c>
      <c r="M623" s="128" t="n">
        <v>4</v>
      </c>
      <c r="N623" s="128" t="n">
        <v>1</v>
      </c>
      <c r="O623" s="128" t="n">
        <v>74</v>
      </c>
      <c r="P623" s="128" t="n">
        <v>30</v>
      </c>
      <c r="Q623" s="128"/>
      <c r="R623" s="128"/>
      <c r="S623" s="128" t="n">
        <v>19</v>
      </c>
      <c r="T623" s="128" t="n">
        <v>17</v>
      </c>
      <c r="U623" s="128" t="n">
        <v>4</v>
      </c>
      <c r="V623" s="128" t="n">
        <v>21</v>
      </c>
      <c r="W623" s="128" t="n">
        <v>25</v>
      </c>
      <c r="X623" s="128" t="n">
        <v>8</v>
      </c>
      <c r="Y623" s="128" t="n">
        <v>519</v>
      </c>
      <c r="Z623" s="128" t="n">
        <v>1</v>
      </c>
      <c r="AA623" s="128" t="n">
        <v>4</v>
      </c>
      <c r="AB623" s="128" t="n">
        <v>1</v>
      </c>
      <c r="AC623" s="128" t="n">
        <v>10</v>
      </c>
      <c r="AD623" s="128" t="n">
        <v>4</v>
      </c>
      <c r="AE623" s="128" t="n">
        <v>4</v>
      </c>
      <c r="AF623" s="128" t="n">
        <v>13</v>
      </c>
      <c r="AG623" s="128" t="n">
        <v>1</v>
      </c>
      <c r="AH623" s="128"/>
      <c r="AI623" s="128" t="n">
        <v>7</v>
      </c>
      <c r="AJ623" s="65"/>
      <c r="AK623" s="65"/>
      <c r="AL623" s="65"/>
      <c r="AM623" s="65"/>
      <c r="AN623" s="65"/>
      <c r="AO623" s="65"/>
      <c r="AP623" s="65"/>
    </row>
    <row r="624" customFormat="false" ht="15.75" hidden="false" customHeight="false" outlineLevel="0" collapsed="false">
      <c r="A624" s="65"/>
      <c r="B624" s="65"/>
      <c r="C624" s="65"/>
      <c r="D624" s="65"/>
      <c r="E624" s="65"/>
      <c r="F624" s="65"/>
      <c r="G624" s="65"/>
      <c r="H624" s="68"/>
      <c r="I624" s="65"/>
      <c r="J624" s="68"/>
      <c r="K624" s="65"/>
      <c r="L624" s="68"/>
      <c r="M624" s="65"/>
      <c r="N624" s="65"/>
      <c r="O624" s="65"/>
      <c r="P624" s="65"/>
      <c r="Q624" s="65"/>
      <c r="R624" s="65"/>
      <c r="S624" s="65"/>
      <c r="T624" s="65"/>
      <c r="U624" s="65"/>
      <c r="V624" s="65"/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  <c r="AG624" s="65"/>
      <c r="AH624" s="65"/>
      <c r="AI624" s="65"/>
      <c r="AJ624" s="65"/>
      <c r="AK624" s="65"/>
      <c r="AL624" s="65"/>
      <c r="AM624" s="65"/>
      <c r="AN624" s="65"/>
      <c r="AO624" s="65"/>
      <c r="AP624" s="65"/>
    </row>
    <row r="625" customFormat="false" ht="15.75" hidden="false" customHeight="false" outlineLevel="0" collapsed="false">
      <c r="A625" s="133" t="s">
        <v>142</v>
      </c>
      <c r="B625" s="125" t="s">
        <v>73</v>
      </c>
      <c r="C625" s="125" t="s">
        <v>74</v>
      </c>
      <c r="D625" s="125" t="s">
        <v>75</v>
      </c>
      <c r="E625" s="125" t="s">
        <v>114</v>
      </c>
      <c r="F625" s="125" t="s">
        <v>77</v>
      </c>
      <c r="G625" s="125" t="s">
        <v>115</v>
      </c>
      <c r="H625" s="126" t="s">
        <v>116</v>
      </c>
      <c r="I625" s="125" t="s">
        <v>80</v>
      </c>
      <c r="J625" s="126" t="s">
        <v>117</v>
      </c>
      <c r="K625" s="125" t="s">
        <v>118</v>
      </c>
      <c r="L625" s="126" t="s">
        <v>119</v>
      </c>
      <c r="M625" s="125" t="s">
        <v>120</v>
      </c>
      <c r="N625" s="125" t="s">
        <v>121</v>
      </c>
      <c r="O625" s="125" t="s">
        <v>122</v>
      </c>
      <c r="P625" s="125" t="s">
        <v>123</v>
      </c>
      <c r="Q625" s="125" t="s">
        <v>124</v>
      </c>
      <c r="R625" s="125" t="s">
        <v>125</v>
      </c>
      <c r="S625" s="125" t="s">
        <v>126</v>
      </c>
      <c r="T625" s="125" t="s">
        <v>127</v>
      </c>
      <c r="U625" s="125" t="s">
        <v>128</v>
      </c>
      <c r="V625" s="125" t="s">
        <v>129</v>
      </c>
      <c r="W625" s="125" t="s">
        <v>130</v>
      </c>
      <c r="X625" s="125" t="s">
        <v>131</v>
      </c>
      <c r="Y625" s="125" t="s">
        <v>132</v>
      </c>
      <c r="Z625" s="125" t="s">
        <v>133</v>
      </c>
      <c r="AA625" s="125" t="s">
        <v>99</v>
      </c>
      <c r="AB625" s="125" t="s">
        <v>100</v>
      </c>
      <c r="AC625" s="125" t="s">
        <v>134</v>
      </c>
      <c r="AD625" s="125" t="s">
        <v>102</v>
      </c>
      <c r="AE625" s="125" t="s">
        <v>135</v>
      </c>
      <c r="AF625" s="125" t="s">
        <v>104</v>
      </c>
      <c r="AG625" s="125" t="s">
        <v>136</v>
      </c>
      <c r="AH625" s="125" t="s">
        <v>137</v>
      </c>
      <c r="AI625" s="125" t="s">
        <v>107</v>
      </c>
      <c r="AJ625" s="125" t="s">
        <v>138</v>
      </c>
      <c r="AK625" s="125"/>
      <c r="AL625" s="125"/>
      <c r="AM625" s="125"/>
      <c r="AN625" s="125"/>
      <c r="AO625" s="125"/>
      <c r="AP625" s="125"/>
    </row>
    <row r="626" customFormat="false" ht="15.75" hidden="false" customHeight="false" outlineLevel="0" collapsed="false">
      <c r="A626" s="127" t="n">
        <v>43908</v>
      </c>
      <c r="B626" s="65"/>
      <c r="C626" s="65" t="n">
        <v>1</v>
      </c>
      <c r="D626" s="65" t="n">
        <v>1</v>
      </c>
      <c r="E626" s="65"/>
      <c r="F626" s="65"/>
      <c r="G626" s="65"/>
      <c r="H626" s="68" t="n">
        <v>12</v>
      </c>
      <c r="I626" s="65"/>
      <c r="J626" s="68" t="n">
        <v>1</v>
      </c>
      <c r="K626" s="65" t="n">
        <v>2</v>
      </c>
      <c r="L626" s="68" t="n">
        <v>1</v>
      </c>
      <c r="M626" s="65"/>
      <c r="N626" s="65"/>
      <c r="O626" s="65"/>
      <c r="P626" s="65"/>
      <c r="Q626" s="65"/>
      <c r="R626" s="65"/>
      <c r="S626" s="65"/>
      <c r="T626" s="65"/>
      <c r="U626" s="65"/>
      <c r="V626" s="65"/>
      <c r="W626" s="65" t="n">
        <v>1</v>
      </c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  <c r="AH626" s="65"/>
      <c r="AI626" s="65"/>
      <c r="AJ626" s="65"/>
      <c r="AK626" s="65"/>
      <c r="AL626" s="65"/>
      <c r="AM626" s="65"/>
      <c r="AN626" s="65"/>
      <c r="AO626" s="65"/>
      <c r="AP626" s="65"/>
    </row>
    <row r="627" customFormat="false" ht="15.75" hidden="false" customHeight="false" outlineLevel="0" collapsed="false">
      <c r="A627" s="127" t="n">
        <v>43909</v>
      </c>
      <c r="B627" s="65"/>
      <c r="C627" s="65" t="n">
        <v>1</v>
      </c>
      <c r="D627" s="65" t="n">
        <v>1</v>
      </c>
      <c r="E627" s="65"/>
      <c r="F627" s="65"/>
      <c r="G627" s="65"/>
      <c r="H627" s="68"/>
      <c r="I627" s="65"/>
      <c r="J627" s="68"/>
      <c r="K627" s="65"/>
      <c r="L627" s="68" t="n">
        <v>1</v>
      </c>
      <c r="M627" s="65"/>
      <c r="N627" s="65"/>
      <c r="O627" s="65"/>
      <c r="P627" s="65"/>
      <c r="Q627" s="65"/>
      <c r="R627" s="65"/>
      <c r="S627" s="65"/>
      <c r="T627" s="65"/>
      <c r="U627" s="65"/>
      <c r="V627" s="65"/>
      <c r="W627" s="65" t="n">
        <v>1</v>
      </c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  <c r="AH627" s="65"/>
      <c r="AI627" s="65"/>
      <c r="AJ627" s="65"/>
      <c r="AK627" s="65"/>
      <c r="AL627" s="65"/>
      <c r="AM627" s="65"/>
      <c r="AN627" s="65"/>
      <c r="AO627" s="65"/>
      <c r="AP627" s="65"/>
    </row>
    <row r="628" customFormat="false" ht="15.75" hidden="false" customHeight="false" outlineLevel="0" collapsed="false">
      <c r="A628" s="127" t="n">
        <v>43910</v>
      </c>
      <c r="B628" s="65"/>
      <c r="C628" s="65" t="n">
        <v>1</v>
      </c>
      <c r="D628" s="65" t="n">
        <v>1</v>
      </c>
      <c r="E628" s="65"/>
      <c r="F628" s="65"/>
      <c r="G628" s="65"/>
      <c r="H628" s="68" t="n">
        <v>18</v>
      </c>
      <c r="I628" s="65"/>
      <c r="J628" s="68" t="n">
        <v>7</v>
      </c>
      <c r="K628" s="65" t="n">
        <v>3</v>
      </c>
      <c r="L628" s="68" t="n">
        <v>1</v>
      </c>
      <c r="M628" s="65"/>
      <c r="N628" s="65"/>
      <c r="O628" s="65"/>
      <c r="P628" s="65"/>
      <c r="Q628" s="65"/>
      <c r="R628" s="65"/>
      <c r="S628" s="65"/>
      <c r="T628" s="65"/>
      <c r="U628" s="65"/>
      <c r="V628" s="65"/>
      <c r="W628" s="65" t="n">
        <v>1</v>
      </c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  <c r="AH628" s="65"/>
      <c r="AI628" s="65"/>
      <c r="AJ628" s="65"/>
      <c r="AK628" s="65"/>
      <c r="AL628" s="65"/>
      <c r="AM628" s="65"/>
      <c r="AN628" s="65"/>
      <c r="AO628" s="65"/>
      <c r="AP628" s="65"/>
    </row>
    <row r="629" customFormat="false" ht="15.75" hidden="false" customHeight="false" outlineLevel="0" collapsed="false">
      <c r="A629" s="127" t="n">
        <v>43911</v>
      </c>
      <c r="B629" s="65"/>
      <c r="C629" s="65" t="n">
        <v>1</v>
      </c>
      <c r="D629" s="65" t="n">
        <v>2</v>
      </c>
      <c r="E629" s="65"/>
      <c r="F629" s="65"/>
      <c r="G629" s="65"/>
      <c r="H629" s="68" t="n">
        <v>23</v>
      </c>
      <c r="I629" s="65"/>
      <c r="J629" s="68" t="n">
        <v>7</v>
      </c>
      <c r="K629" s="65" t="n">
        <v>3</v>
      </c>
      <c r="L629" s="68" t="n">
        <v>1</v>
      </c>
      <c r="M629" s="65"/>
      <c r="N629" s="65"/>
      <c r="O629" s="65"/>
      <c r="P629" s="65"/>
      <c r="Q629" s="65"/>
      <c r="R629" s="65"/>
      <c r="S629" s="65"/>
      <c r="T629" s="65"/>
      <c r="U629" s="65"/>
      <c r="V629" s="65"/>
      <c r="W629" s="65" t="n">
        <v>1</v>
      </c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  <c r="AH629" s="65"/>
      <c r="AI629" s="65"/>
      <c r="AJ629" s="65"/>
      <c r="AK629" s="65"/>
      <c r="AL629" s="65"/>
      <c r="AM629" s="65"/>
      <c r="AN629" s="65"/>
      <c r="AO629" s="65"/>
      <c r="AP629" s="65"/>
    </row>
    <row r="630" customFormat="false" ht="15.75" hidden="false" customHeight="false" outlineLevel="0" collapsed="false">
      <c r="A630" s="127" t="n">
        <v>43912</v>
      </c>
      <c r="B630" s="65"/>
      <c r="C630" s="65" t="n">
        <v>2</v>
      </c>
      <c r="D630" s="65" t="n">
        <v>3</v>
      </c>
      <c r="E630" s="65"/>
      <c r="F630" s="65"/>
      <c r="G630" s="65"/>
      <c r="H630" s="68" t="n">
        <v>29</v>
      </c>
      <c r="I630" s="65"/>
      <c r="J630" s="68" t="n">
        <v>9</v>
      </c>
      <c r="K630" s="65" t="n">
        <v>3</v>
      </c>
      <c r="L630" s="68" t="n">
        <v>1</v>
      </c>
      <c r="M630" s="65"/>
      <c r="N630" s="65"/>
      <c r="O630" s="65"/>
      <c r="P630" s="65"/>
      <c r="Q630" s="65"/>
      <c r="R630" s="65"/>
      <c r="S630" s="65"/>
      <c r="T630" s="65"/>
      <c r="U630" s="65"/>
      <c r="V630" s="65"/>
      <c r="W630" s="65" t="n">
        <v>1</v>
      </c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  <c r="AH630" s="65"/>
      <c r="AI630" s="65"/>
      <c r="AJ630" s="65"/>
      <c r="AK630" s="65"/>
      <c r="AL630" s="65"/>
      <c r="AM630" s="65"/>
      <c r="AN630" s="65"/>
      <c r="AO630" s="65"/>
      <c r="AP630" s="65"/>
    </row>
    <row r="631" customFormat="false" ht="15.75" hidden="false" customHeight="false" outlineLevel="0" collapsed="false">
      <c r="A631" s="127" t="n">
        <v>43913</v>
      </c>
      <c r="B631" s="65"/>
      <c r="C631" s="65" t="n">
        <v>2</v>
      </c>
      <c r="D631" s="65" t="n">
        <v>3</v>
      </c>
      <c r="E631" s="65"/>
      <c r="F631" s="65"/>
      <c r="G631" s="65"/>
      <c r="H631" s="68" t="n">
        <v>29</v>
      </c>
      <c r="I631" s="65"/>
      <c r="J631" s="68" t="n">
        <v>9</v>
      </c>
      <c r="K631" s="65" t="n">
        <v>3</v>
      </c>
      <c r="L631" s="68" t="n">
        <v>1</v>
      </c>
      <c r="M631" s="65"/>
      <c r="N631" s="65"/>
      <c r="O631" s="65"/>
      <c r="P631" s="65"/>
      <c r="Q631" s="65"/>
      <c r="R631" s="65"/>
      <c r="S631" s="65"/>
      <c r="T631" s="65"/>
      <c r="U631" s="65"/>
      <c r="V631" s="65"/>
      <c r="W631" s="65" t="n">
        <v>1</v>
      </c>
      <c r="X631" s="65"/>
      <c r="Y631" s="65" t="n">
        <v>1</v>
      </c>
      <c r="Z631" s="65"/>
      <c r="AA631" s="65"/>
      <c r="AB631" s="65"/>
      <c r="AC631" s="65"/>
      <c r="AD631" s="65"/>
      <c r="AE631" s="65"/>
      <c r="AF631" s="65"/>
      <c r="AG631" s="65"/>
      <c r="AH631" s="65"/>
      <c r="AI631" s="65"/>
      <c r="AJ631" s="65"/>
      <c r="AK631" s="65"/>
      <c r="AL631" s="65"/>
      <c r="AM631" s="65"/>
      <c r="AN631" s="65"/>
      <c r="AO631" s="65"/>
      <c r="AP631" s="65"/>
    </row>
    <row r="632" customFormat="false" ht="15.75" hidden="false" customHeight="false" outlineLevel="0" collapsed="false">
      <c r="A632" s="127" t="n">
        <v>43914</v>
      </c>
      <c r="B632" s="65"/>
      <c r="C632" s="65" t="n">
        <v>2</v>
      </c>
      <c r="D632" s="65" t="n">
        <v>4</v>
      </c>
      <c r="E632" s="65"/>
      <c r="F632" s="65"/>
      <c r="G632" s="65" t="n">
        <v>1</v>
      </c>
      <c r="H632" s="68" t="n">
        <v>31</v>
      </c>
      <c r="I632" s="65"/>
      <c r="J632" s="68" t="n">
        <v>10</v>
      </c>
      <c r="K632" s="65" t="n">
        <v>3</v>
      </c>
      <c r="L632" s="68" t="n">
        <v>1</v>
      </c>
      <c r="M632" s="65"/>
      <c r="N632" s="65"/>
      <c r="O632" s="65"/>
      <c r="P632" s="65"/>
      <c r="Q632" s="65"/>
      <c r="R632" s="65" t="n">
        <v>1</v>
      </c>
      <c r="S632" s="65"/>
      <c r="T632" s="65"/>
      <c r="U632" s="65"/>
      <c r="V632" s="65"/>
      <c r="W632" s="65" t="n">
        <v>1</v>
      </c>
      <c r="X632" s="65"/>
      <c r="Y632" s="65" t="n">
        <v>1</v>
      </c>
      <c r="Z632" s="65"/>
      <c r="AA632" s="65"/>
      <c r="AB632" s="65"/>
      <c r="AC632" s="65"/>
      <c r="AD632" s="65"/>
      <c r="AE632" s="65"/>
      <c r="AF632" s="65"/>
      <c r="AG632" s="65"/>
      <c r="AH632" s="65"/>
      <c r="AI632" s="65"/>
      <c r="AJ632" s="65"/>
      <c r="AK632" s="65"/>
      <c r="AL632" s="65"/>
      <c r="AM632" s="65"/>
      <c r="AN632" s="65"/>
      <c r="AO632" s="65"/>
      <c r="AP632" s="65"/>
    </row>
    <row r="633" customFormat="false" ht="15.75" hidden="false" customHeight="false" outlineLevel="0" collapsed="false">
      <c r="A633" s="127" t="n">
        <v>43915</v>
      </c>
      <c r="B633" s="65"/>
      <c r="C633" s="65" t="n">
        <v>2</v>
      </c>
      <c r="D633" s="65" t="n">
        <v>4</v>
      </c>
      <c r="E633" s="65"/>
      <c r="F633" s="65"/>
      <c r="G633" s="65" t="n">
        <v>2</v>
      </c>
      <c r="H633" s="68" t="n">
        <v>31</v>
      </c>
      <c r="I633" s="65"/>
      <c r="J633" s="68" t="n">
        <v>10</v>
      </c>
      <c r="K633" s="65" t="n">
        <v>4</v>
      </c>
      <c r="L633" s="68" t="n">
        <v>1</v>
      </c>
      <c r="M633" s="65"/>
      <c r="N633" s="65"/>
      <c r="O633" s="65"/>
      <c r="P633" s="65"/>
      <c r="Q633" s="65"/>
      <c r="R633" s="65" t="n">
        <v>1</v>
      </c>
      <c r="S633" s="65"/>
      <c r="T633" s="65" t="n">
        <v>1</v>
      </c>
      <c r="U633" s="65"/>
      <c r="V633" s="65"/>
      <c r="W633" s="65" t="n">
        <v>1</v>
      </c>
      <c r="X633" s="65"/>
      <c r="Y633" s="65" t="n">
        <v>1</v>
      </c>
      <c r="Z633" s="65"/>
      <c r="AA633" s="65"/>
      <c r="AB633" s="65"/>
      <c r="AC633" s="65"/>
      <c r="AD633" s="65"/>
      <c r="AE633" s="65"/>
      <c r="AF633" s="65"/>
      <c r="AG633" s="65"/>
      <c r="AH633" s="65"/>
      <c r="AI633" s="65"/>
      <c r="AJ633" s="65"/>
      <c r="AK633" s="65"/>
      <c r="AL633" s="65"/>
      <c r="AM633" s="65"/>
      <c r="AN633" s="65"/>
      <c r="AO633" s="65"/>
      <c r="AP633" s="65"/>
    </row>
    <row r="634" customFormat="false" ht="15.75" hidden="false" customHeight="false" outlineLevel="0" collapsed="false">
      <c r="A634" s="127" t="n">
        <v>43916</v>
      </c>
      <c r="B634" s="65"/>
      <c r="C634" s="65" t="n">
        <v>2</v>
      </c>
      <c r="D634" s="65" t="n">
        <v>4</v>
      </c>
      <c r="E634" s="65"/>
      <c r="F634" s="65"/>
      <c r="G634" s="65" t="n">
        <v>2</v>
      </c>
      <c r="H634" s="68" t="n">
        <v>46</v>
      </c>
      <c r="I634" s="65"/>
      <c r="J634" s="68" t="n">
        <v>11</v>
      </c>
      <c r="K634" s="65" t="n">
        <v>6</v>
      </c>
      <c r="L634" s="68" t="n">
        <v>3</v>
      </c>
      <c r="M634" s="65"/>
      <c r="N634" s="65"/>
      <c r="O634" s="65"/>
      <c r="P634" s="65"/>
      <c r="Q634" s="65"/>
      <c r="R634" s="65" t="n">
        <v>1</v>
      </c>
      <c r="S634" s="65"/>
      <c r="T634" s="65" t="n">
        <v>1</v>
      </c>
      <c r="U634" s="65"/>
      <c r="V634" s="65"/>
      <c r="W634" s="65" t="n">
        <v>1</v>
      </c>
      <c r="X634" s="65"/>
      <c r="Y634" s="65" t="n">
        <v>1</v>
      </c>
      <c r="Z634" s="65"/>
      <c r="AA634" s="65"/>
      <c r="AB634" s="65"/>
      <c r="AC634" s="65"/>
      <c r="AD634" s="65"/>
      <c r="AE634" s="65"/>
      <c r="AF634" s="65"/>
      <c r="AG634" s="65"/>
      <c r="AH634" s="65"/>
      <c r="AI634" s="65"/>
      <c r="AJ634" s="65"/>
      <c r="AK634" s="65"/>
      <c r="AL634" s="65"/>
      <c r="AM634" s="65"/>
      <c r="AN634" s="65"/>
      <c r="AO634" s="65"/>
      <c r="AP634" s="65"/>
    </row>
    <row r="635" customFormat="false" ht="15.75" hidden="false" customHeight="false" outlineLevel="0" collapsed="false">
      <c r="A635" s="127" t="n">
        <v>43917</v>
      </c>
      <c r="B635" s="65"/>
      <c r="C635" s="65" t="n">
        <v>2</v>
      </c>
      <c r="D635" s="65" t="n">
        <v>4</v>
      </c>
      <c r="E635" s="65"/>
      <c r="F635" s="65"/>
      <c r="G635" s="65" t="n">
        <v>2</v>
      </c>
      <c r="H635" s="68" t="n">
        <v>51</v>
      </c>
      <c r="I635" s="65"/>
      <c r="J635" s="68" t="n">
        <v>14</v>
      </c>
      <c r="K635" s="65" t="n">
        <v>6</v>
      </c>
      <c r="L635" s="68" t="n">
        <v>4</v>
      </c>
      <c r="M635" s="65"/>
      <c r="N635" s="65"/>
      <c r="O635" s="65"/>
      <c r="P635" s="65"/>
      <c r="Q635" s="65"/>
      <c r="R635" s="65" t="n">
        <v>1</v>
      </c>
      <c r="S635" s="65"/>
      <c r="T635" s="65" t="n">
        <v>1</v>
      </c>
      <c r="U635" s="65"/>
      <c r="V635" s="65"/>
      <c r="W635" s="65" t="n">
        <v>1</v>
      </c>
      <c r="X635" s="65"/>
      <c r="Y635" s="65" t="n">
        <v>1</v>
      </c>
      <c r="Z635" s="65"/>
      <c r="AA635" s="65"/>
      <c r="AB635" s="65"/>
      <c r="AC635" s="65"/>
      <c r="AD635" s="65"/>
      <c r="AE635" s="65"/>
      <c r="AF635" s="65"/>
      <c r="AG635" s="65"/>
      <c r="AH635" s="65"/>
      <c r="AI635" s="65"/>
      <c r="AJ635" s="65"/>
      <c r="AK635" s="65"/>
      <c r="AL635" s="65"/>
      <c r="AM635" s="65"/>
      <c r="AN635" s="65"/>
      <c r="AO635" s="65"/>
      <c r="AP635" s="65"/>
    </row>
    <row r="636" customFormat="false" ht="15.75" hidden="false" customHeight="false" outlineLevel="0" collapsed="false">
      <c r="A636" s="127" t="n">
        <v>43918</v>
      </c>
      <c r="B636" s="65"/>
      <c r="C636" s="65" t="n">
        <v>2</v>
      </c>
      <c r="D636" s="65" t="n">
        <v>4</v>
      </c>
      <c r="E636" s="65"/>
      <c r="F636" s="65"/>
      <c r="G636" s="65" t="n">
        <v>2</v>
      </c>
      <c r="H636" s="68" t="n">
        <v>62</v>
      </c>
      <c r="I636" s="65"/>
      <c r="J636" s="68" t="n">
        <v>17</v>
      </c>
      <c r="K636" s="65" t="n">
        <v>7</v>
      </c>
      <c r="L636" s="68" t="n">
        <v>4</v>
      </c>
      <c r="M636" s="65"/>
      <c r="N636" s="65"/>
      <c r="O636" s="65"/>
      <c r="P636" s="65"/>
      <c r="Q636" s="65"/>
      <c r="R636" s="65" t="n">
        <v>1</v>
      </c>
      <c r="S636" s="65"/>
      <c r="T636" s="65" t="n">
        <v>1</v>
      </c>
      <c r="U636" s="65"/>
      <c r="V636" s="65"/>
      <c r="W636" s="65" t="n">
        <v>1</v>
      </c>
      <c r="X636" s="65"/>
      <c r="Y636" s="65" t="n">
        <v>1</v>
      </c>
      <c r="Z636" s="65"/>
      <c r="AA636" s="65"/>
      <c r="AB636" s="65"/>
      <c r="AC636" s="65"/>
      <c r="AD636" s="65"/>
      <c r="AE636" s="65"/>
      <c r="AF636" s="65"/>
      <c r="AG636" s="65"/>
      <c r="AH636" s="65"/>
      <c r="AI636" s="65"/>
      <c r="AJ636" s="65"/>
      <c r="AK636" s="65"/>
      <c r="AL636" s="65"/>
      <c r="AM636" s="65"/>
      <c r="AN636" s="65"/>
      <c r="AO636" s="65"/>
      <c r="AP636" s="65"/>
    </row>
    <row r="637" customFormat="false" ht="15.75" hidden="false" customHeight="false" outlineLevel="0" collapsed="false">
      <c r="A637" s="127" t="n">
        <v>43919</v>
      </c>
      <c r="B637" s="65"/>
      <c r="C637" s="65" t="n">
        <v>2</v>
      </c>
      <c r="D637" s="65" t="n">
        <v>4</v>
      </c>
      <c r="E637" s="65"/>
      <c r="F637" s="65"/>
      <c r="G637" s="65" t="n">
        <v>2</v>
      </c>
      <c r="H637" s="68" t="n">
        <v>68</v>
      </c>
      <c r="I637" s="65"/>
      <c r="J637" s="68" t="n">
        <v>19</v>
      </c>
      <c r="K637" s="65" t="n">
        <v>7</v>
      </c>
      <c r="L637" s="68" t="n">
        <v>7</v>
      </c>
      <c r="M637" s="65"/>
      <c r="N637" s="65"/>
      <c r="O637" s="65"/>
      <c r="P637" s="65"/>
      <c r="Q637" s="65"/>
      <c r="R637" s="65" t="n">
        <v>1</v>
      </c>
      <c r="S637" s="65"/>
      <c r="T637" s="65" t="n">
        <v>2</v>
      </c>
      <c r="U637" s="65"/>
      <c r="V637" s="65"/>
      <c r="W637" s="65" t="n">
        <v>1</v>
      </c>
      <c r="X637" s="65"/>
      <c r="Y637" s="65" t="n">
        <v>1</v>
      </c>
      <c r="Z637" s="65"/>
      <c r="AA637" s="65"/>
      <c r="AB637" s="65"/>
      <c r="AC637" s="65"/>
      <c r="AD637" s="65"/>
      <c r="AE637" s="65"/>
      <c r="AF637" s="65"/>
      <c r="AG637" s="65"/>
      <c r="AH637" s="65"/>
      <c r="AI637" s="65"/>
      <c r="AJ637" s="65"/>
      <c r="AK637" s="65"/>
      <c r="AL637" s="65"/>
      <c r="AM637" s="65"/>
      <c r="AN637" s="65"/>
      <c r="AO637" s="65"/>
      <c r="AP637" s="65"/>
    </row>
    <row r="638" customFormat="false" ht="15.75" hidden="false" customHeight="false" outlineLevel="0" collapsed="false">
      <c r="A638" s="127" t="n">
        <v>43920</v>
      </c>
      <c r="B638" s="65"/>
      <c r="C638" s="65" t="n">
        <v>2</v>
      </c>
      <c r="D638" s="65" t="n">
        <v>4</v>
      </c>
      <c r="E638" s="65"/>
      <c r="F638" s="65"/>
      <c r="G638" s="65" t="n">
        <v>2</v>
      </c>
      <c r="H638" s="68" t="n">
        <v>74</v>
      </c>
      <c r="I638" s="65"/>
      <c r="J638" s="68" t="n">
        <v>20</v>
      </c>
      <c r="K638" s="65" t="n">
        <v>7</v>
      </c>
      <c r="L638" s="68" t="n">
        <v>8</v>
      </c>
      <c r="M638" s="65"/>
      <c r="N638" s="65"/>
      <c r="O638" s="65"/>
      <c r="P638" s="65"/>
      <c r="Q638" s="65"/>
      <c r="R638" s="65" t="n">
        <v>1</v>
      </c>
      <c r="S638" s="65"/>
      <c r="T638" s="65" t="n">
        <v>2</v>
      </c>
      <c r="U638" s="65"/>
      <c r="V638" s="65"/>
      <c r="W638" s="65" t="n">
        <v>1</v>
      </c>
      <c r="X638" s="65"/>
      <c r="Y638" s="65" t="n">
        <v>1</v>
      </c>
      <c r="Z638" s="65"/>
      <c r="AA638" s="65"/>
      <c r="AB638" s="65"/>
      <c r="AC638" s="65"/>
      <c r="AD638" s="65"/>
      <c r="AE638" s="65"/>
      <c r="AF638" s="65"/>
      <c r="AG638" s="65"/>
      <c r="AH638" s="65"/>
      <c r="AI638" s="65"/>
      <c r="AJ638" s="65"/>
      <c r="AK638" s="65"/>
      <c r="AL638" s="65"/>
      <c r="AM638" s="65"/>
      <c r="AN638" s="65"/>
      <c r="AO638" s="65"/>
      <c r="AP638" s="65"/>
    </row>
    <row r="639" customFormat="false" ht="15.75" hidden="false" customHeight="false" outlineLevel="0" collapsed="false">
      <c r="A639" s="127" t="n">
        <v>43921</v>
      </c>
      <c r="B639" s="65"/>
      <c r="C639" s="65" t="n">
        <v>2</v>
      </c>
      <c r="D639" s="65" t="n">
        <v>4</v>
      </c>
      <c r="E639" s="65"/>
      <c r="F639" s="65" t="n">
        <v>1</v>
      </c>
      <c r="G639" s="65" t="n">
        <v>2</v>
      </c>
      <c r="H639" s="68" t="n">
        <v>83</v>
      </c>
      <c r="I639" s="65"/>
      <c r="J639" s="68" t="n">
        <v>21</v>
      </c>
      <c r="K639" s="65" t="n">
        <v>7</v>
      </c>
      <c r="L639" s="68" t="n">
        <v>8</v>
      </c>
      <c r="M639" s="65" t="n">
        <v>2</v>
      </c>
      <c r="N639" s="65"/>
      <c r="O639" s="65"/>
      <c r="P639" s="65"/>
      <c r="Q639" s="65"/>
      <c r="R639" s="65" t="n">
        <v>1</v>
      </c>
      <c r="S639" s="65"/>
      <c r="T639" s="65" t="n">
        <v>2</v>
      </c>
      <c r="U639" s="65"/>
      <c r="V639" s="65"/>
      <c r="W639" s="65" t="n">
        <v>1</v>
      </c>
      <c r="X639" s="65"/>
      <c r="Y639" s="65" t="n">
        <v>1</v>
      </c>
      <c r="Z639" s="65"/>
      <c r="AA639" s="65"/>
      <c r="AB639" s="65"/>
      <c r="AC639" s="65"/>
      <c r="AD639" s="65"/>
      <c r="AE639" s="65" t="n">
        <v>1</v>
      </c>
      <c r="AF639" s="65"/>
      <c r="AG639" s="65"/>
      <c r="AH639" s="65"/>
      <c r="AI639" s="65"/>
      <c r="AJ639" s="65"/>
      <c r="AK639" s="65"/>
      <c r="AL639" s="65"/>
      <c r="AM639" s="65"/>
      <c r="AN639" s="65"/>
      <c r="AO639" s="65"/>
      <c r="AP639" s="65"/>
    </row>
    <row r="640" customFormat="false" ht="15.75" hidden="false" customHeight="false" outlineLevel="0" collapsed="false">
      <c r="A640" s="127" t="n">
        <v>43922</v>
      </c>
      <c r="B640" s="65"/>
      <c r="C640" s="65" t="n">
        <v>2</v>
      </c>
      <c r="D640" s="65" t="n">
        <v>14</v>
      </c>
      <c r="E640" s="65" t="n">
        <v>1</v>
      </c>
      <c r="F640" s="65" t="n">
        <v>1</v>
      </c>
      <c r="G640" s="65" t="n">
        <v>2</v>
      </c>
      <c r="H640" s="68" t="n">
        <v>85</v>
      </c>
      <c r="I640" s="65"/>
      <c r="J640" s="68" t="n">
        <v>21</v>
      </c>
      <c r="K640" s="65" t="n">
        <v>7</v>
      </c>
      <c r="L640" s="68" t="n">
        <v>9</v>
      </c>
      <c r="M640" s="65" t="n">
        <v>2</v>
      </c>
      <c r="N640" s="65" t="n">
        <v>1</v>
      </c>
      <c r="O640" s="65"/>
      <c r="P640" s="65"/>
      <c r="Q640" s="65"/>
      <c r="R640" s="65" t="n">
        <v>1</v>
      </c>
      <c r="S640" s="65"/>
      <c r="T640" s="65" t="n">
        <v>2</v>
      </c>
      <c r="U640" s="65"/>
      <c r="V640" s="65"/>
      <c r="W640" s="65" t="n">
        <v>3</v>
      </c>
      <c r="X640" s="65"/>
      <c r="Y640" s="65" t="n">
        <v>5</v>
      </c>
      <c r="Z640" s="65"/>
      <c r="AA640" s="65"/>
      <c r="AB640" s="65"/>
      <c r="AC640" s="65"/>
      <c r="AD640" s="65"/>
      <c r="AE640" s="65" t="n">
        <v>1</v>
      </c>
      <c r="AF640" s="65"/>
      <c r="AG640" s="65"/>
      <c r="AH640" s="65"/>
      <c r="AI640" s="65"/>
      <c r="AJ640" s="65"/>
      <c r="AK640" s="65"/>
      <c r="AL640" s="65"/>
      <c r="AM640" s="65"/>
      <c r="AN640" s="65"/>
      <c r="AO640" s="65"/>
      <c r="AP640" s="65"/>
    </row>
    <row r="641" customFormat="false" ht="15.75" hidden="false" customHeight="false" outlineLevel="0" collapsed="false">
      <c r="A641" s="127" t="n">
        <v>43923</v>
      </c>
      <c r="B641" s="65"/>
      <c r="C641" s="65" t="n">
        <v>2</v>
      </c>
      <c r="D641" s="65" t="n">
        <v>14</v>
      </c>
      <c r="E641" s="65" t="n">
        <v>1</v>
      </c>
      <c r="F641" s="65" t="n">
        <v>1</v>
      </c>
      <c r="G641" s="65" t="n">
        <v>3</v>
      </c>
      <c r="H641" s="68" t="n">
        <v>90</v>
      </c>
      <c r="I641" s="65"/>
      <c r="J641" s="68" t="n">
        <v>25</v>
      </c>
      <c r="K641" s="65" t="n">
        <v>7</v>
      </c>
      <c r="L641" s="68" t="n">
        <v>11</v>
      </c>
      <c r="M641" s="65" t="n">
        <v>2</v>
      </c>
      <c r="N641" s="65" t="n">
        <v>1</v>
      </c>
      <c r="O641" s="65"/>
      <c r="P641" s="65"/>
      <c r="Q641" s="65"/>
      <c r="R641" s="65" t="n">
        <v>1</v>
      </c>
      <c r="S641" s="65"/>
      <c r="T641" s="65" t="n">
        <v>2</v>
      </c>
      <c r="U641" s="65"/>
      <c r="V641" s="65"/>
      <c r="W641" s="65" t="n">
        <v>3</v>
      </c>
      <c r="X641" s="65"/>
      <c r="Y641" s="65" t="n">
        <v>5</v>
      </c>
      <c r="Z641" s="65"/>
      <c r="AA641" s="65" t="n">
        <v>1</v>
      </c>
      <c r="AB641" s="65"/>
      <c r="AC641" s="65"/>
      <c r="AD641" s="65"/>
      <c r="AE641" s="65" t="n">
        <v>1</v>
      </c>
      <c r="AF641" s="65"/>
      <c r="AG641" s="65"/>
      <c r="AH641" s="65"/>
      <c r="AI641" s="65"/>
      <c r="AJ641" s="65"/>
      <c r="AK641" s="65"/>
      <c r="AL641" s="65"/>
      <c r="AM641" s="65"/>
      <c r="AN641" s="65"/>
      <c r="AO641" s="65"/>
      <c r="AP641" s="65"/>
    </row>
    <row r="642" customFormat="false" ht="15.75" hidden="false" customHeight="false" outlineLevel="0" collapsed="false">
      <c r="A642" s="127" t="n">
        <v>43924</v>
      </c>
      <c r="B642" s="65"/>
      <c r="C642" s="65" t="n">
        <v>2</v>
      </c>
      <c r="D642" s="65" t="n">
        <v>14</v>
      </c>
      <c r="E642" s="65" t="n">
        <v>1</v>
      </c>
      <c r="F642" s="65" t="n">
        <v>1</v>
      </c>
      <c r="G642" s="65" t="n">
        <v>3</v>
      </c>
      <c r="H642" s="68" t="n">
        <v>90</v>
      </c>
      <c r="I642" s="65"/>
      <c r="J642" s="68" t="n">
        <v>25</v>
      </c>
      <c r="K642" s="65" t="n">
        <v>18</v>
      </c>
      <c r="L642" s="68" t="n">
        <v>11</v>
      </c>
      <c r="M642" s="65" t="n">
        <v>2</v>
      </c>
      <c r="N642" s="65" t="n">
        <v>1</v>
      </c>
      <c r="O642" s="65"/>
      <c r="P642" s="65"/>
      <c r="Q642" s="65"/>
      <c r="R642" s="65" t="n">
        <v>1</v>
      </c>
      <c r="S642" s="65"/>
      <c r="T642" s="65" t="n">
        <v>2</v>
      </c>
      <c r="U642" s="65"/>
      <c r="V642" s="65"/>
      <c r="W642" s="65" t="n">
        <v>3</v>
      </c>
      <c r="X642" s="65"/>
      <c r="Y642" s="65" t="n">
        <v>5</v>
      </c>
      <c r="Z642" s="65"/>
      <c r="AA642" s="65" t="n">
        <v>1</v>
      </c>
      <c r="AB642" s="65"/>
      <c r="AC642" s="65"/>
      <c r="AD642" s="65"/>
      <c r="AE642" s="65" t="n">
        <v>1</v>
      </c>
      <c r="AF642" s="65"/>
      <c r="AG642" s="65"/>
      <c r="AH642" s="65"/>
      <c r="AI642" s="65"/>
      <c r="AJ642" s="65"/>
      <c r="AK642" s="65"/>
      <c r="AL642" s="65"/>
      <c r="AM642" s="65"/>
      <c r="AN642" s="65"/>
      <c r="AO642" s="65"/>
      <c r="AP642" s="65"/>
    </row>
    <row r="643" customFormat="false" ht="15.75" hidden="false" customHeight="false" outlineLevel="0" collapsed="false">
      <c r="A643" s="127" t="n">
        <v>43925</v>
      </c>
      <c r="B643" s="65" t="n">
        <v>1</v>
      </c>
      <c r="C643" s="65" t="n">
        <v>2</v>
      </c>
      <c r="D643" s="65" t="n">
        <v>17</v>
      </c>
      <c r="E643" s="65" t="n">
        <v>1</v>
      </c>
      <c r="F643" s="65" t="n">
        <v>1</v>
      </c>
      <c r="G643" s="65" t="n">
        <v>3</v>
      </c>
      <c r="H643" s="68" t="n">
        <v>89</v>
      </c>
      <c r="I643" s="65"/>
      <c r="J643" s="68" t="n">
        <v>28</v>
      </c>
      <c r="K643" s="65" t="n">
        <v>18</v>
      </c>
      <c r="L643" s="68" t="n">
        <v>14</v>
      </c>
      <c r="M643" s="65" t="n">
        <v>2</v>
      </c>
      <c r="N643" s="65" t="n">
        <v>1</v>
      </c>
      <c r="O643" s="65"/>
      <c r="P643" s="65"/>
      <c r="Q643" s="65"/>
      <c r="R643" s="65" t="n">
        <v>1</v>
      </c>
      <c r="S643" s="65"/>
      <c r="T643" s="65" t="n">
        <v>2</v>
      </c>
      <c r="U643" s="65"/>
      <c r="V643" s="65"/>
      <c r="W643" s="65" t="n">
        <v>3</v>
      </c>
      <c r="X643" s="65"/>
      <c r="Y643" s="65" t="n">
        <v>5</v>
      </c>
      <c r="Z643" s="65"/>
      <c r="AA643" s="65" t="n">
        <v>1</v>
      </c>
      <c r="AB643" s="65"/>
      <c r="AC643" s="65"/>
      <c r="AD643" s="65"/>
      <c r="AE643" s="65" t="n">
        <v>1</v>
      </c>
      <c r="AF643" s="65" t="n">
        <v>1</v>
      </c>
      <c r="AG643" s="65"/>
      <c r="AH643" s="65"/>
      <c r="AI643" s="65"/>
      <c r="AJ643" s="65"/>
      <c r="AK643" s="65"/>
      <c r="AL643" s="65"/>
      <c r="AM643" s="65"/>
      <c r="AN643" s="65"/>
      <c r="AO643" s="65"/>
      <c r="AP643" s="65"/>
    </row>
    <row r="644" customFormat="false" ht="15.75" hidden="false" customHeight="false" outlineLevel="0" collapsed="false">
      <c r="A644" s="127" t="n">
        <v>43926</v>
      </c>
      <c r="B644" s="65" t="n">
        <v>1</v>
      </c>
      <c r="C644" s="65" t="n">
        <v>2</v>
      </c>
      <c r="D644" s="65" t="n">
        <v>17</v>
      </c>
      <c r="E644" s="65" t="n">
        <v>1</v>
      </c>
      <c r="F644" s="65" t="n">
        <v>1</v>
      </c>
      <c r="G644" s="65" t="n">
        <v>3</v>
      </c>
      <c r="H644" s="68" t="n">
        <v>95</v>
      </c>
      <c r="I644" s="65"/>
      <c r="J644" s="68" t="n">
        <v>28</v>
      </c>
      <c r="K644" s="65" t="n">
        <v>18</v>
      </c>
      <c r="L644" s="68" t="n">
        <v>14</v>
      </c>
      <c r="M644" s="65" t="n">
        <v>2</v>
      </c>
      <c r="N644" s="65" t="n">
        <v>1</v>
      </c>
      <c r="O644" s="65"/>
      <c r="P644" s="65"/>
      <c r="Q644" s="65"/>
      <c r="R644" s="65" t="n">
        <v>1</v>
      </c>
      <c r="S644" s="65"/>
      <c r="T644" s="65" t="n">
        <v>2</v>
      </c>
      <c r="U644" s="65"/>
      <c r="V644" s="65"/>
      <c r="W644" s="65" t="n">
        <v>4</v>
      </c>
      <c r="X644" s="65"/>
      <c r="Y644" s="65" t="n">
        <v>5</v>
      </c>
      <c r="Z644" s="65"/>
      <c r="AA644" s="65" t="n">
        <v>1</v>
      </c>
      <c r="AB644" s="65"/>
      <c r="AC644" s="65"/>
      <c r="AD644" s="65"/>
      <c r="AE644" s="65" t="n">
        <v>1</v>
      </c>
      <c r="AF644" s="65" t="n">
        <v>1</v>
      </c>
      <c r="AG644" s="65"/>
      <c r="AH644" s="65"/>
      <c r="AI644" s="65"/>
      <c r="AJ644" s="65"/>
      <c r="AK644" s="65"/>
      <c r="AL644" s="65"/>
      <c r="AM644" s="65"/>
      <c r="AN644" s="65"/>
      <c r="AO644" s="65"/>
      <c r="AP644" s="65"/>
    </row>
    <row r="645" customFormat="false" ht="15.75" hidden="false" customHeight="false" outlineLevel="0" collapsed="false">
      <c r="A645" s="127" t="n">
        <v>43927</v>
      </c>
      <c r="B645" s="65" t="n">
        <v>1</v>
      </c>
      <c r="C645" s="65" t="n">
        <v>2</v>
      </c>
      <c r="D645" s="65" t="n">
        <v>17</v>
      </c>
      <c r="E645" s="65" t="n">
        <v>1</v>
      </c>
      <c r="F645" s="65" t="n">
        <v>1</v>
      </c>
      <c r="G645" s="65" t="n">
        <v>3</v>
      </c>
      <c r="H645" s="68" t="n">
        <v>99</v>
      </c>
      <c r="I645" s="65"/>
      <c r="J645" s="68" t="n">
        <v>29</v>
      </c>
      <c r="K645" s="65" t="n">
        <v>22</v>
      </c>
      <c r="L645" s="68" t="n">
        <v>14</v>
      </c>
      <c r="M645" s="65" t="n">
        <v>2</v>
      </c>
      <c r="N645" s="65" t="n">
        <v>1</v>
      </c>
      <c r="O645" s="65"/>
      <c r="P645" s="65"/>
      <c r="Q645" s="65"/>
      <c r="R645" s="65" t="n">
        <v>1</v>
      </c>
      <c r="S645" s="65"/>
      <c r="T645" s="65" t="n">
        <v>2</v>
      </c>
      <c r="U645" s="65"/>
      <c r="V645" s="65"/>
      <c r="W645" s="65" t="n">
        <v>4</v>
      </c>
      <c r="X645" s="65"/>
      <c r="Y645" s="65" t="n">
        <v>6</v>
      </c>
      <c r="Z645" s="65"/>
      <c r="AA645" s="65" t="n">
        <v>1</v>
      </c>
      <c r="AB645" s="65"/>
      <c r="AC645" s="65"/>
      <c r="AD645" s="65"/>
      <c r="AE645" s="65" t="n">
        <v>1</v>
      </c>
      <c r="AF645" s="65" t="n">
        <v>2</v>
      </c>
      <c r="AG645" s="65"/>
      <c r="AH645" s="65"/>
      <c r="AI645" s="65"/>
      <c r="AJ645" s="65"/>
      <c r="AK645" s="65"/>
      <c r="AL645" s="65"/>
      <c r="AM645" s="65"/>
      <c r="AN645" s="65"/>
      <c r="AO645" s="65"/>
      <c r="AP645" s="65"/>
    </row>
    <row r="646" customFormat="false" ht="15.75" hidden="false" customHeight="false" outlineLevel="0" collapsed="false">
      <c r="A646" s="127" t="n">
        <v>43928</v>
      </c>
      <c r="B646" s="65" t="n">
        <v>1</v>
      </c>
      <c r="C646" s="65" t="n">
        <v>2</v>
      </c>
      <c r="D646" s="65" t="n">
        <v>18</v>
      </c>
      <c r="E646" s="65" t="n">
        <v>1</v>
      </c>
      <c r="F646" s="65" t="n">
        <v>1</v>
      </c>
      <c r="G646" s="65" t="n">
        <v>3</v>
      </c>
      <c r="H646" s="68" t="n">
        <v>106</v>
      </c>
      <c r="I646" s="65"/>
      <c r="J646" s="68" t="n">
        <v>29</v>
      </c>
      <c r="K646" s="65" t="n">
        <v>22</v>
      </c>
      <c r="L646" s="68" t="n">
        <v>16</v>
      </c>
      <c r="M646" s="65" t="n">
        <v>2</v>
      </c>
      <c r="N646" s="65" t="n">
        <v>1</v>
      </c>
      <c r="O646" s="65"/>
      <c r="P646" s="65"/>
      <c r="Q646" s="65"/>
      <c r="R646" s="65" t="n">
        <v>1</v>
      </c>
      <c r="S646" s="65"/>
      <c r="T646" s="65" t="n">
        <v>2</v>
      </c>
      <c r="U646" s="65"/>
      <c r="V646" s="65"/>
      <c r="W646" s="65" t="n">
        <v>4</v>
      </c>
      <c r="X646" s="65"/>
      <c r="Y646" s="65" t="n">
        <v>6</v>
      </c>
      <c r="Z646" s="65" t="n">
        <v>2</v>
      </c>
      <c r="AA646" s="65" t="n">
        <v>1</v>
      </c>
      <c r="AB646" s="65"/>
      <c r="AC646" s="65"/>
      <c r="AD646" s="65"/>
      <c r="AE646" s="65" t="n">
        <v>1</v>
      </c>
      <c r="AF646" s="65" t="n">
        <v>2</v>
      </c>
      <c r="AG646" s="65"/>
      <c r="AH646" s="65"/>
      <c r="AI646" s="65"/>
      <c r="AJ646" s="65"/>
      <c r="AK646" s="65"/>
      <c r="AL646" s="65"/>
      <c r="AM646" s="65"/>
      <c r="AN646" s="65"/>
      <c r="AO646" s="65"/>
      <c r="AP646" s="65"/>
    </row>
    <row r="647" customFormat="false" ht="15.75" hidden="false" customHeight="false" outlineLevel="0" collapsed="false">
      <c r="A647" s="127" t="n">
        <v>43929</v>
      </c>
      <c r="B647" s="65" t="n">
        <v>1</v>
      </c>
      <c r="C647" s="65" t="n">
        <v>2</v>
      </c>
      <c r="D647" s="65" t="n">
        <v>18</v>
      </c>
      <c r="E647" s="65" t="n">
        <v>1</v>
      </c>
      <c r="F647" s="65" t="n">
        <v>1</v>
      </c>
      <c r="G647" s="65" t="n">
        <v>7</v>
      </c>
      <c r="H647" s="68" t="n">
        <v>114</v>
      </c>
      <c r="I647" s="65"/>
      <c r="J647" s="68" t="n">
        <v>35</v>
      </c>
      <c r="K647" s="65" t="n">
        <v>22</v>
      </c>
      <c r="L647" s="68" t="n">
        <v>16</v>
      </c>
      <c r="M647" s="65" t="n">
        <v>2</v>
      </c>
      <c r="N647" s="65" t="n">
        <v>1</v>
      </c>
      <c r="O647" s="65"/>
      <c r="P647" s="65"/>
      <c r="Q647" s="65"/>
      <c r="R647" s="65" t="n">
        <v>1</v>
      </c>
      <c r="S647" s="65"/>
      <c r="T647" s="65" t="n">
        <v>2</v>
      </c>
      <c r="U647" s="65"/>
      <c r="V647" s="65" t="n">
        <v>1</v>
      </c>
      <c r="W647" s="65" t="n">
        <v>4</v>
      </c>
      <c r="X647" s="65"/>
      <c r="Y647" s="65" t="n">
        <v>6</v>
      </c>
      <c r="Z647" s="65" t="n">
        <v>2</v>
      </c>
      <c r="AA647" s="65" t="n">
        <v>1</v>
      </c>
      <c r="AB647" s="65"/>
      <c r="AC647" s="65"/>
      <c r="AD647" s="65"/>
      <c r="AE647" s="65" t="n">
        <v>1</v>
      </c>
      <c r="AF647" s="65" t="n">
        <v>2</v>
      </c>
      <c r="AG647" s="65"/>
      <c r="AH647" s="65"/>
      <c r="AI647" s="65"/>
      <c r="AJ647" s="65"/>
      <c r="AK647" s="65"/>
      <c r="AL647" s="65"/>
      <c r="AM647" s="65"/>
      <c r="AN647" s="65"/>
      <c r="AO647" s="65"/>
      <c r="AP647" s="65"/>
    </row>
    <row r="648" customFormat="false" ht="15.75" hidden="false" customHeight="false" outlineLevel="0" collapsed="false">
      <c r="A648" s="127" t="n">
        <v>43930</v>
      </c>
      <c r="B648" s="65" t="n">
        <v>1</v>
      </c>
      <c r="C648" s="65" t="n">
        <v>2</v>
      </c>
      <c r="D648" s="65" t="n">
        <v>20</v>
      </c>
      <c r="E648" s="65" t="n">
        <v>1</v>
      </c>
      <c r="F648" s="65" t="n">
        <v>1</v>
      </c>
      <c r="G648" s="65" t="n">
        <v>7</v>
      </c>
      <c r="H648" s="68" t="n">
        <v>142</v>
      </c>
      <c r="I648" s="65"/>
      <c r="J648" s="68" t="n">
        <v>40</v>
      </c>
      <c r="K648" s="65" t="n">
        <v>22</v>
      </c>
      <c r="L648" s="68" t="n">
        <v>17</v>
      </c>
      <c r="M648" s="65" t="n">
        <v>2</v>
      </c>
      <c r="N648" s="65" t="n">
        <v>1</v>
      </c>
      <c r="O648" s="65"/>
      <c r="P648" s="65" t="n">
        <v>2</v>
      </c>
      <c r="Q648" s="65"/>
      <c r="R648" s="65" t="n">
        <v>1</v>
      </c>
      <c r="S648" s="65"/>
      <c r="T648" s="65" t="n">
        <v>2</v>
      </c>
      <c r="U648" s="65"/>
      <c r="V648" s="65" t="n">
        <v>1</v>
      </c>
      <c r="W648" s="65" t="n">
        <v>4</v>
      </c>
      <c r="X648" s="65"/>
      <c r="Y648" s="65" t="n">
        <v>8</v>
      </c>
      <c r="Z648" s="65" t="n">
        <v>2</v>
      </c>
      <c r="AA648" s="65" t="n">
        <v>1</v>
      </c>
      <c r="AB648" s="65"/>
      <c r="AC648" s="65"/>
      <c r="AD648" s="65"/>
      <c r="AE648" s="65" t="n">
        <v>1</v>
      </c>
      <c r="AF648" s="65" t="n">
        <v>2</v>
      </c>
      <c r="AG648" s="65"/>
      <c r="AH648" s="65"/>
      <c r="AI648" s="65"/>
      <c r="AJ648" s="65"/>
      <c r="AK648" s="65"/>
      <c r="AL648" s="65"/>
      <c r="AM648" s="65"/>
      <c r="AN648" s="65"/>
      <c r="AO648" s="65"/>
      <c r="AP648" s="65"/>
    </row>
    <row r="649" customFormat="false" ht="15.75" hidden="false" customHeight="false" outlineLevel="0" collapsed="false">
      <c r="A649" s="127" t="n">
        <v>43931</v>
      </c>
      <c r="B649" s="65" t="n">
        <v>1</v>
      </c>
      <c r="C649" s="65" t="n">
        <v>2</v>
      </c>
      <c r="D649" s="65" t="n">
        <v>21</v>
      </c>
      <c r="E649" s="65" t="n">
        <v>1</v>
      </c>
      <c r="F649" s="65" t="n">
        <v>1</v>
      </c>
      <c r="G649" s="65" t="n">
        <v>7</v>
      </c>
      <c r="H649" s="68" t="n">
        <v>154</v>
      </c>
      <c r="I649" s="65"/>
      <c r="J649" s="68" t="n">
        <v>40</v>
      </c>
      <c r="K649" s="65" t="n">
        <v>22</v>
      </c>
      <c r="L649" s="68" t="n">
        <v>22</v>
      </c>
      <c r="M649" s="65" t="n">
        <v>2</v>
      </c>
      <c r="N649" s="65" t="n">
        <v>1</v>
      </c>
      <c r="O649" s="65" t="n">
        <v>1</v>
      </c>
      <c r="P649" s="65" t="n">
        <v>2</v>
      </c>
      <c r="Q649" s="65"/>
      <c r="R649" s="65" t="n">
        <v>1</v>
      </c>
      <c r="S649" s="65"/>
      <c r="T649" s="65" t="n">
        <v>2</v>
      </c>
      <c r="U649" s="65" t="n">
        <v>3</v>
      </c>
      <c r="V649" s="65" t="n">
        <v>2</v>
      </c>
      <c r="W649" s="65" t="n">
        <v>4</v>
      </c>
      <c r="X649" s="65"/>
      <c r="Y649" s="65" t="n">
        <v>11</v>
      </c>
      <c r="Z649" s="65" t="n">
        <v>2</v>
      </c>
      <c r="AA649" s="65" t="n">
        <v>1</v>
      </c>
      <c r="AB649" s="65"/>
      <c r="AC649" s="65"/>
      <c r="AD649" s="65"/>
      <c r="AE649" s="65" t="n">
        <v>1</v>
      </c>
      <c r="AF649" s="65" t="n">
        <v>2</v>
      </c>
      <c r="AG649" s="65"/>
      <c r="AH649" s="65"/>
      <c r="AI649" s="65"/>
      <c r="AJ649" s="65"/>
      <c r="AK649" s="65"/>
      <c r="AL649" s="65"/>
      <c r="AM649" s="65"/>
      <c r="AN649" s="65"/>
      <c r="AO649" s="65"/>
      <c r="AP649" s="65"/>
    </row>
    <row r="650" customFormat="false" ht="15.75" hidden="false" customHeight="false" outlineLevel="0" collapsed="false">
      <c r="A650" s="127" t="n">
        <v>43932</v>
      </c>
      <c r="B650" s="65" t="n">
        <v>1</v>
      </c>
      <c r="C650" s="65" t="n">
        <v>2</v>
      </c>
      <c r="D650" s="65" t="n">
        <v>21</v>
      </c>
      <c r="E650" s="65" t="n">
        <v>1</v>
      </c>
      <c r="F650" s="65" t="n">
        <v>1</v>
      </c>
      <c r="G650" s="65" t="n">
        <v>7</v>
      </c>
      <c r="H650" s="68" t="n">
        <v>159</v>
      </c>
      <c r="I650" s="65"/>
      <c r="J650" s="68" t="n">
        <v>40</v>
      </c>
      <c r="K650" s="65" t="n">
        <v>22</v>
      </c>
      <c r="L650" s="68" t="n">
        <v>25</v>
      </c>
      <c r="M650" s="65" t="n">
        <v>2</v>
      </c>
      <c r="N650" s="65" t="n">
        <v>1</v>
      </c>
      <c r="O650" s="65" t="n">
        <v>1</v>
      </c>
      <c r="P650" s="65" t="n">
        <v>2</v>
      </c>
      <c r="Q650" s="65" t="n">
        <v>1</v>
      </c>
      <c r="R650" s="65" t="n">
        <v>1</v>
      </c>
      <c r="S650" s="65" t="n">
        <v>2</v>
      </c>
      <c r="T650" s="65" t="n">
        <v>2</v>
      </c>
      <c r="U650" s="65" t="n">
        <v>3</v>
      </c>
      <c r="V650" s="65" t="n">
        <v>2</v>
      </c>
      <c r="W650" s="65" t="n">
        <v>8</v>
      </c>
      <c r="X650" s="65" t="n">
        <v>1</v>
      </c>
      <c r="Y650" s="65" t="n">
        <v>15</v>
      </c>
      <c r="Z650" s="65" t="n">
        <v>2</v>
      </c>
      <c r="AA650" s="65" t="n">
        <v>1</v>
      </c>
      <c r="AB650" s="65"/>
      <c r="AC650" s="65"/>
      <c r="AD650" s="65"/>
      <c r="AE650" s="65" t="n">
        <v>1</v>
      </c>
      <c r="AF650" s="65" t="n">
        <v>2</v>
      </c>
      <c r="AG650" s="65" t="n">
        <v>1</v>
      </c>
      <c r="AH650" s="65"/>
      <c r="AI650" s="65"/>
      <c r="AJ650" s="65"/>
      <c r="AK650" s="65"/>
      <c r="AL650" s="65"/>
      <c r="AM650" s="65"/>
      <c r="AN650" s="65"/>
      <c r="AO650" s="65"/>
      <c r="AP650" s="65"/>
    </row>
    <row r="651" customFormat="false" ht="15.75" hidden="false" customHeight="false" outlineLevel="0" collapsed="false">
      <c r="A651" s="127" t="n">
        <v>43933</v>
      </c>
      <c r="B651" s="65" t="n">
        <v>1</v>
      </c>
      <c r="C651" s="65" t="n">
        <v>2</v>
      </c>
      <c r="D651" s="65" t="n">
        <v>21</v>
      </c>
      <c r="E651" s="65" t="n">
        <v>1</v>
      </c>
      <c r="F651" s="65" t="n">
        <v>1</v>
      </c>
      <c r="G651" s="65" t="n">
        <v>7</v>
      </c>
      <c r="H651" s="68" t="n">
        <v>195</v>
      </c>
      <c r="I651" s="65"/>
      <c r="J651" s="68" t="n">
        <v>43</v>
      </c>
      <c r="K651" s="65" t="n">
        <v>25</v>
      </c>
      <c r="L651" s="68" t="n">
        <v>27</v>
      </c>
      <c r="M651" s="65" t="n">
        <v>3</v>
      </c>
      <c r="N651" s="65" t="n">
        <v>1</v>
      </c>
      <c r="O651" s="65" t="n">
        <v>1</v>
      </c>
      <c r="P651" s="65" t="n">
        <v>2</v>
      </c>
      <c r="Q651" s="65" t="n">
        <v>1</v>
      </c>
      <c r="R651" s="65" t="n">
        <v>1</v>
      </c>
      <c r="S651" s="65" t="n">
        <v>2</v>
      </c>
      <c r="T651" s="65" t="n">
        <v>2</v>
      </c>
      <c r="U651" s="65" t="n">
        <v>3</v>
      </c>
      <c r="V651" s="65" t="n">
        <v>2</v>
      </c>
      <c r="W651" s="65" t="n">
        <v>8</v>
      </c>
      <c r="X651" s="65" t="n">
        <v>1</v>
      </c>
      <c r="Y651" s="65" t="n">
        <v>15</v>
      </c>
      <c r="Z651" s="65" t="n">
        <v>2</v>
      </c>
      <c r="AA651" s="65" t="n">
        <v>1</v>
      </c>
      <c r="AB651" s="65"/>
      <c r="AC651" s="65"/>
      <c r="AD651" s="65"/>
      <c r="AE651" s="65" t="n">
        <v>1</v>
      </c>
      <c r="AF651" s="65" t="n">
        <v>3</v>
      </c>
      <c r="AG651" s="65" t="n">
        <v>1</v>
      </c>
      <c r="AH651" s="65"/>
      <c r="AI651" s="65"/>
      <c r="AJ651" s="65"/>
      <c r="AK651" s="65"/>
      <c r="AL651" s="65"/>
      <c r="AM651" s="65"/>
      <c r="AN651" s="65"/>
      <c r="AO651" s="65"/>
      <c r="AP651" s="65"/>
    </row>
    <row r="652" customFormat="false" ht="15.75" hidden="false" customHeight="false" outlineLevel="0" collapsed="false">
      <c r="A652" s="127" t="n">
        <v>43934</v>
      </c>
      <c r="B652" s="65" t="n">
        <v>1</v>
      </c>
      <c r="C652" s="65" t="n">
        <v>2</v>
      </c>
      <c r="D652" s="65" t="n">
        <v>22</v>
      </c>
      <c r="E652" s="65" t="n">
        <v>1</v>
      </c>
      <c r="F652" s="65" t="n">
        <v>1</v>
      </c>
      <c r="G652" s="65" t="n">
        <v>7</v>
      </c>
      <c r="H652" s="68" t="n">
        <v>204</v>
      </c>
      <c r="I652" s="65"/>
      <c r="J652" s="68" t="n">
        <v>52</v>
      </c>
      <c r="K652" s="65" t="n">
        <v>25</v>
      </c>
      <c r="L652" s="68" t="n">
        <v>30</v>
      </c>
      <c r="M652" s="65" t="n">
        <v>3</v>
      </c>
      <c r="N652" s="65" t="n">
        <v>1</v>
      </c>
      <c r="O652" s="65" t="n">
        <v>1</v>
      </c>
      <c r="P652" s="65" t="n">
        <v>2</v>
      </c>
      <c r="Q652" s="65" t="n">
        <v>1</v>
      </c>
      <c r="R652" s="65" t="n">
        <v>1</v>
      </c>
      <c r="S652" s="65" t="n">
        <v>2</v>
      </c>
      <c r="T652" s="65" t="n">
        <v>2</v>
      </c>
      <c r="U652" s="65" t="n">
        <v>3</v>
      </c>
      <c r="V652" s="65" t="n">
        <v>2</v>
      </c>
      <c r="W652" s="65" t="n">
        <v>9</v>
      </c>
      <c r="X652" s="65" t="n">
        <v>1</v>
      </c>
      <c r="Y652" s="65" t="n">
        <v>15</v>
      </c>
      <c r="Z652" s="65" t="n">
        <v>2</v>
      </c>
      <c r="AA652" s="65" t="n">
        <v>4</v>
      </c>
      <c r="AB652" s="65"/>
      <c r="AC652" s="65"/>
      <c r="AD652" s="65"/>
      <c r="AE652" s="65" t="n">
        <v>1</v>
      </c>
      <c r="AF652" s="65" t="n">
        <v>3</v>
      </c>
      <c r="AG652" s="65" t="n">
        <v>1</v>
      </c>
      <c r="AH652" s="65"/>
      <c r="AI652" s="65"/>
      <c r="AJ652" s="65"/>
      <c r="AK652" s="65"/>
      <c r="AL652" s="65"/>
      <c r="AM652" s="65"/>
      <c r="AN652" s="65"/>
      <c r="AO652" s="65"/>
      <c r="AP652" s="65"/>
    </row>
    <row r="653" customFormat="false" ht="15.75" hidden="false" customHeight="false" outlineLevel="0" collapsed="false">
      <c r="A653" s="127" t="n">
        <v>43935</v>
      </c>
      <c r="B653" s="65" t="n">
        <v>1</v>
      </c>
      <c r="C653" s="65" t="n">
        <v>2</v>
      </c>
      <c r="D653" s="65" t="n">
        <v>22</v>
      </c>
      <c r="E653" s="65" t="n">
        <v>1</v>
      </c>
      <c r="F653" s="65" t="n">
        <v>1</v>
      </c>
      <c r="G653" s="65" t="n">
        <v>7</v>
      </c>
      <c r="H653" s="68" t="n">
        <v>241</v>
      </c>
      <c r="I653" s="65"/>
      <c r="J653" s="68" t="n">
        <v>52</v>
      </c>
      <c r="K653" s="65" t="n">
        <v>26</v>
      </c>
      <c r="L653" s="68" t="n">
        <v>41</v>
      </c>
      <c r="M653" s="65" t="n">
        <v>3</v>
      </c>
      <c r="N653" s="65" t="n">
        <v>1</v>
      </c>
      <c r="O653" s="65" t="n">
        <v>1</v>
      </c>
      <c r="P653" s="65" t="n">
        <v>5</v>
      </c>
      <c r="Q653" s="65" t="n">
        <v>1</v>
      </c>
      <c r="R653" s="65" t="n">
        <v>5</v>
      </c>
      <c r="S653" s="65" t="n">
        <v>2</v>
      </c>
      <c r="T653" s="65" t="n">
        <v>2</v>
      </c>
      <c r="U653" s="65" t="n">
        <v>5</v>
      </c>
      <c r="V653" s="65" t="n">
        <v>2</v>
      </c>
      <c r="W653" s="65" t="n">
        <v>9</v>
      </c>
      <c r="X653" s="65" t="n">
        <v>1</v>
      </c>
      <c r="Y653" s="65" t="n">
        <v>15</v>
      </c>
      <c r="Z653" s="65" t="n">
        <v>3</v>
      </c>
      <c r="AA653" s="65" t="n">
        <v>5</v>
      </c>
      <c r="AB653" s="65"/>
      <c r="AC653" s="65"/>
      <c r="AD653" s="65"/>
      <c r="AE653" s="65" t="n">
        <v>1</v>
      </c>
      <c r="AF653" s="65" t="n">
        <v>3</v>
      </c>
      <c r="AG653" s="65" t="n">
        <v>1</v>
      </c>
      <c r="AH653" s="65"/>
      <c r="AI653" s="65"/>
      <c r="AJ653" s="65"/>
      <c r="AK653" s="65"/>
      <c r="AL653" s="65"/>
      <c r="AM653" s="65"/>
      <c r="AN653" s="65"/>
      <c r="AO653" s="65"/>
      <c r="AP653" s="65"/>
    </row>
    <row r="654" customFormat="false" ht="15.75" hidden="false" customHeight="false" outlineLevel="0" collapsed="false">
      <c r="A654" s="127" t="n">
        <v>43936</v>
      </c>
      <c r="B654" s="68" t="n">
        <v>1</v>
      </c>
      <c r="C654" s="68" t="n">
        <v>2</v>
      </c>
      <c r="D654" s="68" t="n">
        <v>25</v>
      </c>
      <c r="E654" s="68" t="n">
        <v>1</v>
      </c>
      <c r="F654" s="68" t="n">
        <v>1</v>
      </c>
      <c r="G654" s="68" t="n">
        <v>7</v>
      </c>
      <c r="H654" s="68" t="n">
        <v>242</v>
      </c>
      <c r="I654" s="68"/>
      <c r="J654" s="68" t="n">
        <v>52</v>
      </c>
      <c r="K654" s="68" t="n">
        <v>27</v>
      </c>
      <c r="L654" s="68" t="n">
        <v>45</v>
      </c>
      <c r="M654" s="68" t="n">
        <v>3</v>
      </c>
      <c r="N654" s="68" t="n">
        <v>1</v>
      </c>
      <c r="O654" s="68" t="n">
        <v>2</v>
      </c>
      <c r="P654" s="68" t="n">
        <v>6</v>
      </c>
      <c r="Q654" s="68" t="n">
        <v>1</v>
      </c>
      <c r="R654" s="68" t="n">
        <v>5</v>
      </c>
      <c r="S654" s="68" t="n">
        <v>2</v>
      </c>
      <c r="T654" s="68" t="n">
        <v>2</v>
      </c>
      <c r="U654" s="68" t="n">
        <v>4</v>
      </c>
      <c r="V654" s="68" t="n">
        <v>2</v>
      </c>
      <c r="W654" s="68" t="n">
        <v>9</v>
      </c>
      <c r="X654" s="68" t="n">
        <v>1</v>
      </c>
      <c r="Y654" s="68" t="n">
        <v>15</v>
      </c>
      <c r="Z654" s="68" t="n">
        <v>3</v>
      </c>
      <c r="AA654" s="68" t="n">
        <v>5</v>
      </c>
      <c r="AB654" s="68"/>
      <c r="AC654" s="68"/>
      <c r="AD654" s="68"/>
      <c r="AE654" s="68" t="n">
        <v>1</v>
      </c>
      <c r="AF654" s="68" t="n">
        <v>3</v>
      </c>
      <c r="AG654" s="68" t="n">
        <v>1</v>
      </c>
      <c r="AH654" s="65"/>
      <c r="AI654" s="65"/>
      <c r="AJ654" s="65"/>
      <c r="AK654" s="65"/>
      <c r="AL654" s="65"/>
      <c r="AM654" s="65"/>
      <c r="AN654" s="65"/>
      <c r="AO654" s="65"/>
      <c r="AP654" s="65"/>
    </row>
    <row r="655" customFormat="false" ht="15.75" hidden="false" customHeight="false" outlineLevel="0" collapsed="false">
      <c r="A655" s="127" t="n">
        <v>43937</v>
      </c>
      <c r="B655" s="68" t="n">
        <v>1</v>
      </c>
      <c r="C655" s="68" t="n">
        <v>2</v>
      </c>
      <c r="D655" s="68" t="n">
        <v>32</v>
      </c>
      <c r="E655" s="68" t="n">
        <v>1</v>
      </c>
      <c r="F655" s="68" t="n">
        <v>1</v>
      </c>
      <c r="G655" s="68" t="n">
        <v>7</v>
      </c>
      <c r="H655" s="68" t="n">
        <v>244</v>
      </c>
      <c r="I655" s="68"/>
      <c r="J655" s="68" t="n">
        <v>53</v>
      </c>
      <c r="K655" s="68" t="n">
        <v>27</v>
      </c>
      <c r="L655" s="68" t="n">
        <v>46</v>
      </c>
      <c r="M655" s="68" t="n">
        <v>3</v>
      </c>
      <c r="N655" s="68" t="n">
        <v>1</v>
      </c>
      <c r="O655" s="68" t="n">
        <v>2</v>
      </c>
      <c r="P655" s="68" t="n">
        <v>6</v>
      </c>
      <c r="Q655" s="68" t="n">
        <v>1</v>
      </c>
      <c r="R655" s="68" t="n">
        <v>7</v>
      </c>
      <c r="S655" s="68" t="n">
        <v>2</v>
      </c>
      <c r="T655" s="68" t="n">
        <v>2</v>
      </c>
      <c r="U655" s="68" t="n">
        <v>4</v>
      </c>
      <c r="V655" s="68" t="n">
        <v>2</v>
      </c>
      <c r="W655" s="68" t="n">
        <v>9</v>
      </c>
      <c r="X655" s="68" t="n">
        <v>1</v>
      </c>
      <c r="Y655" s="68" t="n">
        <v>23</v>
      </c>
      <c r="Z655" s="68" t="n">
        <v>3</v>
      </c>
      <c r="AA655" s="68" t="n">
        <v>5</v>
      </c>
      <c r="AB655" s="68" t="n">
        <v>3</v>
      </c>
      <c r="AC655" s="68"/>
      <c r="AD655" s="68"/>
      <c r="AE655" s="68" t="n">
        <v>1</v>
      </c>
      <c r="AF655" s="68" t="n">
        <v>6</v>
      </c>
      <c r="AG655" s="68" t="n">
        <v>1</v>
      </c>
      <c r="AH655" s="65"/>
      <c r="AI655" s="65"/>
      <c r="AJ655" s="65"/>
      <c r="AK655" s="65"/>
      <c r="AL655" s="65"/>
      <c r="AM655" s="65"/>
      <c r="AN655" s="65"/>
      <c r="AO655" s="65"/>
      <c r="AP655" s="65"/>
    </row>
    <row r="656" customFormat="false" ht="15.75" hidden="false" customHeight="false" outlineLevel="0" collapsed="false">
      <c r="A656" s="127" t="n">
        <v>43938</v>
      </c>
      <c r="B656" s="68" t="n">
        <v>1</v>
      </c>
      <c r="C656" s="68" t="n">
        <v>2</v>
      </c>
      <c r="D656" s="68" t="n">
        <v>34</v>
      </c>
      <c r="E656" s="68" t="n">
        <v>1</v>
      </c>
      <c r="F656" s="68" t="n">
        <v>1</v>
      </c>
      <c r="G656" s="68" t="n">
        <v>7</v>
      </c>
      <c r="H656" s="68" t="n">
        <v>246</v>
      </c>
      <c r="I656" s="68"/>
      <c r="J656" s="68" t="n">
        <v>56</v>
      </c>
      <c r="K656" s="68" t="n">
        <v>41</v>
      </c>
      <c r="L656" s="68" t="n">
        <v>46</v>
      </c>
      <c r="M656" s="68" t="n">
        <v>3</v>
      </c>
      <c r="N656" s="68" t="n">
        <v>1</v>
      </c>
      <c r="O656" s="68" t="n">
        <v>2</v>
      </c>
      <c r="P656" s="68" t="n">
        <v>6</v>
      </c>
      <c r="Q656" s="68" t="n">
        <v>1</v>
      </c>
      <c r="R656" s="68" t="n">
        <v>7</v>
      </c>
      <c r="S656" s="68" t="n">
        <v>2</v>
      </c>
      <c r="T656" s="68" t="n">
        <v>2</v>
      </c>
      <c r="U656" s="68" t="n">
        <v>6</v>
      </c>
      <c r="V656" s="68" t="n">
        <v>2</v>
      </c>
      <c r="W656" s="68" t="n">
        <v>9</v>
      </c>
      <c r="X656" s="68" t="n">
        <v>1</v>
      </c>
      <c r="Y656" s="68" t="n">
        <v>23</v>
      </c>
      <c r="Z656" s="68" t="n">
        <v>3</v>
      </c>
      <c r="AA656" s="68" t="n">
        <v>5</v>
      </c>
      <c r="AB656" s="68" t="n">
        <v>4</v>
      </c>
      <c r="AC656" s="68"/>
      <c r="AD656" s="68"/>
      <c r="AE656" s="68" t="n">
        <v>1</v>
      </c>
      <c r="AF656" s="68" t="n">
        <v>6</v>
      </c>
      <c r="AG656" s="68" t="n">
        <v>1</v>
      </c>
      <c r="AH656" s="65"/>
      <c r="AI656" s="65"/>
      <c r="AJ656" s="65"/>
      <c r="AK656" s="65"/>
      <c r="AL656" s="65"/>
      <c r="AM656" s="65"/>
      <c r="AN656" s="65"/>
      <c r="AO656" s="65"/>
      <c r="AP656" s="65"/>
    </row>
    <row r="657" customFormat="false" ht="15.75" hidden="false" customHeight="false" outlineLevel="0" collapsed="false">
      <c r="A657" s="127" t="n">
        <v>43939</v>
      </c>
      <c r="B657" s="68" t="n">
        <v>1</v>
      </c>
      <c r="C657" s="68" t="n">
        <v>3</v>
      </c>
      <c r="D657" s="68" t="n">
        <v>34</v>
      </c>
      <c r="E657" s="68" t="n">
        <v>1</v>
      </c>
      <c r="F657" s="68" t="n">
        <v>1</v>
      </c>
      <c r="G657" s="68" t="n">
        <v>7</v>
      </c>
      <c r="H657" s="68" t="n">
        <v>253</v>
      </c>
      <c r="I657" s="68"/>
      <c r="J657" s="68" t="n">
        <v>56</v>
      </c>
      <c r="K657" s="68" t="n">
        <v>41</v>
      </c>
      <c r="L657" s="68" t="n">
        <v>49</v>
      </c>
      <c r="M657" s="68" t="n">
        <v>3</v>
      </c>
      <c r="N657" s="68" t="n">
        <v>1</v>
      </c>
      <c r="O657" s="68" t="n">
        <v>2</v>
      </c>
      <c r="P657" s="68" t="n">
        <v>6</v>
      </c>
      <c r="Q657" s="68" t="n">
        <v>1</v>
      </c>
      <c r="R657" s="68" t="n">
        <v>7</v>
      </c>
      <c r="S657" s="68" t="n">
        <v>2</v>
      </c>
      <c r="T657" s="68" t="n">
        <v>2</v>
      </c>
      <c r="U657" s="68" t="n">
        <v>7</v>
      </c>
      <c r="V657" s="68" t="n">
        <v>2</v>
      </c>
      <c r="W657" s="68" t="n">
        <v>9</v>
      </c>
      <c r="X657" s="68" t="n">
        <v>2</v>
      </c>
      <c r="Y657" s="68" t="n">
        <v>25</v>
      </c>
      <c r="Z657" s="68" t="n">
        <v>3</v>
      </c>
      <c r="AA657" s="68" t="n">
        <v>5</v>
      </c>
      <c r="AB657" s="68" t="n">
        <v>4</v>
      </c>
      <c r="AC657" s="68"/>
      <c r="AD657" s="68"/>
      <c r="AE657" s="68" t="n">
        <v>1</v>
      </c>
      <c r="AF657" s="68" t="n">
        <v>6</v>
      </c>
      <c r="AG657" s="68" t="n">
        <v>1</v>
      </c>
      <c r="AH657" s="65"/>
      <c r="AI657" s="65"/>
      <c r="AJ657" s="65"/>
      <c r="AK657" s="65"/>
      <c r="AL657" s="65"/>
      <c r="AM657" s="65"/>
      <c r="AN657" s="65"/>
      <c r="AO657" s="65"/>
      <c r="AP657" s="65"/>
    </row>
    <row r="658" customFormat="false" ht="15.75" hidden="false" customHeight="false" outlineLevel="0" collapsed="false">
      <c r="A658" s="127" t="n">
        <v>43940</v>
      </c>
      <c r="B658" s="68" t="n">
        <v>1</v>
      </c>
      <c r="C658" s="68" t="n">
        <v>3</v>
      </c>
      <c r="D658" s="68" t="n">
        <v>34</v>
      </c>
      <c r="E658" s="68" t="n">
        <v>1</v>
      </c>
      <c r="F658" s="68" t="n">
        <v>1</v>
      </c>
      <c r="G658" s="68" t="n">
        <v>7</v>
      </c>
      <c r="H658" s="68" t="n">
        <v>287</v>
      </c>
      <c r="I658" s="68"/>
      <c r="J658" s="68" t="n">
        <v>59</v>
      </c>
      <c r="K658" s="68" t="n">
        <v>44</v>
      </c>
      <c r="L658" s="68" t="n">
        <v>54</v>
      </c>
      <c r="M658" s="68" t="n">
        <v>3</v>
      </c>
      <c r="N658" s="68" t="n">
        <v>1</v>
      </c>
      <c r="O658" s="68" t="n">
        <v>2</v>
      </c>
      <c r="P658" s="68" t="n">
        <v>6</v>
      </c>
      <c r="Q658" s="68" t="n">
        <v>1</v>
      </c>
      <c r="R658" s="68" t="n">
        <v>7</v>
      </c>
      <c r="S658" s="68" t="n">
        <v>3</v>
      </c>
      <c r="T658" s="68" t="n">
        <v>3</v>
      </c>
      <c r="U658" s="68" t="n">
        <v>7</v>
      </c>
      <c r="V658" s="68" t="n">
        <v>2</v>
      </c>
      <c r="W658" s="68" t="n">
        <v>9</v>
      </c>
      <c r="X658" s="68" t="n">
        <v>2</v>
      </c>
      <c r="Y658" s="68" t="n">
        <v>25</v>
      </c>
      <c r="Z658" s="68" t="n">
        <v>3</v>
      </c>
      <c r="AA658" s="68" t="n">
        <v>5</v>
      </c>
      <c r="AB658" s="68" t="n">
        <v>4</v>
      </c>
      <c r="AC658" s="68"/>
      <c r="AD658" s="68"/>
      <c r="AE658" s="68" t="n">
        <v>1</v>
      </c>
      <c r="AF658" s="68" t="n">
        <v>6</v>
      </c>
      <c r="AG658" s="68" t="n">
        <v>1</v>
      </c>
      <c r="AH658" s="65"/>
      <c r="AI658" s="65"/>
      <c r="AJ658" s="65"/>
      <c r="AK658" s="65"/>
      <c r="AL658" s="65"/>
      <c r="AM658" s="65"/>
      <c r="AN658" s="65"/>
      <c r="AO658" s="65"/>
      <c r="AP658" s="65"/>
    </row>
    <row r="659" customFormat="false" ht="15.75" hidden="false" customHeight="false" outlineLevel="0" collapsed="false">
      <c r="A659" s="127" t="n">
        <v>43941</v>
      </c>
      <c r="B659" s="68" t="n">
        <v>1</v>
      </c>
      <c r="C659" s="68" t="n">
        <v>3</v>
      </c>
      <c r="D659" s="68" t="n">
        <v>35</v>
      </c>
      <c r="E659" s="68" t="n">
        <v>1</v>
      </c>
      <c r="F659" s="68" t="n">
        <v>1</v>
      </c>
      <c r="G659" s="68" t="n">
        <v>7</v>
      </c>
      <c r="H659" s="68" t="n">
        <v>287</v>
      </c>
      <c r="I659" s="68"/>
      <c r="J659" s="68" t="n">
        <v>62</v>
      </c>
      <c r="K659" s="68" t="n">
        <v>44</v>
      </c>
      <c r="L659" s="68" t="n">
        <v>56</v>
      </c>
      <c r="M659" s="68" t="n">
        <v>3</v>
      </c>
      <c r="N659" s="68" t="n">
        <v>1</v>
      </c>
      <c r="O659" s="68" t="n">
        <v>3</v>
      </c>
      <c r="P659" s="68" t="n">
        <v>6</v>
      </c>
      <c r="Q659" s="68" t="n">
        <v>1</v>
      </c>
      <c r="R659" s="68" t="n">
        <v>7</v>
      </c>
      <c r="S659" s="68" t="n">
        <v>4</v>
      </c>
      <c r="T659" s="68" t="n">
        <v>3</v>
      </c>
      <c r="U659" s="68" t="n">
        <v>7</v>
      </c>
      <c r="V659" s="68" t="n">
        <v>2</v>
      </c>
      <c r="W659" s="68" t="n">
        <v>9</v>
      </c>
      <c r="X659" s="68" t="n">
        <v>2</v>
      </c>
      <c r="Y659" s="68" t="n">
        <v>25</v>
      </c>
      <c r="Z659" s="68" t="n">
        <v>3</v>
      </c>
      <c r="AA659" s="68" t="n">
        <v>5</v>
      </c>
      <c r="AB659" s="68" t="n">
        <v>4</v>
      </c>
      <c r="AC659" s="68"/>
      <c r="AD659" s="68"/>
      <c r="AE659" s="68" t="n">
        <v>1</v>
      </c>
      <c r="AF659" s="68" t="n">
        <v>6</v>
      </c>
      <c r="AG659" s="68" t="n">
        <v>1</v>
      </c>
      <c r="AH659" s="65"/>
      <c r="AI659" s="65"/>
      <c r="AJ659" s="65"/>
      <c r="AK659" s="65"/>
      <c r="AL659" s="65"/>
      <c r="AM659" s="65"/>
      <c r="AN659" s="65"/>
      <c r="AO659" s="65"/>
      <c r="AP659" s="65"/>
    </row>
    <row r="660" customFormat="false" ht="15.75" hidden="false" customHeight="false" outlineLevel="0" collapsed="false">
      <c r="A660" s="127" t="n">
        <v>43942</v>
      </c>
      <c r="B660" s="68" t="n">
        <v>1</v>
      </c>
      <c r="C660" s="68" t="n">
        <v>3</v>
      </c>
      <c r="D660" s="68" t="n">
        <v>35</v>
      </c>
      <c r="E660" s="68" t="n">
        <v>1</v>
      </c>
      <c r="F660" s="68" t="n">
        <v>1</v>
      </c>
      <c r="G660" s="68" t="n">
        <v>7</v>
      </c>
      <c r="H660" s="68" t="n">
        <v>298</v>
      </c>
      <c r="I660" s="68"/>
      <c r="J660" s="68" t="n">
        <v>68</v>
      </c>
      <c r="K660" s="68" t="n">
        <v>44</v>
      </c>
      <c r="L660" s="68" t="n">
        <v>56</v>
      </c>
      <c r="M660" s="68" t="n">
        <v>3</v>
      </c>
      <c r="N660" s="68" t="n">
        <v>1</v>
      </c>
      <c r="O660" s="68" t="n">
        <v>4</v>
      </c>
      <c r="P660" s="68" t="n">
        <v>6</v>
      </c>
      <c r="Q660" s="68" t="n">
        <v>1</v>
      </c>
      <c r="R660" s="68" t="n">
        <v>8</v>
      </c>
      <c r="S660" s="68" t="n">
        <v>4</v>
      </c>
      <c r="T660" s="68" t="n">
        <v>3</v>
      </c>
      <c r="U660" s="68" t="n">
        <v>7</v>
      </c>
      <c r="V660" s="68" t="n">
        <v>3</v>
      </c>
      <c r="W660" s="68" t="n">
        <v>9</v>
      </c>
      <c r="X660" s="68" t="n">
        <v>2</v>
      </c>
      <c r="Y660" s="68" t="n">
        <v>30</v>
      </c>
      <c r="Z660" s="68" t="n">
        <v>3</v>
      </c>
      <c r="AA660" s="68" t="n">
        <v>5</v>
      </c>
      <c r="AB660" s="68" t="n">
        <v>4</v>
      </c>
      <c r="AC660" s="68"/>
      <c r="AD660" s="68"/>
      <c r="AE660" s="68" t="n">
        <v>1</v>
      </c>
      <c r="AF660" s="68" t="n">
        <v>6</v>
      </c>
      <c r="AG660" s="68" t="n">
        <v>1</v>
      </c>
      <c r="AH660" s="68"/>
      <c r="AI660" s="68" t="n">
        <v>1</v>
      </c>
      <c r="AJ660" s="65"/>
      <c r="AK660" s="65"/>
      <c r="AL660" s="65"/>
      <c r="AM660" s="65"/>
      <c r="AN660" s="65"/>
      <c r="AO660" s="65"/>
      <c r="AP660" s="65"/>
    </row>
    <row r="661" customFormat="false" ht="15.75" hidden="false" customHeight="false" outlineLevel="0" collapsed="false">
      <c r="A661" s="127" t="n">
        <v>43943</v>
      </c>
      <c r="B661" s="65" t="n">
        <v>1</v>
      </c>
      <c r="C661" s="65" t="n">
        <v>4</v>
      </c>
      <c r="D661" s="65" t="n">
        <v>35</v>
      </c>
      <c r="E661" s="65" t="n">
        <v>1</v>
      </c>
      <c r="F661" s="65" t="n">
        <v>1</v>
      </c>
      <c r="G661" s="65" t="n">
        <v>7</v>
      </c>
      <c r="H661" s="68" t="n">
        <v>301</v>
      </c>
      <c r="I661" s="65"/>
      <c r="J661" s="68" t="n">
        <v>71</v>
      </c>
      <c r="K661" s="65" t="n">
        <v>53</v>
      </c>
      <c r="L661" s="68" t="n">
        <v>58</v>
      </c>
      <c r="M661" s="65" t="n">
        <v>3</v>
      </c>
      <c r="N661" s="65" t="n">
        <v>1</v>
      </c>
      <c r="O661" s="65" t="n">
        <v>4</v>
      </c>
      <c r="P661" s="65" t="n">
        <v>6</v>
      </c>
      <c r="Q661" s="65" t="n">
        <v>1</v>
      </c>
      <c r="R661" s="65" t="n">
        <v>8</v>
      </c>
      <c r="S661" s="65" t="n">
        <v>4</v>
      </c>
      <c r="T661" s="65" t="n">
        <v>3</v>
      </c>
      <c r="U661" s="65" t="n">
        <v>8</v>
      </c>
      <c r="V661" s="65" t="n">
        <v>3</v>
      </c>
      <c r="W661" s="65" t="n">
        <v>10</v>
      </c>
      <c r="X661" s="65" t="n">
        <v>2</v>
      </c>
      <c r="Y661" s="65" t="n">
        <v>30</v>
      </c>
      <c r="Z661" s="65" t="n">
        <v>3</v>
      </c>
      <c r="AA661" s="65" t="n">
        <v>5</v>
      </c>
      <c r="AB661" s="65" t="n">
        <v>4</v>
      </c>
      <c r="AC661" s="65"/>
      <c r="AD661" s="65"/>
      <c r="AE661" s="65" t="n">
        <v>1</v>
      </c>
      <c r="AF661" s="65" t="n">
        <v>6</v>
      </c>
      <c r="AG661" s="65" t="n">
        <v>1</v>
      </c>
      <c r="AH661" s="65"/>
      <c r="AI661" s="65" t="n">
        <v>1</v>
      </c>
      <c r="AJ661" s="65"/>
      <c r="AK661" s="65"/>
      <c r="AL661" s="65"/>
      <c r="AM661" s="65"/>
      <c r="AN661" s="65"/>
      <c r="AO661" s="65"/>
      <c r="AP661" s="65"/>
    </row>
    <row r="662" customFormat="false" ht="15.75" hidden="false" customHeight="false" outlineLevel="0" collapsed="false">
      <c r="A662" s="127" t="n">
        <v>43944</v>
      </c>
      <c r="B662" s="68" t="n">
        <v>1</v>
      </c>
      <c r="C662" s="68" t="n">
        <v>4</v>
      </c>
      <c r="D662" s="68" t="n">
        <v>35</v>
      </c>
      <c r="E662" s="68" t="n">
        <v>1</v>
      </c>
      <c r="F662" s="68" t="n">
        <v>1</v>
      </c>
      <c r="G662" s="68" t="n">
        <v>7</v>
      </c>
      <c r="H662" s="68" t="n">
        <v>301</v>
      </c>
      <c r="I662" s="68"/>
      <c r="J662" s="68" t="n">
        <v>74</v>
      </c>
      <c r="K662" s="68" t="n">
        <v>53</v>
      </c>
      <c r="L662" s="68" t="n">
        <v>60</v>
      </c>
      <c r="M662" s="68" t="n">
        <v>3</v>
      </c>
      <c r="N662" s="68" t="n">
        <v>1</v>
      </c>
      <c r="O662" s="68" t="n">
        <v>4</v>
      </c>
      <c r="P662" s="68" t="n">
        <v>6</v>
      </c>
      <c r="Q662" s="68" t="n">
        <v>1</v>
      </c>
      <c r="R662" s="68" t="n">
        <v>8</v>
      </c>
      <c r="S662" s="68" t="n">
        <v>4</v>
      </c>
      <c r="T662" s="68" t="n">
        <v>3</v>
      </c>
      <c r="U662" s="68" t="n">
        <v>9</v>
      </c>
      <c r="V662" s="68" t="n">
        <v>3</v>
      </c>
      <c r="W662" s="68" t="n">
        <v>11</v>
      </c>
      <c r="X662" s="68" t="n">
        <v>2</v>
      </c>
      <c r="Y662" s="68" t="n">
        <v>34</v>
      </c>
      <c r="Z662" s="68" t="n">
        <v>3</v>
      </c>
      <c r="AA662" s="68" t="n">
        <v>5</v>
      </c>
      <c r="AB662" s="68" t="n">
        <v>4</v>
      </c>
      <c r="AC662" s="68"/>
      <c r="AD662" s="68"/>
      <c r="AE662" s="68" t="n">
        <v>1</v>
      </c>
      <c r="AF662" s="68" t="n">
        <v>6</v>
      </c>
      <c r="AG662" s="68" t="n">
        <v>1</v>
      </c>
      <c r="AH662" s="68"/>
      <c r="AI662" s="68" t="n">
        <v>1</v>
      </c>
      <c r="AJ662" s="65"/>
      <c r="AK662" s="65"/>
      <c r="AL662" s="65"/>
      <c r="AM662" s="65"/>
      <c r="AN662" s="65"/>
      <c r="AO662" s="65"/>
      <c r="AP662" s="65"/>
    </row>
    <row r="663" customFormat="false" ht="15.75" hidden="false" customHeight="false" outlineLevel="0" collapsed="false">
      <c r="A663" s="127" t="n">
        <v>43945</v>
      </c>
      <c r="B663" s="65" t="n">
        <v>1</v>
      </c>
      <c r="C663" s="65" t="n">
        <v>4</v>
      </c>
      <c r="D663" s="65" t="n">
        <v>39</v>
      </c>
      <c r="E663" s="65" t="n">
        <v>1</v>
      </c>
      <c r="F663" s="65" t="n">
        <v>1</v>
      </c>
      <c r="G663" s="65" t="n">
        <v>7</v>
      </c>
      <c r="H663" s="68" t="n">
        <v>326</v>
      </c>
      <c r="I663" s="65"/>
      <c r="J663" s="68" t="n">
        <v>77</v>
      </c>
      <c r="K663" s="65" t="n">
        <v>54</v>
      </c>
      <c r="L663" s="68" t="n">
        <v>67</v>
      </c>
      <c r="M663" s="65" t="n">
        <v>3</v>
      </c>
      <c r="N663" s="65" t="n">
        <v>1</v>
      </c>
      <c r="O663" s="65" t="n">
        <v>4</v>
      </c>
      <c r="P663" s="65" t="n">
        <v>6</v>
      </c>
      <c r="Q663" s="65" t="n">
        <v>1</v>
      </c>
      <c r="R663" s="65" t="n">
        <v>8</v>
      </c>
      <c r="S663" s="65" t="n">
        <v>4</v>
      </c>
      <c r="T663" s="65" t="n">
        <v>3</v>
      </c>
      <c r="U663" s="65" t="n">
        <v>10</v>
      </c>
      <c r="V663" s="65" t="n">
        <v>3</v>
      </c>
      <c r="W663" s="65" t="n">
        <v>11</v>
      </c>
      <c r="X663" s="65" t="n">
        <v>2</v>
      </c>
      <c r="Y663" s="65" t="n">
        <v>35</v>
      </c>
      <c r="Z663" s="65" t="n">
        <v>3</v>
      </c>
      <c r="AA663" s="65" t="n">
        <v>5</v>
      </c>
      <c r="AB663" s="65" t="n">
        <v>4</v>
      </c>
      <c r="AC663" s="65"/>
      <c r="AD663" s="65"/>
      <c r="AE663" s="65" t="n">
        <v>1</v>
      </c>
      <c r="AF663" s="65" t="n">
        <v>6</v>
      </c>
      <c r="AG663" s="65" t="n">
        <v>1</v>
      </c>
      <c r="AH663" s="65"/>
      <c r="AI663" s="65" t="n">
        <v>1</v>
      </c>
      <c r="AJ663" s="65"/>
      <c r="AK663" s="65"/>
      <c r="AL663" s="65"/>
      <c r="AM663" s="65"/>
      <c r="AN663" s="65"/>
      <c r="AO663" s="65"/>
      <c r="AP663" s="65"/>
    </row>
    <row r="664" customFormat="false" ht="15.75" hidden="false" customHeight="false" outlineLevel="0" collapsed="false">
      <c r="A664" s="127" t="n">
        <v>43946</v>
      </c>
      <c r="B664" s="68" t="n">
        <v>1</v>
      </c>
      <c r="C664" s="68" t="n">
        <v>4</v>
      </c>
      <c r="D664" s="68" t="n">
        <v>39</v>
      </c>
      <c r="E664" s="68" t="n">
        <v>1</v>
      </c>
      <c r="F664" s="68" t="n">
        <v>1</v>
      </c>
      <c r="G664" s="68" t="n">
        <v>7</v>
      </c>
      <c r="H664" s="68" t="n">
        <v>346</v>
      </c>
      <c r="I664" s="68"/>
      <c r="J664" s="68" t="n">
        <v>77</v>
      </c>
      <c r="K664" s="68" t="n">
        <v>54</v>
      </c>
      <c r="L664" s="68" t="n">
        <v>75</v>
      </c>
      <c r="M664" s="68" t="n">
        <v>3</v>
      </c>
      <c r="N664" s="68" t="n">
        <v>1</v>
      </c>
      <c r="O664" s="68" t="n">
        <v>4</v>
      </c>
      <c r="P664" s="68" t="n">
        <v>6</v>
      </c>
      <c r="Q664" s="68" t="n">
        <v>1</v>
      </c>
      <c r="R664" s="68" t="n">
        <v>8</v>
      </c>
      <c r="S664" s="68" t="n">
        <v>4</v>
      </c>
      <c r="T664" s="68" t="n">
        <v>3</v>
      </c>
      <c r="U664" s="68" t="n">
        <v>11</v>
      </c>
      <c r="V664" s="68" t="n">
        <v>3</v>
      </c>
      <c r="W664" s="68" t="n">
        <v>12</v>
      </c>
      <c r="X664" s="68" t="n">
        <v>2</v>
      </c>
      <c r="Y664" s="68" t="n">
        <v>36</v>
      </c>
      <c r="Z664" s="68" t="n">
        <v>3</v>
      </c>
      <c r="AA664" s="68" t="n">
        <v>5</v>
      </c>
      <c r="AB664" s="68" t="n">
        <v>4</v>
      </c>
      <c r="AC664" s="68"/>
      <c r="AD664" s="68"/>
      <c r="AE664" s="68" t="n">
        <v>1</v>
      </c>
      <c r="AF664" s="68" t="n">
        <v>6</v>
      </c>
      <c r="AG664" s="68" t="n">
        <v>1</v>
      </c>
      <c r="AH664" s="68"/>
      <c r="AI664" s="68" t="n">
        <v>1</v>
      </c>
      <c r="AJ664" s="65"/>
      <c r="AK664" s="65"/>
      <c r="AL664" s="65"/>
      <c r="AM664" s="65"/>
      <c r="AN664" s="65"/>
      <c r="AO664" s="65"/>
      <c r="AP664" s="65"/>
    </row>
    <row r="665" customFormat="false" ht="15.75" hidden="false" customHeight="false" outlineLevel="0" collapsed="false">
      <c r="A665" s="127" t="n">
        <v>43947</v>
      </c>
      <c r="B665" s="68" t="n">
        <v>1</v>
      </c>
      <c r="C665" s="68" t="n">
        <v>4</v>
      </c>
      <c r="D665" s="68" t="n">
        <v>39</v>
      </c>
      <c r="E665" s="68" t="n">
        <v>1</v>
      </c>
      <c r="F665" s="68" t="n">
        <v>1</v>
      </c>
      <c r="G665" s="68" t="n">
        <v>7</v>
      </c>
      <c r="H665" s="68" t="n">
        <v>353</v>
      </c>
      <c r="I665" s="68"/>
      <c r="J665" s="68" t="n">
        <v>77</v>
      </c>
      <c r="K665" s="68" t="n">
        <v>58</v>
      </c>
      <c r="L665" s="68" t="n">
        <v>87</v>
      </c>
      <c r="M665" s="68" t="n">
        <v>3</v>
      </c>
      <c r="N665" s="68" t="n">
        <v>1</v>
      </c>
      <c r="O665" s="68" t="n">
        <v>4</v>
      </c>
      <c r="P665" s="68" t="n">
        <v>6</v>
      </c>
      <c r="Q665" s="68" t="n">
        <v>1</v>
      </c>
      <c r="R665" s="68" t="n">
        <v>8</v>
      </c>
      <c r="S665" s="68" t="n">
        <v>4</v>
      </c>
      <c r="T665" s="68" t="n">
        <v>3</v>
      </c>
      <c r="U665" s="68" t="n">
        <v>11</v>
      </c>
      <c r="V665" s="68" t="n">
        <v>3</v>
      </c>
      <c r="W665" s="68" t="n">
        <v>12</v>
      </c>
      <c r="X665" s="68" t="n">
        <v>2</v>
      </c>
      <c r="Y665" s="68" t="n">
        <v>36</v>
      </c>
      <c r="Z665" s="68" t="n">
        <v>3</v>
      </c>
      <c r="AA665" s="68" t="n">
        <v>5</v>
      </c>
      <c r="AB665" s="68" t="n">
        <v>4</v>
      </c>
      <c r="AC665" s="68"/>
      <c r="AD665" s="68"/>
      <c r="AE665" s="68" t="n">
        <v>1</v>
      </c>
      <c r="AF665" s="68" t="n">
        <v>6</v>
      </c>
      <c r="AG665" s="68" t="n">
        <v>1</v>
      </c>
      <c r="AH665" s="68"/>
      <c r="AI665" s="68" t="n">
        <v>1</v>
      </c>
      <c r="AJ665" s="65"/>
      <c r="AK665" s="65"/>
      <c r="AL665" s="65"/>
      <c r="AM665" s="65"/>
      <c r="AN665" s="65"/>
      <c r="AO665" s="65"/>
      <c r="AP665" s="65"/>
    </row>
    <row r="666" customFormat="false" ht="15.75" hidden="false" customHeight="false" outlineLevel="0" collapsed="false">
      <c r="A666" s="127" t="n">
        <v>43948</v>
      </c>
      <c r="B666" s="65" t="n">
        <v>1</v>
      </c>
      <c r="C666" s="65" t="n">
        <v>4</v>
      </c>
      <c r="D666" s="65" t="n">
        <v>40</v>
      </c>
      <c r="E666" s="65" t="n">
        <v>1</v>
      </c>
      <c r="F666" s="65" t="n">
        <v>1</v>
      </c>
      <c r="G666" s="65" t="n">
        <v>7</v>
      </c>
      <c r="H666" s="68" t="n">
        <v>367</v>
      </c>
      <c r="I666" s="65"/>
      <c r="J666" s="68" t="n">
        <v>78</v>
      </c>
      <c r="K666" s="65" t="n">
        <v>58</v>
      </c>
      <c r="L666" s="68" t="n">
        <v>88</v>
      </c>
      <c r="M666" s="65" t="n">
        <v>3</v>
      </c>
      <c r="N666" s="65" t="n">
        <v>1</v>
      </c>
      <c r="O666" s="65" t="n">
        <v>5</v>
      </c>
      <c r="P666" s="65" t="n">
        <v>6</v>
      </c>
      <c r="Q666" s="65" t="n">
        <v>1</v>
      </c>
      <c r="R666" s="65" t="n">
        <v>8</v>
      </c>
      <c r="S666" s="65" t="n">
        <v>4</v>
      </c>
      <c r="T666" s="65" t="n">
        <v>3</v>
      </c>
      <c r="U666" s="65" t="n">
        <v>14</v>
      </c>
      <c r="V666" s="65" t="n">
        <v>3</v>
      </c>
      <c r="W666" s="65" t="n">
        <v>12</v>
      </c>
      <c r="X666" s="65" t="n">
        <v>2</v>
      </c>
      <c r="Y666" s="65" t="n">
        <v>37</v>
      </c>
      <c r="Z666" s="65" t="n">
        <v>3</v>
      </c>
      <c r="AA666" s="65" t="n">
        <v>5</v>
      </c>
      <c r="AB666" s="65" t="n">
        <v>4</v>
      </c>
      <c r="AC666" s="65"/>
      <c r="AD666" s="65"/>
      <c r="AE666" s="65" t="n">
        <v>1</v>
      </c>
      <c r="AF666" s="65" t="n">
        <v>6</v>
      </c>
      <c r="AG666" s="65" t="n">
        <v>1</v>
      </c>
      <c r="AH666" s="65"/>
      <c r="AI666" s="65" t="n">
        <v>1</v>
      </c>
      <c r="AJ666" s="65"/>
      <c r="AK666" s="65"/>
      <c r="AL666" s="65"/>
      <c r="AM666" s="65"/>
      <c r="AN666" s="65"/>
      <c r="AO666" s="65"/>
      <c r="AP666" s="65"/>
    </row>
    <row r="667" customFormat="false" ht="15.75" hidden="false" customHeight="false" outlineLevel="0" collapsed="false">
      <c r="A667" s="127" t="n">
        <v>43949</v>
      </c>
      <c r="B667" s="68" t="n">
        <v>1</v>
      </c>
      <c r="C667" s="68" t="n">
        <v>4</v>
      </c>
      <c r="D667" s="68" t="n">
        <v>41</v>
      </c>
      <c r="E667" s="68" t="n">
        <v>1</v>
      </c>
      <c r="F667" s="68" t="n">
        <v>1</v>
      </c>
      <c r="G667" s="68" t="n">
        <v>7</v>
      </c>
      <c r="H667" s="68" t="n">
        <v>370</v>
      </c>
      <c r="I667" s="68"/>
      <c r="J667" s="68" t="n">
        <v>79</v>
      </c>
      <c r="K667" s="68" t="n">
        <v>58</v>
      </c>
      <c r="L667" s="68" t="n">
        <v>90</v>
      </c>
      <c r="M667" s="68" t="n">
        <v>3</v>
      </c>
      <c r="N667" s="68" t="n">
        <v>1</v>
      </c>
      <c r="O667" s="68" t="n">
        <v>6</v>
      </c>
      <c r="P667" s="68" t="n">
        <v>6</v>
      </c>
      <c r="Q667" s="68" t="n">
        <v>1</v>
      </c>
      <c r="R667" s="68" t="n">
        <v>8</v>
      </c>
      <c r="S667" s="68" t="n">
        <v>4</v>
      </c>
      <c r="T667" s="68" t="n">
        <v>3</v>
      </c>
      <c r="U667" s="68" t="n">
        <v>14</v>
      </c>
      <c r="V667" s="68" t="n">
        <v>3</v>
      </c>
      <c r="W667" s="68" t="n">
        <v>12</v>
      </c>
      <c r="X667" s="68" t="n">
        <v>2</v>
      </c>
      <c r="Y667" s="68" t="n">
        <v>37</v>
      </c>
      <c r="Z667" s="68" t="n">
        <v>3</v>
      </c>
      <c r="AA667" s="68" t="n">
        <v>5</v>
      </c>
      <c r="AB667" s="68" t="n">
        <v>4</v>
      </c>
      <c r="AC667" s="68"/>
      <c r="AD667" s="68"/>
      <c r="AE667" s="68" t="n">
        <v>1</v>
      </c>
      <c r="AF667" s="68" t="n">
        <v>6</v>
      </c>
      <c r="AG667" s="68" t="n">
        <v>1</v>
      </c>
      <c r="AH667" s="68"/>
      <c r="AI667" s="68" t="n">
        <v>1</v>
      </c>
      <c r="AJ667" s="65"/>
      <c r="AK667" s="65"/>
      <c r="AL667" s="65"/>
      <c r="AM667" s="65"/>
      <c r="AN667" s="65"/>
      <c r="AO667" s="65"/>
      <c r="AP667" s="65"/>
    </row>
    <row r="668" customFormat="false" ht="15.75" hidden="false" customHeight="false" outlineLevel="0" collapsed="false">
      <c r="A668" s="127" t="n">
        <v>43950</v>
      </c>
      <c r="B668" s="68" t="n">
        <v>1</v>
      </c>
      <c r="C668" s="68" t="n">
        <v>4</v>
      </c>
      <c r="D668" s="68" t="n">
        <v>41</v>
      </c>
      <c r="E668" s="68" t="n">
        <v>1</v>
      </c>
      <c r="F668" s="68" t="n">
        <v>1</v>
      </c>
      <c r="G668" s="68" t="n">
        <v>7</v>
      </c>
      <c r="H668" s="68" t="n">
        <v>370</v>
      </c>
      <c r="I668" s="68"/>
      <c r="J668" s="68" t="n">
        <v>79</v>
      </c>
      <c r="K668" s="68" t="n">
        <v>59</v>
      </c>
      <c r="L668" s="68" t="n">
        <v>95</v>
      </c>
      <c r="M668" s="68" t="n">
        <v>3</v>
      </c>
      <c r="N668" s="68" t="n">
        <v>1</v>
      </c>
      <c r="O668" s="68" t="n">
        <v>6</v>
      </c>
      <c r="P668" s="68" t="n">
        <v>9</v>
      </c>
      <c r="Q668" s="68" t="n">
        <v>1</v>
      </c>
      <c r="R668" s="68" t="n">
        <v>9</v>
      </c>
      <c r="S668" s="68" t="n">
        <v>4</v>
      </c>
      <c r="T668" s="68" t="n">
        <v>3</v>
      </c>
      <c r="U668" s="68" t="n">
        <v>15</v>
      </c>
      <c r="V668" s="68" t="n">
        <v>3</v>
      </c>
      <c r="W668" s="68" t="n">
        <v>12</v>
      </c>
      <c r="X668" s="68" t="n">
        <v>2</v>
      </c>
      <c r="Y668" s="68" t="n">
        <v>37</v>
      </c>
      <c r="Z668" s="68" t="n">
        <v>3</v>
      </c>
      <c r="AA668" s="68" t="n">
        <v>5</v>
      </c>
      <c r="AB668" s="68" t="n">
        <v>4</v>
      </c>
      <c r="AC668" s="68"/>
      <c r="AD668" s="68"/>
      <c r="AE668" s="68" t="n">
        <v>1</v>
      </c>
      <c r="AF668" s="68" t="n">
        <v>6</v>
      </c>
      <c r="AG668" s="68" t="n">
        <v>1</v>
      </c>
      <c r="AH668" s="68"/>
      <c r="AI668" s="68" t="n">
        <v>1</v>
      </c>
      <c r="AJ668" s="65"/>
      <c r="AK668" s="65"/>
      <c r="AL668" s="65"/>
      <c r="AM668" s="65"/>
      <c r="AN668" s="65"/>
      <c r="AO668" s="65"/>
      <c r="AP668" s="65"/>
    </row>
    <row r="669" customFormat="false" ht="15.75" hidden="false" customHeight="false" outlineLevel="0" collapsed="false">
      <c r="A669" s="127" t="n">
        <v>43951</v>
      </c>
      <c r="B669" s="68" t="n">
        <v>1</v>
      </c>
      <c r="C669" s="68" t="n">
        <v>4</v>
      </c>
      <c r="D669" s="68" t="n">
        <v>41</v>
      </c>
      <c r="E669" s="68" t="n">
        <v>1</v>
      </c>
      <c r="F669" s="68" t="n">
        <v>1</v>
      </c>
      <c r="G669" s="68" t="n">
        <v>7</v>
      </c>
      <c r="H669" s="68" t="n">
        <v>371</v>
      </c>
      <c r="I669" s="68"/>
      <c r="J669" s="68" t="n">
        <v>83</v>
      </c>
      <c r="K669" s="68" t="n">
        <v>59</v>
      </c>
      <c r="L669" s="68" t="n">
        <v>96</v>
      </c>
      <c r="M669" s="68" t="n">
        <v>3</v>
      </c>
      <c r="N669" s="68" t="n">
        <v>1</v>
      </c>
      <c r="O669" s="68" t="n">
        <v>6</v>
      </c>
      <c r="P669" s="68" t="n">
        <v>9</v>
      </c>
      <c r="Q669" s="68" t="n">
        <v>1</v>
      </c>
      <c r="R669" s="68" t="n">
        <v>9</v>
      </c>
      <c r="S669" s="68" t="n">
        <v>4</v>
      </c>
      <c r="T669" s="68" t="n">
        <v>3</v>
      </c>
      <c r="U669" s="68" t="n">
        <v>15</v>
      </c>
      <c r="V669" s="68" t="n">
        <v>4</v>
      </c>
      <c r="W669" s="68" t="n">
        <v>13</v>
      </c>
      <c r="X669" s="68" t="n">
        <v>2</v>
      </c>
      <c r="Y669" s="68" t="n">
        <v>37</v>
      </c>
      <c r="Z669" s="68" t="n">
        <v>3</v>
      </c>
      <c r="AA669" s="68" t="n">
        <v>5</v>
      </c>
      <c r="AB669" s="68" t="n">
        <v>4</v>
      </c>
      <c r="AC669" s="68"/>
      <c r="AD669" s="68"/>
      <c r="AE669" s="68" t="n">
        <v>1</v>
      </c>
      <c r="AF669" s="68" t="n">
        <v>6</v>
      </c>
      <c r="AG669" s="68" t="n">
        <v>1</v>
      </c>
      <c r="AH669" s="68"/>
      <c r="AI669" s="68" t="n">
        <v>1</v>
      </c>
      <c r="AJ669" s="65"/>
      <c r="AK669" s="65"/>
      <c r="AL669" s="65"/>
      <c r="AM669" s="65"/>
      <c r="AN669" s="65"/>
      <c r="AO669" s="65"/>
      <c r="AP669" s="65"/>
    </row>
    <row r="670" customFormat="false" ht="15.75" hidden="false" customHeight="false" outlineLevel="0" collapsed="false">
      <c r="A670" s="127" t="n">
        <v>43952</v>
      </c>
      <c r="B670" s="65" t="n">
        <v>1</v>
      </c>
      <c r="C670" s="65" t="n">
        <v>4</v>
      </c>
      <c r="D670" s="65" t="n">
        <v>41</v>
      </c>
      <c r="E670" s="65" t="n">
        <v>1</v>
      </c>
      <c r="F670" s="65" t="n">
        <v>1</v>
      </c>
      <c r="G670" s="65" t="n">
        <v>7</v>
      </c>
      <c r="H670" s="68" t="n">
        <v>375</v>
      </c>
      <c r="I670" s="65"/>
      <c r="J670" s="68" t="n">
        <v>83</v>
      </c>
      <c r="K670" s="65" t="n">
        <v>60</v>
      </c>
      <c r="L670" s="68" t="n">
        <v>99</v>
      </c>
      <c r="M670" s="68" t="n">
        <v>3</v>
      </c>
      <c r="N670" s="68" t="n">
        <v>1</v>
      </c>
      <c r="O670" s="68" t="n">
        <v>6</v>
      </c>
      <c r="P670" s="68" t="n">
        <v>9</v>
      </c>
      <c r="Q670" s="68" t="n">
        <v>1</v>
      </c>
      <c r="R670" s="68" t="n">
        <v>9</v>
      </c>
      <c r="S670" s="68" t="n">
        <v>4</v>
      </c>
      <c r="T670" s="68" t="n">
        <v>3</v>
      </c>
      <c r="U670" s="68" t="n">
        <v>15</v>
      </c>
      <c r="V670" s="68" t="n">
        <v>4</v>
      </c>
      <c r="W670" s="68" t="n">
        <v>13</v>
      </c>
      <c r="X670" s="68" t="n">
        <v>2</v>
      </c>
      <c r="Y670" s="68" t="n">
        <v>37</v>
      </c>
      <c r="Z670" s="68" t="n">
        <v>3</v>
      </c>
      <c r="AA670" s="68" t="n">
        <v>5</v>
      </c>
      <c r="AB670" s="68" t="n">
        <v>4</v>
      </c>
      <c r="AC670" s="68"/>
      <c r="AD670" s="68"/>
      <c r="AE670" s="68" t="n">
        <v>1</v>
      </c>
      <c r="AF670" s="68" t="n">
        <v>6</v>
      </c>
      <c r="AG670" s="68" t="n">
        <v>1</v>
      </c>
      <c r="AH670" s="68"/>
      <c r="AI670" s="68" t="n">
        <v>1</v>
      </c>
      <c r="AJ670" s="65"/>
      <c r="AK670" s="65"/>
      <c r="AL670" s="65"/>
      <c r="AM670" s="65"/>
      <c r="AN670" s="65"/>
      <c r="AO670" s="65"/>
      <c r="AP670" s="65"/>
    </row>
    <row r="671" customFormat="false" ht="15.75" hidden="false" customHeight="false" outlineLevel="0" collapsed="false">
      <c r="A671" s="127" t="n">
        <v>43953</v>
      </c>
      <c r="B671" s="68" t="n">
        <v>1</v>
      </c>
      <c r="C671" s="68" t="n">
        <v>4</v>
      </c>
      <c r="D671" s="68" t="n">
        <v>41</v>
      </c>
      <c r="E671" s="68" t="n">
        <v>1</v>
      </c>
      <c r="F671" s="68" t="n">
        <v>1</v>
      </c>
      <c r="G671" s="68" t="n">
        <v>7</v>
      </c>
      <c r="H671" s="68" t="n">
        <v>392</v>
      </c>
      <c r="I671" s="68"/>
      <c r="J671" s="68" t="n">
        <v>84</v>
      </c>
      <c r="K671" s="68" t="n">
        <v>62</v>
      </c>
      <c r="L671" s="68" t="n">
        <v>106</v>
      </c>
      <c r="M671" s="68" t="n">
        <v>3</v>
      </c>
      <c r="N671" s="68" t="n">
        <v>1</v>
      </c>
      <c r="O671" s="68" t="n">
        <v>6</v>
      </c>
      <c r="P671" s="68" t="n">
        <v>9</v>
      </c>
      <c r="Q671" s="68" t="n">
        <v>1</v>
      </c>
      <c r="R671" s="68" t="n">
        <v>9</v>
      </c>
      <c r="S671" s="68" t="n">
        <v>4</v>
      </c>
      <c r="T671" s="68" t="n">
        <v>3</v>
      </c>
      <c r="U671" s="68" t="n">
        <v>15</v>
      </c>
      <c r="V671" s="68" t="n">
        <v>4</v>
      </c>
      <c r="W671" s="68" t="n">
        <v>13</v>
      </c>
      <c r="X671" s="68" t="n">
        <v>2</v>
      </c>
      <c r="Y671" s="68" t="n">
        <v>40</v>
      </c>
      <c r="Z671" s="68" t="n">
        <v>3</v>
      </c>
      <c r="AA671" s="68" t="n">
        <v>5</v>
      </c>
      <c r="AB671" s="68" t="n">
        <v>5</v>
      </c>
      <c r="AC671" s="68"/>
      <c r="AD671" s="68"/>
      <c r="AE671" s="68" t="n">
        <v>1</v>
      </c>
      <c r="AF671" s="68" t="n">
        <v>6</v>
      </c>
      <c r="AG671" s="68" t="n">
        <v>1</v>
      </c>
      <c r="AH671" s="68"/>
      <c r="AI671" s="68" t="n">
        <v>1</v>
      </c>
      <c r="AJ671" s="65"/>
      <c r="AK671" s="65"/>
      <c r="AL671" s="65"/>
      <c r="AM671" s="65"/>
      <c r="AN671" s="65"/>
      <c r="AO671" s="65"/>
      <c r="AP671" s="65"/>
    </row>
    <row r="672" customFormat="false" ht="15.75" hidden="false" customHeight="false" outlineLevel="0" collapsed="false">
      <c r="A672" s="127" t="n">
        <v>43954</v>
      </c>
      <c r="B672" s="68" t="n">
        <v>1</v>
      </c>
      <c r="C672" s="68" t="n">
        <v>4</v>
      </c>
      <c r="D672" s="68" t="n">
        <v>41</v>
      </c>
      <c r="E672" s="68" t="n">
        <v>1</v>
      </c>
      <c r="F672" s="68" t="n">
        <v>1</v>
      </c>
      <c r="G672" s="68" t="n">
        <v>7</v>
      </c>
      <c r="H672" s="68" t="n">
        <v>398</v>
      </c>
      <c r="I672" s="68"/>
      <c r="J672" s="68" t="n">
        <v>85</v>
      </c>
      <c r="K672" s="68" t="n">
        <v>62</v>
      </c>
      <c r="L672" s="68" t="n">
        <v>111</v>
      </c>
      <c r="M672" s="68" t="n">
        <v>3</v>
      </c>
      <c r="N672" s="68" t="n">
        <v>1</v>
      </c>
      <c r="O672" s="68" t="n">
        <v>7</v>
      </c>
      <c r="P672" s="68" t="n">
        <v>9</v>
      </c>
      <c r="Q672" s="68" t="n">
        <v>1</v>
      </c>
      <c r="R672" s="68" t="n">
        <v>9</v>
      </c>
      <c r="S672" s="68" t="n">
        <v>4</v>
      </c>
      <c r="T672" s="68" t="n">
        <v>4</v>
      </c>
      <c r="U672" s="68" t="n">
        <v>15</v>
      </c>
      <c r="V672" s="68" t="n">
        <v>4</v>
      </c>
      <c r="W672" s="68" t="n">
        <v>13</v>
      </c>
      <c r="X672" s="68" t="n">
        <v>2</v>
      </c>
      <c r="Y672" s="68" t="n">
        <v>40</v>
      </c>
      <c r="Z672" s="68" t="n">
        <v>3</v>
      </c>
      <c r="AA672" s="68" t="n">
        <v>5</v>
      </c>
      <c r="AB672" s="68" t="n">
        <v>5</v>
      </c>
      <c r="AC672" s="68"/>
      <c r="AD672" s="68"/>
      <c r="AE672" s="68" t="n">
        <v>1</v>
      </c>
      <c r="AF672" s="68" t="n">
        <v>6</v>
      </c>
      <c r="AG672" s="68" t="n">
        <v>1</v>
      </c>
      <c r="AH672" s="68"/>
      <c r="AI672" s="68" t="n">
        <v>1</v>
      </c>
      <c r="AJ672" s="65"/>
      <c r="AK672" s="65"/>
      <c r="AL672" s="65"/>
      <c r="AM672" s="65"/>
      <c r="AN672" s="65"/>
      <c r="AO672" s="65"/>
      <c r="AP672" s="65"/>
    </row>
    <row r="673" customFormat="false" ht="15.75" hidden="false" customHeight="false" outlineLevel="0" collapsed="false">
      <c r="A673" s="127" t="n">
        <v>43955</v>
      </c>
      <c r="B673" s="68" t="n">
        <v>1</v>
      </c>
      <c r="C673" s="68" t="n">
        <v>4</v>
      </c>
      <c r="D673" s="68" t="n">
        <v>41</v>
      </c>
      <c r="E673" s="68" t="n">
        <v>1</v>
      </c>
      <c r="F673" s="68" t="n">
        <v>1</v>
      </c>
      <c r="G673" s="68" t="n">
        <v>7</v>
      </c>
      <c r="H673" s="68" t="n">
        <v>408</v>
      </c>
      <c r="I673" s="68"/>
      <c r="J673" s="68" t="n">
        <v>86</v>
      </c>
      <c r="K673" s="68" t="n">
        <v>62</v>
      </c>
      <c r="L673" s="68" t="n">
        <v>117</v>
      </c>
      <c r="M673" s="68" t="n">
        <v>3</v>
      </c>
      <c r="N673" s="68" t="n">
        <v>1</v>
      </c>
      <c r="O673" s="68" t="n">
        <v>7</v>
      </c>
      <c r="P673" s="68" t="n">
        <v>9</v>
      </c>
      <c r="Q673" s="68" t="n">
        <v>1</v>
      </c>
      <c r="R673" s="68" t="n">
        <v>9</v>
      </c>
      <c r="S673" s="68" t="n">
        <v>4</v>
      </c>
      <c r="T673" s="68" t="n">
        <v>5</v>
      </c>
      <c r="U673" s="68" t="n">
        <v>15</v>
      </c>
      <c r="V673" s="68" t="n">
        <v>4</v>
      </c>
      <c r="W673" s="68" t="n">
        <v>13</v>
      </c>
      <c r="X673" s="68" t="n">
        <v>2</v>
      </c>
      <c r="Y673" s="68" t="n">
        <v>40</v>
      </c>
      <c r="Z673" s="68" t="n">
        <v>3</v>
      </c>
      <c r="AA673" s="68" t="n">
        <v>5</v>
      </c>
      <c r="AB673" s="68" t="n">
        <v>6</v>
      </c>
      <c r="AC673" s="68"/>
      <c r="AD673" s="68"/>
      <c r="AE673" s="68" t="n">
        <v>1</v>
      </c>
      <c r="AF673" s="68" t="n">
        <v>6</v>
      </c>
      <c r="AG673" s="68" t="n">
        <v>1</v>
      </c>
      <c r="AH673" s="68"/>
      <c r="AI673" s="68" t="n">
        <v>1</v>
      </c>
      <c r="AJ673" s="65"/>
      <c r="AK673" s="65"/>
      <c r="AL673" s="65"/>
      <c r="AM673" s="65"/>
      <c r="AN673" s="65"/>
      <c r="AO673" s="65"/>
      <c r="AP673" s="65"/>
    </row>
    <row r="674" customFormat="false" ht="15.75" hidden="false" customHeight="false" outlineLevel="0" collapsed="false">
      <c r="A674" s="127" t="n">
        <v>43956</v>
      </c>
      <c r="B674" s="68" t="n">
        <v>1</v>
      </c>
      <c r="C674" s="68" t="n">
        <v>4</v>
      </c>
      <c r="D674" s="68" t="n">
        <v>41</v>
      </c>
      <c r="E674" s="68" t="n">
        <v>1</v>
      </c>
      <c r="F674" s="68" t="n">
        <v>1</v>
      </c>
      <c r="G674" s="68" t="n">
        <v>7</v>
      </c>
      <c r="H674" s="68" t="n">
        <v>409</v>
      </c>
      <c r="I674" s="68"/>
      <c r="J674" s="68" t="n">
        <v>87</v>
      </c>
      <c r="K674" s="68" t="n">
        <v>62</v>
      </c>
      <c r="L674" s="68" t="n">
        <v>117</v>
      </c>
      <c r="M674" s="68" t="n">
        <v>3</v>
      </c>
      <c r="N674" s="68" t="n">
        <v>2</v>
      </c>
      <c r="O674" s="68" t="n">
        <v>7</v>
      </c>
      <c r="P674" s="68" t="n">
        <v>9</v>
      </c>
      <c r="Q674" s="68" t="n">
        <v>1</v>
      </c>
      <c r="R674" s="68" t="n">
        <v>10</v>
      </c>
      <c r="S674" s="68" t="n">
        <v>4</v>
      </c>
      <c r="T674" s="68" t="n">
        <v>5</v>
      </c>
      <c r="U674" s="68" t="n">
        <v>16</v>
      </c>
      <c r="V674" s="68" t="n">
        <v>4</v>
      </c>
      <c r="W674" s="68" t="n">
        <v>13</v>
      </c>
      <c r="X674" s="68" t="n">
        <v>2</v>
      </c>
      <c r="Y674" s="68" t="n">
        <v>42</v>
      </c>
      <c r="Z674" s="68" t="n">
        <v>3</v>
      </c>
      <c r="AA674" s="68" t="n">
        <v>5</v>
      </c>
      <c r="AB674" s="68" t="n">
        <v>6</v>
      </c>
      <c r="AC674" s="68"/>
      <c r="AD674" s="68"/>
      <c r="AE674" s="68" t="n">
        <v>1</v>
      </c>
      <c r="AF674" s="68" t="n">
        <v>6</v>
      </c>
      <c r="AG674" s="68" t="n">
        <v>2</v>
      </c>
      <c r="AH674" s="68"/>
      <c r="AI674" s="68" t="n">
        <v>1</v>
      </c>
      <c r="AJ674" s="65"/>
      <c r="AK674" s="65"/>
      <c r="AL674" s="65"/>
      <c r="AM674" s="65"/>
      <c r="AN674" s="65"/>
      <c r="AO674" s="65"/>
      <c r="AP674" s="65"/>
    </row>
    <row r="675" customFormat="false" ht="15.75" hidden="false" customHeight="false" outlineLevel="0" collapsed="false">
      <c r="A675" s="127" t="n">
        <v>43957</v>
      </c>
      <c r="B675" s="68" t="n">
        <v>1</v>
      </c>
      <c r="C675" s="68" t="n">
        <v>4</v>
      </c>
      <c r="D675" s="68" t="n">
        <v>41</v>
      </c>
      <c r="E675" s="68" t="n">
        <v>1</v>
      </c>
      <c r="F675" s="68" t="n">
        <v>1</v>
      </c>
      <c r="G675" s="68" t="n">
        <v>7</v>
      </c>
      <c r="H675" s="68" t="n">
        <v>414</v>
      </c>
      <c r="I675" s="68"/>
      <c r="J675" s="68" t="n">
        <v>90</v>
      </c>
      <c r="K675" s="68" t="n">
        <v>64</v>
      </c>
      <c r="L675" s="68" t="n">
        <v>123</v>
      </c>
      <c r="M675" s="68" t="n">
        <v>3</v>
      </c>
      <c r="N675" s="68" t="n">
        <v>2</v>
      </c>
      <c r="O675" s="68" t="n">
        <v>7</v>
      </c>
      <c r="P675" s="68" t="n">
        <v>9</v>
      </c>
      <c r="Q675" s="68" t="n">
        <v>1</v>
      </c>
      <c r="R675" s="68" t="n">
        <v>10</v>
      </c>
      <c r="S675" s="68" t="n">
        <v>5</v>
      </c>
      <c r="T675" s="68" t="n">
        <v>5</v>
      </c>
      <c r="U675" s="68" t="n">
        <v>16</v>
      </c>
      <c r="V675" s="68" t="n">
        <v>4</v>
      </c>
      <c r="W675" s="68" t="n">
        <v>16</v>
      </c>
      <c r="X675" s="68" t="n">
        <v>2</v>
      </c>
      <c r="Y675" s="68" t="n">
        <v>45</v>
      </c>
      <c r="Z675" s="68" t="n">
        <v>3</v>
      </c>
      <c r="AA675" s="68" t="n">
        <v>5</v>
      </c>
      <c r="AB675" s="68" t="n">
        <v>6</v>
      </c>
      <c r="AC675" s="68"/>
      <c r="AD675" s="68"/>
      <c r="AE675" s="68" t="n">
        <v>1</v>
      </c>
      <c r="AF675" s="68" t="n">
        <v>6</v>
      </c>
      <c r="AG675" s="68" t="n">
        <v>2</v>
      </c>
      <c r="AH675" s="68"/>
      <c r="AI675" s="68" t="n">
        <v>1</v>
      </c>
      <c r="AJ675" s="65"/>
      <c r="AK675" s="65"/>
      <c r="AL675" s="65"/>
      <c r="AM675" s="65"/>
      <c r="AN675" s="65"/>
      <c r="AO675" s="65"/>
      <c r="AP675" s="65"/>
    </row>
    <row r="676" customFormat="false" ht="15.75" hidden="false" customHeight="false" outlineLevel="0" collapsed="false">
      <c r="A676" s="127" t="n">
        <v>43958</v>
      </c>
      <c r="B676" s="68" t="n">
        <v>1</v>
      </c>
      <c r="C676" s="68" t="n">
        <v>4</v>
      </c>
      <c r="D676" s="68" t="n">
        <v>56</v>
      </c>
      <c r="E676" s="68" t="n">
        <v>1</v>
      </c>
      <c r="F676" s="68" t="n">
        <v>1</v>
      </c>
      <c r="G676" s="68" t="n">
        <v>7</v>
      </c>
      <c r="H676" s="68" t="n">
        <v>423</v>
      </c>
      <c r="I676" s="68"/>
      <c r="J676" s="68" t="n">
        <v>90</v>
      </c>
      <c r="K676" s="68" t="n">
        <v>64</v>
      </c>
      <c r="L676" s="68" t="n">
        <v>133</v>
      </c>
      <c r="M676" s="68" t="n">
        <v>3</v>
      </c>
      <c r="N676" s="68" t="n">
        <v>2</v>
      </c>
      <c r="O676" s="68" t="n">
        <v>7</v>
      </c>
      <c r="P676" s="68" t="n">
        <v>9</v>
      </c>
      <c r="Q676" s="68" t="n">
        <v>1</v>
      </c>
      <c r="R676" s="68" t="n">
        <v>10</v>
      </c>
      <c r="S676" s="68" t="n">
        <v>5</v>
      </c>
      <c r="T676" s="68" t="n">
        <v>6</v>
      </c>
      <c r="U676" s="68" t="n">
        <v>16</v>
      </c>
      <c r="V676" s="68" t="n">
        <v>4</v>
      </c>
      <c r="W676" s="68" t="n">
        <v>16</v>
      </c>
      <c r="X676" s="68" t="n">
        <v>2</v>
      </c>
      <c r="Y676" s="68" t="n">
        <v>45</v>
      </c>
      <c r="Z676" s="68" t="n">
        <v>3</v>
      </c>
      <c r="AA676" s="68" t="n">
        <v>5</v>
      </c>
      <c r="AB676" s="68" t="n">
        <v>6</v>
      </c>
      <c r="AC676" s="68"/>
      <c r="AD676" s="68"/>
      <c r="AE676" s="68" t="n">
        <v>1</v>
      </c>
      <c r="AF676" s="68" t="n">
        <v>6</v>
      </c>
      <c r="AG676" s="68" t="n">
        <v>2</v>
      </c>
      <c r="AH676" s="68"/>
      <c r="AI676" s="68" t="n">
        <v>1</v>
      </c>
      <c r="AJ676" s="65"/>
      <c r="AK676" s="65"/>
      <c r="AL676" s="65"/>
      <c r="AM676" s="65"/>
      <c r="AN676" s="65"/>
      <c r="AO676" s="65"/>
      <c r="AP676" s="65"/>
    </row>
    <row r="677" customFormat="false" ht="15.75" hidden="false" customHeight="false" outlineLevel="0" collapsed="false">
      <c r="A677" s="127" t="n">
        <v>43959</v>
      </c>
      <c r="B677" s="68" t="n">
        <v>1</v>
      </c>
      <c r="C677" s="68" t="n">
        <v>4</v>
      </c>
      <c r="D677" s="68" t="n">
        <v>56</v>
      </c>
      <c r="E677" s="68" t="n">
        <v>1</v>
      </c>
      <c r="F677" s="68" t="n">
        <v>1</v>
      </c>
      <c r="G677" s="68" t="n">
        <v>7</v>
      </c>
      <c r="H677" s="68" t="n">
        <v>424</v>
      </c>
      <c r="I677" s="68"/>
      <c r="J677" s="68" t="n">
        <v>92</v>
      </c>
      <c r="K677" s="68" t="n">
        <v>65</v>
      </c>
      <c r="L677" s="68" t="n">
        <v>138</v>
      </c>
      <c r="M677" s="68" t="n">
        <v>3</v>
      </c>
      <c r="N677" s="68" t="n">
        <v>2</v>
      </c>
      <c r="O677" s="68" t="n">
        <v>7</v>
      </c>
      <c r="P677" s="68" t="n">
        <v>9</v>
      </c>
      <c r="Q677" s="68" t="n">
        <v>1</v>
      </c>
      <c r="R677" s="68" t="n">
        <v>10</v>
      </c>
      <c r="S677" s="68" t="n">
        <v>5</v>
      </c>
      <c r="T677" s="68" t="n">
        <v>6</v>
      </c>
      <c r="U677" s="68" t="n">
        <v>17</v>
      </c>
      <c r="V677" s="68" t="n">
        <v>4</v>
      </c>
      <c r="W677" s="68" t="n">
        <v>16</v>
      </c>
      <c r="X677" s="68" t="n">
        <v>2</v>
      </c>
      <c r="Y677" s="68" t="n">
        <v>46</v>
      </c>
      <c r="Z677" s="68" t="n">
        <v>3</v>
      </c>
      <c r="AA677" s="68" t="n">
        <v>5</v>
      </c>
      <c r="AB677" s="68" t="n">
        <v>6</v>
      </c>
      <c r="AC677" s="68"/>
      <c r="AD677" s="68" t="n">
        <v>2</v>
      </c>
      <c r="AE677" s="68" t="n">
        <v>1</v>
      </c>
      <c r="AF677" s="68" t="n">
        <v>6</v>
      </c>
      <c r="AG677" s="68" t="n">
        <v>2</v>
      </c>
      <c r="AH677" s="68"/>
      <c r="AI677" s="68" t="n">
        <v>1</v>
      </c>
      <c r="AJ677" s="65"/>
      <c r="AK677" s="65"/>
      <c r="AL677" s="65"/>
      <c r="AM677" s="65"/>
      <c r="AN677" s="65"/>
      <c r="AO677" s="65"/>
      <c r="AP677" s="65"/>
    </row>
    <row r="678" customFormat="false" ht="15.75" hidden="false" customHeight="false" outlineLevel="0" collapsed="false">
      <c r="A678" s="127" t="n">
        <v>43960</v>
      </c>
      <c r="B678" s="68" t="n">
        <v>1</v>
      </c>
      <c r="C678" s="68" t="n">
        <v>4</v>
      </c>
      <c r="D678" s="68" t="n">
        <v>56</v>
      </c>
      <c r="E678" s="68" t="n">
        <v>1</v>
      </c>
      <c r="F678" s="68" t="n">
        <v>1</v>
      </c>
      <c r="G678" s="68" t="n">
        <v>7</v>
      </c>
      <c r="H678" s="68" t="n">
        <v>427</v>
      </c>
      <c r="I678" s="68"/>
      <c r="J678" s="68" t="n">
        <v>95</v>
      </c>
      <c r="K678" s="68" t="n">
        <v>66</v>
      </c>
      <c r="L678" s="68" t="n">
        <v>141</v>
      </c>
      <c r="M678" s="68" t="n">
        <v>3</v>
      </c>
      <c r="N678" s="68" t="n">
        <v>2</v>
      </c>
      <c r="O678" s="68" t="n">
        <v>7</v>
      </c>
      <c r="P678" s="68" t="n">
        <v>9</v>
      </c>
      <c r="Q678" s="68" t="n">
        <v>1</v>
      </c>
      <c r="R678" s="68" t="n">
        <v>10</v>
      </c>
      <c r="S678" s="68" t="n">
        <v>6</v>
      </c>
      <c r="T678" s="68" t="n">
        <v>6</v>
      </c>
      <c r="U678" s="68" t="n">
        <v>17</v>
      </c>
      <c r="V678" s="68" t="n">
        <v>4</v>
      </c>
      <c r="W678" s="68" t="n">
        <v>21</v>
      </c>
      <c r="X678" s="68" t="n">
        <v>2</v>
      </c>
      <c r="Y678" s="68" t="n">
        <v>46</v>
      </c>
      <c r="Z678" s="68" t="n">
        <v>3</v>
      </c>
      <c r="AA678" s="68" t="n">
        <v>5</v>
      </c>
      <c r="AB678" s="68" t="n">
        <v>6</v>
      </c>
      <c r="AC678" s="68"/>
      <c r="AD678" s="68" t="n">
        <v>2</v>
      </c>
      <c r="AE678" s="68" t="n">
        <v>1</v>
      </c>
      <c r="AF678" s="68" t="n">
        <v>6</v>
      </c>
      <c r="AG678" s="68" t="n">
        <v>2</v>
      </c>
      <c r="AH678" s="68"/>
      <c r="AI678" s="68" t="n">
        <v>1</v>
      </c>
      <c r="AJ678" s="65"/>
      <c r="AK678" s="65"/>
      <c r="AL678" s="65"/>
      <c r="AM678" s="65"/>
      <c r="AN678" s="65"/>
      <c r="AO678" s="65"/>
      <c r="AP678" s="65"/>
    </row>
    <row r="679" customFormat="false" ht="15.75" hidden="false" customHeight="false" outlineLevel="0" collapsed="false">
      <c r="A679" s="127" t="n">
        <v>43961</v>
      </c>
      <c r="B679" s="68" t="n">
        <v>1</v>
      </c>
      <c r="C679" s="68" t="n">
        <v>4</v>
      </c>
      <c r="D679" s="68" t="n">
        <v>56</v>
      </c>
      <c r="E679" s="68" t="n">
        <v>1</v>
      </c>
      <c r="F679" s="68" t="n">
        <v>1</v>
      </c>
      <c r="G679" s="68" t="n">
        <v>7</v>
      </c>
      <c r="H679" s="68" t="n">
        <v>434</v>
      </c>
      <c r="I679" s="68"/>
      <c r="J679" s="68" t="n">
        <v>95</v>
      </c>
      <c r="K679" s="68" t="n">
        <v>66</v>
      </c>
      <c r="L679" s="68" t="n">
        <v>143</v>
      </c>
      <c r="M679" s="68" t="n">
        <v>3</v>
      </c>
      <c r="N679" s="68" t="n">
        <v>2</v>
      </c>
      <c r="O679" s="68" t="n">
        <v>7</v>
      </c>
      <c r="P679" s="68" t="n">
        <v>9</v>
      </c>
      <c r="Q679" s="68" t="n">
        <v>1</v>
      </c>
      <c r="R679" s="68" t="n">
        <v>11</v>
      </c>
      <c r="S679" s="68" t="n">
        <v>6</v>
      </c>
      <c r="T679" s="68" t="n">
        <v>9</v>
      </c>
      <c r="U679" s="68" t="n">
        <v>17</v>
      </c>
      <c r="V679" s="68" t="n">
        <v>4</v>
      </c>
      <c r="W679" s="68" t="n">
        <v>21</v>
      </c>
      <c r="X679" s="68" t="n">
        <v>2</v>
      </c>
      <c r="Y679" s="68" t="n">
        <v>47</v>
      </c>
      <c r="Z679" s="68" t="n">
        <v>3</v>
      </c>
      <c r="AA679" s="68" t="n">
        <v>5</v>
      </c>
      <c r="AB679" s="68" t="n">
        <v>6</v>
      </c>
      <c r="AC679" s="68"/>
      <c r="AD679" s="68" t="n">
        <v>2</v>
      </c>
      <c r="AE679" s="68" t="n">
        <v>1</v>
      </c>
      <c r="AF679" s="68" t="n">
        <v>6</v>
      </c>
      <c r="AG679" s="68" t="n">
        <v>2</v>
      </c>
      <c r="AH679" s="68"/>
      <c r="AI679" s="68" t="n">
        <v>1</v>
      </c>
      <c r="AJ679" s="65"/>
      <c r="AK679" s="65"/>
      <c r="AL679" s="65"/>
      <c r="AM679" s="65"/>
      <c r="AN679" s="65"/>
      <c r="AO679" s="65"/>
      <c r="AP679" s="65"/>
    </row>
    <row r="680" customFormat="false" ht="15.75" hidden="false" customHeight="false" outlineLevel="0" collapsed="false">
      <c r="A680" s="127" t="n">
        <v>43962</v>
      </c>
      <c r="B680" s="68" t="n">
        <v>1</v>
      </c>
      <c r="C680" s="68" t="n">
        <v>4</v>
      </c>
      <c r="D680" s="68" t="n">
        <v>56</v>
      </c>
      <c r="E680" s="68" t="n">
        <v>1</v>
      </c>
      <c r="F680" s="68" t="n">
        <v>1</v>
      </c>
      <c r="G680" s="68" t="n">
        <v>7</v>
      </c>
      <c r="H680" s="68" t="n">
        <v>441</v>
      </c>
      <c r="I680" s="68"/>
      <c r="J680" s="68" t="n">
        <v>95</v>
      </c>
      <c r="K680" s="68" t="n">
        <v>66</v>
      </c>
      <c r="L680" s="68" t="n">
        <v>149</v>
      </c>
      <c r="M680" s="68" t="n">
        <v>3</v>
      </c>
      <c r="N680" s="68" t="n">
        <v>2</v>
      </c>
      <c r="O680" s="68" t="n">
        <v>7</v>
      </c>
      <c r="P680" s="68" t="n">
        <v>9</v>
      </c>
      <c r="Q680" s="68" t="n">
        <v>1</v>
      </c>
      <c r="R680" s="68" t="n">
        <v>11</v>
      </c>
      <c r="S680" s="68" t="n">
        <v>6</v>
      </c>
      <c r="T680" s="68" t="n">
        <v>9</v>
      </c>
      <c r="U680" s="68" t="n">
        <v>17</v>
      </c>
      <c r="V680" s="68" t="n">
        <v>4</v>
      </c>
      <c r="W680" s="68" t="n">
        <v>24</v>
      </c>
      <c r="X680" s="68" t="n">
        <v>2</v>
      </c>
      <c r="Y680" s="68" t="n">
        <v>49</v>
      </c>
      <c r="Z680" s="68" t="n">
        <v>3</v>
      </c>
      <c r="AA680" s="68" t="n">
        <v>5</v>
      </c>
      <c r="AB680" s="68" t="n">
        <v>6</v>
      </c>
      <c r="AC680" s="68"/>
      <c r="AD680" s="68" t="n">
        <v>2</v>
      </c>
      <c r="AE680" s="68" t="n">
        <v>1</v>
      </c>
      <c r="AF680" s="68" t="n">
        <v>6</v>
      </c>
      <c r="AG680" s="68" t="n">
        <v>2</v>
      </c>
      <c r="AH680" s="68"/>
      <c r="AI680" s="68" t="n">
        <v>1</v>
      </c>
      <c r="AJ680" s="65"/>
      <c r="AK680" s="65"/>
      <c r="AL680" s="65"/>
      <c r="AM680" s="65"/>
      <c r="AN680" s="65"/>
      <c r="AO680" s="65"/>
      <c r="AP680" s="65"/>
    </row>
    <row r="681" customFormat="false" ht="15.75" hidden="false" customHeight="false" outlineLevel="0" collapsed="false">
      <c r="A681" s="127" t="n">
        <v>43963</v>
      </c>
      <c r="B681" s="68" t="n">
        <v>1</v>
      </c>
      <c r="C681" s="68" t="n">
        <v>4</v>
      </c>
      <c r="D681" s="68" t="n">
        <v>56</v>
      </c>
      <c r="E681" s="68" t="n">
        <v>1</v>
      </c>
      <c r="F681" s="68" t="n">
        <v>1</v>
      </c>
      <c r="G681" s="68" t="n">
        <v>7</v>
      </c>
      <c r="H681" s="68" t="n">
        <v>443</v>
      </c>
      <c r="I681" s="68"/>
      <c r="J681" s="68" t="n">
        <v>98</v>
      </c>
      <c r="K681" s="68" t="n">
        <v>66</v>
      </c>
      <c r="L681" s="68" t="n">
        <v>155</v>
      </c>
      <c r="M681" s="68" t="n">
        <v>3</v>
      </c>
      <c r="N681" s="68" t="n">
        <v>3</v>
      </c>
      <c r="O681" s="68" t="n">
        <v>7</v>
      </c>
      <c r="P681" s="68" t="n">
        <v>9</v>
      </c>
      <c r="Q681" s="68" t="n">
        <v>1</v>
      </c>
      <c r="R681" s="68" t="n">
        <v>11</v>
      </c>
      <c r="S681" s="68" t="n">
        <v>6</v>
      </c>
      <c r="T681" s="68" t="n">
        <v>9</v>
      </c>
      <c r="U681" s="68" t="n">
        <v>18</v>
      </c>
      <c r="V681" s="68" t="n">
        <v>5</v>
      </c>
      <c r="W681" s="68" t="n">
        <v>24</v>
      </c>
      <c r="X681" s="68" t="n">
        <v>2</v>
      </c>
      <c r="Y681" s="68" t="n">
        <v>49</v>
      </c>
      <c r="Z681" s="68" t="n">
        <v>3</v>
      </c>
      <c r="AA681" s="68" t="n">
        <v>5</v>
      </c>
      <c r="AB681" s="68" t="n">
        <v>6</v>
      </c>
      <c r="AC681" s="68"/>
      <c r="AD681" s="68" t="n">
        <v>4</v>
      </c>
      <c r="AE681" s="68" t="n">
        <v>1</v>
      </c>
      <c r="AF681" s="68" t="n">
        <v>6</v>
      </c>
      <c r="AG681" s="68" t="n">
        <v>2</v>
      </c>
      <c r="AH681" s="68"/>
      <c r="AI681" s="68" t="n">
        <v>1</v>
      </c>
      <c r="AJ681" s="65"/>
      <c r="AK681" s="65"/>
      <c r="AL681" s="65"/>
      <c r="AM681" s="65"/>
      <c r="AN681" s="65"/>
      <c r="AO681" s="65"/>
      <c r="AP681" s="65"/>
    </row>
    <row r="682" customFormat="false" ht="15.75" hidden="false" customHeight="false" outlineLevel="0" collapsed="false">
      <c r="A682" s="127" t="n">
        <v>43964</v>
      </c>
      <c r="B682" s="68" t="n">
        <v>1</v>
      </c>
      <c r="C682" s="68" t="n">
        <v>4</v>
      </c>
      <c r="D682" s="68" t="n">
        <v>57</v>
      </c>
      <c r="E682" s="68" t="n">
        <v>1</v>
      </c>
      <c r="F682" s="68" t="n">
        <v>1</v>
      </c>
      <c r="G682" s="68" t="n">
        <v>7</v>
      </c>
      <c r="H682" s="68" t="n">
        <v>449</v>
      </c>
      <c r="I682" s="68"/>
      <c r="J682" s="68" t="n">
        <v>98</v>
      </c>
      <c r="K682" s="68" t="n">
        <v>66</v>
      </c>
      <c r="L682" s="68" t="n">
        <v>163</v>
      </c>
      <c r="M682" s="68" t="n">
        <v>3</v>
      </c>
      <c r="N682" s="68" t="n">
        <v>3</v>
      </c>
      <c r="O682" s="68" t="n">
        <v>7</v>
      </c>
      <c r="P682" s="68" t="n">
        <v>9</v>
      </c>
      <c r="Q682" s="68" t="n">
        <v>1</v>
      </c>
      <c r="R682" s="68" t="n">
        <v>11</v>
      </c>
      <c r="S682" s="68" t="n">
        <v>7</v>
      </c>
      <c r="T682" s="68" t="n">
        <v>9</v>
      </c>
      <c r="U682" s="68" t="n">
        <v>19</v>
      </c>
      <c r="V682" s="68" t="n">
        <v>5</v>
      </c>
      <c r="W682" s="68" t="n">
        <v>24</v>
      </c>
      <c r="X682" s="68" t="n">
        <v>3</v>
      </c>
      <c r="Y682" s="68" t="n">
        <v>49</v>
      </c>
      <c r="Z682" s="68" t="n">
        <v>3</v>
      </c>
      <c r="AA682" s="68" t="n">
        <v>5</v>
      </c>
      <c r="AB682" s="68" t="n">
        <v>6</v>
      </c>
      <c r="AC682" s="68" t="n">
        <v>3</v>
      </c>
      <c r="AD682" s="68" t="n">
        <v>4</v>
      </c>
      <c r="AE682" s="68" t="n">
        <v>1</v>
      </c>
      <c r="AF682" s="68" t="n">
        <v>6</v>
      </c>
      <c r="AG682" s="68" t="n">
        <v>2</v>
      </c>
      <c r="AH682" s="68"/>
      <c r="AI682" s="68" t="n">
        <v>1</v>
      </c>
      <c r="AJ682" s="65"/>
      <c r="AK682" s="65"/>
      <c r="AL682" s="65"/>
      <c r="AM682" s="65"/>
      <c r="AN682" s="65"/>
      <c r="AO682" s="65"/>
      <c r="AP682" s="65"/>
    </row>
    <row r="683" customFormat="false" ht="15.75" hidden="false" customHeight="false" outlineLevel="0" collapsed="false">
      <c r="A683" s="127" t="n">
        <v>43965</v>
      </c>
      <c r="B683" s="68" t="n">
        <v>1</v>
      </c>
      <c r="C683" s="68" t="n">
        <v>4</v>
      </c>
      <c r="D683" s="68" t="n">
        <v>57</v>
      </c>
      <c r="E683" s="68" t="n">
        <v>1</v>
      </c>
      <c r="F683" s="68" t="n">
        <v>2</v>
      </c>
      <c r="G683" s="68" t="n">
        <v>7</v>
      </c>
      <c r="H683" s="68" t="n">
        <v>452</v>
      </c>
      <c r="I683" s="68"/>
      <c r="J683" s="68" t="n">
        <v>99</v>
      </c>
      <c r="K683" s="68" t="n">
        <v>66</v>
      </c>
      <c r="L683" s="68" t="n">
        <v>167</v>
      </c>
      <c r="M683" s="68" t="n">
        <v>3</v>
      </c>
      <c r="N683" s="68" t="n">
        <v>3</v>
      </c>
      <c r="O683" s="68" t="n">
        <v>7</v>
      </c>
      <c r="P683" s="68" t="n">
        <v>9</v>
      </c>
      <c r="Q683" s="68" t="n">
        <v>1</v>
      </c>
      <c r="R683" s="68" t="n">
        <v>11</v>
      </c>
      <c r="S683" s="68" t="n">
        <v>7</v>
      </c>
      <c r="T683" s="68" t="n">
        <v>9</v>
      </c>
      <c r="U683" s="68" t="n">
        <v>21</v>
      </c>
      <c r="V683" s="68" t="n">
        <v>5</v>
      </c>
      <c r="W683" s="68" t="n">
        <v>24</v>
      </c>
      <c r="X683" s="68" t="n">
        <v>3</v>
      </c>
      <c r="Y683" s="68" t="n">
        <v>51</v>
      </c>
      <c r="Z683" s="68" t="n">
        <v>4</v>
      </c>
      <c r="AA683" s="68" t="n">
        <v>5</v>
      </c>
      <c r="AB683" s="68" t="n">
        <v>6</v>
      </c>
      <c r="AC683" s="68" t="n">
        <v>3</v>
      </c>
      <c r="AD683" s="68" t="n">
        <v>4</v>
      </c>
      <c r="AE683" s="68" t="n">
        <v>1</v>
      </c>
      <c r="AF683" s="68" t="n">
        <v>6</v>
      </c>
      <c r="AG683" s="68" t="n">
        <v>2</v>
      </c>
      <c r="AH683" s="68" t="n">
        <v>1</v>
      </c>
      <c r="AI683" s="68" t="n">
        <v>1</v>
      </c>
      <c r="AJ683" s="65"/>
      <c r="AK683" s="65"/>
      <c r="AL683" s="65"/>
      <c r="AM683" s="65"/>
      <c r="AN683" s="65"/>
      <c r="AO683" s="65"/>
      <c r="AP683" s="65"/>
    </row>
    <row r="684" customFormat="false" ht="15.75" hidden="false" customHeight="false" outlineLevel="0" collapsed="false">
      <c r="A684" s="127" t="n">
        <v>43966</v>
      </c>
      <c r="B684" s="68" t="n">
        <v>1</v>
      </c>
      <c r="C684" s="68" t="n">
        <v>4</v>
      </c>
      <c r="D684" s="68" t="n">
        <v>60</v>
      </c>
      <c r="E684" s="68" t="n">
        <v>1</v>
      </c>
      <c r="F684" s="68" t="n">
        <v>2</v>
      </c>
      <c r="G684" s="68" t="n">
        <v>7</v>
      </c>
      <c r="H684" s="68" t="n">
        <v>460</v>
      </c>
      <c r="I684" s="68"/>
      <c r="J684" s="68" t="n">
        <v>100</v>
      </c>
      <c r="K684" s="68" t="n">
        <v>70</v>
      </c>
      <c r="L684" s="68" t="n">
        <v>178</v>
      </c>
      <c r="M684" s="68" t="n">
        <v>3</v>
      </c>
      <c r="N684" s="68" t="n">
        <v>3</v>
      </c>
      <c r="O684" s="68" t="n">
        <v>11</v>
      </c>
      <c r="P684" s="68" t="n">
        <v>9</v>
      </c>
      <c r="Q684" s="68" t="n">
        <v>1</v>
      </c>
      <c r="R684" s="68" t="n">
        <v>11</v>
      </c>
      <c r="S684" s="68" t="n">
        <v>7</v>
      </c>
      <c r="T684" s="68" t="n">
        <v>9</v>
      </c>
      <c r="U684" s="68" t="n">
        <v>21</v>
      </c>
      <c r="V684" s="68" t="n">
        <v>5</v>
      </c>
      <c r="W684" s="68" t="n">
        <v>24</v>
      </c>
      <c r="X684" s="68" t="n">
        <v>5</v>
      </c>
      <c r="Y684" s="68" t="n">
        <v>51</v>
      </c>
      <c r="Z684" s="68" t="n">
        <v>4</v>
      </c>
      <c r="AA684" s="68" t="n">
        <v>5</v>
      </c>
      <c r="AB684" s="68" t="n">
        <v>6</v>
      </c>
      <c r="AC684" s="68" t="n">
        <v>3</v>
      </c>
      <c r="AD684" s="68" t="n">
        <v>4</v>
      </c>
      <c r="AE684" s="68" t="n">
        <v>1</v>
      </c>
      <c r="AF684" s="68" t="n">
        <v>6</v>
      </c>
      <c r="AG684" s="68" t="n">
        <v>2</v>
      </c>
      <c r="AH684" s="68" t="n">
        <v>1</v>
      </c>
      <c r="AI684" s="68" t="n">
        <v>1</v>
      </c>
      <c r="AJ684" s="65"/>
      <c r="AK684" s="65"/>
      <c r="AL684" s="65"/>
      <c r="AM684" s="65"/>
      <c r="AN684" s="65"/>
      <c r="AO684" s="65"/>
      <c r="AP684" s="65"/>
    </row>
    <row r="685" customFormat="false" ht="15.75" hidden="false" customHeight="false" outlineLevel="0" collapsed="false">
      <c r="A685" s="127" t="n">
        <v>43967</v>
      </c>
      <c r="B685" s="68" t="n">
        <v>1</v>
      </c>
      <c r="C685" s="68" t="n">
        <v>4</v>
      </c>
      <c r="D685" s="68" t="n">
        <v>61</v>
      </c>
      <c r="E685" s="68" t="n">
        <v>1</v>
      </c>
      <c r="F685" s="68" t="n">
        <v>2</v>
      </c>
      <c r="G685" s="68" t="n">
        <v>8</v>
      </c>
      <c r="H685" s="68" t="n">
        <v>460</v>
      </c>
      <c r="I685" s="68"/>
      <c r="J685" s="68" t="n">
        <v>100</v>
      </c>
      <c r="K685" s="68" t="n">
        <v>70</v>
      </c>
      <c r="L685" s="68" t="n">
        <v>183</v>
      </c>
      <c r="M685" s="68" t="n">
        <v>3</v>
      </c>
      <c r="N685" s="68" t="n">
        <v>3</v>
      </c>
      <c r="O685" s="68" t="n">
        <v>11</v>
      </c>
      <c r="P685" s="68" t="n">
        <v>9</v>
      </c>
      <c r="Q685" s="68" t="n">
        <v>1</v>
      </c>
      <c r="R685" s="68" t="n">
        <v>11</v>
      </c>
      <c r="S685" s="68" t="n">
        <v>7</v>
      </c>
      <c r="T685" s="68" t="n">
        <v>11</v>
      </c>
      <c r="U685" s="68" t="n">
        <v>22</v>
      </c>
      <c r="V685" s="68" t="n">
        <v>6</v>
      </c>
      <c r="W685" s="68" t="n">
        <v>24</v>
      </c>
      <c r="X685" s="68" t="n">
        <v>5</v>
      </c>
      <c r="Y685" s="68" t="n">
        <v>52</v>
      </c>
      <c r="Z685" s="68" t="n">
        <v>4</v>
      </c>
      <c r="AA685" s="68" t="n">
        <v>5</v>
      </c>
      <c r="AB685" s="68" t="n">
        <v>6</v>
      </c>
      <c r="AC685" s="68" t="n">
        <v>4</v>
      </c>
      <c r="AD685" s="68" t="n">
        <v>4</v>
      </c>
      <c r="AE685" s="68" t="n">
        <v>1</v>
      </c>
      <c r="AF685" s="68" t="n">
        <v>6</v>
      </c>
      <c r="AG685" s="68" t="n">
        <v>2</v>
      </c>
      <c r="AH685" s="68" t="n">
        <v>1</v>
      </c>
      <c r="AI685" s="68" t="n">
        <v>1</v>
      </c>
      <c r="AJ685" s="65"/>
      <c r="AK685" s="65"/>
      <c r="AL685" s="65"/>
      <c r="AM685" s="65"/>
      <c r="AN685" s="65"/>
      <c r="AO685" s="65"/>
      <c r="AP685" s="65"/>
    </row>
    <row r="686" customFormat="false" ht="15.75" hidden="false" customHeight="false" outlineLevel="0" collapsed="false">
      <c r="A686" s="127" t="n">
        <v>43968</v>
      </c>
      <c r="B686" s="68" t="n">
        <v>1</v>
      </c>
      <c r="C686" s="68" t="n">
        <v>4</v>
      </c>
      <c r="D686" s="68" t="n">
        <v>61</v>
      </c>
      <c r="E686" s="68" t="n">
        <v>1</v>
      </c>
      <c r="F686" s="68" t="n">
        <v>2</v>
      </c>
      <c r="G686" s="68" t="n">
        <v>8</v>
      </c>
      <c r="H686" s="68" t="n">
        <v>463</v>
      </c>
      <c r="I686" s="68"/>
      <c r="J686" s="68" t="n">
        <v>110</v>
      </c>
      <c r="K686" s="68" t="n">
        <v>70</v>
      </c>
      <c r="L686" s="68" t="n">
        <v>194</v>
      </c>
      <c r="M686" s="68" t="n">
        <v>4</v>
      </c>
      <c r="N686" s="68" t="n">
        <v>3</v>
      </c>
      <c r="O686" s="68" t="n">
        <v>11</v>
      </c>
      <c r="P686" s="68" t="n">
        <v>36</v>
      </c>
      <c r="Q686" s="68" t="n">
        <v>1</v>
      </c>
      <c r="R686" s="68" t="n">
        <v>11</v>
      </c>
      <c r="S686" s="68" t="n">
        <v>7</v>
      </c>
      <c r="T686" s="68" t="n">
        <v>11</v>
      </c>
      <c r="U686" s="68" t="n">
        <v>22</v>
      </c>
      <c r="V686" s="68" t="n">
        <v>7</v>
      </c>
      <c r="W686" s="68" t="n">
        <v>26</v>
      </c>
      <c r="X686" s="68" t="n">
        <v>5</v>
      </c>
      <c r="Y686" s="68" t="n">
        <v>53</v>
      </c>
      <c r="Z686" s="68" t="n">
        <v>4</v>
      </c>
      <c r="AA686" s="68" t="n">
        <v>5</v>
      </c>
      <c r="AB686" s="68" t="n">
        <v>6</v>
      </c>
      <c r="AC686" s="68" t="n">
        <v>4</v>
      </c>
      <c r="AD686" s="68" t="n">
        <v>6</v>
      </c>
      <c r="AE686" s="68" t="n">
        <v>1</v>
      </c>
      <c r="AF686" s="68" t="n">
        <v>6</v>
      </c>
      <c r="AG686" s="68" t="n">
        <v>2</v>
      </c>
      <c r="AH686" s="68" t="n">
        <v>1</v>
      </c>
      <c r="AI686" s="68" t="n">
        <v>2</v>
      </c>
      <c r="AJ686" s="65"/>
      <c r="AK686" s="65"/>
      <c r="AL686" s="65"/>
      <c r="AM686" s="65"/>
      <c r="AN686" s="65"/>
      <c r="AO686" s="65"/>
      <c r="AP686" s="65"/>
    </row>
    <row r="687" customFormat="false" ht="15.75" hidden="false" customHeight="false" outlineLevel="0" collapsed="false">
      <c r="A687" s="127" t="n">
        <v>43969</v>
      </c>
      <c r="B687" s="68" t="n">
        <v>1</v>
      </c>
      <c r="C687" s="68" t="n">
        <v>4</v>
      </c>
      <c r="D687" s="68" t="n">
        <v>62</v>
      </c>
      <c r="E687" s="68" t="n">
        <v>1</v>
      </c>
      <c r="F687" s="68" t="n">
        <v>2</v>
      </c>
      <c r="G687" s="68" t="n">
        <v>8</v>
      </c>
      <c r="H687" s="68" t="n">
        <v>463</v>
      </c>
      <c r="I687" s="68"/>
      <c r="J687" s="68" t="n">
        <v>123</v>
      </c>
      <c r="K687" s="68" t="n">
        <v>70</v>
      </c>
      <c r="L687" s="68" t="n">
        <v>209</v>
      </c>
      <c r="M687" s="68" t="n">
        <v>4</v>
      </c>
      <c r="N687" s="68" t="n">
        <v>3</v>
      </c>
      <c r="O687" s="68" t="n">
        <v>11</v>
      </c>
      <c r="P687" s="68" t="n">
        <v>44</v>
      </c>
      <c r="Q687" s="68" t="n">
        <v>1</v>
      </c>
      <c r="R687" s="68" t="n">
        <v>11</v>
      </c>
      <c r="S687" s="68" t="n">
        <v>7</v>
      </c>
      <c r="T687" s="68" t="n">
        <v>13</v>
      </c>
      <c r="U687" s="68" t="n">
        <v>22</v>
      </c>
      <c r="V687" s="68" t="n">
        <v>7</v>
      </c>
      <c r="W687" s="68" t="n">
        <v>27</v>
      </c>
      <c r="X687" s="68" t="n">
        <v>5</v>
      </c>
      <c r="Y687" s="68" t="n">
        <v>55</v>
      </c>
      <c r="Z687" s="68" t="n">
        <v>4</v>
      </c>
      <c r="AA687" s="68" t="n">
        <v>6</v>
      </c>
      <c r="AB687" s="68" t="n">
        <v>6</v>
      </c>
      <c r="AC687" s="68" t="n">
        <v>4</v>
      </c>
      <c r="AD687" s="68" t="n">
        <v>6</v>
      </c>
      <c r="AE687" s="68" t="n">
        <v>1</v>
      </c>
      <c r="AF687" s="68" t="n">
        <v>6</v>
      </c>
      <c r="AG687" s="68" t="n">
        <v>2</v>
      </c>
      <c r="AH687" s="68" t="n">
        <v>1</v>
      </c>
      <c r="AI687" s="68" t="n">
        <v>2</v>
      </c>
      <c r="AJ687" s="65"/>
      <c r="AK687" s="65"/>
      <c r="AL687" s="65"/>
      <c r="AM687" s="65"/>
      <c r="AN687" s="65"/>
      <c r="AO687" s="65"/>
      <c r="AP687" s="65"/>
    </row>
    <row r="688" customFormat="false" ht="15.75" hidden="false" customHeight="false" outlineLevel="0" collapsed="false">
      <c r="A688" s="127" t="n">
        <v>43970</v>
      </c>
      <c r="B688" s="68" t="n">
        <v>1</v>
      </c>
      <c r="C688" s="68" t="n">
        <v>4</v>
      </c>
      <c r="D688" s="68" t="n">
        <v>62</v>
      </c>
      <c r="E688" s="68" t="n">
        <v>1</v>
      </c>
      <c r="F688" s="68" t="n">
        <v>2</v>
      </c>
      <c r="G688" s="68" t="n">
        <v>8</v>
      </c>
      <c r="H688" s="68" t="n">
        <v>470</v>
      </c>
      <c r="I688" s="68"/>
      <c r="J688" s="68" t="n">
        <v>124</v>
      </c>
      <c r="K688" s="68" t="n">
        <v>70</v>
      </c>
      <c r="L688" s="68" t="n">
        <v>222</v>
      </c>
      <c r="M688" s="68" t="n">
        <v>4</v>
      </c>
      <c r="N688" s="68" t="n">
        <v>3</v>
      </c>
      <c r="O688" s="68" t="n">
        <v>11</v>
      </c>
      <c r="P688" s="68" t="n">
        <v>47</v>
      </c>
      <c r="Q688" s="68" t="n">
        <v>1</v>
      </c>
      <c r="R688" s="68" t="n">
        <v>11</v>
      </c>
      <c r="S688" s="68" t="n">
        <v>7</v>
      </c>
      <c r="T688" s="68" t="n">
        <v>18</v>
      </c>
      <c r="U688" s="68" t="n">
        <v>22</v>
      </c>
      <c r="V688" s="68" t="n">
        <v>7</v>
      </c>
      <c r="W688" s="68" t="n">
        <v>28</v>
      </c>
      <c r="X688" s="68" t="n">
        <v>5</v>
      </c>
      <c r="Y688" s="68" t="n">
        <v>55</v>
      </c>
      <c r="Z688" s="68" t="n">
        <v>4</v>
      </c>
      <c r="AA688" s="68" t="n">
        <v>6</v>
      </c>
      <c r="AB688" s="68" t="n">
        <v>6</v>
      </c>
      <c r="AC688" s="68" t="n">
        <v>4</v>
      </c>
      <c r="AD688" s="68" t="n">
        <v>6</v>
      </c>
      <c r="AE688" s="68" t="n">
        <v>1</v>
      </c>
      <c r="AF688" s="68" t="n">
        <v>6</v>
      </c>
      <c r="AG688" s="68" t="n">
        <v>2</v>
      </c>
      <c r="AH688" s="68" t="n">
        <v>1</v>
      </c>
      <c r="AI688" s="68" t="n">
        <v>2</v>
      </c>
      <c r="AJ688" s="65"/>
      <c r="AK688" s="65"/>
      <c r="AL688" s="65"/>
      <c r="AM688" s="65"/>
      <c r="AN688" s="65"/>
      <c r="AO688" s="65"/>
      <c r="AP688" s="65"/>
    </row>
    <row r="689" customFormat="false" ht="15.75" hidden="false" customHeight="false" outlineLevel="0" collapsed="false">
      <c r="A689" s="127" t="n">
        <v>43971</v>
      </c>
      <c r="B689" s="68" t="n">
        <v>1</v>
      </c>
      <c r="C689" s="68" t="n">
        <v>4</v>
      </c>
      <c r="D689" s="68" t="n">
        <v>62</v>
      </c>
      <c r="E689" s="68" t="n">
        <v>1</v>
      </c>
      <c r="F689" s="68" t="n">
        <v>2</v>
      </c>
      <c r="G689" s="68" t="n">
        <v>8</v>
      </c>
      <c r="H689" s="68" t="n">
        <v>472</v>
      </c>
      <c r="I689" s="68"/>
      <c r="J689" s="68" t="n">
        <v>124</v>
      </c>
      <c r="K689" s="68" t="n">
        <v>70</v>
      </c>
      <c r="L689" s="68" t="n">
        <v>228</v>
      </c>
      <c r="M689" s="68" t="n">
        <v>4</v>
      </c>
      <c r="N689" s="68" t="n">
        <v>3</v>
      </c>
      <c r="O689" s="68" t="n">
        <v>11</v>
      </c>
      <c r="P689" s="68" t="n">
        <v>52</v>
      </c>
      <c r="Q689" s="68" t="n">
        <v>1</v>
      </c>
      <c r="R689" s="68" t="n">
        <v>12</v>
      </c>
      <c r="S689" s="68" t="n">
        <v>7</v>
      </c>
      <c r="T689" s="68" t="n">
        <v>19</v>
      </c>
      <c r="U689" s="68" t="n">
        <v>23</v>
      </c>
      <c r="V689" s="68" t="n">
        <v>8</v>
      </c>
      <c r="W689" s="68" t="n">
        <v>30</v>
      </c>
      <c r="X689" s="68" t="n">
        <v>5</v>
      </c>
      <c r="Y689" s="68" t="n">
        <v>56</v>
      </c>
      <c r="Z689" s="68" t="n">
        <v>4</v>
      </c>
      <c r="AA689" s="68" t="n">
        <v>6</v>
      </c>
      <c r="AB689" s="68" t="n">
        <v>6</v>
      </c>
      <c r="AC689" s="68" t="n">
        <v>4</v>
      </c>
      <c r="AD689" s="68" t="n">
        <v>7</v>
      </c>
      <c r="AE689" s="68" t="n">
        <v>1</v>
      </c>
      <c r="AF689" s="68" t="n">
        <v>6</v>
      </c>
      <c r="AG689" s="68" t="n">
        <v>2</v>
      </c>
      <c r="AH689" s="68" t="n">
        <v>1</v>
      </c>
      <c r="AI689" s="68" t="n">
        <v>2</v>
      </c>
      <c r="AJ689" s="65"/>
      <c r="AK689" s="65"/>
      <c r="AL689" s="65"/>
      <c r="AM689" s="65"/>
      <c r="AN689" s="65"/>
      <c r="AO689" s="65"/>
      <c r="AP689" s="65"/>
    </row>
    <row r="690" customFormat="false" ht="15.75" hidden="false" customHeight="false" outlineLevel="0" collapsed="false">
      <c r="A690" s="127" t="n">
        <v>43972</v>
      </c>
      <c r="B690" s="68" t="n">
        <v>1</v>
      </c>
      <c r="C690" s="68" t="n">
        <v>4</v>
      </c>
      <c r="D690" s="68" t="n">
        <v>65</v>
      </c>
      <c r="E690" s="68" t="n">
        <v>1</v>
      </c>
      <c r="F690" s="68" t="n">
        <v>2</v>
      </c>
      <c r="G690" s="68" t="n">
        <v>8</v>
      </c>
      <c r="H690" s="68" t="n">
        <v>481</v>
      </c>
      <c r="I690" s="68"/>
      <c r="J690" s="68" t="n">
        <v>124</v>
      </c>
      <c r="K690" s="68" t="n">
        <v>70</v>
      </c>
      <c r="L690" s="68" t="n">
        <v>241</v>
      </c>
      <c r="M690" s="68" t="n">
        <v>4</v>
      </c>
      <c r="N690" s="68" t="n">
        <v>3</v>
      </c>
      <c r="O690" s="68" t="n">
        <v>11</v>
      </c>
      <c r="P690" s="68" t="n">
        <v>54</v>
      </c>
      <c r="Q690" s="68" t="n">
        <v>1</v>
      </c>
      <c r="R690" s="68" t="n">
        <v>12</v>
      </c>
      <c r="S690" s="68" t="n">
        <v>7</v>
      </c>
      <c r="T690" s="68" t="n">
        <v>21</v>
      </c>
      <c r="U690" s="68" t="n">
        <v>23</v>
      </c>
      <c r="V690" s="68" t="n">
        <v>11</v>
      </c>
      <c r="W690" s="68" t="n">
        <v>31</v>
      </c>
      <c r="X690" s="68" t="n">
        <v>5</v>
      </c>
      <c r="Y690" s="68" t="n">
        <v>59</v>
      </c>
      <c r="Z690" s="68" t="n">
        <v>4</v>
      </c>
      <c r="AA690" s="68" t="n">
        <v>6</v>
      </c>
      <c r="AB690" s="68" t="n">
        <v>6</v>
      </c>
      <c r="AC690" s="68" t="n">
        <v>4</v>
      </c>
      <c r="AD690" s="68" t="n">
        <v>7</v>
      </c>
      <c r="AE690" s="68" t="n">
        <v>1</v>
      </c>
      <c r="AF690" s="68" t="n">
        <v>6</v>
      </c>
      <c r="AG690" s="68" t="n">
        <v>2</v>
      </c>
      <c r="AH690" s="68" t="n">
        <v>1</v>
      </c>
      <c r="AI690" s="68" t="n">
        <v>2</v>
      </c>
      <c r="AJ690" s="65"/>
      <c r="AK690" s="65"/>
      <c r="AL690" s="65"/>
      <c r="AM690" s="65"/>
      <c r="AN690" s="65"/>
      <c r="AO690" s="65"/>
      <c r="AP690" s="65"/>
    </row>
    <row r="691" customFormat="false" ht="15.75" hidden="false" customHeight="false" outlineLevel="0" collapsed="false">
      <c r="A691" s="127" t="n">
        <v>43973</v>
      </c>
      <c r="B691" s="68" t="n">
        <v>1</v>
      </c>
      <c r="C691" s="68" t="n">
        <v>4</v>
      </c>
      <c r="D691" s="68" t="n">
        <v>66</v>
      </c>
      <c r="E691" s="68" t="n">
        <v>1</v>
      </c>
      <c r="F691" s="68" t="n">
        <v>2</v>
      </c>
      <c r="G691" s="68" t="n">
        <v>8</v>
      </c>
      <c r="H691" s="68" t="n">
        <v>500</v>
      </c>
      <c r="I691" s="68"/>
      <c r="J691" s="68" t="n">
        <v>125</v>
      </c>
      <c r="K691" s="68" t="n">
        <v>70</v>
      </c>
      <c r="L691" s="68" t="n">
        <v>256</v>
      </c>
      <c r="M691" s="68" t="n">
        <v>4</v>
      </c>
      <c r="N691" s="68" t="n">
        <v>3</v>
      </c>
      <c r="O691" s="68" t="n">
        <v>15</v>
      </c>
      <c r="P691" s="68" t="n">
        <v>57</v>
      </c>
      <c r="Q691" s="68" t="n">
        <v>1</v>
      </c>
      <c r="R691" s="68" t="n">
        <v>12</v>
      </c>
      <c r="S691" s="68" t="n">
        <v>7</v>
      </c>
      <c r="T691" s="68" t="n">
        <v>22</v>
      </c>
      <c r="U691" s="68" t="n">
        <v>23</v>
      </c>
      <c r="V691" s="68" t="n">
        <v>12</v>
      </c>
      <c r="W691" s="68" t="n">
        <v>32</v>
      </c>
      <c r="X691" s="68" t="n">
        <v>4</v>
      </c>
      <c r="Y691" s="68" t="n">
        <v>61</v>
      </c>
      <c r="Z691" s="68" t="n">
        <v>4</v>
      </c>
      <c r="AA691" s="68" t="n">
        <v>7</v>
      </c>
      <c r="AB691" s="68" t="n">
        <v>6</v>
      </c>
      <c r="AC691" s="68" t="n">
        <v>4</v>
      </c>
      <c r="AD691" s="68" t="n">
        <v>7</v>
      </c>
      <c r="AE691" s="68" t="n">
        <v>1</v>
      </c>
      <c r="AF691" s="68" t="n">
        <v>6</v>
      </c>
      <c r="AG691" s="68" t="n">
        <v>2</v>
      </c>
      <c r="AH691" s="68" t="n">
        <v>1</v>
      </c>
      <c r="AI691" s="68" t="n">
        <v>2</v>
      </c>
      <c r="AJ691" s="65"/>
      <c r="AK691" s="65"/>
      <c r="AL691" s="65"/>
      <c r="AM691" s="65"/>
      <c r="AN691" s="65"/>
      <c r="AO691" s="65"/>
      <c r="AP691" s="65"/>
    </row>
    <row r="692" customFormat="false" ht="15.75" hidden="false" customHeight="false" outlineLevel="0" collapsed="false">
      <c r="A692" s="127" t="n">
        <v>43974</v>
      </c>
      <c r="B692" s="68" t="n">
        <v>1</v>
      </c>
      <c r="C692" s="68" t="n">
        <v>4</v>
      </c>
      <c r="D692" s="68" t="n">
        <v>66</v>
      </c>
      <c r="E692" s="68" t="n">
        <v>1</v>
      </c>
      <c r="F692" s="68" t="n">
        <v>2</v>
      </c>
      <c r="G692" s="68" t="n">
        <v>8</v>
      </c>
      <c r="H692" s="68" t="n">
        <v>501</v>
      </c>
      <c r="I692" s="68"/>
      <c r="J692" s="68" t="n">
        <v>127</v>
      </c>
      <c r="K692" s="68" t="n">
        <v>70</v>
      </c>
      <c r="L692" s="68" t="n">
        <v>271</v>
      </c>
      <c r="M692" s="68" t="n">
        <v>4</v>
      </c>
      <c r="N692" s="68" t="n">
        <v>3</v>
      </c>
      <c r="O692" s="68" t="n">
        <v>15</v>
      </c>
      <c r="P692" s="68" t="n">
        <v>58</v>
      </c>
      <c r="Q692" s="68" t="n">
        <v>1</v>
      </c>
      <c r="R692" s="68" t="n">
        <v>12</v>
      </c>
      <c r="S692" s="68" t="n">
        <v>8</v>
      </c>
      <c r="T692" s="68" t="n">
        <v>23</v>
      </c>
      <c r="U692" s="68" t="n">
        <v>24</v>
      </c>
      <c r="V692" s="68" t="n">
        <v>14</v>
      </c>
      <c r="W692" s="68" t="n">
        <v>32</v>
      </c>
      <c r="X692" s="68" t="n">
        <v>4</v>
      </c>
      <c r="Y692" s="68" t="n">
        <v>61</v>
      </c>
      <c r="Z692" s="68" t="n">
        <v>4</v>
      </c>
      <c r="AA692" s="68" t="n">
        <v>7</v>
      </c>
      <c r="AB692" s="68" t="n">
        <v>6</v>
      </c>
      <c r="AC692" s="68" t="n">
        <v>4</v>
      </c>
      <c r="AD692" s="68" t="n">
        <v>7</v>
      </c>
      <c r="AE692" s="68" t="n">
        <v>2</v>
      </c>
      <c r="AF692" s="68" t="n">
        <v>6</v>
      </c>
      <c r="AG692" s="68" t="n">
        <v>2</v>
      </c>
      <c r="AH692" s="68" t="n">
        <v>1</v>
      </c>
      <c r="AI692" s="68" t="n">
        <v>2</v>
      </c>
      <c r="AJ692" s="68" t="n">
        <v>0</v>
      </c>
      <c r="AK692" s="65"/>
      <c r="AL692" s="65"/>
      <c r="AM692" s="65"/>
      <c r="AN692" s="65"/>
      <c r="AO692" s="65"/>
      <c r="AP692" s="65"/>
    </row>
    <row r="693" customFormat="false" ht="15.75" hidden="false" customHeight="false" outlineLevel="0" collapsed="false">
      <c r="A693" s="127" t="n">
        <v>43975</v>
      </c>
      <c r="B693" s="68" t="n">
        <v>1</v>
      </c>
      <c r="C693" s="68" t="n">
        <v>4</v>
      </c>
      <c r="D693" s="68" t="n">
        <v>66</v>
      </c>
      <c r="E693" s="68" t="n">
        <v>1</v>
      </c>
      <c r="F693" s="68" t="n">
        <v>2</v>
      </c>
      <c r="G693" s="68" t="n">
        <v>8</v>
      </c>
      <c r="H693" s="68" t="n">
        <v>501</v>
      </c>
      <c r="I693" s="68"/>
      <c r="J693" s="68" t="n">
        <v>128</v>
      </c>
      <c r="K693" s="68" t="n">
        <v>70</v>
      </c>
      <c r="L693" s="68" t="n">
        <v>283</v>
      </c>
      <c r="M693" s="68" t="n">
        <v>4</v>
      </c>
      <c r="N693" s="68" t="n">
        <v>3</v>
      </c>
      <c r="O693" s="68" t="n">
        <v>15</v>
      </c>
      <c r="P693" s="68" t="n">
        <v>59</v>
      </c>
      <c r="Q693" s="68" t="n">
        <v>1</v>
      </c>
      <c r="R693" s="68" t="n">
        <v>12</v>
      </c>
      <c r="S693" s="68" t="n">
        <v>8</v>
      </c>
      <c r="T693" s="68" t="n">
        <v>25</v>
      </c>
      <c r="U693" s="68" t="n">
        <v>24</v>
      </c>
      <c r="V693" s="68" t="n">
        <v>15</v>
      </c>
      <c r="W693" s="68" t="n">
        <v>33</v>
      </c>
      <c r="X693" s="68" t="n">
        <v>4</v>
      </c>
      <c r="Y693" s="68" t="n">
        <v>63</v>
      </c>
      <c r="Z693" s="68" t="n">
        <v>4</v>
      </c>
      <c r="AA693" s="68" t="n">
        <v>7</v>
      </c>
      <c r="AB693" s="68" t="n">
        <v>6</v>
      </c>
      <c r="AC693" s="68" t="n">
        <v>5</v>
      </c>
      <c r="AD693" s="68" t="n">
        <v>7</v>
      </c>
      <c r="AE693" s="68" t="n">
        <v>2</v>
      </c>
      <c r="AF693" s="68" t="n">
        <v>6</v>
      </c>
      <c r="AG693" s="68" t="n">
        <v>2</v>
      </c>
      <c r="AH693" s="68" t="n">
        <v>1</v>
      </c>
      <c r="AI693" s="68" t="n">
        <v>2</v>
      </c>
      <c r="AJ693" s="65"/>
      <c r="AK693" s="65"/>
      <c r="AL693" s="65"/>
      <c r="AM693" s="65"/>
      <c r="AN693" s="65"/>
      <c r="AO693" s="65"/>
      <c r="AP693" s="65"/>
    </row>
    <row r="694" customFormat="false" ht="15.75" hidden="false" customHeight="false" outlineLevel="0" collapsed="false">
      <c r="A694" s="127" t="n">
        <v>43976</v>
      </c>
      <c r="B694" s="68" t="n">
        <v>1</v>
      </c>
      <c r="C694" s="68" t="n">
        <v>4</v>
      </c>
      <c r="D694" s="68" t="n">
        <v>66</v>
      </c>
      <c r="E694" s="68" t="n">
        <v>1</v>
      </c>
      <c r="F694" s="68" t="n">
        <v>2</v>
      </c>
      <c r="G694" s="68" t="n">
        <v>8</v>
      </c>
      <c r="H694" s="68" t="n">
        <v>501</v>
      </c>
      <c r="I694" s="68"/>
      <c r="J694" s="68" t="n">
        <v>128</v>
      </c>
      <c r="K694" s="68" t="n">
        <v>70</v>
      </c>
      <c r="L694" s="68" t="n">
        <v>292</v>
      </c>
      <c r="M694" s="68" t="n">
        <v>4</v>
      </c>
      <c r="N694" s="68" t="n">
        <v>3</v>
      </c>
      <c r="O694" s="68" t="n">
        <v>17</v>
      </c>
      <c r="P694" s="68" t="n">
        <v>61</v>
      </c>
      <c r="Q694" s="68" t="n">
        <v>1</v>
      </c>
      <c r="R694" s="68" t="n">
        <v>12</v>
      </c>
      <c r="S694" s="68" t="n">
        <v>8</v>
      </c>
      <c r="T694" s="68" t="n">
        <v>25</v>
      </c>
      <c r="U694" s="68" t="n">
        <v>24</v>
      </c>
      <c r="V694" s="68" t="n">
        <v>18</v>
      </c>
      <c r="W694" s="68" t="n">
        <v>33</v>
      </c>
      <c r="X694" s="68" t="n">
        <v>4</v>
      </c>
      <c r="Y694" s="68" t="n">
        <v>66</v>
      </c>
      <c r="Z694" s="68" t="n">
        <v>4</v>
      </c>
      <c r="AA694" s="68" t="n">
        <v>7</v>
      </c>
      <c r="AB694" s="68" t="n">
        <v>6</v>
      </c>
      <c r="AC694" s="68" t="n">
        <v>5</v>
      </c>
      <c r="AD694" s="68" t="n">
        <v>7</v>
      </c>
      <c r="AE694" s="68" t="n">
        <v>2</v>
      </c>
      <c r="AF694" s="68" t="n">
        <v>6</v>
      </c>
      <c r="AG694" s="68" t="n">
        <v>2</v>
      </c>
      <c r="AH694" s="68" t="n">
        <v>1</v>
      </c>
      <c r="AI694" s="68" t="n">
        <v>2</v>
      </c>
      <c r="AJ694" s="65"/>
      <c r="AK694" s="65"/>
      <c r="AL694" s="65"/>
      <c r="AM694" s="65"/>
      <c r="AN694" s="65"/>
      <c r="AO694" s="65"/>
      <c r="AP694" s="65"/>
    </row>
    <row r="695" customFormat="false" ht="15.75" hidden="false" customHeight="false" outlineLevel="0" collapsed="false">
      <c r="A695" s="127" t="n">
        <v>43977</v>
      </c>
      <c r="B695" s="68" t="n">
        <v>1</v>
      </c>
      <c r="C695" s="68" t="n">
        <v>4</v>
      </c>
      <c r="D695" s="68" t="n">
        <v>66</v>
      </c>
      <c r="E695" s="68" t="n">
        <v>1</v>
      </c>
      <c r="F695" s="68" t="n">
        <v>2</v>
      </c>
      <c r="G695" s="68" t="n">
        <v>8</v>
      </c>
      <c r="H695" s="68" t="n">
        <v>501</v>
      </c>
      <c r="I695" s="68"/>
      <c r="J695" s="68" t="n">
        <v>137</v>
      </c>
      <c r="K695" s="68" t="n">
        <v>70</v>
      </c>
      <c r="L695" s="68" t="n">
        <v>301</v>
      </c>
      <c r="M695" s="68" t="n">
        <v>4</v>
      </c>
      <c r="N695" s="68" t="n">
        <v>3</v>
      </c>
      <c r="O695" s="68" t="n">
        <v>17</v>
      </c>
      <c r="P695" s="68" t="n">
        <v>63</v>
      </c>
      <c r="Q695" s="68" t="n">
        <v>1</v>
      </c>
      <c r="R695" s="68" t="n">
        <v>12</v>
      </c>
      <c r="S695" s="68" t="n">
        <v>8</v>
      </c>
      <c r="T695" s="68" t="n">
        <v>25</v>
      </c>
      <c r="U695" s="68" t="n">
        <v>24</v>
      </c>
      <c r="V695" s="68" t="n">
        <v>22</v>
      </c>
      <c r="W695" s="68" t="n">
        <v>33</v>
      </c>
      <c r="X695" s="68" t="n">
        <v>4</v>
      </c>
      <c r="Y695" s="68" t="n">
        <v>68</v>
      </c>
      <c r="Z695" s="68" t="n">
        <v>4</v>
      </c>
      <c r="AA695" s="68" t="n">
        <v>8</v>
      </c>
      <c r="AB695" s="68" t="n">
        <v>6</v>
      </c>
      <c r="AC695" s="68" t="n">
        <v>5</v>
      </c>
      <c r="AD695" s="68" t="n">
        <v>7</v>
      </c>
      <c r="AE695" s="68" t="n">
        <v>2</v>
      </c>
      <c r="AF695" s="68" t="n">
        <v>6</v>
      </c>
      <c r="AG695" s="68" t="n">
        <v>2</v>
      </c>
      <c r="AH695" s="68" t="n">
        <v>1</v>
      </c>
      <c r="AI695" s="68" t="n">
        <v>2</v>
      </c>
      <c r="AJ695" s="65"/>
      <c r="AK695" s="65"/>
      <c r="AL695" s="65"/>
      <c r="AM695" s="65"/>
      <c r="AN695" s="65"/>
      <c r="AO695" s="65"/>
      <c r="AP695" s="65"/>
    </row>
    <row r="696" customFormat="false" ht="15.75" hidden="false" customHeight="false" outlineLevel="0" collapsed="false">
      <c r="A696" s="127" t="n">
        <v>43978</v>
      </c>
      <c r="B696" s="68" t="n">
        <v>1</v>
      </c>
      <c r="C696" s="68" t="n">
        <v>4</v>
      </c>
      <c r="D696" s="68" t="n">
        <v>66</v>
      </c>
      <c r="E696" s="68" t="n">
        <v>1</v>
      </c>
      <c r="F696" s="68" t="n">
        <v>2</v>
      </c>
      <c r="G696" s="68" t="n">
        <v>8</v>
      </c>
      <c r="H696" s="68" t="n">
        <v>509</v>
      </c>
      <c r="I696" s="68"/>
      <c r="J696" s="68" t="n">
        <v>142</v>
      </c>
      <c r="K696" s="68" t="n">
        <v>70</v>
      </c>
      <c r="L696" s="68" t="n">
        <v>320</v>
      </c>
      <c r="M696" s="68" t="n">
        <v>4</v>
      </c>
      <c r="N696" s="68" t="n">
        <v>3</v>
      </c>
      <c r="O696" s="68" t="n">
        <v>17</v>
      </c>
      <c r="P696" s="68" t="n">
        <v>71</v>
      </c>
      <c r="Q696" s="68" t="n">
        <v>2</v>
      </c>
      <c r="R696" s="68" t="n">
        <v>13</v>
      </c>
      <c r="S696" s="68" t="n">
        <v>9</v>
      </c>
      <c r="T696" s="68" t="n">
        <v>25</v>
      </c>
      <c r="U696" s="68" t="n">
        <v>25</v>
      </c>
      <c r="V696" s="68" t="n">
        <v>29</v>
      </c>
      <c r="W696" s="68" t="n">
        <v>34</v>
      </c>
      <c r="X696" s="68" t="n">
        <v>4</v>
      </c>
      <c r="Y696" s="68" t="n">
        <v>68</v>
      </c>
      <c r="Z696" s="68" t="n">
        <v>4</v>
      </c>
      <c r="AA696" s="68" t="n">
        <v>10</v>
      </c>
      <c r="AB696" s="68" t="n">
        <v>6</v>
      </c>
      <c r="AC696" s="68" t="n">
        <v>6</v>
      </c>
      <c r="AD696" s="68" t="n">
        <v>7</v>
      </c>
      <c r="AE696" s="68" t="n">
        <v>2</v>
      </c>
      <c r="AF696" s="68" t="n">
        <v>6</v>
      </c>
      <c r="AG696" s="68" t="n">
        <v>2</v>
      </c>
      <c r="AH696" s="68" t="n">
        <v>1</v>
      </c>
      <c r="AI696" s="68" t="n">
        <v>2</v>
      </c>
      <c r="AJ696" s="65"/>
      <c r="AK696" s="65"/>
      <c r="AL696" s="65"/>
      <c r="AM696" s="65"/>
      <c r="AN696" s="65"/>
      <c r="AO696" s="65"/>
      <c r="AP696" s="65"/>
    </row>
    <row r="697" customFormat="false" ht="15.75" hidden="false" customHeight="false" outlineLevel="0" collapsed="false">
      <c r="A697" s="127" t="n">
        <v>43979</v>
      </c>
      <c r="B697" s="68" t="n">
        <v>1</v>
      </c>
      <c r="C697" s="68" t="n">
        <v>4</v>
      </c>
      <c r="D697" s="68" t="n">
        <v>66</v>
      </c>
      <c r="E697" s="68" t="n">
        <v>1</v>
      </c>
      <c r="F697" s="68" t="n">
        <v>2</v>
      </c>
      <c r="G697" s="68" t="n">
        <v>8</v>
      </c>
      <c r="H697" s="68" t="n">
        <v>509</v>
      </c>
      <c r="I697" s="68"/>
      <c r="J697" s="68" t="n">
        <v>142</v>
      </c>
      <c r="K697" s="68" t="n">
        <v>70</v>
      </c>
      <c r="L697" s="68" t="n">
        <v>334</v>
      </c>
      <c r="M697" s="68" t="n">
        <v>4</v>
      </c>
      <c r="N697" s="68" t="n">
        <v>3</v>
      </c>
      <c r="O697" s="68" t="n">
        <v>17</v>
      </c>
      <c r="P697" s="68" t="n">
        <v>71</v>
      </c>
      <c r="Q697" s="68" t="n">
        <v>2</v>
      </c>
      <c r="R697" s="68" t="n">
        <v>13</v>
      </c>
      <c r="S697" s="68" t="n">
        <v>10</v>
      </c>
      <c r="T697" s="68" t="n">
        <v>25</v>
      </c>
      <c r="U697" s="68" t="n">
        <v>25</v>
      </c>
      <c r="V697" s="68" t="n">
        <v>34</v>
      </c>
      <c r="W697" s="68" t="n">
        <v>36</v>
      </c>
      <c r="X697" s="68" t="n">
        <v>4</v>
      </c>
      <c r="Y697" s="68" t="n">
        <v>68</v>
      </c>
      <c r="Z697" s="68" t="n">
        <v>4</v>
      </c>
      <c r="AA697" s="68" t="n">
        <v>10</v>
      </c>
      <c r="AB697" s="68" t="n">
        <v>6</v>
      </c>
      <c r="AC697" s="68" t="n">
        <v>6</v>
      </c>
      <c r="AD697" s="68" t="n">
        <v>8</v>
      </c>
      <c r="AE697" s="68" t="n">
        <v>2</v>
      </c>
      <c r="AF697" s="68" t="n">
        <v>6</v>
      </c>
      <c r="AG697" s="68" t="n">
        <v>2</v>
      </c>
      <c r="AH697" s="68" t="n">
        <v>1</v>
      </c>
      <c r="AI697" s="68" t="n">
        <v>2</v>
      </c>
      <c r="AJ697" s="65"/>
      <c r="AK697" s="65"/>
      <c r="AL697" s="65"/>
      <c r="AM697" s="65"/>
      <c r="AN697" s="65"/>
      <c r="AO697" s="65"/>
      <c r="AP697" s="65"/>
    </row>
    <row r="698" customFormat="false" ht="15.75" hidden="false" customHeight="false" outlineLevel="0" collapsed="false">
      <c r="A698" s="127" t="n">
        <v>43980</v>
      </c>
      <c r="B698" s="68" t="n">
        <v>1</v>
      </c>
      <c r="C698" s="68" t="n">
        <v>4</v>
      </c>
      <c r="D698" s="68" t="n">
        <v>69</v>
      </c>
      <c r="E698" s="68" t="n">
        <v>1</v>
      </c>
      <c r="F698" s="68" t="n">
        <v>2</v>
      </c>
      <c r="G698" s="68" t="n">
        <v>8</v>
      </c>
      <c r="H698" s="68" t="n">
        <v>509</v>
      </c>
      <c r="I698" s="68"/>
      <c r="J698" s="68" t="n">
        <v>142</v>
      </c>
      <c r="K698" s="68" t="n">
        <v>70</v>
      </c>
      <c r="L698" s="68" t="n">
        <v>345</v>
      </c>
      <c r="M698" s="68" t="n">
        <v>4</v>
      </c>
      <c r="N698" s="68" t="n">
        <v>3</v>
      </c>
      <c r="O698" s="68" t="n">
        <v>17</v>
      </c>
      <c r="P698" s="68" t="n">
        <v>72</v>
      </c>
      <c r="Q698" s="68" t="n">
        <v>2</v>
      </c>
      <c r="R698" s="68" t="n">
        <v>14</v>
      </c>
      <c r="S698" s="68" t="n">
        <v>10</v>
      </c>
      <c r="T698" s="68" t="n">
        <v>27</v>
      </c>
      <c r="U698" s="68" t="n">
        <v>25</v>
      </c>
      <c r="V698" s="68" t="n">
        <v>35</v>
      </c>
      <c r="W698" s="68" t="n">
        <v>36</v>
      </c>
      <c r="X698" s="68" t="n">
        <v>4</v>
      </c>
      <c r="Y698" s="68" t="n">
        <v>71</v>
      </c>
      <c r="Z698" s="68" t="n">
        <v>4</v>
      </c>
      <c r="AA698" s="68" t="n">
        <v>10</v>
      </c>
      <c r="AB698" s="68" t="n">
        <v>6</v>
      </c>
      <c r="AC698" s="68" t="n">
        <v>7</v>
      </c>
      <c r="AD698" s="68" t="n">
        <v>8</v>
      </c>
      <c r="AE698" s="68" t="n">
        <v>2</v>
      </c>
      <c r="AF698" s="68" t="n">
        <v>6</v>
      </c>
      <c r="AG698" s="68" t="n">
        <v>2</v>
      </c>
      <c r="AH698" s="68" t="n">
        <v>1</v>
      </c>
      <c r="AI698" s="68" t="n">
        <v>3</v>
      </c>
      <c r="AJ698" s="65"/>
      <c r="AK698" s="65"/>
      <c r="AL698" s="65"/>
      <c r="AM698" s="65"/>
      <c r="AN698" s="65"/>
      <c r="AO698" s="65"/>
      <c r="AP698" s="65"/>
    </row>
    <row r="699" customFormat="false" ht="15.75" hidden="false" customHeight="false" outlineLevel="0" collapsed="false">
      <c r="A699" s="127" t="n">
        <v>43981</v>
      </c>
      <c r="B699" s="68" t="n">
        <v>1</v>
      </c>
      <c r="C699" s="68" t="n">
        <v>4</v>
      </c>
      <c r="D699" s="68" t="n">
        <v>69</v>
      </c>
      <c r="E699" s="68" t="n">
        <v>1</v>
      </c>
      <c r="F699" s="68" t="n">
        <v>2</v>
      </c>
      <c r="G699" s="68" t="n">
        <v>8</v>
      </c>
      <c r="H699" s="68" t="n">
        <v>516</v>
      </c>
      <c r="I699" s="68"/>
      <c r="J699" s="68" t="n">
        <v>144</v>
      </c>
      <c r="K699" s="68" t="n">
        <v>70</v>
      </c>
      <c r="L699" s="68" t="n">
        <v>372</v>
      </c>
      <c r="M699" s="68" t="n">
        <v>4</v>
      </c>
      <c r="N699" s="68" t="n">
        <v>3</v>
      </c>
      <c r="O699" s="68" t="n">
        <v>19</v>
      </c>
      <c r="P699" s="68" t="n">
        <v>77</v>
      </c>
      <c r="Q699" s="68" t="n">
        <v>2</v>
      </c>
      <c r="R699" s="68" t="n">
        <v>14</v>
      </c>
      <c r="S699" s="68" t="n">
        <v>10</v>
      </c>
      <c r="T699" s="68" t="n">
        <v>31</v>
      </c>
      <c r="U699" s="68" t="n">
        <v>25</v>
      </c>
      <c r="V699" s="68" t="n">
        <v>35</v>
      </c>
      <c r="W699" s="68" t="n">
        <v>41</v>
      </c>
      <c r="X699" s="68" t="n">
        <v>4</v>
      </c>
      <c r="Y699" s="68" t="n">
        <v>72</v>
      </c>
      <c r="Z699" s="68" t="n">
        <v>4</v>
      </c>
      <c r="AA699" s="68" t="n">
        <v>10</v>
      </c>
      <c r="AB699" s="68" t="n">
        <v>6</v>
      </c>
      <c r="AC699" s="68" t="n">
        <v>7</v>
      </c>
      <c r="AD699" s="68" t="n">
        <v>8</v>
      </c>
      <c r="AE699" s="68" t="n">
        <v>2</v>
      </c>
      <c r="AF699" s="68" t="n">
        <v>6</v>
      </c>
      <c r="AG699" s="68" t="n">
        <v>2</v>
      </c>
      <c r="AH699" s="68" t="n">
        <v>1</v>
      </c>
      <c r="AI699" s="68" t="n">
        <v>3</v>
      </c>
      <c r="AJ699" s="65"/>
      <c r="AK699" s="65"/>
      <c r="AL699" s="65"/>
      <c r="AM699" s="65"/>
      <c r="AN699" s="65"/>
      <c r="AO699" s="65"/>
      <c r="AP699" s="65"/>
    </row>
    <row r="700" customFormat="false" ht="15.75" hidden="false" customHeight="false" outlineLevel="0" collapsed="false">
      <c r="A700" s="127" t="n">
        <v>43982</v>
      </c>
      <c r="B700" s="68" t="n">
        <v>1</v>
      </c>
      <c r="C700" s="68" t="n">
        <v>4</v>
      </c>
      <c r="D700" s="68" t="n">
        <v>69</v>
      </c>
      <c r="E700" s="68" t="n">
        <v>1</v>
      </c>
      <c r="F700" s="68" t="n">
        <v>2</v>
      </c>
      <c r="G700" s="68" t="n">
        <v>8</v>
      </c>
      <c r="H700" s="68" t="n">
        <v>517</v>
      </c>
      <c r="I700" s="68"/>
      <c r="J700" s="68" t="n">
        <v>144</v>
      </c>
      <c r="K700" s="68" t="n">
        <v>70</v>
      </c>
      <c r="L700" s="68" t="n">
        <v>396</v>
      </c>
      <c r="M700" s="68" t="n">
        <v>4</v>
      </c>
      <c r="N700" s="68" t="n">
        <v>3</v>
      </c>
      <c r="O700" s="68" t="n">
        <v>19</v>
      </c>
      <c r="P700" s="68" t="n">
        <v>80</v>
      </c>
      <c r="Q700" s="68" t="n">
        <v>2</v>
      </c>
      <c r="R700" s="68" t="n">
        <v>15</v>
      </c>
      <c r="S700" s="68" t="n">
        <v>10</v>
      </c>
      <c r="T700" s="68" t="n">
        <v>34</v>
      </c>
      <c r="U700" s="68" t="n">
        <v>25</v>
      </c>
      <c r="V700" s="68" t="n">
        <v>37</v>
      </c>
      <c r="W700" s="68" t="n">
        <v>41</v>
      </c>
      <c r="X700" s="68" t="n">
        <v>4</v>
      </c>
      <c r="Y700" s="68" t="n">
        <v>74</v>
      </c>
      <c r="Z700" s="68" t="n">
        <v>4</v>
      </c>
      <c r="AA700" s="68" t="n">
        <v>10</v>
      </c>
      <c r="AB700" s="68" t="n">
        <v>6</v>
      </c>
      <c r="AC700" s="68" t="n">
        <v>11</v>
      </c>
      <c r="AD700" s="68" t="n">
        <v>8</v>
      </c>
      <c r="AE700" s="68" t="n">
        <v>2</v>
      </c>
      <c r="AF700" s="68" t="n">
        <v>6</v>
      </c>
      <c r="AG700" s="68" t="n">
        <v>2</v>
      </c>
      <c r="AH700" s="68" t="n">
        <v>1</v>
      </c>
      <c r="AI700" s="68" t="n">
        <v>3</v>
      </c>
      <c r="AJ700" s="65"/>
      <c r="AK700" s="65"/>
      <c r="AL700" s="65"/>
      <c r="AM700" s="65"/>
      <c r="AN700" s="65"/>
      <c r="AO700" s="65"/>
      <c r="AP700" s="65"/>
    </row>
    <row r="701" customFormat="false" ht="15.75" hidden="false" customHeight="false" outlineLevel="0" collapsed="false">
      <c r="A701" s="127" t="n">
        <v>43983</v>
      </c>
      <c r="B701" s="68" t="n">
        <v>1</v>
      </c>
      <c r="C701" s="68" t="n">
        <v>5</v>
      </c>
      <c r="D701" s="68" t="n">
        <v>69</v>
      </c>
      <c r="E701" s="68" t="n">
        <v>1</v>
      </c>
      <c r="F701" s="68" t="n">
        <v>2</v>
      </c>
      <c r="G701" s="68" t="n">
        <v>8</v>
      </c>
      <c r="H701" s="68" t="n">
        <v>518</v>
      </c>
      <c r="I701" s="68"/>
      <c r="J701" s="68" t="n">
        <v>144</v>
      </c>
      <c r="K701" s="68" t="n">
        <v>70</v>
      </c>
      <c r="L701" s="68" t="n">
        <v>412</v>
      </c>
      <c r="M701" s="68" t="n">
        <v>4</v>
      </c>
      <c r="N701" s="68" t="n">
        <v>3</v>
      </c>
      <c r="O701" s="68" t="n">
        <v>19</v>
      </c>
      <c r="P701" s="68" t="n">
        <v>86</v>
      </c>
      <c r="Q701" s="68" t="n">
        <v>2</v>
      </c>
      <c r="R701" s="68" t="n">
        <v>15</v>
      </c>
      <c r="S701" s="68" t="n">
        <v>10</v>
      </c>
      <c r="T701" s="68" t="n">
        <v>34</v>
      </c>
      <c r="U701" s="68" t="n">
        <v>25</v>
      </c>
      <c r="V701" s="68" t="n">
        <v>37</v>
      </c>
      <c r="W701" s="68" t="n">
        <v>41</v>
      </c>
      <c r="X701" s="68" t="n">
        <v>4</v>
      </c>
      <c r="Y701" s="68" t="n">
        <v>75</v>
      </c>
      <c r="Z701" s="68" t="n">
        <v>4</v>
      </c>
      <c r="AA701" s="68" t="n">
        <v>10</v>
      </c>
      <c r="AB701" s="68" t="n">
        <v>6</v>
      </c>
      <c r="AC701" s="68" t="n">
        <v>14</v>
      </c>
      <c r="AD701" s="68" t="n">
        <v>8</v>
      </c>
      <c r="AE701" s="68" t="n">
        <v>2</v>
      </c>
      <c r="AF701" s="68" t="n">
        <v>6</v>
      </c>
      <c r="AG701" s="68" t="n">
        <v>2</v>
      </c>
      <c r="AH701" s="68" t="n">
        <v>1</v>
      </c>
      <c r="AI701" s="68" t="n">
        <v>3</v>
      </c>
      <c r="AJ701" s="65"/>
      <c r="AK701" s="65"/>
      <c r="AL701" s="65"/>
      <c r="AM701" s="65"/>
      <c r="AN701" s="65"/>
      <c r="AO701" s="65"/>
      <c r="AP701" s="65"/>
    </row>
    <row r="702" customFormat="false" ht="15.75" hidden="false" customHeight="false" outlineLevel="0" collapsed="false">
      <c r="A702" s="127" t="n">
        <v>43984</v>
      </c>
      <c r="B702" s="68" t="n">
        <v>1</v>
      </c>
      <c r="C702" s="68" t="n">
        <v>5</v>
      </c>
      <c r="D702" s="68" t="n">
        <v>69</v>
      </c>
      <c r="E702" s="68" t="n">
        <v>1</v>
      </c>
      <c r="F702" s="68" t="n">
        <v>2</v>
      </c>
      <c r="G702" s="68" t="n">
        <v>8</v>
      </c>
      <c r="H702" s="68" t="n">
        <v>518</v>
      </c>
      <c r="I702" s="68"/>
      <c r="J702" s="68" t="n">
        <v>151</v>
      </c>
      <c r="K702" s="68" t="n">
        <v>70</v>
      </c>
      <c r="L702" s="68" t="n">
        <v>418</v>
      </c>
      <c r="M702" s="68" t="n">
        <v>4</v>
      </c>
      <c r="N702" s="68" t="n">
        <v>3</v>
      </c>
      <c r="O702" s="68" t="n">
        <v>20</v>
      </c>
      <c r="P702" s="68" t="n">
        <v>87</v>
      </c>
      <c r="Q702" s="68" t="n">
        <v>2</v>
      </c>
      <c r="R702" s="68" t="n">
        <v>15</v>
      </c>
      <c r="S702" s="68" t="n">
        <v>12</v>
      </c>
      <c r="T702" s="68" t="n">
        <v>34</v>
      </c>
      <c r="U702" s="68" t="n">
        <v>25</v>
      </c>
      <c r="V702" s="68" t="n">
        <v>37</v>
      </c>
      <c r="W702" s="68" t="n">
        <v>41</v>
      </c>
      <c r="X702" s="68" t="n">
        <v>4</v>
      </c>
      <c r="Y702" s="68" t="n">
        <v>75</v>
      </c>
      <c r="Z702" s="68" t="n">
        <v>4</v>
      </c>
      <c r="AA702" s="68" t="n">
        <v>10</v>
      </c>
      <c r="AB702" s="68" t="n">
        <v>6</v>
      </c>
      <c r="AC702" s="68" t="n">
        <v>15</v>
      </c>
      <c r="AD702" s="68" t="n">
        <v>8</v>
      </c>
      <c r="AE702" s="68" t="n">
        <v>2</v>
      </c>
      <c r="AF702" s="68" t="n">
        <v>7</v>
      </c>
      <c r="AG702" s="68" t="n">
        <v>2</v>
      </c>
      <c r="AH702" s="68" t="n">
        <v>1</v>
      </c>
      <c r="AI702" s="68" t="n">
        <v>6</v>
      </c>
      <c r="AJ702" s="65"/>
      <c r="AK702" s="65"/>
      <c r="AL702" s="65"/>
      <c r="AM702" s="65"/>
      <c r="AN702" s="65"/>
      <c r="AO702" s="65"/>
      <c r="AP702" s="65"/>
    </row>
    <row r="703" customFormat="false" ht="15.75" hidden="false" customHeight="false" outlineLevel="0" collapsed="false">
      <c r="A703" s="127" t="n">
        <v>43985</v>
      </c>
      <c r="B703" s="68" t="n">
        <v>1</v>
      </c>
      <c r="C703" s="68" t="n">
        <v>5</v>
      </c>
      <c r="D703" s="68" t="n">
        <v>69</v>
      </c>
      <c r="E703" s="68" t="n">
        <v>1</v>
      </c>
      <c r="F703" s="68" t="n">
        <v>2</v>
      </c>
      <c r="G703" s="68" t="n">
        <v>8</v>
      </c>
      <c r="H703" s="68" t="n">
        <v>523</v>
      </c>
      <c r="I703" s="68"/>
      <c r="J703" s="68" t="n">
        <v>154</v>
      </c>
      <c r="K703" s="68" t="n">
        <v>71</v>
      </c>
      <c r="L703" s="68" t="n">
        <v>429</v>
      </c>
      <c r="M703" s="68" t="n">
        <v>4</v>
      </c>
      <c r="N703" s="68" t="n">
        <v>3</v>
      </c>
      <c r="O703" s="68" t="n">
        <v>24</v>
      </c>
      <c r="P703" s="68" t="n">
        <v>90</v>
      </c>
      <c r="Q703" s="68" t="n">
        <v>2</v>
      </c>
      <c r="R703" s="68" t="n">
        <v>15</v>
      </c>
      <c r="S703" s="68" t="n">
        <v>13</v>
      </c>
      <c r="T703" s="68" t="n">
        <v>35</v>
      </c>
      <c r="U703" s="68" t="n">
        <v>25</v>
      </c>
      <c r="V703" s="68" t="n">
        <v>40</v>
      </c>
      <c r="W703" s="68" t="n">
        <v>42</v>
      </c>
      <c r="X703" s="68" t="n">
        <v>4</v>
      </c>
      <c r="Y703" s="68" t="n">
        <v>75</v>
      </c>
      <c r="Z703" s="68" t="n">
        <v>4</v>
      </c>
      <c r="AA703" s="68" t="n">
        <v>11</v>
      </c>
      <c r="AB703" s="68" t="n">
        <v>6</v>
      </c>
      <c r="AC703" s="68" t="n">
        <v>16</v>
      </c>
      <c r="AD703" s="68" t="n">
        <v>8</v>
      </c>
      <c r="AE703" s="68" t="n">
        <v>2</v>
      </c>
      <c r="AF703" s="68" t="n">
        <v>7</v>
      </c>
      <c r="AG703" s="68" t="n">
        <v>2</v>
      </c>
      <c r="AH703" s="68" t="n">
        <v>1</v>
      </c>
      <c r="AI703" s="68" t="n">
        <v>6</v>
      </c>
      <c r="AJ703" s="65"/>
      <c r="AK703" s="65"/>
      <c r="AL703" s="65"/>
      <c r="AM703" s="65"/>
      <c r="AN703" s="65"/>
      <c r="AO703" s="65"/>
      <c r="AP703" s="65"/>
    </row>
    <row r="704" customFormat="false" ht="15.75" hidden="false" customHeight="false" outlineLevel="0" collapsed="false">
      <c r="A704" s="127" t="n">
        <v>43986</v>
      </c>
      <c r="B704" s="68" t="n">
        <v>1</v>
      </c>
      <c r="C704" s="68" t="n">
        <v>5</v>
      </c>
      <c r="D704" s="68" t="n">
        <v>69</v>
      </c>
      <c r="E704" s="68" t="n">
        <v>1</v>
      </c>
      <c r="F704" s="68" t="n">
        <v>2</v>
      </c>
      <c r="G704" s="68" t="n">
        <v>8</v>
      </c>
      <c r="H704" s="68" t="n">
        <v>523</v>
      </c>
      <c r="I704" s="68"/>
      <c r="J704" s="68" t="n">
        <v>155</v>
      </c>
      <c r="K704" s="68" t="n">
        <v>71</v>
      </c>
      <c r="L704" s="68" t="n">
        <v>437</v>
      </c>
      <c r="M704" s="68" t="n">
        <v>4</v>
      </c>
      <c r="N704" s="68" t="n">
        <v>3</v>
      </c>
      <c r="O704" s="68" t="n">
        <v>24</v>
      </c>
      <c r="P704" s="68" t="n">
        <v>93</v>
      </c>
      <c r="Q704" s="68" t="n">
        <v>2</v>
      </c>
      <c r="R704" s="68" t="n">
        <v>15</v>
      </c>
      <c r="S704" s="68" t="n">
        <v>17</v>
      </c>
      <c r="T704" s="68" t="n">
        <v>35</v>
      </c>
      <c r="U704" s="68" t="n">
        <v>25</v>
      </c>
      <c r="V704" s="68" t="n">
        <v>40</v>
      </c>
      <c r="W704" s="68" t="n">
        <v>43</v>
      </c>
      <c r="X704" s="68" t="n">
        <v>4</v>
      </c>
      <c r="Y704" s="68" t="n">
        <v>79</v>
      </c>
      <c r="Z704" s="68" t="n">
        <v>4</v>
      </c>
      <c r="AA704" s="68" t="n">
        <v>11</v>
      </c>
      <c r="AB704" s="68" t="n">
        <v>6</v>
      </c>
      <c r="AC704" s="68" t="n">
        <v>18</v>
      </c>
      <c r="AD704" s="68" t="n">
        <v>8</v>
      </c>
      <c r="AE704" s="68" t="n">
        <v>2</v>
      </c>
      <c r="AF704" s="68" t="n">
        <v>7</v>
      </c>
      <c r="AG704" s="68" t="n">
        <v>2</v>
      </c>
      <c r="AH704" s="68" t="n">
        <v>1</v>
      </c>
      <c r="AI704" s="68" t="n">
        <v>6</v>
      </c>
      <c r="AJ704" s="65"/>
      <c r="AK704" s="65"/>
      <c r="AL704" s="65"/>
      <c r="AM704" s="65"/>
      <c r="AN704" s="65"/>
      <c r="AO704" s="65"/>
      <c r="AP704" s="65"/>
    </row>
    <row r="705" customFormat="false" ht="15.75" hidden="false" customHeight="false" outlineLevel="0" collapsed="false">
      <c r="A705" s="127" t="n">
        <v>43987</v>
      </c>
      <c r="B705" s="68" t="n">
        <v>1</v>
      </c>
      <c r="C705" s="68" t="n">
        <v>5</v>
      </c>
      <c r="D705" s="68" t="n">
        <v>70</v>
      </c>
      <c r="E705" s="68" t="n">
        <v>1</v>
      </c>
      <c r="F705" s="68" t="n">
        <v>3</v>
      </c>
      <c r="G705" s="68" t="n">
        <v>8</v>
      </c>
      <c r="H705" s="68" t="n">
        <v>524</v>
      </c>
      <c r="I705" s="68"/>
      <c r="J705" s="68" t="n">
        <v>158</v>
      </c>
      <c r="K705" s="68" t="n">
        <v>76</v>
      </c>
      <c r="L705" s="68" t="n">
        <v>446</v>
      </c>
      <c r="M705" s="68" t="n">
        <v>4</v>
      </c>
      <c r="N705" s="68" t="n">
        <v>3</v>
      </c>
      <c r="O705" s="68" t="n">
        <v>26</v>
      </c>
      <c r="P705" s="68" t="n">
        <v>93</v>
      </c>
      <c r="Q705" s="68" t="n">
        <v>2</v>
      </c>
      <c r="R705" s="68" t="n">
        <v>15</v>
      </c>
      <c r="S705" s="68" t="n">
        <v>20</v>
      </c>
      <c r="T705" s="68" t="n">
        <v>38</v>
      </c>
      <c r="U705" s="68" t="n">
        <v>27</v>
      </c>
      <c r="V705" s="68" t="n">
        <v>40</v>
      </c>
      <c r="W705" s="68" t="n">
        <v>46</v>
      </c>
      <c r="X705" s="68" t="n">
        <v>5</v>
      </c>
      <c r="Y705" s="68" t="n">
        <v>93</v>
      </c>
      <c r="Z705" s="68" t="n">
        <v>4</v>
      </c>
      <c r="AA705" s="68" t="n">
        <v>11</v>
      </c>
      <c r="AB705" s="68" t="n">
        <v>6</v>
      </c>
      <c r="AC705" s="68" t="n">
        <v>19</v>
      </c>
      <c r="AD705" s="68" t="n">
        <v>8</v>
      </c>
      <c r="AE705" s="68" t="n">
        <v>2</v>
      </c>
      <c r="AF705" s="68" t="n">
        <v>7</v>
      </c>
      <c r="AG705" s="68" t="n">
        <v>2</v>
      </c>
      <c r="AH705" s="68" t="n">
        <v>1</v>
      </c>
      <c r="AI705" s="68" t="n">
        <v>6</v>
      </c>
      <c r="AJ705" s="65"/>
      <c r="AK705" s="65"/>
      <c r="AL705" s="65"/>
      <c r="AM705" s="65"/>
      <c r="AN705" s="65"/>
      <c r="AO705" s="65"/>
      <c r="AP705" s="65"/>
    </row>
    <row r="706" customFormat="false" ht="15.75" hidden="false" customHeight="false" outlineLevel="0" collapsed="false">
      <c r="A706" s="127" t="n">
        <v>43988</v>
      </c>
      <c r="B706" s="68" t="n">
        <v>1</v>
      </c>
      <c r="C706" s="68" t="n">
        <v>5</v>
      </c>
      <c r="D706" s="68" t="n">
        <v>71</v>
      </c>
      <c r="E706" s="68" t="n">
        <v>1</v>
      </c>
      <c r="F706" s="68" t="n">
        <v>4</v>
      </c>
      <c r="G706" s="68" t="n">
        <v>8</v>
      </c>
      <c r="H706" s="68" t="n">
        <v>524</v>
      </c>
      <c r="I706" s="68"/>
      <c r="J706" s="68" t="n">
        <v>158</v>
      </c>
      <c r="K706" s="68" t="n">
        <v>76</v>
      </c>
      <c r="L706" s="68" t="n">
        <v>463</v>
      </c>
      <c r="M706" s="68" t="n">
        <v>4</v>
      </c>
      <c r="N706" s="68" t="n">
        <v>3</v>
      </c>
      <c r="O706" s="68" t="n">
        <v>26</v>
      </c>
      <c r="P706" s="68" t="n">
        <v>96</v>
      </c>
      <c r="Q706" s="68" t="n">
        <v>2</v>
      </c>
      <c r="R706" s="68" t="n">
        <v>15</v>
      </c>
      <c r="S706" s="68" t="n">
        <v>21</v>
      </c>
      <c r="T706" s="68" t="n">
        <v>42</v>
      </c>
      <c r="U706" s="68" t="n">
        <v>27</v>
      </c>
      <c r="V706" s="68" t="n">
        <v>43</v>
      </c>
      <c r="W706" s="68" t="n">
        <v>46</v>
      </c>
      <c r="X706" s="68" t="n">
        <v>5</v>
      </c>
      <c r="Y706" s="68" t="n">
        <v>94</v>
      </c>
      <c r="Z706" s="68" t="n">
        <v>4</v>
      </c>
      <c r="AA706" s="68" t="n">
        <v>11</v>
      </c>
      <c r="AB706" s="68" t="n">
        <v>6</v>
      </c>
      <c r="AC706" s="68" t="n">
        <v>19</v>
      </c>
      <c r="AD706" s="68" t="n">
        <v>8</v>
      </c>
      <c r="AE706" s="68" t="n">
        <v>2</v>
      </c>
      <c r="AF706" s="68" t="n">
        <v>7</v>
      </c>
      <c r="AG706" s="68" t="n">
        <v>2</v>
      </c>
      <c r="AH706" s="68" t="n">
        <v>1</v>
      </c>
      <c r="AI706" s="68" t="n">
        <v>6</v>
      </c>
      <c r="AJ706" s="65"/>
      <c r="AK706" s="65"/>
      <c r="AL706" s="65"/>
      <c r="AM706" s="65"/>
      <c r="AN706" s="65"/>
      <c r="AO706" s="65"/>
      <c r="AP706" s="65"/>
    </row>
    <row r="707" customFormat="false" ht="15.75" hidden="false" customHeight="false" outlineLevel="0" collapsed="false">
      <c r="A707" s="127" t="n">
        <v>43989</v>
      </c>
      <c r="B707" s="68" t="n">
        <v>1</v>
      </c>
      <c r="C707" s="68" t="n">
        <v>5</v>
      </c>
      <c r="D707" s="68" t="n">
        <v>71</v>
      </c>
      <c r="E707" s="68" t="n">
        <v>1</v>
      </c>
      <c r="F707" s="68" t="n">
        <v>4</v>
      </c>
      <c r="G707" s="68" t="n">
        <v>8</v>
      </c>
      <c r="H707" s="68" t="n">
        <v>529</v>
      </c>
      <c r="I707" s="68"/>
      <c r="J707" s="68" t="n">
        <v>158</v>
      </c>
      <c r="K707" s="68" t="n">
        <v>98</v>
      </c>
      <c r="L707" s="68" t="n">
        <v>483</v>
      </c>
      <c r="M707" s="68" t="n">
        <v>4</v>
      </c>
      <c r="N707" s="68" t="n">
        <v>3</v>
      </c>
      <c r="O707" s="68" t="n">
        <v>26</v>
      </c>
      <c r="P707" s="68" t="n">
        <v>97</v>
      </c>
      <c r="Q707" s="68" t="n">
        <v>2</v>
      </c>
      <c r="R707" s="68" t="n">
        <v>15</v>
      </c>
      <c r="S707" s="68" t="n">
        <v>21</v>
      </c>
      <c r="T707" s="68" t="n">
        <v>42</v>
      </c>
      <c r="U707" s="68" t="n">
        <v>27</v>
      </c>
      <c r="V707" s="68" t="n">
        <v>45</v>
      </c>
      <c r="W707" s="68" t="n">
        <v>46</v>
      </c>
      <c r="X707" s="68" t="n">
        <v>5</v>
      </c>
      <c r="Y707" s="68" t="n">
        <v>94</v>
      </c>
      <c r="Z707" s="68" t="n">
        <v>4</v>
      </c>
      <c r="AA707" s="68" t="n">
        <v>11</v>
      </c>
      <c r="AB707" s="68" t="n">
        <v>6</v>
      </c>
      <c r="AC707" s="68" t="n">
        <v>19</v>
      </c>
      <c r="AD707" s="68" t="n">
        <v>8</v>
      </c>
      <c r="AE707" s="68" t="n">
        <v>2</v>
      </c>
      <c r="AF707" s="68" t="n">
        <v>7</v>
      </c>
      <c r="AG707" s="68" t="n">
        <v>2</v>
      </c>
      <c r="AH707" s="68" t="n">
        <v>1</v>
      </c>
      <c r="AI707" s="68" t="n">
        <v>6</v>
      </c>
      <c r="AJ707" s="65"/>
      <c r="AK707" s="65"/>
      <c r="AL707" s="65"/>
      <c r="AM707" s="65"/>
      <c r="AN707" s="65"/>
      <c r="AO707" s="65"/>
      <c r="AP707" s="65"/>
    </row>
    <row r="708" customFormat="false" ht="15.75" hidden="false" customHeight="false" outlineLevel="0" collapsed="false">
      <c r="A708" s="127" t="n">
        <v>43990</v>
      </c>
      <c r="B708" s="68" t="n">
        <v>1</v>
      </c>
      <c r="C708" s="68" t="n">
        <v>5</v>
      </c>
      <c r="D708" s="68" t="n">
        <v>71</v>
      </c>
      <c r="E708" s="68" t="n">
        <v>1</v>
      </c>
      <c r="F708" s="68" t="n">
        <v>4</v>
      </c>
      <c r="G708" s="68" t="n">
        <v>8</v>
      </c>
      <c r="H708" s="68" t="n">
        <v>529</v>
      </c>
      <c r="I708" s="68"/>
      <c r="J708" s="68" t="n">
        <v>161</v>
      </c>
      <c r="K708" s="68" t="n">
        <v>98</v>
      </c>
      <c r="L708" s="68" t="n">
        <v>502</v>
      </c>
      <c r="M708" s="68" t="n">
        <v>4</v>
      </c>
      <c r="N708" s="68" t="n">
        <v>3</v>
      </c>
      <c r="O708" s="68" t="n">
        <v>28</v>
      </c>
      <c r="P708" s="68" t="n">
        <v>100</v>
      </c>
      <c r="Q708" s="68" t="n">
        <v>2</v>
      </c>
      <c r="R708" s="68" t="n">
        <v>15</v>
      </c>
      <c r="S708" s="68" t="n">
        <v>22</v>
      </c>
      <c r="T708" s="68" t="n">
        <v>42</v>
      </c>
      <c r="U708" s="68" t="n">
        <v>27</v>
      </c>
      <c r="V708" s="68" t="n">
        <v>47</v>
      </c>
      <c r="W708" s="68" t="n">
        <v>48</v>
      </c>
      <c r="X708" s="68" t="n">
        <v>5</v>
      </c>
      <c r="Y708" s="68" t="n">
        <v>94</v>
      </c>
      <c r="Z708" s="68" t="n">
        <v>4</v>
      </c>
      <c r="AA708" s="68" t="n">
        <v>11</v>
      </c>
      <c r="AB708" s="68" t="n">
        <v>6</v>
      </c>
      <c r="AC708" s="68" t="n">
        <v>19</v>
      </c>
      <c r="AD708" s="68" t="n">
        <v>8</v>
      </c>
      <c r="AE708" s="68" t="n">
        <v>2</v>
      </c>
      <c r="AF708" s="68" t="n">
        <v>7</v>
      </c>
      <c r="AG708" s="68" t="n">
        <v>2</v>
      </c>
      <c r="AH708" s="68" t="n">
        <v>1</v>
      </c>
      <c r="AI708" s="68" t="n">
        <v>6</v>
      </c>
      <c r="AJ708" s="65"/>
      <c r="AK708" s="65"/>
      <c r="AL708" s="65"/>
      <c r="AM708" s="65"/>
      <c r="AN708" s="65"/>
      <c r="AO708" s="65"/>
      <c r="AP708" s="65"/>
    </row>
    <row r="709" customFormat="false" ht="15.75" hidden="false" customHeight="false" outlineLevel="0" collapsed="false">
      <c r="A709" s="127" t="n">
        <v>43991</v>
      </c>
      <c r="B709" s="68" t="n">
        <v>1</v>
      </c>
      <c r="C709" s="68" t="n">
        <v>5</v>
      </c>
      <c r="D709" s="68" t="n">
        <v>72</v>
      </c>
      <c r="E709" s="68" t="n">
        <v>1</v>
      </c>
      <c r="F709" s="68" t="n">
        <v>4</v>
      </c>
      <c r="G709" s="68" t="n">
        <v>8</v>
      </c>
      <c r="H709" s="68" t="n">
        <v>533</v>
      </c>
      <c r="I709" s="68"/>
      <c r="J709" s="68" t="n">
        <v>161</v>
      </c>
      <c r="K709" s="68" t="n">
        <v>103</v>
      </c>
      <c r="L709" s="68" t="n">
        <v>514</v>
      </c>
      <c r="M709" s="68" t="n">
        <v>4</v>
      </c>
      <c r="N709" s="68" t="n">
        <v>3</v>
      </c>
      <c r="O709" s="68" t="n">
        <v>28</v>
      </c>
      <c r="P709" s="68" t="n">
        <v>104</v>
      </c>
      <c r="Q709" s="68" t="n">
        <v>2</v>
      </c>
      <c r="R709" s="68" t="n">
        <v>16</v>
      </c>
      <c r="S709" s="68" t="n">
        <v>25</v>
      </c>
      <c r="T709" s="68" t="n">
        <v>42</v>
      </c>
      <c r="U709" s="68" t="n">
        <v>29</v>
      </c>
      <c r="V709" s="68" t="n">
        <v>47</v>
      </c>
      <c r="W709" s="68" t="n">
        <v>52</v>
      </c>
      <c r="X709" s="68" t="n">
        <v>5</v>
      </c>
      <c r="Y709" s="68" t="n">
        <v>97</v>
      </c>
      <c r="Z709" s="68" t="n">
        <v>4</v>
      </c>
      <c r="AA709" s="68" t="n">
        <v>11</v>
      </c>
      <c r="AB709" s="68" t="n">
        <v>6</v>
      </c>
      <c r="AC709" s="68" t="n">
        <v>19</v>
      </c>
      <c r="AD709" s="68" t="n">
        <v>8</v>
      </c>
      <c r="AE709" s="68" t="n">
        <v>2</v>
      </c>
      <c r="AF709" s="68" t="n">
        <v>7</v>
      </c>
      <c r="AG709" s="68" t="n">
        <v>2</v>
      </c>
      <c r="AH709" s="68" t="n">
        <v>1</v>
      </c>
      <c r="AI709" s="68" t="n">
        <v>7</v>
      </c>
      <c r="AJ709" s="65"/>
      <c r="AK709" s="65"/>
      <c r="AL709" s="65"/>
      <c r="AM709" s="65"/>
      <c r="AN709" s="65"/>
      <c r="AO709" s="65"/>
      <c r="AP709" s="65"/>
    </row>
    <row r="710" customFormat="false" ht="15.75" hidden="false" customHeight="false" outlineLevel="0" collapsed="false">
      <c r="A710" s="127" t="n">
        <v>43992</v>
      </c>
      <c r="B710" s="68" t="n">
        <v>1</v>
      </c>
      <c r="C710" s="68" t="n">
        <v>5</v>
      </c>
      <c r="D710" s="68" t="n">
        <v>73</v>
      </c>
      <c r="E710" s="68" t="n">
        <v>1</v>
      </c>
      <c r="F710" s="68" t="n">
        <v>4</v>
      </c>
      <c r="G710" s="68" t="n">
        <v>8</v>
      </c>
      <c r="H710" s="68" t="n">
        <v>535</v>
      </c>
      <c r="I710" s="68"/>
      <c r="J710" s="68" t="n">
        <v>161</v>
      </c>
      <c r="K710" s="68" t="n">
        <v>103</v>
      </c>
      <c r="L710" s="68" t="n">
        <v>530</v>
      </c>
      <c r="M710" s="68" t="n">
        <v>4</v>
      </c>
      <c r="N710" s="68" t="n">
        <v>3</v>
      </c>
      <c r="O710" s="68" t="n">
        <v>29</v>
      </c>
      <c r="P710" s="68" t="n">
        <v>108</v>
      </c>
      <c r="Q710" s="68" t="n">
        <v>2</v>
      </c>
      <c r="R710" s="68" t="n">
        <v>16</v>
      </c>
      <c r="S710" s="68" t="n">
        <v>28</v>
      </c>
      <c r="T710" s="68" t="n">
        <v>46</v>
      </c>
      <c r="U710" s="68" t="n">
        <v>29</v>
      </c>
      <c r="V710" s="68" t="n">
        <v>50</v>
      </c>
      <c r="W710" s="68" t="n">
        <v>53</v>
      </c>
      <c r="X710" s="68" t="n">
        <v>5</v>
      </c>
      <c r="Y710" s="68" t="n">
        <v>98</v>
      </c>
      <c r="Z710" s="68" t="n">
        <v>4</v>
      </c>
      <c r="AA710" s="68" t="n">
        <v>11</v>
      </c>
      <c r="AB710" s="68" t="n">
        <v>6</v>
      </c>
      <c r="AC710" s="68" t="n">
        <v>19</v>
      </c>
      <c r="AD710" s="68" t="n">
        <v>8</v>
      </c>
      <c r="AE710" s="68" t="n">
        <v>2</v>
      </c>
      <c r="AF710" s="68" t="n">
        <v>7</v>
      </c>
      <c r="AG710" s="68" t="n">
        <v>2</v>
      </c>
      <c r="AH710" s="68" t="n">
        <v>1</v>
      </c>
      <c r="AI710" s="68" t="n">
        <v>7</v>
      </c>
      <c r="AJ710" s="65"/>
      <c r="AK710" s="65"/>
      <c r="AL710" s="65"/>
      <c r="AM710" s="65"/>
      <c r="AN710" s="65"/>
      <c r="AO710" s="65"/>
      <c r="AP710" s="65"/>
    </row>
    <row r="711" customFormat="false" ht="15.75" hidden="false" customHeight="false" outlineLevel="0" collapsed="false">
      <c r="A711" s="127" t="n">
        <v>43993</v>
      </c>
      <c r="B711" s="68" t="n">
        <v>1</v>
      </c>
      <c r="C711" s="68" t="n">
        <v>5</v>
      </c>
      <c r="D711" s="68" t="n">
        <v>75</v>
      </c>
      <c r="E711" s="68" t="n">
        <v>1</v>
      </c>
      <c r="F711" s="68" t="n">
        <v>4</v>
      </c>
      <c r="G711" s="68" t="n">
        <v>8</v>
      </c>
      <c r="H711" s="68" t="n">
        <v>537</v>
      </c>
      <c r="I711" s="68"/>
      <c r="J711" s="68" t="n">
        <v>161</v>
      </c>
      <c r="K711" s="68" t="n">
        <v>103</v>
      </c>
      <c r="L711" s="68" t="n">
        <v>553</v>
      </c>
      <c r="M711" s="68" t="n">
        <v>4</v>
      </c>
      <c r="N711" s="68" t="n">
        <v>3</v>
      </c>
      <c r="O711" s="68" t="n">
        <v>29</v>
      </c>
      <c r="P711" s="68" t="n">
        <v>112</v>
      </c>
      <c r="Q711" s="68" t="n">
        <v>2</v>
      </c>
      <c r="R711" s="68" t="n">
        <v>16</v>
      </c>
      <c r="S711" s="68" t="n">
        <v>31</v>
      </c>
      <c r="T711" s="68" t="n">
        <v>46</v>
      </c>
      <c r="U711" s="68" t="n">
        <v>29</v>
      </c>
      <c r="V711" s="68" t="n">
        <v>52</v>
      </c>
      <c r="W711" s="68" t="n">
        <v>56</v>
      </c>
      <c r="X711" s="68" t="n">
        <v>5</v>
      </c>
      <c r="Y711" s="68" t="n">
        <v>98</v>
      </c>
      <c r="Z711" s="68" t="n">
        <v>4</v>
      </c>
      <c r="AA711" s="68" t="n">
        <v>11</v>
      </c>
      <c r="AB711" s="68" t="n">
        <v>6</v>
      </c>
      <c r="AC711" s="68" t="n">
        <v>20</v>
      </c>
      <c r="AD711" s="68" t="n">
        <v>9</v>
      </c>
      <c r="AE711" s="68" t="n">
        <v>2</v>
      </c>
      <c r="AF711" s="68" t="n">
        <v>7</v>
      </c>
      <c r="AG711" s="68" t="n">
        <v>2</v>
      </c>
      <c r="AH711" s="68" t="n">
        <v>1</v>
      </c>
      <c r="AI711" s="68" t="n">
        <v>7</v>
      </c>
      <c r="AJ711" s="65"/>
      <c r="AK711" s="65"/>
      <c r="AL711" s="65"/>
      <c r="AM711" s="65"/>
      <c r="AN711" s="65"/>
      <c r="AO711" s="65"/>
      <c r="AP711" s="65"/>
    </row>
    <row r="712" customFormat="false" ht="15.75" hidden="false" customHeight="false" outlineLevel="0" collapsed="false">
      <c r="A712" s="127" t="n">
        <v>43994</v>
      </c>
      <c r="B712" s="68" t="n">
        <v>1</v>
      </c>
      <c r="C712" s="68" t="n">
        <v>5</v>
      </c>
      <c r="D712" s="68" t="n">
        <v>76</v>
      </c>
      <c r="E712" s="68" t="n">
        <v>1</v>
      </c>
      <c r="F712" s="68" t="n">
        <v>4</v>
      </c>
      <c r="G712" s="68" t="n">
        <v>8</v>
      </c>
      <c r="H712" s="68" t="n">
        <v>540</v>
      </c>
      <c r="I712" s="68"/>
      <c r="J712" s="68" t="n">
        <v>161</v>
      </c>
      <c r="K712" s="68" t="n">
        <v>103</v>
      </c>
      <c r="L712" s="68" t="n">
        <v>575</v>
      </c>
      <c r="M712" s="68" t="n">
        <v>4</v>
      </c>
      <c r="N712" s="68" t="n">
        <v>4</v>
      </c>
      <c r="O712" s="68" t="n">
        <v>29</v>
      </c>
      <c r="P712" s="68" t="n">
        <v>116</v>
      </c>
      <c r="Q712" s="68" t="n">
        <v>2</v>
      </c>
      <c r="R712" s="68" t="n">
        <v>16</v>
      </c>
      <c r="S712" s="68" t="n">
        <v>31</v>
      </c>
      <c r="T712" s="68" t="n">
        <v>47</v>
      </c>
      <c r="U712" s="68" t="n">
        <v>29</v>
      </c>
      <c r="V712" s="68" t="n">
        <v>52</v>
      </c>
      <c r="W712" s="68" t="n">
        <v>57</v>
      </c>
      <c r="X712" s="68" t="n">
        <v>5</v>
      </c>
      <c r="Y712" s="68" t="n">
        <v>110</v>
      </c>
      <c r="Z712" s="68" t="n">
        <v>4</v>
      </c>
      <c r="AA712" s="68" t="n">
        <v>11</v>
      </c>
      <c r="AB712" s="68" t="n">
        <v>6</v>
      </c>
      <c r="AC712" s="68" t="n">
        <v>22</v>
      </c>
      <c r="AD712" s="68" t="n">
        <v>10</v>
      </c>
      <c r="AE712" s="68" t="n">
        <v>2</v>
      </c>
      <c r="AF712" s="68" t="n">
        <v>7</v>
      </c>
      <c r="AG712" s="68" t="n">
        <v>2</v>
      </c>
      <c r="AH712" s="68" t="n">
        <v>1</v>
      </c>
      <c r="AI712" s="68" t="n">
        <v>7</v>
      </c>
      <c r="AJ712" s="65"/>
      <c r="AK712" s="65"/>
      <c r="AL712" s="65"/>
      <c r="AM712" s="65"/>
      <c r="AN712" s="65"/>
      <c r="AO712" s="65"/>
      <c r="AP712" s="65"/>
    </row>
    <row r="713" customFormat="false" ht="15.75" hidden="false" customHeight="false" outlineLevel="0" collapsed="false">
      <c r="A713" s="127" t="n">
        <v>43995</v>
      </c>
      <c r="B713" s="68" t="n">
        <v>1</v>
      </c>
      <c r="C713" s="68" t="n">
        <v>6</v>
      </c>
      <c r="D713" s="68" t="n">
        <v>79</v>
      </c>
      <c r="E713" s="68" t="n">
        <v>1</v>
      </c>
      <c r="F713" s="68" t="n">
        <v>5</v>
      </c>
      <c r="G713" s="68" t="n">
        <v>8</v>
      </c>
      <c r="H713" s="68" t="n">
        <v>548</v>
      </c>
      <c r="I713" s="68"/>
      <c r="J713" s="68" t="n">
        <v>161</v>
      </c>
      <c r="K713" s="68" t="n">
        <v>103</v>
      </c>
      <c r="L713" s="68" t="n">
        <v>589</v>
      </c>
      <c r="M713" s="68" t="n">
        <v>4</v>
      </c>
      <c r="N713" s="68" t="n">
        <v>4</v>
      </c>
      <c r="O713" s="68" t="n">
        <v>30</v>
      </c>
      <c r="P713" s="68" t="n">
        <v>120</v>
      </c>
      <c r="Q713" s="68" t="n">
        <v>2</v>
      </c>
      <c r="R713" s="68" t="n">
        <v>16</v>
      </c>
      <c r="S713" s="68" t="n">
        <v>33</v>
      </c>
      <c r="T713" s="68" t="n">
        <v>48</v>
      </c>
      <c r="U713" s="68" t="n">
        <v>29</v>
      </c>
      <c r="V713" s="68" t="n">
        <v>56</v>
      </c>
      <c r="W713" s="68" t="n">
        <v>59</v>
      </c>
      <c r="X713" s="68" t="n">
        <v>5</v>
      </c>
      <c r="Y713" s="68" t="n">
        <v>110</v>
      </c>
      <c r="Z713" s="68" t="n">
        <v>4</v>
      </c>
      <c r="AA713" s="68" t="n">
        <v>11</v>
      </c>
      <c r="AB713" s="68" t="n">
        <v>6</v>
      </c>
      <c r="AC713" s="68" t="n">
        <v>22</v>
      </c>
      <c r="AD713" s="68" t="n">
        <v>10</v>
      </c>
      <c r="AE713" s="68" t="n">
        <v>3</v>
      </c>
      <c r="AF713" s="68" t="n">
        <v>7</v>
      </c>
      <c r="AG713" s="68" t="n">
        <v>2</v>
      </c>
      <c r="AH713" s="68" t="n">
        <v>1</v>
      </c>
      <c r="AI713" s="68" t="n">
        <v>8</v>
      </c>
      <c r="AJ713" s="65"/>
      <c r="AK713" s="65"/>
      <c r="AL713" s="65"/>
      <c r="AM713" s="65"/>
      <c r="AN713" s="65"/>
      <c r="AO713" s="65"/>
      <c r="AP713" s="65"/>
    </row>
    <row r="714" customFormat="false" ht="15.75" hidden="false" customHeight="false" outlineLevel="0" collapsed="false">
      <c r="A714" s="127" t="n">
        <v>43996</v>
      </c>
      <c r="B714" s="68" t="n">
        <v>1</v>
      </c>
      <c r="C714" s="68" t="n">
        <v>6</v>
      </c>
      <c r="D714" s="68" t="n">
        <v>79</v>
      </c>
      <c r="E714" s="68" t="n">
        <v>1</v>
      </c>
      <c r="F714" s="68" t="n">
        <v>6</v>
      </c>
      <c r="G714" s="68" t="n">
        <v>8</v>
      </c>
      <c r="H714" s="68" t="n">
        <v>555</v>
      </c>
      <c r="I714" s="68"/>
      <c r="J714" s="68" t="n">
        <v>161</v>
      </c>
      <c r="K714" s="68" t="n">
        <v>104</v>
      </c>
      <c r="L714" s="68" t="n">
        <v>600</v>
      </c>
      <c r="M714" s="68" t="n">
        <v>4</v>
      </c>
      <c r="N714" s="68" t="n">
        <v>4</v>
      </c>
      <c r="O714" s="68" t="n">
        <v>33</v>
      </c>
      <c r="P714" s="68" t="n">
        <v>125</v>
      </c>
      <c r="Q714" s="68" t="n">
        <v>2</v>
      </c>
      <c r="R714" s="68" t="n">
        <v>16</v>
      </c>
      <c r="S714" s="68" t="n">
        <v>33</v>
      </c>
      <c r="T714" s="68" t="n">
        <v>55</v>
      </c>
      <c r="U714" s="68" t="n">
        <v>30</v>
      </c>
      <c r="V714" s="68" t="n">
        <v>56</v>
      </c>
      <c r="W714" s="68" t="n">
        <v>59</v>
      </c>
      <c r="X714" s="68" t="n">
        <v>5</v>
      </c>
      <c r="Y714" s="68" t="n">
        <v>116</v>
      </c>
      <c r="Z714" s="68" t="n">
        <v>4</v>
      </c>
      <c r="AA714" s="68" t="n">
        <v>12</v>
      </c>
      <c r="AB714" s="68" t="n">
        <v>6</v>
      </c>
      <c r="AC714" s="68" t="n">
        <v>22</v>
      </c>
      <c r="AD714" s="68" t="n">
        <v>10</v>
      </c>
      <c r="AE714" s="68" t="n">
        <v>3</v>
      </c>
      <c r="AF714" s="68" t="n">
        <v>7</v>
      </c>
      <c r="AG714" s="68" t="n">
        <v>2</v>
      </c>
      <c r="AH714" s="68" t="n">
        <v>1</v>
      </c>
      <c r="AI714" s="68" t="n">
        <v>8</v>
      </c>
      <c r="AJ714" s="65"/>
      <c r="AK714" s="65"/>
      <c r="AL714" s="65"/>
      <c r="AM714" s="65"/>
      <c r="AN714" s="65"/>
      <c r="AO714" s="65"/>
      <c r="AP714" s="65"/>
    </row>
    <row r="715" customFormat="false" ht="15.75" hidden="false" customHeight="false" outlineLevel="0" collapsed="false">
      <c r="A715" s="127" t="n">
        <v>43997</v>
      </c>
      <c r="B715" s="68" t="n">
        <v>1</v>
      </c>
      <c r="C715" s="68" t="n">
        <v>6</v>
      </c>
      <c r="D715" s="68" t="n">
        <v>79</v>
      </c>
      <c r="E715" s="68" t="n">
        <v>2</v>
      </c>
      <c r="F715" s="68" t="n">
        <v>6</v>
      </c>
      <c r="G715" s="68" t="n">
        <v>8</v>
      </c>
      <c r="H715" s="68" t="n">
        <v>557</v>
      </c>
      <c r="I715" s="68"/>
      <c r="J715" s="68" t="n">
        <v>162</v>
      </c>
      <c r="K715" s="68" t="n">
        <v>121</v>
      </c>
      <c r="L715" s="68" t="n">
        <v>616</v>
      </c>
      <c r="M715" s="68" t="n">
        <v>4</v>
      </c>
      <c r="N715" s="68" t="n">
        <v>4</v>
      </c>
      <c r="O715" s="68" t="n">
        <v>37</v>
      </c>
      <c r="P715" s="68" t="n">
        <v>131</v>
      </c>
      <c r="Q715" s="68" t="n">
        <v>2</v>
      </c>
      <c r="R715" s="68" t="n">
        <v>16</v>
      </c>
      <c r="S715" s="68" t="n">
        <v>35</v>
      </c>
      <c r="T715" s="68" t="n">
        <v>57</v>
      </c>
      <c r="U715" s="68" t="n">
        <v>30</v>
      </c>
      <c r="V715" s="68" t="n">
        <v>56</v>
      </c>
      <c r="W715" s="68" t="n">
        <v>64</v>
      </c>
      <c r="X715" s="68" t="n">
        <v>5</v>
      </c>
      <c r="Y715" s="68" t="n">
        <v>123</v>
      </c>
      <c r="Z715" s="68" t="n">
        <v>4</v>
      </c>
      <c r="AA715" s="68" t="n">
        <v>12</v>
      </c>
      <c r="AB715" s="68" t="n">
        <v>6</v>
      </c>
      <c r="AC715" s="68" t="n">
        <v>22</v>
      </c>
      <c r="AD715" s="68" t="n">
        <v>11</v>
      </c>
      <c r="AE715" s="68" t="n">
        <v>3</v>
      </c>
      <c r="AF715" s="68" t="n">
        <v>7</v>
      </c>
      <c r="AG715" s="68" t="n">
        <v>2</v>
      </c>
      <c r="AH715" s="68" t="n">
        <v>1</v>
      </c>
      <c r="AI715" s="68" t="n">
        <v>8</v>
      </c>
      <c r="AJ715" s="65"/>
      <c r="AK715" s="65"/>
      <c r="AL715" s="65"/>
      <c r="AM715" s="65"/>
      <c r="AN715" s="65"/>
      <c r="AO715" s="65"/>
      <c r="AP715" s="65"/>
    </row>
    <row r="716" customFormat="false" ht="15.75" hidden="false" customHeight="false" outlineLevel="0" collapsed="false">
      <c r="A716" s="127" t="n">
        <v>43998</v>
      </c>
      <c r="B716" s="68" t="n">
        <v>1</v>
      </c>
      <c r="C716" s="68" t="n">
        <v>6</v>
      </c>
      <c r="D716" s="68" t="n">
        <v>79</v>
      </c>
      <c r="E716" s="68" t="n">
        <v>3</v>
      </c>
      <c r="F716" s="68" t="n">
        <v>6</v>
      </c>
      <c r="G716" s="68" t="n">
        <v>8</v>
      </c>
      <c r="H716" s="68" t="n">
        <v>557</v>
      </c>
      <c r="I716" s="68"/>
      <c r="J716" s="68" t="n">
        <v>162</v>
      </c>
      <c r="K716" s="68" t="n">
        <v>121</v>
      </c>
      <c r="L716" s="68" t="n">
        <v>637</v>
      </c>
      <c r="M716" s="68" t="n">
        <v>4</v>
      </c>
      <c r="N716" s="68" t="n">
        <v>4</v>
      </c>
      <c r="O716" s="68" t="n">
        <v>37</v>
      </c>
      <c r="P716" s="68" t="n">
        <v>135</v>
      </c>
      <c r="Q716" s="68" t="n">
        <v>2</v>
      </c>
      <c r="R716" s="68" t="n">
        <v>16</v>
      </c>
      <c r="S716" s="68" t="n">
        <v>35</v>
      </c>
      <c r="T716" s="68" t="n">
        <v>57</v>
      </c>
      <c r="U716" s="68" t="n">
        <v>30</v>
      </c>
      <c r="V716" s="68" t="n">
        <v>59</v>
      </c>
      <c r="W716" s="68" t="n">
        <v>66</v>
      </c>
      <c r="X716" s="68" t="n">
        <v>5</v>
      </c>
      <c r="Y716" s="68" t="n">
        <v>123</v>
      </c>
      <c r="Z716" s="68" t="n">
        <v>4</v>
      </c>
      <c r="AA716" s="68" t="n">
        <v>12</v>
      </c>
      <c r="AB716" s="68" t="n">
        <v>6</v>
      </c>
      <c r="AC716" s="68" t="n">
        <v>22</v>
      </c>
      <c r="AD716" s="68" t="n">
        <v>13</v>
      </c>
      <c r="AE716" s="68" t="n">
        <v>3</v>
      </c>
      <c r="AF716" s="68" t="n">
        <v>7</v>
      </c>
      <c r="AG716" s="68" t="n">
        <v>2</v>
      </c>
      <c r="AH716" s="68" t="n">
        <v>1</v>
      </c>
      <c r="AI716" s="68" t="n">
        <v>8</v>
      </c>
      <c r="AJ716" s="65"/>
      <c r="AK716" s="65"/>
      <c r="AL716" s="65"/>
      <c r="AM716" s="65"/>
      <c r="AN716" s="65"/>
      <c r="AO716" s="65"/>
      <c r="AP716" s="65"/>
    </row>
    <row r="717" customFormat="false" ht="15.75" hidden="false" customHeight="false" outlineLevel="0" collapsed="false">
      <c r="A717" s="127" t="n">
        <v>43999</v>
      </c>
      <c r="B717" s="68" t="n">
        <v>2</v>
      </c>
      <c r="C717" s="68" t="n">
        <v>6</v>
      </c>
      <c r="D717" s="68" t="n">
        <v>79</v>
      </c>
      <c r="E717" s="68" t="n">
        <v>3</v>
      </c>
      <c r="F717" s="68" t="n">
        <v>6</v>
      </c>
      <c r="G717" s="68" t="n">
        <v>8</v>
      </c>
      <c r="H717" s="68" t="n">
        <v>563</v>
      </c>
      <c r="I717" s="68"/>
      <c r="J717" s="68" t="n">
        <v>169</v>
      </c>
      <c r="K717" s="68" t="n">
        <v>121</v>
      </c>
      <c r="L717" s="68" t="n">
        <v>651</v>
      </c>
      <c r="M717" s="68" t="n">
        <v>4</v>
      </c>
      <c r="N717" s="68" t="n">
        <v>4</v>
      </c>
      <c r="O717" s="68" t="n">
        <v>37</v>
      </c>
      <c r="P717" s="68" t="n">
        <v>141</v>
      </c>
      <c r="Q717" s="68" t="n">
        <v>2</v>
      </c>
      <c r="R717" s="68" t="n">
        <v>16</v>
      </c>
      <c r="S717" s="68" t="n">
        <v>41</v>
      </c>
      <c r="T717" s="68" t="n">
        <v>61</v>
      </c>
      <c r="U717" s="68" t="n">
        <v>30</v>
      </c>
      <c r="V717" s="68" t="n">
        <v>59</v>
      </c>
      <c r="W717" s="68" t="n">
        <v>67</v>
      </c>
      <c r="X717" s="68" t="n">
        <v>5</v>
      </c>
      <c r="Y717" s="68" t="n">
        <v>123</v>
      </c>
      <c r="Z717" s="68" t="n">
        <v>4</v>
      </c>
      <c r="AA717" s="68" t="n">
        <v>12</v>
      </c>
      <c r="AB717" s="68" t="n">
        <v>6</v>
      </c>
      <c r="AC717" s="68" t="n">
        <v>22</v>
      </c>
      <c r="AD717" s="68" t="n">
        <v>13</v>
      </c>
      <c r="AE717" s="68" t="n">
        <v>3</v>
      </c>
      <c r="AF717" s="68" t="n">
        <v>7</v>
      </c>
      <c r="AG717" s="68" t="n">
        <v>2</v>
      </c>
      <c r="AH717" s="68" t="n">
        <v>1</v>
      </c>
      <c r="AI717" s="68" t="n">
        <v>8</v>
      </c>
      <c r="AJ717" s="65"/>
      <c r="AK717" s="65"/>
      <c r="AL717" s="65"/>
      <c r="AM717" s="65"/>
      <c r="AN717" s="65"/>
      <c r="AO717" s="65"/>
      <c r="AP717" s="65"/>
    </row>
    <row r="718" customFormat="false" ht="15.75" hidden="false" customHeight="false" outlineLevel="0" collapsed="false">
      <c r="A718" s="127" t="n">
        <v>44000</v>
      </c>
      <c r="B718" s="68" t="n">
        <v>2</v>
      </c>
      <c r="C718" s="68" t="n">
        <v>6</v>
      </c>
      <c r="D718" s="68" t="n">
        <v>79</v>
      </c>
      <c r="E718" s="68" t="n">
        <v>2</v>
      </c>
      <c r="F718" s="68" t="n">
        <v>6</v>
      </c>
      <c r="G718" s="68" t="n">
        <v>8</v>
      </c>
      <c r="H718" s="68" t="n">
        <v>578</v>
      </c>
      <c r="I718" s="68"/>
      <c r="J718" s="68" t="n">
        <v>171</v>
      </c>
      <c r="K718" s="68" t="n">
        <v>130</v>
      </c>
      <c r="L718" s="68" t="n">
        <v>664</v>
      </c>
      <c r="M718" s="68" t="n">
        <v>4</v>
      </c>
      <c r="N718" s="68" t="n">
        <v>4</v>
      </c>
      <c r="O718" s="68" t="n">
        <v>44</v>
      </c>
      <c r="P718" s="68" t="n">
        <v>150</v>
      </c>
      <c r="Q718" s="68" t="n">
        <v>2</v>
      </c>
      <c r="R718" s="68" t="n">
        <v>16</v>
      </c>
      <c r="S718" s="68" t="n">
        <v>43</v>
      </c>
      <c r="T718" s="68" t="n">
        <v>64</v>
      </c>
      <c r="U718" s="68" t="n">
        <v>30</v>
      </c>
      <c r="V718" s="68" t="n">
        <v>61</v>
      </c>
      <c r="W718" s="68" t="n">
        <v>67</v>
      </c>
      <c r="X718" s="68" t="n">
        <v>5</v>
      </c>
      <c r="Y718" s="68" t="n">
        <v>123</v>
      </c>
      <c r="Z718" s="68" t="n">
        <v>4</v>
      </c>
      <c r="AA718" s="68" t="n">
        <v>12</v>
      </c>
      <c r="AB718" s="68" t="n">
        <v>8</v>
      </c>
      <c r="AC718" s="68" t="n">
        <v>22</v>
      </c>
      <c r="AD718" s="68" t="n">
        <v>13</v>
      </c>
      <c r="AE718" s="68" t="n">
        <v>3</v>
      </c>
      <c r="AF718" s="68" t="n">
        <v>7</v>
      </c>
      <c r="AG718" s="68" t="n">
        <v>2</v>
      </c>
      <c r="AH718" s="68" t="n">
        <v>1</v>
      </c>
      <c r="AI718" s="68" t="n">
        <v>8</v>
      </c>
      <c r="AJ718" s="65"/>
      <c r="AK718" s="65"/>
      <c r="AL718" s="65"/>
      <c r="AM718" s="65"/>
      <c r="AN718" s="65"/>
      <c r="AO718" s="65"/>
      <c r="AP718" s="65"/>
    </row>
    <row r="719" customFormat="false" ht="15.75" hidden="false" customHeight="false" outlineLevel="0" collapsed="false">
      <c r="A719" s="127" t="n">
        <v>44001</v>
      </c>
      <c r="B719" s="68" t="n">
        <v>2</v>
      </c>
      <c r="C719" s="68" t="n">
        <v>6</v>
      </c>
      <c r="D719" s="68" t="n">
        <v>79</v>
      </c>
      <c r="E719" s="68" t="n">
        <v>2</v>
      </c>
      <c r="F719" s="68" t="n">
        <v>8</v>
      </c>
      <c r="G719" s="68" t="n">
        <v>8</v>
      </c>
      <c r="H719" s="68" t="n">
        <v>578</v>
      </c>
      <c r="I719" s="68"/>
      <c r="J719" s="68" t="n">
        <v>171</v>
      </c>
      <c r="K719" s="68" t="n">
        <v>143</v>
      </c>
      <c r="L719" s="68" t="n">
        <v>678</v>
      </c>
      <c r="M719" s="68" t="n">
        <v>4</v>
      </c>
      <c r="N719" s="68" t="n">
        <v>4</v>
      </c>
      <c r="O719" s="68" t="n">
        <v>44</v>
      </c>
      <c r="P719" s="68" t="n">
        <v>152</v>
      </c>
      <c r="Q719" s="68" t="n">
        <v>2</v>
      </c>
      <c r="R719" s="68" t="n">
        <v>16</v>
      </c>
      <c r="S719" s="68" t="n">
        <v>43</v>
      </c>
      <c r="T719" s="68" t="n">
        <v>66</v>
      </c>
      <c r="U719" s="68" t="n">
        <v>30</v>
      </c>
      <c r="V719" s="68" t="n">
        <v>63</v>
      </c>
      <c r="W719" s="68" t="n">
        <v>66</v>
      </c>
      <c r="X719" s="68" t="n">
        <v>5</v>
      </c>
      <c r="Y719" s="68" t="n">
        <v>123</v>
      </c>
      <c r="Z719" s="68" t="n">
        <v>4</v>
      </c>
      <c r="AA719" s="68" t="n">
        <v>12</v>
      </c>
      <c r="AB719" s="68" t="n">
        <v>8</v>
      </c>
      <c r="AC719" s="68" t="n">
        <v>22</v>
      </c>
      <c r="AD719" s="68" t="n">
        <v>13</v>
      </c>
      <c r="AE719" s="68" t="n">
        <v>3</v>
      </c>
      <c r="AF719" s="68" t="n">
        <v>7</v>
      </c>
      <c r="AG719" s="68" t="n">
        <v>2</v>
      </c>
      <c r="AH719" s="68" t="n">
        <v>1</v>
      </c>
      <c r="AI719" s="68" t="n">
        <v>8</v>
      </c>
      <c r="AJ719" s="65"/>
      <c r="AK719" s="65"/>
      <c r="AL719" s="65"/>
      <c r="AM719" s="65"/>
      <c r="AN719" s="65"/>
      <c r="AO719" s="65"/>
      <c r="AP719" s="65"/>
    </row>
    <row r="720" customFormat="false" ht="15.75" hidden="false" customHeight="false" outlineLevel="0" collapsed="false">
      <c r="A720" s="127" t="n">
        <v>44002</v>
      </c>
      <c r="B720" s="68" t="n">
        <v>2</v>
      </c>
      <c r="C720" s="68" t="n">
        <v>7</v>
      </c>
      <c r="D720" s="68" t="n">
        <v>79</v>
      </c>
      <c r="E720" s="68" t="n">
        <v>2</v>
      </c>
      <c r="F720" s="68" t="n">
        <v>8</v>
      </c>
      <c r="G720" s="68" t="n">
        <v>8</v>
      </c>
      <c r="H720" s="68" t="n">
        <v>585</v>
      </c>
      <c r="I720" s="68"/>
      <c r="J720" s="68" t="n">
        <v>171</v>
      </c>
      <c r="K720" s="68" t="n">
        <v>143</v>
      </c>
      <c r="L720" s="68" t="n">
        <v>698</v>
      </c>
      <c r="M720" s="68" t="n">
        <v>4</v>
      </c>
      <c r="N720" s="68" t="n">
        <v>4</v>
      </c>
      <c r="O720" s="68" t="n">
        <v>46</v>
      </c>
      <c r="P720" s="68" t="n">
        <v>155</v>
      </c>
      <c r="Q720" s="68" t="n">
        <v>2</v>
      </c>
      <c r="R720" s="68" t="n">
        <v>16</v>
      </c>
      <c r="S720" s="68" t="n">
        <v>44</v>
      </c>
      <c r="T720" s="68" t="n">
        <v>67</v>
      </c>
      <c r="U720" s="68" t="n">
        <v>30</v>
      </c>
      <c r="V720" s="68" t="n">
        <v>66</v>
      </c>
      <c r="W720" s="68" t="n">
        <v>68</v>
      </c>
      <c r="X720" s="68" t="n">
        <v>5</v>
      </c>
      <c r="Y720" s="68" t="n">
        <v>138</v>
      </c>
      <c r="Z720" s="68" t="n">
        <v>4</v>
      </c>
      <c r="AA720" s="68" t="n">
        <v>12</v>
      </c>
      <c r="AB720" s="68" t="n">
        <v>8</v>
      </c>
      <c r="AC720" s="68" t="n">
        <v>23</v>
      </c>
      <c r="AD720" s="68" t="n">
        <v>13</v>
      </c>
      <c r="AE720" s="68" t="n">
        <v>3</v>
      </c>
      <c r="AF720" s="68" t="n">
        <v>7</v>
      </c>
      <c r="AG720" s="68" t="n">
        <v>2</v>
      </c>
      <c r="AH720" s="68" t="n">
        <v>1</v>
      </c>
      <c r="AI720" s="68" t="n">
        <v>8</v>
      </c>
      <c r="AJ720" s="65"/>
      <c r="AK720" s="65"/>
      <c r="AL720" s="65"/>
      <c r="AM720" s="65"/>
      <c r="AN720" s="65"/>
      <c r="AO720" s="65"/>
      <c r="AP720" s="65"/>
    </row>
    <row r="721" customFormat="false" ht="15.75" hidden="false" customHeight="false" outlineLevel="0" collapsed="false">
      <c r="A721" s="127" t="n">
        <v>44003</v>
      </c>
      <c r="B721" s="68" t="n">
        <v>2</v>
      </c>
      <c r="C721" s="68" t="n">
        <v>9</v>
      </c>
      <c r="D721" s="68" t="n">
        <v>79</v>
      </c>
      <c r="E721" s="68" t="n">
        <v>2</v>
      </c>
      <c r="F721" s="68" t="n">
        <v>8</v>
      </c>
      <c r="G721" s="68" t="n">
        <v>8</v>
      </c>
      <c r="H721" s="68" t="n">
        <v>586</v>
      </c>
      <c r="I721" s="68"/>
      <c r="J721" s="68" t="n">
        <v>171</v>
      </c>
      <c r="K721" s="68" t="n">
        <v>143</v>
      </c>
      <c r="L721" s="68" t="n">
        <v>715</v>
      </c>
      <c r="M721" s="68" t="n">
        <v>4</v>
      </c>
      <c r="N721" s="68" t="n">
        <v>5</v>
      </c>
      <c r="O721" s="68" t="n">
        <v>46</v>
      </c>
      <c r="P721" s="68" t="n">
        <v>165</v>
      </c>
      <c r="Q721" s="68" t="n">
        <v>2</v>
      </c>
      <c r="R721" s="68" t="n">
        <v>16</v>
      </c>
      <c r="S721" s="68" t="n">
        <v>44</v>
      </c>
      <c r="T721" s="68" t="n">
        <v>69</v>
      </c>
      <c r="U721" s="68" t="n">
        <v>30</v>
      </c>
      <c r="V721" s="68" t="n">
        <v>67</v>
      </c>
      <c r="W721" s="68" t="n">
        <v>70</v>
      </c>
      <c r="X721" s="68" t="n">
        <v>5</v>
      </c>
      <c r="Y721" s="68" t="n">
        <v>138</v>
      </c>
      <c r="Z721" s="68" t="n">
        <v>4</v>
      </c>
      <c r="AA721" s="68" t="n">
        <v>12</v>
      </c>
      <c r="AB721" s="68" t="n">
        <v>8</v>
      </c>
      <c r="AC721" s="68" t="n">
        <v>23</v>
      </c>
      <c r="AD721" s="68" t="n">
        <v>13</v>
      </c>
      <c r="AE721" s="68" t="n">
        <v>3</v>
      </c>
      <c r="AF721" s="68" t="n">
        <v>7</v>
      </c>
      <c r="AG721" s="68" t="n">
        <v>2</v>
      </c>
      <c r="AH721" s="68" t="n">
        <v>1</v>
      </c>
      <c r="AI721" s="68" t="n">
        <v>8</v>
      </c>
      <c r="AJ721" s="65"/>
      <c r="AK721" s="65"/>
      <c r="AL721" s="65"/>
      <c r="AM721" s="65"/>
      <c r="AN721" s="65"/>
      <c r="AO721" s="65"/>
      <c r="AP721" s="65"/>
    </row>
    <row r="722" customFormat="false" ht="15.75" hidden="false" customHeight="false" outlineLevel="0" collapsed="false">
      <c r="A722" s="127" t="n">
        <v>44004</v>
      </c>
      <c r="B722" s="68" t="n">
        <v>2</v>
      </c>
      <c r="C722" s="68" t="n">
        <v>9</v>
      </c>
      <c r="D722" s="68" t="n">
        <v>79</v>
      </c>
      <c r="E722" s="68" t="n">
        <v>2</v>
      </c>
      <c r="F722" s="68" t="n">
        <v>8</v>
      </c>
      <c r="G722" s="68" t="n">
        <v>8</v>
      </c>
      <c r="H722" s="68" t="n">
        <v>586</v>
      </c>
      <c r="I722" s="68"/>
      <c r="J722" s="68" t="n">
        <v>171</v>
      </c>
      <c r="K722" s="68" t="n">
        <v>144</v>
      </c>
      <c r="L722" s="68" t="n">
        <v>728</v>
      </c>
      <c r="M722" s="68" t="n">
        <v>4</v>
      </c>
      <c r="N722" s="68" t="n">
        <v>5</v>
      </c>
      <c r="O722" s="68" t="n">
        <v>49</v>
      </c>
      <c r="P722" s="68" t="n">
        <v>165</v>
      </c>
      <c r="Q722" s="68" t="n">
        <v>2</v>
      </c>
      <c r="R722" s="68" t="n">
        <v>16</v>
      </c>
      <c r="S722" s="68" t="n">
        <v>45</v>
      </c>
      <c r="T722" s="68" t="n">
        <v>72</v>
      </c>
      <c r="U722" s="68" t="n">
        <v>30</v>
      </c>
      <c r="V722" s="68" t="n">
        <v>69</v>
      </c>
      <c r="W722" s="68" t="n">
        <v>73</v>
      </c>
      <c r="X722" s="68" t="n">
        <v>5</v>
      </c>
      <c r="Y722" s="68" t="n">
        <v>145</v>
      </c>
      <c r="Z722" s="68" t="n">
        <v>4</v>
      </c>
      <c r="AA722" s="68" t="n">
        <v>12</v>
      </c>
      <c r="AB722" s="68" t="n">
        <v>8</v>
      </c>
      <c r="AC722" s="68" t="n">
        <v>25</v>
      </c>
      <c r="AD722" s="68" t="n">
        <v>13</v>
      </c>
      <c r="AE722" s="68" t="n">
        <v>3</v>
      </c>
      <c r="AF722" s="68" t="n">
        <v>7</v>
      </c>
      <c r="AG722" s="68" t="n">
        <v>2</v>
      </c>
      <c r="AH722" s="68" t="n">
        <v>1</v>
      </c>
      <c r="AI722" s="68" t="n">
        <v>8</v>
      </c>
      <c r="AJ722" s="65"/>
      <c r="AK722" s="65"/>
      <c r="AL722" s="65"/>
      <c r="AM722" s="65"/>
      <c r="AN722" s="65"/>
      <c r="AO722" s="65"/>
      <c r="AP722" s="65"/>
    </row>
    <row r="723" customFormat="false" ht="15.75" hidden="false" customHeight="false" outlineLevel="0" collapsed="false">
      <c r="A723" s="127" t="n">
        <v>44005</v>
      </c>
      <c r="B723" s="68" t="n">
        <v>2</v>
      </c>
      <c r="C723" s="68" t="n">
        <v>9</v>
      </c>
      <c r="D723" s="68" t="n">
        <v>79</v>
      </c>
      <c r="E723" s="68" t="n">
        <v>2</v>
      </c>
      <c r="F723" s="68" t="n">
        <v>9</v>
      </c>
      <c r="G723" s="68" t="n">
        <v>8</v>
      </c>
      <c r="H723" s="68" t="n">
        <v>594</v>
      </c>
      <c r="I723" s="68"/>
      <c r="J723" s="68" t="n">
        <v>171</v>
      </c>
      <c r="K723" s="68" t="n">
        <v>148</v>
      </c>
      <c r="L723" s="68" t="n">
        <v>741</v>
      </c>
      <c r="M723" s="68" t="n">
        <v>4</v>
      </c>
      <c r="N723" s="68" t="n">
        <v>5</v>
      </c>
      <c r="O723" s="68" t="n">
        <v>50</v>
      </c>
      <c r="P723" s="68" t="n">
        <v>167</v>
      </c>
      <c r="Q723" s="68" t="n">
        <v>2</v>
      </c>
      <c r="R723" s="68" t="n">
        <v>16</v>
      </c>
      <c r="S723" s="68" t="n">
        <v>45</v>
      </c>
      <c r="T723" s="68" t="n">
        <v>72</v>
      </c>
      <c r="U723" s="68" t="n">
        <v>30</v>
      </c>
      <c r="V723" s="68" t="n">
        <v>69</v>
      </c>
      <c r="W723" s="68" t="n">
        <v>76</v>
      </c>
      <c r="X723" s="68" t="n">
        <v>5</v>
      </c>
      <c r="Y723" s="68" t="n">
        <v>146</v>
      </c>
      <c r="Z723" s="68" t="n">
        <v>4</v>
      </c>
      <c r="AA723" s="68" t="n">
        <v>12</v>
      </c>
      <c r="AB723" s="68" t="n">
        <v>9</v>
      </c>
      <c r="AC723" s="68" t="n">
        <v>26</v>
      </c>
      <c r="AD723" s="68" t="n">
        <v>13</v>
      </c>
      <c r="AE723" s="68" t="n">
        <v>3</v>
      </c>
      <c r="AF723" s="68" t="n">
        <v>7</v>
      </c>
      <c r="AG723" s="68" t="n">
        <v>2</v>
      </c>
      <c r="AH723" s="68" t="n">
        <v>1</v>
      </c>
      <c r="AI723" s="68" t="n">
        <v>8</v>
      </c>
      <c r="AJ723" s="65"/>
      <c r="AK723" s="65"/>
      <c r="AL723" s="65"/>
      <c r="AM723" s="65"/>
      <c r="AN723" s="65"/>
      <c r="AO723" s="65"/>
      <c r="AP723" s="65"/>
    </row>
    <row r="724" customFormat="false" ht="15.75" hidden="false" customHeight="false" outlineLevel="0" collapsed="false">
      <c r="A724" s="127" t="n">
        <v>44006</v>
      </c>
      <c r="B724" s="68" t="n">
        <v>2</v>
      </c>
      <c r="C724" s="68" t="n">
        <v>9</v>
      </c>
      <c r="D724" s="68" t="n">
        <v>79</v>
      </c>
      <c r="E724" s="68" t="n">
        <v>2</v>
      </c>
      <c r="F724" s="68" t="n">
        <v>10</v>
      </c>
      <c r="G724" s="68" t="n">
        <v>8</v>
      </c>
      <c r="H724" s="68" t="n">
        <v>602</v>
      </c>
      <c r="I724" s="68"/>
      <c r="J724" s="68" t="n">
        <v>171</v>
      </c>
      <c r="K724" s="68" t="n">
        <v>150</v>
      </c>
      <c r="L724" s="68" t="n">
        <v>750</v>
      </c>
      <c r="M724" s="68" t="n">
        <v>4</v>
      </c>
      <c r="N724" s="68" t="n">
        <v>6</v>
      </c>
      <c r="O724" s="68" t="n">
        <v>50</v>
      </c>
      <c r="P724" s="68" t="n">
        <v>168</v>
      </c>
      <c r="Q724" s="68" t="n">
        <v>2</v>
      </c>
      <c r="R724" s="68" t="n">
        <v>16</v>
      </c>
      <c r="S724" s="68" t="n">
        <v>47</v>
      </c>
      <c r="T724" s="68" t="n">
        <v>75</v>
      </c>
      <c r="U724" s="68" t="n">
        <v>30</v>
      </c>
      <c r="V724" s="68" t="n">
        <v>69</v>
      </c>
      <c r="W724" s="68" t="n">
        <v>79</v>
      </c>
      <c r="X724" s="68" t="n">
        <v>5</v>
      </c>
      <c r="Y724" s="68" t="n">
        <v>152</v>
      </c>
      <c r="Z724" s="68" t="n">
        <v>5</v>
      </c>
      <c r="AA724" s="68" t="n">
        <v>12</v>
      </c>
      <c r="AB724" s="68" t="n">
        <v>9</v>
      </c>
      <c r="AC724" s="68" t="n">
        <v>26</v>
      </c>
      <c r="AD724" s="68" t="n">
        <v>14</v>
      </c>
      <c r="AE724" s="68" t="n">
        <v>3</v>
      </c>
      <c r="AF724" s="68" t="n">
        <v>7</v>
      </c>
      <c r="AG724" s="68" t="n">
        <v>2</v>
      </c>
      <c r="AH724" s="68" t="n">
        <v>1</v>
      </c>
      <c r="AI724" s="68" t="n">
        <v>8</v>
      </c>
      <c r="AJ724" s="65"/>
      <c r="AK724" s="65"/>
      <c r="AL724" s="65"/>
      <c r="AM724" s="65"/>
      <c r="AN724" s="65"/>
      <c r="AO724" s="65"/>
      <c r="AP724" s="65"/>
    </row>
    <row r="725" customFormat="false" ht="15.75" hidden="false" customHeight="false" outlineLevel="0" collapsed="false">
      <c r="A725" s="127" t="n">
        <v>44007</v>
      </c>
      <c r="B725" s="68" t="n">
        <v>2</v>
      </c>
      <c r="C725" s="68" t="n">
        <v>11</v>
      </c>
      <c r="D725" s="68" t="n">
        <v>79</v>
      </c>
      <c r="E725" s="68" t="n">
        <v>2</v>
      </c>
      <c r="F725" s="68" t="n">
        <v>10</v>
      </c>
      <c r="G725" s="68" t="n">
        <v>8</v>
      </c>
      <c r="H725" s="68" t="n">
        <v>608</v>
      </c>
      <c r="I725" s="68"/>
      <c r="J725" s="68" t="n">
        <v>173</v>
      </c>
      <c r="K725" s="68" t="n">
        <v>150</v>
      </c>
      <c r="L725" s="68" t="n">
        <v>764</v>
      </c>
      <c r="M725" s="68" t="n">
        <v>4</v>
      </c>
      <c r="N725" s="68" t="n">
        <v>6</v>
      </c>
      <c r="O725" s="68" t="n">
        <v>50</v>
      </c>
      <c r="P725" s="68" t="n">
        <v>175</v>
      </c>
      <c r="Q725" s="68" t="n">
        <v>2</v>
      </c>
      <c r="R725" s="68" t="n">
        <v>16</v>
      </c>
      <c r="S725" s="68" t="n">
        <v>49</v>
      </c>
      <c r="T725" s="68" t="n">
        <v>78</v>
      </c>
      <c r="U725" s="68" t="n">
        <v>30</v>
      </c>
      <c r="V725" s="68" t="n">
        <v>70</v>
      </c>
      <c r="W725" s="68" t="n">
        <v>82</v>
      </c>
      <c r="X725" s="68" t="n">
        <v>5</v>
      </c>
      <c r="Y725" s="68" t="n">
        <v>155</v>
      </c>
      <c r="Z725" s="68" t="n">
        <v>5</v>
      </c>
      <c r="AA725" s="68" t="n">
        <v>12</v>
      </c>
      <c r="AB725" s="68" t="n">
        <v>10</v>
      </c>
      <c r="AC725" s="68" t="n">
        <v>29</v>
      </c>
      <c r="AD725" s="68" t="n">
        <v>14</v>
      </c>
      <c r="AE725" s="68" t="n">
        <v>3</v>
      </c>
      <c r="AF725" s="68" t="n">
        <v>7</v>
      </c>
      <c r="AG725" s="68" t="n">
        <v>2</v>
      </c>
      <c r="AH725" s="68" t="n">
        <v>1</v>
      </c>
      <c r="AI725" s="68" t="n">
        <v>8</v>
      </c>
      <c r="AJ725" s="65"/>
      <c r="AK725" s="65"/>
      <c r="AL725" s="65"/>
      <c r="AM725" s="65"/>
      <c r="AN725" s="65"/>
      <c r="AO725" s="65"/>
      <c r="AP725" s="65"/>
    </row>
    <row r="726" customFormat="false" ht="15.75" hidden="false" customHeight="false" outlineLevel="0" collapsed="false">
      <c r="A726" s="127" t="n">
        <v>44008</v>
      </c>
      <c r="B726" s="68" t="n">
        <v>2</v>
      </c>
      <c r="C726" s="68" t="n">
        <v>11</v>
      </c>
      <c r="D726" s="68" t="n">
        <v>79</v>
      </c>
      <c r="E726" s="68" t="n">
        <v>2</v>
      </c>
      <c r="F726" s="68" t="n">
        <v>10</v>
      </c>
      <c r="G726" s="68" t="n">
        <v>8</v>
      </c>
      <c r="H726" s="68" t="n">
        <v>616</v>
      </c>
      <c r="I726" s="68"/>
      <c r="J726" s="68" t="n">
        <v>175</v>
      </c>
      <c r="K726" s="68" t="n">
        <v>150</v>
      </c>
      <c r="L726" s="68" t="n">
        <v>796</v>
      </c>
      <c r="M726" s="68" t="n">
        <v>4</v>
      </c>
      <c r="N726" s="68" t="n">
        <v>7</v>
      </c>
      <c r="O726" s="68" t="n">
        <v>52</v>
      </c>
      <c r="P726" s="68" t="n">
        <v>178</v>
      </c>
      <c r="Q726" s="68" t="n">
        <v>2</v>
      </c>
      <c r="R726" s="68" t="n">
        <v>16</v>
      </c>
      <c r="S726" s="68" t="n">
        <v>49</v>
      </c>
      <c r="T726" s="68" t="n">
        <v>80</v>
      </c>
      <c r="U726" s="68" t="n">
        <v>31</v>
      </c>
      <c r="V726" s="68" t="n">
        <v>73</v>
      </c>
      <c r="W726" s="68" t="n">
        <v>86</v>
      </c>
      <c r="X726" s="68" t="n">
        <v>5</v>
      </c>
      <c r="Y726" s="68" t="n">
        <v>157</v>
      </c>
      <c r="Z726" s="68" t="n">
        <v>5</v>
      </c>
      <c r="AA726" s="68" t="n">
        <v>12</v>
      </c>
      <c r="AB726" s="68" t="n">
        <v>10</v>
      </c>
      <c r="AC726" s="68" t="n">
        <v>31</v>
      </c>
      <c r="AD726" s="68" t="n">
        <v>15</v>
      </c>
      <c r="AE726" s="68" t="n">
        <v>3</v>
      </c>
      <c r="AF726" s="68" t="n">
        <v>7</v>
      </c>
      <c r="AG726" s="68" t="n">
        <v>2</v>
      </c>
      <c r="AH726" s="68" t="n">
        <v>1</v>
      </c>
      <c r="AI726" s="68" t="n">
        <v>8</v>
      </c>
      <c r="AJ726" s="65"/>
      <c r="AK726" s="65"/>
      <c r="AL726" s="65"/>
      <c r="AM726" s="65"/>
      <c r="AN726" s="65"/>
      <c r="AO726" s="65"/>
      <c r="AP726" s="65"/>
    </row>
    <row r="727" customFormat="false" ht="15.75" hidden="false" customHeight="false" outlineLevel="0" collapsed="false">
      <c r="A727" s="127" t="n">
        <v>44009</v>
      </c>
      <c r="B727" s="68" t="n">
        <v>2</v>
      </c>
      <c r="C727" s="68" t="n">
        <v>11</v>
      </c>
      <c r="D727" s="68" t="n">
        <v>79</v>
      </c>
      <c r="E727" s="68" t="n">
        <v>2</v>
      </c>
      <c r="F727" s="68" t="n">
        <v>10</v>
      </c>
      <c r="G727" s="68" t="n">
        <v>8</v>
      </c>
      <c r="H727" s="68" t="n">
        <v>624</v>
      </c>
      <c r="I727" s="68"/>
      <c r="J727" s="68" t="n">
        <v>175</v>
      </c>
      <c r="K727" s="68" t="n">
        <v>150</v>
      </c>
      <c r="L727" s="68" t="n">
        <v>813</v>
      </c>
      <c r="M727" s="68" t="n">
        <v>4</v>
      </c>
      <c r="N727" s="68" t="n">
        <v>7</v>
      </c>
      <c r="O727" s="68" t="n">
        <v>53</v>
      </c>
      <c r="P727" s="68" t="n">
        <v>178</v>
      </c>
      <c r="Q727" s="68" t="n">
        <v>2</v>
      </c>
      <c r="R727" s="68" t="n">
        <v>16</v>
      </c>
      <c r="S727" s="68" t="n">
        <v>50</v>
      </c>
      <c r="T727" s="68" t="n">
        <v>81</v>
      </c>
      <c r="U727" s="68" t="n">
        <v>31</v>
      </c>
      <c r="V727" s="68" t="n">
        <v>74</v>
      </c>
      <c r="W727" s="68" t="n">
        <v>91</v>
      </c>
      <c r="X727" s="68" t="n">
        <v>6</v>
      </c>
      <c r="Y727" s="68" t="n">
        <v>159</v>
      </c>
      <c r="Z727" s="68" t="n">
        <v>5</v>
      </c>
      <c r="AA727" s="68" t="n">
        <v>12</v>
      </c>
      <c r="AB727" s="68" t="n">
        <v>10</v>
      </c>
      <c r="AC727" s="68" t="n">
        <v>31</v>
      </c>
      <c r="AD727" s="68" t="n">
        <v>15</v>
      </c>
      <c r="AE727" s="68" t="n">
        <v>3</v>
      </c>
      <c r="AF727" s="68" t="n">
        <v>7</v>
      </c>
      <c r="AG727" s="68" t="n">
        <v>2</v>
      </c>
      <c r="AH727" s="68" t="n">
        <v>1</v>
      </c>
      <c r="AI727" s="68" t="n">
        <v>8</v>
      </c>
      <c r="AJ727" s="65"/>
      <c r="AK727" s="65"/>
      <c r="AL727" s="65"/>
      <c r="AM727" s="65"/>
      <c r="AN727" s="65"/>
      <c r="AO727" s="65"/>
      <c r="AP727" s="65"/>
    </row>
    <row r="728" customFormat="false" ht="15.75" hidden="false" customHeight="false" outlineLevel="0" collapsed="false">
      <c r="A728" s="127" t="n">
        <v>44010</v>
      </c>
      <c r="B728" s="68" t="n">
        <v>2</v>
      </c>
      <c r="C728" s="68" t="n">
        <v>13</v>
      </c>
      <c r="D728" s="68" t="n">
        <v>79</v>
      </c>
      <c r="E728" s="68" t="n">
        <v>2</v>
      </c>
      <c r="F728" s="68" t="n">
        <v>10</v>
      </c>
      <c r="G728" s="68" t="n">
        <v>8</v>
      </c>
      <c r="H728" s="68" t="n">
        <v>625</v>
      </c>
      <c r="I728" s="68"/>
      <c r="J728" s="68" t="n">
        <v>175</v>
      </c>
      <c r="K728" s="68" t="n">
        <v>150</v>
      </c>
      <c r="L728" s="68" t="n">
        <v>831</v>
      </c>
      <c r="M728" s="68" t="n">
        <v>4</v>
      </c>
      <c r="N728" s="68" t="n">
        <v>7</v>
      </c>
      <c r="O728" s="68" t="n">
        <v>53</v>
      </c>
      <c r="P728" s="68" t="n">
        <v>182</v>
      </c>
      <c r="Q728" s="68" t="n">
        <v>2</v>
      </c>
      <c r="R728" s="68" t="n">
        <v>16</v>
      </c>
      <c r="S728" s="68" t="n">
        <v>53</v>
      </c>
      <c r="T728" s="68" t="n">
        <v>81</v>
      </c>
      <c r="U728" s="68" t="n">
        <v>31</v>
      </c>
      <c r="V728" s="68" t="n">
        <v>76</v>
      </c>
      <c r="W728" s="68" t="n">
        <v>91</v>
      </c>
      <c r="X728" s="68" t="n">
        <v>6</v>
      </c>
      <c r="Y728" s="68" t="n">
        <v>163</v>
      </c>
      <c r="Z728" s="68" t="n">
        <v>5</v>
      </c>
      <c r="AA728" s="68" t="n">
        <v>12</v>
      </c>
      <c r="AB728" s="68" t="n">
        <v>10</v>
      </c>
      <c r="AC728" s="68" t="n">
        <v>31</v>
      </c>
      <c r="AD728" s="68" t="n">
        <v>15</v>
      </c>
      <c r="AE728" s="68" t="n">
        <v>3</v>
      </c>
      <c r="AF728" s="68" t="n">
        <v>7</v>
      </c>
      <c r="AG728" s="68" t="n">
        <v>2</v>
      </c>
      <c r="AH728" s="68" t="n">
        <v>1</v>
      </c>
      <c r="AI728" s="68" t="n">
        <v>8</v>
      </c>
      <c r="AJ728" s="65"/>
      <c r="AK728" s="65"/>
      <c r="AL728" s="65"/>
      <c r="AM728" s="65"/>
      <c r="AN728" s="65"/>
      <c r="AO728" s="65"/>
      <c r="AP728" s="65"/>
    </row>
    <row r="729" customFormat="false" ht="15.75" hidden="false" customHeight="false" outlineLevel="0" collapsed="false">
      <c r="A729" s="127" t="n">
        <v>44011</v>
      </c>
      <c r="B729" s="68" t="n">
        <v>2</v>
      </c>
      <c r="C729" s="68" t="n">
        <v>13</v>
      </c>
      <c r="D729" s="68" t="n">
        <v>79</v>
      </c>
      <c r="E729" s="68" t="n">
        <v>2</v>
      </c>
      <c r="F729" s="68" t="n">
        <v>11</v>
      </c>
      <c r="G729" s="68" t="n">
        <v>8</v>
      </c>
      <c r="H729" s="68" t="n">
        <v>625</v>
      </c>
      <c r="I729" s="68"/>
      <c r="J729" s="68" t="n">
        <v>175</v>
      </c>
      <c r="K729" s="68" t="n">
        <v>150</v>
      </c>
      <c r="L729" s="68" t="n">
        <v>863</v>
      </c>
      <c r="M729" s="68" t="n">
        <v>4</v>
      </c>
      <c r="N729" s="68" t="n">
        <v>7</v>
      </c>
      <c r="O729" s="68" t="n">
        <v>53</v>
      </c>
      <c r="P729" s="68" t="n">
        <v>186</v>
      </c>
      <c r="Q729" s="68" t="n">
        <v>2</v>
      </c>
      <c r="R729" s="68" t="n">
        <v>16</v>
      </c>
      <c r="S729" s="68" t="n">
        <v>59</v>
      </c>
      <c r="T729" s="68" t="n">
        <v>83</v>
      </c>
      <c r="U729" s="68" t="n">
        <v>31</v>
      </c>
      <c r="V729" s="68" t="n">
        <v>80</v>
      </c>
      <c r="W729" s="68" t="n">
        <v>91</v>
      </c>
      <c r="X729" s="68" t="n">
        <v>6</v>
      </c>
      <c r="Y729" s="68" t="n">
        <v>164</v>
      </c>
      <c r="Z729" s="68" t="n">
        <v>5</v>
      </c>
      <c r="AA729" s="68" t="n">
        <v>12</v>
      </c>
      <c r="AB729" s="68" t="n">
        <v>10</v>
      </c>
      <c r="AC729" s="68" t="n">
        <v>31</v>
      </c>
      <c r="AD729" s="68" t="n">
        <v>15</v>
      </c>
      <c r="AE729" s="68" t="n">
        <v>4</v>
      </c>
      <c r="AF729" s="68" t="n">
        <v>7</v>
      </c>
      <c r="AG729" s="68" t="n">
        <v>2</v>
      </c>
      <c r="AH729" s="68" t="n">
        <v>1</v>
      </c>
      <c r="AI729" s="68" t="n">
        <v>8</v>
      </c>
      <c r="AJ729" s="65"/>
      <c r="AK729" s="65"/>
      <c r="AL729" s="65"/>
      <c r="AM729" s="65"/>
      <c r="AN729" s="65"/>
      <c r="AO729" s="65"/>
      <c r="AP729" s="65"/>
    </row>
    <row r="730" customFormat="false" ht="15.75" hidden="false" customHeight="false" outlineLevel="0" collapsed="false">
      <c r="A730" s="127" t="n">
        <v>44012</v>
      </c>
      <c r="B730" s="68" t="n">
        <v>3</v>
      </c>
      <c r="C730" s="68" t="n">
        <v>14</v>
      </c>
      <c r="D730" s="68" t="n">
        <v>79</v>
      </c>
      <c r="E730" s="68" t="n">
        <v>2</v>
      </c>
      <c r="F730" s="68" t="n">
        <v>12</v>
      </c>
      <c r="G730" s="68" t="n">
        <v>8</v>
      </c>
      <c r="H730" s="68" t="n">
        <v>632</v>
      </c>
      <c r="I730" s="68"/>
      <c r="J730" s="68" t="n">
        <v>176</v>
      </c>
      <c r="K730" s="68" t="n">
        <v>150</v>
      </c>
      <c r="L730" s="68" t="n">
        <v>893</v>
      </c>
      <c r="M730" s="68" t="n">
        <v>4</v>
      </c>
      <c r="N730" s="68" t="n">
        <v>7</v>
      </c>
      <c r="O730" s="68" t="n">
        <v>55</v>
      </c>
      <c r="P730" s="68" t="n">
        <v>189</v>
      </c>
      <c r="Q730" s="68" t="n">
        <v>2</v>
      </c>
      <c r="R730" s="68" t="n">
        <v>16</v>
      </c>
      <c r="S730" s="68" t="n">
        <v>60</v>
      </c>
      <c r="T730" s="68" t="n">
        <v>90</v>
      </c>
      <c r="U730" s="68" t="n">
        <v>31</v>
      </c>
      <c r="V730" s="68" t="n">
        <v>81</v>
      </c>
      <c r="W730" s="68" t="n">
        <v>92</v>
      </c>
      <c r="X730" s="68" t="n">
        <v>6</v>
      </c>
      <c r="Y730" s="68" t="n">
        <v>168</v>
      </c>
      <c r="Z730" s="68" t="n">
        <v>5</v>
      </c>
      <c r="AA730" s="68" t="n">
        <v>12</v>
      </c>
      <c r="AB730" s="68" t="n">
        <v>10</v>
      </c>
      <c r="AC730" s="68" t="n">
        <v>31</v>
      </c>
      <c r="AD730" s="68" t="n">
        <v>16</v>
      </c>
      <c r="AE730" s="68" t="n">
        <v>4</v>
      </c>
      <c r="AF730" s="68" t="n">
        <v>15</v>
      </c>
      <c r="AG730" s="68" t="n">
        <v>2</v>
      </c>
      <c r="AH730" s="68" t="n">
        <v>1</v>
      </c>
      <c r="AI730" s="68" t="n">
        <v>10</v>
      </c>
      <c r="AJ730" s="65"/>
      <c r="AK730" s="65"/>
      <c r="AL730" s="65"/>
      <c r="AM730" s="65"/>
      <c r="AN730" s="65"/>
      <c r="AO730" s="65"/>
      <c r="AP730" s="65"/>
    </row>
    <row r="731" customFormat="false" ht="15.75" hidden="false" customHeight="false" outlineLevel="0" collapsed="false">
      <c r="A731" s="127" t="n">
        <v>44013</v>
      </c>
      <c r="B731" s="68" t="n">
        <v>3</v>
      </c>
      <c r="C731" s="68" t="n">
        <v>15</v>
      </c>
      <c r="D731" s="68" t="n">
        <v>79</v>
      </c>
      <c r="E731" s="68" t="n">
        <v>2</v>
      </c>
      <c r="F731" s="68" t="n">
        <v>12</v>
      </c>
      <c r="G731" s="68" t="n">
        <v>8</v>
      </c>
      <c r="H731" s="68" t="n">
        <v>632</v>
      </c>
      <c r="I731" s="68"/>
      <c r="J731" s="68" t="n">
        <v>177</v>
      </c>
      <c r="K731" s="68" t="n">
        <v>160</v>
      </c>
      <c r="L731" s="68" t="n">
        <v>926</v>
      </c>
      <c r="M731" s="68" t="n">
        <v>4</v>
      </c>
      <c r="N731" s="68" t="n">
        <v>7</v>
      </c>
      <c r="O731" s="68" t="n">
        <v>55</v>
      </c>
      <c r="P731" s="68" t="n">
        <v>190</v>
      </c>
      <c r="Q731" s="68" t="n">
        <v>2</v>
      </c>
      <c r="R731" s="68" t="n">
        <v>16</v>
      </c>
      <c r="S731" s="68" t="n">
        <v>63</v>
      </c>
      <c r="T731" s="68" t="n">
        <v>93</v>
      </c>
      <c r="U731" s="68" t="n">
        <v>31</v>
      </c>
      <c r="V731" s="68" t="n">
        <v>82</v>
      </c>
      <c r="W731" s="68" t="n">
        <v>97</v>
      </c>
      <c r="X731" s="68" t="n">
        <v>6</v>
      </c>
      <c r="Y731" s="68" t="n">
        <v>168</v>
      </c>
      <c r="Z731" s="68" t="n">
        <v>5</v>
      </c>
      <c r="AA731" s="68" t="n">
        <v>12</v>
      </c>
      <c r="AB731" s="68" t="n">
        <v>10</v>
      </c>
      <c r="AC731" s="68" t="n">
        <v>31</v>
      </c>
      <c r="AD731" s="68" t="n">
        <v>16</v>
      </c>
      <c r="AE731" s="68" t="n">
        <v>4</v>
      </c>
      <c r="AF731" s="68" t="n">
        <v>15</v>
      </c>
      <c r="AG731" s="68" t="n">
        <v>2</v>
      </c>
      <c r="AH731" s="68" t="n">
        <v>1</v>
      </c>
      <c r="AI731" s="68" t="n">
        <v>10</v>
      </c>
      <c r="AJ731" s="65"/>
      <c r="AK731" s="65"/>
      <c r="AL731" s="65"/>
      <c r="AM731" s="65"/>
      <c r="AN731" s="65"/>
      <c r="AO731" s="65"/>
      <c r="AP731" s="65"/>
    </row>
    <row r="732" customFormat="false" ht="15.75" hidden="false" customHeight="false" outlineLevel="0" collapsed="false">
      <c r="A732" s="127" t="n">
        <v>44014</v>
      </c>
      <c r="B732" s="68" t="n">
        <v>3</v>
      </c>
      <c r="C732" s="68" t="n">
        <v>16</v>
      </c>
      <c r="D732" s="68" t="n">
        <v>79</v>
      </c>
      <c r="E732" s="68" t="n">
        <v>2</v>
      </c>
      <c r="F732" s="68" t="n">
        <v>12</v>
      </c>
      <c r="G732" s="68" t="n">
        <v>8</v>
      </c>
      <c r="H732" s="68" t="n">
        <v>638</v>
      </c>
      <c r="I732" s="68"/>
      <c r="J732" s="68" t="n">
        <v>177</v>
      </c>
      <c r="K732" s="68" t="n">
        <v>170</v>
      </c>
      <c r="L732" s="68" t="n">
        <v>948</v>
      </c>
      <c r="M732" s="68" t="n">
        <v>4</v>
      </c>
      <c r="N732" s="68" t="n">
        <v>7</v>
      </c>
      <c r="O732" s="68" t="n">
        <v>55</v>
      </c>
      <c r="P732" s="68" t="n">
        <v>190</v>
      </c>
      <c r="Q732" s="68" t="n">
        <v>2</v>
      </c>
      <c r="R732" s="68" t="n">
        <v>16</v>
      </c>
      <c r="S732" s="68" t="n">
        <v>63</v>
      </c>
      <c r="T732" s="68" t="n">
        <v>101</v>
      </c>
      <c r="U732" s="68" t="n">
        <v>31</v>
      </c>
      <c r="V732" s="68" t="n">
        <v>82</v>
      </c>
      <c r="W732" s="68" t="n">
        <v>99</v>
      </c>
      <c r="X732" s="68" t="n">
        <v>7</v>
      </c>
      <c r="Y732" s="68" t="n">
        <v>168</v>
      </c>
      <c r="Z732" s="68" t="n">
        <v>5</v>
      </c>
      <c r="AA732" s="68" t="n">
        <v>12</v>
      </c>
      <c r="AB732" s="68" t="n">
        <v>10</v>
      </c>
      <c r="AC732" s="68" t="n">
        <v>31</v>
      </c>
      <c r="AD732" s="68" t="n">
        <v>17</v>
      </c>
      <c r="AE732" s="68" t="n">
        <v>4</v>
      </c>
      <c r="AF732" s="68" t="n">
        <v>16</v>
      </c>
      <c r="AG732" s="68" t="n">
        <v>2</v>
      </c>
      <c r="AH732" s="68" t="n">
        <v>1</v>
      </c>
      <c r="AI732" s="68" t="n">
        <v>11</v>
      </c>
      <c r="AJ732" s="65"/>
      <c r="AK732" s="65"/>
      <c r="AL732" s="65"/>
      <c r="AM732" s="65"/>
      <c r="AN732" s="65"/>
      <c r="AO732" s="65"/>
      <c r="AP732" s="65"/>
    </row>
    <row r="733" customFormat="false" ht="15.75" hidden="false" customHeight="false" outlineLevel="0" collapsed="false">
      <c r="A733" s="127" t="n">
        <v>44015</v>
      </c>
      <c r="B733" s="68" t="n">
        <v>3</v>
      </c>
      <c r="C733" s="68" t="n">
        <v>16</v>
      </c>
      <c r="D733" s="68" t="n">
        <v>79</v>
      </c>
      <c r="E733" s="68" t="n">
        <v>2</v>
      </c>
      <c r="F733" s="68" t="n">
        <v>12</v>
      </c>
      <c r="G733" s="68" t="n">
        <v>8</v>
      </c>
      <c r="H733" s="68" t="n">
        <v>643</v>
      </c>
      <c r="I733" s="68"/>
      <c r="J733" s="68" t="n">
        <v>177</v>
      </c>
      <c r="K733" s="68" t="n">
        <v>170</v>
      </c>
      <c r="L733" s="68" t="n">
        <v>969</v>
      </c>
      <c r="M733" s="68" t="n">
        <v>4</v>
      </c>
      <c r="N733" s="68" t="n">
        <v>8</v>
      </c>
      <c r="O733" s="68" t="n">
        <v>59</v>
      </c>
      <c r="P733" s="68" t="n">
        <v>195</v>
      </c>
      <c r="Q733" s="68" t="n">
        <v>2</v>
      </c>
      <c r="R733" s="68" t="n">
        <v>16</v>
      </c>
      <c r="S733" s="68" t="n">
        <v>63</v>
      </c>
      <c r="T733" s="68" t="n">
        <v>104</v>
      </c>
      <c r="U733" s="68" t="n">
        <v>31</v>
      </c>
      <c r="V733" s="68" t="n">
        <v>83</v>
      </c>
      <c r="W733" s="68" t="n">
        <v>100</v>
      </c>
      <c r="X733" s="68" t="n">
        <v>7</v>
      </c>
      <c r="Y733" s="68" t="n">
        <v>175</v>
      </c>
      <c r="Z733" s="68" t="n">
        <v>5</v>
      </c>
      <c r="AA733" s="68" t="n">
        <v>12</v>
      </c>
      <c r="AB733" s="68" t="n">
        <v>10</v>
      </c>
      <c r="AC733" s="68" t="n">
        <v>32</v>
      </c>
      <c r="AD733" s="68" t="n">
        <v>17</v>
      </c>
      <c r="AE733" s="68" t="n">
        <v>4</v>
      </c>
      <c r="AF733" s="68" t="n">
        <v>16</v>
      </c>
      <c r="AG733" s="68" t="n">
        <v>2</v>
      </c>
      <c r="AH733" s="68" t="n">
        <v>1</v>
      </c>
      <c r="AI733" s="68" t="n">
        <v>11</v>
      </c>
      <c r="AJ733" s="65"/>
      <c r="AK733" s="65"/>
      <c r="AL733" s="65"/>
      <c r="AM733" s="65"/>
      <c r="AN733" s="65"/>
      <c r="AO733" s="65"/>
      <c r="AP733" s="65"/>
    </row>
    <row r="734" customFormat="false" ht="15.75" hidden="false" customHeight="false" outlineLevel="0" collapsed="false">
      <c r="A734" s="127" t="n">
        <v>44016</v>
      </c>
      <c r="B734" s="68" t="n">
        <v>3</v>
      </c>
      <c r="C734" s="68" t="n">
        <v>18</v>
      </c>
      <c r="D734" s="68" t="n">
        <v>79</v>
      </c>
      <c r="E734" s="68" t="n">
        <v>2</v>
      </c>
      <c r="F734" s="68" t="n">
        <v>13</v>
      </c>
      <c r="G734" s="68" t="n">
        <v>8</v>
      </c>
      <c r="H734" s="68" t="n">
        <v>643</v>
      </c>
      <c r="I734" s="68"/>
      <c r="J734" s="68" t="n">
        <v>177</v>
      </c>
      <c r="K734" s="68" t="n">
        <v>185</v>
      </c>
      <c r="L734" s="68" t="n">
        <v>996</v>
      </c>
      <c r="M734" s="68" t="n">
        <v>4</v>
      </c>
      <c r="N734" s="68" t="n">
        <v>8</v>
      </c>
      <c r="O734" s="68" t="n">
        <v>59</v>
      </c>
      <c r="P734" s="68" t="n">
        <v>198</v>
      </c>
      <c r="Q734" s="68" t="n">
        <v>2</v>
      </c>
      <c r="R734" s="68" t="n">
        <v>16</v>
      </c>
      <c r="S734" s="68" t="n">
        <v>64</v>
      </c>
      <c r="T734" s="68" t="n">
        <v>104</v>
      </c>
      <c r="U734" s="68" t="n">
        <v>31</v>
      </c>
      <c r="V734" s="68" t="n">
        <v>83</v>
      </c>
      <c r="W734" s="68" t="n">
        <v>103</v>
      </c>
      <c r="X734" s="68" t="n">
        <v>7</v>
      </c>
      <c r="Y734" s="68" t="n">
        <v>175</v>
      </c>
      <c r="Z734" s="68" t="n">
        <v>6</v>
      </c>
      <c r="AA734" s="68" t="n">
        <v>12</v>
      </c>
      <c r="AB734" s="68" t="n">
        <v>10</v>
      </c>
      <c r="AC734" s="68" t="n">
        <v>32</v>
      </c>
      <c r="AD734" s="68" t="n">
        <v>17</v>
      </c>
      <c r="AE734" s="68" t="n">
        <v>4</v>
      </c>
      <c r="AF734" s="68" t="n">
        <v>16</v>
      </c>
      <c r="AG734" s="68" t="n">
        <v>2</v>
      </c>
      <c r="AH734" s="68" t="n">
        <v>1</v>
      </c>
      <c r="AI734" s="68" t="n">
        <v>11</v>
      </c>
      <c r="AJ734" s="65"/>
      <c r="AK734" s="65"/>
      <c r="AL734" s="65"/>
      <c r="AM734" s="65"/>
      <c r="AN734" s="65"/>
      <c r="AO734" s="65"/>
      <c r="AP734" s="65"/>
    </row>
    <row r="735" customFormat="false" ht="15.75" hidden="false" customHeight="false" outlineLevel="0" collapsed="false">
      <c r="A735" s="127" t="n">
        <v>44017</v>
      </c>
      <c r="B735" s="68" t="n">
        <v>3</v>
      </c>
      <c r="C735" s="68" t="n">
        <v>20</v>
      </c>
      <c r="D735" s="68" t="n">
        <v>80</v>
      </c>
      <c r="E735" s="68" t="n">
        <v>2</v>
      </c>
      <c r="F735" s="68" t="n">
        <v>13</v>
      </c>
      <c r="G735" s="68" t="n">
        <v>8</v>
      </c>
      <c r="H735" s="68" t="n">
        <v>649</v>
      </c>
      <c r="I735" s="68"/>
      <c r="J735" s="68" t="n">
        <v>177</v>
      </c>
      <c r="K735" s="68" t="n">
        <v>200</v>
      </c>
      <c r="L735" s="68" t="n">
        <v>1020</v>
      </c>
      <c r="M735" s="68" t="n">
        <v>4</v>
      </c>
      <c r="N735" s="68" t="n">
        <v>8</v>
      </c>
      <c r="O735" s="68" t="n">
        <v>61</v>
      </c>
      <c r="P735" s="68" t="n">
        <v>200</v>
      </c>
      <c r="Q735" s="68" t="n">
        <v>2</v>
      </c>
      <c r="R735" s="68" t="n">
        <v>16</v>
      </c>
      <c r="S735" s="68" t="n">
        <v>64</v>
      </c>
      <c r="T735" s="68" t="n">
        <v>105</v>
      </c>
      <c r="U735" s="68" t="n">
        <v>31</v>
      </c>
      <c r="V735" s="68" t="n">
        <v>87</v>
      </c>
      <c r="W735" s="68" t="n">
        <v>103</v>
      </c>
      <c r="X735" s="68" t="n">
        <v>8</v>
      </c>
      <c r="Y735" s="68" t="n">
        <v>199</v>
      </c>
      <c r="Z735" s="68" t="n">
        <v>6</v>
      </c>
      <c r="AA735" s="68" t="n">
        <v>12</v>
      </c>
      <c r="AB735" s="68" t="n">
        <v>10</v>
      </c>
      <c r="AC735" s="68" t="n">
        <v>32</v>
      </c>
      <c r="AD735" s="68" t="n">
        <v>17</v>
      </c>
      <c r="AE735" s="68" t="n">
        <v>4</v>
      </c>
      <c r="AF735" s="68" t="n">
        <v>16</v>
      </c>
      <c r="AG735" s="68" t="n">
        <v>2</v>
      </c>
      <c r="AH735" s="68" t="n">
        <v>1</v>
      </c>
      <c r="AI735" s="68" t="n">
        <v>11</v>
      </c>
      <c r="AJ735" s="65"/>
      <c r="AK735" s="65"/>
      <c r="AL735" s="65"/>
      <c r="AM735" s="65"/>
      <c r="AN735" s="65"/>
      <c r="AO735" s="65"/>
      <c r="AP735" s="65"/>
    </row>
    <row r="736" customFormat="false" ht="15.75" hidden="false" customHeight="false" outlineLevel="0" collapsed="false">
      <c r="A736" s="127" t="n">
        <v>44018</v>
      </c>
      <c r="B736" s="68" t="n">
        <v>3</v>
      </c>
      <c r="C736" s="68" t="n">
        <v>23</v>
      </c>
      <c r="D736" s="68" t="n">
        <v>80</v>
      </c>
      <c r="E736" s="68" t="n">
        <v>2</v>
      </c>
      <c r="F736" s="68" t="n">
        <v>13</v>
      </c>
      <c r="G736" s="68" t="n">
        <v>8</v>
      </c>
      <c r="H736" s="68" t="n">
        <v>649</v>
      </c>
      <c r="I736" s="68" t="n">
        <v>1</v>
      </c>
      <c r="J736" s="68" t="n">
        <v>178</v>
      </c>
      <c r="K736" s="68" t="n">
        <v>215</v>
      </c>
      <c r="L736" s="68" t="n">
        <v>1053</v>
      </c>
      <c r="M736" s="68" t="n">
        <v>4</v>
      </c>
      <c r="N736" s="68" t="n">
        <v>9</v>
      </c>
      <c r="O736" s="68" t="n">
        <v>61</v>
      </c>
      <c r="P736" s="68" t="n">
        <v>202</v>
      </c>
      <c r="Q736" s="68" t="n">
        <v>2</v>
      </c>
      <c r="R736" s="68" t="n">
        <v>16</v>
      </c>
      <c r="S736" s="68" t="n">
        <v>64</v>
      </c>
      <c r="T736" s="68" t="n">
        <v>106</v>
      </c>
      <c r="U736" s="68" t="n">
        <v>31</v>
      </c>
      <c r="V736" s="68" t="n">
        <v>90</v>
      </c>
      <c r="W736" s="68" t="n">
        <v>107</v>
      </c>
      <c r="X736" s="68" t="n">
        <v>8</v>
      </c>
      <c r="Y736" s="68" t="n">
        <v>200</v>
      </c>
      <c r="Z736" s="68" t="n">
        <v>6</v>
      </c>
      <c r="AA736" s="68" t="n">
        <v>12</v>
      </c>
      <c r="AB736" s="68" t="n">
        <v>11</v>
      </c>
      <c r="AC736" s="68" t="n">
        <v>32</v>
      </c>
      <c r="AD736" s="68" t="n">
        <v>17</v>
      </c>
      <c r="AE736" s="68" t="n">
        <v>4</v>
      </c>
      <c r="AF736" s="68" t="n">
        <v>18</v>
      </c>
      <c r="AG736" s="68" t="n">
        <v>2</v>
      </c>
      <c r="AH736" s="68" t="n">
        <v>1</v>
      </c>
      <c r="AI736" s="68" t="n">
        <v>13</v>
      </c>
      <c r="AJ736" s="65"/>
      <c r="AK736" s="65"/>
      <c r="AL736" s="65"/>
      <c r="AM736" s="65"/>
      <c r="AN736" s="65"/>
      <c r="AO736" s="65"/>
      <c r="AP736" s="65"/>
    </row>
    <row r="737" customFormat="false" ht="15.75" hidden="false" customHeight="false" outlineLevel="0" collapsed="false">
      <c r="A737" s="127" t="n">
        <v>44019</v>
      </c>
      <c r="B737" s="68" t="n">
        <v>3</v>
      </c>
      <c r="C737" s="68" t="n">
        <v>25</v>
      </c>
      <c r="D737" s="68" t="n">
        <v>80</v>
      </c>
      <c r="E737" s="68" t="n">
        <v>2</v>
      </c>
      <c r="F737" s="68" t="n">
        <v>13</v>
      </c>
      <c r="G737" s="68" t="n">
        <v>8</v>
      </c>
      <c r="H737" s="68" t="n">
        <v>661</v>
      </c>
      <c r="I737" s="68" t="n">
        <v>1</v>
      </c>
      <c r="J737" s="68" t="n">
        <v>180</v>
      </c>
      <c r="K737" s="68" t="n">
        <v>220</v>
      </c>
      <c r="L737" s="68" t="n">
        <v>1079</v>
      </c>
      <c r="M737" s="68" t="n">
        <v>4</v>
      </c>
      <c r="N737" s="68" t="n">
        <v>11</v>
      </c>
      <c r="O737" s="68" t="n">
        <v>62</v>
      </c>
      <c r="P737" s="68" t="n">
        <v>205</v>
      </c>
      <c r="Q737" s="68" t="n">
        <v>2</v>
      </c>
      <c r="R737" s="68" t="n">
        <v>16</v>
      </c>
      <c r="S737" s="68" t="n">
        <v>65</v>
      </c>
      <c r="T737" s="68" t="n">
        <v>112</v>
      </c>
      <c r="U737" s="68" t="n">
        <v>31</v>
      </c>
      <c r="V737" s="68" t="n">
        <v>92</v>
      </c>
      <c r="W737" s="68" t="n">
        <v>108</v>
      </c>
      <c r="X737" s="68" t="n">
        <v>8</v>
      </c>
      <c r="Y737" s="68" t="n">
        <v>202</v>
      </c>
      <c r="Z737" s="68" t="n">
        <v>6</v>
      </c>
      <c r="AA737" s="68" t="n">
        <v>12</v>
      </c>
      <c r="AB737" s="68" t="n">
        <v>11</v>
      </c>
      <c r="AC737" s="68" t="n">
        <v>32</v>
      </c>
      <c r="AD737" s="68" t="n">
        <v>17</v>
      </c>
      <c r="AE737" s="68" t="n">
        <v>4</v>
      </c>
      <c r="AF737" s="68" t="n">
        <v>19</v>
      </c>
      <c r="AG737" s="68" t="n">
        <v>2</v>
      </c>
      <c r="AH737" s="68" t="n">
        <v>1</v>
      </c>
      <c r="AI737" s="68" t="n">
        <v>15</v>
      </c>
      <c r="AJ737" s="65"/>
      <c r="AK737" s="65"/>
      <c r="AL737" s="65"/>
      <c r="AM737" s="65"/>
      <c r="AN737" s="65"/>
      <c r="AO737" s="65"/>
      <c r="AP737" s="65"/>
    </row>
    <row r="738" customFormat="false" ht="15.75" hidden="false" customHeight="false" outlineLevel="0" collapsed="false">
      <c r="A738" s="127" t="n">
        <v>44020</v>
      </c>
      <c r="B738" s="68" t="n">
        <v>3</v>
      </c>
      <c r="C738" s="68" t="n">
        <v>25</v>
      </c>
      <c r="D738" s="68" t="n">
        <v>80</v>
      </c>
      <c r="E738" s="68" t="n">
        <v>2</v>
      </c>
      <c r="F738" s="68" t="n">
        <v>13</v>
      </c>
      <c r="G738" s="68" t="n">
        <v>8</v>
      </c>
      <c r="H738" s="68" t="n">
        <v>665</v>
      </c>
      <c r="I738" s="68" t="n">
        <v>1</v>
      </c>
      <c r="J738" s="68" t="n">
        <v>182</v>
      </c>
      <c r="K738" s="68" t="n">
        <v>225</v>
      </c>
      <c r="L738" s="68" t="n">
        <v>1102</v>
      </c>
      <c r="M738" s="68" t="n">
        <v>4</v>
      </c>
      <c r="N738" s="68" t="n">
        <v>11</v>
      </c>
      <c r="O738" s="68" t="n">
        <v>62</v>
      </c>
      <c r="P738" s="68" t="n">
        <v>206</v>
      </c>
      <c r="Q738" s="68" t="n">
        <v>2</v>
      </c>
      <c r="R738" s="68" t="n">
        <v>16</v>
      </c>
      <c r="S738" s="68" t="n">
        <v>71</v>
      </c>
      <c r="T738" s="68" t="n">
        <v>113</v>
      </c>
      <c r="U738" s="68" t="n">
        <v>31</v>
      </c>
      <c r="V738" s="68" t="n">
        <v>94</v>
      </c>
      <c r="W738" s="68" t="n">
        <v>109</v>
      </c>
      <c r="X738" s="68" t="n">
        <v>8</v>
      </c>
      <c r="Y738" s="68" t="n">
        <v>205</v>
      </c>
      <c r="Z738" s="68" t="n">
        <v>6</v>
      </c>
      <c r="AA738" s="68" t="n">
        <v>12</v>
      </c>
      <c r="AB738" s="68" t="n">
        <v>11</v>
      </c>
      <c r="AC738" s="68" t="n">
        <v>32</v>
      </c>
      <c r="AD738" s="68" t="n">
        <v>17</v>
      </c>
      <c r="AE738" s="68" t="n">
        <v>4</v>
      </c>
      <c r="AF738" s="68" t="n">
        <v>20</v>
      </c>
      <c r="AG738" s="68" t="n">
        <v>2</v>
      </c>
      <c r="AH738" s="68" t="n">
        <v>1</v>
      </c>
      <c r="AI738" s="68" t="n">
        <v>16</v>
      </c>
      <c r="AJ738" s="65"/>
      <c r="AK738" s="65"/>
      <c r="AL738" s="65"/>
      <c r="AM738" s="65"/>
      <c r="AN738" s="65"/>
      <c r="AO738" s="65"/>
      <c r="AP738" s="65"/>
    </row>
    <row r="739" customFormat="false" ht="15.75" hidden="false" customHeight="false" outlineLevel="0" collapsed="false">
      <c r="A739" s="127" t="n">
        <v>44021</v>
      </c>
      <c r="B739" s="68" t="n">
        <v>3</v>
      </c>
      <c r="C739" s="68" t="n">
        <v>26</v>
      </c>
      <c r="D739" s="68" t="n">
        <v>80</v>
      </c>
      <c r="E739" s="68" t="n">
        <v>2</v>
      </c>
      <c r="F739" s="68" t="n">
        <v>14</v>
      </c>
      <c r="G739" s="68" t="n">
        <v>9</v>
      </c>
      <c r="H739" s="68" t="n">
        <v>671</v>
      </c>
      <c r="I739" s="68" t="n">
        <v>1</v>
      </c>
      <c r="J739" s="68" t="n">
        <v>186</v>
      </c>
      <c r="K739" s="68" t="n">
        <v>225</v>
      </c>
      <c r="L739" s="68" t="n">
        <v>1125</v>
      </c>
      <c r="M739" s="68" t="n">
        <v>4</v>
      </c>
      <c r="N739" s="68" t="n">
        <v>11</v>
      </c>
      <c r="O739" s="68" t="n">
        <v>65</v>
      </c>
      <c r="P739" s="68" t="n">
        <v>209</v>
      </c>
      <c r="Q739" s="68" t="n">
        <v>2</v>
      </c>
      <c r="R739" s="68" t="n">
        <v>16</v>
      </c>
      <c r="S739" s="68" t="n">
        <v>72</v>
      </c>
      <c r="T739" s="68" t="n">
        <v>114</v>
      </c>
      <c r="U739" s="68" t="n">
        <v>32</v>
      </c>
      <c r="V739" s="68" t="n">
        <v>95</v>
      </c>
      <c r="W739" s="68" t="n">
        <v>114</v>
      </c>
      <c r="X739" s="68" t="n">
        <v>9</v>
      </c>
      <c r="Y739" s="68" t="n">
        <v>209</v>
      </c>
      <c r="Z739" s="68" t="n">
        <v>6</v>
      </c>
      <c r="AA739" s="68" t="n">
        <v>12</v>
      </c>
      <c r="AB739" s="68" t="n">
        <v>11</v>
      </c>
      <c r="AC739" s="68" t="n">
        <v>34</v>
      </c>
      <c r="AD739" s="68" t="n">
        <v>17</v>
      </c>
      <c r="AE739" s="68" t="n">
        <v>4</v>
      </c>
      <c r="AF739" s="68" t="n">
        <v>20</v>
      </c>
      <c r="AG739" s="68" t="n">
        <v>2</v>
      </c>
      <c r="AH739" s="68" t="n">
        <v>1</v>
      </c>
      <c r="AI739" s="68" t="n">
        <v>16</v>
      </c>
      <c r="AJ739" s="65"/>
      <c r="AK739" s="65"/>
      <c r="AL739" s="65"/>
      <c r="AM739" s="65"/>
      <c r="AN739" s="65"/>
      <c r="AO739" s="65"/>
      <c r="AP739" s="65"/>
    </row>
    <row r="740" customFormat="false" ht="15.75" hidden="false" customHeight="false" outlineLevel="0" collapsed="false">
      <c r="A740" s="127" t="n">
        <v>44022</v>
      </c>
      <c r="B740" s="68" t="n">
        <v>3</v>
      </c>
      <c r="C740" s="68" t="n">
        <v>26</v>
      </c>
      <c r="D740" s="68" t="n">
        <v>81</v>
      </c>
      <c r="E740" s="68" t="n">
        <v>2</v>
      </c>
      <c r="F740" s="68" t="n">
        <v>14</v>
      </c>
      <c r="G740" s="68" t="n">
        <v>9</v>
      </c>
      <c r="H740" s="68" t="n">
        <v>671</v>
      </c>
      <c r="I740" s="68" t="n">
        <v>1</v>
      </c>
      <c r="J740" s="68" t="n">
        <v>186</v>
      </c>
      <c r="K740" s="68" t="n">
        <v>235</v>
      </c>
      <c r="L740" s="68" t="n">
        <v>1152</v>
      </c>
      <c r="M740" s="68" t="n">
        <v>4</v>
      </c>
      <c r="N740" s="68" t="n">
        <v>12</v>
      </c>
      <c r="O740" s="68" t="n">
        <v>65</v>
      </c>
      <c r="P740" s="68" t="n">
        <v>211</v>
      </c>
      <c r="Q740" s="68" t="n">
        <v>2</v>
      </c>
      <c r="R740" s="68" t="n">
        <v>16</v>
      </c>
      <c r="S740" s="68" t="n">
        <v>74</v>
      </c>
      <c r="T740" s="68" t="n">
        <v>119</v>
      </c>
      <c r="U740" s="68" t="n">
        <v>32</v>
      </c>
      <c r="V740" s="68" t="n">
        <v>97</v>
      </c>
      <c r="W740" s="68" t="n">
        <v>115</v>
      </c>
      <c r="X740" s="68" t="n">
        <v>9</v>
      </c>
      <c r="Y740" s="68" t="n">
        <v>209</v>
      </c>
      <c r="Z740" s="68" t="n">
        <v>6</v>
      </c>
      <c r="AA740" s="68" t="n">
        <v>12</v>
      </c>
      <c r="AB740" s="68" t="n">
        <v>11</v>
      </c>
      <c r="AC740" s="68" t="n">
        <v>34</v>
      </c>
      <c r="AD740" s="68" t="n">
        <v>17</v>
      </c>
      <c r="AE740" s="68" t="n">
        <v>4</v>
      </c>
      <c r="AF740" s="68" t="n">
        <v>20</v>
      </c>
      <c r="AG740" s="68" t="n">
        <v>2</v>
      </c>
      <c r="AH740" s="68" t="n">
        <v>1</v>
      </c>
      <c r="AI740" s="68" t="n">
        <v>17</v>
      </c>
      <c r="AJ740" s="65"/>
      <c r="AK740" s="65"/>
      <c r="AL740" s="65"/>
      <c r="AM740" s="65"/>
      <c r="AN740" s="65"/>
      <c r="AO740" s="65"/>
      <c r="AP740" s="65"/>
    </row>
    <row r="741" customFormat="false" ht="15.75" hidden="false" customHeight="false" outlineLevel="0" collapsed="false">
      <c r="A741" s="127" t="n">
        <v>44023</v>
      </c>
      <c r="B741" s="68" t="n">
        <v>3</v>
      </c>
      <c r="C741" s="68" t="n">
        <v>27</v>
      </c>
      <c r="D741" s="68" t="n">
        <v>81</v>
      </c>
      <c r="E741" s="68" t="n">
        <v>2</v>
      </c>
      <c r="F741" s="68" t="n">
        <v>16</v>
      </c>
      <c r="G741" s="68" t="n">
        <v>9</v>
      </c>
      <c r="H741" s="68" t="n">
        <v>681</v>
      </c>
      <c r="I741" s="68" t="n">
        <v>1</v>
      </c>
      <c r="J741" s="68" t="n">
        <v>186</v>
      </c>
      <c r="K741" s="68" t="n">
        <v>235</v>
      </c>
      <c r="L741" s="68" t="n">
        <v>1188</v>
      </c>
      <c r="M741" s="68" t="n">
        <v>4</v>
      </c>
      <c r="N741" s="68" t="n">
        <v>12</v>
      </c>
      <c r="O741" s="68" t="n">
        <v>65</v>
      </c>
      <c r="P741" s="68" t="n">
        <v>211</v>
      </c>
      <c r="Q741" s="68" t="n">
        <v>2</v>
      </c>
      <c r="R741" s="68" t="n">
        <v>16</v>
      </c>
      <c r="S741" s="68" t="n">
        <v>74</v>
      </c>
      <c r="T741" s="68" t="n">
        <v>121</v>
      </c>
      <c r="U741" s="68" t="n">
        <v>32</v>
      </c>
      <c r="V741" s="68" t="n">
        <v>100</v>
      </c>
      <c r="W741" s="68" t="n">
        <v>119</v>
      </c>
      <c r="X741" s="68" t="n">
        <v>9</v>
      </c>
      <c r="Y741" s="68" t="n">
        <v>217</v>
      </c>
      <c r="Z741" s="68" t="n">
        <v>6</v>
      </c>
      <c r="AA741" s="68" t="n">
        <v>12</v>
      </c>
      <c r="AB741" s="68" t="n">
        <v>11</v>
      </c>
      <c r="AC741" s="68" t="n">
        <v>34</v>
      </c>
      <c r="AD741" s="68" t="n">
        <v>17</v>
      </c>
      <c r="AE741" s="68" t="n">
        <v>4</v>
      </c>
      <c r="AF741" s="68" t="n">
        <v>20</v>
      </c>
      <c r="AG741" s="68" t="n">
        <v>2</v>
      </c>
      <c r="AH741" s="68" t="n">
        <v>1</v>
      </c>
      <c r="AI741" s="68" t="n">
        <v>17</v>
      </c>
      <c r="AJ741" s="65"/>
      <c r="AK741" s="65"/>
      <c r="AL741" s="65"/>
      <c r="AM741" s="65"/>
      <c r="AN741" s="65"/>
      <c r="AO741" s="65"/>
      <c r="AP741" s="65"/>
    </row>
    <row r="742" customFormat="false" ht="15.75" hidden="false" customHeight="false" outlineLevel="0" collapsed="false">
      <c r="A742" s="127" t="n">
        <v>44024</v>
      </c>
      <c r="B742" s="68" t="n">
        <v>4</v>
      </c>
      <c r="C742" s="68" t="n">
        <v>27</v>
      </c>
      <c r="D742" s="68" t="n">
        <v>81</v>
      </c>
      <c r="E742" s="68" t="n">
        <v>2</v>
      </c>
      <c r="F742" s="68" t="n">
        <v>16</v>
      </c>
      <c r="G742" s="68" t="n">
        <v>9</v>
      </c>
      <c r="H742" s="68" t="n">
        <v>691</v>
      </c>
      <c r="I742" s="68" t="n">
        <v>1</v>
      </c>
      <c r="J742" s="68" t="n">
        <v>186</v>
      </c>
      <c r="K742" s="68" t="n">
        <v>240</v>
      </c>
      <c r="L742" s="68" t="n">
        <v>1208</v>
      </c>
      <c r="M742" s="68" t="n">
        <v>4</v>
      </c>
      <c r="N742" s="68" t="n">
        <v>16</v>
      </c>
      <c r="O742" s="68" t="n">
        <v>65</v>
      </c>
      <c r="P742" s="68" t="n">
        <v>216</v>
      </c>
      <c r="Q742" s="68" t="n">
        <v>2</v>
      </c>
      <c r="R742" s="68" t="n">
        <v>16</v>
      </c>
      <c r="S742" s="68" t="n">
        <v>77</v>
      </c>
      <c r="T742" s="68" t="n">
        <v>124</v>
      </c>
      <c r="U742" s="68" t="n">
        <v>32</v>
      </c>
      <c r="V742" s="68" t="n">
        <v>103</v>
      </c>
      <c r="W742" s="68" t="n">
        <v>123</v>
      </c>
      <c r="X742" s="68" t="n">
        <v>9</v>
      </c>
      <c r="Y742" s="68" t="n">
        <v>223</v>
      </c>
      <c r="Z742" s="68" t="n">
        <v>6</v>
      </c>
      <c r="AA742" s="68" t="n">
        <v>12</v>
      </c>
      <c r="AB742" s="68" t="n">
        <v>11</v>
      </c>
      <c r="AC742" s="68" t="n">
        <v>38</v>
      </c>
      <c r="AD742" s="68" t="n">
        <v>17</v>
      </c>
      <c r="AE742" s="68" t="n">
        <v>4</v>
      </c>
      <c r="AF742" s="68" t="n">
        <v>22</v>
      </c>
      <c r="AG742" s="68" t="n">
        <v>3</v>
      </c>
      <c r="AH742" s="68" t="n">
        <v>1</v>
      </c>
      <c r="AI742" s="68" t="n">
        <v>17</v>
      </c>
      <c r="AJ742" s="65"/>
      <c r="AK742" s="65"/>
      <c r="AL742" s="65"/>
      <c r="AM742" s="65"/>
      <c r="AN742" s="65"/>
      <c r="AO742" s="65"/>
      <c r="AP742" s="65"/>
    </row>
    <row r="743" customFormat="false" ht="15.75" hidden="false" customHeight="false" outlineLevel="0" collapsed="false">
      <c r="A743" s="127" t="n">
        <v>44025</v>
      </c>
      <c r="B743" s="68" t="n">
        <v>4</v>
      </c>
      <c r="C743" s="68" t="n">
        <v>27</v>
      </c>
      <c r="D743" s="68" t="n">
        <v>81</v>
      </c>
      <c r="E743" s="68" t="n">
        <v>2</v>
      </c>
      <c r="F743" s="68" t="n">
        <v>16</v>
      </c>
      <c r="G743" s="68" t="n">
        <v>10</v>
      </c>
      <c r="H743" s="68" t="n">
        <v>697</v>
      </c>
      <c r="I743" s="68" t="n">
        <v>1</v>
      </c>
      <c r="J743" s="68" t="n">
        <v>186</v>
      </c>
      <c r="K743" s="68" t="n">
        <v>240</v>
      </c>
      <c r="L743" s="68" t="n">
        <v>1226</v>
      </c>
      <c r="M743" s="68" t="n">
        <v>4</v>
      </c>
      <c r="N743" s="68" t="n">
        <v>17</v>
      </c>
      <c r="O743" s="68" t="n">
        <v>70</v>
      </c>
      <c r="P743" s="68" t="n">
        <v>221</v>
      </c>
      <c r="Q743" s="68" t="n">
        <v>2</v>
      </c>
      <c r="R743" s="68" t="n">
        <v>16</v>
      </c>
      <c r="S743" s="68" t="n">
        <v>81</v>
      </c>
      <c r="T743" s="68" t="n">
        <v>125</v>
      </c>
      <c r="U743" s="68" t="n">
        <v>32</v>
      </c>
      <c r="V743" s="68" t="n">
        <v>106</v>
      </c>
      <c r="W743" s="68" t="n">
        <v>125</v>
      </c>
      <c r="X743" s="68" t="n">
        <v>9</v>
      </c>
      <c r="Y743" s="68" t="n">
        <v>226</v>
      </c>
      <c r="Z743" s="68" t="n">
        <v>6</v>
      </c>
      <c r="AA743" s="68" t="n">
        <v>12</v>
      </c>
      <c r="AB743" s="68" t="n">
        <v>11</v>
      </c>
      <c r="AC743" s="68" t="n">
        <v>39</v>
      </c>
      <c r="AD743" s="68" t="n">
        <v>17</v>
      </c>
      <c r="AE743" s="68" t="n">
        <v>4</v>
      </c>
      <c r="AF743" s="68" t="n">
        <v>22</v>
      </c>
      <c r="AG743" s="68" t="n">
        <v>3</v>
      </c>
      <c r="AH743" s="68" t="n">
        <v>1</v>
      </c>
      <c r="AI743" s="68" t="n">
        <v>17</v>
      </c>
      <c r="AJ743" s="65"/>
      <c r="AK743" s="65"/>
      <c r="AL743" s="65"/>
      <c r="AM743" s="65"/>
      <c r="AN743" s="65"/>
      <c r="AO743" s="65"/>
      <c r="AP743" s="65"/>
    </row>
    <row r="744" customFormat="false" ht="15.75" hidden="false" customHeight="false" outlineLevel="0" collapsed="false">
      <c r="A744" s="127" t="n">
        <v>44026</v>
      </c>
      <c r="B744" s="68" t="n">
        <v>5</v>
      </c>
      <c r="C744" s="68" t="n">
        <v>27</v>
      </c>
      <c r="D744" s="68" t="n">
        <v>81</v>
      </c>
      <c r="E744" s="68" t="n">
        <v>2</v>
      </c>
      <c r="F744" s="68" t="n">
        <v>16</v>
      </c>
      <c r="G744" s="68" t="n">
        <v>10</v>
      </c>
      <c r="H744" s="68" t="n">
        <v>701</v>
      </c>
      <c r="I744" s="68" t="n">
        <v>2</v>
      </c>
      <c r="J744" s="68" t="n">
        <v>186</v>
      </c>
      <c r="K744" s="68" t="n">
        <v>240</v>
      </c>
      <c r="L744" s="68" t="n">
        <v>1247</v>
      </c>
      <c r="M744" s="68" t="n">
        <v>4</v>
      </c>
      <c r="N744" s="68" t="n">
        <v>17</v>
      </c>
      <c r="O744" s="68" t="n">
        <v>70</v>
      </c>
      <c r="P744" s="68" t="n">
        <v>224</v>
      </c>
      <c r="Q744" s="68" t="n">
        <v>2</v>
      </c>
      <c r="R744" s="68" t="n">
        <v>16</v>
      </c>
      <c r="S744" s="68" t="n">
        <v>82</v>
      </c>
      <c r="T744" s="68" t="n">
        <v>129</v>
      </c>
      <c r="U744" s="68" t="n">
        <v>32</v>
      </c>
      <c r="V744" s="68" t="n">
        <v>106</v>
      </c>
      <c r="W744" s="68" t="n">
        <v>130</v>
      </c>
      <c r="X744" s="68" t="n">
        <v>10</v>
      </c>
      <c r="Y744" s="68" t="n">
        <v>239</v>
      </c>
      <c r="Z744" s="68" t="n">
        <v>6</v>
      </c>
      <c r="AA744" s="68" t="n">
        <v>12</v>
      </c>
      <c r="AB744" s="68" t="n">
        <v>11</v>
      </c>
      <c r="AC744" s="68" t="n">
        <v>39</v>
      </c>
      <c r="AD744" s="68" t="n">
        <v>17</v>
      </c>
      <c r="AE744" s="68" t="n">
        <v>4</v>
      </c>
      <c r="AF744" s="68" t="n">
        <v>22</v>
      </c>
      <c r="AG744" s="68" t="n">
        <v>3</v>
      </c>
      <c r="AH744" s="68" t="n">
        <v>1</v>
      </c>
      <c r="AI744" s="68" t="n">
        <v>17</v>
      </c>
      <c r="AJ744" s="65"/>
      <c r="AK744" s="65"/>
      <c r="AL744" s="65"/>
      <c r="AM744" s="65"/>
      <c r="AN744" s="65"/>
      <c r="AO744" s="65"/>
      <c r="AP744" s="65"/>
    </row>
    <row r="745" customFormat="false" ht="15.75" hidden="false" customHeight="false" outlineLevel="0" collapsed="false">
      <c r="A745" s="127" t="n">
        <v>44027</v>
      </c>
      <c r="B745" s="68" t="n">
        <v>7</v>
      </c>
      <c r="C745" s="68" t="n">
        <v>29</v>
      </c>
      <c r="D745" s="68" t="n">
        <v>81</v>
      </c>
      <c r="E745" s="68" t="n">
        <v>2</v>
      </c>
      <c r="F745" s="68" t="n">
        <v>16</v>
      </c>
      <c r="G745" s="68" t="n">
        <v>10</v>
      </c>
      <c r="H745" s="68" t="n">
        <v>706</v>
      </c>
      <c r="I745" s="68" t="n">
        <v>2</v>
      </c>
      <c r="J745" s="68" t="n">
        <v>187</v>
      </c>
      <c r="K745" s="68" t="n">
        <v>258</v>
      </c>
      <c r="L745" s="68" t="n">
        <v>1275</v>
      </c>
      <c r="M745" s="68" t="n">
        <v>4</v>
      </c>
      <c r="N745" s="68" t="n">
        <v>17</v>
      </c>
      <c r="O745" s="68" t="n">
        <v>70</v>
      </c>
      <c r="P745" s="68" t="n">
        <v>229</v>
      </c>
      <c r="Q745" s="68" t="n">
        <v>2</v>
      </c>
      <c r="R745" s="68" t="n">
        <v>16</v>
      </c>
      <c r="S745" s="68" t="n">
        <v>85</v>
      </c>
      <c r="T745" s="68" t="n">
        <v>133</v>
      </c>
      <c r="U745" s="68" t="n">
        <v>32</v>
      </c>
      <c r="V745" s="68" t="n">
        <v>106</v>
      </c>
      <c r="W745" s="68" t="n">
        <v>130</v>
      </c>
      <c r="X745" s="68" t="n">
        <v>11</v>
      </c>
      <c r="Y745" s="68" t="n">
        <v>251</v>
      </c>
      <c r="Z745" s="68" t="n">
        <v>6</v>
      </c>
      <c r="AA745" s="68" t="n">
        <v>12</v>
      </c>
      <c r="AB745" s="68" t="n">
        <v>11</v>
      </c>
      <c r="AC745" s="68" t="n">
        <v>39</v>
      </c>
      <c r="AD745" s="68" t="n">
        <v>17</v>
      </c>
      <c r="AE745" s="68" t="n">
        <v>4</v>
      </c>
      <c r="AF745" s="68" t="n">
        <v>25</v>
      </c>
      <c r="AG745" s="68" t="n">
        <v>3</v>
      </c>
      <c r="AH745" s="68" t="n">
        <v>1</v>
      </c>
      <c r="AI745" s="68" t="n">
        <v>20</v>
      </c>
      <c r="AJ745" s="65"/>
      <c r="AK745" s="65"/>
      <c r="AL745" s="65"/>
      <c r="AM745" s="65"/>
      <c r="AN745" s="65"/>
      <c r="AO745" s="65"/>
      <c r="AP745" s="65"/>
    </row>
    <row r="746" customFormat="false" ht="15.75" hidden="false" customHeight="false" outlineLevel="0" collapsed="false">
      <c r="A746" s="127" t="n">
        <v>44028</v>
      </c>
      <c r="B746" s="68" t="n">
        <v>8</v>
      </c>
      <c r="C746" s="68" t="n">
        <v>32</v>
      </c>
      <c r="D746" s="68" t="n">
        <v>82</v>
      </c>
      <c r="E746" s="68" t="n">
        <v>2</v>
      </c>
      <c r="F746" s="68" t="n">
        <v>16</v>
      </c>
      <c r="G746" s="68" t="n">
        <v>11</v>
      </c>
      <c r="H746" s="68" t="n">
        <v>713</v>
      </c>
      <c r="I746" s="68" t="n">
        <v>2</v>
      </c>
      <c r="J746" s="68" t="n">
        <v>187</v>
      </c>
      <c r="K746" s="68" t="n">
        <v>267</v>
      </c>
      <c r="L746" s="68" t="n">
        <v>1301</v>
      </c>
      <c r="M746" s="68" t="n">
        <v>4</v>
      </c>
      <c r="N746" s="68" t="n">
        <v>17</v>
      </c>
      <c r="O746" s="68" t="n">
        <v>70</v>
      </c>
      <c r="P746" s="68" t="n">
        <v>234</v>
      </c>
      <c r="Q746" s="68" t="n">
        <v>2</v>
      </c>
      <c r="R746" s="68" t="n">
        <v>16</v>
      </c>
      <c r="S746" s="68" t="n">
        <v>85</v>
      </c>
      <c r="T746" s="68" t="n">
        <v>133</v>
      </c>
      <c r="U746" s="68" t="n">
        <v>32</v>
      </c>
      <c r="V746" s="68" t="n">
        <v>107</v>
      </c>
      <c r="W746" s="68" t="n">
        <v>135</v>
      </c>
      <c r="X746" s="68" t="n">
        <v>11</v>
      </c>
      <c r="Y746" s="68" t="n">
        <v>266</v>
      </c>
      <c r="Z746" s="68" t="n">
        <v>6</v>
      </c>
      <c r="AA746" s="68" t="n">
        <v>12</v>
      </c>
      <c r="AB746" s="68" t="n">
        <v>11</v>
      </c>
      <c r="AC746" s="68" t="n">
        <v>39</v>
      </c>
      <c r="AD746" s="68" t="n">
        <v>17</v>
      </c>
      <c r="AE746" s="68" t="n">
        <v>4</v>
      </c>
      <c r="AF746" s="68" t="n">
        <v>26</v>
      </c>
      <c r="AG746" s="68" t="n">
        <v>3</v>
      </c>
      <c r="AH746" s="68" t="n">
        <v>1</v>
      </c>
      <c r="AI746" s="68" t="n">
        <v>21</v>
      </c>
      <c r="AJ746" s="65"/>
      <c r="AK746" s="65"/>
      <c r="AL746" s="65"/>
      <c r="AM746" s="65"/>
      <c r="AN746" s="65"/>
      <c r="AO746" s="65"/>
      <c r="AP746" s="65"/>
    </row>
    <row r="747" customFormat="false" ht="15.75" hidden="false" customHeight="false" outlineLevel="0" collapsed="false">
      <c r="A747" s="127" t="n">
        <v>44029</v>
      </c>
      <c r="B747" s="68" t="n">
        <v>8</v>
      </c>
      <c r="C747" s="68" t="n">
        <v>35</v>
      </c>
      <c r="D747" s="68" t="n">
        <v>82</v>
      </c>
      <c r="E747" s="68" t="n">
        <v>2</v>
      </c>
      <c r="F747" s="68" t="n">
        <v>16</v>
      </c>
      <c r="G747" s="68" t="n">
        <v>11</v>
      </c>
      <c r="H747" s="68" t="n">
        <v>719</v>
      </c>
      <c r="I747" s="68" t="n">
        <v>2</v>
      </c>
      <c r="J747" s="68" t="n">
        <v>188</v>
      </c>
      <c r="K747" s="68" t="n">
        <v>285</v>
      </c>
      <c r="L747" s="68" t="n">
        <v>1338</v>
      </c>
      <c r="M747" s="68" t="n">
        <v>4</v>
      </c>
      <c r="N747" s="68" t="n">
        <v>17</v>
      </c>
      <c r="O747" s="68" t="n">
        <v>70</v>
      </c>
      <c r="P747" s="68" t="n">
        <v>236</v>
      </c>
      <c r="Q747" s="68" t="n">
        <v>2</v>
      </c>
      <c r="R747" s="68" t="n">
        <v>16</v>
      </c>
      <c r="S747" s="68" t="n">
        <v>86</v>
      </c>
      <c r="T747" s="68" t="n">
        <v>136</v>
      </c>
      <c r="U747" s="68" t="n">
        <v>32</v>
      </c>
      <c r="V747" s="68" t="n">
        <v>109</v>
      </c>
      <c r="W747" s="68" t="n">
        <v>142</v>
      </c>
      <c r="X747" s="68" t="n">
        <v>11</v>
      </c>
      <c r="Y747" s="68" t="n">
        <v>268</v>
      </c>
      <c r="Z747" s="68" t="n">
        <v>6</v>
      </c>
      <c r="AA747" s="68" t="n">
        <v>12</v>
      </c>
      <c r="AB747" s="68" t="n">
        <v>11</v>
      </c>
      <c r="AC747" s="68" t="n">
        <v>39</v>
      </c>
      <c r="AD747" s="68" t="n">
        <v>17</v>
      </c>
      <c r="AE747" s="68" t="n">
        <v>4</v>
      </c>
      <c r="AF747" s="68" t="n">
        <v>26</v>
      </c>
      <c r="AG747" s="68" t="n">
        <v>3</v>
      </c>
      <c r="AH747" s="68" t="n">
        <v>1</v>
      </c>
      <c r="AI747" s="68" t="n">
        <v>23</v>
      </c>
      <c r="AJ747" s="65"/>
      <c r="AK747" s="65"/>
      <c r="AL747" s="65"/>
      <c r="AM747" s="65"/>
      <c r="AN747" s="65"/>
      <c r="AO747" s="65"/>
      <c r="AP747" s="65"/>
    </row>
    <row r="748" customFormat="false" ht="15.75" hidden="false" customHeight="false" outlineLevel="0" collapsed="false">
      <c r="A748" s="127" t="n">
        <v>44030</v>
      </c>
      <c r="B748" s="68" t="n">
        <v>8</v>
      </c>
      <c r="C748" s="68" t="n">
        <v>36</v>
      </c>
      <c r="D748" s="68" t="n">
        <v>83</v>
      </c>
      <c r="E748" s="68" t="n">
        <v>2</v>
      </c>
      <c r="F748" s="68" t="n">
        <v>16</v>
      </c>
      <c r="G748" s="68" t="n">
        <v>11</v>
      </c>
      <c r="H748" s="68" t="n">
        <v>727</v>
      </c>
      <c r="I748" s="68" t="n">
        <v>2</v>
      </c>
      <c r="J748" s="68" t="n">
        <v>190</v>
      </c>
      <c r="K748" s="68" t="n">
        <v>300</v>
      </c>
      <c r="L748" s="68" t="n">
        <v>1349</v>
      </c>
      <c r="M748" s="68" t="n">
        <v>4</v>
      </c>
      <c r="N748" s="68" t="n">
        <v>17</v>
      </c>
      <c r="O748" s="68" t="n">
        <v>70</v>
      </c>
      <c r="P748" s="68" t="n">
        <v>243</v>
      </c>
      <c r="Q748" s="68" t="n">
        <v>2</v>
      </c>
      <c r="R748" s="68" t="n">
        <v>16</v>
      </c>
      <c r="S748" s="68" t="n">
        <v>89</v>
      </c>
      <c r="T748" s="68" t="n">
        <v>138</v>
      </c>
      <c r="U748" s="68" t="n">
        <v>32</v>
      </c>
      <c r="V748" s="68" t="n">
        <v>109</v>
      </c>
      <c r="W748" s="68" t="n">
        <v>145</v>
      </c>
      <c r="X748" s="68" t="n">
        <v>11</v>
      </c>
      <c r="Y748" s="68" t="n">
        <v>270</v>
      </c>
      <c r="Z748" s="68" t="n">
        <v>6</v>
      </c>
      <c r="AA748" s="68" t="n">
        <v>12</v>
      </c>
      <c r="AB748" s="68" t="n">
        <v>11</v>
      </c>
      <c r="AC748" s="68" t="n">
        <v>39</v>
      </c>
      <c r="AD748" s="68" t="n">
        <v>18</v>
      </c>
      <c r="AE748" s="68" t="n">
        <v>5</v>
      </c>
      <c r="AF748" s="68" t="n">
        <v>26</v>
      </c>
      <c r="AG748" s="68" t="n">
        <v>3</v>
      </c>
      <c r="AH748" s="68" t="n">
        <v>1</v>
      </c>
      <c r="AI748" s="68" t="n">
        <v>25</v>
      </c>
      <c r="AJ748" s="65"/>
      <c r="AK748" s="65"/>
      <c r="AL748" s="65"/>
      <c r="AM748" s="65"/>
      <c r="AN748" s="65"/>
      <c r="AO748" s="65"/>
      <c r="AP748" s="65"/>
    </row>
    <row r="749" customFormat="false" ht="15.75" hidden="false" customHeight="false" outlineLevel="0" collapsed="false">
      <c r="A749" s="130" t="n">
        <v>44031</v>
      </c>
      <c r="B749" s="128" t="n">
        <v>9</v>
      </c>
      <c r="C749" s="128" t="n">
        <v>40</v>
      </c>
      <c r="D749" s="128" t="n">
        <v>84</v>
      </c>
      <c r="E749" s="128" t="n">
        <v>2</v>
      </c>
      <c r="F749" s="128" t="n">
        <v>16</v>
      </c>
      <c r="G749" s="128" t="n">
        <v>12</v>
      </c>
      <c r="H749" s="128" t="n">
        <v>736</v>
      </c>
      <c r="I749" s="128" t="n">
        <v>2</v>
      </c>
      <c r="J749" s="128" t="n">
        <v>190</v>
      </c>
      <c r="K749" s="128" t="n">
        <v>323</v>
      </c>
      <c r="L749" s="128" t="n">
        <v>1401</v>
      </c>
      <c r="M749" s="128" t="n">
        <v>4</v>
      </c>
      <c r="N749" s="128" t="n">
        <v>18</v>
      </c>
      <c r="O749" s="128" t="n">
        <v>79</v>
      </c>
      <c r="P749" s="128" t="n">
        <v>246</v>
      </c>
      <c r="Q749" s="128" t="n">
        <v>2</v>
      </c>
      <c r="R749" s="128" t="n">
        <v>16</v>
      </c>
      <c r="S749" s="128" t="n">
        <v>94</v>
      </c>
      <c r="T749" s="128" t="n">
        <v>139</v>
      </c>
      <c r="U749" s="128" t="n">
        <v>33</v>
      </c>
      <c r="V749" s="128" t="n">
        <v>111</v>
      </c>
      <c r="W749" s="128" t="n">
        <v>146</v>
      </c>
      <c r="X749" s="128" t="n">
        <v>11</v>
      </c>
      <c r="Y749" s="128" t="n">
        <v>279</v>
      </c>
      <c r="Z749" s="128" t="n">
        <v>6</v>
      </c>
      <c r="AA749" s="128" t="n">
        <v>12</v>
      </c>
      <c r="AB749" s="128" t="n">
        <v>11</v>
      </c>
      <c r="AC749" s="128" t="n">
        <v>39</v>
      </c>
      <c r="AD749" s="128" t="n">
        <v>20</v>
      </c>
      <c r="AE749" s="128" t="n">
        <v>5</v>
      </c>
      <c r="AF749" s="128" t="n">
        <v>27</v>
      </c>
      <c r="AG749" s="128" t="n">
        <v>3</v>
      </c>
      <c r="AH749" s="128" t="n">
        <v>1</v>
      </c>
      <c r="AI749" s="128" t="n">
        <v>26</v>
      </c>
      <c r="AJ749" s="65"/>
      <c r="AK749" s="65"/>
      <c r="AL749" s="65"/>
      <c r="AM749" s="65"/>
      <c r="AN749" s="65"/>
      <c r="AO749" s="65"/>
      <c r="AP749" s="65"/>
    </row>
    <row r="750" customFormat="false" ht="15.75" hidden="false" customHeight="false" outlineLevel="0" collapsed="false">
      <c r="A750" s="65"/>
      <c r="B750" s="65"/>
      <c r="C750" s="65"/>
      <c r="D750" s="65"/>
      <c r="E750" s="65"/>
      <c r="F750" s="65"/>
      <c r="G750" s="65"/>
      <c r="H750" s="68"/>
      <c r="I750" s="65"/>
      <c r="J750" s="68"/>
      <c r="K750" s="65"/>
      <c r="L750" s="68"/>
      <c r="M750" s="65"/>
      <c r="N750" s="65"/>
      <c r="O750" s="65"/>
      <c r="P750" s="65"/>
      <c r="Q750" s="65"/>
      <c r="R750" s="65"/>
      <c r="S750" s="65"/>
      <c r="T750" s="65"/>
      <c r="U750" s="65"/>
      <c r="V750" s="65"/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  <c r="AH750" s="65"/>
      <c r="AI750" s="65"/>
      <c r="AJ750" s="65"/>
      <c r="AK750" s="65"/>
      <c r="AL750" s="65"/>
      <c r="AM750" s="65"/>
      <c r="AN750" s="65"/>
      <c r="AO750" s="65"/>
      <c r="AP750" s="65"/>
    </row>
    <row r="751" customFormat="false" ht="15.75" hidden="false" customHeight="false" outlineLevel="0" collapsed="false">
      <c r="A751" s="133" t="s">
        <v>143</v>
      </c>
      <c r="B751" s="125" t="s">
        <v>73</v>
      </c>
      <c r="C751" s="125" t="s">
        <v>74</v>
      </c>
      <c r="D751" s="125" t="s">
        <v>75</v>
      </c>
      <c r="E751" s="125" t="s">
        <v>114</v>
      </c>
      <c r="F751" s="125" t="s">
        <v>77</v>
      </c>
      <c r="G751" s="125" t="s">
        <v>115</v>
      </c>
      <c r="H751" s="126" t="s">
        <v>116</v>
      </c>
      <c r="I751" s="125" t="s">
        <v>80</v>
      </c>
      <c r="J751" s="126" t="s">
        <v>117</v>
      </c>
      <c r="K751" s="125" t="s">
        <v>118</v>
      </c>
      <c r="L751" s="126" t="s">
        <v>119</v>
      </c>
      <c r="M751" s="125" t="s">
        <v>120</v>
      </c>
      <c r="N751" s="125" t="s">
        <v>121</v>
      </c>
      <c r="O751" s="125" t="s">
        <v>122</v>
      </c>
      <c r="P751" s="125" t="s">
        <v>123</v>
      </c>
      <c r="Q751" s="125" t="s">
        <v>124</v>
      </c>
      <c r="R751" s="125" t="s">
        <v>125</v>
      </c>
      <c r="S751" s="125" t="s">
        <v>126</v>
      </c>
      <c r="T751" s="125" t="s">
        <v>127</v>
      </c>
      <c r="U751" s="125" t="s">
        <v>128</v>
      </c>
      <c r="V751" s="125" t="s">
        <v>129</v>
      </c>
      <c r="W751" s="125" t="s">
        <v>130</v>
      </c>
      <c r="X751" s="125" t="s">
        <v>131</v>
      </c>
      <c r="Y751" s="125" t="s">
        <v>132</v>
      </c>
      <c r="Z751" s="125" t="s">
        <v>133</v>
      </c>
      <c r="AA751" s="125" t="s">
        <v>99</v>
      </c>
      <c r="AB751" s="125" t="s">
        <v>100</v>
      </c>
      <c r="AC751" s="125" t="s">
        <v>134</v>
      </c>
      <c r="AD751" s="125" t="s">
        <v>102</v>
      </c>
      <c r="AE751" s="125" t="s">
        <v>135</v>
      </c>
      <c r="AF751" s="125" t="s">
        <v>104</v>
      </c>
      <c r="AG751" s="125" t="s">
        <v>136</v>
      </c>
      <c r="AH751" s="125" t="s">
        <v>137</v>
      </c>
      <c r="AI751" s="125" t="s">
        <v>107</v>
      </c>
      <c r="AJ751" s="125" t="s">
        <v>138</v>
      </c>
      <c r="AK751" s="125"/>
      <c r="AL751" s="125"/>
      <c r="AM751" s="125"/>
      <c r="AN751" s="125"/>
      <c r="AO751" s="125"/>
      <c r="AP751" s="125"/>
    </row>
    <row r="752" customFormat="false" ht="15.75" hidden="false" customHeight="false" outlineLevel="0" collapsed="false">
      <c r="A752" s="127" t="n">
        <v>43911</v>
      </c>
      <c r="B752" s="65"/>
      <c r="C752" s="65"/>
      <c r="D752" s="65" t="n">
        <v>1</v>
      </c>
      <c r="E752" s="65"/>
      <c r="F752" s="65"/>
      <c r="G752" s="65"/>
      <c r="H752" s="68" t="n">
        <v>5</v>
      </c>
      <c r="I752" s="65"/>
      <c r="J752" s="68"/>
      <c r="K752" s="65"/>
      <c r="L752" s="68"/>
      <c r="M752" s="65"/>
      <c r="N752" s="65"/>
      <c r="O752" s="65"/>
      <c r="P752" s="65"/>
      <c r="Q752" s="65"/>
      <c r="R752" s="65"/>
      <c r="S752" s="65"/>
      <c r="T752" s="65"/>
      <c r="U752" s="65"/>
      <c r="V752" s="65"/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  <c r="AH752" s="65"/>
      <c r="AI752" s="65"/>
      <c r="AJ752" s="65"/>
      <c r="AK752" s="65"/>
      <c r="AL752" s="65"/>
      <c r="AM752" s="65"/>
      <c r="AN752" s="65"/>
      <c r="AO752" s="65"/>
      <c r="AP752" s="65"/>
    </row>
    <row r="753" customFormat="false" ht="15.75" hidden="false" customHeight="false" outlineLevel="0" collapsed="false">
      <c r="A753" s="127" t="n">
        <v>43912</v>
      </c>
      <c r="B753" s="65"/>
      <c r="C753" s="65" t="n">
        <v>1</v>
      </c>
      <c r="D753" s="65" t="n">
        <v>1</v>
      </c>
      <c r="E753" s="65"/>
      <c r="F753" s="65"/>
      <c r="G753" s="65"/>
      <c r="H753" s="68" t="n">
        <v>6</v>
      </c>
      <c r="I753" s="65"/>
      <c r="J753" s="68" t="n">
        <v>2</v>
      </c>
      <c r="K753" s="65"/>
      <c r="L753" s="68"/>
      <c r="M753" s="65"/>
      <c r="N753" s="65"/>
      <c r="O753" s="65"/>
      <c r="P753" s="65"/>
      <c r="Q753" s="65"/>
      <c r="R753" s="65"/>
      <c r="S753" s="65"/>
      <c r="T753" s="65"/>
      <c r="U753" s="65"/>
      <c r="V753" s="65"/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  <c r="AH753" s="65"/>
      <c r="AI753" s="65"/>
      <c r="AJ753" s="65"/>
      <c r="AK753" s="65"/>
      <c r="AL753" s="65"/>
      <c r="AM753" s="65"/>
      <c r="AN753" s="65"/>
      <c r="AO753" s="65"/>
      <c r="AP753" s="65"/>
    </row>
    <row r="754" customFormat="false" ht="15.75" hidden="false" customHeight="false" outlineLevel="0" collapsed="false">
      <c r="A754" s="127" t="n">
        <v>43913</v>
      </c>
      <c r="B754" s="65"/>
      <c r="C754" s="65"/>
      <c r="D754" s="65"/>
      <c r="E754" s="65"/>
      <c r="F754" s="65"/>
      <c r="G754" s="65"/>
      <c r="H754" s="68"/>
      <c r="I754" s="65"/>
      <c r="J754" s="68"/>
      <c r="K754" s="65"/>
      <c r="L754" s="68"/>
      <c r="M754" s="65"/>
      <c r="N754" s="65"/>
      <c r="O754" s="65"/>
      <c r="P754" s="65"/>
      <c r="Q754" s="65"/>
      <c r="R754" s="65"/>
      <c r="S754" s="65"/>
      <c r="T754" s="65"/>
      <c r="U754" s="65"/>
      <c r="V754" s="65"/>
      <c r="W754" s="65"/>
      <c r="X754" s="65"/>
      <c r="Y754" s="65" t="n">
        <v>1</v>
      </c>
      <c r="Z754" s="65"/>
      <c r="AA754" s="65"/>
      <c r="AB754" s="65"/>
      <c r="AC754" s="65"/>
      <c r="AD754" s="65"/>
      <c r="AE754" s="65"/>
      <c r="AF754" s="65"/>
      <c r="AG754" s="65"/>
      <c r="AH754" s="65"/>
      <c r="AI754" s="65"/>
      <c r="AJ754" s="65"/>
      <c r="AK754" s="65"/>
      <c r="AL754" s="65"/>
      <c r="AM754" s="65"/>
      <c r="AN754" s="65"/>
      <c r="AO754" s="65"/>
      <c r="AP754" s="65"/>
    </row>
    <row r="755" customFormat="false" ht="15.75" hidden="false" customHeight="false" outlineLevel="0" collapsed="false">
      <c r="A755" s="127" t="n">
        <v>43914</v>
      </c>
      <c r="B755" s="65"/>
      <c r="C755" s="65"/>
      <c r="D755" s="65" t="n">
        <v>1</v>
      </c>
      <c r="E755" s="65"/>
      <c r="F755" s="65"/>
      <c r="G755" s="65" t="n">
        <v>1</v>
      </c>
      <c r="H755" s="68" t="n">
        <v>2</v>
      </c>
      <c r="I755" s="65"/>
      <c r="J755" s="68" t="n">
        <v>1</v>
      </c>
      <c r="K755" s="65"/>
      <c r="L755" s="68"/>
      <c r="M755" s="65"/>
      <c r="N755" s="65"/>
      <c r="O755" s="65"/>
      <c r="P755" s="65"/>
      <c r="Q755" s="65"/>
      <c r="R755" s="65" t="n">
        <v>1</v>
      </c>
      <c r="S755" s="65"/>
      <c r="T755" s="65"/>
      <c r="U755" s="65"/>
      <c r="V755" s="65"/>
      <c r="W755" s="65"/>
      <c r="X755" s="65"/>
      <c r="Y755" s="65" t="n">
        <v>1</v>
      </c>
      <c r="Z755" s="65"/>
      <c r="AA755" s="65"/>
      <c r="AB755" s="65"/>
      <c r="AC755" s="65"/>
      <c r="AD755" s="65"/>
      <c r="AE755" s="65"/>
      <c r="AF755" s="65"/>
      <c r="AG755" s="65"/>
      <c r="AH755" s="65"/>
      <c r="AI755" s="65"/>
      <c r="AJ755" s="65"/>
      <c r="AK755" s="65"/>
      <c r="AL755" s="65"/>
      <c r="AM755" s="65"/>
      <c r="AN755" s="65"/>
      <c r="AO755" s="65"/>
      <c r="AP755" s="65"/>
    </row>
    <row r="756" customFormat="false" ht="15.75" hidden="false" customHeight="false" outlineLevel="0" collapsed="false">
      <c r="A756" s="127" t="n">
        <v>43915</v>
      </c>
      <c r="B756" s="65"/>
      <c r="C756" s="65"/>
      <c r="D756" s="65"/>
      <c r="E756" s="65"/>
      <c r="F756" s="65"/>
      <c r="G756" s="65" t="n">
        <v>1</v>
      </c>
      <c r="H756" s="68"/>
      <c r="I756" s="65"/>
      <c r="J756" s="68"/>
      <c r="K756" s="65" t="n">
        <v>1</v>
      </c>
      <c r="L756" s="68"/>
      <c r="M756" s="65"/>
      <c r="N756" s="65"/>
      <c r="O756" s="65"/>
      <c r="P756" s="65"/>
      <c r="Q756" s="65"/>
      <c r="R756" s="65"/>
      <c r="S756" s="65"/>
      <c r="T756" s="65" t="n">
        <v>1</v>
      </c>
      <c r="U756" s="65"/>
      <c r="V756" s="65"/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  <c r="AG756" s="65"/>
      <c r="AH756" s="65"/>
      <c r="AI756" s="65"/>
      <c r="AJ756" s="65"/>
      <c r="AK756" s="65"/>
      <c r="AL756" s="65"/>
      <c r="AM756" s="65"/>
      <c r="AN756" s="65"/>
      <c r="AO756" s="65"/>
      <c r="AP756" s="65"/>
    </row>
    <row r="757" customFormat="false" ht="15.75" hidden="false" customHeight="false" outlineLevel="0" collapsed="false">
      <c r="A757" s="127" t="n">
        <v>43916</v>
      </c>
      <c r="B757" s="65"/>
      <c r="C757" s="65"/>
      <c r="D757" s="65"/>
      <c r="E757" s="65"/>
      <c r="F757" s="65"/>
      <c r="G757" s="65"/>
      <c r="H757" s="68" t="n">
        <v>15</v>
      </c>
      <c r="I757" s="65"/>
      <c r="J757" s="68" t="n">
        <v>1</v>
      </c>
      <c r="K757" s="65" t="n">
        <v>2</v>
      </c>
      <c r="L757" s="68" t="n">
        <v>2</v>
      </c>
      <c r="M757" s="65"/>
      <c r="N757" s="65"/>
      <c r="O757" s="65"/>
      <c r="P757" s="65"/>
      <c r="Q757" s="65"/>
      <c r="R757" s="65"/>
      <c r="S757" s="65"/>
      <c r="T757" s="65"/>
      <c r="U757" s="65"/>
      <c r="V757" s="65"/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  <c r="AH757" s="65"/>
      <c r="AI757" s="65"/>
      <c r="AJ757" s="65"/>
      <c r="AK757" s="65"/>
      <c r="AL757" s="65"/>
      <c r="AM757" s="65"/>
      <c r="AN757" s="65"/>
      <c r="AO757" s="65"/>
      <c r="AP757" s="65"/>
    </row>
    <row r="758" customFormat="false" ht="15.75" hidden="false" customHeight="false" outlineLevel="0" collapsed="false">
      <c r="A758" s="127" t="n">
        <v>43917</v>
      </c>
      <c r="B758" s="65"/>
      <c r="C758" s="65"/>
      <c r="D758" s="65"/>
      <c r="E758" s="65"/>
      <c r="F758" s="65"/>
      <c r="G758" s="65"/>
      <c r="H758" s="68" t="n">
        <v>5</v>
      </c>
      <c r="I758" s="65"/>
      <c r="J758" s="68" t="n">
        <v>3</v>
      </c>
      <c r="K758" s="65"/>
      <c r="L758" s="68" t="n">
        <v>1</v>
      </c>
      <c r="M758" s="65"/>
      <c r="N758" s="65"/>
      <c r="O758" s="65"/>
      <c r="P758" s="65"/>
      <c r="Q758" s="65"/>
      <c r="R758" s="65"/>
      <c r="S758" s="65"/>
      <c r="T758" s="65"/>
      <c r="U758" s="65"/>
      <c r="V758" s="65"/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  <c r="AH758" s="65"/>
      <c r="AI758" s="65"/>
      <c r="AJ758" s="65"/>
      <c r="AK758" s="65"/>
      <c r="AL758" s="65"/>
      <c r="AM758" s="65"/>
      <c r="AN758" s="65"/>
      <c r="AO758" s="65"/>
      <c r="AP758" s="65"/>
    </row>
    <row r="759" customFormat="false" ht="15.75" hidden="false" customHeight="false" outlineLevel="0" collapsed="false">
      <c r="A759" s="127" t="n">
        <v>43918</v>
      </c>
      <c r="B759" s="65"/>
      <c r="C759" s="65"/>
      <c r="D759" s="65"/>
      <c r="E759" s="65"/>
      <c r="F759" s="65"/>
      <c r="G759" s="65"/>
      <c r="H759" s="68" t="n">
        <v>11</v>
      </c>
      <c r="I759" s="65"/>
      <c r="J759" s="68" t="n">
        <v>3</v>
      </c>
      <c r="K759" s="65" t="n">
        <v>1</v>
      </c>
      <c r="L759" s="68"/>
      <c r="M759" s="65"/>
      <c r="N759" s="65"/>
      <c r="O759" s="65"/>
      <c r="P759" s="65"/>
      <c r="Q759" s="65"/>
      <c r="R759" s="65"/>
      <c r="S759" s="65"/>
      <c r="T759" s="65"/>
      <c r="U759" s="65"/>
      <c r="V759" s="65"/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  <c r="AH759" s="65"/>
      <c r="AI759" s="65"/>
      <c r="AJ759" s="65"/>
      <c r="AK759" s="65"/>
      <c r="AL759" s="65"/>
      <c r="AM759" s="65"/>
      <c r="AN759" s="65"/>
      <c r="AO759" s="65"/>
      <c r="AP759" s="65"/>
    </row>
    <row r="760" customFormat="false" ht="15.75" hidden="false" customHeight="false" outlineLevel="0" collapsed="false">
      <c r="A760" s="127" t="n">
        <v>43919</v>
      </c>
      <c r="B760" s="65"/>
      <c r="C760" s="65"/>
      <c r="D760" s="65"/>
      <c r="E760" s="65"/>
      <c r="F760" s="65"/>
      <c r="G760" s="65"/>
      <c r="H760" s="68" t="n">
        <v>6</v>
      </c>
      <c r="I760" s="65"/>
      <c r="J760" s="68" t="n">
        <v>2</v>
      </c>
      <c r="K760" s="65"/>
      <c r="L760" s="68" t="n">
        <v>3</v>
      </c>
      <c r="M760" s="65"/>
      <c r="N760" s="65"/>
      <c r="O760" s="65"/>
      <c r="P760" s="65"/>
      <c r="Q760" s="65"/>
      <c r="R760" s="65"/>
      <c r="S760" s="65"/>
      <c r="T760" s="65" t="n">
        <v>1</v>
      </c>
      <c r="U760" s="65"/>
      <c r="V760" s="65"/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  <c r="AH760" s="65"/>
      <c r="AI760" s="65"/>
      <c r="AJ760" s="65"/>
      <c r="AK760" s="65"/>
      <c r="AL760" s="65"/>
      <c r="AM760" s="65"/>
      <c r="AN760" s="65"/>
      <c r="AO760" s="65"/>
      <c r="AP760" s="65"/>
    </row>
    <row r="761" customFormat="false" ht="15.75" hidden="false" customHeight="false" outlineLevel="0" collapsed="false">
      <c r="A761" s="127" t="n">
        <v>43920</v>
      </c>
      <c r="B761" s="65"/>
      <c r="C761" s="65"/>
      <c r="D761" s="65"/>
      <c r="E761" s="65"/>
      <c r="F761" s="65"/>
      <c r="G761" s="65"/>
      <c r="H761" s="68" t="n">
        <v>6</v>
      </c>
      <c r="I761" s="65"/>
      <c r="J761" s="68" t="n">
        <v>1</v>
      </c>
      <c r="K761" s="65"/>
      <c r="L761" s="68" t="n">
        <v>1</v>
      </c>
      <c r="M761" s="65"/>
      <c r="N761" s="65"/>
      <c r="O761" s="65"/>
      <c r="P761" s="65"/>
      <c r="Q761" s="65"/>
      <c r="R761" s="65"/>
      <c r="S761" s="65"/>
      <c r="T761" s="65"/>
      <c r="U761" s="65"/>
      <c r="V761" s="65"/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  <c r="AH761" s="65"/>
      <c r="AI761" s="65"/>
      <c r="AJ761" s="65"/>
      <c r="AK761" s="65"/>
      <c r="AL761" s="65"/>
      <c r="AM761" s="65"/>
      <c r="AN761" s="65"/>
      <c r="AO761" s="65"/>
      <c r="AP761" s="65"/>
    </row>
    <row r="762" customFormat="false" ht="15.75" hidden="false" customHeight="false" outlineLevel="0" collapsed="false">
      <c r="A762" s="127" t="n">
        <v>43921</v>
      </c>
      <c r="B762" s="65"/>
      <c r="C762" s="65"/>
      <c r="D762" s="65"/>
      <c r="E762" s="65"/>
      <c r="F762" s="65" t="n">
        <v>1</v>
      </c>
      <c r="G762" s="65"/>
      <c r="H762" s="68" t="n">
        <v>9</v>
      </c>
      <c r="I762" s="65"/>
      <c r="J762" s="68" t="n">
        <v>1</v>
      </c>
      <c r="K762" s="65"/>
      <c r="L762" s="68"/>
      <c r="M762" s="65" t="n">
        <v>2</v>
      </c>
      <c r="N762" s="65"/>
      <c r="O762" s="65"/>
      <c r="P762" s="65"/>
      <c r="Q762" s="65"/>
      <c r="R762" s="65"/>
      <c r="S762" s="65"/>
      <c r="T762" s="65"/>
      <c r="U762" s="65"/>
      <c r="V762" s="65"/>
      <c r="W762" s="65"/>
      <c r="X762" s="65"/>
      <c r="Y762" s="65"/>
      <c r="Z762" s="65"/>
      <c r="AA762" s="65"/>
      <c r="AB762" s="65"/>
      <c r="AC762" s="65"/>
      <c r="AD762" s="65"/>
      <c r="AE762" s="65" t="n">
        <v>1</v>
      </c>
      <c r="AF762" s="65"/>
      <c r="AG762" s="65"/>
      <c r="AH762" s="65"/>
      <c r="AI762" s="65"/>
      <c r="AJ762" s="65"/>
      <c r="AK762" s="65"/>
      <c r="AL762" s="65"/>
      <c r="AM762" s="65"/>
      <c r="AN762" s="65"/>
      <c r="AO762" s="65"/>
      <c r="AP762" s="65"/>
    </row>
    <row r="763" customFormat="false" ht="15.75" hidden="false" customHeight="false" outlineLevel="0" collapsed="false">
      <c r="A763" s="127" t="n">
        <v>43922</v>
      </c>
      <c r="B763" s="65"/>
      <c r="C763" s="65"/>
      <c r="D763" s="65" t="n">
        <v>10</v>
      </c>
      <c r="E763" s="65" t="n">
        <v>1</v>
      </c>
      <c r="F763" s="65"/>
      <c r="G763" s="65"/>
      <c r="H763" s="68" t="n">
        <v>2</v>
      </c>
      <c r="I763" s="65"/>
      <c r="J763" s="68"/>
      <c r="K763" s="65"/>
      <c r="L763" s="68" t="n">
        <v>1</v>
      </c>
      <c r="M763" s="65"/>
      <c r="N763" s="65" t="n">
        <v>1</v>
      </c>
      <c r="O763" s="65"/>
      <c r="P763" s="65"/>
      <c r="Q763" s="65"/>
      <c r="R763" s="65"/>
      <c r="S763" s="65"/>
      <c r="T763" s="65"/>
      <c r="U763" s="65"/>
      <c r="V763" s="65"/>
      <c r="W763" s="65" t="n">
        <v>2</v>
      </c>
      <c r="X763" s="65"/>
      <c r="Y763" s="65" t="n">
        <v>4</v>
      </c>
      <c r="Z763" s="65"/>
      <c r="AA763" s="65"/>
      <c r="AB763" s="65"/>
      <c r="AC763" s="65"/>
      <c r="AD763" s="65"/>
      <c r="AE763" s="65"/>
      <c r="AF763" s="65"/>
      <c r="AG763" s="65"/>
      <c r="AH763" s="65"/>
      <c r="AI763" s="65"/>
      <c r="AJ763" s="65"/>
      <c r="AK763" s="65"/>
      <c r="AL763" s="65"/>
      <c r="AM763" s="65"/>
      <c r="AN763" s="65"/>
      <c r="AO763" s="65"/>
      <c r="AP763" s="65"/>
    </row>
    <row r="764" customFormat="false" ht="15.75" hidden="false" customHeight="false" outlineLevel="0" collapsed="false">
      <c r="A764" s="127" t="n">
        <v>43923</v>
      </c>
      <c r="B764" s="65"/>
      <c r="C764" s="65"/>
      <c r="D764" s="65"/>
      <c r="E764" s="65"/>
      <c r="F764" s="65"/>
      <c r="G764" s="65" t="n">
        <v>1</v>
      </c>
      <c r="H764" s="68" t="n">
        <v>5</v>
      </c>
      <c r="I764" s="65"/>
      <c r="J764" s="68" t="n">
        <v>4</v>
      </c>
      <c r="K764" s="65"/>
      <c r="L764" s="68" t="n">
        <v>2</v>
      </c>
      <c r="M764" s="65"/>
      <c r="N764" s="65"/>
      <c r="O764" s="65"/>
      <c r="P764" s="65"/>
      <c r="Q764" s="65"/>
      <c r="R764" s="65"/>
      <c r="S764" s="65"/>
      <c r="T764" s="65"/>
      <c r="U764" s="65"/>
      <c r="V764" s="65"/>
      <c r="W764" s="65"/>
      <c r="X764" s="65"/>
      <c r="Y764" s="65"/>
      <c r="Z764" s="65"/>
      <c r="AA764" s="65" t="n">
        <v>1</v>
      </c>
      <c r="AB764" s="65"/>
      <c r="AC764" s="65"/>
      <c r="AD764" s="65"/>
      <c r="AE764" s="65"/>
      <c r="AF764" s="65"/>
      <c r="AG764" s="65"/>
      <c r="AH764" s="65"/>
      <c r="AI764" s="65"/>
      <c r="AJ764" s="65"/>
      <c r="AK764" s="65"/>
      <c r="AL764" s="65"/>
      <c r="AM764" s="65"/>
      <c r="AN764" s="65"/>
      <c r="AO764" s="65"/>
      <c r="AP764" s="65"/>
    </row>
    <row r="765" customFormat="false" ht="15.75" hidden="false" customHeight="false" outlineLevel="0" collapsed="false">
      <c r="A765" s="127" t="n">
        <v>43924</v>
      </c>
      <c r="B765" s="65"/>
      <c r="C765" s="65"/>
      <c r="D765" s="65"/>
      <c r="E765" s="65"/>
      <c r="F765" s="65"/>
      <c r="G765" s="65"/>
      <c r="H765" s="68"/>
      <c r="I765" s="65"/>
      <c r="J765" s="68"/>
      <c r="K765" s="65" t="n">
        <v>11</v>
      </c>
      <c r="L765" s="68"/>
      <c r="M765" s="65"/>
      <c r="N765" s="65"/>
      <c r="O765" s="65"/>
      <c r="P765" s="65"/>
      <c r="Q765" s="65"/>
      <c r="R765" s="65"/>
      <c r="S765" s="65"/>
      <c r="T765" s="65"/>
      <c r="U765" s="65"/>
      <c r="V765" s="65"/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  <c r="AH765" s="65"/>
      <c r="AI765" s="65"/>
      <c r="AJ765" s="65"/>
      <c r="AK765" s="65"/>
      <c r="AL765" s="65"/>
      <c r="AM765" s="65"/>
      <c r="AN765" s="65"/>
      <c r="AO765" s="65"/>
      <c r="AP765" s="65"/>
    </row>
    <row r="766" customFormat="false" ht="15.75" hidden="false" customHeight="false" outlineLevel="0" collapsed="false">
      <c r="A766" s="127" t="n">
        <v>43925</v>
      </c>
      <c r="B766" s="65" t="n">
        <v>1</v>
      </c>
      <c r="C766" s="65"/>
      <c r="D766" s="65" t="n">
        <v>3</v>
      </c>
      <c r="E766" s="65"/>
      <c r="F766" s="65"/>
      <c r="G766" s="65"/>
      <c r="H766" s="68" t="n">
        <v>1</v>
      </c>
      <c r="I766" s="65"/>
      <c r="J766" s="68" t="n">
        <v>1</v>
      </c>
      <c r="K766" s="65"/>
      <c r="L766" s="68" t="n">
        <v>3</v>
      </c>
      <c r="M766" s="65"/>
      <c r="N766" s="65"/>
      <c r="O766" s="65"/>
      <c r="P766" s="65"/>
      <c r="Q766" s="65"/>
      <c r="R766" s="65"/>
      <c r="S766" s="65"/>
      <c r="T766" s="65"/>
      <c r="U766" s="65"/>
      <c r="V766" s="65"/>
      <c r="W766" s="65"/>
      <c r="X766" s="65"/>
      <c r="Y766" s="65"/>
      <c r="Z766" s="65"/>
      <c r="AA766" s="65"/>
      <c r="AB766" s="65"/>
      <c r="AC766" s="65"/>
      <c r="AD766" s="65"/>
      <c r="AE766" s="65"/>
      <c r="AF766" s="65" t="n">
        <v>1</v>
      </c>
      <c r="AG766" s="65"/>
      <c r="AH766" s="65"/>
      <c r="AI766" s="65"/>
      <c r="AJ766" s="65"/>
      <c r="AK766" s="65"/>
      <c r="AL766" s="65"/>
      <c r="AM766" s="65"/>
      <c r="AN766" s="65"/>
      <c r="AO766" s="65"/>
      <c r="AP766" s="65"/>
    </row>
    <row r="767" customFormat="false" ht="15.75" hidden="false" customHeight="false" outlineLevel="0" collapsed="false">
      <c r="A767" s="127" t="n">
        <v>43926</v>
      </c>
      <c r="B767" s="65"/>
      <c r="C767" s="65"/>
      <c r="D767" s="65"/>
      <c r="E767" s="65"/>
      <c r="F767" s="65"/>
      <c r="G767" s="65"/>
      <c r="H767" s="68" t="n">
        <v>6</v>
      </c>
      <c r="I767" s="65"/>
      <c r="J767" s="68"/>
      <c r="K767" s="65"/>
      <c r="L767" s="68"/>
      <c r="M767" s="65"/>
      <c r="N767" s="65"/>
      <c r="O767" s="65"/>
      <c r="P767" s="65"/>
      <c r="Q767" s="65"/>
      <c r="R767" s="65"/>
      <c r="S767" s="65"/>
      <c r="T767" s="65"/>
      <c r="U767" s="65"/>
      <c r="V767" s="65"/>
      <c r="W767" s="65" t="n">
        <v>1</v>
      </c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  <c r="AH767" s="65"/>
      <c r="AI767" s="65"/>
      <c r="AJ767" s="65"/>
      <c r="AK767" s="65"/>
      <c r="AL767" s="65"/>
      <c r="AM767" s="65"/>
      <c r="AN767" s="65"/>
      <c r="AO767" s="65"/>
      <c r="AP767" s="65"/>
    </row>
    <row r="768" customFormat="false" ht="15.75" hidden="false" customHeight="false" outlineLevel="0" collapsed="false">
      <c r="A768" s="127" t="n">
        <v>43927</v>
      </c>
      <c r="B768" s="65"/>
      <c r="C768" s="65"/>
      <c r="D768" s="65"/>
      <c r="E768" s="65"/>
      <c r="F768" s="65"/>
      <c r="G768" s="65"/>
      <c r="H768" s="68" t="n">
        <v>4</v>
      </c>
      <c r="I768" s="65"/>
      <c r="J768" s="68" t="n">
        <v>1</v>
      </c>
      <c r="K768" s="65" t="n">
        <v>4</v>
      </c>
      <c r="L768" s="68"/>
      <c r="M768" s="65"/>
      <c r="N768" s="65"/>
      <c r="O768" s="65"/>
      <c r="P768" s="65"/>
      <c r="Q768" s="65"/>
      <c r="R768" s="65"/>
      <c r="S768" s="65"/>
      <c r="T768" s="65"/>
      <c r="U768" s="65"/>
      <c r="V768" s="65"/>
      <c r="W768" s="65"/>
      <c r="X768" s="65"/>
      <c r="Y768" s="65" t="n">
        <v>1</v>
      </c>
      <c r="Z768" s="65"/>
      <c r="AA768" s="65"/>
      <c r="AB768" s="65"/>
      <c r="AC768" s="65"/>
      <c r="AD768" s="65"/>
      <c r="AE768" s="65"/>
      <c r="AF768" s="65" t="n">
        <v>1</v>
      </c>
      <c r="AG768" s="65"/>
      <c r="AH768" s="65"/>
      <c r="AI768" s="65"/>
      <c r="AJ768" s="65"/>
      <c r="AK768" s="65"/>
      <c r="AL768" s="65"/>
      <c r="AM768" s="65"/>
      <c r="AN768" s="65"/>
      <c r="AO768" s="65"/>
      <c r="AP768" s="65"/>
    </row>
    <row r="769" customFormat="false" ht="15.75" hidden="false" customHeight="false" outlineLevel="0" collapsed="false">
      <c r="A769" s="127" t="n">
        <v>43928</v>
      </c>
      <c r="B769" s="65"/>
      <c r="C769" s="65"/>
      <c r="D769" s="65" t="n">
        <v>1</v>
      </c>
      <c r="E769" s="65"/>
      <c r="F769" s="65"/>
      <c r="G769" s="65"/>
      <c r="H769" s="68" t="n">
        <v>7</v>
      </c>
      <c r="I769" s="65"/>
      <c r="J769" s="68"/>
      <c r="K769" s="65"/>
      <c r="L769" s="68" t="n">
        <v>2</v>
      </c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 t="n">
        <v>2</v>
      </c>
      <c r="AA769" s="65"/>
      <c r="AB769" s="65"/>
      <c r="AC769" s="65"/>
      <c r="AD769" s="65"/>
      <c r="AE769" s="65"/>
      <c r="AF769" s="65"/>
      <c r="AG769" s="65"/>
      <c r="AH769" s="65"/>
      <c r="AI769" s="65"/>
      <c r="AJ769" s="65"/>
      <c r="AK769" s="65"/>
      <c r="AL769" s="65"/>
      <c r="AM769" s="65"/>
      <c r="AN769" s="65"/>
      <c r="AO769" s="65"/>
      <c r="AP769" s="65"/>
    </row>
    <row r="770" customFormat="false" ht="15.75" hidden="false" customHeight="false" outlineLevel="0" collapsed="false">
      <c r="A770" s="127" t="n">
        <v>43929</v>
      </c>
      <c r="B770" s="65"/>
      <c r="C770" s="65"/>
      <c r="D770" s="65"/>
      <c r="E770" s="65"/>
      <c r="F770" s="65"/>
      <c r="G770" s="65" t="n">
        <v>4</v>
      </c>
      <c r="H770" s="68" t="n">
        <v>8</v>
      </c>
      <c r="I770" s="65"/>
      <c r="J770" s="68" t="n">
        <v>6</v>
      </c>
      <c r="K770" s="65"/>
      <c r="L770" s="68"/>
      <c r="M770" s="65"/>
      <c r="N770" s="65"/>
      <c r="O770" s="65"/>
      <c r="P770" s="65"/>
      <c r="Q770" s="65"/>
      <c r="R770" s="65"/>
      <c r="S770" s="65"/>
      <c r="T770" s="65"/>
      <c r="U770" s="65"/>
      <c r="V770" s="65" t="n">
        <v>1</v>
      </c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  <c r="AH770" s="65"/>
      <c r="AI770" s="65"/>
      <c r="AJ770" s="65"/>
      <c r="AK770" s="65"/>
      <c r="AL770" s="65"/>
      <c r="AM770" s="65"/>
      <c r="AN770" s="65"/>
      <c r="AO770" s="65"/>
      <c r="AP770" s="65"/>
    </row>
    <row r="771" customFormat="false" ht="15.75" hidden="false" customHeight="false" outlineLevel="0" collapsed="false">
      <c r="A771" s="127" t="n">
        <v>43930</v>
      </c>
      <c r="B771" s="65"/>
      <c r="C771" s="65"/>
      <c r="D771" s="65" t="n">
        <v>2</v>
      </c>
      <c r="E771" s="65"/>
      <c r="F771" s="65"/>
      <c r="G771" s="65"/>
      <c r="H771" s="68" t="n">
        <v>28</v>
      </c>
      <c r="I771" s="65"/>
      <c r="J771" s="68" t="n">
        <v>5</v>
      </c>
      <c r="K771" s="65"/>
      <c r="L771" s="68" t="n">
        <v>1</v>
      </c>
      <c r="M771" s="65"/>
      <c r="N771" s="65"/>
      <c r="O771" s="65"/>
      <c r="P771" s="65" t="n">
        <v>2</v>
      </c>
      <c r="Q771" s="65"/>
      <c r="R771" s="65"/>
      <c r="S771" s="65"/>
      <c r="T771" s="65"/>
      <c r="U771" s="65"/>
      <c r="V771" s="65"/>
      <c r="W771" s="65"/>
      <c r="X771" s="65"/>
      <c r="Y771" s="65" t="n">
        <v>2</v>
      </c>
      <c r="Z771" s="65"/>
      <c r="AA771" s="65"/>
      <c r="AB771" s="65"/>
      <c r="AC771" s="65"/>
      <c r="AD771" s="65"/>
      <c r="AE771" s="65"/>
      <c r="AF771" s="65"/>
      <c r="AG771" s="65"/>
      <c r="AH771" s="65"/>
      <c r="AI771" s="65"/>
      <c r="AJ771" s="65"/>
      <c r="AK771" s="65"/>
      <c r="AL771" s="65"/>
      <c r="AM771" s="65"/>
      <c r="AN771" s="65"/>
      <c r="AO771" s="65"/>
      <c r="AP771" s="65"/>
    </row>
    <row r="772" customFormat="false" ht="15.75" hidden="false" customHeight="false" outlineLevel="0" collapsed="false">
      <c r="A772" s="127" t="n">
        <v>43931</v>
      </c>
      <c r="B772" s="65"/>
      <c r="C772" s="65"/>
      <c r="D772" s="65" t="n">
        <v>1</v>
      </c>
      <c r="E772" s="65"/>
      <c r="F772" s="65"/>
      <c r="G772" s="65"/>
      <c r="H772" s="68" t="n">
        <v>12</v>
      </c>
      <c r="I772" s="65"/>
      <c r="J772" s="68"/>
      <c r="K772" s="65"/>
      <c r="L772" s="68" t="n">
        <v>5</v>
      </c>
      <c r="M772" s="65"/>
      <c r="N772" s="65"/>
      <c r="O772" s="65" t="n">
        <v>1</v>
      </c>
      <c r="P772" s="65"/>
      <c r="Q772" s="65"/>
      <c r="R772" s="65"/>
      <c r="S772" s="65"/>
      <c r="T772" s="65"/>
      <c r="U772" s="65" t="n">
        <v>3</v>
      </c>
      <c r="V772" s="65" t="n">
        <v>1</v>
      </c>
      <c r="W772" s="65"/>
      <c r="X772" s="65"/>
      <c r="Y772" s="65" t="n">
        <v>3</v>
      </c>
      <c r="Z772" s="65"/>
      <c r="AA772" s="65"/>
      <c r="AB772" s="65"/>
      <c r="AC772" s="65"/>
      <c r="AD772" s="65"/>
      <c r="AE772" s="65"/>
      <c r="AF772" s="65"/>
      <c r="AG772" s="65"/>
      <c r="AH772" s="65"/>
      <c r="AI772" s="65"/>
      <c r="AJ772" s="65"/>
      <c r="AK772" s="65"/>
      <c r="AL772" s="65"/>
      <c r="AM772" s="65"/>
      <c r="AN772" s="65"/>
      <c r="AO772" s="65"/>
      <c r="AP772" s="65"/>
    </row>
    <row r="773" customFormat="false" ht="15.75" hidden="false" customHeight="false" outlineLevel="0" collapsed="false">
      <c r="A773" s="127" t="n">
        <v>43932</v>
      </c>
      <c r="B773" s="65"/>
      <c r="C773" s="65"/>
      <c r="D773" s="65"/>
      <c r="E773" s="65"/>
      <c r="F773" s="65"/>
      <c r="G773" s="65"/>
      <c r="H773" s="68" t="n">
        <v>5</v>
      </c>
      <c r="I773" s="65"/>
      <c r="J773" s="68"/>
      <c r="K773" s="65"/>
      <c r="L773" s="68" t="n">
        <v>3</v>
      </c>
      <c r="M773" s="65"/>
      <c r="N773" s="65"/>
      <c r="O773" s="65"/>
      <c r="P773" s="65"/>
      <c r="Q773" s="65" t="n">
        <v>1</v>
      </c>
      <c r="R773" s="65"/>
      <c r="S773" s="65" t="n">
        <v>2</v>
      </c>
      <c r="T773" s="65"/>
      <c r="U773" s="65"/>
      <c r="V773" s="65"/>
      <c r="W773" s="65" t="n">
        <v>4</v>
      </c>
      <c r="X773" s="65" t="n">
        <v>1</v>
      </c>
      <c r="Y773" s="65" t="n">
        <v>4</v>
      </c>
      <c r="Z773" s="65"/>
      <c r="AA773" s="65"/>
      <c r="AB773" s="65"/>
      <c r="AC773" s="65"/>
      <c r="AD773" s="65"/>
      <c r="AE773" s="65"/>
      <c r="AF773" s="65"/>
      <c r="AG773" s="65" t="n">
        <v>1</v>
      </c>
      <c r="AH773" s="65"/>
      <c r="AI773" s="65"/>
      <c r="AJ773" s="65"/>
      <c r="AK773" s="65"/>
      <c r="AL773" s="65"/>
      <c r="AM773" s="65"/>
      <c r="AN773" s="65"/>
      <c r="AO773" s="65"/>
      <c r="AP773" s="65"/>
    </row>
    <row r="774" customFormat="false" ht="15.75" hidden="false" customHeight="false" outlineLevel="0" collapsed="false">
      <c r="A774" s="127" t="n">
        <v>43933</v>
      </c>
      <c r="B774" s="65"/>
      <c r="C774" s="65"/>
      <c r="D774" s="65"/>
      <c r="E774" s="65"/>
      <c r="F774" s="65"/>
      <c r="G774" s="65"/>
      <c r="H774" s="68" t="n">
        <v>36</v>
      </c>
      <c r="I774" s="65"/>
      <c r="J774" s="68" t="n">
        <v>3</v>
      </c>
      <c r="K774" s="65" t="n">
        <v>3</v>
      </c>
      <c r="L774" s="68" t="n">
        <v>2</v>
      </c>
      <c r="M774" s="65" t="n">
        <v>1</v>
      </c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 t="n">
        <v>1</v>
      </c>
      <c r="AG774" s="65"/>
      <c r="AH774" s="65"/>
      <c r="AI774" s="65"/>
      <c r="AJ774" s="65"/>
      <c r="AK774" s="65"/>
      <c r="AL774" s="65"/>
      <c r="AM774" s="65"/>
      <c r="AN774" s="65"/>
      <c r="AO774" s="65"/>
      <c r="AP774" s="65"/>
    </row>
    <row r="775" customFormat="false" ht="15.75" hidden="false" customHeight="false" outlineLevel="0" collapsed="false">
      <c r="A775" s="127" t="n">
        <v>43934</v>
      </c>
      <c r="B775" s="65"/>
      <c r="C775" s="65"/>
      <c r="D775" s="65" t="n">
        <v>1</v>
      </c>
      <c r="E775" s="65"/>
      <c r="F775" s="65"/>
      <c r="G775" s="65"/>
      <c r="H775" s="68" t="n">
        <v>9</v>
      </c>
      <c r="I775" s="65"/>
      <c r="J775" s="68" t="n">
        <v>9</v>
      </c>
      <c r="K775" s="65"/>
      <c r="L775" s="68" t="n">
        <v>3</v>
      </c>
      <c r="M775" s="65"/>
      <c r="N775" s="65"/>
      <c r="O775" s="65"/>
      <c r="P775" s="65"/>
      <c r="Q775" s="65"/>
      <c r="R775" s="65"/>
      <c r="S775" s="65"/>
      <c r="T775" s="65"/>
      <c r="U775" s="65"/>
      <c r="V775" s="65"/>
      <c r="W775" s="65" t="n">
        <v>1</v>
      </c>
      <c r="X775" s="65"/>
      <c r="Y775" s="65"/>
      <c r="Z775" s="65"/>
      <c r="AA775" s="65" t="n">
        <v>3</v>
      </c>
      <c r="AB775" s="65"/>
      <c r="AC775" s="65"/>
      <c r="AD775" s="65"/>
      <c r="AE775" s="65"/>
      <c r="AF775" s="65"/>
      <c r="AG775" s="65"/>
      <c r="AH775" s="65"/>
      <c r="AI775" s="65"/>
      <c r="AJ775" s="65"/>
      <c r="AK775" s="65"/>
      <c r="AL775" s="65"/>
      <c r="AM775" s="65"/>
      <c r="AN775" s="65"/>
      <c r="AO775" s="65"/>
      <c r="AP775" s="65"/>
    </row>
    <row r="776" customFormat="false" ht="15.75" hidden="false" customHeight="false" outlineLevel="0" collapsed="false">
      <c r="A776" s="127" t="n">
        <v>43935</v>
      </c>
      <c r="B776" s="65"/>
      <c r="C776" s="65"/>
      <c r="D776" s="65"/>
      <c r="E776" s="65"/>
      <c r="F776" s="65"/>
      <c r="G776" s="65"/>
      <c r="H776" s="68" t="n">
        <v>37</v>
      </c>
      <c r="I776" s="65"/>
      <c r="J776" s="68"/>
      <c r="K776" s="65" t="n">
        <v>1</v>
      </c>
      <c r="L776" s="68" t="n">
        <v>11</v>
      </c>
      <c r="M776" s="65"/>
      <c r="N776" s="65"/>
      <c r="O776" s="65"/>
      <c r="P776" s="65" t="n">
        <v>3</v>
      </c>
      <c r="Q776" s="65"/>
      <c r="R776" s="65" t="n">
        <v>4</v>
      </c>
      <c r="S776" s="65"/>
      <c r="T776" s="65"/>
      <c r="U776" s="65" t="n">
        <v>2</v>
      </c>
      <c r="V776" s="65"/>
      <c r="W776" s="65"/>
      <c r="X776" s="65"/>
      <c r="Y776" s="65"/>
      <c r="Z776" s="65" t="n">
        <v>1</v>
      </c>
      <c r="AA776" s="65" t="n">
        <v>1</v>
      </c>
      <c r="AB776" s="65"/>
      <c r="AC776" s="65"/>
      <c r="AD776" s="65"/>
      <c r="AE776" s="65"/>
      <c r="AF776" s="65"/>
      <c r="AG776" s="65"/>
      <c r="AH776" s="65"/>
      <c r="AI776" s="65"/>
      <c r="AJ776" s="65"/>
      <c r="AK776" s="65"/>
      <c r="AL776" s="65"/>
      <c r="AM776" s="65"/>
      <c r="AN776" s="65"/>
      <c r="AO776" s="65"/>
      <c r="AP776" s="65"/>
    </row>
    <row r="777" customFormat="false" ht="15.75" hidden="false" customHeight="false" outlineLevel="0" collapsed="false">
      <c r="A777" s="127" t="n">
        <v>43936</v>
      </c>
      <c r="B777" s="65"/>
      <c r="C777" s="65"/>
      <c r="D777" s="65" t="n">
        <v>2</v>
      </c>
      <c r="E777" s="65"/>
      <c r="F777" s="65"/>
      <c r="G777" s="65"/>
      <c r="H777" s="68"/>
      <c r="I777" s="65"/>
      <c r="J777" s="68"/>
      <c r="K777" s="65" t="n">
        <v>1</v>
      </c>
      <c r="L777" s="68" t="n">
        <v>4</v>
      </c>
      <c r="M777" s="65"/>
      <c r="N777" s="65"/>
      <c r="O777" s="65" t="n">
        <v>1</v>
      </c>
      <c r="P777" s="65" t="n">
        <v>1</v>
      </c>
      <c r="Q777" s="65"/>
      <c r="R777" s="65"/>
      <c r="S777" s="65"/>
      <c r="T777" s="65"/>
      <c r="U777" s="65"/>
      <c r="V777" s="65"/>
      <c r="W777" s="65"/>
      <c r="X777" s="65"/>
      <c r="Y777" s="65"/>
      <c r="Z777" s="65"/>
      <c r="AA777" s="65" t="n">
        <v>1</v>
      </c>
      <c r="AB777" s="65"/>
      <c r="AC777" s="65"/>
      <c r="AD777" s="65"/>
      <c r="AE777" s="65"/>
      <c r="AF777" s="65"/>
      <c r="AG777" s="65"/>
      <c r="AH777" s="65"/>
      <c r="AI777" s="65"/>
      <c r="AJ777" s="65"/>
      <c r="AK777" s="65"/>
      <c r="AL777" s="65"/>
      <c r="AM777" s="65"/>
      <c r="AN777" s="65"/>
      <c r="AO777" s="65"/>
      <c r="AP777" s="65"/>
    </row>
    <row r="778" customFormat="false" ht="15.75" hidden="false" customHeight="false" outlineLevel="0" collapsed="false">
      <c r="A778" s="127" t="n">
        <v>43937</v>
      </c>
      <c r="B778" s="65"/>
      <c r="C778" s="65"/>
      <c r="D778" s="65" t="n">
        <v>7</v>
      </c>
      <c r="E778" s="65"/>
      <c r="F778" s="65"/>
      <c r="G778" s="65"/>
      <c r="H778" s="68" t="n">
        <v>2</v>
      </c>
      <c r="I778" s="65"/>
      <c r="J778" s="68" t="n">
        <v>1</v>
      </c>
      <c r="K778" s="65"/>
      <c r="L778" s="68" t="n">
        <v>1</v>
      </c>
      <c r="M778" s="65"/>
      <c r="N778" s="65"/>
      <c r="O778" s="65"/>
      <c r="P778" s="65"/>
      <c r="Q778" s="65"/>
      <c r="R778" s="65" t="n">
        <v>2</v>
      </c>
      <c r="S778" s="65"/>
      <c r="T778" s="65"/>
      <c r="U778" s="65"/>
      <c r="V778" s="65"/>
      <c r="W778" s="65"/>
      <c r="X778" s="65"/>
      <c r="Y778" s="65" t="n">
        <v>8</v>
      </c>
      <c r="Z778" s="65"/>
      <c r="AA778" s="65"/>
      <c r="AB778" s="65" t="n">
        <v>3</v>
      </c>
      <c r="AC778" s="65"/>
      <c r="AD778" s="65"/>
      <c r="AE778" s="65"/>
      <c r="AF778" s="65" t="n">
        <v>3</v>
      </c>
      <c r="AG778" s="65"/>
      <c r="AH778" s="65"/>
      <c r="AI778" s="65"/>
      <c r="AJ778" s="65"/>
      <c r="AK778" s="65"/>
      <c r="AL778" s="65"/>
      <c r="AM778" s="65"/>
      <c r="AN778" s="65"/>
      <c r="AO778" s="65"/>
      <c r="AP778" s="65"/>
    </row>
    <row r="779" customFormat="false" ht="15.75" hidden="false" customHeight="false" outlineLevel="0" collapsed="false">
      <c r="A779" s="127" t="n">
        <v>43938</v>
      </c>
      <c r="B779" s="65"/>
      <c r="C779" s="65"/>
      <c r="D779" s="65" t="n">
        <v>2</v>
      </c>
      <c r="E779" s="65"/>
      <c r="F779" s="65"/>
      <c r="G779" s="65" t="n">
        <v>1</v>
      </c>
      <c r="H779" s="68" t="n">
        <v>2</v>
      </c>
      <c r="I779" s="65"/>
      <c r="J779" s="68" t="n">
        <v>3</v>
      </c>
      <c r="K779" s="65" t="n">
        <v>13</v>
      </c>
      <c r="L779" s="68"/>
      <c r="M779" s="65"/>
      <c r="N779" s="65"/>
      <c r="O779" s="65"/>
      <c r="P779" s="65"/>
      <c r="Q779" s="65"/>
      <c r="R779" s="65"/>
      <c r="S779" s="65"/>
      <c r="T779" s="65"/>
      <c r="U779" s="65" t="n">
        <v>2</v>
      </c>
      <c r="V779" s="65"/>
      <c r="W779" s="65"/>
      <c r="X779" s="65"/>
      <c r="Y779" s="65"/>
      <c r="Z779" s="65"/>
      <c r="AA779" s="65"/>
      <c r="AB779" s="65" t="n">
        <v>1</v>
      </c>
      <c r="AC779" s="65"/>
      <c r="AD779" s="65"/>
      <c r="AE779" s="65"/>
      <c r="AF779" s="65"/>
      <c r="AG779" s="65"/>
      <c r="AH779" s="65"/>
      <c r="AI779" s="65"/>
      <c r="AJ779" s="65"/>
      <c r="AK779" s="65"/>
      <c r="AL779" s="65"/>
      <c r="AM779" s="65"/>
      <c r="AN779" s="65"/>
      <c r="AO779" s="65"/>
      <c r="AP779" s="65"/>
    </row>
    <row r="780" customFormat="false" ht="15.75" hidden="false" customHeight="false" outlineLevel="0" collapsed="false">
      <c r="A780" s="127" t="n">
        <v>43939</v>
      </c>
      <c r="B780" s="65"/>
      <c r="C780" s="65" t="n">
        <v>1</v>
      </c>
      <c r="D780" s="65"/>
      <c r="E780" s="65"/>
      <c r="F780" s="65"/>
      <c r="G780" s="65"/>
      <c r="H780" s="68" t="n">
        <v>7</v>
      </c>
      <c r="I780" s="65"/>
      <c r="J780" s="68"/>
      <c r="K780" s="65"/>
      <c r="L780" s="68" t="n">
        <v>3</v>
      </c>
      <c r="M780" s="65"/>
      <c r="N780" s="65"/>
      <c r="O780" s="65"/>
      <c r="P780" s="65"/>
      <c r="Q780" s="65"/>
      <c r="R780" s="65"/>
      <c r="S780" s="65"/>
      <c r="T780" s="65"/>
      <c r="U780" s="65" t="n">
        <v>1</v>
      </c>
      <c r="V780" s="65"/>
      <c r="W780" s="65"/>
      <c r="X780" s="65" t="n">
        <v>1</v>
      </c>
      <c r="Y780" s="65" t="n">
        <v>2</v>
      </c>
      <c r="Z780" s="65"/>
      <c r="AA780" s="65"/>
      <c r="AB780" s="65"/>
      <c r="AC780" s="65"/>
      <c r="AD780" s="65"/>
      <c r="AE780" s="65"/>
      <c r="AF780" s="65"/>
      <c r="AG780" s="65"/>
      <c r="AH780" s="65"/>
      <c r="AI780" s="65"/>
      <c r="AJ780" s="65"/>
      <c r="AK780" s="65"/>
      <c r="AL780" s="65"/>
      <c r="AM780" s="65"/>
      <c r="AN780" s="65"/>
      <c r="AO780" s="65"/>
      <c r="AP780" s="65"/>
    </row>
    <row r="781" customFormat="false" ht="15.75" hidden="false" customHeight="false" outlineLevel="0" collapsed="false">
      <c r="A781" s="127" t="n">
        <v>43940</v>
      </c>
      <c r="B781" s="65"/>
      <c r="C781" s="65"/>
      <c r="D781" s="65"/>
      <c r="E781" s="65"/>
      <c r="F781" s="65"/>
      <c r="G781" s="65"/>
      <c r="H781" s="68" t="n">
        <v>34</v>
      </c>
      <c r="I781" s="65"/>
      <c r="J781" s="68" t="n">
        <v>3</v>
      </c>
      <c r="K781" s="65" t="n">
        <v>3</v>
      </c>
      <c r="L781" s="68" t="n">
        <v>5</v>
      </c>
      <c r="M781" s="65"/>
      <c r="N781" s="65"/>
      <c r="O781" s="65"/>
      <c r="P781" s="65"/>
      <c r="Q781" s="65"/>
      <c r="R781" s="65"/>
      <c r="S781" s="65" t="n">
        <v>1</v>
      </c>
      <c r="T781" s="65" t="n">
        <v>1</v>
      </c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  <c r="AH781" s="65"/>
      <c r="AI781" s="65"/>
      <c r="AJ781" s="65"/>
      <c r="AK781" s="65"/>
      <c r="AL781" s="65"/>
      <c r="AM781" s="65"/>
      <c r="AN781" s="65"/>
      <c r="AO781" s="65"/>
      <c r="AP781" s="65"/>
    </row>
    <row r="782" customFormat="false" ht="15.75" hidden="false" customHeight="false" outlineLevel="0" collapsed="false">
      <c r="A782" s="127" t="n">
        <v>43941</v>
      </c>
      <c r="B782" s="65"/>
      <c r="C782" s="65"/>
      <c r="D782" s="65" t="n">
        <v>1</v>
      </c>
      <c r="E782" s="65"/>
      <c r="F782" s="65"/>
      <c r="G782" s="65"/>
      <c r="H782" s="68"/>
      <c r="I782" s="65"/>
      <c r="J782" s="68" t="n">
        <v>3</v>
      </c>
      <c r="K782" s="65"/>
      <c r="L782" s="68" t="n">
        <v>2</v>
      </c>
      <c r="M782" s="65"/>
      <c r="N782" s="65"/>
      <c r="O782" s="65" t="n">
        <v>1</v>
      </c>
      <c r="P782" s="65"/>
      <c r="Q782" s="65"/>
      <c r="R782" s="65"/>
      <c r="S782" s="65" t="n">
        <v>1</v>
      </c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65"/>
      <c r="AI782" s="65"/>
      <c r="AJ782" s="65"/>
      <c r="AK782" s="65"/>
      <c r="AL782" s="65"/>
      <c r="AM782" s="65"/>
      <c r="AN782" s="65"/>
      <c r="AO782" s="65"/>
      <c r="AP782" s="65"/>
    </row>
    <row r="783" customFormat="false" ht="15.75" hidden="false" customHeight="false" outlineLevel="0" collapsed="false">
      <c r="A783" s="127" t="n">
        <v>43942</v>
      </c>
      <c r="B783" s="65"/>
      <c r="C783" s="65"/>
      <c r="D783" s="65"/>
      <c r="E783" s="65"/>
      <c r="F783" s="65"/>
      <c r="G783" s="65"/>
      <c r="H783" s="68" t="n">
        <v>11</v>
      </c>
      <c r="I783" s="65"/>
      <c r="J783" s="68" t="n">
        <v>6</v>
      </c>
      <c r="K783" s="65"/>
      <c r="L783" s="68"/>
      <c r="M783" s="65"/>
      <c r="N783" s="65"/>
      <c r="O783" s="65" t="n">
        <v>1</v>
      </c>
      <c r="P783" s="65"/>
      <c r="Q783" s="65"/>
      <c r="R783" s="65" t="n">
        <v>1</v>
      </c>
      <c r="S783" s="65"/>
      <c r="T783" s="65"/>
      <c r="U783" s="65"/>
      <c r="V783" s="65" t="n">
        <v>1</v>
      </c>
      <c r="W783" s="65"/>
      <c r="X783" s="65"/>
      <c r="Y783" s="65" t="n">
        <v>5</v>
      </c>
      <c r="Z783" s="65"/>
      <c r="AA783" s="65"/>
      <c r="AB783" s="65"/>
      <c r="AC783" s="65"/>
      <c r="AD783" s="65"/>
      <c r="AE783" s="65"/>
      <c r="AF783" s="65"/>
      <c r="AG783" s="65"/>
      <c r="AH783" s="65"/>
      <c r="AI783" s="65" t="n">
        <v>1</v>
      </c>
      <c r="AJ783" s="65"/>
      <c r="AK783" s="65"/>
      <c r="AL783" s="65"/>
      <c r="AM783" s="65"/>
      <c r="AN783" s="65"/>
      <c r="AO783" s="65"/>
      <c r="AP783" s="65"/>
    </row>
    <row r="784" customFormat="false" ht="15.75" hidden="false" customHeight="false" outlineLevel="0" collapsed="false">
      <c r="A784" s="127" t="n">
        <v>43943</v>
      </c>
      <c r="B784" s="65"/>
      <c r="C784" s="65" t="n">
        <v>1</v>
      </c>
      <c r="D784" s="65"/>
      <c r="E784" s="65"/>
      <c r="F784" s="65"/>
      <c r="G784" s="65"/>
      <c r="H784" s="68" t="n">
        <v>3</v>
      </c>
      <c r="I784" s="65"/>
      <c r="J784" s="68" t="n">
        <v>3</v>
      </c>
      <c r="K784" s="65" t="n">
        <v>9</v>
      </c>
      <c r="L784" s="68" t="n">
        <v>2</v>
      </c>
      <c r="M784" s="65"/>
      <c r="N784" s="65"/>
      <c r="O784" s="65"/>
      <c r="P784" s="65"/>
      <c r="Q784" s="65"/>
      <c r="R784" s="65"/>
      <c r="S784" s="65"/>
      <c r="T784" s="65"/>
      <c r="U784" s="65" t="n">
        <v>1</v>
      </c>
      <c r="V784" s="65"/>
      <c r="W784" s="65" t="n">
        <v>1</v>
      </c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  <c r="AJ784" s="65"/>
      <c r="AK784" s="65"/>
      <c r="AL784" s="65"/>
      <c r="AM784" s="65"/>
      <c r="AN784" s="65"/>
      <c r="AO784" s="65"/>
      <c r="AP784" s="65"/>
    </row>
    <row r="785" customFormat="false" ht="15.75" hidden="false" customHeight="false" outlineLevel="0" collapsed="false">
      <c r="A785" s="127" t="n">
        <v>43944</v>
      </c>
      <c r="B785" s="65"/>
      <c r="C785" s="65"/>
      <c r="D785" s="65"/>
      <c r="E785" s="65"/>
      <c r="F785" s="65"/>
      <c r="G785" s="65"/>
      <c r="H785" s="68"/>
      <c r="I785" s="65"/>
      <c r="J785" s="68" t="n">
        <v>3</v>
      </c>
      <c r="K785" s="65"/>
      <c r="L785" s="68" t="n">
        <v>2</v>
      </c>
      <c r="M785" s="65"/>
      <c r="N785" s="65"/>
      <c r="O785" s="65"/>
      <c r="P785" s="65"/>
      <c r="Q785" s="65"/>
      <c r="R785" s="65"/>
      <c r="S785" s="65"/>
      <c r="T785" s="65"/>
      <c r="U785" s="65" t="n">
        <v>1</v>
      </c>
      <c r="V785" s="65"/>
      <c r="W785" s="65" t="n">
        <v>1</v>
      </c>
      <c r="X785" s="65"/>
      <c r="Y785" s="65" t="n">
        <v>4</v>
      </c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  <c r="AJ785" s="65"/>
      <c r="AK785" s="65"/>
      <c r="AL785" s="65"/>
      <c r="AM785" s="65"/>
      <c r="AN785" s="65"/>
      <c r="AO785" s="65"/>
      <c r="AP785" s="65"/>
    </row>
    <row r="786" customFormat="false" ht="15.75" hidden="false" customHeight="false" outlineLevel="0" collapsed="false">
      <c r="A786" s="127" t="n">
        <v>43945</v>
      </c>
      <c r="B786" s="65"/>
      <c r="C786" s="65"/>
      <c r="D786" s="65" t="n">
        <v>4</v>
      </c>
      <c r="E786" s="65"/>
      <c r="F786" s="65"/>
      <c r="G786" s="65"/>
      <c r="H786" s="68" t="n">
        <v>25</v>
      </c>
      <c r="I786" s="65"/>
      <c r="J786" s="68" t="n">
        <v>3</v>
      </c>
      <c r="K786" s="65" t="n">
        <v>1</v>
      </c>
      <c r="L786" s="68" t="n">
        <v>7</v>
      </c>
      <c r="M786" s="65"/>
      <c r="N786" s="65"/>
      <c r="O786" s="65"/>
      <c r="P786" s="65"/>
      <c r="Q786" s="65"/>
      <c r="R786" s="65"/>
      <c r="S786" s="65"/>
      <c r="T786" s="65"/>
      <c r="U786" s="65" t="n">
        <v>1</v>
      </c>
      <c r="V786" s="65"/>
      <c r="W786" s="65"/>
      <c r="X786" s="65"/>
      <c r="Y786" s="65" t="n">
        <v>1</v>
      </c>
      <c r="Z786" s="65"/>
      <c r="AA786" s="65"/>
      <c r="AB786" s="65"/>
      <c r="AC786" s="65"/>
      <c r="AD786" s="65"/>
      <c r="AE786" s="65"/>
      <c r="AF786" s="65"/>
      <c r="AG786" s="65"/>
      <c r="AH786" s="65"/>
      <c r="AI786" s="65"/>
      <c r="AJ786" s="65"/>
      <c r="AK786" s="65"/>
      <c r="AL786" s="65"/>
      <c r="AM786" s="65"/>
      <c r="AN786" s="65"/>
      <c r="AO786" s="65"/>
      <c r="AP786" s="65"/>
    </row>
    <row r="787" customFormat="false" ht="15.75" hidden="false" customHeight="false" outlineLevel="0" collapsed="false">
      <c r="A787" s="127" t="n">
        <v>43946</v>
      </c>
      <c r="B787" s="65"/>
      <c r="C787" s="65"/>
      <c r="D787" s="65"/>
      <c r="E787" s="65"/>
      <c r="F787" s="65"/>
      <c r="G787" s="65"/>
      <c r="H787" s="68" t="n">
        <v>20</v>
      </c>
      <c r="I787" s="65"/>
      <c r="J787" s="68"/>
      <c r="K787" s="65"/>
      <c r="L787" s="68" t="n">
        <v>8</v>
      </c>
      <c r="M787" s="65"/>
      <c r="N787" s="65"/>
      <c r="O787" s="65"/>
      <c r="P787" s="65"/>
      <c r="Q787" s="65"/>
      <c r="R787" s="65"/>
      <c r="S787" s="65"/>
      <c r="T787" s="65"/>
      <c r="U787" s="65" t="n">
        <v>1</v>
      </c>
      <c r="V787" s="65"/>
      <c r="W787" s="65" t="n">
        <v>1</v>
      </c>
      <c r="X787" s="65"/>
      <c r="Y787" s="65" t="n">
        <v>1</v>
      </c>
      <c r="Z787" s="65"/>
      <c r="AA787" s="65"/>
      <c r="AB787" s="65"/>
      <c r="AC787" s="65"/>
      <c r="AD787" s="65"/>
      <c r="AE787" s="65"/>
      <c r="AF787" s="65"/>
      <c r="AG787" s="65"/>
      <c r="AH787" s="65"/>
      <c r="AI787" s="65"/>
      <c r="AJ787" s="65"/>
      <c r="AK787" s="65"/>
      <c r="AL787" s="65"/>
      <c r="AM787" s="65"/>
      <c r="AN787" s="65"/>
      <c r="AO787" s="65"/>
      <c r="AP787" s="65"/>
    </row>
    <row r="788" customFormat="false" ht="15.75" hidden="false" customHeight="false" outlineLevel="0" collapsed="false">
      <c r="A788" s="127" t="n">
        <v>43947</v>
      </c>
      <c r="B788" s="65"/>
      <c r="C788" s="65"/>
      <c r="D788" s="65"/>
      <c r="E788" s="65"/>
      <c r="F788" s="65"/>
      <c r="G788" s="65"/>
      <c r="H788" s="68" t="n">
        <v>7</v>
      </c>
      <c r="I788" s="65"/>
      <c r="J788" s="68"/>
      <c r="K788" s="65" t="n">
        <v>4</v>
      </c>
      <c r="L788" s="68" t="n">
        <v>12</v>
      </c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  <c r="AJ788" s="65"/>
      <c r="AK788" s="65"/>
      <c r="AL788" s="65"/>
      <c r="AM788" s="65"/>
      <c r="AN788" s="65"/>
      <c r="AO788" s="65"/>
      <c r="AP788" s="65"/>
    </row>
    <row r="789" customFormat="false" ht="15.75" hidden="false" customHeight="false" outlineLevel="0" collapsed="false">
      <c r="A789" s="127" t="n">
        <v>43948</v>
      </c>
      <c r="B789" s="65"/>
      <c r="C789" s="65"/>
      <c r="D789" s="65" t="n">
        <v>1</v>
      </c>
      <c r="E789" s="65"/>
      <c r="F789" s="65"/>
      <c r="G789" s="65"/>
      <c r="H789" s="68" t="n">
        <v>14</v>
      </c>
      <c r="I789" s="65"/>
      <c r="J789" s="68" t="n">
        <v>1</v>
      </c>
      <c r="K789" s="65"/>
      <c r="L789" s="68" t="n">
        <v>1</v>
      </c>
      <c r="M789" s="65"/>
      <c r="N789" s="65"/>
      <c r="O789" s="65" t="n">
        <v>1</v>
      </c>
      <c r="P789" s="65"/>
      <c r="Q789" s="65"/>
      <c r="R789" s="65"/>
      <c r="S789" s="65"/>
      <c r="T789" s="65"/>
      <c r="U789" s="65" t="n">
        <v>3</v>
      </c>
      <c r="V789" s="65"/>
      <c r="W789" s="65"/>
      <c r="X789" s="65"/>
      <c r="Y789" s="65" t="n">
        <v>1</v>
      </c>
      <c r="Z789" s="65"/>
      <c r="AA789" s="65"/>
      <c r="AB789" s="65"/>
      <c r="AC789" s="65"/>
      <c r="AD789" s="65"/>
      <c r="AE789" s="65"/>
      <c r="AF789" s="65"/>
      <c r="AG789" s="65"/>
      <c r="AH789" s="65"/>
      <c r="AI789" s="65"/>
      <c r="AJ789" s="65"/>
      <c r="AK789" s="65"/>
      <c r="AL789" s="65"/>
      <c r="AM789" s="65"/>
      <c r="AN789" s="65"/>
      <c r="AO789" s="65"/>
      <c r="AP789" s="65"/>
    </row>
    <row r="790" customFormat="false" ht="15.75" hidden="false" customHeight="false" outlineLevel="0" collapsed="false">
      <c r="A790" s="127" t="n">
        <v>43949</v>
      </c>
      <c r="B790" s="65"/>
      <c r="C790" s="65"/>
      <c r="D790" s="65" t="n">
        <v>1</v>
      </c>
      <c r="E790" s="65"/>
      <c r="F790" s="65"/>
      <c r="G790" s="65"/>
      <c r="H790" s="68" t="n">
        <v>3</v>
      </c>
      <c r="I790" s="65"/>
      <c r="J790" s="68" t="n">
        <v>1</v>
      </c>
      <c r="K790" s="65"/>
      <c r="L790" s="68" t="n">
        <v>2</v>
      </c>
      <c r="M790" s="65"/>
      <c r="N790" s="65"/>
      <c r="O790" s="65" t="n">
        <v>1</v>
      </c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  <c r="AJ790" s="65"/>
      <c r="AK790" s="65"/>
      <c r="AL790" s="65"/>
      <c r="AM790" s="65"/>
      <c r="AN790" s="65"/>
      <c r="AO790" s="65"/>
      <c r="AP790" s="65"/>
    </row>
    <row r="791" customFormat="false" ht="15.75" hidden="false" customHeight="false" outlineLevel="0" collapsed="false">
      <c r="A791" s="127" t="n">
        <v>43950</v>
      </c>
      <c r="B791" s="65"/>
      <c r="C791" s="65"/>
      <c r="D791" s="65"/>
      <c r="E791" s="65"/>
      <c r="F791" s="65"/>
      <c r="G791" s="65"/>
      <c r="H791" s="68"/>
      <c r="I791" s="65"/>
      <c r="J791" s="68"/>
      <c r="K791" s="65" t="n">
        <v>1</v>
      </c>
      <c r="L791" s="68" t="n">
        <v>5</v>
      </c>
      <c r="M791" s="65"/>
      <c r="N791" s="65"/>
      <c r="O791" s="65"/>
      <c r="P791" s="65" t="n">
        <v>3</v>
      </c>
      <c r="Q791" s="65"/>
      <c r="R791" s="65" t="n">
        <v>1</v>
      </c>
      <c r="S791" s="65"/>
      <c r="T791" s="65"/>
      <c r="U791" s="65" t="n">
        <v>1</v>
      </c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65"/>
      <c r="AI791" s="65"/>
      <c r="AJ791" s="65"/>
      <c r="AK791" s="65"/>
      <c r="AL791" s="65"/>
      <c r="AM791" s="65"/>
      <c r="AN791" s="65"/>
      <c r="AO791" s="65"/>
      <c r="AP791" s="65"/>
    </row>
    <row r="792" customFormat="false" ht="15.75" hidden="false" customHeight="false" outlineLevel="0" collapsed="false">
      <c r="A792" s="127" t="n">
        <v>43951</v>
      </c>
      <c r="B792" s="65"/>
      <c r="C792" s="65"/>
      <c r="D792" s="65"/>
      <c r="E792" s="65"/>
      <c r="F792" s="65"/>
      <c r="G792" s="65"/>
      <c r="H792" s="68" t="n">
        <v>1</v>
      </c>
      <c r="I792" s="65"/>
      <c r="J792" s="68" t="n">
        <v>4</v>
      </c>
      <c r="K792" s="65"/>
      <c r="L792" s="68" t="n">
        <v>1</v>
      </c>
      <c r="M792" s="65"/>
      <c r="N792" s="65"/>
      <c r="O792" s="65"/>
      <c r="P792" s="65"/>
      <c r="Q792" s="65"/>
      <c r="R792" s="65"/>
      <c r="S792" s="65"/>
      <c r="T792" s="65"/>
      <c r="U792" s="65"/>
      <c r="V792" s="65" t="n">
        <v>1</v>
      </c>
      <c r="W792" s="65" t="n">
        <v>1</v>
      </c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65"/>
      <c r="AI792" s="65"/>
      <c r="AJ792" s="65"/>
      <c r="AK792" s="65"/>
      <c r="AL792" s="65"/>
      <c r="AM792" s="65"/>
      <c r="AN792" s="65"/>
      <c r="AO792" s="65"/>
      <c r="AP792" s="65"/>
    </row>
    <row r="793" customFormat="false" ht="15.75" hidden="false" customHeight="false" outlineLevel="0" collapsed="false">
      <c r="A793" s="127" t="n">
        <v>43952</v>
      </c>
      <c r="B793" s="65"/>
      <c r="C793" s="65"/>
      <c r="D793" s="65"/>
      <c r="E793" s="65"/>
      <c r="F793" s="65"/>
      <c r="G793" s="65"/>
      <c r="H793" s="68" t="n">
        <v>4</v>
      </c>
      <c r="I793" s="65"/>
      <c r="J793" s="68"/>
      <c r="K793" s="65" t="n">
        <v>1</v>
      </c>
      <c r="L793" s="68" t="n">
        <v>3</v>
      </c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65"/>
      <c r="AI793" s="65"/>
      <c r="AJ793" s="65"/>
      <c r="AK793" s="65"/>
      <c r="AL793" s="65"/>
      <c r="AM793" s="65"/>
      <c r="AN793" s="65"/>
      <c r="AO793" s="65"/>
      <c r="AP793" s="65"/>
    </row>
    <row r="794" customFormat="false" ht="15.75" hidden="false" customHeight="false" outlineLevel="0" collapsed="false">
      <c r="A794" s="127" t="n">
        <v>43953</v>
      </c>
      <c r="B794" s="65"/>
      <c r="C794" s="65"/>
      <c r="D794" s="65"/>
      <c r="E794" s="65"/>
      <c r="F794" s="65"/>
      <c r="G794" s="65"/>
      <c r="H794" s="68" t="n">
        <v>17</v>
      </c>
      <c r="I794" s="65"/>
      <c r="J794" s="68" t="n">
        <v>1</v>
      </c>
      <c r="K794" s="65" t="n">
        <v>2</v>
      </c>
      <c r="L794" s="68" t="n">
        <v>7</v>
      </c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 t="n">
        <v>3</v>
      </c>
      <c r="Z794" s="65"/>
      <c r="AA794" s="65"/>
      <c r="AB794" s="65" t="n">
        <v>1</v>
      </c>
      <c r="AC794" s="65"/>
      <c r="AD794" s="65"/>
      <c r="AE794" s="65"/>
      <c r="AF794" s="65"/>
      <c r="AG794" s="65"/>
      <c r="AH794" s="65"/>
      <c r="AI794" s="65"/>
      <c r="AJ794" s="65"/>
      <c r="AK794" s="65"/>
      <c r="AL794" s="65"/>
      <c r="AM794" s="65"/>
      <c r="AN794" s="65"/>
      <c r="AO794" s="65"/>
      <c r="AP794" s="65"/>
    </row>
    <row r="795" customFormat="false" ht="15.75" hidden="false" customHeight="false" outlineLevel="0" collapsed="false">
      <c r="A795" s="127" t="n">
        <v>43954</v>
      </c>
      <c r="B795" s="65"/>
      <c r="C795" s="65"/>
      <c r="D795" s="65"/>
      <c r="E795" s="65"/>
      <c r="F795" s="65"/>
      <c r="G795" s="65"/>
      <c r="H795" s="68" t="n">
        <v>6</v>
      </c>
      <c r="I795" s="65"/>
      <c r="J795" s="68" t="n">
        <v>1</v>
      </c>
      <c r="K795" s="65"/>
      <c r="L795" s="68" t="n">
        <v>5</v>
      </c>
      <c r="M795" s="65"/>
      <c r="N795" s="65"/>
      <c r="O795" s="65" t="n">
        <v>1</v>
      </c>
      <c r="P795" s="65"/>
      <c r="Q795" s="65"/>
      <c r="R795" s="65"/>
      <c r="S795" s="65"/>
      <c r="T795" s="65" t="n">
        <v>1</v>
      </c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  <c r="AH795" s="65"/>
      <c r="AI795" s="65"/>
      <c r="AJ795" s="65"/>
      <c r="AK795" s="65"/>
      <c r="AL795" s="65"/>
      <c r="AM795" s="65"/>
      <c r="AN795" s="65"/>
      <c r="AO795" s="65"/>
      <c r="AP795" s="65"/>
    </row>
    <row r="796" customFormat="false" ht="15.75" hidden="false" customHeight="false" outlineLevel="0" collapsed="false">
      <c r="A796" s="127" t="n">
        <v>43955</v>
      </c>
      <c r="B796" s="65"/>
      <c r="C796" s="65"/>
      <c r="D796" s="65"/>
      <c r="E796" s="65"/>
      <c r="F796" s="65"/>
      <c r="G796" s="65"/>
      <c r="H796" s="68" t="n">
        <v>10</v>
      </c>
      <c r="I796" s="65"/>
      <c r="J796" s="68" t="n">
        <v>1</v>
      </c>
      <c r="K796" s="65"/>
      <c r="L796" s="68" t="n">
        <v>6</v>
      </c>
      <c r="M796" s="65"/>
      <c r="N796" s="65"/>
      <c r="O796" s="65"/>
      <c r="P796" s="65"/>
      <c r="Q796" s="65"/>
      <c r="R796" s="65"/>
      <c r="S796" s="65"/>
      <c r="T796" s="65" t="n">
        <v>1</v>
      </c>
      <c r="U796" s="65"/>
      <c r="V796" s="65"/>
      <c r="W796" s="65"/>
      <c r="X796" s="65"/>
      <c r="Y796" s="65"/>
      <c r="Z796" s="65"/>
      <c r="AA796" s="65"/>
      <c r="AB796" s="65" t="n">
        <v>1</v>
      </c>
      <c r="AC796" s="65"/>
      <c r="AD796" s="65"/>
      <c r="AE796" s="65"/>
      <c r="AF796" s="65"/>
      <c r="AG796" s="65"/>
      <c r="AH796" s="65"/>
      <c r="AI796" s="65"/>
      <c r="AJ796" s="65"/>
      <c r="AK796" s="65"/>
      <c r="AL796" s="65"/>
      <c r="AM796" s="65"/>
      <c r="AN796" s="65"/>
      <c r="AO796" s="65"/>
      <c r="AP796" s="65"/>
    </row>
    <row r="797" customFormat="false" ht="15.75" hidden="false" customHeight="false" outlineLevel="0" collapsed="false">
      <c r="A797" s="127" t="n">
        <v>43956</v>
      </c>
      <c r="B797" s="65"/>
      <c r="C797" s="65"/>
      <c r="D797" s="65"/>
      <c r="E797" s="65"/>
      <c r="F797" s="65"/>
      <c r="G797" s="65"/>
      <c r="H797" s="68" t="n">
        <v>1</v>
      </c>
      <c r="I797" s="65"/>
      <c r="J797" s="68" t="n">
        <v>1</v>
      </c>
      <c r="K797" s="65"/>
      <c r="L797" s="68"/>
      <c r="M797" s="65"/>
      <c r="N797" s="65" t="n">
        <v>1</v>
      </c>
      <c r="O797" s="65"/>
      <c r="P797" s="65"/>
      <c r="Q797" s="65"/>
      <c r="R797" s="65" t="n">
        <v>1</v>
      </c>
      <c r="S797" s="65"/>
      <c r="T797" s="65"/>
      <c r="U797" s="65" t="n">
        <v>1</v>
      </c>
      <c r="V797" s="65"/>
      <c r="W797" s="65"/>
      <c r="X797" s="65"/>
      <c r="Y797" s="65" t="n">
        <v>2</v>
      </c>
      <c r="Z797" s="65"/>
      <c r="AA797" s="65"/>
      <c r="AB797" s="65"/>
      <c r="AC797" s="65"/>
      <c r="AD797" s="65"/>
      <c r="AE797" s="65"/>
      <c r="AF797" s="65"/>
      <c r="AG797" s="65" t="n">
        <v>1</v>
      </c>
      <c r="AH797" s="65"/>
      <c r="AI797" s="65"/>
      <c r="AJ797" s="65"/>
      <c r="AK797" s="65"/>
      <c r="AL797" s="65"/>
      <c r="AM797" s="65"/>
      <c r="AN797" s="65"/>
      <c r="AO797" s="65"/>
      <c r="AP797" s="65"/>
    </row>
    <row r="798" customFormat="false" ht="15.75" hidden="false" customHeight="false" outlineLevel="0" collapsed="false">
      <c r="A798" s="127" t="n">
        <v>43957</v>
      </c>
      <c r="B798" s="65"/>
      <c r="C798" s="65"/>
      <c r="D798" s="65"/>
      <c r="E798" s="65"/>
      <c r="F798" s="65"/>
      <c r="G798" s="65"/>
      <c r="H798" s="68" t="n">
        <v>5</v>
      </c>
      <c r="I798" s="65"/>
      <c r="J798" s="68" t="n">
        <v>3</v>
      </c>
      <c r="K798" s="65" t="n">
        <v>2</v>
      </c>
      <c r="L798" s="68" t="n">
        <v>6</v>
      </c>
      <c r="M798" s="65"/>
      <c r="N798" s="65"/>
      <c r="O798" s="65"/>
      <c r="P798" s="65"/>
      <c r="Q798" s="65"/>
      <c r="R798" s="65"/>
      <c r="S798" s="65" t="n">
        <v>1</v>
      </c>
      <c r="T798" s="65"/>
      <c r="U798" s="65"/>
      <c r="V798" s="65"/>
      <c r="W798" s="65" t="n">
        <v>3</v>
      </c>
      <c r="X798" s="65"/>
      <c r="Y798" s="65" t="n">
        <v>3</v>
      </c>
      <c r="Z798" s="65"/>
      <c r="AA798" s="65"/>
      <c r="AB798" s="65"/>
      <c r="AC798" s="65"/>
      <c r="AD798" s="65"/>
      <c r="AE798" s="65"/>
      <c r="AF798" s="65"/>
      <c r="AG798" s="65"/>
      <c r="AH798" s="65"/>
      <c r="AI798" s="65"/>
      <c r="AJ798" s="65"/>
      <c r="AK798" s="65"/>
      <c r="AL798" s="65"/>
      <c r="AM798" s="65"/>
      <c r="AN798" s="65"/>
      <c r="AO798" s="65"/>
      <c r="AP798" s="65"/>
    </row>
    <row r="799" customFormat="false" ht="15.75" hidden="false" customHeight="false" outlineLevel="0" collapsed="false">
      <c r="A799" s="127" t="n">
        <v>43958</v>
      </c>
      <c r="B799" s="65"/>
      <c r="C799" s="65"/>
      <c r="D799" s="65" t="n">
        <v>15</v>
      </c>
      <c r="E799" s="65"/>
      <c r="F799" s="65"/>
      <c r="G799" s="65"/>
      <c r="H799" s="68" t="n">
        <v>9</v>
      </c>
      <c r="I799" s="65"/>
      <c r="J799" s="68"/>
      <c r="K799" s="65"/>
      <c r="L799" s="68" t="n">
        <v>10</v>
      </c>
      <c r="M799" s="65"/>
      <c r="N799" s="65"/>
      <c r="O799" s="65"/>
      <c r="P799" s="65"/>
      <c r="Q799" s="65"/>
      <c r="R799" s="65"/>
      <c r="S799" s="65"/>
      <c r="T799" s="65" t="n">
        <v>1</v>
      </c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  <c r="AH799" s="65"/>
      <c r="AI799" s="65"/>
      <c r="AJ799" s="65"/>
      <c r="AK799" s="65"/>
      <c r="AL799" s="65"/>
      <c r="AM799" s="65"/>
      <c r="AN799" s="65"/>
      <c r="AO799" s="65"/>
      <c r="AP799" s="65"/>
    </row>
    <row r="800" customFormat="false" ht="15.75" hidden="false" customHeight="false" outlineLevel="0" collapsed="false">
      <c r="A800" s="127" t="n">
        <v>43959</v>
      </c>
      <c r="B800" s="65"/>
      <c r="C800" s="65"/>
      <c r="D800" s="65"/>
      <c r="E800" s="65"/>
      <c r="F800" s="65"/>
      <c r="G800" s="65"/>
      <c r="H800" s="68" t="n">
        <v>1</v>
      </c>
      <c r="I800" s="65"/>
      <c r="J800" s="68" t="n">
        <v>2</v>
      </c>
      <c r="K800" s="65" t="n">
        <v>1</v>
      </c>
      <c r="L800" s="68" t="n">
        <v>5</v>
      </c>
      <c r="M800" s="65"/>
      <c r="N800" s="65"/>
      <c r="O800" s="65"/>
      <c r="P800" s="65"/>
      <c r="Q800" s="65"/>
      <c r="R800" s="65"/>
      <c r="S800" s="65"/>
      <c r="T800" s="65"/>
      <c r="U800" s="65" t="n">
        <v>1</v>
      </c>
      <c r="V800" s="65"/>
      <c r="W800" s="65"/>
      <c r="X800" s="65"/>
      <c r="Y800" s="65" t="n">
        <v>1</v>
      </c>
      <c r="Z800" s="65"/>
      <c r="AA800" s="65"/>
      <c r="AB800" s="65"/>
      <c r="AC800" s="65"/>
      <c r="AD800" s="65" t="n">
        <v>2</v>
      </c>
      <c r="AE800" s="65"/>
      <c r="AF800" s="65"/>
      <c r="AG800" s="65"/>
      <c r="AH800" s="65"/>
      <c r="AI800" s="65"/>
      <c r="AJ800" s="65"/>
      <c r="AK800" s="65"/>
      <c r="AL800" s="65"/>
      <c r="AM800" s="65"/>
      <c r="AN800" s="65"/>
      <c r="AO800" s="65"/>
      <c r="AP800" s="65"/>
    </row>
    <row r="801" customFormat="false" ht="15.75" hidden="false" customHeight="false" outlineLevel="0" collapsed="false">
      <c r="A801" s="127" t="n">
        <v>43960</v>
      </c>
      <c r="B801" s="65"/>
      <c r="C801" s="65"/>
      <c r="D801" s="65"/>
      <c r="E801" s="65"/>
      <c r="F801" s="65"/>
      <c r="G801" s="65"/>
      <c r="H801" s="68" t="n">
        <v>3</v>
      </c>
      <c r="I801" s="65"/>
      <c r="J801" s="68" t="n">
        <v>3</v>
      </c>
      <c r="K801" s="65" t="n">
        <v>1</v>
      </c>
      <c r="L801" s="68" t="n">
        <v>3</v>
      </c>
      <c r="M801" s="65"/>
      <c r="N801" s="65"/>
      <c r="O801" s="65"/>
      <c r="P801" s="65"/>
      <c r="Q801" s="65"/>
      <c r="R801" s="65"/>
      <c r="S801" s="65" t="n">
        <v>1</v>
      </c>
      <c r="T801" s="65"/>
      <c r="U801" s="65"/>
      <c r="V801" s="65"/>
      <c r="W801" s="65" t="n">
        <v>5</v>
      </c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  <c r="AH801" s="65"/>
      <c r="AI801" s="65"/>
      <c r="AJ801" s="65"/>
      <c r="AK801" s="65"/>
      <c r="AL801" s="65"/>
      <c r="AM801" s="65"/>
      <c r="AN801" s="65"/>
      <c r="AO801" s="65"/>
      <c r="AP801" s="65"/>
    </row>
    <row r="802" customFormat="false" ht="15.75" hidden="false" customHeight="false" outlineLevel="0" collapsed="false">
      <c r="A802" s="127" t="n">
        <v>43961</v>
      </c>
      <c r="B802" s="65"/>
      <c r="C802" s="65"/>
      <c r="D802" s="65"/>
      <c r="E802" s="65"/>
      <c r="F802" s="65"/>
      <c r="G802" s="65"/>
      <c r="H802" s="68" t="n">
        <v>7</v>
      </c>
      <c r="I802" s="65"/>
      <c r="J802" s="68"/>
      <c r="K802" s="65"/>
      <c r="L802" s="68" t="n">
        <v>2</v>
      </c>
      <c r="M802" s="65"/>
      <c r="N802" s="65"/>
      <c r="O802" s="65"/>
      <c r="P802" s="65"/>
      <c r="Q802" s="65"/>
      <c r="R802" s="65" t="n">
        <v>1</v>
      </c>
      <c r="S802" s="65"/>
      <c r="T802" s="65" t="n">
        <v>3</v>
      </c>
      <c r="U802" s="65"/>
      <c r="V802" s="65"/>
      <c r="W802" s="65"/>
      <c r="X802" s="65"/>
      <c r="Y802" s="65" t="n">
        <v>1</v>
      </c>
      <c r="Z802" s="65"/>
      <c r="AA802" s="65"/>
      <c r="AB802" s="65"/>
      <c r="AC802" s="65"/>
      <c r="AD802" s="65"/>
      <c r="AE802" s="65"/>
      <c r="AF802" s="65"/>
      <c r="AG802" s="65"/>
      <c r="AH802" s="65"/>
      <c r="AI802" s="65"/>
      <c r="AJ802" s="65"/>
      <c r="AK802" s="65"/>
      <c r="AL802" s="65"/>
      <c r="AM802" s="65"/>
      <c r="AN802" s="65"/>
      <c r="AO802" s="65"/>
      <c r="AP802" s="65"/>
    </row>
    <row r="803" customFormat="false" ht="15.75" hidden="false" customHeight="false" outlineLevel="0" collapsed="false">
      <c r="A803" s="127" t="n">
        <v>43962</v>
      </c>
      <c r="B803" s="65"/>
      <c r="C803" s="65"/>
      <c r="D803" s="65"/>
      <c r="E803" s="65"/>
      <c r="F803" s="65"/>
      <c r="G803" s="65"/>
      <c r="H803" s="68" t="n">
        <v>7</v>
      </c>
      <c r="I803" s="65"/>
      <c r="J803" s="68"/>
      <c r="K803" s="65"/>
      <c r="L803" s="68" t="n">
        <v>6</v>
      </c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 t="n">
        <v>3</v>
      </c>
      <c r="X803" s="65"/>
      <c r="Y803" s="65" t="n">
        <v>2</v>
      </c>
      <c r="Z803" s="65"/>
      <c r="AA803" s="65"/>
      <c r="AB803" s="65"/>
      <c r="AC803" s="65"/>
      <c r="AD803" s="65"/>
      <c r="AE803" s="65"/>
      <c r="AF803" s="65"/>
      <c r="AG803" s="65"/>
      <c r="AH803" s="65"/>
      <c r="AI803" s="65"/>
      <c r="AJ803" s="65"/>
      <c r="AK803" s="65"/>
      <c r="AL803" s="65"/>
      <c r="AM803" s="65"/>
      <c r="AN803" s="65"/>
      <c r="AO803" s="65"/>
      <c r="AP803" s="65"/>
    </row>
    <row r="804" customFormat="false" ht="15.75" hidden="false" customHeight="false" outlineLevel="0" collapsed="false">
      <c r="A804" s="127" t="n">
        <v>43963</v>
      </c>
      <c r="B804" s="65"/>
      <c r="C804" s="65"/>
      <c r="D804" s="65"/>
      <c r="E804" s="65"/>
      <c r="F804" s="65"/>
      <c r="G804" s="65"/>
      <c r="H804" s="68" t="n">
        <v>2</v>
      </c>
      <c r="I804" s="65"/>
      <c r="J804" s="68" t="n">
        <v>3</v>
      </c>
      <c r="K804" s="65"/>
      <c r="L804" s="68" t="n">
        <v>6</v>
      </c>
      <c r="M804" s="65"/>
      <c r="N804" s="65" t="n">
        <v>1</v>
      </c>
      <c r="O804" s="65"/>
      <c r="P804" s="65"/>
      <c r="Q804" s="65"/>
      <c r="R804" s="65"/>
      <c r="S804" s="65"/>
      <c r="T804" s="65"/>
      <c r="U804" s="65" t="n">
        <v>1</v>
      </c>
      <c r="V804" s="65" t="n">
        <v>1</v>
      </c>
      <c r="W804" s="65"/>
      <c r="X804" s="65"/>
      <c r="Y804" s="65"/>
      <c r="Z804" s="65"/>
      <c r="AA804" s="65"/>
      <c r="AB804" s="65"/>
      <c r="AC804" s="65"/>
      <c r="AD804" s="65" t="n">
        <v>2</v>
      </c>
      <c r="AE804" s="65"/>
      <c r="AF804" s="65"/>
      <c r="AG804" s="65"/>
      <c r="AH804" s="65"/>
      <c r="AI804" s="65"/>
      <c r="AJ804" s="65"/>
      <c r="AK804" s="65"/>
      <c r="AL804" s="65"/>
      <c r="AM804" s="65"/>
      <c r="AN804" s="65"/>
      <c r="AO804" s="65"/>
      <c r="AP804" s="65"/>
    </row>
    <row r="805" customFormat="false" ht="15.75" hidden="false" customHeight="false" outlineLevel="0" collapsed="false">
      <c r="A805" s="127" t="n">
        <v>43964</v>
      </c>
      <c r="B805" s="65"/>
      <c r="C805" s="65"/>
      <c r="D805" s="65" t="n">
        <v>1</v>
      </c>
      <c r="E805" s="65"/>
      <c r="F805" s="65"/>
      <c r="G805" s="65"/>
      <c r="H805" s="68" t="n">
        <v>6</v>
      </c>
      <c r="I805" s="65"/>
      <c r="J805" s="68"/>
      <c r="K805" s="65"/>
      <c r="L805" s="68" t="n">
        <v>8</v>
      </c>
      <c r="M805" s="65"/>
      <c r="N805" s="65"/>
      <c r="O805" s="65"/>
      <c r="P805" s="65"/>
      <c r="Q805" s="65"/>
      <c r="R805" s="65"/>
      <c r="S805" s="65" t="n">
        <v>1</v>
      </c>
      <c r="T805" s="65"/>
      <c r="U805" s="65" t="n">
        <v>1</v>
      </c>
      <c r="V805" s="65"/>
      <c r="W805" s="65"/>
      <c r="X805" s="65" t="n">
        <v>1</v>
      </c>
      <c r="Y805" s="65"/>
      <c r="Z805" s="65"/>
      <c r="AA805" s="65"/>
      <c r="AB805" s="65"/>
      <c r="AC805" s="65" t="n">
        <v>3</v>
      </c>
      <c r="AD805" s="65"/>
      <c r="AE805" s="65"/>
      <c r="AF805" s="65"/>
      <c r="AG805" s="65"/>
      <c r="AH805" s="65"/>
      <c r="AI805" s="65"/>
      <c r="AJ805" s="65"/>
      <c r="AK805" s="65"/>
      <c r="AL805" s="65"/>
      <c r="AM805" s="65"/>
      <c r="AN805" s="65"/>
      <c r="AO805" s="65"/>
      <c r="AP805" s="65"/>
    </row>
    <row r="806" customFormat="false" ht="15.75" hidden="false" customHeight="false" outlineLevel="0" collapsed="false">
      <c r="A806" s="127" t="n">
        <v>43965</v>
      </c>
      <c r="B806" s="65"/>
      <c r="C806" s="65"/>
      <c r="D806" s="65"/>
      <c r="E806" s="65"/>
      <c r="F806" s="65" t="n">
        <v>1</v>
      </c>
      <c r="G806" s="65"/>
      <c r="H806" s="68" t="n">
        <v>3</v>
      </c>
      <c r="I806" s="65"/>
      <c r="J806" s="68" t="n">
        <v>1</v>
      </c>
      <c r="K806" s="65"/>
      <c r="L806" s="68" t="n">
        <v>4</v>
      </c>
      <c r="M806" s="65"/>
      <c r="N806" s="65"/>
      <c r="O806" s="65"/>
      <c r="P806" s="65"/>
      <c r="Q806" s="65"/>
      <c r="R806" s="65"/>
      <c r="S806" s="65"/>
      <c r="T806" s="65"/>
      <c r="U806" s="65" t="n">
        <v>2</v>
      </c>
      <c r="V806" s="65"/>
      <c r="W806" s="65"/>
      <c r="X806" s="65"/>
      <c r="Y806" s="65" t="n">
        <v>2</v>
      </c>
      <c r="Z806" s="65" t="n">
        <v>1</v>
      </c>
      <c r="AA806" s="65"/>
      <c r="AB806" s="65"/>
      <c r="AC806" s="65"/>
      <c r="AD806" s="65"/>
      <c r="AE806" s="65"/>
      <c r="AF806" s="65"/>
      <c r="AG806" s="65"/>
      <c r="AH806" s="65" t="n">
        <v>1</v>
      </c>
      <c r="AI806" s="65"/>
      <c r="AJ806" s="65"/>
      <c r="AK806" s="65"/>
      <c r="AL806" s="65"/>
      <c r="AM806" s="65"/>
      <c r="AN806" s="65"/>
      <c r="AO806" s="65"/>
      <c r="AP806" s="65"/>
    </row>
    <row r="807" customFormat="false" ht="15.75" hidden="false" customHeight="false" outlineLevel="0" collapsed="false">
      <c r="A807" s="127" t="n">
        <v>43966</v>
      </c>
      <c r="B807" s="65"/>
      <c r="C807" s="65"/>
      <c r="D807" s="65" t="n">
        <v>3</v>
      </c>
      <c r="E807" s="65"/>
      <c r="F807" s="65"/>
      <c r="G807" s="65"/>
      <c r="H807" s="68" t="n">
        <v>8</v>
      </c>
      <c r="I807" s="65"/>
      <c r="J807" s="68" t="n">
        <v>1</v>
      </c>
      <c r="K807" s="65" t="n">
        <v>4</v>
      </c>
      <c r="L807" s="68" t="n">
        <v>11</v>
      </c>
      <c r="M807" s="65"/>
      <c r="N807" s="65"/>
      <c r="O807" s="65" t="n">
        <v>4</v>
      </c>
      <c r="P807" s="65"/>
      <c r="Q807" s="65"/>
      <c r="R807" s="65"/>
      <c r="S807" s="65"/>
      <c r="T807" s="65"/>
      <c r="U807" s="65"/>
      <c r="V807" s="65"/>
      <c r="W807" s="65"/>
      <c r="X807" s="65" t="n">
        <v>2</v>
      </c>
      <c r="Y807" s="65"/>
      <c r="Z807" s="65"/>
      <c r="AA807" s="65"/>
      <c r="AB807" s="65"/>
      <c r="AC807" s="65"/>
      <c r="AD807" s="65"/>
      <c r="AE807" s="65"/>
      <c r="AF807" s="65"/>
      <c r="AG807" s="65"/>
      <c r="AH807" s="65"/>
      <c r="AI807" s="65"/>
      <c r="AJ807" s="65"/>
      <c r="AK807" s="65"/>
      <c r="AL807" s="65"/>
      <c r="AM807" s="65"/>
      <c r="AN807" s="65"/>
      <c r="AO807" s="65"/>
      <c r="AP807" s="65"/>
    </row>
    <row r="808" customFormat="false" ht="15.75" hidden="false" customHeight="false" outlineLevel="0" collapsed="false">
      <c r="A808" s="127" t="n">
        <v>43967</v>
      </c>
      <c r="B808" s="65"/>
      <c r="C808" s="65"/>
      <c r="D808" s="65" t="n">
        <v>1</v>
      </c>
      <c r="E808" s="65"/>
      <c r="F808" s="65"/>
      <c r="G808" s="65" t="n">
        <v>1</v>
      </c>
      <c r="H808" s="68"/>
      <c r="I808" s="65"/>
      <c r="J808" s="68"/>
      <c r="K808" s="65"/>
      <c r="L808" s="68" t="n">
        <v>5</v>
      </c>
      <c r="M808" s="65"/>
      <c r="N808" s="65"/>
      <c r="O808" s="65"/>
      <c r="P808" s="65"/>
      <c r="Q808" s="65"/>
      <c r="R808" s="65"/>
      <c r="S808" s="65"/>
      <c r="T808" s="65" t="n">
        <v>2</v>
      </c>
      <c r="U808" s="65" t="n">
        <v>1</v>
      </c>
      <c r="V808" s="65" t="n">
        <v>1</v>
      </c>
      <c r="W808" s="65"/>
      <c r="X808" s="65"/>
      <c r="Y808" s="65" t="n">
        <v>1</v>
      </c>
      <c r="Z808" s="65"/>
      <c r="AA808" s="65"/>
      <c r="AB808" s="65"/>
      <c r="AC808" s="65" t="n">
        <v>1</v>
      </c>
      <c r="AD808" s="65"/>
      <c r="AE808" s="65"/>
      <c r="AF808" s="65"/>
      <c r="AG808" s="65"/>
      <c r="AH808" s="65"/>
      <c r="AI808" s="65"/>
      <c r="AJ808" s="65"/>
      <c r="AK808" s="65"/>
      <c r="AL808" s="65"/>
      <c r="AM808" s="65"/>
      <c r="AN808" s="65"/>
      <c r="AO808" s="65"/>
      <c r="AP808" s="65"/>
    </row>
    <row r="809" customFormat="false" ht="15.75" hidden="false" customHeight="false" outlineLevel="0" collapsed="false">
      <c r="A809" s="127" t="n">
        <v>43968</v>
      </c>
      <c r="B809" s="65"/>
      <c r="C809" s="65"/>
      <c r="D809" s="65"/>
      <c r="E809" s="65"/>
      <c r="F809" s="65"/>
      <c r="G809" s="65"/>
      <c r="H809" s="68" t="n">
        <v>3</v>
      </c>
      <c r="I809" s="65"/>
      <c r="J809" s="68" t="n">
        <v>10</v>
      </c>
      <c r="K809" s="65"/>
      <c r="L809" s="68" t="n">
        <v>11</v>
      </c>
      <c r="M809" s="65" t="n">
        <v>1</v>
      </c>
      <c r="N809" s="65"/>
      <c r="O809" s="65"/>
      <c r="P809" s="65" t="n">
        <v>27</v>
      </c>
      <c r="Q809" s="65"/>
      <c r="R809" s="65"/>
      <c r="S809" s="65"/>
      <c r="T809" s="65"/>
      <c r="U809" s="65"/>
      <c r="V809" s="65" t="n">
        <v>1</v>
      </c>
      <c r="W809" s="65" t="n">
        <v>2</v>
      </c>
      <c r="X809" s="65"/>
      <c r="Y809" s="65" t="n">
        <v>1</v>
      </c>
      <c r="Z809" s="65"/>
      <c r="AA809" s="65"/>
      <c r="AB809" s="65"/>
      <c r="AC809" s="65"/>
      <c r="AD809" s="65" t="n">
        <v>2</v>
      </c>
      <c r="AE809" s="65"/>
      <c r="AF809" s="65"/>
      <c r="AG809" s="65"/>
      <c r="AH809" s="65"/>
      <c r="AI809" s="65" t="n">
        <v>1</v>
      </c>
      <c r="AJ809" s="65"/>
      <c r="AK809" s="65"/>
      <c r="AL809" s="65"/>
      <c r="AM809" s="65"/>
      <c r="AN809" s="65"/>
      <c r="AO809" s="65"/>
      <c r="AP809" s="65"/>
    </row>
    <row r="810" customFormat="false" ht="15.75" hidden="false" customHeight="false" outlineLevel="0" collapsed="false">
      <c r="A810" s="127" t="n">
        <v>43969</v>
      </c>
      <c r="B810" s="65"/>
      <c r="C810" s="65"/>
      <c r="D810" s="65" t="n">
        <v>1</v>
      </c>
      <c r="E810" s="65"/>
      <c r="F810" s="65"/>
      <c r="G810" s="65"/>
      <c r="H810" s="68"/>
      <c r="I810" s="65"/>
      <c r="J810" s="68" t="n">
        <v>13</v>
      </c>
      <c r="K810" s="65"/>
      <c r="L810" s="68" t="n">
        <v>15</v>
      </c>
      <c r="M810" s="65"/>
      <c r="N810" s="65"/>
      <c r="O810" s="65"/>
      <c r="P810" s="65" t="n">
        <v>8</v>
      </c>
      <c r="Q810" s="65"/>
      <c r="R810" s="65"/>
      <c r="S810" s="65"/>
      <c r="T810" s="65" t="n">
        <v>2</v>
      </c>
      <c r="U810" s="65"/>
      <c r="V810" s="65"/>
      <c r="W810" s="65" t="n">
        <v>1</v>
      </c>
      <c r="X810" s="65"/>
      <c r="Y810" s="65" t="n">
        <v>2</v>
      </c>
      <c r="Z810" s="65"/>
      <c r="AA810" s="65" t="n">
        <v>1</v>
      </c>
      <c r="AB810" s="65"/>
      <c r="AC810" s="65"/>
      <c r="AD810" s="65"/>
      <c r="AE810" s="65"/>
      <c r="AF810" s="65"/>
      <c r="AG810" s="65"/>
      <c r="AH810" s="65"/>
      <c r="AI810" s="65"/>
      <c r="AJ810" s="65"/>
      <c r="AK810" s="65"/>
      <c r="AL810" s="65"/>
      <c r="AM810" s="65"/>
      <c r="AN810" s="65"/>
      <c r="AO810" s="65"/>
      <c r="AP810" s="65"/>
    </row>
    <row r="811" customFormat="false" ht="15.75" hidden="false" customHeight="false" outlineLevel="0" collapsed="false">
      <c r="A811" s="127" t="n">
        <v>43970</v>
      </c>
      <c r="B811" s="65"/>
      <c r="C811" s="65"/>
      <c r="D811" s="65"/>
      <c r="E811" s="65"/>
      <c r="F811" s="65"/>
      <c r="G811" s="65"/>
      <c r="H811" s="68" t="n">
        <v>7</v>
      </c>
      <c r="I811" s="65"/>
      <c r="J811" s="68" t="n">
        <v>1</v>
      </c>
      <c r="K811" s="65"/>
      <c r="L811" s="68" t="n">
        <v>13</v>
      </c>
      <c r="M811" s="65"/>
      <c r="N811" s="65"/>
      <c r="O811" s="65"/>
      <c r="P811" s="65" t="n">
        <v>3</v>
      </c>
      <c r="Q811" s="65"/>
      <c r="R811" s="65"/>
      <c r="S811" s="65"/>
      <c r="T811" s="65" t="n">
        <v>5</v>
      </c>
      <c r="U811" s="65"/>
      <c r="V811" s="65"/>
      <c r="W811" s="65" t="n">
        <v>1</v>
      </c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  <c r="AH811" s="65"/>
      <c r="AI811" s="65"/>
      <c r="AJ811" s="65"/>
      <c r="AK811" s="65"/>
      <c r="AL811" s="65"/>
      <c r="AM811" s="65"/>
      <c r="AN811" s="65"/>
      <c r="AO811" s="65"/>
      <c r="AP811" s="65"/>
    </row>
    <row r="812" customFormat="false" ht="15.75" hidden="false" customHeight="false" outlineLevel="0" collapsed="false">
      <c r="A812" s="127" t="n">
        <v>43971</v>
      </c>
      <c r="B812" s="65"/>
      <c r="C812" s="65"/>
      <c r="D812" s="65"/>
      <c r="E812" s="65"/>
      <c r="F812" s="65"/>
      <c r="G812" s="65"/>
      <c r="H812" s="68" t="n">
        <v>2</v>
      </c>
      <c r="I812" s="65"/>
      <c r="J812" s="68"/>
      <c r="K812" s="65"/>
      <c r="L812" s="68" t="n">
        <v>6</v>
      </c>
      <c r="M812" s="65"/>
      <c r="N812" s="65"/>
      <c r="O812" s="65"/>
      <c r="P812" s="65" t="n">
        <v>5</v>
      </c>
      <c r="Q812" s="65"/>
      <c r="R812" s="65" t="n">
        <v>1</v>
      </c>
      <c r="S812" s="65"/>
      <c r="T812" s="65" t="n">
        <v>1</v>
      </c>
      <c r="U812" s="65" t="n">
        <v>1</v>
      </c>
      <c r="V812" s="65" t="n">
        <v>1</v>
      </c>
      <c r="W812" s="65" t="n">
        <v>2</v>
      </c>
      <c r="X812" s="65"/>
      <c r="Y812" s="65" t="n">
        <v>1</v>
      </c>
      <c r="Z812" s="65"/>
      <c r="AA812" s="65"/>
      <c r="AB812" s="65"/>
      <c r="AC812" s="65"/>
      <c r="AD812" s="65" t="n">
        <v>1</v>
      </c>
      <c r="AE812" s="65"/>
      <c r="AF812" s="65"/>
      <c r="AG812" s="65"/>
      <c r="AH812" s="65"/>
      <c r="AI812" s="65"/>
      <c r="AJ812" s="65"/>
      <c r="AK812" s="65"/>
      <c r="AL812" s="65"/>
      <c r="AM812" s="65"/>
      <c r="AN812" s="65"/>
      <c r="AO812" s="65"/>
      <c r="AP812" s="65"/>
    </row>
    <row r="813" customFormat="false" ht="15.75" hidden="false" customHeight="false" outlineLevel="0" collapsed="false">
      <c r="A813" s="127" t="n">
        <v>43972</v>
      </c>
      <c r="B813" s="65"/>
      <c r="C813" s="65"/>
      <c r="D813" s="65" t="n">
        <v>3</v>
      </c>
      <c r="E813" s="65"/>
      <c r="F813" s="65"/>
      <c r="G813" s="65"/>
      <c r="H813" s="68" t="n">
        <v>9</v>
      </c>
      <c r="I813" s="65"/>
      <c r="J813" s="68"/>
      <c r="K813" s="65"/>
      <c r="L813" s="68" t="n">
        <v>13</v>
      </c>
      <c r="M813" s="65"/>
      <c r="N813" s="65"/>
      <c r="O813" s="65"/>
      <c r="P813" s="65" t="n">
        <v>2</v>
      </c>
      <c r="Q813" s="65"/>
      <c r="R813" s="65"/>
      <c r="S813" s="65"/>
      <c r="T813" s="65" t="n">
        <v>2</v>
      </c>
      <c r="U813" s="65"/>
      <c r="V813" s="65" t="n">
        <v>3</v>
      </c>
      <c r="W813" s="65" t="n">
        <v>1</v>
      </c>
      <c r="X813" s="65"/>
      <c r="Y813" s="65" t="n">
        <v>3</v>
      </c>
      <c r="Z813" s="65"/>
      <c r="AA813" s="65"/>
      <c r="AB813" s="65"/>
      <c r="AC813" s="65"/>
      <c r="AD813" s="65"/>
      <c r="AE813" s="65"/>
      <c r="AF813" s="65"/>
      <c r="AG813" s="65"/>
      <c r="AH813" s="65"/>
      <c r="AI813" s="65"/>
      <c r="AJ813" s="65"/>
      <c r="AK813" s="65"/>
      <c r="AL813" s="65"/>
      <c r="AM813" s="65"/>
      <c r="AN813" s="65"/>
      <c r="AO813" s="65"/>
      <c r="AP813" s="65"/>
    </row>
    <row r="814" customFormat="false" ht="15.75" hidden="false" customHeight="false" outlineLevel="0" collapsed="false">
      <c r="A814" s="127" t="n">
        <v>43973</v>
      </c>
      <c r="B814" s="65"/>
      <c r="C814" s="65"/>
      <c r="D814" s="65" t="n">
        <v>1</v>
      </c>
      <c r="E814" s="65"/>
      <c r="F814" s="65"/>
      <c r="G814" s="65"/>
      <c r="H814" s="68" t="n">
        <v>18</v>
      </c>
      <c r="I814" s="65"/>
      <c r="J814" s="68" t="n">
        <v>1</v>
      </c>
      <c r="K814" s="65"/>
      <c r="L814" s="68" t="n">
        <v>15</v>
      </c>
      <c r="M814" s="65"/>
      <c r="N814" s="65"/>
      <c r="O814" s="65" t="n">
        <v>4</v>
      </c>
      <c r="P814" s="65" t="n">
        <v>3</v>
      </c>
      <c r="Q814" s="65"/>
      <c r="R814" s="65"/>
      <c r="S814" s="65"/>
      <c r="T814" s="65" t="n">
        <v>1</v>
      </c>
      <c r="U814" s="65"/>
      <c r="V814" s="65" t="n">
        <v>1</v>
      </c>
      <c r="W814" s="65" t="n">
        <v>1</v>
      </c>
      <c r="X814" s="65"/>
      <c r="Y814" s="65" t="n">
        <v>2</v>
      </c>
      <c r="Z814" s="65"/>
      <c r="AA814" s="65" t="n">
        <v>1</v>
      </c>
      <c r="AB814" s="65"/>
      <c r="AC814" s="65"/>
      <c r="AD814" s="65"/>
      <c r="AE814" s="65"/>
      <c r="AF814" s="65"/>
      <c r="AG814" s="65"/>
      <c r="AH814" s="65"/>
      <c r="AI814" s="65"/>
      <c r="AJ814" s="65"/>
      <c r="AK814" s="65"/>
      <c r="AL814" s="65"/>
      <c r="AM814" s="65"/>
      <c r="AN814" s="65"/>
      <c r="AO814" s="65"/>
      <c r="AP814" s="65"/>
    </row>
    <row r="815" customFormat="false" ht="15.75" hidden="false" customHeight="false" outlineLevel="0" collapsed="false">
      <c r="A815" s="127" t="n">
        <v>43974</v>
      </c>
      <c r="B815" s="65"/>
      <c r="C815" s="65"/>
      <c r="D815" s="65"/>
      <c r="E815" s="65"/>
      <c r="F815" s="65"/>
      <c r="G815" s="65"/>
      <c r="H815" s="68" t="n">
        <v>1</v>
      </c>
      <c r="I815" s="65"/>
      <c r="J815" s="68" t="n">
        <v>2</v>
      </c>
      <c r="K815" s="65"/>
      <c r="L815" s="68" t="n">
        <v>15</v>
      </c>
      <c r="M815" s="65"/>
      <c r="N815" s="65"/>
      <c r="O815" s="65"/>
      <c r="P815" s="65" t="n">
        <v>1</v>
      </c>
      <c r="Q815" s="65"/>
      <c r="R815" s="65"/>
      <c r="S815" s="65" t="n">
        <v>1</v>
      </c>
      <c r="T815" s="65" t="n">
        <v>1</v>
      </c>
      <c r="U815" s="65" t="n">
        <v>1</v>
      </c>
      <c r="V815" s="65" t="n">
        <v>2</v>
      </c>
      <c r="W815" s="65"/>
      <c r="X815" s="65"/>
      <c r="Y815" s="65"/>
      <c r="Z815" s="65"/>
      <c r="AA815" s="65"/>
      <c r="AB815" s="65"/>
      <c r="AC815" s="65"/>
      <c r="AD815" s="65"/>
      <c r="AE815" s="65" t="n">
        <v>1</v>
      </c>
      <c r="AF815" s="65"/>
      <c r="AG815" s="65"/>
      <c r="AH815" s="65"/>
      <c r="AI815" s="65"/>
      <c r="AJ815" s="65"/>
      <c r="AK815" s="65"/>
      <c r="AL815" s="65"/>
      <c r="AM815" s="65"/>
      <c r="AN815" s="65"/>
      <c r="AO815" s="65"/>
      <c r="AP815" s="65"/>
    </row>
    <row r="816" customFormat="false" ht="15.75" hidden="false" customHeight="false" outlineLevel="0" collapsed="false">
      <c r="A816" s="127" t="n">
        <v>43975</v>
      </c>
      <c r="B816" s="65"/>
      <c r="C816" s="65"/>
      <c r="D816" s="65"/>
      <c r="E816" s="65"/>
      <c r="F816" s="65"/>
      <c r="G816" s="65"/>
      <c r="H816" s="68"/>
      <c r="I816" s="65"/>
      <c r="J816" s="68" t="n">
        <v>1</v>
      </c>
      <c r="K816" s="65"/>
      <c r="L816" s="68" t="n">
        <v>12</v>
      </c>
      <c r="M816" s="65"/>
      <c r="N816" s="65"/>
      <c r="O816" s="65"/>
      <c r="P816" s="65" t="n">
        <v>1</v>
      </c>
      <c r="Q816" s="65"/>
      <c r="R816" s="65"/>
      <c r="S816" s="65"/>
      <c r="T816" s="65" t="n">
        <v>2</v>
      </c>
      <c r="U816" s="65"/>
      <c r="V816" s="65" t="n">
        <v>1</v>
      </c>
      <c r="W816" s="65" t="n">
        <v>1</v>
      </c>
      <c r="X816" s="65"/>
      <c r="Y816" s="65" t="n">
        <v>2</v>
      </c>
      <c r="Z816" s="65"/>
      <c r="AA816" s="65"/>
      <c r="AB816" s="65"/>
      <c r="AC816" s="65" t="n">
        <v>1</v>
      </c>
      <c r="AD816" s="65"/>
      <c r="AE816" s="65"/>
      <c r="AF816" s="65"/>
      <c r="AG816" s="65"/>
      <c r="AH816" s="65"/>
      <c r="AI816" s="65"/>
      <c r="AJ816" s="65"/>
      <c r="AK816" s="65"/>
      <c r="AL816" s="65"/>
      <c r="AM816" s="65"/>
      <c r="AN816" s="65"/>
      <c r="AO816" s="65"/>
      <c r="AP816" s="65"/>
    </row>
    <row r="817" customFormat="false" ht="15.75" hidden="false" customHeight="false" outlineLevel="0" collapsed="false">
      <c r="A817" s="127" t="n">
        <v>43976</v>
      </c>
      <c r="B817" s="65"/>
      <c r="C817" s="65"/>
      <c r="D817" s="65"/>
      <c r="E817" s="65"/>
      <c r="F817" s="65"/>
      <c r="G817" s="65"/>
      <c r="H817" s="68"/>
      <c r="I817" s="65"/>
      <c r="J817" s="68"/>
      <c r="K817" s="65"/>
      <c r="L817" s="68" t="n">
        <v>9</v>
      </c>
      <c r="M817" s="65"/>
      <c r="N817" s="65"/>
      <c r="O817" s="65" t="n">
        <v>2</v>
      </c>
      <c r="P817" s="65" t="n">
        <v>2</v>
      </c>
      <c r="Q817" s="65"/>
      <c r="R817" s="65"/>
      <c r="S817" s="65"/>
      <c r="T817" s="65"/>
      <c r="U817" s="65"/>
      <c r="V817" s="65" t="n">
        <v>3</v>
      </c>
      <c r="W817" s="65"/>
      <c r="X817" s="65"/>
      <c r="Y817" s="65" t="n">
        <v>3</v>
      </c>
      <c r="Z817" s="65"/>
      <c r="AA817" s="65"/>
      <c r="AB817" s="65"/>
      <c r="AC817" s="65"/>
      <c r="AD817" s="65"/>
      <c r="AE817" s="65"/>
      <c r="AF817" s="65"/>
      <c r="AG817" s="65"/>
      <c r="AH817" s="65"/>
      <c r="AI817" s="65"/>
      <c r="AJ817" s="65"/>
      <c r="AK817" s="65"/>
      <c r="AL817" s="65"/>
      <c r="AM817" s="65"/>
      <c r="AN817" s="65"/>
      <c r="AO817" s="65"/>
      <c r="AP817" s="65"/>
    </row>
    <row r="818" customFormat="false" ht="15.75" hidden="false" customHeight="false" outlineLevel="0" collapsed="false">
      <c r="A818" s="127" t="n">
        <v>43977</v>
      </c>
      <c r="B818" s="65"/>
      <c r="C818" s="65"/>
      <c r="D818" s="65"/>
      <c r="E818" s="65"/>
      <c r="F818" s="65"/>
      <c r="G818" s="65"/>
      <c r="H818" s="68"/>
      <c r="I818" s="65"/>
      <c r="J818" s="68" t="n">
        <v>9</v>
      </c>
      <c r="K818" s="65"/>
      <c r="L818" s="68" t="n">
        <v>9</v>
      </c>
      <c r="M818" s="65"/>
      <c r="N818" s="65"/>
      <c r="O818" s="65"/>
      <c r="P818" s="65" t="n">
        <v>2</v>
      </c>
      <c r="Q818" s="65"/>
      <c r="R818" s="65"/>
      <c r="S818" s="65"/>
      <c r="T818" s="65"/>
      <c r="U818" s="65"/>
      <c r="V818" s="65" t="n">
        <v>4</v>
      </c>
      <c r="W818" s="65"/>
      <c r="X818" s="65"/>
      <c r="Y818" s="65" t="n">
        <v>2</v>
      </c>
      <c r="Z818" s="65"/>
      <c r="AA818" s="65" t="n">
        <v>1</v>
      </c>
      <c r="AB818" s="65"/>
      <c r="AC818" s="65"/>
      <c r="AD818" s="65"/>
      <c r="AE818" s="65"/>
      <c r="AF818" s="65"/>
      <c r="AG818" s="65"/>
      <c r="AH818" s="65"/>
      <c r="AI818" s="65"/>
      <c r="AJ818" s="65"/>
      <c r="AK818" s="65"/>
      <c r="AL818" s="65"/>
      <c r="AM818" s="65"/>
      <c r="AN818" s="65"/>
      <c r="AO818" s="65"/>
      <c r="AP818" s="65"/>
    </row>
    <row r="819" customFormat="false" ht="15.75" hidden="false" customHeight="false" outlineLevel="0" collapsed="false">
      <c r="A819" s="127" t="n">
        <v>43978</v>
      </c>
      <c r="B819" s="65"/>
      <c r="C819" s="65"/>
      <c r="D819" s="65"/>
      <c r="E819" s="65"/>
      <c r="F819" s="65"/>
      <c r="G819" s="65"/>
      <c r="H819" s="68" t="n">
        <v>8</v>
      </c>
      <c r="I819" s="65"/>
      <c r="J819" s="68" t="n">
        <v>5</v>
      </c>
      <c r="K819" s="65"/>
      <c r="L819" s="68" t="n">
        <v>19</v>
      </c>
      <c r="M819" s="65"/>
      <c r="N819" s="65"/>
      <c r="O819" s="65"/>
      <c r="P819" s="65" t="n">
        <v>8</v>
      </c>
      <c r="Q819" s="65" t="n">
        <v>1</v>
      </c>
      <c r="R819" s="65" t="n">
        <v>1</v>
      </c>
      <c r="S819" s="65" t="n">
        <v>1</v>
      </c>
      <c r="T819" s="65"/>
      <c r="U819" s="65" t="n">
        <v>1</v>
      </c>
      <c r="V819" s="65" t="n">
        <v>7</v>
      </c>
      <c r="W819" s="65" t="n">
        <v>1</v>
      </c>
      <c r="X819" s="65"/>
      <c r="Y819" s="65"/>
      <c r="Z819" s="65"/>
      <c r="AA819" s="65" t="n">
        <v>2</v>
      </c>
      <c r="AB819" s="65"/>
      <c r="AC819" s="65" t="n">
        <v>1</v>
      </c>
      <c r="AD819" s="65"/>
      <c r="AE819" s="65"/>
      <c r="AF819" s="65"/>
      <c r="AG819" s="65"/>
      <c r="AH819" s="65"/>
      <c r="AI819" s="65"/>
      <c r="AJ819" s="65"/>
      <c r="AK819" s="65"/>
      <c r="AL819" s="65"/>
      <c r="AM819" s="65"/>
      <c r="AN819" s="65"/>
      <c r="AO819" s="65"/>
      <c r="AP819" s="65"/>
    </row>
    <row r="820" customFormat="false" ht="15.75" hidden="false" customHeight="false" outlineLevel="0" collapsed="false">
      <c r="A820" s="127" t="n">
        <v>43979</v>
      </c>
      <c r="B820" s="65"/>
      <c r="C820" s="65"/>
      <c r="D820" s="65"/>
      <c r="E820" s="65"/>
      <c r="F820" s="65"/>
      <c r="G820" s="65"/>
      <c r="H820" s="68"/>
      <c r="I820" s="65"/>
      <c r="J820" s="68"/>
      <c r="K820" s="65"/>
      <c r="L820" s="68" t="n">
        <v>14</v>
      </c>
      <c r="M820" s="65"/>
      <c r="N820" s="65"/>
      <c r="O820" s="65"/>
      <c r="P820" s="65"/>
      <c r="Q820" s="65"/>
      <c r="R820" s="65"/>
      <c r="S820" s="65" t="n">
        <v>1</v>
      </c>
      <c r="T820" s="65"/>
      <c r="U820" s="65"/>
      <c r="V820" s="65" t="n">
        <v>5</v>
      </c>
      <c r="W820" s="65" t="n">
        <v>2</v>
      </c>
      <c r="X820" s="65"/>
      <c r="Y820" s="65"/>
      <c r="Z820" s="65"/>
      <c r="AA820" s="65"/>
      <c r="AB820" s="65"/>
      <c r="AC820" s="65"/>
      <c r="AD820" s="65" t="n">
        <v>1</v>
      </c>
      <c r="AE820" s="65"/>
      <c r="AF820" s="65"/>
      <c r="AG820" s="65"/>
      <c r="AH820" s="65"/>
      <c r="AI820" s="65"/>
      <c r="AJ820" s="65"/>
      <c r="AK820" s="65"/>
      <c r="AL820" s="65"/>
      <c r="AM820" s="65"/>
      <c r="AN820" s="65"/>
      <c r="AO820" s="65"/>
      <c r="AP820" s="65"/>
    </row>
    <row r="821" customFormat="false" ht="15.75" hidden="false" customHeight="false" outlineLevel="0" collapsed="false">
      <c r="A821" s="127" t="n">
        <v>43980</v>
      </c>
      <c r="B821" s="65"/>
      <c r="C821" s="65"/>
      <c r="D821" s="65" t="n">
        <v>3</v>
      </c>
      <c r="E821" s="65"/>
      <c r="F821" s="65"/>
      <c r="G821" s="65"/>
      <c r="H821" s="68"/>
      <c r="I821" s="65"/>
      <c r="J821" s="68"/>
      <c r="K821" s="65"/>
      <c r="L821" s="68" t="n">
        <v>11</v>
      </c>
      <c r="M821" s="65"/>
      <c r="N821" s="65"/>
      <c r="O821" s="65"/>
      <c r="P821" s="65" t="n">
        <v>1</v>
      </c>
      <c r="Q821" s="65"/>
      <c r="R821" s="65" t="n">
        <v>1</v>
      </c>
      <c r="S821" s="65"/>
      <c r="T821" s="65" t="n">
        <v>2</v>
      </c>
      <c r="U821" s="65"/>
      <c r="V821" s="65" t="n">
        <v>1</v>
      </c>
      <c r="W821" s="65"/>
      <c r="X821" s="65"/>
      <c r="Y821" s="65" t="n">
        <v>3</v>
      </c>
      <c r="Z821" s="65"/>
      <c r="AA821" s="65"/>
      <c r="AB821" s="65"/>
      <c r="AC821" s="65" t="n">
        <v>1</v>
      </c>
      <c r="AD821" s="65"/>
      <c r="AE821" s="65"/>
      <c r="AF821" s="65"/>
      <c r="AG821" s="65"/>
      <c r="AH821" s="65"/>
      <c r="AI821" s="65" t="n">
        <v>1</v>
      </c>
      <c r="AJ821" s="65"/>
      <c r="AK821" s="65"/>
      <c r="AL821" s="65"/>
      <c r="AM821" s="65"/>
      <c r="AN821" s="65"/>
      <c r="AO821" s="65"/>
      <c r="AP821" s="65"/>
    </row>
    <row r="822" customFormat="false" ht="15.75" hidden="false" customHeight="false" outlineLevel="0" collapsed="false">
      <c r="A822" s="127" t="n">
        <v>43981</v>
      </c>
      <c r="B822" s="65"/>
      <c r="C822" s="65"/>
      <c r="D822" s="65"/>
      <c r="E822" s="65"/>
      <c r="F822" s="65"/>
      <c r="G822" s="65"/>
      <c r="H822" s="68" t="n">
        <v>7</v>
      </c>
      <c r="I822" s="65"/>
      <c r="J822" s="68" t="n">
        <v>2</v>
      </c>
      <c r="K822" s="65"/>
      <c r="L822" s="68" t="n">
        <v>27</v>
      </c>
      <c r="M822" s="65"/>
      <c r="N822" s="65"/>
      <c r="O822" s="65" t="n">
        <v>2</v>
      </c>
      <c r="P822" s="65" t="n">
        <v>5</v>
      </c>
      <c r="Q822" s="65"/>
      <c r="R822" s="65"/>
      <c r="S822" s="65"/>
      <c r="T822" s="65" t="n">
        <v>4</v>
      </c>
      <c r="U822" s="65"/>
      <c r="V822" s="65"/>
      <c r="W822" s="65" t="n">
        <v>5</v>
      </c>
      <c r="X822" s="65"/>
      <c r="Y822" s="65" t="n">
        <v>1</v>
      </c>
      <c r="Z822" s="65"/>
      <c r="AA822" s="65"/>
      <c r="AB822" s="65"/>
      <c r="AC822" s="65"/>
      <c r="AD822" s="65"/>
      <c r="AE822" s="65"/>
      <c r="AF822" s="65"/>
      <c r="AG822" s="65"/>
      <c r="AH822" s="65"/>
      <c r="AI822" s="65"/>
      <c r="AJ822" s="65"/>
      <c r="AK822" s="65"/>
      <c r="AL822" s="65"/>
      <c r="AM822" s="65"/>
      <c r="AN822" s="65"/>
      <c r="AO822" s="65"/>
      <c r="AP822" s="65"/>
    </row>
    <row r="823" customFormat="false" ht="15.75" hidden="false" customHeight="false" outlineLevel="0" collapsed="false">
      <c r="A823" s="127" t="n">
        <v>43982</v>
      </c>
      <c r="B823" s="65"/>
      <c r="C823" s="65"/>
      <c r="D823" s="65"/>
      <c r="E823" s="65"/>
      <c r="F823" s="65"/>
      <c r="G823" s="65"/>
      <c r="H823" s="68" t="n">
        <v>1</v>
      </c>
      <c r="I823" s="65"/>
      <c r="J823" s="68"/>
      <c r="K823" s="65"/>
      <c r="L823" s="68" t="n">
        <v>24</v>
      </c>
      <c r="M823" s="65"/>
      <c r="N823" s="65"/>
      <c r="O823" s="65"/>
      <c r="P823" s="65" t="n">
        <v>3</v>
      </c>
      <c r="Q823" s="65"/>
      <c r="R823" s="65" t="n">
        <v>1</v>
      </c>
      <c r="S823" s="65"/>
      <c r="T823" s="65" t="n">
        <v>3</v>
      </c>
      <c r="U823" s="65"/>
      <c r="V823" s="65" t="n">
        <v>2</v>
      </c>
      <c r="W823" s="65"/>
      <c r="X823" s="65"/>
      <c r="Y823" s="65" t="n">
        <v>2</v>
      </c>
      <c r="Z823" s="65"/>
      <c r="AA823" s="65"/>
      <c r="AB823" s="65"/>
      <c r="AC823" s="65" t="n">
        <v>4</v>
      </c>
      <c r="AD823" s="65"/>
      <c r="AE823" s="65"/>
      <c r="AF823" s="65"/>
      <c r="AG823" s="65"/>
      <c r="AH823" s="65"/>
      <c r="AI823" s="65"/>
      <c r="AJ823" s="65"/>
      <c r="AK823" s="65"/>
      <c r="AL823" s="65"/>
      <c r="AM823" s="65"/>
      <c r="AN823" s="65"/>
      <c r="AO823" s="65"/>
      <c r="AP823" s="65"/>
    </row>
    <row r="824" customFormat="false" ht="15.75" hidden="false" customHeight="false" outlineLevel="0" collapsed="false">
      <c r="A824" s="127" t="n">
        <v>43983</v>
      </c>
      <c r="B824" s="65"/>
      <c r="C824" s="65" t="n">
        <v>1</v>
      </c>
      <c r="D824" s="65"/>
      <c r="E824" s="65"/>
      <c r="F824" s="65"/>
      <c r="G824" s="65"/>
      <c r="H824" s="68" t="n">
        <v>1</v>
      </c>
      <c r="I824" s="65"/>
      <c r="J824" s="68"/>
      <c r="K824" s="65"/>
      <c r="L824" s="68" t="n">
        <v>16</v>
      </c>
      <c r="M824" s="65"/>
      <c r="N824" s="65"/>
      <c r="O824" s="65"/>
      <c r="P824" s="65" t="n">
        <v>6</v>
      </c>
      <c r="Q824" s="65"/>
      <c r="R824" s="65"/>
      <c r="S824" s="65"/>
      <c r="T824" s="65"/>
      <c r="U824" s="65"/>
      <c r="V824" s="65"/>
      <c r="W824" s="65"/>
      <c r="X824" s="65"/>
      <c r="Y824" s="65" t="n">
        <v>1</v>
      </c>
      <c r="Z824" s="65"/>
      <c r="AA824" s="65"/>
      <c r="AB824" s="65"/>
      <c r="AC824" s="65" t="n">
        <v>3</v>
      </c>
      <c r="AD824" s="65"/>
      <c r="AE824" s="65"/>
      <c r="AF824" s="65"/>
      <c r="AG824" s="65"/>
      <c r="AH824" s="65"/>
      <c r="AI824" s="65"/>
      <c r="AJ824" s="65"/>
      <c r="AK824" s="65"/>
      <c r="AL824" s="65"/>
      <c r="AM824" s="65"/>
      <c r="AN824" s="65"/>
      <c r="AO824" s="65"/>
      <c r="AP824" s="65"/>
    </row>
    <row r="825" customFormat="false" ht="15.75" hidden="false" customHeight="false" outlineLevel="0" collapsed="false">
      <c r="A825" s="127" t="n">
        <v>43984</v>
      </c>
      <c r="B825" s="65"/>
      <c r="C825" s="65"/>
      <c r="D825" s="65"/>
      <c r="E825" s="65"/>
      <c r="F825" s="65"/>
      <c r="G825" s="65"/>
      <c r="H825" s="68"/>
      <c r="I825" s="65"/>
      <c r="J825" s="68" t="n">
        <v>7</v>
      </c>
      <c r="K825" s="65"/>
      <c r="L825" s="68" t="n">
        <v>6</v>
      </c>
      <c r="M825" s="65"/>
      <c r="N825" s="65"/>
      <c r="O825" s="65" t="n">
        <v>1</v>
      </c>
      <c r="P825" s="65" t="n">
        <v>1</v>
      </c>
      <c r="Q825" s="65"/>
      <c r="R825" s="65"/>
      <c r="S825" s="65" t="n">
        <v>2</v>
      </c>
      <c r="T825" s="65"/>
      <c r="U825" s="65"/>
      <c r="V825" s="65"/>
      <c r="W825" s="65"/>
      <c r="X825" s="65"/>
      <c r="Y825" s="65"/>
      <c r="Z825" s="65"/>
      <c r="AA825" s="65"/>
      <c r="AB825" s="65"/>
      <c r="AC825" s="65" t="n">
        <v>1</v>
      </c>
      <c r="AD825" s="65"/>
      <c r="AE825" s="65"/>
      <c r="AF825" s="65" t="n">
        <v>1</v>
      </c>
      <c r="AG825" s="65"/>
      <c r="AH825" s="65"/>
      <c r="AI825" s="65" t="n">
        <v>3</v>
      </c>
      <c r="AJ825" s="65"/>
      <c r="AK825" s="65"/>
      <c r="AL825" s="65"/>
      <c r="AM825" s="65"/>
      <c r="AN825" s="65"/>
      <c r="AO825" s="65"/>
      <c r="AP825" s="65"/>
    </row>
    <row r="826" customFormat="false" ht="15.75" hidden="false" customHeight="false" outlineLevel="0" collapsed="false">
      <c r="A826" s="127" t="n">
        <v>43985</v>
      </c>
      <c r="B826" s="65"/>
      <c r="C826" s="65"/>
      <c r="D826" s="65"/>
      <c r="E826" s="65"/>
      <c r="F826" s="65"/>
      <c r="G826" s="65"/>
      <c r="H826" s="68" t="n">
        <v>5</v>
      </c>
      <c r="I826" s="65"/>
      <c r="J826" s="68" t="n">
        <v>3</v>
      </c>
      <c r="K826" s="65" t="n">
        <v>1</v>
      </c>
      <c r="L826" s="68" t="n">
        <v>11</v>
      </c>
      <c r="M826" s="65"/>
      <c r="N826" s="65"/>
      <c r="O826" s="65" t="n">
        <v>4</v>
      </c>
      <c r="P826" s="65" t="n">
        <v>3</v>
      </c>
      <c r="Q826" s="65"/>
      <c r="R826" s="65"/>
      <c r="S826" s="65" t="n">
        <v>1</v>
      </c>
      <c r="T826" s="65" t="n">
        <v>1</v>
      </c>
      <c r="U826" s="65"/>
      <c r="V826" s="65" t="n">
        <v>3</v>
      </c>
      <c r="W826" s="65" t="n">
        <v>1</v>
      </c>
      <c r="X826" s="65"/>
      <c r="Y826" s="65"/>
      <c r="Z826" s="65"/>
      <c r="AA826" s="65" t="n">
        <v>1</v>
      </c>
      <c r="AB826" s="65"/>
      <c r="AC826" s="65" t="n">
        <v>1</v>
      </c>
      <c r="AD826" s="65"/>
      <c r="AE826" s="65"/>
      <c r="AF826" s="65"/>
      <c r="AG826" s="65"/>
      <c r="AH826" s="65"/>
      <c r="AI826" s="65"/>
      <c r="AJ826" s="65"/>
      <c r="AK826" s="65"/>
      <c r="AL826" s="65"/>
      <c r="AM826" s="65"/>
      <c r="AN826" s="65"/>
      <c r="AO826" s="65"/>
      <c r="AP826" s="65"/>
    </row>
    <row r="827" customFormat="false" ht="15.75" hidden="false" customHeight="false" outlineLevel="0" collapsed="false">
      <c r="A827" s="127" t="n">
        <v>43986</v>
      </c>
      <c r="B827" s="65"/>
      <c r="C827" s="65"/>
      <c r="D827" s="65"/>
      <c r="E827" s="65"/>
      <c r="F827" s="65"/>
      <c r="G827" s="65"/>
      <c r="H827" s="68"/>
      <c r="I827" s="65"/>
      <c r="J827" s="68" t="n">
        <v>1</v>
      </c>
      <c r="K827" s="65"/>
      <c r="L827" s="68" t="n">
        <v>8</v>
      </c>
      <c r="M827" s="65"/>
      <c r="N827" s="65"/>
      <c r="O827" s="65"/>
      <c r="P827" s="65" t="n">
        <v>3</v>
      </c>
      <c r="Q827" s="65"/>
      <c r="R827" s="65"/>
      <c r="S827" s="65" t="n">
        <v>4</v>
      </c>
      <c r="T827" s="65"/>
      <c r="U827" s="65"/>
      <c r="V827" s="65"/>
      <c r="W827" s="65" t="n">
        <v>1</v>
      </c>
      <c r="X827" s="65"/>
      <c r="Y827" s="65" t="n">
        <v>4</v>
      </c>
      <c r="Z827" s="65"/>
      <c r="AA827" s="65"/>
      <c r="AB827" s="65"/>
      <c r="AC827" s="65" t="n">
        <v>2</v>
      </c>
      <c r="AD827" s="65"/>
      <c r="AE827" s="65"/>
      <c r="AF827" s="65"/>
      <c r="AG827" s="65"/>
      <c r="AH827" s="65"/>
      <c r="AI827" s="65"/>
      <c r="AJ827" s="65"/>
      <c r="AK827" s="65"/>
      <c r="AL827" s="65"/>
      <c r="AM827" s="65"/>
      <c r="AN827" s="65"/>
      <c r="AO827" s="65"/>
      <c r="AP827" s="65"/>
    </row>
    <row r="828" customFormat="false" ht="15.75" hidden="false" customHeight="false" outlineLevel="0" collapsed="false">
      <c r="A828" s="127" t="n">
        <v>43987</v>
      </c>
      <c r="B828" s="65"/>
      <c r="C828" s="65"/>
      <c r="D828" s="65" t="n">
        <v>1</v>
      </c>
      <c r="E828" s="65"/>
      <c r="F828" s="65" t="n">
        <v>1</v>
      </c>
      <c r="G828" s="65"/>
      <c r="H828" s="68" t="n">
        <v>1</v>
      </c>
      <c r="I828" s="65"/>
      <c r="J828" s="68" t="n">
        <v>3</v>
      </c>
      <c r="K828" s="65" t="n">
        <v>5</v>
      </c>
      <c r="L828" s="68" t="n">
        <v>9</v>
      </c>
      <c r="M828" s="65"/>
      <c r="N828" s="65"/>
      <c r="O828" s="65" t="n">
        <v>2</v>
      </c>
      <c r="P828" s="65"/>
      <c r="Q828" s="65"/>
      <c r="R828" s="65"/>
      <c r="S828" s="65" t="n">
        <v>3</v>
      </c>
      <c r="T828" s="65" t="n">
        <v>3</v>
      </c>
      <c r="U828" s="65" t="n">
        <v>2</v>
      </c>
      <c r="V828" s="65"/>
      <c r="W828" s="65" t="n">
        <v>3</v>
      </c>
      <c r="X828" s="65" t="n">
        <v>1</v>
      </c>
      <c r="Y828" s="65" t="n">
        <v>14</v>
      </c>
      <c r="Z828" s="65"/>
      <c r="AA828" s="65"/>
      <c r="AB828" s="65"/>
      <c r="AC828" s="65" t="n">
        <v>1</v>
      </c>
      <c r="AD828" s="65"/>
      <c r="AE828" s="65"/>
      <c r="AF828" s="65"/>
      <c r="AG828" s="65"/>
      <c r="AH828" s="65"/>
      <c r="AI828" s="65"/>
      <c r="AJ828" s="65"/>
      <c r="AK828" s="65"/>
      <c r="AL828" s="65"/>
      <c r="AM828" s="65"/>
      <c r="AN828" s="65"/>
      <c r="AO828" s="65"/>
      <c r="AP828" s="65"/>
    </row>
    <row r="829" customFormat="false" ht="15.75" hidden="false" customHeight="false" outlineLevel="0" collapsed="false">
      <c r="A829" s="127" t="n">
        <v>43988</v>
      </c>
      <c r="B829" s="65"/>
      <c r="C829" s="65"/>
      <c r="D829" s="65" t="n">
        <v>1</v>
      </c>
      <c r="E829" s="65"/>
      <c r="F829" s="65" t="n">
        <v>1</v>
      </c>
      <c r="G829" s="65"/>
      <c r="H829" s="68"/>
      <c r="I829" s="65"/>
      <c r="J829" s="68"/>
      <c r="K829" s="65"/>
      <c r="L829" s="68" t="n">
        <v>17</v>
      </c>
      <c r="M829" s="65"/>
      <c r="N829" s="65"/>
      <c r="O829" s="65"/>
      <c r="P829" s="65" t="n">
        <v>3</v>
      </c>
      <c r="Q829" s="65"/>
      <c r="R829" s="65"/>
      <c r="S829" s="65" t="n">
        <v>1</v>
      </c>
      <c r="T829" s="65" t="n">
        <v>4</v>
      </c>
      <c r="U829" s="65"/>
      <c r="V829" s="65" t="n">
        <v>3</v>
      </c>
      <c r="W829" s="65"/>
      <c r="X829" s="65"/>
      <c r="Y829" s="65" t="n">
        <v>1</v>
      </c>
      <c r="Z829" s="65"/>
      <c r="AA829" s="65"/>
      <c r="AB829" s="65"/>
      <c r="AC829" s="65"/>
      <c r="AD829" s="65"/>
      <c r="AE829" s="65"/>
      <c r="AF829" s="65"/>
      <c r="AG829" s="65"/>
      <c r="AH829" s="65"/>
      <c r="AI829" s="65"/>
      <c r="AJ829" s="65"/>
      <c r="AK829" s="65"/>
      <c r="AL829" s="65"/>
      <c r="AM829" s="65"/>
      <c r="AN829" s="65"/>
      <c r="AO829" s="65"/>
      <c r="AP829" s="65"/>
    </row>
    <row r="830" customFormat="false" ht="15.75" hidden="false" customHeight="false" outlineLevel="0" collapsed="false">
      <c r="A830" s="127" t="n">
        <v>43989</v>
      </c>
      <c r="B830" s="65"/>
      <c r="C830" s="65"/>
      <c r="D830" s="65"/>
      <c r="E830" s="65"/>
      <c r="F830" s="65"/>
      <c r="G830" s="65"/>
      <c r="H830" s="68" t="n">
        <v>5</v>
      </c>
      <c r="I830" s="65"/>
      <c r="J830" s="68"/>
      <c r="K830" s="65" t="n">
        <v>22</v>
      </c>
      <c r="L830" s="68" t="n">
        <v>20</v>
      </c>
      <c r="M830" s="65"/>
      <c r="N830" s="65"/>
      <c r="O830" s="65"/>
      <c r="P830" s="65" t="n">
        <v>1</v>
      </c>
      <c r="Q830" s="65"/>
      <c r="R830" s="65"/>
      <c r="S830" s="65"/>
      <c r="T830" s="65"/>
      <c r="U830" s="65"/>
      <c r="V830" s="65" t="n">
        <v>2</v>
      </c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  <c r="AH830" s="65"/>
      <c r="AI830" s="65"/>
      <c r="AJ830" s="65"/>
      <c r="AK830" s="65"/>
      <c r="AL830" s="65"/>
      <c r="AM830" s="65"/>
      <c r="AN830" s="65"/>
      <c r="AO830" s="65"/>
      <c r="AP830" s="65"/>
    </row>
    <row r="831" customFormat="false" ht="15.75" hidden="false" customHeight="false" outlineLevel="0" collapsed="false">
      <c r="A831" s="127" t="n">
        <v>43990</v>
      </c>
      <c r="B831" s="65"/>
      <c r="C831" s="65"/>
      <c r="D831" s="65"/>
      <c r="E831" s="65"/>
      <c r="F831" s="65"/>
      <c r="G831" s="65"/>
      <c r="H831" s="68"/>
      <c r="I831" s="65"/>
      <c r="J831" s="68" t="n">
        <v>3</v>
      </c>
      <c r="K831" s="65"/>
      <c r="L831" s="68" t="n">
        <v>19</v>
      </c>
      <c r="M831" s="65"/>
      <c r="N831" s="65"/>
      <c r="O831" s="65" t="n">
        <v>2</v>
      </c>
      <c r="P831" s="65" t="n">
        <v>3</v>
      </c>
      <c r="Q831" s="65"/>
      <c r="R831" s="65"/>
      <c r="S831" s="65" t="n">
        <v>1</v>
      </c>
      <c r="T831" s="65"/>
      <c r="U831" s="65"/>
      <c r="V831" s="65" t="n">
        <v>2</v>
      </c>
      <c r="W831" s="65" t="n">
        <v>2</v>
      </c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  <c r="AH831" s="65"/>
      <c r="AI831" s="65"/>
      <c r="AJ831" s="65"/>
      <c r="AK831" s="65"/>
      <c r="AL831" s="65"/>
      <c r="AM831" s="65"/>
      <c r="AN831" s="65"/>
      <c r="AO831" s="65"/>
      <c r="AP831" s="65"/>
    </row>
    <row r="832" customFormat="false" ht="15.75" hidden="false" customHeight="false" outlineLevel="0" collapsed="false">
      <c r="A832" s="127" t="n">
        <v>43991</v>
      </c>
      <c r="B832" s="65"/>
      <c r="C832" s="65"/>
      <c r="D832" s="65" t="n">
        <v>1</v>
      </c>
      <c r="E832" s="65"/>
      <c r="F832" s="65"/>
      <c r="G832" s="65"/>
      <c r="H832" s="68" t="n">
        <v>4</v>
      </c>
      <c r="I832" s="65"/>
      <c r="J832" s="68"/>
      <c r="K832" s="65" t="n">
        <v>5</v>
      </c>
      <c r="L832" s="68" t="n">
        <v>12</v>
      </c>
      <c r="M832" s="65"/>
      <c r="N832" s="65"/>
      <c r="O832" s="65"/>
      <c r="P832" s="65" t="n">
        <v>4</v>
      </c>
      <c r="Q832" s="65"/>
      <c r="R832" s="65" t="n">
        <v>1</v>
      </c>
      <c r="S832" s="65" t="n">
        <v>3</v>
      </c>
      <c r="T832" s="65"/>
      <c r="U832" s="65" t="n">
        <v>2</v>
      </c>
      <c r="V832" s="65"/>
      <c r="W832" s="65" t="n">
        <v>4</v>
      </c>
      <c r="X832" s="65"/>
      <c r="Y832" s="65" t="n">
        <v>3</v>
      </c>
      <c r="Z832" s="65"/>
      <c r="AA832" s="65"/>
      <c r="AB832" s="65"/>
      <c r="AC832" s="65"/>
      <c r="AD832" s="65"/>
      <c r="AE832" s="65"/>
      <c r="AF832" s="65"/>
      <c r="AG832" s="65"/>
      <c r="AH832" s="65"/>
      <c r="AI832" s="65" t="n">
        <v>1</v>
      </c>
      <c r="AJ832" s="65"/>
      <c r="AK832" s="65"/>
      <c r="AL832" s="65"/>
      <c r="AM832" s="65"/>
      <c r="AN832" s="65"/>
      <c r="AO832" s="65"/>
      <c r="AP832" s="65"/>
    </row>
    <row r="833" customFormat="false" ht="15.75" hidden="false" customHeight="false" outlineLevel="0" collapsed="false">
      <c r="A833" s="127" t="n">
        <v>43992</v>
      </c>
      <c r="B833" s="65"/>
      <c r="C833" s="65"/>
      <c r="D833" s="65" t="n">
        <v>1</v>
      </c>
      <c r="E833" s="65"/>
      <c r="F833" s="65"/>
      <c r="G833" s="65"/>
      <c r="H833" s="68" t="n">
        <v>2</v>
      </c>
      <c r="I833" s="65"/>
      <c r="J833" s="68"/>
      <c r="K833" s="65"/>
      <c r="L833" s="68" t="n">
        <v>16</v>
      </c>
      <c r="M833" s="65"/>
      <c r="N833" s="65"/>
      <c r="O833" s="65" t="n">
        <v>1</v>
      </c>
      <c r="P833" s="65" t="n">
        <v>4</v>
      </c>
      <c r="Q833" s="65"/>
      <c r="R833" s="65"/>
      <c r="S833" s="65" t="n">
        <v>3</v>
      </c>
      <c r="T833" s="65" t="n">
        <v>4</v>
      </c>
      <c r="U833" s="65"/>
      <c r="V833" s="65" t="n">
        <v>3</v>
      </c>
      <c r="W833" s="65" t="n">
        <v>1</v>
      </c>
      <c r="X833" s="65"/>
      <c r="Y833" s="65" t="n">
        <v>1</v>
      </c>
      <c r="Z833" s="65"/>
      <c r="AA833" s="65"/>
      <c r="AB833" s="65"/>
      <c r="AC833" s="65"/>
      <c r="AD833" s="65"/>
      <c r="AE833" s="65"/>
      <c r="AF833" s="65"/>
      <c r="AG833" s="65"/>
      <c r="AH833" s="65"/>
      <c r="AI833" s="65"/>
      <c r="AJ833" s="65"/>
      <c r="AK833" s="65"/>
      <c r="AL833" s="65"/>
      <c r="AM833" s="65"/>
      <c r="AN833" s="65"/>
      <c r="AO833" s="65"/>
      <c r="AP833" s="65"/>
    </row>
    <row r="834" customFormat="false" ht="15.75" hidden="false" customHeight="false" outlineLevel="0" collapsed="false">
      <c r="A834" s="127" t="n">
        <v>43993</v>
      </c>
      <c r="B834" s="65"/>
      <c r="C834" s="65"/>
      <c r="D834" s="65" t="n">
        <v>2</v>
      </c>
      <c r="E834" s="65"/>
      <c r="F834" s="65"/>
      <c r="G834" s="65"/>
      <c r="H834" s="68" t="n">
        <v>2</v>
      </c>
      <c r="I834" s="65"/>
      <c r="J834" s="68"/>
      <c r="K834" s="65"/>
      <c r="L834" s="68" t="n">
        <v>23</v>
      </c>
      <c r="M834" s="65"/>
      <c r="N834" s="65"/>
      <c r="O834" s="65"/>
      <c r="P834" s="65" t="n">
        <v>4</v>
      </c>
      <c r="Q834" s="65"/>
      <c r="R834" s="65"/>
      <c r="S834" s="65" t="n">
        <v>3</v>
      </c>
      <c r="T834" s="65"/>
      <c r="U834" s="65"/>
      <c r="V834" s="65" t="n">
        <v>2</v>
      </c>
      <c r="W834" s="65" t="n">
        <v>3</v>
      </c>
      <c r="X834" s="65"/>
      <c r="Y834" s="65"/>
      <c r="Z834" s="65"/>
      <c r="AA834" s="65"/>
      <c r="AB834" s="65"/>
      <c r="AC834" s="65" t="n">
        <v>1</v>
      </c>
      <c r="AD834" s="65" t="n">
        <v>1</v>
      </c>
      <c r="AE834" s="65"/>
      <c r="AF834" s="65"/>
      <c r="AG834" s="65"/>
      <c r="AH834" s="65"/>
      <c r="AI834" s="65"/>
      <c r="AJ834" s="65"/>
      <c r="AK834" s="65"/>
      <c r="AL834" s="65"/>
      <c r="AM834" s="65"/>
      <c r="AN834" s="65"/>
      <c r="AO834" s="65"/>
      <c r="AP834" s="65"/>
    </row>
    <row r="835" customFormat="false" ht="15.75" hidden="false" customHeight="false" outlineLevel="0" collapsed="false">
      <c r="A835" s="127" t="n">
        <v>43994</v>
      </c>
      <c r="B835" s="65"/>
      <c r="C835" s="65"/>
      <c r="D835" s="65" t="n">
        <v>1</v>
      </c>
      <c r="E835" s="65"/>
      <c r="F835" s="65"/>
      <c r="G835" s="65"/>
      <c r="H835" s="68" t="n">
        <v>3</v>
      </c>
      <c r="I835" s="65"/>
      <c r="J835" s="68"/>
      <c r="K835" s="65"/>
      <c r="L835" s="68" t="n">
        <v>22</v>
      </c>
      <c r="M835" s="65"/>
      <c r="N835" s="65" t="n">
        <v>1</v>
      </c>
      <c r="O835" s="65"/>
      <c r="P835" s="65" t="n">
        <v>4</v>
      </c>
      <c r="Q835" s="65"/>
      <c r="R835" s="65"/>
      <c r="S835" s="65"/>
      <c r="T835" s="65" t="n">
        <v>1</v>
      </c>
      <c r="U835" s="65"/>
      <c r="V835" s="65"/>
      <c r="W835" s="65" t="n">
        <v>1</v>
      </c>
      <c r="X835" s="65"/>
      <c r="Y835" s="65" t="n">
        <v>12</v>
      </c>
      <c r="Z835" s="65"/>
      <c r="AA835" s="65"/>
      <c r="AB835" s="65"/>
      <c r="AC835" s="65" t="n">
        <v>2</v>
      </c>
      <c r="AD835" s="65" t="n">
        <v>1</v>
      </c>
      <c r="AE835" s="65"/>
      <c r="AF835" s="65"/>
      <c r="AG835" s="65"/>
      <c r="AH835" s="65"/>
      <c r="AI835" s="65"/>
      <c r="AJ835" s="65"/>
      <c r="AK835" s="65"/>
      <c r="AL835" s="65"/>
      <c r="AM835" s="65"/>
      <c r="AN835" s="65"/>
      <c r="AO835" s="65"/>
      <c r="AP835" s="65"/>
    </row>
    <row r="836" customFormat="false" ht="15.75" hidden="false" customHeight="false" outlineLevel="0" collapsed="false">
      <c r="A836" s="127" t="n">
        <v>43995</v>
      </c>
      <c r="B836" s="65"/>
      <c r="C836" s="65" t="n">
        <v>1</v>
      </c>
      <c r="D836" s="65" t="n">
        <v>3</v>
      </c>
      <c r="E836" s="65"/>
      <c r="F836" s="65" t="n">
        <v>1</v>
      </c>
      <c r="G836" s="65"/>
      <c r="H836" s="68" t="n">
        <v>8</v>
      </c>
      <c r="I836" s="65"/>
      <c r="J836" s="68"/>
      <c r="K836" s="65"/>
      <c r="L836" s="68" t="n">
        <v>14</v>
      </c>
      <c r="M836" s="65"/>
      <c r="N836" s="65"/>
      <c r="O836" s="65" t="n">
        <v>1</v>
      </c>
      <c r="P836" s="65" t="n">
        <v>4</v>
      </c>
      <c r="Q836" s="65"/>
      <c r="R836" s="65"/>
      <c r="S836" s="65" t="n">
        <v>2</v>
      </c>
      <c r="T836" s="65" t="n">
        <v>1</v>
      </c>
      <c r="U836" s="65"/>
      <c r="V836" s="65" t="n">
        <v>4</v>
      </c>
      <c r="W836" s="65" t="n">
        <v>2</v>
      </c>
      <c r="X836" s="65"/>
      <c r="Y836" s="65"/>
      <c r="Z836" s="65"/>
      <c r="AA836" s="65"/>
      <c r="AB836" s="65"/>
      <c r="AC836" s="65"/>
      <c r="AD836" s="65"/>
      <c r="AE836" s="65" t="n">
        <v>1</v>
      </c>
      <c r="AF836" s="65"/>
      <c r="AG836" s="65"/>
      <c r="AH836" s="65"/>
      <c r="AI836" s="65" t="n">
        <v>1</v>
      </c>
      <c r="AJ836" s="65"/>
      <c r="AK836" s="65"/>
      <c r="AL836" s="65"/>
      <c r="AM836" s="65"/>
      <c r="AN836" s="65"/>
      <c r="AO836" s="65"/>
      <c r="AP836" s="65"/>
    </row>
    <row r="837" customFormat="false" ht="15.75" hidden="false" customHeight="false" outlineLevel="0" collapsed="false">
      <c r="A837" s="127" t="n">
        <v>43996</v>
      </c>
      <c r="B837" s="65"/>
      <c r="C837" s="65"/>
      <c r="D837" s="65"/>
      <c r="E837" s="65"/>
      <c r="F837" s="65" t="n">
        <v>1</v>
      </c>
      <c r="G837" s="65"/>
      <c r="H837" s="68" t="n">
        <v>7</v>
      </c>
      <c r="I837" s="65"/>
      <c r="J837" s="68"/>
      <c r="K837" s="65" t="n">
        <v>1</v>
      </c>
      <c r="L837" s="68" t="n">
        <v>11</v>
      </c>
      <c r="M837" s="65"/>
      <c r="N837" s="65"/>
      <c r="O837" s="65" t="n">
        <v>3</v>
      </c>
      <c r="P837" s="65" t="n">
        <v>5</v>
      </c>
      <c r="Q837" s="65"/>
      <c r="R837" s="65"/>
      <c r="S837" s="65"/>
      <c r="T837" s="65" t="n">
        <v>7</v>
      </c>
      <c r="U837" s="65" t="n">
        <v>1</v>
      </c>
      <c r="V837" s="65"/>
      <c r="W837" s="65"/>
      <c r="X837" s="65"/>
      <c r="Y837" s="65" t="n">
        <v>6</v>
      </c>
      <c r="Z837" s="65"/>
      <c r="AA837" s="65" t="n">
        <v>1</v>
      </c>
      <c r="AB837" s="65"/>
      <c r="AC837" s="65"/>
      <c r="AD837" s="65"/>
      <c r="AE837" s="65"/>
      <c r="AF837" s="65"/>
      <c r="AG837" s="65"/>
      <c r="AH837" s="65"/>
      <c r="AI837" s="65"/>
      <c r="AJ837" s="65"/>
      <c r="AK837" s="65"/>
      <c r="AL837" s="65"/>
      <c r="AM837" s="65"/>
      <c r="AN837" s="65"/>
      <c r="AO837" s="65"/>
      <c r="AP837" s="65"/>
    </row>
    <row r="838" customFormat="false" ht="15.75" hidden="false" customHeight="false" outlineLevel="0" collapsed="false">
      <c r="A838" s="127" t="n">
        <v>43997</v>
      </c>
      <c r="B838" s="65"/>
      <c r="C838" s="65"/>
      <c r="D838" s="65"/>
      <c r="E838" s="65" t="n">
        <v>1</v>
      </c>
      <c r="F838" s="65"/>
      <c r="G838" s="65"/>
      <c r="H838" s="68" t="n">
        <v>2</v>
      </c>
      <c r="I838" s="65"/>
      <c r="J838" s="68" t="n">
        <v>1</v>
      </c>
      <c r="K838" s="65" t="n">
        <v>17</v>
      </c>
      <c r="L838" s="68" t="n">
        <v>16</v>
      </c>
      <c r="M838" s="65"/>
      <c r="N838" s="65"/>
      <c r="O838" s="65" t="n">
        <v>4</v>
      </c>
      <c r="P838" s="65" t="n">
        <v>6</v>
      </c>
      <c r="Q838" s="65"/>
      <c r="R838" s="65"/>
      <c r="S838" s="65" t="n">
        <v>2</v>
      </c>
      <c r="T838" s="65" t="n">
        <v>2</v>
      </c>
      <c r="U838" s="65"/>
      <c r="V838" s="65"/>
      <c r="W838" s="65" t="n">
        <v>5</v>
      </c>
      <c r="X838" s="65"/>
      <c r="Y838" s="65" t="n">
        <v>7</v>
      </c>
      <c r="Z838" s="65"/>
      <c r="AA838" s="65"/>
      <c r="AB838" s="65"/>
      <c r="AC838" s="65"/>
      <c r="AD838" s="65" t="n">
        <v>1</v>
      </c>
      <c r="AE838" s="65"/>
      <c r="AF838" s="65"/>
      <c r="AG838" s="65"/>
      <c r="AH838" s="65"/>
      <c r="AI838" s="65"/>
      <c r="AJ838" s="65"/>
      <c r="AK838" s="65"/>
      <c r="AL838" s="65"/>
      <c r="AM838" s="65"/>
      <c r="AN838" s="65"/>
      <c r="AO838" s="65"/>
      <c r="AP838" s="65"/>
    </row>
    <row r="839" customFormat="false" ht="15.75" hidden="false" customHeight="false" outlineLevel="0" collapsed="false">
      <c r="A839" s="127" t="n">
        <v>43998</v>
      </c>
      <c r="B839" s="65"/>
      <c r="C839" s="65"/>
      <c r="D839" s="65"/>
      <c r="E839" s="65" t="n">
        <v>1</v>
      </c>
      <c r="F839" s="65"/>
      <c r="G839" s="65"/>
      <c r="H839" s="68"/>
      <c r="I839" s="65"/>
      <c r="J839" s="68"/>
      <c r="K839" s="65"/>
      <c r="L839" s="68" t="n">
        <v>21</v>
      </c>
      <c r="M839" s="65"/>
      <c r="N839" s="65"/>
      <c r="O839" s="65"/>
      <c r="P839" s="65" t="n">
        <v>4</v>
      </c>
      <c r="Q839" s="65"/>
      <c r="R839" s="65"/>
      <c r="S839" s="65"/>
      <c r="T839" s="65"/>
      <c r="U839" s="65"/>
      <c r="V839" s="65" t="n">
        <v>3</v>
      </c>
      <c r="W839" s="65" t="n">
        <v>2</v>
      </c>
      <c r="X839" s="65"/>
      <c r="Y839" s="65"/>
      <c r="Z839" s="65"/>
      <c r="AA839" s="65"/>
      <c r="AB839" s="65"/>
      <c r="AC839" s="65"/>
      <c r="AD839" s="65" t="n">
        <v>2</v>
      </c>
      <c r="AE839" s="65"/>
      <c r="AF839" s="65"/>
      <c r="AG839" s="65"/>
      <c r="AH839" s="65"/>
      <c r="AI839" s="65"/>
      <c r="AJ839" s="65"/>
      <c r="AK839" s="65"/>
      <c r="AL839" s="65"/>
      <c r="AM839" s="65"/>
      <c r="AN839" s="65"/>
      <c r="AO839" s="65"/>
      <c r="AP839" s="65"/>
    </row>
    <row r="840" customFormat="false" ht="15.75" hidden="false" customHeight="false" outlineLevel="0" collapsed="false">
      <c r="A840" s="127" t="n">
        <v>43999</v>
      </c>
      <c r="B840" s="65" t="n">
        <v>1</v>
      </c>
      <c r="C840" s="65"/>
      <c r="D840" s="65"/>
      <c r="E840" s="65"/>
      <c r="F840" s="65"/>
      <c r="G840" s="65"/>
      <c r="H840" s="68" t="n">
        <v>6</v>
      </c>
      <c r="I840" s="65"/>
      <c r="J840" s="68" t="n">
        <v>7</v>
      </c>
      <c r="K840" s="65"/>
      <c r="L840" s="68" t="n">
        <v>14</v>
      </c>
      <c r="M840" s="65"/>
      <c r="N840" s="65"/>
      <c r="O840" s="65"/>
      <c r="P840" s="65" t="n">
        <v>6</v>
      </c>
      <c r="Q840" s="65"/>
      <c r="R840" s="65"/>
      <c r="S840" s="65" t="n">
        <v>6</v>
      </c>
      <c r="T840" s="65" t="n">
        <v>4</v>
      </c>
      <c r="U840" s="65"/>
      <c r="V840" s="65"/>
      <c r="W840" s="65" t="n">
        <v>1</v>
      </c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  <c r="AH840" s="65"/>
      <c r="AI840" s="65"/>
      <c r="AJ840" s="65"/>
      <c r="AK840" s="65"/>
      <c r="AL840" s="65"/>
      <c r="AM840" s="65"/>
      <c r="AN840" s="65"/>
      <c r="AO840" s="65"/>
      <c r="AP840" s="65"/>
    </row>
    <row r="841" customFormat="false" ht="15.75" hidden="false" customHeight="false" outlineLevel="0" collapsed="false">
      <c r="A841" s="127" t="n">
        <v>44000</v>
      </c>
      <c r="B841" s="65"/>
      <c r="C841" s="65"/>
      <c r="D841" s="65"/>
      <c r="E841" s="65"/>
      <c r="F841" s="65"/>
      <c r="G841" s="65"/>
      <c r="H841" s="68" t="n">
        <v>15</v>
      </c>
      <c r="I841" s="65"/>
      <c r="J841" s="68" t="n">
        <v>2</v>
      </c>
      <c r="K841" s="65" t="n">
        <v>9</v>
      </c>
      <c r="L841" s="68" t="n">
        <v>13</v>
      </c>
      <c r="M841" s="65"/>
      <c r="N841" s="65"/>
      <c r="O841" s="65" t="n">
        <v>6</v>
      </c>
      <c r="P841" s="65" t="n">
        <v>9</v>
      </c>
      <c r="Q841" s="65"/>
      <c r="R841" s="65"/>
      <c r="S841" s="65" t="n">
        <v>2</v>
      </c>
      <c r="T841" s="65" t="n">
        <v>3</v>
      </c>
      <c r="U841" s="65"/>
      <c r="V841" s="65" t="n">
        <v>2</v>
      </c>
      <c r="W841" s="65"/>
      <c r="X841" s="65"/>
      <c r="Y841" s="65"/>
      <c r="Z841" s="65"/>
      <c r="AA841" s="65"/>
      <c r="AB841" s="65" t="n">
        <v>2</v>
      </c>
      <c r="AC841" s="65"/>
      <c r="AD841" s="65"/>
      <c r="AE841" s="65"/>
      <c r="AF841" s="65"/>
      <c r="AG841" s="65"/>
      <c r="AH841" s="65"/>
      <c r="AI841" s="65"/>
      <c r="AJ841" s="65"/>
      <c r="AK841" s="65"/>
      <c r="AL841" s="65"/>
      <c r="AM841" s="65"/>
      <c r="AN841" s="65"/>
      <c r="AO841" s="65"/>
      <c r="AP841" s="65"/>
    </row>
    <row r="842" customFormat="false" ht="15.75" hidden="false" customHeight="false" outlineLevel="0" collapsed="false">
      <c r="A842" s="127" t="n">
        <v>44001</v>
      </c>
      <c r="B842" s="65"/>
      <c r="C842" s="65"/>
      <c r="D842" s="65"/>
      <c r="E842" s="65"/>
      <c r="F842" s="65" t="n">
        <v>2</v>
      </c>
      <c r="G842" s="65"/>
      <c r="H842" s="68"/>
      <c r="I842" s="65"/>
      <c r="J842" s="68"/>
      <c r="K842" s="65" t="n">
        <v>13</v>
      </c>
      <c r="L842" s="68" t="n">
        <v>13</v>
      </c>
      <c r="M842" s="65"/>
      <c r="N842" s="65"/>
      <c r="O842" s="65"/>
      <c r="P842" s="65" t="n">
        <v>2</v>
      </c>
      <c r="Q842" s="65"/>
      <c r="R842" s="65"/>
      <c r="S842" s="65"/>
      <c r="T842" s="65" t="n">
        <v>2</v>
      </c>
      <c r="U842" s="65"/>
      <c r="V842" s="65" t="n">
        <v>2</v>
      </c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65"/>
      <c r="AI842" s="65"/>
      <c r="AJ842" s="65"/>
      <c r="AK842" s="65"/>
      <c r="AL842" s="65"/>
      <c r="AM842" s="65"/>
      <c r="AN842" s="65"/>
      <c r="AO842" s="65"/>
      <c r="AP842" s="65"/>
    </row>
    <row r="843" customFormat="false" ht="15.75" hidden="false" customHeight="false" outlineLevel="0" collapsed="false">
      <c r="A843" s="127" t="n">
        <v>44002</v>
      </c>
      <c r="B843" s="65"/>
      <c r="C843" s="65" t="n">
        <v>1</v>
      </c>
      <c r="D843" s="65"/>
      <c r="E843" s="65"/>
      <c r="F843" s="65"/>
      <c r="G843" s="65"/>
      <c r="H843" s="68" t="n">
        <v>7</v>
      </c>
      <c r="I843" s="65"/>
      <c r="J843" s="68"/>
      <c r="K843" s="65"/>
      <c r="L843" s="68" t="n">
        <v>20</v>
      </c>
      <c r="M843" s="65"/>
      <c r="N843" s="65"/>
      <c r="O843" s="65" t="n">
        <v>2</v>
      </c>
      <c r="P843" s="65" t="n">
        <v>3</v>
      </c>
      <c r="Q843" s="65"/>
      <c r="R843" s="65"/>
      <c r="S843" s="65" t="n">
        <v>1</v>
      </c>
      <c r="T843" s="65" t="n">
        <v>1</v>
      </c>
      <c r="U843" s="65"/>
      <c r="V843" s="65" t="n">
        <v>3</v>
      </c>
      <c r="W843" s="65" t="n">
        <v>2</v>
      </c>
      <c r="X843" s="65"/>
      <c r="Y843" s="65" t="n">
        <v>15</v>
      </c>
      <c r="Z843" s="65"/>
      <c r="AA843" s="65"/>
      <c r="AB843" s="65"/>
      <c r="AC843" s="65" t="n">
        <v>1</v>
      </c>
      <c r="AD843" s="65"/>
      <c r="AE843" s="65"/>
      <c r="AF843" s="65"/>
      <c r="AG843" s="65"/>
      <c r="AH843" s="65"/>
      <c r="AI843" s="65"/>
      <c r="AJ843" s="65"/>
      <c r="AK843" s="65"/>
      <c r="AL843" s="65"/>
      <c r="AM843" s="65"/>
      <c r="AN843" s="65"/>
      <c r="AO843" s="65"/>
      <c r="AP843" s="65"/>
    </row>
    <row r="844" customFormat="false" ht="15.75" hidden="false" customHeight="false" outlineLevel="0" collapsed="false">
      <c r="A844" s="127" t="n">
        <v>44003</v>
      </c>
      <c r="B844" s="65"/>
      <c r="C844" s="65" t="n">
        <v>2</v>
      </c>
      <c r="D844" s="65"/>
      <c r="E844" s="65"/>
      <c r="F844" s="65"/>
      <c r="G844" s="65"/>
      <c r="H844" s="68" t="n">
        <v>1</v>
      </c>
      <c r="I844" s="65"/>
      <c r="J844" s="68"/>
      <c r="K844" s="65"/>
      <c r="L844" s="68" t="n">
        <v>17</v>
      </c>
      <c r="M844" s="65"/>
      <c r="N844" s="65" t="n">
        <v>1</v>
      </c>
      <c r="O844" s="65"/>
      <c r="P844" s="65" t="n">
        <v>10</v>
      </c>
      <c r="Q844" s="65"/>
      <c r="R844" s="65"/>
      <c r="S844" s="65"/>
      <c r="T844" s="65" t="n">
        <v>2</v>
      </c>
      <c r="U844" s="65"/>
      <c r="V844" s="65" t="n">
        <v>1</v>
      </c>
      <c r="W844" s="65" t="n">
        <v>2</v>
      </c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  <c r="AH844" s="65"/>
      <c r="AI844" s="65"/>
      <c r="AJ844" s="65"/>
      <c r="AK844" s="65"/>
      <c r="AL844" s="65"/>
      <c r="AM844" s="65"/>
      <c r="AN844" s="65"/>
      <c r="AO844" s="65"/>
      <c r="AP844" s="65"/>
    </row>
    <row r="845" customFormat="false" ht="15.75" hidden="false" customHeight="false" outlineLevel="0" collapsed="false">
      <c r="A845" s="127" t="n">
        <v>44004</v>
      </c>
      <c r="B845" s="65"/>
      <c r="C845" s="65"/>
      <c r="D845" s="65"/>
      <c r="E845" s="65"/>
      <c r="F845" s="65"/>
      <c r="G845" s="65"/>
      <c r="H845" s="68"/>
      <c r="I845" s="65"/>
      <c r="J845" s="68"/>
      <c r="K845" s="65" t="n">
        <v>1</v>
      </c>
      <c r="L845" s="68" t="n">
        <v>13</v>
      </c>
      <c r="M845" s="65"/>
      <c r="N845" s="65"/>
      <c r="O845" s="65" t="n">
        <v>3</v>
      </c>
      <c r="P845" s="65"/>
      <c r="Q845" s="65"/>
      <c r="R845" s="65"/>
      <c r="S845" s="65" t="n">
        <v>1</v>
      </c>
      <c r="T845" s="65" t="n">
        <v>3</v>
      </c>
      <c r="U845" s="65"/>
      <c r="V845" s="65" t="n">
        <v>2</v>
      </c>
      <c r="W845" s="65" t="n">
        <v>3</v>
      </c>
      <c r="X845" s="65"/>
      <c r="Y845" s="65" t="n">
        <v>7</v>
      </c>
      <c r="Z845" s="65"/>
      <c r="AA845" s="65"/>
      <c r="AB845" s="65"/>
      <c r="AC845" s="65" t="n">
        <v>2</v>
      </c>
      <c r="AD845" s="65"/>
      <c r="AE845" s="65"/>
      <c r="AF845" s="65"/>
      <c r="AG845" s="65"/>
      <c r="AH845" s="65"/>
      <c r="AI845" s="65"/>
      <c r="AJ845" s="65"/>
      <c r="AK845" s="65"/>
      <c r="AL845" s="65"/>
      <c r="AM845" s="65"/>
      <c r="AN845" s="65"/>
      <c r="AO845" s="65"/>
      <c r="AP845" s="65"/>
    </row>
    <row r="846" customFormat="false" ht="15.75" hidden="false" customHeight="false" outlineLevel="0" collapsed="false">
      <c r="A846" s="127" t="n">
        <v>44005</v>
      </c>
      <c r="B846" s="65"/>
      <c r="C846" s="65"/>
      <c r="D846" s="65"/>
      <c r="E846" s="65"/>
      <c r="F846" s="65" t="n">
        <v>1</v>
      </c>
      <c r="G846" s="65"/>
      <c r="H846" s="68" t="n">
        <v>8</v>
      </c>
      <c r="I846" s="65"/>
      <c r="J846" s="68"/>
      <c r="K846" s="65" t="n">
        <v>4</v>
      </c>
      <c r="L846" s="68" t="n">
        <v>13</v>
      </c>
      <c r="M846" s="65"/>
      <c r="N846" s="65"/>
      <c r="O846" s="65" t="n">
        <v>1</v>
      </c>
      <c r="P846" s="65" t="n">
        <v>2</v>
      </c>
      <c r="Q846" s="65"/>
      <c r="R846" s="65"/>
      <c r="S846" s="65"/>
      <c r="T846" s="65"/>
      <c r="U846" s="65"/>
      <c r="V846" s="65"/>
      <c r="W846" s="65" t="n">
        <v>3</v>
      </c>
      <c r="X846" s="65"/>
      <c r="Y846" s="65" t="n">
        <v>1</v>
      </c>
      <c r="Z846" s="65"/>
      <c r="AA846" s="65"/>
      <c r="AB846" s="65" t="n">
        <v>1</v>
      </c>
      <c r="AC846" s="65" t="n">
        <v>1</v>
      </c>
      <c r="AD846" s="65"/>
      <c r="AE846" s="65"/>
      <c r="AF846" s="65"/>
      <c r="AG846" s="65"/>
      <c r="AH846" s="65"/>
      <c r="AI846" s="65"/>
      <c r="AJ846" s="65"/>
      <c r="AK846" s="65"/>
      <c r="AL846" s="65"/>
      <c r="AM846" s="65"/>
      <c r="AN846" s="65"/>
      <c r="AO846" s="65"/>
      <c r="AP846" s="65"/>
    </row>
    <row r="847" customFormat="false" ht="15.75" hidden="false" customHeight="false" outlineLevel="0" collapsed="false">
      <c r="A847" s="127" t="n">
        <v>44006</v>
      </c>
      <c r="B847" s="65"/>
      <c r="C847" s="65"/>
      <c r="D847" s="65"/>
      <c r="E847" s="65"/>
      <c r="F847" s="65" t="n">
        <v>1</v>
      </c>
      <c r="G847" s="65"/>
      <c r="H847" s="68" t="n">
        <v>8</v>
      </c>
      <c r="I847" s="65"/>
      <c r="J847" s="68"/>
      <c r="K847" s="65" t="n">
        <v>2</v>
      </c>
      <c r="L847" s="68" t="n">
        <v>9</v>
      </c>
      <c r="M847" s="65"/>
      <c r="N847" s="65" t="n">
        <v>1</v>
      </c>
      <c r="O847" s="65"/>
      <c r="P847" s="65" t="n">
        <v>1</v>
      </c>
      <c r="Q847" s="65"/>
      <c r="R847" s="65"/>
      <c r="S847" s="65" t="n">
        <v>2</v>
      </c>
      <c r="T847" s="65" t="n">
        <v>3</v>
      </c>
      <c r="U847" s="65"/>
      <c r="V847" s="65"/>
      <c r="W847" s="65" t="n">
        <v>3</v>
      </c>
      <c r="X847" s="65"/>
      <c r="Y847" s="65" t="n">
        <v>6</v>
      </c>
      <c r="Z847" s="65" t="n">
        <v>1</v>
      </c>
      <c r="AA847" s="65"/>
      <c r="AB847" s="65"/>
      <c r="AC847" s="65"/>
      <c r="AD847" s="65" t="n">
        <v>1</v>
      </c>
      <c r="AE847" s="65"/>
      <c r="AF847" s="65"/>
      <c r="AG847" s="65"/>
      <c r="AH847" s="65"/>
      <c r="AI847" s="65"/>
      <c r="AJ847" s="65"/>
      <c r="AK847" s="65"/>
      <c r="AL847" s="65"/>
      <c r="AM847" s="65"/>
      <c r="AN847" s="65"/>
      <c r="AO847" s="65"/>
      <c r="AP847" s="65"/>
    </row>
    <row r="848" customFormat="false" ht="15.75" hidden="false" customHeight="false" outlineLevel="0" collapsed="false">
      <c r="A848" s="127" t="n">
        <v>44007</v>
      </c>
      <c r="B848" s="65"/>
      <c r="C848" s="65" t="n">
        <v>2</v>
      </c>
      <c r="D848" s="65"/>
      <c r="E848" s="65"/>
      <c r="F848" s="65"/>
      <c r="G848" s="65"/>
      <c r="H848" s="68" t="n">
        <v>6</v>
      </c>
      <c r="I848" s="65"/>
      <c r="J848" s="68" t="n">
        <v>2</v>
      </c>
      <c r="K848" s="65"/>
      <c r="L848" s="68" t="n">
        <v>14</v>
      </c>
      <c r="M848" s="65"/>
      <c r="N848" s="65"/>
      <c r="O848" s="65"/>
      <c r="P848" s="65" t="n">
        <v>7</v>
      </c>
      <c r="Q848" s="65"/>
      <c r="R848" s="65"/>
      <c r="S848" s="65" t="n">
        <v>2</v>
      </c>
      <c r="T848" s="65" t="n">
        <v>3</v>
      </c>
      <c r="U848" s="65"/>
      <c r="V848" s="65" t="n">
        <v>1</v>
      </c>
      <c r="W848" s="65" t="n">
        <v>3</v>
      </c>
      <c r="X848" s="65"/>
      <c r="Y848" s="65" t="n">
        <v>3</v>
      </c>
      <c r="Z848" s="65"/>
      <c r="AA848" s="65"/>
      <c r="AB848" s="65" t="n">
        <v>1</v>
      </c>
      <c r="AC848" s="65" t="n">
        <v>3</v>
      </c>
      <c r="AD848" s="65"/>
      <c r="AE848" s="65"/>
      <c r="AF848" s="65"/>
      <c r="AG848" s="65"/>
      <c r="AH848" s="65"/>
      <c r="AI848" s="65"/>
      <c r="AJ848" s="65"/>
      <c r="AK848" s="65"/>
      <c r="AL848" s="65"/>
      <c r="AM848" s="65"/>
      <c r="AN848" s="65"/>
      <c r="AO848" s="65"/>
      <c r="AP848" s="65"/>
    </row>
    <row r="849" customFormat="false" ht="15.75" hidden="false" customHeight="false" outlineLevel="0" collapsed="false">
      <c r="A849" s="127" t="n">
        <v>44008</v>
      </c>
      <c r="B849" s="65"/>
      <c r="C849" s="65"/>
      <c r="D849" s="65"/>
      <c r="E849" s="65"/>
      <c r="F849" s="65"/>
      <c r="G849" s="65"/>
      <c r="H849" s="68" t="n">
        <v>8</v>
      </c>
      <c r="I849" s="65"/>
      <c r="J849" s="68" t="n">
        <v>2</v>
      </c>
      <c r="K849" s="65"/>
      <c r="L849" s="68" t="n">
        <v>32</v>
      </c>
      <c r="M849" s="65"/>
      <c r="N849" s="65" t="n">
        <v>1</v>
      </c>
      <c r="O849" s="65" t="n">
        <v>2</v>
      </c>
      <c r="P849" s="65" t="n">
        <v>3</v>
      </c>
      <c r="Q849" s="65"/>
      <c r="R849" s="65"/>
      <c r="S849" s="65"/>
      <c r="T849" s="65" t="n">
        <v>2</v>
      </c>
      <c r="U849" s="65" t="n">
        <v>1</v>
      </c>
      <c r="V849" s="65" t="n">
        <v>3</v>
      </c>
      <c r="W849" s="65" t="n">
        <v>4</v>
      </c>
      <c r="X849" s="65"/>
      <c r="Y849" s="65" t="n">
        <v>2</v>
      </c>
      <c r="Z849" s="65"/>
      <c r="AA849" s="65"/>
      <c r="AB849" s="65"/>
      <c r="AC849" s="65" t="n">
        <v>2</v>
      </c>
      <c r="AD849" s="65" t="n">
        <v>1</v>
      </c>
      <c r="AE849" s="65"/>
      <c r="AF849" s="65"/>
      <c r="AG849" s="65"/>
      <c r="AH849" s="65"/>
      <c r="AI849" s="65"/>
      <c r="AJ849" s="65"/>
      <c r="AK849" s="65"/>
      <c r="AL849" s="65"/>
      <c r="AM849" s="65"/>
      <c r="AN849" s="65"/>
      <c r="AO849" s="65"/>
      <c r="AP849" s="65"/>
    </row>
    <row r="850" customFormat="false" ht="15.75" hidden="false" customHeight="false" outlineLevel="0" collapsed="false">
      <c r="A850" s="127" t="n">
        <v>44009</v>
      </c>
      <c r="B850" s="65"/>
      <c r="C850" s="65"/>
      <c r="D850" s="65"/>
      <c r="E850" s="65"/>
      <c r="F850" s="65"/>
      <c r="G850" s="65"/>
      <c r="H850" s="68" t="n">
        <v>8</v>
      </c>
      <c r="I850" s="65"/>
      <c r="J850" s="68"/>
      <c r="K850" s="65"/>
      <c r="L850" s="68" t="n">
        <v>17</v>
      </c>
      <c r="M850" s="65"/>
      <c r="N850" s="65"/>
      <c r="O850" s="65" t="n">
        <v>1</v>
      </c>
      <c r="P850" s="65"/>
      <c r="Q850" s="65"/>
      <c r="R850" s="65"/>
      <c r="S850" s="65" t="n">
        <v>1</v>
      </c>
      <c r="T850" s="65" t="n">
        <v>1</v>
      </c>
      <c r="U850" s="65"/>
      <c r="V850" s="65" t="n">
        <v>1</v>
      </c>
      <c r="W850" s="65" t="n">
        <v>5</v>
      </c>
      <c r="X850" s="65" t="n">
        <v>1</v>
      </c>
      <c r="Y850" s="65" t="n">
        <v>2</v>
      </c>
      <c r="Z850" s="65"/>
      <c r="AA850" s="65"/>
      <c r="AB850" s="65"/>
      <c r="AC850" s="65"/>
      <c r="AD850" s="65"/>
      <c r="AE850" s="65"/>
      <c r="AF850" s="65"/>
      <c r="AG850" s="65"/>
      <c r="AH850" s="65"/>
      <c r="AI850" s="65"/>
      <c r="AJ850" s="65"/>
      <c r="AK850" s="65"/>
      <c r="AL850" s="65"/>
      <c r="AM850" s="65"/>
      <c r="AN850" s="65"/>
      <c r="AO850" s="65"/>
      <c r="AP850" s="65"/>
    </row>
    <row r="851" customFormat="false" ht="15.75" hidden="false" customHeight="false" outlineLevel="0" collapsed="false">
      <c r="A851" s="127" t="n">
        <v>44010</v>
      </c>
      <c r="B851" s="65"/>
      <c r="C851" s="65" t="n">
        <v>2</v>
      </c>
      <c r="D851" s="65"/>
      <c r="E851" s="65"/>
      <c r="F851" s="65"/>
      <c r="G851" s="65"/>
      <c r="H851" s="68" t="n">
        <v>1</v>
      </c>
      <c r="I851" s="65"/>
      <c r="J851" s="68"/>
      <c r="K851" s="65"/>
      <c r="L851" s="68" t="n">
        <v>18</v>
      </c>
      <c r="M851" s="65"/>
      <c r="N851" s="65"/>
      <c r="O851" s="65"/>
      <c r="P851" s="65" t="n">
        <v>4</v>
      </c>
      <c r="Q851" s="65"/>
      <c r="R851" s="65"/>
      <c r="S851" s="65" t="n">
        <v>3</v>
      </c>
      <c r="T851" s="65"/>
      <c r="U851" s="65"/>
      <c r="V851" s="65" t="n">
        <v>2</v>
      </c>
      <c r="W851" s="65"/>
      <c r="X851" s="65"/>
      <c r="Y851" s="65" t="n">
        <v>4</v>
      </c>
      <c r="Z851" s="65"/>
      <c r="AA851" s="65"/>
      <c r="AB851" s="65"/>
      <c r="AC851" s="65"/>
      <c r="AD851" s="65"/>
      <c r="AE851" s="65"/>
      <c r="AF851" s="65"/>
      <c r="AG851" s="65"/>
      <c r="AH851" s="65"/>
      <c r="AI851" s="65"/>
      <c r="AJ851" s="65"/>
      <c r="AK851" s="65"/>
      <c r="AL851" s="65"/>
      <c r="AM851" s="65"/>
      <c r="AN851" s="65"/>
      <c r="AO851" s="65"/>
      <c r="AP851" s="65"/>
    </row>
    <row r="852" customFormat="false" ht="15.75" hidden="false" customHeight="false" outlineLevel="0" collapsed="false">
      <c r="A852" s="127" t="n">
        <v>44011</v>
      </c>
      <c r="B852" s="65"/>
      <c r="C852" s="65"/>
      <c r="D852" s="65"/>
      <c r="E852" s="65"/>
      <c r="F852" s="65" t="n">
        <v>1</v>
      </c>
      <c r="G852" s="65"/>
      <c r="H852" s="68"/>
      <c r="I852" s="65"/>
      <c r="J852" s="68"/>
      <c r="K852" s="65"/>
      <c r="L852" s="68" t="n">
        <v>32</v>
      </c>
      <c r="M852" s="65"/>
      <c r="N852" s="65"/>
      <c r="O852" s="65"/>
      <c r="P852" s="65" t="n">
        <v>4</v>
      </c>
      <c r="Q852" s="65"/>
      <c r="R852" s="65"/>
      <c r="S852" s="65" t="n">
        <v>6</v>
      </c>
      <c r="T852" s="65" t="n">
        <v>2</v>
      </c>
      <c r="U852" s="65"/>
      <c r="V852" s="65" t="n">
        <v>4</v>
      </c>
      <c r="W852" s="65"/>
      <c r="X852" s="65"/>
      <c r="Y852" s="65" t="n">
        <v>1</v>
      </c>
      <c r="Z852" s="65"/>
      <c r="AA852" s="65"/>
      <c r="AB852" s="65"/>
      <c r="AC852" s="65"/>
      <c r="AD852" s="65"/>
      <c r="AE852" s="65" t="n">
        <v>1</v>
      </c>
      <c r="AF852" s="65"/>
      <c r="AG852" s="65"/>
      <c r="AH852" s="65"/>
      <c r="AI852" s="65"/>
      <c r="AJ852" s="65"/>
      <c r="AK852" s="65"/>
      <c r="AL852" s="65"/>
      <c r="AM852" s="65"/>
      <c r="AN852" s="65"/>
      <c r="AO852" s="65"/>
      <c r="AP852" s="65"/>
    </row>
    <row r="853" customFormat="false" ht="15.75" hidden="false" customHeight="false" outlineLevel="0" collapsed="false">
      <c r="A853" s="127" t="n">
        <v>44012</v>
      </c>
      <c r="B853" s="68" t="n">
        <v>1</v>
      </c>
      <c r="C853" s="68" t="n">
        <v>1</v>
      </c>
      <c r="D853" s="68"/>
      <c r="E853" s="68"/>
      <c r="F853" s="68" t="n">
        <v>1</v>
      </c>
      <c r="G853" s="68"/>
      <c r="H853" s="68" t="n">
        <v>7</v>
      </c>
      <c r="I853" s="68"/>
      <c r="J853" s="68" t="n">
        <v>1</v>
      </c>
      <c r="K853" s="68"/>
      <c r="L853" s="68" t="n">
        <v>30</v>
      </c>
      <c r="M853" s="68"/>
      <c r="N853" s="68"/>
      <c r="O853" s="68" t="n">
        <v>2</v>
      </c>
      <c r="P853" s="68" t="n">
        <v>3</v>
      </c>
      <c r="Q853" s="68"/>
      <c r="R853" s="68"/>
      <c r="S853" s="68" t="n">
        <v>1</v>
      </c>
      <c r="T853" s="68" t="n">
        <v>7</v>
      </c>
      <c r="U853" s="68"/>
      <c r="V853" s="68" t="n">
        <v>1</v>
      </c>
      <c r="W853" s="68" t="n">
        <v>1</v>
      </c>
      <c r="X853" s="68"/>
      <c r="Y853" s="68" t="n">
        <v>4</v>
      </c>
      <c r="Z853" s="68"/>
      <c r="AA853" s="68"/>
      <c r="AB853" s="68"/>
      <c r="AC853" s="68"/>
      <c r="AD853" s="68" t="n">
        <v>1</v>
      </c>
      <c r="AE853" s="68"/>
      <c r="AF853" s="68" t="n">
        <v>8</v>
      </c>
      <c r="AG853" s="68"/>
      <c r="AH853" s="68"/>
      <c r="AI853" s="68" t="n">
        <v>2</v>
      </c>
      <c r="AJ853" s="65"/>
      <c r="AK853" s="65"/>
      <c r="AL853" s="65"/>
      <c r="AM853" s="65"/>
      <c r="AN853" s="65"/>
      <c r="AO853" s="65"/>
      <c r="AP853" s="65"/>
    </row>
    <row r="854" customFormat="false" ht="15.75" hidden="false" customHeight="false" outlineLevel="0" collapsed="false">
      <c r="A854" s="127" t="n">
        <v>44013</v>
      </c>
      <c r="B854" s="65"/>
      <c r="C854" s="65" t="n">
        <v>1</v>
      </c>
      <c r="D854" s="65"/>
      <c r="E854" s="65"/>
      <c r="F854" s="65"/>
      <c r="G854" s="65"/>
      <c r="H854" s="68"/>
      <c r="I854" s="65"/>
      <c r="J854" s="68" t="n">
        <v>1</v>
      </c>
      <c r="K854" s="65" t="n">
        <v>10</v>
      </c>
      <c r="L854" s="68" t="n">
        <v>33</v>
      </c>
      <c r="M854" s="65"/>
      <c r="N854" s="65"/>
      <c r="O854" s="65"/>
      <c r="P854" s="65" t="n">
        <v>1</v>
      </c>
      <c r="Q854" s="65"/>
      <c r="R854" s="65"/>
      <c r="S854" s="65" t="n">
        <v>3</v>
      </c>
      <c r="T854" s="65" t="n">
        <v>3</v>
      </c>
      <c r="U854" s="65"/>
      <c r="V854" s="65" t="n">
        <v>1</v>
      </c>
      <c r="W854" s="65" t="n">
        <v>5</v>
      </c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  <c r="AH854" s="65"/>
      <c r="AI854" s="65"/>
      <c r="AJ854" s="65"/>
      <c r="AK854" s="65"/>
      <c r="AL854" s="65"/>
      <c r="AM854" s="65"/>
      <c r="AN854" s="65"/>
      <c r="AO854" s="65"/>
      <c r="AP854" s="65"/>
    </row>
    <row r="855" customFormat="false" ht="15.75" hidden="false" customHeight="false" outlineLevel="0" collapsed="false">
      <c r="A855" s="127" t="n">
        <v>44014</v>
      </c>
      <c r="B855" s="68"/>
      <c r="C855" s="68" t="n">
        <v>1</v>
      </c>
      <c r="D855" s="68"/>
      <c r="E855" s="68"/>
      <c r="F855" s="68"/>
      <c r="G855" s="68"/>
      <c r="H855" s="68" t="n">
        <v>6</v>
      </c>
      <c r="I855" s="68"/>
      <c r="J855" s="68"/>
      <c r="K855" s="68" t="n">
        <v>10</v>
      </c>
      <c r="L855" s="68" t="n">
        <v>22</v>
      </c>
      <c r="M855" s="68"/>
      <c r="N855" s="68"/>
      <c r="O855" s="68"/>
      <c r="P855" s="68"/>
      <c r="Q855" s="68"/>
      <c r="R855" s="68"/>
      <c r="S855" s="68"/>
      <c r="T855" s="68" t="n">
        <v>8</v>
      </c>
      <c r="U855" s="68"/>
      <c r="V855" s="68"/>
      <c r="W855" s="68" t="n">
        <v>2</v>
      </c>
      <c r="X855" s="68" t="n">
        <v>1</v>
      </c>
      <c r="Y855" s="68"/>
      <c r="Z855" s="68"/>
      <c r="AA855" s="68"/>
      <c r="AB855" s="68"/>
      <c r="AC855" s="68"/>
      <c r="AD855" s="68" t="n">
        <v>1</v>
      </c>
      <c r="AE855" s="68"/>
      <c r="AF855" s="68" t="n">
        <v>1</v>
      </c>
      <c r="AG855" s="68"/>
      <c r="AH855" s="68"/>
      <c r="AI855" s="68" t="n">
        <v>1</v>
      </c>
      <c r="AJ855" s="65"/>
      <c r="AK855" s="65"/>
      <c r="AL855" s="65"/>
      <c r="AM855" s="65"/>
      <c r="AN855" s="65"/>
      <c r="AO855" s="65"/>
      <c r="AP855" s="65"/>
    </row>
    <row r="856" customFormat="false" ht="15.75" hidden="false" customHeight="false" outlineLevel="0" collapsed="false">
      <c r="A856" s="127" t="n">
        <v>44015</v>
      </c>
      <c r="B856" s="65"/>
      <c r="C856" s="65"/>
      <c r="D856" s="65"/>
      <c r="E856" s="65"/>
      <c r="F856" s="65"/>
      <c r="G856" s="65"/>
      <c r="H856" s="68" t="n">
        <v>5</v>
      </c>
      <c r="I856" s="65"/>
      <c r="J856" s="68"/>
      <c r="K856" s="65"/>
      <c r="L856" s="68" t="n">
        <v>21</v>
      </c>
      <c r="M856" s="65"/>
      <c r="N856" s="65" t="n">
        <v>1</v>
      </c>
      <c r="O856" s="65" t="n">
        <v>4</v>
      </c>
      <c r="P856" s="65" t="n">
        <v>5</v>
      </c>
      <c r="Q856" s="65"/>
      <c r="R856" s="65"/>
      <c r="S856" s="65"/>
      <c r="T856" s="65" t="n">
        <v>3</v>
      </c>
      <c r="U856" s="65"/>
      <c r="V856" s="65" t="n">
        <v>1</v>
      </c>
      <c r="W856" s="65" t="n">
        <v>1</v>
      </c>
      <c r="X856" s="65"/>
      <c r="Y856" s="65" t="n">
        <v>7</v>
      </c>
      <c r="Z856" s="65"/>
      <c r="AA856" s="65"/>
      <c r="AB856" s="65"/>
      <c r="AC856" s="65" t="n">
        <v>1</v>
      </c>
      <c r="AD856" s="65"/>
      <c r="AE856" s="65"/>
      <c r="AF856" s="65"/>
      <c r="AG856" s="65"/>
      <c r="AH856" s="65"/>
      <c r="AI856" s="65"/>
      <c r="AJ856" s="65"/>
      <c r="AK856" s="65"/>
      <c r="AL856" s="65"/>
      <c r="AM856" s="65"/>
      <c r="AN856" s="65"/>
      <c r="AO856" s="65"/>
      <c r="AP856" s="65"/>
    </row>
    <row r="857" customFormat="false" ht="15.75" hidden="false" customHeight="false" outlineLevel="0" collapsed="false">
      <c r="A857" s="127" t="n">
        <v>44016</v>
      </c>
      <c r="B857" s="65"/>
      <c r="C857" s="65" t="n">
        <v>2</v>
      </c>
      <c r="D857" s="65"/>
      <c r="E857" s="65"/>
      <c r="F857" s="65" t="n">
        <v>1</v>
      </c>
      <c r="G857" s="65"/>
      <c r="H857" s="68"/>
      <c r="I857" s="65"/>
      <c r="J857" s="68"/>
      <c r="K857" s="65" t="n">
        <v>15</v>
      </c>
      <c r="L857" s="68" t="n">
        <v>27</v>
      </c>
      <c r="M857" s="65"/>
      <c r="N857" s="65"/>
      <c r="O857" s="65"/>
      <c r="P857" s="65" t="n">
        <v>3</v>
      </c>
      <c r="Q857" s="65"/>
      <c r="R857" s="65"/>
      <c r="S857" s="65" t="n">
        <v>1</v>
      </c>
      <c r="T857" s="65"/>
      <c r="U857" s="65"/>
      <c r="V857" s="65"/>
      <c r="W857" s="65" t="n">
        <v>3</v>
      </c>
      <c r="X857" s="65"/>
      <c r="Y857" s="65"/>
      <c r="Z857" s="65" t="n">
        <v>1</v>
      </c>
      <c r="AA857" s="65"/>
      <c r="AB857" s="65"/>
      <c r="AC857" s="65"/>
      <c r="AD857" s="65"/>
      <c r="AE857" s="65"/>
      <c r="AF857" s="65"/>
      <c r="AG857" s="65"/>
      <c r="AH857" s="65"/>
      <c r="AI857" s="65"/>
      <c r="AJ857" s="65"/>
      <c r="AK857" s="65"/>
      <c r="AL857" s="65"/>
      <c r="AM857" s="65"/>
      <c r="AN857" s="65"/>
      <c r="AO857" s="65"/>
      <c r="AP857" s="65"/>
    </row>
    <row r="858" customFormat="false" ht="15.75" hidden="false" customHeight="false" outlineLevel="0" collapsed="false">
      <c r="A858" s="127" t="n">
        <v>44017</v>
      </c>
      <c r="B858" s="65"/>
      <c r="C858" s="68" t="n">
        <v>2</v>
      </c>
      <c r="D858" s="68" t="n">
        <v>1</v>
      </c>
      <c r="E858" s="68"/>
      <c r="F858" s="68"/>
      <c r="G858" s="68"/>
      <c r="H858" s="68" t="n">
        <v>6</v>
      </c>
      <c r="I858" s="68"/>
      <c r="J858" s="68"/>
      <c r="K858" s="68" t="n">
        <v>15</v>
      </c>
      <c r="L858" s="68" t="n">
        <v>24</v>
      </c>
      <c r="M858" s="68"/>
      <c r="N858" s="68"/>
      <c r="O858" s="68" t="n">
        <v>2</v>
      </c>
      <c r="P858" s="68" t="n">
        <v>2</v>
      </c>
      <c r="Q858" s="68"/>
      <c r="R858" s="68"/>
      <c r="S858" s="68"/>
      <c r="T858" s="68" t="n">
        <v>1</v>
      </c>
      <c r="U858" s="68"/>
      <c r="V858" s="68" t="n">
        <v>4</v>
      </c>
      <c r="W858" s="68"/>
      <c r="X858" s="68" t="n">
        <v>1</v>
      </c>
      <c r="Y858" s="68" t="n">
        <v>24</v>
      </c>
      <c r="Z858" s="65"/>
      <c r="AA858" s="65"/>
      <c r="AB858" s="65"/>
      <c r="AC858" s="65"/>
      <c r="AD858" s="65"/>
      <c r="AE858" s="65"/>
      <c r="AF858" s="65"/>
      <c r="AG858" s="65"/>
      <c r="AH858" s="65"/>
      <c r="AI858" s="65"/>
      <c r="AJ858" s="65"/>
      <c r="AK858" s="65"/>
      <c r="AL858" s="65"/>
      <c r="AM858" s="65"/>
      <c r="AN858" s="65"/>
      <c r="AO858" s="65"/>
      <c r="AP858" s="65"/>
    </row>
    <row r="859" customFormat="false" ht="15.75" hidden="false" customHeight="false" outlineLevel="0" collapsed="false">
      <c r="A859" s="127" t="n">
        <v>44018</v>
      </c>
      <c r="B859" s="65"/>
      <c r="C859" s="65" t="n">
        <v>3</v>
      </c>
      <c r="D859" s="65"/>
      <c r="E859" s="65"/>
      <c r="F859" s="65"/>
      <c r="G859" s="65"/>
      <c r="H859" s="68"/>
      <c r="I859" s="65" t="n">
        <v>1</v>
      </c>
      <c r="J859" s="68" t="n">
        <v>1</v>
      </c>
      <c r="K859" s="65" t="n">
        <v>15</v>
      </c>
      <c r="L859" s="68" t="n">
        <v>33</v>
      </c>
      <c r="M859" s="65"/>
      <c r="N859" s="65" t="n">
        <v>1</v>
      </c>
      <c r="O859" s="65"/>
      <c r="P859" s="65" t="n">
        <v>2</v>
      </c>
      <c r="Q859" s="65"/>
      <c r="R859" s="65"/>
      <c r="S859" s="65"/>
      <c r="T859" s="65" t="n">
        <v>1</v>
      </c>
      <c r="U859" s="65"/>
      <c r="V859" s="65" t="n">
        <v>3</v>
      </c>
      <c r="W859" s="65" t="n">
        <v>4</v>
      </c>
      <c r="X859" s="65"/>
      <c r="Y859" s="65" t="n">
        <v>1</v>
      </c>
      <c r="Z859" s="65"/>
      <c r="AA859" s="65"/>
      <c r="AB859" s="65" t="n">
        <v>1</v>
      </c>
      <c r="AC859" s="65"/>
      <c r="AD859" s="65"/>
      <c r="AE859" s="65"/>
      <c r="AF859" s="65" t="n">
        <v>2</v>
      </c>
      <c r="AG859" s="65"/>
      <c r="AH859" s="65"/>
      <c r="AI859" s="65" t="n">
        <v>2</v>
      </c>
      <c r="AJ859" s="65"/>
      <c r="AK859" s="65"/>
      <c r="AL859" s="65"/>
      <c r="AM859" s="65"/>
      <c r="AN859" s="65"/>
      <c r="AO859" s="65"/>
      <c r="AP859" s="65"/>
    </row>
    <row r="860" customFormat="false" ht="15.75" hidden="false" customHeight="false" outlineLevel="0" collapsed="false">
      <c r="A860" s="127" t="n">
        <v>44019</v>
      </c>
      <c r="B860" s="65"/>
      <c r="C860" s="68" t="n">
        <v>2</v>
      </c>
      <c r="D860" s="68"/>
      <c r="E860" s="68"/>
      <c r="F860" s="68"/>
      <c r="G860" s="68"/>
      <c r="H860" s="68" t="n">
        <v>12</v>
      </c>
      <c r="I860" s="68"/>
      <c r="J860" s="68" t="n">
        <v>2</v>
      </c>
      <c r="K860" s="68" t="n">
        <v>5</v>
      </c>
      <c r="L860" s="68" t="n">
        <v>26</v>
      </c>
      <c r="M860" s="68"/>
      <c r="N860" s="68" t="n">
        <v>2</v>
      </c>
      <c r="O860" s="68" t="n">
        <v>1</v>
      </c>
      <c r="P860" s="68" t="n">
        <v>3</v>
      </c>
      <c r="Q860" s="68"/>
      <c r="R860" s="68"/>
      <c r="S860" s="68" t="n">
        <v>1</v>
      </c>
      <c r="T860" s="68" t="n">
        <v>6</v>
      </c>
      <c r="U860" s="68"/>
      <c r="V860" s="68" t="n">
        <v>2</v>
      </c>
      <c r="W860" s="68" t="n">
        <v>1</v>
      </c>
      <c r="X860" s="68"/>
      <c r="Y860" s="68" t="n">
        <v>2</v>
      </c>
      <c r="Z860" s="68"/>
      <c r="AA860" s="68"/>
      <c r="AB860" s="68"/>
      <c r="AC860" s="68"/>
      <c r="AD860" s="68"/>
      <c r="AE860" s="68"/>
      <c r="AF860" s="68" t="n">
        <v>1</v>
      </c>
      <c r="AG860" s="68"/>
      <c r="AH860" s="68"/>
      <c r="AI860" s="68" t="n">
        <v>2</v>
      </c>
      <c r="AJ860" s="65"/>
      <c r="AK860" s="65"/>
      <c r="AL860" s="65"/>
      <c r="AM860" s="65"/>
      <c r="AN860" s="65"/>
      <c r="AO860" s="65"/>
      <c r="AP860" s="65"/>
    </row>
    <row r="861" customFormat="false" ht="15.75" hidden="false" customHeight="false" outlineLevel="0" collapsed="false">
      <c r="A861" s="131" t="n">
        <v>44020</v>
      </c>
      <c r="B861" s="65"/>
      <c r="C861" s="65"/>
      <c r="D861" s="65"/>
      <c r="E861" s="65"/>
      <c r="F861" s="65"/>
      <c r="G861" s="65"/>
      <c r="H861" s="68" t="n">
        <v>4</v>
      </c>
      <c r="I861" s="65"/>
      <c r="J861" s="68" t="n">
        <v>2</v>
      </c>
      <c r="K861" s="65" t="n">
        <v>5</v>
      </c>
      <c r="L861" s="68" t="n">
        <v>23</v>
      </c>
      <c r="M861" s="65"/>
      <c r="N861" s="65"/>
      <c r="O861" s="65"/>
      <c r="P861" s="65" t="n">
        <v>1</v>
      </c>
      <c r="Q861" s="65"/>
      <c r="R861" s="65"/>
      <c r="S861" s="65" t="n">
        <v>6</v>
      </c>
      <c r="T861" s="65" t="n">
        <v>1</v>
      </c>
      <c r="U861" s="65"/>
      <c r="V861" s="65" t="n">
        <v>2</v>
      </c>
      <c r="W861" s="65" t="n">
        <v>1</v>
      </c>
      <c r="X861" s="65"/>
      <c r="Y861" s="65" t="n">
        <v>3</v>
      </c>
      <c r="Z861" s="65"/>
      <c r="AA861" s="65"/>
      <c r="AB861" s="65"/>
      <c r="AC861" s="65"/>
      <c r="AD861" s="65"/>
      <c r="AE861" s="65"/>
      <c r="AF861" s="65" t="n">
        <v>1</v>
      </c>
      <c r="AG861" s="65"/>
      <c r="AH861" s="65"/>
      <c r="AI861" s="65" t="n">
        <v>1</v>
      </c>
      <c r="AJ861" s="65"/>
      <c r="AK861" s="65"/>
      <c r="AL861" s="65"/>
      <c r="AM861" s="65"/>
      <c r="AN861" s="65"/>
      <c r="AO861" s="65"/>
      <c r="AP861" s="65"/>
    </row>
    <row r="862" customFormat="false" ht="15.75" hidden="false" customHeight="false" outlineLevel="0" collapsed="false">
      <c r="A862" s="127" t="n">
        <v>44021</v>
      </c>
      <c r="B862" s="65"/>
      <c r="C862" s="68" t="n">
        <v>1</v>
      </c>
      <c r="D862" s="68"/>
      <c r="E862" s="68"/>
      <c r="F862" s="68" t="n">
        <v>1</v>
      </c>
      <c r="G862" s="68" t="n">
        <v>1</v>
      </c>
      <c r="H862" s="68" t="n">
        <v>6</v>
      </c>
      <c r="I862" s="68"/>
      <c r="J862" s="68" t="n">
        <v>4</v>
      </c>
      <c r="K862" s="68"/>
      <c r="L862" s="68" t="n">
        <v>23</v>
      </c>
      <c r="M862" s="68"/>
      <c r="N862" s="68"/>
      <c r="O862" s="68" t="n">
        <v>3</v>
      </c>
      <c r="P862" s="68" t="n">
        <v>3</v>
      </c>
      <c r="Q862" s="68"/>
      <c r="R862" s="68"/>
      <c r="S862" s="68" t="n">
        <v>1</v>
      </c>
      <c r="T862" s="68" t="n">
        <v>1</v>
      </c>
      <c r="U862" s="68" t="n">
        <v>1</v>
      </c>
      <c r="V862" s="68" t="n">
        <v>1</v>
      </c>
      <c r="W862" s="68" t="n">
        <v>5</v>
      </c>
      <c r="X862" s="68" t="n">
        <v>1</v>
      </c>
      <c r="Y862" s="68" t="n">
        <v>4</v>
      </c>
      <c r="Z862" s="68"/>
      <c r="AA862" s="68"/>
      <c r="AB862" s="68"/>
      <c r="AC862" s="68" t="n">
        <v>2</v>
      </c>
      <c r="AD862" s="65"/>
      <c r="AE862" s="65"/>
      <c r="AF862" s="65"/>
      <c r="AG862" s="65"/>
      <c r="AH862" s="65"/>
      <c r="AI862" s="65"/>
      <c r="AJ862" s="65"/>
      <c r="AK862" s="65"/>
      <c r="AL862" s="65"/>
      <c r="AM862" s="65"/>
      <c r="AN862" s="65"/>
      <c r="AO862" s="65"/>
      <c r="AP862" s="65"/>
    </row>
    <row r="863" customFormat="false" ht="15.75" hidden="false" customHeight="false" outlineLevel="0" collapsed="false">
      <c r="A863" s="127" t="n">
        <v>44022</v>
      </c>
      <c r="B863" s="65"/>
      <c r="C863" s="65"/>
      <c r="D863" s="65" t="n">
        <v>1</v>
      </c>
      <c r="E863" s="65"/>
      <c r="F863" s="65"/>
      <c r="G863" s="65"/>
      <c r="H863" s="68"/>
      <c r="I863" s="65"/>
      <c r="J863" s="68"/>
      <c r="K863" s="65" t="n">
        <v>10</v>
      </c>
      <c r="L863" s="68" t="n">
        <v>27</v>
      </c>
      <c r="M863" s="65"/>
      <c r="N863" s="65" t="n">
        <v>1</v>
      </c>
      <c r="O863" s="65"/>
      <c r="P863" s="65" t="n">
        <v>2</v>
      </c>
      <c r="Q863" s="65"/>
      <c r="R863" s="65"/>
      <c r="S863" s="65" t="n">
        <v>2</v>
      </c>
      <c r="T863" s="65" t="n">
        <v>5</v>
      </c>
      <c r="U863" s="65"/>
      <c r="V863" s="65" t="n">
        <v>2</v>
      </c>
      <c r="W863" s="65" t="n">
        <v>1</v>
      </c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  <c r="AH863" s="65"/>
      <c r="AI863" s="65" t="n">
        <v>1</v>
      </c>
      <c r="AJ863" s="65"/>
      <c r="AK863" s="65"/>
      <c r="AL863" s="65"/>
      <c r="AM863" s="65"/>
      <c r="AN863" s="65"/>
      <c r="AO863" s="65"/>
      <c r="AP863" s="65"/>
    </row>
    <row r="864" customFormat="false" ht="15.75" hidden="false" customHeight="false" outlineLevel="0" collapsed="false">
      <c r="A864" s="127" t="n">
        <v>44023</v>
      </c>
      <c r="B864" s="65"/>
      <c r="C864" s="65" t="n">
        <v>1</v>
      </c>
      <c r="D864" s="65"/>
      <c r="E864" s="65"/>
      <c r="F864" s="65" t="n">
        <v>2</v>
      </c>
      <c r="G864" s="65"/>
      <c r="H864" s="68" t="n">
        <v>10</v>
      </c>
      <c r="I864" s="65"/>
      <c r="J864" s="68"/>
      <c r="K864" s="65"/>
      <c r="L864" s="68" t="n">
        <v>36</v>
      </c>
      <c r="M864" s="65"/>
      <c r="N864" s="65"/>
      <c r="O864" s="65"/>
      <c r="P864" s="65"/>
      <c r="Q864" s="65"/>
      <c r="R864" s="65"/>
      <c r="S864" s="65"/>
      <c r="T864" s="65" t="n">
        <v>2</v>
      </c>
      <c r="U864" s="65"/>
      <c r="V864" s="65" t="n">
        <v>3</v>
      </c>
      <c r="W864" s="65" t="n">
        <v>4</v>
      </c>
      <c r="X864" s="65"/>
      <c r="Y864" s="65" t="n">
        <v>8</v>
      </c>
      <c r="Z864" s="65"/>
      <c r="AA864" s="65"/>
      <c r="AB864" s="65"/>
      <c r="AC864" s="65"/>
      <c r="AD864" s="65"/>
      <c r="AE864" s="65"/>
      <c r="AF864" s="65"/>
      <c r="AG864" s="65"/>
      <c r="AH864" s="65"/>
      <c r="AI864" s="65"/>
      <c r="AJ864" s="65"/>
      <c r="AK864" s="65"/>
      <c r="AL864" s="65"/>
      <c r="AM864" s="65"/>
      <c r="AN864" s="65"/>
      <c r="AO864" s="65"/>
      <c r="AP864" s="65"/>
    </row>
    <row r="865" customFormat="false" ht="15.75" hidden="false" customHeight="false" outlineLevel="0" collapsed="false">
      <c r="A865" s="127" t="n">
        <v>44024</v>
      </c>
      <c r="B865" s="65" t="n">
        <v>1</v>
      </c>
      <c r="C865" s="65"/>
      <c r="D865" s="65"/>
      <c r="E865" s="65"/>
      <c r="F865" s="65"/>
      <c r="G865" s="65"/>
      <c r="H865" s="68" t="n">
        <v>10</v>
      </c>
      <c r="I865" s="65"/>
      <c r="J865" s="68"/>
      <c r="K865" s="65" t="n">
        <v>5</v>
      </c>
      <c r="L865" s="68" t="n">
        <v>20</v>
      </c>
      <c r="M865" s="65"/>
      <c r="N865" s="65" t="n">
        <v>4</v>
      </c>
      <c r="O865" s="65"/>
      <c r="P865" s="65" t="n">
        <v>5</v>
      </c>
      <c r="Q865" s="65"/>
      <c r="R865" s="65"/>
      <c r="S865" s="65" t="n">
        <v>3</v>
      </c>
      <c r="T865" s="65" t="n">
        <v>3</v>
      </c>
      <c r="U865" s="65"/>
      <c r="V865" s="65" t="n">
        <v>3</v>
      </c>
      <c r="W865" s="65" t="n">
        <v>4</v>
      </c>
      <c r="X865" s="65"/>
      <c r="Y865" s="65" t="n">
        <v>6</v>
      </c>
      <c r="Z865" s="65"/>
      <c r="AA865" s="65"/>
      <c r="AB865" s="65"/>
      <c r="AC865" s="65" t="n">
        <v>4</v>
      </c>
      <c r="AD865" s="65"/>
      <c r="AE865" s="65"/>
      <c r="AF865" s="65" t="n">
        <v>2</v>
      </c>
      <c r="AG865" s="65" t="n">
        <v>1</v>
      </c>
      <c r="AH865" s="65"/>
      <c r="AI865" s="65"/>
      <c r="AJ865" s="65"/>
      <c r="AK865" s="65"/>
      <c r="AL865" s="65"/>
      <c r="AM865" s="65"/>
      <c r="AN865" s="65"/>
      <c r="AO865" s="65"/>
      <c r="AP865" s="65"/>
    </row>
    <row r="866" customFormat="false" ht="15.75" hidden="false" customHeight="false" outlineLevel="0" collapsed="false">
      <c r="A866" s="127" t="n">
        <v>44025</v>
      </c>
      <c r="B866" s="65"/>
      <c r="C866" s="65"/>
      <c r="D866" s="65"/>
      <c r="E866" s="65"/>
      <c r="F866" s="65"/>
      <c r="G866" s="65" t="n">
        <v>1</v>
      </c>
      <c r="H866" s="68" t="n">
        <v>6</v>
      </c>
      <c r="I866" s="65"/>
      <c r="J866" s="68"/>
      <c r="K866" s="65"/>
      <c r="L866" s="68" t="n">
        <v>18</v>
      </c>
      <c r="M866" s="65"/>
      <c r="N866" s="65" t="n">
        <v>1</v>
      </c>
      <c r="O866" s="65" t="n">
        <v>5</v>
      </c>
      <c r="P866" s="65" t="n">
        <v>5</v>
      </c>
      <c r="Q866" s="65"/>
      <c r="R866" s="65"/>
      <c r="S866" s="65" t="n">
        <v>4</v>
      </c>
      <c r="T866" s="65" t="n">
        <v>1</v>
      </c>
      <c r="U866" s="65"/>
      <c r="V866" s="65" t="n">
        <v>3</v>
      </c>
      <c r="W866" s="65" t="n">
        <v>2</v>
      </c>
      <c r="X866" s="65"/>
      <c r="Y866" s="65" t="n">
        <v>3</v>
      </c>
      <c r="Z866" s="65"/>
      <c r="AA866" s="65"/>
      <c r="AB866" s="65"/>
      <c r="AC866" s="65" t="n">
        <v>1</v>
      </c>
      <c r="AD866" s="65"/>
      <c r="AE866" s="65"/>
      <c r="AF866" s="65"/>
      <c r="AG866" s="65"/>
      <c r="AH866" s="65"/>
      <c r="AI866" s="65"/>
      <c r="AJ866" s="65"/>
      <c r="AK866" s="65"/>
      <c r="AL866" s="65"/>
      <c r="AM866" s="65"/>
      <c r="AN866" s="65"/>
      <c r="AO866" s="65"/>
      <c r="AP866" s="65"/>
    </row>
    <row r="867" customFormat="false" ht="15.75" hidden="false" customHeight="false" outlineLevel="0" collapsed="false">
      <c r="A867" s="127" t="n">
        <v>44026</v>
      </c>
      <c r="B867" s="65" t="n">
        <v>1</v>
      </c>
      <c r="C867" s="65"/>
      <c r="D867" s="65"/>
      <c r="E867" s="65"/>
      <c r="F867" s="65"/>
      <c r="G867" s="65"/>
      <c r="H867" s="68" t="n">
        <v>4</v>
      </c>
      <c r="I867" s="65" t="n">
        <v>1</v>
      </c>
      <c r="J867" s="68"/>
      <c r="K867" s="65"/>
      <c r="L867" s="68" t="n">
        <v>21</v>
      </c>
      <c r="M867" s="65"/>
      <c r="N867" s="65"/>
      <c r="O867" s="65"/>
      <c r="P867" s="65" t="n">
        <v>3</v>
      </c>
      <c r="Q867" s="65"/>
      <c r="R867" s="65"/>
      <c r="S867" s="65" t="n">
        <v>1</v>
      </c>
      <c r="T867" s="65" t="n">
        <v>4</v>
      </c>
      <c r="U867" s="65"/>
      <c r="V867" s="65"/>
      <c r="W867" s="65" t="n">
        <v>5</v>
      </c>
      <c r="X867" s="65" t="n">
        <v>1</v>
      </c>
      <c r="Y867" s="65" t="n">
        <v>13</v>
      </c>
      <c r="Z867" s="65"/>
      <c r="AA867" s="65"/>
      <c r="AB867" s="65"/>
      <c r="AC867" s="65"/>
      <c r="AD867" s="65"/>
      <c r="AE867" s="65"/>
      <c r="AF867" s="65"/>
      <c r="AG867" s="65"/>
      <c r="AH867" s="65"/>
      <c r="AI867" s="65"/>
      <c r="AJ867" s="65"/>
      <c r="AK867" s="65"/>
      <c r="AL867" s="65"/>
      <c r="AM867" s="65"/>
      <c r="AN867" s="65"/>
      <c r="AO867" s="65"/>
      <c r="AP867" s="65"/>
    </row>
    <row r="868" customFormat="false" ht="15.75" hidden="false" customHeight="false" outlineLevel="0" collapsed="false">
      <c r="A868" s="127" t="n">
        <v>44027</v>
      </c>
      <c r="B868" s="68" t="n">
        <v>2</v>
      </c>
      <c r="C868" s="68" t="n">
        <v>2</v>
      </c>
      <c r="D868" s="68"/>
      <c r="E868" s="68"/>
      <c r="F868" s="68"/>
      <c r="G868" s="68"/>
      <c r="H868" s="68" t="n">
        <v>5</v>
      </c>
      <c r="I868" s="68"/>
      <c r="J868" s="68" t="n">
        <v>1</v>
      </c>
      <c r="K868" s="68" t="n">
        <v>18</v>
      </c>
      <c r="L868" s="68" t="n">
        <v>28</v>
      </c>
      <c r="M868" s="68"/>
      <c r="N868" s="68"/>
      <c r="O868" s="68"/>
      <c r="P868" s="68" t="n">
        <v>5</v>
      </c>
      <c r="Q868" s="68"/>
      <c r="R868" s="68"/>
      <c r="S868" s="68" t="n">
        <v>3</v>
      </c>
      <c r="T868" s="68" t="n">
        <v>4</v>
      </c>
      <c r="U868" s="68"/>
      <c r="V868" s="68"/>
      <c r="W868" s="68"/>
      <c r="X868" s="68" t="n">
        <v>1</v>
      </c>
      <c r="Y868" s="68" t="n">
        <v>12</v>
      </c>
      <c r="Z868" s="68"/>
      <c r="AA868" s="68"/>
      <c r="AB868" s="68"/>
      <c r="AC868" s="68"/>
      <c r="AD868" s="68"/>
      <c r="AE868" s="68"/>
      <c r="AF868" s="68" t="n">
        <v>3</v>
      </c>
      <c r="AG868" s="68"/>
      <c r="AH868" s="68"/>
      <c r="AI868" s="68" t="n">
        <v>3</v>
      </c>
      <c r="AJ868" s="65"/>
      <c r="AK868" s="65"/>
      <c r="AL868" s="65"/>
      <c r="AM868" s="65"/>
      <c r="AN868" s="65"/>
      <c r="AO868" s="65"/>
      <c r="AP868" s="65"/>
    </row>
    <row r="869" customFormat="false" ht="15.75" hidden="false" customHeight="false" outlineLevel="0" collapsed="false">
      <c r="A869" s="127" t="n">
        <v>44028</v>
      </c>
      <c r="B869" s="68" t="n">
        <v>1</v>
      </c>
      <c r="C869" s="68" t="n">
        <v>3</v>
      </c>
      <c r="D869" s="68" t="n">
        <v>1</v>
      </c>
      <c r="E869" s="68"/>
      <c r="F869" s="68"/>
      <c r="G869" s="68" t="n">
        <v>1</v>
      </c>
      <c r="H869" s="68" t="n">
        <v>7</v>
      </c>
      <c r="I869" s="68"/>
      <c r="J869" s="68"/>
      <c r="K869" s="68" t="n">
        <v>9</v>
      </c>
      <c r="L869" s="68" t="n">
        <v>26</v>
      </c>
      <c r="M869" s="68"/>
      <c r="N869" s="68"/>
      <c r="O869" s="68"/>
      <c r="P869" s="68" t="n">
        <v>5</v>
      </c>
      <c r="Q869" s="68"/>
      <c r="R869" s="68"/>
      <c r="S869" s="68"/>
      <c r="T869" s="68"/>
      <c r="U869" s="68"/>
      <c r="V869" s="68" t="n">
        <v>1</v>
      </c>
      <c r="W869" s="68" t="n">
        <v>5</v>
      </c>
      <c r="X869" s="68"/>
      <c r="Y869" s="68" t="n">
        <v>15</v>
      </c>
      <c r="Z869" s="68"/>
      <c r="AA869" s="68"/>
      <c r="AB869" s="68"/>
      <c r="AC869" s="68"/>
      <c r="AD869" s="68"/>
      <c r="AE869" s="68"/>
      <c r="AF869" s="68" t="n">
        <v>1</v>
      </c>
      <c r="AG869" s="68"/>
      <c r="AH869" s="68"/>
      <c r="AI869" s="68" t="n">
        <v>1</v>
      </c>
      <c r="AJ869" s="65"/>
      <c r="AK869" s="65"/>
      <c r="AL869" s="65"/>
      <c r="AM869" s="65"/>
      <c r="AN869" s="65"/>
      <c r="AO869" s="65"/>
      <c r="AP869" s="65"/>
    </row>
    <row r="870" customFormat="false" ht="15.75" hidden="false" customHeight="false" outlineLevel="0" collapsed="false">
      <c r="A870" s="127" t="n">
        <v>44029</v>
      </c>
      <c r="B870" s="65"/>
      <c r="C870" s="68" t="n">
        <v>3</v>
      </c>
      <c r="D870" s="68"/>
      <c r="E870" s="68"/>
      <c r="F870" s="68"/>
      <c r="G870" s="68"/>
      <c r="H870" s="68" t="n">
        <v>6</v>
      </c>
      <c r="I870" s="68"/>
      <c r="J870" s="68" t="n">
        <v>1</v>
      </c>
      <c r="K870" s="68" t="n">
        <v>18</v>
      </c>
      <c r="L870" s="68" t="n">
        <v>37</v>
      </c>
      <c r="M870" s="68"/>
      <c r="N870" s="68"/>
      <c r="O870" s="68"/>
      <c r="P870" s="68" t="n">
        <v>2</v>
      </c>
      <c r="Q870" s="68"/>
      <c r="R870" s="68"/>
      <c r="S870" s="68" t="n">
        <v>1</v>
      </c>
      <c r="T870" s="68" t="n">
        <v>3</v>
      </c>
      <c r="U870" s="68"/>
      <c r="V870" s="68" t="n">
        <v>2</v>
      </c>
      <c r="W870" s="68" t="n">
        <v>7</v>
      </c>
      <c r="X870" s="68"/>
      <c r="Y870" s="68" t="n">
        <v>2</v>
      </c>
      <c r="Z870" s="68"/>
      <c r="AA870" s="68"/>
      <c r="AB870" s="68"/>
      <c r="AC870" s="68"/>
      <c r="AD870" s="68"/>
      <c r="AE870" s="68"/>
      <c r="AF870" s="68"/>
      <c r="AG870" s="68"/>
      <c r="AH870" s="68"/>
      <c r="AI870" s="68" t="n">
        <v>2</v>
      </c>
      <c r="AJ870" s="65"/>
      <c r="AK870" s="65"/>
      <c r="AL870" s="65"/>
      <c r="AM870" s="65"/>
      <c r="AN870" s="65"/>
      <c r="AO870" s="65"/>
      <c r="AP870" s="65"/>
    </row>
    <row r="871" customFormat="false" ht="15.75" hidden="false" customHeight="false" outlineLevel="0" collapsed="false">
      <c r="A871" s="127" t="n">
        <v>44030</v>
      </c>
      <c r="B871" s="65"/>
      <c r="C871" s="68" t="n">
        <v>1</v>
      </c>
      <c r="D871" s="68" t="n">
        <v>1</v>
      </c>
      <c r="E871" s="68"/>
      <c r="F871" s="68"/>
      <c r="G871" s="68"/>
      <c r="H871" s="68" t="n">
        <v>8</v>
      </c>
      <c r="I871" s="68"/>
      <c r="J871" s="68" t="n">
        <v>2</v>
      </c>
      <c r="K871" s="68" t="n">
        <v>15</v>
      </c>
      <c r="L871" s="68" t="n">
        <v>11</v>
      </c>
      <c r="M871" s="68"/>
      <c r="N871" s="68"/>
      <c r="O871" s="68"/>
      <c r="P871" s="68" t="n">
        <v>7</v>
      </c>
      <c r="Q871" s="68"/>
      <c r="R871" s="68"/>
      <c r="S871" s="68" t="n">
        <v>3</v>
      </c>
      <c r="T871" s="68" t="n">
        <v>2</v>
      </c>
      <c r="U871" s="68"/>
      <c r="V871" s="68"/>
      <c r="W871" s="68" t="n">
        <v>3</v>
      </c>
      <c r="X871" s="68"/>
      <c r="Y871" s="68" t="n">
        <v>2</v>
      </c>
      <c r="Z871" s="68"/>
      <c r="AA871" s="68"/>
      <c r="AB871" s="68"/>
      <c r="AC871" s="68"/>
      <c r="AD871" s="68" t="n">
        <v>1</v>
      </c>
      <c r="AE871" s="68" t="n">
        <v>1</v>
      </c>
      <c r="AF871" s="68"/>
      <c r="AG871" s="68"/>
      <c r="AH871" s="68"/>
      <c r="AI871" s="68" t="n">
        <v>2</v>
      </c>
      <c r="AJ871" s="65"/>
      <c r="AK871" s="65"/>
      <c r="AL871" s="65"/>
      <c r="AM871" s="65"/>
      <c r="AN871" s="65"/>
      <c r="AO871" s="65"/>
      <c r="AP871" s="65"/>
    </row>
    <row r="872" customFormat="false" ht="15.75" hidden="false" customHeight="false" outlineLevel="0" collapsed="false">
      <c r="A872" s="130" t="n">
        <v>44031</v>
      </c>
      <c r="B872" s="128" t="n">
        <v>1</v>
      </c>
      <c r="C872" s="128" t="n">
        <v>4</v>
      </c>
      <c r="D872" s="128" t="n">
        <v>1</v>
      </c>
      <c r="E872" s="128"/>
      <c r="F872" s="128"/>
      <c r="G872" s="128" t="n">
        <v>1</v>
      </c>
      <c r="H872" s="128" t="n">
        <v>9</v>
      </c>
      <c r="I872" s="128"/>
      <c r="J872" s="128"/>
      <c r="K872" s="128" t="n">
        <v>23</v>
      </c>
      <c r="L872" s="128" t="n">
        <v>52</v>
      </c>
      <c r="M872" s="128"/>
      <c r="N872" s="128" t="n">
        <v>1</v>
      </c>
      <c r="O872" s="128" t="n">
        <v>9</v>
      </c>
      <c r="P872" s="128" t="n">
        <v>3</v>
      </c>
      <c r="Q872" s="128"/>
      <c r="R872" s="128"/>
      <c r="S872" s="128" t="n">
        <v>5</v>
      </c>
      <c r="T872" s="128" t="n">
        <v>1</v>
      </c>
      <c r="U872" s="128" t="n">
        <v>1</v>
      </c>
      <c r="V872" s="128" t="n">
        <v>2</v>
      </c>
      <c r="W872" s="128" t="n">
        <v>1</v>
      </c>
      <c r="X872" s="128"/>
      <c r="Y872" s="128" t="n">
        <v>9</v>
      </c>
      <c r="Z872" s="128"/>
      <c r="AA872" s="128"/>
      <c r="AB872" s="128"/>
      <c r="AC872" s="128"/>
      <c r="AD872" s="128" t="n">
        <v>2</v>
      </c>
      <c r="AE872" s="128"/>
      <c r="AF872" s="128" t="n">
        <v>1</v>
      </c>
      <c r="AG872" s="128"/>
      <c r="AH872" s="128"/>
      <c r="AI872" s="128" t="n">
        <v>1</v>
      </c>
      <c r="AJ872" s="65"/>
      <c r="AK872" s="65"/>
      <c r="AL872" s="65"/>
      <c r="AM872" s="65"/>
      <c r="AN872" s="65"/>
      <c r="AO872" s="65"/>
      <c r="AP872" s="65"/>
    </row>
    <row r="873" customFormat="false" ht="15.75" hidden="false" customHeight="false" outlineLevel="0" collapsed="false">
      <c r="A873" s="65"/>
      <c r="B873" s="65"/>
      <c r="C873" s="65"/>
      <c r="D873" s="65"/>
      <c r="E873" s="65"/>
      <c r="F873" s="65"/>
      <c r="G873" s="65"/>
      <c r="H873" s="68"/>
      <c r="I873" s="65"/>
      <c r="J873" s="68"/>
      <c r="K873" s="65"/>
      <c r="L873" s="68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  <c r="AH873" s="65"/>
      <c r="AI873" s="65"/>
      <c r="AJ873" s="65"/>
      <c r="AK873" s="65"/>
      <c r="AL873" s="65"/>
      <c r="AM873" s="65"/>
      <c r="AN873" s="65"/>
      <c r="AO873" s="65"/>
      <c r="AP873" s="65"/>
    </row>
    <row r="874" customFormat="false" ht="15.75" hidden="false" customHeight="false" outlineLevel="0" collapsed="false">
      <c r="A874" s="133" t="s">
        <v>143</v>
      </c>
      <c r="B874" s="65" t="s">
        <v>116</v>
      </c>
      <c r="C874" s="65" t="s">
        <v>144</v>
      </c>
      <c r="D874" s="65" t="s">
        <v>109</v>
      </c>
      <c r="E874" s="65"/>
      <c r="F874" s="65"/>
      <c r="G874" s="65"/>
      <c r="H874" s="68"/>
      <c r="I874" s="65"/>
      <c r="J874" s="68"/>
      <c r="K874" s="65"/>
      <c r="L874" s="68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  <c r="AH874" s="65"/>
      <c r="AI874" s="65"/>
      <c r="AJ874" s="65"/>
      <c r="AK874" s="65"/>
      <c r="AL874" s="65"/>
      <c r="AM874" s="65"/>
      <c r="AN874" s="65"/>
      <c r="AO874" s="65"/>
      <c r="AP874" s="65"/>
    </row>
    <row r="875" customFormat="false" ht="15.75" hidden="false" customHeight="false" outlineLevel="0" collapsed="false">
      <c r="A875" s="127" t="n">
        <v>43911</v>
      </c>
      <c r="B875" s="68" t="n">
        <f aca="false">H752</f>
        <v>5</v>
      </c>
      <c r="C875" s="68" t="n">
        <f aca="false">SUM(B752:AJ752)-B875</f>
        <v>1</v>
      </c>
      <c r="D875" s="68" t="n">
        <f aca="false">B875+C875</f>
        <v>6</v>
      </c>
      <c r="E875" s="65"/>
      <c r="F875" s="65"/>
      <c r="G875" s="65"/>
      <c r="H875" s="68"/>
      <c r="I875" s="65"/>
      <c r="J875" s="68"/>
      <c r="K875" s="65"/>
      <c r="L875" s="68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65"/>
      <c r="AI875" s="65"/>
      <c r="AJ875" s="65"/>
      <c r="AK875" s="65"/>
      <c r="AL875" s="65"/>
      <c r="AM875" s="65"/>
      <c r="AN875" s="65"/>
      <c r="AO875" s="65"/>
      <c r="AP875" s="65"/>
    </row>
    <row r="876" customFormat="false" ht="15.75" hidden="false" customHeight="false" outlineLevel="0" collapsed="false">
      <c r="A876" s="127" t="n">
        <v>43912</v>
      </c>
      <c r="B876" s="68" t="n">
        <f aca="false">H753</f>
        <v>6</v>
      </c>
      <c r="C876" s="68" t="n">
        <f aca="false">SUM(B753:AJ753)-B876</f>
        <v>4</v>
      </c>
      <c r="D876" s="68" t="n">
        <f aca="false">B876+C876</f>
        <v>10</v>
      </c>
      <c r="E876" s="65"/>
      <c r="F876" s="65"/>
      <c r="G876" s="65"/>
      <c r="H876" s="68"/>
      <c r="I876" s="65"/>
      <c r="J876" s="68"/>
      <c r="K876" s="65"/>
      <c r="L876" s="68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65"/>
      <c r="AI876" s="65"/>
      <c r="AJ876" s="65"/>
      <c r="AK876" s="65"/>
      <c r="AL876" s="65"/>
      <c r="AM876" s="65"/>
      <c r="AN876" s="65"/>
      <c r="AO876" s="65"/>
      <c r="AP876" s="65"/>
    </row>
    <row r="877" customFormat="false" ht="15.75" hidden="false" customHeight="false" outlineLevel="0" collapsed="false">
      <c r="A877" s="127" t="n">
        <v>43913</v>
      </c>
      <c r="B877" s="68" t="n">
        <f aca="false">H754</f>
        <v>0</v>
      </c>
      <c r="C877" s="68" t="n">
        <f aca="false">SUM(B754:AJ754)-B877</f>
        <v>1</v>
      </c>
      <c r="D877" s="68" t="n">
        <f aca="false">B877+C877</f>
        <v>1</v>
      </c>
      <c r="E877" s="65"/>
      <c r="F877" s="65"/>
      <c r="G877" s="65"/>
      <c r="H877" s="68"/>
      <c r="I877" s="65"/>
      <c r="J877" s="68"/>
      <c r="K877" s="65"/>
      <c r="L877" s="68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65"/>
      <c r="AI877" s="65"/>
      <c r="AJ877" s="65"/>
      <c r="AK877" s="65"/>
      <c r="AL877" s="65"/>
      <c r="AM877" s="65"/>
      <c r="AN877" s="65"/>
      <c r="AO877" s="65"/>
      <c r="AP877" s="65"/>
    </row>
    <row r="878" customFormat="false" ht="15.75" hidden="false" customHeight="false" outlineLevel="0" collapsed="false">
      <c r="A878" s="127" t="n">
        <v>43914</v>
      </c>
      <c r="B878" s="68" t="n">
        <f aca="false">H755</f>
        <v>2</v>
      </c>
      <c r="C878" s="68" t="n">
        <f aca="false">SUM(B755:AJ755)-B878</f>
        <v>5</v>
      </c>
      <c r="D878" s="68" t="n">
        <f aca="false">B878+C878</f>
        <v>7</v>
      </c>
      <c r="E878" s="65"/>
      <c r="F878" s="65"/>
      <c r="G878" s="65"/>
      <c r="H878" s="68"/>
      <c r="I878" s="65"/>
      <c r="J878" s="68"/>
      <c r="K878" s="65"/>
      <c r="L878" s="68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  <c r="AJ878" s="65"/>
      <c r="AK878" s="65"/>
      <c r="AL878" s="65"/>
      <c r="AM878" s="65"/>
      <c r="AN878" s="65"/>
      <c r="AO878" s="65"/>
      <c r="AP878" s="65"/>
    </row>
    <row r="879" customFormat="false" ht="15.75" hidden="false" customHeight="false" outlineLevel="0" collapsed="false">
      <c r="A879" s="127" t="n">
        <v>43915</v>
      </c>
      <c r="B879" s="68" t="n">
        <f aca="false">H756</f>
        <v>0</v>
      </c>
      <c r="C879" s="68" t="n">
        <f aca="false">SUM(B756:AJ756)-B879</f>
        <v>3</v>
      </c>
      <c r="D879" s="68" t="n">
        <f aca="false">B879+C879</f>
        <v>3</v>
      </c>
      <c r="E879" s="65"/>
      <c r="F879" s="65"/>
      <c r="G879" s="65"/>
      <c r="H879" s="68"/>
      <c r="I879" s="65"/>
      <c r="J879" s="68"/>
      <c r="K879" s="65"/>
      <c r="L879" s="68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65"/>
      <c r="AI879" s="65"/>
      <c r="AJ879" s="65"/>
      <c r="AK879" s="65"/>
      <c r="AL879" s="65"/>
      <c r="AM879" s="65"/>
      <c r="AN879" s="65"/>
      <c r="AO879" s="65"/>
      <c r="AP879" s="65"/>
    </row>
    <row r="880" customFormat="false" ht="15.75" hidden="false" customHeight="false" outlineLevel="0" collapsed="false">
      <c r="A880" s="127" t="n">
        <v>43916</v>
      </c>
      <c r="B880" s="68" t="n">
        <f aca="false">H757</f>
        <v>15</v>
      </c>
      <c r="C880" s="68" t="n">
        <f aca="false">SUM(B757:AJ757)-B880</f>
        <v>5</v>
      </c>
      <c r="D880" s="68" t="n">
        <f aca="false">B880+C880</f>
        <v>20</v>
      </c>
      <c r="E880" s="65"/>
      <c r="F880" s="65"/>
      <c r="G880" s="65"/>
      <c r="H880" s="68"/>
      <c r="I880" s="65"/>
      <c r="J880" s="68"/>
      <c r="K880" s="65"/>
      <c r="L880" s="68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  <c r="AH880" s="65"/>
      <c r="AI880" s="65"/>
      <c r="AJ880" s="65"/>
      <c r="AK880" s="65"/>
      <c r="AL880" s="65"/>
      <c r="AM880" s="65"/>
      <c r="AN880" s="65"/>
      <c r="AO880" s="65"/>
      <c r="AP880" s="65"/>
    </row>
    <row r="881" customFormat="false" ht="15.75" hidden="false" customHeight="false" outlineLevel="0" collapsed="false">
      <c r="A881" s="127" t="n">
        <v>43917</v>
      </c>
      <c r="B881" s="68" t="n">
        <f aca="false">H758</f>
        <v>5</v>
      </c>
      <c r="C881" s="68" t="n">
        <f aca="false">SUM(B758:AJ758)-B881</f>
        <v>4</v>
      </c>
      <c r="D881" s="68" t="n">
        <f aca="false">B881+C881</f>
        <v>9</v>
      </c>
      <c r="E881" s="65"/>
      <c r="F881" s="65"/>
      <c r="G881" s="65"/>
      <c r="H881" s="68"/>
      <c r="I881" s="65"/>
      <c r="J881" s="68"/>
      <c r="K881" s="65"/>
      <c r="L881" s="68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  <c r="AH881" s="65"/>
      <c r="AI881" s="65"/>
      <c r="AJ881" s="65"/>
      <c r="AK881" s="65"/>
      <c r="AL881" s="65"/>
      <c r="AM881" s="65"/>
      <c r="AN881" s="65"/>
      <c r="AO881" s="65"/>
      <c r="AP881" s="65"/>
    </row>
    <row r="882" customFormat="false" ht="15.75" hidden="false" customHeight="false" outlineLevel="0" collapsed="false">
      <c r="A882" s="127" t="n">
        <v>43918</v>
      </c>
      <c r="B882" s="68" t="n">
        <f aca="false">H759</f>
        <v>11</v>
      </c>
      <c r="C882" s="68" t="n">
        <f aca="false">SUM(B759:AJ759)-B882</f>
        <v>4</v>
      </c>
      <c r="D882" s="68" t="n">
        <f aca="false">B882+C882</f>
        <v>15</v>
      </c>
      <c r="E882" s="65"/>
      <c r="F882" s="65"/>
      <c r="G882" s="65"/>
      <c r="H882" s="68"/>
      <c r="I882" s="65"/>
      <c r="J882" s="68"/>
      <c r="K882" s="65"/>
      <c r="L882" s="68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65"/>
      <c r="AI882" s="65"/>
      <c r="AJ882" s="65"/>
      <c r="AK882" s="65"/>
      <c r="AL882" s="65"/>
      <c r="AM882" s="65"/>
      <c r="AN882" s="65"/>
      <c r="AO882" s="65"/>
      <c r="AP882" s="65"/>
    </row>
    <row r="883" customFormat="false" ht="15.75" hidden="false" customHeight="false" outlineLevel="0" collapsed="false">
      <c r="A883" s="127" t="n">
        <v>43919</v>
      </c>
      <c r="B883" s="68" t="n">
        <f aca="false">H760</f>
        <v>6</v>
      </c>
      <c r="C883" s="68" t="n">
        <f aca="false">SUM(B760:AJ760)-B883</f>
        <v>6</v>
      </c>
      <c r="D883" s="68" t="n">
        <f aca="false">B883+C883</f>
        <v>12</v>
      </c>
      <c r="E883" s="65"/>
      <c r="F883" s="65"/>
      <c r="G883" s="65"/>
      <c r="H883" s="68"/>
      <c r="I883" s="65"/>
      <c r="J883" s="68"/>
      <c r="K883" s="65"/>
      <c r="L883" s="68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  <c r="AH883" s="65"/>
      <c r="AI883" s="65"/>
      <c r="AJ883" s="65"/>
      <c r="AK883" s="65"/>
      <c r="AL883" s="65"/>
      <c r="AM883" s="65"/>
      <c r="AN883" s="65"/>
      <c r="AO883" s="65"/>
      <c r="AP883" s="65"/>
    </row>
    <row r="884" customFormat="false" ht="15.75" hidden="false" customHeight="false" outlineLevel="0" collapsed="false">
      <c r="A884" s="127" t="n">
        <v>43920</v>
      </c>
      <c r="B884" s="68" t="n">
        <f aca="false">H761</f>
        <v>6</v>
      </c>
      <c r="C884" s="68" t="n">
        <f aca="false">SUM(B761:AJ761)-B884</f>
        <v>2</v>
      </c>
      <c r="D884" s="68" t="n">
        <f aca="false">B884+C884</f>
        <v>8</v>
      </c>
      <c r="E884" s="65"/>
      <c r="F884" s="65"/>
      <c r="G884" s="65"/>
      <c r="H884" s="68"/>
      <c r="I884" s="65"/>
      <c r="J884" s="68"/>
      <c r="K884" s="65"/>
      <c r="L884" s="68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  <c r="AJ884" s="65"/>
      <c r="AK884" s="65"/>
      <c r="AL884" s="65"/>
      <c r="AM884" s="65"/>
      <c r="AN884" s="65"/>
      <c r="AO884" s="65"/>
      <c r="AP884" s="65"/>
    </row>
    <row r="885" customFormat="false" ht="15.75" hidden="false" customHeight="false" outlineLevel="0" collapsed="false">
      <c r="A885" s="127" t="n">
        <v>43921</v>
      </c>
      <c r="B885" s="68" t="n">
        <f aca="false">H762</f>
        <v>9</v>
      </c>
      <c r="C885" s="68" t="n">
        <f aca="false">SUM(B762:AJ762)-B885</f>
        <v>5</v>
      </c>
      <c r="D885" s="68" t="n">
        <f aca="false">B885+C885</f>
        <v>14</v>
      </c>
      <c r="E885" s="65"/>
      <c r="F885" s="65"/>
      <c r="G885" s="65"/>
      <c r="H885" s="68"/>
      <c r="I885" s="65"/>
      <c r="J885" s="68"/>
      <c r="K885" s="65"/>
      <c r="L885" s="68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  <c r="AJ885" s="65"/>
      <c r="AK885" s="65"/>
      <c r="AL885" s="65"/>
      <c r="AM885" s="65"/>
      <c r="AN885" s="65"/>
      <c r="AO885" s="65"/>
      <c r="AP885" s="65"/>
    </row>
    <row r="886" customFormat="false" ht="15.75" hidden="false" customHeight="false" outlineLevel="0" collapsed="false">
      <c r="A886" s="127" t="n">
        <v>43922</v>
      </c>
      <c r="B886" s="68" t="n">
        <f aca="false">H763</f>
        <v>2</v>
      </c>
      <c r="C886" s="68" t="n">
        <f aca="false">SUM(B763:AJ763)-B886</f>
        <v>19</v>
      </c>
      <c r="D886" s="68" t="n">
        <f aca="false">B886+C886</f>
        <v>21</v>
      </c>
      <c r="E886" s="65"/>
      <c r="F886" s="65"/>
      <c r="G886" s="65"/>
      <c r="H886" s="68"/>
      <c r="I886" s="65"/>
      <c r="J886" s="68"/>
      <c r="K886" s="65"/>
      <c r="L886" s="68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  <c r="AH886" s="65"/>
      <c r="AI886" s="65"/>
      <c r="AJ886" s="65"/>
      <c r="AK886" s="65"/>
      <c r="AL886" s="65"/>
      <c r="AM886" s="65"/>
      <c r="AN886" s="65"/>
      <c r="AO886" s="65"/>
      <c r="AP886" s="65"/>
    </row>
    <row r="887" customFormat="false" ht="15.75" hidden="false" customHeight="false" outlineLevel="0" collapsed="false">
      <c r="A887" s="127" t="n">
        <v>43923</v>
      </c>
      <c r="B887" s="68" t="n">
        <f aca="false">H764</f>
        <v>5</v>
      </c>
      <c r="C887" s="68" t="n">
        <f aca="false">SUM(B764:AJ764)-B887</f>
        <v>8</v>
      </c>
      <c r="D887" s="68" t="n">
        <f aca="false">B887+C887</f>
        <v>13</v>
      </c>
      <c r="E887" s="65"/>
      <c r="F887" s="65"/>
      <c r="G887" s="65"/>
      <c r="H887" s="68"/>
      <c r="I887" s="65"/>
      <c r="J887" s="68"/>
      <c r="K887" s="65"/>
      <c r="L887" s="68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65"/>
      <c r="AI887" s="65"/>
      <c r="AJ887" s="65"/>
      <c r="AK887" s="65"/>
      <c r="AL887" s="65"/>
      <c r="AM887" s="65"/>
      <c r="AN887" s="65"/>
      <c r="AO887" s="65"/>
      <c r="AP887" s="65"/>
    </row>
    <row r="888" customFormat="false" ht="15.75" hidden="false" customHeight="false" outlineLevel="0" collapsed="false">
      <c r="A888" s="127" t="n">
        <v>43924</v>
      </c>
      <c r="B888" s="68" t="n">
        <f aca="false">H765</f>
        <v>0</v>
      </c>
      <c r="C888" s="68" t="n">
        <f aca="false">SUM(B765:AJ765)-B888</f>
        <v>11</v>
      </c>
      <c r="D888" s="68" t="n">
        <f aca="false">B888+C888</f>
        <v>11</v>
      </c>
      <c r="E888" s="65"/>
      <c r="F888" s="65"/>
      <c r="G888" s="65"/>
      <c r="H888" s="68"/>
      <c r="I888" s="65"/>
      <c r="J888" s="68"/>
      <c r="K888" s="65"/>
      <c r="L888" s="68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  <c r="AH888" s="65"/>
      <c r="AI888" s="65"/>
      <c r="AJ888" s="65"/>
      <c r="AK888" s="65"/>
      <c r="AL888" s="65"/>
      <c r="AM888" s="65"/>
      <c r="AN888" s="65"/>
      <c r="AO888" s="65"/>
      <c r="AP888" s="65"/>
    </row>
    <row r="889" customFormat="false" ht="15.75" hidden="false" customHeight="false" outlineLevel="0" collapsed="false">
      <c r="A889" s="127" t="n">
        <v>43925</v>
      </c>
      <c r="B889" s="68" t="n">
        <f aca="false">H766</f>
        <v>1</v>
      </c>
      <c r="C889" s="68" t="n">
        <f aca="false">SUM(B766:AJ766)-B889</f>
        <v>9</v>
      </c>
      <c r="D889" s="68" t="n">
        <f aca="false">B889+C889</f>
        <v>10</v>
      </c>
      <c r="E889" s="65"/>
      <c r="F889" s="65"/>
      <c r="G889" s="65"/>
      <c r="H889" s="68"/>
      <c r="I889" s="65"/>
      <c r="J889" s="68"/>
      <c r="K889" s="65"/>
      <c r="L889" s="68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  <c r="AH889" s="65"/>
      <c r="AI889" s="65"/>
      <c r="AJ889" s="65"/>
      <c r="AK889" s="65"/>
      <c r="AL889" s="65"/>
      <c r="AM889" s="65"/>
      <c r="AN889" s="65"/>
      <c r="AO889" s="65"/>
      <c r="AP889" s="65"/>
    </row>
    <row r="890" customFormat="false" ht="15.75" hidden="false" customHeight="false" outlineLevel="0" collapsed="false">
      <c r="A890" s="127" t="n">
        <v>43926</v>
      </c>
      <c r="B890" s="68" t="n">
        <f aca="false">H767</f>
        <v>6</v>
      </c>
      <c r="C890" s="68" t="n">
        <f aca="false">SUM(B767:AJ767)-B890</f>
        <v>1</v>
      </c>
      <c r="D890" s="68" t="n">
        <f aca="false">B890+C890</f>
        <v>7</v>
      </c>
      <c r="E890" s="65"/>
      <c r="F890" s="65"/>
      <c r="G890" s="65"/>
      <c r="H890" s="68"/>
      <c r="I890" s="65"/>
      <c r="J890" s="68"/>
      <c r="K890" s="65"/>
      <c r="L890" s="68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  <c r="AH890" s="65"/>
      <c r="AI890" s="65"/>
      <c r="AJ890" s="65"/>
      <c r="AK890" s="65"/>
      <c r="AL890" s="65"/>
      <c r="AM890" s="65"/>
      <c r="AN890" s="65"/>
      <c r="AO890" s="65"/>
      <c r="AP890" s="65"/>
    </row>
    <row r="891" customFormat="false" ht="15.75" hidden="false" customHeight="false" outlineLevel="0" collapsed="false">
      <c r="A891" s="127" t="n">
        <v>43927</v>
      </c>
      <c r="B891" s="68" t="n">
        <f aca="false">H768</f>
        <v>4</v>
      </c>
      <c r="C891" s="68" t="n">
        <f aca="false">SUM(B768:AJ768)-B891</f>
        <v>7</v>
      </c>
      <c r="D891" s="68" t="n">
        <f aca="false">B891+C891</f>
        <v>11</v>
      </c>
      <c r="E891" s="65"/>
      <c r="F891" s="65"/>
      <c r="G891" s="65"/>
      <c r="H891" s="68"/>
      <c r="I891" s="65"/>
      <c r="J891" s="68"/>
      <c r="K891" s="65"/>
      <c r="L891" s="68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  <c r="AH891" s="65"/>
      <c r="AI891" s="65"/>
      <c r="AJ891" s="65"/>
      <c r="AK891" s="65"/>
      <c r="AL891" s="65"/>
      <c r="AM891" s="65"/>
      <c r="AN891" s="65"/>
      <c r="AO891" s="65"/>
      <c r="AP891" s="65"/>
    </row>
    <row r="892" customFormat="false" ht="15.75" hidden="false" customHeight="false" outlineLevel="0" collapsed="false">
      <c r="A892" s="127" t="n">
        <v>43928</v>
      </c>
      <c r="B892" s="68" t="n">
        <f aca="false">H769</f>
        <v>7</v>
      </c>
      <c r="C892" s="68" t="n">
        <f aca="false">SUM(B769:AJ769)-B892</f>
        <v>5</v>
      </c>
      <c r="D892" s="68" t="n">
        <f aca="false">B892+C892</f>
        <v>12</v>
      </c>
      <c r="E892" s="65"/>
      <c r="F892" s="65"/>
      <c r="G892" s="65"/>
      <c r="H892" s="68"/>
      <c r="I892" s="65"/>
      <c r="J892" s="68"/>
      <c r="K892" s="65"/>
      <c r="L892" s="68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  <c r="AH892" s="65"/>
      <c r="AI892" s="65"/>
      <c r="AJ892" s="65"/>
      <c r="AK892" s="65"/>
      <c r="AL892" s="65"/>
      <c r="AM892" s="65"/>
      <c r="AN892" s="65"/>
      <c r="AO892" s="65"/>
      <c r="AP892" s="65"/>
    </row>
    <row r="893" customFormat="false" ht="15.75" hidden="false" customHeight="false" outlineLevel="0" collapsed="false">
      <c r="A893" s="127" t="n">
        <v>43929</v>
      </c>
      <c r="B893" s="68" t="n">
        <f aca="false">H770</f>
        <v>8</v>
      </c>
      <c r="C893" s="68" t="n">
        <f aca="false">SUM(B770:AJ770)-B893</f>
        <v>11</v>
      </c>
      <c r="D893" s="68" t="n">
        <f aca="false">B893+C893</f>
        <v>19</v>
      </c>
      <c r="E893" s="65"/>
      <c r="F893" s="65"/>
      <c r="G893" s="65"/>
      <c r="H893" s="68"/>
      <c r="I893" s="65"/>
      <c r="J893" s="68"/>
      <c r="K893" s="65"/>
      <c r="L893" s="68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  <c r="AH893" s="65"/>
      <c r="AI893" s="65"/>
      <c r="AJ893" s="65"/>
      <c r="AK893" s="65"/>
      <c r="AL893" s="65"/>
      <c r="AM893" s="65"/>
      <c r="AN893" s="65"/>
      <c r="AO893" s="65"/>
      <c r="AP893" s="65"/>
    </row>
    <row r="894" customFormat="false" ht="15.75" hidden="false" customHeight="false" outlineLevel="0" collapsed="false">
      <c r="A894" s="127" t="n">
        <v>43930</v>
      </c>
      <c r="B894" s="68" t="n">
        <f aca="false">H771</f>
        <v>28</v>
      </c>
      <c r="C894" s="68" t="n">
        <f aca="false">SUM(B771:AJ771)-B894</f>
        <v>12</v>
      </c>
      <c r="D894" s="68" t="n">
        <f aca="false">B894+C894</f>
        <v>40</v>
      </c>
      <c r="E894" s="65"/>
      <c r="F894" s="65"/>
      <c r="G894" s="65"/>
      <c r="H894" s="68"/>
      <c r="I894" s="65"/>
      <c r="J894" s="68"/>
      <c r="K894" s="65"/>
      <c r="L894" s="68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  <c r="AH894" s="65"/>
      <c r="AI894" s="65"/>
      <c r="AJ894" s="65"/>
      <c r="AK894" s="65"/>
      <c r="AL894" s="65"/>
      <c r="AM894" s="65"/>
      <c r="AN894" s="65"/>
      <c r="AO894" s="65"/>
      <c r="AP894" s="65"/>
    </row>
    <row r="895" customFormat="false" ht="15.75" hidden="false" customHeight="false" outlineLevel="0" collapsed="false">
      <c r="A895" s="127" t="n">
        <v>43931</v>
      </c>
      <c r="B895" s="68" t="n">
        <f aca="false">H772</f>
        <v>12</v>
      </c>
      <c r="C895" s="68" t="n">
        <f aca="false">SUM(B772:AJ772)-B895</f>
        <v>14</v>
      </c>
      <c r="D895" s="68" t="n">
        <f aca="false">B895+C895</f>
        <v>26</v>
      </c>
      <c r="E895" s="65"/>
      <c r="F895" s="65"/>
      <c r="G895" s="65"/>
      <c r="H895" s="68"/>
      <c r="I895" s="65"/>
      <c r="J895" s="68"/>
      <c r="K895" s="65"/>
      <c r="L895" s="68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65"/>
      <c r="AI895" s="65"/>
      <c r="AJ895" s="65"/>
      <c r="AK895" s="65"/>
      <c r="AL895" s="65"/>
      <c r="AM895" s="65"/>
      <c r="AN895" s="65"/>
      <c r="AO895" s="65"/>
      <c r="AP895" s="65"/>
    </row>
    <row r="896" customFormat="false" ht="15.75" hidden="false" customHeight="false" outlineLevel="0" collapsed="false">
      <c r="A896" s="127" t="n">
        <v>43932</v>
      </c>
      <c r="B896" s="68" t="n">
        <f aca="false">H773</f>
        <v>5</v>
      </c>
      <c r="C896" s="68" t="n">
        <f aca="false">SUM(B773:AJ773)-B896</f>
        <v>16</v>
      </c>
      <c r="D896" s="68" t="n">
        <f aca="false">B896+C896</f>
        <v>21</v>
      </c>
      <c r="E896" s="65"/>
      <c r="F896" s="65"/>
      <c r="G896" s="65"/>
      <c r="H896" s="68"/>
      <c r="I896" s="65"/>
      <c r="J896" s="68"/>
      <c r="K896" s="65"/>
      <c r="L896" s="68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  <c r="AH896" s="65"/>
      <c r="AI896" s="65"/>
      <c r="AJ896" s="65"/>
      <c r="AK896" s="65"/>
      <c r="AL896" s="65"/>
      <c r="AM896" s="65"/>
      <c r="AN896" s="65"/>
      <c r="AO896" s="65"/>
      <c r="AP896" s="65"/>
    </row>
    <row r="897" customFormat="false" ht="15.75" hidden="false" customHeight="false" outlineLevel="0" collapsed="false">
      <c r="A897" s="127" t="n">
        <v>43933</v>
      </c>
      <c r="B897" s="68" t="n">
        <f aca="false">H774</f>
        <v>36</v>
      </c>
      <c r="C897" s="68" t="n">
        <f aca="false">SUM(B774:AJ774)-B897</f>
        <v>10</v>
      </c>
      <c r="D897" s="68" t="n">
        <f aca="false">B897+C897</f>
        <v>46</v>
      </c>
      <c r="E897" s="65"/>
      <c r="F897" s="65"/>
      <c r="G897" s="65"/>
      <c r="H897" s="68"/>
      <c r="I897" s="65"/>
      <c r="J897" s="68"/>
      <c r="K897" s="65"/>
      <c r="L897" s="68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  <c r="AH897" s="65"/>
      <c r="AI897" s="65"/>
      <c r="AJ897" s="65"/>
      <c r="AK897" s="65"/>
      <c r="AL897" s="65"/>
      <c r="AM897" s="65"/>
      <c r="AN897" s="65"/>
      <c r="AO897" s="65"/>
      <c r="AP897" s="65"/>
    </row>
    <row r="898" customFormat="false" ht="15.75" hidden="false" customHeight="false" outlineLevel="0" collapsed="false">
      <c r="A898" s="127" t="n">
        <v>43934</v>
      </c>
      <c r="B898" s="68" t="n">
        <f aca="false">H775</f>
        <v>9</v>
      </c>
      <c r="C898" s="68" t="n">
        <f aca="false">SUM(B775:AJ775)-B898</f>
        <v>17</v>
      </c>
      <c r="D898" s="68" t="n">
        <f aca="false">B898+C898</f>
        <v>26</v>
      </c>
      <c r="E898" s="65"/>
      <c r="F898" s="65"/>
      <c r="G898" s="65"/>
      <c r="H898" s="68"/>
      <c r="I898" s="65"/>
      <c r="J898" s="68"/>
      <c r="K898" s="65"/>
      <c r="L898" s="68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65"/>
      <c r="AI898" s="65"/>
      <c r="AJ898" s="65"/>
      <c r="AK898" s="65"/>
      <c r="AL898" s="65"/>
      <c r="AM898" s="65"/>
      <c r="AN898" s="65"/>
      <c r="AO898" s="65"/>
      <c r="AP898" s="65"/>
    </row>
    <row r="899" customFormat="false" ht="15.75" hidden="false" customHeight="false" outlineLevel="0" collapsed="false">
      <c r="A899" s="127" t="n">
        <v>43935</v>
      </c>
      <c r="B899" s="68" t="n">
        <f aca="false">H776</f>
        <v>37</v>
      </c>
      <c r="C899" s="68" t="n">
        <f aca="false">SUM(B776:AJ776)-B899</f>
        <v>23</v>
      </c>
      <c r="D899" s="68" t="n">
        <f aca="false">B899+C899</f>
        <v>60</v>
      </c>
      <c r="E899" s="65"/>
      <c r="F899" s="65"/>
      <c r="G899" s="65"/>
      <c r="H899" s="68"/>
      <c r="I899" s="65"/>
      <c r="J899" s="68"/>
      <c r="K899" s="65"/>
      <c r="L899" s="68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  <c r="AH899" s="65"/>
      <c r="AI899" s="65"/>
      <c r="AJ899" s="65"/>
      <c r="AK899" s="65"/>
      <c r="AL899" s="65"/>
      <c r="AM899" s="65"/>
      <c r="AN899" s="65"/>
      <c r="AO899" s="65"/>
      <c r="AP899" s="65"/>
    </row>
    <row r="900" customFormat="false" ht="15.75" hidden="false" customHeight="false" outlineLevel="0" collapsed="false">
      <c r="A900" s="127" t="n">
        <v>43936</v>
      </c>
      <c r="B900" s="68" t="n">
        <f aca="false">H777</f>
        <v>0</v>
      </c>
      <c r="C900" s="68" t="n">
        <f aca="false">SUM(B777:AJ777)-B900</f>
        <v>10</v>
      </c>
      <c r="D900" s="68" t="n">
        <f aca="false">B900+C900</f>
        <v>10</v>
      </c>
      <c r="E900" s="65"/>
      <c r="F900" s="65"/>
      <c r="G900" s="65"/>
      <c r="H900" s="68"/>
      <c r="I900" s="65"/>
      <c r="J900" s="68"/>
      <c r="K900" s="65"/>
      <c r="L900" s="68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  <c r="AH900" s="65"/>
      <c r="AI900" s="65"/>
      <c r="AJ900" s="65"/>
      <c r="AK900" s="65"/>
      <c r="AL900" s="65"/>
      <c r="AM900" s="65"/>
      <c r="AN900" s="65"/>
      <c r="AO900" s="65"/>
      <c r="AP900" s="65"/>
    </row>
    <row r="901" customFormat="false" ht="15.75" hidden="false" customHeight="false" outlineLevel="0" collapsed="false">
      <c r="A901" s="127" t="n">
        <v>43937</v>
      </c>
      <c r="B901" s="68" t="n">
        <f aca="false">H778</f>
        <v>2</v>
      </c>
      <c r="C901" s="68" t="n">
        <f aca="false">SUM(B778:AJ778)-B901</f>
        <v>25</v>
      </c>
      <c r="D901" s="68" t="n">
        <f aca="false">B901+C901</f>
        <v>27</v>
      </c>
      <c r="E901" s="65"/>
      <c r="F901" s="65"/>
      <c r="G901" s="65"/>
      <c r="H901" s="68"/>
      <c r="I901" s="65"/>
      <c r="J901" s="68"/>
      <c r="K901" s="65"/>
      <c r="L901" s="68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  <c r="AH901" s="65"/>
      <c r="AI901" s="65"/>
      <c r="AJ901" s="65"/>
      <c r="AK901" s="65"/>
      <c r="AL901" s="65"/>
      <c r="AM901" s="65"/>
      <c r="AN901" s="65"/>
      <c r="AO901" s="65"/>
      <c r="AP901" s="65"/>
    </row>
    <row r="902" customFormat="false" ht="15.75" hidden="false" customHeight="false" outlineLevel="0" collapsed="false">
      <c r="A902" s="127" t="n">
        <v>43938</v>
      </c>
      <c r="B902" s="68" t="n">
        <f aca="false">H779</f>
        <v>2</v>
      </c>
      <c r="C902" s="68" t="n">
        <f aca="false">SUM(B779:AJ779)-B902</f>
        <v>22</v>
      </c>
      <c r="D902" s="68" t="n">
        <f aca="false">B902+C902</f>
        <v>24</v>
      </c>
      <c r="E902" s="65"/>
      <c r="F902" s="65"/>
      <c r="G902" s="65"/>
      <c r="H902" s="68"/>
      <c r="I902" s="65"/>
      <c r="J902" s="68"/>
      <c r="K902" s="65"/>
      <c r="L902" s="68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  <c r="AJ902" s="65"/>
      <c r="AK902" s="65"/>
      <c r="AL902" s="65"/>
      <c r="AM902" s="65"/>
      <c r="AN902" s="65"/>
      <c r="AO902" s="65"/>
      <c r="AP902" s="65"/>
    </row>
    <row r="903" customFormat="false" ht="15.75" hidden="false" customHeight="false" outlineLevel="0" collapsed="false">
      <c r="A903" s="127" t="n">
        <v>43939</v>
      </c>
      <c r="B903" s="68" t="n">
        <f aca="false">H780</f>
        <v>7</v>
      </c>
      <c r="C903" s="68" t="n">
        <f aca="false">SUM(B780:AJ780)-B903</f>
        <v>8</v>
      </c>
      <c r="D903" s="68" t="n">
        <f aca="false">B903+C903</f>
        <v>15</v>
      </c>
      <c r="E903" s="65"/>
      <c r="F903" s="65"/>
      <c r="G903" s="65"/>
      <c r="H903" s="68"/>
      <c r="I903" s="65"/>
      <c r="J903" s="68"/>
      <c r="K903" s="65"/>
      <c r="L903" s="68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  <c r="AJ903" s="65"/>
      <c r="AK903" s="65"/>
      <c r="AL903" s="65"/>
      <c r="AM903" s="65"/>
      <c r="AN903" s="65"/>
      <c r="AO903" s="65"/>
      <c r="AP903" s="65"/>
    </row>
    <row r="904" customFormat="false" ht="15.75" hidden="false" customHeight="false" outlineLevel="0" collapsed="false">
      <c r="A904" s="127" t="n">
        <v>43940</v>
      </c>
      <c r="B904" s="68" t="n">
        <f aca="false">H781</f>
        <v>34</v>
      </c>
      <c r="C904" s="68" t="n">
        <f aca="false">SUM(B781:AJ781)-B904</f>
        <v>13</v>
      </c>
      <c r="D904" s="68" t="n">
        <f aca="false">B904+C904</f>
        <v>47</v>
      </c>
      <c r="E904" s="65"/>
      <c r="F904" s="65"/>
      <c r="G904" s="65"/>
      <c r="H904" s="68"/>
      <c r="I904" s="65"/>
      <c r="J904" s="68"/>
      <c r="K904" s="65"/>
      <c r="L904" s="68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  <c r="AJ904" s="65"/>
      <c r="AK904" s="65"/>
      <c r="AL904" s="65"/>
      <c r="AM904" s="65"/>
      <c r="AN904" s="65"/>
      <c r="AO904" s="65"/>
      <c r="AP904" s="65"/>
    </row>
    <row r="905" customFormat="false" ht="15.75" hidden="false" customHeight="false" outlineLevel="0" collapsed="false">
      <c r="A905" s="127" t="n">
        <v>43941</v>
      </c>
      <c r="B905" s="68" t="n">
        <f aca="false">H782</f>
        <v>0</v>
      </c>
      <c r="C905" s="68" t="n">
        <f aca="false">SUM(B782:AJ782)-B905</f>
        <v>8</v>
      </c>
      <c r="D905" s="68" t="n">
        <f aca="false">B905+C905</f>
        <v>8</v>
      </c>
      <c r="E905" s="65"/>
      <c r="F905" s="65"/>
      <c r="G905" s="65"/>
      <c r="H905" s="68"/>
      <c r="I905" s="65"/>
      <c r="J905" s="68"/>
      <c r="K905" s="65"/>
      <c r="L905" s="68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65"/>
      <c r="AI905" s="65"/>
      <c r="AJ905" s="65"/>
      <c r="AK905" s="65"/>
      <c r="AL905" s="65"/>
      <c r="AM905" s="65"/>
      <c r="AN905" s="65"/>
      <c r="AO905" s="65"/>
      <c r="AP905" s="65"/>
    </row>
    <row r="906" customFormat="false" ht="15.75" hidden="false" customHeight="false" outlineLevel="0" collapsed="false">
      <c r="A906" s="127" t="n">
        <v>43942</v>
      </c>
      <c r="B906" s="68" t="n">
        <f aca="false">H783</f>
        <v>11</v>
      </c>
      <c r="C906" s="68" t="n">
        <f aca="false">SUM(B783:AJ783)-B906</f>
        <v>15</v>
      </c>
      <c r="D906" s="68" t="n">
        <f aca="false">B906+C906</f>
        <v>26</v>
      </c>
      <c r="E906" s="65"/>
      <c r="F906" s="65"/>
      <c r="G906" s="65"/>
      <c r="H906" s="68"/>
      <c r="I906" s="65"/>
      <c r="J906" s="68"/>
      <c r="K906" s="65"/>
      <c r="L906" s="68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  <c r="AH906" s="65"/>
      <c r="AI906" s="65"/>
      <c r="AJ906" s="65"/>
      <c r="AK906" s="65"/>
      <c r="AL906" s="65"/>
      <c r="AM906" s="65"/>
      <c r="AN906" s="65"/>
      <c r="AO906" s="65"/>
      <c r="AP906" s="65"/>
    </row>
    <row r="907" customFormat="false" ht="15.75" hidden="false" customHeight="false" outlineLevel="0" collapsed="false">
      <c r="A907" s="127" t="n">
        <v>43943</v>
      </c>
      <c r="B907" s="68" t="n">
        <f aca="false">H784</f>
        <v>3</v>
      </c>
      <c r="C907" s="68" t="n">
        <f aca="false">SUM(B784:AJ784)-B907</f>
        <v>17</v>
      </c>
      <c r="D907" s="68" t="n">
        <f aca="false">B907+C907</f>
        <v>20</v>
      </c>
      <c r="E907" s="65"/>
      <c r="F907" s="65"/>
      <c r="G907" s="65"/>
      <c r="H907" s="68"/>
      <c r="I907" s="65"/>
      <c r="J907" s="68"/>
      <c r="K907" s="65"/>
      <c r="L907" s="68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  <c r="AJ907" s="65"/>
      <c r="AK907" s="65"/>
      <c r="AL907" s="65"/>
      <c r="AM907" s="65"/>
      <c r="AN907" s="65"/>
      <c r="AO907" s="65"/>
      <c r="AP907" s="65"/>
    </row>
    <row r="908" customFormat="false" ht="15.75" hidden="false" customHeight="false" outlineLevel="0" collapsed="false">
      <c r="A908" s="127" t="n">
        <v>43944</v>
      </c>
      <c r="B908" s="68" t="n">
        <f aca="false">H785</f>
        <v>0</v>
      </c>
      <c r="C908" s="68" t="n">
        <f aca="false">SUM(B785:AJ785)-B908</f>
        <v>11</v>
      </c>
      <c r="D908" s="68" t="n">
        <f aca="false">B908+C908</f>
        <v>11</v>
      </c>
      <c r="E908" s="65"/>
      <c r="F908" s="65"/>
      <c r="G908" s="65"/>
      <c r="H908" s="68"/>
      <c r="I908" s="65"/>
      <c r="J908" s="68"/>
      <c r="K908" s="65"/>
      <c r="L908" s="68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  <c r="AJ908" s="65"/>
      <c r="AK908" s="65"/>
      <c r="AL908" s="65"/>
      <c r="AM908" s="65"/>
      <c r="AN908" s="65"/>
      <c r="AO908" s="65"/>
      <c r="AP908" s="65"/>
    </row>
    <row r="909" customFormat="false" ht="15.75" hidden="false" customHeight="false" outlineLevel="0" collapsed="false">
      <c r="A909" s="127" t="n">
        <v>43945</v>
      </c>
      <c r="B909" s="68" t="n">
        <f aca="false">H786</f>
        <v>25</v>
      </c>
      <c r="C909" s="68" t="n">
        <f aca="false">SUM(B786:AJ786)-B909</f>
        <v>17</v>
      </c>
      <c r="D909" s="68" t="n">
        <f aca="false">B909+C909</f>
        <v>42</v>
      </c>
      <c r="E909" s="65"/>
      <c r="F909" s="65"/>
      <c r="G909" s="65"/>
      <c r="H909" s="68"/>
      <c r="I909" s="65"/>
      <c r="J909" s="68"/>
      <c r="K909" s="65"/>
      <c r="L909" s="68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  <c r="AH909" s="65"/>
      <c r="AI909" s="65"/>
      <c r="AJ909" s="65"/>
      <c r="AK909" s="65"/>
      <c r="AL909" s="65"/>
      <c r="AM909" s="65"/>
      <c r="AN909" s="65"/>
      <c r="AO909" s="65"/>
      <c r="AP909" s="65"/>
    </row>
    <row r="910" customFormat="false" ht="15.75" hidden="false" customHeight="false" outlineLevel="0" collapsed="false">
      <c r="A910" s="127" t="n">
        <v>43946</v>
      </c>
      <c r="B910" s="68" t="n">
        <f aca="false">H787</f>
        <v>20</v>
      </c>
      <c r="C910" s="68" t="n">
        <f aca="false">SUM(B787:AJ787)-B910</f>
        <v>11</v>
      </c>
      <c r="D910" s="68" t="n">
        <f aca="false">B910+C910</f>
        <v>31</v>
      </c>
      <c r="E910" s="65"/>
      <c r="F910" s="65"/>
      <c r="G910" s="65"/>
      <c r="H910" s="68"/>
      <c r="I910" s="65"/>
      <c r="J910" s="68"/>
      <c r="K910" s="65"/>
      <c r="L910" s="68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  <c r="AH910" s="65"/>
      <c r="AI910" s="65"/>
      <c r="AJ910" s="65"/>
      <c r="AK910" s="65"/>
      <c r="AL910" s="65"/>
      <c r="AM910" s="65"/>
      <c r="AN910" s="65"/>
      <c r="AO910" s="65"/>
      <c r="AP910" s="65"/>
    </row>
    <row r="911" customFormat="false" ht="15.75" hidden="false" customHeight="false" outlineLevel="0" collapsed="false">
      <c r="A911" s="127"/>
      <c r="B911" s="65"/>
      <c r="C911" s="65"/>
      <c r="D911" s="65"/>
      <c r="E911" s="65"/>
      <c r="F911" s="65"/>
      <c r="G911" s="65"/>
      <c r="H911" s="68"/>
      <c r="I911" s="65"/>
      <c r="J911" s="68"/>
      <c r="K911" s="65"/>
      <c r="L911" s="68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  <c r="AH911" s="65"/>
      <c r="AI911" s="65"/>
      <c r="AJ911" s="65"/>
      <c r="AK911" s="65"/>
      <c r="AL911" s="65"/>
      <c r="AM911" s="65"/>
      <c r="AN911" s="65"/>
      <c r="AO911" s="65"/>
      <c r="AP911" s="65"/>
    </row>
    <row r="912" customFormat="false" ht="15.75" hidden="false" customHeight="false" outlineLevel="0" collapsed="false">
      <c r="A912" s="127"/>
      <c r="B912" s="65"/>
      <c r="C912" s="65"/>
      <c r="D912" s="65"/>
      <c r="E912" s="65"/>
      <c r="F912" s="65"/>
      <c r="G912" s="65"/>
      <c r="H912" s="68"/>
      <c r="I912" s="65"/>
      <c r="J912" s="68"/>
      <c r="K912" s="65"/>
      <c r="L912" s="68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  <c r="AH912" s="65"/>
      <c r="AI912" s="65"/>
      <c r="AJ912" s="65"/>
      <c r="AK912" s="65"/>
      <c r="AL912" s="65"/>
      <c r="AM912" s="65"/>
      <c r="AN912" s="65"/>
      <c r="AO912" s="65"/>
      <c r="AP912" s="65"/>
    </row>
    <row r="913" customFormat="false" ht="15.75" hidden="false" customHeight="false" outlineLevel="0" collapsed="false">
      <c r="A913" s="133" t="s">
        <v>145</v>
      </c>
      <c r="B913" s="65" t="s">
        <v>116</v>
      </c>
      <c r="C913" s="134" t="s">
        <v>146</v>
      </c>
      <c r="D913" s="65" t="s">
        <v>147</v>
      </c>
      <c r="E913" s="65" t="s">
        <v>148</v>
      </c>
      <c r="F913" s="65"/>
      <c r="G913" s="65"/>
      <c r="H913" s="68"/>
      <c r="I913" s="65"/>
      <c r="J913" s="68"/>
      <c r="K913" s="65"/>
      <c r="L913" s="68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  <c r="AH913" s="65"/>
      <c r="AI913" s="65"/>
      <c r="AJ913" s="65"/>
      <c r="AK913" s="65"/>
      <c r="AL913" s="65"/>
      <c r="AM913" s="65"/>
      <c r="AN913" s="65"/>
      <c r="AO913" s="65"/>
      <c r="AP913" s="65"/>
    </row>
    <row r="914" customFormat="false" ht="15.75" hidden="false" customHeight="false" outlineLevel="0" collapsed="false">
      <c r="A914" s="127" t="n">
        <v>43905</v>
      </c>
      <c r="B914" s="68" t="n">
        <f aca="false">H128</f>
        <v>19</v>
      </c>
      <c r="C914" s="135" t="n">
        <f aca="false">D128+J128</f>
        <v>0</v>
      </c>
      <c r="D914" s="136" t="n">
        <f aca="false">G128+K128+L128</f>
        <v>2</v>
      </c>
      <c r="E914" s="68" t="n">
        <f aca="false">SUM(B128:AJ128)-B914-D914</f>
        <v>0</v>
      </c>
      <c r="F914" s="68" t="n">
        <f aca="false">SUM(B914:E914)</f>
        <v>21</v>
      </c>
      <c r="G914" s="65"/>
      <c r="H914" s="68"/>
      <c r="I914" s="65"/>
      <c r="J914" s="68"/>
      <c r="K914" s="65"/>
      <c r="L914" s="68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  <c r="AH914" s="65"/>
      <c r="AI914" s="65"/>
      <c r="AJ914" s="65"/>
      <c r="AK914" s="65"/>
      <c r="AL914" s="65"/>
      <c r="AM914" s="65"/>
      <c r="AN914" s="65"/>
      <c r="AO914" s="65"/>
      <c r="AP914" s="65"/>
    </row>
    <row r="915" customFormat="false" ht="15.75" hidden="false" customHeight="false" outlineLevel="0" collapsed="false">
      <c r="A915" s="127" t="n">
        <v>43906</v>
      </c>
      <c r="B915" s="68" t="n">
        <f aca="false">H129</f>
        <v>14</v>
      </c>
      <c r="C915" s="135" t="n">
        <f aca="false">D129+J129</f>
        <v>2</v>
      </c>
      <c r="D915" s="136" t="n">
        <f aca="false">G129+K129+L129</f>
        <v>1</v>
      </c>
      <c r="E915" s="68" t="n">
        <f aca="false">SUM(B129:AJ129)-B915-D915</f>
        <v>2</v>
      </c>
      <c r="F915" s="68" t="n">
        <f aca="false">SUM(B915:E915)</f>
        <v>19</v>
      </c>
      <c r="G915" s="65"/>
      <c r="H915" s="68"/>
      <c r="I915" s="65"/>
      <c r="J915" s="68"/>
      <c r="K915" s="65"/>
      <c r="L915" s="68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65"/>
      <c r="AI915" s="65"/>
      <c r="AJ915" s="65"/>
      <c r="AK915" s="65"/>
      <c r="AL915" s="65"/>
      <c r="AM915" s="65"/>
      <c r="AN915" s="65"/>
      <c r="AO915" s="65"/>
      <c r="AP915" s="65"/>
    </row>
    <row r="916" customFormat="false" ht="15.75" hidden="false" customHeight="false" outlineLevel="0" collapsed="false">
      <c r="A916" s="127" t="n">
        <v>43907</v>
      </c>
      <c r="B916" s="65" t="n">
        <v>0</v>
      </c>
      <c r="C916" s="135" t="n">
        <f aca="false">D130+J130</f>
        <v>0</v>
      </c>
      <c r="D916" s="136" t="n">
        <f aca="false">G130+K130+L130</f>
        <v>0</v>
      </c>
      <c r="E916" s="68" t="n">
        <f aca="false">SUM(B130:AJ130)-B916-D916</f>
        <v>0</v>
      </c>
      <c r="F916" s="65" t="n">
        <f aca="false">SUM(B916:E916)</f>
        <v>0</v>
      </c>
      <c r="G916" s="65"/>
      <c r="H916" s="68"/>
      <c r="I916" s="65"/>
      <c r="J916" s="68"/>
      <c r="K916" s="65"/>
      <c r="L916" s="68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65"/>
      <c r="AI916" s="65"/>
      <c r="AJ916" s="65"/>
      <c r="AK916" s="65"/>
      <c r="AL916" s="65"/>
      <c r="AM916" s="65"/>
      <c r="AN916" s="65"/>
      <c r="AO916" s="65"/>
      <c r="AP916" s="65"/>
    </row>
    <row r="917" customFormat="false" ht="15.75" hidden="false" customHeight="false" outlineLevel="0" collapsed="false">
      <c r="A917" s="127" t="n">
        <v>43908</v>
      </c>
      <c r="B917" s="68" t="n">
        <f aca="false">H131</f>
        <v>30</v>
      </c>
      <c r="C917" s="135" t="n">
        <f aca="false">D131+J131</f>
        <v>16</v>
      </c>
      <c r="D917" s="136" t="n">
        <f aca="false">G131+K131+L131</f>
        <v>3</v>
      </c>
      <c r="E917" s="68" t="n">
        <f aca="false">SUM(B131:AJ131)-B917-D917</f>
        <v>22</v>
      </c>
      <c r="F917" s="68" t="n">
        <f aca="false">SUM(B917:E917)</f>
        <v>71</v>
      </c>
      <c r="G917" s="65"/>
      <c r="H917" s="68"/>
      <c r="I917" s="65"/>
      <c r="J917" s="68"/>
      <c r="K917" s="65"/>
      <c r="L917" s="68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  <c r="AH917" s="65"/>
      <c r="AI917" s="65"/>
      <c r="AJ917" s="65"/>
      <c r="AK917" s="65"/>
      <c r="AL917" s="65"/>
      <c r="AM917" s="65"/>
      <c r="AN917" s="65"/>
      <c r="AO917" s="65"/>
      <c r="AP917" s="65"/>
    </row>
    <row r="918" customFormat="false" ht="15.75" hidden="false" customHeight="false" outlineLevel="0" collapsed="false">
      <c r="A918" s="127" t="n">
        <v>43909</v>
      </c>
      <c r="B918" s="68" t="n">
        <f aca="false">H132</f>
        <v>52</v>
      </c>
      <c r="C918" s="135" t="n">
        <f aca="false">D132+J132</f>
        <v>12</v>
      </c>
      <c r="D918" s="136" t="n">
        <f aca="false">G132+K132+L132</f>
        <v>7</v>
      </c>
      <c r="E918" s="68" t="n">
        <f aca="false">SUM(B132:AJ132)-B918-D918</f>
        <v>23</v>
      </c>
      <c r="F918" s="68" t="n">
        <f aca="false">SUM(B918:E918)</f>
        <v>94</v>
      </c>
      <c r="G918" s="65"/>
      <c r="H918" s="68"/>
      <c r="I918" s="65"/>
      <c r="J918" s="68"/>
      <c r="K918" s="65"/>
      <c r="L918" s="68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  <c r="AH918" s="65"/>
      <c r="AI918" s="65"/>
      <c r="AJ918" s="65"/>
      <c r="AK918" s="65"/>
      <c r="AL918" s="65"/>
      <c r="AM918" s="65"/>
      <c r="AN918" s="65"/>
      <c r="AO918" s="65"/>
      <c r="AP918" s="65"/>
    </row>
    <row r="919" customFormat="false" ht="15.75" hidden="false" customHeight="false" outlineLevel="0" collapsed="false">
      <c r="A919" s="127" t="n">
        <v>43910</v>
      </c>
      <c r="B919" s="68" t="n">
        <f aca="false">H133</f>
        <v>5</v>
      </c>
      <c r="C919" s="135" t="n">
        <f aca="false">D133+J133</f>
        <v>25</v>
      </c>
      <c r="D919" s="136" t="n">
        <f aca="false">G133+K133+L133</f>
        <v>5</v>
      </c>
      <c r="E919" s="68" t="n">
        <f aca="false">SUM(B133:AJ133)-B919-D919</f>
        <v>50</v>
      </c>
      <c r="F919" s="68" t="n">
        <f aca="false">SUM(B919:E919)</f>
        <v>85</v>
      </c>
      <c r="G919" s="65"/>
      <c r="H919" s="68"/>
      <c r="I919" s="65"/>
      <c r="J919" s="68"/>
      <c r="K919" s="65"/>
      <c r="L919" s="68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  <c r="AH919" s="65"/>
      <c r="AI919" s="65"/>
      <c r="AJ919" s="65"/>
      <c r="AK919" s="65"/>
      <c r="AL919" s="65"/>
      <c r="AM919" s="65"/>
      <c r="AN919" s="65"/>
      <c r="AO919" s="65"/>
      <c r="AP919" s="65"/>
    </row>
    <row r="920" customFormat="false" ht="15.75" hidden="false" customHeight="false" outlineLevel="0" collapsed="false">
      <c r="A920" s="127" t="n">
        <v>43911</v>
      </c>
      <c r="B920" s="68" t="n">
        <f aca="false">H134</f>
        <v>44</v>
      </c>
      <c r="C920" s="135" t="n">
        <f aca="false">D134+J134</f>
        <v>18</v>
      </c>
      <c r="D920" s="136" t="n">
        <f aca="false">G134+K134+L134</f>
        <v>14</v>
      </c>
      <c r="E920" s="68" t="n">
        <f aca="false">SUM(B134:AJ134)-B920-D920</f>
        <v>23</v>
      </c>
      <c r="F920" s="68" t="n">
        <f aca="false">SUM(B920:E920)</f>
        <v>99</v>
      </c>
      <c r="G920" s="65"/>
      <c r="H920" s="68"/>
      <c r="I920" s="65"/>
      <c r="J920" s="68"/>
      <c r="K920" s="65"/>
      <c r="L920" s="68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  <c r="AH920" s="65"/>
      <c r="AI920" s="65"/>
      <c r="AJ920" s="65"/>
      <c r="AK920" s="65"/>
      <c r="AL920" s="65"/>
      <c r="AM920" s="65"/>
      <c r="AN920" s="65"/>
      <c r="AO920" s="65"/>
      <c r="AP920" s="65"/>
    </row>
    <row r="921" customFormat="false" ht="15.75" hidden="false" customHeight="false" outlineLevel="0" collapsed="false">
      <c r="A921" s="127" t="n">
        <v>43912</v>
      </c>
      <c r="B921" s="68" t="n">
        <f aca="false">H135</f>
        <v>40</v>
      </c>
      <c r="C921" s="135" t="n">
        <f aca="false">D135+J135</f>
        <v>4</v>
      </c>
      <c r="D921" s="136" t="n">
        <f aca="false">G135+K135+L135</f>
        <v>16</v>
      </c>
      <c r="E921" s="68" t="n">
        <f aca="false">SUM(B135:AJ135)-B921-D921</f>
        <v>8</v>
      </c>
      <c r="F921" s="68" t="n">
        <f aca="false">SUM(B921:E921)</f>
        <v>68</v>
      </c>
      <c r="G921" s="65"/>
      <c r="H921" s="68"/>
      <c r="I921" s="65"/>
      <c r="J921" s="68"/>
      <c r="K921" s="65"/>
      <c r="L921" s="68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  <c r="AH921" s="65"/>
      <c r="AI921" s="65"/>
      <c r="AJ921" s="65"/>
      <c r="AK921" s="65"/>
      <c r="AL921" s="65"/>
      <c r="AM921" s="65"/>
      <c r="AN921" s="65"/>
      <c r="AO921" s="65"/>
      <c r="AP921" s="65"/>
    </row>
    <row r="922" customFormat="false" ht="15.75" hidden="false" customHeight="false" outlineLevel="0" collapsed="false">
      <c r="A922" s="127" t="n">
        <v>43913</v>
      </c>
      <c r="B922" s="68" t="n">
        <f aca="false">H136</f>
        <v>44</v>
      </c>
      <c r="C922" s="135" t="n">
        <f aca="false">D136+J136</f>
        <v>9</v>
      </c>
      <c r="D922" s="136" t="n">
        <f aca="false">G136+K136+L136</f>
        <v>0</v>
      </c>
      <c r="E922" s="68" t="n">
        <f aca="false">SUM(B136:AJ136)-B922-D922</f>
        <v>21</v>
      </c>
      <c r="F922" s="68" t="n">
        <f aca="false">SUM(B922:E922)</f>
        <v>74</v>
      </c>
      <c r="G922" s="65"/>
      <c r="H922" s="68"/>
      <c r="I922" s="65"/>
      <c r="J922" s="68"/>
      <c r="K922" s="65"/>
      <c r="L922" s="68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  <c r="AH922" s="65"/>
      <c r="AI922" s="65"/>
      <c r="AJ922" s="65"/>
      <c r="AK922" s="65"/>
      <c r="AL922" s="65"/>
      <c r="AM922" s="65"/>
      <c r="AN922" s="65"/>
      <c r="AO922" s="65"/>
      <c r="AP922" s="65"/>
    </row>
    <row r="923" customFormat="false" ht="15.75" hidden="false" customHeight="false" outlineLevel="0" collapsed="false">
      <c r="A923" s="127" t="n">
        <v>43914</v>
      </c>
      <c r="B923" s="68" t="n">
        <f aca="false">H137</f>
        <v>70</v>
      </c>
      <c r="C923" s="135" t="n">
        <f aca="false">D137+J137</f>
        <v>10</v>
      </c>
      <c r="D923" s="136" t="n">
        <f aca="false">G137+K137+L137</f>
        <v>15</v>
      </c>
      <c r="E923" s="68" t="n">
        <f aca="false">SUM(B137:AJ137)-B923-D923</f>
        <v>22</v>
      </c>
      <c r="F923" s="68" t="n">
        <f aca="false">SUM(B923:E923)</f>
        <v>117</v>
      </c>
      <c r="G923" s="65"/>
      <c r="H923" s="68"/>
      <c r="I923" s="65"/>
      <c r="J923" s="68"/>
      <c r="K923" s="65"/>
      <c r="L923" s="68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  <c r="AH923" s="65"/>
      <c r="AI923" s="65"/>
      <c r="AJ923" s="65"/>
      <c r="AK923" s="65"/>
      <c r="AL923" s="65"/>
      <c r="AM923" s="65"/>
      <c r="AN923" s="65"/>
      <c r="AO923" s="65"/>
      <c r="AP923" s="65"/>
    </row>
    <row r="924" customFormat="false" ht="15.75" hidden="false" customHeight="false" outlineLevel="0" collapsed="false">
      <c r="A924" s="127" t="n">
        <v>43915</v>
      </c>
      <c r="B924" s="68" t="n">
        <f aca="false">H138</f>
        <v>39</v>
      </c>
      <c r="C924" s="135" t="n">
        <f aca="false">D138+J138</f>
        <v>15</v>
      </c>
      <c r="D924" s="136" t="n">
        <f aca="false">G138+K138+L138</f>
        <v>30</v>
      </c>
      <c r="E924" s="68" t="n">
        <f aca="false">SUM(B138:AJ138)-B924-D924</f>
        <v>36</v>
      </c>
      <c r="F924" s="68" t="n">
        <f aca="false">SUM(B924:E924)</f>
        <v>120</v>
      </c>
      <c r="G924" s="65"/>
      <c r="H924" s="68"/>
      <c r="I924" s="65"/>
      <c r="J924" s="68"/>
      <c r="K924" s="65"/>
      <c r="L924" s="68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  <c r="AH924" s="65"/>
      <c r="AI924" s="65"/>
      <c r="AJ924" s="65"/>
      <c r="AK924" s="65"/>
      <c r="AL924" s="65"/>
      <c r="AM924" s="65"/>
      <c r="AN924" s="65"/>
      <c r="AO924" s="65"/>
      <c r="AP924" s="65"/>
    </row>
    <row r="925" customFormat="false" ht="15.75" hidden="false" customHeight="false" outlineLevel="0" collapsed="false">
      <c r="A925" s="127" t="n">
        <v>43916</v>
      </c>
      <c r="B925" s="68" t="n">
        <f aca="false">H139</f>
        <v>53</v>
      </c>
      <c r="C925" s="135" t="n">
        <f aca="false">D139+J139</f>
        <v>5</v>
      </c>
      <c r="D925" s="136" t="n">
        <f aca="false">G139+K139+L139</f>
        <v>10</v>
      </c>
      <c r="E925" s="68" t="n">
        <f aca="false">SUM(B139:AJ139)-B925-D925</f>
        <v>40</v>
      </c>
      <c r="F925" s="68" t="n">
        <f aca="false">SUM(B925:E925)</f>
        <v>108</v>
      </c>
      <c r="G925" s="65"/>
      <c r="H925" s="68"/>
      <c r="I925" s="65"/>
      <c r="J925" s="68"/>
      <c r="K925" s="65"/>
      <c r="L925" s="68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  <c r="AH925" s="65"/>
      <c r="AI925" s="65"/>
      <c r="AJ925" s="65"/>
      <c r="AK925" s="65"/>
      <c r="AL925" s="65"/>
      <c r="AM925" s="65"/>
      <c r="AN925" s="65"/>
      <c r="AO925" s="65"/>
      <c r="AP925" s="65"/>
    </row>
    <row r="926" customFormat="false" ht="15.75" hidden="false" customHeight="false" outlineLevel="0" collapsed="false">
      <c r="A926" s="127" t="n">
        <v>43917</v>
      </c>
      <c r="B926" s="68" t="n">
        <f aca="false">H140</f>
        <v>83</v>
      </c>
      <c r="C926" s="135" t="n">
        <f aca="false">D140+J140</f>
        <v>37</v>
      </c>
      <c r="D926" s="136" t="n">
        <f aca="false">G140+K140+L140</f>
        <v>16</v>
      </c>
      <c r="E926" s="68" t="n">
        <f aca="false">SUM(B140:AJ140)-B926-D926</f>
        <v>54</v>
      </c>
      <c r="F926" s="68" t="n">
        <f aca="false">SUM(B926:E926)</f>
        <v>190</v>
      </c>
      <c r="G926" s="65"/>
      <c r="H926" s="68"/>
      <c r="I926" s="65"/>
      <c r="J926" s="68"/>
      <c r="K926" s="65"/>
      <c r="L926" s="68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  <c r="AH926" s="65"/>
      <c r="AI926" s="65"/>
      <c r="AJ926" s="65"/>
      <c r="AK926" s="65"/>
      <c r="AL926" s="65"/>
      <c r="AM926" s="65"/>
      <c r="AN926" s="65"/>
      <c r="AO926" s="65"/>
      <c r="AP926" s="65"/>
    </row>
    <row r="927" customFormat="false" ht="15.75" hidden="false" customHeight="false" outlineLevel="0" collapsed="false">
      <c r="A927" s="127" t="n">
        <v>43918</v>
      </c>
      <c r="B927" s="68" t="n">
        <f aca="false">H141</f>
        <v>38</v>
      </c>
      <c r="C927" s="135" t="n">
        <f aca="false">D141+J141</f>
        <v>31</v>
      </c>
      <c r="D927" s="136" t="n">
        <f aca="false">G141+K141+L141</f>
        <v>23</v>
      </c>
      <c r="E927" s="68" t="n">
        <f aca="false">SUM(B141:AJ141)-B927-D927</f>
        <v>48</v>
      </c>
      <c r="F927" s="68" t="n">
        <f aca="false">SUM(B927:E927)</f>
        <v>140</v>
      </c>
      <c r="G927" s="65"/>
      <c r="H927" s="68"/>
      <c r="I927" s="65"/>
      <c r="J927" s="68"/>
      <c r="K927" s="65"/>
      <c r="L927" s="68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  <c r="AH927" s="65"/>
      <c r="AI927" s="65"/>
      <c r="AJ927" s="65"/>
      <c r="AK927" s="65"/>
      <c r="AL927" s="65"/>
      <c r="AM927" s="65"/>
      <c r="AN927" s="65"/>
      <c r="AO927" s="65"/>
      <c r="AP927" s="65"/>
    </row>
    <row r="928" customFormat="false" ht="15.75" hidden="false" customHeight="false" outlineLevel="0" collapsed="false">
      <c r="A928" s="127" t="n">
        <v>43919</v>
      </c>
      <c r="B928" s="68" t="n">
        <f aca="false">H142</f>
        <v>48</v>
      </c>
      <c r="C928" s="135" t="n">
        <f aca="false">D142+J142</f>
        <v>33</v>
      </c>
      <c r="D928" s="136" t="n">
        <f aca="false">G142+K142+L142</f>
        <v>21</v>
      </c>
      <c r="E928" s="68" t="n">
        <f aca="false">SUM(B142:AJ142)-B928-D928</f>
        <v>61</v>
      </c>
      <c r="F928" s="68" t="n">
        <f aca="false">SUM(B928:E928)</f>
        <v>163</v>
      </c>
      <c r="G928" s="65"/>
      <c r="H928" s="68"/>
      <c r="I928" s="65"/>
      <c r="J928" s="68"/>
      <c r="K928" s="65"/>
      <c r="L928" s="68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  <c r="AH928" s="65"/>
      <c r="AI928" s="65"/>
      <c r="AJ928" s="65"/>
      <c r="AK928" s="65"/>
      <c r="AL928" s="65"/>
      <c r="AM928" s="65"/>
      <c r="AN928" s="65"/>
      <c r="AO928" s="65"/>
      <c r="AP928" s="65"/>
    </row>
    <row r="929" customFormat="false" ht="15.75" hidden="false" customHeight="false" outlineLevel="0" collapsed="false">
      <c r="A929" s="127" t="n">
        <v>43920</v>
      </c>
      <c r="B929" s="68" t="n">
        <f aca="false">H143</f>
        <v>24</v>
      </c>
      <c r="C929" s="135" t="n">
        <f aca="false">D143+J143</f>
        <v>47</v>
      </c>
      <c r="D929" s="136" t="n">
        <f aca="false">G143+K143+L143</f>
        <v>19</v>
      </c>
      <c r="E929" s="68" t="n">
        <f aca="false">SUM(B143:AJ143)-B929-D929</f>
        <v>86</v>
      </c>
      <c r="F929" s="68" t="n">
        <f aca="false">SUM(B929:E929)</f>
        <v>176</v>
      </c>
      <c r="G929" s="65"/>
      <c r="H929" s="68"/>
      <c r="I929" s="65"/>
      <c r="J929" s="68"/>
      <c r="K929" s="65"/>
      <c r="L929" s="68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  <c r="AH929" s="65"/>
      <c r="AI929" s="65"/>
      <c r="AJ929" s="65"/>
      <c r="AK929" s="65"/>
      <c r="AL929" s="65"/>
      <c r="AM929" s="65"/>
      <c r="AN929" s="65"/>
      <c r="AO929" s="65"/>
      <c r="AP929" s="65"/>
    </row>
    <row r="930" customFormat="false" ht="15.75" hidden="false" customHeight="false" outlineLevel="0" collapsed="false">
      <c r="A930" s="127" t="n">
        <v>43921</v>
      </c>
      <c r="B930" s="68" t="n">
        <f aca="false">H144</f>
        <v>41</v>
      </c>
      <c r="C930" s="135" t="n">
        <f aca="false">D144+J144</f>
        <v>30</v>
      </c>
      <c r="D930" s="136" t="n">
        <f aca="false">G144+K144+L144</f>
        <v>20</v>
      </c>
      <c r="E930" s="68" t="n">
        <f aca="false">SUM(B144:AJ144)-B930-D930</f>
        <v>53</v>
      </c>
      <c r="F930" s="68" t="n">
        <f aca="false">SUM(B930:E930)</f>
        <v>144</v>
      </c>
      <c r="G930" s="65"/>
      <c r="H930" s="68"/>
      <c r="I930" s="65"/>
      <c r="J930" s="68"/>
      <c r="K930" s="65"/>
      <c r="L930" s="68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  <c r="AH930" s="65"/>
      <c r="AI930" s="65"/>
      <c r="AJ930" s="65"/>
      <c r="AK930" s="65"/>
      <c r="AL930" s="65"/>
      <c r="AM930" s="65"/>
      <c r="AN930" s="65"/>
      <c r="AO930" s="65"/>
      <c r="AP930" s="65"/>
    </row>
    <row r="931" customFormat="false" ht="15.75" hidden="false" customHeight="false" outlineLevel="0" collapsed="false">
      <c r="A931" s="127" t="n">
        <v>43922</v>
      </c>
      <c r="B931" s="68" t="n">
        <f aca="false">H145</f>
        <v>62</v>
      </c>
      <c r="C931" s="135" t="n">
        <f aca="false">D145+J145</f>
        <v>32</v>
      </c>
      <c r="D931" s="136" t="n">
        <f aca="false">G145+K145+L145</f>
        <v>27</v>
      </c>
      <c r="E931" s="68" t="n">
        <f aca="false">SUM(B145:AJ145)-B931-D931</f>
        <v>60</v>
      </c>
      <c r="F931" s="68" t="n">
        <f aca="false">SUM(B931:E931)</f>
        <v>181</v>
      </c>
      <c r="G931" s="65"/>
      <c r="H931" s="68"/>
      <c r="I931" s="65"/>
      <c r="J931" s="68"/>
      <c r="K931" s="65"/>
      <c r="L931" s="68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  <c r="AH931" s="65"/>
      <c r="AI931" s="65"/>
      <c r="AJ931" s="65"/>
      <c r="AK931" s="65"/>
      <c r="AL931" s="65"/>
      <c r="AM931" s="65"/>
      <c r="AN931" s="65"/>
      <c r="AO931" s="65"/>
      <c r="AP931" s="65"/>
    </row>
    <row r="932" customFormat="false" ht="15.75" hidden="false" customHeight="false" outlineLevel="0" collapsed="false">
      <c r="A932" s="127" t="n">
        <v>43923</v>
      </c>
      <c r="B932" s="68" t="n">
        <f aca="false">H146</f>
        <v>80</v>
      </c>
      <c r="C932" s="135" t="n">
        <f aca="false">D146+J146</f>
        <v>23</v>
      </c>
      <c r="D932" s="136" t="n">
        <f aca="false">G146+K146+L146</f>
        <v>0</v>
      </c>
      <c r="E932" s="68" t="n">
        <f aca="false">SUM(B146:AJ146)-B932-D932</f>
        <v>33</v>
      </c>
      <c r="F932" s="68" t="n">
        <f aca="false">SUM(B932:E932)</f>
        <v>136</v>
      </c>
      <c r="G932" s="65"/>
      <c r="H932" s="68"/>
      <c r="I932" s="65"/>
      <c r="J932" s="68"/>
      <c r="K932" s="65"/>
      <c r="L932" s="68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65"/>
      <c r="AI932" s="65"/>
      <c r="AJ932" s="65"/>
      <c r="AK932" s="65"/>
      <c r="AL932" s="65"/>
      <c r="AM932" s="65"/>
      <c r="AN932" s="65"/>
      <c r="AO932" s="65"/>
      <c r="AP932" s="65"/>
    </row>
    <row r="933" customFormat="false" ht="15.75" hidden="false" customHeight="false" outlineLevel="0" collapsed="false">
      <c r="A933" s="127" t="n">
        <v>43924</v>
      </c>
      <c r="B933" s="68" t="n">
        <f aca="false">H147</f>
        <v>74</v>
      </c>
      <c r="C933" s="135" t="n">
        <f aca="false">D147+J147</f>
        <v>8</v>
      </c>
      <c r="D933" s="136" t="n">
        <f aca="false">G147+K147+L147</f>
        <v>62</v>
      </c>
      <c r="E933" s="68" t="n">
        <f aca="false">SUM(B147:AJ147)-B933-D933</f>
        <v>60</v>
      </c>
      <c r="F933" s="68" t="n">
        <f aca="false">SUM(B933:E933)</f>
        <v>204</v>
      </c>
      <c r="G933" s="65"/>
      <c r="H933" s="68"/>
      <c r="I933" s="65"/>
      <c r="J933" s="68"/>
      <c r="K933" s="65"/>
      <c r="L933" s="68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  <c r="AH933" s="65"/>
      <c r="AI933" s="65"/>
      <c r="AJ933" s="65"/>
      <c r="AK933" s="65"/>
      <c r="AL933" s="65"/>
      <c r="AM933" s="65"/>
      <c r="AN933" s="65"/>
      <c r="AO933" s="65"/>
      <c r="AP933" s="65"/>
    </row>
    <row r="934" customFormat="false" ht="15.75" hidden="false" customHeight="false" outlineLevel="0" collapsed="false">
      <c r="A934" s="127" t="n">
        <v>43925</v>
      </c>
      <c r="B934" s="68" t="n">
        <f aca="false">H148</f>
        <v>55</v>
      </c>
      <c r="C934" s="135" t="n">
        <f aca="false">D148+J148</f>
        <v>27</v>
      </c>
      <c r="D934" s="136" t="n">
        <f aca="false">G148+K148+L148</f>
        <v>12</v>
      </c>
      <c r="E934" s="68" t="n">
        <f aca="false">SUM(B148:AJ148)-B934-D934</f>
        <v>39</v>
      </c>
      <c r="F934" s="68" t="n">
        <f aca="false">SUM(B934:E934)</f>
        <v>133</v>
      </c>
      <c r="G934" s="65"/>
      <c r="H934" s="68"/>
      <c r="I934" s="65"/>
      <c r="J934" s="68"/>
      <c r="K934" s="65"/>
      <c r="L934" s="68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  <c r="AH934" s="65"/>
      <c r="AI934" s="65"/>
      <c r="AJ934" s="65"/>
      <c r="AK934" s="65"/>
      <c r="AL934" s="65"/>
      <c r="AM934" s="65"/>
      <c r="AN934" s="65"/>
      <c r="AO934" s="65"/>
      <c r="AP934" s="65"/>
    </row>
    <row r="935" customFormat="false" ht="15.75" hidden="false" customHeight="false" outlineLevel="0" collapsed="false">
      <c r="A935" s="127" t="n">
        <v>43926</v>
      </c>
      <c r="B935" s="68" t="n">
        <f aca="false">H149</f>
        <v>96</v>
      </c>
      <c r="C935" s="135" t="n">
        <f aca="false">D149+J149</f>
        <v>9</v>
      </c>
      <c r="D935" s="136" t="n">
        <f aca="false">G149+K149+L149</f>
        <v>37</v>
      </c>
      <c r="E935" s="68" t="n">
        <f aca="false">SUM(B149:AJ149)-B935-D935</f>
        <v>48</v>
      </c>
      <c r="F935" s="68" t="n">
        <f aca="false">SUM(B935:E935)</f>
        <v>190</v>
      </c>
      <c r="G935" s="65"/>
      <c r="H935" s="68"/>
      <c r="I935" s="65"/>
      <c r="J935" s="68"/>
      <c r="K935" s="65"/>
      <c r="L935" s="68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  <c r="AH935" s="65"/>
      <c r="AI935" s="65"/>
      <c r="AJ935" s="65"/>
      <c r="AK935" s="65"/>
      <c r="AL935" s="65"/>
      <c r="AM935" s="65"/>
      <c r="AN935" s="65"/>
      <c r="AO935" s="65"/>
      <c r="AP935" s="65"/>
    </row>
    <row r="936" customFormat="false" ht="15.75" hidden="false" customHeight="false" outlineLevel="0" collapsed="false">
      <c r="A936" s="127" t="n">
        <v>43927</v>
      </c>
      <c r="B936" s="68" t="n">
        <f aca="false">H150</f>
        <v>101</v>
      </c>
      <c r="C936" s="135" t="n">
        <f aca="false">D150+J150</f>
        <v>21</v>
      </c>
      <c r="D936" s="136" t="n">
        <f aca="false">G150+K150+L150</f>
        <v>19</v>
      </c>
      <c r="E936" s="68" t="n">
        <f aca="false">SUM(B150:AJ150)-B936-D936</f>
        <v>98</v>
      </c>
      <c r="F936" s="68" t="n">
        <f aca="false">SUM(B936:E936)</f>
        <v>239</v>
      </c>
      <c r="G936" s="65"/>
      <c r="H936" s="68"/>
      <c r="I936" s="65"/>
      <c r="J936" s="68"/>
      <c r="K936" s="65"/>
      <c r="L936" s="68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  <c r="AH936" s="65"/>
      <c r="AI936" s="65"/>
      <c r="AJ936" s="65"/>
      <c r="AK936" s="65"/>
      <c r="AL936" s="65"/>
      <c r="AM936" s="65"/>
      <c r="AN936" s="65"/>
      <c r="AO936" s="65"/>
      <c r="AP936" s="65"/>
    </row>
    <row r="937" customFormat="false" ht="15.75" hidden="false" customHeight="false" outlineLevel="0" collapsed="false">
      <c r="A937" s="127" t="n">
        <v>43928</v>
      </c>
      <c r="B937" s="68" t="n">
        <f aca="false">H151</f>
        <v>135</v>
      </c>
      <c r="C937" s="135" t="n">
        <f aca="false">D151+J151</f>
        <v>87</v>
      </c>
      <c r="D937" s="136" t="n">
        <f aca="false">G151+K151+L151</f>
        <v>7</v>
      </c>
      <c r="E937" s="68" t="n">
        <f aca="false">SUM(B151:AJ151)-B937-D937</f>
        <v>105</v>
      </c>
      <c r="F937" s="68" t="n">
        <f aca="false">SUM(B937:E937)</f>
        <v>334</v>
      </c>
      <c r="G937" s="65"/>
      <c r="H937" s="68"/>
      <c r="I937" s="65"/>
      <c r="J937" s="68"/>
      <c r="K937" s="65"/>
      <c r="L937" s="68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  <c r="AH937" s="65"/>
      <c r="AI937" s="65"/>
      <c r="AJ937" s="65"/>
      <c r="AK937" s="65"/>
      <c r="AL937" s="65"/>
      <c r="AM937" s="65"/>
      <c r="AN937" s="65"/>
      <c r="AO937" s="65"/>
      <c r="AP937" s="65"/>
    </row>
    <row r="938" customFormat="false" ht="15.75" hidden="false" customHeight="false" outlineLevel="0" collapsed="false">
      <c r="A938" s="127" t="n">
        <v>43929</v>
      </c>
      <c r="B938" s="68" t="n">
        <f aca="false">H152</f>
        <v>101</v>
      </c>
      <c r="C938" s="135" t="n">
        <f aca="false">D152+J152</f>
        <v>40</v>
      </c>
      <c r="D938" s="136" t="n">
        <f aca="false">G152+K152+L152</f>
        <v>9</v>
      </c>
      <c r="E938" s="68" t="n">
        <f aca="false">SUM(B152:AJ152)-B938-D938</f>
        <v>108</v>
      </c>
      <c r="F938" s="68" t="n">
        <f aca="false">SUM(B938:E938)</f>
        <v>258</v>
      </c>
      <c r="G938" s="65"/>
      <c r="H938" s="68"/>
      <c r="I938" s="65"/>
      <c r="J938" s="68"/>
      <c r="K938" s="65"/>
      <c r="L938" s="68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65"/>
      <c r="AI938" s="65"/>
      <c r="AJ938" s="65"/>
      <c r="AK938" s="65"/>
      <c r="AL938" s="65"/>
      <c r="AM938" s="65"/>
      <c r="AN938" s="65"/>
      <c r="AO938" s="65"/>
      <c r="AP938" s="65"/>
    </row>
    <row r="939" customFormat="false" ht="15.75" hidden="false" customHeight="false" outlineLevel="0" collapsed="false">
      <c r="A939" s="127" t="n">
        <v>43930</v>
      </c>
      <c r="B939" s="68" t="n">
        <f aca="false">H153</f>
        <v>236</v>
      </c>
      <c r="C939" s="135" t="n">
        <f aca="false">D153+J153</f>
        <v>17</v>
      </c>
      <c r="D939" s="136" t="n">
        <f aca="false">G153+K153+L153</f>
        <v>31</v>
      </c>
      <c r="E939" s="68" t="n">
        <f aca="false">SUM(B153:AJ153)-B939-D939</f>
        <v>70</v>
      </c>
      <c r="F939" s="68" t="n">
        <f aca="false">SUM(B939:E939)</f>
        <v>354</v>
      </c>
      <c r="G939" s="65"/>
      <c r="H939" s="68"/>
      <c r="I939" s="65"/>
      <c r="J939" s="68"/>
      <c r="K939" s="65"/>
      <c r="L939" s="68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  <c r="AH939" s="65"/>
      <c r="AI939" s="65"/>
      <c r="AJ939" s="65"/>
      <c r="AK939" s="65"/>
      <c r="AL939" s="65"/>
      <c r="AM939" s="65"/>
      <c r="AN939" s="65"/>
      <c r="AO939" s="65"/>
      <c r="AP939" s="65"/>
    </row>
    <row r="940" customFormat="false" ht="15.75" hidden="false" customHeight="false" outlineLevel="0" collapsed="false">
      <c r="A940" s="127" t="n">
        <v>43931</v>
      </c>
      <c r="B940" s="68" t="n">
        <f aca="false">H154</f>
        <v>47</v>
      </c>
      <c r="C940" s="135" t="n">
        <f aca="false">D154+J154</f>
        <v>37</v>
      </c>
      <c r="D940" s="136" t="n">
        <f aca="false">G154+K154+L154</f>
        <v>33</v>
      </c>
      <c r="E940" s="68" t="n">
        <f aca="false">SUM(B154:AJ154)-B940-D940</f>
        <v>139</v>
      </c>
      <c r="F940" s="68" t="n">
        <f aca="false">SUM(B940:E940)</f>
        <v>256</v>
      </c>
      <c r="G940" s="65"/>
      <c r="H940" s="68"/>
      <c r="I940" s="65"/>
      <c r="J940" s="68"/>
      <c r="K940" s="65"/>
      <c r="L940" s="68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  <c r="AH940" s="65"/>
      <c r="AI940" s="65"/>
      <c r="AJ940" s="65"/>
      <c r="AK940" s="65"/>
      <c r="AL940" s="65"/>
      <c r="AM940" s="65"/>
      <c r="AN940" s="65"/>
      <c r="AO940" s="65"/>
      <c r="AP940" s="65"/>
    </row>
    <row r="941" customFormat="false" ht="15.75" hidden="false" customHeight="false" outlineLevel="0" collapsed="false">
      <c r="A941" s="127" t="n">
        <v>43932</v>
      </c>
      <c r="B941" s="68" t="n">
        <f aca="false">H155</f>
        <v>196</v>
      </c>
      <c r="C941" s="135" t="n">
        <f aca="false">D155+J155</f>
        <v>68</v>
      </c>
      <c r="D941" s="136" t="n">
        <f aca="false">G155+K155+L155</f>
        <v>11</v>
      </c>
      <c r="E941" s="68" t="n">
        <f aca="false">SUM(B155:AJ155)-B941-D941</f>
        <v>123</v>
      </c>
      <c r="F941" s="68" t="n">
        <f aca="false">SUM(B941:E941)</f>
        <v>398</v>
      </c>
      <c r="G941" s="65"/>
      <c r="H941" s="68"/>
      <c r="I941" s="65"/>
      <c r="J941" s="68"/>
      <c r="K941" s="65"/>
      <c r="L941" s="68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  <c r="AH941" s="65"/>
      <c r="AI941" s="65"/>
      <c r="AJ941" s="65"/>
      <c r="AK941" s="65"/>
      <c r="AL941" s="65"/>
      <c r="AM941" s="65"/>
      <c r="AN941" s="65"/>
      <c r="AO941" s="65"/>
      <c r="AP941" s="65"/>
    </row>
    <row r="942" customFormat="false" ht="15.75" hidden="false" customHeight="false" outlineLevel="0" collapsed="false">
      <c r="A942" s="127" t="n">
        <v>43933</v>
      </c>
      <c r="B942" s="68" t="n">
        <f aca="false">H156</f>
        <v>96</v>
      </c>
      <c r="C942" s="135" t="n">
        <f aca="false">D156+J156</f>
        <v>31</v>
      </c>
      <c r="D942" s="136" t="n">
        <f aca="false">G156+K156+L156</f>
        <v>175</v>
      </c>
      <c r="E942" s="68" t="n">
        <f aca="false">SUM(B156:AJ156)-B942-D942</f>
        <v>128</v>
      </c>
      <c r="F942" s="68" t="n">
        <f aca="false">SUM(B942:E942)</f>
        <v>430</v>
      </c>
      <c r="G942" s="65"/>
      <c r="H942" s="68"/>
      <c r="I942" s="65"/>
      <c r="J942" s="68"/>
      <c r="K942" s="65"/>
      <c r="L942" s="68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  <c r="AH942" s="65"/>
      <c r="AI942" s="65"/>
      <c r="AJ942" s="65"/>
      <c r="AK942" s="65"/>
      <c r="AL942" s="65"/>
      <c r="AM942" s="65"/>
      <c r="AN942" s="65"/>
      <c r="AO942" s="65"/>
      <c r="AP942" s="65"/>
    </row>
    <row r="943" customFormat="false" ht="15.75" hidden="false" customHeight="false" outlineLevel="0" collapsed="false">
      <c r="A943" s="127" t="n">
        <v>43934</v>
      </c>
      <c r="B943" s="68" t="n">
        <f aca="false">H157</f>
        <v>160</v>
      </c>
      <c r="C943" s="135" t="n">
        <f aca="false">D157+J157</f>
        <v>64</v>
      </c>
      <c r="D943" s="136" t="n">
        <f aca="false">G157+K157+L157</f>
        <v>73</v>
      </c>
      <c r="E943" s="68" t="n">
        <f aca="false">SUM(B157:AJ157)-B943-D943</f>
        <v>83</v>
      </c>
      <c r="F943" s="68" t="n">
        <f aca="false">SUM(B943:E943)</f>
        <v>380</v>
      </c>
      <c r="G943" s="65"/>
      <c r="H943" s="68"/>
      <c r="I943" s="65"/>
      <c r="J943" s="68"/>
      <c r="K943" s="65"/>
      <c r="L943" s="68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  <c r="AH943" s="65"/>
      <c r="AI943" s="65"/>
      <c r="AJ943" s="65"/>
      <c r="AK943" s="65"/>
      <c r="AL943" s="65"/>
      <c r="AM943" s="65"/>
      <c r="AN943" s="65"/>
      <c r="AO943" s="65"/>
      <c r="AP943" s="65"/>
    </row>
    <row r="944" customFormat="false" ht="15.75" hidden="false" customHeight="false" outlineLevel="0" collapsed="false">
      <c r="A944" s="127" t="n">
        <v>43935</v>
      </c>
      <c r="B944" s="68" t="n">
        <f aca="false">H158</f>
        <v>130</v>
      </c>
      <c r="C944" s="135" t="n">
        <f aca="false">D158+J158</f>
        <v>4</v>
      </c>
      <c r="D944" s="136" t="n">
        <f aca="false">G158+K158+L158</f>
        <v>115</v>
      </c>
      <c r="E944" s="68" t="n">
        <f aca="false">SUM(B158:AJ158)-B944-D944</f>
        <v>37</v>
      </c>
      <c r="F944" s="68" t="n">
        <f aca="false">SUM(B944:E944)</f>
        <v>286</v>
      </c>
      <c r="G944" s="65"/>
      <c r="H944" s="68"/>
      <c r="I944" s="65"/>
      <c r="J944" s="68"/>
      <c r="K944" s="65"/>
      <c r="L944" s="68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  <c r="AH944" s="65"/>
      <c r="AI944" s="65"/>
      <c r="AJ944" s="65"/>
      <c r="AK944" s="65"/>
      <c r="AL944" s="65"/>
      <c r="AM944" s="65"/>
      <c r="AN944" s="65"/>
      <c r="AO944" s="65"/>
      <c r="AP944" s="65"/>
    </row>
    <row r="945" customFormat="false" ht="15.75" hidden="false" customHeight="false" outlineLevel="0" collapsed="false">
      <c r="A945" s="127" t="n">
        <v>43936</v>
      </c>
      <c r="B945" s="68" t="n">
        <f aca="false">H159</f>
        <v>139</v>
      </c>
      <c r="C945" s="135" t="n">
        <f aca="false">D159+J159</f>
        <v>29</v>
      </c>
      <c r="D945" s="136" t="n">
        <f aca="false">G159+K159+L159</f>
        <v>38</v>
      </c>
      <c r="E945" s="68" t="n">
        <f aca="false">SUM(B159:AJ159)-B945-D945</f>
        <v>120</v>
      </c>
      <c r="F945" s="68" t="n">
        <f aca="false">SUM(B945:E945)</f>
        <v>326</v>
      </c>
      <c r="G945" s="65"/>
      <c r="H945" s="68"/>
      <c r="I945" s="65"/>
      <c r="J945" s="68"/>
      <c r="K945" s="65"/>
      <c r="L945" s="68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  <c r="AH945" s="65"/>
      <c r="AI945" s="65"/>
      <c r="AJ945" s="65"/>
      <c r="AK945" s="65"/>
      <c r="AL945" s="65"/>
      <c r="AM945" s="65"/>
      <c r="AN945" s="65"/>
      <c r="AO945" s="65"/>
      <c r="AP945" s="65"/>
    </row>
    <row r="946" customFormat="false" ht="15.75" hidden="false" customHeight="false" outlineLevel="0" collapsed="false">
      <c r="A946" s="127" t="n">
        <v>43937</v>
      </c>
      <c r="B946" s="68" t="n">
        <f aca="false">H160</f>
        <v>196</v>
      </c>
      <c r="C946" s="135" t="n">
        <f aca="false">D160+J160</f>
        <v>27</v>
      </c>
      <c r="D946" s="136" t="n">
        <f aca="false">G160+K160+L160</f>
        <v>23</v>
      </c>
      <c r="E946" s="68" t="n">
        <f aca="false">SUM(B160:AJ160)-B946-D946</f>
        <v>161</v>
      </c>
      <c r="F946" s="68" t="n">
        <f aca="false">SUM(B946:E946)</f>
        <v>407</v>
      </c>
      <c r="G946" s="65"/>
      <c r="H946" s="68"/>
      <c r="I946" s="65"/>
      <c r="J946" s="68"/>
      <c r="K946" s="65"/>
      <c r="L946" s="68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  <c r="AH946" s="65"/>
      <c r="AI946" s="65"/>
      <c r="AJ946" s="65"/>
      <c r="AK946" s="65"/>
      <c r="AL946" s="65"/>
      <c r="AM946" s="65"/>
      <c r="AN946" s="65"/>
      <c r="AO946" s="65"/>
      <c r="AP946" s="65"/>
    </row>
    <row r="947" customFormat="false" ht="15.75" hidden="false" customHeight="false" outlineLevel="0" collapsed="false">
      <c r="A947" s="127" t="n">
        <v>43938</v>
      </c>
      <c r="B947" s="68" t="n">
        <f aca="false">H161</f>
        <v>154</v>
      </c>
      <c r="C947" s="135" t="n">
        <f aca="false">D161+J161</f>
        <v>69</v>
      </c>
      <c r="D947" s="136" t="n">
        <f aca="false">G161+K161+L161</f>
        <v>14</v>
      </c>
      <c r="E947" s="68" t="n">
        <f aca="false">SUM(B161:AJ161)-B947-D947</f>
        <v>239</v>
      </c>
      <c r="F947" s="68" t="n">
        <f aca="false">SUM(B947:E947)</f>
        <v>476</v>
      </c>
      <c r="G947" s="65"/>
      <c r="H947" s="68"/>
      <c r="I947" s="65"/>
      <c r="J947" s="68"/>
      <c r="K947" s="65"/>
      <c r="L947" s="68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  <c r="AH947" s="65"/>
      <c r="AI947" s="65"/>
      <c r="AJ947" s="65"/>
      <c r="AK947" s="65"/>
      <c r="AL947" s="65"/>
      <c r="AM947" s="65"/>
      <c r="AN947" s="65"/>
      <c r="AO947" s="65"/>
      <c r="AP947" s="65"/>
    </row>
    <row r="948" customFormat="false" ht="15.75" hidden="false" customHeight="false" outlineLevel="0" collapsed="false">
      <c r="A948" s="127" t="n">
        <v>43939</v>
      </c>
      <c r="B948" s="68" t="n">
        <f aca="false">H162</f>
        <v>109</v>
      </c>
      <c r="C948" s="135" t="n">
        <f aca="false">D162+J162</f>
        <v>19</v>
      </c>
      <c r="D948" s="136" t="n">
        <f aca="false">G162+K162+L162</f>
        <v>61</v>
      </c>
      <c r="E948" s="68" t="n">
        <f aca="false">SUM(B162:AJ162)-B948-D948</f>
        <v>155</v>
      </c>
      <c r="F948" s="68" t="n">
        <f aca="false">SUM(B948:E948)</f>
        <v>344</v>
      </c>
      <c r="G948" s="65"/>
      <c r="H948" s="68"/>
      <c r="I948" s="65"/>
      <c r="J948" s="68"/>
      <c r="K948" s="65"/>
      <c r="L948" s="68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  <c r="AH948" s="65"/>
      <c r="AI948" s="65"/>
      <c r="AJ948" s="65"/>
      <c r="AK948" s="65"/>
      <c r="AL948" s="65"/>
      <c r="AM948" s="65"/>
      <c r="AN948" s="65"/>
      <c r="AO948" s="65"/>
      <c r="AP948" s="65"/>
    </row>
    <row r="949" customFormat="false" ht="15.75" hidden="false" customHeight="false" outlineLevel="0" collapsed="false">
      <c r="A949" s="127" t="n">
        <v>43940</v>
      </c>
      <c r="B949" s="68" t="n">
        <f aca="false">H163</f>
        <v>108</v>
      </c>
      <c r="C949" s="135" t="n">
        <f aca="false">D163+J163</f>
        <v>58</v>
      </c>
      <c r="D949" s="136" t="n">
        <f aca="false">G163+K163+L163</f>
        <v>55</v>
      </c>
      <c r="E949" s="68" t="n">
        <f aca="false">SUM(B163:AJ163)-B949-D949</f>
        <v>164</v>
      </c>
      <c r="F949" s="68" t="n">
        <f aca="false">SUM(B949:E949)</f>
        <v>385</v>
      </c>
      <c r="G949" s="65"/>
      <c r="H949" s="68"/>
      <c r="I949" s="65"/>
      <c r="J949" s="68"/>
      <c r="K949" s="65"/>
      <c r="L949" s="68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  <c r="AH949" s="65"/>
      <c r="AI949" s="65"/>
      <c r="AJ949" s="65"/>
      <c r="AK949" s="65"/>
      <c r="AL949" s="65"/>
      <c r="AM949" s="65"/>
      <c r="AN949" s="65"/>
      <c r="AO949" s="65"/>
      <c r="AP949" s="65"/>
    </row>
    <row r="950" customFormat="false" ht="15.75" hidden="false" customHeight="false" outlineLevel="0" collapsed="false">
      <c r="A950" s="127" t="n">
        <v>43941</v>
      </c>
      <c r="B950" s="68" t="n">
        <f aca="false">H164</f>
        <v>79</v>
      </c>
      <c r="C950" s="135" t="n">
        <f aca="false">D164+J164</f>
        <v>54</v>
      </c>
      <c r="D950" s="136" t="n">
        <f aca="false">G164+K164+L164</f>
        <v>5</v>
      </c>
      <c r="E950" s="68" t="n">
        <f aca="false">SUM(B164:AJ164)-B950-D950</f>
        <v>101</v>
      </c>
      <c r="F950" s="68" t="n">
        <f aca="false">SUM(B950:E950)</f>
        <v>239</v>
      </c>
      <c r="G950" s="65"/>
      <c r="H950" s="68"/>
      <c r="I950" s="65"/>
      <c r="J950" s="68"/>
      <c r="K950" s="65"/>
      <c r="L950" s="68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  <c r="AH950" s="65"/>
      <c r="AI950" s="65"/>
      <c r="AJ950" s="65"/>
      <c r="AK950" s="65"/>
      <c r="AL950" s="65"/>
      <c r="AM950" s="65"/>
      <c r="AN950" s="65"/>
      <c r="AO950" s="65"/>
      <c r="AP950" s="65"/>
    </row>
    <row r="951" customFormat="false" ht="15.75" hidden="false" customHeight="false" outlineLevel="0" collapsed="false">
      <c r="A951" s="127" t="n">
        <v>43942</v>
      </c>
      <c r="B951" s="68" t="n">
        <f aca="false">H165</f>
        <v>163</v>
      </c>
      <c r="C951" s="135" t="n">
        <f aca="false">D165+J165</f>
        <v>9</v>
      </c>
      <c r="D951" s="136" t="n">
        <f aca="false">G165+K165+L165</f>
        <v>114</v>
      </c>
      <c r="E951" s="68" t="n">
        <f aca="false">SUM(B165:AJ165)-B951-D951</f>
        <v>98</v>
      </c>
      <c r="F951" s="68" t="n">
        <f aca="false">SUM(B951:E951)</f>
        <v>384</v>
      </c>
      <c r="G951" s="65"/>
      <c r="H951" s="68"/>
      <c r="I951" s="65"/>
      <c r="J951" s="68"/>
      <c r="K951" s="65"/>
      <c r="L951" s="68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  <c r="AH951" s="65"/>
      <c r="AI951" s="65"/>
      <c r="AJ951" s="65"/>
      <c r="AK951" s="65"/>
      <c r="AL951" s="65"/>
      <c r="AM951" s="65"/>
      <c r="AN951" s="65"/>
      <c r="AO951" s="65"/>
      <c r="AP951" s="65"/>
    </row>
    <row r="952" customFormat="false" ht="15.75" hidden="false" customHeight="false" outlineLevel="0" collapsed="false">
      <c r="A952" s="127" t="n">
        <v>43943</v>
      </c>
      <c r="B952" s="68" t="n">
        <f aca="false">H166</f>
        <v>119</v>
      </c>
      <c r="C952" s="135" t="n">
        <f aca="false">D166+J166</f>
        <v>6</v>
      </c>
      <c r="D952" s="136" t="n">
        <f aca="false">G166+K166+L166</f>
        <v>68</v>
      </c>
      <c r="E952" s="68" t="n">
        <f aca="false">SUM(B166:AJ166)-B952-D952</f>
        <v>96</v>
      </c>
      <c r="F952" s="68" t="n">
        <f aca="false">SUM(B952:E952)</f>
        <v>289</v>
      </c>
      <c r="G952" s="65"/>
      <c r="H952" s="68"/>
      <c r="I952" s="65"/>
      <c r="J952" s="68"/>
      <c r="K952" s="65"/>
      <c r="L952" s="68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  <c r="AH952" s="65"/>
      <c r="AI952" s="65"/>
      <c r="AJ952" s="65"/>
      <c r="AK952" s="65"/>
      <c r="AL952" s="65"/>
      <c r="AM952" s="65"/>
      <c r="AN952" s="65"/>
      <c r="AO952" s="65"/>
      <c r="AP952" s="65"/>
    </row>
    <row r="953" customFormat="false" ht="15.75" hidden="false" customHeight="false" outlineLevel="0" collapsed="false">
      <c r="A953" s="127" t="n">
        <v>43944</v>
      </c>
      <c r="B953" s="68" t="n">
        <f aca="false">H167</f>
        <v>133</v>
      </c>
      <c r="C953" s="135" t="n">
        <f aca="false">D167+J167</f>
        <v>22</v>
      </c>
      <c r="D953" s="136" t="n">
        <f aca="false">G167+K167+L167</f>
        <v>86</v>
      </c>
      <c r="E953" s="68" t="n">
        <f aca="false">SUM(B167:AJ167)-B953-D953</f>
        <v>138</v>
      </c>
      <c r="F953" s="68" t="n">
        <f aca="false">SUM(B953:E953)</f>
        <v>379</v>
      </c>
      <c r="G953" s="65"/>
      <c r="H953" s="68"/>
      <c r="I953" s="65"/>
      <c r="J953" s="68"/>
      <c r="K953" s="65"/>
      <c r="L953" s="68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  <c r="AH953" s="65"/>
      <c r="AI953" s="65"/>
      <c r="AJ953" s="65"/>
      <c r="AK953" s="65"/>
      <c r="AL953" s="65"/>
      <c r="AM953" s="65"/>
      <c r="AN953" s="65"/>
      <c r="AO953" s="65"/>
      <c r="AP953" s="65"/>
    </row>
    <row r="954" customFormat="false" ht="15.75" hidden="false" customHeight="false" outlineLevel="0" collapsed="false">
      <c r="A954" s="127" t="n">
        <v>43945</v>
      </c>
      <c r="B954" s="68" t="n">
        <f aca="false">H168</f>
        <v>85</v>
      </c>
      <c r="C954" s="135" t="n">
        <f aca="false">D168+J168</f>
        <v>97</v>
      </c>
      <c r="D954" s="136" t="n">
        <f aca="false">G168+K168+L168</f>
        <v>64</v>
      </c>
      <c r="E954" s="68" t="n">
        <f aca="false">SUM(B168:AJ168)-B954-D954</f>
        <v>287</v>
      </c>
      <c r="F954" s="68" t="n">
        <f aca="false">SUM(B954:E954)</f>
        <v>533</v>
      </c>
      <c r="G954" s="65"/>
      <c r="H954" s="68"/>
      <c r="I954" s="65"/>
      <c r="J954" s="68"/>
      <c r="K954" s="65"/>
      <c r="L954" s="68"/>
      <c r="M954" s="65"/>
      <c r="N954" s="65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  <c r="AH954" s="65"/>
      <c r="AI954" s="65"/>
      <c r="AJ954" s="65"/>
      <c r="AK954" s="65"/>
      <c r="AL954" s="65"/>
      <c r="AM954" s="65"/>
      <c r="AN954" s="65"/>
      <c r="AO954" s="65"/>
      <c r="AP954" s="65"/>
    </row>
    <row r="955" customFormat="false" ht="15.75" hidden="false" customHeight="false" outlineLevel="0" collapsed="false">
      <c r="A955" s="127" t="n">
        <v>43946</v>
      </c>
      <c r="B955" s="68" t="n">
        <f aca="false">H169</f>
        <v>85</v>
      </c>
      <c r="C955" s="135" t="n">
        <f aca="false">D169+J169</f>
        <v>56</v>
      </c>
      <c r="D955" s="136" t="n">
        <f aca="false">G169+K169+L169</f>
        <v>128</v>
      </c>
      <c r="E955" s="68" t="n">
        <f aca="false">SUM(B169:AJ169)-B955-D955</f>
        <v>183</v>
      </c>
      <c r="F955" s="68" t="n">
        <f aca="false">SUM(B955:E955)</f>
        <v>452</v>
      </c>
      <c r="G955" s="65"/>
      <c r="H955" s="68"/>
      <c r="I955" s="65"/>
      <c r="J955" s="68"/>
      <c r="K955" s="65"/>
      <c r="L955" s="68"/>
      <c r="M955" s="65"/>
      <c r="N955" s="65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  <c r="AH955" s="65"/>
      <c r="AI955" s="65"/>
      <c r="AJ955" s="65"/>
      <c r="AK955" s="65"/>
      <c r="AL955" s="65"/>
      <c r="AM955" s="65"/>
      <c r="AN955" s="65"/>
      <c r="AO955" s="65"/>
      <c r="AP955" s="65"/>
    </row>
    <row r="956" customFormat="false" ht="15.75" hidden="false" customHeight="false" outlineLevel="0" collapsed="false">
      <c r="A956" s="127" t="n">
        <v>43947</v>
      </c>
      <c r="B956" s="68" t="n">
        <f aca="false">H170</f>
        <v>114</v>
      </c>
      <c r="C956" s="135" t="n">
        <f aca="false">D170+J170</f>
        <v>5</v>
      </c>
      <c r="D956" s="136" t="n">
        <f aca="false">G170+K170+L170</f>
        <v>46</v>
      </c>
      <c r="E956" s="68" t="n">
        <f aca="false">SUM(B170:AJ170)-B956-D956</f>
        <v>115</v>
      </c>
      <c r="F956" s="68" t="n">
        <f aca="false">SUM(B956:E956)</f>
        <v>280</v>
      </c>
      <c r="G956" s="65"/>
      <c r="H956" s="68"/>
      <c r="I956" s="65"/>
      <c r="J956" s="68"/>
      <c r="K956" s="65"/>
      <c r="L956" s="68"/>
      <c r="M956" s="65"/>
      <c r="N956" s="65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  <c r="AH956" s="65"/>
      <c r="AI956" s="65"/>
      <c r="AJ956" s="65"/>
      <c r="AK956" s="65"/>
      <c r="AL956" s="65"/>
      <c r="AM956" s="65"/>
      <c r="AN956" s="65"/>
      <c r="AO956" s="65"/>
      <c r="AP956" s="65"/>
    </row>
    <row r="957" customFormat="false" ht="15.75" hidden="false" customHeight="false" outlineLevel="0" collapsed="false">
      <c r="A957" s="127" t="n">
        <v>43948</v>
      </c>
      <c r="B957" s="68" t="n">
        <f aca="false">H171</f>
        <v>70</v>
      </c>
      <c r="C957" s="135" t="n">
        <f aca="false">D171+J171</f>
        <v>51</v>
      </c>
      <c r="D957" s="136" t="n">
        <f aca="false">G171+K171+L171</f>
        <v>29</v>
      </c>
      <c r="E957" s="68" t="n">
        <f aca="false">SUM(B171:AJ171)-B957-D957</f>
        <v>115</v>
      </c>
      <c r="F957" s="68" t="n">
        <f aca="false">SUM(B957:E957)</f>
        <v>265</v>
      </c>
      <c r="G957" s="65"/>
      <c r="H957" s="68"/>
      <c r="I957" s="65"/>
      <c r="J957" s="68"/>
      <c r="K957" s="65"/>
      <c r="L957" s="68"/>
      <c r="M957" s="65"/>
      <c r="N957" s="65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  <c r="AH957" s="65"/>
      <c r="AI957" s="65"/>
      <c r="AJ957" s="65"/>
      <c r="AK957" s="65"/>
      <c r="AL957" s="65"/>
      <c r="AM957" s="65"/>
      <c r="AN957" s="65"/>
      <c r="AO957" s="65"/>
      <c r="AP957" s="65"/>
    </row>
    <row r="958" customFormat="false" ht="15.75" hidden="false" customHeight="false" outlineLevel="0" collapsed="false">
      <c r="A958" s="127" t="n">
        <v>43949</v>
      </c>
      <c r="B958" s="68" t="n">
        <f aca="false">H172</f>
        <v>133</v>
      </c>
      <c r="C958" s="135" t="n">
        <f aca="false">D172+J172</f>
        <v>25</v>
      </c>
      <c r="D958" s="136" t="n">
        <f aca="false">G172+K172+L172</f>
        <v>87</v>
      </c>
      <c r="E958" s="68" t="n">
        <f aca="false">SUM(B172:AJ172)-B958-D958</f>
        <v>195</v>
      </c>
      <c r="F958" s="68" t="n">
        <f aca="false">SUM(B958:E958)</f>
        <v>440</v>
      </c>
      <c r="G958" s="65"/>
      <c r="H958" s="68"/>
      <c r="I958" s="65"/>
      <c r="J958" s="68"/>
      <c r="K958" s="65"/>
      <c r="L958" s="68"/>
      <c r="M958" s="65"/>
      <c r="N958" s="65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  <c r="AH958" s="65"/>
      <c r="AI958" s="65"/>
      <c r="AJ958" s="65"/>
      <c r="AK958" s="65"/>
      <c r="AL958" s="65"/>
      <c r="AM958" s="65"/>
      <c r="AN958" s="65"/>
      <c r="AO958" s="65"/>
      <c r="AP958" s="65"/>
    </row>
    <row r="959" customFormat="false" ht="15.75" hidden="false" customHeight="false" outlineLevel="0" collapsed="false">
      <c r="A959" s="127" t="n">
        <v>43950</v>
      </c>
      <c r="B959" s="68" t="n">
        <f aca="false">H173</f>
        <v>90</v>
      </c>
      <c r="C959" s="135" t="n">
        <f aca="false">D173+J173</f>
        <v>40</v>
      </c>
      <c r="D959" s="136" t="n">
        <f aca="false">G173+K173+L173</f>
        <v>45</v>
      </c>
      <c r="E959" s="68" t="n">
        <f aca="false">SUM(B173:AJ173)-B959-D959</f>
        <v>125</v>
      </c>
      <c r="F959" s="68" t="n">
        <f aca="false">SUM(B959:E959)</f>
        <v>300</v>
      </c>
      <c r="G959" s="65"/>
      <c r="H959" s="68"/>
      <c r="I959" s="65"/>
      <c r="J959" s="68"/>
      <c r="K959" s="65"/>
      <c r="L959" s="68"/>
      <c r="M959" s="65"/>
      <c r="N959" s="65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  <c r="AH959" s="65"/>
      <c r="AI959" s="65"/>
      <c r="AJ959" s="65"/>
      <c r="AK959" s="65"/>
      <c r="AL959" s="65"/>
      <c r="AM959" s="65"/>
      <c r="AN959" s="65"/>
      <c r="AO959" s="65"/>
      <c r="AP959" s="65"/>
    </row>
    <row r="960" customFormat="false" ht="15.75" hidden="false" customHeight="false" outlineLevel="0" collapsed="false">
      <c r="A960" s="127" t="n">
        <v>43951</v>
      </c>
      <c r="B960" s="68" t="n">
        <f aca="false">H174</f>
        <v>82</v>
      </c>
      <c r="C960" s="135" t="n">
        <f aca="false">D174+J174</f>
        <v>19</v>
      </c>
      <c r="D960" s="136" t="n">
        <f aca="false">G174+K174+L174</f>
        <v>100</v>
      </c>
      <c r="E960" s="68" t="n">
        <f aca="false">SUM(B174:AJ174)-B960-D960</f>
        <v>165</v>
      </c>
      <c r="F960" s="68" t="n">
        <f aca="false">SUM(B960:E960)</f>
        <v>366</v>
      </c>
      <c r="G960" s="65"/>
      <c r="H960" s="68"/>
      <c r="I960" s="65"/>
      <c r="J960" s="68"/>
      <c r="K960" s="65"/>
      <c r="L960" s="68"/>
      <c r="M960" s="65"/>
      <c r="N960" s="65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  <c r="AH960" s="65"/>
      <c r="AI960" s="65"/>
      <c r="AJ960" s="65"/>
      <c r="AK960" s="65"/>
      <c r="AL960" s="65"/>
      <c r="AM960" s="65"/>
      <c r="AN960" s="65"/>
      <c r="AO960" s="65"/>
      <c r="AP960" s="65"/>
    </row>
    <row r="961" customFormat="false" ht="15.75" hidden="false" customHeight="false" outlineLevel="0" collapsed="false">
      <c r="A961" s="127" t="n">
        <v>43952</v>
      </c>
      <c r="B961" s="68" t="n">
        <f aca="false">H175</f>
        <v>142</v>
      </c>
      <c r="C961" s="135" t="n">
        <f aca="false">D175+J175</f>
        <v>14</v>
      </c>
      <c r="D961" s="136" t="n">
        <f aca="false">G175+K175+L175</f>
        <v>107</v>
      </c>
      <c r="E961" s="68" t="n">
        <f aca="false">SUM(B175:AJ175)-B961-D961</f>
        <v>184</v>
      </c>
      <c r="F961" s="68" t="n">
        <f aca="false">SUM(B961:E961)</f>
        <v>447</v>
      </c>
      <c r="G961" s="65"/>
      <c r="H961" s="68"/>
      <c r="I961" s="65"/>
      <c r="J961" s="68"/>
      <c r="K961" s="65"/>
      <c r="L961" s="68"/>
      <c r="M961" s="65"/>
      <c r="N961" s="65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  <c r="AH961" s="65"/>
      <c r="AI961" s="65"/>
      <c r="AJ961" s="65"/>
      <c r="AK961" s="65"/>
      <c r="AL961" s="65"/>
      <c r="AM961" s="65"/>
      <c r="AN961" s="65"/>
      <c r="AO961" s="65"/>
      <c r="AP961" s="65"/>
    </row>
    <row r="962" customFormat="false" ht="15.75" hidden="false" customHeight="false" outlineLevel="0" collapsed="false">
      <c r="A962" s="127" t="n">
        <v>43953</v>
      </c>
      <c r="B962" s="68" t="n">
        <f aca="false">H176</f>
        <v>80</v>
      </c>
      <c r="C962" s="135" t="n">
        <f aca="false">D176+J176</f>
        <v>40</v>
      </c>
      <c r="D962" s="136" t="n">
        <f aca="false">G176+K176+L176</f>
        <v>32</v>
      </c>
      <c r="E962" s="68" t="n">
        <f aca="false">SUM(B176:AJ176)-B962-D962</f>
        <v>180</v>
      </c>
      <c r="F962" s="68" t="n">
        <f aca="false">SUM(B962:E962)</f>
        <v>332</v>
      </c>
      <c r="G962" s="65"/>
      <c r="H962" s="68"/>
      <c r="I962" s="65"/>
      <c r="J962" s="68"/>
      <c r="K962" s="65"/>
      <c r="L962" s="68"/>
      <c r="M962" s="65"/>
      <c r="N962" s="65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  <c r="AH962" s="65"/>
      <c r="AI962" s="65"/>
      <c r="AJ962" s="65"/>
      <c r="AK962" s="65"/>
      <c r="AL962" s="65"/>
      <c r="AM962" s="65"/>
      <c r="AN962" s="65"/>
      <c r="AO962" s="65"/>
      <c r="AP962" s="65"/>
    </row>
    <row r="963" customFormat="false" ht="15.75" hidden="false" customHeight="false" outlineLevel="0" collapsed="false">
      <c r="A963" s="127" t="n">
        <v>43954</v>
      </c>
      <c r="B963" s="68" t="n">
        <f aca="false">H177</f>
        <v>67</v>
      </c>
      <c r="C963" s="135" t="n">
        <f aca="false">D177+J177</f>
        <v>15</v>
      </c>
      <c r="D963" s="136" t="n">
        <f aca="false">G177+K177+L177</f>
        <v>90</v>
      </c>
      <c r="E963" s="68" t="n">
        <f aca="false">SUM(B177:AJ177)-B963-D963</f>
        <v>192</v>
      </c>
      <c r="F963" s="68" t="n">
        <f aca="false">SUM(B963:E963)</f>
        <v>364</v>
      </c>
      <c r="G963" s="65"/>
      <c r="H963" s="68"/>
      <c r="I963" s="65"/>
      <c r="J963" s="68"/>
      <c r="K963" s="65"/>
      <c r="L963" s="68"/>
      <c r="M963" s="65"/>
      <c r="N963" s="65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  <c r="AH963" s="65"/>
      <c r="AI963" s="65"/>
      <c r="AJ963" s="65"/>
      <c r="AK963" s="65"/>
      <c r="AL963" s="65"/>
      <c r="AM963" s="65"/>
      <c r="AN963" s="65"/>
      <c r="AO963" s="65"/>
      <c r="AP963" s="65"/>
    </row>
    <row r="964" customFormat="false" ht="15.75" hidden="false" customHeight="false" outlineLevel="0" collapsed="false">
      <c r="A964" s="127" t="n">
        <v>43955</v>
      </c>
      <c r="B964" s="68" t="n">
        <f aca="false">H178</f>
        <v>79</v>
      </c>
      <c r="C964" s="135" t="n">
        <f aca="false">D178+J178</f>
        <v>207</v>
      </c>
      <c r="D964" s="136" t="n">
        <f aca="false">G178+K178+L178</f>
        <v>29</v>
      </c>
      <c r="E964" s="68" t="n">
        <f aca="false">SUM(B178:AJ178)-B964-D964</f>
        <v>287</v>
      </c>
      <c r="F964" s="68" t="n">
        <f aca="false">SUM(B964:E964)</f>
        <v>602</v>
      </c>
      <c r="G964" s="65"/>
      <c r="H964" s="68"/>
      <c r="I964" s="65"/>
      <c r="J964" s="68"/>
      <c r="K964" s="65"/>
      <c r="L964" s="68"/>
      <c r="M964" s="65"/>
      <c r="N964" s="65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  <c r="AH964" s="65"/>
      <c r="AI964" s="65"/>
      <c r="AJ964" s="65"/>
      <c r="AK964" s="65"/>
      <c r="AL964" s="65"/>
      <c r="AM964" s="65"/>
      <c r="AN964" s="65"/>
      <c r="AO964" s="65"/>
      <c r="AP964" s="65"/>
    </row>
    <row r="965" customFormat="false" ht="15.75" hidden="false" customHeight="false" outlineLevel="0" collapsed="false">
      <c r="A965" s="127" t="n">
        <v>43956</v>
      </c>
      <c r="B965" s="68" t="n">
        <f aca="false">H179</f>
        <v>148</v>
      </c>
      <c r="C965" s="135" t="n">
        <f aca="false">D179+J179</f>
        <v>60</v>
      </c>
      <c r="D965" s="136" t="n">
        <f aca="false">G179+K179+L179</f>
        <v>104</v>
      </c>
      <c r="E965" s="68" t="n">
        <f aca="false">SUM(B179:AJ179)-B965-D965</f>
        <v>232</v>
      </c>
      <c r="F965" s="68" t="n">
        <f aca="false">SUM(B965:E965)</f>
        <v>544</v>
      </c>
      <c r="G965" s="65"/>
      <c r="H965" s="68"/>
      <c r="I965" s="65"/>
      <c r="J965" s="68"/>
      <c r="K965" s="65"/>
      <c r="L965" s="68"/>
      <c r="M965" s="65"/>
      <c r="N965" s="65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  <c r="AH965" s="65"/>
      <c r="AI965" s="65"/>
      <c r="AJ965" s="65"/>
      <c r="AK965" s="65"/>
      <c r="AL965" s="65"/>
      <c r="AM965" s="65"/>
      <c r="AN965" s="65"/>
      <c r="AO965" s="65"/>
      <c r="AP965" s="65"/>
    </row>
    <row r="966" customFormat="false" ht="15.75" hidden="false" customHeight="false" outlineLevel="0" collapsed="false">
      <c r="A966" s="127" t="n">
        <v>43957</v>
      </c>
      <c r="B966" s="68" t="n">
        <f aca="false">H180</f>
        <v>83</v>
      </c>
      <c r="C966" s="135" t="n">
        <f aca="false">D180+J180</f>
        <v>49</v>
      </c>
      <c r="D966" s="136" t="n">
        <f aca="false">G180+K180+L180</f>
        <v>93</v>
      </c>
      <c r="E966" s="68" t="n">
        <f aca="false">SUM(B180:AJ180)-B966-D966</f>
        <v>191</v>
      </c>
      <c r="F966" s="68" t="n">
        <f aca="false">SUM(B966:E966)</f>
        <v>416</v>
      </c>
      <c r="G966" s="65"/>
      <c r="H966" s="68"/>
      <c r="I966" s="65"/>
      <c r="J966" s="68"/>
      <c r="K966" s="65"/>
      <c r="L966" s="68"/>
      <c r="M966" s="65"/>
      <c r="N966" s="65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  <c r="AH966" s="65"/>
      <c r="AI966" s="65"/>
      <c r="AJ966" s="65"/>
      <c r="AK966" s="65"/>
      <c r="AL966" s="65"/>
      <c r="AM966" s="65"/>
      <c r="AN966" s="65"/>
      <c r="AO966" s="65"/>
      <c r="AP966" s="65"/>
    </row>
    <row r="967" customFormat="false" ht="15.75" hidden="false" customHeight="false" outlineLevel="0" collapsed="false">
      <c r="A967" s="127" t="n">
        <v>43958</v>
      </c>
      <c r="B967" s="68" t="n">
        <f aca="false">H181</f>
        <v>85</v>
      </c>
      <c r="C967" s="135" t="n">
        <f aca="false">D181+J181</f>
        <v>69</v>
      </c>
      <c r="D967" s="136" t="n">
        <f aca="false">G181+K181+L181</f>
        <v>74</v>
      </c>
      <c r="E967" s="68" t="n">
        <f aca="false">SUM(B181:AJ181)-B967-D967</f>
        <v>179</v>
      </c>
      <c r="F967" s="68" t="n">
        <f aca="false">SUM(B967:E967)</f>
        <v>407</v>
      </c>
      <c r="G967" s="65"/>
      <c r="H967" s="68"/>
      <c r="I967" s="65"/>
      <c r="J967" s="68"/>
      <c r="K967" s="65"/>
      <c r="L967" s="68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  <c r="AH967" s="65"/>
      <c r="AI967" s="65"/>
      <c r="AJ967" s="65"/>
      <c r="AK967" s="65"/>
      <c r="AL967" s="65"/>
      <c r="AM967" s="65"/>
      <c r="AN967" s="65"/>
      <c r="AO967" s="65"/>
      <c r="AP967" s="65"/>
    </row>
    <row r="968" customFormat="false" ht="15.75" hidden="false" customHeight="false" outlineLevel="0" collapsed="false">
      <c r="A968" s="127" t="n">
        <v>43959</v>
      </c>
      <c r="B968" s="68" t="n">
        <f aca="false">H182</f>
        <v>100</v>
      </c>
      <c r="C968" s="135" t="n">
        <f aca="false">D182+J182</f>
        <v>33</v>
      </c>
      <c r="D968" s="136" t="n">
        <f aca="false">G182+K182+L182</f>
        <v>51</v>
      </c>
      <c r="E968" s="68" t="n">
        <f aca="false">SUM(B182:AJ182)-B968-D968</f>
        <v>185</v>
      </c>
      <c r="F968" s="68" t="n">
        <f aca="false">SUM(B968:E968)</f>
        <v>369</v>
      </c>
      <c r="G968" s="65"/>
      <c r="H968" s="68"/>
      <c r="I968" s="65"/>
      <c r="J968" s="68"/>
      <c r="K968" s="65"/>
      <c r="L968" s="68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  <c r="AH968" s="65"/>
      <c r="AI968" s="65"/>
      <c r="AJ968" s="65"/>
      <c r="AK968" s="65"/>
      <c r="AL968" s="65"/>
      <c r="AM968" s="65"/>
      <c r="AN968" s="65"/>
      <c r="AO968" s="65"/>
      <c r="AP968" s="65"/>
    </row>
    <row r="969" customFormat="false" ht="15.75" hidden="false" customHeight="false" outlineLevel="0" collapsed="false">
      <c r="A969" s="127" t="n">
        <v>43960</v>
      </c>
      <c r="B969" s="68" t="n">
        <f aca="false">H183</f>
        <v>101</v>
      </c>
      <c r="C969" s="135" t="n">
        <f aca="false">D183+J183</f>
        <v>51</v>
      </c>
      <c r="D969" s="136" t="n">
        <f aca="false">G183+K183+L183</f>
        <v>164</v>
      </c>
      <c r="E969" s="68" t="n">
        <f aca="false">SUM(B183:AJ183)-B969-D969</f>
        <v>268</v>
      </c>
      <c r="F969" s="68" t="n">
        <f aca="false">SUM(B969:E969)</f>
        <v>584</v>
      </c>
      <c r="G969" s="65"/>
      <c r="H969" s="68"/>
      <c r="I969" s="65"/>
      <c r="J969" s="68"/>
      <c r="K969" s="65"/>
      <c r="L969" s="68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  <c r="AH969" s="65"/>
      <c r="AI969" s="65"/>
      <c r="AJ969" s="65"/>
      <c r="AK969" s="65"/>
      <c r="AL969" s="65"/>
      <c r="AM969" s="65"/>
      <c r="AN969" s="65"/>
      <c r="AO969" s="65"/>
      <c r="AP969" s="65"/>
    </row>
    <row r="970" customFormat="false" ht="15.75" hidden="false" customHeight="false" outlineLevel="0" collapsed="false">
      <c r="A970" s="127" t="n">
        <v>43961</v>
      </c>
      <c r="B970" s="68" t="n">
        <f aca="false">H184</f>
        <v>134</v>
      </c>
      <c r="C970" s="135" t="n">
        <f aca="false">D184+J184</f>
        <v>10</v>
      </c>
      <c r="D970" s="136" t="n">
        <f aca="false">G184+K184+L184</f>
        <v>109</v>
      </c>
      <c r="E970" s="68" t="n">
        <f aca="false">SUM(B184:AJ184)-B970-D970</f>
        <v>144</v>
      </c>
      <c r="F970" s="68" t="n">
        <f aca="false">SUM(B970:E970)</f>
        <v>397</v>
      </c>
      <c r="G970" s="65"/>
      <c r="H970" s="68"/>
      <c r="I970" s="65"/>
      <c r="J970" s="68"/>
      <c r="K970" s="65"/>
      <c r="L970" s="68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  <c r="AG970" s="65"/>
      <c r="AH970" s="65"/>
      <c r="AI970" s="65"/>
      <c r="AJ970" s="65"/>
      <c r="AK970" s="65"/>
      <c r="AL970" s="65"/>
      <c r="AM970" s="65"/>
      <c r="AN970" s="65"/>
      <c r="AO970" s="65"/>
      <c r="AP970" s="65"/>
    </row>
    <row r="971" customFormat="false" ht="15.75" hidden="false" customHeight="false" outlineLevel="0" collapsed="false">
      <c r="A971" s="127" t="n">
        <v>43962</v>
      </c>
      <c r="B971" s="68" t="n">
        <f aca="false">H185</f>
        <v>86</v>
      </c>
      <c r="C971" s="135" t="n">
        <f aca="false">D185+J185</f>
        <v>64</v>
      </c>
      <c r="D971" s="136" t="n">
        <f aca="false">G185+K185+L185</f>
        <v>42</v>
      </c>
      <c r="E971" s="68" t="n">
        <f aca="false">SUM(B185:AJ185)-B971-D971</f>
        <v>105</v>
      </c>
      <c r="F971" s="68" t="n">
        <f aca="false">SUM(B971:E971)</f>
        <v>297</v>
      </c>
      <c r="G971" s="65"/>
      <c r="H971" s="68"/>
      <c r="I971" s="65"/>
      <c r="J971" s="68"/>
      <c r="K971" s="65"/>
      <c r="L971" s="68"/>
      <c r="M971" s="65"/>
      <c r="N971" s="65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  <c r="AH971" s="65"/>
      <c r="AI971" s="65"/>
      <c r="AJ971" s="65"/>
      <c r="AK971" s="65"/>
      <c r="AL971" s="65"/>
      <c r="AM971" s="65"/>
      <c r="AN971" s="65"/>
      <c r="AO971" s="65"/>
      <c r="AP971" s="65"/>
    </row>
    <row r="972" customFormat="false" ht="15.75" hidden="false" customHeight="false" outlineLevel="0" collapsed="false">
      <c r="A972" s="127" t="n">
        <v>43963</v>
      </c>
      <c r="B972" s="68" t="n">
        <f aca="false">H186</f>
        <v>99</v>
      </c>
      <c r="C972" s="135" t="n">
        <f aca="false">D186+J186</f>
        <v>70</v>
      </c>
      <c r="D972" s="136" t="n">
        <f aca="false">G186+K186+L186</f>
        <v>152</v>
      </c>
      <c r="E972" s="68" t="n">
        <f aca="false">SUM(B186:AJ186)-B972-D972</f>
        <v>223</v>
      </c>
      <c r="F972" s="68" t="n">
        <f aca="false">SUM(B972:E972)</f>
        <v>544</v>
      </c>
      <c r="G972" s="65"/>
      <c r="H972" s="68"/>
      <c r="I972" s="65"/>
      <c r="J972" s="68"/>
      <c r="K972" s="65"/>
      <c r="L972" s="68"/>
      <c r="M972" s="65"/>
      <c r="N972" s="65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  <c r="AH972" s="65"/>
      <c r="AI972" s="65"/>
      <c r="AJ972" s="65"/>
      <c r="AK972" s="65"/>
      <c r="AL972" s="65"/>
      <c r="AM972" s="65"/>
      <c r="AN972" s="65"/>
      <c r="AO972" s="65"/>
      <c r="AP972" s="65"/>
    </row>
    <row r="973" customFormat="false" ht="15.75" hidden="false" customHeight="false" outlineLevel="0" collapsed="false">
      <c r="A973" s="127" t="n">
        <v>43964</v>
      </c>
      <c r="B973" s="68" t="n">
        <f aca="false">H187</f>
        <v>183</v>
      </c>
      <c r="C973" s="135" t="n">
        <f aca="false">D187+J187</f>
        <v>28</v>
      </c>
      <c r="D973" s="136" t="n">
        <f aca="false">G187+K187+L187</f>
        <v>149</v>
      </c>
      <c r="E973" s="68" t="n">
        <f aca="false">SUM(B187:AJ187)-B973-D973</f>
        <v>357</v>
      </c>
      <c r="F973" s="68" t="n">
        <f aca="false">SUM(B973:E973)</f>
        <v>717</v>
      </c>
      <c r="G973" s="65"/>
      <c r="H973" s="68"/>
      <c r="I973" s="65"/>
      <c r="J973" s="68"/>
      <c r="K973" s="65"/>
      <c r="L973" s="68"/>
      <c r="M973" s="65"/>
      <c r="N973" s="65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  <c r="AH973" s="65"/>
      <c r="AI973" s="65"/>
      <c r="AJ973" s="65"/>
      <c r="AK973" s="65"/>
      <c r="AL973" s="65"/>
      <c r="AM973" s="65"/>
      <c r="AN973" s="65"/>
      <c r="AO973" s="65"/>
      <c r="AP973" s="65"/>
    </row>
    <row r="974" customFormat="false" ht="15.75" hidden="false" customHeight="false" outlineLevel="0" collapsed="false">
      <c r="A974" s="127" t="n">
        <v>43965</v>
      </c>
      <c r="B974" s="68" t="n">
        <f aca="false">H188</f>
        <v>134</v>
      </c>
      <c r="C974" s="135" t="n">
        <f aca="false">D188+J188</f>
        <v>22</v>
      </c>
      <c r="D974" s="136" t="n">
        <f aca="false">G188+K188+L188</f>
        <v>138</v>
      </c>
      <c r="E974" s="68" t="n">
        <f aca="false">SUM(B188:AJ188)-B974-D974</f>
        <v>296</v>
      </c>
      <c r="F974" s="68" t="n">
        <f aca="false">SUM(B974:E974)</f>
        <v>590</v>
      </c>
      <c r="G974" s="65"/>
      <c r="H974" s="68"/>
      <c r="I974" s="65"/>
      <c r="J974" s="68"/>
      <c r="K974" s="65"/>
      <c r="L974" s="68"/>
      <c r="M974" s="65"/>
      <c r="N974" s="65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  <c r="AH974" s="65"/>
      <c r="AI974" s="65"/>
      <c r="AJ974" s="65"/>
      <c r="AK974" s="65"/>
      <c r="AL974" s="65"/>
      <c r="AM974" s="65"/>
      <c r="AN974" s="65"/>
      <c r="AO974" s="65"/>
      <c r="AP974" s="65"/>
    </row>
    <row r="975" customFormat="false" ht="15.75" hidden="false" customHeight="false" outlineLevel="0" collapsed="false">
      <c r="A975" s="127" t="n">
        <v>43966</v>
      </c>
      <c r="B975" s="68" t="n">
        <f aca="false">H189</f>
        <v>86</v>
      </c>
      <c r="C975" s="135" t="n">
        <f aca="false">D189+J189</f>
        <v>60</v>
      </c>
      <c r="D975" s="136" t="n">
        <f aca="false">G189+K189+L189</f>
        <v>104</v>
      </c>
      <c r="E975" s="68" t="n">
        <f aca="false">SUM(B189:AJ189)-B975-D975</f>
        <v>300</v>
      </c>
      <c r="F975" s="68" t="n">
        <f aca="false">SUM(B975:E975)</f>
        <v>550</v>
      </c>
      <c r="G975" s="65"/>
      <c r="H975" s="68"/>
      <c r="I975" s="65"/>
      <c r="J975" s="68"/>
      <c r="K975" s="65"/>
      <c r="L975" s="68"/>
      <c r="M975" s="65"/>
      <c r="N975" s="65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  <c r="AH975" s="65"/>
      <c r="AI975" s="65"/>
      <c r="AJ975" s="65"/>
      <c r="AK975" s="65"/>
      <c r="AL975" s="65"/>
      <c r="AM975" s="65"/>
      <c r="AN975" s="65"/>
      <c r="AO975" s="65"/>
      <c r="AP975" s="65"/>
    </row>
    <row r="976" customFormat="false" ht="15.75" hidden="false" customHeight="false" outlineLevel="0" collapsed="false">
      <c r="A976" s="127" t="n">
        <v>43967</v>
      </c>
      <c r="B976" s="68" t="n">
        <f aca="false">H190</f>
        <v>107</v>
      </c>
      <c r="C976" s="135" t="n">
        <f aca="false">D190+J190</f>
        <v>26</v>
      </c>
      <c r="D976" s="136" t="n">
        <f aca="false">G190+K190+L190</f>
        <v>221</v>
      </c>
      <c r="E976" s="68" t="n">
        <f aca="false">SUM(B190:AJ190)-B976-D976</f>
        <v>201</v>
      </c>
      <c r="F976" s="68" t="n">
        <f aca="false">SUM(B976:E976)</f>
        <v>555</v>
      </c>
      <c r="G976" s="65"/>
      <c r="H976" s="68"/>
      <c r="I976" s="65"/>
      <c r="J976" s="68"/>
      <c r="K976" s="65"/>
      <c r="L976" s="68"/>
      <c r="M976" s="65"/>
      <c r="N976" s="65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  <c r="AH976" s="65"/>
      <c r="AI976" s="65"/>
      <c r="AJ976" s="65"/>
      <c r="AK976" s="65"/>
      <c r="AL976" s="65"/>
      <c r="AM976" s="65"/>
      <c r="AN976" s="65"/>
      <c r="AO976" s="65"/>
      <c r="AP976" s="65"/>
    </row>
    <row r="977" customFormat="false" ht="15.75" hidden="false" customHeight="false" outlineLevel="0" collapsed="false">
      <c r="A977" s="127" t="n">
        <v>43968</v>
      </c>
      <c r="B977" s="68" t="n">
        <f aca="false">H191</f>
        <v>132</v>
      </c>
      <c r="C977" s="135" t="n">
        <f aca="false">D191+J191</f>
        <v>55</v>
      </c>
      <c r="D977" s="136" t="n">
        <f aca="false">G191+K191+L191</f>
        <v>69</v>
      </c>
      <c r="E977" s="68" t="n">
        <f aca="false">SUM(B191:AJ191)-B977-D977</f>
        <v>288</v>
      </c>
      <c r="F977" s="68" t="n">
        <f aca="false">SUM(B977:E977)</f>
        <v>544</v>
      </c>
      <c r="G977" s="65"/>
      <c r="H977" s="68"/>
      <c r="I977" s="65"/>
      <c r="J977" s="68"/>
      <c r="K977" s="65"/>
      <c r="L977" s="68"/>
      <c r="M977" s="65"/>
      <c r="N977" s="65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  <c r="AH977" s="65"/>
      <c r="AI977" s="65"/>
      <c r="AJ977" s="65"/>
      <c r="AK977" s="65"/>
      <c r="AL977" s="65"/>
      <c r="AM977" s="65"/>
      <c r="AN977" s="65"/>
      <c r="AO977" s="65"/>
      <c r="AP977" s="65"/>
    </row>
    <row r="978" customFormat="false" ht="15.75" hidden="false" customHeight="false" outlineLevel="0" collapsed="false">
      <c r="A978" s="127" t="n">
        <v>43969</v>
      </c>
      <c r="B978" s="68" t="n">
        <f aca="false">H192</f>
        <v>49</v>
      </c>
      <c r="C978" s="135" t="n">
        <f aca="false">D192+J192</f>
        <v>52</v>
      </c>
      <c r="D978" s="136" t="n">
        <f aca="false">G192+K192+L192</f>
        <v>153</v>
      </c>
      <c r="E978" s="68" t="n">
        <f aca="false">SUM(B192:AJ192)-B978-D978</f>
        <v>294</v>
      </c>
      <c r="F978" s="68" t="n">
        <f aca="false">SUM(B978:E978)</f>
        <v>548</v>
      </c>
      <c r="G978" s="65"/>
      <c r="H978" s="68"/>
      <c r="I978" s="65"/>
      <c r="J978" s="68"/>
      <c r="K978" s="65"/>
      <c r="L978" s="68"/>
      <c r="M978" s="65"/>
      <c r="N978" s="65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  <c r="AH978" s="65"/>
      <c r="AI978" s="65"/>
      <c r="AJ978" s="65"/>
      <c r="AK978" s="65"/>
      <c r="AL978" s="65"/>
      <c r="AM978" s="65"/>
      <c r="AN978" s="65"/>
      <c r="AO978" s="65"/>
      <c r="AP978" s="65"/>
    </row>
    <row r="979" customFormat="false" ht="15.75" hidden="false" customHeight="false" outlineLevel="0" collapsed="false">
      <c r="A979" s="127" t="n">
        <v>43970</v>
      </c>
      <c r="B979" s="68" t="n">
        <f aca="false">H193</f>
        <v>98</v>
      </c>
      <c r="C979" s="135" t="n">
        <f aca="false">D193+J193</f>
        <v>42</v>
      </c>
      <c r="D979" s="136" t="n">
        <f aca="false">G193+K193+L193</f>
        <v>98</v>
      </c>
      <c r="E979" s="68" t="n">
        <f aca="false">SUM(B193:AJ193)-B979-D979</f>
        <v>290</v>
      </c>
      <c r="F979" s="68" t="n">
        <f aca="false">SUM(B979:E979)</f>
        <v>528</v>
      </c>
      <c r="G979" s="65"/>
      <c r="H979" s="68"/>
      <c r="I979" s="65"/>
      <c r="J979" s="68"/>
      <c r="K979" s="65"/>
      <c r="L979" s="68"/>
      <c r="M979" s="65"/>
      <c r="N979" s="65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  <c r="AH979" s="65"/>
      <c r="AI979" s="65"/>
      <c r="AJ979" s="65"/>
      <c r="AK979" s="65"/>
      <c r="AL979" s="65"/>
      <c r="AM979" s="65"/>
      <c r="AN979" s="65"/>
      <c r="AO979" s="65"/>
      <c r="AP979" s="65"/>
    </row>
    <row r="980" customFormat="false" ht="15.75" hidden="false" customHeight="false" outlineLevel="0" collapsed="false">
      <c r="A980" s="127" t="n">
        <v>43971</v>
      </c>
      <c r="B980" s="68" t="n">
        <f aca="false">H194</f>
        <v>81</v>
      </c>
      <c r="C980" s="135" t="n">
        <f aca="false">D194+J194</f>
        <v>177</v>
      </c>
      <c r="D980" s="136" t="n">
        <f aca="false">G194+K194+L194</f>
        <v>138</v>
      </c>
      <c r="E980" s="68" t="n">
        <f aca="false">SUM(B194:AJ194)-B980-D980</f>
        <v>474</v>
      </c>
      <c r="F980" s="68" t="n">
        <f aca="false">SUM(B980:E980)</f>
        <v>870</v>
      </c>
      <c r="G980" s="65"/>
      <c r="H980" s="68"/>
      <c r="I980" s="65"/>
      <c r="J980" s="68"/>
      <c r="K980" s="65"/>
      <c r="L980" s="68"/>
      <c r="M980" s="65"/>
      <c r="N980" s="65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  <c r="AH980" s="65"/>
      <c r="AI980" s="65"/>
      <c r="AJ980" s="65"/>
      <c r="AK980" s="65"/>
      <c r="AL980" s="65"/>
      <c r="AM980" s="65"/>
      <c r="AN980" s="65"/>
      <c r="AO980" s="65"/>
      <c r="AP980" s="65"/>
    </row>
    <row r="981" customFormat="false" ht="15.75" hidden="false" customHeight="false" outlineLevel="0" collapsed="false">
      <c r="A981" s="127" t="n">
        <v>43972</v>
      </c>
      <c r="B981" s="68" t="n">
        <f aca="false">H195</f>
        <v>65</v>
      </c>
      <c r="C981" s="135" t="n">
        <f aca="false">D195+J195</f>
        <v>140</v>
      </c>
      <c r="D981" s="136" t="n">
        <f aca="false">G195+K195+L195</f>
        <v>533</v>
      </c>
      <c r="E981" s="68" t="n">
        <f aca="false">SUM(B195:AJ195)-B981-D981</f>
        <v>375</v>
      </c>
      <c r="F981" s="68" t="n">
        <f aca="false">SUM(B981:E981)</f>
        <v>1113</v>
      </c>
      <c r="G981" s="65"/>
      <c r="H981" s="68"/>
      <c r="I981" s="65"/>
      <c r="J981" s="68"/>
      <c r="K981" s="65"/>
      <c r="L981" s="68"/>
      <c r="M981" s="65"/>
      <c r="N981" s="65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  <c r="AH981" s="65"/>
      <c r="AI981" s="65"/>
      <c r="AJ981" s="65"/>
      <c r="AK981" s="65"/>
      <c r="AL981" s="65"/>
      <c r="AM981" s="65"/>
      <c r="AN981" s="65"/>
      <c r="AO981" s="65"/>
      <c r="AP981" s="65"/>
    </row>
    <row r="982" customFormat="false" ht="15.75" hidden="false" customHeight="false" outlineLevel="0" collapsed="false">
      <c r="A982" s="127" t="n">
        <v>43973</v>
      </c>
      <c r="B982" s="68" t="n">
        <f aca="false">H196</f>
        <v>99</v>
      </c>
      <c r="C982" s="135" t="n">
        <f aca="false">D196+J196</f>
        <v>55</v>
      </c>
      <c r="D982" s="136" t="n">
        <f aca="false">G196+K196+L196</f>
        <v>153</v>
      </c>
      <c r="E982" s="68" t="n">
        <f aca="false">SUM(B196:AJ196)-B982-D982</f>
        <v>382</v>
      </c>
      <c r="F982" s="68" t="n">
        <f aca="false">SUM(B982:E982)</f>
        <v>689</v>
      </c>
      <c r="G982" s="65"/>
      <c r="H982" s="68"/>
      <c r="I982" s="65"/>
      <c r="J982" s="68"/>
      <c r="K982" s="65"/>
      <c r="L982" s="68"/>
      <c r="M982" s="65"/>
      <c r="N982" s="65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  <c r="AH982" s="65"/>
      <c r="AI982" s="65"/>
      <c r="AJ982" s="65"/>
      <c r="AK982" s="65"/>
      <c r="AL982" s="65"/>
      <c r="AM982" s="65"/>
      <c r="AN982" s="65"/>
      <c r="AO982" s="65"/>
      <c r="AP982" s="65"/>
    </row>
    <row r="983" customFormat="false" ht="15.75" hidden="false" customHeight="false" outlineLevel="0" collapsed="false">
      <c r="A983" s="127" t="n">
        <v>43974</v>
      </c>
      <c r="B983" s="68" t="n">
        <f aca="false">H197</f>
        <v>115</v>
      </c>
      <c r="C983" s="135" t="n">
        <f aca="false">D197+J197</f>
        <v>43</v>
      </c>
      <c r="D983" s="136" t="n">
        <f aca="false">G197+K197+L197</f>
        <v>525</v>
      </c>
      <c r="E983" s="68" t="n">
        <f aca="false">SUM(B197:AJ197)-B983-D983</f>
        <v>309</v>
      </c>
      <c r="F983" s="68" t="n">
        <f aca="false">SUM(B983:E983)</f>
        <v>992</v>
      </c>
      <c r="G983" s="65"/>
      <c r="H983" s="68"/>
      <c r="I983" s="65"/>
      <c r="J983" s="68"/>
      <c r="K983" s="65"/>
      <c r="L983" s="68"/>
      <c r="M983" s="65"/>
      <c r="N983" s="65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  <c r="AH983" s="65"/>
      <c r="AI983" s="65"/>
      <c r="AJ983" s="65"/>
      <c r="AK983" s="65"/>
      <c r="AL983" s="65"/>
      <c r="AM983" s="65"/>
      <c r="AN983" s="65"/>
      <c r="AO983" s="65"/>
      <c r="AP983" s="65"/>
    </row>
    <row r="984" customFormat="false" ht="15.75" hidden="false" customHeight="false" outlineLevel="0" collapsed="false">
      <c r="A984" s="127" t="n">
        <v>43975</v>
      </c>
      <c r="B984" s="68" t="n">
        <f aca="false">H198</f>
        <v>119</v>
      </c>
      <c r="C984" s="135" t="n">
        <f aca="false">D198+J198</f>
        <v>67</v>
      </c>
      <c r="D984" s="136" t="n">
        <f aca="false">G198+K198+L198</f>
        <v>90</v>
      </c>
      <c r="E984" s="68" t="n">
        <f aca="false">SUM(B198:AJ198)-B984-D984</f>
        <v>317</v>
      </c>
      <c r="F984" s="68" t="n">
        <f aca="false">SUM(B984:E984)</f>
        <v>593</v>
      </c>
      <c r="G984" s="65"/>
      <c r="H984" s="68"/>
      <c r="I984" s="65"/>
      <c r="J984" s="68"/>
      <c r="K984" s="65"/>
      <c r="L984" s="68"/>
      <c r="M984" s="65"/>
      <c r="N984" s="65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  <c r="AH984" s="65"/>
      <c r="AI984" s="65"/>
      <c r="AJ984" s="65"/>
      <c r="AK984" s="65"/>
      <c r="AL984" s="65"/>
      <c r="AM984" s="65"/>
      <c r="AN984" s="65"/>
      <c r="AO984" s="65"/>
      <c r="AP984" s="65"/>
    </row>
    <row r="985" customFormat="false" ht="15.75" hidden="false" customHeight="false" outlineLevel="0" collapsed="false">
      <c r="A985" s="127" t="n">
        <v>43976</v>
      </c>
      <c r="B985" s="68" t="n">
        <f aca="false">H199</f>
        <v>75</v>
      </c>
      <c r="C985" s="135" t="n">
        <f aca="false">D199+J199</f>
        <v>22</v>
      </c>
      <c r="D985" s="136" t="n">
        <f aca="false">G199+K199+L199</f>
        <v>225</v>
      </c>
      <c r="E985" s="68" t="n">
        <f aca="false">SUM(B199:AJ199)-B985-D985</f>
        <v>179</v>
      </c>
      <c r="F985" s="68" t="n">
        <f aca="false">SUM(B985:E985)</f>
        <v>501</v>
      </c>
      <c r="G985" s="65"/>
      <c r="H985" s="68"/>
      <c r="I985" s="65"/>
      <c r="J985" s="68"/>
      <c r="K985" s="65"/>
      <c r="L985" s="68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  <c r="AH985" s="65"/>
      <c r="AI985" s="65"/>
      <c r="AJ985" s="65"/>
      <c r="AK985" s="65"/>
      <c r="AL985" s="65"/>
      <c r="AM985" s="65"/>
      <c r="AN985" s="65"/>
      <c r="AO985" s="65"/>
      <c r="AP985" s="65"/>
    </row>
    <row r="986" customFormat="false" ht="15.75" hidden="false" customHeight="false" outlineLevel="0" collapsed="false">
      <c r="A986" s="127" t="n">
        <v>43977</v>
      </c>
      <c r="B986" s="68" t="n">
        <f aca="false">H200</f>
        <v>89</v>
      </c>
      <c r="C986" s="135" t="n">
        <f aca="false">D200+J200</f>
        <v>35</v>
      </c>
      <c r="D986" s="136" t="n">
        <f aca="false">G200+K200+L200</f>
        <v>61</v>
      </c>
      <c r="E986" s="68" t="n">
        <f aca="false">SUM(B200:AJ200)-B986-D986</f>
        <v>265</v>
      </c>
      <c r="F986" s="68" t="n">
        <f aca="false">SUM(B986:E986)</f>
        <v>450</v>
      </c>
      <c r="G986" s="65"/>
      <c r="H986" s="68"/>
      <c r="I986" s="65"/>
      <c r="J986" s="68"/>
      <c r="K986" s="65"/>
      <c r="L986" s="68"/>
      <c r="M986" s="65"/>
      <c r="N986" s="65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  <c r="AH986" s="65"/>
      <c r="AI986" s="65"/>
      <c r="AJ986" s="65"/>
      <c r="AK986" s="65"/>
      <c r="AL986" s="65"/>
      <c r="AM986" s="65"/>
      <c r="AN986" s="65"/>
      <c r="AO986" s="65"/>
      <c r="AP986" s="65"/>
    </row>
    <row r="987" customFormat="false" ht="15.75" hidden="false" customHeight="false" outlineLevel="0" collapsed="false">
      <c r="A987" s="127" t="n">
        <v>43978</v>
      </c>
      <c r="B987" s="68" t="n">
        <f aca="false">H201</f>
        <v>97</v>
      </c>
      <c r="C987" s="135" t="n">
        <f aca="false">D201+J201</f>
        <v>37</v>
      </c>
      <c r="D987" s="136" t="n">
        <f aca="false">G201+K201+L201</f>
        <v>212</v>
      </c>
      <c r="E987" s="68" t="n">
        <f aca="false">SUM(B201:AJ201)-B987-D987</f>
        <v>377</v>
      </c>
      <c r="F987" s="68" t="n">
        <f aca="false">SUM(B987:E987)</f>
        <v>723</v>
      </c>
      <c r="G987" s="65"/>
      <c r="H987" s="68"/>
      <c r="I987" s="65"/>
      <c r="J987" s="68"/>
      <c r="K987" s="65"/>
      <c r="L987" s="68"/>
      <c r="M987" s="65"/>
      <c r="N987" s="65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  <c r="AH987" s="65"/>
      <c r="AI987" s="65"/>
      <c r="AJ987" s="65"/>
      <c r="AK987" s="65"/>
      <c r="AL987" s="65"/>
      <c r="AM987" s="65"/>
      <c r="AN987" s="65"/>
      <c r="AO987" s="65"/>
      <c r="AP987" s="65"/>
    </row>
    <row r="988" customFormat="false" ht="15.75" hidden="false" customHeight="false" outlineLevel="0" collapsed="false">
      <c r="A988" s="127" t="n">
        <v>43979</v>
      </c>
      <c r="B988" s="68" t="n">
        <f aca="false">H202</f>
        <v>105</v>
      </c>
      <c r="C988" s="135" t="n">
        <f aca="false">D202+J202</f>
        <v>39</v>
      </c>
      <c r="D988" s="136" t="n">
        <f aca="false">G202+K202+L202</f>
        <v>181</v>
      </c>
      <c r="E988" s="68" t="n">
        <f aca="false">SUM(B202:AJ202)-B988-D988</f>
        <v>401</v>
      </c>
      <c r="F988" s="68" t="n">
        <f aca="false">SUM(B988:E988)</f>
        <v>726</v>
      </c>
      <c r="G988" s="65"/>
      <c r="H988" s="68"/>
      <c r="I988" s="65"/>
      <c r="J988" s="68"/>
      <c r="K988" s="65"/>
      <c r="L988" s="68"/>
      <c r="M988" s="65"/>
      <c r="N988" s="65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  <c r="AH988" s="65"/>
      <c r="AI988" s="65"/>
      <c r="AJ988" s="65"/>
      <c r="AK988" s="65"/>
      <c r="AL988" s="65"/>
      <c r="AM988" s="65"/>
      <c r="AN988" s="65"/>
      <c r="AO988" s="65"/>
      <c r="AP988" s="65"/>
    </row>
    <row r="989" customFormat="false" ht="15.75" hidden="false" customHeight="false" outlineLevel="0" collapsed="false">
      <c r="A989" s="127" t="n">
        <v>43980</v>
      </c>
      <c r="B989" s="68" t="n">
        <f aca="false">H203</f>
        <v>125</v>
      </c>
      <c r="C989" s="135" t="n">
        <f aca="false">D203+J203</f>
        <v>46</v>
      </c>
      <c r="D989" s="136" t="n">
        <f aca="false">G203+K203+L203</f>
        <v>117</v>
      </c>
      <c r="E989" s="68" t="n">
        <f aca="false">SUM(B203:AJ203)-B989-D989</f>
        <v>436</v>
      </c>
      <c r="F989" s="68" t="n">
        <f aca="false">SUM(B989:E989)</f>
        <v>724</v>
      </c>
      <c r="G989" s="65"/>
      <c r="H989" s="68"/>
      <c r="I989" s="65"/>
      <c r="J989" s="68"/>
      <c r="K989" s="65"/>
      <c r="L989" s="68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  <c r="AH989" s="65"/>
      <c r="AI989" s="65"/>
      <c r="AJ989" s="65"/>
      <c r="AK989" s="65"/>
      <c r="AL989" s="65"/>
      <c r="AM989" s="65"/>
      <c r="AN989" s="65"/>
      <c r="AO989" s="65"/>
      <c r="AP989" s="65"/>
    </row>
    <row r="990" customFormat="false" ht="15.75" hidden="false" customHeight="false" outlineLevel="0" collapsed="false">
      <c r="A990" s="127" t="n">
        <v>43981</v>
      </c>
      <c r="B990" s="68" t="n">
        <f aca="false">H204</f>
        <v>101</v>
      </c>
      <c r="C990" s="135" t="n">
        <f aca="false">D204+J204</f>
        <v>33</v>
      </c>
      <c r="D990" s="136" t="n">
        <f aca="false">G204+K204+L204</f>
        <v>218</v>
      </c>
      <c r="E990" s="68" t="n">
        <f aca="false">SUM(B204:AJ204)-B990-D990</f>
        <v>238</v>
      </c>
      <c r="F990" s="68" t="n">
        <f aca="false">SUM(B990:E990)</f>
        <v>590</v>
      </c>
      <c r="G990" s="65"/>
      <c r="H990" s="68"/>
      <c r="I990" s="65"/>
      <c r="J990" s="68"/>
      <c r="K990" s="65"/>
      <c r="L990" s="68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  <c r="AH990" s="65"/>
      <c r="AI990" s="65"/>
      <c r="AJ990" s="65"/>
      <c r="AK990" s="65"/>
      <c r="AL990" s="65"/>
      <c r="AM990" s="65"/>
      <c r="AN990" s="65"/>
      <c r="AO990" s="65"/>
      <c r="AP990" s="65"/>
    </row>
    <row r="991" customFormat="false" ht="15.75" hidden="false" customHeight="false" outlineLevel="0" collapsed="false">
      <c r="A991" s="127" t="n">
        <v>43982</v>
      </c>
      <c r="B991" s="68" t="n">
        <f aca="false">H205</f>
        <v>118</v>
      </c>
      <c r="C991" s="135" t="n">
        <f aca="false">D205+J205</f>
        <v>33</v>
      </c>
      <c r="D991" s="136" t="n">
        <f aca="false">G205+K205+L205</f>
        <v>284</v>
      </c>
      <c r="E991" s="68" t="n">
        <f aca="false">SUM(B205:AJ205)-B991-D991</f>
        <v>298</v>
      </c>
      <c r="F991" s="68" t="n">
        <f aca="false">SUM(B991:E991)</f>
        <v>733</v>
      </c>
      <c r="G991" s="65"/>
      <c r="H991" s="68"/>
      <c r="I991" s="65"/>
      <c r="J991" s="68"/>
      <c r="K991" s="65"/>
      <c r="L991" s="68"/>
      <c r="M991" s="65"/>
      <c r="N991" s="65"/>
      <c r="O991" s="65"/>
      <c r="P991" s="65"/>
      <c r="Q991" s="65"/>
      <c r="R991" s="65"/>
      <c r="S991" s="65"/>
      <c r="T991" s="65"/>
      <c r="U991" s="65"/>
      <c r="V991" s="65"/>
      <c r="W991" s="65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  <c r="AH991" s="65"/>
      <c r="AI991" s="65"/>
      <c r="AJ991" s="65"/>
      <c r="AK991" s="65"/>
      <c r="AL991" s="65"/>
      <c r="AM991" s="65"/>
      <c r="AN991" s="65"/>
      <c r="AO991" s="65"/>
      <c r="AP991" s="65"/>
    </row>
    <row r="992" customFormat="false" ht="15.75" hidden="false" customHeight="false" outlineLevel="0" collapsed="false">
      <c r="A992" s="127" t="n">
        <v>43983</v>
      </c>
      <c r="B992" s="68" t="n">
        <f aca="false">H206</f>
        <v>137</v>
      </c>
      <c r="C992" s="135" t="n">
        <f aca="false">D206+J206</f>
        <v>40</v>
      </c>
      <c r="D992" s="136" t="n">
        <f aca="false">G206+K206+L206</f>
        <v>80</v>
      </c>
      <c r="E992" s="68" t="n">
        <f aca="false">SUM(B206:AJ206)-B992-D992</f>
        <v>250</v>
      </c>
      <c r="F992" s="68" t="n">
        <f aca="false">SUM(B992:E992)</f>
        <v>507</v>
      </c>
      <c r="G992" s="65"/>
      <c r="H992" s="68"/>
      <c r="I992" s="65"/>
      <c r="J992" s="68"/>
      <c r="K992" s="65"/>
      <c r="L992" s="68"/>
      <c r="M992" s="65"/>
      <c r="N992" s="65"/>
      <c r="O992" s="65"/>
      <c r="P992" s="65"/>
      <c r="Q992" s="65"/>
      <c r="R992" s="65"/>
      <c r="S992" s="65"/>
      <c r="T992" s="65"/>
      <c r="U992" s="65"/>
      <c r="V992" s="65"/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  <c r="AH992" s="65"/>
      <c r="AI992" s="65"/>
      <c r="AJ992" s="65"/>
      <c r="AK992" s="65"/>
      <c r="AL992" s="65"/>
      <c r="AM992" s="65"/>
      <c r="AN992" s="65"/>
      <c r="AO992" s="65"/>
      <c r="AP992" s="65"/>
    </row>
    <row r="993" customFormat="false" ht="15.75" hidden="false" customHeight="false" outlineLevel="0" collapsed="false">
      <c r="A993" s="127" t="n">
        <v>43984</v>
      </c>
      <c r="B993" s="68" t="n">
        <f aca="false">H207</f>
        <v>60</v>
      </c>
      <c r="C993" s="135" t="n">
        <f aca="false">D207+J207</f>
        <v>32</v>
      </c>
      <c r="D993" s="136" t="n">
        <f aca="false">G207+K207+L207</f>
        <v>228</v>
      </c>
      <c r="E993" s="68" t="n">
        <f aca="false">SUM(B207:AJ207)-B993-D993</f>
        <v>321</v>
      </c>
      <c r="F993" s="68" t="n">
        <f aca="false">SUM(B993:E993)</f>
        <v>641</v>
      </c>
      <c r="G993" s="65"/>
      <c r="H993" s="68"/>
      <c r="I993" s="65"/>
      <c r="J993" s="68"/>
      <c r="K993" s="65"/>
      <c r="L993" s="68"/>
      <c r="M993" s="65"/>
      <c r="N993" s="65"/>
      <c r="O993" s="65"/>
      <c r="P993" s="65"/>
      <c r="Q993" s="65"/>
      <c r="R993" s="65"/>
      <c r="S993" s="65"/>
      <c r="T993" s="65"/>
      <c r="U993" s="65"/>
      <c r="V993" s="65"/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  <c r="AH993" s="65"/>
      <c r="AI993" s="65"/>
      <c r="AJ993" s="65"/>
      <c r="AK993" s="65"/>
      <c r="AL993" s="65"/>
      <c r="AM993" s="65"/>
      <c r="AN993" s="65"/>
      <c r="AO993" s="65"/>
      <c r="AP993" s="65"/>
    </row>
    <row r="994" customFormat="false" ht="15.75" hidden="false" customHeight="false" outlineLevel="0" collapsed="false">
      <c r="A994" s="127" t="n">
        <v>43985</v>
      </c>
      <c r="B994" s="68" t="n">
        <f aca="false">H208</f>
        <v>82</v>
      </c>
      <c r="C994" s="135" t="n">
        <f aca="false">D208+J208</f>
        <v>76</v>
      </c>
      <c r="D994" s="136" t="n">
        <f aca="false">G208+K208+L208</f>
        <v>206</v>
      </c>
      <c r="E994" s="68" t="n">
        <f aca="false">SUM(B208:AJ208)-B994-D994</f>
        <v>396</v>
      </c>
      <c r="F994" s="68" t="n">
        <f aca="false">SUM(B994:E994)</f>
        <v>760</v>
      </c>
      <c r="G994" s="65"/>
      <c r="H994" s="68"/>
      <c r="I994" s="65"/>
      <c r="J994" s="68"/>
      <c r="K994" s="65"/>
      <c r="L994" s="68"/>
      <c r="M994" s="65"/>
      <c r="N994" s="65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  <c r="AH994" s="65"/>
      <c r="AI994" s="65"/>
      <c r="AJ994" s="65"/>
      <c r="AK994" s="65"/>
      <c r="AL994" s="65"/>
      <c r="AM994" s="65"/>
      <c r="AN994" s="65"/>
      <c r="AO994" s="65"/>
      <c r="AP994" s="65"/>
    </row>
    <row r="995" customFormat="false" ht="15.75" hidden="false" customHeight="false" outlineLevel="0" collapsed="false">
      <c r="A995" s="127" t="n">
        <v>43986</v>
      </c>
      <c r="B995" s="68" t="n">
        <f aca="false">H209</f>
        <v>94</v>
      </c>
      <c r="C995" s="135" t="n">
        <f aca="false">D209+J209</f>
        <v>19</v>
      </c>
      <c r="D995" s="136" t="n">
        <f aca="false">G209+K209+L209</f>
        <v>114</v>
      </c>
      <c r="E995" s="68" t="n">
        <f aca="false">SUM(B209:AJ209)-B995-D995</f>
        <v>377</v>
      </c>
      <c r="F995" s="68" t="n">
        <f aca="false">SUM(B995:E995)</f>
        <v>604</v>
      </c>
      <c r="G995" s="65"/>
      <c r="H995" s="68"/>
      <c r="I995" s="65"/>
      <c r="J995" s="68"/>
      <c r="K995" s="65"/>
      <c r="L995" s="68"/>
      <c r="M995" s="65"/>
      <c r="N995" s="65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  <c r="AH995" s="65"/>
      <c r="AI995" s="65"/>
      <c r="AJ995" s="65"/>
      <c r="AK995" s="65"/>
      <c r="AL995" s="65"/>
      <c r="AM995" s="65"/>
      <c r="AN995" s="65"/>
      <c r="AO995" s="65"/>
      <c r="AP995" s="65"/>
    </row>
    <row r="996" customFormat="false" ht="15.75" hidden="false" customHeight="false" outlineLevel="0" collapsed="false">
      <c r="A996" s="127" t="n">
        <v>43987</v>
      </c>
      <c r="B996" s="68" t="n">
        <f aca="false">H210</f>
        <v>76</v>
      </c>
      <c r="C996" s="135" t="n">
        <f aca="false">D210+J210</f>
        <v>36</v>
      </c>
      <c r="D996" s="136" t="n">
        <f aca="false">G210+K210+L210</f>
        <v>200</v>
      </c>
      <c r="E996" s="68" t="n">
        <f aca="false">SUM(B210:AJ210)-B996-D996</f>
        <v>427</v>
      </c>
      <c r="F996" s="68" t="n">
        <f aca="false">SUM(B996:E996)</f>
        <v>739</v>
      </c>
      <c r="G996" s="65"/>
      <c r="H996" s="68"/>
      <c r="I996" s="65"/>
      <c r="J996" s="68"/>
      <c r="K996" s="65"/>
      <c r="L996" s="68"/>
      <c r="M996" s="65"/>
      <c r="N996" s="65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  <c r="AH996" s="65"/>
      <c r="AI996" s="65"/>
      <c r="AJ996" s="65"/>
      <c r="AK996" s="65"/>
      <c r="AL996" s="65"/>
      <c r="AM996" s="65"/>
      <c r="AN996" s="65"/>
      <c r="AO996" s="65"/>
      <c r="AP996" s="65"/>
    </row>
    <row r="997" customFormat="false" ht="15.75" hidden="false" customHeight="false" outlineLevel="0" collapsed="false">
      <c r="A997" s="127" t="n">
        <v>43988</v>
      </c>
      <c r="B997" s="68" t="n">
        <f aca="false">H211</f>
        <v>104</v>
      </c>
      <c r="C997" s="135" t="n">
        <f aca="false">D211+J211</f>
        <v>46</v>
      </c>
      <c r="D997" s="136" t="n">
        <f aca="false">G211+K211+L211</f>
        <v>317</v>
      </c>
      <c r="E997" s="68" t="n">
        <f aca="false">SUM(B211:AJ211)-B997-D997</f>
        <v>572</v>
      </c>
      <c r="F997" s="68" t="n">
        <f aca="false">SUM(B997:E997)</f>
        <v>1039</v>
      </c>
      <c r="G997" s="65"/>
      <c r="H997" s="68"/>
      <c r="I997" s="65"/>
      <c r="J997" s="68"/>
      <c r="K997" s="65"/>
      <c r="L997" s="68"/>
      <c r="M997" s="65"/>
      <c r="N997" s="65"/>
      <c r="O997" s="65"/>
      <c r="P997" s="65"/>
      <c r="Q997" s="65"/>
      <c r="R997" s="65"/>
      <c r="S997" s="65"/>
      <c r="T997" s="65"/>
      <c r="U997" s="65"/>
      <c r="V997" s="65"/>
      <c r="W997" s="65"/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  <c r="AH997" s="65"/>
      <c r="AI997" s="65"/>
      <c r="AJ997" s="65"/>
      <c r="AK997" s="65"/>
      <c r="AL997" s="65"/>
      <c r="AM997" s="65"/>
      <c r="AN997" s="65"/>
      <c r="AO997" s="65"/>
      <c r="AP997" s="65"/>
    </row>
    <row r="998" customFormat="false" ht="15.75" hidden="false" customHeight="false" outlineLevel="0" collapsed="false">
      <c r="A998" s="127" t="n">
        <v>43989</v>
      </c>
      <c r="B998" s="68" t="n">
        <f aca="false">H212</f>
        <v>163</v>
      </c>
      <c r="C998" s="135" t="n">
        <f aca="false">D212+J212</f>
        <v>38</v>
      </c>
      <c r="D998" s="136" t="n">
        <f aca="false">G212+K212+L212</f>
        <v>166</v>
      </c>
      <c r="E998" s="68" t="n">
        <f aca="false">SUM(B212:AJ212)-B998-D998</f>
        <v>343</v>
      </c>
      <c r="F998" s="68" t="n">
        <f aca="false">SUM(B998:E998)</f>
        <v>710</v>
      </c>
      <c r="G998" s="65"/>
      <c r="H998" s="68"/>
      <c r="I998" s="65"/>
      <c r="J998" s="68"/>
      <c r="K998" s="65"/>
      <c r="L998" s="68"/>
      <c r="M998" s="65"/>
      <c r="N998" s="65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  <c r="AH998" s="65"/>
      <c r="AI998" s="65"/>
      <c r="AJ998" s="65"/>
      <c r="AK998" s="65"/>
      <c r="AL998" s="65"/>
      <c r="AM998" s="65"/>
      <c r="AN998" s="65"/>
      <c r="AO998" s="65"/>
      <c r="AP998" s="65"/>
    </row>
    <row r="999" customFormat="false" ht="15.75" hidden="false" customHeight="false" outlineLevel="0" collapsed="false">
      <c r="A999" s="127" t="n">
        <v>43990</v>
      </c>
      <c r="B999" s="68" t="n">
        <f aca="false">H213</f>
        <v>89</v>
      </c>
      <c r="C999" s="135" t="n">
        <f aca="false">D213+J213</f>
        <v>31</v>
      </c>
      <c r="D999" s="136" t="n">
        <f aca="false">G213+K213+L213</f>
        <v>395</v>
      </c>
      <c r="E999" s="68" t="n">
        <f aca="false">SUM(B213:AJ213)-B999-D999</f>
        <v>363</v>
      </c>
      <c r="F999" s="68" t="n">
        <f aca="false">SUM(B999:E999)</f>
        <v>878</v>
      </c>
      <c r="G999" s="65"/>
      <c r="H999" s="68"/>
      <c r="I999" s="65"/>
      <c r="J999" s="68"/>
      <c r="K999" s="65"/>
      <c r="L999" s="68"/>
      <c r="M999" s="65"/>
      <c r="N999" s="65"/>
      <c r="O999" s="65"/>
      <c r="P999" s="65"/>
      <c r="Q999" s="65"/>
      <c r="R999" s="65"/>
      <c r="S999" s="65"/>
      <c r="T999" s="65"/>
      <c r="U999" s="65"/>
      <c r="V999" s="65"/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  <c r="AH999" s="65"/>
      <c r="AI999" s="65"/>
      <c r="AJ999" s="65"/>
      <c r="AK999" s="65"/>
      <c r="AL999" s="65"/>
      <c r="AM999" s="65"/>
      <c r="AN999" s="65"/>
      <c r="AO999" s="65"/>
      <c r="AP999" s="65"/>
    </row>
    <row r="1000" customFormat="false" ht="15.75" hidden="false" customHeight="false" outlineLevel="0" collapsed="false">
      <c r="A1000" s="127" t="n">
        <v>43991</v>
      </c>
      <c r="B1000" s="68" t="n">
        <f aca="false">H214</f>
        <v>232</v>
      </c>
      <c r="C1000" s="135" t="n">
        <f aca="false">D214+J214</f>
        <v>40</v>
      </c>
      <c r="D1000" s="136" t="n">
        <f aca="false">G214+K214+L214</f>
        <v>254</v>
      </c>
      <c r="E1000" s="68" t="n">
        <f aca="false">SUM(B214:AJ214)-B1000-D1000</f>
        <v>557</v>
      </c>
      <c r="F1000" s="68" t="n">
        <f aca="false">SUM(B1000:E1000)</f>
        <v>1083</v>
      </c>
      <c r="G1000" s="65"/>
      <c r="H1000" s="68"/>
      <c r="I1000" s="65"/>
      <c r="J1000" s="68"/>
      <c r="K1000" s="65"/>
      <c r="L1000" s="68"/>
      <c r="M1000" s="65"/>
      <c r="N1000" s="65"/>
      <c r="O1000" s="65"/>
      <c r="P1000" s="65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  <c r="AH1000" s="65"/>
      <c r="AI1000" s="65"/>
      <c r="AJ1000" s="65"/>
      <c r="AK1000" s="65"/>
      <c r="AL1000" s="65"/>
      <c r="AM1000" s="65"/>
      <c r="AN1000" s="65"/>
      <c r="AO1000" s="65"/>
      <c r="AP1000" s="65"/>
    </row>
    <row r="1001" customFormat="false" ht="15.75" hidden="false" customHeight="false" outlineLevel="0" collapsed="false">
      <c r="A1001" s="127" t="n">
        <v>43992</v>
      </c>
      <c r="B1001" s="68" t="n">
        <f aca="false">H215</f>
        <v>157</v>
      </c>
      <c r="C1001" s="135" t="n">
        <f aca="false">D215+J215</f>
        <v>85</v>
      </c>
      <c r="D1001" s="136" t="n">
        <f aca="false">G215+K215+L215</f>
        <v>413</v>
      </c>
      <c r="E1001" s="68" t="n">
        <f aca="false">SUM(B215:AJ215)-B1001-D1001</f>
        <v>671</v>
      </c>
      <c r="F1001" s="68" t="n">
        <f aca="false">SUM(B1001:E1001)</f>
        <v>1326</v>
      </c>
      <c r="G1001" s="65"/>
      <c r="H1001" s="68"/>
      <c r="I1001" s="65"/>
      <c r="J1001" s="68"/>
      <c r="K1001" s="65"/>
      <c r="L1001" s="68"/>
      <c r="M1001" s="65"/>
      <c r="N1001" s="65"/>
      <c r="O1001" s="65"/>
      <c r="P1001" s="65"/>
      <c r="Q1001" s="65"/>
      <c r="R1001" s="65"/>
      <c r="S1001" s="65"/>
      <c r="T1001" s="65"/>
      <c r="U1001" s="65"/>
      <c r="V1001" s="65"/>
      <c r="W1001" s="65"/>
      <c r="X1001" s="65"/>
      <c r="Y1001" s="65"/>
      <c r="Z1001" s="65"/>
      <c r="AA1001" s="65"/>
      <c r="AB1001" s="65"/>
      <c r="AC1001" s="65"/>
      <c r="AD1001" s="65"/>
      <c r="AE1001" s="65"/>
      <c r="AF1001" s="65"/>
      <c r="AG1001" s="65"/>
      <c r="AH1001" s="65"/>
      <c r="AI1001" s="65"/>
      <c r="AJ1001" s="65"/>
      <c r="AK1001" s="65"/>
      <c r="AL1001" s="65"/>
      <c r="AM1001" s="65"/>
      <c r="AN1001" s="65"/>
      <c r="AO1001" s="65"/>
      <c r="AP1001" s="65"/>
    </row>
    <row r="1002" customFormat="false" ht="15.75" hidden="false" customHeight="false" outlineLevel="0" collapsed="false">
      <c r="A1002" s="127" t="n">
        <v>43993</v>
      </c>
      <c r="B1002" s="68" t="n">
        <f aca="false">H216</f>
        <v>128</v>
      </c>
      <c r="C1002" s="135" t="n">
        <f aca="false">D216+J216</f>
        <v>68</v>
      </c>
      <c r="D1002" s="136" t="n">
        <f aca="false">G216+K216+L216</f>
        <v>318</v>
      </c>
      <c r="E1002" s="68" t="n">
        <f aca="false">SUM(B216:AJ216)-B1002-D1002</f>
        <v>533</v>
      </c>
      <c r="F1002" s="68" t="n">
        <f aca="false">SUM(B1002:E1002)</f>
        <v>1047</v>
      </c>
      <c r="G1002" s="65"/>
      <c r="H1002" s="68"/>
      <c r="I1002" s="65"/>
      <c r="J1002" s="68"/>
      <c r="K1002" s="65"/>
      <c r="L1002" s="68"/>
      <c r="M1002" s="65"/>
      <c r="N1002" s="65"/>
      <c r="O1002" s="65"/>
      <c r="P1002" s="65"/>
      <c r="Q1002" s="65"/>
      <c r="R1002" s="65"/>
      <c r="S1002" s="65"/>
      <c r="T1002" s="65"/>
      <c r="U1002" s="65"/>
      <c r="V1002" s="65"/>
      <c r="W1002" s="65"/>
      <c r="X1002" s="65"/>
      <c r="Y1002" s="65"/>
      <c r="Z1002" s="65"/>
      <c r="AA1002" s="65"/>
      <c r="AB1002" s="65"/>
      <c r="AC1002" s="65"/>
      <c r="AD1002" s="65"/>
      <c r="AE1002" s="65"/>
      <c r="AF1002" s="65"/>
      <c r="AG1002" s="65"/>
      <c r="AH1002" s="65"/>
      <c r="AI1002" s="65"/>
      <c r="AJ1002" s="65"/>
      <c r="AK1002" s="65"/>
      <c r="AL1002" s="65"/>
      <c r="AM1002" s="65"/>
      <c r="AN1002" s="65"/>
      <c r="AO1002" s="65"/>
      <c r="AP1002" s="65"/>
    </row>
    <row r="1003" customFormat="false" ht="15.75" hidden="false" customHeight="false" outlineLevel="0" collapsed="false">
      <c r="A1003" s="127" t="n">
        <v>43994</v>
      </c>
      <c r="B1003" s="68" t="n">
        <f aca="false">H217</f>
        <v>93</v>
      </c>
      <c r="C1003" s="135" t="n">
        <f aca="false">D217+J217</f>
        <v>54</v>
      </c>
      <c r="D1003" s="136" t="n">
        <f aca="false">G217+K217+L217</f>
        <v>372</v>
      </c>
      <c r="E1003" s="68" t="n">
        <f aca="false">SUM(B217:AJ217)-B1003-D1003</f>
        <v>646</v>
      </c>
      <c r="F1003" s="68" t="n">
        <f aca="false">SUM(B1003:E1003)</f>
        <v>1165</v>
      </c>
      <c r="G1003" s="65"/>
      <c r="H1003" s="68"/>
      <c r="I1003" s="65"/>
      <c r="J1003" s="68"/>
      <c r="K1003" s="65"/>
      <c r="L1003" s="68"/>
      <c r="M1003" s="65"/>
      <c r="N1003" s="65"/>
      <c r="O1003" s="65"/>
      <c r="P1003" s="65"/>
      <c r="Q1003" s="65"/>
      <c r="R1003" s="65"/>
      <c r="S1003" s="65"/>
      <c r="T1003" s="65"/>
      <c r="U1003" s="65"/>
      <c r="V1003" s="65"/>
      <c r="W1003" s="65"/>
      <c r="X1003" s="65"/>
      <c r="Y1003" s="65"/>
      <c r="Z1003" s="65"/>
      <c r="AA1003" s="65"/>
      <c r="AB1003" s="65"/>
      <c r="AC1003" s="65"/>
      <c r="AD1003" s="65"/>
      <c r="AE1003" s="65"/>
      <c r="AF1003" s="65"/>
      <c r="AG1003" s="65"/>
      <c r="AH1003" s="65"/>
      <c r="AI1003" s="65"/>
      <c r="AJ1003" s="65"/>
      <c r="AK1003" s="65"/>
      <c r="AL1003" s="65"/>
      <c r="AM1003" s="65"/>
      <c r="AN1003" s="65"/>
      <c r="AO1003" s="65"/>
      <c r="AP1003" s="65"/>
    </row>
    <row r="1004" customFormat="false" ht="15.75" hidden="false" customHeight="false" outlineLevel="0" collapsed="false">
      <c r="A1004" s="127" t="n">
        <v>43995</v>
      </c>
      <c r="B1004" s="68" t="n">
        <f aca="false">H218</f>
        <v>121</v>
      </c>
      <c r="C1004" s="135" t="n">
        <f aca="false">D218+J218</f>
        <v>89</v>
      </c>
      <c r="D1004" s="136" t="n">
        <f aca="false">G218+K218+L218</f>
        <v>248</v>
      </c>
      <c r="E1004" s="68" t="n">
        <f aca="false">SUM(B218:AJ218)-B1004-D1004</f>
        <v>645</v>
      </c>
      <c r="F1004" s="68" t="n">
        <f aca="false">SUM(B1004:E1004)</f>
        <v>1103</v>
      </c>
      <c r="G1004" s="65"/>
      <c r="H1004" s="68"/>
      <c r="I1004" s="65"/>
      <c r="J1004" s="68"/>
      <c r="K1004" s="65"/>
      <c r="L1004" s="68"/>
      <c r="M1004" s="65"/>
      <c r="N1004" s="65"/>
      <c r="O1004" s="65"/>
      <c r="P1004" s="65"/>
      <c r="Q1004" s="65"/>
      <c r="R1004" s="65"/>
      <c r="S1004" s="65"/>
      <c r="T1004" s="65"/>
      <c r="U1004" s="65"/>
      <c r="V1004" s="65"/>
      <c r="W1004" s="65"/>
      <c r="X1004" s="65"/>
      <c r="Y1004" s="65"/>
      <c r="Z1004" s="65"/>
      <c r="AA1004" s="65"/>
      <c r="AB1004" s="65"/>
      <c r="AC1004" s="65"/>
      <c r="AD1004" s="65"/>
      <c r="AE1004" s="65"/>
      <c r="AF1004" s="65"/>
      <c r="AG1004" s="65"/>
      <c r="AH1004" s="65"/>
      <c r="AI1004" s="65"/>
      <c r="AJ1004" s="65"/>
      <c r="AK1004" s="65"/>
      <c r="AL1004" s="65"/>
      <c r="AM1004" s="65"/>
      <c r="AN1004" s="65"/>
      <c r="AO1004" s="65"/>
      <c r="AP1004" s="65"/>
    </row>
    <row r="1005" customFormat="false" ht="15.75" hidden="false" customHeight="false" outlineLevel="0" collapsed="false">
      <c r="A1005" s="127" t="n">
        <v>43996</v>
      </c>
      <c r="B1005" s="68" t="n">
        <f aca="false">H219</f>
        <v>117</v>
      </c>
      <c r="C1005" s="135" t="n">
        <f aca="false">D219+J219</f>
        <v>26</v>
      </c>
      <c r="D1005" s="136" t="n">
        <f aca="false">G219+K219+L219</f>
        <v>314</v>
      </c>
      <c r="E1005" s="68" t="n">
        <f aca="false">SUM(B219:AJ219)-B1005-D1005</f>
        <v>426</v>
      </c>
      <c r="F1005" s="68" t="n">
        <f aca="false">SUM(B1005:E1005)</f>
        <v>883</v>
      </c>
      <c r="G1005" s="65"/>
      <c r="H1005" s="68"/>
      <c r="I1005" s="65"/>
      <c r="J1005" s="68"/>
      <c r="K1005" s="65"/>
      <c r="L1005" s="68"/>
      <c r="M1005" s="65"/>
      <c r="N1005" s="65"/>
      <c r="O1005" s="65"/>
      <c r="P1005" s="65"/>
      <c r="Q1005" s="65"/>
      <c r="R1005" s="65"/>
      <c r="S1005" s="65"/>
      <c r="T1005" s="65"/>
      <c r="U1005" s="65"/>
      <c r="V1005" s="65"/>
      <c r="W1005" s="65"/>
      <c r="X1005" s="65"/>
      <c r="Y1005" s="65"/>
      <c r="Z1005" s="65"/>
      <c r="AA1005" s="65"/>
      <c r="AB1005" s="65"/>
      <c r="AC1005" s="65"/>
      <c r="AD1005" s="65"/>
      <c r="AE1005" s="65"/>
      <c r="AF1005" s="65"/>
      <c r="AG1005" s="65"/>
      <c r="AH1005" s="65"/>
      <c r="AI1005" s="65"/>
      <c r="AJ1005" s="65"/>
      <c r="AK1005" s="65"/>
      <c r="AL1005" s="65"/>
      <c r="AM1005" s="65"/>
      <c r="AN1005" s="65"/>
      <c r="AO1005" s="65"/>
      <c r="AP1005" s="65"/>
    </row>
    <row r="1006" customFormat="false" ht="15.75" hidden="false" customHeight="false" outlineLevel="0" collapsed="false">
      <c r="A1006" s="127" t="n">
        <v>43997</v>
      </c>
      <c r="B1006" s="68" t="n">
        <f aca="false">H220</f>
        <v>142</v>
      </c>
      <c r="C1006" s="135" t="n">
        <f aca="false">D220+J220</f>
        <v>22</v>
      </c>
      <c r="D1006" s="136" t="n">
        <f aca="false">G220+K220+L220</f>
        <v>389</v>
      </c>
      <c r="E1006" s="68" t="n">
        <f aca="false">SUM(B220:AJ220)-B1006-D1006</f>
        <v>486</v>
      </c>
      <c r="F1006" s="68" t="n">
        <f aca="false">SUM(B1006:E1006)</f>
        <v>1039</v>
      </c>
      <c r="G1006" s="65"/>
      <c r="H1006" s="68"/>
      <c r="I1006" s="65"/>
      <c r="J1006" s="68"/>
      <c r="K1006" s="65"/>
      <c r="L1006" s="68"/>
      <c r="M1006" s="65"/>
      <c r="N1006" s="65"/>
      <c r="O1006" s="65"/>
      <c r="P1006" s="65"/>
      <c r="Q1006" s="65"/>
      <c r="R1006" s="65"/>
      <c r="S1006" s="65"/>
      <c r="T1006" s="65"/>
      <c r="U1006" s="65"/>
      <c r="V1006" s="65"/>
      <c r="W1006" s="65"/>
      <c r="X1006" s="65"/>
      <c r="Y1006" s="65"/>
      <c r="Z1006" s="65"/>
      <c r="AA1006" s="65"/>
      <c r="AB1006" s="65"/>
      <c r="AC1006" s="65"/>
      <c r="AD1006" s="65"/>
      <c r="AE1006" s="65"/>
      <c r="AF1006" s="65"/>
      <c r="AG1006" s="65"/>
      <c r="AH1006" s="65"/>
      <c r="AI1006" s="65"/>
      <c r="AJ1006" s="65"/>
      <c r="AK1006" s="65"/>
      <c r="AL1006" s="65"/>
      <c r="AM1006" s="65"/>
      <c r="AN1006" s="65"/>
      <c r="AO1006" s="65"/>
      <c r="AP1006" s="65"/>
    </row>
    <row r="1007" customFormat="false" ht="15.75" hidden="false" customHeight="false" outlineLevel="0" collapsed="false">
      <c r="A1007" s="127" t="n">
        <v>43998</v>
      </c>
      <c r="B1007" s="68" t="n">
        <f aca="false">H221</f>
        <v>101</v>
      </c>
      <c r="C1007" s="135" t="n">
        <f aca="false">D221+J221</f>
        <v>74</v>
      </c>
      <c r="D1007" s="136" t="n">
        <f aca="false">G221+K221+L221</f>
        <v>302</v>
      </c>
      <c r="E1007" s="68" t="n">
        <f aca="false">SUM(B221:AJ221)-B1007-D1007</f>
        <v>703</v>
      </c>
      <c r="F1007" s="68" t="n">
        <f aca="false">SUM(B1007:E1007)</f>
        <v>1180</v>
      </c>
      <c r="G1007" s="65"/>
      <c r="H1007" s="68"/>
      <c r="I1007" s="65"/>
      <c r="J1007" s="68"/>
      <c r="K1007" s="65"/>
      <c r="L1007" s="68"/>
      <c r="M1007" s="65"/>
      <c r="N1007" s="65"/>
      <c r="O1007" s="65"/>
      <c r="P1007" s="65"/>
      <c r="Q1007" s="65"/>
      <c r="R1007" s="65"/>
      <c r="S1007" s="65"/>
      <c r="T1007" s="65"/>
      <c r="U1007" s="65"/>
      <c r="V1007" s="65"/>
      <c r="W1007" s="65"/>
      <c r="X1007" s="65"/>
      <c r="Y1007" s="65"/>
      <c r="Z1007" s="65"/>
      <c r="AA1007" s="65"/>
      <c r="AB1007" s="65"/>
      <c r="AC1007" s="65"/>
      <c r="AD1007" s="65"/>
      <c r="AE1007" s="65"/>
      <c r="AF1007" s="65"/>
      <c r="AG1007" s="65"/>
      <c r="AH1007" s="65"/>
      <c r="AI1007" s="65"/>
      <c r="AJ1007" s="65"/>
      <c r="AK1007" s="65"/>
      <c r="AL1007" s="65"/>
      <c r="AM1007" s="65"/>
      <c r="AN1007" s="65"/>
      <c r="AO1007" s="65"/>
      <c r="AP1007" s="65"/>
    </row>
    <row r="1008" customFormat="false" ht="15.75" hidden="false" customHeight="false" outlineLevel="0" collapsed="false">
      <c r="A1008" s="127" t="n">
        <v>43999</v>
      </c>
      <c r="B1008" s="68" t="n">
        <f aca="false">H222</f>
        <v>127</v>
      </c>
      <c r="C1008" s="135" t="n">
        <f aca="false">D222+J222</f>
        <v>73</v>
      </c>
      <c r="D1008" s="136" t="n">
        <f aca="false">G222+K222+L222</f>
        <v>343</v>
      </c>
      <c r="E1008" s="68" t="n">
        <f aca="false">SUM(B222:AJ222)-B1008-D1008</f>
        <v>561</v>
      </c>
      <c r="F1008" s="68" t="n">
        <f aca="false">SUM(B1008:E1008)</f>
        <v>1104</v>
      </c>
      <c r="G1008" s="65"/>
      <c r="H1008" s="68"/>
      <c r="I1008" s="65"/>
      <c r="J1008" s="68"/>
      <c r="K1008" s="65"/>
      <c r="L1008" s="68"/>
      <c r="M1008" s="65"/>
      <c r="N1008" s="65"/>
      <c r="O1008" s="65"/>
      <c r="P1008" s="65"/>
      <c r="Q1008" s="65"/>
      <c r="R1008" s="65"/>
      <c r="S1008" s="65"/>
      <c r="T1008" s="65"/>
      <c r="U1008" s="65"/>
      <c r="V1008" s="65"/>
      <c r="W1008" s="65"/>
      <c r="X1008" s="65"/>
      <c r="Y1008" s="65"/>
      <c r="Z1008" s="65"/>
      <c r="AA1008" s="65"/>
      <c r="AB1008" s="65"/>
      <c r="AC1008" s="65"/>
      <c r="AD1008" s="65"/>
      <c r="AE1008" s="65"/>
      <c r="AF1008" s="65"/>
      <c r="AG1008" s="65"/>
      <c r="AH1008" s="65"/>
      <c r="AI1008" s="65"/>
      <c r="AJ1008" s="65"/>
      <c r="AK1008" s="65"/>
      <c r="AL1008" s="65"/>
      <c r="AM1008" s="65"/>
      <c r="AN1008" s="65"/>
      <c r="AO1008" s="65"/>
      <c r="AP1008" s="65"/>
    </row>
    <row r="1009" customFormat="false" ht="15.75" hidden="false" customHeight="false" outlineLevel="0" collapsed="false">
      <c r="A1009" s="127" t="n">
        <v>44000</v>
      </c>
      <c r="B1009" s="68" t="n">
        <f aca="false">H223</f>
        <v>173</v>
      </c>
      <c r="C1009" s="135" t="n">
        <f aca="false">D223+J223</f>
        <v>67</v>
      </c>
      <c r="D1009" s="136" t="n">
        <f aca="false">G223+K223+L223</f>
        <v>429</v>
      </c>
      <c r="E1009" s="68" t="n">
        <f aca="false">SUM(B223:AJ223)-B1009-D1009</f>
        <v>729</v>
      </c>
      <c r="F1009" s="68" t="n">
        <f aca="false">SUM(B1009:E1009)</f>
        <v>1398</v>
      </c>
      <c r="G1009" s="65"/>
      <c r="H1009" s="68"/>
      <c r="I1009" s="65"/>
      <c r="J1009" s="68"/>
      <c r="K1009" s="65"/>
      <c r="L1009" s="68"/>
      <c r="M1009" s="65"/>
      <c r="N1009" s="65"/>
      <c r="O1009" s="65"/>
      <c r="P1009" s="65"/>
      <c r="Q1009" s="65"/>
      <c r="R1009" s="65"/>
      <c r="S1009" s="65"/>
      <c r="T1009" s="65"/>
      <c r="U1009" s="65"/>
      <c r="V1009" s="65"/>
      <c r="W1009" s="65"/>
      <c r="X1009" s="65"/>
      <c r="Y1009" s="65"/>
      <c r="Z1009" s="65"/>
      <c r="AA1009" s="65"/>
      <c r="AB1009" s="65"/>
      <c r="AC1009" s="65"/>
      <c r="AD1009" s="65"/>
      <c r="AE1009" s="65"/>
      <c r="AF1009" s="65"/>
      <c r="AG1009" s="65"/>
      <c r="AH1009" s="65"/>
      <c r="AI1009" s="65"/>
      <c r="AJ1009" s="65"/>
      <c r="AK1009" s="65"/>
      <c r="AL1009" s="65"/>
      <c r="AM1009" s="65"/>
      <c r="AN1009" s="65"/>
      <c r="AO1009" s="65"/>
      <c r="AP1009" s="65"/>
    </row>
    <row r="1010" customFormat="false" ht="15.75" hidden="false" customHeight="false" outlineLevel="0" collapsed="false">
      <c r="A1010" s="127" t="n">
        <v>44001</v>
      </c>
      <c r="B1010" s="68" t="n">
        <f aca="false">H224</f>
        <v>141</v>
      </c>
      <c r="C1010" s="135" t="n">
        <f aca="false">D224+J224</f>
        <v>49</v>
      </c>
      <c r="D1010" s="136" t="n">
        <f aca="false">G224+K224+L224</f>
        <v>221</v>
      </c>
      <c r="E1010" s="68" t="n">
        <f aca="false">SUM(B224:AJ224)-B1010-D1010</f>
        <v>679</v>
      </c>
      <c r="F1010" s="68" t="n">
        <f aca="false">SUM(B1010:E1010)</f>
        <v>1090</v>
      </c>
      <c r="G1010" s="65"/>
      <c r="H1010" s="68"/>
      <c r="I1010" s="65"/>
      <c r="J1010" s="68"/>
      <c r="K1010" s="65"/>
      <c r="L1010" s="68"/>
      <c r="M1010" s="65"/>
      <c r="N1010" s="65"/>
      <c r="O1010" s="65"/>
      <c r="P1010" s="65"/>
      <c r="Q1010" s="65"/>
      <c r="R1010" s="65"/>
      <c r="S1010" s="65"/>
      <c r="T1010" s="65"/>
      <c r="U1010" s="65"/>
      <c r="V1010" s="65"/>
      <c r="W1010" s="65"/>
      <c r="X1010" s="65"/>
      <c r="Y1010" s="65"/>
      <c r="Z1010" s="65"/>
      <c r="AA1010" s="65"/>
      <c r="AB1010" s="65"/>
      <c r="AC1010" s="65"/>
      <c r="AD1010" s="65"/>
      <c r="AE1010" s="65"/>
      <c r="AF1010" s="65"/>
      <c r="AG1010" s="65"/>
      <c r="AH1010" s="65"/>
      <c r="AI1010" s="65"/>
      <c r="AJ1010" s="65"/>
      <c r="AK1010" s="65"/>
      <c r="AL1010" s="65"/>
      <c r="AM1010" s="65"/>
      <c r="AN1010" s="65"/>
      <c r="AO1010" s="65"/>
      <c r="AP1010" s="65"/>
    </row>
    <row r="1011" customFormat="false" ht="15.75" hidden="false" customHeight="false" outlineLevel="0" collapsed="false">
      <c r="A1011" s="127" t="n">
        <v>44002</v>
      </c>
      <c r="B1011" s="68" t="n">
        <f aca="false">H225</f>
        <v>180</v>
      </c>
      <c r="C1011" s="135" t="n">
        <f aca="false">D225+J225</f>
        <v>33</v>
      </c>
      <c r="D1011" s="136" t="n">
        <f aca="false">G225+K225+L225</f>
        <v>500</v>
      </c>
      <c r="E1011" s="68" t="n">
        <f aca="false">SUM(B225:AJ225)-B1011-D1011</f>
        <v>546</v>
      </c>
      <c r="F1011" s="68" t="n">
        <f aca="false">SUM(B1011:E1011)</f>
        <v>1259</v>
      </c>
      <c r="G1011" s="65"/>
      <c r="H1011" s="68"/>
      <c r="I1011" s="65"/>
      <c r="J1011" s="68"/>
      <c r="K1011" s="65"/>
      <c r="L1011" s="68"/>
      <c r="M1011" s="65"/>
      <c r="N1011" s="65"/>
      <c r="O1011" s="65"/>
      <c r="P1011" s="65"/>
      <c r="Q1011" s="65"/>
      <c r="R1011" s="65"/>
      <c r="S1011" s="65"/>
      <c r="T1011" s="65"/>
      <c r="U1011" s="65"/>
      <c r="V1011" s="65"/>
      <c r="W1011" s="65"/>
      <c r="X1011" s="65"/>
      <c r="Y1011" s="65"/>
      <c r="Z1011" s="65"/>
      <c r="AA1011" s="65"/>
      <c r="AB1011" s="65"/>
      <c r="AC1011" s="65"/>
      <c r="AD1011" s="65"/>
      <c r="AE1011" s="65"/>
      <c r="AF1011" s="65"/>
      <c r="AG1011" s="65"/>
      <c r="AH1011" s="65"/>
      <c r="AI1011" s="65"/>
      <c r="AJ1011" s="65"/>
      <c r="AK1011" s="65"/>
      <c r="AL1011" s="65"/>
      <c r="AM1011" s="65"/>
      <c r="AN1011" s="65"/>
      <c r="AO1011" s="65"/>
      <c r="AP1011" s="65"/>
    </row>
    <row r="1012" customFormat="false" ht="15.75" hidden="false" customHeight="false" outlineLevel="0" collapsed="false">
      <c r="A1012" s="127"/>
      <c r="B1012" s="65"/>
      <c r="C1012" s="137"/>
      <c r="E1012" s="65"/>
      <c r="F1012" s="65"/>
      <c r="G1012" s="65"/>
      <c r="H1012" s="68"/>
      <c r="I1012" s="65"/>
      <c r="J1012" s="68"/>
      <c r="K1012" s="65"/>
      <c r="L1012" s="68"/>
      <c r="M1012" s="65"/>
      <c r="N1012" s="65"/>
      <c r="O1012" s="65"/>
      <c r="P1012" s="65"/>
      <c r="Q1012" s="65"/>
      <c r="R1012" s="65"/>
      <c r="S1012" s="65"/>
      <c r="T1012" s="65"/>
      <c r="U1012" s="65"/>
      <c r="V1012" s="65"/>
      <c r="W1012" s="65"/>
      <c r="X1012" s="65"/>
      <c r="Y1012" s="65"/>
      <c r="Z1012" s="65"/>
      <c r="AA1012" s="65"/>
      <c r="AB1012" s="65"/>
      <c r="AC1012" s="65"/>
      <c r="AD1012" s="65"/>
      <c r="AE1012" s="65"/>
      <c r="AF1012" s="65"/>
      <c r="AG1012" s="65"/>
      <c r="AH1012" s="65"/>
      <c r="AI1012" s="65"/>
      <c r="AJ1012" s="65"/>
      <c r="AK1012" s="65"/>
      <c r="AL1012" s="65"/>
      <c r="AM1012" s="65"/>
      <c r="AN1012" s="65"/>
      <c r="AO1012" s="65"/>
      <c r="AP1012" s="65"/>
    </row>
    <row r="1013" customFormat="false" ht="15.75" hidden="false" customHeight="false" outlineLevel="0" collapsed="false">
      <c r="A1013" s="127"/>
      <c r="B1013" s="65"/>
      <c r="C1013" s="137"/>
      <c r="E1013" s="65"/>
      <c r="F1013" s="65"/>
      <c r="G1013" s="65"/>
      <c r="H1013" s="68"/>
      <c r="I1013" s="65"/>
      <c r="J1013" s="68"/>
      <c r="K1013" s="65"/>
      <c r="L1013" s="68"/>
      <c r="M1013" s="65"/>
      <c r="N1013" s="65"/>
      <c r="O1013" s="65"/>
      <c r="P1013" s="65"/>
      <c r="Q1013" s="65"/>
      <c r="R1013" s="65"/>
      <c r="S1013" s="65"/>
      <c r="T1013" s="65"/>
      <c r="U1013" s="65"/>
      <c r="V1013" s="65"/>
      <c r="W1013" s="65"/>
      <c r="X1013" s="65"/>
      <c r="Y1013" s="65"/>
      <c r="Z1013" s="65"/>
      <c r="AA1013" s="65"/>
      <c r="AB1013" s="65"/>
      <c r="AC1013" s="65"/>
      <c r="AD1013" s="65"/>
      <c r="AE1013" s="65"/>
      <c r="AF1013" s="65"/>
      <c r="AG1013" s="65"/>
      <c r="AH1013" s="65"/>
      <c r="AI1013" s="65"/>
      <c r="AJ1013" s="65"/>
      <c r="AK1013" s="65"/>
      <c r="AL1013" s="65"/>
      <c r="AM1013" s="65"/>
      <c r="AN1013" s="65"/>
      <c r="AO1013" s="65"/>
      <c r="AP1013" s="65"/>
    </row>
    <row r="1014" customFormat="false" ht="15.75" hidden="false" customHeight="false" outlineLevel="0" collapsed="false">
      <c r="A1014" s="127"/>
      <c r="B1014" s="65"/>
      <c r="C1014" s="137"/>
      <c r="E1014" s="65"/>
      <c r="F1014" s="65"/>
      <c r="G1014" s="65"/>
      <c r="H1014" s="68"/>
      <c r="I1014" s="65"/>
      <c r="J1014" s="68"/>
      <c r="K1014" s="65"/>
      <c r="L1014" s="68"/>
      <c r="M1014" s="65"/>
      <c r="N1014" s="65"/>
      <c r="O1014" s="65"/>
      <c r="P1014" s="65"/>
      <c r="Q1014" s="65"/>
      <c r="R1014" s="65"/>
      <c r="S1014" s="65"/>
      <c r="T1014" s="65"/>
      <c r="U1014" s="65"/>
      <c r="V1014" s="65"/>
      <c r="W1014" s="65"/>
      <c r="X1014" s="65"/>
      <c r="Y1014" s="65"/>
      <c r="Z1014" s="65"/>
      <c r="AA1014" s="65"/>
      <c r="AB1014" s="65"/>
      <c r="AC1014" s="65"/>
      <c r="AD1014" s="65"/>
      <c r="AE1014" s="65"/>
      <c r="AF1014" s="65"/>
      <c r="AG1014" s="65"/>
      <c r="AH1014" s="65"/>
      <c r="AI1014" s="65"/>
      <c r="AJ1014" s="65"/>
      <c r="AK1014" s="65"/>
      <c r="AL1014" s="65"/>
      <c r="AM1014" s="65"/>
      <c r="AN1014" s="65"/>
      <c r="AO1014" s="65"/>
      <c r="AP1014" s="65"/>
    </row>
    <row r="1015" customFormat="false" ht="15.75" hidden="false" customHeight="false" outlineLevel="0" collapsed="false">
      <c r="A1015" s="127"/>
      <c r="B1015" s="65"/>
      <c r="D1015" s="65"/>
      <c r="E1015" s="65"/>
      <c r="F1015" s="65"/>
      <c r="G1015" s="65"/>
      <c r="H1015" s="68"/>
      <c r="I1015" s="65"/>
      <c r="J1015" s="68"/>
      <c r="K1015" s="65"/>
      <c r="L1015" s="68"/>
      <c r="M1015" s="65"/>
      <c r="N1015" s="65"/>
      <c r="O1015" s="65"/>
      <c r="P1015" s="65"/>
      <c r="Q1015" s="65"/>
      <c r="R1015" s="65"/>
      <c r="S1015" s="65"/>
      <c r="T1015" s="65"/>
      <c r="U1015" s="65"/>
      <c r="V1015" s="65"/>
      <c r="W1015" s="65"/>
      <c r="X1015" s="65"/>
      <c r="Y1015" s="65"/>
      <c r="Z1015" s="65"/>
      <c r="AA1015" s="65"/>
      <c r="AB1015" s="65"/>
      <c r="AC1015" s="65"/>
      <c r="AD1015" s="65"/>
      <c r="AE1015" s="65"/>
      <c r="AF1015" s="65"/>
      <c r="AG1015" s="65"/>
      <c r="AH1015" s="65"/>
      <c r="AI1015" s="65"/>
      <c r="AJ1015" s="65"/>
      <c r="AK1015" s="65"/>
      <c r="AL1015" s="65"/>
      <c r="AM1015" s="65"/>
      <c r="AN1015" s="65"/>
      <c r="AO1015" s="65"/>
      <c r="AP1015" s="65"/>
    </row>
    <row r="1016" customFormat="false" ht="15.75" hidden="false" customHeight="false" outlineLevel="0" collapsed="false">
      <c r="A1016" s="127"/>
      <c r="B1016" s="65"/>
      <c r="D1016" s="65"/>
      <c r="E1016" s="65"/>
      <c r="F1016" s="65"/>
      <c r="G1016" s="65"/>
      <c r="H1016" s="68"/>
      <c r="I1016" s="65"/>
      <c r="J1016" s="68"/>
      <c r="K1016" s="65"/>
      <c r="L1016" s="68"/>
      <c r="M1016" s="65"/>
      <c r="N1016" s="65"/>
      <c r="O1016" s="65"/>
      <c r="P1016" s="65"/>
      <c r="Q1016" s="65"/>
      <c r="R1016" s="65"/>
      <c r="S1016" s="65"/>
      <c r="T1016" s="65"/>
      <c r="U1016" s="65"/>
      <c r="V1016" s="65"/>
      <c r="W1016" s="65"/>
      <c r="X1016" s="65"/>
      <c r="Y1016" s="65"/>
      <c r="Z1016" s="65"/>
      <c r="AA1016" s="65"/>
      <c r="AB1016" s="65"/>
      <c r="AC1016" s="65"/>
      <c r="AD1016" s="65"/>
      <c r="AE1016" s="65"/>
      <c r="AF1016" s="65"/>
      <c r="AG1016" s="65"/>
      <c r="AH1016" s="65"/>
      <c r="AI1016" s="65"/>
      <c r="AJ1016" s="65"/>
      <c r="AK1016" s="65"/>
      <c r="AL1016" s="65"/>
      <c r="AM1016" s="65"/>
      <c r="AN1016" s="65"/>
      <c r="AO1016" s="65"/>
      <c r="AP1016" s="65"/>
    </row>
    <row r="1017" customFormat="false" ht="15.75" hidden="false" customHeight="false" outlineLevel="0" collapsed="false">
      <c r="A1017" s="127"/>
      <c r="B1017" s="65"/>
      <c r="D1017" s="65"/>
      <c r="E1017" s="65"/>
      <c r="F1017" s="65"/>
      <c r="G1017" s="65"/>
      <c r="H1017" s="68"/>
      <c r="I1017" s="65"/>
      <c r="J1017" s="68"/>
      <c r="K1017" s="65"/>
      <c r="L1017" s="68"/>
      <c r="M1017" s="65"/>
      <c r="N1017" s="65"/>
      <c r="O1017" s="65"/>
      <c r="P1017" s="65"/>
      <c r="Q1017" s="65"/>
      <c r="R1017" s="65"/>
      <c r="S1017" s="65"/>
      <c r="T1017" s="65"/>
      <c r="U1017" s="65"/>
      <c r="V1017" s="65"/>
      <c r="W1017" s="65"/>
      <c r="X1017" s="65"/>
      <c r="Y1017" s="65"/>
      <c r="Z1017" s="65"/>
      <c r="AA1017" s="65"/>
      <c r="AB1017" s="65"/>
      <c r="AC1017" s="65"/>
      <c r="AD1017" s="65"/>
      <c r="AE1017" s="65"/>
      <c r="AF1017" s="65"/>
      <c r="AG1017" s="65"/>
      <c r="AH1017" s="65"/>
      <c r="AI1017" s="65"/>
      <c r="AJ1017" s="65"/>
      <c r="AK1017" s="65"/>
      <c r="AL1017" s="65"/>
      <c r="AM1017" s="65"/>
      <c r="AN1017" s="65"/>
      <c r="AO1017" s="65"/>
      <c r="AP1017" s="65"/>
    </row>
    <row r="1018" customFormat="false" ht="15.75" hidden="false" customHeight="false" outlineLevel="0" collapsed="false">
      <c r="A1018" s="133" t="s">
        <v>149</v>
      </c>
      <c r="B1018" s="65" t="s">
        <v>116</v>
      </c>
      <c r="C1018" s="134" t="s">
        <v>146</v>
      </c>
      <c r="D1018" s="65" t="s">
        <v>147</v>
      </c>
      <c r="E1018" s="65" t="s">
        <v>148</v>
      </c>
      <c r="F1018" s="65"/>
      <c r="G1018" s="65"/>
      <c r="H1018" s="68"/>
      <c r="I1018" s="65"/>
      <c r="J1018" s="68"/>
      <c r="K1018" s="65"/>
      <c r="L1018" s="68"/>
      <c r="M1018" s="65"/>
      <c r="N1018" s="65"/>
      <c r="O1018" s="65"/>
      <c r="P1018" s="65"/>
      <c r="Q1018" s="65"/>
      <c r="R1018" s="65"/>
      <c r="S1018" s="65"/>
      <c r="T1018" s="65"/>
      <c r="U1018" s="65"/>
      <c r="V1018" s="65"/>
      <c r="W1018" s="65"/>
      <c r="X1018" s="65"/>
      <c r="Y1018" s="65"/>
      <c r="Z1018" s="65"/>
      <c r="AA1018" s="65"/>
      <c r="AB1018" s="65"/>
      <c r="AC1018" s="65"/>
      <c r="AD1018" s="65"/>
      <c r="AE1018" s="65"/>
      <c r="AF1018" s="65"/>
      <c r="AG1018" s="65"/>
      <c r="AH1018" s="65"/>
      <c r="AI1018" s="65"/>
      <c r="AJ1018" s="65"/>
      <c r="AK1018" s="65"/>
      <c r="AL1018" s="65"/>
      <c r="AM1018" s="65"/>
      <c r="AN1018" s="65"/>
      <c r="AO1018" s="65"/>
      <c r="AP1018" s="65"/>
    </row>
    <row r="1019" customFormat="false" ht="15.75" hidden="false" customHeight="false" outlineLevel="0" collapsed="false">
      <c r="A1019" s="127" t="n">
        <v>43907</v>
      </c>
      <c r="B1019" s="68" t="n">
        <f aca="false">AVERAGE(B914:B916)</f>
        <v>11</v>
      </c>
      <c r="C1019" s="68" t="n">
        <f aca="false">AVERAGE(C914:C916)</f>
        <v>0.666666666666667</v>
      </c>
      <c r="D1019" s="68" t="n">
        <f aca="false">AVERAGE(D914:D916)</f>
        <v>1</v>
      </c>
      <c r="E1019" s="68" t="n">
        <f aca="false">AVERAGE(E914:E916)</f>
        <v>0.666666666666667</v>
      </c>
      <c r="F1019" s="68" t="n">
        <f aca="false">AVERAGE(F914:F916)</f>
        <v>13.3333333333333</v>
      </c>
      <c r="G1019" s="65"/>
      <c r="H1019" s="68"/>
      <c r="I1019" s="65"/>
      <c r="J1019" s="68"/>
      <c r="K1019" s="65"/>
      <c r="L1019" s="68"/>
      <c r="M1019" s="65"/>
      <c r="N1019" s="65"/>
      <c r="O1019" s="65"/>
      <c r="P1019" s="65"/>
      <c r="Q1019" s="65"/>
      <c r="R1019" s="65"/>
      <c r="S1019" s="65"/>
      <c r="T1019" s="65"/>
      <c r="U1019" s="65"/>
      <c r="V1019" s="65"/>
      <c r="W1019" s="65"/>
      <c r="X1019" s="65"/>
      <c r="Y1019" s="65"/>
      <c r="Z1019" s="65"/>
      <c r="AA1019" s="65"/>
      <c r="AB1019" s="65"/>
      <c r="AC1019" s="65"/>
      <c r="AD1019" s="65"/>
      <c r="AE1019" s="65"/>
      <c r="AF1019" s="65"/>
      <c r="AG1019" s="65"/>
      <c r="AH1019" s="65"/>
      <c r="AI1019" s="65"/>
      <c r="AJ1019" s="65"/>
      <c r="AK1019" s="65"/>
      <c r="AL1019" s="65"/>
      <c r="AM1019" s="65"/>
      <c r="AN1019" s="65"/>
      <c r="AO1019" s="65"/>
      <c r="AP1019" s="65"/>
    </row>
    <row r="1020" customFormat="false" ht="15.75" hidden="false" customHeight="false" outlineLevel="0" collapsed="false">
      <c r="A1020" s="127" t="n">
        <v>43908</v>
      </c>
      <c r="B1020" s="68" t="n">
        <f aca="false">AVERAGE(B915:B917)</f>
        <v>14.6666666666667</v>
      </c>
      <c r="C1020" s="68" t="n">
        <f aca="false">AVERAGE(C915:C917)</f>
        <v>6</v>
      </c>
      <c r="D1020" s="68" t="n">
        <f aca="false">AVERAGE(D915:D917)</f>
        <v>1.33333333333333</v>
      </c>
      <c r="E1020" s="68" t="n">
        <f aca="false">AVERAGE(E915:E917)</f>
        <v>8</v>
      </c>
      <c r="F1020" s="68" t="n">
        <f aca="false">SUM(B1020:E1020)</f>
        <v>30</v>
      </c>
      <c r="G1020" s="65"/>
      <c r="H1020" s="68"/>
      <c r="I1020" s="65"/>
      <c r="J1020" s="68"/>
      <c r="K1020" s="65"/>
      <c r="L1020" s="68"/>
      <c r="M1020" s="65"/>
      <c r="N1020" s="65"/>
      <c r="O1020" s="65"/>
      <c r="P1020" s="65"/>
      <c r="Q1020" s="65"/>
      <c r="R1020" s="65"/>
      <c r="S1020" s="65"/>
      <c r="T1020" s="65"/>
      <c r="U1020" s="65"/>
      <c r="V1020" s="65"/>
      <c r="W1020" s="65"/>
      <c r="X1020" s="65"/>
      <c r="Y1020" s="65"/>
      <c r="Z1020" s="65"/>
      <c r="AA1020" s="65"/>
      <c r="AB1020" s="65"/>
      <c r="AC1020" s="65"/>
      <c r="AD1020" s="65"/>
      <c r="AE1020" s="65"/>
      <c r="AF1020" s="65"/>
      <c r="AG1020" s="65"/>
      <c r="AH1020" s="65"/>
      <c r="AI1020" s="65"/>
      <c r="AJ1020" s="65"/>
      <c r="AK1020" s="65"/>
      <c r="AL1020" s="65"/>
      <c r="AM1020" s="65"/>
      <c r="AN1020" s="65"/>
      <c r="AO1020" s="65"/>
      <c r="AP1020" s="65"/>
    </row>
    <row r="1021" customFormat="false" ht="15.75" hidden="false" customHeight="false" outlineLevel="0" collapsed="false">
      <c r="A1021" s="127" t="n">
        <v>43909</v>
      </c>
      <c r="B1021" s="65" t="n">
        <f aca="false">AVERAGE(B916:B918)</f>
        <v>27.3333333333333</v>
      </c>
      <c r="C1021" s="68" t="n">
        <f aca="false">AVERAGE(C916:C918)</f>
        <v>9.33333333333333</v>
      </c>
      <c r="D1021" s="68" t="n">
        <f aca="false">AVERAGE(D916:D918)</f>
        <v>3.33333333333333</v>
      </c>
      <c r="E1021" s="68" t="n">
        <f aca="false">AVERAGE(E916:E918)</f>
        <v>15</v>
      </c>
      <c r="F1021" s="65" t="n">
        <f aca="false">SUM(B1021:E1021)</f>
        <v>55</v>
      </c>
      <c r="G1021" s="65"/>
      <c r="H1021" s="68"/>
      <c r="I1021" s="65"/>
      <c r="J1021" s="68"/>
      <c r="K1021" s="65"/>
      <c r="L1021" s="68"/>
      <c r="M1021" s="65"/>
      <c r="N1021" s="65"/>
      <c r="O1021" s="65"/>
      <c r="P1021" s="65"/>
      <c r="Q1021" s="65"/>
      <c r="R1021" s="65"/>
      <c r="S1021" s="65"/>
      <c r="T1021" s="65"/>
      <c r="U1021" s="65"/>
      <c r="V1021" s="65"/>
      <c r="W1021" s="65"/>
      <c r="X1021" s="65"/>
      <c r="Y1021" s="65"/>
      <c r="Z1021" s="65"/>
      <c r="AA1021" s="65"/>
      <c r="AB1021" s="65"/>
      <c r="AC1021" s="65"/>
      <c r="AD1021" s="65"/>
      <c r="AE1021" s="65"/>
      <c r="AF1021" s="65"/>
      <c r="AG1021" s="65"/>
      <c r="AH1021" s="65"/>
      <c r="AI1021" s="65"/>
      <c r="AJ1021" s="65"/>
      <c r="AK1021" s="65"/>
      <c r="AL1021" s="65"/>
      <c r="AM1021" s="65"/>
      <c r="AN1021" s="65"/>
      <c r="AO1021" s="65"/>
      <c r="AP1021" s="65"/>
    </row>
    <row r="1022" customFormat="false" ht="15.75" hidden="false" customHeight="false" outlineLevel="0" collapsed="false">
      <c r="A1022" s="127" t="n">
        <v>43910</v>
      </c>
      <c r="B1022" s="68" t="n">
        <f aca="false">AVERAGE(B917:B919)</f>
        <v>29</v>
      </c>
      <c r="C1022" s="68" t="n">
        <f aca="false">AVERAGE(C917:C919)</f>
        <v>17.6666666666667</v>
      </c>
      <c r="D1022" s="68" t="n">
        <f aca="false">AVERAGE(D917:D919)</f>
        <v>5</v>
      </c>
      <c r="E1022" s="68" t="n">
        <f aca="false">AVERAGE(E917:E919)</f>
        <v>31.6666666666667</v>
      </c>
      <c r="F1022" s="68" t="n">
        <f aca="false">SUM(B1022:E1022)</f>
        <v>83.3333333333333</v>
      </c>
      <c r="G1022" s="65"/>
      <c r="H1022" s="68"/>
      <c r="I1022" s="65"/>
      <c r="J1022" s="68"/>
      <c r="K1022" s="65"/>
      <c r="L1022" s="68"/>
      <c r="M1022" s="65"/>
      <c r="N1022" s="65"/>
      <c r="O1022" s="65"/>
      <c r="P1022" s="65"/>
      <c r="Q1022" s="65"/>
      <c r="R1022" s="65"/>
      <c r="S1022" s="65"/>
      <c r="T1022" s="65"/>
      <c r="U1022" s="65"/>
      <c r="V1022" s="65"/>
      <c r="W1022" s="65"/>
      <c r="X1022" s="65"/>
      <c r="Y1022" s="65"/>
      <c r="Z1022" s="65"/>
      <c r="AA1022" s="65"/>
      <c r="AB1022" s="65"/>
      <c r="AC1022" s="65"/>
      <c r="AD1022" s="65"/>
      <c r="AE1022" s="65"/>
      <c r="AF1022" s="65"/>
      <c r="AG1022" s="65"/>
      <c r="AH1022" s="65"/>
      <c r="AI1022" s="65"/>
      <c r="AJ1022" s="65"/>
      <c r="AK1022" s="65"/>
      <c r="AL1022" s="65"/>
      <c r="AM1022" s="65"/>
      <c r="AN1022" s="65"/>
      <c r="AO1022" s="65"/>
      <c r="AP1022" s="65"/>
    </row>
    <row r="1023" customFormat="false" ht="15.75" hidden="false" customHeight="false" outlineLevel="0" collapsed="false">
      <c r="A1023" s="127" t="n">
        <v>43911</v>
      </c>
      <c r="B1023" s="68" t="n">
        <f aca="false">AVERAGE(B918:B920)</f>
        <v>33.6666666666667</v>
      </c>
      <c r="C1023" s="68" t="n">
        <f aca="false">AVERAGE(C918:C920)</f>
        <v>18.3333333333333</v>
      </c>
      <c r="D1023" s="68" t="n">
        <f aca="false">AVERAGE(D918:D920)</f>
        <v>8.66666666666667</v>
      </c>
      <c r="E1023" s="68" t="n">
        <f aca="false">AVERAGE(E918:E920)</f>
        <v>32</v>
      </c>
      <c r="F1023" s="68" t="n">
        <f aca="false">SUM(B1023:E1023)</f>
        <v>92.6666666666667</v>
      </c>
      <c r="G1023" s="65"/>
      <c r="H1023" s="68"/>
      <c r="I1023" s="65"/>
      <c r="J1023" s="68"/>
      <c r="K1023" s="65"/>
      <c r="L1023" s="68"/>
      <c r="M1023" s="65"/>
      <c r="N1023" s="65"/>
      <c r="O1023" s="65"/>
      <c r="P1023" s="65"/>
      <c r="Q1023" s="65"/>
      <c r="R1023" s="65"/>
      <c r="S1023" s="65"/>
      <c r="T1023" s="65"/>
      <c r="U1023" s="65"/>
      <c r="V1023" s="65"/>
      <c r="W1023" s="65"/>
      <c r="X1023" s="65"/>
      <c r="Y1023" s="65"/>
      <c r="Z1023" s="65"/>
      <c r="AA1023" s="65"/>
      <c r="AB1023" s="65"/>
      <c r="AC1023" s="65"/>
      <c r="AD1023" s="65"/>
      <c r="AE1023" s="65"/>
      <c r="AF1023" s="65"/>
      <c r="AG1023" s="65"/>
      <c r="AH1023" s="65"/>
      <c r="AI1023" s="65"/>
      <c r="AJ1023" s="65"/>
      <c r="AK1023" s="65"/>
      <c r="AL1023" s="65"/>
      <c r="AM1023" s="65"/>
      <c r="AN1023" s="65"/>
      <c r="AO1023" s="65"/>
      <c r="AP1023" s="65"/>
    </row>
    <row r="1024" customFormat="false" ht="15.75" hidden="false" customHeight="false" outlineLevel="0" collapsed="false">
      <c r="A1024" s="127" t="n">
        <v>43912</v>
      </c>
      <c r="B1024" s="68" t="n">
        <f aca="false">AVERAGE(B919:B921)</f>
        <v>29.6666666666667</v>
      </c>
      <c r="C1024" s="68" t="n">
        <f aca="false">AVERAGE(C919:C921)</f>
        <v>15.6666666666667</v>
      </c>
      <c r="D1024" s="68" t="n">
        <f aca="false">AVERAGE(D919:D921)</f>
        <v>11.6666666666667</v>
      </c>
      <c r="E1024" s="68" t="n">
        <f aca="false">AVERAGE(E919:E921)</f>
        <v>27</v>
      </c>
      <c r="F1024" s="68" t="n">
        <f aca="false">SUM(B1024:E1024)</f>
        <v>84</v>
      </c>
      <c r="G1024" s="65"/>
      <c r="H1024" s="68"/>
      <c r="I1024" s="65"/>
      <c r="J1024" s="68"/>
      <c r="K1024" s="65"/>
      <c r="L1024" s="68"/>
      <c r="M1024" s="65"/>
      <c r="N1024" s="65"/>
      <c r="O1024" s="65"/>
      <c r="P1024" s="65"/>
      <c r="Q1024" s="65"/>
      <c r="R1024" s="65"/>
      <c r="S1024" s="65"/>
      <c r="T1024" s="65"/>
      <c r="U1024" s="65"/>
      <c r="V1024" s="65"/>
      <c r="W1024" s="65"/>
      <c r="X1024" s="65"/>
      <c r="Y1024" s="65"/>
      <c r="Z1024" s="65"/>
      <c r="AA1024" s="65"/>
      <c r="AB1024" s="65"/>
      <c r="AC1024" s="65"/>
      <c r="AD1024" s="65"/>
      <c r="AE1024" s="65"/>
      <c r="AF1024" s="65"/>
      <c r="AG1024" s="65"/>
      <c r="AH1024" s="65"/>
      <c r="AI1024" s="65"/>
      <c r="AJ1024" s="65"/>
      <c r="AK1024" s="65"/>
      <c r="AL1024" s="65"/>
      <c r="AM1024" s="65"/>
      <c r="AN1024" s="65"/>
      <c r="AO1024" s="65"/>
      <c r="AP1024" s="65"/>
    </row>
    <row r="1025" customFormat="false" ht="15.75" hidden="false" customHeight="false" outlineLevel="0" collapsed="false">
      <c r="A1025" s="127" t="n">
        <v>43913</v>
      </c>
      <c r="B1025" s="68" t="n">
        <f aca="false">AVERAGE(B920:B922)</f>
        <v>42.6666666666667</v>
      </c>
      <c r="C1025" s="68" t="n">
        <f aca="false">AVERAGE(C920:C922)</f>
        <v>10.3333333333333</v>
      </c>
      <c r="D1025" s="68" t="n">
        <f aca="false">AVERAGE(D920:D922)</f>
        <v>10</v>
      </c>
      <c r="E1025" s="68" t="n">
        <f aca="false">AVERAGE(E920:E922)</f>
        <v>17.3333333333333</v>
      </c>
      <c r="F1025" s="68" t="n">
        <f aca="false">SUM(B1025:E1025)</f>
        <v>80.3333333333334</v>
      </c>
      <c r="G1025" s="65"/>
      <c r="H1025" s="68"/>
      <c r="I1025" s="65"/>
      <c r="J1025" s="68"/>
      <c r="K1025" s="65"/>
      <c r="L1025" s="68"/>
      <c r="M1025" s="65"/>
      <c r="N1025" s="65"/>
      <c r="O1025" s="65"/>
      <c r="P1025" s="65"/>
      <c r="Q1025" s="65"/>
      <c r="R1025" s="65"/>
      <c r="S1025" s="65"/>
      <c r="T1025" s="65"/>
      <c r="U1025" s="65"/>
      <c r="V1025" s="65"/>
      <c r="W1025" s="65"/>
      <c r="X1025" s="65"/>
      <c r="Y1025" s="65"/>
      <c r="Z1025" s="65"/>
      <c r="AA1025" s="65"/>
      <c r="AB1025" s="65"/>
      <c r="AC1025" s="65"/>
      <c r="AD1025" s="65"/>
      <c r="AE1025" s="65"/>
      <c r="AF1025" s="65"/>
      <c r="AG1025" s="65"/>
      <c r="AH1025" s="65"/>
      <c r="AI1025" s="65"/>
      <c r="AJ1025" s="65"/>
      <c r="AK1025" s="65"/>
      <c r="AL1025" s="65"/>
      <c r="AM1025" s="65"/>
      <c r="AN1025" s="65"/>
      <c r="AO1025" s="65"/>
      <c r="AP1025" s="65"/>
    </row>
    <row r="1026" customFormat="false" ht="15.75" hidden="false" customHeight="false" outlineLevel="0" collapsed="false">
      <c r="A1026" s="127" t="n">
        <v>43914</v>
      </c>
      <c r="B1026" s="68" t="n">
        <f aca="false">AVERAGE(B921:B923)</f>
        <v>51.3333333333333</v>
      </c>
      <c r="C1026" s="68" t="n">
        <f aca="false">AVERAGE(C921:C923)</f>
        <v>7.66666666666667</v>
      </c>
      <c r="D1026" s="68" t="n">
        <f aca="false">AVERAGE(D921:D923)</f>
        <v>10.3333333333333</v>
      </c>
      <c r="E1026" s="68" t="n">
        <f aca="false">AVERAGE(E921:E923)</f>
        <v>17</v>
      </c>
      <c r="F1026" s="68" t="n">
        <f aca="false">SUM(B1026:E1026)</f>
        <v>86.3333333333333</v>
      </c>
      <c r="G1026" s="65"/>
      <c r="H1026" s="68"/>
      <c r="I1026" s="65"/>
      <c r="J1026" s="68"/>
      <c r="K1026" s="65"/>
      <c r="L1026" s="68"/>
      <c r="M1026" s="65"/>
      <c r="N1026" s="65"/>
      <c r="O1026" s="65"/>
      <c r="P1026" s="65"/>
      <c r="Q1026" s="65"/>
      <c r="R1026" s="65"/>
      <c r="S1026" s="65"/>
      <c r="T1026" s="65"/>
      <c r="U1026" s="65"/>
      <c r="V1026" s="65"/>
      <c r="W1026" s="65"/>
      <c r="X1026" s="65"/>
      <c r="Y1026" s="65"/>
      <c r="Z1026" s="65"/>
      <c r="AA1026" s="65"/>
      <c r="AB1026" s="65"/>
      <c r="AC1026" s="65"/>
      <c r="AD1026" s="65"/>
      <c r="AE1026" s="65"/>
      <c r="AF1026" s="65"/>
      <c r="AG1026" s="65"/>
      <c r="AH1026" s="65"/>
      <c r="AI1026" s="65"/>
      <c r="AJ1026" s="65"/>
      <c r="AK1026" s="65"/>
      <c r="AL1026" s="65"/>
      <c r="AM1026" s="65"/>
      <c r="AN1026" s="65"/>
      <c r="AO1026" s="65"/>
      <c r="AP1026" s="65"/>
    </row>
    <row r="1027" customFormat="false" ht="15.75" hidden="false" customHeight="false" outlineLevel="0" collapsed="false">
      <c r="A1027" s="127" t="n">
        <v>43915</v>
      </c>
      <c r="B1027" s="68" t="n">
        <f aca="false">AVERAGE(B922:B924)</f>
        <v>51</v>
      </c>
      <c r="C1027" s="68" t="n">
        <f aca="false">AVERAGE(C922:C924)</f>
        <v>11.3333333333333</v>
      </c>
      <c r="D1027" s="68" t="n">
        <f aca="false">AVERAGE(D922:D924)</f>
        <v>15</v>
      </c>
      <c r="E1027" s="68" t="n">
        <f aca="false">AVERAGE(E922:E924)</f>
        <v>26.3333333333333</v>
      </c>
      <c r="F1027" s="68" t="n">
        <f aca="false">SUM(B1027:E1027)</f>
        <v>103.666666666667</v>
      </c>
      <c r="G1027" s="65"/>
      <c r="H1027" s="68"/>
      <c r="I1027" s="65"/>
      <c r="J1027" s="68"/>
      <c r="K1027" s="65"/>
      <c r="L1027" s="68"/>
      <c r="M1027" s="65"/>
      <c r="N1027" s="65"/>
      <c r="O1027" s="65"/>
      <c r="P1027" s="65"/>
      <c r="Q1027" s="65"/>
      <c r="R1027" s="65"/>
      <c r="S1027" s="65"/>
      <c r="T1027" s="65"/>
      <c r="U1027" s="65"/>
      <c r="V1027" s="65"/>
      <c r="W1027" s="65"/>
      <c r="X1027" s="65"/>
      <c r="Y1027" s="65"/>
      <c r="Z1027" s="65"/>
      <c r="AA1027" s="65"/>
      <c r="AB1027" s="65"/>
      <c r="AC1027" s="65"/>
      <c r="AD1027" s="65"/>
      <c r="AE1027" s="65"/>
      <c r="AF1027" s="65"/>
      <c r="AG1027" s="65"/>
      <c r="AH1027" s="65"/>
      <c r="AI1027" s="65"/>
      <c r="AJ1027" s="65"/>
      <c r="AK1027" s="65"/>
      <c r="AL1027" s="65"/>
      <c r="AM1027" s="65"/>
      <c r="AN1027" s="65"/>
      <c r="AO1027" s="65"/>
      <c r="AP1027" s="65"/>
    </row>
    <row r="1028" customFormat="false" ht="15.75" hidden="false" customHeight="false" outlineLevel="0" collapsed="false">
      <c r="A1028" s="127" t="n">
        <v>43916</v>
      </c>
      <c r="B1028" s="68" t="n">
        <f aca="false">AVERAGE(B923:B925)</f>
        <v>54</v>
      </c>
      <c r="C1028" s="68" t="n">
        <f aca="false">AVERAGE(C923:C925)</f>
        <v>10</v>
      </c>
      <c r="D1028" s="68" t="n">
        <f aca="false">AVERAGE(D923:D925)</f>
        <v>18.3333333333333</v>
      </c>
      <c r="E1028" s="68" t="n">
        <f aca="false">AVERAGE(E923:E925)</f>
        <v>32.6666666666667</v>
      </c>
      <c r="F1028" s="68" t="n">
        <f aca="false">SUM(B1028:E1028)</f>
        <v>115</v>
      </c>
      <c r="G1028" s="65"/>
      <c r="H1028" s="68"/>
      <c r="I1028" s="65"/>
      <c r="J1028" s="68"/>
      <c r="K1028" s="65"/>
      <c r="L1028" s="68"/>
      <c r="M1028" s="65"/>
      <c r="N1028" s="65"/>
      <c r="O1028" s="65"/>
      <c r="P1028" s="65"/>
      <c r="Q1028" s="65"/>
      <c r="R1028" s="65"/>
      <c r="S1028" s="65"/>
      <c r="T1028" s="65"/>
      <c r="U1028" s="65"/>
      <c r="V1028" s="65"/>
      <c r="W1028" s="65"/>
      <c r="X1028" s="65"/>
      <c r="Y1028" s="65"/>
      <c r="Z1028" s="65"/>
      <c r="AA1028" s="65"/>
      <c r="AB1028" s="65"/>
      <c r="AC1028" s="65"/>
      <c r="AD1028" s="65"/>
      <c r="AE1028" s="65"/>
      <c r="AF1028" s="65"/>
      <c r="AG1028" s="65"/>
      <c r="AH1028" s="65"/>
      <c r="AI1028" s="65"/>
      <c r="AJ1028" s="65"/>
      <c r="AK1028" s="65"/>
      <c r="AL1028" s="65"/>
      <c r="AM1028" s="65"/>
      <c r="AN1028" s="65"/>
      <c r="AO1028" s="65"/>
      <c r="AP1028" s="65"/>
    </row>
    <row r="1029" customFormat="false" ht="15.75" hidden="false" customHeight="false" outlineLevel="0" collapsed="false">
      <c r="A1029" s="127" t="n">
        <v>43917</v>
      </c>
      <c r="B1029" s="68" t="n">
        <f aca="false">AVERAGE(B924:B926)</f>
        <v>58.3333333333333</v>
      </c>
      <c r="C1029" s="68" t="n">
        <f aca="false">AVERAGE(C924:C926)</f>
        <v>19</v>
      </c>
      <c r="D1029" s="68" t="n">
        <f aca="false">AVERAGE(D924:D926)</f>
        <v>18.6666666666667</v>
      </c>
      <c r="E1029" s="68" t="n">
        <f aca="false">AVERAGE(E924:E926)</f>
        <v>43.3333333333333</v>
      </c>
      <c r="F1029" s="68" t="n">
        <f aca="false">SUM(B1029:E1029)</f>
        <v>139.333333333333</v>
      </c>
      <c r="G1029" s="65"/>
      <c r="H1029" s="68"/>
      <c r="I1029" s="65"/>
      <c r="J1029" s="68"/>
      <c r="K1029" s="65"/>
      <c r="L1029" s="68"/>
      <c r="M1029" s="65"/>
      <c r="N1029" s="65"/>
      <c r="O1029" s="65"/>
      <c r="P1029" s="65"/>
      <c r="Q1029" s="65"/>
      <c r="R1029" s="65"/>
      <c r="S1029" s="65"/>
      <c r="T1029" s="65"/>
      <c r="U1029" s="65"/>
      <c r="V1029" s="65"/>
      <c r="W1029" s="65"/>
      <c r="X1029" s="65"/>
      <c r="Y1029" s="65"/>
      <c r="Z1029" s="65"/>
      <c r="AA1029" s="65"/>
      <c r="AB1029" s="65"/>
      <c r="AC1029" s="65"/>
      <c r="AD1029" s="65"/>
      <c r="AE1029" s="65"/>
      <c r="AF1029" s="65"/>
      <c r="AG1029" s="65"/>
      <c r="AH1029" s="65"/>
      <c r="AI1029" s="65"/>
      <c r="AJ1029" s="65"/>
      <c r="AK1029" s="65"/>
      <c r="AL1029" s="65"/>
      <c r="AM1029" s="65"/>
      <c r="AN1029" s="65"/>
      <c r="AO1029" s="65"/>
      <c r="AP1029" s="65"/>
    </row>
    <row r="1030" customFormat="false" ht="15.75" hidden="false" customHeight="false" outlineLevel="0" collapsed="false">
      <c r="A1030" s="127" t="n">
        <v>43918</v>
      </c>
      <c r="B1030" s="68" t="n">
        <f aca="false">AVERAGE(B925:B927)</f>
        <v>58</v>
      </c>
      <c r="C1030" s="68" t="n">
        <f aca="false">AVERAGE(C925:C927)</f>
        <v>24.3333333333333</v>
      </c>
      <c r="D1030" s="68" t="n">
        <f aca="false">AVERAGE(D925:D927)</f>
        <v>16.3333333333333</v>
      </c>
      <c r="E1030" s="68" t="n">
        <f aca="false">AVERAGE(E925:E927)</f>
        <v>47.3333333333333</v>
      </c>
      <c r="F1030" s="68" t="n">
        <f aca="false">SUM(B1030:E1030)</f>
        <v>146</v>
      </c>
      <c r="G1030" s="65"/>
      <c r="H1030" s="68"/>
      <c r="I1030" s="65"/>
      <c r="J1030" s="68"/>
      <c r="K1030" s="65"/>
      <c r="L1030" s="68"/>
      <c r="M1030" s="65"/>
      <c r="N1030" s="65"/>
      <c r="O1030" s="65"/>
      <c r="P1030" s="65"/>
      <c r="Q1030" s="65"/>
      <c r="R1030" s="65"/>
      <c r="S1030" s="65"/>
      <c r="T1030" s="65"/>
      <c r="U1030" s="65"/>
      <c r="V1030" s="65"/>
      <c r="W1030" s="65"/>
      <c r="X1030" s="65"/>
      <c r="Y1030" s="65"/>
      <c r="Z1030" s="65"/>
      <c r="AA1030" s="65"/>
      <c r="AB1030" s="65"/>
      <c r="AC1030" s="65"/>
      <c r="AD1030" s="65"/>
      <c r="AE1030" s="65"/>
      <c r="AF1030" s="65"/>
      <c r="AG1030" s="65"/>
      <c r="AH1030" s="65"/>
      <c r="AI1030" s="65"/>
      <c r="AJ1030" s="65"/>
      <c r="AK1030" s="65"/>
      <c r="AL1030" s="65"/>
      <c r="AM1030" s="65"/>
      <c r="AN1030" s="65"/>
      <c r="AO1030" s="65"/>
      <c r="AP1030" s="65"/>
    </row>
    <row r="1031" customFormat="false" ht="15.75" hidden="false" customHeight="false" outlineLevel="0" collapsed="false">
      <c r="A1031" s="127" t="n">
        <v>43919</v>
      </c>
      <c r="B1031" s="68" t="n">
        <f aca="false">AVERAGE(B926:B928)</f>
        <v>56.3333333333333</v>
      </c>
      <c r="C1031" s="68" t="n">
        <f aca="false">AVERAGE(C926:C928)</f>
        <v>33.6666666666667</v>
      </c>
      <c r="D1031" s="68" t="n">
        <f aca="false">AVERAGE(D926:D928)</f>
        <v>20</v>
      </c>
      <c r="E1031" s="68" t="n">
        <f aca="false">AVERAGE(E926:E928)</f>
        <v>54.3333333333333</v>
      </c>
      <c r="F1031" s="68" t="n">
        <f aca="false">SUM(B1031:E1031)</f>
        <v>164.333333333333</v>
      </c>
      <c r="G1031" s="65"/>
      <c r="H1031" s="68"/>
      <c r="I1031" s="65"/>
      <c r="J1031" s="68"/>
      <c r="K1031" s="65"/>
      <c r="L1031" s="68"/>
      <c r="M1031" s="65"/>
      <c r="N1031" s="65"/>
      <c r="O1031" s="65"/>
      <c r="P1031" s="65"/>
      <c r="Q1031" s="65"/>
      <c r="R1031" s="65"/>
      <c r="S1031" s="65"/>
      <c r="T1031" s="65"/>
      <c r="U1031" s="65"/>
      <c r="V1031" s="65"/>
      <c r="W1031" s="65"/>
      <c r="X1031" s="65"/>
      <c r="Y1031" s="65"/>
      <c r="Z1031" s="65"/>
      <c r="AA1031" s="65"/>
      <c r="AB1031" s="65"/>
      <c r="AC1031" s="65"/>
      <c r="AD1031" s="65"/>
      <c r="AE1031" s="65"/>
      <c r="AF1031" s="65"/>
      <c r="AG1031" s="65"/>
      <c r="AH1031" s="65"/>
      <c r="AI1031" s="65"/>
      <c r="AJ1031" s="65"/>
      <c r="AK1031" s="65"/>
      <c r="AL1031" s="65"/>
      <c r="AM1031" s="65"/>
      <c r="AN1031" s="65"/>
      <c r="AO1031" s="65"/>
      <c r="AP1031" s="65"/>
    </row>
    <row r="1032" customFormat="false" ht="15.75" hidden="false" customHeight="false" outlineLevel="0" collapsed="false">
      <c r="A1032" s="127" t="n">
        <v>43920</v>
      </c>
      <c r="B1032" s="68" t="n">
        <f aca="false">AVERAGE(B927:B929)</f>
        <v>36.6666666666667</v>
      </c>
      <c r="C1032" s="68" t="n">
        <f aca="false">AVERAGE(C927:C929)</f>
        <v>37</v>
      </c>
      <c r="D1032" s="68" t="n">
        <f aca="false">AVERAGE(D927:D929)</f>
        <v>21</v>
      </c>
      <c r="E1032" s="68" t="n">
        <f aca="false">AVERAGE(E927:E929)</f>
        <v>65</v>
      </c>
      <c r="F1032" s="68" t="n">
        <f aca="false">SUM(B1032:E1032)</f>
        <v>159.666666666667</v>
      </c>
      <c r="G1032" s="65"/>
      <c r="H1032" s="68"/>
      <c r="I1032" s="65"/>
      <c r="J1032" s="68"/>
      <c r="K1032" s="65"/>
      <c r="L1032" s="68"/>
      <c r="M1032" s="65"/>
      <c r="N1032" s="65"/>
      <c r="O1032" s="65"/>
      <c r="P1032" s="65"/>
      <c r="Q1032" s="65"/>
      <c r="R1032" s="65"/>
      <c r="S1032" s="65"/>
      <c r="T1032" s="65"/>
      <c r="U1032" s="65"/>
      <c r="V1032" s="65"/>
      <c r="W1032" s="65"/>
      <c r="X1032" s="65"/>
      <c r="Y1032" s="65"/>
      <c r="Z1032" s="65"/>
      <c r="AA1032" s="65"/>
      <c r="AB1032" s="65"/>
      <c r="AC1032" s="65"/>
      <c r="AD1032" s="65"/>
      <c r="AE1032" s="65"/>
      <c r="AF1032" s="65"/>
      <c r="AG1032" s="65"/>
      <c r="AH1032" s="65"/>
      <c r="AI1032" s="65"/>
      <c r="AJ1032" s="65"/>
      <c r="AK1032" s="65"/>
      <c r="AL1032" s="65"/>
      <c r="AM1032" s="65"/>
      <c r="AN1032" s="65"/>
      <c r="AO1032" s="65"/>
      <c r="AP1032" s="65"/>
    </row>
    <row r="1033" customFormat="false" ht="15.75" hidden="false" customHeight="false" outlineLevel="0" collapsed="false">
      <c r="A1033" s="127" t="n">
        <v>43921</v>
      </c>
      <c r="B1033" s="68" t="n">
        <f aca="false">AVERAGE(B928:B930)</f>
        <v>37.6666666666667</v>
      </c>
      <c r="C1033" s="68" t="n">
        <f aca="false">AVERAGE(C928:C930)</f>
        <v>36.6666666666667</v>
      </c>
      <c r="D1033" s="68" t="n">
        <f aca="false">AVERAGE(D928:D930)</f>
        <v>20</v>
      </c>
      <c r="E1033" s="68" t="n">
        <f aca="false">AVERAGE(E928:E930)</f>
        <v>66.6666666666667</v>
      </c>
      <c r="F1033" s="68" t="n">
        <f aca="false">SUM(B1033:E1033)</f>
        <v>161</v>
      </c>
      <c r="G1033" s="65"/>
      <c r="H1033" s="68"/>
      <c r="I1033" s="65"/>
      <c r="J1033" s="68"/>
      <c r="K1033" s="65"/>
      <c r="L1033" s="68"/>
      <c r="M1033" s="65"/>
      <c r="N1033" s="65"/>
      <c r="O1033" s="65"/>
      <c r="P1033" s="65"/>
      <c r="Q1033" s="65"/>
      <c r="R1033" s="65"/>
      <c r="S1033" s="65"/>
      <c r="T1033" s="65"/>
      <c r="U1033" s="65"/>
      <c r="V1033" s="65"/>
      <c r="W1033" s="65"/>
      <c r="X1033" s="65"/>
      <c r="Y1033" s="65"/>
      <c r="Z1033" s="65"/>
      <c r="AA1033" s="65"/>
      <c r="AB1033" s="65"/>
      <c r="AC1033" s="65"/>
      <c r="AD1033" s="65"/>
      <c r="AE1033" s="65"/>
      <c r="AF1033" s="65"/>
      <c r="AG1033" s="65"/>
      <c r="AH1033" s="65"/>
      <c r="AI1033" s="65"/>
      <c r="AJ1033" s="65"/>
      <c r="AK1033" s="65"/>
      <c r="AL1033" s="65"/>
      <c r="AM1033" s="65"/>
      <c r="AN1033" s="65"/>
      <c r="AO1033" s="65"/>
      <c r="AP1033" s="65"/>
    </row>
    <row r="1034" customFormat="false" ht="15.75" hidden="false" customHeight="false" outlineLevel="0" collapsed="false">
      <c r="A1034" s="127" t="n">
        <v>43922</v>
      </c>
      <c r="B1034" s="68" t="n">
        <f aca="false">AVERAGE(B929:B931)</f>
        <v>42.3333333333333</v>
      </c>
      <c r="C1034" s="68" t="n">
        <f aca="false">AVERAGE(C929:C931)</f>
        <v>36.3333333333333</v>
      </c>
      <c r="D1034" s="68" t="n">
        <f aca="false">AVERAGE(D929:D931)</f>
        <v>22</v>
      </c>
      <c r="E1034" s="68" t="n">
        <f aca="false">AVERAGE(E929:E931)</f>
        <v>66.3333333333333</v>
      </c>
      <c r="F1034" s="68" t="n">
        <f aca="false">SUM(B1034:E1034)</f>
        <v>167</v>
      </c>
      <c r="G1034" s="65"/>
      <c r="H1034" s="68"/>
      <c r="I1034" s="65"/>
      <c r="J1034" s="68"/>
      <c r="K1034" s="65"/>
      <c r="L1034" s="68"/>
      <c r="M1034" s="65"/>
      <c r="N1034" s="65"/>
      <c r="O1034" s="65"/>
      <c r="P1034" s="65"/>
      <c r="Q1034" s="65"/>
      <c r="R1034" s="65"/>
      <c r="S1034" s="65"/>
      <c r="T1034" s="65"/>
      <c r="U1034" s="65"/>
      <c r="V1034" s="65"/>
      <c r="W1034" s="65"/>
      <c r="X1034" s="65"/>
      <c r="Y1034" s="65"/>
      <c r="Z1034" s="65"/>
      <c r="AA1034" s="65"/>
      <c r="AB1034" s="65"/>
      <c r="AC1034" s="65"/>
      <c r="AD1034" s="65"/>
      <c r="AE1034" s="65"/>
      <c r="AF1034" s="65"/>
      <c r="AG1034" s="65"/>
      <c r="AH1034" s="65"/>
      <c r="AI1034" s="65"/>
      <c r="AJ1034" s="65"/>
      <c r="AK1034" s="65"/>
      <c r="AL1034" s="65"/>
      <c r="AM1034" s="65"/>
      <c r="AN1034" s="65"/>
      <c r="AO1034" s="65"/>
      <c r="AP1034" s="65"/>
    </row>
    <row r="1035" customFormat="false" ht="15.75" hidden="false" customHeight="false" outlineLevel="0" collapsed="false">
      <c r="A1035" s="127" t="n">
        <v>43923</v>
      </c>
      <c r="B1035" s="68" t="n">
        <f aca="false">AVERAGE(B930:B932)</f>
        <v>61</v>
      </c>
      <c r="C1035" s="68" t="n">
        <f aca="false">AVERAGE(C930:C932)</f>
        <v>28.3333333333333</v>
      </c>
      <c r="D1035" s="68" t="n">
        <f aca="false">AVERAGE(D930:D932)</f>
        <v>15.6666666666667</v>
      </c>
      <c r="E1035" s="68" t="n">
        <f aca="false">AVERAGE(E930:E932)</f>
        <v>48.6666666666667</v>
      </c>
      <c r="F1035" s="68" t="n">
        <f aca="false">SUM(B1035:E1035)</f>
        <v>153.666666666667</v>
      </c>
      <c r="G1035" s="65"/>
      <c r="H1035" s="68"/>
      <c r="I1035" s="65"/>
      <c r="J1035" s="68"/>
      <c r="K1035" s="65"/>
      <c r="L1035" s="68"/>
      <c r="M1035" s="65"/>
      <c r="N1035" s="65"/>
      <c r="O1035" s="65"/>
      <c r="P1035" s="65"/>
      <c r="Q1035" s="65"/>
      <c r="R1035" s="65"/>
      <c r="S1035" s="65"/>
      <c r="T1035" s="65"/>
      <c r="U1035" s="65"/>
      <c r="V1035" s="65"/>
      <c r="W1035" s="65"/>
      <c r="X1035" s="65"/>
      <c r="Y1035" s="65"/>
      <c r="Z1035" s="65"/>
      <c r="AA1035" s="65"/>
      <c r="AB1035" s="65"/>
      <c r="AC1035" s="65"/>
      <c r="AD1035" s="65"/>
      <c r="AE1035" s="65"/>
      <c r="AF1035" s="65"/>
      <c r="AG1035" s="65"/>
      <c r="AH1035" s="65"/>
      <c r="AI1035" s="65"/>
      <c r="AJ1035" s="65"/>
      <c r="AK1035" s="65"/>
      <c r="AL1035" s="65"/>
      <c r="AM1035" s="65"/>
      <c r="AN1035" s="65"/>
      <c r="AO1035" s="65"/>
      <c r="AP1035" s="65"/>
    </row>
    <row r="1036" customFormat="false" ht="15.75" hidden="false" customHeight="false" outlineLevel="0" collapsed="false">
      <c r="A1036" s="127" t="n">
        <v>43924</v>
      </c>
      <c r="B1036" s="68" t="n">
        <f aca="false">AVERAGE(B931:B933)</f>
        <v>72</v>
      </c>
      <c r="C1036" s="68" t="n">
        <f aca="false">AVERAGE(C931:C933)</f>
        <v>21</v>
      </c>
      <c r="D1036" s="68" t="n">
        <f aca="false">AVERAGE(D931:D933)</f>
        <v>29.6666666666667</v>
      </c>
      <c r="E1036" s="68" t="n">
        <f aca="false">AVERAGE(E931:E933)</f>
        <v>51</v>
      </c>
      <c r="F1036" s="68" t="n">
        <f aca="false">SUM(B1036:E1036)</f>
        <v>173.666666666667</v>
      </c>
      <c r="G1036" s="65"/>
      <c r="H1036" s="68"/>
      <c r="I1036" s="65"/>
      <c r="J1036" s="68"/>
      <c r="K1036" s="65"/>
      <c r="L1036" s="68"/>
      <c r="M1036" s="65"/>
      <c r="N1036" s="65"/>
      <c r="O1036" s="65"/>
      <c r="P1036" s="65"/>
      <c r="Q1036" s="65"/>
      <c r="R1036" s="65"/>
      <c r="S1036" s="65"/>
      <c r="T1036" s="65"/>
      <c r="U1036" s="65"/>
      <c r="V1036" s="65"/>
      <c r="W1036" s="65"/>
      <c r="X1036" s="65"/>
      <c r="Y1036" s="65"/>
      <c r="Z1036" s="65"/>
      <c r="AA1036" s="65"/>
      <c r="AB1036" s="65"/>
      <c r="AC1036" s="65"/>
      <c r="AD1036" s="65"/>
      <c r="AE1036" s="65"/>
      <c r="AF1036" s="65"/>
      <c r="AG1036" s="65"/>
      <c r="AH1036" s="65"/>
      <c r="AI1036" s="65"/>
      <c r="AJ1036" s="65"/>
      <c r="AK1036" s="65"/>
      <c r="AL1036" s="65"/>
      <c r="AM1036" s="65"/>
      <c r="AN1036" s="65"/>
      <c r="AO1036" s="65"/>
      <c r="AP1036" s="65"/>
    </row>
    <row r="1037" customFormat="false" ht="15.75" hidden="false" customHeight="false" outlineLevel="0" collapsed="false">
      <c r="A1037" s="127" t="n">
        <v>43925</v>
      </c>
      <c r="B1037" s="68" t="n">
        <f aca="false">AVERAGE(B932:B934)</f>
        <v>69.6666666666667</v>
      </c>
      <c r="C1037" s="68" t="n">
        <f aca="false">AVERAGE(C932:C934)</f>
        <v>19.3333333333333</v>
      </c>
      <c r="D1037" s="68" t="n">
        <f aca="false">AVERAGE(D932:D934)</f>
        <v>24.6666666666667</v>
      </c>
      <c r="E1037" s="68" t="n">
        <f aca="false">AVERAGE(E932:E934)</f>
        <v>44</v>
      </c>
      <c r="F1037" s="68" t="n">
        <f aca="false">SUM(B1037:E1037)</f>
        <v>157.666666666667</v>
      </c>
      <c r="G1037" s="65"/>
      <c r="H1037" s="68"/>
      <c r="I1037" s="65"/>
      <c r="J1037" s="68"/>
      <c r="K1037" s="65"/>
      <c r="L1037" s="68"/>
      <c r="M1037" s="65"/>
      <c r="N1037" s="65"/>
      <c r="O1037" s="65"/>
      <c r="P1037" s="65"/>
      <c r="Q1037" s="65"/>
      <c r="R1037" s="65"/>
      <c r="S1037" s="65"/>
      <c r="T1037" s="65"/>
      <c r="U1037" s="65"/>
      <c r="V1037" s="65"/>
      <c r="W1037" s="65"/>
      <c r="X1037" s="65"/>
      <c r="Y1037" s="65"/>
      <c r="Z1037" s="65"/>
      <c r="AA1037" s="65"/>
      <c r="AB1037" s="65"/>
      <c r="AC1037" s="65"/>
      <c r="AD1037" s="65"/>
      <c r="AE1037" s="65"/>
      <c r="AF1037" s="65"/>
      <c r="AG1037" s="65"/>
      <c r="AH1037" s="65"/>
      <c r="AI1037" s="65"/>
      <c r="AJ1037" s="65"/>
      <c r="AK1037" s="65"/>
      <c r="AL1037" s="65"/>
      <c r="AM1037" s="65"/>
      <c r="AN1037" s="65"/>
      <c r="AO1037" s="65"/>
      <c r="AP1037" s="65"/>
    </row>
    <row r="1038" customFormat="false" ht="15.75" hidden="false" customHeight="false" outlineLevel="0" collapsed="false">
      <c r="A1038" s="127" t="n">
        <v>43926</v>
      </c>
      <c r="B1038" s="68" t="n">
        <f aca="false">AVERAGE(B933:B935)</f>
        <v>75</v>
      </c>
      <c r="C1038" s="68" t="n">
        <f aca="false">AVERAGE(C933:C935)</f>
        <v>14.6666666666667</v>
      </c>
      <c r="D1038" s="68" t="n">
        <f aca="false">AVERAGE(D933:D935)</f>
        <v>37</v>
      </c>
      <c r="E1038" s="68" t="n">
        <f aca="false">AVERAGE(E933:E935)</f>
        <v>49</v>
      </c>
      <c r="F1038" s="68" t="n">
        <f aca="false">SUM(B1038:E1038)</f>
        <v>175.666666666667</v>
      </c>
      <c r="G1038" s="65"/>
      <c r="H1038" s="68"/>
      <c r="I1038" s="65"/>
      <c r="J1038" s="68"/>
      <c r="K1038" s="65"/>
      <c r="L1038" s="68"/>
      <c r="M1038" s="65"/>
      <c r="N1038" s="65"/>
      <c r="O1038" s="65"/>
      <c r="P1038" s="65"/>
      <c r="Q1038" s="65"/>
      <c r="R1038" s="65"/>
      <c r="S1038" s="65"/>
      <c r="T1038" s="65"/>
      <c r="U1038" s="65"/>
      <c r="V1038" s="65"/>
      <c r="W1038" s="65"/>
      <c r="X1038" s="65"/>
      <c r="Y1038" s="65"/>
      <c r="Z1038" s="65"/>
      <c r="AA1038" s="65"/>
      <c r="AB1038" s="65"/>
      <c r="AC1038" s="65"/>
      <c r="AD1038" s="65"/>
      <c r="AE1038" s="65"/>
      <c r="AF1038" s="65"/>
      <c r="AG1038" s="65"/>
      <c r="AH1038" s="65"/>
      <c r="AI1038" s="65"/>
      <c r="AJ1038" s="65"/>
      <c r="AK1038" s="65"/>
      <c r="AL1038" s="65"/>
      <c r="AM1038" s="65"/>
      <c r="AN1038" s="65"/>
      <c r="AO1038" s="65"/>
      <c r="AP1038" s="65"/>
    </row>
    <row r="1039" customFormat="false" ht="15.75" hidden="false" customHeight="false" outlineLevel="0" collapsed="false">
      <c r="A1039" s="127" t="n">
        <v>43927</v>
      </c>
      <c r="B1039" s="68" t="n">
        <f aca="false">AVERAGE(B934:B936)</f>
        <v>84</v>
      </c>
      <c r="C1039" s="68" t="n">
        <f aca="false">AVERAGE(C934:C936)</f>
        <v>19</v>
      </c>
      <c r="D1039" s="68" t="n">
        <f aca="false">AVERAGE(D934:D936)</f>
        <v>22.6666666666667</v>
      </c>
      <c r="E1039" s="68" t="n">
        <f aca="false">AVERAGE(E934:E936)</f>
        <v>61.6666666666667</v>
      </c>
      <c r="F1039" s="68" t="n">
        <f aca="false">SUM(B1039:E1039)</f>
        <v>187.333333333333</v>
      </c>
      <c r="G1039" s="65"/>
      <c r="H1039" s="68"/>
      <c r="I1039" s="65"/>
      <c r="J1039" s="68"/>
      <c r="K1039" s="65"/>
      <c r="L1039" s="68"/>
      <c r="M1039" s="65"/>
      <c r="N1039" s="65"/>
      <c r="O1039" s="65"/>
      <c r="P1039" s="65"/>
      <c r="Q1039" s="65"/>
      <c r="R1039" s="65"/>
      <c r="S1039" s="65"/>
      <c r="T1039" s="65"/>
      <c r="U1039" s="65"/>
      <c r="V1039" s="65"/>
      <c r="W1039" s="65"/>
      <c r="X1039" s="65"/>
      <c r="Y1039" s="65"/>
      <c r="Z1039" s="65"/>
      <c r="AA1039" s="65"/>
      <c r="AB1039" s="65"/>
      <c r="AC1039" s="65"/>
      <c r="AD1039" s="65"/>
      <c r="AE1039" s="65"/>
      <c r="AF1039" s="65"/>
      <c r="AG1039" s="65"/>
      <c r="AH1039" s="65"/>
      <c r="AI1039" s="65"/>
      <c r="AJ1039" s="65"/>
      <c r="AK1039" s="65"/>
      <c r="AL1039" s="65"/>
      <c r="AM1039" s="65"/>
      <c r="AN1039" s="65"/>
      <c r="AO1039" s="65"/>
      <c r="AP1039" s="65"/>
    </row>
    <row r="1040" customFormat="false" ht="15.75" hidden="false" customHeight="false" outlineLevel="0" collapsed="false">
      <c r="A1040" s="127" t="n">
        <v>43928</v>
      </c>
      <c r="B1040" s="68" t="n">
        <f aca="false">AVERAGE(B935:B937)</f>
        <v>110.666666666667</v>
      </c>
      <c r="C1040" s="68" t="n">
        <f aca="false">AVERAGE(C935:C937)</f>
        <v>39</v>
      </c>
      <c r="D1040" s="68" t="n">
        <f aca="false">AVERAGE(D935:D937)</f>
        <v>21</v>
      </c>
      <c r="E1040" s="68" t="n">
        <f aca="false">AVERAGE(E935:E937)</f>
        <v>83.6666666666667</v>
      </c>
      <c r="F1040" s="68" t="n">
        <f aca="false">SUM(B1040:E1040)</f>
        <v>254.333333333333</v>
      </c>
      <c r="G1040" s="65"/>
      <c r="H1040" s="68"/>
      <c r="I1040" s="65"/>
      <c r="J1040" s="68"/>
      <c r="K1040" s="65"/>
      <c r="L1040" s="68"/>
      <c r="M1040" s="65"/>
      <c r="N1040" s="65"/>
      <c r="O1040" s="65"/>
      <c r="P1040" s="65"/>
      <c r="Q1040" s="65"/>
      <c r="R1040" s="65"/>
      <c r="S1040" s="65"/>
      <c r="T1040" s="65"/>
      <c r="U1040" s="65"/>
      <c r="V1040" s="65"/>
      <c r="W1040" s="65"/>
      <c r="X1040" s="65"/>
      <c r="Y1040" s="65"/>
      <c r="Z1040" s="65"/>
      <c r="AA1040" s="65"/>
      <c r="AB1040" s="65"/>
      <c r="AC1040" s="65"/>
      <c r="AD1040" s="65"/>
      <c r="AE1040" s="65"/>
      <c r="AF1040" s="65"/>
      <c r="AG1040" s="65"/>
      <c r="AH1040" s="65"/>
      <c r="AI1040" s="65"/>
      <c r="AJ1040" s="65"/>
      <c r="AK1040" s="65"/>
      <c r="AL1040" s="65"/>
      <c r="AM1040" s="65"/>
      <c r="AN1040" s="65"/>
      <c r="AO1040" s="65"/>
      <c r="AP1040" s="65"/>
    </row>
    <row r="1041" customFormat="false" ht="15.75" hidden="false" customHeight="false" outlineLevel="0" collapsed="false">
      <c r="A1041" s="127" t="n">
        <v>43929</v>
      </c>
      <c r="B1041" s="68" t="n">
        <f aca="false">AVERAGE(B936:B938)</f>
        <v>112.333333333333</v>
      </c>
      <c r="C1041" s="68" t="n">
        <f aca="false">AVERAGE(C936:C938)</f>
        <v>49.3333333333333</v>
      </c>
      <c r="D1041" s="68" t="n">
        <f aca="false">AVERAGE(D936:D938)</f>
        <v>11.6666666666667</v>
      </c>
      <c r="E1041" s="68" t="n">
        <f aca="false">AVERAGE(E936:E938)</f>
        <v>103.666666666667</v>
      </c>
      <c r="F1041" s="68" t="n">
        <f aca="false">SUM(B1041:E1041)</f>
        <v>277</v>
      </c>
      <c r="G1041" s="65"/>
      <c r="H1041" s="68"/>
      <c r="I1041" s="65"/>
      <c r="J1041" s="68"/>
      <c r="K1041" s="65"/>
      <c r="L1041" s="68"/>
      <c r="M1041" s="65"/>
      <c r="N1041" s="65"/>
      <c r="O1041" s="65"/>
      <c r="P1041" s="65"/>
      <c r="Q1041" s="65"/>
      <c r="R1041" s="65"/>
      <c r="S1041" s="65"/>
      <c r="T1041" s="65"/>
      <c r="U1041" s="65"/>
      <c r="V1041" s="65"/>
      <c r="W1041" s="65"/>
      <c r="X1041" s="65"/>
      <c r="Y1041" s="65"/>
      <c r="Z1041" s="65"/>
      <c r="AA1041" s="65"/>
      <c r="AB1041" s="65"/>
      <c r="AC1041" s="65"/>
      <c r="AD1041" s="65"/>
      <c r="AE1041" s="65"/>
      <c r="AF1041" s="65"/>
      <c r="AG1041" s="65"/>
      <c r="AH1041" s="65"/>
      <c r="AI1041" s="65"/>
      <c r="AJ1041" s="65"/>
      <c r="AK1041" s="65"/>
      <c r="AL1041" s="65"/>
      <c r="AM1041" s="65"/>
      <c r="AN1041" s="65"/>
      <c r="AO1041" s="65"/>
      <c r="AP1041" s="65"/>
    </row>
    <row r="1042" customFormat="false" ht="15.75" hidden="false" customHeight="false" outlineLevel="0" collapsed="false">
      <c r="A1042" s="127" t="n">
        <v>43930</v>
      </c>
      <c r="B1042" s="68" t="n">
        <f aca="false">AVERAGE(B937:B939)</f>
        <v>157.333333333333</v>
      </c>
      <c r="C1042" s="68" t="n">
        <f aca="false">AVERAGE(C937:C939)</f>
        <v>48</v>
      </c>
      <c r="D1042" s="68" t="n">
        <f aca="false">AVERAGE(D937:D939)</f>
        <v>15.6666666666667</v>
      </c>
      <c r="E1042" s="68" t="n">
        <f aca="false">AVERAGE(E937:E939)</f>
        <v>94.3333333333333</v>
      </c>
      <c r="F1042" s="68" t="n">
        <f aca="false">SUM(B1042:E1042)</f>
        <v>315.333333333333</v>
      </c>
      <c r="G1042" s="65"/>
      <c r="H1042" s="68"/>
      <c r="I1042" s="65"/>
      <c r="J1042" s="68"/>
      <c r="K1042" s="65"/>
      <c r="L1042" s="68"/>
      <c r="M1042" s="65"/>
      <c r="N1042" s="65"/>
      <c r="O1042" s="65"/>
      <c r="P1042" s="65"/>
      <c r="Q1042" s="65"/>
      <c r="R1042" s="65"/>
      <c r="S1042" s="65"/>
      <c r="T1042" s="65"/>
      <c r="U1042" s="65"/>
      <c r="V1042" s="65"/>
      <c r="W1042" s="65"/>
      <c r="X1042" s="65"/>
      <c r="Y1042" s="65"/>
      <c r="Z1042" s="65"/>
      <c r="AA1042" s="65"/>
      <c r="AB1042" s="65"/>
      <c r="AC1042" s="65"/>
      <c r="AD1042" s="65"/>
      <c r="AE1042" s="65"/>
      <c r="AF1042" s="65"/>
      <c r="AG1042" s="65"/>
      <c r="AH1042" s="65"/>
      <c r="AI1042" s="65"/>
      <c r="AJ1042" s="65"/>
      <c r="AK1042" s="65"/>
      <c r="AL1042" s="65"/>
      <c r="AM1042" s="65"/>
      <c r="AN1042" s="65"/>
      <c r="AO1042" s="65"/>
      <c r="AP1042" s="65"/>
    </row>
    <row r="1043" customFormat="false" ht="15.75" hidden="false" customHeight="false" outlineLevel="0" collapsed="false">
      <c r="A1043" s="127" t="n">
        <v>43931</v>
      </c>
      <c r="B1043" s="68" t="n">
        <f aca="false">AVERAGE(B938:B940)</f>
        <v>128</v>
      </c>
      <c r="C1043" s="68" t="n">
        <f aca="false">AVERAGE(C938:C940)</f>
        <v>31.3333333333333</v>
      </c>
      <c r="D1043" s="68" t="n">
        <f aca="false">AVERAGE(D938:D940)</f>
        <v>24.3333333333333</v>
      </c>
      <c r="E1043" s="68" t="n">
        <f aca="false">AVERAGE(E938:E940)</f>
        <v>105.666666666667</v>
      </c>
      <c r="F1043" s="68" t="n">
        <f aca="false">SUM(B1043:E1043)</f>
        <v>289.333333333333</v>
      </c>
      <c r="G1043" s="65"/>
      <c r="H1043" s="68"/>
      <c r="I1043" s="65"/>
      <c r="J1043" s="68"/>
      <c r="K1043" s="65"/>
      <c r="L1043" s="68"/>
      <c r="M1043" s="65"/>
      <c r="N1043" s="65"/>
      <c r="O1043" s="65"/>
      <c r="P1043" s="65"/>
      <c r="Q1043" s="65"/>
      <c r="R1043" s="65"/>
      <c r="S1043" s="65"/>
      <c r="T1043" s="65"/>
      <c r="U1043" s="65"/>
      <c r="V1043" s="65"/>
      <c r="W1043" s="65"/>
      <c r="X1043" s="65"/>
      <c r="Y1043" s="65"/>
      <c r="Z1043" s="65"/>
      <c r="AA1043" s="65"/>
      <c r="AB1043" s="65"/>
      <c r="AC1043" s="65"/>
      <c r="AD1043" s="65"/>
      <c r="AE1043" s="65"/>
      <c r="AF1043" s="65"/>
      <c r="AG1043" s="65"/>
      <c r="AH1043" s="65"/>
      <c r="AI1043" s="65"/>
      <c r="AJ1043" s="65"/>
      <c r="AK1043" s="65"/>
      <c r="AL1043" s="65"/>
      <c r="AM1043" s="65"/>
      <c r="AN1043" s="65"/>
      <c r="AO1043" s="65"/>
      <c r="AP1043" s="65"/>
    </row>
    <row r="1044" customFormat="false" ht="15.75" hidden="false" customHeight="false" outlineLevel="0" collapsed="false">
      <c r="A1044" s="127" t="n">
        <v>43932</v>
      </c>
      <c r="B1044" s="68" t="n">
        <f aca="false">AVERAGE(B939:B941)</f>
        <v>159.666666666667</v>
      </c>
      <c r="C1044" s="68" t="n">
        <f aca="false">AVERAGE(C939:C941)</f>
        <v>40.6666666666667</v>
      </c>
      <c r="D1044" s="68" t="n">
        <f aca="false">AVERAGE(D939:D941)</f>
        <v>25</v>
      </c>
      <c r="E1044" s="68" t="n">
        <f aca="false">AVERAGE(E939:E941)</f>
        <v>110.666666666667</v>
      </c>
      <c r="F1044" s="68" t="n">
        <f aca="false">SUM(B1044:E1044)</f>
        <v>336</v>
      </c>
      <c r="G1044" s="65"/>
      <c r="H1044" s="68"/>
      <c r="I1044" s="65"/>
      <c r="J1044" s="68"/>
      <c r="K1044" s="65"/>
      <c r="L1044" s="68"/>
      <c r="M1044" s="65"/>
      <c r="N1044" s="65"/>
      <c r="O1044" s="65"/>
      <c r="P1044" s="65"/>
      <c r="Q1044" s="65"/>
      <c r="R1044" s="65"/>
      <c r="S1044" s="65"/>
      <c r="T1044" s="65"/>
      <c r="U1044" s="65"/>
      <c r="V1044" s="65"/>
      <c r="W1044" s="65"/>
      <c r="X1044" s="65"/>
      <c r="Y1044" s="65"/>
      <c r="Z1044" s="65"/>
      <c r="AA1044" s="65"/>
      <c r="AB1044" s="65"/>
      <c r="AC1044" s="65"/>
      <c r="AD1044" s="65"/>
      <c r="AE1044" s="65"/>
      <c r="AF1044" s="65"/>
      <c r="AG1044" s="65"/>
      <c r="AH1044" s="65"/>
      <c r="AI1044" s="65"/>
      <c r="AJ1044" s="65"/>
      <c r="AK1044" s="65"/>
      <c r="AL1044" s="65"/>
      <c r="AM1044" s="65"/>
      <c r="AN1044" s="65"/>
      <c r="AO1044" s="65"/>
      <c r="AP1044" s="65"/>
    </row>
    <row r="1045" customFormat="false" ht="15.75" hidden="false" customHeight="false" outlineLevel="0" collapsed="false">
      <c r="A1045" s="127" t="n">
        <v>43933</v>
      </c>
      <c r="B1045" s="68" t="n">
        <f aca="false">AVERAGE(B940:B942)</f>
        <v>113</v>
      </c>
      <c r="C1045" s="68" t="n">
        <f aca="false">AVERAGE(C940:C942)</f>
        <v>45.3333333333333</v>
      </c>
      <c r="D1045" s="68" t="n">
        <f aca="false">AVERAGE(D940:D942)</f>
        <v>73</v>
      </c>
      <c r="E1045" s="68" t="n">
        <f aca="false">AVERAGE(E940:E942)</f>
        <v>130</v>
      </c>
      <c r="F1045" s="68" t="n">
        <f aca="false">SUM(B1045:E1045)</f>
        <v>361.333333333333</v>
      </c>
      <c r="G1045" s="65"/>
      <c r="H1045" s="68"/>
      <c r="I1045" s="65"/>
      <c r="J1045" s="68"/>
      <c r="K1045" s="65"/>
      <c r="L1045" s="68"/>
      <c r="M1045" s="65"/>
      <c r="N1045" s="65"/>
      <c r="O1045" s="65"/>
      <c r="P1045" s="65"/>
      <c r="Q1045" s="65"/>
      <c r="R1045" s="65"/>
      <c r="S1045" s="65"/>
      <c r="T1045" s="65"/>
      <c r="U1045" s="65"/>
      <c r="V1045" s="65"/>
      <c r="W1045" s="65"/>
      <c r="X1045" s="65"/>
      <c r="Y1045" s="65"/>
      <c r="Z1045" s="65"/>
      <c r="AA1045" s="65"/>
      <c r="AB1045" s="65"/>
      <c r="AC1045" s="65"/>
      <c r="AD1045" s="65"/>
      <c r="AE1045" s="65"/>
      <c r="AF1045" s="65"/>
      <c r="AG1045" s="65"/>
      <c r="AH1045" s="65"/>
      <c r="AI1045" s="65"/>
      <c r="AJ1045" s="65"/>
      <c r="AK1045" s="65"/>
      <c r="AL1045" s="65"/>
      <c r="AM1045" s="65"/>
      <c r="AN1045" s="65"/>
      <c r="AO1045" s="65"/>
      <c r="AP1045" s="65"/>
    </row>
    <row r="1046" customFormat="false" ht="15.75" hidden="false" customHeight="false" outlineLevel="0" collapsed="false">
      <c r="A1046" s="127" t="n">
        <v>43934</v>
      </c>
      <c r="B1046" s="68" t="n">
        <f aca="false">AVERAGE(B941:B943)</f>
        <v>150.666666666667</v>
      </c>
      <c r="C1046" s="68" t="n">
        <f aca="false">AVERAGE(C941:C943)</f>
        <v>54.3333333333333</v>
      </c>
      <c r="D1046" s="68" t="n">
        <f aca="false">AVERAGE(D941:D943)</f>
        <v>86.3333333333333</v>
      </c>
      <c r="E1046" s="68" t="n">
        <f aca="false">AVERAGE(E941:E943)</f>
        <v>111.333333333333</v>
      </c>
      <c r="F1046" s="68" t="n">
        <f aca="false">SUM(B1046:E1046)</f>
        <v>402.666666666667</v>
      </c>
      <c r="G1046" s="65"/>
      <c r="H1046" s="68"/>
      <c r="I1046" s="65"/>
      <c r="J1046" s="68"/>
      <c r="K1046" s="65"/>
      <c r="L1046" s="68"/>
      <c r="M1046" s="65"/>
      <c r="N1046" s="65"/>
      <c r="O1046" s="65"/>
      <c r="P1046" s="65"/>
      <c r="Q1046" s="65"/>
      <c r="R1046" s="65"/>
      <c r="S1046" s="65"/>
      <c r="T1046" s="65"/>
      <c r="U1046" s="65"/>
      <c r="V1046" s="65"/>
      <c r="W1046" s="65"/>
      <c r="X1046" s="65"/>
      <c r="Y1046" s="65"/>
      <c r="Z1046" s="65"/>
      <c r="AA1046" s="65"/>
      <c r="AB1046" s="65"/>
      <c r="AC1046" s="65"/>
      <c r="AD1046" s="65"/>
      <c r="AE1046" s="65"/>
      <c r="AF1046" s="65"/>
      <c r="AG1046" s="65"/>
      <c r="AH1046" s="65"/>
      <c r="AI1046" s="65"/>
      <c r="AJ1046" s="65"/>
      <c r="AK1046" s="65"/>
      <c r="AL1046" s="65"/>
      <c r="AM1046" s="65"/>
      <c r="AN1046" s="65"/>
      <c r="AO1046" s="65"/>
      <c r="AP1046" s="65"/>
    </row>
    <row r="1047" customFormat="false" ht="15.75" hidden="false" customHeight="false" outlineLevel="0" collapsed="false">
      <c r="A1047" s="127" t="n">
        <v>43935</v>
      </c>
      <c r="B1047" s="68" t="n">
        <f aca="false">AVERAGE(B942:B944)</f>
        <v>128.666666666667</v>
      </c>
      <c r="C1047" s="68" t="n">
        <f aca="false">AVERAGE(C942:C944)</f>
        <v>33</v>
      </c>
      <c r="D1047" s="68" t="n">
        <f aca="false">AVERAGE(D942:D944)</f>
        <v>121</v>
      </c>
      <c r="E1047" s="68" t="n">
        <f aca="false">AVERAGE(E942:E944)</f>
        <v>82.6666666666667</v>
      </c>
      <c r="F1047" s="68" t="n">
        <f aca="false">SUM(B1047:E1047)</f>
        <v>365.333333333333</v>
      </c>
      <c r="G1047" s="65"/>
      <c r="H1047" s="68"/>
      <c r="I1047" s="65"/>
      <c r="J1047" s="68"/>
      <c r="K1047" s="65"/>
      <c r="L1047" s="68"/>
      <c r="M1047" s="65"/>
      <c r="N1047" s="65"/>
      <c r="O1047" s="65"/>
      <c r="P1047" s="65"/>
      <c r="Q1047" s="65"/>
      <c r="R1047" s="65"/>
      <c r="S1047" s="65"/>
      <c r="T1047" s="65"/>
      <c r="U1047" s="65"/>
      <c r="V1047" s="65"/>
      <c r="W1047" s="65"/>
      <c r="X1047" s="65"/>
      <c r="Y1047" s="65"/>
      <c r="Z1047" s="65"/>
      <c r="AA1047" s="65"/>
      <c r="AB1047" s="65"/>
      <c r="AC1047" s="65"/>
      <c r="AD1047" s="65"/>
      <c r="AE1047" s="65"/>
      <c r="AF1047" s="65"/>
      <c r="AG1047" s="65"/>
      <c r="AH1047" s="65"/>
      <c r="AI1047" s="65"/>
      <c r="AJ1047" s="65"/>
      <c r="AK1047" s="65"/>
      <c r="AL1047" s="65"/>
      <c r="AM1047" s="65"/>
      <c r="AN1047" s="65"/>
      <c r="AO1047" s="65"/>
      <c r="AP1047" s="65"/>
    </row>
    <row r="1048" customFormat="false" ht="15.75" hidden="false" customHeight="false" outlineLevel="0" collapsed="false">
      <c r="A1048" s="127" t="n">
        <v>43936</v>
      </c>
      <c r="B1048" s="68" t="n">
        <f aca="false">AVERAGE(B943:B945)</f>
        <v>143</v>
      </c>
      <c r="C1048" s="68" t="n">
        <f aca="false">AVERAGE(C943:C945)</f>
        <v>32.3333333333333</v>
      </c>
      <c r="D1048" s="68" t="n">
        <f aca="false">AVERAGE(D943:D945)</f>
        <v>75.3333333333333</v>
      </c>
      <c r="E1048" s="68" t="n">
        <f aca="false">AVERAGE(E943:E945)</f>
        <v>80</v>
      </c>
      <c r="F1048" s="68" t="n">
        <f aca="false">SUM(B1048:E1048)</f>
        <v>330.666666666667</v>
      </c>
      <c r="G1048" s="65"/>
      <c r="H1048" s="68"/>
      <c r="I1048" s="65"/>
      <c r="J1048" s="68"/>
      <c r="K1048" s="65"/>
      <c r="L1048" s="68"/>
      <c r="M1048" s="65"/>
      <c r="N1048" s="65"/>
      <c r="O1048" s="65"/>
      <c r="P1048" s="65"/>
      <c r="Q1048" s="65"/>
      <c r="R1048" s="65"/>
      <c r="S1048" s="65"/>
      <c r="T1048" s="65"/>
      <c r="U1048" s="65"/>
      <c r="V1048" s="65"/>
      <c r="W1048" s="65"/>
      <c r="X1048" s="65"/>
      <c r="Y1048" s="65"/>
      <c r="Z1048" s="65"/>
      <c r="AA1048" s="65"/>
      <c r="AB1048" s="65"/>
      <c r="AC1048" s="65"/>
      <c r="AD1048" s="65"/>
      <c r="AE1048" s="65"/>
      <c r="AF1048" s="65"/>
      <c r="AG1048" s="65"/>
      <c r="AH1048" s="65"/>
      <c r="AI1048" s="65"/>
      <c r="AJ1048" s="65"/>
      <c r="AK1048" s="65"/>
      <c r="AL1048" s="65"/>
      <c r="AM1048" s="65"/>
      <c r="AN1048" s="65"/>
      <c r="AO1048" s="65"/>
      <c r="AP1048" s="65"/>
    </row>
    <row r="1049" customFormat="false" ht="15.75" hidden="false" customHeight="false" outlineLevel="0" collapsed="false">
      <c r="A1049" s="127" t="n">
        <v>43937</v>
      </c>
      <c r="B1049" s="68" t="n">
        <f aca="false">AVERAGE(B944:B946)</f>
        <v>155</v>
      </c>
      <c r="C1049" s="68" t="n">
        <f aca="false">AVERAGE(C944:C946)</f>
        <v>20</v>
      </c>
      <c r="D1049" s="68" t="n">
        <f aca="false">AVERAGE(D944:D946)</f>
        <v>58.6666666666667</v>
      </c>
      <c r="E1049" s="68" t="n">
        <f aca="false">AVERAGE(E944:E946)</f>
        <v>106</v>
      </c>
      <c r="F1049" s="68" t="n">
        <f aca="false">SUM(B1049:E1049)</f>
        <v>339.666666666667</v>
      </c>
      <c r="G1049" s="65"/>
      <c r="H1049" s="68"/>
      <c r="I1049" s="65"/>
      <c r="J1049" s="68"/>
      <c r="K1049" s="65"/>
      <c r="L1049" s="68"/>
      <c r="M1049" s="65"/>
      <c r="N1049" s="65"/>
      <c r="O1049" s="65"/>
      <c r="P1049" s="65"/>
      <c r="Q1049" s="65"/>
      <c r="R1049" s="65"/>
      <c r="S1049" s="65"/>
      <c r="T1049" s="65"/>
      <c r="U1049" s="65"/>
      <c r="V1049" s="65"/>
      <c r="W1049" s="65"/>
      <c r="X1049" s="65"/>
      <c r="Y1049" s="65"/>
      <c r="Z1049" s="65"/>
      <c r="AA1049" s="65"/>
      <c r="AB1049" s="65"/>
      <c r="AC1049" s="65"/>
      <c r="AD1049" s="65"/>
      <c r="AE1049" s="65"/>
      <c r="AF1049" s="65"/>
      <c r="AG1049" s="65"/>
      <c r="AH1049" s="65"/>
      <c r="AI1049" s="65"/>
      <c r="AJ1049" s="65"/>
      <c r="AK1049" s="65"/>
      <c r="AL1049" s="65"/>
      <c r="AM1049" s="65"/>
      <c r="AN1049" s="65"/>
      <c r="AO1049" s="65"/>
      <c r="AP1049" s="65"/>
    </row>
    <row r="1050" customFormat="false" ht="15.75" hidden="false" customHeight="false" outlineLevel="0" collapsed="false">
      <c r="A1050" s="127" t="n">
        <v>43938</v>
      </c>
      <c r="B1050" s="68" t="n">
        <f aca="false">AVERAGE(B945:B947)</f>
        <v>163</v>
      </c>
      <c r="C1050" s="68" t="n">
        <f aca="false">AVERAGE(C945:C947)</f>
        <v>41.6666666666667</v>
      </c>
      <c r="D1050" s="68" t="n">
        <f aca="false">AVERAGE(D945:D947)</f>
        <v>25</v>
      </c>
      <c r="E1050" s="68" t="n">
        <f aca="false">AVERAGE(E945:E947)</f>
        <v>173.333333333333</v>
      </c>
      <c r="F1050" s="68" t="n">
        <f aca="false">SUM(B1050:E1050)</f>
        <v>403</v>
      </c>
      <c r="G1050" s="65"/>
      <c r="H1050" s="68"/>
      <c r="I1050" s="65"/>
      <c r="J1050" s="68"/>
      <c r="K1050" s="65"/>
      <c r="L1050" s="68"/>
      <c r="M1050" s="65"/>
      <c r="N1050" s="65"/>
      <c r="O1050" s="65"/>
      <c r="P1050" s="65"/>
      <c r="Q1050" s="65"/>
      <c r="R1050" s="65"/>
      <c r="S1050" s="65"/>
      <c r="T1050" s="65"/>
      <c r="U1050" s="65"/>
      <c r="V1050" s="65"/>
      <c r="W1050" s="65"/>
      <c r="X1050" s="65"/>
      <c r="Y1050" s="65"/>
      <c r="Z1050" s="65"/>
      <c r="AA1050" s="65"/>
      <c r="AB1050" s="65"/>
      <c r="AC1050" s="65"/>
      <c r="AD1050" s="65"/>
      <c r="AE1050" s="65"/>
      <c r="AF1050" s="65"/>
      <c r="AG1050" s="65"/>
      <c r="AH1050" s="65"/>
      <c r="AI1050" s="65"/>
      <c r="AJ1050" s="65"/>
      <c r="AK1050" s="65"/>
      <c r="AL1050" s="65"/>
      <c r="AM1050" s="65"/>
      <c r="AN1050" s="65"/>
      <c r="AO1050" s="65"/>
      <c r="AP1050" s="65"/>
    </row>
    <row r="1051" customFormat="false" ht="15.75" hidden="false" customHeight="false" outlineLevel="0" collapsed="false">
      <c r="A1051" s="127" t="n">
        <v>43939</v>
      </c>
      <c r="B1051" s="68" t="n">
        <f aca="false">AVERAGE(B946:B948)</f>
        <v>153</v>
      </c>
      <c r="C1051" s="68" t="n">
        <f aca="false">AVERAGE(C946:C948)</f>
        <v>38.3333333333333</v>
      </c>
      <c r="D1051" s="68" t="n">
        <f aca="false">AVERAGE(D946:D948)</f>
        <v>32.6666666666667</v>
      </c>
      <c r="E1051" s="68" t="n">
        <f aca="false">AVERAGE(E946:E948)</f>
        <v>185</v>
      </c>
      <c r="F1051" s="68" t="n">
        <f aca="false">SUM(B1051:E1051)</f>
        <v>409</v>
      </c>
      <c r="G1051" s="65"/>
      <c r="H1051" s="68"/>
      <c r="I1051" s="65"/>
      <c r="J1051" s="68"/>
      <c r="K1051" s="65"/>
      <c r="L1051" s="68"/>
      <c r="M1051" s="65"/>
      <c r="N1051" s="65"/>
      <c r="O1051" s="65"/>
      <c r="P1051" s="65"/>
      <c r="Q1051" s="65"/>
      <c r="R1051" s="65"/>
      <c r="S1051" s="65"/>
      <c r="T1051" s="65"/>
      <c r="U1051" s="65"/>
      <c r="V1051" s="65"/>
      <c r="W1051" s="65"/>
      <c r="X1051" s="65"/>
      <c r="Y1051" s="65"/>
      <c r="Z1051" s="65"/>
      <c r="AA1051" s="65"/>
      <c r="AB1051" s="65"/>
      <c r="AC1051" s="65"/>
      <c r="AD1051" s="65"/>
      <c r="AE1051" s="65"/>
      <c r="AF1051" s="65"/>
      <c r="AG1051" s="65"/>
      <c r="AH1051" s="65"/>
      <c r="AI1051" s="65"/>
      <c r="AJ1051" s="65"/>
      <c r="AK1051" s="65"/>
      <c r="AL1051" s="65"/>
      <c r="AM1051" s="65"/>
      <c r="AN1051" s="65"/>
      <c r="AO1051" s="65"/>
      <c r="AP1051" s="65"/>
    </row>
    <row r="1052" customFormat="false" ht="15.75" hidden="false" customHeight="false" outlineLevel="0" collapsed="false">
      <c r="A1052" s="127" t="n">
        <v>43940</v>
      </c>
      <c r="B1052" s="68" t="n">
        <f aca="false">AVERAGE(B947:B949)</f>
        <v>123.666666666667</v>
      </c>
      <c r="C1052" s="68" t="n">
        <f aca="false">AVERAGE(C947:C949)</f>
        <v>48.6666666666667</v>
      </c>
      <c r="D1052" s="68" t="n">
        <f aca="false">AVERAGE(D947:D949)</f>
        <v>43.3333333333333</v>
      </c>
      <c r="E1052" s="68" t="n">
        <f aca="false">AVERAGE(E947:E949)</f>
        <v>186</v>
      </c>
      <c r="F1052" s="68" t="n">
        <f aca="false">SUM(B1052:E1052)</f>
        <v>401.666666666667</v>
      </c>
      <c r="G1052" s="65"/>
      <c r="H1052" s="68"/>
      <c r="I1052" s="65"/>
      <c r="J1052" s="68"/>
      <c r="K1052" s="65"/>
      <c r="L1052" s="68"/>
      <c r="M1052" s="65"/>
      <c r="N1052" s="65"/>
      <c r="O1052" s="65"/>
      <c r="P1052" s="65"/>
      <c r="Q1052" s="65"/>
      <c r="R1052" s="65"/>
      <c r="S1052" s="65"/>
      <c r="T1052" s="65"/>
      <c r="U1052" s="65"/>
      <c r="V1052" s="65"/>
      <c r="W1052" s="65"/>
      <c r="X1052" s="65"/>
      <c r="Y1052" s="65"/>
      <c r="Z1052" s="65"/>
      <c r="AA1052" s="65"/>
      <c r="AB1052" s="65"/>
      <c r="AC1052" s="65"/>
      <c r="AD1052" s="65"/>
      <c r="AE1052" s="65"/>
      <c r="AF1052" s="65"/>
      <c r="AG1052" s="65"/>
      <c r="AH1052" s="65"/>
      <c r="AI1052" s="65"/>
      <c r="AJ1052" s="65"/>
      <c r="AK1052" s="65"/>
      <c r="AL1052" s="65"/>
      <c r="AM1052" s="65"/>
      <c r="AN1052" s="65"/>
      <c r="AO1052" s="65"/>
      <c r="AP1052" s="65"/>
    </row>
    <row r="1053" customFormat="false" ht="15.75" hidden="false" customHeight="false" outlineLevel="0" collapsed="false">
      <c r="A1053" s="127" t="n">
        <v>43941</v>
      </c>
      <c r="B1053" s="68" t="n">
        <f aca="false">AVERAGE(B948:B950)</f>
        <v>98.6666666666667</v>
      </c>
      <c r="C1053" s="68" t="n">
        <f aca="false">AVERAGE(C948:C950)</f>
        <v>43.6666666666667</v>
      </c>
      <c r="D1053" s="68" t="n">
        <f aca="false">AVERAGE(D948:D950)</f>
        <v>40.3333333333333</v>
      </c>
      <c r="E1053" s="68" t="n">
        <f aca="false">AVERAGE(E948:E950)</f>
        <v>140</v>
      </c>
      <c r="F1053" s="68" t="n">
        <f aca="false">SUM(B1053:E1053)</f>
        <v>322.666666666667</v>
      </c>
      <c r="G1053" s="65"/>
      <c r="H1053" s="68"/>
      <c r="I1053" s="65"/>
      <c r="J1053" s="68"/>
      <c r="K1053" s="65"/>
      <c r="L1053" s="68"/>
      <c r="M1053" s="65"/>
      <c r="N1053" s="65"/>
      <c r="O1053" s="65"/>
      <c r="P1053" s="65"/>
      <c r="Q1053" s="65"/>
      <c r="R1053" s="65"/>
      <c r="S1053" s="65"/>
      <c r="T1053" s="65"/>
      <c r="U1053" s="65"/>
      <c r="V1053" s="65"/>
      <c r="W1053" s="65"/>
      <c r="X1053" s="65"/>
      <c r="Y1053" s="65"/>
      <c r="Z1053" s="65"/>
      <c r="AA1053" s="65"/>
      <c r="AB1053" s="65"/>
      <c r="AC1053" s="65"/>
      <c r="AD1053" s="65"/>
      <c r="AE1053" s="65"/>
      <c r="AF1053" s="65"/>
      <c r="AG1053" s="65"/>
      <c r="AH1053" s="65"/>
      <c r="AI1053" s="65"/>
      <c r="AJ1053" s="65"/>
      <c r="AK1053" s="65"/>
      <c r="AL1053" s="65"/>
      <c r="AM1053" s="65"/>
      <c r="AN1053" s="65"/>
      <c r="AO1053" s="65"/>
      <c r="AP1053" s="65"/>
    </row>
    <row r="1054" customFormat="false" ht="15.75" hidden="false" customHeight="false" outlineLevel="0" collapsed="false">
      <c r="A1054" s="127" t="n">
        <v>43942</v>
      </c>
      <c r="B1054" s="68" t="n">
        <f aca="false">AVERAGE(B949:B951)</f>
        <v>116.666666666667</v>
      </c>
      <c r="C1054" s="68" t="n">
        <f aca="false">AVERAGE(C949:C951)</f>
        <v>40.3333333333333</v>
      </c>
      <c r="D1054" s="68" t="n">
        <f aca="false">AVERAGE(D949:D951)</f>
        <v>58</v>
      </c>
      <c r="E1054" s="68" t="n">
        <f aca="false">AVERAGE(E949:E951)</f>
        <v>121</v>
      </c>
      <c r="F1054" s="68" t="n">
        <f aca="false">SUM(B1054:E1054)</f>
        <v>336</v>
      </c>
      <c r="G1054" s="65"/>
      <c r="H1054" s="68"/>
      <c r="I1054" s="65"/>
      <c r="J1054" s="68"/>
      <c r="K1054" s="65"/>
      <c r="L1054" s="68"/>
      <c r="M1054" s="65"/>
      <c r="N1054" s="65"/>
      <c r="O1054" s="65"/>
      <c r="P1054" s="65"/>
      <c r="Q1054" s="65"/>
      <c r="R1054" s="65"/>
      <c r="S1054" s="65"/>
      <c r="T1054" s="65"/>
      <c r="U1054" s="65"/>
      <c r="V1054" s="65"/>
      <c r="W1054" s="65"/>
      <c r="X1054" s="65"/>
      <c r="Y1054" s="65"/>
      <c r="Z1054" s="65"/>
      <c r="AA1054" s="65"/>
      <c r="AB1054" s="65"/>
      <c r="AC1054" s="65"/>
      <c r="AD1054" s="65"/>
      <c r="AE1054" s="65"/>
      <c r="AF1054" s="65"/>
      <c r="AG1054" s="65"/>
      <c r="AH1054" s="65"/>
      <c r="AI1054" s="65"/>
      <c r="AJ1054" s="65"/>
      <c r="AK1054" s="65"/>
      <c r="AL1054" s="65"/>
      <c r="AM1054" s="65"/>
      <c r="AN1054" s="65"/>
      <c r="AO1054" s="65"/>
      <c r="AP1054" s="65"/>
    </row>
    <row r="1055" customFormat="false" ht="15.75" hidden="false" customHeight="false" outlineLevel="0" collapsed="false">
      <c r="A1055" s="127" t="n">
        <v>43943</v>
      </c>
      <c r="B1055" s="68" t="n">
        <f aca="false">AVERAGE(B950:B952)</f>
        <v>120.333333333333</v>
      </c>
      <c r="C1055" s="68" t="n">
        <f aca="false">AVERAGE(C950:C952)</f>
        <v>23</v>
      </c>
      <c r="D1055" s="68" t="n">
        <f aca="false">AVERAGE(D950:D952)</f>
        <v>62.3333333333333</v>
      </c>
      <c r="E1055" s="68" t="n">
        <f aca="false">AVERAGE(E950:E952)</f>
        <v>98.3333333333333</v>
      </c>
      <c r="F1055" s="68" t="n">
        <f aca="false">SUM(B1055:E1055)</f>
        <v>304</v>
      </c>
      <c r="G1055" s="65"/>
      <c r="H1055" s="68"/>
      <c r="I1055" s="65"/>
      <c r="J1055" s="68"/>
      <c r="K1055" s="65"/>
      <c r="L1055" s="68"/>
      <c r="M1055" s="65"/>
      <c r="N1055" s="65"/>
      <c r="O1055" s="65"/>
      <c r="P1055" s="65"/>
      <c r="Q1055" s="65"/>
      <c r="R1055" s="65"/>
      <c r="S1055" s="65"/>
      <c r="T1055" s="65"/>
      <c r="U1055" s="65"/>
      <c r="V1055" s="65"/>
      <c r="W1055" s="65"/>
      <c r="X1055" s="65"/>
      <c r="Y1055" s="65"/>
      <c r="Z1055" s="65"/>
      <c r="AA1055" s="65"/>
      <c r="AB1055" s="65"/>
      <c r="AC1055" s="65"/>
      <c r="AD1055" s="65"/>
      <c r="AE1055" s="65"/>
      <c r="AF1055" s="65"/>
      <c r="AG1055" s="65"/>
      <c r="AH1055" s="65"/>
      <c r="AI1055" s="65"/>
      <c r="AJ1055" s="65"/>
      <c r="AK1055" s="65"/>
      <c r="AL1055" s="65"/>
      <c r="AM1055" s="65"/>
      <c r="AN1055" s="65"/>
      <c r="AO1055" s="65"/>
      <c r="AP1055" s="65"/>
    </row>
    <row r="1056" customFormat="false" ht="15.75" hidden="false" customHeight="false" outlineLevel="0" collapsed="false">
      <c r="A1056" s="127" t="n">
        <v>43944</v>
      </c>
      <c r="B1056" s="68" t="n">
        <f aca="false">AVERAGE(B951:B953)</f>
        <v>138.333333333333</v>
      </c>
      <c r="C1056" s="68" t="n">
        <f aca="false">AVERAGE(C951:C953)</f>
        <v>12.3333333333333</v>
      </c>
      <c r="D1056" s="68" t="n">
        <f aca="false">AVERAGE(D951:D953)</f>
        <v>89.3333333333333</v>
      </c>
      <c r="E1056" s="68" t="n">
        <f aca="false">AVERAGE(E951:E953)</f>
        <v>110.666666666667</v>
      </c>
      <c r="F1056" s="68" t="n">
        <f aca="false">SUM(B1056:E1056)</f>
        <v>350.666666666667</v>
      </c>
      <c r="G1056" s="65"/>
      <c r="H1056" s="68"/>
      <c r="I1056" s="65"/>
      <c r="J1056" s="68"/>
      <c r="K1056" s="65"/>
      <c r="L1056" s="68"/>
      <c r="M1056" s="65"/>
      <c r="N1056" s="65"/>
      <c r="O1056" s="65"/>
      <c r="P1056" s="65"/>
      <c r="Q1056" s="65"/>
      <c r="R1056" s="65"/>
      <c r="S1056" s="65"/>
      <c r="T1056" s="65"/>
      <c r="U1056" s="65"/>
      <c r="V1056" s="65"/>
      <c r="W1056" s="65"/>
      <c r="X1056" s="65"/>
      <c r="Y1056" s="65"/>
      <c r="Z1056" s="65"/>
      <c r="AA1056" s="65"/>
      <c r="AB1056" s="65"/>
      <c r="AC1056" s="65"/>
      <c r="AD1056" s="65"/>
      <c r="AE1056" s="65"/>
      <c r="AF1056" s="65"/>
      <c r="AG1056" s="65"/>
      <c r="AH1056" s="65"/>
      <c r="AI1056" s="65"/>
      <c r="AJ1056" s="65"/>
      <c r="AK1056" s="65"/>
      <c r="AL1056" s="65"/>
      <c r="AM1056" s="65"/>
      <c r="AN1056" s="65"/>
      <c r="AO1056" s="65"/>
      <c r="AP1056" s="65"/>
    </row>
    <row r="1057" customFormat="false" ht="15.75" hidden="false" customHeight="false" outlineLevel="0" collapsed="false">
      <c r="A1057" s="127" t="n">
        <v>43945</v>
      </c>
      <c r="B1057" s="68" t="n">
        <f aca="false">AVERAGE(B952:B954)</f>
        <v>112.333333333333</v>
      </c>
      <c r="C1057" s="68" t="n">
        <f aca="false">AVERAGE(C952:C954)</f>
        <v>41.6666666666667</v>
      </c>
      <c r="D1057" s="68" t="n">
        <f aca="false">AVERAGE(D952:D954)</f>
        <v>72.6666666666667</v>
      </c>
      <c r="E1057" s="68" t="n">
        <f aca="false">AVERAGE(E952:E954)</f>
        <v>173.666666666667</v>
      </c>
      <c r="F1057" s="68" t="n">
        <f aca="false">SUM(B1057:E1057)</f>
        <v>400.333333333333</v>
      </c>
      <c r="G1057" s="65"/>
      <c r="H1057" s="68"/>
      <c r="I1057" s="65"/>
      <c r="J1057" s="68"/>
      <c r="K1057" s="65"/>
      <c r="L1057" s="68"/>
      <c r="M1057" s="65"/>
      <c r="N1057" s="65"/>
      <c r="O1057" s="65"/>
      <c r="P1057" s="65"/>
      <c r="Q1057" s="65"/>
      <c r="R1057" s="65"/>
      <c r="S1057" s="65"/>
      <c r="T1057" s="65"/>
      <c r="U1057" s="65"/>
      <c r="V1057" s="65"/>
      <c r="W1057" s="65"/>
      <c r="X1057" s="65"/>
      <c r="Y1057" s="65"/>
      <c r="Z1057" s="65"/>
      <c r="AA1057" s="65"/>
      <c r="AB1057" s="65"/>
      <c r="AC1057" s="65"/>
      <c r="AD1057" s="65"/>
      <c r="AE1057" s="65"/>
      <c r="AF1057" s="65"/>
      <c r="AG1057" s="65"/>
      <c r="AH1057" s="65"/>
      <c r="AI1057" s="65"/>
      <c r="AJ1057" s="65"/>
      <c r="AK1057" s="65"/>
      <c r="AL1057" s="65"/>
      <c r="AM1057" s="65"/>
      <c r="AN1057" s="65"/>
      <c r="AO1057" s="65"/>
      <c r="AP1057" s="65"/>
    </row>
    <row r="1058" customFormat="false" ht="15.75" hidden="false" customHeight="false" outlineLevel="0" collapsed="false">
      <c r="A1058" s="127" t="n">
        <v>43946</v>
      </c>
      <c r="B1058" s="68" t="n">
        <f aca="false">AVERAGE(B953:B955)</f>
        <v>101</v>
      </c>
      <c r="C1058" s="68" t="n">
        <f aca="false">AVERAGE(C953:C955)</f>
        <v>58.3333333333333</v>
      </c>
      <c r="D1058" s="68" t="n">
        <f aca="false">AVERAGE(D953:D955)</f>
        <v>92.6666666666667</v>
      </c>
      <c r="E1058" s="68" t="n">
        <f aca="false">AVERAGE(E953:E955)</f>
        <v>202.666666666667</v>
      </c>
      <c r="F1058" s="68" t="n">
        <f aca="false">SUM(B1058:E1058)</f>
        <v>454.666666666667</v>
      </c>
      <c r="G1058" s="65"/>
      <c r="H1058" s="68"/>
      <c r="I1058" s="65"/>
      <c r="J1058" s="68"/>
      <c r="K1058" s="65"/>
      <c r="L1058" s="68"/>
      <c r="M1058" s="65"/>
      <c r="N1058" s="65"/>
      <c r="O1058" s="65"/>
      <c r="P1058" s="65"/>
      <c r="Q1058" s="65"/>
      <c r="R1058" s="65"/>
      <c r="S1058" s="65"/>
      <c r="T1058" s="65"/>
      <c r="U1058" s="65"/>
      <c r="V1058" s="65"/>
      <c r="W1058" s="65"/>
      <c r="X1058" s="65"/>
      <c r="Y1058" s="65"/>
      <c r="Z1058" s="65"/>
      <c r="AA1058" s="65"/>
      <c r="AB1058" s="65"/>
      <c r="AC1058" s="65"/>
      <c r="AD1058" s="65"/>
      <c r="AE1058" s="65"/>
      <c r="AF1058" s="65"/>
      <c r="AG1058" s="65"/>
      <c r="AH1058" s="65"/>
      <c r="AI1058" s="65"/>
      <c r="AJ1058" s="65"/>
      <c r="AK1058" s="65"/>
      <c r="AL1058" s="65"/>
      <c r="AM1058" s="65"/>
      <c r="AN1058" s="65"/>
      <c r="AO1058" s="65"/>
      <c r="AP1058" s="65"/>
    </row>
    <row r="1059" customFormat="false" ht="15.75" hidden="false" customHeight="false" outlineLevel="0" collapsed="false">
      <c r="A1059" s="127" t="n">
        <v>43947</v>
      </c>
      <c r="B1059" s="68" t="n">
        <f aca="false">AVERAGE(B954:B956)</f>
        <v>94.6666666666667</v>
      </c>
      <c r="C1059" s="68" t="n">
        <f aca="false">AVERAGE(C954:C956)</f>
        <v>52.6666666666667</v>
      </c>
      <c r="D1059" s="68" t="n">
        <f aca="false">AVERAGE(D954:D956)</f>
        <v>79.3333333333333</v>
      </c>
      <c r="E1059" s="68" t="n">
        <f aca="false">AVERAGE(E954:E956)</f>
        <v>195</v>
      </c>
      <c r="F1059" s="68" t="n">
        <f aca="false">SUM(B1059:E1059)</f>
        <v>421.666666666667</v>
      </c>
      <c r="G1059" s="65"/>
      <c r="H1059" s="68"/>
      <c r="I1059" s="65"/>
      <c r="J1059" s="68"/>
      <c r="K1059" s="65"/>
      <c r="L1059" s="68"/>
      <c r="M1059" s="65"/>
      <c r="N1059" s="65"/>
      <c r="O1059" s="65"/>
      <c r="P1059" s="65"/>
      <c r="Q1059" s="65"/>
      <c r="R1059" s="65"/>
      <c r="S1059" s="65"/>
      <c r="T1059" s="65"/>
      <c r="U1059" s="65"/>
      <c r="V1059" s="65"/>
      <c r="W1059" s="65"/>
      <c r="X1059" s="65"/>
      <c r="Y1059" s="65"/>
      <c r="Z1059" s="65"/>
      <c r="AA1059" s="65"/>
      <c r="AB1059" s="65"/>
      <c r="AC1059" s="65"/>
      <c r="AD1059" s="65"/>
      <c r="AE1059" s="65"/>
      <c r="AF1059" s="65"/>
      <c r="AG1059" s="65"/>
      <c r="AH1059" s="65"/>
      <c r="AI1059" s="65"/>
      <c r="AJ1059" s="65"/>
      <c r="AK1059" s="65"/>
      <c r="AL1059" s="65"/>
      <c r="AM1059" s="65"/>
      <c r="AN1059" s="65"/>
      <c r="AO1059" s="65"/>
      <c r="AP1059" s="65"/>
    </row>
    <row r="1060" customFormat="false" ht="15.75" hidden="false" customHeight="false" outlineLevel="0" collapsed="false">
      <c r="A1060" s="127" t="n">
        <v>43948</v>
      </c>
      <c r="B1060" s="68" t="n">
        <f aca="false">AVERAGE(B955:B957)</f>
        <v>89.6666666666667</v>
      </c>
      <c r="C1060" s="68" t="n">
        <f aca="false">AVERAGE(C955:C957)</f>
        <v>37.3333333333333</v>
      </c>
      <c r="D1060" s="68" t="n">
        <f aca="false">AVERAGE(D955:D957)</f>
        <v>67.6666666666667</v>
      </c>
      <c r="E1060" s="68" t="n">
        <f aca="false">AVERAGE(E955:E957)</f>
        <v>137.666666666667</v>
      </c>
      <c r="F1060" s="68" t="n">
        <f aca="false">SUM(B1060:E1060)</f>
        <v>332.333333333333</v>
      </c>
      <c r="G1060" s="65"/>
      <c r="H1060" s="68"/>
      <c r="I1060" s="65"/>
      <c r="J1060" s="68"/>
      <c r="K1060" s="65"/>
      <c r="L1060" s="68"/>
      <c r="M1060" s="65"/>
      <c r="N1060" s="65"/>
      <c r="O1060" s="65"/>
      <c r="P1060" s="65"/>
      <c r="Q1060" s="65"/>
      <c r="R1060" s="65"/>
      <c r="S1060" s="65"/>
      <c r="T1060" s="65"/>
      <c r="U1060" s="65"/>
      <c r="V1060" s="65"/>
      <c r="W1060" s="65"/>
      <c r="X1060" s="65"/>
      <c r="Y1060" s="65"/>
      <c r="Z1060" s="65"/>
      <c r="AA1060" s="65"/>
      <c r="AB1060" s="65"/>
      <c r="AC1060" s="65"/>
      <c r="AD1060" s="65"/>
      <c r="AE1060" s="65"/>
      <c r="AF1060" s="65"/>
      <c r="AG1060" s="65"/>
      <c r="AH1060" s="65"/>
      <c r="AI1060" s="65"/>
      <c r="AJ1060" s="65"/>
      <c r="AK1060" s="65"/>
      <c r="AL1060" s="65"/>
      <c r="AM1060" s="65"/>
      <c r="AN1060" s="65"/>
      <c r="AO1060" s="65"/>
      <c r="AP1060" s="65"/>
    </row>
    <row r="1061" customFormat="false" ht="15.75" hidden="false" customHeight="false" outlineLevel="0" collapsed="false">
      <c r="A1061" s="127" t="n">
        <v>43949</v>
      </c>
      <c r="B1061" s="68" t="n">
        <f aca="false">AVERAGE(B956:B958)</f>
        <v>105.666666666667</v>
      </c>
      <c r="C1061" s="68" t="n">
        <f aca="false">AVERAGE(C956:C958)</f>
        <v>27</v>
      </c>
      <c r="D1061" s="68" t="n">
        <f aca="false">AVERAGE(D956:D958)</f>
        <v>54</v>
      </c>
      <c r="E1061" s="68" t="n">
        <f aca="false">AVERAGE(E956:E958)</f>
        <v>141.666666666667</v>
      </c>
      <c r="F1061" s="68" t="n">
        <f aca="false">SUM(B1061:E1061)</f>
        <v>328.333333333333</v>
      </c>
      <c r="G1061" s="65"/>
      <c r="H1061" s="68"/>
      <c r="I1061" s="65"/>
      <c r="J1061" s="68"/>
      <c r="K1061" s="65"/>
      <c r="L1061" s="68"/>
      <c r="M1061" s="65"/>
      <c r="N1061" s="65"/>
      <c r="O1061" s="65"/>
      <c r="P1061" s="65"/>
      <c r="Q1061" s="65"/>
      <c r="R1061" s="65"/>
      <c r="S1061" s="65"/>
      <c r="T1061" s="65"/>
      <c r="U1061" s="65"/>
      <c r="V1061" s="65"/>
      <c r="W1061" s="65"/>
      <c r="X1061" s="65"/>
      <c r="Y1061" s="65"/>
      <c r="Z1061" s="65"/>
      <c r="AA1061" s="65"/>
      <c r="AB1061" s="65"/>
      <c r="AC1061" s="65"/>
      <c r="AD1061" s="65"/>
      <c r="AE1061" s="65"/>
      <c r="AF1061" s="65"/>
      <c r="AG1061" s="65"/>
      <c r="AH1061" s="65"/>
      <c r="AI1061" s="65"/>
      <c r="AJ1061" s="65"/>
      <c r="AK1061" s="65"/>
      <c r="AL1061" s="65"/>
      <c r="AM1061" s="65"/>
      <c r="AN1061" s="65"/>
      <c r="AO1061" s="65"/>
      <c r="AP1061" s="65"/>
    </row>
    <row r="1062" customFormat="false" ht="15.75" hidden="false" customHeight="false" outlineLevel="0" collapsed="false">
      <c r="A1062" s="127" t="n">
        <v>43950</v>
      </c>
      <c r="B1062" s="68" t="n">
        <f aca="false">AVERAGE(B957:B959)</f>
        <v>97.6666666666667</v>
      </c>
      <c r="C1062" s="68" t="n">
        <f aca="false">AVERAGE(C957:C959)</f>
        <v>38.6666666666667</v>
      </c>
      <c r="D1062" s="68" t="n">
        <f aca="false">AVERAGE(D957:D959)</f>
        <v>53.6666666666667</v>
      </c>
      <c r="E1062" s="68" t="n">
        <f aca="false">AVERAGE(E957:E959)</f>
        <v>145</v>
      </c>
      <c r="F1062" s="68" t="n">
        <f aca="false">SUM(B1062:E1062)</f>
        <v>335</v>
      </c>
      <c r="G1062" s="65"/>
      <c r="H1062" s="68"/>
      <c r="I1062" s="65"/>
      <c r="J1062" s="68"/>
      <c r="K1062" s="65"/>
      <c r="L1062" s="68"/>
      <c r="M1062" s="65"/>
      <c r="N1062" s="65"/>
      <c r="O1062" s="65"/>
      <c r="P1062" s="65"/>
      <c r="Q1062" s="65"/>
      <c r="R1062" s="65"/>
      <c r="S1062" s="65"/>
      <c r="T1062" s="65"/>
      <c r="U1062" s="65"/>
      <c r="V1062" s="65"/>
      <c r="W1062" s="65"/>
      <c r="X1062" s="65"/>
      <c r="Y1062" s="65"/>
      <c r="Z1062" s="65"/>
      <c r="AA1062" s="65"/>
      <c r="AB1062" s="65"/>
      <c r="AC1062" s="65"/>
      <c r="AD1062" s="65"/>
      <c r="AE1062" s="65"/>
      <c r="AF1062" s="65"/>
      <c r="AG1062" s="65"/>
      <c r="AH1062" s="65"/>
      <c r="AI1062" s="65"/>
      <c r="AJ1062" s="65"/>
      <c r="AK1062" s="65"/>
      <c r="AL1062" s="65"/>
      <c r="AM1062" s="65"/>
      <c r="AN1062" s="65"/>
      <c r="AO1062" s="65"/>
      <c r="AP1062" s="65"/>
    </row>
    <row r="1063" customFormat="false" ht="15.75" hidden="false" customHeight="false" outlineLevel="0" collapsed="false">
      <c r="A1063" s="127" t="n">
        <v>43951</v>
      </c>
      <c r="B1063" s="68" t="n">
        <f aca="false">AVERAGE(B958:B960)</f>
        <v>101.666666666667</v>
      </c>
      <c r="C1063" s="68" t="n">
        <f aca="false">AVERAGE(C958:C960)</f>
        <v>28</v>
      </c>
      <c r="D1063" s="68" t="n">
        <f aca="false">AVERAGE(D958:D960)</f>
        <v>77.3333333333333</v>
      </c>
      <c r="E1063" s="68" t="n">
        <f aca="false">AVERAGE(E958:E960)</f>
        <v>161.666666666667</v>
      </c>
      <c r="F1063" s="68" t="n">
        <f aca="false">SUM(B1063:E1063)</f>
        <v>368.666666666667</v>
      </c>
      <c r="G1063" s="65"/>
      <c r="H1063" s="68"/>
      <c r="I1063" s="65"/>
      <c r="J1063" s="68"/>
      <c r="K1063" s="65"/>
      <c r="L1063" s="68"/>
      <c r="M1063" s="65"/>
      <c r="N1063" s="65"/>
      <c r="O1063" s="65"/>
      <c r="P1063" s="65"/>
      <c r="Q1063" s="65"/>
      <c r="R1063" s="65"/>
      <c r="S1063" s="65"/>
      <c r="T1063" s="65"/>
      <c r="U1063" s="65"/>
      <c r="V1063" s="65"/>
      <c r="W1063" s="65"/>
      <c r="X1063" s="65"/>
      <c r="Y1063" s="65"/>
      <c r="Z1063" s="65"/>
      <c r="AA1063" s="65"/>
      <c r="AB1063" s="65"/>
      <c r="AC1063" s="65"/>
      <c r="AD1063" s="65"/>
      <c r="AE1063" s="65"/>
      <c r="AF1063" s="65"/>
      <c r="AG1063" s="65"/>
      <c r="AH1063" s="65"/>
      <c r="AI1063" s="65"/>
      <c r="AJ1063" s="65"/>
      <c r="AK1063" s="65"/>
      <c r="AL1063" s="65"/>
      <c r="AM1063" s="65"/>
      <c r="AN1063" s="65"/>
      <c r="AO1063" s="65"/>
      <c r="AP1063" s="65"/>
    </row>
    <row r="1064" customFormat="false" ht="15.75" hidden="false" customHeight="false" outlineLevel="0" collapsed="false">
      <c r="A1064" s="127" t="n">
        <v>43952</v>
      </c>
      <c r="B1064" s="68" t="n">
        <f aca="false">AVERAGE(B959:B961)</f>
        <v>104.666666666667</v>
      </c>
      <c r="C1064" s="68" t="n">
        <f aca="false">AVERAGE(C959:C961)</f>
        <v>24.3333333333333</v>
      </c>
      <c r="D1064" s="68" t="n">
        <f aca="false">AVERAGE(D959:D961)</f>
        <v>84</v>
      </c>
      <c r="E1064" s="68" t="n">
        <f aca="false">AVERAGE(E959:E961)</f>
        <v>158</v>
      </c>
      <c r="F1064" s="68" t="n">
        <f aca="false">SUM(B1064:E1064)</f>
        <v>371</v>
      </c>
      <c r="G1064" s="65"/>
      <c r="H1064" s="68"/>
      <c r="I1064" s="65"/>
      <c r="J1064" s="68"/>
      <c r="K1064" s="65"/>
      <c r="L1064" s="68"/>
      <c r="M1064" s="65"/>
      <c r="N1064" s="65"/>
      <c r="O1064" s="65"/>
      <c r="P1064" s="65"/>
      <c r="Q1064" s="65"/>
      <c r="R1064" s="65"/>
      <c r="S1064" s="65"/>
      <c r="T1064" s="65"/>
      <c r="U1064" s="65"/>
      <c r="V1064" s="65"/>
      <c r="W1064" s="65"/>
      <c r="X1064" s="65"/>
      <c r="Y1064" s="65"/>
      <c r="Z1064" s="65"/>
      <c r="AA1064" s="65"/>
      <c r="AB1064" s="65"/>
      <c r="AC1064" s="65"/>
      <c r="AD1064" s="65"/>
      <c r="AE1064" s="65"/>
      <c r="AF1064" s="65"/>
      <c r="AG1064" s="65"/>
      <c r="AH1064" s="65"/>
      <c r="AI1064" s="65"/>
      <c r="AJ1064" s="65"/>
      <c r="AK1064" s="65"/>
      <c r="AL1064" s="65"/>
      <c r="AM1064" s="65"/>
      <c r="AN1064" s="65"/>
      <c r="AO1064" s="65"/>
      <c r="AP1064" s="65"/>
    </row>
    <row r="1065" customFormat="false" ht="15.75" hidden="false" customHeight="false" outlineLevel="0" collapsed="false">
      <c r="A1065" s="127" t="n">
        <v>43953</v>
      </c>
      <c r="B1065" s="68" t="n">
        <f aca="false">AVERAGE(B960:B962)</f>
        <v>101.333333333333</v>
      </c>
      <c r="C1065" s="68" t="n">
        <f aca="false">AVERAGE(C960:C962)</f>
        <v>24.3333333333333</v>
      </c>
      <c r="D1065" s="68" t="n">
        <f aca="false">AVERAGE(D960:D962)</f>
        <v>79.6666666666667</v>
      </c>
      <c r="E1065" s="68" t="n">
        <f aca="false">AVERAGE(E960:E962)</f>
        <v>176.333333333333</v>
      </c>
      <c r="F1065" s="68" t="n">
        <f aca="false">SUM(B1065:E1065)</f>
        <v>381.666666666667</v>
      </c>
      <c r="G1065" s="65"/>
      <c r="H1065" s="68"/>
      <c r="I1065" s="65"/>
      <c r="J1065" s="68"/>
      <c r="K1065" s="65"/>
      <c r="L1065" s="68"/>
      <c r="M1065" s="65"/>
      <c r="N1065" s="65"/>
      <c r="O1065" s="65"/>
      <c r="P1065" s="65"/>
      <c r="Q1065" s="65"/>
      <c r="R1065" s="65"/>
      <c r="S1065" s="65"/>
      <c r="T1065" s="65"/>
      <c r="U1065" s="65"/>
      <c r="V1065" s="65"/>
      <c r="W1065" s="65"/>
      <c r="X1065" s="65"/>
      <c r="Y1065" s="65"/>
      <c r="Z1065" s="65"/>
      <c r="AA1065" s="65"/>
      <c r="AB1065" s="65"/>
      <c r="AC1065" s="65"/>
      <c r="AD1065" s="65"/>
      <c r="AE1065" s="65"/>
      <c r="AF1065" s="65"/>
      <c r="AG1065" s="65"/>
      <c r="AH1065" s="65"/>
      <c r="AI1065" s="65"/>
      <c r="AJ1065" s="65"/>
      <c r="AK1065" s="65"/>
      <c r="AL1065" s="65"/>
      <c r="AM1065" s="65"/>
      <c r="AN1065" s="65"/>
      <c r="AO1065" s="65"/>
      <c r="AP1065" s="65"/>
    </row>
    <row r="1066" customFormat="false" ht="15.75" hidden="false" customHeight="false" outlineLevel="0" collapsed="false">
      <c r="A1066" s="127" t="n">
        <v>43954</v>
      </c>
      <c r="B1066" s="68" t="n">
        <f aca="false">AVERAGE(B961:B963)</f>
        <v>96.3333333333333</v>
      </c>
      <c r="C1066" s="68" t="n">
        <f aca="false">AVERAGE(C961:C963)</f>
        <v>23</v>
      </c>
      <c r="D1066" s="68" t="n">
        <f aca="false">AVERAGE(D961:D963)</f>
        <v>76.3333333333333</v>
      </c>
      <c r="E1066" s="68" t="n">
        <f aca="false">AVERAGE(E961:E963)</f>
        <v>185.333333333333</v>
      </c>
      <c r="F1066" s="68" t="n">
        <f aca="false">SUM(B1066:E1066)</f>
        <v>381</v>
      </c>
      <c r="G1066" s="65"/>
      <c r="H1066" s="68"/>
      <c r="I1066" s="65"/>
      <c r="J1066" s="68"/>
      <c r="K1066" s="65"/>
      <c r="L1066" s="68"/>
      <c r="M1066" s="65"/>
      <c r="N1066" s="65"/>
      <c r="O1066" s="65"/>
      <c r="P1066" s="65"/>
      <c r="Q1066" s="65"/>
      <c r="R1066" s="65"/>
      <c r="S1066" s="65"/>
      <c r="T1066" s="65"/>
      <c r="U1066" s="65"/>
      <c r="V1066" s="65"/>
      <c r="W1066" s="65"/>
      <c r="X1066" s="65"/>
      <c r="Y1066" s="65"/>
      <c r="Z1066" s="65"/>
      <c r="AA1066" s="65"/>
      <c r="AB1066" s="65"/>
      <c r="AC1066" s="65"/>
      <c r="AD1066" s="65"/>
      <c r="AE1066" s="65"/>
      <c r="AF1066" s="65"/>
      <c r="AG1066" s="65"/>
      <c r="AH1066" s="65"/>
      <c r="AI1066" s="65"/>
      <c r="AJ1066" s="65"/>
      <c r="AK1066" s="65"/>
      <c r="AL1066" s="65"/>
      <c r="AM1066" s="65"/>
      <c r="AN1066" s="65"/>
      <c r="AO1066" s="65"/>
      <c r="AP1066" s="65"/>
    </row>
    <row r="1067" customFormat="false" ht="15.75" hidden="false" customHeight="false" outlineLevel="0" collapsed="false">
      <c r="A1067" s="127" t="n">
        <v>43955</v>
      </c>
      <c r="B1067" s="68" t="n">
        <f aca="false">AVERAGE(B962:B964)</f>
        <v>75.3333333333333</v>
      </c>
      <c r="C1067" s="68" t="n">
        <f aca="false">AVERAGE(C962:C964)</f>
        <v>87.3333333333333</v>
      </c>
      <c r="D1067" s="68" t="n">
        <f aca="false">AVERAGE(D962:D964)</f>
        <v>50.3333333333333</v>
      </c>
      <c r="E1067" s="68" t="n">
        <f aca="false">AVERAGE(E962:E964)</f>
        <v>219.666666666667</v>
      </c>
      <c r="F1067" s="68" t="n">
        <f aca="false">SUM(B1067:E1067)</f>
        <v>432.666666666667</v>
      </c>
      <c r="G1067" s="65"/>
      <c r="H1067" s="68"/>
      <c r="I1067" s="65"/>
      <c r="J1067" s="68"/>
      <c r="K1067" s="65"/>
      <c r="L1067" s="68"/>
      <c r="M1067" s="65"/>
      <c r="N1067" s="65"/>
      <c r="O1067" s="65"/>
      <c r="P1067" s="65"/>
      <c r="Q1067" s="65"/>
      <c r="R1067" s="65"/>
      <c r="S1067" s="65"/>
      <c r="T1067" s="65"/>
      <c r="U1067" s="65"/>
      <c r="V1067" s="65"/>
      <c r="W1067" s="65"/>
      <c r="X1067" s="65"/>
      <c r="Y1067" s="65"/>
      <c r="Z1067" s="65"/>
      <c r="AA1067" s="65"/>
      <c r="AB1067" s="65"/>
      <c r="AC1067" s="65"/>
      <c r="AD1067" s="65"/>
      <c r="AE1067" s="65"/>
      <c r="AF1067" s="65"/>
      <c r="AG1067" s="65"/>
      <c r="AH1067" s="65"/>
      <c r="AI1067" s="65"/>
      <c r="AJ1067" s="65"/>
      <c r="AK1067" s="65"/>
      <c r="AL1067" s="65"/>
      <c r="AM1067" s="65"/>
      <c r="AN1067" s="65"/>
      <c r="AO1067" s="65"/>
      <c r="AP1067" s="65"/>
    </row>
    <row r="1068" customFormat="false" ht="15.75" hidden="false" customHeight="false" outlineLevel="0" collapsed="false">
      <c r="A1068" s="127" t="n">
        <v>43956</v>
      </c>
      <c r="B1068" s="68" t="n">
        <f aca="false">AVERAGE(B963:B965)</f>
        <v>98</v>
      </c>
      <c r="C1068" s="68" t="n">
        <f aca="false">AVERAGE(C963:C965)</f>
        <v>94</v>
      </c>
      <c r="D1068" s="68" t="n">
        <f aca="false">AVERAGE(D963:D965)</f>
        <v>74.3333333333333</v>
      </c>
      <c r="E1068" s="68" t="n">
        <f aca="false">AVERAGE(E963:E965)</f>
        <v>237</v>
      </c>
      <c r="F1068" s="68" t="n">
        <f aca="false">SUM(B1068:E1068)</f>
        <v>503.333333333333</v>
      </c>
      <c r="G1068" s="65"/>
      <c r="H1068" s="68"/>
      <c r="I1068" s="65"/>
      <c r="J1068" s="68"/>
      <c r="K1068" s="65"/>
      <c r="L1068" s="68"/>
      <c r="M1068" s="65"/>
      <c r="N1068" s="65"/>
      <c r="O1068" s="65"/>
      <c r="P1068" s="65"/>
      <c r="Q1068" s="65"/>
      <c r="R1068" s="65"/>
      <c r="S1068" s="65"/>
      <c r="T1068" s="65"/>
      <c r="U1068" s="65"/>
      <c r="V1068" s="65"/>
      <c r="W1068" s="65"/>
      <c r="X1068" s="65"/>
      <c r="Y1068" s="65"/>
      <c r="Z1068" s="65"/>
      <c r="AA1068" s="65"/>
      <c r="AB1068" s="65"/>
      <c r="AC1068" s="65"/>
      <c r="AD1068" s="65"/>
      <c r="AE1068" s="65"/>
      <c r="AF1068" s="65"/>
      <c r="AG1068" s="65"/>
      <c r="AH1068" s="65"/>
      <c r="AI1068" s="65"/>
      <c r="AJ1068" s="65"/>
      <c r="AK1068" s="65"/>
      <c r="AL1068" s="65"/>
      <c r="AM1068" s="65"/>
      <c r="AN1068" s="65"/>
      <c r="AO1068" s="65"/>
      <c r="AP1068" s="65"/>
    </row>
    <row r="1069" customFormat="false" ht="15.75" hidden="false" customHeight="false" outlineLevel="0" collapsed="false">
      <c r="A1069" s="127" t="n">
        <v>43957</v>
      </c>
      <c r="B1069" s="68" t="n">
        <f aca="false">AVERAGE(B964:B966)</f>
        <v>103.333333333333</v>
      </c>
      <c r="C1069" s="68" t="n">
        <f aca="false">AVERAGE(C964:C966)</f>
        <v>105.333333333333</v>
      </c>
      <c r="D1069" s="68" t="n">
        <f aca="false">AVERAGE(D964:D966)</f>
        <v>75.3333333333333</v>
      </c>
      <c r="E1069" s="68" t="n">
        <f aca="false">AVERAGE(E964:E966)</f>
        <v>236.666666666667</v>
      </c>
      <c r="F1069" s="68" t="n">
        <f aca="false">SUM(B1069:E1069)</f>
        <v>520.666666666667</v>
      </c>
      <c r="G1069" s="65"/>
      <c r="H1069" s="68"/>
      <c r="I1069" s="65"/>
      <c r="J1069" s="68"/>
      <c r="K1069" s="65"/>
      <c r="L1069" s="68"/>
      <c r="M1069" s="65"/>
      <c r="N1069" s="65"/>
      <c r="O1069" s="65"/>
      <c r="P1069" s="65"/>
      <c r="Q1069" s="65"/>
      <c r="R1069" s="65"/>
      <c r="S1069" s="65"/>
      <c r="T1069" s="65"/>
      <c r="U1069" s="65"/>
      <c r="V1069" s="65"/>
      <c r="W1069" s="65"/>
      <c r="X1069" s="65"/>
      <c r="Y1069" s="65"/>
      <c r="Z1069" s="65"/>
      <c r="AA1069" s="65"/>
      <c r="AB1069" s="65"/>
      <c r="AC1069" s="65"/>
      <c r="AD1069" s="65"/>
      <c r="AE1069" s="65"/>
      <c r="AF1069" s="65"/>
      <c r="AG1069" s="65"/>
      <c r="AH1069" s="65"/>
      <c r="AI1069" s="65"/>
      <c r="AJ1069" s="65"/>
      <c r="AK1069" s="65"/>
      <c r="AL1069" s="65"/>
      <c r="AM1069" s="65"/>
      <c r="AN1069" s="65"/>
      <c r="AO1069" s="65"/>
      <c r="AP1069" s="65"/>
    </row>
    <row r="1070" customFormat="false" ht="15.75" hidden="false" customHeight="false" outlineLevel="0" collapsed="false">
      <c r="A1070" s="127" t="n">
        <v>43958</v>
      </c>
      <c r="B1070" s="68" t="n">
        <f aca="false">AVERAGE(B965:B967)</f>
        <v>105.333333333333</v>
      </c>
      <c r="C1070" s="68" t="n">
        <f aca="false">AVERAGE(C965:C967)</f>
        <v>59.3333333333333</v>
      </c>
      <c r="D1070" s="68" t="n">
        <f aca="false">AVERAGE(D965:D967)</f>
        <v>90.3333333333333</v>
      </c>
      <c r="E1070" s="68" t="n">
        <f aca="false">AVERAGE(E965:E967)</f>
        <v>200.666666666667</v>
      </c>
      <c r="F1070" s="68" t="n">
        <f aca="false">SUM(B1070:E1070)</f>
        <v>455.666666666667</v>
      </c>
      <c r="G1070" s="65"/>
      <c r="H1070" s="68"/>
      <c r="I1070" s="65"/>
      <c r="J1070" s="68"/>
      <c r="K1070" s="65"/>
      <c r="L1070" s="68"/>
      <c r="M1070" s="65"/>
      <c r="N1070" s="65"/>
      <c r="O1070" s="65"/>
      <c r="P1070" s="65"/>
      <c r="Q1070" s="65"/>
      <c r="R1070" s="65"/>
      <c r="S1070" s="65"/>
      <c r="T1070" s="65"/>
      <c r="U1070" s="65"/>
      <c r="V1070" s="65"/>
      <c r="W1070" s="65"/>
      <c r="X1070" s="65"/>
      <c r="Y1070" s="65"/>
      <c r="Z1070" s="65"/>
      <c r="AA1070" s="65"/>
      <c r="AB1070" s="65"/>
      <c r="AC1070" s="65"/>
      <c r="AD1070" s="65"/>
      <c r="AE1070" s="65"/>
      <c r="AF1070" s="65"/>
      <c r="AG1070" s="65"/>
      <c r="AH1070" s="65"/>
      <c r="AI1070" s="65"/>
      <c r="AJ1070" s="65"/>
      <c r="AK1070" s="65"/>
      <c r="AL1070" s="65"/>
      <c r="AM1070" s="65"/>
      <c r="AN1070" s="65"/>
      <c r="AO1070" s="65"/>
      <c r="AP1070" s="65"/>
    </row>
    <row r="1071" customFormat="false" ht="15.75" hidden="false" customHeight="false" outlineLevel="0" collapsed="false">
      <c r="A1071" s="127" t="n">
        <v>43959</v>
      </c>
      <c r="B1071" s="68" t="n">
        <f aca="false">AVERAGE(B966:B968)</f>
        <v>89.3333333333333</v>
      </c>
      <c r="C1071" s="68" t="n">
        <f aca="false">AVERAGE(C966:C968)</f>
        <v>50.3333333333333</v>
      </c>
      <c r="D1071" s="68" t="n">
        <f aca="false">AVERAGE(D966:D968)</f>
        <v>72.6666666666667</v>
      </c>
      <c r="E1071" s="68" t="n">
        <f aca="false">AVERAGE(E966:E968)</f>
        <v>185</v>
      </c>
      <c r="F1071" s="68" t="n">
        <f aca="false">SUM(B1071:E1071)</f>
        <v>397.333333333333</v>
      </c>
      <c r="G1071" s="65"/>
      <c r="H1071" s="68"/>
      <c r="I1071" s="65"/>
      <c r="J1071" s="68"/>
      <c r="K1071" s="65"/>
      <c r="L1071" s="68"/>
      <c r="M1071" s="65"/>
      <c r="N1071" s="65"/>
      <c r="O1071" s="65"/>
      <c r="P1071" s="65"/>
      <c r="Q1071" s="65"/>
      <c r="R1071" s="65"/>
      <c r="S1071" s="65"/>
      <c r="T1071" s="65"/>
      <c r="U1071" s="65"/>
      <c r="V1071" s="65"/>
      <c r="W1071" s="65"/>
      <c r="X1071" s="65"/>
      <c r="Y1071" s="65"/>
      <c r="Z1071" s="65"/>
      <c r="AA1071" s="65"/>
      <c r="AB1071" s="65"/>
      <c r="AC1071" s="65"/>
      <c r="AD1071" s="65"/>
      <c r="AE1071" s="65"/>
      <c r="AF1071" s="65"/>
      <c r="AG1071" s="65"/>
      <c r="AH1071" s="65"/>
      <c r="AI1071" s="65"/>
      <c r="AJ1071" s="65"/>
      <c r="AK1071" s="65"/>
      <c r="AL1071" s="65"/>
      <c r="AM1071" s="65"/>
      <c r="AN1071" s="65"/>
      <c r="AO1071" s="65"/>
      <c r="AP1071" s="65"/>
    </row>
    <row r="1072" customFormat="false" ht="15.75" hidden="false" customHeight="false" outlineLevel="0" collapsed="false">
      <c r="A1072" s="127" t="n">
        <v>43960</v>
      </c>
      <c r="B1072" s="68" t="n">
        <f aca="false">AVERAGE(B967:B969)</f>
        <v>95.3333333333333</v>
      </c>
      <c r="C1072" s="68" t="n">
        <f aca="false">AVERAGE(C967:C969)</f>
        <v>51</v>
      </c>
      <c r="D1072" s="68" t="n">
        <f aca="false">AVERAGE(D967:D969)</f>
        <v>96.3333333333333</v>
      </c>
      <c r="E1072" s="68" t="n">
        <f aca="false">AVERAGE(E967:E969)</f>
        <v>210.666666666667</v>
      </c>
      <c r="F1072" s="68" t="n">
        <f aca="false">SUM(B1072:E1072)</f>
        <v>453.333333333333</v>
      </c>
      <c r="G1072" s="65"/>
      <c r="H1072" s="68"/>
      <c r="I1072" s="65"/>
      <c r="J1072" s="68"/>
      <c r="K1072" s="65"/>
      <c r="L1072" s="68"/>
      <c r="M1072" s="65"/>
      <c r="N1072" s="65"/>
      <c r="O1072" s="65"/>
      <c r="P1072" s="65"/>
      <c r="Q1072" s="65"/>
      <c r="R1072" s="65"/>
      <c r="S1072" s="65"/>
      <c r="T1072" s="65"/>
      <c r="U1072" s="65"/>
      <c r="V1072" s="65"/>
      <c r="W1072" s="65"/>
      <c r="X1072" s="65"/>
      <c r="Y1072" s="65"/>
      <c r="Z1072" s="65"/>
      <c r="AA1072" s="65"/>
      <c r="AB1072" s="65"/>
      <c r="AC1072" s="65"/>
      <c r="AD1072" s="65"/>
      <c r="AE1072" s="65"/>
      <c r="AF1072" s="65"/>
      <c r="AG1072" s="65"/>
      <c r="AH1072" s="65"/>
      <c r="AI1072" s="65"/>
      <c r="AJ1072" s="65"/>
      <c r="AK1072" s="65"/>
      <c r="AL1072" s="65"/>
      <c r="AM1072" s="65"/>
      <c r="AN1072" s="65"/>
      <c r="AO1072" s="65"/>
      <c r="AP1072" s="65"/>
    </row>
    <row r="1073" customFormat="false" ht="15.75" hidden="false" customHeight="false" outlineLevel="0" collapsed="false">
      <c r="A1073" s="127" t="n">
        <v>43961</v>
      </c>
      <c r="B1073" s="68" t="n">
        <f aca="false">AVERAGE(B968:B970)</f>
        <v>111.666666666667</v>
      </c>
      <c r="C1073" s="68" t="n">
        <f aca="false">AVERAGE(C968:C970)</f>
        <v>31.3333333333333</v>
      </c>
      <c r="D1073" s="68" t="n">
        <f aca="false">AVERAGE(D968:D970)</f>
        <v>108</v>
      </c>
      <c r="E1073" s="68" t="n">
        <f aca="false">AVERAGE(E968:E970)</f>
        <v>199</v>
      </c>
      <c r="F1073" s="68" t="n">
        <f aca="false">SUM(B1073:E1073)</f>
        <v>450</v>
      </c>
      <c r="G1073" s="65"/>
      <c r="H1073" s="68"/>
      <c r="I1073" s="65"/>
      <c r="J1073" s="68"/>
      <c r="K1073" s="65"/>
      <c r="L1073" s="68"/>
      <c r="M1073" s="65"/>
      <c r="N1073" s="65"/>
      <c r="O1073" s="65"/>
      <c r="P1073" s="65"/>
      <c r="Q1073" s="65"/>
      <c r="R1073" s="65"/>
      <c r="S1073" s="65"/>
      <c r="T1073" s="65"/>
      <c r="U1073" s="65"/>
      <c r="V1073" s="65"/>
      <c r="W1073" s="65"/>
      <c r="X1073" s="65"/>
      <c r="Y1073" s="65"/>
      <c r="Z1073" s="65"/>
      <c r="AA1073" s="65"/>
      <c r="AB1073" s="65"/>
      <c r="AC1073" s="65"/>
      <c r="AD1073" s="65"/>
      <c r="AE1073" s="65"/>
      <c r="AF1073" s="65"/>
      <c r="AG1073" s="65"/>
      <c r="AH1073" s="65"/>
      <c r="AI1073" s="65"/>
      <c r="AJ1073" s="65"/>
      <c r="AK1073" s="65"/>
      <c r="AL1073" s="65"/>
      <c r="AM1073" s="65"/>
      <c r="AN1073" s="65"/>
      <c r="AO1073" s="65"/>
      <c r="AP1073" s="65"/>
    </row>
    <row r="1074" customFormat="false" ht="15.75" hidden="false" customHeight="false" outlineLevel="0" collapsed="false">
      <c r="A1074" s="127" t="n">
        <v>43962</v>
      </c>
      <c r="B1074" s="68" t="n">
        <f aca="false">AVERAGE(B969:B971)</f>
        <v>107</v>
      </c>
      <c r="C1074" s="68" t="n">
        <f aca="false">AVERAGE(C969:C971)</f>
        <v>41.6666666666667</v>
      </c>
      <c r="D1074" s="68" t="n">
        <f aca="false">AVERAGE(D969:D971)</f>
        <v>105</v>
      </c>
      <c r="E1074" s="68" t="n">
        <f aca="false">AVERAGE(E969:E971)</f>
        <v>172.333333333333</v>
      </c>
      <c r="F1074" s="68" t="n">
        <f aca="false">SUM(B1074:E1074)</f>
        <v>426</v>
      </c>
      <c r="G1074" s="65"/>
      <c r="H1074" s="68"/>
      <c r="I1074" s="65"/>
      <c r="J1074" s="68"/>
      <c r="K1074" s="65"/>
      <c r="L1074" s="68"/>
      <c r="M1074" s="65"/>
      <c r="N1074" s="65"/>
      <c r="O1074" s="65"/>
      <c r="P1074" s="65"/>
      <c r="Q1074" s="65"/>
      <c r="R1074" s="65"/>
      <c r="S1074" s="65"/>
      <c r="T1074" s="65"/>
      <c r="U1074" s="65"/>
      <c r="V1074" s="65"/>
      <c r="W1074" s="65"/>
      <c r="X1074" s="65"/>
      <c r="Y1074" s="65"/>
      <c r="Z1074" s="65"/>
      <c r="AA1074" s="65"/>
      <c r="AB1074" s="65"/>
      <c r="AC1074" s="65"/>
      <c r="AD1074" s="65"/>
      <c r="AE1074" s="65"/>
      <c r="AF1074" s="65"/>
      <c r="AG1074" s="65"/>
      <c r="AH1074" s="65"/>
      <c r="AI1074" s="65"/>
      <c r="AJ1074" s="65"/>
      <c r="AK1074" s="65"/>
      <c r="AL1074" s="65"/>
      <c r="AM1074" s="65"/>
      <c r="AN1074" s="65"/>
      <c r="AO1074" s="65"/>
      <c r="AP1074" s="65"/>
    </row>
    <row r="1075" customFormat="false" ht="15.75" hidden="false" customHeight="false" outlineLevel="0" collapsed="false">
      <c r="A1075" s="127" t="n">
        <v>43963</v>
      </c>
      <c r="B1075" s="68" t="n">
        <f aca="false">AVERAGE(B970:B972)</f>
        <v>106.333333333333</v>
      </c>
      <c r="C1075" s="68" t="n">
        <f aca="false">AVERAGE(C970:C972)</f>
        <v>48</v>
      </c>
      <c r="D1075" s="68" t="n">
        <f aca="false">AVERAGE(D970:D972)</f>
        <v>101</v>
      </c>
      <c r="E1075" s="68" t="n">
        <f aca="false">AVERAGE(E970:E972)</f>
        <v>157.333333333333</v>
      </c>
      <c r="F1075" s="68" t="n">
        <f aca="false">SUM(B1075:E1075)</f>
        <v>412.666666666667</v>
      </c>
      <c r="G1075" s="65"/>
      <c r="H1075" s="68"/>
      <c r="I1075" s="65"/>
      <c r="J1075" s="68"/>
      <c r="K1075" s="65"/>
      <c r="L1075" s="68"/>
      <c r="M1075" s="65"/>
      <c r="N1075" s="65"/>
      <c r="O1075" s="65"/>
      <c r="P1075" s="65"/>
      <c r="Q1075" s="65"/>
      <c r="R1075" s="65"/>
      <c r="S1075" s="65"/>
      <c r="T1075" s="65"/>
      <c r="U1075" s="65"/>
      <c r="V1075" s="65"/>
      <c r="W1075" s="65"/>
      <c r="X1075" s="65"/>
      <c r="Y1075" s="65"/>
      <c r="Z1075" s="65"/>
      <c r="AA1075" s="65"/>
      <c r="AB1075" s="65"/>
      <c r="AC1075" s="65"/>
      <c r="AD1075" s="65"/>
      <c r="AE1075" s="65"/>
      <c r="AF1075" s="65"/>
      <c r="AG1075" s="65"/>
      <c r="AH1075" s="65"/>
      <c r="AI1075" s="65"/>
      <c r="AJ1075" s="65"/>
      <c r="AK1075" s="65"/>
      <c r="AL1075" s="65"/>
      <c r="AM1075" s="65"/>
      <c r="AN1075" s="65"/>
      <c r="AO1075" s="65"/>
      <c r="AP1075" s="65"/>
    </row>
    <row r="1076" customFormat="false" ht="15.75" hidden="false" customHeight="false" outlineLevel="0" collapsed="false">
      <c r="A1076" s="127" t="n">
        <v>43964</v>
      </c>
      <c r="B1076" s="68" t="n">
        <f aca="false">AVERAGE(B971:B973)</f>
        <v>122.666666666667</v>
      </c>
      <c r="C1076" s="68" t="n">
        <f aca="false">AVERAGE(C971:C973)</f>
        <v>54</v>
      </c>
      <c r="D1076" s="68" t="n">
        <f aca="false">AVERAGE(D971:D973)</f>
        <v>114.333333333333</v>
      </c>
      <c r="E1076" s="68" t="n">
        <f aca="false">AVERAGE(E971:E973)</f>
        <v>228.333333333333</v>
      </c>
      <c r="F1076" s="68" t="n">
        <f aca="false">SUM(B1076:E1076)</f>
        <v>519.333333333333</v>
      </c>
      <c r="G1076" s="65"/>
      <c r="H1076" s="68"/>
      <c r="I1076" s="65"/>
      <c r="J1076" s="68"/>
      <c r="K1076" s="65"/>
      <c r="L1076" s="68"/>
      <c r="M1076" s="65"/>
      <c r="N1076" s="65"/>
      <c r="O1076" s="65"/>
      <c r="P1076" s="65"/>
      <c r="Q1076" s="65"/>
      <c r="R1076" s="65"/>
      <c r="S1076" s="65"/>
      <c r="T1076" s="65"/>
      <c r="U1076" s="65"/>
      <c r="V1076" s="65"/>
      <c r="W1076" s="65"/>
      <c r="X1076" s="65"/>
      <c r="Y1076" s="65"/>
      <c r="Z1076" s="65"/>
      <c r="AA1076" s="65"/>
      <c r="AB1076" s="65"/>
      <c r="AC1076" s="65"/>
      <c r="AD1076" s="65"/>
      <c r="AE1076" s="65"/>
      <c r="AF1076" s="65"/>
      <c r="AG1076" s="65"/>
      <c r="AH1076" s="65"/>
      <c r="AI1076" s="65"/>
      <c r="AJ1076" s="65"/>
      <c r="AK1076" s="65"/>
      <c r="AL1076" s="65"/>
      <c r="AM1076" s="65"/>
      <c r="AN1076" s="65"/>
      <c r="AO1076" s="65"/>
      <c r="AP1076" s="65"/>
    </row>
    <row r="1077" customFormat="false" ht="15.75" hidden="false" customHeight="false" outlineLevel="0" collapsed="false">
      <c r="A1077" s="127" t="n">
        <v>43965</v>
      </c>
      <c r="B1077" s="68" t="n">
        <f aca="false">AVERAGE(B972:B974)</f>
        <v>138.666666666667</v>
      </c>
      <c r="C1077" s="68" t="n">
        <f aca="false">AVERAGE(C972:C974)</f>
        <v>40</v>
      </c>
      <c r="D1077" s="68" t="n">
        <f aca="false">AVERAGE(D972:D974)</f>
        <v>146.333333333333</v>
      </c>
      <c r="E1077" s="68" t="n">
        <f aca="false">AVERAGE(E972:E974)</f>
        <v>292</v>
      </c>
      <c r="F1077" s="68" t="n">
        <f aca="false">SUM(B1077:E1077)</f>
        <v>617</v>
      </c>
      <c r="G1077" s="65"/>
      <c r="H1077" s="68"/>
      <c r="I1077" s="65"/>
      <c r="J1077" s="68"/>
      <c r="K1077" s="65"/>
      <c r="L1077" s="68"/>
      <c r="M1077" s="65"/>
      <c r="N1077" s="65"/>
      <c r="O1077" s="65"/>
      <c r="P1077" s="65"/>
      <c r="Q1077" s="65"/>
      <c r="R1077" s="65"/>
      <c r="S1077" s="65"/>
      <c r="T1077" s="65"/>
      <c r="U1077" s="65"/>
      <c r="V1077" s="65"/>
      <c r="W1077" s="65"/>
      <c r="X1077" s="65"/>
      <c r="Y1077" s="65"/>
      <c r="Z1077" s="65"/>
      <c r="AA1077" s="65"/>
      <c r="AB1077" s="65"/>
      <c r="AC1077" s="65"/>
      <c r="AD1077" s="65"/>
      <c r="AE1077" s="65"/>
      <c r="AF1077" s="65"/>
      <c r="AG1077" s="65"/>
      <c r="AH1077" s="65"/>
      <c r="AI1077" s="65"/>
      <c r="AJ1077" s="65"/>
      <c r="AK1077" s="65"/>
      <c r="AL1077" s="65"/>
      <c r="AM1077" s="65"/>
      <c r="AN1077" s="65"/>
      <c r="AO1077" s="65"/>
      <c r="AP1077" s="65"/>
    </row>
    <row r="1078" customFormat="false" ht="15.75" hidden="false" customHeight="false" outlineLevel="0" collapsed="false">
      <c r="A1078" s="127" t="n">
        <v>43966</v>
      </c>
      <c r="B1078" s="68" t="n">
        <f aca="false">AVERAGE(B973:B975)</f>
        <v>134.333333333333</v>
      </c>
      <c r="C1078" s="68" t="n">
        <f aca="false">AVERAGE(C973:C975)</f>
        <v>36.6666666666667</v>
      </c>
      <c r="D1078" s="68" t="n">
        <f aca="false">AVERAGE(D973:D975)</f>
        <v>130.333333333333</v>
      </c>
      <c r="E1078" s="68" t="n">
        <f aca="false">AVERAGE(E973:E975)</f>
        <v>317.666666666667</v>
      </c>
      <c r="F1078" s="68" t="n">
        <f aca="false">SUM(B1078:E1078)</f>
        <v>619</v>
      </c>
      <c r="G1078" s="65"/>
      <c r="H1078" s="68"/>
      <c r="I1078" s="65"/>
      <c r="J1078" s="68"/>
      <c r="K1078" s="65"/>
      <c r="L1078" s="68"/>
      <c r="M1078" s="65"/>
      <c r="N1078" s="65"/>
      <c r="O1078" s="65"/>
      <c r="P1078" s="65"/>
      <c r="Q1078" s="65"/>
      <c r="R1078" s="65"/>
      <c r="S1078" s="65"/>
      <c r="T1078" s="65"/>
      <c r="U1078" s="65"/>
      <c r="V1078" s="65"/>
      <c r="W1078" s="65"/>
      <c r="X1078" s="65"/>
      <c r="Y1078" s="65"/>
      <c r="Z1078" s="65"/>
      <c r="AA1078" s="65"/>
      <c r="AB1078" s="65"/>
      <c r="AC1078" s="65"/>
      <c r="AD1078" s="65"/>
      <c r="AE1078" s="65"/>
      <c r="AF1078" s="65"/>
      <c r="AG1078" s="65"/>
      <c r="AH1078" s="65"/>
      <c r="AI1078" s="65"/>
      <c r="AJ1078" s="65"/>
      <c r="AK1078" s="65"/>
      <c r="AL1078" s="65"/>
      <c r="AM1078" s="65"/>
      <c r="AN1078" s="65"/>
      <c r="AO1078" s="65"/>
      <c r="AP1078" s="65"/>
    </row>
    <row r="1079" customFormat="false" ht="15.75" hidden="false" customHeight="false" outlineLevel="0" collapsed="false">
      <c r="A1079" s="127" t="n">
        <v>43967</v>
      </c>
      <c r="B1079" s="68" t="n">
        <f aca="false">AVERAGE(B974:B976)</f>
        <v>109</v>
      </c>
      <c r="C1079" s="68" t="n">
        <f aca="false">AVERAGE(C974:C976)</f>
        <v>36</v>
      </c>
      <c r="D1079" s="68" t="n">
        <f aca="false">AVERAGE(D974:D976)</f>
        <v>154.333333333333</v>
      </c>
      <c r="E1079" s="68" t="n">
        <f aca="false">AVERAGE(E974:E976)</f>
        <v>265.666666666667</v>
      </c>
      <c r="F1079" s="68" t="n">
        <f aca="false">SUM(B1079:E1079)</f>
        <v>565</v>
      </c>
      <c r="G1079" s="65"/>
      <c r="H1079" s="68"/>
      <c r="I1079" s="65"/>
      <c r="J1079" s="68"/>
      <c r="K1079" s="65"/>
      <c r="L1079" s="68"/>
      <c r="M1079" s="65"/>
      <c r="N1079" s="65"/>
      <c r="O1079" s="65"/>
      <c r="P1079" s="65"/>
      <c r="Q1079" s="65"/>
      <c r="R1079" s="65"/>
      <c r="S1079" s="65"/>
      <c r="T1079" s="65"/>
      <c r="U1079" s="65"/>
      <c r="V1079" s="65"/>
      <c r="W1079" s="65"/>
      <c r="X1079" s="65"/>
      <c r="Y1079" s="65"/>
      <c r="Z1079" s="65"/>
      <c r="AA1079" s="65"/>
      <c r="AB1079" s="65"/>
      <c r="AC1079" s="65"/>
      <c r="AD1079" s="65"/>
      <c r="AE1079" s="65"/>
      <c r="AF1079" s="65"/>
      <c r="AG1079" s="65"/>
      <c r="AH1079" s="65"/>
      <c r="AI1079" s="65"/>
      <c r="AJ1079" s="65"/>
      <c r="AK1079" s="65"/>
      <c r="AL1079" s="65"/>
      <c r="AM1079" s="65"/>
      <c r="AN1079" s="65"/>
      <c r="AO1079" s="65"/>
      <c r="AP1079" s="65"/>
    </row>
    <row r="1080" customFormat="false" ht="15.75" hidden="false" customHeight="false" outlineLevel="0" collapsed="false">
      <c r="A1080" s="127" t="n">
        <v>43968</v>
      </c>
      <c r="B1080" s="68" t="n">
        <f aca="false">AVERAGE(B975:B977)</f>
        <v>108.333333333333</v>
      </c>
      <c r="C1080" s="68" t="n">
        <f aca="false">AVERAGE(C975:C977)</f>
        <v>47</v>
      </c>
      <c r="D1080" s="68" t="n">
        <f aca="false">AVERAGE(D975:D977)</f>
        <v>131.333333333333</v>
      </c>
      <c r="E1080" s="68" t="n">
        <f aca="false">AVERAGE(E975:E977)</f>
        <v>263</v>
      </c>
      <c r="F1080" s="68" t="n">
        <f aca="false">SUM(B1080:E1080)</f>
        <v>549.666666666667</v>
      </c>
      <c r="G1080" s="65"/>
      <c r="H1080" s="68"/>
      <c r="I1080" s="65"/>
      <c r="J1080" s="68"/>
      <c r="K1080" s="65"/>
      <c r="L1080" s="68"/>
      <c r="M1080" s="65"/>
      <c r="N1080" s="65"/>
      <c r="O1080" s="65"/>
      <c r="P1080" s="65"/>
      <c r="Q1080" s="65"/>
      <c r="R1080" s="65"/>
      <c r="S1080" s="65"/>
      <c r="T1080" s="65"/>
      <c r="U1080" s="65"/>
      <c r="V1080" s="65"/>
      <c r="W1080" s="65"/>
      <c r="X1080" s="65"/>
      <c r="Y1080" s="65"/>
      <c r="Z1080" s="65"/>
      <c r="AA1080" s="65"/>
      <c r="AB1080" s="65"/>
      <c r="AC1080" s="65"/>
      <c r="AD1080" s="65"/>
      <c r="AE1080" s="65"/>
      <c r="AF1080" s="65"/>
      <c r="AG1080" s="65"/>
      <c r="AH1080" s="65"/>
      <c r="AI1080" s="65"/>
      <c r="AJ1080" s="65"/>
      <c r="AK1080" s="65"/>
      <c r="AL1080" s="65"/>
      <c r="AM1080" s="65"/>
      <c r="AN1080" s="65"/>
      <c r="AO1080" s="65"/>
      <c r="AP1080" s="65"/>
    </row>
    <row r="1081" customFormat="false" ht="15.75" hidden="false" customHeight="false" outlineLevel="0" collapsed="false">
      <c r="A1081" s="127" t="n">
        <v>43969</v>
      </c>
      <c r="B1081" s="68" t="n">
        <f aca="false">AVERAGE(B976:B978)</f>
        <v>96</v>
      </c>
      <c r="C1081" s="68" t="n">
        <f aca="false">AVERAGE(C976:C978)</f>
        <v>44.3333333333333</v>
      </c>
      <c r="D1081" s="68" t="n">
        <f aca="false">AVERAGE(D976:D978)</f>
        <v>147.666666666667</v>
      </c>
      <c r="E1081" s="68" t="n">
        <f aca="false">AVERAGE(E976:E978)</f>
        <v>261</v>
      </c>
      <c r="F1081" s="68" t="n">
        <f aca="false">SUM(B1081:E1081)</f>
        <v>549</v>
      </c>
      <c r="G1081" s="65"/>
      <c r="H1081" s="68"/>
      <c r="I1081" s="65"/>
      <c r="J1081" s="68"/>
      <c r="K1081" s="65"/>
      <c r="L1081" s="68"/>
      <c r="M1081" s="65"/>
      <c r="N1081" s="65"/>
      <c r="O1081" s="65"/>
      <c r="P1081" s="65"/>
      <c r="Q1081" s="65"/>
      <c r="R1081" s="65"/>
      <c r="S1081" s="65"/>
      <c r="T1081" s="65"/>
      <c r="U1081" s="65"/>
      <c r="V1081" s="65"/>
      <c r="W1081" s="65"/>
      <c r="X1081" s="65"/>
      <c r="Y1081" s="65"/>
      <c r="Z1081" s="65"/>
      <c r="AA1081" s="65"/>
      <c r="AB1081" s="65"/>
      <c r="AC1081" s="65"/>
      <c r="AD1081" s="65"/>
      <c r="AE1081" s="65"/>
      <c r="AF1081" s="65"/>
      <c r="AG1081" s="65"/>
      <c r="AH1081" s="65"/>
      <c r="AI1081" s="65"/>
      <c r="AJ1081" s="65"/>
      <c r="AK1081" s="65"/>
      <c r="AL1081" s="65"/>
      <c r="AM1081" s="65"/>
      <c r="AN1081" s="65"/>
      <c r="AO1081" s="65"/>
      <c r="AP1081" s="65"/>
    </row>
    <row r="1082" customFormat="false" ht="15.75" hidden="false" customHeight="false" outlineLevel="0" collapsed="false">
      <c r="A1082" s="127" t="n">
        <v>43970</v>
      </c>
      <c r="B1082" s="68" t="n">
        <f aca="false">AVERAGE(B977:B979)</f>
        <v>93</v>
      </c>
      <c r="C1082" s="68" t="n">
        <f aca="false">AVERAGE(C977:C979)</f>
        <v>49.6666666666667</v>
      </c>
      <c r="D1082" s="68" t="n">
        <f aca="false">AVERAGE(D977:D979)</f>
        <v>106.666666666667</v>
      </c>
      <c r="E1082" s="68" t="n">
        <f aca="false">AVERAGE(E977:E979)</f>
        <v>290.666666666667</v>
      </c>
      <c r="F1082" s="68" t="n">
        <f aca="false">SUM(B1082:E1082)</f>
        <v>540</v>
      </c>
      <c r="G1082" s="65"/>
      <c r="H1082" s="68"/>
      <c r="I1082" s="65"/>
      <c r="J1082" s="68"/>
      <c r="K1082" s="65"/>
      <c r="L1082" s="68"/>
      <c r="M1082" s="65"/>
      <c r="N1082" s="65"/>
      <c r="O1082" s="65"/>
      <c r="P1082" s="65"/>
      <c r="Q1082" s="65"/>
      <c r="R1082" s="65"/>
      <c r="S1082" s="65"/>
      <c r="T1082" s="65"/>
      <c r="U1082" s="65"/>
      <c r="V1082" s="65"/>
      <c r="W1082" s="65"/>
      <c r="X1082" s="65"/>
      <c r="Y1082" s="65"/>
      <c r="Z1082" s="65"/>
      <c r="AA1082" s="65"/>
      <c r="AB1082" s="65"/>
      <c r="AC1082" s="65"/>
      <c r="AD1082" s="65"/>
      <c r="AE1082" s="65"/>
      <c r="AF1082" s="65"/>
      <c r="AG1082" s="65"/>
      <c r="AH1082" s="65"/>
      <c r="AI1082" s="65"/>
      <c r="AJ1082" s="65"/>
      <c r="AK1082" s="65"/>
      <c r="AL1082" s="65"/>
      <c r="AM1082" s="65"/>
      <c r="AN1082" s="65"/>
      <c r="AO1082" s="65"/>
      <c r="AP1082" s="65"/>
    </row>
    <row r="1083" customFormat="false" ht="15.75" hidden="false" customHeight="false" outlineLevel="0" collapsed="false">
      <c r="A1083" s="127" t="n">
        <v>43971</v>
      </c>
      <c r="B1083" s="68" t="n">
        <f aca="false">AVERAGE(B978:B980)</f>
        <v>76</v>
      </c>
      <c r="C1083" s="68" t="n">
        <f aca="false">AVERAGE(C978:C980)</f>
        <v>90.3333333333333</v>
      </c>
      <c r="D1083" s="68" t="n">
        <f aca="false">AVERAGE(D978:D980)</f>
        <v>129.666666666667</v>
      </c>
      <c r="E1083" s="68" t="n">
        <f aca="false">AVERAGE(E978:E980)</f>
        <v>352.666666666667</v>
      </c>
      <c r="F1083" s="68" t="n">
        <f aca="false">SUM(B1083:E1083)</f>
        <v>648.666666666667</v>
      </c>
      <c r="G1083" s="65"/>
      <c r="H1083" s="68"/>
      <c r="I1083" s="65"/>
      <c r="J1083" s="68"/>
      <c r="K1083" s="65"/>
      <c r="L1083" s="68"/>
      <c r="M1083" s="65"/>
      <c r="N1083" s="65"/>
      <c r="O1083" s="65"/>
      <c r="P1083" s="65"/>
      <c r="Q1083" s="65"/>
      <c r="R1083" s="65"/>
      <c r="S1083" s="65"/>
      <c r="T1083" s="65"/>
      <c r="U1083" s="65"/>
      <c r="V1083" s="65"/>
      <c r="W1083" s="65"/>
      <c r="X1083" s="65"/>
      <c r="Y1083" s="65"/>
      <c r="Z1083" s="65"/>
      <c r="AA1083" s="65"/>
      <c r="AB1083" s="65"/>
      <c r="AC1083" s="65"/>
      <c r="AD1083" s="65"/>
      <c r="AE1083" s="65"/>
      <c r="AF1083" s="65"/>
      <c r="AG1083" s="65"/>
      <c r="AH1083" s="65"/>
      <c r="AI1083" s="65"/>
      <c r="AJ1083" s="65"/>
      <c r="AK1083" s="65"/>
      <c r="AL1083" s="65"/>
      <c r="AM1083" s="65"/>
      <c r="AN1083" s="65"/>
      <c r="AO1083" s="65"/>
      <c r="AP1083" s="65"/>
    </row>
    <row r="1084" customFormat="false" ht="15.75" hidden="false" customHeight="false" outlineLevel="0" collapsed="false">
      <c r="A1084" s="127" t="n">
        <v>43972</v>
      </c>
      <c r="B1084" s="68" t="n">
        <f aca="false">AVERAGE(B979:B981)</f>
        <v>81.3333333333333</v>
      </c>
      <c r="C1084" s="68" t="n">
        <f aca="false">AVERAGE(C979:C981)</f>
        <v>119.666666666667</v>
      </c>
      <c r="D1084" s="68" t="n">
        <f aca="false">AVERAGE(D979:D981)</f>
        <v>256.333333333333</v>
      </c>
      <c r="E1084" s="68" t="n">
        <f aca="false">AVERAGE(E979:E981)</f>
        <v>379.666666666667</v>
      </c>
      <c r="F1084" s="68" t="n">
        <f aca="false">SUM(B1084:E1084)</f>
        <v>837</v>
      </c>
      <c r="G1084" s="65"/>
      <c r="H1084" s="68"/>
      <c r="I1084" s="65"/>
      <c r="J1084" s="68"/>
      <c r="K1084" s="65"/>
      <c r="L1084" s="68"/>
      <c r="M1084" s="65"/>
      <c r="N1084" s="65"/>
      <c r="O1084" s="65"/>
      <c r="P1084" s="65"/>
      <c r="Q1084" s="65"/>
      <c r="R1084" s="65"/>
      <c r="S1084" s="65"/>
      <c r="T1084" s="65"/>
      <c r="U1084" s="65"/>
      <c r="V1084" s="65"/>
      <c r="W1084" s="65"/>
      <c r="X1084" s="65"/>
      <c r="Y1084" s="65"/>
      <c r="Z1084" s="65"/>
      <c r="AA1084" s="65"/>
      <c r="AB1084" s="65"/>
      <c r="AC1084" s="65"/>
      <c r="AD1084" s="65"/>
      <c r="AE1084" s="65"/>
      <c r="AF1084" s="65"/>
      <c r="AG1084" s="65"/>
      <c r="AH1084" s="65"/>
      <c r="AI1084" s="65"/>
      <c r="AJ1084" s="65"/>
      <c r="AK1084" s="65"/>
      <c r="AL1084" s="65"/>
      <c r="AM1084" s="65"/>
      <c r="AN1084" s="65"/>
      <c r="AO1084" s="65"/>
      <c r="AP1084" s="65"/>
    </row>
    <row r="1085" customFormat="false" ht="15.75" hidden="false" customHeight="false" outlineLevel="0" collapsed="false">
      <c r="A1085" s="127" t="n">
        <v>43973</v>
      </c>
      <c r="B1085" s="68" t="n">
        <f aca="false">AVERAGE(B980:B982)</f>
        <v>81.6666666666667</v>
      </c>
      <c r="C1085" s="68" t="n">
        <f aca="false">AVERAGE(C980:C982)</f>
        <v>124</v>
      </c>
      <c r="D1085" s="68" t="n">
        <f aca="false">AVERAGE(D980:D982)</f>
        <v>274.666666666667</v>
      </c>
      <c r="E1085" s="68" t="n">
        <f aca="false">AVERAGE(E980:E982)</f>
        <v>410.333333333333</v>
      </c>
      <c r="F1085" s="68" t="n">
        <f aca="false">SUM(B1085:E1085)</f>
        <v>890.666666666667</v>
      </c>
      <c r="G1085" s="65"/>
      <c r="H1085" s="68"/>
      <c r="I1085" s="65"/>
      <c r="J1085" s="68"/>
      <c r="K1085" s="65"/>
      <c r="L1085" s="68"/>
      <c r="M1085" s="65"/>
      <c r="N1085" s="65"/>
      <c r="O1085" s="65"/>
      <c r="P1085" s="65"/>
      <c r="Q1085" s="65"/>
      <c r="R1085" s="65"/>
      <c r="S1085" s="65"/>
      <c r="T1085" s="65"/>
      <c r="U1085" s="65"/>
      <c r="V1085" s="65"/>
      <c r="W1085" s="65"/>
      <c r="X1085" s="65"/>
      <c r="Y1085" s="65"/>
      <c r="Z1085" s="65"/>
      <c r="AA1085" s="65"/>
      <c r="AB1085" s="65"/>
      <c r="AC1085" s="65"/>
      <c r="AD1085" s="65"/>
      <c r="AE1085" s="65"/>
      <c r="AF1085" s="65"/>
      <c r="AG1085" s="65"/>
      <c r="AH1085" s="65"/>
      <c r="AI1085" s="65"/>
      <c r="AJ1085" s="65"/>
      <c r="AK1085" s="65"/>
      <c r="AL1085" s="65"/>
      <c r="AM1085" s="65"/>
      <c r="AN1085" s="65"/>
      <c r="AO1085" s="65"/>
      <c r="AP1085" s="65"/>
    </row>
    <row r="1086" customFormat="false" ht="15.75" hidden="false" customHeight="false" outlineLevel="0" collapsed="false">
      <c r="A1086" s="127" t="n">
        <v>43974</v>
      </c>
      <c r="B1086" s="68" t="n">
        <f aca="false">AVERAGE(B981:B983)</f>
        <v>93</v>
      </c>
      <c r="C1086" s="68" t="n">
        <f aca="false">AVERAGE(C981:C983)</f>
        <v>79.3333333333333</v>
      </c>
      <c r="D1086" s="68" t="n">
        <f aca="false">AVERAGE(D981:D983)</f>
        <v>403.666666666667</v>
      </c>
      <c r="E1086" s="68" t="n">
        <f aca="false">AVERAGE(E981:E983)</f>
        <v>355.333333333333</v>
      </c>
      <c r="F1086" s="68" t="n">
        <f aca="false">SUM(B1086:E1086)</f>
        <v>931.333333333333</v>
      </c>
      <c r="G1086" s="65"/>
      <c r="H1086" s="68"/>
      <c r="I1086" s="65"/>
      <c r="J1086" s="68"/>
      <c r="K1086" s="65"/>
      <c r="L1086" s="68"/>
      <c r="M1086" s="65"/>
      <c r="N1086" s="65"/>
      <c r="O1086" s="65"/>
      <c r="P1086" s="65"/>
      <c r="Q1086" s="65"/>
      <c r="R1086" s="65"/>
      <c r="S1086" s="65"/>
      <c r="T1086" s="65"/>
      <c r="U1086" s="65"/>
      <c r="V1086" s="65"/>
      <c r="W1086" s="65"/>
      <c r="X1086" s="65"/>
      <c r="Y1086" s="65"/>
      <c r="Z1086" s="65"/>
      <c r="AA1086" s="65"/>
      <c r="AB1086" s="65"/>
      <c r="AC1086" s="65"/>
      <c r="AD1086" s="65"/>
      <c r="AE1086" s="65"/>
      <c r="AF1086" s="65"/>
      <c r="AG1086" s="65"/>
      <c r="AH1086" s="65"/>
      <c r="AI1086" s="65"/>
      <c r="AJ1086" s="65"/>
      <c r="AK1086" s="65"/>
      <c r="AL1086" s="65"/>
      <c r="AM1086" s="65"/>
      <c r="AN1086" s="65"/>
      <c r="AO1086" s="65"/>
      <c r="AP1086" s="65"/>
    </row>
    <row r="1087" customFormat="false" ht="15.75" hidden="false" customHeight="false" outlineLevel="0" collapsed="false">
      <c r="A1087" s="127" t="n">
        <v>43975</v>
      </c>
      <c r="B1087" s="68" t="n">
        <f aca="false">AVERAGE(B982:B984)</f>
        <v>111</v>
      </c>
      <c r="C1087" s="68" t="n">
        <f aca="false">AVERAGE(C982:C984)</f>
        <v>55</v>
      </c>
      <c r="D1087" s="68" t="n">
        <f aca="false">AVERAGE(D982:D984)</f>
        <v>256</v>
      </c>
      <c r="E1087" s="68" t="n">
        <f aca="false">AVERAGE(E982:E984)</f>
        <v>336</v>
      </c>
      <c r="F1087" s="68" t="n">
        <f aca="false">SUM(B1087:E1087)</f>
        <v>758</v>
      </c>
      <c r="G1087" s="65"/>
      <c r="H1087" s="68"/>
      <c r="I1087" s="65"/>
      <c r="J1087" s="68"/>
      <c r="K1087" s="65"/>
      <c r="L1087" s="68"/>
      <c r="M1087" s="65"/>
      <c r="N1087" s="65"/>
      <c r="O1087" s="65"/>
      <c r="P1087" s="65"/>
      <c r="Q1087" s="65"/>
      <c r="R1087" s="65"/>
      <c r="S1087" s="65"/>
      <c r="T1087" s="65"/>
      <c r="U1087" s="65"/>
      <c r="V1087" s="65"/>
      <c r="W1087" s="65"/>
      <c r="X1087" s="65"/>
      <c r="Y1087" s="65"/>
      <c r="Z1087" s="65"/>
      <c r="AA1087" s="65"/>
      <c r="AB1087" s="65"/>
      <c r="AC1087" s="65"/>
      <c r="AD1087" s="65"/>
      <c r="AE1087" s="65"/>
      <c r="AF1087" s="65"/>
      <c r="AG1087" s="65"/>
      <c r="AH1087" s="65"/>
      <c r="AI1087" s="65"/>
      <c r="AJ1087" s="65"/>
      <c r="AK1087" s="65"/>
      <c r="AL1087" s="65"/>
      <c r="AM1087" s="65"/>
      <c r="AN1087" s="65"/>
      <c r="AO1087" s="65"/>
      <c r="AP1087" s="65"/>
    </row>
    <row r="1088" customFormat="false" ht="15.75" hidden="false" customHeight="false" outlineLevel="0" collapsed="false">
      <c r="A1088" s="127" t="n">
        <v>43976</v>
      </c>
      <c r="B1088" s="68" t="n">
        <f aca="false">AVERAGE(B983:B985)</f>
        <v>103</v>
      </c>
      <c r="C1088" s="68" t="n">
        <f aca="false">AVERAGE(C983:C985)</f>
        <v>44</v>
      </c>
      <c r="D1088" s="68" t="n">
        <f aca="false">AVERAGE(D983:D985)</f>
        <v>280</v>
      </c>
      <c r="E1088" s="68" t="n">
        <f aca="false">AVERAGE(E983:E985)</f>
        <v>268.333333333333</v>
      </c>
      <c r="F1088" s="68" t="n">
        <f aca="false">SUM(B1088:E1088)</f>
        <v>695.333333333333</v>
      </c>
      <c r="G1088" s="65"/>
      <c r="H1088" s="68"/>
      <c r="I1088" s="65"/>
      <c r="J1088" s="68"/>
      <c r="K1088" s="65"/>
      <c r="L1088" s="68"/>
      <c r="M1088" s="65"/>
      <c r="N1088" s="65"/>
      <c r="O1088" s="65"/>
      <c r="P1088" s="65"/>
      <c r="Q1088" s="65"/>
      <c r="R1088" s="65"/>
      <c r="S1088" s="65"/>
      <c r="T1088" s="65"/>
      <c r="U1088" s="65"/>
      <c r="V1088" s="65"/>
      <c r="W1088" s="65"/>
      <c r="X1088" s="65"/>
      <c r="Y1088" s="65"/>
      <c r="Z1088" s="65"/>
      <c r="AA1088" s="65"/>
      <c r="AB1088" s="65"/>
      <c r="AC1088" s="65"/>
      <c r="AD1088" s="65"/>
      <c r="AE1088" s="65"/>
      <c r="AF1088" s="65"/>
      <c r="AG1088" s="65"/>
      <c r="AH1088" s="65"/>
      <c r="AI1088" s="65"/>
      <c r="AJ1088" s="65"/>
      <c r="AK1088" s="65"/>
      <c r="AL1088" s="65"/>
      <c r="AM1088" s="65"/>
      <c r="AN1088" s="65"/>
      <c r="AO1088" s="65"/>
      <c r="AP1088" s="65"/>
    </row>
    <row r="1089" customFormat="false" ht="15.75" hidden="false" customHeight="false" outlineLevel="0" collapsed="false">
      <c r="A1089" s="127" t="n">
        <v>43977</v>
      </c>
      <c r="B1089" s="68" t="n">
        <f aca="false">AVERAGE(B984:B986)</f>
        <v>94.3333333333333</v>
      </c>
      <c r="C1089" s="68" t="n">
        <f aca="false">AVERAGE(C984:C986)</f>
        <v>41.3333333333333</v>
      </c>
      <c r="D1089" s="68" t="n">
        <f aca="false">AVERAGE(D984:D986)</f>
        <v>125.333333333333</v>
      </c>
      <c r="E1089" s="68" t="n">
        <f aca="false">AVERAGE(E984:E986)</f>
        <v>253.666666666667</v>
      </c>
      <c r="F1089" s="68" t="n">
        <f aca="false">SUM(B1089:E1089)</f>
        <v>514.666666666667</v>
      </c>
      <c r="G1089" s="65"/>
      <c r="H1089" s="68"/>
      <c r="I1089" s="65"/>
      <c r="J1089" s="68"/>
      <c r="K1089" s="65"/>
      <c r="L1089" s="68"/>
      <c r="M1089" s="65"/>
      <c r="N1089" s="65"/>
      <c r="O1089" s="65"/>
      <c r="P1089" s="65"/>
      <c r="Q1089" s="65"/>
      <c r="R1089" s="65"/>
      <c r="S1089" s="65"/>
      <c r="T1089" s="65"/>
      <c r="U1089" s="65"/>
      <c r="V1089" s="65"/>
      <c r="W1089" s="65"/>
      <c r="X1089" s="65"/>
      <c r="Y1089" s="65"/>
      <c r="Z1089" s="65"/>
      <c r="AA1089" s="65"/>
      <c r="AB1089" s="65"/>
      <c r="AC1089" s="65"/>
      <c r="AD1089" s="65"/>
      <c r="AE1089" s="65"/>
      <c r="AF1089" s="65"/>
      <c r="AG1089" s="65"/>
      <c r="AH1089" s="65"/>
      <c r="AI1089" s="65"/>
      <c r="AJ1089" s="65"/>
      <c r="AK1089" s="65"/>
      <c r="AL1089" s="65"/>
      <c r="AM1089" s="65"/>
      <c r="AN1089" s="65"/>
      <c r="AO1089" s="65"/>
      <c r="AP1089" s="65"/>
    </row>
    <row r="1090" customFormat="false" ht="15.75" hidden="false" customHeight="false" outlineLevel="0" collapsed="false">
      <c r="A1090" s="127" t="n">
        <v>43978</v>
      </c>
      <c r="B1090" s="68" t="n">
        <f aca="false">AVERAGE(B985:B987)</f>
        <v>87</v>
      </c>
      <c r="C1090" s="68" t="n">
        <f aca="false">AVERAGE(C985:C987)</f>
        <v>31.3333333333333</v>
      </c>
      <c r="D1090" s="68" t="n">
        <f aca="false">AVERAGE(D985:D987)</f>
        <v>166</v>
      </c>
      <c r="E1090" s="68" t="n">
        <f aca="false">AVERAGE(E985:E987)</f>
        <v>273.666666666667</v>
      </c>
      <c r="F1090" s="68" t="n">
        <f aca="false">SUM(B1090:E1090)</f>
        <v>558</v>
      </c>
      <c r="G1090" s="65"/>
      <c r="H1090" s="68"/>
      <c r="I1090" s="65"/>
      <c r="J1090" s="68"/>
      <c r="K1090" s="65"/>
      <c r="L1090" s="68"/>
      <c r="M1090" s="65"/>
      <c r="N1090" s="65"/>
      <c r="O1090" s="65"/>
      <c r="P1090" s="65"/>
      <c r="Q1090" s="65"/>
      <c r="R1090" s="65"/>
      <c r="S1090" s="65"/>
      <c r="T1090" s="65"/>
      <c r="U1090" s="65"/>
      <c r="V1090" s="65"/>
      <c r="W1090" s="65"/>
      <c r="X1090" s="65"/>
      <c r="Y1090" s="65"/>
      <c r="Z1090" s="65"/>
      <c r="AA1090" s="65"/>
      <c r="AB1090" s="65"/>
      <c r="AC1090" s="65"/>
      <c r="AD1090" s="65"/>
      <c r="AE1090" s="65"/>
      <c r="AF1090" s="65"/>
      <c r="AG1090" s="65"/>
      <c r="AH1090" s="65"/>
      <c r="AI1090" s="65"/>
      <c r="AJ1090" s="65"/>
      <c r="AK1090" s="65"/>
      <c r="AL1090" s="65"/>
      <c r="AM1090" s="65"/>
      <c r="AN1090" s="65"/>
      <c r="AO1090" s="65"/>
      <c r="AP1090" s="65"/>
    </row>
    <row r="1091" customFormat="false" ht="15.75" hidden="false" customHeight="false" outlineLevel="0" collapsed="false">
      <c r="A1091" s="127" t="n">
        <v>43979</v>
      </c>
      <c r="B1091" s="68" t="n">
        <f aca="false">AVERAGE(B986:B988)</f>
        <v>97</v>
      </c>
      <c r="C1091" s="68" t="n">
        <f aca="false">AVERAGE(C986:C988)</f>
        <v>37</v>
      </c>
      <c r="D1091" s="68" t="n">
        <f aca="false">AVERAGE(D986:D988)</f>
        <v>151.333333333333</v>
      </c>
      <c r="E1091" s="68" t="n">
        <f aca="false">AVERAGE(E986:E988)</f>
        <v>347.666666666667</v>
      </c>
      <c r="F1091" s="68" t="n">
        <f aca="false">SUM(B1091:E1091)</f>
        <v>633</v>
      </c>
      <c r="G1091" s="65"/>
      <c r="H1091" s="68"/>
      <c r="I1091" s="65"/>
      <c r="J1091" s="68"/>
      <c r="K1091" s="65"/>
      <c r="L1091" s="68"/>
      <c r="M1091" s="65"/>
      <c r="N1091" s="65"/>
      <c r="O1091" s="65"/>
      <c r="P1091" s="65"/>
      <c r="Q1091" s="65"/>
      <c r="R1091" s="65"/>
      <c r="S1091" s="65"/>
      <c r="T1091" s="65"/>
      <c r="U1091" s="65"/>
      <c r="V1091" s="65"/>
      <c r="W1091" s="65"/>
      <c r="X1091" s="65"/>
      <c r="Y1091" s="65"/>
      <c r="Z1091" s="65"/>
      <c r="AA1091" s="65"/>
      <c r="AB1091" s="65"/>
      <c r="AC1091" s="65"/>
      <c r="AD1091" s="65"/>
      <c r="AE1091" s="65"/>
      <c r="AF1091" s="65"/>
      <c r="AG1091" s="65"/>
      <c r="AH1091" s="65"/>
      <c r="AI1091" s="65"/>
      <c r="AJ1091" s="65"/>
      <c r="AK1091" s="65"/>
      <c r="AL1091" s="65"/>
      <c r="AM1091" s="65"/>
      <c r="AN1091" s="65"/>
      <c r="AO1091" s="65"/>
      <c r="AP1091" s="65"/>
    </row>
    <row r="1092" customFormat="false" ht="15.75" hidden="false" customHeight="false" outlineLevel="0" collapsed="false">
      <c r="A1092" s="127" t="n">
        <v>43980</v>
      </c>
      <c r="B1092" s="68" t="n">
        <f aca="false">AVERAGE(B987:B989)</f>
        <v>109</v>
      </c>
      <c r="C1092" s="68" t="n">
        <f aca="false">AVERAGE(C987:C989)</f>
        <v>40.6666666666667</v>
      </c>
      <c r="D1092" s="68" t="n">
        <f aca="false">AVERAGE(D987:D989)</f>
        <v>170</v>
      </c>
      <c r="E1092" s="68" t="n">
        <f aca="false">AVERAGE(E987:E989)</f>
        <v>404.666666666667</v>
      </c>
      <c r="F1092" s="68" t="n">
        <f aca="false">SUM(B1092:E1092)</f>
        <v>724.333333333333</v>
      </c>
      <c r="G1092" s="65"/>
      <c r="H1092" s="68"/>
      <c r="I1092" s="65"/>
      <c r="J1092" s="68"/>
      <c r="K1092" s="65"/>
      <c r="L1092" s="68"/>
      <c r="M1092" s="65"/>
      <c r="N1092" s="65"/>
      <c r="O1092" s="65"/>
      <c r="P1092" s="65"/>
      <c r="Q1092" s="65"/>
      <c r="R1092" s="65"/>
      <c r="S1092" s="65"/>
      <c r="T1092" s="65"/>
      <c r="U1092" s="65"/>
      <c r="V1092" s="65"/>
      <c r="W1092" s="65"/>
      <c r="X1092" s="65"/>
      <c r="Y1092" s="65"/>
      <c r="Z1092" s="65"/>
      <c r="AA1092" s="65"/>
      <c r="AB1092" s="65"/>
      <c r="AC1092" s="65"/>
      <c r="AD1092" s="65"/>
      <c r="AE1092" s="65"/>
      <c r="AF1092" s="65"/>
      <c r="AG1092" s="65"/>
      <c r="AH1092" s="65"/>
      <c r="AI1092" s="65"/>
      <c r="AJ1092" s="65"/>
      <c r="AK1092" s="65"/>
      <c r="AL1092" s="65"/>
      <c r="AM1092" s="65"/>
      <c r="AN1092" s="65"/>
      <c r="AO1092" s="65"/>
      <c r="AP1092" s="65"/>
    </row>
    <row r="1093" customFormat="false" ht="15.75" hidden="false" customHeight="false" outlineLevel="0" collapsed="false">
      <c r="A1093" s="127" t="n">
        <v>43981</v>
      </c>
      <c r="B1093" s="68" t="n">
        <f aca="false">AVERAGE(B988:B990)</f>
        <v>110.333333333333</v>
      </c>
      <c r="C1093" s="68" t="n">
        <f aca="false">AVERAGE(C988:C990)</f>
        <v>39.3333333333333</v>
      </c>
      <c r="D1093" s="68" t="n">
        <f aca="false">AVERAGE(D988:D990)</f>
        <v>172</v>
      </c>
      <c r="E1093" s="68" t="n">
        <f aca="false">AVERAGE(E988:E990)</f>
        <v>358.333333333333</v>
      </c>
      <c r="F1093" s="68" t="n">
        <f aca="false">SUM(B1093:E1093)</f>
        <v>680</v>
      </c>
      <c r="G1093" s="65"/>
      <c r="H1093" s="68"/>
      <c r="I1093" s="65"/>
      <c r="J1093" s="68"/>
      <c r="K1093" s="65"/>
      <c r="L1093" s="68"/>
      <c r="M1093" s="65"/>
      <c r="N1093" s="65"/>
      <c r="O1093" s="65"/>
      <c r="P1093" s="65"/>
      <c r="Q1093" s="65"/>
      <c r="R1093" s="65"/>
      <c r="S1093" s="65"/>
      <c r="T1093" s="65"/>
      <c r="U1093" s="65"/>
      <c r="V1093" s="65"/>
      <c r="W1093" s="65"/>
      <c r="X1093" s="65"/>
      <c r="Y1093" s="65"/>
      <c r="Z1093" s="65"/>
      <c r="AA1093" s="65"/>
      <c r="AB1093" s="65"/>
      <c r="AC1093" s="65"/>
      <c r="AD1093" s="65"/>
      <c r="AE1093" s="65"/>
      <c r="AF1093" s="65"/>
      <c r="AG1093" s="65"/>
      <c r="AH1093" s="65"/>
      <c r="AI1093" s="65"/>
      <c r="AJ1093" s="65"/>
      <c r="AK1093" s="65"/>
      <c r="AL1093" s="65"/>
      <c r="AM1093" s="65"/>
      <c r="AN1093" s="65"/>
      <c r="AO1093" s="65"/>
      <c r="AP1093" s="65"/>
    </row>
    <row r="1094" customFormat="false" ht="15.75" hidden="false" customHeight="false" outlineLevel="0" collapsed="false">
      <c r="A1094" s="127" t="n">
        <v>43982</v>
      </c>
      <c r="B1094" s="68" t="n">
        <f aca="false">AVERAGE(B989:B991)</f>
        <v>114.666666666667</v>
      </c>
      <c r="C1094" s="68" t="n">
        <f aca="false">AVERAGE(C989:C991)</f>
        <v>37.3333333333333</v>
      </c>
      <c r="D1094" s="68" t="n">
        <f aca="false">AVERAGE(D989:D991)</f>
        <v>206.333333333333</v>
      </c>
      <c r="E1094" s="68" t="n">
        <f aca="false">AVERAGE(E989:E991)</f>
        <v>324</v>
      </c>
      <c r="F1094" s="68" t="n">
        <f aca="false">SUM(B1094:E1094)</f>
        <v>682.333333333333</v>
      </c>
      <c r="G1094" s="65"/>
      <c r="H1094" s="68"/>
      <c r="I1094" s="65"/>
      <c r="J1094" s="68"/>
      <c r="K1094" s="65"/>
      <c r="L1094" s="68"/>
      <c r="M1094" s="65"/>
      <c r="N1094" s="65"/>
      <c r="O1094" s="65"/>
      <c r="P1094" s="65"/>
      <c r="Q1094" s="65"/>
      <c r="R1094" s="65"/>
      <c r="S1094" s="65"/>
      <c r="T1094" s="65"/>
      <c r="U1094" s="65"/>
      <c r="V1094" s="65"/>
      <c r="W1094" s="65"/>
      <c r="X1094" s="65"/>
      <c r="Y1094" s="65"/>
      <c r="Z1094" s="65"/>
      <c r="AA1094" s="65"/>
      <c r="AB1094" s="65"/>
      <c r="AC1094" s="65"/>
      <c r="AD1094" s="65"/>
      <c r="AE1094" s="65"/>
      <c r="AF1094" s="65"/>
      <c r="AG1094" s="65"/>
      <c r="AH1094" s="65"/>
      <c r="AI1094" s="65"/>
      <c r="AJ1094" s="65"/>
      <c r="AK1094" s="65"/>
      <c r="AL1094" s="65"/>
      <c r="AM1094" s="65"/>
      <c r="AN1094" s="65"/>
      <c r="AO1094" s="65"/>
      <c r="AP1094" s="65"/>
    </row>
    <row r="1095" customFormat="false" ht="15.75" hidden="false" customHeight="false" outlineLevel="0" collapsed="false">
      <c r="A1095" s="127" t="n">
        <v>43983</v>
      </c>
      <c r="B1095" s="68" t="n">
        <f aca="false">AVERAGE(B990:B992)</f>
        <v>118.666666666667</v>
      </c>
      <c r="C1095" s="68" t="n">
        <f aca="false">AVERAGE(C990:C992)</f>
        <v>35.3333333333333</v>
      </c>
      <c r="D1095" s="68" t="n">
        <f aca="false">AVERAGE(D990:D992)</f>
        <v>194</v>
      </c>
      <c r="E1095" s="68" t="n">
        <f aca="false">AVERAGE(E990:E992)</f>
        <v>262</v>
      </c>
      <c r="F1095" s="68" t="n">
        <f aca="false">SUM(B1095:E1095)</f>
        <v>610</v>
      </c>
      <c r="G1095" s="65"/>
      <c r="H1095" s="68"/>
      <c r="I1095" s="65"/>
      <c r="J1095" s="68"/>
      <c r="K1095" s="65"/>
      <c r="L1095" s="68"/>
      <c r="M1095" s="65"/>
      <c r="N1095" s="65"/>
      <c r="O1095" s="65"/>
      <c r="P1095" s="65"/>
      <c r="Q1095" s="65"/>
      <c r="R1095" s="65"/>
      <c r="S1095" s="65"/>
      <c r="T1095" s="65"/>
      <c r="U1095" s="65"/>
      <c r="V1095" s="65"/>
      <c r="W1095" s="65"/>
      <c r="X1095" s="65"/>
      <c r="Y1095" s="65"/>
      <c r="Z1095" s="65"/>
      <c r="AA1095" s="65"/>
      <c r="AB1095" s="65"/>
      <c r="AC1095" s="65"/>
      <c r="AD1095" s="65"/>
      <c r="AE1095" s="65"/>
      <c r="AF1095" s="65"/>
      <c r="AG1095" s="65"/>
      <c r="AH1095" s="65"/>
      <c r="AI1095" s="65"/>
      <c r="AJ1095" s="65"/>
      <c r="AK1095" s="65"/>
      <c r="AL1095" s="65"/>
      <c r="AM1095" s="65"/>
      <c r="AN1095" s="65"/>
      <c r="AO1095" s="65"/>
      <c r="AP1095" s="65"/>
    </row>
    <row r="1096" customFormat="false" ht="15.75" hidden="false" customHeight="false" outlineLevel="0" collapsed="false">
      <c r="A1096" s="127" t="n">
        <v>43984</v>
      </c>
      <c r="B1096" s="68" t="n">
        <f aca="false">AVERAGE(B991:B993)</f>
        <v>105</v>
      </c>
      <c r="C1096" s="68" t="n">
        <f aca="false">AVERAGE(C991:C993)</f>
        <v>35</v>
      </c>
      <c r="D1096" s="68" t="n">
        <f aca="false">AVERAGE(D991:D993)</f>
        <v>197.333333333333</v>
      </c>
      <c r="E1096" s="68" t="n">
        <f aca="false">AVERAGE(E991:E993)</f>
        <v>289.666666666667</v>
      </c>
      <c r="F1096" s="68" t="n">
        <f aca="false">SUM(B1096:E1096)</f>
        <v>627</v>
      </c>
      <c r="G1096" s="65"/>
      <c r="H1096" s="68"/>
      <c r="I1096" s="65"/>
      <c r="J1096" s="68"/>
      <c r="K1096" s="65"/>
      <c r="L1096" s="68"/>
      <c r="M1096" s="65"/>
      <c r="N1096" s="65"/>
      <c r="O1096" s="65"/>
      <c r="P1096" s="65"/>
      <c r="Q1096" s="65"/>
      <c r="R1096" s="65"/>
      <c r="S1096" s="65"/>
      <c r="T1096" s="65"/>
      <c r="U1096" s="65"/>
      <c r="V1096" s="65"/>
      <c r="W1096" s="65"/>
      <c r="X1096" s="65"/>
      <c r="Y1096" s="65"/>
      <c r="Z1096" s="65"/>
      <c r="AA1096" s="65"/>
      <c r="AB1096" s="65"/>
      <c r="AC1096" s="65"/>
      <c r="AD1096" s="65"/>
      <c r="AE1096" s="65"/>
      <c r="AF1096" s="65"/>
      <c r="AG1096" s="65"/>
      <c r="AH1096" s="65"/>
      <c r="AI1096" s="65"/>
      <c r="AJ1096" s="65"/>
      <c r="AK1096" s="65"/>
      <c r="AL1096" s="65"/>
      <c r="AM1096" s="65"/>
      <c r="AN1096" s="65"/>
      <c r="AO1096" s="65"/>
      <c r="AP1096" s="65"/>
    </row>
    <row r="1097" customFormat="false" ht="15.75" hidden="false" customHeight="false" outlineLevel="0" collapsed="false">
      <c r="A1097" s="127" t="n">
        <v>43985</v>
      </c>
      <c r="B1097" s="68" t="n">
        <f aca="false">AVERAGE(B992:B994)</f>
        <v>93</v>
      </c>
      <c r="C1097" s="68" t="n">
        <f aca="false">AVERAGE(C992:C994)</f>
        <v>49.3333333333333</v>
      </c>
      <c r="D1097" s="68" t="n">
        <f aca="false">AVERAGE(D992:D994)</f>
        <v>171.333333333333</v>
      </c>
      <c r="E1097" s="68" t="n">
        <f aca="false">AVERAGE(E992:E994)</f>
        <v>322.333333333333</v>
      </c>
      <c r="F1097" s="68" t="n">
        <f aca="false">SUM(B1097:E1097)</f>
        <v>636</v>
      </c>
      <c r="G1097" s="65"/>
      <c r="H1097" s="68"/>
      <c r="I1097" s="65"/>
      <c r="J1097" s="68"/>
      <c r="K1097" s="65"/>
      <c r="L1097" s="68"/>
      <c r="M1097" s="65"/>
      <c r="N1097" s="65"/>
      <c r="O1097" s="65"/>
      <c r="P1097" s="65"/>
      <c r="Q1097" s="65"/>
      <c r="R1097" s="65"/>
      <c r="S1097" s="65"/>
      <c r="T1097" s="65"/>
      <c r="U1097" s="65"/>
      <c r="V1097" s="65"/>
      <c r="W1097" s="65"/>
      <c r="X1097" s="65"/>
      <c r="Y1097" s="65"/>
      <c r="Z1097" s="65"/>
      <c r="AA1097" s="65"/>
      <c r="AB1097" s="65"/>
      <c r="AC1097" s="65"/>
      <c r="AD1097" s="65"/>
      <c r="AE1097" s="65"/>
      <c r="AF1097" s="65"/>
      <c r="AG1097" s="65"/>
      <c r="AH1097" s="65"/>
      <c r="AI1097" s="65"/>
      <c r="AJ1097" s="65"/>
      <c r="AK1097" s="65"/>
      <c r="AL1097" s="65"/>
      <c r="AM1097" s="65"/>
      <c r="AN1097" s="65"/>
      <c r="AO1097" s="65"/>
      <c r="AP1097" s="65"/>
    </row>
    <row r="1098" customFormat="false" ht="15.75" hidden="false" customHeight="false" outlineLevel="0" collapsed="false">
      <c r="A1098" s="127" t="n">
        <v>43986</v>
      </c>
      <c r="B1098" s="68" t="n">
        <f aca="false">AVERAGE(B993:B995)</f>
        <v>78.6666666666667</v>
      </c>
      <c r="C1098" s="68" t="n">
        <f aca="false">AVERAGE(C993:C995)</f>
        <v>42.3333333333333</v>
      </c>
      <c r="D1098" s="68" t="n">
        <f aca="false">AVERAGE(D993:D995)</f>
        <v>182.666666666667</v>
      </c>
      <c r="E1098" s="68" t="n">
        <f aca="false">AVERAGE(E993:E995)</f>
        <v>364.666666666667</v>
      </c>
      <c r="F1098" s="68" t="n">
        <f aca="false">SUM(B1098:E1098)</f>
        <v>668.333333333333</v>
      </c>
      <c r="G1098" s="65"/>
      <c r="H1098" s="68"/>
      <c r="I1098" s="65"/>
      <c r="J1098" s="68"/>
      <c r="K1098" s="65"/>
      <c r="L1098" s="68"/>
      <c r="M1098" s="65"/>
      <c r="N1098" s="65"/>
      <c r="O1098" s="65"/>
      <c r="P1098" s="65"/>
      <c r="Q1098" s="65"/>
      <c r="R1098" s="65"/>
      <c r="S1098" s="65"/>
      <c r="T1098" s="65"/>
      <c r="U1098" s="65"/>
      <c r="V1098" s="65"/>
      <c r="W1098" s="65"/>
      <c r="X1098" s="65"/>
      <c r="Y1098" s="65"/>
      <c r="Z1098" s="65"/>
      <c r="AA1098" s="65"/>
      <c r="AB1098" s="65"/>
      <c r="AC1098" s="65"/>
      <c r="AD1098" s="65"/>
      <c r="AE1098" s="65"/>
      <c r="AF1098" s="65"/>
      <c r="AG1098" s="65"/>
      <c r="AH1098" s="65"/>
      <c r="AI1098" s="65"/>
      <c r="AJ1098" s="65"/>
      <c r="AK1098" s="65"/>
      <c r="AL1098" s="65"/>
      <c r="AM1098" s="65"/>
      <c r="AN1098" s="65"/>
      <c r="AO1098" s="65"/>
      <c r="AP1098" s="65"/>
    </row>
    <row r="1099" customFormat="false" ht="15.75" hidden="false" customHeight="false" outlineLevel="0" collapsed="false">
      <c r="A1099" s="127" t="n">
        <v>43987</v>
      </c>
      <c r="B1099" s="68" t="n">
        <f aca="false">AVERAGE(B994:B996)</f>
        <v>84</v>
      </c>
      <c r="C1099" s="68" t="n">
        <f aca="false">AVERAGE(C994:C996)</f>
        <v>43.6666666666667</v>
      </c>
      <c r="D1099" s="68" t="n">
        <f aca="false">AVERAGE(D994:D996)</f>
        <v>173.333333333333</v>
      </c>
      <c r="E1099" s="68" t="n">
        <f aca="false">AVERAGE(E994:E996)</f>
        <v>400</v>
      </c>
      <c r="F1099" s="68" t="n">
        <f aca="false">SUM(B1099:E1099)</f>
        <v>701</v>
      </c>
      <c r="G1099" s="65"/>
      <c r="H1099" s="68"/>
      <c r="I1099" s="65"/>
      <c r="J1099" s="68"/>
      <c r="K1099" s="65"/>
      <c r="L1099" s="68"/>
      <c r="M1099" s="65"/>
      <c r="N1099" s="65"/>
      <c r="O1099" s="65"/>
      <c r="P1099" s="65"/>
      <c r="Q1099" s="65"/>
      <c r="R1099" s="65"/>
      <c r="S1099" s="65"/>
      <c r="T1099" s="65"/>
      <c r="U1099" s="65"/>
      <c r="V1099" s="65"/>
      <c r="W1099" s="65"/>
      <c r="X1099" s="65"/>
      <c r="Y1099" s="65"/>
      <c r="Z1099" s="65"/>
      <c r="AA1099" s="65"/>
      <c r="AB1099" s="65"/>
      <c r="AC1099" s="65"/>
      <c r="AD1099" s="65"/>
      <c r="AE1099" s="65"/>
      <c r="AF1099" s="65"/>
      <c r="AG1099" s="65"/>
      <c r="AH1099" s="65"/>
      <c r="AI1099" s="65"/>
      <c r="AJ1099" s="65"/>
      <c r="AK1099" s="65"/>
      <c r="AL1099" s="65"/>
      <c r="AM1099" s="65"/>
      <c r="AN1099" s="65"/>
      <c r="AO1099" s="65"/>
      <c r="AP1099" s="65"/>
    </row>
    <row r="1100" customFormat="false" ht="15.75" hidden="false" customHeight="false" outlineLevel="0" collapsed="false">
      <c r="A1100" s="127" t="n">
        <v>43988</v>
      </c>
      <c r="B1100" s="68" t="n">
        <f aca="false">AVERAGE(B995:B997)</f>
        <v>91.3333333333333</v>
      </c>
      <c r="C1100" s="68" t="n">
        <f aca="false">AVERAGE(C995:C997)</f>
        <v>33.6666666666667</v>
      </c>
      <c r="D1100" s="68" t="n">
        <f aca="false">AVERAGE(D995:D997)</f>
        <v>210.333333333333</v>
      </c>
      <c r="E1100" s="68" t="n">
        <f aca="false">AVERAGE(E995:E997)</f>
        <v>458.666666666667</v>
      </c>
      <c r="F1100" s="68" t="n">
        <f aca="false">SUM(B1100:E1100)</f>
        <v>794</v>
      </c>
      <c r="G1100" s="65"/>
      <c r="H1100" s="68"/>
      <c r="I1100" s="65"/>
      <c r="J1100" s="68"/>
      <c r="K1100" s="65"/>
      <c r="L1100" s="68"/>
      <c r="M1100" s="65"/>
      <c r="N1100" s="65"/>
      <c r="O1100" s="65"/>
      <c r="P1100" s="65"/>
      <c r="Q1100" s="65"/>
      <c r="R1100" s="65"/>
      <c r="S1100" s="65"/>
      <c r="T1100" s="65"/>
      <c r="U1100" s="65"/>
      <c r="V1100" s="65"/>
      <c r="W1100" s="65"/>
      <c r="X1100" s="65"/>
      <c r="Y1100" s="65"/>
      <c r="Z1100" s="65"/>
      <c r="AA1100" s="65"/>
      <c r="AB1100" s="65"/>
      <c r="AC1100" s="65"/>
      <c r="AD1100" s="65"/>
      <c r="AE1100" s="65"/>
      <c r="AF1100" s="65"/>
      <c r="AG1100" s="65"/>
      <c r="AH1100" s="65"/>
      <c r="AI1100" s="65"/>
      <c r="AJ1100" s="65"/>
      <c r="AK1100" s="65"/>
      <c r="AL1100" s="65"/>
      <c r="AM1100" s="65"/>
      <c r="AN1100" s="65"/>
      <c r="AO1100" s="65"/>
      <c r="AP1100" s="65"/>
    </row>
    <row r="1101" customFormat="false" ht="15.75" hidden="false" customHeight="false" outlineLevel="0" collapsed="false">
      <c r="A1101" s="127" t="n">
        <v>43989</v>
      </c>
      <c r="B1101" s="68" t="n">
        <f aca="false">AVERAGE(B996:B998)</f>
        <v>114.333333333333</v>
      </c>
      <c r="C1101" s="68" t="n">
        <f aca="false">AVERAGE(C996:C998)</f>
        <v>40</v>
      </c>
      <c r="D1101" s="68" t="n">
        <f aca="false">AVERAGE(D996:D998)</f>
        <v>227.666666666667</v>
      </c>
      <c r="E1101" s="68" t="n">
        <f aca="false">AVERAGE(E996:E998)</f>
        <v>447.333333333333</v>
      </c>
      <c r="F1101" s="68" t="n">
        <f aca="false">SUM(B1101:E1101)</f>
        <v>829.333333333333</v>
      </c>
      <c r="G1101" s="65"/>
      <c r="H1101" s="68"/>
      <c r="I1101" s="65"/>
      <c r="J1101" s="68"/>
      <c r="K1101" s="65"/>
      <c r="L1101" s="68"/>
      <c r="M1101" s="65"/>
      <c r="N1101" s="65"/>
      <c r="O1101" s="65"/>
      <c r="P1101" s="65"/>
      <c r="Q1101" s="65"/>
      <c r="R1101" s="65"/>
      <c r="S1101" s="65"/>
      <c r="T1101" s="65"/>
      <c r="U1101" s="65"/>
      <c r="V1101" s="65"/>
      <c r="W1101" s="65"/>
      <c r="X1101" s="65"/>
      <c r="Y1101" s="65"/>
      <c r="Z1101" s="65"/>
      <c r="AA1101" s="65"/>
      <c r="AB1101" s="65"/>
      <c r="AC1101" s="65"/>
      <c r="AD1101" s="65"/>
      <c r="AE1101" s="65"/>
      <c r="AF1101" s="65"/>
      <c r="AG1101" s="65"/>
      <c r="AH1101" s="65"/>
      <c r="AI1101" s="65"/>
      <c r="AJ1101" s="65"/>
      <c r="AK1101" s="65"/>
      <c r="AL1101" s="65"/>
      <c r="AM1101" s="65"/>
      <c r="AN1101" s="65"/>
      <c r="AO1101" s="65"/>
      <c r="AP1101" s="65"/>
    </row>
    <row r="1102" customFormat="false" ht="15.75" hidden="false" customHeight="false" outlineLevel="0" collapsed="false">
      <c r="A1102" s="127" t="n">
        <v>43990</v>
      </c>
      <c r="B1102" s="68" t="n">
        <f aca="false">AVERAGE(B997:B999)</f>
        <v>118.666666666667</v>
      </c>
      <c r="C1102" s="68" t="n">
        <f aca="false">AVERAGE(C997:C999)</f>
        <v>38.3333333333333</v>
      </c>
      <c r="D1102" s="68" t="n">
        <f aca="false">AVERAGE(D997:D999)</f>
        <v>292.666666666667</v>
      </c>
      <c r="E1102" s="68" t="n">
        <f aca="false">AVERAGE(E997:E999)</f>
        <v>426</v>
      </c>
      <c r="F1102" s="68" t="n">
        <f aca="false">SUM(B1102:E1102)</f>
        <v>875.666666666667</v>
      </c>
      <c r="G1102" s="65"/>
      <c r="H1102" s="68"/>
      <c r="I1102" s="65"/>
      <c r="J1102" s="68"/>
      <c r="K1102" s="65"/>
      <c r="L1102" s="68"/>
      <c r="M1102" s="65"/>
      <c r="N1102" s="65"/>
      <c r="O1102" s="65"/>
      <c r="P1102" s="65"/>
      <c r="Q1102" s="65"/>
      <c r="R1102" s="65"/>
      <c r="S1102" s="65"/>
      <c r="T1102" s="65"/>
      <c r="U1102" s="65"/>
      <c r="V1102" s="65"/>
      <c r="W1102" s="65"/>
      <c r="X1102" s="65"/>
      <c r="Y1102" s="65"/>
      <c r="Z1102" s="65"/>
      <c r="AA1102" s="65"/>
      <c r="AB1102" s="65"/>
      <c r="AC1102" s="65"/>
      <c r="AD1102" s="65"/>
      <c r="AE1102" s="65"/>
      <c r="AF1102" s="65"/>
      <c r="AG1102" s="65"/>
      <c r="AH1102" s="65"/>
      <c r="AI1102" s="65"/>
      <c r="AJ1102" s="65"/>
      <c r="AK1102" s="65"/>
      <c r="AL1102" s="65"/>
      <c r="AM1102" s="65"/>
      <c r="AN1102" s="65"/>
      <c r="AO1102" s="65"/>
      <c r="AP1102" s="65"/>
    </row>
    <row r="1103" customFormat="false" ht="15.75" hidden="false" customHeight="false" outlineLevel="0" collapsed="false">
      <c r="A1103" s="127" t="n">
        <v>43991</v>
      </c>
      <c r="B1103" s="68" t="n">
        <f aca="false">AVERAGE(B998:B1000)</f>
        <v>161.333333333333</v>
      </c>
      <c r="C1103" s="68" t="n">
        <f aca="false">AVERAGE(C998:C1000)</f>
        <v>36.3333333333333</v>
      </c>
      <c r="D1103" s="68" t="n">
        <f aca="false">AVERAGE(D998:D1000)</f>
        <v>271.666666666667</v>
      </c>
      <c r="E1103" s="68" t="n">
        <f aca="false">AVERAGE(E998:E1000)</f>
        <v>421</v>
      </c>
      <c r="F1103" s="68" t="n">
        <f aca="false">SUM(B1103:E1103)</f>
        <v>890.333333333333</v>
      </c>
      <c r="G1103" s="65"/>
      <c r="H1103" s="68"/>
      <c r="I1103" s="65"/>
      <c r="J1103" s="68"/>
      <c r="K1103" s="65"/>
      <c r="L1103" s="68"/>
      <c r="M1103" s="65"/>
      <c r="N1103" s="65"/>
      <c r="O1103" s="65"/>
      <c r="P1103" s="65"/>
      <c r="Q1103" s="65"/>
      <c r="R1103" s="65"/>
      <c r="S1103" s="65"/>
      <c r="T1103" s="65"/>
      <c r="U1103" s="65"/>
      <c r="V1103" s="65"/>
      <c r="W1103" s="65"/>
      <c r="X1103" s="65"/>
      <c r="Y1103" s="65"/>
      <c r="Z1103" s="65"/>
      <c r="AA1103" s="65"/>
      <c r="AB1103" s="65"/>
      <c r="AC1103" s="65"/>
      <c r="AD1103" s="65"/>
      <c r="AE1103" s="65"/>
      <c r="AF1103" s="65"/>
      <c r="AG1103" s="65"/>
      <c r="AH1103" s="65"/>
      <c r="AI1103" s="65"/>
      <c r="AJ1103" s="65"/>
      <c r="AK1103" s="65"/>
      <c r="AL1103" s="65"/>
      <c r="AM1103" s="65"/>
      <c r="AN1103" s="65"/>
      <c r="AO1103" s="65"/>
      <c r="AP1103" s="65"/>
    </row>
    <row r="1104" customFormat="false" ht="15.75" hidden="false" customHeight="false" outlineLevel="0" collapsed="false">
      <c r="A1104" s="127" t="n">
        <v>43992</v>
      </c>
      <c r="B1104" s="68" t="n">
        <f aca="false">AVERAGE(B999:B1001)</f>
        <v>159.333333333333</v>
      </c>
      <c r="C1104" s="68" t="n">
        <f aca="false">AVERAGE(C999:C1001)</f>
        <v>52</v>
      </c>
      <c r="D1104" s="68" t="n">
        <f aca="false">AVERAGE(D999:D1001)</f>
        <v>354</v>
      </c>
      <c r="E1104" s="68" t="n">
        <f aca="false">AVERAGE(E999:E1001)</f>
        <v>530.333333333333</v>
      </c>
      <c r="F1104" s="68" t="n">
        <f aca="false">SUM(B1104:E1104)</f>
        <v>1095.66666666667</v>
      </c>
      <c r="G1104" s="65"/>
      <c r="H1104" s="68"/>
      <c r="I1104" s="65"/>
      <c r="J1104" s="68"/>
      <c r="K1104" s="65"/>
      <c r="L1104" s="68"/>
      <c r="M1104" s="65"/>
      <c r="N1104" s="65"/>
      <c r="O1104" s="65"/>
      <c r="P1104" s="65"/>
      <c r="Q1104" s="65"/>
      <c r="R1104" s="65"/>
      <c r="S1104" s="65"/>
      <c r="T1104" s="65"/>
      <c r="U1104" s="65"/>
      <c r="V1104" s="65"/>
      <c r="W1104" s="65"/>
      <c r="X1104" s="65"/>
      <c r="Y1104" s="65"/>
      <c r="Z1104" s="65"/>
      <c r="AA1104" s="65"/>
      <c r="AB1104" s="65"/>
      <c r="AC1104" s="65"/>
      <c r="AD1104" s="65"/>
      <c r="AE1104" s="65"/>
      <c r="AF1104" s="65"/>
      <c r="AG1104" s="65"/>
      <c r="AH1104" s="65"/>
      <c r="AI1104" s="65"/>
      <c r="AJ1104" s="65"/>
      <c r="AK1104" s="65"/>
      <c r="AL1104" s="65"/>
      <c r="AM1104" s="65"/>
      <c r="AN1104" s="65"/>
      <c r="AO1104" s="65"/>
      <c r="AP1104" s="65"/>
    </row>
    <row r="1105" customFormat="false" ht="15.75" hidden="false" customHeight="false" outlineLevel="0" collapsed="false">
      <c r="A1105" s="127" t="n">
        <v>43993</v>
      </c>
      <c r="B1105" s="68" t="n">
        <f aca="false">AVERAGE(B1000:B1002)</f>
        <v>172.333333333333</v>
      </c>
      <c r="C1105" s="68" t="n">
        <f aca="false">AVERAGE(C1000:C1002)</f>
        <v>64.3333333333333</v>
      </c>
      <c r="D1105" s="68" t="n">
        <f aca="false">AVERAGE(D1000:D1002)</f>
        <v>328.333333333333</v>
      </c>
      <c r="E1105" s="68" t="n">
        <f aca="false">AVERAGE(E1000:E1002)</f>
        <v>587</v>
      </c>
      <c r="F1105" s="68" t="n">
        <f aca="false">SUM(B1105:E1105)</f>
        <v>1152</v>
      </c>
      <c r="G1105" s="65"/>
      <c r="H1105" s="68"/>
      <c r="I1105" s="65"/>
      <c r="J1105" s="68"/>
      <c r="K1105" s="65"/>
      <c r="L1105" s="68"/>
      <c r="M1105" s="65"/>
      <c r="N1105" s="65"/>
      <c r="O1105" s="65"/>
      <c r="P1105" s="65"/>
      <c r="Q1105" s="65"/>
      <c r="R1105" s="65"/>
      <c r="S1105" s="65"/>
      <c r="T1105" s="65"/>
      <c r="U1105" s="65"/>
      <c r="V1105" s="65"/>
      <c r="W1105" s="65"/>
      <c r="X1105" s="65"/>
      <c r="Y1105" s="65"/>
      <c r="Z1105" s="65"/>
      <c r="AA1105" s="65"/>
      <c r="AB1105" s="65"/>
      <c r="AC1105" s="65"/>
      <c r="AD1105" s="65"/>
      <c r="AE1105" s="65"/>
      <c r="AF1105" s="65"/>
      <c r="AG1105" s="65"/>
      <c r="AH1105" s="65"/>
      <c r="AI1105" s="65"/>
      <c r="AJ1105" s="65"/>
      <c r="AK1105" s="65"/>
      <c r="AL1105" s="65"/>
      <c r="AM1105" s="65"/>
      <c r="AN1105" s="65"/>
      <c r="AO1105" s="65"/>
      <c r="AP1105" s="65"/>
    </row>
    <row r="1106" customFormat="false" ht="15.75" hidden="false" customHeight="false" outlineLevel="0" collapsed="false">
      <c r="A1106" s="127" t="n">
        <v>43994</v>
      </c>
      <c r="B1106" s="68" t="n">
        <f aca="false">AVERAGE(B1001:B1003)</f>
        <v>126</v>
      </c>
      <c r="C1106" s="68" t="n">
        <f aca="false">AVERAGE(C1001:C1003)</f>
        <v>69</v>
      </c>
      <c r="D1106" s="68" t="n">
        <f aca="false">AVERAGE(D1001:D1003)</f>
        <v>367.666666666667</v>
      </c>
      <c r="E1106" s="68" t="n">
        <f aca="false">AVERAGE(E1001:E1003)</f>
        <v>616.666666666667</v>
      </c>
      <c r="F1106" s="68" t="n">
        <f aca="false">SUM(B1106:E1106)</f>
        <v>1179.33333333333</v>
      </c>
      <c r="G1106" s="65"/>
      <c r="H1106" s="68"/>
      <c r="I1106" s="65"/>
      <c r="J1106" s="68"/>
      <c r="K1106" s="65"/>
      <c r="L1106" s="68"/>
      <c r="M1106" s="65"/>
      <c r="N1106" s="65"/>
      <c r="O1106" s="65"/>
      <c r="P1106" s="65"/>
      <c r="Q1106" s="65"/>
      <c r="R1106" s="65"/>
      <c r="S1106" s="65"/>
      <c r="T1106" s="65"/>
      <c r="U1106" s="65"/>
      <c r="V1106" s="65"/>
      <c r="W1106" s="65"/>
      <c r="X1106" s="65"/>
      <c r="Y1106" s="65"/>
      <c r="Z1106" s="65"/>
      <c r="AA1106" s="65"/>
      <c r="AB1106" s="65"/>
      <c r="AC1106" s="65"/>
      <c r="AD1106" s="65"/>
      <c r="AE1106" s="65"/>
      <c r="AF1106" s="65"/>
      <c r="AG1106" s="65"/>
      <c r="AH1106" s="65"/>
      <c r="AI1106" s="65"/>
      <c r="AJ1106" s="65"/>
      <c r="AK1106" s="65"/>
      <c r="AL1106" s="65"/>
      <c r="AM1106" s="65"/>
      <c r="AN1106" s="65"/>
      <c r="AO1106" s="65"/>
      <c r="AP1106" s="65"/>
    </row>
    <row r="1107" customFormat="false" ht="15.75" hidden="false" customHeight="false" outlineLevel="0" collapsed="false">
      <c r="A1107" s="127" t="n">
        <v>43995</v>
      </c>
      <c r="B1107" s="68" t="n">
        <f aca="false">AVERAGE(B1002:B1004)</f>
        <v>114</v>
      </c>
      <c r="C1107" s="68" t="n">
        <f aca="false">AVERAGE(C1002:C1004)</f>
        <v>70.3333333333333</v>
      </c>
      <c r="D1107" s="68" t="n">
        <f aca="false">AVERAGE(D1002:D1004)</f>
        <v>312.666666666667</v>
      </c>
      <c r="E1107" s="68" t="n">
        <f aca="false">AVERAGE(E1002:E1004)</f>
        <v>608</v>
      </c>
      <c r="F1107" s="68" t="n">
        <f aca="false">SUM(B1107:E1107)</f>
        <v>1105</v>
      </c>
      <c r="G1107" s="65"/>
      <c r="H1107" s="68"/>
      <c r="I1107" s="65"/>
      <c r="J1107" s="68"/>
      <c r="K1107" s="65"/>
      <c r="L1107" s="68"/>
      <c r="M1107" s="65"/>
      <c r="N1107" s="65"/>
      <c r="O1107" s="65"/>
      <c r="P1107" s="65"/>
      <c r="Q1107" s="65"/>
      <c r="R1107" s="65"/>
      <c r="S1107" s="65"/>
      <c r="T1107" s="65"/>
      <c r="U1107" s="65"/>
      <c r="V1107" s="65"/>
      <c r="W1107" s="65"/>
      <c r="X1107" s="65"/>
      <c r="Y1107" s="65"/>
      <c r="Z1107" s="65"/>
      <c r="AA1107" s="65"/>
      <c r="AB1107" s="65"/>
      <c r="AC1107" s="65"/>
      <c r="AD1107" s="65"/>
      <c r="AE1107" s="65"/>
      <c r="AF1107" s="65"/>
      <c r="AG1107" s="65"/>
      <c r="AH1107" s="65"/>
      <c r="AI1107" s="65"/>
      <c r="AJ1107" s="65"/>
      <c r="AK1107" s="65"/>
      <c r="AL1107" s="65"/>
      <c r="AM1107" s="65"/>
      <c r="AN1107" s="65"/>
      <c r="AO1107" s="65"/>
      <c r="AP1107" s="65"/>
    </row>
    <row r="1108" customFormat="false" ht="15.75" hidden="false" customHeight="false" outlineLevel="0" collapsed="false">
      <c r="A1108" s="127" t="n">
        <v>43996</v>
      </c>
      <c r="B1108" s="68" t="n">
        <f aca="false">AVERAGE(B1003:B1005)</f>
        <v>110.333333333333</v>
      </c>
      <c r="C1108" s="68" t="n">
        <f aca="false">AVERAGE(C1003:C1005)</f>
        <v>56.3333333333333</v>
      </c>
      <c r="D1108" s="68" t="n">
        <f aca="false">AVERAGE(D1003:D1005)</f>
        <v>311.333333333333</v>
      </c>
      <c r="E1108" s="68" t="n">
        <f aca="false">AVERAGE(E1003:E1005)</f>
        <v>572.333333333333</v>
      </c>
      <c r="F1108" s="68" t="n">
        <f aca="false">SUM(B1108:E1108)</f>
        <v>1050.33333333333</v>
      </c>
      <c r="G1108" s="65"/>
      <c r="H1108" s="68"/>
      <c r="I1108" s="65"/>
      <c r="J1108" s="68"/>
      <c r="K1108" s="65"/>
      <c r="L1108" s="68"/>
      <c r="M1108" s="65"/>
      <c r="N1108" s="65"/>
      <c r="O1108" s="65"/>
      <c r="P1108" s="65"/>
      <c r="Q1108" s="65"/>
      <c r="R1108" s="65"/>
      <c r="S1108" s="65"/>
      <c r="T1108" s="65"/>
      <c r="U1108" s="65"/>
      <c r="V1108" s="65"/>
      <c r="W1108" s="65"/>
      <c r="X1108" s="65"/>
      <c r="Y1108" s="65"/>
      <c r="Z1108" s="65"/>
      <c r="AA1108" s="65"/>
      <c r="AB1108" s="65"/>
      <c r="AC1108" s="65"/>
      <c r="AD1108" s="65"/>
      <c r="AE1108" s="65"/>
      <c r="AF1108" s="65"/>
      <c r="AG1108" s="65"/>
      <c r="AH1108" s="65"/>
      <c r="AI1108" s="65"/>
      <c r="AJ1108" s="65"/>
      <c r="AK1108" s="65"/>
      <c r="AL1108" s="65"/>
      <c r="AM1108" s="65"/>
      <c r="AN1108" s="65"/>
      <c r="AO1108" s="65"/>
      <c r="AP1108" s="65"/>
    </row>
    <row r="1109" customFormat="false" ht="15.75" hidden="false" customHeight="false" outlineLevel="0" collapsed="false">
      <c r="A1109" s="127" t="n">
        <v>43997</v>
      </c>
      <c r="B1109" s="68" t="n">
        <f aca="false">AVERAGE(B1004:B1006)</f>
        <v>126.666666666667</v>
      </c>
      <c r="C1109" s="68" t="n">
        <f aca="false">AVERAGE(C1004:C1006)</f>
        <v>45.6666666666667</v>
      </c>
      <c r="D1109" s="68" t="n">
        <f aca="false">AVERAGE(D1004:D1006)</f>
        <v>317</v>
      </c>
      <c r="E1109" s="68" t="n">
        <f aca="false">AVERAGE(E1004:E1006)</f>
        <v>519</v>
      </c>
      <c r="F1109" s="68" t="n">
        <f aca="false">SUM(B1109:E1109)</f>
        <v>1008.33333333333</v>
      </c>
      <c r="G1109" s="65"/>
      <c r="H1109" s="68"/>
      <c r="I1109" s="65"/>
      <c r="J1109" s="68"/>
      <c r="K1109" s="65"/>
      <c r="L1109" s="68"/>
      <c r="M1109" s="65"/>
      <c r="N1109" s="65"/>
      <c r="O1109" s="65"/>
      <c r="P1109" s="65"/>
      <c r="Q1109" s="65"/>
      <c r="R1109" s="65"/>
      <c r="S1109" s="65"/>
      <c r="T1109" s="65"/>
      <c r="U1109" s="65"/>
      <c r="V1109" s="65"/>
      <c r="W1109" s="65"/>
      <c r="X1109" s="65"/>
      <c r="Y1109" s="65"/>
      <c r="Z1109" s="65"/>
      <c r="AA1109" s="65"/>
      <c r="AB1109" s="65"/>
      <c r="AC1109" s="65"/>
      <c r="AD1109" s="65"/>
      <c r="AE1109" s="65"/>
      <c r="AF1109" s="65"/>
      <c r="AG1109" s="65"/>
      <c r="AH1109" s="65"/>
      <c r="AI1109" s="65"/>
      <c r="AJ1109" s="65"/>
      <c r="AK1109" s="65"/>
      <c r="AL1109" s="65"/>
      <c r="AM1109" s="65"/>
      <c r="AN1109" s="65"/>
      <c r="AO1109" s="65"/>
      <c r="AP1109" s="65"/>
    </row>
    <row r="1110" customFormat="false" ht="15.75" hidden="false" customHeight="false" outlineLevel="0" collapsed="false">
      <c r="A1110" s="127" t="n">
        <v>43998</v>
      </c>
      <c r="B1110" s="68" t="n">
        <f aca="false">AVERAGE(B1005:B1007)</f>
        <v>120</v>
      </c>
      <c r="C1110" s="68" t="n">
        <f aca="false">AVERAGE(C1005:C1007)</f>
        <v>40.6666666666667</v>
      </c>
      <c r="D1110" s="68" t="n">
        <f aca="false">AVERAGE(D1005:D1007)</f>
        <v>335</v>
      </c>
      <c r="E1110" s="68" t="n">
        <f aca="false">AVERAGE(E1005:E1007)</f>
        <v>538.333333333333</v>
      </c>
      <c r="F1110" s="68" t="n">
        <f aca="false">SUM(B1110:E1110)</f>
        <v>1034</v>
      </c>
      <c r="G1110" s="65"/>
      <c r="H1110" s="68"/>
      <c r="I1110" s="65"/>
      <c r="J1110" s="68"/>
      <c r="K1110" s="65"/>
      <c r="L1110" s="68"/>
      <c r="M1110" s="65"/>
      <c r="N1110" s="65"/>
      <c r="O1110" s="65"/>
      <c r="P1110" s="65"/>
      <c r="Q1110" s="65"/>
      <c r="R1110" s="65"/>
      <c r="S1110" s="65"/>
      <c r="T1110" s="65"/>
      <c r="U1110" s="65"/>
      <c r="V1110" s="65"/>
      <c r="W1110" s="65"/>
      <c r="X1110" s="65"/>
      <c r="Y1110" s="65"/>
      <c r="Z1110" s="65"/>
      <c r="AA1110" s="65"/>
      <c r="AB1110" s="65"/>
      <c r="AC1110" s="65"/>
      <c r="AD1110" s="65"/>
      <c r="AE1110" s="65"/>
      <c r="AF1110" s="65"/>
      <c r="AG1110" s="65"/>
      <c r="AH1110" s="65"/>
      <c r="AI1110" s="65"/>
      <c r="AJ1110" s="65"/>
      <c r="AK1110" s="65"/>
      <c r="AL1110" s="65"/>
      <c r="AM1110" s="65"/>
      <c r="AN1110" s="65"/>
      <c r="AO1110" s="65"/>
      <c r="AP1110" s="65"/>
    </row>
    <row r="1111" customFormat="false" ht="15.75" hidden="false" customHeight="false" outlineLevel="0" collapsed="false">
      <c r="A1111" s="127" t="n">
        <v>43999</v>
      </c>
      <c r="B1111" s="68" t="n">
        <f aca="false">AVERAGE(B1006:B1008)</f>
        <v>123.333333333333</v>
      </c>
      <c r="C1111" s="68" t="n">
        <f aca="false">AVERAGE(C1006:C1008)</f>
        <v>56.3333333333333</v>
      </c>
      <c r="D1111" s="68" t="n">
        <f aca="false">AVERAGE(D1006:D1008)</f>
        <v>344.666666666667</v>
      </c>
      <c r="E1111" s="68" t="n">
        <f aca="false">AVERAGE(E1006:E1008)</f>
        <v>583.333333333333</v>
      </c>
      <c r="F1111" s="68" t="n">
        <f aca="false">SUM(B1111:E1111)</f>
        <v>1107.66666666667</v>
      </c>
      <c r="G1111" s="65"/>
      <c r="H1111" s="68"/>
      <c r="I1111" s="65"/>
      <c r="J1111" s="68"/>
      <c r="K1111" s="65"/>
      <c r="L1111" s="68"/>
      <c r="M1111" s="65"/>
      <c r="N1111" s="65"/>
      <c r="O1111" s="65"/>
      <c r="P1111" s="65"/>
      <c r="Q1111" s="65"/>
      <c r="R1111" s="65"/>
      <c r="S1111" s="65"/>
      <c r="T1111" s="65"/>
      <c r="U1111" s="65"/>
      <c r="V1111" s="65"/>
      <c r="W1111" s="65"/>
      <c r="X1111" s="65"/>
      <c r="Y1111" s="65"/>
      <c r="Z1111" s="65"/>
      <c r="AA1111" s="65"/>
      <c r="AB1111" s="65"/>
      <c r="AC1111" s="65"/>
      <c r="AD1111" s="65"/>
      <c r="AE1111" s="65"/>
      <c r="AF1111" s="65"/>
      <c r="AG1111" s="65"/>
      <c r="AH1111" s="65"/>
      <c r="AI1111" s="65"/>
      <c r="AJ1111" s="65"/>
      <c r="AK1111" s="65"/>
      <c r="AL1111" s="65"/>
      <c r="AM1111" s="65"/>
      <c r="AN1111" s="65"/>
      <c r="AO1111" s="65"/>
      <c r="AP1111" s="65"/>
    </row>
    <row r="1112" customFormat="false" ht="15.75" hidden="false" customHeight="false" outlineLevel="0" collapsed="false">
      <c r="A1112" s="127" t="n">
        <v>44000</v>
      </c>
      <c r="B1112" s="68" t="n">
        <f aca="false">AVERAGE(B1007:B1009)</f>
        <v>133.666666666667</v>
      </c>
      <c r="C1112" s="68" t="n">
        <f aca="false">AVERAGE(C1007:C1009)</f>
        <v>71.3333333333333</v>
      </c>
      <c r="D1112" s="68" t="n">
        <f aca="false">AVERAGE(D1007:D1009)</f>
        <v>358</v>
      </c>
      <c r="E1112" s="68" t="n">
        <f aca="false">AVERAGE(E1007:E1009)</f>
        <v>664.333333333333</v>
      </c>
      <c r="F1112" s="68" t="n">
        <f aca="false">SUM(B1112:E1112)</f>
        <v>1227.33333333333</v>
      </c>
      <c r="G1112" s="65"/>
      <c r="H1112" s="68"/>
      <c r="I1112" s="65"/>
      <c r="J1112" s="68"/>
      <c r="K1112" s="65"/>
      <c r="L1112" s="68"/>
      <c r="M1112" s="65"/>
      <c r="N1112" s="65"/>
      <c r="O1112" s="65"/>
      <c r="P1112" s="65"/>
      <c r="Q1112" s="65"/>
      <c r="R1112" s="65"/>
      <c r="S1112" s="65"/>
      <c r="T1112" s="65"/>
      <c r="U1112" s="65"/>
      <c r="V1112" s="65"/>
      <c r="W1112" s="65"/>
      <c r="X1112" s="65"/>
      <c r="Y1112" s="65"/>
      <c r="Z1112" s="65"/>
      <c r="AA1112" s="65"/>
      <c r="AB1112" s="65"/>
      <c r="AC1112" s="65"/>
      <c r="AD1112" s="65"/>
      <c r="AE1112" s="65"/>
      <c r="AF1112" s="65"/>
      <c r="AG1112" s="65"/>
      <c r="AH1112" s="65"/>
      <c r="AI1112" s="65"/>
      <c r="AJ1112" s="65"/>
      <c r="AK1112" s="65"/>
      <c r="AL1112" s="65"/>
      <c r="AM1112" s="65"/>
      <c r="AN1112" s="65"/>
      <c r="AO1112" s="65"/>
      <c r="AP1112" s="65"/>
    </row>
    <row r="1113" customFormat="false" ht="15.75" hidden="false" customHeight="false" outlineLevel="0" collapsed="false">
      <c r="A1113" s="127" t="n">
        <v>44001</v>
      </c>
      <c r="B1113" s="68" t="n">
        <f aca="false">AVERAGE(B1008:B1010)</f>
        <v>147</v>
      </c>
      <c r="C1113" s="68" t="n">
        <f aca="false">AVERAGE(C1008:C1010)</f>
        <v>63</v>
      </c>
      <c r="D1113" s="68" t="n">
        <f aca="false">AVERAGE(D1008:D1010)</f>
        <v>331</v>
      </c>
      <c r="E1113" s="68" t="n">
        <f aca="false">AVERAGE(E1008:E1010)</f>
        <v>656.333333333333</v>
      </c>
      <c r="F1113" s="68" t="n">
        <f aca="false">SUM(B1113:E1113)</f>
        <v>1197.33333333333</v>
      </c>
      <c r="G1113" s="65"/>
      <c r="H1113" s="68"/>
      <c r="I1113" s="65"/>
      <c r="J1113" s="68"/>
      <c r="K1113" s="65"/>
      <c r="L1113" s="68"/>
      <c r="M1113" s="65"/>
      <c r="N1113" s="65"/>
      <c r="O1113" s="65"/>
      <c r="P1113" s="65"/>
      <c r="Q1113" s="65"/>
      <c r="R1113" s="65"/>
      <c r="S1113" s="65"/>
      <c r="T1113" s="65"/>
      <c r="U1113" s="65"/>
      <c r="V1113" s="65"/>
      <c r="W1113" s="65"/>
      <c r="X1113" s="65"/>
      <c r="Y1113" s="65"/>
      <c r="Z1113" s="65"/>
      <c r="AA1113" s="65"/>
      <c r="AB1113" s="65"/>
      <c r="AC1113" s="65"/>
      <c r="AD1113" s="65"/>
      <c r="AE1113" s="65"/>
      <c r="AF1113" s="65"/>
      <c r="AG1113" s="65"/>
      <c r="AH1113" s="65"/>
      <c r="AI1113" s="65"/>
      <c r="AJ1113" s="65"/>
      <c r="AK1113" s="65"/>
      <c r="AL1113" s="65"/>
      <c r="AM1113" s="65"/>
      <c r="AN1113" s="65"/>
      <c r="AO1113" s="65"/>
      <c r="AP1113" s="65"/>
    </row>
    <row r="1114" customFormat="false" ht="15.75" hidden="false" customHeight="false" outlineLevel="0" collapsed="false">
      <c r="A1114" s="127" t="n">
        <v>44002</v>
      </c>
      <c r="B1114" s="68" t="n">
        <f aca="false">AVERAGE(B1009:B1011)</f>
        <v>164.666666666667</v>
      </c>
      <c r="C1114" s="68" t="n">
        <f aca="false">AVERAGE(C1009:C1011)</f>
        <v>49.6666666666667</v>
      </c>
      <c r="D1114" s="68" t="n">
        <f aca="false">AVERAGE(D1009:D1011)</f>
        <v>383.333333333333</v>
      </c>
      <c r="E1114" s="68" t="n">
        <f aca="false">AVERAGE(E1009:E1011)</f>
        <v>651.333333333333</v>
      </c>
      <c r="F1114" s="68" t="n">
        <f aca="false">SUM(B1114:E1114)</f>
        <v>1249</v>
      </c>
      <c r="G1114" s="65"/>
      <c r="H1114" s="68"/>
      <c r="I1114" s="65"/>
      <c r="J1114" s="68"/>
      <c r="K1114" s="65"/>
      <c r="L1114" s="68"/>
      <c r="M1114" s="65"/>
      <c r="N1114" s="65"/>
      <c r="O1114" s="65"/>
      <c r="P1114" s="65"/>
      <c r="Q1114" s="65"/>
      <c r="R1114" s="65"/>
      <c r="S1114" s="65"/>
      <c r="T1114" s="65"/>
      <c r="U1114" s="65"/>
      <c r="V1114" s="65"/>
      <c r="W1114" s="65"/>
      <c r="X1114" s="65"/>
      <c r="Y1114" s="65"/>
      <c r="Z1114" s="65"/>
      <c r="AA1114" s="65"/>
      <c r="AB1114" s="65"/>
      <c r="AC1114" s="65"/>
      <c r="AD1114" s="65"/>
      <c r="AE1114" s="65"/>
      <c r="AF1114" s="65"/>
      <c r="AG1114" s="65"/>
      <c r="AH1114" s="65"/>
      <c r="AI1114" s="65"/>
      <c r="AJ1114" s="65"/>
      <c r="AK1114" s="65"/>
      <c r="AL1114" s="65"/>
      <c r="AM1114" s="65"/>
      <c r="AN1114" s="65"/>
      <c r="AO1114" s="65"/>
      <c r="AP1114" s="65"/>
    </row>
    <row r="1115" customFormat="false" ht="15.75" hidden="false" customHeight="false" outlineLevel="0" collapsed="false">
      <c r="A1115" s="127"/>
      <c r="B1115" s="65"/>
      <c r="C1115" s="65"/>
      <c r="D1115" s="65"/>
      <c r="E1115" s="65"/>
      <c r="F1115" s="65"/>
      <c r="G1115" s="65"/>
      <c r="H1115" s="68"/>
      <c r="I1115" s="65"/>
      <c r="J1115" s="68"/>
      <c r="K1115" s="65"/>
      <c r="L1115" s="68"/>
      <c r="M1115" s="65"/>
      <c r="N1115" s="65"/>
      <c r="O1115" s="65"/>
      <c r="P1115" s="65"/>
      <c r="Q1115" s="65"/>
      <c r="R1115" s="65"/>
      <c r="S1115" s="65"/>
      <c r="T1115" s="65"/>
      <c r="U1115" s="65"/>
      <c r="V1115" s="65"/>
      <c r="W1115" s="65"/>
      <c r="X1115" s="65"/>
      <c r="Y1115" s="65"/>
      <c r="Z1115" s="65"/>
      <c r="AA1115" s="65"/>
      <c r="AB1115" s="65"/>
      <c r="AC1115" s="65"/>
      <c r="AD1115" s="65"/>
      <c r="AE1115" s="65"/>
      <c r="AF1115" s="65"/>
      <c r="AG1115" s="65"/>
      <c r="AH1115" s="65"/>
      <c r="AI1115" s="65"/>
      <c r="AJ1115" s="65"/>
      <c r="AK1115" s="65"/>
      <c r="AL1115" s="65"/>
      <c r="AM1115" s="65"/>
      <c r="AN1115" s="65"/>
      <c r="AO1115" s="65"/>
      <c r="AP1115" s="65"/>
    </row>
    <row r="1116" customFormat="false" ht="15.75" hidden="false" customHeight="false" outlineLevel="0" collapsed="false">
      <c r="A1116" s="127"/>
      <c r="B1116" s="65"/>
      <c r="C1116" s="65"/>
      <c r="D1116" s="65"/>
      <c r="E1116" s="65"/>
      <c r="F1116" s="65"/>
      <c r="G1116" s="65"/>
      <c r="H1116" s="68"/>
      <c r="I1116" s="65"/>
      <c r="J1116" s="68"/>
      <c r="K1116" s="65"/>
      <c r="L1116" s="68"/>
      <c r="M1116" s="65"/>
      <c r="N1116" s="65"/>
      <c r="O1116" s="65"/>
      <c r="P1116" s="65"/>
      <c r="Q1116" s="65"/>
      <c r="R1116" s="65"/>
      <c r="S1116" s="65"/>
      <c r="T1116" s="65"/>
      <c r="U1116" s="65"/>
      <c r="V1116" s="65"/>
      <c r="W1116" s="65"/>
      <c r="X1116" s="65"/>
      <c r="Y1116" s="65"/>
      <c r="Z1116" s="65"/>
      <c r="AA1116" s="65"/>
      <c r="AB1116" s="65"/>
      <c r="AC1116" s="65"/>
      <c r="AD1116" s="65"/>
      <c r="AE1116" s="65"/>
      <c r="AF1116" s="65"/>
      <c r="AG1116" s="65"/>
      <c r="AH1116" s="65"/>
      <c r="AI1116" s="65"/>
      <c r="AJ1116" s="65"/>
      <c r="AK1116" s="65"/>
      <c r="AL1116" s="65"/>
      <c r="AM1116" s="65"/>
      <c r="AN1116" s="65"/>
      <c r="AO1116" s="65"/>
      <c r="AP1116" s="65"/>
    </row>
    <row r="1117" customFormat="false" ht="15.75" hidden="false" customHeight="false" outlineLevel="0" collapsed="false">
      <c r="A1117" s="127"/>
      <c r="B1117" s="65"/>
      <c r="C1117" s="65"/>
      <c r="D1117" s="65"/>
      <c r="E1117" s="65"/>
      <c r="F1117" s="65"/>
      <c r="G1117" s="65"/>
      <c r="H1117" s="68"/>
      <c r="I1117" s="65"/>
      <c r="J1117" s="68"/>
      <c r="K1117" s="65"/>
      <c r="L1117" s="68"/>
      <c r="M1117" s="65"/>
      <c r="N1117" s="65"/>
      <c r="O1117" s="65"/>
      <c r="P1117" s="65"/>
      <c r="Q1117" s="65"/>
      <c r="R1117" s="65"/>
      <c r="S1117" s="65"/>
      <c r="T1117" s="65"/>
      <c r="U1117" s="65"/>
      <c r="V1117" s="65"/>
      <c r="W1117" s="65"/>
      <c r="X1117" s="65"/>
      <c r="Y1117" s="65"/>
      <c r="Z1117" s="65"/>
      <c r="AA1117" s="65"/>
      <c r="AB1117" s="65"/>
      <c r="AC1117" s="65"/>
      <c r="AD1117" s="65"/>
      <c r="AE1117" s="65"/>
      <c r="AF1117" s="65"/>
      <c r="AG1117" s="65"/>
      <c r="AH1117" s="65"/>
      <c r="AI1117" s="65"/>
      <c r="AJ1117" s="65"/>
      <c r="AK1117" s="65"/>
      <c r="AL1117" s="65"/>
      <c r="AM1117" s="65"/>
      <c r="AN1117" s="65"/>
      <c r="AO1117" s="65"/>
      <c r="AP1117" s="65"/>
    </row>
    <row r="1118" customFormat="false" ht="15.75" hidden="false" customHeight="false" outlineLevel="0" collapsed="false">
      <c r="A1118" s="65"/>
      <c r="B1118" s="65"/>
      <c r="C1118" s="65"/>
      <c r="D1118" s="65"/>
      <c r="E1118" s="65"/>
      <c r="F1118" s="65"/>
      <c r="G1118" s="65"/>
      <c r="H1118" s="68"/>
      <c r="I1118" s="65"/>
      <c r="J1118" s="68"/>
      <c r="K1118" s="65"/>
      <c r="L1118" s="68"/>
      <c r="M1118" s="65"/>
      <c r="N1118" s="65"/>
      <c r="O1118" s="65"/>
      <c r="P1118" s="65"/>
      <c r="Q1118" s="65"/>
      <c r="R1118" s="65"/>
      <c r="S1118" s="65"/>
      <c r="T1118" s="65"/>
      <c r="U1118" s="65"/>
      <c r="V1118" s="65"/>
      <c r="W1118" s="65"/>
      <c r="X1118" s="65"/>
      <c r="Y1118" s="65"/>
      <c r="Z1118" s="65"/>
      <c r="AA1118" s="65"/>
      <c r="AB1118" s="65"/>
      <c r="AC1118" s="65"/>
      <c r="AD1118" s="65"/>
      <c r="AE1118" s="65"/>
      <c r="AF1118" s="65"/>
      <c r="AG1118" s="65"/>
      <c r="AH1118" s="65"/>
      <c r="AI1118" s="65"/>
      <c r="AJ1118" s="65"/>
      <c r="AK1118" s="65"/>
      <c r="AL1118" s="65"/>
      <c r="AM1118" s="65"/>
      <c r="AN1118" s="65"/>
      <c r="AO1118" s="65"/>
      <c r="AP1118" s="65"/>
    </row>
    <row r="1119" customFormat="false" ht="15.75" hidden="false" customHeight="false" outlineLevel="0" collapsed="false">
      <c r="A1119" s="65"/>
      <c r="B1119" s="65"/>
      <c r="C1119" s="65"/>
      <c r="D1119" s="65"/>
      <c r="E1119" s="65"/>
      <c r="F1119" s="65"/>
      <c r="G1119" s="65"/>
      <c r="H1119" s="68"/>
      <c r="I1119" s="65"/>
      <c r="J1119" s="68"/>
      <c r="K1119" s="65"/>
      <c r="L1119" s="68"/>
      <c r="M1119" s="65"/>
      <c r="N1119" s="65"/>
      <c r="O1119" s="65"/>
      <c r="P1119" s="65"/>
      <c r="Q1119" s="65"/>
      <c r="R1119" s="65"/>
      <c r="S1119" s="65"/>
      <c r="T1119" s="65"/>
      <c r="U1119" s="65"/>
      <c r="V1119" s="65"/>
      <c r="W1119" s="65"/>
      <c r="X1119" s="65"/>
      <c r="Y1119" s="65"/>
      <c r="Z1119" s="65"/>
      <c r="AA1119" s="65"/>
      <c r="AB1119" s="65"/>
      <c r="AC1119" s="65"/>
      <c r="AD1119" s="65"/>
      <c r="AE1119" s="65"/>
      <c r="AF1119" s="65"/>
      <c r="AG1119" s="65"/>
      <c r="AH1119" s="65"/>
      <c r="AI1119" s="65"/>
      <c r="AJ1119" s="65"/>
      <c r="AK1119" s="65"/>
      <c r="AL1119" s="65"/>
      <c r="AM1119" s="65"/>
      <c r="AN1119" s="65"/>
      <c r="AO1119" s="65"/>
      <c r="AP1119" s="65"/>
    </row>
    <row r="1120" customFormat="false" ht="15.75" hidden="false" customHeight="false" outlineLevel="0" collapsed="false">
      <c r="A1120" s="65"/>
      <c r="B1120" s="65"/>
      <c r="C1120" s="65"/>
      <c r="D1120" s="65"/>
      <c r="E1120" s="65"/>
      <c r="F1120" s="65"/>
      <c r="G1120" s="65"/>
      <c r="H1120" s="68"/>
      <c r="I1120" s="65"/>
      <c r="J1120" s="68"/>
      <c r="K1120" s="65"/>
      <c r="L1120" s="68"/>
      <c r="M1120" s="65"/>
      <c r="N1120" s="65"/>
      <c r="O1120" s="65"/>
      <c r="P1120" s="65"/>
      <c r="Q1120" s="65"/>
      <c r="R1120" s="65"/>
      <c r="S1120" s="65"/>
      <c r="T1120" s="65"/>
      <c r="U1120" s="65"/>
      <c r="V1120" s="65"/>
      <c r="W1120" s="65"/>
      <c r="X1120" s="65"/>
      <c r="Y1120" s="65"/>
      <c r="Z1120" s="65"/>
      <c r="AA1120" s="65"/>
      <c r="AB1120" s="65"/>
      <c r="AC1120" s="65"/>
      <c r="AD1120" s="65"/>
      <c r="AE1120" s="65"/>
      <c r="AF1120" s="65"/>
      <c r="AG1120" s="65"/>
      <c r="AH1120" s="65"/>
      <c r="AI1120" s="65"/>
      <c r="AJ1120" s="65"/>
      <c r="AK1120" s="65"/>
      <c r="AL1120" s="65"/>
      <c r="AM1120" s="65"/>
      <c r="AN1120" s="65"/>
      <c r="AO1120" s="65"/>
      <c r="AP1120" s="65"/>
    </row>
    <row r="1121" customFormat="false" ht="15.75" hidden="false" customHeight="false" outlineLevel="0" collapsed="false">
      <c r="A1121" s="65"/>
      <c r="B1121" s="65"/>
      <c r="C1121" s="65"/>
      <c r="D1121" s="65"/>
      <c r="E1121" s="65"/>
      <c r="F1121" s="65"/>
      <c r="G1121" s="65"/>
      <c r="H1121" s="68"/>
      <c r="I1121" s="65"/>
      <c r="J1121" s="68"/>
      <c r="K1121" s="65"/>
      <c r="L1121" s="68"/>
      <c r="M1121" s="65"/>
      <c r="N1121" s="65"/>
      <c r="O1121" s="65"/>
      <c r="P1121" s="65"/>
      <c r="Q1121" s="65"/>
      <c r="R1121" s="65"/>
      <c r="S1121" s="65"/>
      <c r="T1121" s="65"/>
      <c r="U1121" s="65"/>
      <c r="V1121" s="65"/>
      <c r="W1121" s="65"/>
      <c r="X1121" s="65"/>
      <c r="Y1121" s="65"/>
      <c r="Z1121" s="65"/>
      <c r="AA1121" s="65"/>
      <c r="AB1121" s="65"/>
      <c r="AC1121" s="65"/>
      <c r="AD1121" s="65"/>
      <c r="AE1121" s="65"/>
      <c r="AF1121" s="65"/>
      <c r="AG1121" s="65"/>
      <c r="AH1121" s="65"/>
      <c r="AI1121" s="65"/>
      <c r="AJ1121" s="65"/>
      <c r="AK1121" s="65"/>
      <c r="AL1121" s="65"/>
      <c r="AM1121" s="65"/>
      <c r="AN1121" s="65"/>
      <c r="AO1121" s="65"/>
      <c r="AP1121" s="65"/>
    </row>
    <row r="1122" customFormat="false" ht="15.75" hidden="false" customHeight="false" outlineLevel="0" collapsed="false">
      <c r="A1122" s="65"/>
      <c r="B1122" s="65"/>
      <c r="C1122" s="65"/>
      <c r="D1122" s="65"/>
      <c r="E1122" s="65"/>
      <c r="F1122" s="65"/>
      <c r="G1122" s="65"/>
      <c r="H1122" s="68"/>
      <c r="I1122" s="65"/>
      <c r="J1122" s="68"/>
      <c r="K1122" s="65"/>
      <c r="L1122" s="68"/>
      <c r="M1122" s="65"/>
      <c r="N1122" s="65"/>
      <c r="O1122" s="65"/>
      <c r="P1122" s="65"/>
      <c r="Q1122" s="65"/>
      <c r="R1122" s="65"/>
      <c r="S1122" s="65"/>
      <c r="T1122" s="65"/>
      <c r="U1122" s="65"/>
      <c r="V1122" s="65"/>
      <c r="W1122" s="65"/>
      <c r="X1122" s="65"/>
      <c r="Y1122" s="65"/>
      <c r="Z1122" s="65"/>
      <c r="AA1122" s="65"/>
      <c r="AB1122" s="65"/>
      <c r="AC1122" s="65"/>
      <c r="AD1122" s="65"/>
      <c r="AE1122" s="65"/>
      <c r="AF1122" s="65"/>
      <c r="AG1122" s="65"/>
      <c r="AH1122" s="65"/>
      <c r="AI1122" s="65"/>
      <c r="AJ1122" s="65"/>
      <c r="AK1122" s="65"/>
      <c r="AL1122" s="65"/>
      <c r="AM1122" s="65"/>
      <c r="AN1122" s="65"/>
      <c r="AO1122" s="65"/>
      <c r="AP1122" s="65"/>
    </row>
    <row r="1123" customFormat="false" ht="15.75" hidden="false" customHeight="false" outlineLevel="0" collapsed="false">
      <c r="A1123" s="65"/>
      <c r="B1123" s="65"/>
      <c r="C1123" s="65"/>
      <c r="D1123" s="65"/>
      <c r="E1123" s="65"/>
      <c r="F1123" s="65"/>
      <c r="G1123" s="65"/>
      <c r="H1123" s="68"/>
      <c r="I1123" s="65"/>
      <c r="J1123" s="68"/>
      <c r="K1123" s="65"/>
      <c r="L1123" s="68"/>
      <c r="M1123" s="65"/>
      <c r="N1123" s="65"/>
      <c r="O1123" s="65"/>
      <c r="P1123" s="65"/>
      <c r="Q1123" s="65"/>
      <c r="R1123" s="65"/>
      <c r="S1123" s="65"/>
      <c r="T1123" s="65"/>
      <c r="U1123" s="65"/>
      <c r="V1123" s="65"/>
      <c r="W1123" s="65"/>
      <c r="X1123" s="65"/>
      <c r="Y1123" s="65"/>
      <c r="Z1123" s="65"/>
      <c r="AA1123" s="65"/>
      <c r="AB1123" s="65"/>
      <c r="AC1123" s="65"/>
      <c r="AD1123" s="65"/>
      <c r="AE1123" s="65"/>
      <c r="AF1123" s="65"/>
      <c r="AG1123" s="65"/>
      <c r="AH1123" s="65"/>
      <c r="AI1123" s="65"/>
      <c r="AJ1123" s="65"/>
      <c r="AK1123" s="65"/>
      <c r="AL1123" s="65"/>
      <c r="AM1123" s="65"/>
      <c r="AN1123" s="65"/>
      <c r="AO1123" s="65"/>
      <c r="AP1123" s="65"/>
    </row>
    <row r="1124" customFormat="false" ht="15.75" hidden="false" customHeight="false" outlineLevel="0" collapsed="false">
      <c r="A1124" s="65"/>
      <c r="B1124" s="65"/>
      <c r="C1124" s="65"/>
      <c r="D1124" s="65"/>
      <c r="E1124" s="65"/>
      <c r="F1124" s="65"/>
      <c r="G1124" s="65"/>
      <c r="H1124" s="68"/>
      <c r="I1124" s="65"/>
      <c r="J1124" s="68"/>
      <c r="K1124" s="65"/>
      <c r="L1124" s="68"/>
      <c r="M1124" s="65"/>
      <c r="N1124" s="65"/>
      <c r="O1124" s="65"/>
      <c r="P1124" s="65"/>
      <c r="Q1124" s="65"/>
      <c r="R1124" s="65"/>
      <c r="S1124" s="65"/>
      <c r="T1124" s="65"/>
      <c r="U1124" s="65"/>
      <c r="V1124" s="65"/>
      <c r="W1124" s="65"/>
      <c r="X1124" s="65"/>
      <c r="Y1124" s="65"/>
      <c r="Z1124" s="65"/>
      <c r="AA1124" s="65"/>
      <c r="AB1124" s="65"/>
      <c r="AC1124" s="65"/>
      <c r="AD1124" s="65"/>
      <c r="AE1124" s="65"/>
      <c r="AF1124" s="65"/>
      <c r="AG1124" s="65"/>
      <c r="AH1124" s="65"/>
      <c r="AI1124" s="65"/>
      <c r="AJ1124" s="65"/>
      <c r="AK1124" s="65"/>
      <c r="AL1124" s="65"/>
      <c r="AM1124" s="65"/>
      <c r="AN1124" s="65"/>
      <c r="AO1124" s="65"/>
      <c r="AP1124" s="65"/>
    </row>
    <row r="1125" customFormat="false" ht="15.75" hidden="false" customHeight="false" outlineLevel="0" collapsed="false">
      <c r="A1125" s="65"/>
      <c r="B1125" s="65"/>
      <c r="C1125" s="65"/>
      <c r="D1125" s="65"/>
      <c r="E1125" s="65"/>
      <c r="F1125" s="65"/>
      <c r="G1125" s="65"/>
      <c r="H1125" s="68"/>
      <c r="I1125" s="65"/>
      <c r="J1125" s="68"/>
      <c r="K1125" s="65"/>
      <c r="L1125" s="68"/>
      <c r="M1125" s="65"/>
      <c r="N1125" s="65"/>
      <c r="O1125" s="65"/>
      <c r="P1125" s="65"/>
      <c r="Q1125" s="65"/>
      <c r="R1125" s="65"/>
      <c r="S1125" s="65"/>
      <c r="T1125" s="65"/>
      <c r="U1125" s="65"/>
      <c r="V1125" s="65"/>
      <c r="W1125" s="65"/>
      <c r="X1125" s="65"/>
      <c r="Y1125" s="65"/>
      <c r="Z1125" s="65"/>
      <c r="AA1125" s="65"/>
      <c r="AB1125" s="65"/>
      <c r="AC1125" s="65"/>
      <c r="AD1125" s="65"/>
      <c r="AE1125" s="65"/>
      <c r="AF1125" s="65"/>
      <c r="AG1125" s="65"/>
      <c r="AH1125" s="65"/>
      <c r="AI1125" s="65"/>
      <c r="AJ1125" s="65"/>
      <c r="AK1125" s="65"/>
      <c r="AL1125" s="65"/>
      <c r="AM1125" s="65"/>
      <c r="AN1125" s="65"/>
      <c r="AO1125" s="65"/>
      <c r="AP1125" s="65"/>
    </row>
    <row r="1126" customFormat="false" ht="15.75" hidden="false" customHeight="false" outlineLevel="0" collapsed="false">
      <c r="A1126" s="65"/>
      <c r="B1126" s="65"/>
      <c r="C1126" s="65"/>
      <c r="D1126" s="65"/>
      <c r="E1126" s="65"/>
      <c r="F1126" s="65"/>
      <c r="G1126" s="65"/>
      <c r="H1126" s="68"/>
      <c r="I1126" s="65"/>
      <c r="J1126" s="68"/>
      <c r="K1126" s="65"/>
      <c r="L1126" s="68"/>
      <c r="M1126" s="65"/>
      <c r="N1126" s="65"/>
      <c r="O1126" s="65"/>
      <c r="P1126" s="65"/>
      <c r="Q1126" s="65"/>
      <c r="R1126" s="65"/>
      <c r="S1126" s="65"/>
      <c r="T1126" s="65"/>
      <c r="U1126" s="65"/>
      <c r="V1126" s="65"/>
      <c r="W1126" s="65"/>
      <c r="X1126" s="65"/>
      <c r="Y1126" s="65"/>
      <c r="Z1126" s="65"/>
      <c r="AA1126" s="65"/>
      <c r="AB1126" s="65"/>
      <c r="AC1126" s="65"/>
      <c r="AD1126" s="65"/>
      <c r="AE1126" s="65"/>
      <c r="AF1126" s="65"/>
      <c r="AG1126" s="65"/>
      <c r="AH1126" s="65"/>
      <c r="AI1126" s="65"/>
      <c r="AJ1126" s="65"/>
      <c r="AK1126" s="65"/>
      <c r="AL1126" s="65"/>
      <c r="AM1126" s="65"/>
      <c r="AN1126" s="65"/>
      <c r="AO1126" s="65"/>
      <c r="AP1126" s="65"/>
    </row>
    <row r="1127" customFormat="false" ht="15.75" hidden="false" customHeight="false" outlineLevel="0" collapsed="false">
      <c r="A1127" s="65"/>
      <c r="B1127" s="65"/>
      <c r="C1127" s="65"/>
      <c r="D1127" s="65"/>
      <c r="E1127" s="65"/>
      <c r="F1127" s="65"/>
      <c r="G1127" s="65"/>
      <c r="H1127" s="68"/>
      <c r="I1127" s="65"/>
      <c r="J1127" s="68"/>
      <c r="K1127" s="65"/>
      <c r="L1127" s="68"/>
      <c r="M1127" s="65"/>
      <c r="N1127" s="65"/>
      <c r="O1127" s="65"/>
      <c r="P1127" s="65"/>
      <c r="Q1127" s="65"/>
      <c r="R1127" s="65"/>
      <c r="S1127" s="65"/>
      <c r="T1127" s="65"/>
      <c r="U1127" s="65"/>
      <c r="V1127" s="65"/>
      <c r="W1127" s="65"/>
      <c r="X1127" s="65"/>
      <c r="Y1127" s="65"/>
      <c r="Z1127" s="65"/>
      <c r="AA1127" s="65"/>
      <c r="AB1127" s="65"/>
      <c r="AC1127" s="65"/>
      <c r="AD1127" s="65"/>
      <c r="AE1127" s="65"/>
      <c r="AF1127" s="65"/>
      <c r="AG1127" s="65"/>
      <c r="AH1127" s="65"/>
      <c r="AI1127" s="65"/>
      <c r="AJ1127" s="65"/>
      <c r="AK1127" s="65"/>
      <c r="AL1127" s="65"/>
      <c r="AM1127" s="65"/>
      <c r="AN1127" s="65"/>
      <c r="AO1127" s="65"/>
      <c r="AP1127" s="65"/>
    </row>
    <row r="1128" customFormat="false" ht="15.75" hidden="false" customHeight="false" outlineLevel="0" collapsed="false">
      <c r="A1128" s="65"/>
      <c r="B1128" s="65"/>
      <c r="C1128" s="65"/>
      <c r="D1128" s="65"/>
      <c r="E1128" s="65"/>
      <c r="F1128" s="65"/>
      <c r="G1128" s="65"/>
      <c r="H1128" s="68"/>
      <c r="I1128" s="65"/>
      <c r="J1128" s="68"/>
      <c r="K1128" s="65"/>
      <c r="L1128" s="68"/>
      <c r="M1128" s="65"/>
      <c r="N1128" s="65"/>
      <c r="O1128" s="65"/>
      <c r="P1128" s="65"/>
      <c r="Q1128" s="65"/>
      <c r="R1128" s="65"/>
      <c r="S1128" s="65"/>
      <c r="T1128" s="65"/>
      <c r="U1128" s="65"/>
      <c r="V1128" s="65"/>
      <c r="W1128" s="65"/>
      <c r="X1128" s="65"/>
      <c r="Y1128" s="65"/>
      <c r="Z1128" s="65"/>
      <c r="AA1128" s="65"/>
      <c r="AB1128" s="65"/>
      <c r="AC1128" s="65"/>
      <c r="AD1128" s="65"/>
      <c r="AE1128" s="65"/>
      <c r="AF1128" s="65"/>
      <c r="AG1128" s="65"/>
      <c r="AH1128" s="65"/>
      <c r="AI1128" s="65"/>
      <c r="AJ1128" s="65"/>
      <c r="AK1128" s="65"/>
      <c r="AL1128" s="65"/>
      <c r="AM1128" s="65"/>
      <c r="AN1128" s="65"/>
      <c r="AO1128" s="65"/>
      <c r="AP1128" s="65"/>
    </row>
    <row r="1129" customFormat="false" ht="15.75" hidden="false" customHeight="false" outlineLevel="0" collapsed="false">
      <c r="A1129" s="65"/>
      <c r="B1129" s="65"/>
      <c r="C1129" s="65"/>
      <c r="D1129" s="65"/>
      <c r="E1129" s="65"/>
      <c r="F1129" s="65"/>
      <c r="G1129" s="65"/>
      <c r="H1129" s="68"/>
      <c r="I1129" s="65"/>
      <c r="J1129" s="68"/>
      <c r="K1129" s="65"/>
      <c r="L1129" s="68"/>
      <c r="M1129" s="65"/>
      <c r="N1129" s="65"/>
      <c r="O1129" s="65"/>
      <c r="P1129" s="65"/>
      <c r="Q1129" s="65"/>
      <c r="R1129" s="65"/>
      <c r="S1129" s="65"/>
      <c r="T1129" s="65"/>
      <c r="U1129" s="65"/>
      <c r="V1129" s="65"/>
      <c r="W1129" s="65"/>
      <c r="X1129" s="65"/>
      <c r="Y1129" s="65"/>
      <c r="Z1129" s="65"/>
      <c r="AA1129" s="65"/>
      <c r="AB1129" s="65"/>
      <c r="AC1129" s="65"/>
      <c r="AD1129" s="65"/>
      <c r="AE1129" s="65"/>
      <c r="AF1129" s="65"/>
      <c r="AG1129" s="65"/>
      <c r="AH1129" s="65"/>
      <c r="AI1129" s="65"/>
      <c r="AJ1129" s="65"/>
      <c r="AK1129" s="65"/>
      <c r="AL1129" s="65"/>
      <c r="AM1129" s="65"/>
      <c r="AN1129" s="65"/>
      <c r="AO1129" s="65"/>
      <c r="AP1129" s="65"/>
    </row>
    <row r="1130" customFormat="false" ht="15.75" hidden="false" customHeight="false" outlineLevel="0" collapsed="false">
      <c r="A1130" s="65"/>
      <c r="B1130" s="65"/>
      <c r="C1130" s="65"/>
      <c r="D1130" s="65"/>
      <c r="E1130" s="65"/>
      <c r="F1130" s="65"/>
      <c r="G1130" s="65"/>
      <c r="H1130" s="68"/>
      <c r="I1130" s="65"/>
      <c r="J1130" s="68"/>
      <c r="K1130" s="65"/>
      <c r="L1130" s="68"/>
      <c r="M1130" s="65"/>
      <c r="N1130" s="65"/>
      <c r="O1130" s="65"/>
      <c r="P1130" s="65"/>
      <c r="Q1130" s="65"/>
      <c r="R1130" s="65"/>
      <c r="S1130" s="65"/>
      <c r="T1130" s="65"/>
      <c r="U1130" s="65"/>
      <c r="V1130" s="65"/>
      <c r="W1130" s="65"/>
      <c r="X1130" s="65"/>
      <c r="Y1130" s="65"/>
      <c r="Z1130" s="65"/>
      <c r="AA1130" s="65"/>
      <c r="AB1130" s="65"/>
      <c r="AC1130" s="65"/>
      <c r="AD1130" s="65"/>
      <c r="AE1130" s="65"/>
      <c r="AF1130" s="65"/>
      <c r="AG1130" s="65"/>
      <c r="AH1130" s="65"/>
      <c r="AI1130" s="65"/>
      <c r="AJ1130" s="65"/>
      <c r="AK1130" s="65"/>
      <c r="AL1130" s="65"/>
      <c r="AM1130" s="65"/>
      <c r="AN1130" s="65"/>
      <c r="AO1130" s="65"/>
      <c r="AP1130" s="65"/>
    </row>
    <row r="1131" customFormat="false" ht="15.75" hidden="false" customHeight="false" outlineLevel="0" collapsed="false">
      <c r="A1131" s="65"/>
      <c r="B1131" s="65"/>
      <c r="C1131" s="65"/>
      <c r="D1131" s="65"/>
      <c r="E1131" s="65"/>
      <c r="F1131" s="65"/>
      <c r="G1131" s="65"/>
      <c r="H1131" s="68"/>
      <c r="I1131" s="65"/>
      <c r="J1131" s="68"/>
      <c r="K1131" s="65"/>
      <c r="L1131" s="68"/>
      <c r="M1131" s="65"/>
      <c r="N1131" s="65"/>
      <c r="O1131" s="65"/>
      <c r="P1131" s="65"/>
      <c r="Q1131" s="65"/>
      <c r="R1131" s="65"/>
      <c r="S1131" s="65"/>
      <c r="T1131" s="65"/>
      <c r="U1131" s="65"/>
      <c r="V1131" s="65"/>
      <c r="W1131" s="65"/>
      <c r="X1131" s="65"/>
      <c r="Y1131" s="65"/>
      <c r="Z1131" s="65"/>
      <c r="AA1131" s="65"/>
      <c r="AB1131" s="65"/>
      <c r="AC1131" s="65"/>
      <c r="AD1131" s="65"/>
      <c r="AE1131" s="65"/>
      <c r="AF1131" s="65"/>
      <c r="AG1131" s="65"/>
      <c r="AH1131" s="65"/>
      <c r="AI1131" s="65"/>
      <c r="AJ1131" s="65"/>
      <c r="AK1131" s="65"/>
      <c r="AL1131" s="65"/>
      <c r="AM1131" s="65"/>
      <c r="AN1131" s="65"/>
      <c r="AO1131" s="65"/>
      <c r="AP1131" s="65"/>
    </row>
    <row r="1132" customFormat="false" ht="15.75" hidden="false" customHeight="false" outlineLevel="0" collapsed="false">
      <c r="A1132" s="65"/>
      <c r="B1132" s="65"/>
      <c r="C1132" s="65"/>
      <c r="D1132" s="65"/>
      <c r="E1132" s="65"/>
      <c r="F1132" s="65"/>
      <c r="G1132" s="65"/>
      <c r="H1132" s="68"/>
      <c r="I1132" s="65"/>
      <c r="J1132" s="68"/>
      <c r="K1132" s="65"/>
      <c r="L1132" s="68"/>
      <c r="M1132" s="65"/>
      <c r="N1132" s="65"/>
      <c r="O1132" s="65"/>
      <c r="P1132" s="65"/>
      <c r="Q1132" s="65"/>
      <c r="R1132" s="65"/>
      <c r="S1132" s="65"/>
      <c r="T1132" s="65"/>
      <c r="U1132" s="65"/>
      <c r="V1132" s="65"/>
      <c r="W1132" s="65"/>
      <c r="X1132" s="65"/>
      <c r="Y1132" s="65"/>
      <c r="Z1132" s="65"/>
      <c r="AA1132" s="65"/>
      <c r="AB1132" s="65"/>
      <c r="AC1132" s="65"/>
      <c r="AD1132" s="65"/>
      <c r="AE1132" s="65"/>
      <c r="AF1132" s="65"/>
      <c r="AG1132" s="65"/>
      <c r="AH1132" s="65"/>
      <c r="AI1132" s="65"/>
      <c r="AJ1132" s="65"/>
      <c r="AK1132" s="65"/>
      <c r="AL1132" s="65"/>
      <c r="AM1132" s="65"/>
      <c r="AN1132" s="65"/>
      <c r="AO1132" s="65"/>
      <c r="AP1132" s="65"/>
    </row>
    <row r="1133" customFormat="false" ht="15.75" hidden="false" customHeight="false" outlineLevel="0" collapsed="false">
      <c r="A1133" s="65"/>
      <c r="B1133" s="65"/>
      <c r="C1133" s="65"/>
      <c r="D1133" s="65"/>
      <c r="E1133" s="65"/>
      <c r="F1133" s="65"/>
      <c r="G1133" s="65"/>
      <c r="H1133" s="68"/>
      <c r="I1133" s="65"/>
      <c r="J1133" s="68"/>
      <c r="K1133" s="65"/>
      <c r="L1133" s="68"/>
      <c r="M1133" s="65"/>
      <c r="N1133" s="65"/>
      <c r="O1133" s="65"/>
      <c r="P1133" s="65"/>
      <c r="Q1133" s="65"/>
      <c r="R1133" s="65"/>
      <c r="S1133" s="65"/>
      <c r="T1133" s="65"/>
      <c r="U1133" s="65"/>
      <c r="V1133" s="65"/>
      <c r="W1133" s="65"/>
      <c r="X1133" s="65"/>
      <c r="Y1133" s="65"/>
      <c r="Z1133" s="65"/>
      <c r="AA1133" s="65"/>
      <c r="AB1133" s="65"/>
      <c r="AC1133" s="65"/>
      <c r="AD1133" s="65"/>
      <c r="AE1133" s="65"/>
      <c r="AF1133" s="65"/>
      <c r="AG1133" s="65"/>
      <c r="AH1133" s="65"/>
      <c r="AI1133" s="65"/>
      <c r="AJ1133" s="65"/>
      <c r="AK1133" s="65"/>
      <c r="AL1133" s="65"/>
      <c r="AM1133" s="65"/>
      <c r="AN1133" s="65"/>
      <c r="AO1133" s="65"/>
      <c r="AP1133" s="65"/>
    </row>
    <row r="1134" customFormat="false" ht="15.75" hidden="false" customHeight="false" outlineLevel="0" collapsed="false">
      <c r="A1134" s="65"/>
      <c r="B1134" s="65"/>
      <c r="C1134" s="65"/>
      <c r="D1134" s="65"/>
      <c r="E1134" s="65"/>
      <c r="F1134" s="65"/>
      <c r="G1134" s="65"/>
      <c r="H1134" s="68"/>
      <c r="I1134" s="65"/>
      <c r="J1134" s="68"/>
      <c r="K1134" s="65"/>
      <c r="L1134" s="68"/>
      <c r="M1134" s="65"/>
      <c r="N1134" s="65"/>
      <c r="O1134" s="65"/>
      <c r="P1134" s="65"/>
      <c r="Q1134" s="65"/>
      <c r="R1134" s="65"/>
      <c r="S1134" s="65"/>
      <c r="T1134" s="65"/>
      <c r="U1134" s="65"/>
      <c r="V1134" s="65"/>
      <c r="W1134" s="65"/>
      <c r="X1134" s="65"/>
      <c r="Y1134" s="65"/>
      <c r="Z1134" s="65"/>
      <c r="AA1134" s="65"/>
      <c r="AB1134" s="65"/>
      <c r="AC1134" s="65"/>
      <c r="AD1134" s="65"/>
      <c r="AE1134" s="65"/>
      <c r="AF1134" s="65"/>
      <c r="AG1134" s="65"/>
      <c r="AH1134" s="65"/>
      <c r="AI1134" s="65"/>
      <c r="AJ1134" s="65"/>
      <c r="AK1134" s="65"/>
      <c r="AL1134" s="65"/>
      <c r="AM1134" s="65"/>
      <c r="AN1134" s="65"/>
      <c r="AO1134" s="65"/>
      <c r="AP1134" s="65"/>
    </row>
    <row r="1135" customFormat="false" ht="15.75" hidden="false" customHeight="false" outlineLevel="0" collapsed="false">
      <c r="A1135" s="65"/>
      <c r="B1135" s="65"/>
      <c r="C1135" s="65"/>
      <c r="D1135" s="65"/>
      <c r="E1135" s="65"/>
      <c r="F1135" s="65"/>
      <c r="G1135" s="65"/>
      <c r="H1135" s="68"/>
      <c r="I1135" s="65"/>
      <c r="J1135" s="68"/>
      <c r="K1135" s="65"/>
      <c r="L1135" s="68"/>
      <c r="M1135" s="65"/>
      <c r="N1135" s="65"/>
      <c r="O1135" s="65"/>
      <c r="P1135" s="65"/>
      <c r="Q1135" s="65"/>
      <c r="R1135" s="65"/>
      <c r="S1135" s="65"/>
      <c r="T1135" s="65"/>
      <c r="U1135" s="65"/>
      <c r="V1135" s="65"/>
      <c r="W1135" s="65"/>
      <c r="X1135" s="65"/>
      <c r="Y1135" s="65"/>
      <c r="Z1135" s="65"/>
      <c r="AA1135" s="65"/>
      <c r="AB1135" s="65"/>
      <c r="AC1135" s="65"/>
      <c r="AD1135" s="65"/>
      <c r="AE1135" s="65"/>
      <c r="AF1135" s="65"/>
      <c r="AG1135" s="65"/>
      <c r="AH1135" s="65"/>
      <c r="AI1135" s="65"/>
      <c r="AJ1135" s="65"/>
      <c r="AK1135" s="65"/>
      <c r="AL1135" s="65"/>
      <c r="AM1135" s="65"/>
      <c r="AN1135" s="65"/>
      <c r="AO1135" s="65"/>
      <c r="AP1135" s="65"/>
    </row>
    <row r="1136" customFormat="false" ht="15.75" hidden="false" customHeight="false" outlineLevel="0" collapsed="false">
      <c r="A1136" s="65"/>
      <c r="B1136" s="65"/>
      <c r="C1136" s="65"/>
      <c r="D1136" s="65"/>
      <c r="E1136" s="65"/>
      <c r="F1136" s="65"/>
      <c r="G1136" s="65"/>
      <c r="H1136" s="68"/>
      <c r="I1136" s="65"/>
      <c r="J1136" s="68"/>
      <c r="K1136" s="65"/>
      <c r="L1136" s="68"/>
      <c r="M1136" s="65"/>
      <c r="N1136" s="65"/>
      <c r="O1136" s="65"/>
      <c r="P1136" s="65"/>
      <c r="Q1136" s="65"/>
      <c r="R1136" s="65"/>
      <c r="S1136" s="65"/>
      <c r="T1136" s="65"/>
      <c r="U1136" s="65"/>
      <c r="V1136" s="65"/>
      <c r="W1136" s="65"/>
      <c r="X1136" s="65"/>
      <c r="Y1136" s="65"/>
      <c r="Z1136" s="65"/>
      <c r="AA1136" s="65"/>
      <c r="AB1136" s="65"/>
      <c r="AC1136" s="65"/>
      <c r="AD1136" s="65"/>
      <c r="AE1136" s="65"/>
      <c r="AF1136" s="65"/>
      <c r="AG1136" s="65"/>
      <c r="AH1136" s="65"/>
      <c r="AI1136" s="65"/>
      <c r="AJ1136" s="65"/>
      <c r="AK1136" s="65"/>
      <c r="AL1136" s="65"/>
      <c r="AM1136" s="65"/>
      <c r="AN1136" s="65"/>
      <c r="AO1136" s="65"/>
      <c r="AP1136" s="65"/>
    </row>
    <row r="1137" customFormat="false" ht="15.75" hidden="false" customHeight="false" outlineLevel="0" collapsed="false">
      <c r="A1137" s="65"/>
      <c r="B1137" s="65"/>
      <c r="C1137" s="65"/>
      <c r="D1137" s="65"/>
      <c r="E1137" s="65"/>
      <c r="F1137" s="65"/>
      <c r="G1137" s="65"/>
      <c r="H1137" s="68"/>
      <c r="I1137" s="65"/>
      <c r="J1137" s="68"/>
      <c r="K1137" s="65"/>
      <c r="L1137" s="68"/>
      <c r="M1137" s="65"/>
      <c r="N1137" s="65"/>
      <c r="O1137" s="65"/>
      <c r="P1137" s="65"/>
      <c r="Q1137" s="65"/>
      <c r="R1137" s="65"/>
      <c r="S1137" s="65"/>
      <c r="T1137" s="65"/>
      <c r="U1137" s="65"/>
      <c r="V1137" s="65"/>
      <c r="W1137" s="65"/>
      <c r="X1137" s="65"/>
      <c r="Y1137" s="65"/>
      <c r="Z1137" s="65"/>
      <c r="AA1137" s="65"/>
      <c r="AB1137" s="65"/>
      <c r="AC1137" s="65"/>
      <c r="AD1137" s="65"/>
      <c r="AE1137" s="65"/>
      <c r="AF1137" s="65"/>
      <c r="AG1137" s="65"/>
      <c r="AH1137" s="65"/>
      <c r="AI1137" s="65"/>
      <c r="AJ1137" s="65"/>
      <c r="AK1137" s="65"/>
      <c r="AL1137" s="65"/>
      <c r="AM1137" s="65"/>
      <c r="AN1137" s="65"/>
      <c r="AO1137" s="65"/>
      <c r="AP1137" s="65"/>
    </row>
    <row r="1138" customFormat="false" ht="15.75" hidden="false" customHeight="false" outlineLevel="0" collapsed="false">
      <c r="A1138" s="65"/>
      <c r="B1138" s="65"/>
      <c r="C1138" s="65"/>
      <c r="D1138" s="65"/>
      <c r="E1138" s="65"/>
      <c r="F1138" s="65"/>
      <c r="G1138" s="65"/>
      <c r="H1138" s="68"/>
      <c r="I1138" s="65"/>
      <c r="J1138" s="68"/>
      <c r="K1138" s="65"/>
      <c r="L1138" s="68"/>
      <c r="M1138" s="65"/>
      <c r="N1138" s="65"/>
      <c r="O1138" s="65"/>
      <c r="P1138" s="65"/>
      <c r="Q1138" s="65"/>
      <c r="R1138" s="65"/>
      <c r="S1138" s="65"/>
      <c r="T1138" s="65"/>
      <c r="U1138" s="65"/>
      <c r="V1138" s="65"/>
      <c r="W1138" s="65"/>
      <c r="X1138" s="65"/>
      <c r="Y1138" s="65"/>
      <c r="Z1138" s="65"/>
      <c r="AA1138" s="65"/>
      <c r="AB1138" s="65"/>
      <c r="AC1138" s="65"/>
      <c r="AD1138" s="65"/>
      <c r="AE1138" s="65"/>
      <c r="AF1138" s="65"/>
      <c r="AG1138" s="65"/>
      <c r="AH1138" s="65"/>
      <c r="AI1138" s="65"/>
      <c r="AJ1138" s="65"/>
      <c r="AK1138" s="65"/>
      <c r="AL1138" s="65"/>
      <c r="AM1138" s="65"/>
      <c r="AN1138" s="65"/>
      <c r="AO1138" s="65"/>
      <c r="AP1138" s="65"/>
    </row>
    <row r="1139" customFormat="false" ht="15.75" hidden="false" customHeight="false" outlineLevel="0" collapsed="false">
      <c r="A1139" s="65"/>
      <c r="B1139" s="65"/>
      <c r="C1139" s="65"/>
      <c r="D1139" s="65"/>
      <c r="E1139" s="65"/>
      <c r="F1139" s="65"/>
      <c r="G1139" s="65"/>
      <c r="H1139" s="68"/>
      <c r="I1139" s="65"/>
      <c r="J1139" s="68"/>
      <c r="K1139" s="65"/>
      <c r="L1139" s="68"/>
      <c r="M1139" s="65"/>
      <c r="N1139" s="65"/>
      <c r="O1139" s="65"/>
      <c r="P1139" s="65"/>
      <c r="Q1139" s="65"/>
      <c r="R1139" s="65"/>
      <c r="S1139" s="65"/>
      <c r="T1139" s="65"/>
      <c r="U1139" s="65"/>
      <c r="V1139" s="65"/>
      <c r="W1139" s="65"/>
      <c r="X1139" s="65"/>
      <c r="Y1139" s="65"/>
      <c r="Z1139" s="65"/>
      <c r="AA1139" s="65"/>
      <c r="AB1139" s="65"/>
      <c r="AC1139" s="65"/>
      <c r="AD1139" s="65"/>
      <c r="AE1139" s="65"/>
      <c r="AF1139" s="65"/>
      <c r="AG1139" s="65"/>
      <c r="AH1139" s="65"/>
      <c r="AI1139" s="65"/>
      <c r="AJ1139" s="65"/>
      <c r="AK1139" s="65"/>
      <c r="AL1139" s="65"/>
      <c r="AM1139" s="65"/>
      <c r="AN1139" s="65"/>
      <c r="AO1139" s="65"/>
      <c r="AP1139" s="65"/>
    </row>
    <row r="1140" customFormat="false" ht="15.75" hidden="false" customHeight="false" outlineLevel="0" collapsed="false">
      <c r="A1140" s="65"/>
      <c r="B1140" s="65"/>
      <c r="C1140" s="65"/>
      <c r="D1140" s="65"/>
      <c r="E1140" s="65"/>
      <c r="F1140" s="65"/>
      <c r="G1140" s="65"/>
      <c r="H1140" s="68"/>
      <c r="I1140" s="65"/>
      <c r="J1140" s="68"/>
      <c r="K1140" s="65"/>
      <c r="L1140" s="68"/>
      <c r="M1140" s="65"/>
      <c r="N1140" s="65"/>
      <c r="O1140" s="65"/>
      <c r="P1140" s="65"/>
      <c r="Q1140" s="65"/>
      <c r="R1140" s="65"/>
      <c r="S1140" s="65"/>
      <c r="T1140" s="65"/>
      <c r="U1140" s="65"/>
      <c r="V1140" s="65"/>
      <c r="W1140" s="65"/>
      <c r="X1140" s="65"/>
      <c r="Y1140" s="65"/>
      <c r="Z1140" s="65"/>
      <c r="AA1140" s="65"/>
      <c r="AB1140" s="65"/>
      <c r="AC1140" s="65"/>
      <c r="AD1140" s="65"/>
      <c r="AE1140" s="65"/>
      <c r="AF1140" s="65"/>
      <c r="AG1140" s="65"/>
      <c r="AH1140" s="65"/>
      <c r="AI1140" s="65"/>
      <c r="AJ1140" s="65"/>
      <c r="AK1140" s="65"/>
      <c r="AL1140" s="65"/>
      <c r="AM1140" s="65"/>
      <c r="AN1140" s="65"/>
      <c r="AO1140" s="65"/>
      <c r="AP1140" s="65"/>
    </row>
    <row r="1141" customFormat="false" ht="15.75" hidden="false" customHeight="false" outlineLevel="0" collapsed="false">
      <c r="A1141" s="65"/>
      <c r="B1141" s="65"/>
      <c r="C1141" s="65"/>
      <c r="D1141" s="65"/>
      <c r="E1141" s="65"/>
      <c r="F1141" s="65"/>
      <c r="G1141" s="65"/>
      <c r="H1141" s="68"/>
      <c r="I1141" s="65"/>
      <c r="J1141" s="68"/>
      <c r="K1141" s="65"/>
      <c r="L1141" s="68"/>
      <c r="M1141" s="65"/>
      <c r="N1141" s="65"/>
      <c r="O1141" s="65"/>
      <c r="P1141" s="65"/>
      <c r="Q1141" s="65"/>
      <c r="R1141" s="65"/>
      <c r="S1141" s="65"/>
      <c r="T1141" s="65"/>
      <c r="U1141" s="65"/>
      <c r="V1141" s="65"/>
      <c r="W1141" s="65"/>
      <c r="X1141" s="65"/>
      <c r="Y1141" s="65"/>
      <c r="Z1141" s="65"/>
      <c r="AA1141" s="65"/>
      <c r="AB1141" s="65"/>
      <c r="AC1141" s="65"/>
      <c r="AD1141" s="65"/>
      <c r="AE1141" s="65"/>
      <c r="AF1141" s="65"/>
      <c r="AG1141" s="65"/>
      <c r="AH1141" s="65"/>
      <c r="AI1141" s="65"/>
      <c r="AJ1141" s="65"/>
      <c r="AK1141" s="65"/>
      <c r="AL1141" s="65"/>
      <c r="AM1141" s="65"/>
      <c r="AN1141" s="65"/>
      <c r="AO1141" s="65"/>
      <c r="AP1141" s="65"/>
    </row>
    <row r="1142" customFormat="false" ht="15.75" hidden="false" customHeight="false" outlineLevel="0" collapsed="false">
      <c r="A1142" s="65"/>
      <c r="B1142" s="65"/>
      <c r="C1142" s="65"/>
      <c r="D1142" s="65"/>
      <c r="E1142" s="65"/>
      <c r="F1142" s="65"/>
      <c r="G1142" s="65"/>
      <c r="H1142" s="68"/>
      <c r="I1142" s="65"/>
      <c r="J1142" s="68"/>
      <c r="K1142" s="65"/>
      <c r="L1142" s="68"/>
      <c r="M1142" s="65"/>
      <c r="N1142" s="65"/>
      <c r="O1142" s="65"/>
      <c r="P1142" s="65"/>
      <c r="Q1142" s="65"/>
      <c r="R1142" s="65"/>
      <c r="S1142" s="65"/>
      <c r="T1142" s="65"/>
      <c r="U1142" s="65"/>
      <c r="V1142" s="65"/>
      <c r="W1142" s="65"/>
      <c r="X1142" s="65"/>
      <c r="Y1142" s="65"/>
      <c r="Z1142" s="65"/>
      <c r="AA1142" s="65"/>
      <c r="AB1142" s="65"/>
      <c r="AC1142" s="65"/>
      <c r="AD1142" s="65"/>
      <c r="AE1142" s="65"/>
      <c r="AF1142" s="65"/>
      <c r="AG1142" s="65"/>
      <c r="AH1142" s="65"/>
      <c r="AI1142" s="65"/>
      <c r="AJ1142" s="65"/>
      <c r="AK1142" s="65"/>
      <c r="AL1142" s="65"/>
      <c r="AM1142" s="65"/>
      <c r="AN1142" s="65"/>
      <c r="AO1142" s="65"/>
      <c r="AP1142" s="65"/>
    </row>
    <row r="1143" customFormat="false" ht="15.75" hidden="false" customHeight="false" outlineLevel="0" collapsed="false">
      <c r="A1143" s="65"/>
      <c r="B1143" s="65"/>
      <c r="C1143" s="65"/>
      <c r="D1143" s="65"/>
      <c r="E1143" s="65"/>
      <c r="F1143" s="65"/>
      <c r="G1143" s="65"/>
      <c r="H1143" s="68"/>
      <c r="I1143" s="65"/>
      <c r="J1143" s="68"/>
      <c r="K1143" s="65"/>
      <c r="L1143" s="68"/>
      <c r="M1143" s="65"/>
      <c r="N1143" s="65"/>
      <c r="O1143" s="65"/>
      <c r="P1143" s="65"/>
      <c r="Q1143" s="65"/>
      <c r="R1143" s="65"/>
      <c r="S1143" s="65"/>
      <c r="T1143" s="65"/>
      <c r="U1143" s="65"/>
      <c r="V1143" s="65"/>
      <c r="W1143" s="65"/>
      <c r="X1143" s="65"/>
      <c r="Y1143" s="65"/>
      <c r="Z1143" s="65"/>
      <c r="AA1143" s="65"/>
      <c r="AB1143" s="65"/>
      <c r="AC1143" s="65"/>
      <c r="AD1143" s="65"/>
      <c r="AE1143" s="65"/>
      <c r="AF1143" s="65"/>
      <c r="AG1143" s="65"/>
      <c r="AH1143" s="65"/>
      <c r="AI1143" s="65"/>
      <c r="AJ1143" s="65"/>
      <c r="AK1143" s="65"/>
      <c r="AL1143" s="65"/>
      <c r="AM1143" s="65"/>
      <c r="AN1143" s="65"/>
      <c r="AO1143" s="65"/>
      <c r="AP1143" s="65"/>
    </row>
    <row r="1144" customFormat="false" ht="15.75" hidden="false" customHeight="false" outlineLevel="0" collapsed="false">
      <c r="A1144" s="65"/>
      <c r="B1144" s="65"/>
      <c r="C1144" s="65"/>
      <c r="D1144" s="65"/>
      <c r="E1144" s="65"/>
      <c r="F1144" s="65"/>
      <c r="G1144" s="65"/>
      <c r="H1144" s="68"/>
      <c r="I1144" s="65"/>
      <c r="J1144" s="68"/>
      <c r="K1144" s="65"/>
      <c r="L1144" s="68"/>
      <c r="M1144" s="65"/>
      <c r="N1144" s="65"/>
      <c r="O1144" s="65"/>
      <c r="P1144" s="65"/>
      <c r="Q1144" s="65"/>
      <c r="R1144" s="65"/>
      <c r="S1144" s="65"/>
      <c r="T1144" s="65"/>
      <c r="U1144" s="65"/>
      <c r="V1144" s="65"/>
      <c r="W1144" s="65"/>
      <c r="X1144" s="65"/>
      <c r="Y1144" s="65"/>
      <c r="Z1144" s="65"/>
      <c r="AA1144" s="65"/>
      <c r="AB1144" s="65"/>
      <c r="AC1144" s="65"/>
      <c r="AD1144" s="65"/>
      <c r="AE1144" s="65"/>
      <c r="AF1144" s="65"/>
      <c r="AG1144" s="65"/>
      <c r="AH1144" s="65"/>
      <c r="AI1144" s="65"/>
      <c r="AJ1144" s="65"/>
      <c r="AK1144" s="65"/>
      <c r="AL1144" s="65"/>
      <c r="AM1144" s="65"/>
      <c r="AN1144" s="65"/>
      <c r="AO1144" s="65"/>
      <c r="AP1144" s="65"/>
    </row>
    <row r="1145" customFormat="false" ht="15.75" hidden="false" customHeight="false" outlineLevel="0" collapsed="false">
      <c r="A1145" s="65"/>
      <c r="B1145" s="65"/>
      <c r="C1145" s="65"/>
      <c r="D1145" s="65"/>
      <c r="E1145" s="65"/>
      <c r="F1145" s="65"/>
      <c r="G1145" s="65"/>
      <c r="H1145" s="68"/>
      <c r="I1145" s="65"/>
      <c r="J1145" s="68"/>
      <c r="K1145" s="65"/>
      <c r="L1145" s="68"/>
      <c r="M1145" s="65"/>
      <c r="N1145" s="65"/>
      <c r="O1145" s="65"/>
      <c r="P1145" s="65"/>
      <c r="Q1145" s="65"/>
      <c r="R1145" s="65"/>
      <c r="S1145" s="65"/>
      <c r="T1145" s="65"/>
      <c r="U1145" s="65"/>
      <c r="V1145" s="65"/>
      <c r="W1145" s="65"/>
      <c r="X1145" s="65"/>
      <c r="Y1145" s="65"/>
      <c r="Z1145" s="65"/>
      <c r="AA1145" s="65"/>
      <c r="AB1145" s="65"/>
      <c r="AC1145" s="65"/>
      <c r="AD1145" s="65"/>
      <c r="AE1145" s="65"/>
      <c r="AF1145" s="65"/>
      <c r="AG1145" s="65"/>
      <c r="AH1145" s="65"/>
      <c r="AI1145" s="65"/>
      <c r="AJ1145" s="65"/>
      <c r="AK1145" s="65"/>
      <c r="AL1145" s="65"/>
      <c r="AM1145" s="65"/>
      <c r="AN1145" s="65"/>
      <c r="AO1145" s="65"/>
      <c r="AP1145" s="65"/>
    </row>
    <row r="1146" customFormat="false" ht="15.75" hidden="false" customHeight="false" outlineLevel="0" collapsed="false">
      <c r="A1146" s="65"/>
      <c r="B1146" s="65"/>
      <c r="C1146" s="65"/>
      <c r="D1146" s="65"/>
      <c r="E1146" s="65"/>
      <c r="F1146" s="65"/>
      <c r="G1146" s="65"/>
      <c r="H1146" s="68"/>
      <c r="I1146" s="65"/>
      <c r="J1146" s="68"/>
      <c r="K1146" s="65"/>
      <c r="L1146" s="68"/>
      <c r="M1146" s="65"/>
      <c r="N1146" s="65"/>
      <c r="O1146" s="65"/>
      <c r="P1146" s="65"/>
      <c r="Q1146" s="65"/>
      <c r="R1146" s="65"/>
      <c r="S1146" s="65"/>
      <c r="T1146" s="65"/>
      <c r="U1146" s="65"/>
      <c r="V1146" s="65"/>
      <c r="W1146" s="65"/>
      <c r="X1146" s="65"/>
      <c r="Y1146" s="65"/>
      <c r="Z1146" s="65"/>
      <c r="AA1146" s="65"/>
      <c r="AB1146" s="65"/>
      <c r="AC1146" s="65"/>
      <c r="AD1146" s="65"/>
      <c r="AE1146" s="65"/>
      <c r="AF1146" s="65"/>
      <c r="AG1146" s="65"/>
      <c r="AH1146" s="65"/>
      <c r="AI1146" s="65"/>
      <c r="AJ1146" s="65"/>
      <c r="AK1146" s="65"/>
      <c r="AL1146" s="65"/>
      <c r="AM1146" s="65"/>
      <c r="AN1146" s="65"/>
      <c r="AO1146" s="65"/>
      <c r="AP1146" s="65"/>
    </row>
    <row r="1147" customFormat="false" ht="15.75" hidden="false" customHeight="false" outlineLevel="0" collapsed="false">
      <c r="A1147" s="65"/>
      <c r="B1147" s="65"/>
      <c r="C1147" s="65"/>
      <c r="D1147" s="65"/>
      <c r="E1147" s="65"/>
      <c r="F1147" s="65"/>
      <c r="G1147" s="65"/>
      <c r="H1147" s="68"/>
      <c r="I1147" s="65"/>
      <c r="J1147" s="68"/>
      <c r="K1147" s="65"/>
      <c r="L1147" s="68"/>
      <c r="M1147" s="65"/>
      <c r="N1147" s="65"/>
      <c r="O1147" s="65"/>
      <c r="P1147" s="65"/>
      <c r="Q1147" s="65"/>
      <c r="R1147" s="65"/>
      <c r="S1147" s="65"/>
      <c r="T1147" s="65"/>
      <c r="U1147" s="65"/>
      <c r="V1147" s="65"/>
      <c r="W1147" s="65"/>
      <c r="X1147" s="65"/>
      <c r="Y1147" s="65"/>
      <c r="Z1147" s="65"/>
      <c r="AA1147" s="65"/>
      <c r="AB1147" s="65"/>
      <c r="AC1147" s="65"/>
      <c r="AD1147" s="65"/>
      <c r="AE1147" s="65"/>
      <c r="AF1147" s="65"/>
      <c r="AG1147" s="65"/>
      <c r="AH1147" s="65"/>
      <c r="AI1147" s="65"/>
      <c r="AJ1147" s="65"/>
      <c r="AK1147" s="65"/>
      <c r="AL1147" s="65"/>
      <c r="AM1147" s="65"/>
      <c r="AN1147" s="65"/>
      <c r="AO1147" s="65"/>
      <c r="AP1147" s="65"/>
    </row>
    <row r="1148" customFormat="false" ht="15.75" hidden="false" customHeight="false" outlineLevel="0" collapsed="false">
      <c r="A1148" s="65"/>
      <c r="B1148" s="65"/>
      <c r="C1148" s="65"/>
      <c r="D1148" s="65"/>
      <c r="E1148" s="65"/>
      <c r="F1148" s="65"/>
      <c r="G1148" s="65"/>
      <c r="H1148" s="68"/>
      <c r="I1148" s="65"/>
      <c r="J1148" s="68"/>
      <c r="K1148" s="65"/>
      <c r="L1148" s="68"/>
      <c r="M1148" s="65"/>
      <c r="N1148" s="65"/>
      <c r="O1148" s="65"/>
      <c r="P1148" s="65"/>
      <c r="Q1148" s="65"/>
      <c r="R1148" s="65"/>
      <c r="S1148" s="65"/>
      <c r="T1148" s="65"/>
      <c r="U1148" s="65"/>
      <c r="V1148" s="65"/>
      <c r="W1148" s="65"/>
      <c r="X1148" s="65"/>
      <c r="Y1148" s="65"/>
      <c r="Z1148" s="65"/>
      <c r="AA1148" s="65"/>
      <c r="AB1148" s="65"/>
      <c r="AC1148" s="65"/>
      <c r="AD1148" s="65"/>
      <c r="AE1148" s="65"/>
      <c r="AF1148" s="65"/>
      <c r="AG1148" s="65"/>
      <c r="AH1148" s="65"/>
      <c r="AI1148" s="65"/>
      <c r="AJ1148" s="65"/>
      <c r="AK1148" s="65"/>
      <c r="AL1148" s="65"/>
      <c r="AM1148" s="65"/>
      <c r="AN1148" s="65"/>
      <c r="AO1148" s="65"/>
      <c r="AP1148" s="65"/>
    </row>
    <row r="1149" customFormat="false" ht="15.75" hidden="false" customHeight="false" outlineLevel="0" collapsed="false">
      <c r="A1149" s="65"/>
      <c r="B1149" s="65"/>
      <c r="C1149" s="65"/>
      <c r="D1149" s="65"/>
      <c r="E1149" s="65"/>
      <c r="F1149" s="65"/>
      <c r="G1149" s="65"/>
      <c r="H1149" s="68"/>
      <c r="I1149" s="65"/>
      <c r="J1149" s="68"/>
      <c r="K1149" s="65"/>
      <c r="L1149" s="68"/>
      <c r="M1149" s="65"/>
      <c r="N1149" s="65"/>
      <c r="O1149" s="65"/>
      <c r="P1149" s="65"/>
      <c r="Q1149" s="65"/>
      <c r="R1149" s="65"/>
      <c r="S1149" s="65"/>
      <c r="T1149" s="65"/>
      <c r="U1149" s="65"/>
      <c r="V1149" s="65"/>
      <c r="W1149" s="65"/>
      <c r="X1149" s="65"/>
      <c r="Y1149" s="65"/>
      <c r="Z1149" s="65"/>
      <c r="AA1149" s="65"/>
      <c r="AB1149" s="65"/>
      <c r="AC1149" s="65"/>
      <c r="AD1149" s="65"/>
      <c r="AE1149" s="65"/>
      <c r="AF1149" s="65"/>
      <c r="AG1149" s="65"/>
      <c r="AH1149" s="65"/>
      <c r="AI1149" s="65"/>
      <c r="AJ1149" s="65"/>
      <c r="AK1149" s="65"/>
      <c r="AL1149" s="65"/>
      <c r="AM1149" s="65"/>
      <c r="AN1149" s="65"/>
      <c r="AO1149" s="65"/>
      <c r="AP1149" s="65"/>
    </row>
    <row r="1150" customFormat="false" ht="15.75" hidden="false" customHeight="false" outlineLevel="0" collapsed="false">
      <c r="A1150" s="65"/>
      <c r="B1150" s="65"/>
      <c r="C1150" s="65"/>
      <c r="D1150" s="65"/>
      <c r="E1150" s="65"/>
      <c r="F1150" s="65"/>
      <c r="G1150" s="65"/>
      <c r="H1150" s="68"/>
      <c r="I1150" s="65"/>
      <c r="J1150" s="68"/>
      <c r="K1150" s="65"/>
      <c r="L1150" s="68"/>
      <c r="M1150" s="65"/>
      <c r="N1150" s="65"/>
      <c r="O1150" s="65"/>
      <c r="P1150" s="65"/>
      <c r="Q1150" s="65"/>
      <c r="R1150" s="65"/>
      <c r="S1150" s="65"/>
      <c r="T1150" s="65"/>
      <c r="U1150" s="65"/>
      <c r="V1150" s="65"/>
      <c r="W1150" s="65"/>
      <c r="X1150" s="65"/>
      <c r="Y1150" s="65"/>
      <c r="Z1150" s="65"/>
      <c r="AA1150" s="65"/>
      <c r="AB1150" s="65"/>
      <c r="AC1150" s="65"/>
      <c r="AD1150" s="65"/>
      <c r="AE1150" s="65"/>
      <c r="AF1150" s="65"/>
      <c r="AG1150" s="65"/>
      <c r="AH1150" s="65"/>
      <c r="AI1150" s="65"/>
      <c r="AJ1150" s="65"/>
      <c r="AK1150" s="65"/>
      <c r="AL1150" s="65"/>
      <c r="AM1150" s="65"/>
      <c r="AN1150" s="65"/>
      <c r="AO1150" s="65"/>
      <c r="AP1150" s="65"/>
    </row>
    <row r="1151" customFormat="false" ht="15.75" hidden="false" customHeight="false" outlineLevel="0" collapsed="false">
      <c r="A1151" s="65"/>
      <c r="B1151" s="65"/>
      <c r="C1151" s="65"/>
      <c r="D1151" s="65"/>
      <c r="E1151" s="65"/>
      <c r="F1151" s="65"/>
      <c r="G1151" s="65"/>
      <c r="H1151" s="68"/>
      <c r="I1151" s="65"/>
      <c r="J1151" s="68"/>
      <c r="K1151" s="65"/>
      <c r="L1151" s="68"/>
      <c r="M1151" s="65"/>
      <c r="N1151" s="65"/>
      <c r="O1151" s="65"/>
      <c r="P1151" s="65"/>
      <c r="Q1151" s="65"/>
      <c r="R1151" s="65"/>
      <c r="S1151" s="65"/>
      <c r="T1151" s="65"/>
      <c r="U1151" s="65"/>
      <c r="V1151" s="65"/>
      <c r="W1151" s="65"/>
      <c r="X1151" s="65"/>
      <c r="Y1151" s="65"/>
      <c r="Z1151" s="65"/>
      <c r="AA1151" s="65"/>
      <c r="AB1151" s="65"/>
      <c r="AC1151" s="65"/>
      <c r="AD1151" s="65"/>
      <c r="AE1151" s="65"/>
      <c r="AF1151" s="65"/>
      <c r="AG1151" s="65"/>
      <c r="AH1151" s="65"/>
      <c r="AI1151" s="65"/>
      <c r="AJ1151" s="65"/>
      <c r="AK1151" s="65"/>
      <c r="AL1151" s="65"/>
      <c r="AM1151" s="65"/>
      <c r="AN1151" s="65"/>
      <c r="AO1151" s="65"/>
      <c r="AP1151" s="65"/>
    </row>
    <row r="1152" customFormat="false" ht="15.75" hidden="false" customHeight="false" outlineLevel="0" collapsed="false">
      <c r="A1152" s="65"/>
      <c r="B1152" s="65"/>
      <c r="C1152" s="65"/>
      <c r="D1152" s="65"/>
      <c r="E1152" s="65"/>
      <c r="F1152" s="65"/>
      <c r="G1152" s="65"/>
      <c r="H1152" s="68"/>
      <c r="I1152" s="65"/>
      <c r="J1152" s="68"/>
      <c r="K1152" s="65"/>
      <c r="L1152" s="68"/>
      <c r="M1152" s="65"/>
      <c r="N1152" s="65"/>
      <c r="O1152" s="65"/>
      <c r="P1152" s="65"/>
      <c r="Q1152" s="65"/>
      <c r="R1152" s="65"/>
      <c r="S1152" s="65"/>
      <c r="T1152" s="65"/>
      <c r="U1152" s="65"/>
      <c r="V1152" s="65"/>
      <c r="W1152" s="65"/>
      <c r="X1152" s="65"/>
      <c r="Y1152" s="65"/>
      <c r="Z1152" s="65"/>
      <c r="AA1152" s="65"/>
      <c r="AB1152" s="65"/>
      <c r="AC1152" s="65"/>
      <c r="AD1152" s="65"/>
      <c r="AE1152" s="65"/>
      <c r="AF1152" s="65"/>
      <c r="AG1152" s="65"/>
      <c r="AH1152" s="65"/>
      <c r="AI1152" s="65"/>
      <c r="AJ1152" s="65"/>
      <c r="AK1152" s="65"/>
      <c r="AL1152" s="65"/>
      <c r="AM1152" s="65"/>
      <c r="AN1152" s="65"/>
      <c r="AO1152" s="65"/>
      <c r="AP1152" s="65"/>
    </row>
    <row r="1153" customFormat="false" ht="15.75" hidden="false" customHeight="false" outlineLevel="0" collapsed="false">
      <c r="A1153" s="65"/>
      <c r="B1153" s="65"/>
      <c r="C1153" s="65"/>
      <c r="D1153" s="65"/>
      <c r="E1153" s="65"/>
      <c r="F1153" s="65"/>
      <c r="G1153" s="65"/>
      <c r="H1153" s="68"/>
      <c r="I1153" s="65"/>
      <c r="J1153" s="68"/>
      <c r="K1153" s="65"/>
      <c r="L1153" s="68"/>
      <c r="M1153" s="65"/>
      <c r="N1153" s="65"/>
      <c r="O1153" s="65"/>
      <c r="P1153" s="65"/>
      <c r="Q1153" s="65"/>
      <c r="R1153" s="65"/>
      <c r="S1153" s="65"/>
      <c r="T1153" s="65"/>
      <c r="U1153" s="65"/>
      <c r="V1153" s="65"/>
      <c r="W1153" s="65"/>
      <c r="X1153" s="65"/>
      <c r="Y1153" s="65"/>
      <c r="Z1153" s="65"/>
      <c r="AA1153" s="65"/>
      <c r="AB1153" s="65"/>
      <c r="AC1153" s="65"/>
      <c r="AD1153" s="65"/>
      <c r="AE1153" s="65"/>
      <c r="AF1153" s="65"/>
      <c r="AG1153" s="65"/>
      <c r="AH1153" s="65"/>
      <c r="AI1153" s="65"/>
      <c r="AJ1153" s="65"/>
      <c r="AK1153" s="65"/>
      <c r="AL1153" s="65"/>
      <c r="AM1153" s="65"/>
      <c r="AN1153" s="65"/>
      <c r="AO1153" s="65"/>
      <c r="AP1153" s="65"/>
    </row>
    <row r="1154" customFormat="false" ht="15.75" hidden="false" customHeight="false" outlineLevel="0" collapsed="false">
      <c r="A1154" s="65"/>
      <c r="B1154" s="65"/>
      <c r="C1154" s="65"/>
      <c r="D1154" s="65"/>
      <c r="E1154" s="65"/>
      <c r="F1154" s="65"/>
      <c r="G1154" s="65"/>
      <c r="H1154" s="68"/>
      <c r="I1154" s="65"/>
      <c r="J1154" s="68"/>
      <c r="K1154" s="65"/>
      <c r="L1154" s="68"/>
      <c r="M1154" s="65"/>
      <c r="N1154" s="65"/>
      <c r="O1154" s="65"/>
      <c r="P1154" s="65"/>
      <c r="Q1154" s="65"/>
      <c r="R1154" s="65"/>
      <c r="S1154" s="65"/>
      <c r="T1154" s="65"/>
      <c r="U1154" s="65"/>
      <c r="V1154" s="65"/>
      <c r="W1154" s="65"/>
      <c r="X1154" s="65"/>
      <c r="Y1154" s="65"/>
      <c r="Z1154" s="65"/>
      <c r="AA1154" s="65"/>
      <c r="AB1154" s="65"/>
      <c r="AC1154" s="65"/>
      <c r="AD1154" s="65"/>
      <c r="AE1154" s="65"/>
      <c r="AF1154" s="65"/>
      <c r="AG1154" s="65"/>
      <c r="AH1154" s="65"/>
      <c r="AI1154" s="65"/>
      <c r="AJ1154" s="65"/>
      <c r="AK1154" s="65"/>
      <c r="AL1154" s="65"/>
      <c r="AM1154" s="65"/>
      <c r="AN1154" s="65"/>
      <c r="AO1154" s="65"/>
      <c r="AP1154" s="65"/>
    </row>
    <row r="1155" customFormat="false" ht="15.75" hidden="false" customHeight="false" outlineLevel="0" collapsed="false">
      <c r="A1155" s="65"/>
      <c r="B1155" s="65"/>
      <c r="C1155" s="65"/>
      <c r="D1155" s="65"/>
      <c r="E1155" s="65"/>
      <c r="F1155" s="65"/>
      <c r="G1155" s="65"/>
      <c r="H1155" s="68"/>
      <c r="I1155" s="65"/>
      <c r="J1155" s="68"/>
      <c r="K1155" s="65"/>
      <c r="L1155" s="68"/>
      <c r="M1155" s="65"/>
      <c r="N1155" s="65"/>
      <c r="O1155" s="65"/>
      <c r="P1155" s="65"/>
      <c r="Q1155" s="65"/>
      <c r="R1155" s="65"/>
      <c r="S1155" s="65"/>
      <c r="T1155" s="65"/>
      <c r="U1155" s="65"/>
      <c r="V1155" s="65"/>
      <c r="W1155" s="65"/>
      <c r="X1155" s="65"/>
      <c r="Y1155" s="65"/>
      <c r="Z1155" s="65"/>
      <c r="AA1155" s="65"/>
      <c r="AB1155" s="65"/>
      <c r="AC1155" s="65"/>
      <c r="AD1155" s="65"/>
      <c r="AE1155" s="65"/>
      <c r="AF1155" s="65"/>
      <c r="AG1155" s="65"/>
      <c r="AH1155" s="65"/>
      <c r="AI1155" s="65"/>
      <c r="AJ1155" s="65"/>
      <c r="AK1155" s="65"/>
      <c r="AL1155" s="65"/>
      <c r="AM1155" s="65"/>
      <c r="AN1155" s="65"/>
      <c r="AO1155" s="65"/>
      <c r="AP1155" s="65"/>
    </row>
    <row r="1156" customFormat="false" ht="15.75" hidden="false" customHeight="false" outlineLevel="0" collapsed="false">
      <c r="A1156" s="65"/>
      <c r="B1156" s="65"/>
      <c r="C1156" s="65"/>
      <c r="D1156" s="65"/>
      <c r="E1156" s="65"/>
      <c r="F1156" s="65"/>
      <c r="G1156" s="65"/>
      <c r="H1156" s="68"/>
      <c r="I1156" s="65"/>
      <c r="J1156" s="68"/>
      <c r="K1156" s="65"/>
      <c r="L1156" s="68"/>
      <c r="M1156" s="65"/>
      <c r="N1156" s="65"/>
      <c r="O1156" s="65"/>
      <c r="P1156" s="65"/>
      <c r="Q1156" s="65"/>
      <c r="R1156" s="65"/>
      <c r="S1156" s="65"/>
      <c r="T1156" s="65"/>
      <c r="U1156" s="65"/>
      <c r="V1156" s="65"/>
      <c r="W1156" s="65"/>
      <c r="X1156" s="65"/>
      <c r="Y1156" s="65"/>
      <c r="Z1156" s="65"/>
      <c r="AA1156" s="65"/>
      <c r="AB1156" s="65"/>
      <c r="AC1156" s="65"/>
      <c r="AD1156" s="65"/>
      <c r="AE1156" s="65"/>
      <c r="AF1156" s="65"/>
      <c r="AG1156" s="65"/>
      <c r="AH1156" s="65"/>
      <c r="AI1156" s="65"/>
      <c r="AJ1156" s="65"/>
      <c r="AK1156" s="65"/>
      <c r="AL1156" s="65"/>
      <c r="AM1156" s="65"/>
      <c r="AN1156" s="65"/>
      <c r="AO1156" s="65"/>
      <c r="AP1156" s="65"/>
    </row>
    <row r="1157" customFormat="false" ht="15.75" hidden="false" customHeight="false" outlineLevel="0" collapsed="false">
      <c r="A1157" s="65"/>
      <c r="B1157" s="65"/>
      <c r="C1157" s="65"/>
      <c r="D1157" s="65"/>
      <c r="E1157" s="65"/>
      <c r="F1157" s="65"/>
      <c r="G1157" s="65"/>
      <c r="H1157" s="68"/>
      <c r="I1157" s="65"/>
      <c r="J1157" s="68"/>
      <c r="K1157" s="65"/>
      <c r="L1157" s="68"/>
      <c r="M1157" s="65"/>
      <c r="N1157" s="65"/>
      <c r="O1157" s="65"/>
      <c r="P1157" s="65"/>
      <c r="Q1157" s="65"/>
      <c r="R1157" s="65"/>
      <c r="S1157" s="65"/>
      <c r="T1157" s="65"/>
      <c r="U1157" s="65"/>
      <c r="V1157" s="65"/>
      <c r="W1157" s="65"/>
      <c r="X1157" s="65"/>
      <c r="Y1157" s="65"/>
      <c r="Z1157" s="65"/>
      <c r="AA1157" s="65"/>
      <c r="AB1157" s="65"/>
      <c r="AC1157" s="65"/>
      <c r="AD1157" s="65"/>
      <c r="AE1157" s="65"/>
      <c r="AF1157" s="65"/>
      <c r="AG1157" s="65"/>
      <c r="AH1157" s="65"/>
      <c r="AI1157" s="65"/>
      <c r="AJ1157" s="65"/>
      <c r="AK1157" s="65"/>
      <c r="AL1157" s="65"/>
      <c r="AM1157" s="65"/>
      <c r="AN1157" s="65"/>
      <c r="AO1157" s="65"/>
      <c r="AP1157" s="65"/>
    </row>
    <row r="1158" customFormat="false" ht="15.75" hidden="false" customHeight="false" outlineLevel="0" collapsed="false">
      <c r="A1158" s="65"/>
      <c r="B1158" s="65"/>
      <c r="C1158" s="65"/>
      <c r="D1158" s="65"/>
      <c r="E1158" s="65"/>
      <c r="F1158" s="65"/>
      <c r="G1158" s="65"/>
      <c r="H1158" s="68"/>
      <c r="I1158" s="65"/>
      <c r="J1158" s="68"/>
      <c r="K1158" s="65"/>
      <c r="L1158" s="68"/>
      <c r="M1158" s="65"/>
      <c r="N1158" s="65"/>
      <c r="O1158" s="65"/>
      <c r="P1158" s="65"/>
      <c r="Q1158" s="65"/>
      <c r="R1158" s="65"/>
      <c r="S1158" s="65"/>
      <c r="T1158" s="65"/>
      <c r="U1158" s="65"/>
      <c r="V1158" s="65"/>
      <c r="W1158" s="65"/>
      <c r="X1158" s="65"/>
      <c r="Y1158" s="65"/>
      <c r="Z1158" s="65"/>
      <c r="AA1158" s="65"/>
      <c r="AB1158" s="65"/>
      <c r="AC1158" s="65"/>
      <c r="AD1158" s="65"/>
      <c r="AE1158" s="65"/>
      <c r="AF1158" s="65"/>
      <c r="AG1158" s="65"/>
      <c r="AH1158" s="65"/>
      <c r="AI1158" s="65"/>
      <c r="AJ1158" s="65"/>
      <c r="AK1158" s="65"/>
      <c r="AL1158" s="65"/>
      <c r="AM1158" s="65"/>
      <c r="AN1158" s="65"/>
      <c r="AO1158" s="65"/>
      <c r="AP1158" s="65"/>
    </row>
    <row r="1159" customFormat="false" ht="15.75" hidden="false" customHeight="false" outlineLevel="0" collapsed="false">
      <c r="A1159" s="65"/>
      <c r="B1159" s="65"/>
      <c r="C1159" s="65"/>
      <c r="D1159" s="65"/>
      <c r="E1159" s="65"/>
      <c r="F1159" s="65"/>
      <c r="G1159" s="65"/>
      <c r="H1159" s="68"/>
      <c r="I1159" s="65"/>
      <c r="J1159" s="68"/>
      <c r="K1159" s="65"/>
      <c r="L1159" s="68"/>
      <c r="M1159" s="65"/>
      <c r="N1159" s="65"/>
      <c r="O1159" s="65"/>
      <c r="P1159" s="65"/>
      <c r="Q1159" s="65"/>
      <c r="R1159" s="65"/>
      <c r="S1159" s="65"/>
      <c r="T1159" s="65"/>
      <c r="U1159" s="65"/>
      <c r="V1159" s="65"/>
      <c r="W1159" s="65"/>
      <c r="X1159" s="65"/>
      <c r="Y1159" s="65"/>
      <c r="Z1159" s="65"/>
      <c r="AA1159" s="65"/>
      <c r="AB1159" s="65"/>
      <c r="AC1159" s="65"/>
      <c r="AD1159" s="65"/>
      <c r="AE1159" s="65"/>
      <c r="AF1159" s="65"/>
      <c r="AG1159" s="65"/>
      <c r="AH1159" s="65"/>
      <c r="AI1159" s="65"/>
      <c r="AJ1159" s="65"/>
      <c r="AK1159" s="65"/>
      <c r="AL1159" s="65"/>
      <c r="AM1159" s="65"/>
      <c r="AN1159" s="65"/>
      <c r="AO1159" s="65"/>
      <c r="AP1159" s="65"/>
    </row>
    <row r="1160" customFormat="false" ht="15.75" hidden="false" customHeight="false" outlineLevel="0" collapsed="false">
      <c r="A1160" s="65"/>
      <c r="B1160" s="65"/>
      <c r="C1160" s="65"/>
      <c r="D1160" s="65"/>
      <c r="E1160" s="65"/>
      <c r="F1160" s="65"/>
      <c r="G1160" s="65"/>
      <c r="H1160" s="68"/>
      <c r="I1160" s="65"/>
      <c r="J1160" s="68"/>
      <c r="K1160" s="65"/>
      <c r="L1160" s="68"/>
      <c r="M1160" s="65"/>
      <c r="N1160" s="65"/>
      <c r="O1160" s="65"/>
      <c r="P1160" s="65"/>
      <c r="Q1160" s="65"/>
      <c r="R1160" s="65"/>
      <c r="S1160" s="65"/>
      <c r="T1160" s="65"/>
      <c r="U1160" s="65"/>
      <c r="V1160" s="65"/>
      <c r="W1160" s="65"/>
      <c r="X1160" s="65"/>
      <c r="Y1160" s="65"/>
      <c r="Z1160" s="65"/>
      <c r="AA1160" s="65"/>
      <c r="AB1160" s="65"/>
      <c r="AC1160" s="65"/>
      <c r="AD1160" s="65"/>
      <c r="AE1160" s="65"/>
      <c r="AF1160" s="65"/>
      <c r="AG1160" s="65"/>
      <c r="AH1160" s="65"/>
      <c r="AI1160" s="65"/>
      <c r="AJ1160" s="65"/>
      <c r="AK1160" s="65"/>
      <c r="AL1160" s="65"/>
      <c r="AM1160" s="65"/>
      <c r="AN1160" s="65"/>
      <c r="AO1160" s="65"/>
      <c r="AP1160" s="65"/>
    </row>
    <row r="1161" customFormat="false" ht="15.75" hidden="false" customHeight="false" outlineLevel="0" collapsed="false">
      <c r="A1161" s="65"/>
      <c r="B1161" s="65"/>
      <c r="C1161" s="65"/>
      <c r="D1161" s="65"/>
      <c r="E1161" s="65"/>
      <c r="F1161" s="65"/>
      <c r="G1161" s="65"/>
      <c r="H1161" s="68"/>
      <c r="I1161" s="65"/>
      <c r="J1161" s="68"/>
      <c r="K1161" s="65"/>
      <c r="L1161" s="68"/>
      <c r="M1161" s="65"/>
      <c r="N1161" s="65"/>
      <c r="O1161" s="65"/>
      <c r="P1161" s="65"/>
      <c r="Q1161" s="65"/>
      <c r="R1161" s="65"/>
      <c r="S1161" s="65"/>
      <c r="T1161" s="65"/>
      <c r="U1161" s="65"/>
      <c r="V1161" s="65"/>
      <c r="W1161" s="65"/>
      <c r="X1161" s="65"/>
      <c r="Y1161" s="65"/>
      <c r="Z1161" s="65"/>
      <c r="AA1161" s="65"/>
      <c r="AB1161" s="65"/>
      <c r="AC1161" s="65"/>
      <c r="AD1161" s="65"/>
      <c r="AE1161" s="65"/>
      <c r="AF1161" s="65"/>
      <c r="AG1161" s="65"/>
      <c r="AH1161" s="65"/>
      <c r="AI1161" s="65"/>
      <c r="AJ1161" s="65"/>
      <c r="AK1161" s="65"/>
      <c r="AL1161" s="65"/>
      <c r="AM1161" s="65"/>
      <c r="AN1161" s="65"/>
      <c r="AO1161" s="65"/>
      <c r="AP1161" s="65"/>
    </row>
    <row r="1162" customFormat="false" ht="15.75" hidden="false" customHeight="false" outlineLevel="0" collapsed="false">
      <c r="A1162" s="65"/>
      <c r="B1162" s="65"/>
      <c r="C1162" s="65"/>
      <c r="D1162" s="65"/>
      <c r="E1162" s="65"/>
      <c r="F1162" s="65"/>
      <c r="G1162" s="65"/>
      <c r="H1162" s="68"/>
      <c r="I1162" s="65"/>
      <c r="J1162" s="68"/>
      <c r="K1162" s="65"/>
      <c r="L1162" s="68"/>
      <c r="M1162" s="65"/>
      <c r="N1162" s="65"/>
      <c r="O1162" s="65"/>
      <c r="P1162" s="65"/>
      <c r="Q1162" s="65"/>
      <c r="R1162" s="65"/>
      <c r="S1162" s="65"/>
      <c r="T1162" s="65"/>
      <c r="U1162" s="65"/>
      <c r="V1162" s="65"/>
      <c r="W1162" s="65"/>
      <c r="X1162" s="65"/>
      <c r="Y1162" s="65"/>
      <c r="Z1162" s="65"/>
      <c r="AA1162" s="65"/>
      <c r="AB1162" s="65"/>
      <c r="AC1162" s="65"/>
      <c r="AD1162" s="65"/>
      <c r="AE1162" s="65"/>
      <c r="AF1162" s="65"/>
      <c r="AG1162" s="65"/>
      <c r="AH1162" s="65"/>
      <c r="AI1162" s="65"/>
      <c r="AJ1162" s="65"/>
      <c r="AK1162" s="65"/>
      <c r="AL1162" s="65"/>
      <c r="AM1162" s="65"/>
      <c r="AN1162" s="65"/>
      <c r="AO1162" s="65"/>
      <c r="AP1162" s="65"/>
    </row>
    <row r="1163" customFormat="false" ht="15.75" hidden="false" customHeight="false" outlineLevel="0" collapsed="false">
      <c r="A1163" s="65"/>
      <c r="B1163" s="65"/>
      <c r="C1163" s="65"/>
      <c r="D1163" s="65"/>
      <c r="E1163" s="65"/>
      <c r="F1163" s="65"/>
      <c r="G1163" s="65"/>
      <c r="H1163" s="68"/>
      <c r="I1163" s="65"/>
      <c r="J1163" s="68"/>
      <c r="K1163" s="65"/>
      <c r="L1163" s="68"/>
      <c r="M1163" s="65"/>
      <c r="N1163" s="65"/>
      <c r="O1163" s="65"/>
      <c r="P1163" s="65"/>
      <c r="Q1163" s="65"/>
      <c r="R1163" s="65"/>
      <c r="S1163" s="65"/>
      <c r="T1163" s="65"/>
      <c r="U1163" s="65"/>
      <c r="V1163" s="65"/>
      <c r="W1163" s="65"/>
      <c r="X1163" s="65"/>
      <c r="Y1163" s="65"/>
      <c r="Z1163" s="65"/>
      <c r="AA1163" s="65"/>
      <c r="AB1163" s="65"/>
      <c r="AC1163" s="65"/>
      <c r="AD1163" s="65"/>
      <c r="AE1163" s="65"/>
      <c r="AF1163" s="65"/>
      <c r="AG1163" s="65"/>
      <c r="AH1163" s="65"/>
      <c r="AI1163" s="65"/>
      <c r="AJ1163" s="65"/>
      <c r="AK1163" s="65"/>
      <c r="AL1163" s="65"/>
      <c r="AM1163" s="65"/>
      <c r="AN1163" s="65"/>
      <c r="AO1163" s="65"/>
      <c r="AP1163" s="65"/>
    </row>
    <row r="1164" customFormat="false" ht="15.75" hidden="false" customHeight="false" outlineLevel="0" collapsed="false">
      <c r="A1164" s="65"/>
      <c r="B1164" s="65"/>
      <c r="C1164" s="65"/>
      <c r="D1164" s="65"/>
      <c r="E1164" s="65"/>
      <c r="F1164" s="65"/>
      <c r="G1164" s="65"/>
      <c r="H1164" s="68"/>
      <c r="I1164" s="65"/>
      <c r="J1164" s="68"/>
      <c r="K1164" s="65"/>
      <c r="L1164" s="68"/>
      <c r="M1164" s="65"/>
      <c r="N1164" s="65"/>
      <c r="O1164" s="65"/>
      <c r="P1164" s="65"/>
      <c r="Q1164" s="65"/>
      <c r="R1164" s="65"/>
      <c r="S1164" s="65"/>
      <c r="T1164" s="65"/>
      <c r="U1164" s="65"/>
      <c r="V1164" s="65"/>
      <c r="W1164" s="65"/>
      <c r="X1164" s="65"/>
      <c r="Y1164" s="65"/>
      <c r="Z1164" s="65"/>
      <c r="AA1164" s="65"/>
      <c r="AB1164" s="65"/>
      <c r="AC1164" s="65"/>
      <c r="AD1164" s="65"/>
      <c r="AE1164" s="65"/>
      <c r="AF1164" s="65"/>
      <c r="AG1164" s="65"/>
      <c r="AH1164" s="65"/>
      <c r="AI1164" s="65"/>
      <c r="AJ1164" s="65"/>
      <c r="AK1164" s="65"/>
      <c r="AL1164" s="65"/>
      <c r="AM1164" s="65"/>
      <c r="AN1164" s="65"/>
      <c r="AO1164" s="65"/>
      <c r="AP1164" s="65"/>
    </row>
    <row r="1165" customFormat="false" ht="15.75" hidden="false" customHeight="false" outlineLevel="0" collapsed="false">
      <c r="A1165" s="65"/>
      <c r="B1165" s="65"/>
      <c r="C1165" s="65"/>
      <c r="D1165" s="65"/>
      <c r="E1165" s="65"/>
      <c r="F1165" s="65"/>
      <c r="G1165" s="65"/>
      <c r="H1165" s="68"/>
      <c r="I1165" s="65"/>
      <c r="J1165" s="68"/>
      <c r="K1165" s="65"/>
      <c r="L1165" s="68"/>
      <c r="M1165" s="65"/>
      <c r="N1165" s="65"/>
      <c r="O1165" s="65"/>
      <c r="P1165" s="65"/>
      <c r="Q1165" s="65"/>
      <c r="R1165" s="65"/>
      <c r="S1165" s="65"/>
      <c r="T1165" s="65"/>
      <c r="U1165" s="65"/>
      <c r="V1165" s="65"/>
      <c r="W1165" s="65"/>
      <c r="X1165" s="65"/>
      <c r="Y1165" s="65"/>
      <c r="Z1165" s="65"/>
      <c r="AA1165" s="65"/>
      <c r="AB1165" s="65"/>
      <c r="AC1165" s="65"/>
      <c r="AD1165" s="65"/>
      <c r="AE1165" s="65"/>
      <c r="AF1165" s="65"/>
      <c r="AG1165" s="65"/>
      <c r="AH1165" s="65"/>
      <c r="AI1165" s="65"/>
      <c r="AJ1165" s="65"/>
      <c r="AK1165" s="65"/>
      <c r="AL1165" s="65"/>
      <c r="AM1165" s="65"/>
      <c r="AN1165" s="65"/>
      <c r="AO1165" s="65"/>
      <c r="AP1165" s="65"/>
    </row>
    <row r="1166" customFormat="false" ht="15.75" hidden="false" customHeight="false" outlineLevel="0" collapsed="false">
      <c r="A1166" s="65"/>
      <c r="B1166" s="65"/>
      <c r="C1166" s="65"/>
      <c r="D1166" s="65"/>
      <c r="E1166" s="65"/>
      <c r="F1166" s="65"/>
      <c r="G1166" s="65"/>
      <c r="H1166" s="68"/>
      <c r="I1166" s="65"/>
      <c r="J1166" s="68"/>
      <c r="K1166" s="65"/>
      <c r="L1166" s="68"/>
      <c r="M1166" s="65"/>
      <c r="N1166" s="65"/>
      <c r="O1166" s="65"/>
      <c r="P1166" s="65"/>
      <c r="Q1166" s="65"/>
      <c r="R1166" s="65"/>
      <c r="S1166" s="65"/>
      <c r="T1166" s="65"/>
      <c r="U1166" s="65"/>
      <c r="V1166" s="65"/>
      <c r="W1166" s="65"/>
      <c r="X1166" s="65"/>
      <c r="Y1166" s="65"/>
      <c r="Z1166" s="65"/>
      <c r="AA1166" s="65"/>
      <c r="AB1166" s="65"/>
      <c r="AC1166" s="65"/>
      <c r="AD1166" s="65"/>
      <c r="AE1166" s="65"/>
      <c r="AF1166" s="65"/>
      <c r="AG1166" s="65"/>
      <c r="AH1166" s="65"/>
      <c r="AI1166" s="65"/>
      <c r="AJ1166" s="65"/>
      <c r="AK1166" s="65"/>
      <c r="AL1166" s="65"/>
      <c r="AM1166" s="65"/>
      <c r="AN1166" s="65"/>
      <c r="AO1166" s="65"/>
      <c r="AP1166" s="65"/>
    </row>
    <row r="1167" customFormat="false" ht="15.75" hidden="false" customHeight="false" outlineLevel="0" collapsed="false">
      <c r="A1167" s="65"/>
      <c r="B1167" s="65"/>
      <c r="C1167" s="65"/>
      <c r="D1167" s="65"/>
      <c r="E1167" s="65"/>
      <c r="F1167" s="65"/>
      <c r="G1167" s="65"/>
      <c r="H1167" s="68"/>
      <c r="I1167" s="65"/>
      <c r="J1167" s="68"/>
      <c r="K1167" s="65"/>
      <c r="L1167" s="68"/>
      <c r="M1167" s="65"/>
      <c r="N1167" s="65"/>
      <c r="O1167" s="65"/>
      <c r="P1167" s="65"/>
      <c r="Q1167" s="65"/>
      <c r="R1167" s="65"/>
      <c r="S1167" s="65"/>
      <c r="T1167" s="65"/>
      <c r="U1167" s="65"/>
      <c r="V1167" s="65"/>
      <c r="W1167" s="65"/>
      <c r="X1167" s="65"/>
      <c r="Y1167" s="65"/>
      <c r="Z1167" s="65"/>
      <c r="AA1167" s="65"/>
      <c r="AB1167" s="65"/>
      <c r="AC1167" s="65"/>
      <c r="AD1167" s="65"/>
      <c r="AE1167" s="65"/>
      <c r="AF1167" s="65"/>
      <c r="AG1167" s="65"/>
      <c r="AH1167" s="65"/>
      <c r="AI1167" s="65"/>
      <c r="AJ1167" s="65"/>
      <c r="AK1167" s="65"/>
      <c r="AL1167" s="65"/>
      <c r="AM1167" s="65"/>
      <c r="AN1167" s="65"/>
      <c r="AO1167" s="65"/>
      <c r="AP1167" s="65"/>
    </row>
    <row r="1168" customFormat="false" ht="15.75" hidden="false" customHeight="false" outlineLevel="0" collapsed="false">
      <c r="A1168" s="65"/>
      <c r="B1168" s="65"/>
      <c r="C1168" s="65"/>
      <c r="D1168" s="65"/>
      <c r="E1168" s="65"/>
      <c r="F1168" s="65"/>
      <c r="G1168" s="65"/>
      <c r="H1168" s="68"/>
      <c r="I1168" s="65"/>
      <c r="J1168" s="68"/>
      <c r="K1168" s="65"/>
      <c r="L1168" s="68"/>
      <c r="M1168" s="65"/>
      <c r="N1168" s="65"/>
      <c r="O1168" s="65"/>
      <c r="P1168" s="65"/>
      <c r="Q1168" s="65"/>
      <c r="R1168" s="65"/>
      <c r="S1168" s="65"/>
      <c r="T1168" s="65"/>
      <c r="U1168" s="65"/>
      <c r="V1168" s="65"/>
      <c r="W1168" s="65"/>
      <c r="X1168" s="65"/>
      <c r="Y1168" s="65"/>
      <c r="Z1168" s="65"/>
      <c r="AA1168" s="65"/>
      <c r="AB1168" s="65"/>
      <c r="AC1168" s="65"/>
      <c r="AD1168" s="65"/>
      <c r="AE1168" s="65"/>
      <c r="AF1168" s="65"/>
      <c r="AG1168" s="65"/>
      <c r="AH1168" s="65"/>
      <c r="AI1168" s="65"/>
      <c r="AJ1168" s="65"/>
      <c r="AK1168" s="65"/>
      <c r="AL1168" s="65"/>
      <c r="AM1168" s="65"/>
      <c r="AN1168" s="65"/>
      <c r="AO1168" s="65"/>
      <c r="AP1168" s="65"/>
    </row>
    <row r="1169" customFormat="false" ht="15.75" hidden="false" customHeight="false" outlineLevel="0" collapsed="false">
      <c r="A1169" s="65"/>
      <c r="B1169" s="65"/>
      <c r="C1169" s="65"/>
      <c r="D1169" s="65"/>
      <c r="E1169" s="65"/>
      <c r="F1169" s="65"/>
      <c r="G1169" s="65"/>
      <c r="H1169" s="68"/>
      <c r="I1169" s="65"/>
      <c r="J1169" s="68"/>
      <c r="K1169" s="65"/>
      <c r="L1169" s="68"/>
      <c r="M1169" s="65"/>
      <c r="N1169" s="65"/>
      <c r="O1169" s="65"/>
      <c r="P1169" s="65"/>
      <c r="Q1169" s="65"/>
      <c r="R1169" s="65"/>
      <c r="S1169" s="65"/>
      <c r="T1169" s="65"/>
      <c r="U1169" s="65"/>
      <c r="V1169" s="65"/>
      <c r="W1169" s="65"/>
      <c r="X1169" s="65"/>
      <c r="Y1169" s="65"/>
      <c r="Z1169" s="65"/>
      <c r="AA1169" s="65"/>
      <c r="AB1169" s="65"/>
      <c r="AC1169" s="65"/>
      <c r="AD1169" s="65"/>
      <c r="AE1169" s="65"/>
      <c r="AF1169" s="65"/>
      <c r="AG1169" s="65"/>
      <c r="AH1169" s="65"/>
      <c r="AI1169" s="65"/>
      <c r="AJ1169" s="65"/>
      <c r="AK1169" s="65"/>
      <c r="AL1169" s="65"/>
      <c r="AM1169" s="65"/>
      <c r="AN1169" s="65"/>
      <c r="AO1169" s="65"/>
      <c r="AP1169" s="65"/>
    </row>
    <row r="1170" customFormat="false" ht="15.75" hidden="false" customHeight="false" outlineLevel="0" collapsed="false">
      <c r="A1170" s="65"/>
      <c r="B1170" s="65"/>
      <c r="C1170" s="65"/>
      <c r="D1170" s="65"/>
      <c r="E1170" s="65"/>
      <c r="F1170" s="65"/>
      <c r="G1170" s="65"/>
      <c r="H1170" s="68"/>
      <c r="I1170" s="65"/>
      <c r="J1170" s="68"/>
      <c r="K1170" s="65"/>
      <c r="L1170" s="68"/>
      <c r="M1170" s="65"/>
      <c r="N1170" s="65"/>
      <c r="O1170" s="65"/>
      <c r="P1170" s="65"/>
      <c r="Q1170" s="65"/>
      <c r="R1170" s="65"/>
      <c r="S1170" s="65"/>
      <c r="T1170" s="65"/>
      <c r="U1170" s="65"/>
      <c r="V1170" s="65"/>
      <c r="W1170" s="65"/>
      <c r="X1170" s="65"/>
      <c r="Y1170" s="65"/>
      <c r="Z1170" s="65"/>
      <c r="AA1170" s="65"/>
      <c r="AB1170" s="65"/>
      <c r="AC1170" s="65"/>
      <c r="AD1170" s="65"/>
      <c r="AE1170" s="65"/>
      <c r="AF1170" s="65"/>
      <c r="AG1170" s="65"/>
      <c r="AH1170" s="65"/>
      <c r="AI1170" s="65"/>
      <c r="AJ1170" s="65"/>
      <c r="AK1170" s="65"/>
      <c r="AL1170" s="65"/>
      <c r="AM1170" s="65"/>
      <c r="AN1170" s="65"/>
      <c r="AO1170" s="65"/>
      <c r="AP1170" s="65"/>
    </row>
    <row r="1171" customFormat="false" ht="15.75" hidden="false" customHeight="false" outlineLevel="0" collapsed="false">
      <c r="A1171" s="65"/>
      <c r="B1171" s="65"/>
      <c r="C1171" s="65"/>
      <c r="D1171" s="65"/>
      <c r="E1171" s="65"/>
      <c r="F1171" s="65"/>
      <c r="G1171" s="65"/>
      <c r="H1171" s="68"/>
      <c r="I1171" s="65"/>
      <c r="J1171" s="68"/>
      <c r="K1171" s="65"/>
      <c r="L1171" s="68"/>
      <c r="M1171" s="65"/>
      <c r="N1171" s="65"/>
      <c r="O1171" s="65"/>
      <c r="P1171" s="65"/>
      <c r="Q1171" s="65"/>
      <c r="R1171" s="65"/>
      <c r="S1171" s="65"/>
      <c r="T1171" s="65"/>
      <c r="U1171" s="65"/>
      <c r="V1171" s="65"/>
      <c r="W1171" s="65"/>
      <c r="X1171" s="65"/>
      <c r="Y1171" s="65"/>
      <c r="Z1171" s="65"/>
      <c r="AA1171" s="65"/>
      <c r="AB1171" s="65"/>
      <c r="AC1171" s="65"/>
      <c r="AD1171" s="65"/>
      <c r="AE1171" s="65"/>
      <c r="AF1171" s="65"/>
      <c r="AG1171" s="65"/>
      <c r="AH1171" s="65"/>
      <c r="AI1171" s="65"/>
      <c r="AJ1171" s="65"/>
      <c r="AK1171" s="65"/>
      <c r="AL1171" s="65"/>
      <c r="AM1171" s="65"/>
      <c r="AN1171" s="65"/>
      <c r="AO1171" s="65"/>
      <c r="AP1171" s="65"/>
    </row>
    <row r="1172" customFormat="false" ht="15.75" hidden="false" customHeight="false" outlineLevel="0" collapsed="false">
      <c r="A1172" s="65"/>
      <c r="B1172" s="65"/>
      <c r="C1172" s="65"/>
      <c r="D1172" s="65"/>
      <c r="E1172" s="65"/>
      <c r="F1172" s="65"/>
      <c r="G1172" s="65"/>
      <c r="H1172" s="68"/>
      <c r="I1172" s="65"/>
      <c r="J1172" s="68"/>
      <c r="K1172" s="65"/>
      <c r="L1172" s="68"/>
      <c r="M1172" s="65"/>
      <c r="N1172" s="65"/>
      <c r="O1172" s="65"/>
      <c r="P1172" s="65"/>
      <c r="Q1172" s="65"/>
      <c r="R1172" s="65"/>
      <c r="S1172" s="65"/>
      <c r="T1172" s="65"/>
      <c r="U1172" s="65"/>
      <c r="V1172" s="65"/>
      <c r="W1172" s="65"/>
      <c r="X1172" s="65"/>
      <c r="Y1172" s="65"/>
      <c r="Z1172" s="65"/>
      <c r="AA1172" s="65"/>
      <c r="AB1172" s="65"/>
      <c r="AC1172" s="65"/>
      <c r="AD1172" s="65"/>
      <c r="AE1172" s="65"/>
      <c r="AF1172" s="65"/>
      <c r="AG1172" s="65"/>
      <c r="AH1172" s="65"/>
      <c r="AI1172" s="65"/>
      <c r="AJ1172" s="65"/>
      <c r="AK1172" s="65"/>
      <c r="AL1172" s="65"/>
      <c r="AM1172" s="65"/>
      <c r="AN1172" s="65"/>
      <c r="AO1172" s="65"/>
      <c r="AP1172" s="65"/>
    </row>
    <row r="1173" customFormat="false" ht="15.75" hidden="false" customHeight="false" outlineLevel="0" collapsed="false">
      <c r="A1173" s="65"/>
      <c r="B1173" s="65"/>
      <c r="C1173" s="65"/>
      <c r="D1173" s="65"/>
      <c r="E1173" s="65"/>
      <c r="F1173" s="65"/>
      <c r="G1173" s="65"/>
      <c r="H1173" s="68"/>
      <c r="I1173" s="65"/>
      <c r="J1173" s="68"/>
      <c r="K1173" s="65"/>
      <c r="L1173" s="68"/>
      <c r="M1173" s="65"/>
      <c r="N1173" s="65"/>
      <c r="O1173" s="65"/>
      <c r="P1173" s="65"/>
      <c r="Q1173" s="65"/>
      <c r="R1173" s="65"/>
      <c r="S1173" s="65"/>
      <c r="T1173" s="65"/>
      <c r="U1173" s="65"/>
      <c r="V1173" s="65"/>
      <c r="W1173" s="65"/>
      <c r="X1173" s="65"/>
      <c r="Y1173" s="65"/>
      <c r="Z1173" s="65"/>
      <c r="AA1173" s="65"/>
      <c r="AB1173" s="65"/>
      <c r="AC1173" s="65"/>
      <c r="AD1173" s="65"/>
      <c r="AE1173" s="65"/>
      <c r="AF1173" s="65"/>
      <c r="AG1173" s="65"/>
      <c r="AH1173" s="65"/>
      <c r="AI1173" s="65"/>
      <c r="AJ1173" s="65"/>
      <c r="AK1173" s="65"/>
      <c r="AL1173" s="65"/>
      <c r="AM1173" s="65"/>
      <c r="AN1173" s="65"/>
      <c r="AO1173" s="65"/>
      <c r="AP1173" s="65"/>
    </row>
    <row r="1174" customFormat="false" ht="15.75" hidden="false" customHeight="false" outlineLevel="0" collapsed="false">
      <c r="A1174" s="65"/>
      <c r="B1174" s="65"/>
      <c r="C1174" s="65"/>
      <c r="D1174" s="65"/>
      <c r="E1174" s="65"/>
      <c r="F1174" s="65"/>
      <c r="G1174" s="65"/>
      <c r="H1174" s="68"/>
      <c r="I1174" s="65"/>
      <c r="J1174" s="68"/>
      <c r="K1174" s="65"/>
      <c r="L1174" s="68"/>
      <c r="M1174" s="65"/>
      <c r="N1174" s="65"/>
      <c r="O1174" s="65"/>
      <c r="P1174" s="65"/>
      <c r="Q1174" s="65"/>
      <c r="R1174" s="65"/>
      <c r="S1174" s="65"/>
      <c r="T1174" s="65"/>
      <c r="U1174" s="65"/>
      <c r="V1174" s="65"/>
      <c r="W1174" s="65"/>
      <c r="X1174" s="65"/>
      <c r="Y1174" s="65"/>
      <c r="Z1174" s="65"/>
      <c r="AA1174" s="65"/>
      <c r="AB1174" s="65"/>
      <c r="AC1174" s="65"/>
      <c r="AD1174" s="65"/>
      <c r="AE1174" s="65"/>
      <c r="AF1174" s="65"/>
      <c r="AG1174" s="65"/>
      <c r="AH1174" s="65"/>
      <c r="AI1174" s="65"/>
      <c r="AJ1174" s="65"/>
      <c r="AK1174" s="65"/>
      <c r="AL1174" s="65"/>
      <c r="AM1174" s="65"/>
      <c r="AN1174" s="65"/>
      <c r="AO1174" s="65"/>
      <c r="AP1174" s="65"/>
    </row>
    <row r="1175" customFormat="false" ht="15.75" hidden="false" customHeight="false" outlineLevel="0" collapsed="false">
      <c r="A1175" s="65"/>
      <c r="B1175" s="65"/>
      <c r="C1175" s="65"/>
      <c r="D1175" s="65"/>
      <c r="E1175" s="65"/>
      <c r="F1175" s="65"/>
      <c r="G1175" s="65"/>
      <c r="H1175" s="68"/>
      <c r="I1175" s="65"/>
      <c r="J1175" s="68"/>
      <c r="K1175" s="65"/>
      <c r="L1175" s="68"/>
      <c r="M1175" s="65"/>
      <c r="N1175" s="65"/>
      <c r="O1175" s="65"/>
      <c r="P1175" s="65"/>
      <c r="Q1175" s="65"/>
      <c r="R1175" s="65"/>
      <c r="S1175" s="65"/>
      <c r="T1175" s="65"/>
      <c r="U1175" s="65"/>
      <c r="V1175" s="65"/>
      <c r="W1175" s="65"/>
      <c r="X1175" s="65"/>
      <c r="Y1175" s="65"/>
      <c r="Z1175" s="65"/>
      <c r="AA1175" s="65"/>
      <c r="AB1175" s="65"/>
      <c r="AC1175" s="65"/>
      <c r="AD1175" s="65"/>
      <c r="AE1175" s="65"/>
      <c r="AF1175" s="65"/>
      <c r="AG1175" s="65"/>
      <c r="AH1175" s="65"/>
      <c r="AI1175" s="65"/>
      <c r="AJ1175" s="65"/>
      <c r="AK1175" s="65"/>
      <c r="AL1175" s="65"/>
      <c r="AM1175" s="65"/>
      <c r="AN1175" s="65"/>
      <c r="AO1175" s="65"/>
      <c r="AP1175" s="65"/>
    </row>
    <row r="1176" customFormat="false" ht="15.75" hidden="false" customHeight="false" outlineLevel="0" collapsed="false">
      <c r="A1176" s="65"/>
      <c r="B1176" s="65"/>
      <c r="C1176" s="65"/>
      <c r="D1176" s="65"/>
      <c r="E1176" s="65"/>
      <c r="F1176" s="65"/>
      <c r="G1176" s="65"/>
      <c r="H1176" s="68"/>
      <c r="I1176" s="65"/>
      <c r="J1176" s="68"/>
      <c r="K1176" s="65"/>
      <c r="L1176" s="68"/>
      <c r="M1176" s="65"/>
      <c r="N1176" s="65"/>
      <c r="O1176" s="65"/>
      <c r="P1176" s="65"/>
      <c r="Q1176" s="65"/>
      <c r="R1176" s="65"/>
      <c r="S1176" s="65"/>
      <c r="T1176" s="65"/>
      <c r="U1176" s="65"/>
      <c r="V1176" s="65"/>
      <c r="W1176" s="65"/>
      <c r="X1176" s="65"/>
      <c r="Y1176" s="65"/>
      <c r="Z1176" s="65"/>
      <c r="AA1176" s="65"/>
      <c r="AB1176" s="65"/>
      <c r="AC1176" s="65"/>
      <c r="AD1176" s="65"/>
      <c r="AE1176" s="65"/>
      <c r="AF1176" s="65"/>
      <c r="AG1176" s="65"/>
      <c r="AH1176" s="65"/>
      <c r="AI1176" s="65"/>
      <c r="AJ1176" s="65"/>
      <c r="AK1176" s="65"/>
      <c r="AL1176" s="65"/>
      <c r="AM1176" s="65"/>
      <c r="AN1176" s="65"/>
      <c r="AO1176" s="65"/>
      <c r="AP1176" s="65"/>
    </row>
    <row r="1177" customFormat="false" ht="15.75" hidden="false" customHeight="false" outlineLevel="0" collapsed="false">
      <c r="A1177" s="65"/>
      <c r="B1177" s="65"/>
      <c r="C1177" s="65"/>
      <c r="D1177" s="65"/>
      <c r="E1177" s="65"/>
      <c r="F1177" s="65"/>
      <c r="G1177" s="65"/>
      <c r="H1177" s="68"/>
      <c r="I1177" s="65"/>
      <c r="J1177" s="68"/>
      <c r="K1177" s="65"/>
      <c r="L1177" s="68"/>
      <c r="M1177" s="65"/>
      <c r="N1177" s="65"/>
      <c r="O1177" s="65"/>
      <c r="P1177" s="65"/>
      <c r="Q1177" s="65"/>
      <c r="R1177" s="65"/>
      <c r="S1177" s="65"/>
      <c r="T1177" s="65"/>
      <c r="U1177" s="65"/>
      <c r="V1177" s="65"/>
      <c r="W1177" s="65"/>
      <c r="X1177" s="65"/>
      <c r="Y1177" s="65"/>
      <c r="Z1177" s="65"/>
      <c r="AA1177" s="65"/>
      <c r="AB1177" s="65"/>
      <c r="AC1177" s="65"/>
      <c r="AD1177" s="65"/>
      <c r="AE1177" s="65"/>
      <c r="AF1177" s="65"/>
      <c r="AG1177" s="65"/>
      <c r="AH1177" s="65"/>
      <c r="AI1177" s="65"/>
      <c r="AJ1177" s="65"/>
      <c r="AK1177" s="65"/>
      <c r="AL1177" s="65"/>
      <c r="AM1177" s="65"/>
      <c r="AN1177" s="65"/>
      <c r="AO1177" s="65"/>
      <c r="AP1177" s="65"/>
    </row>
    <row r="1178" customFormat="false" ht="15.75" hidden="false" customHeight="false" outlineLevel="0" collapsed="false">
      <c r="A1178" s="65"/>
      <c r="B1178" s="65"/>
      <c r="C1178" s="65"/>
      <c r="D1178" s="65"/>
      <c r="E1178" s="65"/>
      <c r="F1178" s="65"/>
      <c r="G1178" s="65"/>
      <c r="H1178" s="68"/>
      <c r="I1178" s="65"/>
      <c r="J1178" s="68"/>
      <c r="K1178" s="65"/>
      <c r="L1178" s="68"/>
      <c r="M1178" s="65"/>
      <c r="N1178" s="65"/>
      <c r="O1178" s="65"/>
      <c r="P1178" s="65"/>
      <c r="Q1178" s="65"/>
      <c r="R1178" s="65"/>
      <c r="S1178" s="65"/>
      <c r="T1178" s="65"/>
      <c r="U1178" s="65"/>
      <c r="V1178" s="65"/>
      <c r="W1178" s="65"/>
      <c r="X1178" s="65"/>
      <c r="Y1178" s="65"/>
      <c r="Z1178" s="65"/>
      <c r="AA1178" s="65"/>
      <c r="AB1178" s="65"/>
      <c r="AC1178" s="65"/>
      <c r="AD1178" s="65"/>
      <c r="AE1178" s="65"/>
      <c r="AF1178" s="65"/>
      <c r="AG1178" s="65"/>
      <c r="AH1178" s="65"/>
      <c r="AI1178" s="65"/>
      <c r="AJ1178" s="65"/>
      <c r="AK1178" s="65"/>
      <c r="AL1178" s="65"/>
      <c r="AM1178" s="65"/>
      <c r="AN1178" s="65"/>
      <c r="AO1178" s="65"/>
      <c r="AP1178" s="65"/>
    </row>
    <row r="1179" customFormat="false" ht="15.75" hidden="false" customHeight="false" outlineLevel="0" collapsed="false">
      <c r="A1179" s="65"/>
      <c r="B1179" s="65"/>
      <c r="C1179" s="65"/>
      <c r="D1179" s="65"/>
      <c r="E1179" s="65"/>
      <c r="F1179" s="65"/>
      <c r="G1179" s="65"/>
      <c r="H1179" s="68"/>
      <c r="I1179" s="65"/>
      <c r="J1179" s="68"/>
      <c r="K1179" s="65"/>
      <c r="L1179" s="68"/>
      <c r="M1179" s="65"/>
      <c r="N1179" s="65"/>
      <c r="O1179" s="65"/>
      <c r="P1179" s="65"/>
      <c r="Q1179" s="65"/>
      <c r="R1179" s="65"/>
      <c r="S1179" s="65"/>
      <c r="T1179" s="65"/>
      <c r="U1179" s="65"/>
      <c r="V1179" s="65"/>
      <c r="W1179" s="65"/>
      <c r="X1179" s="65"/>
      <c r="Y1179" s="65"/>
      <c r="Z1179" s="65"/>
      <c r="AA1179" s="65"/>
      <c r="AB1179" s="65"/>
      <c r="AC1179" s="65"/>
      <c r="AD1179" s="65"/>
      <c r="AE1179" s="65"/>
      <c r="AF1179" s="65"/>
      <c r="AG1179" s="65"/>
      <c r="AH1179" s="65"/>
      <c r="AI1179" s="65"/>
      <c r="AJ1179" s="65"/>
      <c r="AK1179" s="65"/>
      <c r="AL1179" s="65"/>
      <c r="AM1179" s="65"/>
      <c r="AN1179" s="65"/>
      <c r="AO1179" s="65"/>
      <c r="AP1179" s="65"/>
    </row>
    <row r="1180" customFormat="false" ht="15.75" hidden="false" customHeight="false" outlineLevel="0" collapsed="false">
      <c r="A1180" s="65"/>
      <c r="B1180" s="65"/>
      <c r="C1180" s="65"/>
      <c r="D1180" s="65"/>
      <c r="E1180" s="65"/>
      <c r="F1180" s="65"/>
      <c r="G1180" s="65"/>
      <c r="H1180" s="68"/>
      <c r="I1180" s="65"/>
      <c r="J1180" s="68"/>
      <c r="K1180" s="65"/>
      <c r="L1180" s="68"/>
      <c r="M1180" s="65"/>
      <c r="N1180" s="65"/>
      <c r="O1180" s="65"/>
      <c r="P1180" s="65"/>
      <c r="Q1180" s="65"/>
      <c r="R1180" s="65"/>
      <c r="S1180" s="65"/>
      <c r="T1180" s="65"/>
      <c r="U1180" s="65"/>
      <c r="V1180" s="65"/>
      <c r="W1180" s="65"/>
      <c r="X1180" s="65"/>
      <c r="Y1180" s="65"/>
      <c r="Z1180" s="65"/>
      <c r="AA1180" s="65"/>
      <c r="AB1180" s="65"/>
      <c r="AC1180" s="65"/>
      <c r="AD1180" s="65"/>
      <c r="AE1180" s="65"/>
      <c r="AF1180" s="65"/>
      <c r="AG1180" s="65"/>
      <c r="AH1180" s="65"/>
      <c r="AI1180" s="65"/>
      <c r="AJ1180" s="65"/>
      <c r="AK1180" s="65"/>
      <c r="AL1180" s="65"/>
      <c r="AM1180" s="65"/>
      <c r="AN1180" s="65"/>
      <c r="AO1180" s="65"/>
      <c r="AP1180" s="65"/>
    </row>
    <row r="1181" customFormat="false" ht="15.75" hidden="false" customHeight="false" outlineLevel="0" collapsed="false">
      <c r="A1181" s="65"/>
      <c r="B1181" s="65"/>
      <c r="C1181" s="65"/>
      <c r="D1181" s="65"/>
      <c r="E1181" s="65"/>
      <c r="F1181" s="65"/>
      <c r="G1181" s="65"/>
      <c r="H1181" s="68"/>
      <c r="I1181" s="65"/>
      <c r="J1181" s="68"/>
      <c r="K1181" s="65"/>
      <c r="L1181" s="68"/>
      <c r="M1181" s="65"/>
      <c r="N1181" s="65"/>
      <c r="O1181" s="65"/>
      <c r="P1181" s="65"/>
      <c r="Q1181" s="65"/>
      <c r="R1181" s="65"/>
      <c r="S1181" s="65"/>
      <c r="T1181" s="65"/>
      <c r="U1181" s="65"/>
      <c r="V1181" s="65"/>
      <c r="W1181" s="65"/>
      <c r="X1181" s="65"/>
      <c r="Y1181" s="65"/>
      <c r="Z1181" s="65"/>
      <c r="AA1181" s="65"/>
      <c r="AB1181" s="65"/>
      <c r="AC1181" s="65"/>
      <c r="AD1181" s="65"/>
      <c r="AE1181" s="65"/>
      <c r="AF1181" s="65"/>
      <c r="AG1181" s="65"/>
      <c r="AH1181" s="65"/>
      <c r="AI1181" s="65"/>
      <c r="AJ1181" s="65"/>
      <c r="AK1181" s="65"/>
      <c r="AL1181" s="65"/>
      <c r="AM1181" s="65"/>
      <c r="AN1181" s="65"/>
      <c r="AO1181" s="65"/>
      <c r="AP1181" s="65"/>
    </row>
    <row r="1182" customFormat="false" ht="15.75" hidden="false" customHeight="false" outlineLevel="0" collapsed="false">
      <c r="A1182" s="65"/>
      <c r="B1182" s="65"/>
      <c r="C1182" s="65"/>
      <c r="D1182" s="65"/>
      <c r="E1182" s="65"/>
      <c r="F1182" s="65"/>
      <c r="G1182" s="65"/>
      <c r="H1182" s="68"/>
      <c r="I1182" s="65"/>
      <c r="J1182" s="68"/>
      <c r="K1182" s="65"/>
      <c r="L1182" s="68"/>
      <c r="M1182" s="65"/>
      <c r="N1182" s="65"/>
      <c r="O1182" s="65"/>
      <c r="P1182" s="65"/>
      <c r="Q1182" s="65"/>
      <c r="R1182" s="65"/>
      <c r="S1182" s="65"/>
      <c r="T1182" s="65"/>
      <c r="U1182" s="65"/>
      <c r="V1182" s="65"/>
      <c r="W1182" s="65"/>
      <c r="X1182" s="65"/>
      <c r="Y1182" s="65"/>
      <c r="Z1182" s="65"/>
      <c r="AA1182" s="65"/>
      <c r="AB1182" s="65"/>
      <c r="AC1182" s="65"/>
      <c r="AD1182" s="65"/>
      <c r="AE1182" s="65"/>
      <c r="AF1182" s="65"/>
      <c r="AG1182" s="65"/>
      <c r="AH1182" s="65"/>
      <c r="AI1182" s="65"/>
      <c r="AJ1182" s="65"/>
      <c r="AK1182" s="65"/>
      <c r="AL1182" s="65"/>
      <c r="AM1182" s="65"/>
      <c r="AN1182" s="65"/>
      <c r="AO1182" s="65"/>
      <c r="AP1182" s="65"/>
    </row>
    <row r="1183" customFormat="false" ht="15.75" hidden="false" customHeight="false" outlineLevel="0" collapsed="false">
      <c r="A1183" s="65"/>
      <c r="B1183" s="65"/>
      <c r="C1183" s="65"/>
      <c r="D1183" s="65"/>
      <c r="E1183" s="65"/>
      <c r="F1183" s="65"/>
      <c r="G1183" s="65"/>
      <c r="H1183" s="68"/>
      <c r="I1183" s="65"/>
      <c r="J1183" s="68"/>
      <c r="K1183" s="65"/>
      <c r="L1183" s="68"/>
      <c r="M1183" s="65"/>
      <c r="N1183" s="65"/>
      <c r="O1183" s="65"/>
      <c r="P1183" s="65"/>
      <c r="Q1183" s="65"/>
      <c r="R1183" s="65"/>
      <c r="S1183" s="65"/>
      <c r="T1183" s="65"/>
      <c r="U1183" s="65"/>
      <c r="V1183" s="65"/>
      <c r="W1183" s="65"/>
      <c r="X1183" s="65"/>
      <c r="Y1183" s="65"/>
      <c r="Z1183" s="65"/>
      <c r="AA1183" s="65"/>
      <c r="AB1183" s="65"/>
      <c r="AC1183" s="65"/>
      <c r="AD1183" s="65"/>
      <c r="AE1183" s="65"/>
      <c r="AF1183" s="65"/>
      <c r="AG1183" s="65"/>
      <c r="AH1183" s="65"/>
      <c r="AI1183" s="65"/>
      <c r="AJ1183" s="65"/>
      <c r="AK1183" s="65"/>
      <c r="AL1183" s="65"/>
      <c r="AM1183" s="65"/>
      <c r="AN1183" s="65"/>
      <c r="AO1183" s="65"/>
      <c r="AP1183" s="65"/>
    </row>
    <row r="1184" customFormat="false" ht="15.75" hidden="false" customHeight="false" outlineLevel="0" collapsed="false">
      <c r="A1184" s="65"/>
      <c r="B1184" s="65"/>
      <c r="C1184" s="65"/>
      <c r="D1184" s="65"/>
      <c r="E1184" s="65"/>
      <c r="F1184" s="65"/>
      <c r="G1184" s="65"/>
      <c r="H1184" s="68"/>
      <c r="I1184" s="65"/>
      <c r="J1184" s="68"/>
      <c r="K1184" s="65"/>
      <c r="L1184" s="68"/>
      <c r="M1184" s="65"/>
      <c r="N1184" s="65"/>
      <c r="O1184" s="65"/>
      <c r="P1184" s="65"/>
      <c r="Q1184" s="65"/>
      <c r="R1184" s="65"/>
      <c r="S1184" s="65"/>
      <c r="T1184" s="65"/>
      <c r="U1184" s="65"/>
      <c r="V1184" s="65"/>
      <c r="W1184" s="65"/>
      <c r="X1184" s="65"/>
      <c r="Y1184" s="65"/>
      <c r="Z1184" s="65"/>
      <c r="AA1184" s="65"/>
      <c r="AB1184" s="65"/>
      <c r="AC1184" s="65"/>
      <c r="AD1184" s="65"/>
      <c r="AE1184" s="65"/>
      <c r="AF1184" s="65"/>
      <c r="AG1184" s="65"/>
      <c r="AH1184" s="65"/>
      <c r="AI1184" s="65"/>
      <c r="AJ1184" s="65"/>
      <c r="AK1184" s="65"/>
      <c r="AL1184" s="65"/>
      <c r="AM1184" s="65"/>
      <c r="AN1184" s="65"/>
      <c r="AO1184" s="65"/>
      <c r="AP1184" s="65"/>
    </row>
    <row r="1185" customFormat="false" ht="15.75" hidden="false" customHeight="false" outlineLevel="0" collapsed="false">
      <c r="A1185" s="65"/>
      <c r="B1185" s="65"/>
      <c r="C1185" s="65"/>
      <c r="D1185" s="65"/>
      <c r="E1185" s="65"/>
      <c r="F1185" s="65"/>
      <c r="G1185" s="65"/>
      <c r="H1185" s="68"/>
      <c r="I1185" s="65"/>
      <c r="J1185" s="68"/>
      <c r="K1185" s="65"/>
      <c r="L1185" s="68"/>
      <c r="M1185" s="65"/>
      <c r="N1185" s="65"/>
      <c r="O1185" s="65"/>
      <c r="P1185" s="65"/>
      <c r="Q1185" s="65"/>
      <c r="R1185" s="65"/>
      <c r="S1185" s="65"/>
      <c r="T1185" s="65"/>
      <c r="U1185" s="65"/>
      <c r="V1185" s="65"/>
      <c r="W1185" s="65"/>
      <c r="X1185" s="65"/>
      <c r="Y1185" s="65"/>
      <c r="Z1185" s="65"/>
      <c r="AA1185" s="65"/>
      <c r="AB1185" s="65"/>
      <c r="AC1185" s="65"/>
      <c r="AD1185" s="65"/>
      <c r="AE1185" s="65"/>
      <c r="AF1185" s="65"/>
      <c r="AG1185" s="65"/>
      <c r="AH1185" s="65"/>
      <c r="AI1185" s="65"/>
      <c r="AJ1185" s="65"/>
      <c r="AK1185" s="65"/>
      <c r="AL1185" s="65"/>
      <c r="AM1185" s="65"/>
      <c r="AN1185" s="65"/>
      <c r="AO1185" s="65"/>
      <c r="AP1185" s="65"/>
    </row>
    <row r="1186" customFormat="false" ht="15.75" hidden="false" customHeight="false" outlineLevel="0" collapsed="false">
      <c r="A1186" s="65"/>
      <c r="B1186" s="65"/>
      <c r="C1186" s="65"/>
      <c r="D1186" s="65"/>
      <c r="E1186" s="65"/>
      <c r="F1186" s="65"/>
      <c r="G1186" s="65"/>
      <c r="H1186" s="68"/>
      <c r="I1186" s="65"/>
      <c r="J1186" s="68"/>
      <c r="K1186" s="65"/>
      <c r="L1186" s="68"/>
      <c r="M1186" s="65"/>
      <c r="N1186" s="65"/>
      <c r="O1186" s="65"/>
      <c r="P1186" s="65"/>
      <c r="Q1186" s="65"/>
      <c r="R1186" s="65"/>
      <c r="S1186" s="65"/>
      <c r="T1186" s="65"/>
      <c r="U1186" s="65"/>
      <c r="V1186" s="65"/>
      <c r="W1186" s="65"/>
      <c r="X1186" s="65"/>
      <c r="Y1186" s="65"/>
      <c r="Z1186" s="65"/>
      <c r="AA1186" s="65"/>
      <c r="AB1186" s="65"/>
      <c r="AC1186" s="65"/>
      <c r="AD1186" s="65"/>
      <c r="AE1186" s="65"/>
      <c r="AF1186" s="65"/>
      <c r="AG1186" s="65"/>
      <c r="AH1186" s="65"/>
      <c r="AI1186" s="65"/>
      <c r="AJ1186" s="65"/>
      <c r="AK1186" s="65"/>
      <c r="AL1186" s="65"/>
      <c r="AM1186" s="65"/>
      <c r="AN1186" s="65"/>
      <c r="AO1186" s="65"/>
      <c r="AP1186" s="65"/>
    </row>
    <row r="1187" customFormat="false" ht="15.75" hidden="false" customHeight="false" outlineLevel="0" collapsed="false">
      <c r="A1187" s="65"/>
      <c r="B1187" s="65"/>
      <c r="C1187" s="65"/>
      <c r="D1187" s="65"/>
      <c r="E1187" s="65"/>
      <c r="F1187" s="65"/>
      <c r="G1187" s="65"/>
      <c r="H1187" s="68"/>
      <c r="I1187" s="65"/>
      <c r="J1187" s="68"/>
      <c r="K1187" s="65"/>
      <c r="L1187" s="68"/>
      <c r="M1187" s="65"/>
      <c r="N1187" s="65"/>
      <c r="O1187" s="65"/>
      <c r="P1187" s="65"/>
      <c r="Q1187" s="65"/>
      <c r="R1187" s="65"/>
      <c r="S1187" s="65"/>
      <c r="T1187" s="65"/>
      <c r="U1187" s="65"/>
      <c r="V1187" s="65"/>
      <c r="W1187" s="65"/>
      <c r="X1187" s="65"/>
      <c r="Y1187" s="65"/>
      <c r="Z1187" s="65"/>
      <c r="AA1187" s="65"/>
      <c r="AB1187" s="65"/>
      <c r="AC1187" s="65"/>
      <c r="AD1187" s="65"/>
      <c r="AE1187" s="65"/>
      <c r="AF1187" s="65"/>
      <c r="AG1187" s="65"/>
      <c r="AH1187" s="65"/>
      <c r="AI1187" s="65"/>
      <c r="AJ1187" s="65"/>
      <c r="AK1187" s="65"/>
      <c r="AL1187" s="65"/>
      <c r="AM1187" s="65"/>
      <c r="AN1187" s="65"/>
      <c r="AO1187" s="65"/>
      <c r="AP1187" s="65"/>
    </row>
    <row r="1188" customFormat="false" ht="15.75" hidden="false" customHeight="false" outlineLevel="0" collapsed="false">
      <c r="A1188" s="65"/>
      <c r="B1188" s="65"/>
      <c r="C1188" s="65"/>
      <c r="D1188" s="65"/>
      <c r="E1188" s="65"/>
      <c r="F1188" s="65"/>
      <c r="G1188" s="65"/>
      <c r="H1188" s="68"/>
      <c r="I1188" s="65"/>
      <c r="J1188" s="68"/>
      <c r="K1188" s="65"/>
      <c r="L1188" s="68"/>
      <c r="M1188" s="65"/>
      <c r="N1188" s="65"/>
      <c r="O1188" s="65"/>
      <c r="P1188" s="65"/>
      <c r="Q1188" s="65"/>
      <c r="R1188" s="65"/>
      <c r="S1188" s="65"/>
      <c r="T1188" s="65"/>
      <c r="U1188" s="65"/>
      <c r="V1188" s="65"/>
      <c r="W1188" s="65"/>
      <c r="X1188" s="65"/>
      <c r="Y1188" s="65"/>
      <c r="Z1188" s="65"/>
      <c r="AA1188" s="65"/>
      <c r="AB1188" s="65"/>
      <c r="AC1188" s="65"/>
      <c r="AD1188" s="65"/>
      <c r="AE1188" s="65"/>
      <c r="AF1188" s="65"/>
      <c r="AG1188" s="65"/>
      <c r="AH1188" s="65"/>
      <c r="AI1188" s="65"/>
      <c r="AJ1188" s="65"/>
      <c r="AK1188" s="65"/>
      <c r="AL1188" s="65"/>
      <c r="AM1188" s="65"/>
      <c r="AN1188" s="65"/>
      <c r="AO1188" s="65"/>
      <c r="AP1188" s="65"/>
    </row>
    <row r="1189" customFormat="false" ht="15.75" hidden="false" customHeight="false" outlineLevel="0" collapsed="false">
      <c r="A1189" s="65"/>
      <c r="B1189" s="65"/>
      <c r="C1189" s="65"/>
      <c r="D1189" s="65"/>
      <c r="E1189" s="65"/>
      <c r="F1189" s="65"/>
      <c r="G1189" s="65"/>
      <c r="H1189" s="68"/>
      <c r="I1189" s="65"/>
      <c r="J1189" s="68"/>
      <c r="K1189" s="65"/>
      <c r="L1189" s="68"/>
      <c r="M1189" s="65"/>
      <c r="N1189" s="65"/>
      <c r="O1189" s="65"/>
      <c r="P1189" s="65"/>
      <c r="Q1189" s="65"/>
      <c r="R1189" s="65"/>
      <c r="S1189" s="65"/>
      <c r="T1189" s="65"/>
      <c r="U1189" s="65"/>
      <c r="V1189" s="65"/>
      <c r="W1189" s="65"/>
      <c r="X1189" s="65"/>
      <c r="Y1189" s="65"/>
      <c r="Z1189" s="65"/>
      <c r="AA1189" s="65"/>
      <c r="AB1189" s="65"/>
      <c r="AC1189" s="65"/>
      <c r="AD1189" s="65"/>
      <c r="AE1189" s="65"/>
      <c r="AF1189" s="65"/>
      <c r="AG1189" s="65"/>
      <c r="AH1189" s="65"/>
      <c r="AI1189" s="65"/>
      <c r="AJ1189" s="65"/>
      <c r="AK1189" s="65"/>
      <c r="AL1189" s="65"/>
      <c r="AM1189" s="65"/>
      <c r="AN1189" s="65"/>
      <c r="AO1189" s="65"/>
      <c r="AP1189" s="65"/>
    </row>
    <row r="1190" customFormat="false" ht="15.75" hidden="false" customHeight="false" outlineLevel="0" collapsed="false">
      <c r="A1190" s="65"/>
      <c r="B1190" s="65"/>
      <c r="C1190" s="65"/>
      <c r="D1190" s="65"/>
      <c r="E1190" s="65"/>
      <c r="F1190" s="65"/>
      <c r="G1190" s="65"/>
      <c r="H1190" s="68"/>
      <c r="I1190" s="65"/>
      <c r="J1190" s="68"/>
      <c r="K1190" s="65"/>
      <c r="L1190" s="68"/>
      <c r="M1190" s="65"/>
      <c r="N1190" s="65"/>
      <c r="O1190" s="65"/>
      <c r="P1190" s="65"/>
      <c r="Q1190" s="65"/>
      <c r="R1190" s="65"/>
      <c r="S1190" s="65"/>
      <c r="T1190" s="65"/>
      <c r="U1190" s="65"/>
      <c r="V1190" s="65"/>
      <c r="W1190" s="65"/>
      <c r="X1190" s="65"/>
      <c r="Y1190" s="65"/>
      <c r="Z1190" s="65"/>
      <c r="AA1190" s="65"/>
      <c r="AB1190" s="65"/>
      <c r="AC1190" s="65"/>
      <c r="AD1190" s="65"/>
      <c r="AE1190" s="65"/>
      <c r="AF1190" s="65"/>
      <c r="AG1190" s="65"/>
      <c r="AH1190" s="65"/>
      <c r="AI1190" s="65"/>
      <c r="AJ1190" s="65"/>
      <c r="AK1190" s="65"/>
      <c r="AL1190" s="65"/>
      <c r="AM1190" s="65"/>
      <c r="AN1190" s="65"/>
      <c r="AO1190" s="65"/>
      <c r="AP1190" s="65"/>
    </row>
    <row r="1191" customFormat="false" ht="15.75" hidden="false" customHeight="false" outlineLevel="0" collapsed="false">
      <c r="A1191" s="65"/>
      <c r="B1191" s="65"/>
      <c r="C1191" s="65"/>
      <c r="D1191" s="65"/>
      <c r="E1191" s="65"/>
      <c r="F1191" s="65"/>
      <c r="G1191" s="65"/>
      <c r="H1191" s="68"/>
      <c r="I1191" s="65"/>
      <c r="J1191" s="68"/>
      <c r="K1191" s="65"/>
      <c r="L1191" s="68"/>
      <c r="M1191" s="65"/>
      <c r="N1191" s="65"/>
      <c r="O1191" s="65"/>
      <c r="P1191" s="65"/>
      <c r="Q1191" s="65"/>
      <c r="R1191" s="65"/>
      <c r="S1191" s="65"/>
      <c r="T1191" s="65"/>
      <c r="U1191" s="65"/>
      <c r="V1191" s="65"/>
      <c r="W1191" s="65"/>
      <c r="X1191" s="65"/>
      <c r="Y1191" s="65"/>
      <c r="Z1191" s="65"/>
      <c r="AA1191" s="65"/>
      <c r="AB1191" s="65"/>
      <c r="AC1191" s="65"/>
      <c r="AD1191" s="65"/>
      <c r="AE1191" s="65"/>
      <c r="AF1191" s="65"/>
      <c r="AG1191" s="65"/>
      <c r="AH1191" s="65"/>
      <c r="AI1191" s="65"/>
      <c r="AJ1191" s="65"/>
      <c r="AK1191" s="65"/>
      <c r="AL1191" s="65"/>
      <c r="AM1191" s="65"/>
      <c r="AN1191" s="65"/>
      <c r="AO1191" s="65"/>
      <c r="AP1191" s="65"/>
    </row>
    <row r="1192" customFormat="false" ht="15.75" hidden="false" customHeight="false" outlineLevel="0" collapsed="false">
      <c r="A1192" s="65"/>
      <c r="B1192" s="65"/>
      <c r="C1192" s="65"/>
      <c r="D1192" s="65"/>
      <c r="E1192" s="65"/>
      <c r="F1192" s="65"/>
      <c r="G1192" s="65"/>
      <c r="H1192" s="68"/>
      <c r="I1192" s="65"/>
      <c r="J1192" s="68"/>
      <c r="K1192" s="65"/>
      <c r="L1192" s="68"/>
      <c r="M1192" s="65"/>
      <c r="N1192" s="65"/>
      <c r="O1192" s="65"/>
      <c r="P1192" s="65"/>
      <c r="Q1192" s="65"/>
      <c r="R1192" s="65"/>
      <c r="S1192" s="65"/>
      <c r="T1192" s="65"/>
      <c r="U1192" s="65"/>
      <c r="V1192" s="65"/>
      <c r="W1192" s="65"/>
      <c r="X1192" s="65"/>
      <c r="Y1192" s="65"/>
      <c r="Z1192" s="65"/>
      <c r="AA1192" s="65"/>
      <c r="AB1192" s="65"/>
      <c r="AC1192" s="65"/>
      <c r="AD1192" s="65"/>
      <c r="AE1192" s="65"/>
      <c r="AF1192" s="65"/>
      <c r="AG1192" s="65"/>
      <c r="AH1192" s="65"/>
      <c r="AI1192" s="65"/>
      <c r="AJ1192" s="65"/>
      <c r="AK1192" s="65"/>
      <c r="AL1192" s="65"/>
      <c r="AM1192" s="65"/>
      <c r="AN1192" s="65"/>
      <c r="AO1192" s="65"/>
      <c r="AP1192" s="65"/>
    </row>
    <row r="1193" customFormat="false" ht="15.75" hidden="false" customHeight="false" outlineLevel="0" collapsed="false">
      <c r="A1193" s="65"/>
      <c r="B1193" s="65"/>
      <c r="C1193" s="65"/>
      <c r="D1193" s="65"/>
      <c r="E1193" s="65"/>
      <c r="F1193" s="65"/>
      <c r="G1193" s="65"/>
      <c r="H1193" s="68"/>
      <c r="I1193" s="65"/>
      <c r="J1193" s="68"/>
      <c r="K1193" s="65"/>
      <c r="L1193" s="68"/>
      <c r="M1193" s="65"/>
      <c r="N1193" s="65"/>
      <c r="O1193" s="65"/>
      <c r="P1193" s="65"/>
      <c r="Q1193" s="65"/>
      <c r="R1193" s="65"/>
      <c r="S1193" s="65"/>
      <c r="T1193" s="65"/>
      <c r="U1193" s="65"/>
      <c r="V1193" s="65"/>
      <c r="W1193" s="65"/>
      <c r="X1193" s="65"/>
      <c r="Y1193" s="65"/>
      <c r="Z1193" s="65"/>
      <c r="AA1193" s="65"/>
      <c r="AB1193" s="65"/>
      <c r="AC1193" s="65"/>
      <c r="AD1193" s="65"/>
      <c r="AE1193" s="65"/>
      <c r="AF1193" s="65"/>
      <c r="AG1193" s="65"/>
      <c r="AH1193" s="65"/>
      <c r="AI1193" s="65"/>
      <c r="AJ1193" s="65"/>
      <c r="AK1193" s="65"/>
      <c r="AL1193" s="65"/>
      <c r="AM1193" s="65"/>
      <c r="AN1193" s="65"/>
      <c r="AO1193" s="65"/>
      <c r="AP1193" s="65"/>
    </row>
    <row r="1194" customFormat="false" ht="15.75" hidden="false" customHeight="false" outlineLevel="0" collapsed="false">
      <c r="A1194" s="65"/>
      <c r="B1194" s="65"/>
      <c r="C1194" s="65"/>
      <c r="D1194" s="65"/>
      <c r="E1194" s="65"/>
      <c r="F1194" s="65"/>
      <c r="G1194" s="65"/>
      <c r="H1194" s="68"/>
      <c r="I1194" s="65"/>
      <c r="J1194" s="68"/>
      <c r="K1194" s="65"/>
      <c r="L1194" s="68"/>
      <c r="M1194" s="65"/>
      <c r="N1194" s="65"/>
      <c r="O1194" s="65"/>
      <c r="P1194" s="65"/>
      <c r="Q1194" s="65"/>
      <c r="R1194" s="65"/>
      <c r="S1194" s="65"/>
      <c r="T1194" s="65"/>
      <c r="U1194" s="65"/>
      <c r="V1194" s="65"/>
      <c r="W1194" s="65"/>
      <c r="X1194" s="65"/>
      <c r="Y1194" s="65"/>
      <c r="Z1194" s="65"/>
      <c r="AA1194" s="65"/>
      <c r="AB1194" s="65"/>
      <c r="AC1194" s="65"/>
      <c r="AD1194" s="65"/>
      <c r="AE1194" s="65"/>
      <c r="AF1194" s="65"/>
      <c r="AG1194" s="65"/>
      <c r="AH1194" s="65"/>
      <c r="AI1194" s="65"/>
      <c r="AJ1194" s="65"/>
      <c r="AK1194" s="65"/>
      <c r="AL1194" s="65"/>
      <c r="AM1194" s="65"/>
      <c r="AN1194" s="65"/>
      <c r="AO1194" s="65"/>
      <c r="AP1194" s="65"/>
    </row>
    <row r="1195" customFormat="false" ht="15.75" hidden="false" customHeight="false" outlineLevel="0" collapsed="false">
      <c r="A1195" s="65"/>
      <c r="B1195" s="65"/>
      <c r="C1195" s="65"/>
      <c r="D1195" s="65"/>
      <c r="E1195" s="65"/>
      <c r="F1195" s="65"/>
      <c r="G1195" s="65"/>
      <c r="H1195" s="68"/>
      <c r="I1195" s="65"/>
      <c r="J1195" s="68"/>
      <c r="K1195" s="65"/>
      <c r="L1195" s="68"/>
      <c r="M1195" s="65"/>
      <c r="N1195" s="65"/>
      <c r="O1195" s="65"/>
      <c r="P1195" s="65"/>
      <c r="Q1195" s="65"/>
      <c r="R1195" s="65"/>
      <c r="S1195" s="65"/>
      <c r="T1195" s="65"/>
      <c r="U1195" s="65"/>
      <c r="V1195" s="65"/>
      <c r="W1195" s="65"/>
      <c r="X1195" s="65"/>
      <c r="Y1195" s="65"/>
      <c r="Z1195" s="65"/>
      <c r="AA1195" s="65"/>
      <c r="AB1195" s="65"/>
      <c r="AC1195" s="65"/>
      <c r="AD1195" s="65"/>
      <c r="AE1195" s="65"/>
      <c r="AF1195" s="65"/>
      <c r="AG1195" s="65"/>
      <c r="AH1195" s="65"/>
      <c r="AI1195" s="65"/>
      <c r="AJ1195" s="65"/>
      <c r="AK1195" s="65"/>
      <c r="AL1195" s="65"/>
      <c r="AM1195" s="65"/>
      <c r="AN1195" s="65"/>
      <c r="AO1195" s="65"/>
      <c r="AP1195" s="65"/>
    </row>
    <row r="1196" customFormat="false" ht="15.75" hidden="false" customHeight="false" outlineLevel="0" collapsed="false">
      <c r="A1196" s="65"/>
      <c r="B1196" s="65"/>
      <c r="C1196" s="65"/>
      <c r="D1196" s="65"/>
      <c r="E1196" s="65"/>
      <c r="F1196" s="65"/>
      <c r="G1196" s="65"/>
      <c r="H1196" s="68"/>
      <c r="I1196" s="65"/>
      <c r="J1196" s="68"/>
      <c r="K1196" s="65"/>
      <c r="L1196" s="68"/>
      <c r="M1196" s="65"/>
      <c r="N1196" s="65"/>
      <c r="O1196" s="65"/>
      <c r="P1196" s="65"/>
      <c r="Q1196" s="65"/>
      <c r="R1196" s="65"/>
      <c r="S1196" s="65"/>
      <c r="T1196" s="65"/>
      <c r="U1196" s="65"/>
      <c r="V1196" s="65"/>
      <c r="W1196" s="65"/>
      <c r="X1196" s="65"/>
      <c r="Y1196" s="65"/>
      <c r="Z1196" s="65"/>
      <c r="AA1196" s="65"/>
      <c r="AB1196" s="65"/>
      <c r="AC1196" s="65"/>
      <c r="AD1196" s="65"/>
      <c r="AE1196" s="65"/>
      <c r="AF1196" s="65"/>
      <c r="AG1196" s="65"/>
      <c r="AH1196" s="65"/>
      <c r="AI1196" s="65"/>
      <c r="AJ1196" s="65"/>
      <c r="AK1196" s="65"/>
      <c r="AL1196" s="65"/>
      <c r="AM1196" s="65"/>
      <c r="AN1196" s="65"/>
      <c r="AO1196" s="65"/>
      <c r="AP1196" s="65"/>
    </row>
    <row r="1197" customFormat="false" ht="15.75" hidden="false" customHeight="false" outlineLevel="0" collapsed="false">
      <c r="A1197" s="65"/>
      <c r="B1197" s="65"/>
      <c r="C1197" s="65"/>
      <c r="D1197" s="65"/>
      <c r="E1197" s="65"/>
      <c r="F1197" s="65"/>
      <c r="G1197" s="65"/>
      <c r="H1197" s="68"/>
      <c r="I1197" s="65"/>
      <c r="J1197" s="68"/>
      <c r="K1197" s="65"/>
      <c r="L1197" s="68"/>
      <c r="M1197" s="65"/>
      <c r="N1197" s="65"/>
      <c r="O1197" s="65"/>
      <c r="P1197" s="65"/>
      <c r="Q1197" s="65"/>
      <c r="R1197" s="65"/>
      <c r="S1197" s="65"/>
      <c r="T1197" s="65"/>
      <c r="U1197" s="65"/>
      <c r="V1197" s="65"/>
      <c r="W1197" s="65"/>
      <c r="X1197" s="65"/>
      <c r="Y1197" s="65"/>
      <c r="Z1197" s="65"/>
      <c r="AA1197" s="65"/>
      <c r="AB1197" s="65"/>
      <c r="AC1197" s="65"/>
      <c r="AD1197" s="65"/>
      <c r="AE1197" s="65"/>
      <c r="AF1197" s="65"/>
      <c r="AG1197" s="65"/>
      <c r="AH1197" s="65"/>
      <c r="AI1197" s="65"/>
      <c r="AJ1197" s="65"/>
      <c r="AK1197" s="65"/>
      <c r="AL1197" s="65"/>
      <c r="AM1197" s="65"/>
      <c r="AN1197" s="65"/>
      <c r="AO1197" s="65"/>
      <c r="AP1197" s="65"/>
    </row>
    <row r="1198" customFormat="false" ht="15.75" hidden="false" customHeight="false" outlineLevel="0" collapsed="false">
      <c r="A1198" s="65"/>
      <c r="B1198" s="65"/>
      <c r="C1198" s="65"/>
      <c r="D1198" s="65"/>
      <c r="E1198" s="65"/>
      <c r="F1198" s="65"/>
      <c r="G1198" s="65"/>
      <c r="H1198" s="68"/>
      <c r="I1198" s="65"/>
      <c r="J1198" s="68"/>
      <c r="K1198" s="65"/>
      <c r="L1198" s="68"/>
      <c r="M1198" s="65"/>
      <c r="N1198" s="65"/>
      <c r="O1198" s="65"/>
      <c r="P1198" s="65"/>
      <c r="Q1198" s="65"/>
      <c r="R1198" s="65"/>
      <c r="S1198" s="65"/>
      <c r="T1198" s="65"/>
      <c r="U1198" s="65"/>
      <c r="V1198" s="65"/>
      <c r="W1198" s="65"/>
      <c r="X1198" s="65"/>
      <c r="Y1198" s="65"/>
      <c r="Z1198" s="65"/>
      <c r="AA1198" s="65"/>
      <c r="AB1198" s="65"/>
      <c r="AC1198" s="65"/>
      <c r="AD1198" s="65"/>
      <c r="AE1198" s="65"/>
      <c r="AF1198" s="65"/>
      <c r="AG1198" s="65"/>
      <c r="AH1198" s="65"/>
      <c r="AI1198" s="65"/>
      <c r="AJ1198" s="65"/>
      <c r="AK1198" s="65"/>
      <c r="AL1198" s="65"/>
      <c r="AM1198" s="65"/>
      <c r="AN1198" s="65"/>
      <c r="AO1198" s="65"/>
      <c r="AP1198" s="65"/>
    </row>
    <row r="1199" customFormat="false" ht="15.75" hidden="false" customHeight="false" outlineLevel="0" collapsed="false">
      <c r="A1199" s="65"/>
      <c r="B1199" s="65"/>
      <c r="C1199" s="65"/>
      <c r="D1199" s="65"/>
      <c r="E1199" s="65"/>
      <c r="F1199" s="65"/>
      <c r="G1199" s="65"/>
      <c r="H1199" s="68"/>
      <c r="I1199" s="65"/>
      <c r="J1199" s="68"/>
      <c r="K1199" s="65"/>
      <c r="L1199" s="68"/>
      <c r="M1199" s="65"/>
      <c r="N1199" s="65"/>
      <c r="O1199" s="65"/>
      <c r="P1199" s="65"/>
      <c r="Q1199" s="65"/>
      <c r="R1199" s="65"/>
      <c r="S1199" s="65"/>
      <c r="T1199" s="65"/>
      <c r="U1199" s="65"/>
      <c r="V1199" s="65"/>
      <c r="W1199" s="65"/>
      <c r="X1199" s="65"/>
      <c r="Y1199" s="65"/>
      <c r="Z1199" s="65"/>
      <c r="AA1199" s="65"/>
      <c r="AB1199" s="65"/>
      <c r="AC1199" s="65"/>
      <c r="AD1199" s="65"/>
      <c r="AE1199" s="65"/>
      <c r="AF1199" s="65"/>
      <c r="AG1199" s="65"/>
      <c r="AH1199" s="65"/>
      <c r="AI1199" s="65"/>
      <c r="AJ1199" s="65"/>
      <c r="AK1199" s="65"/>
      <c r="AL1199" s="65"/>
      <c r="AM1199" s="65"/>
      <c r="AN1199" s="65"/>
      <c r="AO1199" s="65"/>
      <c r="AP1199" s="65"/>
    </row>
    <row r="1200" customFormat="false" ht="15.75" hidden="false" customHeight="false" outlineLevel="0" collapsed="false">
      <c r="A1200" s="65"/>
      <c r="B1200" s="65"/>
      <c r="C1200" s="65"/>
      <c r="D1200" s="65"/>
      <c r="E1200" s="65"/>
      <c r="F1200" s="65"/>
      <c r="G1200" s="65"/>
      <c r="H1200" s="68"/>
      <c r="I1200" s="65"/>
      <c r="J1200" s="68"/>
      <c r="K1200" s="65"/>
      <c r="L1200" s="68"/>
      <c r="M1200" s="65"/>
      <c r="N1200" s="65"/>
      <c r="O1200" s="65"/>
      <c r="P1200" s="65"/>
      <c r="Q1200" s="65"/>
      <c r="R1200" s="65"/>
      <c r="S1200" s="65"/>
      <c r="T1200" s="65"/>
      <c r="U1200" s="65"/>
      <c r="V1200" s="65"/>
      <c r="W1200" s="65"/>
      <c r="X1200" s="65"/>
      <c r="Y1200" s="65"/>
      <c r="Z1200" s="65"/>
      <c r="AA1200" s="65"/>
      <c r="AB1200" s="65"/>
      <c r="AC1200" s="65"/>
      <c r="AD1200" s="65"/>
      <c r="AE1200" s="65"/>
      <c r="AF1200" s="65"/>
      <c r="AG1200" s="65"/>
      <c r="AH1200" s="65"/>
      <c r="AI1200" s="65"/>
      <c r="AJ1200" s="65"/>
      <c r="AK1200" s="65"/>
      <c r="AL1200" s="65"/>
      <c r="AM1200" s="65"/>
      <c r="AN1200" s="65"/>
      <c r="AO1200" s="65"/>
      <c r="AP1200" s="65"/>
    </row>
    <row r="1201" customFormat="false" ht="15.75" hidden="false" customHeight="false" outlineLevel="0" collapsed="false">
      <c r="A1201" s="65"/>
      <c r="B1201" s="65"/>
      <c r="C1201" s="65"/>
      <c r="D1201" s="65"/>
      <c r="E1201" s="65"/>
      <c r="F1201" s="65"/>
      <c r="G1201" s="65"/>
      <c r="H1201" s="68"/>
      <c r="I1201" s="65"/>
      <c r="J1201" s="68"/>
      <c r="K1201" s="65"/>
      <c r="L1201" s="68"/>
      <c r="M1201" s="65"/>
      <c r="N1201" s="65"/>
      <c r="O1201" s="65"/>
      <c r="P1201" s="65"/>
      <c r="Q1201" s="65"/>
      <c r="R1201" s="65"/>
      <c r="S1201" s="65"/>
      <c r="T1201" s="65"/>
      <c r="U1201" s="65"/>
      <c r="V1201" s="65"/>
      <c r="W1201" s="65"/>
      <c r="X1201" s="65"/>
      <c r="Y1201" s="65"/>
      <c r="Z1201" s="65"/>
      <c r="AA1201" s="65"/>
      <c r="AB1201" s="65"/>
      <c r="AC1201" s="65"/>
      <c r="AD1201" s="65"/>
      <c r="AE1201" s="65"/>
      <c r="AF1201" s="65"/>
      <c r="AG1201" s="65"/>
      <c r="AH1201" s="65"/>
      <c r="AI1201" s="65"/>
      <c r="AJ1201" s="65"/>
      <c r="AK1201" s="65"/>
      <c r="AL1201" s="65"/>
      <c r="AM1201" s="65"/>
      <c r="AN1201" s="65"/>
      <c r="AO1201" s="65"/>
      <c r="AP1201" s="65"/>
    </row>
    <row r="1202" customFormat="false" ht="15.75" hidden="false" customHeight="false" outlineLevel="0" collapsed="false">
      <c r="A1202" s="65"/>
      <c r="B1202" s="65"/>
      <c r="C1202" s="65"/>
      <c r="D1202" s="65"/>
      <c r="E1202" s="65"/>
      <c r="F1202" s="65"/>
      <c r="G1202" s="65"/>
      <c r="H1202" s="68"/>
      <c r="I1202" s="65"/>
      <c r="J1202" s="68"/>
      <c r="K1202" s="65"/>
      <c r="L1202" s="68"/>
      <c r="M1202" s="65"/>
      <c r="N1202" s="65"/>
      <c r="O1202" s="65"/>
      <c r="P1202" s="65"/>
      <c r="Q1202" s="65"/>
      <c r="R1202" s="65"/>
      <c r="S1202" s="65"/>
      <c r="T1202" s="65"/>
      <c r="U1202" s="65"/>
      <c r="V1202" s="65"/>
      <c r="W1202" s="65"/>
      <c r="X1202" s="65"/>
      <c r="Y1202" s="65"/>
      <c r="Z1202" s="65"/>
      <c r="AA1202" s="65"/>
      <c r="AB1202" s="65"/>
      <c r="AC1202" s="65"/>
      <c r="AD1202" s="65"/>
      <c r="AE1202" s="65"/>
      <c r="AF1202" s="65"/>
      <c r="AG1202" s="65"/>
      <c r="AH1202" s="65"/>
      <c r="AI1202" s="65"/>
      <c r="AJ1202" s="65"/>
      <c r="AK1202" s="65"/>
      <c r="AL1202" s="65"/>
      <c r="AM1202" s="65"/>
      <c r="AN1202" s="65"/>
      <c r="AO1202" s="65"/>
      <c r="AP1202" s="65"/>
    </row>
    <row r="1203" customFormat="false" ht="15.75" hidden="false" customHeight="false" outlineLevel="0" collapsed="false">
      <c r="A1203" s="65"/>
      <c r="B1203" s="65"/>
      <c r="C1203" s="65"/>
      <c r="D1203" s="65"/>
      <c r="E1203" s="65"/>
      <c r="F1203" s="65"/>
      <c r="G1203" s="65"/>
      <c r="H1203" s="68"/>
      <c r="I1203" s="65"/>
      <c r="J1203" s="68"/>
      <c r="K1203" s="65"/>
      <c r="L1203" s="68"/>
      <c r="M1203" s="65"/>
      <c r="N1203" s="65"/>
      <c r="O1203" s="65"/>
      <c r="P1203" s="65"/>
      <c r="Q1203" s="65"/>
      <c r="R1203" s="65"/>
      <c r="S1203" s="65"/>
      <c r="T1203" s="65"/>
      <c r="U1203" s="65"/>
      <c r="V1203" s="65"/>
      <c r="W1203" s="65"/>
      <c r="X1203" s="65"/>
      <c r="Y1203" s="65"/>
      <c r="Z1203" s="65"/>
      <c r="AA1203" s="65"/>
      <c r="AB1203" s="65"/>
      <c r="AC1203" s="65"/>
      <c r="AD1203" s="65"/>
      <c r="AE1203" s="65"/>
      <c r="AF1203" s="65"/>
      <c r="AG1203" s="65"/>
      <c r="AH1203" s="65"/>
      <c r="AI1203" s="65"/>
      <c r="AJ1203" s="65"/>
      <c r="AK1203" s="65"/>
      <c r="AL1203" s="65"/>
      <c r="AM1203" s="65"/>
      <c r="AN1203" s="65"/>
      <c r="AO1203" s="65"/>
      <c r="AP1203" s="65"/>
    </row>
    <row r="1204" customFormat="false" ht="15.75" hidden="false" customHeight="false" outlineLevel="0" collapsed="false">
      <c r="A1204" s="65"/>
      <c r="B1204" s="65"/>
      <c r="C1204" s="65"/>
      <c r="D1204" s="65"/>
      <c r="E1204" s="65"/>
      <c r="F1204" s="65"/>
      <c r="G1204" s="65"/>
      <c r="H1204" s="68"/>
      <c r="I1204" s="65"/>
      <c r="J1204" s="68"/>
      <c r="K1204" s="65"/>
      <c r="L1204" s="68"/>
      <c r="M1204" s="65"/>
      <c r="N1204" s="65"/>
      <c r="O1204" s="65"/>
      <c r="P1204" s="65"/>
      <c r="Q1204" s="65"/>
      <c r="R1204" s="65"/>
      <c r="S1204" s="65"/>
      <c r="T1204" s="65"/>
      <c r="U1204" s="65"/>
      <c r="V1204" s="65"/>
      <c r="W1204" s="65"/>
      <c r="X1204" s="65"/>
      <c r="Y1204" s="65"/>
      <c r="Z1204" s="65"/>
      <c r="AA1204" s="65"/>
      <c r="AB1204" s="65"/>
      <c r="AC1204" s="65"/>
      <c r="AD1204" s="65"/>
      <c r="AE1204" s="65"/>
      <c r="AF1204" s="65"/>
      <c r="AG1204" s="65"/>
      <c r="AH1204" s="65"/>
      <c r="AI1204" s="65"/>
      <c r="AJ1204" s="65"/>
      <c r="AK1204" s="65"/>
      <c r="AL1204" s="65"/>
      <c r="AM1204" s="65"/>
      <c r="AN1204" s="65"/>
      <c r="AO1204" s="65"/>
      <c r="AP1204" s="65"/>
    </row>
    <row r="1205" customFormat="false" ht="15.75" hidden="false" customHeight="false" outlineLevel="0" collapsed="false">
      <c r="A1205" s="65"/>
      <c r="B1205" s="65"/>
      <c r="C1205" s="65"/>
      <c r="D1205" s="65"/>
      <c r="E1205" s="65"/>
      <c r="F1205" s="65"/>
      <c r="G1205" s="65"/>
      <c r="H1205" s="68"/>
      <c r="I1205" s="65"/>
      <c r="J1205" s="68"/>
      <c r="K1205" s="65"/>
      <c r="L1205" s="68"/>
      <c r="M1205" s="65"/>
      <c r="N1205" s="65"/>
      <c r="O1205" s="65"/>
      <c r="P1205" s="65"/>
      <c r="Q1205" s="65"/>
      <c r="R1205" s="65"/>
      <c r="S1205" s="65"/>
      <c r="T1205" s="65"/>
      <c r="U1205" s="65"/>
      <c r="V1205" s="65"/>
      <c r="W1205" s="65"/>
      <c r="X1205" s="65"/>
      <c r="Y1205" s="65"/>
      <c r="Z1205" s="65"/>
      <c r="AA1205" s="65"/>
      <c r="AB1205" s="65"/>
      <c r="AC1205" s="65"/>
      <c r="AD1205" s="65"/>
      <c r="AE1205" s="65"/>
      <c r="AF1205" s="65"/>
      <c r="AG1205" s="65"/>
      <c r="AH1205" s="65"/>
      <c r="AI1205" s="65"/>
      <c r="AJ1205" s="65"/>
      <c r="AK1205" s="65"/>
      <c r="AL1205" s="65"/>
      <c r="AM1205" s="65"/>
      <c r="AN1205" s="65"/>
      <c r="AO1205" s="65"/>
      <c r="AP1205" s="65"/>
    </row>
    <row r="1206" customFormat="false" ht="15.75" hidden="false" customHeight="false" outlineLevel="0" collapsed="false">
      <c r="A1206" s="65"/>
      <c r="B1206" s="65"/>
      <c r="C1206" s="65"/>
      <c r="D1206" s="65"/>
      <c r="E1206" s="65"/>
      <c r="F1206" s="65"/>
      <c r="G1206" s="65"/>
      <c r="H1206" s="68"/>
      <c r="I1206" s="65"/>
      <c r="J1206" s="68"/>
      <c r="K1206" s="65"/>
      <c r="L1206" s="68"/>
      <c r="M1206" s="65"/>
      <c r="N1206" s="65"/>
      <c r="O1206" s="65"/>
      <c r="P1206" s="65"/>
      <c r="Q1206" s="65"/>
      <c r="R1206" s="65"/>
      <c r="S1206" s="65"/>
      <c r="T1206" s="65"/>
      <c r="U1206" s="65"/>
      <c r="V1206" s="65"/>
      <c r="W1206" s="65"/>
      <c r="X1206" s="65"/>
      <c r="Y1206" s="65"/>
      <c r="Z1206" s="65"/>
      <c r="AA1206" s="65"/>
      <c r="AB1206" s="65"/>
      <c r="AC1206" s="65"/>
      <c r="AD1206" s="65"/>
      <c r="AE1206" s="65"/>
      <c r="AF1206" s="65"/>
      <c r="AG1206" s="65"/>
      <c r="AH1206" s="65"/>
      <c r="AI1206" s="65"/>
      <c r="AJ1206" s="65"/>
      <c r="AK1206" s="65"/>
      <c r="AL1206" s="65"/>
      <c r="AM1206" s="65"/>
      <c r="AN1206" s="65"/>
      <c r="AO1206" s="65"/>
      <c r="AP1206" s="65"/>
    </row>
    <row r="1207" customFormat="false" ht="15.75" hidden="false" customHeight="false" outlineLevel="0" collapsed="false">
      <c r="A1207" s="65"/>
      <c r="B1207" s="65"/>
      <c r="C1207" s="65"/>
      <c r="D1207" s="65"/>
      <c r="E1207" s="65"/>
      <c r="F1207" s="65"/>
      <c r="G1207" s="65"/>
      <c r="H1207" s="68"/>
      <c r="I1207" s="65"/>
      <c r="J1207" s="68"/>
      <c r="K1207" s="65"/>
      <c r="L1207" s="68"/>
      <c r="M1207" s="65"/>
      <c r="N1207" s="65"/>
      <c r="O1207" s="65"/>
      <c r="P1207" s="65"/>
      <c r="Q1207" s="65"/>
      <c r="R1207" s="65"/>
      <c r="S1207" s="65"/>
      <c r="T1207" s="65"/>
      <c r="U1207" s="65"/>
      <c r="V1207" s="65"/>
      <c r="W1207" s="65"/>
      <c r="X1207" s="65"/>
      <c r="Y1207" s="65"/>
      <c r="Z1207" s="65"/>
      <c r="AA1207" s="65"/>
      <c r="AB1207" s="65"/>
      <c r="AC1207" s="65"/>
      <c r="AD1207" s="65"/>
      <c r="AE1207" s="65"/>
      <c r="AF1207" s="65"/>
      <c r="AG1207" s="65"/>
      <c r="AH1207" s="65"/>
      <c r="AI1207" s="65"/>
      <c r="AJ1207" s="65"/>
      <c r="AK1207" s="65"/>
      <c r="AL1207" s="65"/>
      <c r="AM1207" s="65"/>
      <c r="AN1207" s="65"/>
      <c r="AO1207" s="65"/>
      <c r="AP1207" s="65"/>
    </row>
    <row r="1208" customFormat="false" ht="15.75" hidden="false" customHeight="false" outlineLevel="0" collapsed="false">
      <c r="A1208" s="65"/>
      <c r="B1208" s="65"/>
      <c r="C1208" s="65"/>
      <c r="D1208" s="65"/>
      <c r="E1208" s="65"/>
      <c r="F1208" s="65"/>
      <c r="G1208" s="65"/>
      <c r="H1208" s="68"/>
      <c r="I1208" s="65"/>
      <c r="J1208" s="68"/>
      <c r="K1208" s="65"/>
      <c r="L1208" s="68"/>
      <c r="M1208" s="65"/>
      <c r="N1208" s="65"/>
      <c r="O1208" s="65"/>
      <c r="P1208" s="65"/>
      <c r="Q1208" s="65"/>
      <c r="R1208" s="65"/>
      <c r="S1208" s="65"/>
      <c r="T1208" s="65"/>
      <c r="U1208" s="65"/>
      <c r="V1208" s="65"/>
      <c r="W1208" s="65"/>
      <c r="X1208" s="65"/>
      <c r="Y1208" s="65"/>
      <c r="Z1208" s="65"/>
      <c r="AA1208" s="65"/>
      <c r="AB1208" s="65"/>
      <c r="AC1208" s="65"/>
      <c r="AD1208" s="65"/>
      <c r="AE1208" s="65"/>
      <c r="AF1208" s="65"/>
      <c r="AG1208" s="65"/>
      <c r="AH1208" s="65"/>
      <c r="AI1208" s="65"/>
      <c r="AJ1208" s="65"/>
      <c r="AK1208" s="65"/>
      <c r="AL1208" s="65"/>
      <c r="AM1208" s="65"/>
      <c r="AN1208" s="65"/>
      <c r="AO1208" s="65"/>
      <c r="AP1208" s="65"/>
    </row>
    <row r="1209" customFormat="false" ht="15.75" hidden="false" customHeight="false" outlineLevel="0" collapsed="false">
      <c r="A1209" s="65"/>
      <c r="B1209" s="65"/>
      <c r="C1209" s="65"/>
      <c r="D1209" s="65"/>
      <c r="E1209" s="65"/>
      <c r="F1209" s="65"/>
      <c r="G1209" s="65"/>
      <c r="H1209" s="68"/>
      <c r="I1209" s="65"/>
      <c r="J1209" s="68"/>
      <c r="K1209" s="65"/>
      <c r="L1209" s="68"/>
      <c r="M1209" s="65"/>
      <c r="N1209" s="65"/>
      <c r="O1209" s="65"/>
      <c r="P1209" s="65"/>
      <c r="Q1209" s="65"/>
      <c r="R1209" s="65"/>
      <c r="S1209" s="65"/>
      <c r="T1209" s="65"/>
      <c r="U1209" s="65"/>
      <c r="V1209" s="65"/>
      <c r="W1209" s="65"/>
      <c r="X1209" s="65"/>
      <c r="Y1209" s="65"/>
      <c r="Z1209" s="65"/>
      <c r="AA1209" s="65"/>
      <c r="AB1209" s="65"/>
      <c r="AC1209" s="65"/>
      <c r="AD1209" s="65"/>
      <c r="AE1209" s="65"/>
      <c r="AF1209" s="65"/>
      <c r="AG1209" s="65"/>
      <c r="AH1209" s="65"/>
      <c r="AI1209" s="65"/>
      <c r="AJ1209" s="65"/>
      <c r="AK1209" s="65"/>
      <c r="AL1209" s="65"/>
      <c r="AM1209" s="65"/>
      <c r="AN1209" s="65"/>
      <c r="AO1209" s="65"/>
      <c r="AP1209" s="65"/>
    </row>
    <row r="1210" customFormat="false" ht="15.75" hidden="false" customHeight="false" outlineLevel="0" collapsed="false">
      <c r="A1210" s="65"/>
      <c r="B1210" s="65"/>
      <c r="C1210" s="65"/>
      <c r="D1210" s="65"/>
      <c r="E1210" s="65"/>
      <c r="F1210" s="65"/>
      <c r="G1210" s="65"/>
      <c r="H1210" s="68"/>
      <c r="I1210" s="65"/>
      <c r="J1210" s="68"/>
      <c r="K1210" s="65"/>
      <c r="L1210" s="68"/>
      <c r="M1210" s="65"/>
      <c r="N1210" s="65"/>
      <c r="O1210" s="65"/>
      <c r="P1210" s="65"/>
      <c r="Q1210" s="65"/>
      <c r="R1210" s="65"/>
      <c r="S1210" s="65"/>
      <c r="T1210" s="65"/>
      <c r="U1210" s="65"/>
      <c r="V1210" s="65"/>
      <c r="W1210" s="65"/>
      <c r="X1210" s="65"/>
      <c r="Y1210" s="65"/>
      <c r="Z1210" s="65"/>
      <c r="AA1210" s="65"/>
      <c r="AB1210" s="65"/>
      <c r="AC1210" s="65"/>
      <c r="AD1210" s="65"/>
      <c r="AE1210" s="65"/>
      <c r="AF1210" s="65"/>
      <c r="AG1210" s="65"/>
      <c r="AH1210" s="65"/>
      <c r="AI1210" s="65"/>
      <c r="AJ1210" s="65"/>
      <c r="AK1210" s="65"/>
      <c r="AL1210" s="65"/>
      <c r="AM1210" s="65"/>
      <c r="AN1210" s="65"/>
      <c r="AO1210" s="65"/>
      <c r="AP1210" s="65"/>
    </row>
    <row r="1211" customFormat="false" ht="15.75" hidden="false" customHeight="false" outlineLevel="0" collapsed="false">
      <c r="A1211" s="65"/>
      <c r="B1211" s="65"/>
      <c r="C1211" s="65"/>
      <c r="D1211" s="65"/>
      <c r="E1211" s="65"/>
      <c r="F1211" s="65"/>
      <c r="G1211" s="65"/>
      <c r="H1211" s="68"/>
      <c r="I1211" s="65"/>
      <c r="J1211" s="68"/>
      <c r="K1211" s="65"/>
      <c r="L1211" s="68"/>
      <c r="M1211" s="65"/>
      <c r="N1211" s="65"/>
      <c r="O1211" s="65"/>
      <c r="P1211" s="65"/>
      <c r="Q1211" s="65"/>
      <c r="R1211" s="65"/>
      <c r="S1211" s="65"/>
      <c r="T1211" s="65"/>
      <c r="U1211" s="65"/>
      <c r="V1211" s="65"/>
      <c r="W1211" s="65"/>
      <c r="X1211" s="65"/>
      <c r="Y1211" s="65"/>
      <c r="Z1211" s="65"/>
      <c r="AA1211" s="65"/>
      <c r="AB1211" s="65"/>
      <c r="AC1211" s="65"/>
      <c r="AD1211" s="65"/>
      <c r="AE1211" s="65"/>
      <c r="AF1211" s="65"/>
      <c r="AG1211" s="65"/>
      <c r="AH1211" s="65"/>
      <c r="AI1211" s="65"/>
      <c r="AJ1211" s="65"/>
      <c r="AK1211" s="65"/>
      <c r="AL1211" s="65"/>
      <c r="AM1211" s="65"/>
      <c r="AN1211" s="65"/>
      <c r="AO1211" s="65"/>
      <c r="AP1211" s="65"/>
    </row>
    <row r="1212" customFormat="false" ht="15.75" hidden="false" customHeight="false" outlineLevel="0" collapsed="false">
      <c r="A1212" s="65"/>
      <c r="B1212" s="65"/>
      <c r="C1212" s="65"/>
      <c r="D1212" s="65"/>
      <c r="E1212" s="65"/>
      <c r="F1212" s="65"/>
      <c r="G1212" s="65"/>
      <c r="H1212" s="68"/>
      <c r="I1212" s="65"/>
      <c r="J1212" s="68"/>
      <c r="K1212" s="65"/>
      <c r="L1212" s="68"/>
      <c r="M1212" s="65"/>
      <c r="N1212" s="65"/>
      <c r="O1212" s="65"/>
      <c r="P1212" s="65"/>
      <c r="Q1212" s="65"/>
      <c r="R1212" s="65"/>
      <c r="S1212" s="65"/>
      <c r="T1212" s="65"/>
      <c r="U1212" s="65"/>
      <c r="V1212" s="65"/>
      <c r="W1212" s="65"/>
      <c r="X1212" s="65"/>
      <c r="Y1212" s="65"/>
      <c r="Z1212" s="65"/>
      <c r="AA1212" s="65"/>
      <c r="AB1212" s="65"/>
      <c r="AC1212" s="65"/>
      <c r="AD1212" s="65"/>
      <c r="AE1212" s="65"/>
      <c r="AF1212" s="65"/>
      <c r="AG1212" s="65"/>
      <c r="AH1212" s="65"/>
      <c r="AI1212" s="65"/>
      <c r="AJ1212" s="65"/>
      <c r="AK1212" s="65"/>
      <c r="AL1212" s="65"/>
      <c r="AM1212" s="65"/>
      <c r="AN1212" s="65"/>
      <c r="AO1212" s="65"/>
      <c r="AP1212" s="65"/>
    </row>
    <row r="1213" customFormat="false" ht="15.75" hidden="false" customHeight="false" outlineLevel="0" collapsed="false">
      <c r="A1213" s="65"/>
      <c r="B1213" s="65"/>
      <c r="C1213" s="65"/>
      <c r="D1213" s="65"/>
      <c r="E1213" s="65"/>
      <c r="F1213" s="65"/>
      <c r="G1213" s="65"/>
      <c r="H1213" s="68"/>
      <c r="I1213" s="65"/>
      <c r="J1213" s="68"/>
      <c r="K1213" s="65"/>
      <c r="L1213" s="68"/>
      <c r="M1213" s="65"/>
      <c r="N1213" s="65"/>
      <c r="O1213" s="65"/>
      <c r="P1213" s="65"/>
      <c r="Q1213" s="65"/>
      <c r="R1213" s="65"/>
      <c r="S1213" s="65"/>
      <c r="T1213" s="65"/>
      <c r="U1213" s="65"/>
      <c r="V1213" s="65"/>
      <c r="W1213" s="65"/>
      <c r="X1213" s="65"/>
      <c r="Y1213" s="65"/>
      <c r="Z1213" s="65"/>
      <c r="AA1213" s="65"/>
      <c r="AB1213" s="65"/>
      <c r="AC1213" s="65"/>
      <c r="AD1213" s="65"/>
      <c r="AE1213" s="65"/>
      <c r="AF1213" s="65"/>
      <c r="AG1213" s="65"/>
      <c r="AH1213" s="65"/>
      <c r="AI1213" s="65"/>
      <c r="AJ1213" s="65"/>
      <c r="AK1213" s="65"/>
      <c r="AL1213" s="65"/>
      <c r="AM1213" s="65"/>
      <c r="AN1213" s="65"/>
      <c r="AO1213" s="65"/>
      <c r="AP1213" s="65"/>
    </row>
    <row r="1214" customFormat="false" ht="15.75" hidden="false" customHeight="false" outlineLevel="0" collapsed="false">
      <c r="A1214" s="65"/>
      <c r="B1214" s="65"/>
      <c r="C1214" s="65"/>
      <c r="D1214" s="65"/>
      <c r="E1214" s="65"/>
      <c r="F1214" s="65"/>
      <c r="G1214" s="65"/>
      <c r="H1214" s="68"/>
      <c r="I1214" s="65"/>
      <c r="J1214" s="68"/>
      <c r="K1214" s="65"/>
      <c r="L1214" s="68"/>
      <c r="M1214" s="65"/>
      <c r="N1214" s="65"/>
      <c r="O1214" s="65"/>
      <c r="P1214" s="65"/>
      <c r="Q1214" s="65"/>
      <c r="R1214" s="65"/>
      <c r="S1214" s="65"/>
      <c r="T1214" s="65"/>
      <c r="U1214" s="65"/>
      <c r="V1214" s="65"/>
      <c r="W1214" s="65"/>
      <c r="X1214" s="65"/>
      <c r="Y1214" s="65"/>
      <c r="Z1214" s="65"/>
      <c r="AA1214" s="65"/>
      <c r="AB1214" s="65"/>
      <c r="AC1214" s="65"/>
      <c r="AD1214" s="65"/>
      <c r="AE1214" s="65"/>
      <c r="AF1214" s="65"/>
      <c r="AG1214" s="65"/>
      <c r="AH1214" s="65"/>
      <c r="AI1214" s="65"/>
      <c r="AJ1214" s="65"/>
      <c r="AK1214" s="65"/>
      <c r="AL1214" s="65"/>
      <c r="AM1214" s="65"/>
      <c r="AN1214" s="65"/>
      <c r="AO1214" s="65"/>
      <c r="AP1214" s="65"/>
    </row>
    <row r="1215" customFormat="false" ht="15.75" hidden="false" customHeight="false" outlineLevel="0" collapsed="false">
      <c r="A1215" s="65"/>
      <c r="B1215" s="65"/>
      <c r="C1215" s="65"/>
      <c r="D1215" s="65"/>
      <c r="E1215" s="65"/>
      <c r="F1215" s="65"/>
      <c r="G1215" s="65"/>
      <c r="H1215" s="68"/>
      <c r="I1215" s="65"/>
      <c r="J1215" s="68"/>
      <c r="K1215" s="65"/>
      <c r="L1215" s="68"/>
      <c r="M1215" s="65"/>
      <c r="N1215" s="65"/>
      <c r="O1215" s="65"/>
      <c r="P1215" s="65"/>
      <c r="Q1215" s="65"/>
      <c r="R1215" s="65"/>
      <c r="S1215" s="65"/>
      <c r="T1215" s="65"/>
      <c r="U1215" s="65"/>
      <c r="V1215" s="65"/>
      <c r="W1215" s="65"/>
      <c r="X1215" s="65"/>
      <c r="Y1215" s="65"/>
      <c r="Z1215" s="65"/>
      <c r="AA1215" s="65"/>
      <c r="AB1215" s="65"/>
      <c r="AC1215" s="65"/>
      <c r="AD1215" s="65"/>
      <c r="AE1215" s="65"/>
      <c r="AF1215" s="65"/>
      <c r="AG1215" s="65"/>
      <c r="AH1215" s="65"/>
      <c r="AI1215" s="65"/>
      <c r="AJ1215" s="65"/>
      <c r="AK1215" s="65"/>
      <c r="AL1215" s="65"/>
      <c r="AM1215" s="65"/>
      <c r="AN1215" s="65"/>
      <c r="AO1215" s="65"/>
      <c r="AP1215" s="65"/>
    </row>
    <row r="1216" customFormat="false" ht="15.75" hidden="false" customHeight="false" outlineLevel="0" collapsed="false">
      <c r="A1216" s="65"/>
      <c r="B1216" s="65"/>
      <c r="C1216" s="65"/>
      <c r="D1216" s="65"/>
      <c r="E1216" s="65"/>
      <c r="F1216" s="65"/>
      <c r="G1216" s="65"/>
      <c r="H1216" s="68"/>
      <c r="I1216" s="65"/>
      <c r="J1216" s="68"/>
      <c r="K1216" s="65"/>
      <c r="L1216" s="68"/>
      <c r="M1216" s="65"/>
      <c r="N1216" s="65"/>
      <c r="O1216" s="65"/>
      <c r="P1216" s="65"/>
      <c r="Q1216" s="65"/>
      <c r="R1216" s="65"/>
      <c r="S1216" s="65"/>
      <c r="T1216" s="65"/>
      <c r="U1216" s="65"/>
      <c r="V1216" s="65"/>
      <c r="W1216" s="65"/>
      <c r="X1216" s="65"/>
      <c r="Y1216" s="65"/>
      <c r="Z1216" s="65"/>
      <c r="AA1216" s="65"/>
      <c r="AB1216" s="65"/>
      <c r="AC1216" s="65"/>
      <c r="AD1216" s="65"/>
      <c r="AE1216" s="65"/>
      <c r="AF1216" s="65"/>
      <c r="AG1216" s="65"/>
      <c r="AH1216" s="65"/>
      <c r="AI1216" s="65"/>
      <c r="AJ1216" s="65"/>
      <c r="AK1216" s="65"/>
      <c r="AL1216" s="65"/>
      <c r="AM1216" s="65"/>
      <c r="AN1216" s="65"/>
      <c r="AO1216" s="65"/>
      <c r="AP1216" s="65"/>
    </row>
    <row r="1217" customFormat="false" ht="15.75" hidden="false" customHeight="false" outlineLevel="0" collapsed="false">
      <c r="A1217" s="65"/>
      <c r="B1217" s="65"/>
      <c r="C1217" s="65"/>
      <c r="D1217" s="65"/>
      <c r="E1217" s="65"/>
      <c r="F1217" s="65"/>
      <c r="G1217" s="65"/>
      <c r="H1217" s="68"/>
      <c r="I1217" s="65"/>
      <c r="J1217" s="68"/>
      <c r="K1217" s="65"/>
      <c r="L1217" s="68"/>
      <c r="M1217" s="65"/>
      <c r="N1217" s="65"/>
      <c r="O1217" s="65"/>
      <c r="P1217" s="65"/>
      <c r="Q1217" s="65"/>
      <c r="R1217" s="65"/>
      <c r="S1217" s="65"/>
      <c r="T1217" s="65"/>
      <c r="U1217" s="65"/>
      <c r="V1217" s="65"/>
      <c r="W1217" s="65"/>
      <c r="X1217" s="65"/>
      <c r="Y1217" s="65"/>
      <c r="Z1217" s="65"/>
      <c r="AA1217" s="65"/>
      <c r="AB1217" s="65"/>
      <c r="AC1217" s="65"/>
      <c r="AD1217" s="65"/>
      <c r="AE1217" s="65"/>
      <c r="AF1217" s="65"/>
      <c r="AG1217" s="65"/>
      <c r="AH1217" s="65"/>
      <c r="AI1217" s="65"/>
      <c r="AJ1217" s="65"/>
      <c r="AK1217" s="65"/>
      <c r="AL1217" s="65"/>
      <c r="AM1217" s="65"/>
      <c r="AN1217" s="65"/>
      <c r="AO1217" s="65"/>
      <c r="AP1217" s="65"/>
    </row>
    <row r="1218" customFormat="false" ht="15.75" hidden="false" customHeight="false" outlineLevel="0" collapsed="false">
      <c r="A1218" s="65"/>
      <c r="B1218" s="65"/>
      <c r="C1218" s="65"/>
      <c r="D1218" s="65"/>
      <c r="E1218" s="65"/>
      <c r="F1218" s="65"/>
      <c r="G1218" s="65"/>
      <c r="H1218" s="68"/>
      <c r="I1218" s="65"/>
      <c r="J1218" s="68"/>
      <c r="K1218" s="65"/>
      <c r="L1218" s="68"/>
      <c r="M1218" s="65"/>
      <c r="N1218" s="65"/>
      <c r="O1218" s="65"/>
      <c r="P1218" s="65"/>
      <c r="Q1218" s="65"/>
      <c r="R1218" s="65"/>
      <c r="S1218" s="65"/>
      <c r="T1218" s="65"/>
      <c r="U1218" s="65"/>
      <c r="V1218" s="65"/>
      <c r="W1218" s="65"/>
      <c r="X1218" s="65"/>
      <c r="Y1218" s="65"/>
      <c r="Z1218" s="65"/>
      <c r="AA1218" s="65"/>
      <c r="AB1218" s="65"/>
      <c r="AC1218" s="65"/>
      <c r="AD1218" s="65"/>
      <c r="AE1218" s="65"/>
      <c r="AF1218" s="65"/>
      <c r="AG1218" s="65"/>
      <c r="AH1218" s="65"/>
      <c r="AI1218" s="65"/>
      <c r="AJ1218" s="65"/>
      <c r="AK1218" s="65"/>
      <c r="AL1218" s="65"/>
      <c r="AM1218" s="65"/>
      <c r="AN1218" s="65"/>
      <c r="AO1218" s="65"/>
      <c r="AP1218" s="65"/>
    </row>
    <row r="1219" customFormat="false" ht="15.75" hidden="false" customHeight="false" outlineLevel="0" collapsed="false">
      <c r="A1219" s="65"/>
      <c r="B1219" s="65"/>
      <c r="C1219" s="65"/>
      <c r="D1219" s="65"/>
      <c r="E1219" s="65"/>
      <c r="F1219" s="65"/>
      <c r="G1219" s="65"/>
      <c r="H1219" s="68"/>
      <c r="I1219" s="65"/>
      <c r="J1219" s="68"/>
      <c r="K1219" s="65"/>
      <c r="L1219" s="68"/>
      <c r="M1219" s="65"/>
      <c r="N1219" s="65"/>
      <c r="O1219" s="65"/>
      <c r="P1219" s="65"/>
      <c r="Q1219" s="65"/>
      <c r="R1219" s="65"/>
      <c r="S1219" s="65"/>
      <c r="T1219" s="65"/>
      <c r="U1219" s="65"/>
      <c r="V1219" s="65"/>
      <c r="W1219" s="65"/>
      <c r="X1219" s="65"/>
      <c r="Y1219" s="65"/>
      <c r="Z1219" s="65"/>
      <c r="AA1219" s="65"/>
      <c r="AB1219" s="65"/>
      <c r="AC1219" s="65"/>
      <c r="AD1219" s="65"/>
      <c r="AE1219" s="65"/>
      <c r="AF1219" s="65"/>
      <c r="AG1219" s="65"/>
      <c r="AH1219" s="65"/>
      <c r="AI1219" s="65"/>
      <c r="AJ1219" s="65"/>
      <c r="AK1219" s="65"/>
      <c r="AL1219" s="65"/>
      <c r="AM1219" s="65"/>
      <c r="AN1219" s="65"/>
      <c r="AO1219" s="65"/>
      <c r="AP1219" s="65"/>
    </row>
    <row r="1220" customFormat="false" ht="15.75" hidden="false" customHeight="false" outlineLevel="0" collapsed="false">
      <c r="A1220" s="65"/>
      <c r="B1220" s="65"/>
      <c r="C1220" s="65"/>
      <c r="D1220" s="65"/>
      <c r="E1220" s="65"/>
      <c r="F1220" s="65"/>
      <c r="G1220" s="65"/>
      <c r="H1220" s="68"/>
      <c r="I1220" s="65"/>
      <c r="J1220" s="68"/>
      <c r="K1220" s="65"/>
      <c r="L1220" s="68"/>
      <c r="M1220" s="65"/>
      <c r="N1220" s="65"/>
      <c r="O1220" s="65"/>
      <c r="P1220" s="65"/>
      <c r="Q1220" s="65"/>
      <c r="R1220" s="65"/>
      <c r="S1220" s="65"/>
      <c r="T1220" s="65"/>
      <c r="U1220" s="65"/>
      <c r="V1220" s="65"/>
      <c r="W1220" s="65"/>
      <c r="X1220" s="65"/>
      <c r="Y1220" s="65"/>
      <c r="Z1220" s="65"/>
      <c r="AA1220" s="65"/>
      <c r="AB1220" s="65"/>
      <c r="AC1220" s="65"/>
      <c r="AD1220" s="65"/>
      <c r="AE1220" s="65"/>
      <c r="AF1220" s="65"/>
      <c r="AG1220" s="65"/>
      <c r="AH1220" s="65"/>
      <c r="AI1220" s="65"/>
      <c r="AJ1220" s="65"/>
      <c r="AK1220" s="65"/>
      <c r="AL1220" s="65"/>
      <c r="AM1220" s="65"/>
      <c r="AN1220" s="65"/>
      <c r="AO1220" s="65"/>
      <c r="AP1220" s="65"/>
    </row>
    <row r="1221" customFormat="false" ht="15.75" hidden="false" customHeight="false" outlineLevel="0" collapsed="false">
      <c r="A1221" s="65"/>
      <c r="B1221" s="65"/>
      <c r="C1221" s="65"/>
      <c r="D1221" s="65"/>
      <c r="E1221" s="65"/>
      <c r="F1221" s="65"/>
      <c r="G1221" s="65"/>
      <c r="H1221" s="68"/>
      <c r="I1221" s="65"/>
      <c r="J1221" s="68"/>
      <c r="K1221" s="65"/>
      <c r="L1221" s="68"/>
      <c r="M1221" s="65"/>
      <c r="N1221" s="65"/>
      <c r="O1221" s="65"/>
      <c r="P1221" s="65"/>
      <c r="Q1221" s="65"/>
      <c r="R1221" s="65"/>
      <c r="S1221" s="65"/>
      <c r="T1221" s="65"/>
      <c r="U1221" s="65"/>
      <c r="V1221" s="65"/>
      <c r="W1221" s="65"/>
      <c r="X1221" s="65"/>
      <c r="Y1221" s="65"/>
      <c r="Z1221" s="65"/>
      <c r="AA1221" s="65"/>
      <c r="AB1221" s="65"/>
      <c r="AC1221" s="65"/>
      <c r="AD1221" s="65"/>
      <c r="AE1221" s="65"/>
      <c r="AF1221" s="65"/>
      <c r="AG1221" s="65"/>
      <c r="AH1221" s="65"/>
      <c r="AI1221" s="65"/>
      <c r="AJ1221" s="65"/>
      <c r="AK1221" s="65"/>
      <c r="AL1221" s="65"/>
      <c r="AM1221" s="65"/>
      <c r="AN1221" s="65"/>
      <c r="AO1221" s="65"/>
      <c r="AP1221" s="65"/>
    </row>
    <row r="1222" customFormat="false" ht="15.75" hidden="false" customHeight="false" outlineLevel="0" collapsed="false">
      <c r="A1222" s="65"/>
      <c r="B1222" s="65"/>
      <c r="C1222" s="65"/>
      <c r="D1222" s="65"/>
      <c r="E1222" s="65"/>
      <c r="F1222" s="65"/>
      <c r="G1222" s="65"/>
      <c r="H1222" s="68"/>
      <c r="I1222" s="65"/>
      <c r="J1222" s="68"/>
      <c r="K1222" s="65"/>
      <c r="L1222" s="68"/>
      <c r="M1222" s="65"/>
      <c r="N1222" s="65"/>
      <c r="O1222" s="65"/>
      <c r="P1222" s="65"/>
      <c r="Q1222" s="65"/>
      <c r="R1222" s="65"/>
      <c r="S1222" s="65"/>
      <c r="T1222" s="65"/>
      <c r="U1222" s="65"/>
      <c r="V1222" s="65"/>
      <c r="W1222" s="65"/>
      <c r="X1222" s="65"/>
      <c r="Y1222" s="65"/>
      <c r="Z1222" s="65"/>
      <c r="AA1222" s="65"/>
      <c r="AB1222" s="65"/>
      <c r="AC1222" s="65"/>
      <c r="AD1222" s="65"/>
      <c r="AE1222" s="65"/>
      <c r="AF1222" s="65"/>
      <c r="AG1222" s="65"/>
      <c r="AH1222" s="65"/>
      <c r="AI1222" s="65"/>
      <c r="AJ1222" s="65"/>
      <c r="AK1222" s="65"/>
      <c r="AL1222" s="65"/>
      <c r="AM1222" s="65"/>
      <c r="AN1222" s="65"/>
      <c r="AO1222" s="65"/>
      <c r="AP1222" s="65"/>
    </row>
    <row r="1223" customFormat="false" ht="15.75" hidden="false" customHeight="false" outlineLevel="0" collapsed="false">
      <c r="A1223" s="65"/>
      <c r="B1223" s="65"/>
      <c r="C1223" s="65"/>
      <c r="D1223" s="65"/>
      <c r="E1223" s="65"/>
      <c r="F1223" s="65"/>
      <c r="G1223" s="65"/>
      <c r="H1223" s="68"/>
      <c r="I1223" s="65"/>
      <c r="J1223" s="68"/>
      <c r="K1223" s="65"/>
      <c r="L1223" s="68"/>
      <c r="M1223" s="65"/>
      <c r="N1223" s="65"/>
      <c r="O1223" s="65"/>
      <c r="P1223" s="65"/>
      <c r="Q1223" s="65"/>
      <c r="R1223" s="65"/>
      <c r="S1223" s="65"/>
      <c r="T1223" s="65"/>
      <c r="U1223" s="65"/>
      <c r="V1223" s="65"/>
      <c r="W1223" s="65"/>
      <c r="X1223" s="65"/>
      <c r="Y1223" s="65"/>
      <c r="Z1223" s="65"/>
      <c r="AA1223" s="65"/>
      <c r="AB1223" s="65"/>
      <c r="AC1223" s="65"/>
      <c r="AD1223" s="65"/>
      <c r="AE1223" s="65"/>
      <c r="AF1223" s="65"/>
      <c r="AG1223" s="65"/>
      <c r="AH1223" s="65"/>
      <c r="AI1223" s="65"/>
      <c r="AJ1223" s="65"/>
      <c r="AK1223" s="65"/>
      <c r="AL1223" s="65"/>
      <c r="AM1223" s="65"/>
      <c r="AN1223" s="65"/>
      <c r="AO1223" s="65"/>
      <c r="AP1223" s="65"/>
    </row>
    <row r="1224" customFormat="false" ht="15.75" hidden="false" customHeight="false" outlineLevel="0" collapsed="false">
      <c r="A1224" s="65"/>
      <c r="B1224" s="65"/>
      <c r="C1224" s="65"/>
      <c r="D1224" s="65"/>
      <c r="E1224" s="65"/>
      <c r="F1224" s="65"/>
      <c r="G1224" s="65"/>
      <c r="H1224" s="68"/>
      <c r="I1224" s="65"/>
      <c r="J1224" s="68"/>
      <c r="K1224" s="65"/>
      <c r="L1224" s="68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65"/>
      <c r="AD1224" s="65"/>
      <c r="AE1224" s="65"/>
      <c r="AF1224" s="65"/>
      <c r="AG1224" s="65"/>
      <c r="AH1224" s="65"/>
      <c r="AI1224" s="65"/>
      <c r="AJ1224" s="65"/>
      <c r="AK1224" s="65"/>
      <c r="AL1224" s="65"/>
      <c r="AM1224" s="65"/>
      <c r="AN1224" s="65"/>
      <c r="AO1224" s="65"/>
      <c r="AP1224" s="65"/>
    </row>
    <row r="1225" customFormat="false" ht="15.75" hidden="false" customHeight="false" outlineLevel="0" collapsed="false">
      <c r="A1225" s="65"/>
      <c r="B1225" s="65"/>
      <c r="C1225" s="65"/>
      <c r="D1225" s="65"/>
      <c r="E1225" s="65"/>
      <c r="F1225" s="65"/>
      <c r="G1225" s="65"/>
      <c r="H1225" s="68"/>
      <c r="I1225" s="65"/>
      <c r="J1225" s="68"/>
      <c r="K1225" s="65"/>
      <c r="L1225" s="68"/>
      <c r="M1225" s="65"/>
      <c r="N1225" s="65"/>
      <c r="O1225" s="65"/>
      <c r="P1225" s="65"/>
      <c r="Q1225" s="65"/>
      <c r="R1225" s="65"/>
      <c r="S1225" s="65"/>
      <c r="T1225" s="65"/>
      <c r="U1225" s="65"/>
      <c r="V1225" s="65"/>
      <c r="W1225" s="65"/>
      <c r="X1225" s="65"/>
      <c r="Y1225" s="65"/>
      <c r="Z1225" s="65"/>
      <c r="AA1225" s="65"/>
      <c r="AB1225" s="65"/>
      <c r="AC1225" s="65"/>
      <c r="AD1225" s="65"/>
      <c r="AE1225" s="65"/>
      <c r="AF1225" s="65"/>
      <c r="AG1225" s="65"/>
      <c r="AH1225" s="65"/>
      <c r="AI1225" s="65"/>
      <c r="AJ1225" s="65"/>
      <c r="AK1225" s="65"/>
      <c r="AL1225" s="65"/>
      <c r="AM1225" s="65"/>
      <c r="AN1225" s="65"/>
      <c r="AO1225" s="65"/>
      <c r="AP1225" s="65"/>
    </row>
    <row r="1226" customFormat="false" ht="15.75" hidden="false" customHeight="false" outlineLevel="0" collapsed="false">
      <c r="A1226" s="65"/>
      <c r="B1226" s="65"/>
      <c r="C1226" s="65"/>
      <c r="D1226" s="65"/>
      <c r="E1226" s="65"/>
      <c r="F1226" s="65"/>
      <c r="G1226" s="65"/>
      <c r="H1226" s="68"/>
      <c r="I1226" s="65"/>
      <c r="J1226" s="68"/>
      <c r="K1226" s="65"/>
      <c r="L1226" s="68"/>
      <c r="M1226" s="65"/>
      <c r="N1226" s="65"/>
      <c r="O1226" s="65"/>
      <c r="P1226" s="65"/>
      <c r="Q1226" s="65"/>
      <c r="R1226" s="65"/>
      <c r="S1226" s="65"/>
      <c r="T1226" s="65"/>
      <c r="U1226" s="65"/>
      <c r="V1226" s="65"/>
      <c r="W1226" s="65"/>
      <c r="X1226" s="65"/>
      <c r="Y1226" s="65"/>
      <c r="Z1226" s="65"/>
      <c r="AA1226" s="65"/>
      <c r="AB1226" s="65"/>
      <c r="AC1226" s="65"/>
      <c r="AD1226" s="65"/>
      <c r="AE1226" s="65"/>
      <c r="AF1226" s="65"/>
      <c r="AG1226" s="65"/>
      <c r="AH1226" s="65"/>
      <c r="AI1226" s="65"/>
      <c r="AJ1226" s="65"/>
      <c r="AK1226" s="65"/>
      <c r="AL1226" s="65"/>
      <c r="AM1226" s="65"/>
      <c r="AN1226" s="65"/>
      <c r="AO1226" s="65"/>
      <c r="AP1226" s="65"/>
    </row>
    <row r="1227" customFormat="false" ht="15.75" hidden="false" customHeight="false" outlineLevel="0" collapsed="false">
      <c r="A1227" s="65"/>
      <c r="B1227" s="65"/>
      <c r="C1227" s="65"/>
      <c r="D1227" s="65"/>
      <c r="E1227" s="65"/>
      <c r="F1227" s="65"/>
      <c r="G1227" s="65"/>
      <c r="H1227" s="68"/>
      <c r="I1227" s="65"/>
      <c r="J1227" s="68"/>
      <c r="K1227" s="65"/>
      <c r="L1227" s="68"/>
      <c r="M1227" s="65"/>
      <c r="N1227" s="65"/>
      <c r="O1227" s="65"/>
      <c r="P1227" s="65"/>
      <c r="Q1227" s="65"/>
      <c r="R1227" s="65"/>
      <c r="S1227" s="65"/>
      <c r="T1227" s="65"/>
      <c r="U1227" s="65"/>
      <c r="V1227" s="65"/>
      <c r="W1227" s="65"/>
      <c r="X1227" s="65"/>
      <c r="Y1227" s="65"/>
      <c r="Z1227" s="65"/>
      <c r="AA1227" s="65"/>
      <c r="AB1227" s="65"/>
      <c r="AC1227" s="65"/>
      <c r="AD1227" s="65"/>
      <c r="AE1227" s="65"/>
      <c r="AF1227" s="65"/>
      <c r="AG1227" s="65"/>
      <c r="AH1227" s="65"/>
      <c r="AI1227" s="65"/>
      <c r="AJ1227" s="65"/>
      <c r="AK1227" s="65"/>
      <c r="AL1227" s="65"/>
      <c r="AM1227" s="65"/>
      <c r="AN1227" s="65"/>
      <c r="AO1227" s="65"/>
      <c r="AP1227" s="65"/>
    </row>
    <row r="1228" customFormat="false" ht="15.75" hidden="false" customHeight="false" outlineLevel="0" collapsed="false">
      <c r="A1228" s="65"/>
      <c r="B1228" s="65"/>
      <c r="C1228" s="65"/>
      <c r="D1228" s="65"/>
      <c r="E1228" s="65"/>
      <c r="F1228" s="65"/>
      <c r="G1228" s="65"/>
      <c r="H1228" s="68"/>
      <c r="I1228" s="65"/>
      <c r="J1228" s="68"/>
      <c r="K1228" s="65"/>
      <c r="L1228" s="68"/>
      <c r="M1228" s="65"/>
      <c r="N1228" s="65"/>
      <c r="O1228" s="65"/>
      <c r="P1228" s="65"/>
      <c r="Q1228" s="65"/>
      <c r="R1228" s="65"/>
      <c r="S1228" s="65"/>
      <c r="T1228" s="65"/>
      <c r="U1228" s="65"/>
      <c r="V1228" s="65"/>
      <c r="W1228" s="65"/>
      <c r="X1228" s="65"/>
      <c r="Y1228" s="65"/>
      <c r="Z1228" s="65"/>
      <c r="AA1228" s="65"/>
      <c r="AB1228" s="65"/>
      <c r="AC1228" s="65"/>
      <c r="AD1228" s="65"/>
      <c r="AE1228" s="65"/>
      <c r="AF1228" s="65"/>
      <c r="AG1228" s="65"/>
      <c r="AH1228" s="65"/>
      <c r="AI1228" s="65"/>
      <c r="AJ1228" s="65"/>
      <c r="AK1228" s="65"/>
      <c r="AL1228" s="65"/>
      <c r="AM1228" s="65"/>
      <c r="AN1228" s="65"/>
      <c r="AO1228" s="65"/>
      <c r="AP1228" s="65"/>
    </row>
    <row r="1229" customFormat="false" ht="15.75" hidden="false" customHeight="false" outlineLevel="0" collapsed="false">
      <c r="A1229" s="65"/>
      <c r="B1229" s="65"/>
      <c r="C1229" s="65"/>
      <c r="D1229" s="65"/>
      <c r="E1229" s="65"/>
      <c r="F1229" s="65"/>
      <c r="G1229" s="65"/>
      <c r="H1229" s="68"/>
      <c r="I1229" s="65"/>
      <c r="J1229" s="68"/>
      <c r="K1229" s="65"/>
      <c r="L1229" s="68"/>
      <c r="M1229" s="65"/>
      <c r="N1229" s="65"/>
      <c r="O1229" s="65"/>
      <c r="P1229" s="65"/>
      <c r="Q1229" s="65"/>
      <c r="R1229" s="65"/>
      <c r="S1229" s="65"/>
      <c r="T1229" s="65"/>
      <c r="U1229" s="65"/>
      <c r="V1229" s="65"/>
      <c r="W1229" s="65"/>
      <c r="X1229" s="65"/>
      <c r="Y1229" s="65"/>
      <c r="Z1229" s="65"/>
      <c r="AA1229" s="65"/>
      <c r="AB1229" s="65"/>
      <c r="AC1229" s="65"/>
      <c r="AD1229" s="65"/>
      <c r="AE1229" s="65"/>
      <c r="AF1229" s="65"/>
      <c r="AG1229" s="65"/>
      <c r="AH1229" s="65"/>
      <c r="AI1229" s="65"/>
      <c r="AJ1229" s="65"/>
      <c r="AK1229" s="65"/>
      <c r="AL1229" s="65"/>
      <c r="AM1229" s="65"/>
      <c r="AN1229" s="65"/>
      <c r="AO1229" s="65"/>
      <c r="AP1229" s="65"/>
    </row>
    <row r="1230" customFormat="false" ht="15.75" hidden="false" customHeight="false" outlineLevel="0" collapsed="false">
      <c r="A1230" s="65"/>
      <c r="B1230" s="65"/>
      <c r="C1230" s="65"/>
      <c r="D1230" s="65"/>
      <c r="E1230" s="65"/>
      <c r="F1230" s="65"/>
      <c r="G1230" s="65"/>
      <c r="H1230" s="68"/>
      <c r="I1230" s="65"/>
      <c r="J1230" s="68"/>
      <c r="K1230" s="65"/>
      <c r="L1230" s="68"/>
      <c r="M1230" s="65"/>
      <c r="N1230" s="65"/>
      <c r="O1230" s="65"/>
      <c r="P1230" s="65"/>
      <c r="Q1230" s="65"/>
      <c r="R1230" s="65"/>
      <c r="S1230" s="65"/>
      <c r="T1230" s="65"/>
      <c r="U1230" s="65"/>
      <c r="V1230" s="65"/>
      <c r="W1230" s="65"/>
      <c r="X1230" s="65"/>
      <c r="Y1230" s="65"/>
      <c r="Z1230" s="65"/>
      <c r="AA1230" s="65"/>
      <c r="AB1230" s="65"/>
      <c r="AC1230" s="65"/>
      <c r="AD1230" s="65"/>
      <c r="AE1230" s="65"/>
      <c r="AF1230" s="65"/>
      <c r="AG1230" s="65"/>
      <c r="AH1230" s="65"/>
      <c r="AI1230" s="65"/>
      <c r="AJ1230" s="65"/>
      <c r="AK1230" s="65"/>
      <c r="AL1230" s="65"/>
      <c r="AM1230" s="65"/>
      <c r="AN1230" s="65"/>
      <c r="AO1230" s="65"/>
      <c r="AP1230" s="65"/>
    </row>
    <row r="1231" customFormat="false" ht="15.75" hidden="false" customHeight="false" outlineLevel="0" collapsed="false">
      <c r="A1231" s="65"/>
      <c r="B1231" s="65"/>
      <c r="C1231" s="65"/>
      <c r="D1231" s="65"/>
      <c r="E1231" s="65"/>
      <c r="F1231" s="65"/>
      <c r="G1231" s="65"/>
      <c r="H1231" s="68"/>
      <c r="I1231" s="65"/>
      <c r="J1231" s="68"/>
      <c r="K1231" s="65"/>
      <c r="L1231" s="68"/>
      <c r="M1231" s="65"/>
      <c r="N1231" s="65"/>
      <c r="O1231" s="65"/>
      <c r="P1231" s="65"/>
      <c r="Q1231" s="65"/>
      <c r="R1231" s="65"/>
      <c r="S1231" s="65"/>
      <c r="T1231" s="65"/>
      <c r="U1231" s="65"/>
      <c r="V1231" s="65"/>
      <c r="W1231" s="65"/>
      <c r="X1231" s="65"/>
      <c r="Y1231" s="65"/>
      <c r="Z1231" s="65"/>
      <c r="AA1231" s="65"/>
      <c r="AB1231" s="65"/>
      <c r="AC1231" s="65"/>
      <c r="AD1231" s="65"/>
      <c r="AE1231" s="65"/>
      <c r="AF1231" s="65"/>
      <c r="AG1231" s="65"/>
      <c r="AH1231" s="65"/>
      <c r="AI1231" s="65"/>
      <c r="AJ1231" s="65"/>
      <c r="AK1231" s="65"/>
      <c r="AL1231" s="65"/>
      <c r="AM1231" s="65"/>
      <c r="AN1231" s="65"/>
      <c r="AO1231" s="65"/>
      <c r="AP1231" s="65"/>
    </row>
    <row r="1232" customFormat="false" ht="15.75" hidden="false" customHeight="false" outlineLevel="0" collapsed="false">
      <c r="A1232" s="65"/>
      <c r="B1232" s="65"/>
      <c r="C1232" s="65"/>
      <c r="D1232" s="65"/>
      <c r="E1232" s="65"/>
      <c r="F1232" s="65"/>
      <c r="G1232" s="65"/>
      <c r="H1232" s="68"/>
      <c r="I1232" s="65"/>
      <c r="J1232" s="68"/>
      <c r="K1232" s="65"/>
      <c r="L1232" s="68"/>
      <c r="M1232" s="65"/>
      <c r="N1232" s="65"/>
      <c r="O1232" s="65"/>
      <c r="P1232" s="65"/>
      <c r="Q1232" s="65"/>
      <c r="R1232" s="65"/>
      <c r="S1232" s="65"/>
      <c r="T1232" s="65"/>
      <c r="U1232" s="65"/>
      <c r="V1232" s="65"/>
      <c r="W1232" s="65"/>
      <c r="X1232" s="65"/>
      <c r="Y1232" s="65"/>
      <c r="Z1232" s="65"/>
      <c r="AA1232" s="65"/>
      <c r="AB1232" s="65"/>
      <c r="AC1232" s="65"/>
      <c r="AD1232" s="65"/>
      <c r="AE1232" s="65"/>
      <c r="AF1232" s="65"/>
      <c r="AG1232" s="65"/>
      <c r="AH1232" s="65"/>
      <c r="AI1232" s="65"/>
      <c r="AJ1232" s="65"/>
      <c r="AK1232" s="65"/>
      <c r="AL1232" s="65"/>
      <c r="AM1232" s="65"/>
      <c r="AN1232" s="65"/>
      <c r="AO1232" s="65"/>
      <c r="AP1232" s="65"/>
    </row>
    <row r="1233" customFormat="false" ht="15.75" hidden="false" customHeight="false" outlineLevel="0" collapsed="false">
      <c r="A1233" s="65"/>
      <c r="B1233" s="65"/>
      <c r="C1233" s="65"/>
      <c r="D1233" s="65"/>
      <c r="E1233" s="65"/>
      <c r="F1233" s="65"/>
      <c r="G1233" s="65"/>
      <c r="H1233" s="68"/>
      <c r="I1233" s="65"/>
      <c r="J1233" s="68"/>
      <c r="K1233" s="65"/>
      <c r="L1233" s="68"/>
      <c r="M1233" s="65"/>
      <c r="N1233" s="65"/>
      <c r="O1233" s="65"/>
      <c r="P1233" s="65"/>
      <c r="Q1233" s="65"/>
      <c r="R1233" s="65"/>
      <c r="S1233" s="65"/>
      <c r="T1233" s="65"/>
      <c r="U1233" s="65"/>
      <c r="V1233" s="65"/>
      <c r="W1233" s="65"/>
      <c r="X1233" s="65"/>
      <c r="Y1233" s="65"/>
      <c r="Z1233" s="65"/>
      <c r="AA1233" s="65"/>
      <c r="AB1233" s="65"/>
      <c r="AC1233" s="65"/>
      <c r="AD1233" s="65"/>
      <c r="AE1233" s="65"/>
      <c r="AF1233" s="65"/>
      <c r="AG1233" s="65"/>
      <c r="AH1233" s="65"/>
      <c r="AI1233" s="65"/>
      <c r="AJ1233" s="65"/>
      <c r="AK1233" s="65"/>
      <c r="AL1233" s="65"/>
      <c r="AM1233" s="65"/>
      <c r="AN1233" s="65"/>
      <c r="AO1233" s="65"/>
      <c r="AP1233" s="65"/>
    </row>
    <row r="1234" customFormat="false" ht="15.75" hidden="false" customHeight="false" outlineLevel="0" collapsed="false">
      <c r="A1234" s="65"/>
      <c r="B1234" s="65"/>
      <c r="C1234" s="65"/>
      <c r="D1234" s="65"/>
      <c r="E1234" s="65"/>
      <c r="F1234" s="65"/>
      <c r="G1234" s="65"/>
      <c r="H1234" s="68"/>
      <c r="I1234" s="65"/>
      <c r="J1234" s="68"/>
      <c r="K1234" s="65"/>
      <c r="L1234" s="68"/>
      <c r="M1234" s="65"/>
      <c r="N1234" s="65"/>
      <c r="O1234" s="65"/>
      <c r="P1234" s="65"/>
      <c r="Q1234" s="65"/>
      <c r="R1234" s="65"/>
      <c r="S1234" s="65"/>
      <c r="T1234" s="65"/>
      <c r="U1234" s="65"/>
      <c r="V1234" s="65"/>
      <c r="W1234" s="65"/>
      <c r="X1234" s="65"/>
      <c r="Y1234" s="65"/>
      <c r="Z1234" s="65"/>
      <c r="AA1234" s="65"/>
      <c r="AB1234" s="65"/>
      <c r="AC1234" s="65"/>
      <c r="AD1234" s="65"/>
      <c r="AE1234" s="65"/>
      <c r="AF1234" s="65"/>
      <c r="AG1234" s="65"/>
      <c r="AH1234" s="65"/>
      <c r="AI1234" s="65"/>
      <c r="AJ1234" s="65"/>
      <c r="AK1234" s="65"/>
      <c r="AL1234" s="65"/>
      <c r="AM1234" s="65"/>
      <c r="AN1234" s="65"/>
      <c r="AO1234" s="65"/>
      <c r="AP1234" s="65"/>
    </row>
    <row r="1235" customFormat="false" ht="15.75" hidden="false" customHeight="false" outlineLevel="0" collapsed="false">
      <c r="A1235" s="65"/>
      <c r="B1235" s="65"/>
      <c r="C1235" s="65"/>
      <c r="D1235" s="65"/>
      <c r="E1235" s="65"/>
      <c r="F1235" s="65"/>
      <c r="G1235" s="65"/>
      <c r="H1235" s="68"/>
      <c r="I1235" s="65"/>
      <c r="J1235" s="68"/>
      <c r="K1235" s="65"/>
      <c r="L1235" s="68"/>
      <c r="M1235" s="65"/>
      <c r="N1235" s="65"/>
      <c r="O1235" s="65"/>
      <c r="P1235" s="65"/>
      <c r="Q1235" s="65"/>
      <c r="R1235" s="65"/>
      <c r="S1235" s="65"/>
      <c r="T1235" s="65"/>
      <c r="U1235" s="65"/>
      <c r="V1235" s="65"/>
      <c r="W1235" s="65"/>
      <c r="X1235" s="65"/>
      <c r="Y1235" s="65"/>
      <c r="Z1235" s="65"/>
      <c r="AA1235" s="65"/>
      <c r="AB1235" s="65"/>
      <c r="AC1235" s="65"/>
      <c r="AD1235" s="65"/>
      <c r="AE1235" s="65"/>
      <c r="AF1235" s="65"/>
      <c r="AG1235" s="65"/>
      <c r="AH1235" s="65"/>
      <c r="AI1235" s="65"/>
      <c r="AJ1235" s="65"/>
      <c r="AK1235" s="65"/>
      <c r="AL1235" s="65"/>
      <c r="AM1235" s="65"/>
      <c r="AN1235" s="65"/>
      <c r="AO1235" s="65"/>
      <c r="AP1235" s="65"/>
    </row>
    <row r="1236" customFormat="false" ht="15.75" hidden="false" customHeight="false" outlineLevel="0" collapsed="false">
      <c r="A1236" s="65"/>
      <c r="B1236" s="65"/>
      <c r="C1236" s="65"/>
      <c r="D1236" s="65"/>
      <c r="E1236" s="65"/>
      <c r="F1236" s="65"/>
      <c r="G1236" s="65"/>
      <c r="H1236" s="68"/>
      <c r="I1236" s="65"/>
      <c r="J1236" s="68"/>
      <c r="K1236" s="65"/>
      <c r="L1236" s="68"/>
      <c r="M1236" s="65"/>
      <c r="N1236" s="65"/>
      <c r="O1236" s="65"/>
      <c r="P1236" s="65"/>
      <c r="Q1236" s="65"/>
      <c r="R1236" s="65"/>
      <c r="S1236" s="65"/>
      <c r="T1236" s="65"/>
      <c r="U1236" s="65"/>
      <c r="V1236" s="65"/>
      <c r="W1236" s="65"/>
      <c r="X1236" s="65"/>
      <c r="Y1236" s="65"/>
      <c r="Z1236" s="65"/>
      <c r="AA1236" s="65"/>
      <c r="AB1236" s="65"/>
      <c r="AC1236" s="65"/>
      <c r="AD1236" s="65"/>
      <c r="AE1236" s="65"/>
      <c r="AF1236" s="65"/>
      <c r="AG1236" s="65"/>
      <c r="AH1236" s="65"/>
      <c r="AI1236" s="65"/>
      <c r="AJ1236" s="65"/>
      <c r="AK1236" s="65"/>
      <c r="AL1236" s="65"/>
      <c r="AM1236" s="65"/>
      <c r="AN1236" s="65"/>
      <c r="AO1236" s="65"/>
      <c r="AP1236" s="65"/>
    </row>
    <row r="1237" customFormat="false" ht="15.75" hidden="false" customHeight="false" outlineLevel="0" collapsed="false">
      <c r="A1237" s="65"/>
      <c r="B1237" s="65"/>
      <c r="C1237" s="65"/>
      <c r="D1237" s="65"/>
      <c r="E1237" s="65"/>
      <c r="F1237" s="65"/>
      <c r="G1237" s="65"/>
      <c r="H1237" s="68"/>
      <c r="I1237" s="65"/>
      <c r="J1237" s="68"/>
      <c r="K1237" s="65"/>
      <c r="L1237" s="68"/>
      <c r="M1237" s="65"/>
      <c r="N1237" s="65"/>
      <c r="O1237" s="65"/>
      <c r="P1237" s="65"/>
      <c r="Q1237" s="65"/>
      <c r="R1237" s="65"/>
      <c r="S1237" s="65"/>
      <c r="T1237" s="65"/>
      <c r="U1237" s="65"/>
      <c r="V1237" s="65"/>
      <c r="W1237" s="65"/>
      <c r="X1237" s="65"/>
      <c r="Y1237" s="65"/>
      <c r="Z1237" s="65"/>
      <c r="AA1237" s="65"/>
      <c r="AB1237" s="65"/>
      <c r="AC1237" s="65"/>
      <c r="AD1237" s="65"/>
      <c r="AE1237" s="65"/>
      <c r="AF1237" s="65"/>
      <c r="AG1237" s="65"/>
      <c r="AH1237" s="65"/>
      <c r="AI1237" s="65"/>
      <c r="AJ1237" s="65"/>
      <c r="AK1237" s="65"/>
      <c r="AL1237" s="65"/>
      <c r="AM1237" s="65"/>
      <c r="AN1237" s="65"/>
      <c r="AO1237" s="65"/>
      <c r="AP1237" s="65"/>
    </row>
    <row r="1238" customFormat="false" ht="15.75" hidden="false" customHeight="false" outlineLevel="0" collapsed="false">
      <c r="A1238" s="65"/>
      <c r="B1238" s="65"/>
      <c r="C1238" s="65"/>
      <c r="D1238" s="65"/>
      <c r="E1238" s="65"/>
      <c r="F1238" s="65"/>
      <c r="G1238" s="65"/>
      <c r="H1238" s="68"/>
      <c r="I1238" s="65"/>
      <c r="J1238" s="68"/>
      <c r="K1238" s="65"/>
      <c r="L1238" s="68"/>
      <c r="M1238" s="65"/>
      <c r="N1238" s="65"/>
      <c r="O1238" s="65"/>
      <c r="P1238" s="65"/>
      <c r="Q1238" s="65"/>
      <c r="R1238" s="65"/>
      <c r="S1238" s="65"/>
      <c r="T1238" s="65"/>
      <c r="U1238" s="65"/>
      <c r="V1238" s="65"/>
      <c r="W1238" s="65"/>
      <c r="X1238" s="65"/>
      <c r="Y1238" s="65"/>
      <c r="Z1238" s="65"/>
      <c r="AA1238" s="65"/>
      <c r="AB1238" s="65"/>
      <c r="AC1238" s="65"/>
      <c r="AD1238" s="65"/>
      <c r="AE1238" s="65"/>
      <c r="AF1238" s="65"/>
      <c r="AG1238" s="65"/>
      <c r="AH1238" s="65"/>
      <c r="AI1238" s="65"/>
      <c r="AJ1238" s="65"/>
      <c r="AK1238" s="65"/>
      <c r="AL1238" s="65"/>
      <c r="AM1238" s="65"/>
      <c r="AN1238" s="65"/>
      <c r="AO1238" s="65"/>
      <c r="AP1238" s="65"/>
    </row>
    <row r="1239" customFormat="false" ht="15.75" hidden="false" customHeight="false" outlineLevel="0" collapsed="false">
      <c r="A1239" s="65"/>
      <c r="B1239" s="65"/>
      <c r="C1239" s="65"/>
      <c r="D1239" s="65"/>
      <c r="E1239" s="65"/>
      <c r="F1239" s="65"/>
      <c r="G1239" s="65"/>
      <c r="H1239" s="68"/>
      <c r="I1239" s="65"/>
      <c r="J1239" s="68"/>
      <c r="K1239" s="65"/>
      <c r="L1239" s="68"/>
      <c r="M1239" s="65"/>
      <c r="N1239" s="65"/>
      <c r="O1239" s="65"/>
      <c r="P1239" s="65"/>
      <c r="Q1239" s="65"/>
      <c r="R1239" s="65"/>
      <c r="S1239" s="65"/>
      <c r="T1239" s="65"/>
      <c r="U1239" s="65"/>
      <c r="V1239" s="65"/>
      <c r="W1239" s="65"/>
      <c r="X1239" s="65"/>
      <c r="Y1239" s="65"/>
      <c r="Z1239" s="65"/>
      <c r="AA1239" s="65"/>
      <c r="AB1239" s="65"/>
      <c r="AC1239" s="65"/>
      <c r="AD1239" s="65"/>
      <c r="AE1239" s="65"/>
      <c r="AF1239" s="65"/>
      <c r="AG1239" s="65"/>
      <c r="AH1239" s="65"/>
      <c r="AI1239" s="65"/>
      <c r="AJ1239" s="65"/>
      <c r="AK1239" s="65"/>
      <c r="AL1239" s="65"/>
      <c r="AM1239" s="65"/>
      <c r="AN1239" s="65"/>
      <c r="AO1239" s="65"/>
      <c r="AP1239" s="65"/>
    </row>
    <row r="1240" customFormat="false" ht="15.75" hidden="false" customHeight="false" outlineLevel="0" collapsed="false">
      <c r="A1240" s="65"/>
      <c r="B1240" s="65"/>
      <c r="C1240" s="65"/>
      <c r="D1240" s="65"/>
      <c r="E1240" s="65"/>
      <c r="F1240" s="65"/>
      <c r="G1240" s="65"/>
      <c r="H1240" s="68"/>
      <c r="I1240" s="65"/>
      <c r="J1240" s="68"/>
      <c r="K1240" s="65"/>
      <c r="L1240" s="68"/>
      <c r="M1240" s="65"/>
      <c r="N1240" s="65"/>
      <c r="O1240" s="65"/>
      <c r="P1240" s="65"/>
      <c r="Q1240" s="65"/>
      <c r="R1240" s="65"/>
      <c r="S1240" s="65"/>
      <c r="T1240" s="65"/>
      <c r="U1240" s="65"/>
      <c r="V1240" s="65"/>
      <c r="W1240" s="65"/>
      <c r="X1240" s="65"/>
      <c r="Y1240" s="65"/>
      <c r="Z1240" s="65"/>
      <c r="AA1240" s="65"/>
      <c r="AB1240" s="65"/>
      <c r="AC1240" s="65"/>
      <c r="AD1240" s="65"/>
      <c r="AE1240" s="65"/>
      <c r="AF1240" s="65"/>
      <c r="AG1240" s="65"/>
      <c r="AH1240" s="65"/>
      <c r="AI1240" s="65"/>
      <c r="AJ1240" s="65"/>
      <c r="AK1240" s="65"/>
      <c r="AL1240" s="65"/>
      <c r="AM1240" s="65"/>
      <c r="AN1240" s="65"/>
      <c r="AO1240" s="65"/>
      <c r="AP1240" s="65"/>
    </row>
    <row r="1241" customFormat="false" ht="15.75" hidden="false" customHeight="false" outlineLevel="0" collapsed="false">
      <c r="A1241" s="65"/>
      <c r="B1241" s="65"/>
      <c r="C1241" s="65"/>
      <c r="D1241" s="65"/>
      <c r="E1241" s="65"/>
      <c r="F1241" s="65"/>
      <c r="G1241" s="65"/>
      <c r="H1241" s="68"/>
      <c r="I1241" s="65"/>
      <c r="J1241" s="68"/>
      <c r="K1241" s="65"/>
      <c r="L1241" s="68"/>
      <c r="M1241" s="65"/>
      <c r="N1241" s="65"/>
      <c r="O1241" s="65"/>
      <c r="P1241" s="65"/>
      <c r="Q1241" s="65"/>
      <c r="R1241" s="65"/>
      <c r="S1241" s="65"/>
      <c r="T1241" s="65"/>
      <c r="U1241" s="65"/>
      <c r="V1241" s="65"/>
      <c r="W1241" s="65"/>
      <c r="X1241" s="65"/>
      <c r="Y1241" s="65"/>
      <c r="Z1241" s="65"/>
      <c r="AA1241" s="65"/>
      <c r="AB1241" s="65"/>
      <c r="AC1241" s="65"/>
      <c r="AD1241" s="65"/>
      <c r="AE1241" s="65"/>
      <c r="AF1241" s="65"/>
      <c r="AG1241" s="65"/>
      <c r="AH1241" s="65"/>
      <c r="AI1241" s="65"/>
      <c r="AJ1241" s="65"/>
      <c r="AK1241" s="65"/>
      <c r="AL1241" s="65"/>
      <c r="AM1241" s="65"/>
      <c r="AN1241" s="65"/>
      <c r="AO1241" s="65"/>
      <c r="AP1241" s="65"/>
    </row>
    <row r="1242" customFormat="false" ht="15.75" hidden="false" customHeight="false" outlineLevel="0" collapsed="false">
      <c r="A1242" s="65"/>
      <c r="B1242" s="65"/>
      <c r="C1242" s="65"/>
      <c r="D1242" s="65"/>
      <c r="E1242" s="65"/>
      <c r="F1242" s="65"/>
      <c r="G1242" s="65"/>
      <c r="H1242" s="68"/>
      <c r="I1242" s="65"/>
      <c r="J1242" s="68"/>
      <c r="K1242" s="65"/>
      <c r="L1242" s="68"/>
      <c r="M1242" s="65"/>
      <c r="N1242" s="65"/>
      <c r="O1242" s="65"/>
      <c r="P1242" s="65"/>
      <c r="Q1242" s="65"/>
      <c r="R1242" s="65"/>
      <c r="S1242" s="65"/>
      <c r="T1242" s="65"/>
      <c r="U1242" s="65"/>
      <c r="V1242" s="65"/>
      <c r="W1242" s="65"/>
      <c r="X1242" s="65"/>
      <c r="Y1242" s="65"/>
      <c r="Z1242" s="65"/>
      <c r="AA1242" s="65"/>
      <c r="AB1242" s="65"/>
      <c r="AC1242" s="65"/>
      <c r="AD1242" s="65"/>
      <c r="AE1242" s="65"/>
      <c r="AF1242" s="65"/>
      <c r="AG1242" s="65"/>
      <c r="AH1242" s="65"/>
      <c r="AI1242" s="65"/>
      <c r="AJ1242" s="65"/>
      <c r="AK1242" s="65"/>
      <c r="AL1242" s="65"/>
      <c r="AM1242" s="65"/>
      <c r="AN1242" s="65"/>
      <c r="AO1242" s="65"/>
      <c r="AP1242" s="65"/>
    </row>
    <row r="1243" customFormat="false" ht="15.75" hidden="false" customHeight="false" outlineLevel="0" collapsed="false">
      <c r="A1243" s="65"/>
      <c r="B1243" s="65"/>
      <c r="C1243" s="65"/>
      <c r="D1243" s="65"/>
      <c r="E1243" s="65"/>
      <c r="F1243" s="65"/>
      <c r="G1243" s="65"/>
      <c r="H1243" s="68"/>
      <c r="I1243" s="65"/>
      <c r="J1243" s="68"/>
      <c r="K1243" s="65"/>
      <c r="L1243" s="68"/>
      <c r="M1243" s="65"/>
      <c r="N1243" s="65"/>
      <c r="O1243" s="65"/>
      <c r="P1243" s="65"/>
      <c r="Q1243" s="65"/>
      <c r="R1243" s="65"/>
      <c r="S1243" s="65"/>
      <c r="T1243" s="65"/>
      <c r="U1243" s="65"/>
      <c r="V1243" s="65"/>
      <c r="W1243" s="65"/>
      <c r="X1243" s="65"/>
      <c r="Y1243" s="65"/>
      <c r="Z1243" s="65"/>
      <c r="AA1243" s="65"/>
      <c r="AB1243" s="65"/>
      <c r="AC1243" s="65"/>
      <c r="AD1243" s="65"/>
      <c r="AE1243" s="65"/>
      <c r="AF1243" s="65"/>
      <c r="AG1243" s="65"/>
      <c r="AH1243" s="65"/>
      <c r="AI1243" s="65"/>
      <c r="AJ1243" s="65"/>
      <c r="AK1243" s="65"/>
      <c r="AL1243" s="65"/>
      <c r="AM1243" s="65"/>
      <c r="AN1243" s="65"/>
      <c r="AO1243" s="65"/>
      <c r="AP1243" s="65"/>
    </row>
    <row r="1244" customFormat="false" ht="15.75" hidden="false" customHeight="false" outlineLevel="0" collapsed="false">
      <c r="A1244" s="65"/>
      <c r="B1244" s="65"/>
      <c r="C1244" s="65"/>
      <c r="D1244" s="65"/>
      <c r="E1244" s="65"/>
      <c r="F1244" s="65"/>
      <c r="G1244" s="65"/>
      <c r="H1244" s="68"/>
      <c r="I1244" s="65"/>
      <c r="J1244" s="68"/>
      <c r="K1244" s="65"/>
      <c r="L1244" s="68"/>
      <c r="M1244" s="65"/>
      <c r="N1244" s="65"/>
      <c r="O1244" s="65"/>
      <c r="P1244" s="65"/>
      <c r="Q1244" s="65"/>
      <c r="R1244" s="65"/>
      <c r="S1244" s="65"/>
      <c r="T1244" s="65"/>
      <c r="U1244" s="65"/>
      <c r="V1244" s="65"/>
      <c r="W1244" s="65"/>
      <c r="X1244" s="65"/>
      <c r="Y1244" s="65"/>
      <c r="Z1244" s="65"/>
      <c r="AA1244" s="65"/>
      <c r="AB1244" s="65"/>
      <c r="AC1244" s="65"/>
      <c r="AD1244" s="65"/>
      <c r="AE1244" s="65"/>
      <c r="AF1244" s="65"/>
      <c r="AG1244" s="65"/>
      <c r="AH1244" s="65"/>
      <c r="AI1244" s="65"/>
      <c r="AJ1244" s="65"/>
      <c r="AK1244" s="65"/>
      <c r="AL1244" s="65"/>
      <c r="AM1244" s="65"/>
      <c r="AN1244" s="65"/>
      <c r="AO1244" s="65"/>
      <c r="AP1244" s="65"/>
    </row>
    <row r="1245" customFormat="false" ht="15.75" hidden="false" customHeight="false" outlineLevel="0" collapsed="false">
      <c r="A1245" s="65"/>
      <c r="B1245" s="65"/>
      <c r="C1245" s="65"/>
      <c r="D1245" s="65"/>
      <c r="E1245" s="65"/>
      <c r="F1245" s="65"/>
      <c r="G1245" s="65"/>
      <c r="H1245" s="68"/>
      <c r="I1245" s="65"/>
      <c r="J1245" s="68"/>
      <c r="K1245" s="65"/>
      <c r="L1245" s="68"/>
      <c r="M1245" s="65"/>
      <c r="N1245" s="65"/>
      <c r="O1245" s="65"/>
      <c r="P1245" s="65"/>
      <c r="Q1245" s="65"/>
      <c r="R1245" s="65"/>
      <c r="S1245" s="65"/>
      <c r="T1245" s="65"/>
      <c r="U1245" s="65"/>
      <c r="V1245" s="65"/>
      <c r="W1245" s="65"/>
      <c r="X1245" s="65"/>
      <c r="Y1245" s="65"/>
      <c r="Z1245" s="65"/>
      <c r="AA1245" s="65"/>
      <c r="AB1245" s="65"/>
      <c r="AC1245" s="65"/>
      <c r="AD1245" s="65"/>
      <c r="AE1245" s="65"/>
      <c r="AF1245" s="65"/>
      <c r="AG1245" s="65"/>
      <c r="AH1245" s="65"/>
      <c r="AI1245" s="65"/>
      <c r="AJ1245" s="65"/>
      <c r="AK1245" s="65"/>
      <c r="AL1245" s="65"/>
      <c r="AM1245" s="65"/>
      <c r="AN1245" s="65"/>
      <c r="AO1245" s="65"/>
      <c r="AP1245" s="65"/>
    </row>
    <row r="1246" customFormat="false" ht="15.75" hidden="false" customHeight="false" outlineLevel="0" collapsed="false">
      <c r="A1246" s="65"/>
      <c r="B1246" s="65"/>
      <c r="C1246" s="65"/>
      <c r="D1246" s="65"/>
      <c r="E1246" s="65"/>
      <c r="F1246" s="65"/>
      <c r="G1246" s="65"/>
      <c r="H1246" s="68"/>
      <c r="I1246" s="65"/>
      <c r="J1246" s="68"/>
      <c r="K1246" s="65"/>
      <c r="L1246" s="68"/>
      <c r="M1246" s="65"/>
      <c r="N1246" s="65"/>
      <c r="O1246" s="65"/>
      <c r="P1246" s="65"/>
      <c r="Q1246" s="65"/>
      <c r="R1246" s="65"/>
      <c r="S1246" s="65"/>
      <c r="T1246" s="65"/>
      <c r="U1246" s="65"/>
      <c r="V1246" s="65"/>
      <c r="W1246" s="65"/>
      <c r="X1246" s="65"/>
      <c r="Y1246" s="65"/>
      <c r="Z1246" s="65"/>
      <c r="AA1246" s="65"/>
      <c r="AB1246" s="65"/>
      <c r="AC1246" s="65"/>
      <c r="AD1246" s="65"/>
      <c r="AE1246" s="65"/>
      <c r="AF1246" s="65"/>
      <c r="AG1246" s="65"/>
      <c r="AH1246" s="65"/>
      <c r="AI1246" s="65"/>
      <c r="AJ1246" s="65"/>
      <c r="AK1246" s="65"/>
      <c r="AL1246" s="65"/>
      <c r="AM1246" s="65"/>
      <c r="AN1246" s="65"/>
      <c r="AO1246" s="65"/>
      <c r="AP1246" s="65"/>
    </row>
    <row r="1247" customFormat="false" ht="15.75" hidden="false" customHeight="false" outlineLevel="0" collapsed="false">
      <c r="A1247" s="65"/>
      <c r="B1247" s="65"/>
      <c r="C1247" s="65"/>
      <c r="D1247" s="65"/>
      <c r="E1247" s="65"/>
      <c r="F1247" s="65"/>
      <c r="G1247" s="65"/>
      <c r="H1247" s="68"/>
      <c r="I1247" s="65"/>
      <c r="J1247" s="68"/>
      <c r="K1247" s="65"/>
      <c r="L1247" s="68"/>
      <c r="M1247" s="65"/>
      <c r="N1247" s="65"/>
      <c r="O1247" s="65"/>
      <c r="P1247" s="65"/>
      <c r="Q1247" s="65"/>
      <c r="R1247" s="65"/>
      <c r="S1247" s="65"/>
      <c r="T1247" s="65"/>
      <c r="U1247" s="65"/>
      <c r="V1247" s="65"/>
      <c r="W1247" s="65"/>
      <c r="X1247" s="65"/>
      <c r="Y1247" s="65"/>
      <c r="Z1247" s="65"/>
      <c r="AA1247" s="65"/>
      <c r="AB1247" s="65"/>
      <c r="AC1247" s="65"/>
      <c r="AD1247" s="65"/>
      <c r="AE1247" s="65"/>
      <c r="AF1247" s="65"/>
      <c r="AG1247" s="65"/>
      <c r="AH1247" s="65"/>
      <c r="AI1247" s="65"/>
      <c r="AJ1247" s="65"/>
      <c r="AK1247" s="65"/>
      <c r="AL1247" s="65"/>
      <c r="AM1247" s="65"/>
      <c r="AN1247" s="65"/>
      <c r="AO1247" s="65"/>
      <c r="AP1247" s="65"/>
    </row>
    <row r="1248" customFormat="false" ht="15.75" hidden="false" customHeight="false" outlineLevel="0" collapsed="false">
      <c r="A1248" s="65"/>
      <c r="B1248" s="65"/>
      <c r="C1248" s="65"/>
      <c r="D1248" s="65"/>
      <c r="E1248" s="65"/>
      <c r="F1248" s="65"/>
      <c r="G1248" s="65"/>
      <c r="H1248" s="68"/>
      <c r="I1248" s="65"/>
      <c r="J1248" s="68"/>
      <c r="K1248" s="65"/>
      <c r="L1248" s="68"/>
      <c r="M1248" s="65"/>
      <c r="N1248" s="65"/>
      <c r="O1248" s="65"/>
      <c r="P1248" s="65"/>
      <c r="Q1248" s="65"/>
      <c r="R1248" s="65"/>
      <c r="S1248" s="65"/>
      <c r="T1248" s="65"/>
      <c r="U1248" s="65"/>
      <c r="V1248" s="65"/>
      <c r="W1248" s="65"/>
      <c r="X1248" s="65"/>
      <c r="Y1248" s="65"/>
      <c r="Z1248" s="65"/>
      <c r="AA1248" s="65"/>
      <c r="AB1248" s="65"/>
      <c r="AC1248" s="65"/>
      <c r="AD1248" s="65"/>
      <c r="AE1248" s="65"/>
      <c r="AF1248" s="65"/>
      <c r="AG1248" s="65"/>
      <c r="AH1248" s="65"/>
      <c r="AI1248" s="65"/>
      <c r="AJ1248" s="65"/>
      <c r="AK1248" s="65"/>
      <c r="AL1248" s="65"/>
      <c r="AM1248" s="65"/>
      <c r="AN1248" s="65"/>
      <c r="AO1248" s="65"/>
      <c r="AP1248" s="65"/>
    </row>
    <row r="1249" customFormat="false" ht="15.75" hidden="false" customHeight="false" outlineLevel="0" collapsed="false">
      <c r="A1249" s="65"/>
      <c r="B1249" s="65"/>
      <c r="C1249" s="65"/>
      <c r="D1249" s="65"/>
      <c r="E1249" s="65"/>
      <c r="F1249" s="65"/>
      <c r="G1249" s="65"/>
      <c r="H1249" s="68"/>
      <c r="I1249" s="65"/>
      <c r="J1249" s="68"/>
      <c r="K1249" s="65"/>
      <c r="L1249" s="68"/>
      <c r="M1249" s="65"/>
      <c r="N1249" s="65"/>
      <c r="O1249" s="65"/>
      <c r="P1249" s="65"/>
      <c r="Q1249" s="65"/>
      <c r="R1249" s="65"/>
      <c r="S1249" s="65"/>
      <c r="T1249" s="65"/>
      <c r="U1249" s="65"/>
      <c r="V1249" s="65"/>
      <c r="W1249" s="65"/>
      <c r="X1249" s="65"/>
      <c r="Y1249" s="65"/>
      <c r="Z1249" s="65"/>
      <c r="AA1249" s="65"/>
      <c r="AB1249" s="65"/>
      <c r="AC1249" s="65"/>
      <c r="AD1249" s="65"/>
      <c r="AE1249" s="65"/>
      <c r="AF1249" s="65"/>
      <c r="AG1249" s="65"/>
      <c r="AH1249" s="65"/>
      <c r="AI1249" s="65"/>
      <c r="AJ1249" s="65"/>
      <c r="AK1249" s="65"/>
      <c r="AL1249" s="65"/>
      <c r="AM1249" s="65"/>
      <c r="AN1249" s="65"/>
      <c r="AO1249" s="65"/>
      <c r="AP1249" s="65"/>
    </row>
    <row r="1250" customFormat="false" ht="15.75" hidden="false" customHeight="false" outlineLevel="0" collapsed="false">
      <c r="A1250" s="65"/>
      <c r="B1250" s="65"/>
      <c r="C1250" s="65"/>
      <c r="D1250" s="65"/>
      <c r="E1250" s="65"/>
      <c r="F1250" s="65"/>
      <c r="G1250" s="65"/>
      <c r="H1250" s="68"/>
      <c r="I1250" s="65"/>
      <c r="J1250" s="68"/>
      <c r="K1250" s="65"/>
      <c r="L1250" s="68"/>
      <c r="M1250" s="65"/>
      <c r="N1250" s="65"/>
      <c r="O1250" s="65"/>
      <c r="P1250" s="65"/>
      <c r="Q1250" s="65"/>
      <c r="R1250" s="65"/>
      <c r="S1250" s="65"/>
      <c r="T1250" s="65"/>
      <c r="U1250" s="65"/>
      <c r="V1250" s="65"/>
      <c r="W1250" s="65"/>
      <c r="X1250" s="65"/>
      <c r="Y1250" s="65"/>
      <c r="Z1250" s="65"/>
      <c r="AA1250" s="65"/>
      <c r="AB1250" s="65"/>
      <c r="AC1250" s="65"/>
      <c r="AD1250" s="65"/>
      <c r="AE1250" s="65"/>
      <c r="AF1250" s="65"/>
      <c r="AG1250" s="65"/>
      <c r="AH1250" s="65"/>
      <c r="AI1250" s="65"/>
      <c r="AJ1250" s="65"/>
      <c r="AK1250" s="65"/>
      <c r="AL1250" s="65"/>
      <c r="AM1250" s="65"/>
      <c r="AN1250" s="65"/>
      <c r="AO1250" s="65"/>
      <c r="AP1250" s="65"/>
    </row>
    <row r="1251" customFormat="false" ht="15.75" hidden="false" customHeight="false" outlineLevel="0" collapsed="false">
      <c r="A1251" s="65"/>
      <c r="B1251" s="65"/>
      <c r="C1251" s="65"/>
      <c r="D1251" s="65"/>
      <c r="E1251" s="65"/>
      <c r="F1251" s="65"/>
      <c r="G1251" s="65"/>
      <c r="H1251" s="68"/>
      <c r="I1251" s="65"/>
      <c r="J1251" s="68"/>
      <c r="K1251" s="65"/>
      <c r="L1251" s="68"/>
      <c r="M1251" s="65"/>
      <c r="N1251" s="65"/>
      <c r="O1251" s="65"/>
      <c r="P1251" s="65"/>
      <c r="Q1251" s="65"/>
      <c r="R1251" s="65"/>
      <c r="S1251" s="65"/>
      <c r="T1251" s="65"/>
      <c r="U1251" s="65"/>
      <c r="V1251" s="65"/>
      <c r="W1251" s="65"/>
      <c r="X1251" s="65"/>
      <c r="Y1251" s="65"/>
      <c r="Z1251" s="65"/>
      <c r="AA1251" s="65"/>
      <c r="AB1251" s="65"/>
      <c r="AC1251" s="65"/>
      <c r="AD1251" s="65"/>
      <c r="AE1251" s="65"/>
      <c r="AF1251" s="65"/>
      <c r="AG1251" s="65"/>
      <c r="AH1251" s="65"/>
      <c r="AI1251" s="65"/>
      <c r="AJ1251" s="65"/>
      <c r="AK1251" s="65"/>
      <c r="AL1251" s="65"/>
      <c r="AM1251" s="65"/>
      <c r="AN1251" s="65"/>
      <c r="AO1251" s="65"/>
      <c r="AP1251" s="65"/>
    </row>
    <row r="1252" customFormat="false" ht="15.75" hidden="false" customHeight="false" outlineLevel="0" collapsed="false">
      <c r="A1252" s="65"/>
      <c r="B1252" s="65"/>
      <c r="C1252" s="65"/>
      <c r="D1252" s="65"/>
      <c r="E1252" s="65"/>
      <c r="F1252" s="65"/>
      <c r="G1252" s="65"/>
      <c r="H1252" s="68"/>
      <c r="I1252" s="65"/>
      <c r="J1252" s="68"/>
      <c r="K1252" s="65"/>
      <c r="L1252" s="68"/>
      <c r="M1252" s="65"/>
      <c r="N1252" s="65"/>
      <c r="O1252" s="65"/>
      <c r="P1252" s="65"/>
      <c r="Q1252" s="65"/>
      <c r="R1252" s="65"/>
      <c r="S1252" s="65"/>
      <c r="T1252" s="65"/>
      <c r="U1252" s="65"/>
      <c r="V1252" s="65"/>
      <c r="W1252" s="65"/>
      <c r="X1252" s="65"/>
      <c r="Y1252" s="65"/>
      <c r="Z1252" s="65"/>
      <c r="AA1252" s="65"/>
      <c r="AB1252" s="65"/>
      <c r="AC1252" s="65"/>
      <c r="AD1252" s="65"/>
      <c r="AE1252" s="65"/>
      <c r="AF1252" s="65"/>
      <c r="AG1252" s="65"/>
      <c r="AH1252" s="65"/>
      <c r="AI1252" s="65"/>
      <c r="AJ1252" s="65"/>
      <c r="AK1252" s="65"/>
      <c r="AL1252" s="65"/>
      <c r="AM1252" s="65"/>
      <c r="AN1252" s="65"/>
      <c r="AO1252" s="65"/>
      <c r="AP1252" s="65"/>
    </row>
    <row r="1253" customFormat="false" ht="15.75" hidden="false" customHeight="false" outlineLevel="0" collapsed="false">
      <c r="A1253" s="65"/>
      <c r="B1253" s="65"/>
      <c r="C1253" s="65"/>
      <c r="D1253" s="65"/>
      <c r="E1253" s="65"/>
      <c r="F1253" s="65"/>
      <c r="G1253" s="65"/>
      <c r="H1253" s="68"/>
      <c r="I1253" s="65"/>
      <c r="J1253" s="68"/>
      <c r="K1253" s="65"/>
      <c r="L1253" s="68"/>
      <c r="M1253" s="65"/>
      <c r="N1253" s="65"/>
      <c r="O1253" s="65"/>
      <c r="P1253" s="65"/>
      <c r="Q1253" s="65"/>
      <c r="R1253" s="65"/>
      <c r="S1253" s="65"/>
      <c r="T1253" s="65"/>
      <c r="U1253" s="65"/>
      <c r="V1253" s="65"/>
      <c r="W1253" s="65"/>
      <c r="X1253" s="65"/>
      <c r="Y1253" s="65"/>
      <c r="Z1253" s="65"/>
      <c r="AA1253" s="65"/>
      <c r="AB1253" s="65"/>
      <c r="AC1253" s="65"/>
      <c r="AD1253" s="65"/>
      <c r="AE1253" s="65"/>
      <c r="AF1253" s="65"/>
      <c r="AG1253" s="65"/>
      <c r="AH1253" s="65"/>
      <c r="AI1253" s="65"/>
      <c r="AJ1253" s="65"/>
      <c r="AK1253" s="65"/>
      <c r="AL1253" s="65"/>
      <c r="AM1253" s="65"/>
      <c r="AN1253" s="65"/>
      <c r="AO1253" s="65"/>
      <c r="AP1253" s="65"/>
    </row>
    <row r="1254" customFormat="false" ht="15.75" hidden="false" customHeight="false" outlineLevel="0" collapsed="false">
      <c r="A1254" s="65"/>
      <c r="B1254" s="65"/>
      <c r="C1254" s="65"/>
      <c r="D1254" s="65"/>
      <c r="E1254" s="65"/>
      <c r="F1254" s="65"/>
      <c r="G1254" s="65"/>
      <c r="H1254" s="68"/>
      <c r="I1254" s="65"/>
      <c r="J1254" s="68"/>
      <c r="K1254" s="65"/>
      <c r="L1254" s="68"/>
      <c r="M1254" s="65"/>
      <c r="N1254" s="65"/>
      <c r="O1254" s="65"/>
      <c r="P1254" s="65"/>
      <c r="Q1254" s="65"/>
      <c r="R1254" s="65"/>
      <c r="S1254" s="65"/>
      <c r="T1254" s="65"/>
      <c r="U1254" s="65"/>
      <c r="V1254" s="65"/>
      <c r="W1254" s="65"/>
      <c r="X1254" s="65"/>
      <c r="Y1254" s="65"/>
      <c r="Z1254" s="65"/>
      <c r="AA1254" s="65"/>
      <c r="AB1254" s="65"/>
      <c r="AC1254" s="65"/>
      <c r="AD1254" s="65"/>
      <c r="AE1254" s="65"/>
      <c r="AF1254" s="65"/>
      <c r="AG1254" s="65"/>
      <c r="AH1254" s="65"/>
      <c r="AI1254" s="65"/>
      <c r="AJ1254" s="65"/>
      <c r="AK1254" s="65"/>
      <c r="AL1254" s="65"/>
      <c r="AM1254" s="65"/>
      <c r="AN1254" s="65"/>
      <c r="AO1254" s="65"/>
      <c r="AP1254" s="65"/>
    </row>
    <row r="1255" customFormat="false" ht="15.75" hidden="false" customHeight="false" outlineLevel="0" collapsed="false">
      <c r="A1255" s="65"/>
      <c r="B1255" s="65"/>
      <c r="C1255" s="65"/>
      <c r="D1255" s="65"/>
      <c r="E1255" s="65"/>
      <c r="F1255" s="65"/>
      <c r="G1255" s="65"/>
      <c r="H1255" s="68"/>
      <c r="I1255" s="65"/>
      <c r="J1255" s="68"/>
      <c r="K1255" s="65"/>
      <c r="L1255" s="68"/>
      <c r="M1255" s="65"/>
      <c r="N1255" s="65"/>
      <c r="O1255" s="65"/>
      <c r="P1255" s="65"/>
      <c r="Q1255" s="65"/>
      <c r="R1255" s="65"/>
      <c r="S1255" s="65"/>
      <c r="T1255" s="65"/>
      <c r="U1255" s="65"/>
      <c r="V1255" s="65"/>
      <c r="W1255" s="65"/>
      <c r="X1255" s="65"/>
      <c r="Y1255" s="65"/>
      <c r="Z1255" s="65"/>
      <c r="AA1255" s="65"/>
      <c r="AB1255" s="65"/>
      <c r="AC1255" s="65"/>
      <c r="AD1255" s="65"/>
      <c r="AE1255" s="65"/>
      <c r="AF1255" s="65"/>
      <c r="AG1255" s="65"/>
      <c r="AH1255" s="65"/>
      <c r="AI1255" s="65"/>
      <c r="AJ1255" s="65"/>
      <c r="AK1255" s="65"/>
      <c r="AL1255" s="65"/>
      <c r="AM1255" s="65"/>
      <c r="AN1255" s="65"/>
      <c r="AO1255" s="65"/>
      <c r="AP1255" s="65"/>
    </row>
    <row r="1256" customFormat="false" ht="15.75" hidden="false" customHeight="false" outlineLevel="0" collapsed="false">
      <c r="A1256" s="65"/>
      <c r="B1256" s="65"/>
      <c r="C1256" s="65"/>
      <c r="D1256" s="65"/>
      <c r="E1256" s="65"/>
      <c r="F1256" s="65"/>
      <c r="G1256" s="65"/>
      <c r="H1256" s="68"/>
      <c r="I1256" s="65"/>
      <c r="J1256" s="68"/>
      <c r="K1256" s="65"/>
      <c r="L1256" s="68"/>
      <c r="M1256" s="65"/>
      <c r="N1256" s="65"/>
      <c r="O1256" s="65"/>
      <c r="P1256" s="65"/>
      <c r="Q1256" s="65"/>
      <c r="R1256" s="65"/>
      <c r="S1256" s="65"/>
      <c r="T1256" s="65"/>
      <c r="U1256" s="65"/>
      <c r="V1256" s="65"/>
      <c r="W1256" s="65"/>
      <c r="X1256" s="65"/>
      <c r="Y1256" s="65"/>
      <c r="Z1256" s="65"/>
      <c r="AA1256" s="65"/>
      <c r="AB1256" s="65"/>
      <c r="AC1256" s="65"/>
      <c r="AD1256" s="65"/>
      <c r="AE1256" s="65"/>
      <c r="AF1256" s="65"/>
      <c r="AG1256" s="65"/>
      <c r="AH1256" s="65"/>
      <c r="AI1256" s="65"/>
      <c r="AJ1256" s="65"/>
      <c r="AK1256" s="65"/>
      <c r="AL1256" s="65"/>
      <c r="AM1256" s="65"/>
      <c r="AN1256" s="65"/>
      <c r="AO1256" s="65"/>
      <c r="AP1256" s="65"/>
    </row>
    <row r="1257" customFormat="false" ht="15.75" hidden="false" customHeight="false" outlineLevel="0" collapsed="false">
      <c r="A1257" s="65"/>
      <c r="B1257" s="65"/>
      <c r="C1257" s="65"/>
      <c r="D1257" s="65"/>
      <c r="E1257" s="65"/>
      <c r="F1257" s="65"/>
      <c r="G1257" s="65"/>
      <c r="H1257" s="68"/>
      <c r="I1257" s="65"/>
      <c r="J1257" s="68"/>
      <c r="K1257" s="65"/>
      <c r="L1257" s="68"/>
      <c r="M1257" s="65"/>
      <c r="N1257" s="65"/>
      <c r="O1257" s="65"/>
      <c r="P1257" s="65"/>
      <c r="Q1257" s="65"/>
      <c r="R1257" s="65"/>
      <c r="S1257" s="65"/>
      <c r="T1257" s="65"/>
      <c r="U1257" s="65"/>
      <c r="V1257" s="65"/>
      <c r="W1257" s="65"/>
      <c r="X1257" s="65"/>
      <c r="Y1257" s="65"/>
      <c r="Z1257" s="65"/>
      <c r="AA1257" s="65"/>
      <c r="AB1257" s="65"/>
      <c r="AC1257" s="65"/>
      <c r="AD1257" s="65"/>
      <c r="AE1257" s="65"/>
      <c r="AF1257" s="65"/>
      <c r="AG1257" s="65"/>
      <c r="AH1257" s="65"/>
      <c r="AI1257" s="65"/>
      <c r="AJ1257" s="65"/>
      <c r="AK1257" s="65"/>
      <c r="AL1257" s="65"/>
      <c r="AM1257" s="65"/>
      <c r="AN1257" s="65"/>
      <c r="AO1257" s="65"/>
      <c r="AP1257" s="65"/>
    </row>
    <row r="1258" customFormat="false" ht="15.75" hidden="false" customHeight="false" outlineLevel="0" collapsed="false">
      <c r="A1258" s="65"/>
      <c r="B1258" s="65"/>
      <c r="C1258" s="65"/>
      <c r="D1258" s="65"/>
      <c r="E1258" s="65"/>
      <c r="F1258" s="65"/>
      <c r="G1258" s="65"/>
      <c r="H1258" s="68"/>
      <c r="I1258" s="65"/>
      <c r="J1258" s="68"/>
      <c r="K1258" s="65"/>
      <c r="L1258" s="68"/>
      <c r="M1258" s="65"/>
      <c r="N1258" s="65"/>
      <c r="O1258" s="65"/>
      <c r="P1258" s="65"/>
      <c r="Q1258" s="65"/>
      <c r="R1258" s="65"/>
      <c r="S1258" s="65"/>
      <c r="T1258" s="65"/>
      <c r="U1258" s="65"/>
      <c r="V1258" s="65"/>
      <c r="W1258" s="65"/>
      <c r="X1258" s="65"/>
      <c r="Y1258" s="65"/>
      <c r="Z1258" s="65"/>
      <c r="AA1258" s="65"/>
      <c r="AB1258" s="65"/>
      <c r="AC1258" s="65"/>
      <c r="AD1258" s="65"/>
      <c r="AE1258" s="65"/>
      <c r="AF1258" s="65"/>
      <c r="AG1258" s="65"/>
      <c r="AH1258" s="65"/>
      <c r="AI1258" s="65"/>
      <c r="AJ1258" s="65"/>
      <c r="AK1258" s="65"/>
      <c r="AL1258" s="65"/>
      <c r="AM1258" s="65"/>
      <c r="AN1258" s="65"/>
      <c r="AO1258" s="65"/>
      <c r="AP1258" s="65"/>
    </row>
    <row r="1259" customFormat="false" ht="15.75" hidden="false" customHeight="false" outlineLevel="0" collapsed="false">
      <c r="A1259" s="65"/>
      <c r="B1259" s="65"/>
      <c r="C1259" s="65"/>
      <c r="D1259" s="65"/>
      <c r="E1259" s="65"/>
      <c r="F1259" s="65"/>
      <c r="G1259" s="65"/>
      <c r="H1259" s="68"/>
      <c r="I1259" s="65"/>
      <c r="J1259" s="68"/>
      <c r="K1259" s="65"/>
      <c r="L1259" s="68"/>
      <c r="M1259" s="65"/>
      <c r="N1259" s="65"/>
      <c r="O1259" s="65"/>
      <c r="P1259" s="65"/>
      <c r="Q1259" s="65"/>
      <c r="R1259" s="65"/>
      <c r="S1259" s="65"/>
      <c r="T1259" s="65"/>
      <c r="U1259" s="65"/>
      <c r="V1259" s="65"/>
      <c r="W1259" s="65"/>
      <c r="X1259" s="65"/>
      <c r="Y1259" s="65"/>
      <c r="Z1259" s="65"/>
      <c r="AA1259" s="65"/>
      <c r="AB1259" s="65"/>
      <c r="AC1259" s="65"/>
      <c r="AD1259" s="65"/>
      <c r="AE1259" s="65"/>
      <c r="AF1259" s="65"/>
      <c r="AG1259" s="65"/>
      <c r="AH1259" s="65"/>
      <c r="AI1259" s="65"/>
      <c r="AJ1259" s="65"/>
      <c r="AK1259" s="65"/>
      <c r="AL1259" s="65"/>
      <c r="AM1259" s="65"/>
      <c r="AN1259" s="65"/>
      <c r="AO1259" s="65"/>
      <c r="AP1259" s="65"/>
    </row>
    <row r="1260" customFormat="false" ht="15.75" hidden="false" customHeight="false" outlineLevel="0" collapsed="false">
      <c r="A1260" s="65"/>
      <c r="B1260" s="65"/>
      <c r="C1260" s="65"/>
      <c r="D1260" s="65"/>
      <c r="E1260" s="65"/>
      <c r="F1260" s="65"/>
      <c r="G1260" s="65"/>
      <c r="H1260" s="68"/>
      <c r="I1260" s="65"/>
      <c r="J1260" s="68"/>
      <c r="K1260" s="65"/>
      <c r="L1260" s="68"/>
      <c r="M1260" s="65"/>
      <c r="N1260" s="65"/>
      <c r="O1260" s="65"/>
      <c r="P1260" s="65"/>
      <c r="Q1260" s="65"/>
      <c r="R1260" s="65"/>
      <c r="S1260" s="65"/>
      <c r="T1260" s="65"/>
      <c r="U1260" s="65"/>
      <c r="V1260" s="65"/>
      <c r="W1260" s="65"/>
      <c r="X1260" s="65"/>
      <c r="Y1260" s="65"/>
      <c r="Z1260" s="65"/>
      <c r="AA1260" s="65"/>
      <c r="AB1260" s="65"/>
      <c r="AC1260" s="65"/>
      <c r="AD1260" s="65"/>
      <c r="AE1260" s="65"/>
      <c r="AF1260" s="65"/>
      <c r="AG1260" s="65"/>
      <c r="AH1260" s="65"/>
      <c r="AI1260" s="65"/>
      <c r="AJ1260" s="65"/>
      <c r="AK1260" s="65"/>
      <c r="AL1260" s="65"/>
      <c r="AM1260" s="65"/>
      <c r="AN1260" s="65"/>
      <c r="AO1260" s="65"/>
      <c r="AP1260" s="65"/>
    </row>
    <row r="1261" customFormat="false" ht="15.75" hidden="false" customHeight="false" outlineLevel="0" collapsed="false">
      <c r="A1261" s="65"/>
      <c r="B1261" s="65"/>
      <c r="C1261" s="65"/>
      <c r="D1261" s="65"/>
      <c r="E1261" s="65"/>
      <c r="F1261" s="65"/>
      <c r="G1261" s="65"/>
      <c r="H1261" s="68"/>
      <c r="I1261" s="65"/>
      <c r="J1261" s="68"/>
      <c r="K1261" s="65"/>
      <c r="L1261" s="68"/>
      <c r="M1261" s="65"/>
      <c r="N1261" s="65"/>
      <c r="O1261" s="65"/>
      <c r="P1261" s="65"/>
      <c r="Q1261" s="65"/>
      <c r="R1261" s="65"/>
      <c r="S1261" s="65"/>
      <c r="T1261" s="65"/>
      <c r="U1261" s="65"/>
      <c r="V1261" s="65"/>
      <c r="W1261" s="65"/>
      <c r="X1261" s="65"/>
      <c r="Y1261" s="65"/>
      <c r="Z1261" s="65"/>
      <c r="AA1261" s="65"/>
      <c r="AB1261" s="65"/>
      <c r="AC1261" s="65"/>
      <c r="AD1261" s="65"/>
      <c r="AE1261" s="65"/>
      <c r="AF1261" s="65"/>
      <c r="AG1261" s="65"/>
      <c r="AH1261" s="65"/>
      <c r="AI1261" s="65"/>
      <c r="AJ1261" s="65"/>
      <c r="AK1261" s="65"/>
      <c r="AL1261" s="65"/>
      <c r="AM1261" s="65"/>
      <c r="AN1261" s="65"/>
      <c r="AO1261" s="65"/>
      <c r="AP1261" s="65"/>
    </row>
    <row r="1262" customFormat="false" ht="15.75" hidden="false" customHeight="false" outlineLevel="0" collapsed="false">
      <c r="A1262" s="65"/>
      <c r="B1262" s="65"/>
      <c r="C1262" s="65"/>
      <c r="D1262" s="65"/>
      <c r="E1262" s="65"/>
      <c r="F1262" s="65"/>
      <c r="G1262" s="65"/>
      <c r="H1262" s="68"/>
      <c r="I1262" s="65"/>
      <c r="J1262" s="68"/>
      <c r="K1262" s="65"/>
      <c r="L1262" s="68"/>
      <c r="M1262" s="65"/>
      <c r="N1262" s="65"/>
      <c r="O1262" s="65"/>
      <c r="P1262" s="65"/>
      <c r="Q1262" s="65"/>
      <c r="R1262" s="65"/>
      <c r="S1262" s="65"/>
      <c r="T1262" s="65"/>
      <c r="U1262" s="65"/>
      <c r="V1262" s="65"/>
      <c r="W1262" s="65"/>
      <c r="X1262" s="65"/>
      <c r="Y1262" s="65"/>
      <c r="Z1262" s="65"/>
      <c r="AA1262" s="65"/>
      <c r="AB1262" s="65"/>
      <c r="AC1262" s="65"/>
      <c r="AD1262" s="65"/>
      <c r="AE1262" s="65"/>
      <c r="AF1262" s="65"/>
      <c r="AG1262" s="65"/>
      <c r="AH1262" s="65"/>
      <c r="AI1262" s="65"/>
      <c r="AJ1262" s="65"/>
      <c r="AK1262" s="65"/>
      <c r="AL1262" s="65"/>
      <c r="AM1262" s="65"/>
      <c r="AN1262" s="65"/>
      <c r="AO1262" s="65"/>
      <c r="AP1262" s="65"/>
    </row>
    <row r="1263" customFormat="false" ht="15.75" hidden="false" customHeight="false" outlineLevel="0" collapsed="false">
      <c r="A1263" s="65"/>
      <c r="B1263" s="65"/>
      <c r="C1263" s="65"/>
      <c r="D1263" s="65"/>
      <c r="E1263" s="65"/>
      <c r="F1263" s="65"/>
      <c r="G1263" s="65"/>
      <c r="H1263" s="68"/>
      <c r="I1263" s="65"/>
      <c r="J1263" s="68"/>
      <c r="K1263" s="65"/>
      <c r="L1263" s="68"/>
      <c r="M1263" s="65"/>
      <c r="N1263" s="65"/>
      <c r="O1263" s="65"/>
      <c r="P1263" s="65"/>
      <c r="Q1263" s="65"/>
      <c r="R1263" s="65"/>
      <c r="S1263" s="65"/>
      <c r="T1263" s="65"/>
      <c r="U1263" s="65"/>
      <c r="V1263" s="65"/>
      <c r="W1263" s="65"/>
      <c r="X1263" s="65"/>
      <c r="Y1263" s="65"/>
      <c r="Z1263" s="65"/>
      <c r="AA1263" s="65"/>
      <c r="AB1263" s="65"/>
      <c r="AC1263" s="65"/>
      <c r="AD1263" s="65"/>
      <c r="AE1263" s="65"/>
      <c r="AF1263" s="65"/>
      <c r="AG1263" s="65"/>
      <c r="AH1263" s="65"/>
      <c r="AI1263" s="65"/>
      <c r="AJ1263" s="65"/>
      <c r="AK1263" s="65"/>
      <c r="AL1263" s="65"/>
      <c r="AM1263" s="65"/>
      <c r="AN1263" s="65"/>
      <c r="AO1263" s="65"/>
      <c r="AP1263" s="65"/>
    </row>
    <row r="1264" customFormat="false" ht="15.75" hidden="false" customHeight="false" outlineLevel="0" collapsed="false">
      <c r="A1264" s="65"/>
      <c r="B1264" s="65"/>
      <c r="C1264" s="65"/>
      <c r="D1264" s="65"/>
      <c r="E1264" s="65"/>
      <c r="F1264" s="65"/>
      <c r="G1264" s="65"/>
      <c r="H1264" s="68"/>
      <c r="I1264" s="65"/>
      <c r="J1264" s="68"/>
      <c r="K1264" s="65"/>
      <c r="L1264" s="68"/>
      <c r="M1264" s="65"/>
      <c r="N1264" s="65"/>
      <c r="O1264" s="65"/>
      <c r="P1264" s="65"/>
      <c r="Q1264" s="65"/>
      <c r="R1264" s="65"/>
      <c r="S1264" s="65"/>
      <c r="T1264" s="65"/>
      <c r="U1264" s="65"/>
      <c r="V1264" s="65"/>
      <c r="W1264" s="65"/>
      <c r="X1264" s="65"/>
      <c r="Y1264" s="65"/>
      <c r="Z1264" s="65"/>
      <c r="AA1264" s="65"/>
      <c r="AB1264" s="65"/>
      <c r="AC1264" s="65"/>
      <c r="AD1264" s="65"/>
      <c r="AE1264" s="65"/>
      <c r="AF1264" s="65"/>
      <c r="AG1264" s="65"/>
      <c r="AH1264" s="65"/>
      <c r="AI1264" s="65"/>
      <c r="AJ1264" s="65"/>
      <c r="AK1264" s="65"/>
      <c r="AL1264" s="65"/>
      <c r="AM1264" s="65"/>
      <c r="AN1264" s="65"/>
      <c r="AO1264" s="65"/>
      <c r="AP1264" s="65"/>
    </row>
    <row r="1265" customFormat="false" ht="15.75" hidden="false" customHeight="false" outlineLevel="0" collapsed="false">
      <c r="A1265" s="65"/>
      <c r="B1265" s="65"/>
      <c r="C1265" s="65"/>
      <c r="D1265" s="65"/>
      <c r="E1265" s="65"/>
      <c r="F1265" s="65"/>
      <c r="G1265" s="65"/>
      <c r="H1265" s="68"/>
      <c r="I1265" s="65"/>
      <c r="J1265" s="68"/>
      <c r="K1265" s="65"/>
      <c r="L1265" s="68"/>
      <c r="M1265" s="65"/>
      <c r="N1265" s="65"/>
      <c r="O1265" s="65"/>
      <c r="P1265" s="65"/>
      <c r="Q1265" s="65"/>
      <c r="R1265" s="65"/>
      <c r="S1265" s="65"/>
      <c r="T1265" s="65"/>
      <c r="U1265" s="65"/>
      <c r="V1265" s="65"/>
      <c r="W1265" s="65"/>
      <c r="X1265" s="65"/>
      <c r="Y1265" s="65"/>
      <c r="Z1265" s="65"/>
      <c r="AA1265" s="65"/>
      <c r="AB1265" s="65"/>
      <c r="AC1265" s="65"/>
      <c r="AD1265" s="65"/>
      <c r="AE1265" s="65"/>
      <c r="AF1265" s="65"/>
      <c r="AG1265" s="65"/>
      <c r="AH1265" s="65"/>
      <c r="AI1265" s="65"/>
      <c r="AJ1265" s="65"/>
      <c r="AK1265" s="65"/>
      <c r="AL1265" s="65"/>
      <c r="AM1265" s="65"/>
      <c r="AN1265" s="65"/>
      <c r="AO1265" s="65"/>
      <c r="AP1265" s="65"/>
    </row>
    <row r="1266" customFormat="false" ht="15.75" hidden="false" customHeight="false" outlineLevel="0" collapsed="false">
      <c r="A1266" s="65"/>
      <c r="B1266" s="65"/>
      <c r="C1266" s="65"/>
      <c r="D1266" s="65"/>
      <c r="E1266" s="65"/>
      <c r="F1266" s="65"/>
      <c r="G1266" s="65"/>
      <c r="H1266" s="68"/>
      <c r="I1266" s="65"/>
      <c r="J1266" s="68"/>
      <c r="K1266" s="65"/>
      <c r="L1266" s="68"/>
      <c r="M1266" s="65"/>
      <c r="N1266" s="65"/>
      <c r="O1266" s="65"/>
      <c r="P1266" s="65"/>
      <c r="Q1266" s="65"/>
      <c r="R1266" s="65"/>
      <c r="S1266" s="65"/>
      <c r="T1266" s="65"/>
      <c r="U1266" s="65"/>
      <c r="V1266" s="65"/>
      <c r="W1266" s="65"/>
      <c r="X1266" s="65"/>
      <c r="Y1266" s="65"/>
      <c r="Z1266" s="65"/>
      <c r="AA1266" s="65"/>
      <c r="AB1266" s="65"/>
      <c r="AC1266" s="65"/>
      <c r="AD1266" s="65"/>
      <c r="AE1266" s="65"/>
      <c r="AF1266" s="65"/>
      <c r="AG1266" s="65"/>
      <c r="AH1266" s="65"/>
      <c r="AI1266" s="65"/>
      <c r="AJ1266" s="65"/>
      <c r="AK1266" s="65"/>
      <c r="AL1266" s="65"/>
      <c r="AM1266" s="65"/>
      <c r="AN1266" s="65"/>
      <c r="AO1266" s="65"/>
      <c r="AP1266" s="65"/>
    </row>
    <row r="1267" customFormat="false" ht="15.75" hidden="false" customHeight="false" outlineLevel="0" collapsed="false">
      <c r="A1267" s="65"/>
      <c r="B1267" s="65"/>
      <c r="C1267" s="65"/>
      <c r="D1267" s="65"/>
      <c r="E1267" s="65"/>
      <c r="F1267" s="65"/>
      <c r="G1267" s="65"/>
      <c r="H1267" s="68"/>
      <c r="I1267" s="65"/>
      <c r="J1267" s="68"/>
      <c r="K1267" s="65"/>
      <c r="L1267" s="68"/>
      <c r="M1267" s="65"/>
      <c r="N1267" s="65"/>
      <c r="O1267" s="65"/>
      <c r="P1267" s="65"/>
      <c r="Q1267" s="65"/>
      <c r="R1267" s="65"/>
      <c r="S1267" s="65"/>
      <c r="T1267" s="65"/>
      <c r="U1267" s="65"/>
      <c r="V1267" s="65"/>
      <c r="W1267" s="65"/>
      <c r="X1267" s="65"/>
      <c r="Y1267" s="65"/>
      <c r="Z1267" s="65"/>
      <c r="AA1267" s="65"/>
      <c r="AB1267" s="65"/>
      <c r="AC1267" s="65"/>
      <c r="AD1267" s="65"/>
      <c r="AE1267" s="65"/>
      <c r="AF1267" s="65"/>
      <c r="AG1267" s="65"/>
      <c r="AH1267" s="65"/>
      <c r="AI1267" s="65"/>
      <c r="AJ1267" s="65"/>
      <c r="AK1267" s="65"/>
      <c r="AL1267" s="65"/>
      <c r="AM1267" s="65"/>
      <c r="AN1267" s="65"/>
      <c r="AO1267" s="65"/>
      <c r="AP1267" s="65"/>
    </row>
    <row r="1268" customFormat="false" ht="15.75" hidden="false" customHeight="false" outlineLevel="0" collapsed="false">
      <c r="A1268" s="65"/>
      <c r="B1268" s="65"/>
      <c r="C1268" s="65"/>
      <c r="D1268" s="65"/>
      <c r="E1268" s="65"/>
      <c r="F1268" s="65"/>
      <c r="G1268" s="65"/>
      <c r="H1268" s="68"/>
      <c r="I1268" s="65"/>
      <c r="J1268" s="68"/>
      <c r="K1268" s="65"/>
      <c r="L1268" s="68"/>
      <c r="M1268" s="65"/>
      <c r="N1268" s="65"/>
      <c r="O1268" s="65"/>
      <c r="P1268" s="65"/>
      <c r="Q1268" s="65"/>
      <c r="R1268" s="65"/>
      <c r="S1268" s="65"/>
      <c r="T1268" s="65"/>
      <c r="U1268" s="65"/>
      <c r="V1268" s="65"/>
      <c r="W1268" s="65"/>
      <c r="X1268" s="65"/>
      <c r="Y1268" s="65"/>
      <c r="Z1268" s="65"/>
      <c r="AA1268" s="65"/>
      <c r="AB1268" s="65"/>
      <c r="AC1268" s="65"/>
      <c r="AD1268" s="65"/>
      <c r="AE1268" s="65"/>
      <c r="AF1268" s="65"/>
      <c r="AG1268" s="65"/>
      <c r="AH1268" s="65"/>
      <c r="AI1268" s="65"/>
      <c r="AJ1268" s="65"/>
      <c r="AK1268" s="65"/>
      <c r="AL1268" s="65"/>
      <c r="AM1268" s="65"/>
      <c r="AN1268" s="65"/>
      <c r="AO1268" s="65"/>
      <c r="AP1268" s="65"/>
    </row>
    <row r="1269" customFormat="false" ht="15.75" hidden="false" customHeight="false" outlineLevel="0" collapsed="false">
      <c r="A1269" s="65"/>
      <c r="B1269" s="65"/>
      <c r="C1269" s="65"/>
      <c r="D1269" s="65"/>
      <c r="E1269" s="65"/>
      <c r="F1269" s="65"/>
      <c r="G1269" s="65"/>
      <c r="H1269" s="68"/>
      <c r="I1269" s="65"/>
      <c r="J1269" s="68"/>
      <c r="K1269" s="65"/>
      <c r="L1269" s="68"/>
      <c r="M1269" s="65"/>
      <c r="N1269" s="65"/>
      <c r="O1269" s="65"/>
      <c r="P1269" s="65"/>
      <c r="Q1269" s="65"/>
      <c r="R1269" s="65"/>
      <c r="S1269" s="65"/>
      <c r="T1269" s="65"/>
      <c r="U1269" s="65"/>
      <c r="V1269" s="65"/>
      <c r="W1269" s="65"/>
      <c r="X1269" s="65"/>
      <c r="Y1269" s="65"/>
      <c r="Z1269" s="65"/>
      <c r="AA1269" s="65"/>
      <c r="AB1269" s="65"/>
      <c r="AC1269" s="65"/>
      <c r="AD1269" s="65"/>
      <c r="AE1269" s="65"/>
      <c r="AF1269" s="65"/>
      <c r="AG1269" s="65"/>
      <c r="AH1269" s="65"/>
      <c r="AI1269" s="65"/>
      <c r="AJ1269" s="65"/>
      <c r="AK1269" s="65"/>
      <c r="AL1269" s="65"/>
      <c r="AM1269" s="65"/>
      <c r="AN1269" s="65"/>
      <c r="AO1269" s="65"/>
      <c r="AP1269" s="65"/>
    </row>
    <row r="1270" customFormat="false" ht="15.75" hidden="false" customHeight="false" outlineLevel="0" collapsed="false">
      <c r="A1270" s="65"/>
      <c r="B1270" s="65"/>
      <c r="C1270" s="65"/>
      <c r="D1270" s="65"/>
      <c r="E1270" s="65"/>
      <c r="F1270" s="65"/>
      <c r="G1270" s="65"/>
      <c r="H1270" s="68"/>
      <c r="I1270" s="65"/>
      <c r="J1270" s="68"/>
      <c r="K1270" s="65"/>
      <c r="L1270" s="68"/>
      <c r="M1270" s="65"/>
      <c r="N1270" s="65"/>
      <c r="O1270" s="65"/>
      <c r="P1270" s="65"/>
      <c r="Q1270" s="65"/>
      <c r="R1270" s="65"/>
      <c r="S1270" s="65"/>
      <c r="T1270" s="65"/>
      <c r="U1270" s="65"/>
      <c r="V1270" s="65"/>
      <c r="W1270" s="65"/>
      <c r="X1270" s="65"/>
      <c r="Y1270" s="65"/>
      <c r="Z1270" s="65"/>
      <c r="AA1270" s="65"/>
      <c r="AB1270" s="65"/>
      <c r="AC1270" s="65"/>
      <c r="AD1270" s="65"/>
      <c r="AE1270" s="65"/>
      <c r="AF1270" s="65"/>
      <c r="AG1270" s="65"/>
      <c r="AH1270" s="65"/>
      <c r="AI1270" s="65"/>
      <c r="AJ1270" s="65"/>
      <c r="AK1270" s="65"/>
      <c r="AL1270" s="65"/>
      <c r="AM1270" s="65"/>
      <c r="AN1270" s="65"/>
      <c r="AO1270" s="65"/>
      <c r="AP1270" s="65"/>
    </row>
    <row r="1271" customFormat="false" ht="15.75" hidden="false" customHeight="false" outlineLevel="0" collapsed="false">
      <c r="A1271" s="65"/>
      <c r="B1271" s="65"/>
      <c r="C1271" s="65"/>
      <c r="D1271" s="65"/>
      <c r="E1271" s="65"/>
      <c r="F1271" s="65"/>
      <c r="G1271" s="65"/>
      <c r="H1271" s="68"/>
      <c r="I1271" s="65"/>
      <c r="J1271" s="68"/>
      <c r="K1271" s="65"/>
      <c r="L1271" s="68"/>
      <c r="M1271" s="65"/>
      <c r="N1271" s="65"/>
      <c r="O1271" s="65"/>
      <c r="P1271" s="65"/>
      <c r="Q1271" s="65"/>
      <c r="R1271" s="65"/>
      <c r="S1271" s="65"/>
      <c r="T1271" s="65"/>
      <c r="U1271" s="65"/>
      <c r="V1271" s="65"/>
      <c r="W1271" s="65"/>
      <c r="X1271" s="65"/>
      <c r="Y1271" s="65"/>
      <c r="Z1271" s="65"/>
      <c r="AA1271" s="65"/>
      <c r="AB1271" s="65"/>
      <c r="AC1271" s="65"/>
      <c r="AD1271" s="65"/>
      <c r="AE1271" s="65"/>
      <c r="AF1271" s="65"/>
      <c r="AG1271" s="65"/>
      <c r="AH1271" s="65"/>
      <c r="AI1271" s="65"/>
      <c r="AJ1271" s="65"/>
      <c r="AK1271" s="65"/>
      <c r="AL1271" s="65"/>
      <c r="AM1271" s="65"/>
      <c r="AN1271" s="65"/>
      <c r="AO1271" s="65"/>
      <c r="AP1271" s="65"/>
    </row>
    <row r="1272" customFormat="false" ht="15.75" hidden="false" customHeight="false" outlineLevel="0" collapsed="false">
      <c r="A1272" s="65"/>
      <c r="B1272" s="65"/>
      <c r="C1272" s="65"/>
      <c r="D1272" s="65"/>
      <c r="E1272" s="65"/>
      <c r="F1272" s="65"/>
      <c r="G1272" s="65"/>
      <c r="H1272" s="68"/>
      <c r="I1272" s="65"/>
      <c r="J1272" s="68"/>
      <c r="K1272" s="65"/>
      <c r="L1272" s="68"/>
      <c r="M1272" s="65"/>
      <c r="N1272" s="65"/>
      <c r="O1272" s="65"/>
      <c r="P1272" s="65"/>
      <c r="Q1272" s="65"/>
      <c r="R1272" s="65"/>
      <c r="S1272" s="65"/>
      <c r="T1272" s="65"/>
      <c r="U1272" s="65"/>
      <c r="V1272" s="65"/>
      <c r="W1272" s="65"/>
      <c r="X1272" s="65"/>
      <c r="Y1272" s="65"/>
      <c r="Z1272" s="65"/>
      <c r="AA1272" s="65"/>
      <c r="AB1272" s="65"/>
      <c r="AC1272" s="65"/>
      <c r="AD1272" s="65"/>
      <c r="AE1272" s="65"/>
      <c r="AF1272" s="65"/>
      <c r="AG1272" s="65"/>
      <c r="AH1272" s="65"/>
      <c r="AI1272" s="65"/>
      <c r="AJ1272" s="65"/>
      <c r="AK1272" s="65"/>
      <c r="AL1272" s="65"/>
      <c r="AM1272" s="65"/>
      <c r="AN1272" s="65"/>
      <c r="AO1272" s="65"/>
      <c r="AP1272" s="65"/>
    </row>
    <row r="1273" customFormat="false" ht="15.75" hidden="false" customHeight="false" outlineLevel="0" collapsed="false">
      <c r="A1273" s="65"/>
      <c r="B1273" s="65"/>
      <c r="C1273" s="65"/>
      <c r="D1273" s="65"/>
      <c r="E1273" s="65"/>
      <c r="F1273" s="65"/>
      <c r="G1273" s="65"/>
      <c r="H1273" s="68"/>
      <c r="I1273" s="65"/>
      <c r="J1273" s="68"/>
      <c r="K1273" s="65"/>
      <c r="L1273" s="68"/>
      <c r="M1273" s="65"/>
      <c r="N1273" s="65"/>
      <c r="O1273" s="65"/>
      <c r="P1273" s="65"/>
      <c r="Q1273" s="65"/>
      <c r="R1273" s="65"/>
      <c r="S1273" s="65"/>
      <c r="T1273" s="65"/>
      <c r="U1273" s="65"/>
      <c r="V1273" s="65"/>
      <c r="W1273" s="65"/>
      <c r="X1273" s="65"/>
      <c r="Y1273" s="65"/>
      <c r="Z1273" s="65"/>
      <c r="AA1273" s="65"/>
      <c r="AB1273" s="65"/>
      <c r="AC1273" s="65"/>
      <c r="AD1273" s="65"/>
      <c r="AE1273" s="65"/>
      <c r="AF1273" s="65"/>
      <c r="AG1273" s="65"/>
      <c r="AH1273" s="65"/>
      <c r="AI1273" s="65"/>
      <c r="AJ1273" s="65"/>
      <c r="AK1273" s="65"/>
      <c r="AL1273" s="65"/>
      <c r="AM1273" s="65"/>
      <c r="AN1273" s="65"/>
      <c r="AO1273" s="65"/>
      <c r="AP1273" s="65"/>
    </row>
    <row r="1274" customFormat="false" ht="15.75" hidden="false" customHeight="false" outlineLevel="0" collapsed="false">
      <c r="A1274" s="65"/>
      <c r="B1274" s="65"/>
      <c r="C1274" s="65"/>
      <c r="D1274" s="65"/>
      <c r="E1274" s="65"/>
      <c r="F1274" s="65"/>
      <c r="G1274" s="65"/>
      <c r="H1274" s="68"/>
      <c r="I1274" s="65"/>
      <c r="J1274" s="68"/>
      <c r="K1274" s="65"/>
      <c r="L1274" s="68"/>
      <c r="M1274" s="65"/>
      <c r="N1274" s="65"/>
      <c r="O1274" s="65"/>
      <c r="P1274" s="65"/>
      <c r="Q1274" s="65"/>
      <c r="R1274" s="65"/>
      <c r="S1274" s="65"/>
      <c r="T1274" s="65"/>
      <c r="U1274" s="65"/>
      <c r="V1274" s="65"/>
      <c r="W1274" s="65"/>
      <c r="X1274" s="65"/>
      <c r="Y1274" s="65"/>
      <c r="Z1274" s="65"/>
      <c r="AA1274" s="65"/>
      <c r="AB1274" s="65"/>
      <c r="AC1274" s="65"/>
      <c r="AD1274" s="65"/>
      <c r="AE1274" s="65"/>
      <c r="AF1274" s="65"/>
      <c r="AG1274" s="65"/>
      <c r="AH1274" s="65"/>
      <c r="AI1274" s="65"/>
      <c r="AJ1274" s="65"/>
      <c r="AK1274" s="65"/>
      <c r="AL1274" s="65"/>
      <c r="AM1274" s="65"/>
      <c r="AN1274" s="65"/>
      <c r="AO1274" s="65"/>
      <c r="AP1274" s="65"/>
    </row>
    <row r="1275" customFormat="false" ht="15.75" hidden="false" customHeight="false" outlineLevel="0" collapsed="false">
      <c r="A1275" s="65"/>
      <c r="B1275" s="65"/>
      <c r="C1275" s="65"/>
      <c r="D1275" s="65"/>
      <c r="E1275" s="65"/>
      <c r="F1275" s="65"/>
      <c r="G1275" s="65"/>
      <c r="H1275" s="68"/>
      <c r="I1275" s="65"/>
      <c r="J1275" s="68"/>
      <c r="K1275" s="65"/>
      <c r="L1275" s="68"/>
      <c r="M1275" s="65"/>
      <c r="N1275" s="65"/>
      <c r="O1275" s="65"/>
      <c r="P1275" s="65"/>
      <c r="Q1275" s="65"/>
      <c r="R1275" s="65"/>
      <c r="S1275" s="65"/>
      <c r="T1275" s="65"/>
      <c r="U1275" s="65"/>
      <c r="V1275" s="65"/>
      <c r="W1275" s="65"/>
      <c r="X1275" s="65"/>
      <c r="Y1275" s="65"/>
      <c r="Z1275" s="65"/>
      <c r="AA1275" s="65"/>
      <c r="AB1275" s="65"/>
      <c r="AC1275" s="65"/>
      <c r="AD1275" s="65"/>
      <c r="AE1275" s="65"/>
      <c r="AF1275" s="65"/>
      <c r="AG1275" s="65"/>
      <c r="AH1275" s="65"/>
      <c r="AI1275" s="65"/>
      <c r="AJ1275" s="65"/>
      <c r="AK1275" s="65"/>
      <c r="AL1275" s="65"/>
      <c r="AM1275" s="65"/>
      <c r="AN1275" s="65"/>
      <c r="AO1275" s="65"/>
      <c r="AP1275" s="65"/>
    </row>
    <row r="1276" customFormat="false" ht="15.75" hidden="false" customHeight="false" outlineLevel="0" collapsed="false">
      <c r="A1276" s="65"/>
      <c r="B1276" s="65"/>
      <c r="C1276" s="65"/>
      <c r="D1276" s="65"/>
      <c r="E1276" s="65"/>
      <c r="F1276" s="65"/>
      <c r="G1276" s="65"/>
      <c r="H1276" s="68"/>
      <c r="I1276" s="65"/>
      <c r="J1276" s="68"/>
      <c r="K1276" s="65"/>
      <c r="L1276" s="68"/>
      <c r="M1276" s="65"/>
      <c r="N1276" s="65"/>
      <c r="O1276" s="65"/>
      <c r="P1276" s="65"/>
      <c r="Q1276" s="65"/>
      <c r="R1276" s="65"/>
      <c r="S1276" s="65"/>
      <c r="T1276" s="65"/>
      <c r="U1276" s="65"/>
      <c r="V1276" s="65"/>
      <c r="W1276" s="65"/>
      <c r="X1276" s="65"/>
      <c r="Y1276" s="65"/>
      <c r="Z1276" s="65"/>
      <c r="AA1276" s="65"/>
      <c r="AB1276" s="65"/>
      <c r="AC1276" s="65"/>
      <c r="AD1276" s="65"/>
      <c r="AE1276" s="65"/>
      <c r="AF1276" s="65"/>
      <c r="AG1276" s="65"/>
      <c r="AH1276" s="65"/>
      <c r="AI1276" s="65"/>
      <c r="AJ1276" s="65"/>
      <c r="AK1276" s="65"/>
      <c r="AL1276" s="65"/>
      <c r="AM1276" s="65"/>
      <c r="AN1276" s="65"/>
      <c r="AO1276" s="65"/>
      <c r="AP1276" s="65"/>
    </row>
    <row r="1277" customFormat="false" ht="15.75" hidden="false" customHeight="false" outlineLevel="0" collapsed="false">
      <c r="A1277" s="65"/>
      <c r="B1277" s="65"/>
      <c r="C1277" s="65"/>
      <c r="D1277" s="65"/>
      <c r="E1277" s="65"/>
      <c r="F1277" s="65"/>
      <c r="G1277" s="65"/>
      <c r="H1277" s="68"/>
      <c r="I1277" s="65"/>
      <c r="J1277" s="68"/>
      <c r="K1277" s="65"/>
      <c r="L1277" s="68"/>
      <c r="M1277" s="65"/>
      <c r="N1277" s="65"/>
      <c r="O1277" s="65"/>
      <c r="P1277" s="65"/>
      <c r="Q1277" s="65"/>
      <c r="R1277" s="65"/>
      <c r="S1277" s="65"/>
      <c r="T1277" s="65"/>
      <c r="U1277" s="65"/>
      <c r="V1277" s="65"/>
      <c r="W1277" s="65"/>
      <c r="X1277" s="65"/>
      <c r="Y1277" s="65"/>
      <c r="Z1277" s="65"/>
      <c r="AA1277" s="65"/>
      <c r="AB1277" s="65"/>
      <c r="AC1277" s="65"/>
      <c r="AD1277" s="65"/>
      <c r="AE1277" s="65"/>
      <c r="AF1277" s="65"/>
      <c r="AG1277" s="65"/>
      <c r="AH1277" s="65"/>
      <c r="AI1277" s="65"/>
      <c r="AJ1277" s="65"/>
      <c r="AK1277" s="65"/>
      <c r="AL1277" s="65"/>
      <c r="AM1277" s="65"/>
      <c r="AN1277" s="65"/>
      <c r="AO1277" s="65"/>
      <c r="AP1277" s="65"/>
    </row>
    <row r="1278" customFormat="false" ht="15.75" hidden="false" customHeight="false" outlineLevel="0" collapsed="false">
      <c r="A1278" s="65"/>
      <c r="B1278" s="65"/>
      <c r="C1278" s="65"/>
      <c r="D1278" s="65"/>
      <c r="E1278" s="65"/>
      <c r="F1278" s="65"/>
      <c r="G1278" s="65"/>
      <c r="H1278" s="68"/>
      <c r="I1278" s="65"/>
      <c r="J1278" s="68"/>
      <c r="K1278" s="65"/>
      <c r="L1278" s="68"/>
      <c r="M1278" s="65"/>
      <c r="N1278" s="65"/>
      <c r="O1278" s="65"/>
      <c r="P1278" s="65"/>
      <c r="Q1278" s="65"/>
      <c r="R1278" s="65"/>
      <c r="S1278" s="65"/>
      <c r="T1278" s="65"/>
      <c r="U1278" s="65"/>
      <c r="V1278" s="65"/>
      <c r="W1278" s="65"/>
      <c r="X1278" s="65"/>
      <c r="Y1278" s="65"/>
      <c r="Z1278" s="65"/>
      <c r="AA1278" s="65"/>
      <c r="AB1278" s="65"/>
      <c r="AC1278" s="65"/>
      <c r="AD1278" s="65"/>
      <c r="AE1278" s="65"/>
      <c r="AF1278" s="65"/>
      <c r="AG1278" s="65"/>
      <c r="AH1278" s="65"/>
      <c r="AI1278" s="65"/>
      <c r="AJ1278" s="65"/>
      <c r="AK1278" s="65"/>
      <c r="AL1278" s="65"/>
      <c r="AM1278" s="65"/>
      <c r="AN1278" s="65"/>
      <c r="AO1278" s="65"/>
      <c r="AP1278" s="65"/>
    </row>
    <row r="1279" customFormat="false" ht="15.75" hidden="false" customHeight="false" outlineLevel="0" collapsed="false">
      <c r="A1279" s="65"/>
      <c r="B1279" s="65"/>
      <c r="C1279" s="65"/>
      <c r="D1279" s="65"/>
      <c r="E1279" s="65"/>
      <c r="F1279" s="65"/>
      <c r="G1279" s="65"/>
      <c r="H1279" s="68"/>
      <c r="I1279" s="65"/>
      <c r="J1279" s="68"/>
      <c r="K1279" s="65"/>
      <c r="L1279" s="68"/>
      <c r="M1279" s="65"/>
      <c r="N1279" s="65"/>
      <c r="O1279" s="65"/>
      <c r="P1279" s="65"/>
      <c r="Q1279" s="65"/>
      <c r="R1279" s="65"/>
      <c r="S1279" s="65"/>
      <c r="T1279" s="65"/>
      <c r="U1279" s="65"/>
      <c r="V1279" s="65"/>
      <c r="W1279" s="65"/>
      <c r="X1279" s="65"/>
      <c r="Y1279" s="65"/>
      <c r="Z1279" s="65"/>
      <c r="AA1279" s="65"/>
      <c r="AB1279" s="65"/>
      <c r="AC1279" s="65"/>
      <c r="AD1279" s="65"/>
      <c r="AE1279" s="65"/>
      <c r="AF1279" s="65"/>
      <c r="AG1279" s="65"/>
      <c r="AH1279" s="65"/>
      <c r="AI1279" s="65"/>
      <c r="AJ1279" s="65"/>
      <c r="AK1279" s="65"/>
      <c r="AL1279" s="65"/>
      <c r="AM1279" s="65"/>
      <c r="AN1279" s="65"/>
      <c r="AO1279" s="65"/>
      <c r="AP1279" s="65"/>
    </row>
    <row r="1280" customFormat="false" ht="15.75" hidden="false" customHeight="false" outlineLevel="0" collapsed="false">
      <c r="A1280" s="65"/>
      <c r="B1280" s="65"/>
      <c r="C1280" s="65"/>
      <c r="D1280" s="65"/>
      <c r="E1280" s="65"/>
      <c r="F1280" s="65"/>
      <c r="G1280" s="65"/>
      <c r="H1280" s="68"/>
      <c r="I1280" s="65"/>
      <c r="J1280" s="68"/>
      <c r="K1280" s="65"/>
      <c r="L1280" s="68"/>
      <c r="M1280" s="65"/>
      <c r="N1280" s="65"/>
      <c r="O1280" s="65"/>
      <c r="P1280" s="65"/>
      <c r="Q1280" s="65"/>
      <c r="R1280" s="65"/>
      <c r="S1280" s="65"/>
      <c r="T1280" s="65"/>
      <c r="U1280" s="65"/>
      <c r="V1280" s="65"/>
      <c r="W1280" s="65"/>
      <c r="X1280" s="65"/>
      <c r="Y1280" s="65"/>
      <c r="Z1280" s="65"/>
      <c r="AA1280" s="65"/>
      <c r="AB1280" s="65"/>
      <c r="AC1280" s="65"/>
      <c r="AD1280" s="65"/>
      <c r="AE1280" s="65"/>
      <c r="AF1280" s="65"/>
      <c r="AG1280" s="65"/>
      <c r="AH1280" s="65"/>
      <c r="AI1280" s="65"/>
      <c r="AJ1280" s="65"/>
      <c r="AK1280" s="65"/>
      <c r="AL1280" s="65"/>
      <c r="AM1280" s="65"/>
      <c r="AN1280" s="65"/>
      <c r="AO1280" s="65"/>
      <c r="AP1280" s="65"/>
    </row>
    <row r="1281" customFormat="false" ht="15.75" hidden="false" customHeight="false" outlineLevel="0" collapsed="false">
      <c r="A1281" s="65"/>
      <c r="B1281" s="65"/>
      <c r="C1281" s="65"/>
      <c r="D1281" s="65"/>
      <c r="E1281" s="65"/>
      <c r="F1281" s="65"/>
      <c r="G1281" s="65"/>
      <c r="H1281" s="68"/>
      <c r="I1281" s="65"/>
      <c r="J1281" s="68"/>
      <c r="K1281" s="65"/>
      <c r="L1281" s="68"/>
      <c r="M1281" s="65"/>
      <c r="N1281" s="65"/>
      <c r="O1281" s="65"/>
      <c r="P1281" s="65"/>
      <c r="Q1281" s="65"/>
      <c r="R1281" s="65"/>
      <c r="S1281" s="65"/>
      <c r="T1281" s="65"/>
      <c r="U1281" s="65"/>
      <c r="V1281" s="65"/>
      <c r="W1281" s="65"/>
      <c r="X1281" s="65"/>
      <c r="Y1281" s="65"/>
      <c r="Z1281" s="65"/>
      <c r="AA1281" s="65"/>
      <c r="AB1281" s="65"/>
      <c r="AC1281" s="65"/>
      <c r="AD1281" s="65"/>
      <c r="AE1281" s="65"/>
      <c r="AF1281" s="65"/>
      <c r="AG1281" s="65"/>
      <c r="AH1281" s="65"/>
      <c r="AI1281" s="65"/>
      <c r="AJ1281" s="65"/>
      <c r="AK1281" s="65"/>
      <c r="AL1281" s="65"/>
      <c r="AM1281" s="65"/>
      <c r="AN1281" s="65"/>
      <c r="AO1281" s="65"/>
      <c r="AP1281" s="65"/>
    </row>
    <row r="1282" customFormat="false" ht="15.75" hidden="false" customHeight="false" outlineLevel="0" collapsed="false">
      <c r="A1282" s="65"/>
      <c r="B1282" s="65"/>
      <c r="C1282" s="65"/>
      <c r="D1282" s="65"/>
      <c r="E1282" s="65"/>
      <c r="F1282" s="65"/>
      <c r="G1282" s="65"/>
      <c r="H1282" s="68"/>
      <c r="I1282" s="65"/>
      <c r="J1282" s="68"/>
      <c r="K1282" s="65"/>
      <c r="L1282" s="68"/>
      <c r="M1282" s="65"/>
      <c r="N1282" s="65"/>
      <c r="O1282" s="65"/>
      <c r="P1282" s="65"/>
      <c r="Q1282" s="65"/>
      <c r="R1282" s="65"/>
      <c r="S1282" s="65"/>
      <c r="T1282" s="65"/>
      <c r="U1282" s="65"/>
      <c r="V1282" s="65"/>
      <c r="W1282" s="65"/>
      <c r="X1282" s="65"/>
      <c r="Y1282" s="65"/>
      <c r="Z1282" s="65"/>
      <c r="AA1282" s="65"/>
      <c r="AB1282" s="65"/>
      <c r="AC1282" s="65"/>
      <c r="AD1282" s="65"/>
      <c r="AE1282" s="65"/>
      <c r="AF1282" s="65"/>
      <c r="AG1282" s="65"/>
      <c r="AH1282" s="65"/>
      <c r="AI1282" s="65"/>
      <c r="AJ1282" s="65"/>
      <c r="AK1282" s="65"/>
      <c r="AL1282" s="65"/>
      <c r="AM1282" s="65"/>
      <c r="AN1282" s="65"/>
      <c r="AO1282" s="65"/>
      <c r="AP1282" s="65"/>
    </row>
    <row r="1283" customFormat="false" ht="15.75" hidden="false" customHeight="false" outlineLevel="0" collapsed="false">
      <c r="A1283" s="65"/>
      <c r="B1283" s="65"/>
      <c r="C1283" s="65"/>
      <c r="D1283" s="65"/>
      <c r="E1283" s="65"/>
      <c r="F1283" s="65"/>
      <c r="G1283" s="65"/>
      <c r="H1283" s="68"/>
      <c r="I1283" s="65"/>
      <c r="J1283" s="68"/>
      <c r="K1283" s="65"/>
      <c r="L1283" s="68"/>
      <c r="M1283" s="65"/>
      <c r="N1283" s="65"/>
      <c r="O1283" s="65"/>
      <c r="P1283" s="65"/>
      <c r="Q1283" s="65"/>
      <c r="R1283" s="65"/>
      <c r="S1283" s="65"/>
      <c r="T1283" s="65"/>
      <c r="U1283" s="65"/>
      <c r="V1283" s="65"/>
      <c r="W1283" s="65"/>
      <c r="X1283" s="65"/>
      <c r="Y1283" s="65"/>
      <c r="Z1283" s="65"/>
      <c r="AA1283" s="65"/>
      <c r="AB1283" s="65"/>
      <c r="AC1283" s="65"/>
      <c r="AD1283" s="65"/>
      <c r="AE1283" s="65"/>
      <c r="AF1283" s="65"/>
      <c r="AG1283" s="65"/>
      <c r="AH1283" s="65"/>
      <c r="AI1283" s="65"/>
      <c r="AJ1283" s="65"/>
      <c r="AK1283" s="65"/>
      <c r="AL1283" s="65"/>
      <c r="AM1283" s="65"/>
      <c r="AN1283" s="65"/>
      <c r="AO1283" s="65"/>
      <c r="AP1283" s="65"/>
    </row>
    <row r="1284" customFormat="false" ht="15.75" hidden="false" customHeight="false" outlineLevel="0" collapsed="false">
      <c r="A1284" s="65"/>
      <c r="B1284" s="65"/>
      <c r="C1284" s="65"/>
      <c r="D1284" s="65"/>
      <c r="E1284" s="65"/>
      <c r="F1284" s="65"/>
      <c r="G1284" s="65"/>
      <c r="H1284" s="68"/>
      <c r="I1284" s="65"/>
      <c r="J1284" s="68"/>
      <c r="K1284" s="65"/>
      <c r="L1284" s="68"/>
      <c r="M1284" s="65"/>
      <c r="N1284" s="65"/>
      <c r="O1284" s="65"/>
      <c r="P1284" s="65"/>
      <c r="Q1284" s="65"/>
      <c r="R1284" s="65"/>
      <c r="S1284" s="65"/>
      <c r="T1284" s="65"/>
      <c r="U1284" s="65"/>
      <c r="V1284" s="65"/>
      <c r="W1284" s="65"/>
      <c r="X1284" s="65"/>
      <c r="Y1284" s="65"/>
      <c r="Z1284" s="65"/>
      <c r="AA1284" s="65"/>
      <c r="AB1284" s="65"/>
      <c r="AC1284" s="65"/>
      <c r="AD1284" s="65"/>
      <c r="AE1284" s="65"/>
      <c r="AF1284" s="65"/>
      <c r="AG1284" s="65"/>
      <c r="AH1284" s="65"/>
      <c r="AI1284" s="65"/>
      <c r="AJ1284" s="65"/>
      <c r="AK1284" s="65"/>
      <c r="AL1284" s="65"/>
      <c r="AM1284" s="65"/>
      <c r="AN1284" s="65"/>
      <c r="AO1284" s="65"/>
      <c r="AP1284" s="65"/>
    </row>
    <row r="1285" customFormat="false" ht="15.75" hidden="false" customHeight="false" outlineLevel="0" collapsed="false">
      <c r="A1285" s="65"/>
      <c r="B1285" s="65"/>
      <c r="C1285" s="65"/>
      <c r="D1285" s="65"/>
      <c r="E1285" s="65"/>
      <c r="F1285" s="65"/>
      <c r="G1285" s="65"/>
      <c r="H1285" s="68"/>
      <c r="I1285" s="65"/>
      <c r="J1285" s="68"/>
      <c r="K1285" s="65"/>
      <c r="L1285" s="68"/>
      <c r="M1285" s="65"/>
      <c r="N1285" s="65"/>
      <c r="O1285" s="65"/>
      <c r="P1285" s="65"/>
      <c r="Q1285" s="65"/>
      <c r="R1285" s="65"/>
      <c r="S1285" s="65"/>
      <c r="T1285" s="65"/>
      <c r="U1285" s="65"/>
      <c r="V1285" s="65"/>
      <c r="W1285" s="65"/>
      <c r="X1285" s="65"/>
      <c r="Y1285" s="65"/>
      <c r="Z1285" s="65"/>
      <c r="AA1285" s="65"/>
      <c r="AB1285" s="65"/>
      <c r="AC1285" s="65"/>
      <c r="AD1285" s="65"/>
      <c r="AE1285" s="65"/>
      <c r="AF1285" s="65"/>
      <c r="AG1285" s="65"/>
      <c r="AH1285" s="65"/>
      <c r="AI1285" s="65"/>
      <c r="AJ1285" s="65"/>
      <c r="AK1285" s="65"/>
      <c r="AL1285" s="65"/>
      <c r="AM1285" s="65"/>
      <c r="AN1285" s="65"/>
      <c r="AO1285" s="65"/>
      <c r="AP1285" s="65"/>
    </row>
    <row r="1286" customFormat="false" ht="15.75" hidden="false" customHeight="false" outlineLevel="0" collapsed="false">
      <c r="A1286" s="65"/>
      <c r="B1286" s="65"/>
      <c r="C1286" s="65"/>
      <c r="D1286" s="65"/>
      <c r="E1286" s="65"/>
      <c r="F1286" s="65"/>
      <c r="G1286" s="65"/>
      <c r="H1286" s="68"/>
      <c r="I1286" s="65"/>
      <c r="J1286" s="68"/>
      <c r="K1286" s="65"/>
      <c r="L1286" s="68"/>
      <c r="M1286" s="65"/>
      <c r="N1286" s="65"/>
      <c r="O1286" s="65"/>
      <c r="P1286" s="65"/>
      <c r="Q1286" s="65"/>
      <c r="R1286" s="65"/>
      <c r="S1286" s="65"/>
      <c r="T1286" s="65"/>
      <c r="U1286" s="65"/>
      <c r="V1286" s="65"/>
      <c r="W1286" s="65"/>
      <c r="X1286" s="65"/>
      <c r="Y1286" s="65"/>
      <c r="Z1286" s="65"/>
      <c r="AA1286" s="65"/>
      <c r="AB1286" s="65"/>
      <c r="AC1286" s="65"/>
      <c r="AD1286" s="65"/>
      <c r="AE1286" s="65"/>
      <c r="AF1286" s="65"/>
      <c r="AG1286" s="65"/>
      <c r="AH1286" s="65"/>
      <c r="AI1286" s="65"/>
      <c r="AJ1286" s="65"/>
      <c r="AK1286" s="65"/>
      <c r="AL1286" s="65"/>
      <c r="AM1286" s="65"/>
      <c r="AN1286" s="65"/>
      <c r="AO1286" s="65"/>
      <c r="AP1286" s="65"/>
    </row>
    <row r="1287" customFormat="false" ht="15.75" hidden="false" customHeight="false" outlineLevel="0" collapsed="false">
      <c r="A1287" s="65"/>
      <c r="B1287" s="65"/>
      <c r="C1287" s="65"/>
      <c r="D1287" s="65"/>
      <c r="E1287" s="65"/>
      <c r="F1287" s="65"/>
      <c r="G1287" s="65"/>
      <c r="H1287" s="68"/>
      <c r="I1287" s="65"/>
      <c r="J1287" s="68"/>
      <c r="K1287" s="65"/>
      <c r="L1287" s="68"/>
      <c r="M1287" s="65"/>
      <c r="N1287" s="65"/>
      <c r="O1287" s="65"/>
      <c r="P1287" s="65"/>
      <c r="Q1287" s="65"/>
      <c r="R1287" s="65"/>
      <c r="S1287" s="65"/>
      <c r="T1287" s="65"/>
      <c r="U1287" s="65"/>
      <c r="V1287" s="65"/>
      <c r="W1287" s="65"/>
      <c r="X1287" s="65"/>
      <c r="Y1287" s="65"/>
      <c r="Z1287" s="65"/>
      <c r="AA1287" s="65"/>
      <c r="AB1287" s="65"/>
      <c r="AC1287" s="65"/>
      <c r="AD1287" s="65"/>
      <c r="AE1287" s="65"/>
      <c r="AF1287" s="65"/>
      <c r="AG1287" s="65"/>
      <c r="AH1287" s="65"/>
      <c r="AI1287" s="65"/>
      <c r="AJ1287" s="65"/>
      <c r="AK1287" s="65"/>
      <c r="AL1287" s="65"/>
      <c r="AM1287" s="65"/>
      <c r="AN1287" s="65"/>
      <c r="AO1287" s="65"/>
      <c r="AP1287" s="65"/>
    </row>
    <row r="1288" customFormat="false" ht="15.75" hidden="false" customHeight="false" outlineLevel="0" collapsed="false">
      <c r="A1288" s="65"/>
      <c r="B1288" s="65"/>
      <c r="C1288" s="65"/>
      <c r="D1288" s="65"/>
      <c r="E1288" s="65"/>
      <c r="F1288" s="65"/>
      <c r="G1288" s="65"/>
      <c r="H1288" s="68"/>
      <c r="I1288" s="65"/>
      <c r="J1288" s="68"/>
      <c r="K1288" s="65"/>
      <c r="L1288" s="68"/>
      <c r="M1288" s="65"/>
      <c r="N1288" s="65"/>
      <c r="O1288" s="65"/>
      <c r="P1288" s="65"/>
      <c r="Q1288" s="65"/>
      <c r="R1288" s="65"/>
      <c r="S1288" s="65"/>
      <c r="T1288" s="65"/>
      <c r="U1288" s="65"/>
      <c r="V1288" s="65"/>
      <c r="W1288" s="65"/>
      <c r="X1288" s="65"/>
      <c r="Y1288" s="65"/>
      <c r="Z1288" s="65"/>
      <c r="AA1288" s="65"/>
      <c r="AB1288" s="65"/>
      <c r="AC1288" s="65"/>
      <c r="AD1288" s="65"/>
      <c r="AE1288" s="65"/>
      <c r="AF1288" s="65"/>
      <c r="AG1288" s="65"/>
      <c r="AH1288" s="65"/>
      <c r="AI1288" s="65"/>
      <c r="AJ1288" s="65"/>
      <c r="AK1288" s="65"/>
      <c r="AL1288" s="65"/>
      <c r="AM1288" s="65"/>
      <c r="AN1288" s="65"/>
      <c r="AO1288" s="65"/>
      <c r="AP1288" s="65"/>
    </row>
    <row r="1289" customFormat="false" ht="15.75" hidden="false" customHeight="false" outlineLevel="0" collapsed="false">
      <c r="A1289" s="65"/>
      <c r="B1289" s="65"/>
      <c r="C1289" s="65"/>
      <c r="D1289" s="65"/>
      <c r="E1289" s="65"/>
      <c r="F1289" s="65"/>
      <c r="G1289" s="65"/>
      <c r="H1289" s="68"/>
      <c r="I1289" s="65"/>
      <c r="J1289" s="68"/>
      <c r="K1289" s="65"/>
      <c r="L1289" s="68"/>
      <c r="M1289" s="65"/>
      <c r="N1289" s="65"/>
      <c r="O1289" s="65"/>
      <c r="P1289" s="65"/>
      <c r="Q1289" s="65"/>
      <c r="R1289" s="65"/>
      <c r="S1289" s="65"/>
      <c r="T1289" s="65"/>
      <c r="U1289" s="65"/>
      <c r="V1289" s="65"/>
      <c r="W1289" s="65"/>
      <c r="X1289" s="65"/>
      <c r="Y1289" s="65"/>
      <c r="Z1289" s="65"/>
      <c r="AA1289" s="65"/>
      <c r="AB1289" s="65"/>
      <c r="AC1289" s="65"/>
      <c r="AD1289" s="65"/>
      <c r="AE1289" s="65"/>
      <c r="AF1289" s="65"/>
      <c r="AG1289" s="65"/>
      <c r="AH1289" s="65"/>
      <c r="AI1289" s="65"/>
      <c r="AJ1289" s="65"/>
      <c r="AK1289" s="65"/>
      <c r="AL1289" s="65"/>
      <c r="AM1289" s="65"/>
      <c r="AN1289" s="65"/>
      <c r="AO1289" s="65"/>
      <c r="AP1289" s="65"/>
    </row>
    <row r="1290" customFormat="false" ht="15.75" hidden="false" customHeight="false" outlineLevel="0" collapsed="false">
      <c r="A1290" s="65"/>
      <c r="B1290" s="65"/>
      <c r="C1290" s="65"/>
      <c r="D1290" s="65"/>
      <c r="E1290" s="65"/>
      <c r="F1290" s="65"/>
      <c r="G1290" s="65"/>
      <c r="H1290" s="68"/>
      <c r="I1290" s="65"/>
      <c r="J1290" s="68"/>
      <c r="K1290" s="65"/>
      <c r="L1290" s="68"/>
      <c r="M1290" s="65"/>
      <c r="N1290" s="65"/>
      <c r="O1290" s="65"/>
      <c r="P1290" s="65"/>
      <c r="Q1290" s="65"/>
      <c r="R1290" s="65"/>
      <c r="S1290" s="65"/>
      <c r="T1290" s="65"/>
      <c r="U1290" s="65"/>
      <c r="V1290" s="65"/>
      <c r="W1290" s="65"/>
      <c r="X1290" s="65"/>
      <c r="Y1290" s="65"/>
      <c r="Z1290" s="65"/>
      <c r="AA1290" s="65"/>
      <c r="AB1290" s="65"/>
      <c r="AC1290" s="65"/>
      <c r="AD1290" s="65"/>
      <c r="AE1290" s="65"/>
      <c r="AF1290" s="65"/>
      <c r="AG1290" s="65"/>
      <c r="AH1290" s="65"/>
      <c r="AI1290" s="65"/>
      <c r="AJ1290" s="65"/>
      <c r="AK1290" s="65"/>
      <c r="AL1290" s="65"/>
      <c r="AM1290" s="65"/>
      <c r="AN1290" s="65"/>
      <c r="AO1290" s="65"/>
      <c r="AP1290" s="65"/>
    </row>
    <row r="1291" customFormat="false" ht="15.75" hidden="false" customHeight="false" outlineLevel="0" collapsed="false">
      <c r="A1291" s="65"/>
      <c r="B1291" s="65"/>
      <c r="C1291" s="65"/>
      <c r="D1291" s="65"/>
      <c r="E1291" s="65"/>
      <c r="F1291" s="65"/>
      <c r="G1291" s="65"/>
      <c r="H1291" s="68"/>
      <c r="I1291" s="65"/>
      <c r="J1291" s="68"/>
      <c r="K1291" s="65"/>
      <c r="L1291" s="68"/>
      <c r="M1291" s="65"/>
      <c r="N1291" s="65"/>
      <c r="O1291" s="65"/>
      <c r="P1291" s="65"/>
      <c r="Q1291" s="65"/>
      <c r="R1291" s="65"/>
      <c r="S1291" s="65"/>
      <c r="T1291" s="65"/>
      <c r="U1291" s="65"/>
      <c r="V1291" s="65"/>
      <c r="W1291" s="65"/>
      <c r="X1291" s="65"/>
      <c r="Y1291" s="65"/>
      <c r="Z1291" s="65"/>
      <c r="AA1291" s="65"/>
      <c r="AB1291" s="65"/>
      <c r="AC1291" s="65"/>
      <c r="AD1291" s="65"/>
      <c r="AE1291" s="65"/>
      <c r="AF1291" s="65"/>
      <c r="AG1291" s="65"/>
      <c r="AH1291" s="65"/>
      <c r="AI1291" s="65"/>
      <c r="AJ1291" s="65"/>
      <c r="AK1291" s="65"/>
      <c r="AL1291" s="65"/>
      <c r="AM1291" s="65"/>
      <c r="AN1291" s="65"/>
      <c r="AO1291" s="65"/>
      <c r="AP1291" s="65"/>
    </row>
    <row r="1292" customFormat="false" ht="15.75" hidden="false" customHeight="false" outlineLevel="0" collapsed="false">
      <c r="A1292" s="65"/>
      <c r="B1292" s="65"/>
      <c r="C1292" s="65"/>
      <c r="D1292" s="65"/>
      <c r="E1292" s="65"/>
      <c r="F1292" s="65"/>
      <c r="G1292" s="65"/>
      <c r="H1292" s="68"/>
      <c r="I1292" s="65"/>
      <c r="J1292" s="68"/>
      <c r="K1292" s="65"/>
      <c r="L1292" s="68"/>
      <c r="M1292" s="65"/>
      <c r="N1292" s="65"/>
      <c r="O1292" s="65"/>
      <c r="P1292" s="65"/>
      <c r="Q1292" s="65"/>
      <c r="R1292" s="65"/>
      <c r="S1292" s="65"/>
      <c r="T1292" s="65"/>
      <c r="U1292" s="65"/>
      <c r="V1292" s="65"/>
      <c r="W1292" s="65"/>
      <c r="X1292" s="65"/>
      <c r="Y1292" s="65"/>
      <c r="Z1292" s="65"/>
      <c r="AA1292" s="65"/>
      <c r="AB1292" s="65"/>
      <c r="AC1292" s="65"/>
      <c r="AD1292" s="65"/>
      <c r="AE1292" s="65"/>
      <c r="AF1292" s="65"/>
      <c r="AG1292" s="65"/>
      <c r="AH1292" s="65"/>
      <c r="AI1292" s="65"/>
      <c r="AJ1292" s="65"/>
      <c r="AK1292" s="65"/>
      <c r="AL1292" s="65"/>
      <c r="AM1292" s="65"/>
      <c r="AN1292" s="65"/>
      <c r="AO1292" s="65"/>
      <c r="AP1292" s="65"/>
    </row>
    <row r="1293" customFormat="false" ht="15.75" hidden="false" customHeight="false" outlineLevel="0" collapsed="false">
      <c r="A1293" s="65"/>
      <c r="B1293" s="65"/>
      <c r="C1293" s="65"/>
      <c r="D1293" s="65"/>
      <c r="E1293" s="65"/>
      <c r="F1293" s="65"/>
      <c r="G1293" s="65"/>
      <c r="H1293" s="68"/>
      <c r="I1293" s="65"/>
      <c r="J1293" s="68"/>
      <c r="K1293" s="65"/>
      <c r="L1293" s="68"/>
      <c r="M1293" s="65"/>
      <c r="N1293" s="65"/>
      <c r="O1293" s="65"/>
      <c r="P1293" s="65"/>
      <c r="Q1293" s="65"/>
      <c r="R1293" s="65"/>
      <c r="S1293" s="65"/>
      <c r="T1293" s="65"/>
      <c r="U1293" s="65"/>
      <c r="V1293" s="65"/>
      <c r="W1293" s="65"/>
      <c r="X1293" s="65"/>
      <c r="Y1293" s="65"/>
      <c r="Z1293" s="65"/>
      <c r="AA1293" s="65"/>
      <c r="AB1293" s="65"/>
      <c r="AC1293" s="65"/>
      <c r="AD1293" s="65"/>
      <c r="AE1293" s="65"/>
      <c r="AF1293" s="65"/>
      <c r="AG1293" s="65"/>
      <c r="AH1293" s="65"/>
      <c r="AI1293" s="65"/>
      <c r="AJ1293" s="65"/>
      <c r="AK1293" s="65"/>
      <c r="AL1293" s="65"/>
      <c r="AM1293" s="65"/>
      <c r="AN1293" s="65"/>
      <c r="AO1293" s="65"/>
      <c r="AP1293" s="65"/>
    </row>
    <row r="1294" customFormat="false" ht="15.75" hidden="false" customHeight="false" outlineLevel="0" collapsed="false">
      <c r="A1294" s="65"/>
      <c r="B1294" s="65"/>
      <c r="C1294" s="65"/>
      <c r="D1294" s="65"/>
      <c r="E1294" s="65"/>
      <c r="F1294" s="65"/>
      <c r="G1294" s="65"/>
      <c r="H1294" s="68"/>
      <c r="I1294" s="65"/>
      <c r="J1294" s="68"/>
      <c r="K1294" s="65"/>
      <c r="L1294" s="68"/>
      <c r="M1294" s="65"/>
      <c r="N1294" s="65"/>
      <c r="O1294" s="65"/>
      <c r="P1294" s="65"/>
      <c r="Q1294" s="65"/>
      <c r="R1294" s="65"/>
      <c r="S1294" s="65"/>
      <c r="T1294" s="65"/>
      <c r="U1294" s="65"/>
      <c r="V1294" s="65"/>
      <c r="W1294" s="65"/>
      <c r="X1294" s="65"/>
      <c r="Y1294" s="65"/>
      <c r="Z1294" s="65"/>
      <c r="AA1294" s="65"/>
      <c r="AB1294" s="65"/>
      <c r="AC1294" s="65"/>
      <c r="AD1294" s="65"/>
      <c r="AE1294" s="65"/>
      <c r="AF1294" s="65"/>
      <c r="AG1294" s="65"/>
      <c r="AH1294" s="65"/>
      <c r="AI1294" s="65"/>
      <c r="AJ1294" s="65"/>
      <c r="AK1294" s="65"/>
      <c r="AL1294" s="65"/>
      <c r="AM1294" s="65"/>
      <c r="AN1294" s="65"/>
      <c r="AO1294" s="65"/>
      <c r="AP1294" s="65"/>
    </row>
    <row r="1295" customFormat="false" ht="15.75" hidden="false" customHeight="false" outlineLevel="0" collapsed="false">
      <c r="A1295" s="65"/>
      <c r="B1295" s="65"/>
      <c r="C1295" s="65"/>
      <c r="D1295" s="65"/>
      <c r="E1295" s="65"/>
      <c r="F1295" s="65"/>
      <c r="G1295" s="65"/>
      <c r="H1295" s="68"/>
      <c r="I1295" s="65"/>
      <c r="J1295" s="68"/>
      <c r="K1295" s="65"/>
      <c r="L1295" s="68"/>
      <c r="M1295" s="65"/>
      <c r="N1295" s="65"/>
      <c r="O1295" s="65"/>
      <c r="P1295" s="65"/>
      <c r="Q1295" s="65"/>
      <c r="R1295" s="65"/>
      <c r="S1295" s="65"/>
      <c r="T1295" s="65"/>
      <c r="U1295" s="65"/>
      <c r="V1295" s="65"/>
      <c r="W1295" s="65"/>
      <c r="X1295" s="65"/>
      <c r="Y1295" s="65"/>
      <c r="Z1295" s="65"/>
      <c r="AA1295" s="65"/>
      <c r="AB1295" s="65"/>
      <c r="AC1295" s="65"/>
      <c r="AD1295" s="65"/>
      <c r="AE1295" s="65"/>
      <c r="AF1295" s="65"/>
      <c r="AG1295" s="65"/>
      <c r="AH1295" s="65"/>
      <c r="AI1295" s="65"/>
      <c r="AJ1295" s="65"/>
      <c r="AK1295" s="65"/>
      <c r="AL1295" s="65"/>
      <c r="AM1295" s="65"/>
      <c r="AN1295" s="65"/>
      <c r="AO1295" s="65"/>
      <c r="AP1295" s="65"/>
    </row>
    <row r="1296" customFormat="false" ht="15.75" hidden="false" customHeight="false" outlineLevel="0" collapsed="false">
      <c r="A1296" s="65"/>
      <c r="B1296" s="65"/>
      <c r="C1296" s="65"/>
      <c r="D1296" s="65"/>
      <c r="E1296" s="65"/>
      <c r="F1296" s="65"/>
      <c r="G1296" s="65"/>
      <c r="H1296" s="68"/>
      <c r="I1296" s="65"/>
      <c r="J1296" s="68"/>
      <c r="K1296" s="65"/>
      <c r="L1296" s="68"/>
      <c r="M1296" s="65"/>
      <c r="N1296" s="65"/>
      <c r="O1296" s="65"/>
      <c r="P1296" s="65"/>
      <c r="Q1296" s="65"/>
      <c r="R1296" s="65"/>
      <c r="S1296" s="65"/>
      <c r="T1296" s="65"/>
      <c r="U1296" s="65"/>
      <c r="V1296" s="65"/>
      <c r="W1296" s="65"/>
      <c r="X1296" s="65"/>
      <c r="Y1296" s="65"/>
      <c r="Z1296" s="65"/>
      <c r="AA1296" s="65"/>
      <c r="AB1296" s="65"/>
      <c r="AC1296" s="65"/>
      <c r="AD1296" s="65"/>
      <c r="AE1296" s="65"/>
      <c r="AF1296" s="65"/>
      <c r="AG1296" s="65"/>
      <c r="AH1296" s="65"/>
      <c r="AI1296" s="65"/>
      <c r="AJ1296" s="65"/>
      <c r="AK1296" s="65"/>
      <c r="AL1296" s="65"/>
      <c r="AM1296" s="65"/>
      <c r="AN1296" s="65"/>
      <c r="AO1296" s="65"/>
      <c r="AP1296" s="65"/>
    </row>
    <row r="1297" customFormat="false" ht="15.75" hidden="false" customHeight="false" outlineLevel="0" collapsed="false">
      <c r="A1297" s="65"/>
      <c r="B1297" s="65"/>
      <c r="C1297" s="65"/>
      <c r="D1297" s="65"/>
      <c r="E1297" s="65"/>
      <c r="F1297" s="65"/>
      <c r="G1297" s="65"/>
      <c r="H1297" s="68"/>
      <c r="I1297" s="65"/>
      <c r="J1297" s="68"/>
      <c r="K1297" s="65"/>
      <c r="L1297" s="68"/>
      <c r="M1297" s="65"/>
      <c r="N1297" s="65"/>
      <c r="O1297" s="65"/>
      <c r="P1297" s="65"/>
      <c r="Q1297" s="65"/>
      <c r="R1297" s="65"/>
      <c r="S1297" s="65"/>
      <c r="T1297" s="65"/>
      <c r="U1297" s="65"/>
      <c r="V1297" s="65"/>
      <c r="W1297" s="65"/>
      <c r="X1297" s="65"/>
      <c r="Y1297" s="65"/>
      <c r="Z1297" s="65"/>
      <c r="AA1297" s="65"/>
      <c r="AB1297" s="65"/>
      <c r="AC1297" s="65"/>
      <c r="AD1297" s="65"/>
      <c r="AE1297" s="65"/>
      <c r="AF1297" s="65"/>
      <c r="AG1297" s="65"/>
      <c r="AH1297" s="65"/>
      <c r="AI1297" s="65"/>
      <c r="AJ1297" s="65"/>
      <c r="AK1297" s="65"/>
      <c r="AL1297" s="65"/>
      <c r="AM1297" s="65"/>
      <c r="AN1297" s="65"/>
      <c r="AO1297" s="65"/>
      <c r="AP1297" s="65"/>
    </row>
    <row r="1298" customFormat="false" ht="15.75" hidden="false" customHeight="false" outlineLevel="0" collapsed="false">
      <c r="A1298" s="65"/>
      <c r="B1298" s="65"/>
      <c r="C1298" s="65"/>
      <c r="D1298" s="65"/>
      <c r="E1298" s="65"/>
      <c r="F1298" s="65"/>
      <c r="G1298" s="65"/>
      <c r="H1298" s="68"/>
      <c r="I1298" s="65"/>
      <c r="J1298" s="68"/>
      <c r="K1298" s="65"/>
      <c r="L1298" s="68"/>
      <c r="M1298" s="65"/>
      <c r="N1298" s="65"/>
      <c r="O1298" s="65"/>
      <c r="P1298" s="65"/>
      <c r="Q1298" s="65"/>
      <c r="R1298" s="65"/>
      <c r="S1298" s="65"/>
      <c r="T1298" s="65"/>
      <c r="U1298" s="65"/>
      <c r="V1298" s="65"/>
      <c r="W1298" s="65"/>
      <c r="X1298" s="65"/>
      <c r="Y1298" s="65"/>
      <c r="Z1298" s="65"/>
      <c r="AA1298" s="65"/>
      <c r="AB1298" s="65"/>
      <c r="AC1298" s="65"/>
      <c r="AD1298" s="65"/>
      <c r="AE1298" s="65"/>
      <c r="AF1298" s="65"/>
      <c r="AG1298" s="65"/>
      <c r="AH1298" s="65"/>
      <c r="AI1298" s="65"/>
      <c r="AJ1298" s="65"/>
      <c r="AK1298" s="65"/>
      <c r="AL1298" s="65"/>
      <c r="AM1298" s="65"/>
      <c r="AN1298" s="65"/>
      <c r="AO1298" s="65"/>
      <c r="AP1298" s="65"/>
    </row>
    <row r="1299" customFormat="false" ht="15.75" hidden="false" customHeight="false" outlineLevel="0" collapsed="false">
      <c r="A1299" s="65"/>
      <c r="B1299" s="65"/>
      <c r="C1299" s="65"/>
      <c r="D1299" s="65"/>
      <c r="E1299" s="65"/>
      <c r="F1299" s="65"/>
      <c r="G1299" s="65"/>
      <c r="H1299" s="68"/>
      <c r="I1299" s="65"/>
      <c r="J1299" s="68"/>
      <c r="K1299" s="65"/>
      <c r="L1299" s="68"/>
      <c r="M1299" s="65"/>
      <c r="N1299" s="65"/>
      <c r="O1299" s="65"/>
      <c r="P1299" s="65"/>
      <c r="Q1299" s="65"/>
      <c r="R1299" s="65"/>
      <c r="S1299" s="65"/>
      <c r="T1299" s="65"/>
      <c r="U1299" s="65"/>
      <c r="V1299" s="65"/>
      <c r="W1299" s="65"/>
      <c r="X1299" s="65"/>
      <c r="Y1299" s="65"/>
      <c r="Z1299" s="65"/>
      <c r="AA1299" s="65"/>
      <c r="AB1299" s="65"/>
      <c r="AC1299" s="65"/>
      <c r="AD1299" s="65"/>
      <c r="AE1299" s="65"/>
      <c r="AF1299" s="65"/>
      <c r="AG1299" s="65"/>
      <c r="AH1299" s="65"/>
      <c r="AI1299" s="65"/>
      <c r="AJ1299" s="65"/>
      <c r="AK1299" s="65"/>
      <c r="AL1299" s="65"/>
      <c r="AM1299" s="65"/>
      <c r="AN1299" s="65"/>
      <c r="AO1299" s="65"/>
      <c r="AP1299" s="65"/>
    </row>
    <row r="1300" customFormat="false" ht="15.75" hidden="false" customHeight="false" outlineLevel="0" collapsed="false">
      <c r="A1300" s="65"/>
      <c r="B1300" s="65"/>
      <c r="C1300" s="65"/>
      <c r="D1300" s="65"/>
      <c r="E1300" s="65"/>
      <c r="F1300" s="65"/>
      <c r="G1300" s="65"/>
      <c r="H1300" s="68"/>
      <c r="I1300" s="65"/>
      <c r="J1300" s="68"/>
      <c r="K1300" s="65"/>
      <c r="L1300" s="68"/>
      <c r="M1300" s="65"/>
      <c r="N1300" s="65"/>
      <c r="O1300" s="65"/>
      <c r="P1300" s="65"/>
      <c r="Q1300" s="65"/>
      <c r="R1300" s="65"/>
      <c r="S1300" s="65"/>
      <c r="T1300" s="65"/>
      <c r="U1300" s="65"/>
      <c r="V1300" s="65"/>
      <c r="W1300" s="65"/>
      <c r="X1300" s="65"/>
      <c r="Y1300" s="65"/>
      <c r="Z1300" s="65"/>
      <c r="AA1300" s="65"/>
      <c r="AB1300" s="65"/>
      <c r="AC1300" s="65"/>
      <c r="AD1300" s="65"/>
      <c r="AE1300" s="65"/>
      <c r="AF1300" s="65"/>
      <c r="AG1300" s="65"/>
      <c r="AH1300" s="65"/>
      <c r="AI1300" s="65"/>
      <c r="AJ1300" s="65"/>
      <c r="AK1300" s="65"/>
      <c r="AL1300" s="65"/>
      <c r="AM1300" s="65"/>
      <c r="AN1300" s="65"/>
      <c r="AO1300" s="65"/>
      <c r="AP1300" s="65"/>
    </row>
    <row r="1301" customFormat="false" ht="15.75" hidden="false" customHeight="false" outlineLevel="0" collapsed="false">
      <c r="A1301" s="65"/>
      <c r="B1301" s="65"/>
      <c r="C1301" s="65"/>
      <c r="D1301" s="65"/>
      <c r="E1301" s="65"/>
      <c r="F1301" s="65"/>
      <c r="G1301" s="65"/>
      <c r="H1301" s="68"/>
      <c r="I1301" s="65"/>
      <c r="J1301" s="68"/>
      <c r="K1301" s="65"/>
      <c r="L1301" s="68"/>
      <c r="M1301" s="65"/>
      <c r="N1301" s="65"/>
      <c r="O1301" s="65"/>
      <c r="P1301" s="65"/>
      <c r="Q1301" s="65"/>
      <c r="R1301" s="65"/>
      <c r="S1301" s="65"/>
      <c r="T1301" s="65"/>
      <c r="U1301" s="65"/>
      <c r="V1301" s="65"/>
      <c r="W1301" s="65"/>
      <c r="X1301" s="65"/>
      <c r="Y1301" s="65"/>
      <c r="Z1301" s="65"/>
      <c r="AA1301" s="65"/>
      <c r="AB1301" s="65"/>
      <c r="AC1301" s="65"/>
      <c r="AD1301" s="65"/>
      <c r="AE1301" s="65"/>
      <c r="AF1301" s="65"/>
      <c r="AG1301" s="65"/>
      <c r="AH1301" s="65"/>
      <c r="AI1301" s="65"/>
      <c r="AJ1301" s="65"/>
      <c r="AK1301" s="65"/>
      <c r="AL1301" s="65"/>
      <c r="AM1301" s="65"/>
      <c r="AN1301" s="65"/>
      <c r="AO1301" s="65"/>
      <c r="AP1301" s="65"/>
    </row>
    <row r="1302" customFormat="false" ht="15.75" hidden="false" customHeight="false" outlineLevel="0" collapsed="false">
      <c r="A1302" s="65"/>
      <c r="B1302" s="65"/>
      <c r="C1302" s="65"/>
      <c r="D1302" s="65"/>
      <c r="E1302" s="65"/>
      <c r="F1302" s="65"/>
      <c r="G1302" s="65"/>
      <c r="H1302" s="68"/>
      <c r="I1302" s="65"/>
      <c r="J1302" s="68"/>
      <c r="K1302" s="65"/>
      <c r="L1302" s="68"/>
      <c r="M1302" s="65"/>
      <c r="N1302" s="65"/>
      <c r="O1302" s="65"/>
      <c r="P1302" s="65"/>
      <c r="Q1302" s="65"/>
      <c r="R1302" s="65"/>
      <c r="S1302" s="65"/>
      <c r="T1302" s="65"/>
      <c r="U1302" s="65"/>
      <c r="V1302" s="65"/>
      <c r="W1302" s="65"/>
      <c r="X1302" s="65"/>
      <c r="Y1302" s="65"/>
      <c r="Z1302" s="65"/>
      <c r="AA1302" s="65"/>
      <c r="AB1302" s="65"/>
      <c r="AC1302" s="65"/>
      <c r="AD1302" s="65"/>
      <c r="AE1302" s="65"/>
      <c r="AF1302" s="65"/>
      <c r="AG1302" s="65"/>
      <c r="AH1302" s="65"/>
      <c r="AI1302" s="65"/>
      <c r="AJ1302" s="65"/>
      <c r="AK1302" s="65"/>
      <c r="AL1302" s="65"/>
      <c r="AM1302" s="65"/>
      <c r="AN1302" s="65"/>
      <c r="AO1302" s="65"/>
      <c r="AP1302" s="65"/>
    </row>
    <row r="1303" customFormat="false" ht="15.75" hidden="false" customHeight="false" outlineLevel="0" collapsed="false">
      <c r="A1303" s="65"/>
      <c r="B1303" s="65"/>
      <c r="C1303" s="65"/>
      <c r="D1303" s="65"/>
      <c r="E1303" s="65"/>
      <c r="F1303" s="65"/>
      <c r="G1303" s="65"/>
      <c r="H1303" s="68"/>
      <c r="I1303" s="65"/>
      <c r="J1303" s="68"/>
      <c r="K1303" s="65"/>
      <c r="L1303" s="68"/>
      <c r="M1303" s="65"/>
      <c r="N1303" s="65"/>
      <c r="O1303" s="65"/>
      <c r="P1303" s="65"/>
      <c r="Q1303" s="65"/>
      <c r="R1303" s="65"/>
      <c r="S1303" s="65"/>
      <c r="T1303" s="65"/>
      <c r="U1303" s="65"/>
      <c r="V1303" s="65"/>
      <c r="W1303" s="65"/>
      <c r="X1303" s="65"/>
      <c r="Y1303" s="65"/>
      <c r="Z1303" s="65"/>
      <c r="AA1303" s="65"/>
      <c r="AB1303" s="65"/>
      <c r="AC1303" s="65"/>
      <c r="AD1303" s="65"/>
      <c r="AE1303" s="65"/>
      <c r="AF1303" s="65"/>
      <c r="AG1303" s="65"/>
      <c r="AH1303" s="65"/>
      <c r="AI1303" s="65"/>
      <c r="AJ1303" s="65"/>
      <c r="AK1303" s="65"/>
      <c r="AL1303" s="65"/>
      <c r="AM1303" s="65"/>
      <c r="AN1303" s="65"/>
      <c r="AO1303" s="65"/>
      <c r="AP1303" s="65"/>
    </row>
    <row r="1304" customFormat="false" ht="15.75" hidden="false" customHeight="false" outlineLevel="0" collapsed="false">
      <c r="A1304" s="65"/>
      <c r="B1304" s="65"/>
      <c r="C1304" s="65"/>
      <c r="D1304" s="65"/>
      <c r="E1304" s="65"/>
      <c r="F1304" s="65"/>
      <c r="G1304" s="65"/>
      <c r="H1304" s="68"/>
      <c r="I1304" s="65"/>
      <c r="J1304" s="68"/>
      <c r="K1304" s="65"/>
      <c r="L1304" s="68"/>
      <c r="M1304" s="65"/>
      <c r="N1304" s="65"/>
      <c r="O1304" s="65"/>
      <c r="P1304" s="65"/>
      <c r="Q1304" s="65"/>
      <c r="R1304" s="65"/>
      <c r="S1304" s="65"/>
      <c r="T1304" s="65"/>
      <c r="U1304" s="65"/>
      <c r="V1304" s="65"/>
      <c r="W1304" s="65"/>
      <c r="X1304" s="65"/>
      <c r="Y1304" s="65"/>
      <c r="Z1304" s="65"/>
      <c r="AA1304" s="65"/>
      <c r="AB1304" s="65"/>
      <c r="AC1304" s="65"/>
      <c r="AD1304" s="65"/>
      <c r="AE1304" s="65"/>
      <c r="AF1304" s="65"/>
      <c r="AG1304" s="65"/>
      <c r="AH1304" s="65"/>
      <c r="AI1304" s="65"/>
      <c r="AJ1304" s="65"/>
      <c r="AK1304" s="65"/>
      <c r="AL1304" s="65"/>
      <c r="AM1304" s="65"/>
      <c r="AN1304" s="65"/>
      <c r="AO1304" s="65"/>
      <c r="AP1304" s="65"/>
    </row>
    <row r="1305" customFormat="false" ht="15.75" hidden="false" customHeight="false" outlineLevel="0" collapsed="false">
      <c r="A1305" s="65"/>
      <c r="B1305" s="65"/>
      <c r="C1305" s="65"/>
      <c r="D1305" s="65"/>
      <c r="E1305" s="65"/>
      <c r="F1305" s="65"/>
      <c r="G1305" s="65"/>
      <c r="H1305" s="68"/>
      <c r="I1305" s="65"/>
      <c r="J1305" s="68"/>
      <c r="K1305" s="65"/>
      <c r="L1305" s="68"/>
      <c r="M1305" s="65"/>
      <c r="N1305" s="65"/>
      <c r="O1305" s="65"/>
      <c r="P1305" s="65"/>
      <c r="Q1305" s="65"/>
      <c r="R1305" s="65"/>
      <c r="S1305" s="65"/>
      <c r="T1305" s="65"/>
      <c r="U1305" s="65"/>
      <c r="V1305" s="65"/>
      <c r="W1305" s="65"/>
      <c r="X1305" s="65"/>
      <c r="Y1305" s="65"/>
      <c r="Z1305" s="65"/>
      <c r="AA1305" s="65"/>
      <c r="AB1305" s="65"/>
      <c r="AC1305" s="65"/>
      <c r="AD1305" s="65"/>
      <c r="AE1305" s="65"/>
      <c r="AF1305" s="65"/>
      <c r="AG1305" s="65"/>
      <c r="AH1305" s="65"/>
      <c r="AI1305" s="65"/>
      <c r="AJ1305" s="65"/>
      <c r="AK1305" s="65"/>
      <c r="AL1305" s="65"/>
      <c r="AM1305" s="65"/>
      <c r="AN1305" s="65"/>
      <c r="AO1305" s="65"/>
      <c r="AP1305" s="65"/>
    </row>
    <row r="1306" customFormat="false" ht="15.75" hidden="false" customHeight="false" outlineLevel="0" collapsed="false">
      <c r="A1306" s="65"/>
      <c r="B1306" s="65"/>
      <c r="C1306" s="65"/>
      <c r="D1306" s="65"/>
      <c r="E1306" s="65"/>
      <c r="F1306" s="65"/>
      <c r="G1306" s="65"/>
      <c r="H1306" s="68"/>
      <c r="I1306" s="65"/>
      <c r="J1306" s="68"/>
      <c r="K1306" s="65"/>
      <c r="L1306" s="68"/>
      <c r="M1306" s="65"/>
      <c r="N1306" s="65"/>
      <c r="O1306" s="65"/>
      <c r="P1306" s="65"/>
      <c r="Q1306" s="65"/>
      <c r="R1306" s="65"/>
      <c r="S1306" s="65"/>
      <c r="T1306" s="65"/>
      <c r="U1306" s="65"/>
      <c r="V1306" s="65"/>
      <c r="W1306" s="65"/>
      <c r="X1306" s="65"/>
      <c r="Y1306" s="65"/>
      <c r="Z1306" s="65"/>
      <c r="AA1306" s="65"/>
      <c r="AB1306" s="65"/>
      <c r="AC1306" s="65"/>
      <c r="AD1306" s="65"/>
      <c r="AE1306" s="65"/>
      <c r="AF1306" s="65"/>
      <c r="AG1306" s="65"/>
      <c r="AH1306" s="65"/>
      <c r="AI1306" s="65"/>
      <c r="AJ1306" s="65"/>
      <c r="AK1306" s="65"/>
      <c r="AL1306" s="65"/>
      <c r="AM1306" s="65"/>
      <c r="AN1306" s="65"/>
      <c r="AO1306" s="65"/>
      <c r="AP1306" s="65"/>
    </row>
    <row r="1307" customFormat="false" ht="15.75" hidden="false" customHeight="false" outlineLevel="0" collapsed="false">
      <c r="A1307" s="65"/>
      <c r="B1307" s="65"/>
      <c r="C1307" s="65"/>
      <c r="D1307" s="65"/>
      <c r="E1307" s="65"/>
      <c r="F1307" s="65"/>
      <c r="G1307" s="65"/>
      <c r="H1307" s="68"/>
      <c r="I1307" s="65"/>
      <c r="J1307" s="68"/>
      <c r="K1307" s="65"/>
      <c r="L1307" s="68"/>
      <c r="M1307" s="65"/>
      <c r="N1307" s="65"/>
      <c r="O1307" s="65"/>
      <c r="P1307" s="65"/>
      <c r="Q1307" s="65"/>
      <c r="R1307" s="65"/>
      <c r="S1307" s="65"/>
      <c r="T1307" s="65"/>
      <c r="U1307" s="65"/>
      <c r="V1307" s="65"/>
      <c r="W1307" s="65"/>
      <c r="X1307" s="65"/>
      <c r="Y1307" s="65"/>
      <c r="Z1307" s="65"/>
      <c r="AA1307" s="65"/>
      <c r="AB1307" s="65"/>
      <c r="AC1307" s="65"/>
      <c r="AD1307" s="65"/>
      <c r="AE1307" s="65"/>
      <c r="AF1307" s="65"/>
      <c r="AG1307" s="65"/>
      <c r="AH1307" s="65"/>
      <c r="AI1307" s="65"/>
      <c r="AJ1307" s="65"/>
      <c r="AK1307" s="65"/>
      <c r="AL1307" s="65"/>
      <c r="AM1307" s="65"/>
      <c r="AN1307" s="65"/>
      <c r="AO1307" s="65"/>
      <c r="AP1307" s="65"/>
    </row>
    <row r="1308" customFormat="false" ht="15.75" hidden="false" customHeight="false" outlineLevel="0" collapsed="false">
      <c r="A1308" s="65"/>
      <c r="B1308" s="65"/>
      <c r="C1308" s="65"/>
      <c r="D1308" s="65"/>
      <c r="E1308" s="65"/>
      <c r="F1308" s="65"/>
      <c r="G1308" s="65"/>
      <c r="H1308" s="68"/>
      <c r="I1308" s="65"/>
      <c r="J1308" s="68"/>
      <c r="K1308" s="65"/>
      <c r="L1308" s="68"/>
      <c r="M1308" s="65"/>
      <c r="N1308" s="65"/>
      <c r="O1308" s="65"/>
      <c r="P1308" s="65"/>
      <c r="Q1308" s="65"/>
      <c r="R1308" s="65"/>
      <c r="S1308" s="65"/>
      <c r="T1308" s="65"/>
      <c r="U1308" s="65"/>
      <c r="V1308" s="65"/>
      <c r="W1308" s="65"/>
      <c r="X1308" s="65"/>
      <c r="Y1308" s="65"/>
      <c r="Z1308" s="65"/>
      <c r="AA1308" s="65"/>
      <c r="AB1308" s="65"/>
      <c r="AC1308" s="65"/>
      <c r="AD1308" s="65"/>
      <c r="AE1308" s="65"/>
      <c r="AF1308" s="65"/>
      <c r="AG1308" s="65"/>
      <c r="AH1308" s="65"/>
      <c r="AI1308" s="65"/>
      <c r="AJ1308" s="65"/>
      <c r="AK1308" s="65"/>
      <c r="AL1308" s="65"/>
      <c r="AM1308" s="65"/>
      <c r="AN1308" s="65"/>
      <c r="AO1308" s="65"/>
      <c r="AP1308" s="65"/>
    </row>
    <row r="1309" customFormat="false" ht="15.75" hidden="false" customHeight="false" outlineLevel="0" collapsed="false">
      <c r="A1309" s="65"/>
      <c r="B1309" s="65"/>
      <c r="C1309" s="65"/>
      <c r="D1309" s="65"/>
      <c r="E1309" s="65"/>
      <c r="F1309" s="65"/>
      <c r="G1309" s="65"/>
      <c r="H1309" s="68"/>
      <c r="I1309" s="65"/>
      <c r="J1309" s="68"/>
      <c r="K1309" s="65"/>
      <c r="L1309" s="68"/>
      <c r="M1309" s="65"/>
      <c r="N1309" s="65"/>
      <c r="O1309" s="65"/>
      <c r="P1309" s="65"/>
      <c r="Q1309" s="65"/>
      <c r="R1309" s="65"/>
      <c r="S1309" s="65"/>
      <c r="T1309" s="65"/>
      <c r="U1309" s="65"/>
      <c r="V1309" s="65"/>
      <c r="W1309" s="65"/>
      <c r="X1309" s="65"/>
      <c r="Y1309" s="65"/>
      <c r="Z1309" s="65"/>
      <c r="AA1309" s="65"/>
      <c r="AB1309" s="65"/>
      <c r="AC1309" s="65"/>
      <c r="AD1309" s="65"/>
      <c r="AE1309" s="65"/>
      <c r="AF1309" s="65"/>
      <c r="AG1309" s="65"/>
      <c r="AH1309" s="65"/>
      <c r="AI1309" s="65"/>
      <c r="AJ1309" s="65"/>
      <c r="AK1309" s="65"/>
      <c r="AL1309" s="65"/>
      <c r="AM1309" s="65"/>
      <c r="AN1309" s="65"/>
      <c r="AO1309" s="65"/>
      <c r="AP1309" s="65"/>
    </row>
    <row r="1310" customFormat="false" ht="15.75" hidden="false" customHeight="false" outlineLevel="0" collapsed="false">
      <c r="A1310" s="65"/>
      <c r="B1310" s="65"/>
      <c r="C1310" s="65"/>
      <c r="D1310" s="65"/>
      <c r="E1310" s="65"/>
      <c r="F1310" s="65"/>
      <c r="G1310" s="65"/>
      <c r="H1310" s="68"/>
      <c r="I1310" s="65"/>
      <c r="J1310" s="68"/>
      <c r="K1310" s="65"/>
      <c r="L1310" s="68"/>
      <c r="M1310" s="65"/>
      <c r="N1310" s="65"/>
      <c r="O1310" s="65"/>
      <c r="P1310" s="65"/>
      <c r="Q1310" s="65"/>
      <c r="R1310" s="65"/>
      <c r="S1310" s="65"/>
      <c r="T1310" s="65"/>
      <c r="U1310" s="65"/>
      <c r="V1310" s="65"/>
      <c r="W1310" s="65"/>
      <c r="X1310" s="65"/>
      <c r="Y1310" s="65"/>
      <c r="Z1310" s="65"/>
      <c r="AA1310" s="65"/>
      <c r="AB1310" s="65"/>
      <c r="AC1310" s="65"/>
      <c r="AD1310" s="65"/>
      <c r="AE1310" s="65"/>
      <c r="AF1310" s="65"/>
      <c r="AG1310" s="65"/>
      <c r="AH1310" s="65"/>
      <c r="AI1310" s="65"/>
      <c r="AJ1310" s="65"/>
      <c r="AK1310" s="65"/>
      <c r="AL1310" s="65"/>
      <c r="AM1310" s="65"/>
      <c r="AN1310" s="65"/>
      <c r="AO1310" s="65"/>
      <c r="AP1310" s="65"/>
    </row>
    <row r="1311" customFormat="false" ht="15.75" hidden="false" customHeight="false" outlineLevel="0" collapsed="false">
      <c r="A1311" s="65"/>
      <c r="B1311" s="65"/>
      <c r="C1311" s="65"/>
      <c r="D1311" s="65"/>
      <c r="E1311" s="65"/>
      <c r="F1311" s="65"/>
      <c r="G1311" s="65"/>
      <c r="H1311" s="68"/>
      <c r="I1311" s="65"/>
      <c r="J1311" s="68"/>
      <c r="K1311" s="65"/>
      <c r="L1311" s="68"/>
      <c r="M1311" s="65"/>
      <c r="N1311" s="65"/>
      <c r="O1311" s="65"/>
      <c r="P1311" s="65"/>
      <c r="Q1311" s="65"/>
      <c r="R1311" s="65"/>
      <c r="S1311" s="65"/>
      <c r="T1311" s="65"/>
      <c r="U1311" s="65"/>
      <c r="V1311" s="65"/>
      <c r="W1311" s="65"/>
      <c r="X1311" s="65"/>
      <c r="Y1311" s="65"/>
      <c r="Z1311" s="65"/>
      <c r="AA1311" s="65"/>
      <c r="AB1311" s="65"/>
      <c r="AC1311" s="65"/>
      <c r="AD1311" s="65"/>
      <c r="AE1311" s="65"/>
      <c r="AF1311" s="65"/>
      <c r="AG1311" s="65"/>
      <c r="AH1311" s="65"/>
      <c r="AI1311" s="65"/>
      <c r="AJ1311" s="65"/>
      <c r="AK1311" s="65"/>
      <c r="AL1311" s="65"/>
      <c r="AM1311" s="65"/>
      <c r="AN1311" s="65"/>
      <c r="AO1311" s="65"/>
      <c r="AP1311" s="65"/>
    </row>
    <row r="1312" customFormat="false" ht="15.75" hidden="false" customHeight="false" outlineLevel="0" collapsed="false">
      <c r="A1312" s="65"/>
      <c r="B1312" s="65"/>
      <c r="C1312" s="65"/>
      <c r="D1312" s="65"/>
      <c r="E1312" s="65"/>
      <c r="F1312" s="65"/>
      <c r="G1312" s="65"/>
      <c r="H1312" s="68"/>
      <c r="I1312" s="65"/>
      <c r="J1312" s="68"/>
      <c r="K1312" s="65"/>
      <c r="L1312" s="68"/>
      <c r="M1312" s="65"/>
      <c r="N1312" s="65"/>
      <c r="O1312" s="65"/>
      <c r="P1312" s="65"/>
      <c r="Q1312" s="65"/>
      <c r="R1312" s="65"/>
      <c r="S1312" s="65"/>
      <c r="T1312" s="65"/>
      <c r="U1312" s="65"/>
      <c r="V1312" s="65"/>
      <c r="W1312" s="65"/>
      <c r="X1312" s="65"/>
      <c r="Y1312" s="65"/>
      <c r="Z1312" s="65"/>
      <c r="AA1312" s="65"/>
      <c r="AB1312" s="65"/>
      <c r="AC1312" s="65"/>
      <c r="AD1312" s="65"/>
      <c r="AE1312" s="65"/>
      <c r="AF1312" s="65"/>
      <c r="AG1312" s="65"/>
      <c r="AH1312" s="65"/>
      <c r="AI1312" s="65"/>
      <c r="AJ1312" s="65"/>
      <c r="AK1312" s="65"/>
      <c r="AL1312" s="65"/>
      <c r="AM1312" s="65"/>
      <c r="AN1312" s="65"/>
      <c r="AO1312" s="65"/>
      <c r="AP1312" s="65"/>
    </row>
    <row r="1313" customFormat="false" ht="15.75" hidden="false" customHeight="false" outlineLevel="0" collapsed="false">
      <c r="A1313" s="65"/>
      <c r="B1313" s="65"/>
      <c r="C1313" s="65"/>
      <c r="D1313" s="65"/>
      <c r="E1313" s="65"/>
      <c r="F1313" s="65"/>
      <c r="G1313" s="65"/>
      <c r="H1313" s="68"/>
      <c r="I1313" s="65"/>
      <c r="J1313" s="68"/>
      <c r="K1313" s="65"/>
      <c r="L1313" s="68"/>
      <c r="M1313" s="65"/>
      <c r="N1313" s="65"/>
      <c r="O1313" s="65"/>
      <c r="P1313" s="65"/>
      <c r="Q1313" s="65"/>
      <c r="R1313" s="65"/>
      <c r="S1313" s="65"/>
      <c r="T1313" s="65"/>
      <c r="U1313" s="65"/>
      <c r="V1313" s="65"/>
      <c r="W1313" s="65"/>
      <c r="X1313" s="65"/>
      <c r="Y1313" s="65"/>
      <c r="Z1313" s="65"/>
      <c r="AA1313" s="65"/>
      <c r="AB1313" s="65"/>
      <c r="AC1313" s="65"/>
      <c r="AD1313" s="65"/>
      <c r="AE1313" s="65"/>
      <c r="AF1313" s="65"/>
      <c r="AG1313" s="65"/>
      <c r="AH1313" s="65"/>
      <c r="AI1313" s="65"/>
      <c r="AJ1313" s="65"/>
      <c r="AK1313" s="65"/>
      <c r="AL1313" s="65"/>
      <c r="AM1313" s="65"/>
      <c r="AN1313" s="65"/>
      <c r="AO1313" s="65"/>
      <c r="AP1313" s="65"/>
    </row>
    <row r="1314" customFormat="false" ht="15.75" hidden="false" customHeight="false" outlineLevel="0" collapsed="false">
      <c r="A1314" s="65"/>
      <c r="B1314" s="65"/>
      <c r="C1314" s="65"/>
      <c r="D1314" s="65"/>
      <c r="E1314" s="65"/>
      <c r="F1314" s="65"/>
      <c r="G1314" s="65"/>
      <c r="H1314" s="68"/>
      <c r="I1314" s="65"/>
      <c r="J1314" s="68"/>
      <c r="K1314" s="65"/>
      <c r="L1314" s="68"/>
      <c r="M1314" s="65"/>
      <c r="N1314" s="65"/>
      <c r="O1314" s="65"/>
      <c r="P1314" s="65"/>
      <c r="Q1314" s="65"/>
      <c r="R1314" s="65"/>
      <c r="S1314" s="65"/>
      <c r="T1314" s="65"/>
      <c r="U1314" s="65"/>
      <c r="V1314" s="65"/>
      <c r="W1314" s="65"/>
      <c r="X1314" s="65"/>
      <c r="Y1314" s="65"/>
      <c r="Z1314" s="65"/>
      <c r="AA1314" s="65"/>
      <c r="AB1314" s="65"/>
      <c r="AC1314" s="65"/>
      <c r="AD1314" s="65"/>
      <c r="AE1314" s="65"/>
      <c r="AF1314" s="65"/>
      <c r="AG1314" s="65"/>
      <c r="AH1314" s="65"/>
      <c r="AI1314" s="65"/>
      <c r="AJ1314" s="65"/>
      <c r="AK1314" s="65"/>
      <c r="AL1314" s="65"/>
      <c r="AM1314" s="65"/>
      <c r="AN1314" s="65"/>
      <c r="AO1314" s="65"/>
      <c r="AP1314" s="65"/>
    </row>
    <row r="1315" customFormat="false" ht="15.75" hidden="false" customHeight="false" outlineLevel="0" collapsed="false">
      <c r="A1315" s="65"/>
      <c r="B1315" s="65"/>
      <c r="C1315" s="65"/>
      <c r="D1315" s="65"/>
      <c r="E1315" s="65"/>
      <c r="F1315" s="65"/>
      <c r="G1315" s="65"/>
      <c r="H1315" s="68"/>
      <c r="I1315" s="65"/>
      <c r="J1315" s="68"/>
      <c r="K1315" s="65"/>
      <c r="L1315" s="68"/>
      <c r="M1315" s="65"/>
      <c r="N1315" s="65"/>
      <c r="O1315" s="65"/>
      <c r="P1315" s="65"/>
      <c r="Q1315" s="65"/>
      <c r="R1315" s="65"/>
      <c r="S1315" s="65"/>
      <c r="T1315" s="65"/>
      <c r="U1315" s="65"/>
      <c r="V1315" s="65"/>
      <c r="W1315" s="65"/>
      <c r="X1315" s="65"/>
      <c r="Y1315" s="65"/>
      <c r="Z1315" s="65"/>
      <c r="AA1315" s="65"/>
      <c r="AB1315" s="65"/>
      <c r="AC1315" s="65"/>
      <c r="AD1315" s="65"/>
      <c r="AE1315" s="65"/>
      <c r="AF1315" s="65"/>
      <c r="AG1315" s="65"/>
      <c r="AH1315" s="65"/>
      <c r="AI1315" s="65"/>
      <c r="AJ1315" s="65"/>
      <c r="AK1315" s="65"/>
      <c r="AL1315" s="65"/>
      <c r="AM1315" s="65"/>
      <c r="AN1315" s="65"/>
      <c r="AO1315" s="65"/>
      <c r="AP1315" s="65"/>
    </row>
    <row r="1316" customFormat="false" ht="15.75" hidden="false" customHeight="false" outlineLevel="0" collapsed="false">
      <c r="A1316" s="65"/>
      <c r="B1316" s="65"/>
      <c r="C1316" s="65"/>
      <c r="D1316" s="65"/>
      <c r="E1316" s="65"/>
      <c r="F1316" s="65"/>
      <c r="G1316" s="65"/>
      <c r="H1316" s="68"/>
      <c r="I1316" s="65"/>
      <c r="J1316" s="68"/>
      <c r="K1316" s="65"/>
      <c r="L1316" s="68"/>
      <c r="M1316" s="65"/>
      <c r="N1316" s="65"/>
      <c r="O1316" s="65"/>
      <c r="P1316" s="65"/>
      <c r="Q1316" s="65"/>
      <c r="R1316" s="65"/>
      <c r="S1316" s="65"/>
      <c r="T1316" s="65"/>
      <c r="U1316" s="65"/>
      <c r="V1316" s="65"/>
      <c r="W1316" s="65"/>
      <c r="X1316" s="65"/>
      <c r="Y1316" s="65"/>
      <c r="Z1316" s="65"/>
      <c r="AA1316" s="65"/>
      <c r="AB1316" s="65"/>
      <c r="AC1316" s="65"/>
      <c r="AD1316" s="65"/>
      <c r="AE1316" s="65"/>
      <c r="AF1316" s="65"/>
      <c r="AG1316" s="65"/>
      <c r="AH1316" s="65"/>
      <c r="AI1316" s="65"/>
      <c r="AJ1316" s="65"/>
      <c r="AK1316" s="65"/>
      <c r="AL1316" s="65"/>
      <c r="AM1316" s="65"/>
      <c r="AN1316" s="65"/>
      <c r="AO1316" s="65"/>
      <c r="AP1316" s="65"/>
    </row>
    <row r="1317" customFormat="false" ht="15.75" hidden="false" customHeight="false" outlineLevel="0" collapsed="false">
      <c r="A1317" s="65"/>
      <c r="B1317" s="65"/>
      <c r="C1317" s="65"/>
      <c r="D1317" s="65"/>
      <c r="E1317" s="65"/>
      <c r="F1317" s="65"/>
      <c r="G1317" s="65"/>
      <c r="H1317" s="68"/>
      <c r="I1317" s="65"/>
      <c r="J1317" s="68"/>
      <c r="K1317" s="65"/>
      <c r="L1317" s="68"/>
      <c r="M1317" s="65"/>
      <c r="N1317" s="65"/>
      <c r="O1317" s="65"/>
      <c r="P1317" s="65"/>
      <c r="Q1317" s="65"/>
      <c r="R1317" s="65"/>
      <c r="S1317" s="65"/>
      <c r="T1317" s="65"/>
      <c r="U1317" s="65"/>
      <c r="V1317" s="65"/>
      <c r="W1317" s="65"/>
      <c r="X1317" s="65"/>
      <c r="Y1317" s="65"/>
      <c r="Z1317" s="65"/>
      <c r="AA1317" s="65"/>
      <c r="AB1317" s="65"/>
      <c r="AC1317" s="65"/>
      <c r="AD1317" s="65"/>
      <c r="AE1317" s="65"/>
      <c r="AF1317" s="65"/>
      <c r="AG1317" s="65"/>
      <c r="AH1317" s="65"/>
      <c r="AI1317" s="65"/>
      <c r="AJ1317" s="65"/>
      <c r="AK1317" s="65"/>
      <c r="AL1317" s="65"/>
      <c r="AM1317" s="65"/>
      <c r="AN1317" s="65"/>
      <c r="AO1317" s="65"/>
      <c r="AP1317" s="65"/>
    </row>
    <row r="1318" customFormat="false" ht="15.75" hidden="false" customHeight="false" outlineLevel="0" collapsed="false">
      <c r="A1318" s="65"/>
      <c r="B1318" s="65"/>
      <c r="C1318" s="65"/>
      <c r="D1318" s="65"/>
      <c r="E1318" s="65"/>
      <c r="F1318" s="65"/>
      <c r="G1318" s="65"/>
      <c r="H1318" s="68"/>
      <c r="I1318" s="65"/>
      <c r="J1318" s="68"/>
      <c r="K1318" s="65"/>
      <c r="L1318" s="68"/>
      <c r="M1318" s="65"/>
      <c r="N1318" s="65"/>
      <c r="O1318" s="65"/>
      <c r="P1318" s="65"/>
      <c r="Q1318" s="65"/>
      <c r="R1318" s="65"/>
      <c r="S1318" s="65"/>
      <c r="T1318" s="65"/>
      <c r="U1318" s="65"/>
      <c r="V1318" s="65"/>
      <c r="W1318" s="65"/>
      <c r="X1318" s="65"/>
      <c r="Y1318" s="65"/>
      <c r="Z1318" s="65"/>
      <c r="AA1318" s="65"/>
      <c r="AB1318" s="65"/>
      <c r="AC1318" s="65"/>
      <c r="AD1318" s="65"/>
      <c r="AE1318" s="65"/>
      <c r="AF1318" s="65"/>
      <c r="AG1318" s="65"/>
      <c r="AH1318" s="65"/>
      <c r="AI1318" s="65"/>
      <c r="AJ1318" s="65"/>
      <c r="AK1318" s="65"/>
      <c r="AL1318" s="65"/>
      <c r="AM1318" s="65"/>
      <c r="AN1318" s="65"/>
      <c r="AO1318" s="65"/>
      <c r="AP1318" s="65"/>
    </row>
    <row r="1319" customFormat="false" ht="15.75" hidden="false" customHeight="false" outlineLevel="0" collapsed="false">
      <c r="A1319" s="65"/>
      <c r="B1319" s="65"/>
      <c r="C1319" s="65"/>
      <c r="D1319" s="65"/>
      <c r="E1319" s="65"/>
      <c r="F1319" s="65"/>
      <c r="G1319" s="65"/>
      <c r="H1319" s="68"/>
      <c r="I1319" s="65"/>
      <c r="J1319" s="68"/>
      <c r="K1319" s="65"/>
      <c r="L1319" s="68"/>
      <c r="M1319" s="65"/>
      <c r="N1319" s="65"/>
      <c r="O1319" s="65"/>
      <c r="P1319" s="65"/>
      <c r="Q1319" s="65"/>
      <c r="R1319" s="65"/>
      <c r="S1319" s="65"/>
      <c r="T1319" s="65"/>
      <c r="U1319" s="65"/>
      <c r="V1319" s="65"/>
      <c r="W1319" s="65"/>
      <c r="X1319" s="65"/>
      <c r="Y1319" s="65"/>
      <c r="Z1319" s="65"/>
      <c r="AA1319" s="65"/>
      <c r="AB1319" s="65"/>
      <c r="AC1319" s="65"/>
      <c r="AD1319" s="65"/>
      <c r="AE1319" s="65"/>
      <c r="AF1319" s="65"/>
      <c r="AG1319" s="65"/>
      <c r="AH1319" s="65"/>
      <c r="AI1319" s="65"/>
      <c r="AJ1319" s="65"/>
      <c r="AK1319" s="65"/>
      <c r="AL1319" s="65"/>
      <c r="AM1319" s="65"/>
      <c r="AN1319" s="65"/>
      <c r="AO1319" s="65"/>
      <c r="AP1319" s="65"/>
    </row>
    <row r="1320" customFormat="false" ht="15.75" hidden="false" customHeight="false" outlineLevel="0" collapsed="false">
      <c r="A1320" s="65"/>
      <c r="B1320" s="65"/>
      <c r="C1320" s="65"/>
      <c r="D1320" s="65"/>
      <c r="E1320" s="65"/>
      <c r="F1320" s="65"/>
      <c r="G1320" s="65"/>
      <c r="H1320" s="68"/>
      <c r="I1320" s="65"/>
      <c r="J1320" s="68"/>
      <c r="K1320" s="65"/>
      <c r="L1320" s="68"/>
      <c r="M1320" s="65"/>
      <c r="N1320" s="65"/>
      <c r="O1320" s="65"/>
      <c r="P1320" s="65"/>
      <c r="Q1320" s="65"/>
      <c r="R1320" s="65"/>
      <c r="S1320" s="65"/>
      <c r="T1320" s="65"/>
      <c r="U1320" s="65"/>
      <c r="V1320" s="65"/>
      <c r="W1320" s="65"/>
      <c r="X1320" s="65"/>
      <c r="Y1320" s="65"/>
      <c r="Z1320" s="65"/>
      <c r="AA1320" s="65"/>
      <c r="AB1320" s="65"/>
      <c r="AC1320" s="65"/>
      <c r="AD1320" s="65"/>
      <c r="AE1320" s="65"/>
      <c r="AF1320" s="65"/>
      <c r="AG1320" s="65"/>
      <c r="AH1320" s="65"/>
      <c r="AI1320" s="65"/>
      <c r="AJ1320" s="65"/>
      <c r="AK1320" s="65"/>
      <c r="AL1320" s="65"/>
      <c r="AM1320" s="65"/>
      <c r="AN1320" s="65"/>
      <c r="AO1320" s="65"/>
      <c r="AP1320" s="65"/>
    </row>
    <row r="1321" customFormat="false" ht="15.75" hidden="false" customHeight="false" outlineLevel="0" collapsed="false">
      <c r="A1321" s="65"/>
      <c r="B1321" s="65"/>
      <c r="C1321" s="65"/>
      <c r="D1321" s="65"/>
      <c r="E1321" s="65"/>
      <c r="F1321" s="65"/>
      <c r="G1321" s="65"/>
      <c r="H1321" s="68"/>
      <c r="I1321" s="65"/>
      <c r="J1321" s="68"/>
      <c r="K1321" s="65"/>
      <c r="L1321" s="68"/>
      <c r="M1321" s="65"/>
      <c r="N1321" s="65"/>
      <c r="O1321" s="65"/>
      <c r="P1321" s="65"/>
      <c r="Q1321" s="65"/>
      <c r="R1321" s="65"/>
      <c r="S1321" s="65"/>
      <c r="T1321" s="65"/>
      <c r="U1321" s="65"/>
      <c r="V1321" s="65"/>
      <c r="W1321" s="65"/>
      <c r="X1321" s="65"/>
      <c r="Y1321" s="65"/>
      <c r="Z1321" s="65"/>
      <c r="AA1321" s="65"/>
      <c r="AB1321" s="65"/>
      <c r="AC1321" s="65"/>
      <c r="AD1321" s="65"/>
      <c r="AE1321" s="65"/>
      <c r="AF1321" s="65"/>
      <c r="AG1321" s="65"/>
      <c r="AH1321" s="65"/>
      <c r="AI1321" s="65"/>
      <c r="AJ1321" s="65"/>
      <c r="AK1321" s="65"/>
      <c r="AL1321" s="65"/>
      <c r="AM1321" s="65"/>
      <c r="AN1321" s="65"/>
      <c r="AO1321" s="65"/>
      <c r="AP1321" s="65"/>
    </row>
    <row r="1322" customFormat="false" ht="15.75" hidden="false" customHeight="false" outlineLevel="0" collapsed="false">
      <c r="A1322" s="65"/>
      <c r="B1322" s="65"/>
      <c r="C1322" s="65"/>
      <c r="D1322" s="65"/>
      <c r="E1322" s="65"/>
      <c r="F1322" s="65"/>
      <c r="G1322" s="65"/>
      <c r="H1322" s="68"/>
      <c r="I1322" s="65"/>
      <c r="J1322" s="68"/>
      <c r="K1322" s="65"/>
      <c r="L1322" s="68"/>
      <c r="M1322" s="65"/>
      <c r="N1322" s="65"/>
      <c r="O1322" s="65"/>
      <c r="P1322" s="65"/>
      <c r="Q1322" s="65"/>
      <c r="R1322" s="65"/>
      <c r="S1322" s="65"/>
      <c r="T1322" s="65"/>
      <c r="U1322" s="65"/>
      <c r="V1322" s="65"/>
      <c r="W1322" s="65"/>
      <c r="X1322" s="65"/>
      <c r="Y1322" s="65"/>
      <c r="Z1322" s="65"/>
      <c r="AA1322" s="65"/>
      <c r="AB1322" s="65"/>
      <c r="AC1322" s="65"/>
      <c r="AD1322" s="65"/>
      <c r="AE1322" s="65"/>
      <c r="AF1322" s="65"/>
      <c r="AG1322" s="65"/>
      <c r="AH1322" s="65"/>
      <c r="AI1322" s="65"/>
      <c r="AJ1322" s="65"/>
      <c r="AK1322" s="65"/>
      <c r="AL1322" s="65"/>
      <c r="AM1322" s="65"/>
      <c r="AN1322" s="65"/>
      <c r="AO1322" s="65"/>
      <c r="AP1322" s="65"/>
    </row>
    <row r="1323" customFormat="false" ht="15.75" hidden="false" customHeight="false" outlineLevel="0" collapsed="false">
      <c r="A1323" s="65"/>
      <c r="B1323" s="65"/>
      <c r="C1323" s="65"/>
      <c r="D1323" s="65"/>
      <c r="E1323" s="65"/>
      <c r="F1323" s="65"/>
      <c r="G1323" s="65"/>
      <c r="H1323" s="68"/>
      <c r="I1323" s="65"/>
      <c r="J1323" s="68"/>
      <c r="K1323" s="65"/>
      <c r="L1323" s="68"/>
      <c r="M1323" s="65"/>
      <c r="N1323" s="65"/>
      <c r="O1323" s="65"/>
      <c r="P1323" s="65"/>
      <c r="Q1323" s="65"/>
      <c r="R1323" s="65"/>
      <c r="S1323" s="65"/>
      <c r="T1323" s="65"/>
      <c r="U1323" s="65"/>
      <c r="V1323" s="65"/>
      <c r="W1323" s="65"/>
      <c r="X1323" s="65"/>
      <c r="Y1323" s="65"/>
      <c r="Z1323" s="65"/>
      <c r="AA1323" s="65"/>
      <c r="AB1323" s="65"/>
      <c r="AC1323" s="65"/>
      <c r="AD1323" s="65"/>
      <c r="AE1323" s="65"/>
      <c r="AF1323" s="65"/>
      <c r="AG1323" s="65"/>
      <c r="AH1323" s="65"/>
      <c r="AI1323" s="65"/>
      <c r="AJ1323" s="65"/>
      <c r="AK1323" s="65"/>
      <c r="AL1323" s="65"/>
      <c r="AM1323" s="65"/>
      <c r="AN1323" s="65"/>
      <c r="AO1323" s="65"/>
      <c r="AP1323" s="65"/>
    </row>
    <row r="1324" customFormat="false" ht="15.75" hidden="false" customHeight="false" outlineLevel="0" collapsed="false">
      <c r="A1324" s="65"/>
      <c r="B1324" s="65"/>
      <c r="C1324" s="65"/>
      <c r="D1324" s="65"/>
      <c r="E1324" s="65"/>
      <c r="F1324" s="65"/>
      <c r="G1324" s="65"/>
      <c r="H1324" s="68"/>
      <c r="I1324" s="65"/>
      <c r="J1324" s="68"/>
      <c r="K1324" s="65"/>
      <c r="L1324" s="68"/>
      <c r="M1324" s="65"/>
      <c r="N1324" s="65"/>
      <c r="O1324" s="65"/>
      <c r="P1324" s="65"/>
      <c r="Q1324" s="65"/>
      <c r="R1324" s="65"/>
      <c r="S1324" s="65"/>
      <c r="T1324" s="65"/>
      <c r="U1324" s="65"/>
      <c r="V1324" s="65"/>
      <c r="W1324" s="65"/>
      <c r="X1324" s="65"/>
      <c r="Y1324" s="65"/>
      <c r="Z1324" s="65"/>
      <c r="AA1324" s="65"/>
      <c r="AB1324" s="65"/>
      <c r="AC1324" s="65"/>
      <c r="AD1324" s="65"/>
      <c r="AE1324" s="65"/>
      <c r="AF1324" s="65"/>
      <c r="AG1324" s="65"/>
      <c r="AH1324" s="65"/>
      <c r="AI1324" s="65"/>
      <c r="AJ1324" s="65"/>
      <c r="AK1324" s="65"/>
      <c r="AL1324" s="65"/>
      <c r="AM1324" s="65"/>
      <c r="AN1324" s="65"/>
      <c r="AO1324" s="65"/>
      <c r="AP1324" s="65"/>
    </row>
    <row r="1325" customFormat="false" ht="15.75" hidden="false" customHeight="false" outlineLevel="0" collapsed="false">
      <c r="A1325" s="65"/>
      <c r="B1325" s="65"/>
      <c r="C1325" s="65"/>
      <c r="D1325" s="65"/>
      <c r="E1325" s="65"/>
      <c r="F1325" s="65"/>
      <c r="G1325" s="65"/>
      <c r="H1325" s="68"/>
      <c r="I1325" s="65"/>
      <c r="J1325" s="68"/>
      <c r="K1325" s="65"/>
      <c r="L1325" s="68"/>
      <c r="M1325" s="65"/>
      <c r="N1325" s="65"/>
      <c r="O1325" s="65"/>
      <c r="P1325" s="65"/>
      <c r="Q1325" s="65"/>
      <c r="R1325" s="65"/>
      <c r="S1325" s="65"/>
      <c r="T1325" s="65"/>
      <c r="U1325" s="65"/>
      <c r="V1325" s="65"/>
      <c r="W1325" s="65"/>
      <c r="X1325" s="65"/>
      <c r="Y1325" s="65"/>
      <c r="Z1325" s="65"/>
      <c r="AA1325" s="65"/>
      <c r="AB1325" s="65"/>
      <c r="AC1325" s="65"/>
      <c r="AD1325" s="65"/>
      <c r="AE1325" s="65"/>
      <c r="AF1325" s="65"/>
      <c r="AG1325" s="65"/>
      <c r="AH1325" s="65"/>
      <c r="AI1325" s="65"/>
      <c r="AJ1325" s="65"/>
      <c r="AK1325" s="65"/>
      <c r="AL1325" s="65"/>
      <c r="AM1325" s="65"/>
      <c r="AN1325" s="65"/>
      <c r="AO1325" s="65"/>
      <c r="AP1325" s="65"/>
    </row>
    <row r="1326" customFormat="false" ht="15.75" hidden="false" customHeight="false" outlineLevel="0" collapsed="false">
      <c r="A1326" s="65"/>
      <c r="B1326" s="65"/>
      <c r="C1326" s="65"/>
      <c r="D1326" s="65"/>
      <c r="E1326" s="65"/>
      <c r="F1326" s="65"/>
      <c r="G1326" s="65"/>
      <c r="H1326" s="68"/>
      <c r="I1326" s="65"/>
      <c r="J1326" s="68"/>
      <c r="K1326" s="65"/>
      <c r="L1326" s="68"/>
      <c r="M1326" s="65"/>
      <c r="N1326" s="65"/>
      <c r="O1326" s="65"/>
      <c r="P1326" s="65"/>
      <c r="Q1326" s="65"/>
      <c r="R1326" s="65"/>
      <c r="S1326" s="65"/>
      <c r="T1326" s="65"/>
      <c r="U1326" s="65"/>
      <c r="V1326" s="65"/>
      <c r="W1326" s="65"/>
      <c r="X1326" s="65"/>
      <c r="Y1326" s="65"/>
      <c r="Z1326" s="65"/>
      <c r="AA1326" s="65"/>
      <c r="AB1326" s="65"/>
      <c r="AC1326" s="65"/>
      <c r="AD1326" s="65"/>
      <c r="AE1326" s="65"/>
      <c r="AF1326" s="65"/>
      <c r="AG1326" s="65"/>
      <c r="AH1326" s="65"/>
      <c r="AI1326" s="65"/>
      <c r="AJ1326" s="65"/>
      <c r="AK1326" s="65"/>
      <c r="AL1326" s="65"/>
      <c r="AM1326" s="65"/>
      <c r="AN1326" s="65"/>
      <c r="AO1326" s="65"/>
      <c r="AP1326" s="65"/>
    </row>
    <row r="1327" customFormat="false" ht="15.75" hidden="false" customHeight="false" outlineLevel="0" collapsed="false">
      <c r="A1327" s="65"/>
      <c r="B1327" s="65"/>
      <c r="C1327" s="65"/>
      <c r="D1327" s="65"/>
      <c r="E1327" s="65"/>
      <c r="F1327" s="65"/>
      <c r="G1327" s="65"/>
      <c r="H1327" s="68"/>
      <c r="I1327" s="65"/>
      <c r="J1327" s="68"/>
      <c r="K1327" s="65"/>
      <c r="L1327" s="68"/>
      <c r="M1327" s="65"/>
      <c r="N1327" s="65"/>
      <c r="O1327" s="65"/>
      <c r="P1327" s="65"/>
      <c r="Q1327" s="65"/>
      <c r="R1327" s="65"/>
      <c r="S1327" s="65"/>
      <c r="T1327" s="65"/>
      <c r="U1327" s="65"/>
      <c r="V1327" s="65"/>
      <c r="W1327" s="65"/>
      <c r="X1327" s="65"/>
      <c r="Y1327" s="65"/>
      <c r="Z1327" s="65"/>
      <c r="AA1327" s="65"/>
      <c r="AB1327" s="65"/>
      <c r="AC1327" s="65"/>
      <c r="AD1327" s="65"/>
      <c r="AE1327" s="65"/>
      <c r="AF1327" s="65"/>
      <c r="AG1327" s="65"/>
      <c r="AH1327" s="65"/>
      <c r="AI1327" s="65"/>
      <c r="AJ1327" s="65"/>
      <c r="AK1327" s="65"/>
      <c r="AL1327" s="65"/>
      <c r="AM1327" s="65"/>
      <c r="AN1327" s="65"/>
      <c r="AO1327" s="65"/>
      <c r="AP1327" s="65"/>
    </row>
    <row r="1328" customFormat="false" ht="15.75" hidden="false" customHeight="false" outlineLevel="0" collapsed="false">
      <c r="A1328" s="65"/>
      <c r="B1328" s="65"/>
      <c r="C1328" s="65"/>
      <c r="D1328" s="65"/>
      <c r="E1328" s="65"/>
      <c r="F1328" s="65"/>
      <c r="G1328" s="65"/>
      <c r="H1328" s="68"/>
      <c r="I1328" s="65"/>
      <c r="J1328" s="68"/>
      <c r="K1328" s="65"/>
      <c r="L1328" s="68"/>
      <c r="M1328" s="65"/>
      <c r="N1328" s="65"/>
      <c r="O1328" s="65"/>
      <c r="P1328" s="65"/>
      <c r="Q1328" s="65"/>
      <c r="R1328" s="65"/>
      <c r="S1328" s="65"/>
      <c r="T1328" s="65"/>
      <c r="U1328" s="65"/>
      <c r="V1328" s="65"/>
      <c r="W1328" s="65"/>
      <c r="X1328" s="65"/>
      <c r="Y1328" s="65"/>
      <c r="Z1328" s="65"/>
      <c r="AA1328" s="65"/>
      <c r="AB1328" s="65"/>
      <c r="AC1328" s="65"/>
      <c r="AD1328" s="65"/>
      <c r="AE1328" s="65"/>
      <c r="AF1328" s="65"/>
      <c r="AG1328" s="65"/>
      <c r="AH1328" s="65"/>
      <c r="AI1328" s="65"/>
      <c r="AJ1328" s="65"/>
      <c r="AK1328" s="65"/>
      <c r="AL1328" s="65"/>
      <c r="AM1328" s="65"/>
      <c r="AN1328" s="65"/>
      <c r="AO1328" s="65"/>
      <c r="AP1328" s="65"/>
    </row>
    <row r="1329" customFormat="false" ht="15.75" hidden="false" customHeight="false" outlineLevel="0" collapsed="false">
      <c r="A1329" s="65"/>
      <c r="B1329" s="65"/>
      <c r="C1329" s="65"/>
      <c r="D1329" s="65"/>
      <c r="E1329" s="65"/>
      <c r="F1329" s="65"/>
      <c r="G1329" s="65"/>
      <c r="H1329" s="68"/>
      <c r="I1329" s="65"/>
      <c r="J1329" s="68"/>
      <c r="K1329" s="65"/>
      <c r="L1329" s="68"/>
      <c r="M1329" s="65"/>
      <c r="N1329" s="65"/>
      <c r="O1329" s="65"/>
      <c r="P1329" s="65"/>
      <c r="Q1329" s="65"/>
      <c r="R1329" s="65"/>
      <c r="S1329" s="65"/>
      <c r="T1329" s="65"/>
      <c r="U1329" s="65"/>
      <c r="V1329" s="65"/>
      <c r="W1329" s="65"/>
      <c r="X1329" s="65"/>
      <c r="Y1329" s="65"/>
      <c r="Z1329" s="65"/>
      <c r="AA1329" s="65"/>
      <c r="AB1329" s="65"/>
      <c r="AC1329" s="65"/>
      <c r="AD1329" s="65"/>
      <c r="AE1329" s="65"/>
      <c r="AF1329" s="65"/>
      <c r="AG1329" s="65"/>
      <c r="AH1329" s="65"/>
      <c r="AI1329" s="65"/>
      <c r="AJ1329" s="65"/>
      <c r="AK1329" s="65"/>
      <c r="AL1329" s="65"/>
      <c r="AM1329" s="65"/>
      <c r="AN1329" s="65"/>
      <c r="AO1329" s="65"/>
      <c r="AP1329" s="65"/>
    </row>
    <row r="1330" customFormat="false" ht="15.75" hidden="false" customHeight="false" outlineLevel="0" collapsed="false">
      <c r="A1330" s="65"/>
      <c r="B1330" s="65"/>
      <c r="C1330" s="65"/>
      <c r="D1330" s="65"/>
      <c r="E1330" s="65"/>
      <c r="F1330" s="65"/>
      <c r="G1330" s="65"/>
      <c r="H1330" s="68"/>
      <c r="I1330" s="65"/>
      <c r="J1330" s="68"/>
      <c r="K1330" s="65"/>
      <c r="L1330" s="68"/>
      <c r="M1330" s="65"/>
      <c r="N1330" s="65"/>
      <c r="O1330" s="65"/>
      <c r="P1330" s="65"/>
      <c r="Q1330" s="65"/>
      <c r="R1330" s="65"/>
      <c r="S1330" s="65"/>
      <c r="T1330" s="65"/>
      <c r="U1330" s="65"/>
      <c r="V1330" s="65"/>
      <c r="W1330" s="65"/>
      <c r="X1330" s="65"/>
      <c r="Y1330" s="65"/>
      <c r="Z1330" s="65"/>
      <c r="AA1330" s="65"/>
      <c r="AB1330" s="65"/>
      <c r="AC1330" s="65"/>
      <c r="AD1330" s="65"/>
      <c r="AE1330" s="65"/>
      <c r="AF1330" s="65"/>
      <c r="AG1330" s="65"/>
      <c r="AH1330" s="65"/>
      <c r="AI1330" s="65"/>
      <c r="AJ1330" s="65"/>
      <c r="AK1330" s="65"/>
      <c r="AL1330" s="65"/>
      <c r="AM1330" s="65"/>
      <c r="AN1330" s="65"/>
      <c r="AO1330" s="65"/>
      <c r="AP1330" s="65"/>
    </row>
    <row r="1331" customFormat="false" ht="15.75" hidden="false" customHeight="false" outlineLevel="0" collapsed="false">
      <c r="A1331" s="65"/>
      <c r="B1331" s="65"/>
      <c r="C1331" s="65"/>
      <c r="D1331" s="65"/>
      <c r="E1331" s="65"/>
      <c r="F1331" s="65"/>
      <c r="G1331" s="65"/>
      <c r="H1331" s="68"/>
      <c r="I1331" s="65"/>
      <c r="J1331" s="68"/>
      <c r="K1331" s="65"/>
      <c r="L1331" s="68"/>
      <c r="M1331" s="65"/>
      <c r="N1331" s="65"/>
      <c r="O1331" s="65"/>
      <c r="P1331" s="65"/>
      <c r="Q1331" s="65"/>
      <c r="R1331" s="65"/>
      <c r="S1331" s="65"/>
      <c r="T1331" s="65"/>
      <c r="U1331" s="65"/>
      <c r="V1331" s="65"/>
      <c r="W1331" s="65"/>
      <c r="X1331" s="65"/>
      <c r="Y1331" s="65"/>
      <c r="Z1331" s="65"/>
      <c r="AA1331" s="65"/>
      <c r="AB1331" s="65"/>
      <c r="AC1331" s="65"/>
      <c r="AD1331" s="65"/>
      <c r="AE1331" s="65"/>
      <c r="AF1331" s="65"/>
      <c r="AG1331" s="65"/>
      <c r="AH1331" s="65"/>
      <c r="AI1331" s="65"/>
      <c r="AJ1331" s="65"/>
      <c r="AK1331" s="65"/>
      <c r="AL1331" s="65"/>
      <c r="AM1331" s="65"/>
      <c r="AN1331" s="65"/>
      <c r="AO1331" s="65"/>
      <c r="AP1331" s="65"/>
    </row>
    <row r="1332" customFormat="false" ht="15.75" hidden="false" customHeight="false" outlineLevel="0" collapsed="false">
      <c r="A1332" s="65"/>
      <c r="B1332" s="65"/>
      <c r="C1332" s="65"/>
      <c r="D1332" s="65"/>
      <c r="E1332" s="65"/>
      <c r="F1332" s="65"/>
      <c r="G1332" s="65"/>
      <c r="H1332" s="68"/>
      <c r="I1332" s="65"/>
      <c r="J1332" s="68"/>
      <c r="K1332" s="65"/>
      <c r="L1332" s="68"/>
      <c r="M1332" s="65"/>
      <c r="N1332" s="65"/>
      <c r="O1332" s="65"/>
      <c r="P1332" s="65"/>
      <c r="Q1332" s="65"/>
      <c r="R1332" s="65"/>
      <c r="S1332" s="65"/>
      <c r="T1332" s="65"/>
      <c r="U1332" s="65"/>
      <c r="V1332" s="65"/>
      <c r="W1332" s="65"/>
      <c r="X1332" s="65"/>
      <c r="Y1332" s="65"/>
      <c r="Z1332" s="65"/>
      <c r="AA1332" s="65"/>
      <c r="AB1332" s="65"/>
      <c r="AC1332" s="65"/>
      <c r="AD1332" s="65"/>
      <c r="AE1332" s="65"/>
      <c r="AF1332" s="65"/>
      <c r="AG1332" s="65"/>
      <c r="AH1332" s="65"/>
      <c r="AI1332" s="65"/>
      <c r="AJ1332" s="65"/>
      <c r="AK1332" s="65"/>
      <c r="AL1332" s="65"/>
      <c r="AM1332" s="65"/>
      <c r="AN1332" s="65"/>
      <c r="AO1332" s="65"/>
      <c r="AP1332" s="65"/>
    </row>
    <row r="1333" customFormat="false" ht="15.75" hidden="false" customHeight="false" outlineLevel="0" collapsed="false">
      <c r="A1333" s="65"/>
      <c r="B1333" s="65"/>
      <c r="C1333" s="65"/>
      <c r="D1333" s="65"/>
      <c r="E1333" s="65"/>
      <c r="F1333" s="65"/>
      <c r="G1333" s="65"/>
      <c r="H1333" s="68"/>
      <c r="I1333" s="65"/>
      <c r="J1333" s="68"/>
      <c r="K1333" s="65"/>
      <c r="L1333" s="68"/>
      <c r="M1333" s="65"/>
      <c r="N1333" s="65"/>
      <c r="O1333" s="65"/>
      <c r="P1333" s="65"/>
      <c r="Q1333" s="65"/>
      <c r="R1333" s="65"/>
      <c r="S1333" s="65"/>
      <c r="T1333" s="65"/>
      <c r="U1333" s="65"/>
      <c r="V1333" s="65"/>
      <c r="W1333" s="65"/>
      <c r="X1333" s="65"/>
      <c r="Y1333" s="65"/>
      <c r="Z1333" s="65"/>
      <c r="AA1333" s="65"/>
      <c r="AB1333" s="65"/>
      <c r="AC1333" s="65"/>
      <c r="AD1333" s="65"/>
      <c r="AE1333" s="65"/>
      <c r="AF1333" s="65"/>
      <c r="AG1333" s="65"/>
      <c r="AH1333" s="65"/>
      <c r="AI1333" s="65"/>
      <c r="AJ1333" s="65"/>
      <c r="AK1333" s="65"/>
      <c r="AL1333" s="65"/>
      <c r="AM1333" s="65"/>
      <c r="AN1333" s="65"/>
      <c r="AO1333" s="65"/>
      <c r="AP1333" s="65"/>
    </row>
    <row r="1334" customFormat="false" ht="15.75" hidden="false" customHeight="false" outlineLevel="0" collapsed="false">
      <c r="A1334" s="65"/>
      <c r="B1334" s="65"/>
      <c r="C1334" s="65"/>
      <c r="D1334" s="65"/>
      <c r="E1334" s="65"/>
      <c r="F1334" s="65"/>
      <c r="G1334" s="65"/>
      <c r="H1334" s="68"/>
      <c r="I1334" s="65"/>
      <c r="J1334" s="68"/>
      <c r="K1334" s="65"/>
      <c r="L1334" s="68"/>
      <c r="M1334" s="65"/>
      <c r="N1334" s="65"/>
      <c r="O1334" s="65"/>
      <c r="P1334" s="65"/>
      <c r="Q1334" s="65"/>
      <c r="R1334" s="65"/>
      <c r="S1334" s="65"/>
      <c r="T1334" s="65"/>
      <c r="U1334" s="65"/>
      <c r="V1334" s="65"/>
      <c r="W1334" s="65"/>
      <c r="X1334" s="65"/>
      <c r="Y1334" s="65"/>
      <c r="Z1334" s="65"/>
      <c r="AA1334" s="65"/>
      <c r="AB1334" s="65"/>
      <c r="AC1334" s="65"/>
      <c r="AD1334" s="65"/>
      <c r="AE1334" s="65"/>
      <c r="AF1334" s="65"/>
      <c r="AG1334" s="65"/>
      <c r="AH1334" s="65"/>
      <c r="AI1334" s="65"/>
      <c r="AJ1334" s="65"/>
      <c r="AK1334" s="65"/>
      <c r="AL1334" s="65"/>
      <c r="AM1334" s="65"/>
      <c r="AN1334" s="65"/>
      <c r="AO1334" s="65"/>
      <c r="AP1334" s="65"/>
    </row>
    <row r="1335" customFormat="false" ht="15.75" hidden="false" customHeight="false" outlineLevel="0" collapsed="false">
      <c r="A1335" s="65"/>
      <c r="B1335" s="65"/>
      <c r="C1335" s="65"/>
      <c r="D1335" s="65"/>
      <c r="E1335" s="65"/>
      <c r="F1335" s="65"/>
      <c r="G1335" s="65"/>
      <c r="H1335" s="68"/>
      <c r="I1335" s="65"/>
      <c r="J1335" s="68"/>
      <c r="K1335" s="65"/>
      <c r="L1335" s="68"/>
      <c r="M1335" s="65"/>
      <c r="N1335" s="65"/>
      <c r="O1335" s="65"/>
      <c r="P1335" s="65"/>
      <c r="Q1335" s="65"/>
      <c r="R1335" s="65"/>
      <c r="S1335" s="65"/>
      <c r="T1335" s="65"/>
      <c r="U1335" s="65"/>
      <c r="V1335" s="65"/>
      <c r="W1335" s="65"/>
      <c r="X1335" s="65"/>
      <c r="Y1335" s="65"/>
      <c r="Z1335" s="65"/>
      <c r="AA1335" s="65"/>
      <c r="AB1335" s="65"/>
      <c r="AC1335" s="65"/>
      <c r="AD1335" s="65"/>
      <c r="AE1335" s="65"/>
      <c r="AF1335" s="65"/>
      <c r="AG1335" s="65"/>
      <c r="AH1335" s="65"/>
      <c r="AI1335" s="65"/>
      <c r="AJ1335" s="65"/>
      <c r="AK1335" s="65"/>
      <c r="AL1335" s="65"/>
      <c r="AM1335" s="65"/>
      <c r="AN1335" s="65"/>
      <c r="AO1335" s="65"/>
      <c r="AP1335" s="65"/>
    </row>
    <row r="1336" customFormat="false" ht="15.75" hidden="false" customHeight="false" outlineLevel="0" collapsed="false">
      <c r="A1336" s="65"/>
      <c r="B1336" s="65"/>
      <c r="C1336" s="65"/>
      <c r="D1336" s="65"/>
      <c r="E1336" s="65"/>
      <c r="F1336" s="65"/>
      <c r="G1336" s="65"/>
      <c r="H1336" s="68"/>
      <c r="I1336" s="65"/>
      <c r="J1336" s="68"/>
      <c r="K1336" s="65"/>
      <c r="L1336" s="68"/>
      <c r="M1336" s="65"/>
      <c r="N1336" s="65"/>
      <c r="O1336" s="65"/>
      <c r="P1336" s="65"/>
      <c r="Q1336" s="65"/>
      <c r="R1336" s="65"/>
      <c r="S1336" s="65"/>
      <c r="T1336" s="65"/>
      <c r="U1336" s="65"/>
      <c r="V1336" s="65"/>
      <c r="W1336" s="65"/>
      <c r="X1336" s="65"/>
      <c r="Y1336" s="65"/>
      <c r="Z1336" s="65"/>
      <c r="AA1336" s="65"/>
      <c r="AB1336" s="65"/>
      <c r="AC1336" s="65"/>
      <c r="AD1336" s="65"/>
      <c r="AE1336" s="65"/>
      <c r="AF1336" s="65"/>
      <c r="AG1336" s="65"/>
      <c r="AH1336" s="65"/>
      <c r="AI1336" s="65"/>
      <c r="AJ1336" s="65"/>
      <c r="AK1336" s="65"/>
      <c r="AL1336" s="65"/>
      <c r="AM1336" s="65"/>
      <c r="AN1336" s="65"/>
      <c r="AO1336" s="65"/>
      <c r="AP1336" s="65"/>
    </row>
    <row r="1337" customFormat="false" ht="15.75" hidden="false" customHeight="false" outlineLevel="0" collapsed="false">
      <c r="A1337" s="65"/>
      <c r="B1337" s="65"/>
      <c r="C1337" s="65"/>
      <c r="D1337" s="65"/>
      <c r="E1337" s="65"/>
      <c r="F1337" s="65"/>
      <c r="G1337" s="65"/>
      <c r="H1337" s="68"/>
      <c r="I1337" s="65"/>
      <c r="J1337" s="68"/>
      <c r="K1337" s="65"/>
      <c r="L1337" s="68"/>
      <c r="M1337" s="65"/>
      <c r="N1337" s="65"/>
      <c r="O1337" s="65"/>
      <c r="P1337" s="65"/>
      <c r="Q1337" s="65"/>
      <c r="R1337" s="65"/>
      <c r="S1337" s="65"/>
      <c r="T1337" s="65"/>
      <c r="U1337" s="65"/>
      <c r="V1337" s="65"/>
      <c r="W1337" s="65"/>
      <c r="X1337" s="65"/>
      <c r="Y1337" s="65"/>
      <c r="Z1337" s="65"/>
      <c r="AA1337" s="65"/>
      <c r="AB1337" s="65"/>
      <c r="AC1337" s="65"/>
      <c r="AD1337" s="65"/>
      <c r="AE1337" s="65"/>
      <c r="AF1337" s="65"/>
      <c r="AG1337" s="65"/>
      <c r="AH1337" s="65"/>
      <c r="AI1337" s="65"/>
      <c r="AJ1337" s="65"/>
      <c r="AK1337" s="65"/>
      <c r="AL1337" s="65"/>
      <c r="AM1337" s="65"/>
      <c r="AN1337" s="65"/>
      <c r="AO1337" s="65"/>
      <c r="AP1337" s="65"/>
    </row>
    <row r="1338" customFormat="false" ht="15.75" hidden="false" customHeight="false" outlineLevel="0" collapsed="false">
      <c r="A1338" s="65"/>
      <c r="B1338" s="65"/>
      <c r="C1338" s="65"/>
      <c r="D1338" s="65"/>
      <c r="E1338" s="65"/>
      <c r="F1338" s="65"/>
      <c r="G1338" s="65"/>
      <c r="H1338" s="68"/>
      <c r="I1338" s="65"/>
      <c r="J1338" s="68"/>
      <c r="K1338" s="65"/>
      <c r="L1338" s="68"/>
      <c r="M1338" s="65"/>
      <c r="N1338" s="65"/>
      <c r="O1338" s="65"/>
      <c r="P1338" s="65"/>
      <c r="Q1338" s="65"/>
      <c r="R1338" s="65"/>
      <c r="S1338" s="65"/>
      <c r="T1338" s="65"/>
      <c r="U1338" s="65"/>
      <c r="V1338" s="65"/>
      <c r="W1338" s="65"/>
      <c r="X1338" s="65"/>
      <c r="Y1338" s="65"/>
      <c r="Z1338" s="65"/>
      <c r="AA1338" s="65"/>
      <c r="AB1338" s="65"/>
      <c r="AC1338" s="65"/>
      <c r="AD1338" s="65"/>
      <c r="AE1338" s="65"/>
      <c r="AF1338" s="65"/>
      <c r="AG1338" s="65"/>
      <c r="AH1338" s="65"/>
      <c r="AI1338" s="65"/>
      <c r="AJ1338" s="65"/>
      <c r="AK1338" s="65"/>
      <c r="AL1338" s="65"/>
      <c r="AM1338" s="65"/>
      <c r="AN1338" s="65"/>
      <c r="AO1338" s="65"/>
      <c r="AP1338" s="65"/>
    </row>
    <row r="1339" customFormat="false" ht="15.75" hidden="false" customHeight="false" outlineLevel="0" collapsed="false">
      <c r="A1339" s="65"/>
      <c r="B1339" s="65"/>
      <c r="C1339" s="65"/>
      <c r="D1339" s="65"/>
      <c r="E1339" s="65"/>
      <c r="F1339" s="65"/>
      <c r="G1339" s="65"/>
      <c r="H1339" s="68"/>
      <c r="I1339" s="65"/>
      <c r="J1339" s="68"/>
      <c r="K1339" s="65"/>
      <c r="L1339" s="68"/>
      <c r="M1339" s="65"/>
      <c r="N1339" s="65"/>
      <c r="O1339" s="65"/>
      <c r="P1339" s="65"/>
      <c r="Q1339" s="65"/>
      <c r="R1339" s="65"/>
      <c r="S1339" s="65"/>
      <c r="T1339" s="65"/>
      <c r="U1339" s="65"/>
      <c r="V1339" s="65"/>
      <c r="W1339" s="65"/>
      <c r="X1339" s="65"/>
      <c r="Y1339" s="65"/>
      <c r="Z1339" s="65"/>
      <c r="AA1339" s="65"/>
      <c r="AB1339" s="65"/>
      <c r="AC1339" s="65"/>
      <c r="AD1339" s="65"/>
      <c r="AE1339" s="65"/>
      <c r="AF1339" s="65"/>
      <c r="AG1339" s="65"/>
      <c r="AH1339" s="65"/>
      <c r="AI1339" s="65"/>
      <c r="AJ1339" s="65"/>
      <c r="AK1339" s="65"/>
      <c r="AL1339" s="65"/>
      <c r="AM1339" s="65"/>
      <c r="AN1339" s="65"/>
      <c r="AO1339" s="65"/>
      <c r="AP1339" s="65"/>
    </row>
    <row r="1340" customFormat="false" ht="15.75" hidden="false" customHeight="false" outlineLevel="0" collapsed="false">
      <c r="A1340" s="65"/>
      <c r="B1340" s="65"/>
      <c r="C1340" s="65"/>
      <c r="D1340" s="65"/>
      <c r="E1340" s="65"/>
      <c r="F1340" s="65"/>
      <c r="G1340" s="65"/>
      <c r="H1340" s="68"/>
      <c r="I1340" s="65"/>
      <c r="J1340" s="68"/>
      <c r="K1340" s="65"/>
      <c r="L1340" s="68"/>
      <c r="M1340" s="65"/>
      <c r="N1340" s="65"/>
      <c r="O1340" s="65"/>
      <c r="P1340" s="65"/>
      <c r="Q1340" s="65"/>
      <c r="R1340" s="65"/>
      <c r="S1340" s="65"/>
      <c r="T1340" s="65"/>
      <c r="U1340" s="65"/>
      <c r="V1340" s="65"/>
      <c r="W1340" s="65"/>
      <c r="X1340" s="65"/>
      <c r="Y1340" s="65"/>
      <c r="Z1340" s="65"/>
      <c r="AA1340" s="65"/>
      <c r="AB1340" s="65"/>
      <c r="AC1340" s="65"/>
      <c r="AD1340" s="65"/>
      <c r="AE1340" s="65"/>
      <c r="AF1340" s="65"/>
      <c r="AG1340" s="65"/>
      <c r="AH1340" s="65"/>
      <c r="AI1340" s="65"/>
      <c r="AJ1340" s="65"/>
      <c r="AK1340" s="65"/>
      <c r="AL1340" s="65"/>
      <c r="AM1340" s="65"/>
      <c r="AN1340" s="65"/>
      <c r="AO1340" s="65"/>
      <c r="AP1340" s="65"/>
    </row>
    <row r="1341" customFormat="false" ht="15.75" hidden="false" customHeight="false" outlineLevel="0" collapsed="false">
      <c r="A1341" s="65"/>
      <c r="B1341" s="65"/>
      <c r="C1341" s="65"/>
      <c r="D1341" s="65"/>
      <c r="E1341" s="65"/>
      <c r="F1341" s="65"/>
      <c r="G1341" s="65"/>
      <c r="H1341" s="68"/>
      <c r="I1341" s="65"/>
      <c r="J1341" s="68"/>
      <c r="K1341" s="65"/>
      <c r="L1341" s="68"/>
      <c r="M1341" s="65"/>
      <c r="N1341" s="65"/>
      <c r="O1341" s="65"/>
      <c r="P1341" s="65"/>
      <c r="Q1341" s="65"/>
      <c r="R1341" s="65"/>
      <c r="S1341" s="65"/>
      <c r="T1341" s="65"/>
      <c r="U1341" s="65"/>
      <c r="V1341" s="65"/>
      <c r="W1341" s="65"/>
      <c r="X1341" s="65"/>
      <c r="Y1341" s="65"/>
      <c r="Z1341" s="65"/>
      <c r="AA1341" s="65"/>
      <c r="AB1341" s="65"/>
      <c r="AC1341" s="65"/>
      <c r="AD1341" s="65"/>
      <c r="AE1341" s="65"/>
      <c r="AF1341" s="65"/>
      <c r="AG1341" s="65"/>
      <c r="AH1341" s="65"/>
      <c r="AI1341" s="65"/>
      <c r="AJ1341" s="65"/>
      <c r="AK1341" s="65"/>
      <c r="AL1341" s="65"/>
      <c r="AM1341" s="65"/>
      <c r="AN1341" s="65"/>
      <c r="AO1341" s="65"/>
      <c r="AP1341" s="65"/>
    </row>
    <row r="1342" customFormat="false" ht="15.75" hidden="false" customHeight="false" outlineLevel="0" collapsed="false">
      <c r="A1342" s="65"/>
      <c r="B1342" s="65"/>
      <c r="C1342" s="65"/>
      <c r="D1342" s="65"/>
      <c r="E1342" s="65"/>
      <c r="F1342" s="65"/>
      <c r="G1342" s="65"/>
      <c r="H1342" s="68"/>
      <c r="I1342" s="65"/>
      <c r="J1342" s="68"/>
      <c r="K1342" s="65"/>
      <c r="L1342" s="68"/>
      <c r="M1342" s="65"/>
      <c r="N1342" s="65"/>
      <c r="O1342" s="65"/>
      <c r="P1342" s="65"/>
      <c r="Q1342" s="65"/>
      <c r="R1342" s="65"/>
      <c r="S1342" s="65"/>
      <c r="T1342" s="65"/>
      <c r="U1342" s="65"/>
      <c r="V1342" s="65"/>
      <c r="W1342" s="65"/>
      <c r="X1342" s="65"/>
      <c r="Y1342" s="65"/>
      <c r="Z1342" s="65"/>
      <c r="AA1342" s="65"/>
      <c r="AB1342" s="65"/>
      <c r="AC1342" s="65"/>
      <c r="AD1342" s="65"/>
      <c r="AE1342" s="65"/>
      <c r="AF1342" s="65"/>
      <c r="AG1342" s="65"/>
      <c r="AH1342" s="65"/>
      <c r="AI1342" s="65"/>
      <c r="AJ1342" s="65"/>
      <c r="AK1342" s="65"/>
      <c r="AL1342" s="65"/>
      <c r="AM1342" s="65"/>
      <c r="AN1342" s="65"/>
      <c r="AO1342" s="65"/>
      <c r="AP1342" s="65"/>
    </row>
    <row r="1343" customFormat="false" ht="15.75" hidden="false" customHeight="false" outlineLevel="0" collapsed="false">
      <c r="A1343" s="65"/>
      <c r="B1343" s="65"/>
      <c r="C1343" s="65"/>
      <c r="D1343" s="65"/>
      <c r="E1343" s="65"/>
      <c r="F1343" s="65"/>
      <c r="G1343" s="65"/>
      <c r="H1343" s="68"/>
      <c r="I1343" s="65"/>
      <c r="J1343" s="68"/>
      <c r="K1343" s="65"/>
      <c r="L1343" s="68"/>
      <c r="M1343" s="65"/>
      <c r="N1343" s="65"/>
      <c r="O1343" s="65"/>
      <c r="P1343" s="65"/>
      <c r="Q1343" s="65"/>
      <c r="R1343" s="65"/>
      <c r="S1343" s="65"/>
      <c r="T1343" s="65"/>
      <c r="U1343" s="65"/>
      <c r="V1343" s="65"/>
      <c r="W1343" s="65"/>
      <c r="X1343" s="65"/>
      <c r="Y1343" s="65"/>
      <c r="Z1343" s="65"/>
      <c r="AA1343" s="65"/>
      <c r="AB1343" s="65"/>
      <c r="AC1343" s="65"/>
      <c r="AD1343" s="65"/>
      <c r="AE1343" s="65"/>
      <c r="AF1343" s="65"/>
      <c r="AG1343" s="65"/>
      <c r="AH1343" s="65"/>
      <c r="AI1343" s="65"/>
      <c r="AJ1343" s="65"/>
      <c r="AK1343" s="65"/>
      <c r="AL1343" s="65"/>
      <c r="AM1343" s="65"/>
      <c r="AN1343" s="65"/>
      <c r="AO1343" s="65"/>
      <c r="AP1343" s="65"/>
    </row>
    <row r="1344" customFormat="false" ht="15.75" hidden="false" customHeight="false" outlineLevel="0" collapsed="false">
      <c r="A1344" s="65"/>
      <c r="B1344" s="65"/>
      <c r="C1344" s="65"/>
      <c r="D1344" s="65"/>
      <c r="E1344" s="65"/>
      <c r="F1344" s="65"/>
      <c r="G1344" s="65"/>
      <c r="H1344" s="68"/>
      <c r="I1344" s="65"/>
      <c r="J1344" s="68"/>
      <c r="K1344" s="65"/>
      <c r="L1344" s="68"/>
      <c r="M1344" s="65"/>
      <c r="N1344" s="65"/>
      <c r="O1344" s="65"/>
      <c r="P1344" s="65"/>
      <c r="Q1344" s="65"/>
      <c r="R1344" s="65"/>
      <c r="S1344" s="65"/>
      <c r="T1344" s="65"/>
      <c r="U1344" s="65"/>
      <c r="V1344" s="65"/>
      <c r="W1344" s="65"/>
      <c r="X1344" s="65"/>
      <c r="Y1344" s="65"/>
      <c r="Z1344" s="65"/>
      <c r="AA1344" s="65"/>
      <c r="AB1344" s="65"/>
      <c r="AC1344" s="65"/>
      <c r="AD1344" s="65"/>
      <c r="AE1344" s="65"/>
      <c r="AF1344" s="65"/>
      <c r="AG1344" s="65"/>
      <c r="AH1344" s="65"/>
      <c r="AI1344" s="65"/>
      <c r="AJ1344" s="65"/>
      <c r="AK1344" s="65"/>
      <c r="AL1344" s="65"/>
      <c r="AM1344" s="65"/>
      <c r="AN1344" s="65"/>
      <c r="AO1344" s="65"/>
      <c r="AP1344" s="65"/>
    </row>
    <row r="1345" customFormat="false" ht="15.75" hidden="false" customHeight="false" outlineLevel="0" collapsed="false">
      <c r="A1345" s="65"/>
      <c r="B1345" s="65"/>
      <c r="C1345" s="65"/>
      <c r="D1345" s="65"/>
      <c r="E1345" s="65"/>
      <c r="F1345" s="65"/>
      <c r="G1345" s="65"/>
      <c r="H1345" s="68"/>
      <c r="I1345" s="65"/>
      <c r="J1345" s="68"/>
      <c r="K1345" s="65"/>
      <c r="L1345" s="68"/>
      <c r="M1345" s="65"/>
      <c r="N1345" s="65"/>
      <c r="O1345" s="65"/>
      <c r="P1345" s="65"/>
      <c r="Q1345" s="65"/>
      <c r="R1345" s="65"/>
      <c r="S1345" s="65"/>
      <c r="T1345" s="65"/>
      <c r="U1345" s="65"/>
      <c r="V1345" s="65"/>
      <c r="W1345" s="65"/>
      <c r="X1345" s="65"/>
      <c r="Y1345" s="65"/>
      <c r="Z1345" s="65"/>
      <c r="AA1345" s="65"/>
      <c r="AB1345" s="65"/>
      <c r="AC1345" s="65"/>
      <c r="AD1345" s="65"/>
      <c r="AE1345" s="65"/>
      <c r="AF1345" s="65"/>
      <c r="AG1345" s="65"/>
      <c r="AH1345" s="65"/>
      <c r="AI1345" s="65"/>
      <c r="AJ1345" s="65"/>
      <c r="AK1345" s="65"/>
      <c r="AL1345" s="65"/>
      <c r="AM1345" s="65"/>
      <c r="AN1345" s="65"/>
      <c r="AO1345" s="65"/>
      <c r="AP1345" s="65"/>
    </row>
    <row r="1346" customFormat="false" ht="15.75" hidden="false" customHeight="false" outlineLevel="0" collapsed="false">
      <c r="A1346" s="65"/>
      <c r="B1346" s="65"/>
      <c r="C1346" s="65"/>
      <c r="D1346" s="65"/>
      <c r="E1346" s="65"/>
      <c r="F1346" s="65"/>
      <c r="G1346" s="65"/>
      <c r="H1346" s="68"/>
      <c r="I1346" s="65"/>
      <c r="J1346" s="68"/>
      <c r="K1346" s="65"/>
      <c r="L1346" s="68"/>
      <c r="M1346" s="65"/>
      <c r="N1346" s="65"/>
      <c r="O1346" s="65"/>
      <c r="P1346" s="65"/>
      <c r="Q1346" s="65"/>
      <c r="R1346" s="65"/>
      <c r="S1346" s="65"/>
      <c r="T1346" s="65"/>
      <c r="U1346" s="65"/>
      <c r="V1346" s="65"/>
      <c r="W1346" s="65"/>
      <c r="X1346" s="65"/>
      <c r="Y1346" s="65"/>
      <c r="Z1346" s="65"/>
      <c r="AA1346" s="65"/>
      <c r="AB1346" s="65"/>
      <c r="AC1346" s="65"/>
      <c r="AD1346" s="65"/>
      <c r="AE1346" s="65"/>
      <c r="AF1346" s="65"/>
      <c r="AG1346" s="65"/>
      <c r="AH1346" s="65"/>
      <c r="AI1346" s="65"/>
      <c r="AJ1346" s="65"/>
      <c r="AK1346" s="65"/>
      <c r="AL1346" s="65"/>
      <c r="AM1346" s="65"/>
      <c r="AN1346" s="65"/>
      <c r="AO1346" s="65"/>
      <c r="AP1346" s="65"/>
    </row>
    <row r="1347" customFormat="false" ht="15.75" hidden="false" customHeight="false" outlineLevel="0" collapsed="false">
      <c r="A1347" s="65"/>
      <c r="B1347" s="65"/>
      <c r="C1347" s="65"/>
      <c r="D1347" s="65"/>
      <c r="E1347" s="65"/>
      <c r="F1347" s="65"/>
      <c r="G1347" s="65"/>
      <c r="H1347" s="68"/>
      <c r="I1347" s="65"/>
      <c r="J1347" s="68"/>
      <c r="K1347" s="65"/>
      <c r="L1347" s="68"/>
      <c r="M1347" s="65"/>
      <c r="N1347" s="65"/>
      <c r="O1347" s="65"/>
      <c r="P1347" s="65"/>
      <c r="Q1347" s="65"/>
      <c r="R1347" s="65"/>
      <c r="S1347" s="65"/>
      <c r="T1347" s="65"/>
      <c r="U1347" s="65"/>
      <c r="V1347" s="65"/>
      <c r="W1347" s="65"/>
      <c r="X1347" s="65"/>
      <c r="Y1347" s="65"/>
      <c r="Z1347" s="65"/>
      <c r="AA1347" s="65"/>
      <c r="AB1347" s="65"/>
      <c r="AC1347" s="65"/>
      <c r="AD1347" s="65"/>
      <c r="AE1347" s="65"/>
      <c r="AF1347" s="65"/>
      <c r="AG1347" s="65"/>
      <c r="AH1347" s="65"/>
      <c r="AI1347" s="65"/>
      <c r="AJ1347" s="65"/>
      <c r="AK1347" s="65"/>
      <c r="AL1347" s="65"/>
      <c r="AM1347" s="65"/>
      <c r="AN1347" s="65"/>
      <c r="AO1347" s="65"/>
      <c r="AP1347" s="65"/>
    </row>
    <row r="1348" customFormat="false" ht="15.75" hidden="false" customHeight="false" outlineLevel="0" collapsed="false">
      <c r="A1348" s="65"/>
      <c r="B1348" s="65"/>
      <c r="C1348" s="65"/>
      <c r="D1348" s="65"/>
      <c r="E1348" s="65"/>
      <c r="F1348" s="65"/>
      <c r="G1348" s="65"/>
      <c r="H1348" s="68"/>
      <c r="I1348" s="65"/>
      <c r="J1348" s="68"/>
      <c r="K1348" s="65"/>
      <c r="L1348" s="68"/>
      <c r="M1348" s="65"/>
      <c r="N1348" s="65"/>
      <c r="O1348" s="65"/>
      <c r="P1348" s="65"/>
      <c r="Q1348" s="65"/>
      <c r="R1348" s="65"/>
      <c r="S1348" s="65"/>
      <c r="T1348" s="65"/>
      <c r="U1348" s="65"/>
      <c r="V1348" s="65"/>
      <c r="W1348" s="65"/>
      <c r="X1348" s="65"/>
      <c r="Y1348" s="65"/>
      <c r="Z1348" s="65"/>
      <c r="AA1348" s="65"/>
      <c r="AB1348" s="65"/>
      <c r="AC1348" s="65"/>
      <c r="AD1348" s="65"/>
      <c r="AE1348" s="65"/>
      <c r="AF1348" s="65"/>
      <c r="AG1348" s="65"/>
      <c r="AH1348" s="65"/>
      <c r="AI1348" s="65"/>
      <c r="AJ1348" s="65"/>
      <c r="AK1348" s="65"/>
      <c r="AL1348" s="65"/>
      <c r="AM1348" s="65"/>
      <c r="AN1348" s="65"/>
      <c r="AO1348" s="65"/>
      <c r="AP1348" s="65"/>
    </row>
    <row r="1349" customFormat="false" ht="15.75" hidden="false" customHeight="false" outlineLevel="0" collapsed="false">
      <c r="A1349" s="65"/>
      <c r="B1349" s="65"/>
      <c r="C1349" s="65"/>
      <c r="D1349" s="65"/>
      <c r="E1349" s="65"/>
      <c r="F1349" s="65"/>
      <c r="G1349" s="65"/>
      <c r="H1349" s="68"/>
      <c r="I1349" s="65"/>
      <c r="J1349" s="68"/>
      <c r="K1349" s="65"/>
      <c r="L1349" s="68"/>
      <c r="M1349" s="65"/>
      <c r="N1349" s="65"/>
      <c r="O1349" s="65"/>
      <c r="P1349" s="65"/>
      <c r="Q1349" s="65"/>
      <c r="R1349" s="65"/>
      <c r="S1349" s="65"/>
      <c r="T1349" s="65"/>
      <c r="U1349" s="65"/>
      <c r="V1349" s="65"/>
      <c r="W1349" s="65"/>
      <c r="X1349" s="65"/>
      <c r="Y1349" s="65"/>
      <c r="Z1349" s="65"/>
      <c r="AA1349" s="65"/>
      <c r="AB1349" s="65"/>
      <c r="AC1349" s="65"/>
      <c r="AD1349" s="65"/>
      <c r="AE1349" s="65"/>
      <c r="AF1349" s="65"/>
      <c r="AG1349" s="65"/>
      <c r="AH1349" s="65"/>
      <c r="AI1349" s="65"/>
      <c r="AJ1349" s="65"/>
      <c r="AK1349" s="65"/>
      <c r="AL1349" s="65"/>
      <c r="AM1349" s="65"/>
      <c r="AN1349" s="65"/>
      <c r="AO1349" s="65"/>
      <c r="AP1349" s="65"/>
    </row>
    <row r="1350" customFormat="false" ht="15.75" hidden="false" customHeight="false" outlineLevel="0" collapsed="false">
      <c r="A1350" s="65"/>
      <c r="B1350" s="65"/>
      <c r="C1350" s="65"/>
      <c r="D1350" s="65"/>
      <c r="E1350" s="65"/>
      <c r="F1350" s="65"/>
      <c r="G1350" s="65"/>
      <c r="H1350" s="68"/>
      <c r="I1350" s="65"/>
      <c r="J1350" s="68"/>
      <c r="K1350" s="65"/>
      <c r="L1350" s="68"/>
      <c r="M1350" s="65"/>
      <c r="N1350" s="65"/>
      <c r="O1350" s="65"/>
      <c r="P1350" s="65"/>
      <c r="Q1350" s="65"/>
      <c r="R1350" s="65"/>
      <c r="S1350" s="65"/>
      <c r="T1350" s="65"/>
      <c r="U1350" s="65"/>
      <c r="V1350" s="65"/>
      <c r="W1350" s="65"/>
      <c r="X1350" s="65"/>
      <c r="Y1350" s="65"/>
      <c r="Z1350" s="65"/>
      <c r="AA1350" s="65"/>
      <c r="AB1350" s="65"/>
      <c r="AC1350" s="65"/>
      <c r="AD1350" s="65"/>
      <c r="AE1350" s="65"/>
      <c r="AF1350" s="65"/>
      <c r="AG1350" s="65"/>
      <c r="AH1350" s="65"/>
      <c r="AI1350" s="65"/>
      <c r="AJ1350" s="65"/>
      <c r="AK1350" s="65"/>
      <c r="AL1350" s="65"/>
      <c r="AM1350" s="65"/>
      <c r="AN1350" s="65"/>
      <c r="AO1350" s="65"/>
      <c r="AP1350" s="65"/>
    </row>
    <row r="1351" customFormat="false" ht="15.75" hidden="false" customHeight="false" outlineLevel="0" collapsed="false">
      <c r="A1351" s="65"/>
      <c r="B1351" s="65"/>
      <c r="C1351" s="65"/>
      <c r="D1351" s="65"/>
      <c r="E1351" s="65"/>
      <c r="F1351" s="65"/>
      <c r="G1351" s="65"/>
      <c r="H1351" s="68"/>
      <c r="I1351" s="65"/>
      <c r="J1351" s="68"/>
      <c r="K1351" s="65"/>
      <c r="L1351" s="68"/>
      <c r="M1351" s="65"/>
      <c r="N1351" s="65"/>
      <c r="O1351" s="65"/>
      <c r="P1351" s="65"/>
      <c r="Q1351" s="65"/>
      <c r="R1351" s="65"/>
      <c r="S1351" s="65"/>
      <c r="T1351" s="65"/>
      <c r="U1351" s="65"/>
      <c r="V1351" s="65"/>
      <c r="W1351" s="65"/>
      <c r="X1351" s="65"/>
      <c r="Y1351" s="65"/>
      <c r="Z1351" s="65"/>
      <c r="AA1351" s="65"/>
      <c r="AB1351" s="65"/>
      <c r="AC1351" s="65"/>
      <c r="AD1351" s="65"/>
      <c r="AE1351" s="65"/>
      <c r="AF1351" s="65"/>
      <c r="AG1351" s="65"/>
      <c r="AH1351" s="65"/>
      <c r="AI1351" s="65"/>
      <c r="AJ1351" s="65"/>
      <c r="AK1351" s="65"/>
      <c r="AL1351" s="65"/>
      <c r="AM1351" s="65"/>
      <c r="AN1351" s="65"/>
      <c r="AO1351" s="65"/>
      <c r="AP1351" s="65"/>
    </row>
    <row r="1352" customFormat="false" ht="15.75" hidden="false" customHeight="false" outlineLevel="0" collapsed="false">
      <c r="A1352" s="65"/>
      <c r="B1352" s="65"/>
      <c r="C1352" s="65"/>
      <c r="D1352" s="65"/>
      <c r="E1352" s="65"/>
      <c r="F1352" s="65"/>
      <c r="G1352" s="65"/>
      <c r="H1352" s="68"/>
      <c r="I1352" s="65"/>
      <c r="J1352" s="68"/>
      <c r="K1352" s="65"/>
      <c r="L1352" s="68"/>
      <c r="M1352" s="65"/>
      <c r="N1352" s="65"/>
      <c r="O1352" s="65"/>
      <c r="P1352" s="65"/>
      <c r="Q1352" s="65"/>
      <c r="R1352" s="65"/>
      <c r="S1352" s="65"/>
      <c r="T1352" s="65"/>
      <c r="U1352" s="65"/>
      <c r="V1352" s="65"/>
      <c r="W1352" s="65"/>
      <c r="X1352" s="65"/>
      <c r="Y1352" s="65"/>
      <c r="Z1352" s="65"/>
      <c r="AA1352" s="65"/>
      <c r="AB1352" s="65"/>
      <c r="AC1352" s="65"/>
      <c r="AD1352" s="65"/>
      <c r="AE1352" s="65"/>
      <c r="AF1352" s="65"/>
      <c r="AG1352" s="65"/>
      <c r="AH1352" s="65"/>
      <c r="AI1352" s="65"/>
      <c r="AJ1352" s="65"/>
      <c r="AK1352" s="65"/>
      <c r="AL1352" s="65"/>
      <c r="AM1352" s="65"/>
      <c r="AN1352" s="65"/>
      <c r="AO1352" s="65"/>
      <c r="AP1352" s="65"/>
    </row>
    <row r="1353" customFormat="false" ht="15.75" hidden="false" customHeight="false" outlineLevel="0" collapsed="false">
      <c r="A1353" s="65"/>
      <c r="B1353" s="65"/>
      <c r="C1353" s="65"/>
      <c r="D1353" s="65"/>
      <c r="E1353" s="65"/>
      <c r="F1353" s="65"/>
      <c r="G1353" s="65"/>
      <c r="H1353" s="68"/>
      <c r="I1353" s="65"/>
      <c r="J1353" s="68"/>
      <c r="K1353" s="65"/>
      <c r="L1353" s="68"/>
      <c r="M1353" s="65"/>
      <c r="N1353" s="65"/>
      <c r="O1353" s="65"/>
      <c r="P1353" s="65"/>
      <c r="Q1353" s="65"/>
      <c r="R1353" s="65"/>
      <c r="S1353" s="65"/>
      <c r="T1353" s="65"/>
      <c r="U1353" s="65"/>
      <c r="V1353" s="65"/>
      <c r="W1353" s="65"/>
      <c r="X1353" s="65"/>
      <c r="Y1353" s="65"/>
      <c r="Z1353" s="65"/>
      <c r="AA1353" s="65"/>
      <c r="AB1353" s="65"/>
      <c r="AC1353" s="65"/>
      <c r="AD1353" s="65"/>
      <c r="AE1353" s="65"/>
      <c r="AF1353" s="65"/>
      <c r="AG1353" s="65"/>
      <c r="AH1353" s="65"/>
      <c r="AI1353" s="65"/>
      <c r="AJ1353" s="65"/>
      <c r="AK1353" s="65"/>
      <c r="AL1353" s="65"/>
      <c r="AM1353" s="65"/>
      <c r="AN1353" s="65"/>
      <c r="AO1353" s="65"/>
      <c r="AP1353" s="65"/>
    </row>
    <row r="1354" customFormat="false" ht="15.75" hidden="false" customHeight="false" outlineLevel="0" collapsed="false">
      <c r="A1354" s="65"/>
      <c r="B1354" s="65"/>
      <c r="C1354" s="65"/>
      <c r="D1354" s="65"/>
      <c r="E1354" s="65"/>
      <c r="F1354" s="65"/>
      <c r="G1354" s="65"/>
      <c r="H1354" s="68"/>
      <c r="I1354" s="65"/>
      <c r="J1354" s="68"/>
      <c r="K1354" s="65"/>
      <c r="L1354" s="68"/>
      <c r="M1354" s="65"/>
      <c r="N1354" s="65"/>
      <c r="O1354" s="65"/>
      <c r="P1354" s="65"/>
      <c r="Q1354" s="65"/>
      <c r="R1354" s="65"/>
      <c r="S1354" s="65"/>
      <c r="T1354" s="65"/>
      <c r="U1354" s="65"/>
      <c r="V1354" s="65"/>
      <c r="W1354" s="65"/>
      <c r="X1354" s="65"/>
      <c r="Y1354" s="65"/>
      <c r="Z1354" s="65"/>
      <c r="AA1354" s="65"/>
      <c r="AB1354" s="65"/>
      <c r="AC1354" s="65"/>
      <c r="AD1354" s="65"/>
      <c r="AE1354" s="65"/>
      <c r="AF1354" s="65"/>
      <c r="AG1354" s="65"/>
      <c r="AH1354" s="65"/>
      <c r="AI1354" s="65"/>
      <c r="AJ1354" s="65"/>
      <c r="AK1354" s="65"/>
      <c r="AL1354" s="65"/>
      <c r="AM1354" s="65"/>
      <c r="AN1354" s="65"/>
      <c r="AO1354" s="65"/>
      <c r="AP1354" s="65"/>
    </row>
    <row r="1355" customFormat="false" ht="15.75" hidden="false" customHeight="false" outlineLevel="0" collapsed="false">
      <c r="A1355" s="65"/>
      <c r="B1355" s="65"/>
      <c r="C1355" s="65"/>
      <c r="D1355" s="65"/>
      <c r="E1355" s="65"/>
      <c r="F1355" s="65"/>
      <c r="G1355" s="65"/>
      <c r="H1355" s="68"/>
      <c r="I1355" s="65"/>
      <c r="J1355" s="68"/>
      <c r="K1355" s="65"/>
      <c r="L1355" s="68"/>
      <c r="M1355" s="65"/>
      <c r="N1355" s="65"/>
      <c r="O1355" s="65"/>
      <c r="P1355" s="65"/>
      <c r="Q1355" s="65"/>
      <c r="R1355" s="65"/>
      <c r="S1355" s="65"/>
      <c r="T1355" s="65"/>
      <c r="U1355" s="65"/>
      <c r="V1355" s="65"/>
      <c r="W1355" s="65"/>
      <c r="X1355" s="65"/>
      <c r="Y1355" s="65"/>
      <c r="Z1355" s="65"/>
      <c r="AA1355" s="65"/>
      <c r="AB1355" s="65"/>
      <c r="AC1355" s="65"/>
      <c r="AD1355" s="65"/>
      <c r="AE1355" s="65"/>
      <c r="AF1355" s="65"/>
      <c r="AG1355" s="65"/>
      <c r="AH1355" s="65"/>
      <c r="AI1355" s="65"/>
      <c r="AJ1355" s="65"/>
      <c r="AK1355" s="65"/>
      <c r="AL1355" s="65"/>
      <c r="AM1355" s="65"/>
      <c r="AN1355" s="65"/>
      <c r="AO1355" s="65"/>
      <c r="AP1355" s="65"/>
    </row>
    <row r="1356" customFormat="false" ht="15.75" hidden="false" customHeight="false" outlineLevel="0" collapsed="false">
      <c r="A1356" s="65"/>
      <c r="B1356" s="65"/>
      <c r="C1356" s="65"/>
      <c r="D1356" s="65"/>
      <c r="E1356" s="65"/>
      <c r="F1356" s="65"/>
      <c r="G1356" s="65"/>
      <c r="H1356" s="68"/>
      <c r="I1356" s="65"/>
      <c r="J1356" s="68"/>
      <c r="K1356" s="65"/>
      <c r="L1356" s="68"/>
      <c r="M1356" s="65"/>
      <c r="N1356" s="65"/>
      <c r="O1356" s="65"/>
      <c r="P1356" s="65"/>
      <c r="Q1356" s="65"/>
      <c r="R1356" s="65"/>
      <c r="S1356" s="65"/>
      <c r="T1356" s="65"/>
      <c r="U1356" s="65"/>
      <c r="V1356" s="65"/>
      <c r="W1356" s="65"/>
      <c r="X1356" s="65"/>
      <c r="Y1356" s="65"/>
      <c r="Z1356" s="65"/>
      <c r="AA1356" s="65"/>
      <c r="AB1356" s="65"/>
      <c r="AC1356" s="65"/>
      <c r="AD1356" s="65"/>
      <c r="AE1356" s="65"/>
      <c r="AF1356" s="65"/>
      <c r="AG1356" s="65"/>
      <c r="AH1356" s="65"/>
      <c r="AI1356" s="65"/>
      <c r="AJ1356" s="65"/>
      <c r="AK1356" s="65"/>
      <c r="AL1356" s="65"/>
      <c r="AM1356" s="65"/>
      <c r="AN1356" s="65"/>
      <c r="AO1356" s="65"/>
      <c r="AP1356" s="65"/>
    </row>
    <row r="1357" customFormat="false" ht="15.75" hidden="false" customHeight="false" outlineLevel="0" collapsed="false">
      <c r="A1357" s="65"/>
      <c r="B1357" s="65"/>
      <c r="C1357" s="65"/>
      <c r="D1357" s="65"/>
      <c r="E1357" s="65"/>
      <c r="F1357" s="65"/>
      <c r="G1357" s="65"/>
      <c r="H1357" s="68"/>
      <c r="I1357" s="65"/>
      <c r="J1357" s="68"/>
      <c r="K1357" s="65"/>
      <c r="L1357" s="68"/>
      <c r="M1357" s="65"/>
      <c r="N1357" s="65"/>
      <c r="O1357" s="65"/>
      <c r="P1357" s="65"/>
      <c r="Q1357" s="65"/>
      <c r="R1357" s="65"/>
      <c r="S1357" s="65"/>
      <c r="T1357" s="65"/>
      <c r="U1357" s="65"/>
      <c r="V1357" s="65"/>
      <c r="W1357" s="65"/>
      <c r="X1357" s="65"/>
      <c r="Y1357" s="65"/>
      <c r="Z1357" s="65"/>
      <c r="AA1357" s="65"/>
      <c r="AB1357" s="65"/>
      <c r="AC1357" s="65"/>
      <c r="AD1357" s="65"/>
      <c r="AE1357" s="65"/>
      <c r="AF1357" s="65"/>
      <c r="AG1357" s="65"/>
      <c r="AH1357" s="65"/>
      <c r="AI1357" s="65"/>
      <c r="AJ1357" s="65"/>
      <c r="AK1357" s="65"/>
      <c r="AL1357" s="65"/>
      <c r="AM1357" s="65"/>
      <c r="AN1357" s="65"/>
      <c r="AO1357" s="65"/>
      <c r="AP1357" s="65"/>
    </row>
    <row r="1358" customFormat="false" ht="15.75" hidden="false" customHeight="false" outlineLevel="0" collapsed="false">
      <c r="A1358" s="65"/>
      <c r="B1358" s="65"/>
      <c r="C1358" s="65"/>
      <c r="D1358" s="65"/>
      <c r="E1358" s="65"/>
      <c r="F1358" s="65"/>
      <c r="G1358" s="65"/>
      <c r="H1358" s="68"/>
      <c r="I1358" s="65"/>
      <c r="J1358" s="68"/>
      <c r="K1358" s="65"/>
      <c r="L1358" s="68"/>
      <c r="M1358" s="65"/>
      <c r="N1358" s="65"/>
      <c r="O1358" s="65"/>
      <c r="P1358" s="65"/>
      <c r="Q1358" s="65"/>
      <c r="R1358" s="65"/>
      <c r="S1358" s="65"/>
      <c r="T1358" s="65"/>
      <c r="U1358" s="65"/>
      <c r="V1358" s="65"/>
      <c r="W1358" s="65"/>
      <c r="X1358" s="65"/>
      <c r="Y1358" s="65"/>
      <c r="Z1358" s="65"/>
      <c r="AA1358" s="65"/>
      <c r="AB1358" s="65"/>
      <c r="AC1358" s="65"/>
      <c r="AD1358" s="65"/>
      <c r="AE1358" s="65"/>
      <c r="AF1358" s="65"/>
      <c r="AG1358" s="65"/>
      <c r="AH1358" s="65"/>
      <c r="AI1358" s="65"/>
      <c r="AJ1358" s="65"/>
      <c r="AK1358" s="65"/>
      <c r="AL1358" s="65"/>
      <c r="AM1358" s="65"/>
      <c r="AN1358" s="65"/>
      <c r="AO1358" s="65"/>
      <c r="AP1358" s="65"/>
    </row>
    <row r="1359" customFormat="false" ht="15.75" hidden="false" customHeight="false" outlineLevel="0" collapsed="false">
      <c r="A1359" s="65"/>
      <c r="B1359" s="65"/>
      <c r="C1359" s="65"/>
      <c r="D1359" s="65"/>
      <c r="E1359" s="65"/>
      <c r="F1359" s="65"/>
      <c r="G1359" s="65"/>
      <c r="H1359" s="68"/>
      <c r="I1359" s="65"/>
      <c r="J1359" s="68"/>
      <c r="K1359" s="65"/>
      <c r="L1359" s="68"/>
      <c r="M1359" s="65"/>
      <c r="N1359" s="65"/>
      <c r="O1359" s="65"/>
      <c r="P1359" s="65"/>
      <c r="Q1359" s="65"/>
      <c r="R1359" s="65"/>
      <c r="S1359" s="65"/>
      <c r="T1359" s="65"/>
      <c r="U1359" s="65"/>
      <c r="V1359" s="65"/>
      <c r="W1359" s="65"/>
      <c r="X1359" s="65"/>
      <c r="Y1359" s="65"/>
      <c r="Z1359" s="65"/>
      <c r="AA1359" s="65"/>
      <c r="AB1359" s="65"/>
      <c r="AC1359" s="65"/>
      <c r="AD1359" s="65"/>
      <c r="AE1359" s="65"/>
      <c r="AF1359" s="65"/>
      <c r="AG1359" s="65"/>
      <c r="AH1359" s="65"/>
      <c r="AI1359" s="65"/>
      <c r="AJ1359" s="65"/>
      <c r="AK1359" s="65"/>
      <c r="AL1359" s="65"/>
      <c r="AM1359" s="65"/>
      <c r="AN1359" s="65"/>
      <c r="AO1359" s="65"/>
      <c r="AP1359" s="65"/>
    </row>
    <row r="1360" customFormat="false" ht="15.75" hidden="false" customHeight="false" outlineLevel="0" collapsed="false">
      <c r="A1360" s="65"/>
      <c r="B1360" s="65"/>
      <c r="C1360" s="65"/>
      <c r="D1360" s="65"/>
      <c r="E1360" s="65"/>
      <c r="F1360" s="65"/>
      <c r="G1360" s="65"/>
      <c r="H1360" s="68"/>
      <c r="I1360" s="65"/>
      <c r="J1360" s="68"/>
      <c r="K1360" s="65"/>
      <c r="L1360" s="68"/>
      <c r="M1360" s="65"/>
      <c r="N1360" s="65"/>
      <c r="O1360" s="65"/>
      <c r="P1360" s="65"/>
      <c r="Q1360" s="65"/>
      <c r="R1360" s="65"/>
      <c r="S1360" s="65"/>
      <c r="T1360" s="65"/>
      <c r="U1360" s="65"/>
      <c r="V1360" s="65"/>
      <c r="W1360" s="65"/>
      <c r="X1360" s="65"/>
      <c r="Y1360" s="65"/>
      <c r="Z1360" s="65"/>
      <c r="AA1360" s="65"/>
      <c r="AB1360" s="65"/>
      <c r="AC1360" s="65"/>
      <c r="AD1360" s="65"/>
      <c r="AE1360" s="65"/>
      <c r="AF1360" s="65"/>
      <c r="AG1360" s="65"/>
      <c r="AH1360" s="65"/>
      <c r="AI1360" s="65"/>
      <c r="AJ1360" s="65"/>
      <c r="AK1360" s="65"/>
      <c r="AL1360" s="65"/>
      <c r="AM1360" s="65"/>
      <c r="AN1360" s="65"/>
      <c r="AO1360" s="65"/>
      <c r="AP1360" s="65"/>
    </row>
    <row r="1361" customFormat="false" ht="15.75" hidden="false" customHeight="false" outlineLevel="0" collapsed="false">
      <c r="A1361" s="65"/>
      <c r="B1361" s="65"/>
      <c r="C1361" s="65"/>
      <c r="D1361" s="65"/>
      <c r="E1361" s="65"/>
      <c r="F1361" s="65"/>
      <c r="G1361" s="65"/>
      <c r="H1361" s="68"/>
      <c r="I1361" s="65"/>
      <c r="J1361" s="68"/>
      <c r="K1361" s="65"/>
      <c r="L1361" s="68"/>
      <c r="M1361" s="65"/>
      <c r="N1361" s="65"/>
      <c r="O1361" s="65"/>
      <c r="P1361" s="65"/>
      <c r="Q1361" s="65"/>
      <c r="R1361" s="65"/>
      <c r="S1361" s="65"/>
      <c r="T1361" s="65"/>
      <c r="U1361" s="65"/>
      <c r="V1361" s="65"/>
      <c r="W1361" s="65"/>
      <c r="X1361" s="65"/>
      <c r="Y1361" s="65"/>
      <c r="Z1361" s="65"/>
      <c r="AA1361" s="65"/>
      <c r="AB1361" s="65"/>
      <c r="AC1361" s="65"/>
      <c r="AD1361" s="65"/>
      <c r="AE1361" s="65"/>
      <c r="AF1361" s="65"/>
      <c r="AG1361" s="65"/>
      <c r="AH1361" s="65"/>
      <c r="AI1361" s="65"/>
      <c r="AJ1361" s="65"/>
      <c r="AK1361" s="65"/>
      <c r="AL1361" s="65"/>
      <c r="AM1361" s="65"/>
      <c r="AN1361" s="65"/>
      <c r="AO1361" s="65"/>
      <c r="AP1361" s="65"/>
    </row>
    <row r="1362" customFormat="false" ht="15.75" hidden="false" customHeight="false" outlineLevel="0" collapsed="false">
      <c r="A1362" s="65"/>
      <c r="B1362" s="65"/>
      <c r="C1362" s="65"/>
      <c r="D1362" s="65"/>
      <c r="E1362" s="65"/>
      <c r="F1362" s="65"/>
      <c r="G1362" s="65"/>
      <c r="H1362" s="68"/>
      <c r="I1362" s="65"/>
      <c r="J1362" s="68"/>
      <c r="K1362" s="65"/>
      <c r="L1362" s="68"/>
      <c r="M1362" s="65"/>
      <c r="N1362" s="65"/>
      <c r="O1362" s="65"/>
      <c r="P1362" s="65"/>
      <c r="Q1362" s="65"/>
      <c r="R1362" s="65"/>
      <c r="S1362" s="65"/>
      <c r="T1362" s="65"/>
      <c r="U1362" s="65"/>
      <c r="V1362" s="65"/>
      <c r="W1362" s="65"/>
      <c r="X1362" s="65"/>
      <c r="Y1362" s="65"/>
      <c r="Z1362" s="65"/>
      <c r="AA1362" s="65"/>
      <c r="AB1362" s="65"/>
      <c r="AC1362" s="65"/>
      <c r="AD1362" s="65"/>
      <c r="AE1362" s="65"/>
      <c r="AF1362" s="65"/>
      <c r="AG1362" s="65"/>
      <c r="AH1362" s="65"/>
      <c r="AI1362" s="65"/>
      <c r="AJ1362" s="65"/>
      <c r="AK1362" s="65"/>
      <c r="AL1362" s="65"/>
      <c r="AM1362" s="65"/>
      <c r="AN1362" s="65"/>
      <c r="AO1362" s="65"/>
      <c r="AP1362" s="65"/>
    </row>
    <row r="1363" customFormat="false" ht="15.75" hidden="false" customHeight="false" outlineLevel="0" collapsed="false">
      <c r="A1363" s="65"/>
      <c r="B1363" s="65"/>
      <c r="C1363" s="65"/>
      <c r="D1363" s="65"/>
      <c r="E1363" s="65"/>
      <c r="F1363" s="65"/>
      <c r="G1363" s="65"/>
      <c r="H1363" s="68"/>
      <c r="I1363" s="65"/>
      <c r="J1363" s="68"/>
      <c r="K1363" s="65"/>
      <c r="L1363" s="68"/>
      <c r="M1363" s="65"/>
      <c r="N1363" s="65"/>
      <c r="O1363" s="65"/>
      <c r="P1363" s="65"/>
      <c r="Q1363" s="65"/>
      <c r="R1363" s="65"/>
      <c r="S1363" s="65"/>
      <c r="T1363" s="65"/>
      <c r="U1363" s="65"/>
      <c r="V1363" s="65"/>
      <c r="W1363" s="65"/>
      <c r="X1363" s="65"/>
      <c r="Y1363" s="65"/>
      <c r="Z1363" s="65"/>
      <c r="AA1363" s="65"/>
      <c r="AB1363" s="65"/>
      <c r="AC1363" s="65"/>
      <c r="AD1363" s="65"/>
      <c r="AE1363" s="65"/>
      <c r="AF1363" s="65"/>
      <c r="AG1363" s="65"/>
      <c r="AH1363" s="65"/>
      <c r="AI1363" s="65"/>
      <c r="AJ1363" s="65"/>
      <c r="AK1363" s="65"/>
      <c r="AL1363" s="65"/>
      <c r="AM1363" s="65"/>
      <c r="AN1363" s="65"/>
      <c r="AO1363" s="65"/>
      <c r="AP1363" s="65"/>
    </row>
    <row r="1364" customFormat="false" ht="15.75" hidden="false" customHeight="false" outlineLevel="0" collapsed="false">
      <c r="A1364" s="65"/>
      <c r="B1364" s="65"/>
      <c r="C1364" s="65"/>
      <c r="D1364" s="65"/>
      <c r="E1364" s="65"/>
      <c r="F1364" s="65"/>
      <c r="G1364" s="65"/>
      <c r="H1364" s="68"/>
      <c r="I1364" s="65"/>
      <c r="J1364" s="68"/>
      <c r="K1364" s="65"/>
      <c r="L1364" s="68"/>
      <c r="M1364" s="65"/>
      <c r="N1364" s="65"/>
      <c r="O1364" s="65"/>
      <c r="P1364" s="65"/>
      <c r="Q1364" s="65"/>
      <c r="R1364" s="65"/>
      <c r="S1364" s="65"/>
      <c r="T1364" s="65"/>
      <c r="U1364" s="65"/>
      <c r="V1364" s="65"/>
      <c r="W1364" s="65"/>
      <c r="X1364" s="65"/>
      <c r="Y1364" s="65"/>
      <c r="Z1364" s="65"/>
      <c r="AA1364" s="65"/>
      <c r="AB1364" s="65"/>
      <c r="AC1364" s="65"/>
      <c r="AD1364" s="65"/>
      <c r="AE1364" s="65"/>
      <c r="AF1364" s="65"/>
      <c r="AG1364" s="65"/>
      <c r="AH1364" s="65"/>
      <c r="AI1364" s="65"/>
      <c r="AJ1364" s="65"/>
      <c r="AK1364" s="65"/>
      <c r="AL1364" s="65"/>
      <c r="AM1364" s="65"/>
      <c r="AN1364" s="65"/>
      <c r="AO1364" s="65"/>
      <c r="AP1364" s="65"/>
    </row>
    <row r="1365" customFormat="false" ht="15.75" hidden="false" customHeight="false" outlineLevel="0" collapsed="false">
      <c r="A1365" s="65"/>
      <c r="B1365" s="65"/>
      <c r="C1365" s="65"/>
      <c r="D1365" s="65"/>
      <c r="E1365" s="65"/>
      <c r="F1365" s="65"/>
      <c r="G1365" s="65"/>
      <c r="H1365" s="68"/>
      <c r="I1365" s="65"/>
      <c r="J1365" s="68"/>
      <c r="K1365" s="65"/>
      <c r="L1365" s="68"/>
      <c r="M1365" s="65"/>
      <c r="N1365" s="65"/>
      <c r="O1365" s="65"/>
      <c r="P1365" s="65"/>
      <c r="Q1365" s="65"/>
      <c r="R1365" s="65"/>
      <c r="S1365" s="65"/>
      <c r="T1365" s="65"/>
      <c r="U1365" s="65"/>
      <c r="V1365" s="65"/>
      <c r="W1365" s="65"/>
      <c r="X1365" s="65"/>
      <c r="Y1365" s="65"/>
      <c r="Z1365" s="65"/>
      <c r="AA1365" s="65"/>
      <c r="AB1365" s="65"/>
      <c r="AC1365" s="65"/>
      <c r="AD1365" s="65"/>
      <c r="AE1365" s="65"/>
      <c r="AF1365" s="65"/>
      <c r="AG1365" s="65"/>
      <c r="AH1365" s="65"/>
      <c r="AI1365" s="65"/>
      <c r="AJ1365" s="65"/>
      <c r="AK1365" s="65"/>
      <c r="AL1365" s="65"/>
      <c r="AM1365" s="65"/>
      <c r="AN1365" s="65"/>
      <c r="AO1365" s="65"/>
      <c r="AP1365" s="65"/>
    </row>
    <row r="1366" customFormat="false" ht="15.75" hidden="false" customHeight="false" outlineLevel="0" collapsed="false">
      <c r="A1366" s="65"/>
      <c r="B1366" s="65"/>
      <c r="C1366" s="65"/>
      <c r="D1366" s="65"/>
      <c r="E1366" s="65"/>
      <c r="F1366" s="65"/>
      <c r="G1366" s="65"/>
      <c r="H1366" s="68"/>
      <c r="I1366" s="65"/>
      <c r="J1366" s="68"/>
      <c r="K1366" s="65"/>
      <c r="L1366" s="68"/>
      <c r="M1366" s="65"/>
      <c r="N1366" s="65"/>
      <c r="O1366" s="65"/>
      <c r="P1366" s="65"/>
      <c r="Q1366" s="65"/>
      <c r="R1366" s="65"/>
      <c r="S1366" s="65"/>
      <c r="T1366" s="65"/>
      <c r="U1366" s="65"/>
      <c r="V1366" s="65"/>
      <c r="W1366" s="65"/>
      <c r="X1366" s="65"/>
      <c r="Y1366" s="65"/>
      <c r="Z1366" s="65"/>
      <c r="AA1366" s="65"/>
      <c r="AB1366" s="65"/>
      <c r="AC1366" s="65"/>
      <c r="AD1366" s="65"/>
      <c r="AE1366" s="65"/>
      <c r="AF1366" s="65"/>
      <c r="AG1366" s="65"/>
      <c r="AH1366" s="65"/>
      <c r="AI1366" s="65"/>
      <c r="AJ1366" s="65"/>
      <c r="AK1366" s="65"/>
      <c r="AL1366" s="65"/>
      <c r="AM1366" s="65"/>
      <c r="AN1366" s="65"/>
      <c r="AO1366" s="65"/>
      <c r="AP1366" s="65"/>
    </row>
    <row r="1367" customFormat="false" ht="15.75" hidden="false" customHeight="false" outlineLevel="0" collapsed="false">
      <c r="A1367" s="65"/>
      <c r="B1367" s="65"/>
      <c r="C1367" s="65"/>
      <c r="D1367" s="65"/>
      <c r="E1367" s="65"/>
      <c r="F1367" s="65"/>
      <c r="G1367" s="65"/>
      <c r="H1367" s="68"/>
      <c r="I1367" s="65"/>
      <c r="J1367" s="68"/>
      <c r="K1367" s="65"/>
      <c r="L1367" s="68"/>
      <c r="M1367" s="65"/>
      <c r="N1367" s="65"/>
      <c r="O1367" s="65"/>
      <c r="P1367" s="65"/>
      <c r="Q1367" s="65"/>
      <c r="R1367" s="65"/>
      <c r="S1367" s="65"/>
      <c r="T1367" s="65"/>
      <c r="U1367" s="65"/>
      <c r="V1367" s="65"/>
      <c r="W1367" s="65"/>
      <c r="X1367" s="65"/>
      <c r="Y1367" s="65"/>
      <c r="Z1367" s="65"/>
      <c r="AA1367" s="65"/>
      <c r="AB1367" s="65"/>
      <c r="AC1367" s="65"/>
      <c r="AD1367" s="65"/>
      <c r="AE1367" s="65"/>
      <c r="AF1367" s="65"/>
      <c r="AG1367" s="65"/>
      <c r="AH1367" s="65"/>
      <c r="AI1367" s="65"/>
      <c r="AJ1367" s="65"/>
      <c r="AK1367" s="65"/>
      <c r="AL1367" s="65"/>
      <c r="AM1367" s="65"/>
      <c r="AN1367" s="65"/>
      <c r="AO1367" s="65"/>
      <c r="AP1367" s="65"/>
    </row>
    <row r="1368" customFormat="false" ht="15.75" hidden="false" customHeight="false" outlineLevel="0" collapsed="false">
      <c r="A1368" s="65"/>
      <c r="B1368" s="65"/>
      <c r="C1368" s="65"/>
      <c r="D1368" s="65"/>
      <c r="E1368" s="65"/>
      <c r="F1368" s="65"/>
      <c r="G1368" s="65"/>
      <c r="H1368" s="68"/>
      <c r="I1368" s="65"/>
      <c r="J1368" s="68"/>
      <c r="K1368" s="65"/>
      <c r="L1368" s="68"/>
      <c r="M1368" s="65"/>
      <c r="N1368" s="65"/>
      <c r="O1368" s="65"/>
      <c r="P1368" s="65"/>
      <c r="Q1368" s="65"/>
      <c r="R1368" s="65"/>
      <c r="S1368" s="65"/>
      <c r="T1368" s="65"/>
      <c r="U1368" s="65"/>
      <c r="V1368" s="65"/>
      <c r="W1368" s="65"/>
      <c r="X1368" s="65"/>
      <c r="Y1368" s="65"/>
      <c r="Z1368" s="65"/>
      <c r="AA1368" s="65"/>
      <c r="AB1368" s="65"/>
      <c r="AC1368" s="65"/>
      <c r="AD1368" s="65"/>
      <c r="AE1368" s="65"/>
      <c r="AF1368" s="65"/>
      <c r="AG1368" s="65"/>
      <c r="AH1368" s="65"/>
      <c r="AI1368" s="65"/>
      <c r="AJ1368" s="65"/>
      <c r="AK1368" s="65"/>
      <c r="AL1368" s="65"/>
      <c r="AM1368" s="65"/>
      <c r="AN1368" s="65"/>
      <c r="AO1368" s="65"/>
      <c r="AP1368" s="65"/>
    </row>
    <row r="1369" customFormat="false" ht="15.75" hidden="false" customHeight="false" outlineLevel="0" collapsed="false">
      <c r="A1369" s="65"/>
      <c r="B1369" s="65"/>
      <c r="C1369" s="65"/>
      <c r="D1369" s="65"/>
      <c r="E1369" s="65"/>
      <c r="F1369" s="65"/>
      <c r="G1369" s="65"/>
      <c r="H1369" s="68"/>
      <c r="I1369" s="65"/>
      <c r="J1369" s="68"/>
      <c r="K1369" s="65"/>
      <c r="L1369" s="68"/>
      <c r="M1369" s="65"/>
      <c r="N1369" s="65"/>
      <c r="O1369" s="65"/>
      <c r="P1369" s="65"/>
      <c r="Q1369" s="65"/>
      <c r="R1369" s="65"/>
      <c r="S1369" s="65"/>
      <c r="T1369" s="65"/>
      <c r="U1369" s="65"/>
      <c r="V1369" s="65"/>
      <c r="W1369" s="65"/>
      <c r="X1369" s="65"/>
      <c r="Y1369" s="65"/>
      <c r="Z1369" s="65"/>
      <c r="AA1369" s="65"/>
      <c r="AB1369" s="65"/>
      <c r="AC1369" s="65"/>
      <c r="AD1369" s="65"/>
      <c r="AE1369" s="65"/>
      <c r="AF1369" s="65"/>
      <c r="AG1369" s="65"/>
      <c r="AH1369" s="65"/>
      <c r="AI1369" s="65"/>
      <c r="AJ1369" s="65"/>
      <c r="AK1369" s="65"/>
      <c r="AL1369" s="65"/>
      <c r="AM1369" s="65"/>
      <c r="AN1369" s="65"/>
      <c r="AO1369" s="65"/>
      <c r="AP1369" s="65"/>
    </row>
    <row r="1370" customFormat="false" ht="15.75" hidden="false" customHeight="false" outlineLevel="0" collapsed="false">
      <c r="A1370" s="65"/>
      <c r="B1370" s="65"/>
      <c r="C1370" s="65"/>
      <c r="D1370" s="65"/>
      <c r="E1370" s="65"/>
      <c r="F1370" s="65"/>
      <c r="G1370" s="65"/>
      <c r="H1370" s="68"/>
      <c r="I1370" s="65"/>
      <c r="J1370" s="68"/>
      <c r="K1370" s="65"/>
      <c r="L1370" s="68"/>
      <c r="M1370" s="65"/>
      <c r="N1370" s="65"/>
      <c r="O1370" s="65"/>
      <c r="P1370" s="65"/>
      <c r="Q1370" s="65"/>
      <c r="R1370" s="65"/>
      <c r="S1370" s="65"/>
      <c r="T1370" s="65"/>
      <c r="U1370" s="65"/>
      <c r="V1370" s="65"/>
      <c r="W1370" s="65"/>
      <c r="X1370" s="65"/>
      <c r="Y1370" s="65"/>
      <c r="Z1370" s="65"/>
      <c r="AA1370" s="65"/>
      <c r="AB1370" s="65"/>
      <c r="AC1370" s="65"/>
      <c r="AD1370" s="65"/>
      <c r="AE1370" s="65"/>
      <c r="AF1370" s="65"/>
      <c r="AG1370" s="65"/>
      <c r="AH1370" s="65"/>
      <c r="AI1370" s="65"/>
      <c r="AJ1370" s="65"/>
      <c r="AK1370" s="65"/>
      <c r="AL1370" s="65"/>
      <c r="AM1370" s="65"/>
      <c r="AN1370" s="65"/>
      <c r="AO1370" s="65"/>
      <c r="AP1370" s="65"/>
    </row>
    <row r="1371" customFormat="false" ht="15.75" hidden="false" customHeight="false" outlineLevel="0" collapsed="false">
      <c r="A1371" s="65"/>
      <c r="B1371" s="65"/>
      <c r="C1371" s="65"/>
      <c r="D1371" s="65"/>
      <c r="E1371" s="65"/>
      <c r="F1371" s="65"/>
      <c r="G1371" s="65"/>
      <c r="H1371" s="68"/>
      <c r="I1371" s="65"/>
      <c r="J1371" s="68"/>
      <c r="K1371" s="65"/>
      <c r="L1371" s="68"/>
      <c r="M1371" s="65"/>
      <c r="N1371" s="65"/>
      <c r="O1371" s="65"/>
      <c r="P1371" s="65"/>
      <c r="Q1371" s="65"/>
      <c r="R1371" s="65"/>
      <c r="S1371" s="65"/>
      <c r="T1371" s="65"/>
      <c r="U1371" s="65"/>
      <c r="V1371" s="65"/>
      <c r="W1371" s="65"/>
      <c r="X1371" s="65"/>
      <c r="Y1371" s="65"/>
      <c r="Z1371" s="65"/>
      <c r="AA1371" s="65"/>
      <c r="AB1371" s="65"/>
      <c r="AC1371" s="65"/>
      <c r="AD1371" s="65"/>
      <c r="AE1371" s="65"/>
      <c r="AF1371" s="65"/>
      <c r="AG1371" s="65"/>
      <c r="AH1371" s="65"/>
      <c r="AI1371" s="65"/>
      <c r="AJ1371" s="65"/>
      <c r="AK1371" s="65"/>
      <c r="AL1371" s="65"/>
      <c r="AM1371" s="65"/>
      <c r="AN1371" s="65"/>
      <c r="AO1371" s="65"/>
      <c r="AP1371" s="65"/>
    </row>
    <row r="1372" customFormat="false" ht="15.75" hidden="false" customHeight="false" outlineLevel="0" collapsed="false">
      <c r="A1372" s="65"/>
      <c r="B1372" s="65"/>
      <c r="C1372" s="65"/>
      <c r="D1372" s="65"/>
      <c r="E1372" s="65"/>
      <c r="F1372" s="65"/>
      <c r="G1372" s="65"/>
      <c r="H1372" s="68"/>
      <c r="I1372" s="65"/>
      <c r="J1372" s="68"/>
      <c r="K1372" s="65"/>
      <c r="L1372" s="68"/>
      <c r="M1372" s="65"/>
      <c r="N1372" s="65"/>
      <c r="O1372" s="65"/>
      <c r="P1372" s="65"/>
      <c r="Q1372" s="65"/>
      <c r="R1372" s="65"/>
      <c r="S1372" s="65"/>
      <c r="T1372" s="65"/>
      <c r="U1372" s="65"/>
      <c r="V1372" s="65"/>
      <c r="W1372" s="65"/>
      <c r="X1372" s="65"/>
      <c r="Y1372" s="65"/>
      <c r="Z1372" s="65"/>
      <c r="AA1372" s="65"/>
      <c r="AB1372" s="65"/>
      <c r="AC1372" s="65"/>
      <c r="AD1372" s="65"/>
      <c r="AE1372" s="65"/>
      <c r="AF1372" s="65"/>
      <c r="AG1372" s="65"/>
      <c r="AH1372" s="65"/>
      <c r="AI1372" s="65"/>
      <c r="AJ1372" s="65"/>
      <c r="AK1372" s="65"/>
      <c r="AL1372" s="65"/>
      <c r="AM1372" s="65"/>
      <c r="AN1372" s="65"/>
      <c r="AO1372" s="65"/>
      <c r="AP1372" s="65"/>
    </row>
    <row r="1373" customFormat="false" ht="15.75" hidden="false" customHeight="false" outlineLevel="0" collapsed="false">
      <c r="A1373" s="65"/>
      <c r="B1373" s="65"/>
      <c r="C1373" s="65"/>
      <c r="D1373" s="65"/>
      <c r="E1373" s="65"/>
      <c r="F1373" s="65"/>
      <c r="G1373" s="65"/>
      <c r="H1373" s="68"/>
      <c r="I1373" s="65"/>
      <c r="J1373" s="68"/>
      <c r="K1373" s="65"/>
      <c r="L1373" s="68"/>
      <c r="M1373" s="65"/>
      <c r="N1373" s="65"/>
      <c r="O1373" s="65"/>
      <c r="P1373" s="65"/>
      <c r="Q1373" s="65"/>
      <c r="R1373" s="65"/>
      <c r="S1373" s="65"/>
      <c r="T1373" s="65"/>
      <c r="U1373" s="65"/>
      <c r="V1373" s="65"/>
      <c r="W1373" s="65"/>
      <c r="X1373" s="65"/>
      <c r="Y1373" s="65"/>
      <c r="Z1373" s="65"/>
      <c r="AA1373" s="65"/>
      <c r="AB1373" s="65"/>
      <c r="AC1373" s="65"/>
      <c r="AD1373" s="65"/>
      <c r="AE1373" s="65"/>
      <c r="AF1373" s="65"/>
      <c r="AG1373" s="65"/>
      <c r="AH1373" s="65"/>
      <c r="AI1373" s="65"/>
      <c r="AJ1373" s="65"/>
      <c r="AK1373" s="65"/>
      <c r="AL1373" s="65"/>
      <c r="AM1373" s="65"/>
      <c r="AN1373" s="65"/>
      <c r="AO1373" s="65"/>
      <c r="AP1373" s="65"/>
    </row>
    <row r="1374" customFormat="false" ht="15.75" hidden="false" customHeight="false" outlineLevel="0" collapsed="false">
      <c r="A1374" s="65"/>
      <c r="B1374" s="65"/>
      <c r="C1374" s="65"/>
      <c r="D1374" s="65"/>
      <c r="E1374" s="65"/>
      <c r="F1374" s="65"/>
      <c r="G1374" s="65"/>
      <c r="H1374" s="68"/>
      <c r="I1374" s="65"/>
      <c r="J1374" s="68"/>
      <c r="K1374" s="65"/>
      <c r="L1374" s="68"/>
      <c r="M1374" s="65"/>
      <c r="N1374" s="65"/>
      <c r="O1374" s="65"/>
      <c r="P1374" s="65"/>
      <c r="Q1374" s="65"/>
      <c r="R1374" s="65"/>
      <c r="S1374" s="65"/>
      <c r="T1374" s="65"/>
      <c r="U1374" s="65"/>
      <c r="V1374" s="65"/>
      <c r="W1374" s="65"/>
      <c r="X1374" s="65"/>
      <c r="Y1374" s="65"/>
      <c r="Z1374" s="65"/>
      <c r="AA1374" s="65"/>
      <c r="AB1374" s="65"/>
      <c r="AC1374" s="65"/>
      <c r="AD1374" s="65"/>
      <c r="AE1374" s="65"/>
      <c r="AF1374" s="65"/>
      <c r="AG1374" s="65"/>
      <c r="AH1374" s="65"/>
      <c r="AI1374" s="65"/>
      <c r="AJ1374" s="65"/>
      <c r="AK1374" s="65"/>
      <c r="AL1374" s="65"/>
      <c r="AM1374" s="65"/>
      <c r="AN1374" s="65"/>
      <c r="AO1374" s="65"/>
      <c r="AP1374" s="65"/>
    </row>
    <row r="1375" customFormat="false" ht="15.75" hidden="false" customHeight="false" outlineLevel="0" collapsed="false">
      <c r="A1375" s="65"/>
      <c r="B1375" s="65"/>
      <c r="C1375" s="65"/>
      <c r="D1375" s="65"/>
      <c r="E1375" s="65"/>
      <c r="F1375" s="65"/>
      <c r="G1375" s="65"/>
      <c r="H1375" s="68"/>
      <c r="I1375" s="65"/>
      <c r="J1375" s="68"/>
      <c r="K1375" s="65"/>
      <c r="L1375" s="68"/>
      <c r="M1375" s="65"/>
      <c r="N1375" s="65"/>
      <c r="O1375" s="65"/>
      <c r="P1375" s="65"/>
      <c r="Q1375" s="65"/>
      <c r="R1375" s="65"/>
      <c r="S1375" s="65"/>
      <c r="T1375" s="65"/>
      <c r="U1375" s="65"/>
      <c r="V1375" s="65"/>
      <c r="W1375" s="65"/>
      <c r="X1375" s="65"/>
      <c r="Y1375" s="65"/>
      <c r="Z1375" s="65"/>
      <c r="AA1375" s="65"/>
      <c r="AB1375" s="65"/>
      <c r="AC1375" s="65"/>
      <c r="AD1375" s="65"/>
      <c r="AE1375" s="65"/>
      <c r="AF1375" s="65"/>
      <c r="AG1375" s="65"/>
      <c r="AH1375" s="65"/>
      <c r="AI1375" s="65"/>
      <c r="AJ1375" s="65"/>
      <c r="AK1375" s="65"/>
      <c r="AL1375" s="65"/>
      <c r="AM1375" s="65"/>
      <c r="AN1375" s="65"/>
      <c r="AO1375" s="65"/>
      <c r="AP1375" s="65"/>
    </row>
    <row r="1376" customFormat="false" ht="15.75" hidden="false" customHeight="false" outlineLevel="0" collapsed="false">
      <c r="A1376" s="65"/>
      <c r="B1376" s="65"/>
      <c r="C1376" s="65"/>
      <c r="D1376" s="65"/>
      <c r="E1376" s="65"/>
      <c r="F1376" s="65"/>
      <c r="G1376" s="65"/>
      <c r="H1376" s="68"/>
      <c r="I1376" s="65"/>
      <c r="J1376" s="68"/>
      <c r="K1376" s="65"/>
      <c r="L1376" s="68"/>
      <c r="M1376" s="65"/>
      <c r="N1376" s="65"/>
      <c r="O1376" s="65"/>
      <c r="P1376" s="65"/>
      <c r="Q1376" s="65"/>
      <c r="R1376" s="65"/>
      <c r="S1376" s="65"/>
      <c r="T1376" s="65"/>
      <c r="U1376" s="65"/>
      <c r="V1376" s="65"/>
      <c r="W1376" s="65"/>
      <c r="X1376" s="65"/>
      <c r="Y1376" s="65"/>
      <c r="Z1376" s="65"/>
      <c r="AA1376" s="65"/>
      <c r="AB1376" s="65"/>
      <c r="AC1376" s="65"/>
      <c r="AD1376" s="65"/>
      <c r="AE1376" s="65"/>
      <c r="AF1376" s="65"/>
      <c r="AG1376" s="65"/>
      <c r="AH1376" s="65"/>
      <c r="AI1376" s="65"/>
      <c r="AJ1376" s="65"/>
      <c r="AK1376" s="65"/>
      <c r="AL1376" s="65"/>
      <c r="AM1376" s="65"/>
      <c r="AN1376" s="65"/>
      <c r="AO1376" s="65"/>
      <c r="AP1376" s="65"/>
    </row>
    <row r="1377" customFormat="false" ht="15.75" hidden="false" customHeight="false" outlineLevel="0" collapsed="false">
      <c r="A1377" s="65"/>
      <c r="B1377" s="65"/>
      <c r="C1377" s="65"/>
      <c r="D1377" s="65"/>
      <c r="E1377" s="65"/>
      <c r="F1377" s="65"/>
      <c r="G1377" s="65"/>
      <c r="H1377" s="68"/>
      <c r="I1377" s="65"/>
      <c r="J1377" s="68"/>
      <c r="K1377" s="65"/>
      <c r="L1377" s="68"/>
      <c r="M1377" s="65"/>
      <c r="N1377" s="65"/>
      <c r="O1377" s="65"/>
      <c r="P1377" s="65"/>
      <c r="Q1377" s="65"/>
      <c r="R1377" s="65"/>
      <c r="S1377" s="65"/>
      <c r="T1377" s="65"/>
      <c r="U1377" s="65"/>
      <c r="V1377" s="65"/>
      <c r="W1377" s="65"/>
      <c r="X1377" s="65"/>
      <c r="Y1377" s="65"/>
      <c r="Z1377" s="65"/>
      <c r="AA1377" s="65"/>
      <c r="AB1377" s="65"/>
      <c r="AC1377" s="65"/>
      <c r="AD1377" s="65"/>
      <c r="AE1377" s="65"/>
      <c r="AF1377" s="65"/>
      <c r="AG1377" s="65"/>
      <c r="AH1377" s="65"/>
      <c r="AI1377" s="65"/>
      <c r="AJ1377" s="65"/>
      <c r="AK1377" s="65"/>
      <c r="AL1377" s="65"/>
      <c r="AM1377" s="65"/>
      <c r="AN1377" s="65"/>
      <c r="AO1377" s="65"/>
      <c r="AP1377" s="65"/>
    </row>
    <row r="1378" customFormat="false" ht="15.75" hidden="false" customHeight="false" outlineLevel="0" collapsed="false">
      <c r="A1378" s="65"/>
      <c r="B1378" s="65"/>
      <c r="C1378" s="65"/>
      <c r="D1378" s="65"/>
      <c r="E1378" s="65"/>
      <c r="F1378" s="65"/>
      <c r="G1378" s="65"/>
      <c r="H1378" s="68"/>
      <c r="I1378" s="65"/>
      <c r="J1378" s="68"/>
      <c r="K1378" s="65"/>
      <c r="L1378" s="68"/>
      <c r="M1378" s="65"/>
      <c r="N1378" s="65"/>
      <c r="O1378" s="65"/>
      <c r="P1378" s="65"/>
      <c r="Q1378" s="65"/>
      <c r="R1378" s="65"/>
      <c r="S1378" s="65"/>
      <c r="T1378" s="65"/>
      <c r="U1378" s="65"/>
      <c r="V1378" s="65"/>
      <c r="W1378" s="65"/>
      <c r="X1378" s="65"/>
      <c r="Y1378" s="65"/>
      <c r="Z1378" s="65"/>
      <c r="AA1378" s="65"/>
      <c r="AB1378" s="65"/>
      <c r="AC1378" s="65"/>
      <c r="AD1378" s="65"/>
      <c r="AE1378" s="65"/>
      <c r="AF1378" s="65"/>
      <c r="AG1378" s="65"/>
      <c r="AH1378" s="65"/>
      <c r="AI1378" s="65"/>
      <c r="AJ1378" s="65"/>
      <c r="AK1378" s="65"/>
      <c r="AL1378" s="65"/>
      <c r="AM1378" s="65"/>
      <c r="AN1378" s="65"/>
      <c r="AO1378" s="65"/>
      <c r="AP1378" s="65"/>
    </row>
    <row r="1379" customFormat="false" ht="15.75" hidden="false" customHeight="false" outlineLevel="0" collapsed="false">
      <c r="A1379" s="65"/>
      <c r="B1379" s="65"/>
      <c r="C1379" s="65"/>
      <c r="D1379" s="65"/>
      <c r="E1379" s="65"/>
      <c r="F1379" s="65"/>
      <c r="G1379" s="65"/>
      <c r="H1379" s="68"/>
      <c r="I1379" s="65"/>
      <c r="J1379" s="68"/>
      <c r="K1379" s="65"/>
      <c r="L1379" s="68"/>
      <c r="M1379" s="65"/>
      <c r="N1379" s="65"/>
      <c r="O1379" s="65"/>
      <c r="P1379" s="65"/>
      <c r="Q1379" s="65"/>
      <c r="R1379" s="65"/>
      <c r="S1379" s="65"/>
      <c r="T1379" s="65"/>
      <c r="U1379" s="65"/>
      <c r="V1379" s="65"/>
      <c r="W1379" s="65"/>
      <c r="X1379" s="65"/>
      <c r="Y1379" s="65"/>
      <c r="Z1379" s="65"/>
      <c r="AA1379" s="65"/>
      <c r="AB1379" s="65"/>
      <c r="AC1379" s="65"/>
      <c r="AD1379" s="65"/>
      <c r="AE1379" s="65"/>
      <c r="AF1379" s="65"/>
      <c r="AG1379" s="65"/>
      <c r="AH1379" s="65"/>
      <c r="AI1379" s="65"/>
      <c r="AJ1379" s="65"/>
      <c r="AK1379" s="65"/>
      <c r="AL1379" s="65"/>
      <c r="AM1379" s="65"/>
      <c r="AN1379" s="65"/>
      <c r="AO1379" s="65"/>
      <c r="AP1379" s="65"/>
    </row>
    <row r="1380" customFormat="false" ht="15.75" hidden="false" customHeight="false" outlineLevel="0" collapsed="false">
      <c r="A1380" s="65"/>
      <c r="B1380" s="65"/>
      <c r="C1380" s="65"/>
      <c r="D1380" s="65"/>
      <c r="E1380" s="65"/>
      <c r="F1380" s="65"/>
      <c r="G1380" s="65"/>
      <c r="H1380" s="68"/>
      <c r="I1380" s="65"/>
      <c r="J1380" s="68"/>
      <c r="K1380" s="65"/>
      <c r="L1380" s="68"/>
      <c r="M1380" s="65"/>
      <c r="N1380" s="65"/>
      <c r="O1380" s="65"/>
      <c r="P1380" s="65"/>
      <c r="Q1380" s="65"/>
      <c r="R1380" s="65"/>
      <c r="S1380" s="65"/>
      <c r="T1380" s="65"/>
      <c r="U1380" s="65"/>
      <c r="V1380" s="65"/>
      <c r="W1380" s="65"/>
      <c r="X1380" s="65"/>
      <c r="Y1380" s="65"/>
      <c r="Z1380" s="65"/>
      <c r="AA1380" s="65"/>
      <c r="AB1380" s="65"/>
      <c r="AC1380" s="65"/>
      <c r="AD1380" s="65"/>
      <c r="AE1380" s="65"/>
      <c r="AF1380" s="65"/>
      <c r="AG1380" s="65"/>
      <c r="AH1380" s="65"/>
      <c r="AI1380" s="65"/>
      <c r="AJ1380" s="65"/>
      <c r="AK1380" s="65"/>
      <c r="AL1380" s="65"/>
      <c r="AM1380" s="65"/>
      <c r="AN1380" s="65"/>
      <c r="AO1380" s="65"/>
      <c r="AP1380" s="65"/>
    </row>
    <row r="1381" customFormat="false" ht="15.75" hidden="false" customHeight="false" outlineLevel="0" collapsed="false">
      <c r="A1381" s="65"/>
      <c r="B1381" s="65"/>
      <c r="C1381" s="65"/>
      <c r="D1381" s="65"/>
      <c r="E1381" s="65"/>
      <c r="F1381" s="65"/>
      <c r="G1381" s="65"/>
      <c r="H1381" s="68"/>
      <c r="I1381" s="65"/>
      <c r="J1381" s="68"/>
      <c r="K1381" s="65"/>
      <c r="L1381" s="68"/>
      <c r="M1381" s="65"/>
      <c r="N1381" s="65"/>
      <c r="O1381" s="65"/>
      <c r="P1381" s="65"/>
      <c r="Q1381" s="65"/>
      <c r="R1381" s="65"/>
      <c r="S1381" s="65"/>
      <c r="T1381" s="65"/>
      <c r="U1381" s="65"/>
      <c r="V1381" s="65"/>
      <c r="W1381" s="65"/>
      <c r="X1381" s="65"/>
      <c r="Y1381" s="65"/>
      <c r="Z1381" s="65"/>
      <c r="AA1381" s="65"/>
      <c r="AB1381" s="65"/>
      <c r="AC1381" s="65"/>
      <c r="AD1381" s="65"/>
      <c r="AE1381" s="65"/>
      <c r="AF1381" s="65"/>
      <c r="AG1381" s="65"/>
      <c r="AH1381" s="65"/>
      <c r="AI1381" s="65"/>
      <c r="AJ1381" s="65"/>
      <c r="AK1381" s="65"/>
      <c r="AL1381" s="65"/>
      <c r="AM1381" s="65"/>
      <c r="AN1381" s="65"/>
      <c r="AO1381" s="65"/>
      <c r="AP1381" s="65"/>
    </row>
    <row r="1382" customFormat="false" ht="15.75" hidden="false" customHeight="false" outlineLevel="0" collapsed="false">
      <c r="A1382" s="65"/>
      <c r="B1382" s="65"/>
      <c r="C1382" s="65"/>
      <c r="D1382" s="65"/>
      <c r="E1382" s="65"/>
      <c r="F1382" s="65"/>
      <c r="G1382" s="65"/>
      <c r="H1382" s="68"/>
      <c r="I1382" s="65"/>
      <c r="J1382" s="68"/>
      <c r="K1382" s="65"/>
      <c r="L1382" s="68"/>
      <c r="M1382" s="65"/>
      <c r="N1382" s="65"/>
      <c r="O1382" s="65"/>
      <c r="P1382" s="65"/>
      <c r="Q1382" s="65"/>
      <c r="R1382" s="65"/>
      <c r="S1382" s="65"/>
      <c r="T1382" s="65"/>
      <c r="U1382" s="65"/>
      <c r="V1382" s="65"/>
      <c r="W1382" s="65"/>
      <c r="X1382" s="65"/>
      <c r="Y1382" s="65"/>
      <c r="Z1382" s="65"/>
      <c r="AA1382" s="65"/>
      <c r="AB1382" s="65"/>
      <c r="AC1382" s="65"/>
      <c r="AD1382" s="65"/>
      <c r="AE1382" s="65"/>
      <c r="AF1382" s="65"/>
      <c r="AG1382" s="65"/>
      <c r="AH1382" s="65"/>
      <c r="AI1382" s="65"/>
      <c r="AJ1382" s="65"/>
      <c r="AK1382" s="65"/>
      <c r="AL1382" s="65"/>
      <c r="AM1382" s="65"/>
      <c r="AN1382" s="65"/>
      <c r="AO1382" s="65"/>
      <c r="AP1382" s="65"/>
    </row>
    <row r="1383" customFormat="false" ht="15.75" hidden="false" customHeight="false" outlineLevel="0" collapsed="false">
      <c r="A1383" s="65"/>
      <c r="B1383" s="65"/>
      <c r="C1383" s="65"/>
      <c r="D1383" s="65"/>
      <c r="E1383" s="65"/>
      <c r="F1383" s="65"/>
      <c r="G1383" s="65"/>
      <c r="H1383" s="68"/>
      <c r="I1383" s="65"/>
      <c r="J1383" s="68"/>
      <c r="K1383" s="65"/>
      <c r="L1383" s="68"/>
      <c r="M1383" s="65"/>
      <c r="N1383" s="65"/>
      <c r="O1383" s="65"/>
      <c r="P1383" s="65"/>
      <c r="Q1383" s="65"/>
      <c r="R1383" s="65"/>
      <c r="S1383" s="65"/>
      <c r="T1383" s="65"/>
      <c r="U1383" s="65"/>
      <c r="V1383" s="65"/>
      <c r="W1383" s="65"/>
      <c r="X1383" s="65"/>
      <c r="Y1383" s="65"/>
      <c r="Z1383" s="65"/>
      <c r="AA1383" s="65"/>
      <c r="AB1383" s="65"/>
      <c r="AC1383" s="65"/>
      <c r="AD1383" s="65"/>
      <c r="AE1383" s="65"/>
      <c r="AF1383" s="65"/>
      <c r="AG1383" s="65"/>
      <c r="AH1383" s="65"/>
      <c r="AI1383" s="65"/>
      <c r="AJ1383" s="65"/>
      <c r="AK1383" s="65"/>
      <c r="AL1383" s="65"/>
      <c r="AM1383" s="65"/>
      <c r="AN1383" s="65"/>
      <c r="AO1383" s="65"/>
      <c r="AP1383" s="65"/>
    </row>
    <row r="1384" customFormat="false" ht="15.75" hidden="false" customHeight="false" outlineLevel="0" collapsed="false">
      <c r="A1384" s="65"/>
      <c r="B1384" s="65"/>
      <c r="C1384" s="65"/>
      <c r="D1384" s="65"/>
      <c r="E1384" s="65"/>
      <c r="F1384" s="65"/>
      <c r="G1384" s="65"/>
      <c r="H1384" s="68"/>
      <c r="I1384" s="65"/>
      <c r="J1384" s="68"/>
      <c r="K1384" s="65"/>
      <c r="L1384" s="68"/>
      <c r="M1384" s="65"/>
      <c r="N1384" s="65"/>
      <c r="O1384" s="65"/>
      <c r="P1384" s="65"/>
      <c r="Q1384" s="65"/>
      <c r="R1384" s="65"/>
      <c r="S1384" s="65"/>
      <c r="T1384" s="65"/>
      <c r="U1384" s="65"/>
      <c r="V1384" s="65"/>
      <c r="W1384" s="65"/>
      <c r="X1384" s="65"/>
      <c r="Y1384" s="65"/>
      <c r="Z1384" s="65"/>
      <c r="AA1384" s="65"/>
      <c r="AB1384" s="65"/>
      <c r="AC1384" s="65"/>
      <c r="AD1384" s="65"/>
      <c r="AE1384" s="65"/>
      <c r="AF1384" s="65"/>
      <c r="AG1384" s="65"/>
      <c r="AH1384" s="65"/>
      <c r="AI1384" s="65"/>
      <c r="AJ1384" s="65"/>
      <c r="AK1384" s="65"/>
      <c r="AL1384" s="65"/>
      <c r="AM1384" s="65"/>
      <c r="AN1384" s="65"/>
      <c r="AO1384" s="65"/>
      <c r="AP1384" s="65"/>
    </row>
    <row r="1385" customFormat="false" ht="15.75" hidden="false" customHeight="false" outlineLevel="0" collapsed="false">
      <c r="A1385" s="65"/>
      <c r="B1385" s="65"/>
      <c r="C1385" s="65"/>
      <c r="D1385" s="65"/>
      <c r="E1385" s="65"/>
      <c r="F1385" s="65"/>
      <c r="G1385" s="65"/>
      <c r="H1385" s="68"/>
      <c r="I1385" s="65"/>
      <c r="J1385" s="68"/>
      <c r="K1385" s="65"/>
      <c r="L1385" s="68"/>
      <c r="M1385" s="65"/>
      <c r="N1385" s="65"/>
      <c r="O1385" s="65"/>
      <c r="P1385" s="65"/>
      <c r="Q1385" s="65"/>
      <c r="R1385" s="65"/>
      <c r="S1385" s="65"/>
      <c r="T1385" s="65"/>
      <c r="U1385" s="65"/>
      <c r="V1385" s="65"/>
      <c r="W1385" s="65"/>
      <c r="X1385" s="65"/>
      <c r="Y1385" s="65"/>
      <c r="Z1385" s="65"/>
      <c r="AA1385" s="65"/>
      <c r="AB1385" s="65"/>
      <c r="AC1385" s="65"/>
      <c r="AD1385" s="65"/>
      <c r="AE1385" s="65"/>
      <c r="AF1385" s="65"/>
      <c r="AG1385" s="65"/>
      <c r="AH1385" s="65"/>
      <c r="AI1385" s="65"/>
      <c r="AJ1385" s="65"/>
      <c r="AK1385" s="65"/>
      <c r="AL1385" s="65"/>
      <c r="AM1385" s="65"/>
      <c r="AN1385" s="65"/>
      <c r="AO1385" s="65"/>
      <c r="AP1385" s="65"/>
    </row>
    <row r="1386" customFormat="false" ht="15.75" hidden="false" customHeight="false" outlineLevel="0" collapsed="false">
      <c r="A1386" s="65"/>
      <c r="B1386" s="65"/>
      <c r="C1386" s="65"/>
      <c r="D1386" s="65"/>
      <c r="E1386" s="65"/>
      <c r="F1386" s="65"/>
      <c r="G1386" s="65"/>
      <c r="H1386" s="68"/>
      <c r="I1386" s="65"/>
      <c r="J1386" s="68"/>
      <c r="K1386" s="65"/>
      <c r="L1386" s="68"/>
      <c r="M1386" s="65"/>
      <c r="N1386" s="65"/>
      <c r="O1386" s="65"/>
      <c r="P1386" s="65"/>
      <c r="Q1386" s="65"/>
      <c r="R1386" s="65"/>
      <c r="S1386" s="65"/>
      <c r="T1386" s="65"/>
      <c r="U1386" s="65"/>
      <c r="V1386" s="65"/>
      <c r="W1386" s="65"/>
      <c r="X1386" s="65"/>
      <c r="Y1386" s="65"/>
      <c r="Z1386" s="65"/>
      <c r="AA1386" s="65"/>
      <c r="AB1386" s="65"/>
      <c r="AC1386" s="65"/>
      <c r="AD1386" s="65"/>
      <c r="AE1386" s="65"/>
      <c r="AF1386" s="65"/>
      <c r="AG1386" s="65"/>
      <c r="AH1386" s="65"/>
      <c r="AI1386" s="65"/>
      <c r="AJ1386" s="65"/>
      <c r="AK1386" s="65"/>
      <c r="AL1386" s="65"/>
      <c r="AM1386" s="65"/>
      <c r="AN1386" s="65"/>
      <c r="AO1386" s="65"/>
      <c r="AP1386" s="65"/>
    </row>
    <row r="1387" customFormat="false" ht="15.75" hidden="false" customHeight="false" outlineLevel="0" collapsed="false">
      <c r="A1387" s="65"/>
      <c r="B1387" s="65"/>
      <c r="C1387" s="65"/>
      <c r="D1387" s="65"/>
      <c r="E1387" s="65"/>
      <c r="F1387" s="65"/>
      <c r="G1387" s="65"/>
      <c r="H1387" s="68"/>
      <c r="I1387" s="65"/>
      <c r="J1387" s="68"/>
      <c r="K1387" s="65"/>
      <c r="L1387" s="68"/>
      <c r="M1387" s="65"/>
      <c r="N1387" s="65"/>
      <c r="O1387" s="65"/>
      <c r="P1387" s="65"/>
      <c r="Q1387" s="65"/>
      <c r="R1387" s="65"/>
      <c r="S1387" s="65"/>
      <c r="T1387" s="65"/>
      <c r="U1387" s="65"/>
      <c r="V1387" s="65"/>
      <c r="W1387" s="65"/>
      <c r="X1387" s="65"/>
      <c r="Y1387" s="65"/>
      <c r="Z1387" s="65"/>
      <c r="AA1387" s="65"/>
      <c r="AB1387" s="65"/>
      <c r="AC1387" s="65"/>
      <c r="AD1387" s="65"/>
      <c r="AE1387" s="65"/>
      <c r="AF1387" s="65"/>
      <c r="AG1387" s="65"/>
      <c r="AH1387" s="65"/>
      <c r="AI1387" s="65"/>
      <c r="AJ1387" s="65"/>
      <c r="AK1387" s="65"/>
      <c r="AL1387" s="65"/>
      <c r="AM1387" s="65"/>
      <c r="AN1387" s="65"/>
      <c r="AO1387" s="65"/>
      <c r="AP1387" s="65"/>
    </row>
    <row r="1388" customFormat="false" ht="15.75" hidden="false" customHeight="false" outlineLevel="0" collapsed="false">
      <c r="A1388" s="65"/>
      <c r="B1388" s="65"/>
      <c r="C1388" s="65"/>
      <c r="D1388" s="65"/>
      <c r="E1388" s="65"/>
      <c r="F1388" s="65"/>
      <c r="G1388" s="65"/>
      <c r="H1388" s="68"/>
      <c r="I1388" s="65"/>
      <c r="J1388" s="68"/>
      <c r="K1388" s="65"/>
      <c r="L1388" s="68"/>
      <c r="M1388" s="65"/>
      <c r="N1388" s="65"/>
      <c r="O1388" s="65"/>
      <c r="P1388" s="65"/>
      <c r="Q1388" s="65"/>
      <c r="R1388" s="65"/>
      <c r="S1388" s="65"/>
      <c r="T1388" s="65"/>
      <c r="U1388" s="65"/>
      <c r="V1388" s="65"/>
      <c r="W1388" s="65"/>
      <c r="X1388" s="65"/>
      <c r="Y1388" s="65"/>
      <c r="Z1388" s="65"/>
      <c r="AA1388" s="65"/>
      <c r="AB1388" s="65"/>
      <c r="AC1388" s="65"/>
      <c r="AD1388" s="65"/>
      <c r="AE1388" s="65"/>
      <c r="AF1388" s="65"/>
      <c r="AG1388" s="65"/>
      <c r="AH1388" s="65"/>
      <c r="AI1388" s="65"/>
      <c r="AJ1388" s="65"/>
      <c r="AK1388" s="65"/>
      <c r="AL1388" s="65"/>
      <c r="AM1388" s="65"/>
      <c r="AN1388" s="65"/>
      <c r="AO1388" s="65"/>
      <c r="AP1388" s="65"/>
    </row>
    <row r="1389" customFormat="false" ht="15.75" hidden="false" customHeight="false" outlineLevel="0" collapsed="false">
      <c r="A1389" s="65"/>
      <c r="B1389" s="65"/>
      <c r="C1389" s="65"/>
      <c r="D1389" s="65"/>
      <c r="E1389" s="65"/>
      <c r="F1389" s="65"/>
      <c r="G1389" s="65"/>
      <c r="H1389" s="68"/>
      <c r="I1389" s="65"/>
      <c r="J1389" s="68"/>
      <c r="K1389" s="65"/>
      <c r="L1389" s="68"/>
      <c r="M1389" s="65"/>
      <c r="N1389" s="65"/>
      <c r="O1389" s="65"/>
      <c r="P1389" s="65"/>
      <c r="Q1389" s="65"/>
      <c r="R1389" s="65"/>
      <c r="S1389" s="65"/>
      <c r="T1389" s="65"/>
      <c r="U1389" s="65"/>
      <c r="V1389" s="65"/>
      <c r="W1389" s="65"/>
      <c r="X1389" s="65"/>
      <c r="Y1389" s="65"/>
      <c r="Z1389" s="65"/>
      <c r="AA1389" s="65"/>
      <c r="AB1389" s="65"/>
      <c r="AC1389" s="65"/>
      <c r="AD1389" s="65"/>
      <c r="AE1389" s="65"/>
      <c r="AF1389" s="65"/>
      <c r="AG1389" s="65"/>
      <c r="AH1389" s="65"/>
      <c r="AI1389" s="65"/>
      <c r="AJ1389" s="65"/>
      <c r="AK1389" s="65"/>
      <c r="AL1389" s="65"/>
      <c r="AM1389" s="65"/>
      <c r="AN1389" s="65"/>
      <c r="AO1389" s="65"/>
      <c r="AP1389" s="65"/>
    </row>
    <row r="1390" customFormat="false" ht="15.75" hidden="false" customHeight="false" outlineLevel="0" collapsed="false">
      <c r="A1390" s="65"/>
      <c r="B1390" s="65"/>
      <c r="C1390" s="65"/>
      <c r="D1390" s="65"/>
      <c r="E1390" s="65"/>
      <c r="F1390" s="65"/>
      <c r="G1390" s="65"/>
      <c r="H1390" s="68"/>
      <c r="I1390" s="65"/>
      <c r="J1390" s="68"/>
      <c r="K1390" s="65"/>
      <c r="L1390" s="68"/>
      <c r="M1390" s="65"/>
      <c r="N1390" s="65"/>
      <c r="O1390" s="65"/>
      <c r="P1390" s="65"/>
      <c r="Q1390" s="65"/>
      <c r="R1390" s="65"/>
      <c r="S1390" s="65"/>
      <c r="T1390" s="65"/>
      <c r="U1390" s="65"/>
      <c r="V1390" s="65"/>
      <c r="W1390" s="65"/>
      <c r="X1390" s="65"/>
      <c r="Y1390" s="65"/>
      <c r="Z1390" s="65"/>
      <c r="AA1390" s="65"/>
      <c r="AB1390" s="65"/>
      <c r="AC1390" s="65"/>
      <c r="AD1390" s="65"/>
      <c r="AE1390" s="65"/>
      <c r="AF1390" s="65"/>
      <c r="AG1390" s="65"/>
      <c r="AH1390" s="65"/>
      <c r="AI1390" s="65"/>
      <c r="AJ1390" s="65"/>
      <c r="AK1390" s="65"/>
      <c r="AL1390" s="65"/>
      <c r="AM1390" s="65"/>
      <c r="AN1390" s="65"/>
      <c r="AO1390" s="65"/>
      <c r="AP1390" s="65"/>
    </row>
    <row r="1391" customFormat="false" ht="15.75" hidden="false" customHeight="false" outlineLevel="0" collapsed="false">
      <c r="A1391" s="65"/>
      <c r="B1391" s="65"/>
      <c r="C1391" s="65"/>
      <c r="D1391" s="65"/>
      <c r="E1391" s="65"/>
      <c r="F1391" s="65"/>
      <c r="G1391" s="65"/>
      <c r="H1391" s="68"/>
      <c r="I1391" s="65"/>
      <c r="J1391" s="68"/>
      <c r="K1391" s="65"/>
      <c r="L1391" s="68"/>
      <c r="M1391" s="65"/>
      <c r="N1391" s="65"/>
      <c r="O1391" s="65"/>
      <c r="P1391" s="65"/>
      <c r="Q1391" s="65"/>
      <c r="R1391" s="65"/>
      <c r="S1391" s="65"/>
      <c r="T1391" s="65"/>
      <c r="U1391" s="65"/>
      <c r="V1391" s="65"/>
      <c r="W1391" s="65"/>
      <c r="X1391" s="65"/>
      <c r="Y1391" s="65"/>
      <c r="Z1391" s="65"/>
      <c r="AA1391" s="65"/>
      <c r="AB1391" s="65"/>
      <c r="AC1391" s="65"/>
      <c r="AD1391" s="65"/>
      <c r="AE1391" s="65"/>
      <c r="AF1391" s="65"/>
      <c r="AG1391" s="65"/>
      <c r="AH1391" s="65"/>
      <c r="AI1391" s="65"/>
      <c r="AJ1391" s="65"/>
      <c r="AK1391" s="65"/>
      <c r="AL1391" s="65"/>
      <c r="AM1391" s="65"/>
      <c r="AN1391" s="65"/>
      <c r="AO1391" s="65"/>
      <c r="AP1391" s="65"/>
    </row>
    <row r="1392" customFormat="false" ht="15.75" hidden="false" customHeight="false" outlineLevel="0" collapsed="false">
      <c r="A1392" s="65"/>
      <c r="B1392" s="65"/>
      <c r="C1392" s="65"/>
      <c r="D1392" s="65"/>
      <c r="E1392" s="65"/>
      <c r="F1392" s="65"/>
      <c r="G1392" s="65"/>
      <c r="H1392" s="68"/>
      <c r="I1392" s="65"/>
      <c r="J1392" s="68"/>
      <c r="K1392" s="65"/>
      <c r="L1392" s="68"/>
      <c r="M1392" s="65"/>
      <c r="N1392" s="65"/>
      <c r="O1392" s="65"/>
      <c r="P1392" s="65"/>
      <c r="Q1392" s="65"/>
      <c r="R1392" s="65"/>
      <c r="S1392" s="65"/>
      <c r="T1392" s="65"/>
      <c r="U1392" s="65"/>
      <c r="V1392" s="65"/>
      <c r="W1392" s="65"/>
      <c r="X1392" s="65"/>
      <c r="Y1392" s="65"/>
      <c r="Z1392" s="65"/>
      <c r="AA1392" s="65"/>
      <c r="AB1392" s="65"/>
      <c r="AC1392" s="65"/>
      <c r="AD1392" s="65"/>
      <c r="AE1392" s="65"/>
      <c r="AF1392" s="65"/>
      <c r="AG1392" s="65"/>
      <c r="AH1392" s="65"/>
      <c r="AI1392" s="65"/>
      <c r="AJ1392" s="65"/>
      <c r="AK1392" s="65"/>
      <c r="AL1392" s="65"/>
      <c r="AM1392" s="65"/>
      <c r="AN1392" s="65"/>
      <c r="AO1392" s="65"/>
      <c r="AP1392" s="65"/>
    </row>
    <row r="1393" customFormat="false" ht="15.75" hidden="false" customHeight="false" outlineLevel="0" collapsed="false">
      <c r="A1393" s="65"/>
      <c r="B1393" s="65"/>
      <c r="C1393" s="65"/>
      <c r="D1393" s="65"/>
      <c r="E1393" s="65"/>
      <c r="F1393" s="65"/>
      <c r="G1393" s="65"/>
      <c r="H1393" s="68"/>
      <c r="I1393" s="65"/>
      <c r="J1393" s="68"/>
      <c r="K1393" s="65"/>
      <c r="L1393" s="68"/>
      <c r="M1393" s="65"/>
      <c r="N1393" s="65"/>
      <c r="O1393" s="65"/>
      <c r="P1393" s="65"/>
      <c r="Q1393" s="65"/>
      <c r="R1393" s="65"/>
      <c r="S1393" s="65"/>
      <c r="T1393" s="65"/>
      <c r="U1393" s="65"/>
      <c r="V1393" s="65"/>
      <c r="W1393" s="65"/>
      <c r="X1393" s="65"/>
      <c r="Y1393" s="65"/>
      <c r="Z1393" s="65"/>
      <c r="AA1393" s="65"/>
      <c r="AB1393" s="65"/>
      <c r="AC1393" s="65"/>
      <c r="AD1393" s="65"/>
      <c r="AE1393" s="65"/>
      <c r="AF1393" s="65"/>
      <c r="AG1393" s="65"/>
      <c r="AH1393" s="65"/>
      <c r="AI1393" s="65"/>
      <c r="AJ1393" s="65"/>
      <c r="AK1393" s="65"/>
      <c r="AL1393" s="65"/>
      <c r="AM1393" s="65"/>
      <c r="AN1393" s="65"/>
      <c r="AO1393" s="65"/>
      <c r="AP1393" s="65"/>
    </row>
    <row r="1394" customFormat="false" ht="15.75" hidden="false" customHeight="false" outlineLevel="0" collapsed="false">
      <c r="A1394" s="65"/>
      <c r="B1394" s="65"/>
      <c r="C1394" s="65"/>
      <c r="D1394" s="65"/>
      <c r="E1394" s="65"/>
      <c r="F1394" s="65"/>
      <c r="G1394" s="65"/>
      <c r="H1394" s="68"/>
      <c r="I1394" s="65"/>
      <c r="J1394" s="68"/>
      <c r="K1394" s="65"/>
      <c r="L1394" s="68"/>
      <c r="M1394" s="65"/>
      <c r="N1394" s="65"/>
      <c r="O1394" s="65"/>
      <c r="P1394" s="65"/>
      <c r="Q1394" s="65"/>
      <c r="R1394" s="65"/>
      <c r="S1394" s="65"/>
      <c r="T1394" s="65"/>
      <c r="U1394" s="65"/>
      <c r="V1394" s="65"/>
      <c r="W1394" s="65"/>
      <c r="X1394" s="65"/>
      <c r="Y1394" s="65"/>
      <c r="Z1394" s="65"/>
      <c r="AA1394" s="65"/>
      <c r="AB1394" s="65"/>
      <c r="AC1394" s="65"/>
      <c r="AD1394" s="65"/>
      <c r="AE1394" s="65"/>
      <c r="AF1394" s="65"/>
      <c r="AG1394" s="65"/>
      <c r="AH1394" s="65"/>
      <c r="AI1394" s="65"/>
      <c r="AJ1394" s="65"/>
      <c r="AK1394" s="65"/>
      <c r="AL1394" s="65"/>
      <c r="AM1394" s="65"/>
      <c r="AN1394" s="65"/>
      <c r="AO1394" s="65"/>
      <c r="AP1394" s="65"/>
    </row>
    <row r="1395" customFormat="false" ht="15.75" hidden="false" customHeight="false" outlineLevel="0" collapsed="false">
      <c r="A1395" s="65"/>
      <c r="B1395" s="65"/>
      <c r="C1395" s="65"/>
      <c r="D1395" s="65"/>
      <c r="E1395" s="65"/>
      <c r="F1395" s="65"/>
      <c r="G1395" s="65"/>
      <c r="H1395" s="68"/>
      <c r="I1395" s="65"/>
      <c r="J1395" s="68"/>
      <c r="K1395" s="65"/>
      <c r="L1395" s="68"/>
      <c r="M1395" s="65"/>
      <c r="N1395" s="65"/>
      <c r="O1395" s="65"/>
      <c r="P1395" s="65"/>
      <c r="Q1395" s="65"/>
      <c r="R1395" s="65"/>
      <c r="S1395" s="65"/>
      <c r="T1395" s="65"/>
      <c r="U1395" s="65"/>
      <c r="V1395" s="65"/>
      <c r="W1395" s="65"/>
      <c r="X1395" s="65"/>
      <c r="Y1395" s="65"/>
      <c r="Z1395" s="65"/>
      <c r="AA1395" s="65"/>
      <c r="AB1395" s="65"/>
      <c r="AC1395" s="65"/>
      <c r="AD1395" s="65"/>
      <c r="AE1395" s="65"/>
      <c r="AF1395" s="65"/>
      <c r="AG1395" s="65"/>
      <c r="AH1395" s="65"/>
      <c r="AI1395" s="65"/>
      <c r="AJ1395" s="65"/>
      <c r="AK1395" s="65"/>
      <c r="AL1395" s="65"/>
      <c r="AM1395" s="65"/>
      <c r="AN1395" s="65"/>
      <c r="AO1395" s="65"/>
      <c r="AP1395" s="65"/>
    </row>
    <row r="1396" customFormat="false" ht="15.75" hidden="false" customHeight="false" outlineLevel="0" collapsed="false">
      <c r="A1396" s="65"/>
      <c r="B1396" s="65"/>
      <c r="C1396" s="65"/>
      <c r="D1396" s="65"/>
      <c r="E1396" s="65"/>
      <c r="F1396" s="65"/>
      <c r="G1396" s="65"/>
      <c r="H1396" s="68"/>
      <c r="I1396" s="65"/>
      <c r="J1396" s="68"/>
      <c r="K1396" s="65"/>
      <c r="L1396" s="68"/>
      <c r="M1396" s="65"/>
      <c r="N1396" s="65"/>
      <c r="O1396" s="65"/>
      <c r="P1396" s="65"/>
      <c r="Q1396" s="65"/>
      <c r="R1396" s="65"/>
      <c r="S1396" s="65"/>
      <c r="T1396" s="65"/>
      <c r="U1396" s="65"/>
      <c r="V1396" s="65"/>
      <c r="W1396" s="65"/>
      <c r="X1396" s="65"/>
      <c r="Y1396" s="65"/>
      <c r="Z1396" s="65"/>
      <c r="AA1396" s="65"/>
      <c r="AB1396" s="65"/>
      <c r="AC1396" s="65"/>
      <c r="AD1396" s="65"/>
      <c r="AE1396" s="65"/>
      <c r="AF1396" s="65"/>
      <c r="AG1396" s="65"/>
      <c r="AH1396" s="65"/>
      <c r="AI1396" s="65"/>
      <c r="AJ1396" s="65"/>
      <c r="AK1396" s="65"/>
      <c r="AL1396" s="65"/>
      <c r="AM1396" s="65"/>
      <c r="AN1396" s="65"/>
      <c r="AO1396" s="65"/>
      <c r="AP1396" s="65"/>
    </row>
    <row r="1397" customFormat="false" ht="15.75" hidden="false" customHeight="false" outlineLevel="0" collapsed="false">
      <c r="A1397" s="65"/>
      <c r="B1397" s="65"/>
      <c r="C1397" s="65"/>
      <c r="D1397" s="65"/>
      <c r="E1397" s="65"/>
      <c r="F1397" s="65"/>
      <c r="G1397" s="65"/>
      <c r="H1397" s="68"/>
      <c r="I1397" s="65"/>
      <c r="J1397" s="68"/>
      <c r="K1397" s="65"/>
      <c r="L1397" s="68"/>
      <c r="M1397" s="65"/>
      <c r="N1397" s="65"/>
      <c r="O1397" s="65"/>
      <c r="P1397" s="65"/>
      <c r="Q1397" s="65"/>
      <c r="R1397" s="65"/>
      <c r="S1397" s="65"/>
      <c r="T1397" s="65"/>
      <c r="U1397" s="65"/>
      <c r="V1397" s="65"/>
      <c r="W1397" s="65"/>
      <c r="X1397" s="65"/>
      <c r="Y1397" s="65"/>
      <c r="Z1397" s="65"/>
      <c r="AA1397" s="65"/>
      <c r="AB1397" s="65"/>
      <c r="AC1397" s="65"/>
      <c r="AD1397" s="65"/>
      <c r="AE1397" s="65"/>
      <c r="AF1397" s="65"/>
      <c r="AG1397" s="65"/>
      <c r="AH1397" s="65"/>
      <c r="AI1397" s="65"/>
      <c r="AJ1397" s="65"/>
      <c r="AK1397" s="65"/>
      <c r="AL1397" s="65"/>
      <c r="AM1397" s="65"/>
      <c r="AN1397" s="65"/>
      <c r="AO1397" s="65"/>
      <c r="AP1397" s="65"/>
    </row>
    <row r="1398" customFormat="false" ht="15.75" hidden="false" customHeight="false" outlineLevel="0" collapsed="false">
      <c r="A1398" s="65"/>
      <c r="B1398" s="65"/>
      <c r="C1398" s="65"/>
      <c r="D1398" s="65"/>
      <c r="E1398" s="65"/>
      <c r="F1398" s="65"/>
      <c r="G1398" s="65"/>
      <c r="H1398" s="68"/>
      <c r="I1398" s="65"/>
      <c r="J1398" s="68"/>
      <c r="K1398" s="65"/>
      <c r="L1398" s="68"/>
      <c r="M1398" s="65"/>
      <c r="N1398" s="65"/>
      <c r="O1398" s="65"/>
      <c r="P1398" s="65"/>
      <c r="Q1398" s="65"/>
      <c r="R1398" s="65"/>
      <c r="S1398" s="65"/>
      <c r="T1398" s="65"/>
      <c r="U1398" s="65"/>
      <c r="V1398" s="65"/>
      <c r="W1398" s="65"/>
      <c r="X1398" s="65"/>
      <c r="Y1398" s="65"/>
      <c r="Z1398" s="65"/>
      <c r="AA1398" s="65"/>
      <c r="AB1398" s="65"/>
      <c r="AC1398" s="65"/>
      <c r="AD1398" s="65"/>
      <c r="AE1398" s="65"/>
      <c r="AF1398" s="65"/>
      <c r="AG1398" s="65"/>
      <c r="AH1398" s="65"/>
      <c r="AI1398" s="65"/>
      <c r="AJ1398" s="65"/>
      <c r="AK1398" s="65"/>
      <c r="AL1398" s="65"/>
      <c r="AM1398" s="65"/>
      <c r="AN1398" s="65"/>
      <c r="AO1398" s="65"/>
      <c r="AP1398" s="65"/>
    </row>
    <row r="1399" customFormat="false" ht="15.75" hidden="false" customHeight="false" outlineLevel="0" collapsed="false">
      <c r="A1399" s="65"/>
      <c r="B1399" s="65"/>
      <c r="C1399" s="65"/>
      <c r="D1399" s="65"/>
      <c r="E1399" s="65"/>
      <c r="F1399" s="65"/>
      <c r="G1399" s="65"/>
      <c r="H1399" s="68"/>
      <c r="I1399" s="65"/>
      <c r="J1399" s="68"/>
      <c r="K1399" s="65"/>
      <c r="L1399" s="68"/>
      <c r="M1399" s="65"/>
      <c r="N1399" s="65"/>
      <c r="O1399" s="65"/>
      <c r="P1399" s="65"/>
      <c r="Q1399" s="65"/>
      <c r="R1399" s="65"/>
      <c r="S1399" s="65"/>
      <c r="T1399" s="65"/>
      <c r="U1399" s="65"/>
      <c r="V1399" s="65"/>
      <c r="W1399" s="65"/>
      <c r="X1399" s="65"/>
      <c r="Y1399" s="65"/>
      <c r="Z1399" s="65"/>
      <c r="AA1399" s="65"/>
      <c r="AB1399" s="65"/>
      <c r="AC1399" s="65"/>
      <c r="AD1399" s="65"/>
      <c r="AE1399" s="65"/>
      <c r="AF1399" s="65"/>
      <c r="AG1399" s="65"/>
      <c r="AH1399" s="65"/>
      <c r="AI1399" s="65"/>
      <c r="AJ1399" s="65"/>
      <c r="AK1399" s="65"/>
      <c r="AL1399" s="65"/>
      <c r="AM1399" s="65"/>
      <c r="AN1399" s="65"/>
      <c r="AO1399" s="65"/>
      <c r="AP1399" s="65"/>
    </row>
    <row r="1400" customFormat="false" ht="15.75" hidden="false" customHeight="false" outlineLevel="0" collapsed="false">
      <c r="A1400" s="65"/>
      <c r="B1400" s="65"/>
      <c r="C1400" s="65"/>
      <c r="D1400" s="65"/>
      <c r="E1400" s="65"/>
      <c r="F1400" s="65"/>
      <c r="G1400" s="65"/>
      <c r="H1400" s="68"/>
      <c r="I1400" s="65"/>
      <c r="J1400" s="68"/>
      <c r="K1400" s="65"/>
      <c r="L1400" s="68"/>
      <c r="M1400" s="65"/>
      <c r="N1400" s="65"/>
      <c r="O1400" s="65"/>
      <c r="P1400" s="65"/>
      <c r="Q1400" s="65"/>
      <c r="R1400" s="65"/>
      <c r="S1400" s="65"/>
      <c r="T1400" s="65"/>
      <c r="U1400" s="65"/>
      <c r="V1400" s="65"/>
      <c r="W1400" s="65"/>
      <c r="X1400" s="65"/>
      <c r="Y1400" s="65"/>
      <c r="Z1400" s="65"/>
      <c r="AA1400" s="65"/>
      <c r="AB1400" s="65"/>
      <c r="AC1400" s="65"/>
      <c r="AD1400" s="65"/>
      <c r="AE1400" s="65"/>
      <c r="AF1400" s="65"/>
      <c r="AG1400" s="65"/>
      <c r="AH1400" s="65"/>
      <c r="AI1400" s="65"/>
      <c r="AJ1400" s="65"/>
      <c r="AK1400" s="65"/>
      <c r="AL1400" s="65"/>
      <c r="AM1400" s="65"/>
      <c r="AN1400" s="65"/>
      <c r="AO1400" s="65"/>
      <c r="AP1400" s="65"/>
    </row>
    <row r="1401" customFormat="false" ht="15.75" hidden="false" customHeight="false" outlineLevel="0" collapsed="false">
      <c r="A1401" s="65"/>
      <c r="B1401" s="65"/>
      <c r="C1401" s="65"/>
      <c r="D1401" s="65"/>
      <c r="E1401" s="65"/>
      <c r="F1401" s="65"/>
      <c r="G1401" s="65"/>
      <c r="H1401" s="68"/>
      <c r="I1401" s="65"/>
      <c r="J1401" s="68"/>
      <c r="K1401" s="65"/>
      <c r="L1401" s="68"/>
      <c r="M1401" s="65"/>
      <c r="N1401" s="65"/>
      <c r="O1401" s="65"/>
      <c r="P1401" s="65"/>
      <c r="Q1401" s="65"/>
      <c r="R1401" s="65"/>
      <c r="S1401" s="65"/>
      <c r="T1401" s="65"/>
      <c r="U1401" s="65"/>
      <c r="V1401" s="65"/>
      <c r="W1401" s="65"/>
      <c r="X1401" s="65"/>
      <c r="Y1401" s="65"/>
      <c r="Z1401" s="65"/>
      <c r="AA1401" s="65"/>
      <c r="AB1401" s="65"/>
      <c r="AC1401" s="65"/>
      <c r="AD1401" s="65"/>
      <c r="AE1401" s="65"/>
      <c r="AF1401" s="65"/>
      <c r="AG1401" s="65"/>
      <c r="AH1401" s="65"/>
      <c r="AI1401" s="65"/>
      <c r="AJ1401" s="65"/>
      <c r="AK1401" s="65"/>
      <c r="AL1401" s="65"/>
      <c r="AM1401" s="65"/>
      <c r="AN1401" s="65"/>
      <c r="AO1401" s="65"/>
      <c r="AP1401" s="65"/>
    </row>
    <row r="1402" customFormat="false" ht="15.75" hidden="false" customHeight="false" outlineLevel="0" collapsed="false">
      <c r="A1402" s="65"/>
      <c r="B1402" s="65"/>
      <c r="C1402" s="65"/>
      <c r="D1402" s="65"/>
      <c r="E1402" s="65"/>
      <c r="F1402" s="65"/>
      <c r="G1402" s="65"/>
      <c r="H1402" s="68"/>
      <c r="I1402" s="65"/>
      <c r="J1402" s="68"/>
      <c r="K1402" s="65"/>
      <c r="L1402" s="68"/>
      <c r="M1402" s="65"/>
      <c r="N1402" s="65"/>
      <c r="O1402" s="65"/>
      <c r="P1402" s="65"/>
      <c r="Q1402" s="65"/>
      <c r="R1402" s="65"/>
      <c r="S1402" s="65"/>
      <c r="T1402" s="65"/>
      <c r="U1402" s="65"/>
      <c r="V1402" s="65"/>
      <c r="W1402" s="65"/>
      <c r="X1402" s="65"/>
      <c r="Y1402" s="65"/>
      <c r="Z1402" s="65"/>
      <c r="AA1402" s="65"/>
      <c r="AB1402" s="65"/>
      <c r="AC1402" s="65"/>
      <c r="AD1402" s="65"/>
      <c r="AE1402" s="65"/>
      <c r="AF1402" s="65"/>
      <c r="AG1402" s="65"/>
      <c r="AH1402" s="65"/>
      <c r="AI1402" s="65"/>
      <c r="AJ1402" s="65"/>
      <c r="AK1402" s="65"/>
      <c r="AL1402" s="65"/>
      <c r="AM1402" s="65"/>
      <c r="AN1402" s="65"/>
      <c r="AO1402" s="65"/>
      <c r="AP1402" s="65"/>
    </row>
    <row r="1403" customFormat="false" ht="15.75" hidden="false" customHeight="false" outlineLevel="0" collapsed="false">
      <c r="A1403" s="65"/>
      <c r="B1403" s="65"/>
      <c r="C1403" s="65"/>
      <c r="D1403" s="65"/>
      <c r="E1403" s="65"/>
      <c r="F1403" s="65"/>
      <c r="G1403" s="65"/>
      <c r="H1403" s="68"/>
      <c r="I1403" s="65"/>
      <c r="J1403" s="68"/>
      <c r="K1403" s="65"/>
      <c r="L1403" s="68"/>
      <c r="M1403" s="65"/>
      <c r="N1403" s="65"/>
      <c r="O1403" s="65"/>
      <c r="P1403" s="65"/>
      <c r="Q1403" s="65"/>
      <c r="R1403" s="65"/>
      <c r="S1403" s="65"/>
      <c r="T1403" s="65"/>
      <c r="U1403" s="65"/>
      <c r="V1403" s="65"/>
      <c r="W1403" s="65"/>
      <c r="X1403" s="65"/>
      <c r="Y1403" s="65"/>
      <c r="Z1403" s="65"/>
      <c r="AA1403" s="65"/>
      <c r="AB1403" s="65"/>
      <c r="AC1403" s="65"/>
      <c r="AD1403" s="65"/>
      <c r="AE1403" s="65"/>
      <c r="AF1403" s="65"/>
      <c r="AG1403" s="65"/>
      <c r="AH1403" s="65"/>
      <c r="AI1403" s="65"/>
      <c r="AJ1403" s="65"/>
      <c r="AK1403" s="65"/>
      <c r="AL1403" s="65"/>
      <c r="AM1403" s="65"/>
      <c r="AN1403" s="65"/>
      <c r="AO1403" s="65"/>
      <c r="AP1403" s="65"/>
    </row>
    <row r="1404" customFormat="false" ht="15.75" hidden="false" customHeight="false" outlineLevel="0" collapsed="false">
      <c r="A1404" s="65"/>
      <c r="B1404" s="65"/>
      <c r="C1404" s="65"/>
      <c r="D1404" s="65"/>
      <c r="E1404" s="65"/>
      <c r="F1404" s="65"/>
      <c r="G1404" s="65"/>
      <c r="H1404" s="68"/>
      <c r="I1404" s="65"/>
      <c r="J1404" s="68"/>
      <c r="K1404" s="65"/>
      <c r="L1404" s="68"/>
      <c r="M1404" s="65"/>
      <c r="N1404" s="65"/>
      <c r="O1404" s="65"/>
      <c r="P1404" s="65"/>
      <c r="Q1404" s="65"/>
      <c r="R1404" s="65"/>
      <c r="S1404" s="65"/>
      <c r="T1404" s="65"/>
      <c r="U1404" s="65"/>
      <c r="V1404" s="65"/>
      <c r="W1404" s="65"/>
      <c r="X1404" s="65"/>
      <c r="Y1404" s="65"/>
      <c r="Z1404" s="65"/>
      <c r="AA1404" s="65"/>
      <c r="AB1404" s="65"/>
      <c r="AC1404" s="65"/>
      <c r="AD1404" s="65"/>
      <c r="AE1404" s="65"/>
      <c r="AF1404" s="65"/>
      <c r="AG1404" s="65"/>
      <c r="AH1404" s="65"/>
      <c r="AI1404" s="65"/>
      <c r="AJ1404" s="65"/>
      <c r="AK1404" s="65"/>
      <c r="AL1404" s="65"/>
      <c r="AM1404" s="65"/>
      <c r="AN1404" s="65"/>
      <c r="AO1404" s="65"/>
      <c r="AP1404" s="65"/>
    </row>
    <row r="1405" customFormat="false" ht="15.75" hidden="false" customHeight="false" outlineLevel="0" collapsed="false">
      <c r="A1405" s="65"/>
      <c r="B1405" s="65"/>
      <c r="C1405" s="65"/>
      <c r="D1405" s="65"/>
      <c r="E1405" s="65"/>
      <c r="F1405" s="65"/>
      <c r="G1405" s="65"/>
      <c r="H1405" s="68"/>
      <c r="I1405" s="65"/>
      <c r="J1405" s="68"/>
      <c r="K1405" s="65"/>
      <c r="L1405" s="68"/>
      <c r="M1405" s="65"/>
      <c r="N1405" s="65"/>
      <c r="O1405" s="65"/>
      <c r="P1405" s="65"/>
      <c r="Q1405" s="65"/>
      <c r="R1405" s="65"/>
      <c r="S1405" s="65"/>
      <c r="T1405" s="65"/>
      <c r="U1405" s="65"/>
      <c r="V1405" s="65"/>
      <c r="W1405" s="65"/>
      <c r="X1405" s="65"/>
      <c r="Y1405" s="65"/>
      <c r="Z1405" s="65"/>
      <c r="AA1405" s="65"/>
      <c r="AB1405" s="65"/>
      <c r="AC1405" s="65"/>
      <c r="AD1405" s="65"/>
      <c r="AE1405" s="65"/>
      <c r="AF1405" s="65"/>
      <c r="AG1405" s="65"/>
      <c r="AH1405" s="65"/>
      <c r="AI1405" s="65"/>
      <c r="AJ1405" s="65"/>
      <c r="AK1405" s="65"/>
      <c r="AL1405" s="65"/>
      <c r="AM1405" s="65"/>
      <c r="AN1405" s="65"/>
      <c r="AO1405" s="65"/>
      <c r="AP1405" s="65"/>
    </row>
    <row r="1406" customFormat="false" ht="15.75" hidden="false" customHeight="false" outlineLevel="0" collapsed="false">
      <c r="A1406" s="65"/>
      <c r="B1406" s="65"/>
      <c r="C1406" s="65"/>
      <c r="D1406" s="65"/>
      <c r="E1406" s="65"/>
      <c r="F1406" s="65"/>
      <c r="G1406" s="65"/>
      <c r="H1406" s="68"/>
      <c r="I1406" s="65"/>
      <c r="J1406" s="68"/>
      <c r="K1406" s="65"/>
      <c r="L1406" s="68"/>
      <c r="M1406" s="65"/>
      <c r="N1406" s="65"/>
      <c r="O1406" s="65"/>
      <c r="P1406" s="65"/>
      <c r="Q1406" s="65"/>
      <c r="R1406" s="65"/>
      <c r="S1406" s="65"/>
      <c r="T1406" s="65"/>
      <c r="U1406" s="65"/>
      <c r="V1406" s="65"/>
      <c r="W1406" s="65"/>
      <c r="X1406" s="65"/>
      <c r="Y1406" s="65"/>
      <c r="Z1406" s="65"/>
      <c r="AA1406" s="65"/>
      <c r="AB1406" s="65"/>
      <c r="AC1406" s="65"/>
      <c r="AD1406" s="65"/>
      <c r="AE1406" s="65"/>
      <c r="AF1406" s="65"/>
      <c r="AG1406" s="65"/>
      <c r="AH1406" s="65"/>
      <c r="AI1406" s="65"/>
      <c r="AJ1406" s="65"/>
      <c r="AK1406" s="65"/>
      <c r="AL1406" s="65"/>
      <c r="AM1406" s="65"/>
      <c r="AN1406" s="65"/>
      <c r="AO1406" s="65"/>
      <c r="AP1406" s="65"/>
    </row>
    <row r="1407" customFormat="false" ht="15.75" hidden="false" customHeight="false" outlineLevel="0" collapsed="false">
      <c r="A1407" s="65"/>
      <c r="B1407" s="65"/>
      <c r="C1407" s="65"/>
      <c r="D1407" s="65"/>
      <c r="E1407" s="65"/>
      <c r="F1407" s="65"/>
      <c r="G1407" s="65"/>
      <c r="H1407" s="68"/>
      <c r="I1407" s="65"/>
      <c r="J1407" s="68"/>
      <c r="K1407" s="65"/>
      <c r="L1407" s="68"/>
      <c r="M1407" s="65"/>
      <c r="N1407" s="65"/>
      <c r="O1407" s="65"/>
      <c r="P1407" s="65"/>
      <c r="Q1407" s="65"/>
      <c r="R1407" s="65"/>
      <c r="S1407" s="65"/>
      <c r="T1407" s="65"/>
      <c r="U1407" s="65"/>
      <c r="V1407" s="65"/>
      <c r="W1407" s="65"/>
      <c r="X1407" s="65"/>
      <c r="Y1407" s="65"/>
      <c r="Z1407" s="65"/>
      <c r="AA1407" s="65"/>
      <c r="AB1407" s="65"/>
      <c r="AC1407" s="65"/>
      <c r="AD1407" s="65"/>
      <c r="AE1407" s="65"/>
      <c r="AF1407" s="65"/>
      <c r="AG1407" s="65"/>
      <c r="AH1407" s="65"/>
      <c r="AI1407" s="65"/>
      <c r="AJ1407" s="65"/>
      <c r="AK1407" s="65"/>
      <c r="AL1407" s="65"/>
      <c r="AM1407" s="65"/>
      <c r="AN1407" s="65"/>
      <c r="AO1407" s="65"/>
      <c r="AP1407" s="65"/>
    </row>
    <row r="1408" customFormat="false" ht="15.75" hidden="false" customHeight="false" outlineLevel="0" collapsed="false">
      <c r="A1408" s="65"/>
      <c r="B1408" s="65"/>
      <c r="C1408" s="65"/>
      <c r="D1408" s="65"/>
      <c r="E1408" s="65"/>
      <c r="F1408" s="65"/>
      <c r="G1408" s="65"/>
      <c r="H1408" s="68"/>
      <c r="I1408" s="65"/>
      <c r="J1408" s="68"/>
      <c r="K1408" s="65"/>
      <c r="L1408" s="68"/>
      <c r="M1408" s="65"/>
      <c r="N1408" s="65"/>
      <c r="O1408" s="65"/>
      <c r="P1408" s="65"/>
      <c r="Q1408" s="65"/>
      <c r="R1408" s="65"/>
      <c r="S1408" s="65"/>
      <c r="T1408" s="65"/>
      <c r="U1408" s="65"/>
      <c r="V1408" s="65"/>
      <c r="W1408" s="65"/>
      <c r="X1408" s="65"/>
      <c r="Y1408" s="65"/>
      <c r="Z1408" s="65"/>
      <c r="AA1408" s="65"/>
      <c r="AB1408" s="65"/>
      <c r="AC1408" s="65"/>
      <c r="AD1408" s="65"/>
      <c r="AE1408" s="65"/>
      <c r="AF1408" s="65"/>
      <c r="AG1408" s="65"/>
      <c r="AH1408" s="65"/>
      <c r="AI1408" s="65"/>
      <c r="AJ1408" s="65"/>
      <c r="AK1408" s="65"/>
      <c r="AL1408" s="65"/>
      <c r="AM1408" s="65"/>
      <c r="AN1408" s="65"/>
      <c r="AO1408" s="65"/>
      <c r="AP1408" s="65"/>
    </row>
    <row r="1409" customFormat="false" ht="15.75" hidden="false" customHeight="false" outlineLevel="0" collapsed="false">
      <c r="A1409" s="65"/>
      <c r="B1409" s="65"/>
      <c r="C1409" s="65"/>
      <c r="D1409" s="65"/>
      <c r="E1409" s="65"/>
      <c r="F1409" s="65"/>
      <c r="G1409" s="65"/>
      <c r="H1409" s="68"/>
      <c r="I1409" s="65"/>
      <c r="J1409" s="68"/>
      <c r="K1409" s="65"/>
      <c r="L1409" s="68"/>
      <c r="M1409" s="65"/>
      <c r="N1409" s="65"/>
      <c r="O1409" s="65"/>
      <c r="P1409" s="65"/>
      <c r="Q1409" s="65"/>
      <c r="R1409" s="65"/>
      <c r="S1409" s="65"/>
      <c r="T1409" s="65"/>
      <c r="U1409" s="65"/>
      <c r="V1409" s="65"/>
      <c r="W1409" s="65"/>
      <c r="X1409" s="65"/>
      <c r="Y1409" s="65"/>
      <c r="Z1409" s="65"/>
      <c r="AA1409" s="65"/>
      <c r="AB1409" s="65"/>
      <c r="AC1409" s="65"/>
      <c r="AD1409" s="65"/>
      <c r="AE1409" s="65"/>
      <c r="AF1409" s="65"/>
      <c r="AG1409" s="65"/>
      <c r="AH1409" s="65"/>
      <c r="AI1409" s="65"/>
      <c r="AJ1409" s="65"/>
      <c r="AK1409" s="65"/>
      <c r="AL1409" s="65"/>
      <c r="AM1409" s="65"/>
      <c r="AN1409" s="65"/>
      <c r="AO1409" s="65"/>
      <c r="AP1409" s="65"/>
    </row>
    <row r="1410" customFormat="false" ht="15.75" hidden="false" customHeight="false" outlineLevel="0" collapsed="false">
      <c r="A1410" s="65"/>
      <c r="B1410" s="65"/>
      <c r="C1410" s="65"/>
      <c r="D1410" s="65"/>
      <c r="E1410" s="65"/>
      <c r="F1410" s="65"/>
      <c r="G1410" s="65"/>
      <c r="H1410" s="68"/>
      <c r="I1410" s="65"/>
      <c r="J1410" s="68"/>
      <c r="K1410" s="65"/>
      <c r="L1410" s="68"/>
      <c r="M1410" s="65"/>
      <c r="N1410" s="65"/>
      <c r="O1410" s="65"/>
      <c r="P1410" s="65"/>
      <c r="Q1410" s="65"/>
      <c r="R1410" s="65"/>
      <c r="S1410" s="65"/>
      <c r="T1410" s="65"/>
      <c r="U1410" s="65"/>
      <c r="V1410" s="65"/>
      <c r="W1410" s="65"/>
      <c r="X1410" s="65"/>
      <c r="Y1410" s="65"/>
      <c r="Z1410" s="65"/>
      <c r="AA1410" s="65"/>
      <c r="AB1410" s="65"/>
      <c r="AC1410" s="65"/>
      <c r="AD1410" s="65"/>
      <c r="AE1410" s="65"/>
      <c r="AF1410" s="65"/>
      <c r="AG1410" s="65"/>
      <c r="AH1410" s="65"/>
      <c r="AI1410" s="65"/>
      <c r="AJ1410" s="65"/>
      <c r="AK1410" s="65"/>
      <c r="AL1410" s="65"/>
      <c r="AM1410" s="65"/>
      <c r="AN1410" s="65"/>
      <c r="AO1410" s="65"/>
      <c r="AP1410" s="65"/>
    </row>
    <row r="1411" customFormat="false" ht="15.75" hidden="false" customHeight="false" outlineLevel="0" collapsed="false">
      <c r="A1411" s="65"/>
      <c r="B1411" s="65"/>
      <c r="C1411" s="65"/>
      <c r="D1411" s="65"/>
      <c r="E1411" s="65"/>
      <c r="F1411" s="65"/>
      <c r="G1411" s="65"/>
      <c r="H1411" s="68"/>
      <c r="I1411" s="65"/>
      <c r="J1411" s="68"/>
      <c r="K1411" s="65"/>
      <c r="L1411" s="68"/>
      <c r="M1411" s="65"/>
      <c r="N1411" s="65"/>
      <c r="O1411" s="65"/>
      <c r="P1411" s="65"/>
      <c r="Q1411" s="65"/>
      <c r="R1411" s="65"/>
      <c r="S1411" s="65"/>
      <c r="T1411" s="65"/>
      <c r="U1411" s="65"/>
      <c r="V1411" s="65"/>
      <c r="W1411" s="65"/>
      <c r="X1411" s="65"/>
      <c r="Y1411" s="65"/>
      <c r="Z1411" s="65"/>
      <c r="AA1411" s="65"/>
      <c r="AB1411" s="65"/>
      <c r="AC1411" s="65"/>
      <c r="AD1411" s="65"/>
      <c r="AE1411" s="65"/>
      <c r="AF1411" s="65"/>
      <c r="AG1411" s="65"/>
      <c r="AH1411" s="65"/>
      <c r="AI1411" s="65"/>
      <c r="AJ1411" s="65"/>
      <c r="AK1411" s="65"/>
      <c r="AL1411" s="65"/>
      <c r="AM1411" s="65"/>
      <c r="AN1411" s="65"/>
      <c r="AO1411" s="65"/>
      <c r="AP1411" s="65"/>
    </row>
    <row r="1412" customFormat="false" ht="15.75" hidden="false" customHeight="false" outlineLevel="0" collapsed="false">
      <c r="A1412" s="65"/>
      <c r="B1412" s="65"/>
      <c r="C1412" s="65"/>
      <c r="D1412" s="65"/>
      <c r="E1412" s="65"/>
      <c r="F1412" s="65"/>
      <c r="G1412" s="65"/>
      <c r="H1412" s="68"/>
      <c r="I1412" s="65"/>
      <c r="J1412" s="68"/>
      <c r="K1412" s="65"/>
      <c r="L1412" s="68"/>
      <c r="M1412" s="65"/>
      <c r="N1412" s="65"/>
      <c r="O1412" s="65"/>
      <c r="P1412" s="65"/>
      <c r="Q1412" s="65"/>
      <c r="R1412" s="65"/>
      <c r="S1412" s="65"/>
      <c r="T1412" s="65"/>
      <c r="U1412" s="65"/>
      <c r="V1412" s="65"/>
      <c r="W1412" s="65"/>
      <c r="X1412" s="65"/>
      <c r="Y1412" s="65"/>
      <c r="Z1412" s="65"/>
      <c r="AA1412" s="65"/>
      <c r="AB1412" s="65"/>
      <c r="AC1412" s="65"/>
      <c r="AD1412" s="65"/>
      <c r="AE1412" s="65"/>
      <c r="AF1412" s="65"/>
      <c r="AG1412" s="65"/>
      <c r="AH1412" s="65"/>
      <c r="AI1412" s="65"/>
      <c r="AJ1412" s="65"/>
      <c r="AK1412" s="65"/>
      <c r="AL1412" s="65"/>
      <c r="AM1412" s="65"/>
      <c r="AN1412" s="65"/>
      <c r="AO1412" s="65"/>
      <c r="AP1412" s="65"/>
    </row>
    <row r="1413" customFormat="false" ht="15.75" hidden="false" customHeight="false" outlineLevel="0" collapsed="false">
      <c r="A1413" s="65"/>
      <c r="B1413" s="65"/>
      <c r="C1413" s="65"/>
      <c r="D1413" s="65"/>
      <c r="E1413" s="65"/>
      <c r="F1413" s="65"/>
      <c r="G1413" s="65"/>
      <c r="H1413" s="68"/>
      <c r="I1413" s="65"/>
      <c r="J1413" s="68"/>
      <c r="K1413" s="65"/>
      <c r="L1413" s="68"/>
      <c r="M1413" s="65"/>
      <c r="N1413" s="65"/>
      <c r="O1413" s="65"/>
      <c r="P1413" s="65"/>
      <c r="Q1413" s="65"/>
      <c r="R1413" s="65"/>
      <c r="S1413" s="65"/>
      <c r="T1413" s="65"/>
      <c r="U1413" s="65"/>
      <c r="V1413" s="65"/>
      <c r="W1413" s="65"/>
      <c r="X1413" s="65"/>
      <c r="Y1413" s="65"/>
      <c r="Z1413" s="65"/>
      <c r="AA1413" s="65"/>
      <c r="AB1413" s="65"/>
      <c r="AC1413" s="65"/>
      <c r="AD1413" s="65"/>
      <c r="AE1413" s="65"/>
      <c r="AF1413" s="65"/>
      <c r="AG1413" s="65"/>
      <c r="AH1413" s="65"/>
      <c r="AI1413" s="65"/>
      <c r="AJ1413" s="65"/>
      <c r="AK1413" s="65"/>
      <c r="AL1413" s="65"/>
      <c r="AM1413" s="65"/>
      <c r="AN1413" s="65"/>
      <c r="AO1413" s="65"/>
      <c r="AP1413" s="65"/>
    </row>
    <row r="1414" customFormat="false" ht="15.75" hidden="false" customHeight="false" outlineLevel="0" collapsed="false">
      <c r="A1414" s="65"/>
      <c r="B1414" s="65"/>
      <c r="C1414" s="65"/>
      <c r="D1414" s="65"/>
      <c r="E1414" s="65"/>
      <c r="F1414" s="65"/>
      <c r="G1414" s="65"/>
      <c r="H1414" s="68"/>
      <c r="I1414" s="65"/>
      <c r="J1414" s="68"/>
      <c r="K1414" s="65"/>
      <c r="L1414" s="68"/>
      <c r="M1414" s="65"/>
      <c r="N1414" s="65"/>
      <c r="O1414" s="65"/>
      <c r="P1414" s="65"/>
      <c r="Q1414" s="65"/>
      <c r="R1414" s="65"/>
      <c r="S1414" s="65"/>
      <c r="T1414" s="65"/>
      <c r="U1414" s="65"/>
      <c r="V1414" s="65"/>
      <c r="W1414" s="65"/>
      <c r="X1414" s="65"/>
      <c r="Y1414" s="65"/>
      <c r="Z1414" s="65"/>
      <c r="AA1414" s="65"/>
      <c r="AB1414" s="65"/>
      <c r="AC1414" s="65"/>
      <c r="AD1414" s="65"/>
      <c r="AE1414" s="65"/>
      <c r="AF1414" s="65"/>
      <c r="AG1414" s="65"/>
      <c r="AH1414" s="65"/>
      <c r="AI1414" s="65"/>
      <c r="AJ1414" s="65"/>
      <c r="AK1414" s="65"/>
      <c r="AL1414" s="65"/>
      <c r="AM1414" s="65"/>
      <c r="AN1414" s="65"/>
      <c r="AO1414" s="65"/>
      <c r="AP1414" s="65"/>
    </row>
    <row r="1415" customFormat="false" ht="15.75" hidden="false" customHeight="false" outlineLevel="0" collapsed="false">
      <c r="A1415" s="65"/>
      <c r="B1415" s="65"/>
      <c r="C1415" s="65"/>
      <c r="D1415" s="65"/>
      <c r="E1415" s="65"/>
      <c r="F1415" s="65"/>
      <c r="G1415" s="65"/>
      <c r="H1415" s="68"/>
      <c r="I1415" s="65"/>
      <c r="J1415" s="68"/>
      <c r="K1415" s="65"/>
      <c r="L1415" s="68"/>
      <c r="M1415" s="65"/>
      <c r="N1415" s="65"/>
      <c r="O1415" s="65"/>
      <c r="P1415" s="65"/>
      <c r="Q1415" s="65"/>
      <c r="R1415" s="65"/>
      <c r="S1415" s="65"/>
      <c r="T1415" s="65"/>
      <c r="U1415" s="65"/>
      <c r="V1415" s="65"/>
      <c r="W1415" s="65"/>
      <c r="X1415" s="65"/>
      <c r="Y1415" s="65"/>
      <c r="Z1415" s="65"/>
      <c r="AA1415" s="65"/>
      <c r="AB1415" s="65"/>
      <c r="AC1415" s="65"/>
      <c r="AD1415" s="65"/>
      <c r="AE1415" s="65"/>
      <c r="AF1415" s="65"/>
      <c r="AG1415" s="65"/>
      <c r="AH1415" s="65"/>
      <c r="AI1415" s="65"/>
      <c r="AJ1415" s="65"/>
      <c r="AK1415" s="65"/>
      <c r="AL1415" s="65"/>
      <c r="AM1415" s="65"/>
      <c r="AN1415" s="65"/>
      <c r="AO1415" s="65"/>
      <c r="AP1415" s="65"/>
    </row>
    <row r="1416" customFormat="false" ht="15.75" hidden="false" customHeight="false" outlineLevel="0" collapsed="false">
      <c r="A1416" s="65"/>
      <c r="B1416" s="65"/>
      <c r="C1416" s="65"/>
      <c r="D1416" s="65"/>
      <c r="E1416" s="65"/>
      <c r="F1416" s="65"/>
      <c r="G1416" s="65"/>
      <c r="H1416" s="68"/>
      <c r="I1416" s="65"/>
      <c r="J1416" s="68"/>
      <c r="K1416" s="65"/>
      <c r="L1416" s="68"/>
      <c r="M1416" s="65"/>
      <c r="N1416" s="65"/>
      <c r="O1416" s="65"/>
      <c r="P1416" s="65"/>
      <c r="Q1416" s="65"/>
      <c r="R1416" s="65"/>
      <c r="S1416" s="65"/>
      <c r="T1416" s="65"/>
      <c r="U1416" s="65"/>
      <c r="V1416" s="65"/>
      <c r="W1416" s="65"/>
      <c r="X1416" s="65"/>
      <c r="Y1416" s="65"/>
      <c r="Z1416" s="65"/>
      <c r="AA1416" s="65"/>
      <c r="AB1416" s="65"/>
      <c r="AC1416" s="65"/>
      <c r="AD1416" s="65"/>
      <c r="AE1416" s="65"/>
      <c r="AF1416" s="65"/>
      <c r="AG1416" s="65"/>
      <c r="AH1416" s="65"/>
      <c r="AI1416" s="65"/>
      <c r="AJ1416" s="65"/>
      <c r="AK1416" s="65"/>
      <c r="AL1416" s="65"/>
      <c r="AM1416" s="65"/>
      <c r="AN1416" s="65"/>
      <c r="AO1416" s="65"/>
      <c r="AP1416" s="65"/>
    </row>
    <row r="1417" customFormat="false" ht="15.75" hidden="false" customHeight="false" outlineLevel="0" collapsed="false">
      <c r="A1417" s="65"/>
      <c r="B1417" s="65"/>
      <c r="C1417" s="65"/>
      <c r="D1417" s="65"/>
      <c r="E1417" s="65"/>
      <c r="F1417" s="65"/>
      <c r="G1417" s="65"/>
      <c r="H1417" s="68"/>
      <c r="I1417" s="65"/>
      <c r="J1417" s="68"/>
      <c r="K1417" s="65"/>
      <c r="L1417" s="68"/>
      <c r="M1417" s="65"/>
      <c r="N1417" s="65"/>
      <c r="O1417" s="65"/>
      <c r="P1417" s="65"/>
      <c r="Q1417" s="65"/>
      <c r="R1417" s="65"/>
      <c r="S1417" s="65"/>
      <c r="T1417" s="65"/>
      <c r="U1417" s="65"/>
      <c r="V1417" s="65"/>
      <c r="W1417" s="65"/>
      <c r="X1417" s="65"/>
      <c r="Y1417" s="65"/>
      <c r="Z1417" s="65"/>
      <c r="AA1417" s="65"/>
      <c r="AB1417" s="65"/>
      <c r="AC1417" s="65"/>
      <c r="AD1417" s="65"/>
      <c r="AE1417" s="65"/>
      <c r="AF1417" s="65"/>
      <c r="AG1417" s="65"/>
      <c r="AH1417" s="65"/>
      <c r="AI1417" s="65"/>
      <c r="AJ1417" s="65"/>
      <c r="AK1417" s="65"/>
      <c r="AL1417" s="65"/>
      <c r="AM1417" s="65"/>
      <c r="AN1417" s="65"/>
      <c r="AO1417" s="65"/>
      <c r="AP1417" s="65"/>
    </row>
    <row r="1418" customFormat="false" ht="15.75" hidden="false" customHeight="false" outlineLevel="0" collapsed="false">
      <c r="A1418" s="65"/>
      <c r="B1418" s="65"/>
      <c r="C1418" s="65"/>
      <c r="D1418" s="65"/>
      <c r="E1418" s="65"/>
      <c r="F1418" s="65"/>
      <c r="G1418" s="65"/>
      <c r="H1418" s="68"/>
      <c r="I1418" s="65"/>
      <c r="J1418" s="68"/>
      <c r="K1418" s="65"/>
      <c r="L1418" s="68"/>
      <c r="M1418" s="65"/>
      <c r="N1418" s="65"/>
      <c r="O1418" s="65"/>
      <c r="P1418" s="65"/>
      <c r="Q1418" s="65"/>
      <c r="R1418" s="65"/>
      <c r="S1418" s="65"/>
      <c r="T1418" s="65"/>
      <c r="U1418" s="65"/>
      <c r="V1418" s="65"/>
      <c r="W1418" s="65"/>
      <c r="X1418" s="65"/>
      <c r="Y1418" s="65"/>
      <c r="Z1418" s="65"/>
      <c r="AA1418" s="65"/>
      <c r="AB1418" s="65"/>
      <c r="AC1418" s="65"/>
      <c r="AD1418" s="65"/>
      <c r="AE1418" s="65"/>
      <c r="AF1418" s="65"/>
      <c r="AG1418" s="65"/>
      <c r="AH1418" s="65"/>
      <c r="AI1418" s="65"/>
      <c r="AJ1418" s="65"/>
      <c r="AK1418" s="65"/>
      <c r="AL1418" s="65"/>
      <c r="AM1418" s="65"/>
      <c r="AN1418" s="65"/>
      <c r="AO1418" s="65"/>
      <c r="AP1418" s="65"/>
    </row>
    <row r="1419" customFormat="false" ht="15.75" hidden="false" customHeight="false" outlineLevel="0" collapsed="false">
      <c r="A1419" s="65"/>
      <c r="B1419" s="65"/>
      <c r="C1419" s="65"/>
      <c r="D1419" s="65"/>
      <c r="E1419" s="65"/>
      <c r="F1419" s="65"/>
      <c r="G1419" s="65"/>
      <c r="H1419" s="68"/>
      <c r="I1419" s="65"/>
      <c r="J1419" s="68"/>
      <c r="K1419" s="65"/>
      <c r="L1419" s="68"/>
      <c r="M1419" s="65"/>
      <c r="N1419" s="65"/>
      <c r="O1419" s="65"/>
      <c r="P1419" s="65"/>
      <c r="Q1419" s="65"/>
      <c r="R1419" s="65"/>
      <c r="S1419" s="65"/>
      <c r="T1419" s="65"/>
      <c r="U1419" s="65"/>
      <c r="V1419" s="65"/>
      <c r="W1419" s="65"/>
      <c r="X1419" s="65"/>
      <c r="Y1419" s="65"/>
      <c r="Z1419" s="65"/>
      <c r="AA1419" s="65"/>
      <c r="AB1419" s="65"/>
      <c r="AC1419" s="65"/>
      <c r="AD1419" s="65"/>
      <c r="AE1419" s="65"/>
      <c r="AF1419" s="65"/>
      <c r="AG1419" s="65"/>
      <c r="AH1419" s="65"/>
      <c r="AI1419" s="65"/>
      <c r="AJ1419" s="65"/>
      <c r="AK1419" s="65"/>
      <c r="AL1419" s="65"/>
      <c r="AM1419" s="65"/>
      <c r="AN1419" s="65"/>
      <c r="AO1419" s="65"/>
      <c r="AP1419" s="65"/>
    </row>
    <row r="1420" customFormat="false" ht="15.75" hidden="false" customHeight="false" outlineLevel="0" collapsed="false">
      <c r="A1420" s="65"/>
      <c r="B1420" s="65"/>
      <c r="C1420" s="65"/>
      <c r="D1420" s="65"/>
      <c r="E1420" s="65"/>
      <c r="F1420" s="65"/>
      <c r="G1420" s="65"/>
      <c r="H1420" s="68"/>
      <c r="I1420" s="65"/>
      <c r="J1420" s="68"/>
      <c r="K1420" s="65"/>
      <c r="L1420" s="68"/>
      <c r="M1420" s="65"/>
      <c r="N1420" s="65"/>
      <c r="O1420" s="65"/>
      <c r="P1420" s="65"/>
      <c r="Q1420" s="65"/>
      <c r="R1420" s="65"/>
      <c r="S1420" s="65"/>
      <c r="T1420" s="65"/>
      <c r="U1420" s="65"/>
      <c r="V1420" s="65"/>
      <c r="W1420" s="65"/>
      <c r="X1420" s="65"/>
      <c r="Y1420" s="65"/>
      <c r="Z1420" s="65"/>
      <c r="AA1420" s="65"/>
      <c r="AB1420" s="65"/>
      <c r="AC1420" s="65"/>
      <c r="AD1420" s="65"/>
      <c r="AE1420" s="65"/>
      <c r="AF1420" s="65"/>
      <c r="AG1420" s="65"/>
      <c r="AH1420" s="65"/>
      <c r="AI1420" s="65"/>
      <c r="AJ1420" s="65"/>
      <c r="AK1420" s="65"/>
      <c r="AL1420" s="65"/>
      <c r="AM1420" s="65"/>
      <c r="AN1420" s="65"/>
      <c r="AO1420" s="65"/>
      <c r="AP1420" s="65"/>
    </row>
    <row r="1421" customFormat="false" ht="15.75" hidden="false" customHeight="false" outlineLevel="0" collapsed="false">
      <c r="A1421" s="65"/>
      <c r="B1421" s="65"/>
      <c r="C1421" s="65"/>
      <c r="D1421" s="65"/>
      <c r="E1421" s="65"/>
      <c r="F1421" s="65"/>
      <c r="G1421" s="65"/>
      <c r="H1421" s="68"/>
      <c r="I1421" s="65"/>
      <c r="J1421" s="68"/>
      <c r="K1421" s="65"/>
      <c r="L1421" s="68"/>
      <c r="M1421" s="65"/>
      <c r="N1421" s="65"/>
      <c r="O1421" s="65"/>
      <c r="P1421" s="65"/>
      <c r="Q1421" s="65"/>
      <c r="R1421" s="65"/>
      <c r="S1421" s="65"/>
      <c r="T1421" s="65"/>
      <c r="U1421" s="65"/>
      <c r="V1421" s="65"/>
      <c r="W1421" s="65"/>
      <c r="X1421" s="65"/>
      <c r="Y1421" s="65"/>
      <c r="Z1421" s="65"/>
      <c r="AA1421" s="65"/>
      <c r="AB1421" s="65"/>
      <c r="AC1421" s="65"/>
      <c r="AD1421" s="65"/>
      <c r="AE1421" s="65"/>
      <c r="AF1421" s="65"/>
      <c r="AG1421" s="65"/>
      <c r="AH1421" s="65"/>
      <c r="AI1421" s="65"/>
      <c r="AJ1421" s="65"/>
      <c r="AK1421" s="65"/>
      <c r="AL1421" s="65"/>
      <c r="AM1421" s="65"/>
      <c r="AN1421" s="65"/>
      <c r="AO1421" s="65"/>
      <c r="AP1421" s="65"/>
    </row>
    <row r="1422" customFormat="false" ht="15.75" hidden="false" customHeight="false" outlineLevel="0" collapsed="false">
      <c r="A1422" s="65"/>
      <c r="B1422" s="65"/>
      <c r="C1422" s="65"/>
      <c r="D1422" s="65"/>
      <c r="E1422" s="65"/>
      <c r="F1422" s="65"/>
      <c r="G1422" s="65"/>
      <c r="H1422" s="68"/>
      <c r="I1422" s="65"/>
      <c r="J1422" s="68"/>
      <c r="K1422" s="65"/>
      <c r="L1422" s="68"/>
      <c r="M1422" s="65"/>
      <c r="N1422" s="65"/>
      <c r="O1422" s="65"/>
      <c r="P1422" s="65"/>
      <c r="Q1422" s="65"/>
      <c r="R1422" s="65"/>
      <c r="S1422" s="65"/>
      <c r="T1422" s="65"/>
      <c r="U1422" s="65"/>
      <c r="V1422" s="65"/>
      <c r="W1422" s="65"/>
      <c r="X1422" s="65"/>
      <c r="Y1422" s="65"/>
      <c r="Z1422" s="65"/>
      <c r="AA1422" s="65"/>
      <c r="AB1422" s="65"/>
      <c r="AC1422" s="65"/>
      <c r="AD1422" s="65"/>
      <c r="AE1422" s="65"/>
      <c r="AF1422" s="65"/>
      <c r="AG1422" s="65"/>
      <c r="AH1422" s="65"/>
      <c r="AI1422" s="65"/>
      <c r="AJ1422" s="65"/>
      <c r="AK1422" s="65"/>
      <c r="AL1422" s="65"/>
      <c r="AM1422" s="65"/>
      <c r="AN1422" s="65"/>
      <c r="AO1422" s="65"/>
      <c r="AP1422" s="65"/>
    </row>
    <row r="1423" customFormat="false" ht="15.75" hidden="false" customHeight="false" outlineLevel="0" collapsed="false">
      <c r="A1423" s="65"/>
      <c r="B1423" s="65"/>
      <c r="C1423" s="65"/>
      <c r="D1423" s="65"/>
      <c r="E1423" s="65"/>
      <c r="F1423" s="65"/>
      <c r="G1423" s="65"/>
      <c r="H1423" s="68"/>
      <c r="I1423" s="65"/>
      <c r="J1423" s="68"/>
      <c r="K1423" s="65"/>
      <c r="L1423" s="68"/>
      <c r="M1423" s="65"/>
      <c r="N1423" s="65"/>
      <c r="O1423" s="65"/>
      <c r="P1423" s="65"/>
      <c r="Q1423" s="65"/>
      <c r="R1423" s="65"/>
      <c r="S1423" s="65"/>
      <c r="T1423" s="65"/>
      <c r="U1423" s="65"/>
      <c r="V1423" s="65"/>
      <c r="W1423" s="65"/>
      <c r="X1423" s="65"/>
      <c r="Y1423" s="65"/>
      <c r="Z1423" s="65"/>
      <c r="AA1423" s="65"/>
      <c r="AB1423" s="65"/>
      <c r="AC1423" s="65"/>
      <c r="AD1423" s="65"/>
      <c r="AE1423" s="65"/>
      <c r="AF1423" s="65"/>
      <c r="AG1423" s="65"/>
      <c r="AH1423" s="65"/>
      <c r="AI1423" s="65"/>
      <c r="AJ1423" s="65"/>
      <c r="AK1423" s="65"/>
      <c r="AL1423" s="65"/>
      <c r="AM1423" s="65"/>
      <c r="AN1423" s="65"/>
      <c r="AO1423" s="65"/>
      <c r="AP1423" s="65"/>
    </row>
    <row r="1424" customFormat="false" ht="15.75" hidden="false" customHeight="false" outlineLevel="0" collapsed="false">
      <c r="A1424" s="65"/>
      <c r="B1424" s="65"/>
      <c r="C1424" s="65"/>
      <c r="D1424" s="65"/>
      <c r="E1424" s="65"/>
      <c r="F1424" s="65"/>
      <c r="G1424" s="65"/>
      <c r="H1424" s="68"/>
      <c r="I1424" s="65"/>
      <c r="J1424" s="68"/>
      <c r="K1424" s="65"/>
      <c r="L1424" s="68"/>
      <c r="M1424" s="65"/>
      <c r="N1424" s="65"/>
      <c r="O1424" s="65"/>
      <c r="P1424" s="65"/>
      <c r="Q1424" s="65"/>
      <c r="R1424" s="65"/>
      <c r="S1424" s="65"/>
      <c r="T1424" s="65"/>
      <c r="U1424" s="65"/>
      <c r="V1424" s="65"/>
      <c r="W1424" s="65"/>
      <c r="X1424" s="65"/>
      <c r="Y1424" s="65"/>
      <c r="Z1424" s="65"/>
      <c r="AA1424" s="65"/>
      <c r="AB1424" s="65"/>
      <c r="AC1424" s="65"/>
      <c r="AD1424" s="65"/>
      <c r="AE1424" s="65"/>
      <c r="AF1424" s="65"/>
      <c r="AG1424" s="65"/>
      <c r="AH1424" s="65"/>
      <c r="AI1424" s="65"/>
      <c r="AJ1424" s="65"/>
      <c r="AK1424" s="65"/>
      <c r="AL1424" s="65"/>
      <c r="AM1424" s="65"/>
      <c r="AN1424" s="65"/>
      <c r="AO1424" s="65"/>
      <c r="AP1424" s="65"/>
    </row>
    <row r="1425" customFormat="false" ht="15.75" hidden="false" customHeight="false" outlineLevel="0" collapsed="false">
      <c r="A1425" s="65"/>
      <c r="B1425" s="65"/>
      <c r="C1425" s="65"/>
      <c r="D1425" s="65"/>
      <c r="E1425" s="65"/>
      <c r="F1425" s="65"/>
      <c r="G1425" s="65"/>
      <c r="H1425" s="68"/>
      <c r="I1425" s="65"/>
      <c r="J1425" s="68"/>
      <c r="K1425" s="65"/>
      <c r="L1425" s="68"/>
      <c r="M1425" s="65"/>
      <c r="N1425" s="65"/>
      <c r="O1425" s="65"/>
      <c r="P1425" s="65"/>
      <c r="Q1425" s="65"/>
      <c r="R1425" s="65"/>
      <c r="S1425" s="65"/>
      <c r="T1425" s="65"/>
      <c r="U1425" s="65"/>
      <c r="V1425" s="65"/>
      <c r="W1425" s="65"/>
      <c r="X1425" s="65"/>
      <c r="Y1425" s="65"/>
      <c r="Z1425" s="65"/>
      <c r="AA1425" s="65"/>
      <c r="AB1425" s="65"/>
      <c r="AC1425" s="65"/>
      <c r="AD1425" s="65"/>
      <c r="AE1425" s="65"/>
      <c r="AF1425" s="65"/>
      <c r="AG1425" s="65"/>
      <c r="AH1425" s="65"/>
      <c r="AI1425" s="65"/>
      <c r="AJ1425" s="65"/>
      <c r="AK1425" s="65"/>
      <c r="AL1425" s="65"/>
      <c r="AM1425" s="65"/>
      <c r="AN1425" s="65"/>
      <c r="AO1425" s="65"/>
      <c r="AP1425" s="65"/>
    </row>
    <row r="1426" customFormat="false" ht="15.75" hidden="false" customHeight="false" outlineLevel="0" collapsed="false">
      <c r="A1426" s="65"/>
      <c r="B1426" s="65"/>
      <c r="C1426" s="65"/>
      <c r="D1426" s="65"/>
      <c r="E1426" s="65"/>
      <c r="F1426" s="65"/>
      <c r="G1426" s="65"/>
      <c r="H1426" s="68"/>
      <c r="I1426" s="65"/>
      <c r="J1426" s="68"/>
      <c r="K1426" s="65"/>
      <c r="L1426" s="68"/>
      <c r="M1426" s="65"/>
      <c r="N1426" s="65"/>
      <c r="O1426" s="65"/>
      <c r="P1426" s="65"/>
      <c r="Q1426" s="65"/>
      <c r="R1426" s="65"/>
      <c r="S1426" s="65"/>
      <c r="T1426" s="65"/>
      <c r="U1426" s="65"/>
      <c r="V1426" s="65"/>
      <c r="W1426" s="65"/>
      <c r="X1426" s="65"/>
      <c r="Y1426" s="65"/>
      <c r="Z1426" s="65"/>
      <c r="AA1426" s="65"/>
      <c r="AB1426" s="65"/>
      <c r="AC1426" s="65"/>
      <c r="AD1426" s="65"/>
      <c r="AE1426" s="65"/>
      <c r="AF1426" s="65"/>
      <c r="AG1426" s="65"/>
      <c r="AH1426" s="65"/>
      <c r="AI1426" s="65"/>
      <c r="AJ1426" s="65"/>
      <c r="AK1426" s="65"/>
      <c r="AL1426" s="65"/>
      <c r="AM1426" s="65"/>
      <c r="AN1426" s="65"/>
      <c r="AO1426" s="65"/>
      <c r="AP1426" s="65"/>
    </row>
    <row r="1427" customFormat="false" ht="15.75" hidden="false" customHeight="false" outlineLevel="0" collapsed="false">
      <c r="A1427" s="65"/>
      <c r="B1427" s="65"/>
      <c r="C1427" s="65"/>
      <c r="D1427" s="65"/>
      <c r="E1427" s="65"/>
      <c r="F1427" s="65"/>
      <c r="G1427" s="65"/>
      <c r="H1427" s="68"/>
      <c r="I1427" s="65"/>
      <c r="J1427" s="68"/>
      <c r="K1427" s="65"/>
      <c r="L1427" s="68"/>
      <c r="M1427" s="65"/>
      <c r="N1427" s="65"/>
      <c r="O1427" s="65"/>
      <c r="P1427" s="65"/>
      <c r="Q1427" s="65"/>
      <c r="R1427" s="65"/>
      <c r="S1427" s="65"/>
      <c r="T1427" s="65"/>
      <c r="U1427" s="65"/>
      <c r="V1427" s="65"/>
      <c r="W1427" s="65"/>
      <c r="X1427" s="65"/>
      <c r="Y1427" s="65"/>
      <c r="Z1427" s="65"/>
      <c r="AA1427" s="65"/>
      <c r="AB1427" s="65"/>
      <c r="AC1427" s="65"/>
      <c r="AD1427" s="65"/>
      <c r="AE1427" s="65"/>
      <c r="AF1427" s="65"/>
      <c r="AG1427" s="65"/>
      <c r="AH1427" s="65"/>
      <c r="AI1427" s="65"/>
      <c r="AJ1427" s="65"/>
      <c r="AK1427" s="65"/>
      <c r="AL1427" s="65"/>
      <c r="AM1427" s="65"/>
      <c r="AN1427" s="65"/>
      <c r="AO1427" s="65"/>
      <c r="AP1427" s="65"/>
    </row>
    <row r="1428" customFormat="false" ht="15.75" hidden="false" customHeight="false" outlineLevel="0" collapsed="false">
      <c r="A1428" s="65"/>
      <c r="B1428" s="65"/>
      <c r="C1428" s="65"/>
      <c r="D1428" s="65"/>
      <c r="E1428" s="65"/>
      <c r="F1428" s="65"/>
      <c r="G1428" s="65"/>
      <c r="H1428" s="68"/>
      <c r="I1428" s="65"/>
      <c r="J1428" s="68"/>
      <c r="K1428" s="65"/>
      <c r="L1428" s="68"/>
      <c r="M1428" s="65"/>
      <c r="N1428" s="65"/>
      <c r="O1428" s="65"/>
      <c r="P1428" s="65"/>
      <c r="Q1428" s="65"/>
      <c r="R1428" s="65"/>
      <c r="S1428" s="65"/>
      <c r="T1428" s="65"/>
      <c r="U1428" s="65"/>
      <c r="V1428" s="65"/>
      <c r="W1428" s="65"/>
      <c r="X1428" s="65"/>
      <c r="Y1428" s="65"/>
      <c r="Z1428" s="65"/>
      <c r="AA1428" s="65"/>
      <c r="AB1428" s="65"/>
      <c r="AC1428" s="65"/>
      <c r="AD1428" s="65"/>
      <c r="AE1428" s="65"/>
      <c r="AF1428" s="65"/>
      <c r="AG1428" s="65"/>
      <c r="AH1428" s="65"/>
      <c r="AI1428" s="65"/>
      <c r="AJ1428" s="65"/>
      <c r="AK1428" s="65"/>
      <c r="AL1428" s="65"/>
      <c r="AM1428" s="65"/>
      <c r="AN1428" s="65"/>
      <c r="AO1428" s="65"/>
      <c r="AP1428" s="65"/>
    </row>
    <row r="1429" customFormat="false" ht="15.75" hidden="false" customHeight="false" outlineLevel="0" collapsed="false">
      <c r="A1429" s="65"/>
      <c r="B1429" s="65"/>
      <c r="C1429" s="65"/>
      <c r="D1429" s="65"/>
      <c r="E1429" s="65"/>
      <c r="F1429" s="65"/>
      <c r="G1429" s="65"/>
      <c r="H1429" s="68"/>
      <c r="I1429" s="65"/>
      <c r="J1429" s="68"/>
      <c r="K1429" s="65"/>
      <c r="L1429" s="68"/>
      <c r="M1429" s="65"/>
      <c r="N1429" s="65"/>
      <c r="O1429" s="65"/>
      <c r="P1429" s="65"/>
      <c r="Q1429" s="65"/>
      <c r="R1429" s="65"/>
      <c r="S1429" s="65"/>
      <c r="T1429" s="65"/>
      <c r="U1429" s="65"/>
      <c r="V1429" s="65"/>
      <c r="W1429" s="65"/>
      <c r="X1429" s="65"/>
      <c r="Y1429" s="65"/>
      <c r="Z1429" s="65"/>
      <c r="AA1429" s="65"/>
      <c r="AB1429" s="65"/>
      <c r="AC1429" s="65"/>
      <c r="AD1429" s="65"/>
      <c r="AE1429" s="65"/>
      <c r="AF1429" s="65"/>
      <c r="AG1429" s="65"/>
      <c r="AH1429" s="65"/>
      <c r="AI1429" s="65"/>
      <c r="AJ1429" s="65"/>
      <c r="AK1429" s="65"/>
      <c r="AL1429" s="65"/>
      <c r="AM1429" s="65"/>
      <c r="AN1429" s="65"/>
      <c r="AO1429" s="65"/>
      <c r="AP1429" s="65"/>
    </row>
    <row r="1430" customFormat="false" ht="15.75" hidden="false" customHeight="false" outlineLevel="0" collapsed="false">
      <c r="A1430" s="65"/>
      <c r="B1430" s="65"/>
      <c r="C1430" s="65"/>
      <c r="D1430" s="65"/>
      <c r="E1430" s="65"/>
      <c r="F1430" s="65"/>
      <c r="G1430" s="65"/>
      <c r="H1430" s="68"/>
      <c r="I1430" s="65"/>
      <c r="J1430" s="68"/>
      <c r="K1430" s="65"/>
      <c r="L1430" s="68"/>
      <c r="M1430" s="65"/>
      <c r="N1430" s="65"/>
      <c r="O1430" s="65"/>
      <c r="P1430" s="65"/>
      <c r="Q1430" s="65"/>
      <c r="R1430" s="65"/>
      <c r="S1430" s="65"/>
      <c r="T1430" s="65"/>
      <c r="U1430" s="65"/>
      <c r="V1430" s="65"/>
      <c r="W1430" s="65"/>
      <c r="X1430" s="65"/>
      <c r="Y1430" s="65"/>
      <c r="Z1430" s="65"/>
      <c r="AA1430" s="65"/>
      <c r="AB1430" s="65"/>
      <c r="AC1430" s="65"/>
      <c r="AD1430" s="65"/>
      <c r="AE1430" s="65"/>
      <c r="AF1430" s="65"/>
      <c r="AG1430" s="65"/>
      <c r="AH1430" s="65"/>
      <c r="AI1430" s="65"/>
      <c r="AJ1430" s="65"/>
      <c r="AK1430" s="65"/>
      <c r="AL1430" s="65"/>
      <c r="AM1430" s="65"/>
      <c r="AN1430" s="65"/>
      <c r="AO1430" s="65"/>
      <c r="AP1430" s="65"/>
    </row>
    <row r="1431" customFormat="false" ht="15.75" hidden="false" customHeight="false" outlineLevel="0" collapsed="false">
      <c r="A1431" s="65"/>
      <c r="B1431" s="65"/>
      <c r="C1431" s="65"/>
      <c r="D1431" s="65"/>
      <c r="E1431" s="65"/>
      <c r="F1431" s="65"/>
      <c r="G1431" s="65"/>
      <c r="H1431" s="68"/>
      <c r="I1431" s="65"/>
      <c r="J1431" s="68"/>
      <c r="K1431" s="65"/>
      <c r="L1431" s="68"/>
      <c r="M1431" s="65"/>
      <c r="N1431" s="65"/>
      <c r="O1431" s="65"/>
      <c r="P1431" s="65"/>
      <c r="Q1431" s="65"/>
      <c r="R1431" s="65"/>
      <c r="S1431" s="65"/>
      <c r="T1431" s="65"/>
      <c r="U1431" s="65"/>
      <c r="V1431" s="65"/>
      <c r="W1431" s="65"/>
      <c r="X1431" s="65"/>
      <c r="Y1431" s="65"/>
      <c r="Z1431" s="65"/>
      <c r="AA1431" s="65"/>
      <c r="AB1431" s="65"/>
      <c r="AC1431" s="65"/>
      <c r="AD1431" s="65"/>
      <c r="AE1431" s="65"/>
      <c r="AF1431" s="65"/>
      <c r="AG1431" s="65"/>
      <c r="AH1431" s="65"/>
      <c r="AI1431" s="65"/>
      <c r="AJ1431" s="65"/>
      <c r="AK1431" s="65"/>
      <c r="AL1431" s="65"/>
      <c r="AM1431" s="65"/>
      <c r="AN1431" s="65"/>
      <c r="AO1431" s="65"/>
      <c r="AP1431" s="65"/>
    </row>
    <row r="1432" customFormat="false" ht="15.75" hidden="false" customHeight="false" outlineLevel="0" collapsed="false">
      <c r="A1432" s="65"/>
      <c r="B1432" s="65"/>
      <c r="C1432" s="65"/>
      <c r="D1432" s="65"/>
      <c r="E1432" s="65"/>
      <c r="F1432" s="65"/>
      <c r="G1432" s="65"/>
      <c r="H1432" s="68"/>
      <c r="I1432" s="65"/>
      <c r="J1432" s="68"/>
      <c r="K1432" s="65"/>
      <c r="L1432" s="68"/>
      <c r="M1432" s="65"/>
      <c r="N1432" s="65"/>
      <c r="O1432" s="65"/>
      <c r="P1432" s="65"/>
      <c r="Q1432" s="65"/>
      <c r="R1432" s="65"/>
      <c r="S1432" s="65"/>
      <c r="T1432" s="65"/>
      <c r="U1432" s="65"/>
      <c r="V1432" s="65"/>
      <c r="W1432" s="65"/>
      <c r="X1432" s="65"/>
      <c r="Y1432" s="65"/>
      <c r="Z1432" s="65"/>
      <c r="AA1432" s="65"/>
      <c r="AB1432" s="65"/>
      <c r="AC1432" s="65"/>
      <c r="AD1432" s="65"/>
      <c r="AE1432" s="65"/>
      <c r="AF1432" s="65"/>
      <c r="AG1432" s="65"/>
      <c r="AH1432" s="65"/>
      <c r="AI1432" s="65"/>
      <c r="AJ1432" s="65"/>
      <c r="AK1432" s="65"/>
      <c r="AL1432" s="65"/>
      <c r="AM1432" s="65"/>
      <c r="AN1432" s="65"/>
      <c r="AO1432" s="65"/>
      <c r="AP1432" s="65"/>
    </row>
    <row r="1433" customFormat="false" ht="15.75" hidden="false" customHeight="false" outlineLevel="0" collapsed="false">
      <c r="A1433" s="65"/>
      <c r="B1433" s="65"/>
      <c r="C1433" s="65"/>
      <c r="D1433" s="65"/>
      <c r="E1433" s="65"/>
      <c r="F1433" s="65"/>
      <c r="G1433" s="65"/>
      <c r="H1433" s="68"/>
      <c r="I1433" s="65"/>
      <c r="J1433" s="68"/>
      <c r="K1433" s="65"/>
      <c r="L1433" s="68"/>
      <c r="M1433" s="65"/>
      <c r="N1433" s="65"/>
      <c r="O1433" s="65"/>
      <c r="P1433" s="65"/>
      <c r="Q1433" s="65"/>
      <c r="R1433" s="65"/>
      <c r="S1433" s="65"/>
      <c r="T1433" s="65"/>
      <c r="U1433" s="65"/>
      <c r="V1433" s="65"/>
      <c r="W1433" s="65"/>
      <c r="X1433" s="65"/>
      <c r="Y1433" s="65"/>
      <c r="Z1433" s="65"/>
      <c r="AA1433" s="65"/>
      <c r="AB1433" s="65"/>
      <c r="AC1433" s="65"/>
      <c r="AD1433" s="65"/>
      <c r="AE1433" s="65"/>
      <c r="AF1433" s="65"/>
      <c r="AG1433" s="65"/>
      <c r="AH1433" s="65"/>
      <c r="AI1433" s="65"/>
      <c r="AJ1433" s="65"/>
      <c r="AK1433" s="65"/>
      <c r="AL1433" s="65"/>
      <c r="AM1433" s="65"/>
      <c r="AN1433" s="65"/>
      <c r="AO1433" s="65"/>
      <c r="AP1433" s="65"/>
    </row>
    <row r="1434" customFormat="false" ht="15.75" hidden="false" customHeight="false" outlineLevel="0" collapsed="false">
      <c r="A1434" s="65"/>
      <c r="B1434" s="65"/>
      <c r="C1434" s="65"/>
      <c r="D1434" s="65"/>
      <c r="E1434" s="65"/>
      <c r="F1434" s="65"/>
      <c r="G1434" s="65"/>
      <c r="H1434" s="68"/>
      <c r="I1434" s="65"/>
      <c r="J1434" s="68"/>
      <c r="K1434" s="65"/>
      <c r="L1434" s="68"/>
      <c r="M1434" s="65"/>
      <c r="N1434" s="65"/>
      <c r="O1434" s="65"/>
      <c r="P1434" s="65"/>
      <c r="Q1434" s="65"/>
      <c r="R1434" s="65"/>
      <c r="S1434" s="65"/>
      <c r="T1434" s="65"/>
      <c r="U1434" s="65"/>
      <c r="V1434" s="65"/>
      <c r="W1434" s="65"/>
      <c r="X1434" s="65"/>
      <c r="Y1434" s="65"/>
      <c r="Z1434" s="65"/>
      <c r="AA1434" s="65"/>
      <c r="AB1434" s="65"/>
      <c r="AC1434" s="65"/>
      <c r="AD1434" s="65"/>
      <c r="AE1434" s="65"/>
      <c r="AF1434" s="65"/>
      <c r="AG1434" s="65"/>
      <c r="AH1434" s="65"/>
      <c r="AI1434" s="65"/>
      <c r="AJ1434" s="65"/>
      <c r="AK1434" s="65"/>
      <c r="AL1434" s="65"/>
      <c r="AM1434" s="65"/>
      <c r="AN1434" s="65"/>
      <c r="AO1434" s="65"/>
      <c r="AP1434" s="65"/>
    </row>
    <row r="1435" customFormat="false" ht="15.75" hidden="false" customHeight="false" outlineLevel="0" collapsed="false">
      <c r="A1435" s="65"/>
      <c r="B1435" s="65"/>
      <c r="C1435" s="65"/>
      <c r="D1435" s="65"/>
      <c r="E1435" s="65"/>
      <c r="F1435" s="65"/>
      <c r="G1435" s="65"/>
      <c r="H1435" s="68"/>
      <c r="I1435" s="65"/>
      <c r="J1435" s="68"/>
      <c r="K1435" s="65"/>
      <c r="L1435" s="68"/>
      <c r="M1435" s="65"/>
      <c r="N1435" s="65"/>
      <c r="O1435" s="65"/>
      <c r="P1435" s="65"/>
      <c r="Q1435" s="65"/>
      <c r="R1435" s="65"/>
      <c r="S1435" s="65"/>
      <c r="T1435" s="65"/>
      <c r="U1435" s="65"/>
      <c r="V1435" s="65"/>
      <c r="W1435" s="65"/>
      <c r="X1435" s="65"/>
      <c r="Y1435" s="65"/>
      <c r="Z1435" s="65"/>
      <c r="AA1435" s="65"/>
      <c r="AB1435" s="65"/>
      <c r="AC1435" s="65"/>
      <c r="AD1435" s="65"/>
      <c r="AE1435" s="65"/>
      <c r="AF1435" s="65"/>
      <c r="AG1435" s="65"/>
      <c r="AH1435" s="65"/>
      <c r="AI1435" s="65"/>
      <c r="AJ1435" s="65"/>
      <c r="AK1435" s="65"/>
      <c r="AL1435" s="65"/>
      <c r="AM1435" s="65"/>
      <c r="AN1435" s="65"/>
      <c r="AO1435" s="65"/>
      <c r="AP1435" s="65"/>
    </row>
    <row r="1436" customFormat="false" ht="15.75" hidden="false" customHeight="false" outlineLevel="0" collapsed="false">
      <c r="A1436" s="65"/>
      <c r="B1436" s="65"/>
      <c r="C1436" s="65"/>
      <c r="D1436" s="65"/>
      <c r="E1436" s="65"/>
      <c r="F1436" s="65"/>
      <c r="G1436" s="65"/>
      <c r="H1436" s="68"/>
      <c r="I1436" s="65"/>
      <c r="J1436" s="68"/>
      <c r="K1436" s="65"/>
      <c r="L1436" s="68"/>
      <c r="M1436" s="65"/>
      <c r="N1436" s="65"/>
      <c r="O1436" s="65"/>
      <c r="P1436" s="65"/>
      <c r="Q1436" s="65"/>
      <c r="R1436" s="65"/>
      <c r="S1436" s="65"/>
      <c r="T1436" s="65"/>
      <c r="U1436" s="65"/>
      <c r="V1436" s="65"/>
      <c r="W1436" s="65"/>
      <c r="X1436" s="65"/>
      <c r="Y1436" s="65"/>
      <c r="Z1436" s="65"/>
      <c r="AA1436" s="65"/>
      <c r="AB1436" s="65"/>
      <c r="AC1436" s="65"/>
      <c r="AD1436" s="65"/>
      <c r="AE1436" s="65"/>
      <c r="AF1436" s="65"/>
      <c r="AG1436" s="65"/>
      <c r="AH1436" s="65"/>
      <c r="AI1436" s="65"/>
      <c r="AJ1436" s="65"/>
      <c r="AK1436" s="65"/>
      <c r="AL1436" s="65"/>
      <c r="AM1436" s="65"/>
      <c r="AN1436" s="65"/>
      <c r="AO1436" s="65"/>
      <c r="AP1436" s="65"/>
    </row>
    <row r="1437" customFormat="false" ht="15.75" hidden="false" customHeight="false" outlineLevel="0" collapsed="false">
      <c r="A1437" s="65"/>
      <c r="B1437" s="65"/>
      <c r="C1437" s="65"/>
      <c r="D1437" s="65"/>
      <c r="E1437" s="65"/>
      <c r="F1437" s="65"/>
      <c r="G1437" s="65"/>
      <c r="H1437" s="68"/>
      <c r="I1437" s="65"/>
      <c r="J1437" s="68"/>
      <c r="K1437" s="65"/>
      <c r="L1437" s="68"/>
      <c r="M1437" s="65"/>
      <c r="N1437" s="65"/>
      <c r="O1437" s="65"/>
      <c r="P1437" s="65"/>
      <c r="Q1437" s="65"/>
      <c r="R1437" s="65"/>
      <c r="S1437" s="65"/>
      <c r="T1437" s="65"/>
      <c r="U1437" s="65"/>
      <c r="V1437" s="65"/>
      <c r="W1437" s="65"/>
      <c r="X1437" s="65"/>
      <c r="Y1437" s="65"/>
      <c r="Z1437" s="65"/>
      <c r="AA1437" s="65"/>
      <c r="AB1437" s="65"/>
      <c r="AC1437" s="65"/>
      <c r="AD1437" s="65"/>
      <c r="AE1437" s="65"/>
      <c r="AF1437" s="65"/>
      <c r="AG1437" s="65"/>
      <c r="AH1437" s="65"/>
      <c r="AI1437" s="65"/>
      <c r="AJ1437" s="65"/>
      <c r="AK1437" s="65"/>
      <c r="AL1437" s="65"/>
      <c r="AM1437" s="65"/>
      <c r="AN1437" s="65"/>
      <c r="AO1437" s="65"/>
      <c r="AP1437" s="65"/>
    </row>
    <row r="1438" customFormat="false" ht="15.75" hidden="false" customHeight="false" outlineLevel="0" collapsed="false">
      <c r="A1438" s="65"/>
      <c r="B1438" s="65"/>
      <c r="C1438" s="65"/>
      <c r="D1438" s="65"/>
      <c r="E1438" s="65"/>
      <c r="F1438" s="65"/>
      <c r="G1438" s="65"/>
      <c r="H1438" s="68"/>
      <c r="I1438" s="65"/>
      <c r="J1438" s="68"/>
      <c r="K1438" s="65"/>
      <c r="L1438" s="68"/>
      <c r="M1438" s="65"/>
      <c r="N1438" s="65"/>
      <c r="O1438" s="65"/>
      <c r="P1438" s="65"/>
      <c r="Q1438" s="65"/>
      <c r="R1438" s="65"/>
      <c r="S1438" s="65"/>
      <c r="T1438" s="65"/>
      <c r="U1438" s="65"/>
      <c r="V1438" s="65"/>
      <c r="W1438" s="65"/>
      <c r="X1438" s="65"/>
      <c r="Y1438" s="65"/>
      <c r="Z1438" s="65"/>
      <c r="AA1438" s="65"/>
      <c r="AB1438" s="65"/>
      <c r="AC1438" s="65"/>
      <c r="AD1438" s="65"/>
      <c r="AE1438" s="65"/>
      <c r="AF1438" s="65"/>
      <c r="AG1438" s="65"/>
      <c r="AH1438" s="65"/>
      <c r="AI1438" s="65"/>
      <c r="AJ1438" s="65"/>
      <c r="AK1438" s="65"/>
      <c r="AL1438" s="65"/>
      <c r="AM1438" s="65"/>
      <c r="AN1438" s="65"/>
      <c r="AO1438" s="65"/>
      <c r="AP1438" s="65"/>
    </row>
    <row r="1439" customFormat="false" ht="15.75" hidden="false" customHeight="false" outlineLevel="0" collapsed="false">
      <c r="A1439" s="65"/>
      <c r="B1439" s="65"/>
      <c r="C1439" s="65"/>
      <c r="D1439" s="65"/>
      <c r="E1439" s="65"/>
      <c r="F1439" s="65"/>
      <c r="G1439" s="65"/>
      <c r="H1439" s="68"/>
      <c r="I1439" s="65"/>
      <c r="J1439" s="68"/>
      <c r="K1439" s="65"/>
      <c r="L1439" s="68"/>
      <c r="M1439" s="65"/>
      <c r="N1439" s="65"/>
      <c r="O1439" s="65"/>
      <c r="P1439" s="65"/>
      <c r="Q1439" s="65"/>
      <c r="R1439" s="65"/>
      <c r="S1439" s="65"/>
      <c r="T1439" s="65"/>
      <c r="U1439" s="65"/>
      <c r="V1439" s="65"/>
      <c r="W1439" s="65"/>
      <c r="X1439" s="65"/>
      <c r="Y1439" s="65"/>
      <c r="Z1439" s="65"/>
      <c r="AA1439" s="65"/>
      <c r="AB1439" s="65"/>
      <c r="AC1439" s="65"/>
      <c r="AD1439" s="65"/>
      <c r="AE1439" s="65"/>
      <c r="AF1439" s="65"/>
      <c r="AG1439" s="65"/>
      <c r="AH1439" s="65"/>
      <c r="AI1439" s="65"/>
      <c r="AJ1439" s="65"/>
      <c r="AK1439" s="65"/>
      <c r="AL1439" s="65"/>
      <c r="AM1439" s="65"/>
      <c r="AN1439" s="65"/>
      <c r="AO1439" s="65"/>
      <c r="AP1439" s="65"/>
    </row>
    <row r="1440" customFormat="false" ht="15.75" hidden="false" customHeight="false" outlineLevel="0" collapsed="false">
      <c r="A1440" s="65"/>
      <c r="B1440" s="65"/>
      <c r="C1440" s="65"/>
      <c r="D1440" s="65"/>
      <c r="E1440" s="65"/>
      <c r="F1440" s="65"/>
      <c r="G1440" s="65"/>
      <c r="H1440" s="68"/>
      <c r="I1440" s="65"/>
      <c r="J1440" s="68"/>
      <c r="K1440" s="65"/>
      <c r="L1440" s="68"/>
      <c r="M1440" s="65"/>
      <c r="N1440" s="65"/>
      <c r="O1440" s="65"/>
      <c r="P1440" s="65"/>
      <c r="Q1440" s="65"/>
      <c r="R1440" s="65"/>
      <c r="S1440" s="65"/>
      <c r="T1440" s="65"/>
      <c r="U1440" s="65"/>
      <c r="V1440" s="65"/>
      <c r="W1440" s="65"/>
      <c r="X1440" s="65"/>
      <c r="Y1440" s="65"/>
      <c r="Z1440" s="65"/>
      <c r="AA1440" s="65"/>
      <c r="AB1440" s="65"/>
      <c r="AC1440" s="65"/>
      <c r="AD1440" s="65"/>
      <c r="AE1440" s="65"/>
      <c r="AF1440" s="65"/>
      <c r="AG1440" s="65"/>
      <c r="AH1440" s="65"/>
      <c r="AI1440" s="65"/>
      <c r="AJ1440" s="65"/>
      <c r="AK1440" s="65"/>
      <c r="AL1440" s="65"/>
      <c r="AM1440" s="65"/>
      <c r="AN1440" s="65"/>
      <c r="AO1440" s="65"/>
      <c r="AP1440" s="65"/>
    </row>
    <row r="1441" customFormat="false" ht="15.75" hidden="false" customHeight="false" outlineLevel="0" collapsed="false">
      <c r="A1441" s="65"/>
      <c r="B1441" s="65"/>
      <c r="C1441" s="65"/>
      <c r="D1441" s="65"/>
      <c r="E1441" s="65"/>
      <c r="F1441" s="65"/>
      <c r="G1441" s="65"/>
      <c r="H1441" s="68"/>
      <c r="I1441" s="65"/>
      <c r="J1441" s="68"/>
      <c r="K1441" s="65"/>
      <c r="L1441" s="68"/>
      <c r="M1441" s="65"/>
      <c r="N1441" s="65"/>
      <c r="O1441" s="65"/>
      <c r="P1441" s="65"/>
      <c r="Q1441" s="65"/>
      <c r="R1441" s="65"/>
      <c r="S1441" s="65"/>
      <c r="T1441" s="65"/>
      <c r="U1441" s="65"/>
      <c r="V1441" s="65"/>
      <c r="W1441" s="65"/>
      <c r="X1441" s="65"/>
      <c r="Y1441" s="65"/>
      <c r="Z1441" s="65"/>
      <c r="AA1441" s="65"/>
      <c r="AB1441" s="65"/>
      <c r="AC1441" s="65"/>
      <c r="AD1441" s="65"/>
      <c r="AE1441" s="65"/>
      <c r="AF1441" s="65"/>
      <c r="AG1441" s="65"/>
      <c r="AH1441" s="65"/>
      <c r="AI1441" s="65"/>
      <c r="AJ1441" s="65"/>
      <c r="AK1441" s="65"/>
      <c r="AL1441" s="65"/>
      <c r="AM1441" s="65"/>
      <c r="AN1441" s="65"/>
      <c r="AO1441" s="65"/>
      <c r="AP1441" s="65"/>
    </row>
    <row r="1442" customFormat="false" ht="15.75" hidden="false" customHeight="false" outlineLevel="0" collapsed="false">
      <c r="A1442" s="65"/>
      <c r="B1442" s="65"/>
      <c r="C1442" s="65"/>
      <c r="D1442" s="65"/>
      <c r="E1442" s="65"/>
      <c r="F1442" s="65"/>
      <c r="G1442" s="65"/>
      <c r="H1442" s="68"/>
      <c r="I1442" s="65"/>
      <c r="J1442" s="68"/>
      <c r="K1442" s="65"/>
      <c r="L1442" s="68"/>
      <c r="M1442" s="65"/>
      <c r="N1442" s="65"/>
      <c r="O1442" s="65"/>
      <c r="P1442" s="65"/>
      <c r="Q1442" s="65"/>
      <c r="R1442" s="65"/>
      <c r="S1442" s="65"/>
      <c r="T1442" s="65"/>
      <c r="U1442" s="65"/>
      <c r="V1442" s="65"/>
      <c r="W1442" s="65"/>
      <c r="X1442" s="65"/>
      <c r="Y1442" s="65"/>
      <c r="Z1442" s="65"/>
      <c r="AA1442" s="65"/>
      <c r="AB1442" s="65"/>
      <c r="AC1442" s="65"/>
      <c r="AD1442" s="65"/>
      <c r="AE1442" s="65"/>
      <c r="AF1442" s="65"/>
      <c r="AG1442" s="65"/>
      <c r="AH1442" s="65"/>
      <c r="AI1442" s="65"/>
      <c r="AJ1442" s="65"/>
      <c r="AK1442" s="65"/>
      <c r="AL1442" s="65"/>
      <c r="AM1442" s="65"/>
      <c r="AN1442" s="65"/>
      <c r="AO1442" s="65"/>
      <c r="AP1442" s="65"/>
    </row>
    <row r="1443" customFormat="false" ht="15.75" hidden="false" customHeight="false" outlineLevel="0" collapsed="false">
      <c r="A1443" s="65"/>
      <c r="B1443" s="65"/>
      <c r="C1443" s="65"/>
      <c r="D1443" s="65"/>
      <c r="E1443" s="65"/>
      <c r="F1443" s="65"/>
      <c r="G1443" s="65"/>
      <c r="H1443" s="68"/>
      <c r="I1443" s="65"/>
      <c r="J1443" s="68"/>
      <c r="K1443" s="65"/>
      <c r="L1443" s="68"/>
      <c r="M1443" s="65"/>
      <c r="N1443" s="65"/>
      <c r="O1443" s="65"/>
      <c r="P1443" s="65"/>
      <c r="Q1443" s="65"/>
      <c r="R1443" s="65"/>
      <c r="S1443" s="65"/>
      <c r="T1443" s="65"/>
      <c r="U1443" s="65"/>
      <c r="V1443" s="65"/>
      <c r="W1443" s="65"/>
      <c r="X1443" s="65"/>
      <c r="Y1443" s="65"/>
      <c r="Z1443" s="65"/>
      <c r="AA1443" s="65"/>
      <c r="AB1443" s="65"/>
      <c r="AC1443" s="65"/>
      <c r="AD1443" s="65"/>
      <c r="AE1443" s="65"/>
      <c r="AF1443" s="65"/>
      <c r="AG1443" s="65"/>
      <c r="AH1443" s="65"/>
      <c r="AI1443" s="65"/>
      <c r="AJ1443" s="65"/>
      <c r="AK1443" s="65"/>
      <c r="AL1443" s="65"/>
      <c r="AM1443" s="65"/>
      <c r="AN1443" s="65"/>
      <c r="AO1443" s="65"/>
      <c r="AP1443" s="65"/>
    </row>
    <row r="1444" customFormat="false" ht="15.75" hidden="false" customHeight="false" outlineLevel="0" collapsed="false">
      <c r="A1444" s="65"/>
      <c r="B1444" s="65"/>
      <c r="C1444" s="65"/>
      <c r="D1444" s="65"/>
      <c r="E1444" s="65"/>
      <c r="F1444" s="65"/>
      <c r="G1444" s="65"/>
      <c r="H1444" s="68"/>
      <c r="I1444" s="65"/>
      <c r="J1444" s="68"/>
      <c r="K1444" s="65"/>
      <c r="L1444" s="68"/>
      <c r="M1444" s="65"/>
      <c r="N1444" s="65"/>
      <c r="O1444" s="65"/>
      <c r="P1444" s="65"/>
      <c r="Q1444" s="65"/>
      <c r="R1444" s="65"/>
      <c r="S1444" s="65"/>
      <c r="T1444" s="65"/>
      <c r="U1444" s="65"/>
      <c r="V1444" s="65"/>
      <c r="W1444" s="65"/>
      <c r="X1444" s="65"/>
      <c r="Y1444" s="65"/>
      <c r="Z1444" s="65"/>
      <c r="AA1444" s="65"/>
      <c r="AB1444" s="65"/>
      <c r="AC1444" s="65"/>
      <c r="AD1444" s="65"/>
      <c r="AE1444" s="65"/>
      <c r="AF1444" s="65"/>
      <c r="AG1444" s="65"/>
      <c r="AH1444" s="65"/>
      <c r="AI1444" s="65"/>
      <c r="AJ1444" s="65"/>
      <c r="AK1444" s="65"/>
      <c r="AL1444" s="65"/>
      <c r="AM1444" s="65"/>
      <c r="AN1444" s="65"/>
      <c r="AO1444" s="65"/>
      <c r="AP1444" s="65"/>
    </row>
    <row r="1445" customFormat="false" ht="15.75" hidden="false" customHeight="false" outlineLevel="0" collapsed="false">
      <c r="A1445" s="65"/>
      <c r="B1445" s="65"/>
      <c r="C1445" s="65"/>
      <c r="D1445" s="65"/>
      <c r="E1445" s="65"/>
      <c r="F1445" s="65"/>
      <c r="G1445" s="65"/>
      <c r="H1445" s="68"/>
      <c r="I1445" s="65"/>
      <c r="J1445" s="68"/>
      <c r="K1445" s="65"/>
      <c r="L1445" s="68"/>
      <c r="M1445" s="65"/>
      <c r="N1445" s="65"/>
      <c r="O1445" s="65"/>
      <c r="P1445" s="65"/>
      <c r="Q1445" s="65"/>
      <c r="R1445" s="65"/>
      <c r="S1445" s="65"/>
      <c r="T1445" s="65"/>
      <c r="U1445" s="65"/>
      <c r="V1445" s="65"/>
      <c r="W1445" s="65"/>
      <c r="X1445" s="65"/>
      <c r="Y1445" s="65"/>
      <c r="Z1445" s="65"/>
      <c r="AA1445" s="65"/>
      <c r="AB1445" s="65"/>
      <c r="AC1445" s="65"/>
      <c r="AD1445" s="65"/>
      <c r="AE1445" s="65"/>
      <c r="AF1445" s="65"/>
      <c r="AG1445" s="65"/>
      <c r="AH1445" s="65"/>
      <c r="AI1445" s="65"/>
      <c r="AJ1445" s="65"/>
      <c r="AK1445" s="65"/>
      <c r="AL1445" s="65"/>
      <c r="AM1445" s="65"/>
      <c r="AN1445" s="65"/>
      <c r="AO1445" s="65"/>
      <c r="AP1445" s="65"/>
    </row>
    <row r="1446" customFormat="false" ht="15.75" hidden="false" customHeight="false" outlineLevel="0" collapsed="false">
      <c r="A1446" s="65"/>
      <c r="B1446" s="65"/>
      <c r="C1446" s="65"/>
      <c r="D1446" s="65"/>
      <c r="E1446" s="65"/>
      <c r="F1446" s="65"/>
      <c r="G1446" s="65"/>
      <c r="H1446" s="68"/>
      <c r="I1446" s="65"/>
      <c r="J1446" s="68"/>
      <c r="K1446" s="65"/>
      <c r="L1446" s="68"/>
      <c r="M1446" s="65"/>
      <c r="N1446" s="65"/>
      <c r="O1446" s="65"/>
      <c r="P1446" s="65"/>
      <c r="Q1446" s="65"/>
      <c r="R1446" s="65"/>
      <c r="S1446" s="65"/>
      <c r="T1446" s="65"/>
      <c r="U1446" s="65"/>
      <c r="V1446" s="65"/>
      <c r="W1446" s="65"/>
      <c r="X1446" s="65"/>
      <c r="Y1446" s="65"/>
      <c r="Z1446" s="65"/>
      <c r="AA1446" s="65"/>
      <c r="AB1446" s="65"/>
      <c r="AC1446" s="65"/>
      <c r="AD1446" s="65"/>
      <c r="AE1446" s="65"/>
      <c r="AF1446" s="65"/>
      <c r="AG1446" s="65"/>
      <c r="AH1446" s="65"/>
      <c r="AI1446" s="65"/>
      <c r="AJ1446" s="65"/>
      <c r="AK1446" s="65"/>
      <c r="AL1446" s="65"/>
      <c r="AM1446" s="65"/>
      <c r="AN1446" s="65"/>
      <c r="AO1446" s="65"/>
      <c r="AP1446" s="65"/>
    </row>
    <row r="1447" customFormat="false" ht="15.75" hidden="false" customHeight="false" outlineLevel="0" collapsed="false">
      <c r="A1447" s="65"/>
      <c r="B1447" s="65"/>
      <c r="C1447" s="65"/>
      <c r="D1447" s="65"/>
      <c r="E1447" s="65"/>
      <c r="F1447" s="65"/>
      <c r="G1447" s="65"/>
      <c r="H1447" s="68"/>
      <c r="I1447" s="65"/>
      <c r="J1447" s="68"/>
      <c r="K1447" s="65"/>
      <c r="L1447" s="68"/>
      <c r="M1447" s="65"/>
      <c r="N1447" s="65"/>
      <c r="O1447" s="65"/>
      <c r="P1447" s="65"/>
      <c r="Q1447" s="65"/>
      <c r="R1447" s="65"/>
      <c r="S1447" s="65"/>
      <c r="T1447" s="65"/>
      <c r="U1447" s="65"/>
      <c r="V1447" s="65"/>
      <c r="W1447" s="65"/>
      <c r="X1447" s="65"/>
      <c r="Y1447" s="65"/>
      <c r="Z1447" s="65"/>
      <c r="AA1447" s="65"/>
      <c r="AB1447" s="65"/>
      <c r="AC1447" s="65"/>
      <c r="AD1447" s="65"/>
      <c r="AE1447" s="65"/>
      <c r="AF1447" s="65"/>
      <c r="AG1447" s="65"/>
      <c r="AH1447" s="65"/>
      <c r="AI1447" s="65"/>
      <c r="AJ1447" s="65"/>
      <c r="AK1447" s="65"/>
      <c r="AL1447" s="65"/>
      <c r="AM1447" s="65"/>
      <c r="AN1447" s="65"/>
      <c r="AO1447" s="65"/>
      <c r="AP1447" s="65"/>
    </row>
    <row r="1448" customFormat="false" ht="15.75" hidden="false" customHeight="false" outlineLevel="0" collapsed="false">
      <c r="A1448" s="65"/>
      <c r="B1448" s="65"/>
      <c r="C1448" s="65"/>
      <c r="D1448" s="65"/>
      <c r="E1448" s="65"/>
      <c r="F1448" s="65"/>
      <c r="G1448" s="65"/>
      <c r="H1448" s="68"/>
      <c r="I1448" s="65"/>
      <c r="J1448" s="68"/>
      <c r="K1448" s="65"/>
      <c r="L1448" s="68"/>
      <c r="M1448" s="65"/>
      <c r="N1448" s="65"/>
      <c r="O1448" s="65"/>
      <c r="P1448" s="65"/>
      <c r="Q1448" s="65"/>
      <c r="R1448" s="65"/>
      <c r="S1448" s="65"/>
      <c r="T1448" s="65"/>
      <c r="U1448" s="65"/>
      <c r="V1448" s="65"/>
      <c r="W1448" s="65"/>
      <c r="X1448" s="65"/>
      <c r="Y1448" s="65"/>
      <c r="Z1448" s="65"/>
      <c r="AA1448" s="65"/>
      <c r="AB1448" s="65"/>
      <c r="AC1448" s="65"/>
      <c r="AD1448" s="65"/>
      <c r="AE1448" s="65"/>
      <c r="AF1448" s="65"/>
      <c r="AG1448" s="65"/>
      <c r="AH1448" s="65"/>
      <c r="AI1448" s="65"/>
      <c r="AJ1448" s="65"/>
      <c r="AK1448" s="65"/>
      <c r="AL1448" s="65"/>
      <c r="AM1448" s="65"/>
      <c r="AN1448" s="65"/>
      <c r="AO1448" s="65"/>
      <c r="AP1448" s="65"/>
    </row>
    <row r="1449" customFormat="false" ht="15.75" hidden="false" customHeight="false" outlineLevel="0" collapsed="false">
      <c r="A1449" s="65"/>
      <c r="B1449" s="65"/>
      <c r="C1449" s="65"/>
      <c r="D1449" s="65"/>
      <c r="E1449" s="65"/>
      <c r="F1449" s="65"/>
      <c r="G1449" s="65"/>
      <c r="H1449" s="68"/>
      <c r="I1449" s="65"/>
      <c r="J1449" s="68"/>
      <c r="K1449" s="65"/>
      <c r="L1449" s="68"/>
      <c r="M1449" s="65"/>
      <c r="N1449" s="65"/>
      <c r="O1449" s="65"/>
      <c r="P1449" s="65"/>
      <c r="Q1449" s="65"/>
      <c r="R1449" s="65"/>
      <c r="S1449" s="65"/>
      <c r="T1449" s="65"/>
      <c r="U1449" s="65"/>
      <c r="V1449" s="65"/>
      <c r="W1449" s="65"/>
      <c r="X1449" s="65"/>
      <c r="Y1449" s="65"/>
      <c r="Z1449" s="65"/>
      <c r="AA1449" s="65"/>
      <c r="AB1449" s="65"/>
      <c r="AC1449" s="65"/>
      <c r="AD1449" s="65"/>
      <c r="AE1449" s="65"/>
      <c r="AF1449" s="65"/>
      <c r="AG1449" s="65"/>
      <c r="AH1449" s="65"/>
      <c r="AI1449" s="65"/>
      <c r="AJ1449" s="65"/>
      <c r="AK1449" s="65"/>
      <c r="AL1449" s="65"/>
      <c r="AM1449" s="65"/>
      <c r="AN1449" s="65"/>
      <c r="AO1449" s="65"/>
      <c r="AP1449" s="65"/>
    </row>
    <row r="1450" customFormat="false" ht="15.75" hidden="false" customHeight="false" outlineLevel="0" collapsed="false">
      <c r="A1450" s="65"/>
      <c r="B1450" s="65"/>
      <c r="C1450" s="65"/>
      <c r="D1450" s="65"/>
      <c r="E1450" s="65"/>
      <c r="F1450" s="65"/>
      <c r="G1450" s="65"/>
      <c r="H1450" s="68"/>
      <c r="I1450" s="65"/>
      <c r="J1450" s="68"/>
      <c r="K1450" s="65"/>
      <c r="L1450" s="68"/>
      <c r="M1450" s="65"/>
      <c r="N1450" s="65"/>
      <c r="O1450" s="65"/>
      <c r="P1450" s="65"/>
      <c r="Q1450" s="65"/>
      <c r="R1450" s="65"/>
      <c r="S1450" s="65"/>
      <c r="T1450" s="65"/>
      <c r="U1450" s="65"/>
      <c r="V1450" s="65"/>
      <c r="W1450" s="65"/>
      <c r="X1450" s="65"/>
      <c r="Y1450" s="65"/>
      <c r="Z1450" s="65"/>
      <c r="AA1450" s="65"/>
      <c r="AB1450" s="65"/>
      <c r="AC1450" s="65"/>
      <c r="AD1450" s="65"/>
      <c r="AE1450" s="65"/>
      <c r="AF1450" s="65"/>
      <c r="AG1450" s="65"/>
      <c r="AH1450" s="65"/>
      <c r="AI1450" s="65"/>
      <c r="AJ1450" s="65"/>
      <c r="AK1450" s="65"/>
      <c r="AL1450" s="65"/>
      <c r="AM1450" s="65"/>
      <c r="AN1450" s="65"/>
      <c r="AO1450" s="65"/>
      <c r="AP1450" s="65"/>
    </row>
    <row r="1451" customFormat="false" ht="15.75" hidden="false" customHeight="false" outlineLevel="0" collapsed="false">
      <c r="A1451" s="65"/>
      <c r="B1451" s="65"/>
      <c r="C1451" s="65"/>
      <c r="D1451" s="65"/>
      <c r="E1451" s="65"/>
      <c r="F1451" s="65"/>
      <c r="G1451" s="65"/>
      <c r="H1451" s="68"/>
      <c r="I1451" s="65"/>
      <c r="J1451" s="68"/>
      <c r="K1451" s="65"/>
      <c r="L1451" s="68"/>
      <c r="M1451" s="65"/>
      <c r="N1451" s="65"/>
      <c r="O1451" s="65"/>
      <c r="P1451" s="65"/>
      <c r="Q1451" s="65"/>
      <c r="R1451" s="65"/>
      <c r="S1451" s="65"/>
      <c r="T1451" s="65"/>
      <c r="U1451" s="65"/>
      <c r="V1451" s="65"/>
      <c r="W1451" s="65"/>
      <c r="X1451" s="65"/>
      <c r="Y1451" s="65"/>
      <c r="Z1451" s="65"/>
      <c r="AA1451" s="65"/>
      <c r="AB1451" s="65"/>
      <c r="AC1451" s="65"/>
      <c r="AD1451" s="65"/>
      <c r="AE1451" s="65"/>
      <c r="AF1451" s="65"/>
      <c r="AG1451" s="65"/>
      <c r="AH1451" s="65"/>
      <c r="AI1451" s="65"/>
      <c r="AJ1451" s="65"/>
      <c r="AK1451" s="65"/>
      <c r="AL1451" s="65"/>
      <c r="AM1451" s="65"/>
      <c r="AN1451" s="65"/>
      <c r="AO1451" s="65"/>
      <c r="AP1451" s="65"/>
    </row>
    <row r="1452" customFormat="false" ht="15.75" hidden="false" customHeight="false" outlineLevel="0" collapsed="false">
      <c r="A1452" s="65"/>
      <c r="B1452" s="65"/>
      <c r="C1452" s="65"/>
      <c r="D1452" s="65"/>
      <c r="E1452" s="65"/>
      <c r="F1452" s="65"/>
      <c r="G1452" s="65"/>
      <c r="H1452" s="68"/>
      <c r="I1452" s="65"/>
      <c r="J1452" s="68"/>
      <c r="K1452" s="65"/>
      <c r="L1452" s="68"/>
      <c r="M1452" s="65"/>
      <c r="N1452" s="65"/>
      <c r="O1452" s="65"/>
      <c r="P1452" s="65"/>
      <c r="Q1452" s="65"/>
      <c r="R1452" s="65"/>
      <c r="S1452" s="65"/>
      <c r="T1452" s="65"/>
      <c r="U1452" s="65"/>
      <c r="V1452" s="65"/>
      <c r="W1452" s="65"/>
      <c r="X1452" s="65"/>
      <c r="Y1452" s="65"/>
      <c r="Z1452" s="65"/>
      <c r="AA1452" s="65"/>
      <c r="AB1452" s="65"/>
      <c r="AC1452" s="65"/>
      <c r="AD1452" s="65"/>
      <c r="AE1452" s="65"/>
      <c r="AF1452" s="65"/>
      <c r="AG1452" s="65"/>
      <c r="AH1452" s="65"/>
      <c r="AI1452" s="65"/>
      <c r="AJ1452" s="65"/>
      <c r="AK1452" s="65"/>
      <c r="AL1452" s="65"/>
      <c r="AM1452" s="65"/>
      <c r="AN1452" s="65"/>
      <c r="AO1452" s="65"/>
      <c r="AP1452" s="65"/>
    </row>
    <row r="1453" customFormat="false" ht="15.75" hidden="false" customHeight="false" outlineLevel="0" collapsed="false">
      <c r="A1453" s="65"/>
      <c r="B1453" s="65"/>
      <c r="C1453" s="65"/>
      <c r="D1453" s="65"/>
      <c r="E1453" s="65"/>
      <c r="F1453" s="65"/>
      <c r="G1453" s="65"/>
      <c r="H1453" s="68"/>
      <c r="I1453" s="65"/>
      <c r="J1453" s="68"/>
      <c r="K1453" s="65"/>
      <c r="L1453" s="68"/>
      <c r="M1453" s="65"/>
      <c r="N1453" s="65"/>
      <c r="O1453" s="65"/>
      <c r="P1453" s="65"/>
      <c r="Q1453" s="65"/>
      <c r="R1453" s="65"/>
      <c r="S1453" s="65"/>
      <c r="T1453" s="65"/>
      <c r="U1453" s="65"/>
      <c r="V1453" s="65"/>
      <c r="W1453" s="65"/>
      <c r="X1453" s="65"/>
      <c r="Y1453" s="65"/>
      <c r="Z1453" s="65"/>
      <c r="AA1453" s="65"/>
      <c r="AB1453" s="65"/>
      <c r="AC1453" s="65"/>
      <c r="AD1453" s="65"/>
      <c r="AE1453" s="65"/>
      <c r="AF1453" s="65"/>
      <c r="AG1453" s="65"/>
      <c r="AH1453" s="65"/>
      <c r="AI1453" s="65"/>
      <c r="AJ1453" s="65"/>
      <c r="AK1453" s="65"/>
      <c r="AL1453" s="65"/>
      <c r="AM1453" s="65"/>
      <c r="AN1453" s="65"/>
      <c r="AO1453" s="65"/>
      <c r="AP1453" s="65"/>
    </row>
    <row r="1454" customFormat="false" ht="15.75" hidden="false" customHeight="false" outlineLevel="0" collapsed="false">
      <c r="A1454" s="65"/>
      <c r="B1454" s="65"/>
      <c r="C1454" s="65"/>
      <c r="D1454" s="65"/>
      <c r="E1454" s="65"/>
      <c r="F1454" s="65"/>
      <c r="G1454" s="65"/>
      <c r="H1454" s="68"/>
      <c r="I1454" s="65"/>
      <c r="J1454" s="68"/>
      <c r="K1454" s="65"/>
      <c r="L1454" s="68"/>
      <c r="M1454" s="65"/>
      <c r="N1454" s="65"/>
      <c r="O1454" s="65"/>
      <c r="P1454" s="65"/>
      <c r="Q1454" s="65"/>
      <c r="R1454" s="65"/>
      <c r="S1454" s="65"/>
      <c r="T1454" s="65"/>
      <c r="U1454" s="65"/>
      <c r="V1454" s="65"/>
      <c r="W1454" s="65"/>
      <c r="X1454" s="65"/>
      <c r="Y1454" s="65"/>
      <c r="Z1454" s="65"/>
      <c r="AA1454" s="65"/>
      <c r="AB1454" s="65"/>
      <c r="AC1454" s="65"/>
      <c r="AD1454" s="65"/>
      <c r="AE1454" s="65"/>
      <c r="AF1454" s="65"/>
      <c r="AG1454" s="65"/>
      <c r="AH1454" s="65"/>
      <c r="AI1454" s="65"/>
      <c r="AJ1454" s="65"/>
      <c r="AK1454" s="65"/>
      <c r="AL1454" s="65"/>
      <c r="AM1454" s="65"/>
      <c r="AN1454" s="65"/>
      <c r="AO1454" s="65"/>
      <c r="AP1454" s="65"/>
    </row>
    <row r="1455" customFormat="false" ht="15.75" hidden="false" customHeight="false" outlineLevel="0" collapsed="false">
      <c r="A1455" s="65"/>
      <c r="B1455" s="65"/>
      <c r="C1455" s="65"/>
      <c r="D1455" s="65"/>
      <c r="E1455" s="65"/>
      <c r="F1455" s="65"/>
      <c r="G1455" s="65"/>
      <c r="H1455" s="68"/>
      <c r="I1455" s="65"/>
      <c r="J1455" s="68"/>
      <c r="K1455" s="65"/>
      <c r="L1455" s="68"/>
      <c r="M1455" s="65"/>
      <c r="N1455" s="65"/>
      <c r="O1455" s="65"/>
      <c r="P1455" s="65"/>
      <c r="Q1455" s="65"/>
      <c r="R1455" s="65"/>
      <c r="S1455" s="65"/>
      <c r="T1455" s="65"/>
      <c r="U1455" s="65"/>
      <c r="V1455" s="65"/>
      <c r="W1455" s="65"/>
      <c r="X1455" s="65"/>
      <c r="Y1455" s="65"/>
      <c r="Z1455" s="65"/>
      <c r="AA1455" s="65"/>
      <c r="AB1455" s="65"/>
      <c r="AC1455" s="65"/>
      <c r="AD1455" s="65"/>
      <c r="AE1455" s="65"/>
      <c r="AF1455" s="65"/>
      <c r="AG1455" s="65"/>
      <c r="AH1455" s="65"/>
      <c r="AI1455" s="65"/>
      <c r="AJ1455" s="65"/>
      <c r="AK1455" s="65"/>
      <c r="AL1455" s="65"/>
      <c r="AM1455" s="65"/>
      <c r="AN1455" s="65"/>
      <c r="AO1455" s="65"/>
      <c r="AP1455" s="65"/>
    </row>
    <row r="1456" customFormat="false" ht="15.75" hidden="false" customHeight="false" outlineLevel="0" collapsed="false">
      <c r="A1456" s="65"/>
      <c r="B1456" s="65"/>
      <c r="C1456" s="65"/>
      <c r="D1456" s="65"/>
      <c r="E1456" s="65"/>
      <c r="F1456" s="65"/>
      <c r="G1456" s="65"/>
      <c r="H1456" s="68"/>
      <c r="I1456" s="65"/>
      <c r="J1456" s="68"/>
      <c r="K1456" s="65"/>
      <c r="L1456" s="68"/>
      <c r="M1456" s="65"/>
      <c r="N1456" s="65"/>
      <c r="O1456" s="65"/>
      <c r="P1456" s="65"/>
      <c r="Q1456" s="65"/>
      <c r="R1456" s="65"/>
      <c r="S1456" s="65"/>
      <c r="T1456" s="65"/>
      <c r="U1456" s="65"/>
      <c r="V1456" s="65"/>
      <c r="W1456" s="65"/>
      <c r="X1456" s="65"/>
      <c r="Y1456" s="65"/>
      <c r="Z1456" s="65"/>
      <c r="AA1456" s="65"/>
      <c r="AB1456" s="65"/>
      <c r="AC1456" s="65"/>
      <c r="AD1456" s="65"/>
      <c r="AE1456" s="65"/>
      <c r="AF1456" s="65"/>
      <c r="AG1456" s="65"/>
      <c r="AH1456" s="65"/>
      <c r="AI1456" s="65"/>
      <c r="AJ1456" s="65"/>
      <c r="AK1456" s="65"/>
      <c r="AL1456" s="65"/>
      <c r="AM1456" s="65"/>
      <c r="AN1456" s="65"/>
      <c r="AO1456" s="65"/>
      <c r="AP1456" s="65"/>
    </row>
    <row r="1457" customFormat="false" ht="15.75" hidden="false" customHeight="false" outlineLevel="0" collapsed="false">
      <c r="A1457" s="65"/>
      <c r="B1457" s="65"/>
      <c r="C1457" s="65"/>
      <c r="D1457" s="65"/>
      <c r="E1457" s="65"/>
      <c r="F1457" s="65"/>
      <c r="G1457" s="65"/>
      <c r="H1457" s="68"/>
      <c r="I1457" s="65"/>
      <c r="J1457" s="68"/>
      <c r="K1457" s="65"/>
      <c r="L1457" s="68"/>
      <c r="M1457" s="65"/>
      <c r="N1457" s="65"/>
      <c r="O1457" s="65"/>
      <c r="P1457" s="65"/>
      <c r="Q1457" s="65"/>
      <c r="R1457" s="65"/>
      <c r="S1457" s="65"/>
      <c r="T1457" s="65"/>
      <c r="U1457" s="65"/>
      <c r="V1457" s="65"/>
      <c r="W1457" s="65"/>
      <c r="X1457" s="65"/>
      <c r="Y1457" s="65"/>
      <c r="Z1457" s="65"/>
      <c r="AA1457" s="65"/>
      <c r="AB1457" s="65"/>
      <c r="AC1457" s="65"/>
      <c r="AD1457" s="65"/>
      <c r="AE1457" s="65"/>
      <c r="AF1457" s="65"/>
      <c r="AG1457" s="65"/>
      <c r="AH1457" s="65"/>
      <c r="AI1457" s="65"/>
      <c r="AJ1457" s="65"/>
      <c r="AK1457" s="65"/>
      <c r="AL1457" s="65"/>
      <c r="AM1457" s="65"/>
      <c r="AN1457" s="65"/>
      <c r="AO1457" s="65"/>
      <c r="AP1457" s="65"/>
    </row>
    <row r="1458" customFormat="false" ht="15.75" hidden="false" customHeight="false" outlineLevel="0" collapsed="false">
      <c r="A1458" s="65"/>
      <c r="B1458" s="65"/>
      <c r="C1458" s="65"/>
      <c r="D1458" s="65"/>
      <c r="E1458" s="65"/>
      <c r="F1458" s="65"/>
      <c r="G1458" s="65"/>
      <c r="H1458" s="68"/>
      <c r="I1458" s="65"/>
      <c r="J1458" s="68"/>
      <c r="K1458" s="65"/>
      <c r="L1458" s="68"/>
      <c r="M1458" s="65"/>
      <c r="N1458" s="65"/>
      <c r="O1458" s="65"/>
      <c r="P1458" s="65"/>
      <c r="Q1458" s="65"/>
      <c r="R1458" s="65"/>
      <c r="S1458" s="65"/>
      <c r="T1458" s="65"/>
      <c r="U1458" s="65"/>
      <c r="V1458" s="65"/>
      <c r="W1458" s="65"/>
      <c r="X1458" s="65"/>
      <c r="Y1458" s="65"/>
      <c r="Z1458" s="65"/>
      <c r="AA1458" s="65"/>
      <c r="AB1458" s="65"/>
      <c r="AC1458" s="65"/>
      <c r="AD1458" s="65"/>
      <c r="AE1458" s="65"/>
      <c r="AF1458" s="65"/>
      <c r="AG1458" s="65"/>
      <c r="AH1458" s="65"/>
      <c r="AI1458" s="65"/>
      <c r="AJ1458" s="65"/>
      <c r="AK1458" s="65"/>
      <c r="AL1458" s="65"/>
      <c r="AM1458" s="65"/>
      <c r="AN1458" s="65"/>
      <c r="AO1458" s="65"/>
      <c r="AP1458" s="65"/>
    </row>
    <row r="1459" customFormat="false" ht="15.75" hidden="false" customHeight="false" outlineLevel="0" collapsed="false">
      <c r="A1459" s="65"/>
      <c r="B1459" s="65"/>
      <c r="C1459" s="65"/>
      <c r="D1459" s="65"/>
      <c r="E1459" s="65"/>
      <c r="F1459" s="65"/>
      <c r="G1459" s="65"/>
      <c r="H1459" s="68"/>
      <c r="I1459" s="65"/>
      <c r="J1459" s="68"/>
      <c r="K1459" s="65"/>
      <c r="L1459" s="68"/>
      <c r="M1459" s="65"/>
      <c r="N1459" s="65"/>
      <c r="O1459" s="65"/>
      <c r="P1459" s="65"/>
      <c r="Q1459" s="65"/>
      <c r="R1459" s="65"/>
      <c r="S1459" s="65"/>
      <c r="T1459" s="65"/>
      <c r="U1459" s="65"/>
      <c r="V1459" s="65"/>
      <c r="W1459" s="65"/>
      <c r="X1459" s="65"/>
      <c r="Y1459" s="65"/>
      <c r="Z1459" s="65"/>
      <c r="AA1459" s="65"/>
      <c r="AB1459" s="65"/>
      <c r="AC1459" s="65"/>
      <c r="AD1459" s="65"/>
      <c r="AE1459" s="65"/>
      <c r="AF1459" s="65"/>
      <c r="AG1459" s="65"/>
      <c r="AH1459" s="65"/>
      <c r="AI1459" s="65"/>
      <c r="AJ1459" s="65"/>
      <c r="AK1459" s="65"/>
      <c r="AL1459" s="65"/>
      <c r="AM1459" s="65"/>
      <c r="AN1459" s="65"/>
      <c r="AO1459" s="65"/>
      <c r="AP1459" s="65"/>
    </row>
    <row r="1460" customFormat="false" ht="15.75" hidden="false" customHeight="false" outlineLevel="0" collapsed="false">
      <c r="A1460" s="65"/>
      <c r="B1460" s="65"/>
      <c r="C1460" s="65"/>
      <c r="D1460" s="65"/>
      <c r="E1460" s="65"/>
      <c r="F1460" s="65"/>
      <c r="G1460" s="65"/>
      <c r="H1460" s="68"/>
      <c r="I1460" s="65"/>
      <c r="J1460" s="68"/>
      <c r="K1460" s="65"/>
      <c r="L1460" s="68"/>
      <c r="M1460" s="65"/>
      <c r="N1460" s="65"/>
      <c r="O1460" s="65"/>
      <c r="P1460" s="65"/>
      <c r="Q1460" s="65"/>
      <c r="R1460" s="65"/>
      <c r="S1460" s="65"/>
      <c r="T1460" s="65"/>
      <c r="U1460" s="65"/>
      <c r="V1460" s="65"/>
      <c r="W1460" s="65"/>
      <c r="X1460" s="65"/>
      <c r="Y1460" s="65"/>
      <c r="Z1460" s="65"/>
      <c r="AA1460" s="65"/>
      <c r="AB1460" s="65"/>
      <c r="AC1460" s="65"/>
      <c r="AD1460" s="65"/>
      <c r="AE1460" s="65"/>
      <c r="AF1460" s="65"/>
      <c r="AG1460" s="65"/>
      <c r="AH1460" s="65"/>
      <c r="AI1460" s="65"/>
      <c r="AJ1460" s="65"/>
      <c r="AK1460" s="65"/>
      <c r="AL1460" s="65"/>
      <c r="AM1460" s="65"/>
      <c r="AN1460" s="65"/>
      <c r="AO1460" s="65"/>
      <c r="AP1460" s="65"/>
    </row>
    <row r="1461" customFormat="false" ht="15.75" hidden="false" customHeight="false" outlineLevel="0" collapsed="false">
      <c r="A1461" s="65"/>
      <c r="B1461" s="65"/>
      <c r="C1461" s="65"/>
      <c r="D1461" s="65"/>
      <c r="E1461" s="65"/>
      <c r="F1461" s="65"/>
      <c r="G1461" s="65"/>
      <c r="H1461" s="68"/>
      <c r="I1461" s="65"/>
      <c r="J1461" s="68"/>
      <c r="K1461" s="65"/>
      <c r="L1461" s="68"/>
      <c r="M1461" s="65"/>
      <c r="N1461" s="65"/>
      <c r="O1461" s="65"/>
      <c r="P1461" s="65"/>
      <c r="Q1461" s="65"/>
      <c r="R1461" s="65"/>
      <c r="S1461" s="65"/>
      <c r="T1461" s="65"/>
      <c r="U1461" s="65"/>
      <c r="V1461" s="65"/>
      <c r="W1461" s="65"/>
      <c r="X1461" s="65"/>
      <c r="Y1461" s="65"/>
      <c r="Z1461" s="65"/>
      <c r="AA1461" s="65"/>
      <c r="AB1461" s="65"/>
      <c r="AC1461" s="65"/>
      <c r="AD1461" s="65"/>
      <c r="AE1461" s="65"/>
      <c r="AF1461" s="65"/>
      <c r="AG1461" s="65"/>
      <c r="AH1461" s="65"/>
      <c r="AI1461" s="65"/>
      <c r="AJ1461" s="65"/>
      <c r="AK1461" s="65"/>
      <c r="AL1461" s="65"/>
      <c r="AM1461" s="65"/>
      <c r="AN1461" s="65"/>
      <c r="AO1461" s="65"/>
      <c r="AP1461" s="65"/>
    </row>
    <row r="1462" customFormat="false" ht="15.75" hidden="false" customHeight="false" outlineLevel="0" collapsed="false">
      <c r="A1462" s="65"/>
      <c r="B1462" s="65"/>
      <c r="C1462" s="65"/>
      <c r="D1462" s="65"/>
      <c r="E1462" s="65"/>
      <c r="F1462" s="65"/>
      <c r="G1462" s="65"/>
      <c r="H1462" s="68"/>
      <c r="I1462" s="65"/>
      <c r="J1462" s="68"/>
      <c r="K1462" s="65"/>
      <c r="L1462" s="68"/>
      <c r="M1462" s="65"/>
      <c r="N1462" s="65"/>
      <c r="O1462" s="65"/>
      <c r="P1462" s="65"/>
      <c r="Q1462" s="65"/>
      <c r="R1462" s="65"/>
      <c r="S1462" s="65"/>
      <c r="T1462" s="65"/>
      <c r="U1462" s="65"/>
      <c r="V1462" s="65"/>
      <c r="W1462" s="65"/>
      <c r="X1462" s="65"/>
      <c r="Y1462" s="65"/>
      <c r="Z1462" s="65"/>
      <c r="AA1462" s="65"/>
      <c r="AB1462" s="65"/>
      <c r="AC1462" s="65"/>
      <c r="AD1462" s="65"/>
      <c r="AE1462" s="65"/>
      <c r="AF1462" s="65"/>
      <c r="AG1462" s="65"/>
      <c r="AH1462" s="65"/>
      <c r="AI1462" s="65"/>
      <c r="AJ1462" s="65"/>
      <c r="AK1462" s="65"/>
      <c r="AL1462" s="65"/>
      <c r="AM1462" s="65"/>
      <c r="AN1462" s="65"/>
      <c r="AO1462" s="65"/>
      <c r="AP1462" s="65"/>
    </row>
    <row r="1463" customFormat="false" ht="15.75" hidden="false" customHeight="false" outlineLevel="0" collapsed="false">
      <c r="A1463" s="65"/>
      <c r="B1463" s="65"/>
      <c r="C1463" s="65"/>
      <c r="D1463" s="65"/>
      <c r="E1463" s="65"/>
      <c r="F1463" s="65"/>
      <c r="G1463" s="65"/>
      <c r="H1463" s="68"/>
      <c r="I1463" s="65"/>
      <c r="J1463" s="68"/>
      <c r="K1463" s="65"/>
      <c r="L1463" s="68"/>
      <c r="M1463" s="65"/>
      <c r="N1463" s="65"/>
      <c r="O1463" s="65"/>
      <c r="P1463" s="65"/>
      <c r="Q1463" s="65"/>
      <c r="R1463" s="65"/>
      <c r="S1463" s="65"/>
      <c r="T1463" s="65"/>
      <c r="U1463" s="65"/>
      <c r="V1463" s="65"/>
      <c r="W1463" s="65"/>
      <c r="X1463" s="65"/>
      <c r="Y1463" s="65"/>
      <c r="Z1463" s="65"/>
      <c r="AA1463" s="65"/>
      <c r="AB1463" s="65"/>
      <c r="AC1463" s="65"/>
      <c r="AD1463" s="65"/>
      <c r="AE1463" s="65"/>
      <c r="AF1463" s="65"/>
      <c r="AG1463" s="65"/>
      <c r="AH1463" s="65"/>
      <c r="AI1463" s="65"/>
      <c r="AJ1463" s="65"/>
      <c r="AK1463" s="65"/>
      <c r="AL1463" s="65"/>
      <c r="AM1463" s="65"/>
      <c r="AN1463" s="65"/>
      <c r="AO1463" s="65"/>
      <c r="AP1463" s="65"/>
    </row>
    <row r="1464" customFormat="false" ht="15.75" hidden="false" customHeight="false" outlineLevel="0" collapsed="false">
      <c r="A1464" s="65"/>
      <c r="B1464" s="65"/>
      <c r="C1464" s="65"/>
      <c r="D1464" s="65"/>
      <c r="E1464" s="65"/>
      <c r="F1464" s="65"/>
      <c r="G1464" s="65"/>
      <c r="H1464" s="68"/>
      <c r="I1464" s="65"/>
      <c r="J1464" s="68"/>
      <c r="K1464" s="65"/>
      <c r="L1464" s="68"/>
      <c r="M1464" s="65"/>
      <c r="N1464" s="65"/>
      <c r="O1464" s="65"/>
      <c r="P1464" s="65"/>
      <c r="Q1464" s="65"/>
      <c r="R1464" s="65"/>
      <c r="S1464" s="65"/>
      <c r="T1464" s="65"/>
      <c r="U1464" s="65"/>
      <c r="V1464" s="65"/>
      <c r="W1464" s="65"/>
      <c r="X1464" s="65"/>
      <c r="Y1464" s="65"/>
      <c r="Z1464" s="65"/>
      <c r="AA1464" s="65"/>
      <c r="AB1464" s="65"/>
      <c r="AC1464" s="65"/>
      <c r="AD1464" s="65"/>
      <c r="AE1464" s="65"/>
      <c r="AF1464" s="65"/>
      <c r="AG1464" s="65"/>
      <c r="AH1464" s="65"/>
      <c r="AI1464" s="65"/>
      <c r="AJ1464" s="65"/>
      <c r="AK1464" s="65"/>
      <c r="AL1464" s="65"/>
      <c r="AM1464" s="65"/>
      <c r="AN1464" s="65"/>
      <c r="AO1464" s="65"/>
      <c r="AP1464" s="65"/>
    </row>
    <row r="1465" customFormat="false" ht="15.75" hidden="false" customHeight="false" outlineLevel="0" collapsed="false">
      <c r="A1465" s="65"/>
      <c r="B1465" s="65"/>
      <c r="C1465" s="65"/>
      <c r="D1465" s="65"/>
      <c r="E1465" s="65"/>
      <c r="F1465" s="65"/>
      <c r="G1465" s="65"/>
      <c r="H1465" s="68"/>
      <c r="I1465" s="65"/>
      <c r="J1465" s="68"/>
      <c r="K1465" s="65"/>
      <c r="L1465" s="68"/>
      <c r="M1465" s="65"/>
      <c r="N1465" s="65"/>
      <c r="O1465" s="65"/>
      <c r="P1465" s="65"/>
      <c r="Q1465" s="65"/>
      <c r="R1465" s="65"/>
      <c r="S1465" s="65"/>
      <c r="T1465" s="65"/>
      <c r="U1465" s="65"/>
      <c r="V1465" s="65"/>
      <c r="W1465" s="65"/>
      <c r="X1465" s="65"/>
      <c r="Y1465" s="65"/>
      <c r="Z1465" s="65"/>
      <c r="AA1465" s="65"/>
      <c r="AB1465" s="65"/>
      <c r="AC1465" s="65"/>
      <c r="AD1465" s="65"/>
      <c r="AE1465" s="65"/>
      <c r="AF1465" s="65"/>
      <c r="AG1465" s="65"/>
      <c r="AH1465" s="65"/>
      <c r="AI1465" s="65"/>
      <c r="AJ1465" s="65"/>
      <c r="AK1465" s="65"/>
      <c r="AL1465" s="65"/>
      <c r="AM1465" s="65"/>
      <c r="AN1465" s="65"/>
      <c r="AO1465" s="65"/>
      <c r="AP1465" s="65"/>
    </row>
    <row r="1466" customFormat="false" ht="15.75" hidden="false" customHeight="false" outlineLevel="0" collapsed="false">
      <c r="A1466" s="65"/>
      <c r="B1466" s="65"/>
      <c r="C1466" s="65"/>
      <c r="D1466" s="65"/>
      <c r="E1466" s="65"/>
      <c r="F1466" s="65"/>
      <c r="G1466" s="65"/>
      <c r="H1466" s="68"/>
      <c r="I1466" s="65"/>
      <c r="J1466" s="68"/>
      <c r="K1466" s="65"/>
      <c r="L1466" s="68"/>
      <c r="M1466" s="65"/>
      <c r="N1466" s="65"/>
      <c r="O1466" s="65"/>
      <c r="P1466" s="65"/>
      <c r="Q1466" s="65"/>
      <c r="R1466" s="65"/>
      <c r="S1466" s="65"/>
      <c r="T1466" s="65"/>
      <c r="U1466" s="65"/>
      <c r="V1466" s="65"/>
      <c r="W1466" s="65"/>
      <c r="X1466" s="65"/>
      <c r="Y1466" s="65"/>
      <c r="Z1466" s="65"/>
      <c r="AA1466" s="65"/>
      <c r="AB1466" s="65"/>
      <c r="AC1466" s="65"/>
      <c r="AD1466" s="65"/>
      <c r="AE1466" s="65"/>
      <c r="AF1466" s="65"/>
      <c r="AG1466" s="65"/>
      <c r="AH1466" s="65"/>
      <c r="AI1466" s="65"/>
      <c r="AJ1466" s="65"/>
      <c r="AK1466" s="65"/>
      <c r="AL1466" s="65"/>
      <c r="AM1466" s="65"/>
      <c r="AN1466" s="65"/>
      <c r="AO1466" s="65"/>
      <c r="AP1466" s="65"/>
    </row>
    <row r="1467" customFormat="false" ht="15.75" hidden="false" customHeight="false" outlineLevel="0" collapsed="false">
      <c r="A1467" s="65"/>
      <c r="B1467" s="65"/>
      <c r="C1467" s="65"/>
      <c r="D1467" s="65"/>
      <c r="E1467" s="65"/>
      <c r="F1467" s="65"/>
      <c r="G1467" s="65"/>
      <c r="H1467" s="68"/>
      <c r="I1467" s="65"/>
      <c r="J1467" s="68"/>
      <c r="K1467" s="65"/>
      <c r="L1467" s="68"/>
      <c r="M1467" s="65"/>
      <c r="N1467" s="65"/>
      <c r="O1467" s="65"/>
      <c r="P1467" s="65"/>
      <c r="Q1467" s="65"/>
      <c r="R1467" s="65"/>
      <c r="S1467" s="65"/>
      <c r="T1467" s="65"/>
      <c r="U1467" s="65"/>
      <c r="V1467" s="65"/>
      <c r="W1467" s="65"/>
      <c r="X1467" s="65"/>
      <c r="Y1467" s="65"/>
      <c r="Z1467" s="65"/>
      <c r="AA1467" s="65"/>
      <c r="AB1467" s="65"/>
      <c r="AC1467" s="65"/>
      <c r="AD1467" s="65"/>
      <c r="AE1467" s="65"/>
      <c r="AF1467" s="65"/>
      <c r="AG1467" s="65"/>
      <c r="AH1467" s="65"/>
      <c r="AI1467" s="65"/>
      <c r="AJ1467" s="65"/>
      <c r="AK1467" s="65"/>
      <c r="AL1467" s="65"/>
      <c r="AM1467" s="65"/>
      <c r="AN1467" s="65"/>
      <c r="AO1467" s="65"/>
      <c r="AP1467" s="65"/>
    </row>
    <row r="1468" customFormat="false" ht="15.75" hidden="false" customHeight="false" outlineLevel="0" collapsed="false">
      <c r="A1468" s="65"/>
      <c r="B1468" s="65"/>
      <c r="C1468" s="65"/>
      <c r="D1468" s="65"/>
      <c r="E1468" s="65"/>
      <c r="F1468" s="65"/>
      <c r="G1468" s="65"/>
      <c r="H1468" s="68"/>
      <c r="I1468" s="65"/>
      <c r="J1468" s="68"/>
      <c r="K1468" s="65"/>
      <c r="L1468" s="68"/>
      <c r="M1468" s="65"/>
      <c r="N1468" s="65"/>
      <c r="O1468" s="65"/>
      <c r="P1468" s="65"/>
      <c r="Q1468" s="65"/>
      <c r="R1468" s="65"/>
      <c r="S1468" s="65"/>
      <c r="T1468" s="65"/>
      <c r="U1468" s="65"/>
      <c r="V1468" s="65"/>
      <c r="W1468" s="65"/>
      <c r="X1468" s="65"/>
      <c r="Y1468" s="65"/>
      <c r="Z1468" s="65"/>
      <c r="AA1468" s="65"/>
      <c r="AB1468" s="65"/>
      <c r="AC1468" s="65"/>
      <c r="AD1468" s="65"/>
      <c r="AE1468" s="65"/>
      <c r="AF1468" s="65"/>
      <c r="AG1468" s="65"/>
      <c r="AH1468" s="65"/>
      <c r="AI1468" s="65"/>
      <c r="AJ1468" s="65"/>
      <c r="AK1468" s="65"/>
      <c r="AL1468" s="65"/>
      <c r="AM1468" s="65"/>
      <c r="AN1468" s="65"/>
      <c r="AO1468" s="65"/>
      <c r="AP1468" s="65"/>
    </row>
    <row r="1469" customFormat="false" ht="15.75" hidden="false" customHeight="false" outlineLevel="0" collapsed="false">
      <c r="A1469" s="65"/>
      <c r="B1469" s="65"/>
      <c r="C1469" s="65"/>
      <c r="D1469" s="65"/>
      <c r="E1469" s="65"/>
      <c r="F1469" s="65"/>
      <c r="G1469" s="65"/>
      <c r="H1469" s="68"/>
      <c r="I1469" s="65"/>
      <c r="J1469" s="68"/>
      <c r="K1469" s="65"/>
      <c r="L1469" s="68"/>
      <c r="M1469" s="65"/>
      <c r="N1469" s="65"/>
      <c r="O1469" s="65"/>
      <c r="P1469" s="65"/>
      <c r="Q1469" s="65"/>
      <c r="R1469" s="65"/>
      <c r="S1469" s="65"/>
      <c r="T1469" s="65"/>
      <c r="U1469" s="65"/>
      <c r="V1469" s="65"/>
      <c r="W1469" s="65"/>
      <c r="X1469" s="65"/>
      <c r="Y1469" s="65"/>
      <c r="Z1469" s="65"/>
      <c r="AA1469" s="65"/>
      <c r="AB1469" s="65"/>
      <c r="AC1469" s="65"/>
      <c r="AD1469" s="65"/>
      <c r="AE1469" s="65"/>
      <c r="AF1469" s="65"/>
      <c r="AG1469" s="65"/>
      <c r="AH1469" s="65"/>
      <c r="AI1469" s="65"/>
      <c r="AJ1469" s="65"/>
      <c r="AK1469" s="65"/>
      <c r="AL1469" s="65"/>
      <c r="AM1469" s="65"/>
      <c r="AN1469" s="65"/>
      <c r="AO1469" s="65"/>
      <c r="AP1469" s="65"/>
    </row>
    <row r="1470" customFormat="false" ht="15.75" hidden="false" customHeight="false" outlineLevel="0" collapsed="false">
      <c r="A1470" s="65"/>
      <c r="B1470" s="65"/>
      <c r="C1470" s="65"/>
      <c r="D1470" s="65"/>
      <c r="E1470" s="65"/>
      <c r="F1470" s="65"/>
      <c r="G1470" s="65"/>
      <c r="H1470" s="68"/>
      <c r="I1470" s="65"/>
      <c r="J1470" s="68"/>
      <c r="K1470" s="65"/>
      <c r="L1470" s="68"/>
      <c r="M1470" s="65"/>
      <c r="N1470" s="65"/>
      <c r="O1470" s="65"/>
      <c r="P1470" s="65"/>
      <c r="Q1470" s="65"/>
      <c r="R1470" s="65"/>
      <c r="S1470" s="65"/>
      <c r="T1470" s="65"/>
      <c r="U1470" s="65"/>
      <c r="V1470" s="65"/>
      <c r="W1470" s="65"/>
      <c r="X1470" s="65"/>
      <c r="Y1470" s="65"/>
      <c r="Z1470" s="65"/>
      <c r="AA1470" s="65"/>
      <c r="AB1470" s="65"/>
      <c r="AC1470" s="65"/>
      <c r="AD1470" s="65"/>
      <c r="AE1470" s="65"/>
      <c r="AF1470" s="65"/>
      <c r="AG1470" s="65"/>
      <c r="AH1470" s="65"/>
      <c r="AI1470" s="65"/>
      <c r="AJ1470" s="65"/>
      <c r="AK1470" s="65"/>
      <c r="AL1470" s="65"/>
      <c r="AM1470" s="65"/>
      <c r="AN1470" s="65"/>
      <c r="AO1470" s="65"/>
      <c r="AP1470" s="65"/>
    </row>
    <row r="1471" customFormat="false" ht="15.75" hidden="false" customHeight="false" outlineLevel="0" collapsed="false">
      <c r="A1471" s="65"/>
      <c r="B1471" s="65"/>
      <c r="C1471" s="65"/>
      <c r="D1471" s="65"/>
      <c r="E1471" s="65"/>
      <c r="F1471" s="65"/>
      <c r="G1471" s="65"/>
      <c r="H1471" s="68"/>
      <c r="I1471" s="65"/>
      <c r="J1471" s="68"/>
      <c r="K1471" s="65"/>
      <c r="L1471" s="68"/>
      <c r="M1471" s="65"/>
      <c r="N1471" s="65"/>
      <c r="O1471" s="65"/>
      <c r="P1471" s="65"/>
      <c r="Q1471" s="65"/>
      <c r="R1471" s="65"/>
      <c r="S1471" s="65"/>
      <c r="T1471" s="65"/>
      <c r="U1471" s="65"/>
      <c r="V1471" s="65"/>
      <c r="W1471" s="65"/>
      <c r="X1471" s="65"/>
      <c r="Y1471" s="65"/>
      <c r="Z1471" s="65"/>
      <c r="AA1471" s="65"/>
      <c r="AB1471" s="65"/>
      <c r="AC1471" s="65"/>
      <c r="AD1471" s="65"/>
      <c r="AE1471" s="65"/>
      <c r="AF1471" s="65"/>
      <c r="AG1471" s="65"/>
      <c r="AH1471" s="65"/>
      <c r="AI1471" s="65"/>
      <c r="AJ1471" s="65"/>
      <c r="AK1471" s="65"/>
      <c r="AL1471" s="65"/>
      <c r="AM1471" s="65"/>
      <c r="AN1471" s="65"/>
      <c r="AO1471" s="65"/>
      <c r="AP1471" s="65"/>
    </row>
    <row r="1472" customFormat="false" ht="15.75" hidden="false" customHeight="false" outlineLevel="0" collapsed="false">
      <c r="A1472" s="65"/>
      <c r="B1472" s="65"/>
      <c r="C1472" s="65"/>
      <c r="D1472" s="65"/>
      <c r="E1472" s="65"/>
      <c r="F1472" s="65"/>
      <c r="G1472" s="65"/>
      <c r="H1472" s="68"/>
      <c r="I1472" s="65"/>
      <c r="J1472" s="68"/>
      <c r="K1472" s="65"/>
      <c r="L1472" s="68"/>
      <c r="M1472" s="65"/>
      <c r="N1472" s="65"/>
      <c r="O1472" s="65"/>
      <c r="P1472" s="65"/>
      <c r="Q1472" s="65"/>
      <c r="R1472" s="65"/>
      <c r="S1472" s="65"/>
      <c r="T1472" s="65"/>
      <c r="U1472" s="65"/>
      <c r="V1472" s="65"/>
      <c r="W1472" s="65"/>
      <c r="X1472" s="65"/>
      <c r="Y1472" s="65"/>
      <c r="Z1472" s="65"/>
      <c r="AA1472" s="65"/>
      <c r="AB1472" s="65"/>
      <c r="AC1472" s="65"/>
      <c r="AD1472" s="65"/>
      <c r="AE1472" s="65"/>
      <c r="AF1472" s="65"/>
      <c r="AG1472" s="65"/>
      <c r="AH1472" s="65"/>
      <c r="AI1472" s="65"/>
      <c r="AJ1472" s="65"/>
      <c r="AK1472" s="65"/>
      <c r="AL1472" s="65"/>
      <c r="AM1472" s="65"/>
      <c r="AN1472" s="65"/>
      <c r="AO1472" s="65"/>
      <c r="AP1472" s="65"/>
    </row>
    <row r="1473" customFormat="false" ht="15.75" hidden="false" customHeight="false" outlineLevel="0" collapsed="false">
      <c r="A1473" s="65"/>
      <c r="B1473" s="65"/>
      <c r="C1473" s="65"/>
      <c r="D1473" s="65"/>
      <c r="E1473" s="65"/>
      <c r="F1473" s="65"/>
      <c r="G1473" s="65"/>
      <c r="H1473" s="68"/>
      <c r="I1473" s="65"/>
      <c r="J1473" s="68"/>
      <c r="K1473" s="65"/>
      <c r="L1473" s="68"/>
      <c r="M1473" s="65"/>
      <c r="N1473" s="65"/>
      <c r="O1473" s="65"/>
      <c r="P1473" s="65"/>
      <c r="Q1473" s="65"/>
      <c r="R1473" s="65"/>
      <c r="S1473" s="65"/>
      <c r="T1473" s="65"/>
      <c r="U1473" s="65"/>
      <c r="V1473" s="65"/>
      <c r="W1473" s="65"/>
      <c r="X1473" s="65"/>
      <c r="Y1473" s="65"/>
      <c r="Z1473" s="65"/>
      <c r="AA1473" s="65"/>
      <c r="AB1473" s="65"/>
      <c r="AC1473" s="65"/>
      <c r="AD1473" s="65"/>
      <c r="AE1473" s="65"/>
      <c r="AF1473" s="65"/>
      <c r="AG1473" s="65"/>
      <c r="AH1473" s="65"/>
      <c r="AI1473" s="65"/>
      <c r="AJ1473" s="65"/>
      <c r="AK1473" s="65"/>
      <c r="AL1473" s="65"/>
      <c r="AM1473" s="65"/>
      <c r="AN1473" s="65"/>
      <c r="AO1473" s="65"/>
      <c r="AP1473" s="65"/>
    </row>
    <row r="1474" customFormat="false" ht="15.75" hidden="false" customHeight="false" outlineLevel="0" collapsed="false">
      <c r="A1474" s="65"/>
      <c r="B1474" s="65"/>
      <c r="C1474" s="65"/>
      <c r="D1474" s="65"/>
      <c r="E1474" s="65"/>
      <c r="F1474" s="65"/>
      <c r="G1474" s="65"/>
      <c r="H1474" s="68"/>
      <c r="I1474" s="65"/>
      <c r="J1474" s="68"/>
      <c r="K1474" s="65"/>
      <c r="L1474" s="68"/>
      <c r="M1474" s="65"/>
      <c r="N1474" s="65"/>
      <c r="O1474" s="65"/>
      <c r="P1474" s="65"/>
      <c r="Q1474" s="65"/>
      <c r="R1474" s="65"/>
      <c r="S1474" s="65"/>
      <c r="T1474" s="65"/>
      <c r="U1474" s="65"/>
      <c r="V1474" s="65"/>
      <c r="W1474" s="65"/>
      <c r="X1474" s="65"/>
      <c r="Y1474" s="65"/>
      <c r="Z1474" s="65"/>
      <c r="AA1474" s="65"/>
      <c r="AB1474" s="65"/>
      <c r="AC1474" s="65"/>
      <c r="AD1474" s="65"/>
      <c r="AE1474" s="65"/>
      <c r="AF1474" s="65"/>
      <c r="AG1474" s="65"/>
      <c r="AH1474" s="65"/>
      <c r="AI1474" s="65"/>
      <c r="AJ1474" s="65"/>
      <c r="AK1474" s="65"/>
      <c r="AL1474" s="65"/>
      <c r="AM1474" s="65"/>
      <c r="AN1474" s="65"/>
      <c r="AO1474" s="65"/>
      <c r="AP1474" s="65"/>
    </row>
    <row r="1475" customFormat="false" ht="15.75" hidden="false" customHeight="false" outlineLevel="0" collapsed="false">
      <c r="A1475" s="65"/>
      <c r="B1475" s="65"/>
      <c r="C1475" s="65"/>
      <c r="D1475" s="65"/>
      <c r="E1475" s="65"/>
      <c r="F1475" s="65"/>
      <c r="G1475" s="65"/>
      <c r="H1475" s="68"/>
      <c r="I1475" s="65"/>
      <c r="J1475" s="68"/>
      <c r="K1475" s="65"/>
      <c r="L1475" s="68"/>
      <c r="M1475" s="65"/>
      <c r="N1475" s="65"/>
      <c r="O1475" s="65"/>
      <c r="P1475" s="65"/>
      <c r="Q1475" s="65"/>
      <c r="R1475" s="65"/>
      <c r="S1475" s="65"/>
      <c r="T1475" s="65"/>
      <c r="U1475" s="65"/>
      <c r="V1475" s="65"/>
      <c r="W1475" s="65"/>
      <c r="X1475" s="65"/>
      <c r="Y1475" s="65"/>
      <c r="Z1475" s="65"/>
      <c r="AA1475" s="65"/>
      <c r="AB1475" s="65"/>
      <c r="AC1475" s="65"/>
      <c r="AD1475" s="65"/>
      <c r="AE1475" s="65"/>
      <c r="AF1475" s="65"/>
      <c r="AG1475" s="65"/>
      <c r="AH1475" s="65"/>
      <c r="AI1475" s="65"/>
      <c r="AJ1475" s="65"/>
      <c r="AK1475" s="65"/>
      <c r="AL1475" s="65"/>
      <c r="AM1475" s="65"/>
      <c r="AN1475" s="65"/>
      <c r="AO1475" s="65"/>
      <c r="AP1475" s="65"/>
    </row>
    <row r="1476" customFormat="false" ht="15.75" hidden="false" customHeight="false" outlineLevel="0" collapsed="false">
      <c r="A1476" s="65"/>
      <c r="B1476" s="65"/>
      <c r="C1476" s="65"/>
      <c r="D1476" s="65"/>
      <c r="E1476" s="65"/>
      <c r="F1476" s="65"/>
      <c r="G1476" s="65"/>
      <c r="H1476" s="68"/>
      <c r="I1476" s="65"/>
      <c r="J1476" s="68"/>
      <c r="K1476" s="65"/>
      <c r="L1476" s="68"/>
      <c r="M1476" s="65"/>
      <c r="N1476" s="65"/>
      <c r="O1476" s="65"/>
      <c r="P1476" s="65"/>
      <c r="Q1476" s="65"/>
      <c r="R1476" s="65"/>
      <c r="S1476" s="65"/>
      <c r="T1476" s="65"/>
      <c r="U1476" s="65"/>
      <c r="V1476" s="65"/>
      <c r="W1476" s="65"/>
      <c r="X1476" s="65"/>
      <c r="Y1476" s="65"/>
      <c r="Z1476" s="65"/>
      <c r="AA1476" s="65"/>
      <c r="AB1476" s="65"/>
      <c r="AC1476" s="65"/>
      <c r="AD1476" s="65"/>
      <c r="AE1476" s="65"/>
      <c r="AF1476" s="65"/>
      <c r="AG1476" s="65"/>
      <c r="AH1476" s="65"/>
      <c r="AI1476" s="65"/>
      <c r="AJ1476" s="65"/>
      <c r="AK1476" s="65"/>
      <c r="AL1476" s="65"/>
      <c r="AM1476" s="65"/>
      <c r="AN1476" s="65"/>
      <c r="AO1476" s="65"/>
      <c r="AP1476" s="65"/>
    </row>
    <row r="1477" customFormat="false" ht="15.75" hidden="false" customHeight="false" outlineLevel="0" collapsed="false">
      <c r="A1477" s="65"/>
      <c r="B1477" s="65"/>
      <c r="C1477" s="65"/>
      <c r="D1477" s="65"/>
      <c r="E1477" s="65"/>
      <c r="F1477" s="65"/>
      <c r="G1477" s="65"/>
      <c r="H1477" s="68"/>
      <c r="I1477" s="65"/>
      <c r="J1477" s="68"/>
      <c r="K1477" s="65"/>
      <c r="L1477" s="68"/>
      <c r="M1477" s="65"/>
      <c r="N1477" s="65"/>
      <c r="O1477" s="65"/>
      <c r="P1477" s="65"/>
      <c r="Q1477" s="65"/>
      <c r="R1477" s="65"/>
      <c r="S1477" s="65"/>
      <c r="T1477" s="65"/>
      <c r="U1477" s="65"/>
      <c r="V1477" s="65"/>
      <c r="W1477" s="65"/>
      <c r="X1477" s="65"/>
      <c r="Y1477" s="65"/>
      <c r="Z1477" s="65"/>
      <c r="AA1477" s="65"/>
      <c r="AB1477" s="65"/>
      <c r="AC1477" s="65"/>
      <c r="AD1477" s="65"/>
      <c r="AE1477" s="65"/>
      <c r="AF1477" s="65"/>
      <c r="AG1477" s="65"/>
      <c r="AH1477" s="65"/>
      <c r="AI1477" s="65"/>
      <c r="AJ1477" s="65"/>
      <c r="AK1477" s="65"/>
      <c r="AL1477" s="65"/>
      <c r="AM1477" s="65"/>
      <c r="AN1477" s="65"/>
      <c r="AO1477" s="65"/>
      <c r="AP1477" s="65"/>
    </row>
    <row r="1478" customFormat="false" ht="15.75" hidden="false" customHeight="false" outlineLevel="0" collapsed="false">
      <c r="A1478" s="65"/>
      <c r="B1478" s="65"/>
      <c r="C1478" s="65"/>
      <c r="D1478" s="65"/>
      <c r="E1478" s="65"/>
      <c r="F1478" s="65"/>
      <c r="G1478" s="65"/>
      <c r="H1478" s="68"/>
      <c r="I1478" s="65"/>
      <c r="J1478" s="68"/>
      <c r="K1478" s="65"/>
      <c r="L1478" s="68"/>
      <c r="M1478" s="65"/>
      <c r="N1478" s="65"/>
      <c r="O1478" s="65"/>
      <c r="P1478" s="65"/>
      <c r="Q1478" s="65"/>
      <c r="R1478" s="65"/>
      <c r="S1478" s="65"/>
      <c r="T1478" s="65"/>
      <c r="U1478" s="65"/>
      <c r="V1478" s="65"/>
      <c r="W1478" s="65"/>
      <c r="X1478" s="65"/>
      <c r="Y1478" s="65"/>
      <c r="Z1478" s="65"/>
      <c r="AA1478" s="65"/>
      <c r="AB1478" s="65"/>
      <c r="AC1478" s="65"/>
      <c r="AD1478" s="65"/>
      <c r="AE1478" s="65"/>
      <c r="AF1478" s="65"/>
      <c r="AG1478" s="65"/>
      <c r="AH1478" s="65"/>
      <c r="AI1478" s="65"/>
      <c r="AJ1478" s="65"/>
      <c r="AK1478" s="65"/>
      <c r="AL1478" s="65"/>
      <c r="AM1478" s="65"/>
      <c r="AN1478" s="65"/>
      <c r="AO1478" s="65"/>
      <c r="AP1478" s="65"/>
    </row>
    <row r="1479" customFormat="false" ht="15.75" hidden="false" customHeight="false" outlineLevel="0" collapsed="false">
      <c r="A1479" s="65"/>
      <c r="B1479" s="65"/>
      <c r="C1479" s="65"/>
      <c r="D1479" s="65"/>
      <c r="E1479" s="65"/>
      <c r="F1479" s="65"/>
      <c r="G1479" s="65"/>
      <c r="H1479" s="68"/>
      <c r="I1479" s="65"/>
      <c r="J1479" s="68"/>
      <c r="K1479" s="65"/>
      <c r="L1479" s="68"/>
      <c r="M1479" s="65"/>
      <c r="N1479" s="65"/>
      <c r="O1479" s="65"/>
      <c r="P1479" s="65"/>
      <c r="Q1479" s="65"/>
      <c r="R1479" s="65"/>
      <c r="S1479" s="65"/>
      <c r="T1479" s="65"/>
      <c r="U1479" s="65"/>
      <c r="V1479" s="65"/>
      <c r="W1479" s="65"/>
      <c r="X1479" s="65"/>
      <c r="Y1479" s="65"/>
      <c r="Z1479" s="65"/>
      <c r="AA1479" s="65"/>
      <c r="AB1479" s="65"/>
      <c r="AC1479" s="65"/>
      <c r="AD1479" s="65"/>
      <c r="AE1479" s="65"/>
      <c r="AF1479" s="65"/>
      <c r="AG1479" s="65"/>
      <c r="AH1479" s="65"/>
      <c r="AI1479" s="65"/>
      <c r="AJ1479" s="65"/>
      <c r="AK1479" s="65"/>
      <c r="AL1479" s="65"/>
      <c r="AM1479" s="65"/>
      <c r="AN1479" s="65"/>
      <c r="AO1479" s="65"/>
      <c r="AP1479" s="65"/>
    </row>
    <row r="1480" customFormat="false" ht="15.75" hidden="false" customHeight="false" outlineLevel="0" collapsed="false">
      <c r="A1480" s="65"/>
      <c r="B1480" s="65"/>
      <c r="C1480" s="65"/>
      <c r="D1480" s="65"/>
      <c r="E1480" s="65"/>
      <c r="F1480" s="65"/>
      <c r="G1480" s="65"/>
      <c r="H1480" s="68"/>
      <c r="I1480" s="65"/>
      <c r="J1480" s="68"/>
      <c r="K1480" s="65"/>
      <c r="L1480" s="68"/>
      <c r="M1480" s="65"/>
      <c r="N1480" s="65"/>
      <c r="O1480" s="65"/>
      <c r="P1480" s="65"/>
      <c r="Q1480" s="65"/>
      <c r="R1480" s="65"/>
      <c r="S1480" s="65"/>
      <c r="T1480" s="65"/>
      <c r="U1480" s="65"/>
      <c r="V1480" s="65"/>
      <c r="W1480" s="65"/>
      <c r="X1480" s="65"/>
      <c r="Y1480" s="65"/>
      <c r="Z1480" s="65"/>
      <c r="AA1480" s="65"/>
      <c r="AB1480" s="65"/>
      <c r="AC1480" s="65"/>
      <c r="AD1480" s="65"/>
      <c r="AE1480" s="65"/>
      <c r="AF1480" s="65"/>
      <c r="AG1480" s="65"/>
      <c r="AH1480" s="65"/>
      <c r="AI1480" s="65"/>
      <c r="AJ1480" s="65"/>
      <c r="AK1480" s="65"/>
      <c r="AL1480" s="65"/>
      <c r="AM1480" s="65"/>
      <c r="AN1480" s="65"/>
      <c r="AO1480" s="65"/>
      <c r="AP1480" s="65"/>
    </row>
    <row r="1481" customFormat="false" ht="15.75" hidden="false" customHeight="false" outlineLevel="0" collapsed="false">
      <c r="A1481" s="65"/>
      <c r="B1481" s="65"/>
      <c r="C1481" s="65"/>
      <c r="D1481" s="65"/>
      <c r="E1481" s="65"/>
      <c r="F1481" s="65"/>
      <c r="G1481" s="65"/>
      <c r="H1481" s="68"/>
      <c r="I1481" s="65"/>
      <c r="J1481" s="68"/>
      <c r="K1481" s="65"/>
      <c r="L1481" s="68"/>
      <c r="M1481" s="65"/>
      <c r="N1481" s="65"/>
      <c r="O1481" s="65"/>
      <c r="P1481" s="65"/>
      <c r="Q1481" s="65"/>
      <c r="R1481" s="65"/>
      <c r="S1481" s="65"/>
      <c r="T1481" s="65"/>
      <c r="U1481" s="65"/>
      <c r="V1481" s="65"/>
      <c r="W1481" s="65"/>
      <c r="X1481" s="65"/>
      <c r="Y1481" s="65"/>
      <c r="Z1481" s="65"/>
      <c r="AA1481" s="65"/>
      <c r="AB1481" s="65"/>
      <c r="AC1481" s="65"/>
      <c r="AD1481" s="65"/>
      <c r="AE1481" s="65"/>
      <c r="AF1481" s="65"/>
      <c r="AG1481" s="65"/>
      <c r="AH1481" s="65"/>
      <c r="AI1481" s="65"/>
      <c r="AJ1481" s="65"/>
      <c r="AK1481" s="65"/>
      <c r="AL1481" s="65"/>
      <c r="AM1481" s="65"/>
      <c r="AN1481" s="65"/>
      <c r="AO1481" s="65"/>
      <c r="AP1481" s="65"/>
    </row>
    <row r="1482" customFormat="false" ht="15.75" hidden="false" customHeight="false" outlineLevel="0" collapsed="false">
      <c r="A1482" s="65"/>
      <c r="B1482" s="65"/>
      <c r="C1482" s="65"/>
      <c r="D1482" s="65"/>
      <c r="E1482" s="65"/>
      <c r="F1482" s="65"/>
      <c r="G1482" s="65"/>
      <c r="H1482" s="68"/>
      <c r="I1482" s="65"/>
      <c r="J1482" s="68"/>
      <c r="K1482" s="65"/>
      <c r="L1482" s="68"/>
      <c r="M1482" s="65"/>
      <c r="N1482" s="65"/>
      <c r="O1482" s="65"/>
      <c r="P1482" s="65"/>
      <c r="Q1482" s="65"/>
      <c r="R1482" s="65"/>
      <c r="S1482" s="65"/>
      <c r="T1482" s="65"/>
      <c r="U1482" s="65"/>
      <c r="V1482" s="65"/>
      <c r="W1482" s="65"/>
      <c r="X1482" s="65"/>
      <c r="Y1482" s="65"/>
      <c r="Z1482" s="65"/>
      <c r="AA1482" s="65"/>
      <c r="AB1482" s="65"/>
      <c r="AC1482" s="65"/>
      <c r="AD1482" s="65"/>
      <c r="AE1482" s="65"/>
      <c r="AF1482" s="65"/>
      <c r="AG1482" s="65"/>
      <c r="AH1482" s="65"/>
      <c r="AI1482" s="65"/>
      <c r="AJ1482" s="65"/>
      <c r="AK1482" s="65"/>
      <c r="AL1482" s="65"/>
      <c r="AM1482" s="65"/>
      <c r="AN1482" s="65"/>
      <c r="AO1482" s="65"/>
      <c r="AP1482" s="65"/>
    </row>
    <row r="1483" customFormat="false" ht="15.75" hidden="false" customHeight="false" outlineLevel="0" collapsed="false">
      <c r="A1483" s="65"/>
      <c r="B1483" s="65"/>
      <c r="C1483" s="65"/>
      <c r="D1483" s="65"/>
      <c r="E1483" s="65"/>
      <c r="F1483" s="65"/>
      <c r="G1483" s="65"/>
      <c r="H1483" s="68"/>
      <c r="I1483" s="65"/>
      <c r="J1483" s="68"/>
      <c r="K1483" s="65"/>
      <c r="L1483" s="68"/>
      <c r="M1483" s="65"/>
      <c r="N1483" s="65"/>
      <c r="O1483" s="65"/>
      <c r="P1483" s="65"/>
      <c r="Q1483" s="65"/>
      <c r="R1483" s="65"/>
      <c r="S1483" s="65"/>
      <c r="T1483" s="65"/>
      <c r="U1483" s="65"/>
      <c r="V1483" s="65"/>
      <c r="W1483" s="65"/>
      <c r="X1483" s="65"/>
      <c r="Y1483" s="65"/>
      <c r="Z1483" s="65"/>
      <c r="AA1483" s="65"/>
      <c r="AB1483" s="65"/>
      <c r="AC1483" s="65"/>
      <c r="AD1483" s="65"/>
      <c r="AE1483" s="65"/>
      <c r="AF1483" s="65"/>
      <c r="AG1483" s="65"/>
      <c r="AH1483" s="65"/>
      <c r="AI1483" s="65"/>
      <c r="AJ1483" s="65"/>
      <c r="AK1483" s="65"/>
      <c r="AL1483" s="65"/>
      <c r="AM1483" s="65"/>
      <c r="AN1483" s="65"/>
      <c r="AO1483" s="65"/>
      <c r="AP1483" s="65"/>
    </row>
    <row r="1484" customFormat="false" ht="15.75" hidden="false" customHeight="false" outlineLevel="0" collapsed="false">
      <c r="A1484" s="65"/>
      <c r="B1484" s="65"/>
      <c r="C1484" s="65"/>
      <c r="D1484" s="65"/>
      <c r="E1484" s="65"/>
      <c r="F1484" s="65"/>
      <c r="G1484" s="65"/>
      <c r="H1484" s="68"/>
      <c r="I1484" s="65"/>
      <c r="J1484" s="68"/>
      <c r="K1484" s="65"/>
      <c r="L1484" s="68"/>
      <c r="M1484" s="65"/>
      <c r="N1484" s="65"/>
      <c r="O1484" s="65"/>
      <c r="P1484" s="65"/>
      <c r="Q1484" s="65"/>
      <c r="R1484" s="65"/>
      <c r="S1484" s="65"/>
      <c r="T1484" s="65"/>
      <c r="U1484" s="65"/>
      <c r="V1484" s="65"/>
      <c r="W1484" s="65"/>
      <c r="X1484" s="65"/>
      <c r="Y1484" s="65"/>
      <c r="Z1484" s="65"/>
      <c r="AA1484" s="65"/>
      <c r="AB1484" s="65"/>
      <c r="AC1484" s="65"/>
      <c r="AD1484" s="65"/>
      <c r="AE1484" s="65"/>
      <c r="AF1484" s="65"/>
      <c r="AG1484" s="65"/>
      <c r="AH1484" s="65"/>
      <c r="AI1484" s="65"/>
      <c r="AJ1484" s="65"/>
      <c r="AK1484" s="65"/>
      <c r="AL1484" s="65"/>
      <c r="AM1484" s="65"/>
      <c r="AN1484" s="65"/>
      <c r="AO1484" s="65"/>
      <c r="AP1484" s="65"/>
    </row>
    <row r="1485" customFormat="false" ht="15.75" hidden="false" customHeight="false" outlineLevel="0" collapsed="false">
      <c r="A1485" s="65"/>
      <c r="B1485" s="65"/>
      <c r="C1485" s="65"/>
      <c r="D1485" s="65"/>
      <c r="E1485" s="65"/>
      <c r="F1485" s="65"/>
      <c r="G1485" s="65"/>
      <c r="H1485" s="68"/>
      <c r="I1485" s="65"/>
      <c r="J1485" s="68"/>
      <c r="K1485" s="65"/>
      <c r="L1485" s="68"/>
      <c r="M1485" s="65"/>
      <c r="N1485" s="65"/>
      <c r="O1485" s="65"/>
      <c r="P1485" s="65"/>
      <c r="Q1485" s="65"/>
      <c r="R1485" s="65"/>
      <c r="S1485" s="65"/>
      <c r="T1485" s="65"/>
      <c r="U1485" s="65"/>
      <c r="V1485" s="65"/>
      <c r="W1485" s="65"/>
      <c r="X1485" s="65"/>
      <c r="Y1485" s="65"/>
      <c r="Z1485" s="65"/>
      <c r="AA1485" s="65"/>
      <c r="AB1485" s="65"/>
      <c r="AC1485" s="65"/>
      <c r="AD1485" s="65"/>
      <c r="AE1485" s="65"/>
      <c r="AF1485" s="65"/>
      <c r="AG1485" s="65"/>
      <c r="AH1485" s="65"/>
      <c r="AI1485" s="65"/>
      <c r="AJ1485" s="65"/>
      <c r="AK1485" s="65"/>
      <c r="AL1485" s="65"/>
      <c r="AM1485" s="65"/>
      <c r="AN1485" s="65"/>
      <c r="AO1485" s="65"/>
      <c r="AP1485" s="65"/>
    </row>
    <row r="1486" customFormat="false" ht="15.75" hidden="false" customHeight="false" outlineLevel="0" collapsed="false">
      <c r="A1486" s="65"/>
      <c r="B1486" s="65"/>
      <c r="C1486" s="65"/>
      <c r="D1486" s="65"/>
      <c r="E1486" s="65"/>
      <c r="F1486" s="65"/>
      <c r="G1486" s="65"/>
      <c r="H1486" s="68"/>
      <c r="I1486" s="65"/>
      <c r="J1486" s="68"/>
      <c r="K1486" s="65"/>
      <c r="L1486" s="68"/>
      <c r="M1486" s="65"/>
      <c r="N1486" s="65"/>
      <c r="O1486" s="65"/>
      <c r="P1486" s="65"/>
      <c r="Q1486" s="65"/>
      <c r="R1486" s="65"/>
      <c r="S1486" s="65"/>
      <c r="T1486" s="65"/>
      <c r="U1486" s="65"/>
      <c r="V1486" s="65"/>
      <c r="W1486" s="65"/>
      <c r="X1486" s="65"/>
      <c r="Y1486" s="65"/>
      <c r="Z1486" s="65"/>
      <c r="AA1486" s="65"/>
      <c r="AB1486" s="65"/>
      <c r="AC1486" s="65"/>
      <c r="AD1486" s="65"/>
      <c r="AE1486" s="65"/>
      <c r="AF1486" s="65"/>
      <c r="AG1486" s="65"/>
      <c r="AH1486" s="65"/>
      <c r="AI1486" s="65"/>
      <c r="AJ1486" s="65"/>
      <c r="AK1486" s="65"/>
      <c r="AL1486" s="65"/>
      <c r="AM1486" s="65"/>
      <c r="AN1486" s="65"/>
      <c r="AO1486" s="65"/>
      <c r="AP1486" s="65"/>
    </row>
    <row r="1487" customFormat="false" ht="15.75" hidden="false" customHeight="false" outlineLevel="0" collapsed="false">
      <c r="A1487" s="65"/>
      <c r="B1487" s="65"/>
      <c r="C1487" s="65"/>
      <c r="D1487" s="65"/>
      <c r="E1487" s="65"/>
      <c r="F1487" s="65"/>
      <c r="G1487" s="65"/>
      <c r="H1487" s="68"/>
      <c r="I1487" s="65"/>
      <c r="J1487" s="68"/>
      <c r="K1487" s="65"/>
      <c r="L1487" s="68"/>
      <c r="M1487" s="65"/>
      <c r="N1487" s="65"/>
      <c r="O1487" s="65"/>
      <c r="P1487" s="65"/>
      <c r="Q1487" s="65"/>
      <c r="R1487" s="65"/>
      <c r="S1487" s="65"/>
      <c r="T1487" s="65"/>
      <c r="U1487" s="65"/>
      <c r="V1487" s="65"/>
      <c r="W1487" s="65"/>
      <c r="X1487" s="65"/>
      <c r="Y1487" s="65"/>
      <c r="Z1487" s="65"/>
      <c r="AA1487" s="65"/>
      <c r="AB1487" s="65"/>
      <c r="AC1487" s="65"/>
      <c r="AD1487" s="65"/>
      <c r="AE1487" s="65"/>
      <c r="AF1487" s="65"/>
      <c r="AG1487" s="65"/>
      <c r="AH1487" s="65"/>
      <c r="AI1487" s="65"/>
      <c r="AJ1487" s="65"/>
      <c r="AK1487" s="65"/>
      <c r="AL1487" s="65"/>
      <c r="AM1487" s="65"/>
      <c r="AN1487" s="65"/>
      <c r="AO1487" s="65"/>
      <c r="AP1487" s="65"/>
    </row>
    <row r="1488" customFormat="false" ht="15.75" hidden="false" customHeight="false" outlineLevel="0" collapsed="false">
      <c r="A1488" s="65"/>
      <c r="B1488" s="65"/>
      <c r="C1488" s="65"/>
      <c r="D1488" s="65"/>
      <c r="E1488" s="65"/>
      <c r="F1488" s="65"/>
      <c r="G1488" s="65"/>
      <c r="H1488" s="68"/>
      <c r="I1488" s="65"/>
      <c r="J1488" s="68"/>
      <c r="K1488" s="65"/>
      <c r="L1488" s="68"/>
      <c r="M1488" s="65"/>
      <c r="N1488" s="65"/>
      <c r="O1488" s="65"/>
      <c r="P1488" s="65"/>
      <c r="Q1488" s="65"/>
      <c r="R1488" s="65"/>
      <c r="S1488" s="65"/>
      <c r="T1488" s="65"/>
      <c r="U1488" s="65"/>
      <c r="V1488" s="65"/>
      <c r="W1488" s="65"/>
      <c r="X1488" s="65"/>
      <c r="Y1488" s="65"/>
      <c r="Z1488" s="65"/>
      <c r="AA1488" s="65"/>
      <c r="AB1488" s="65"/>
      <c r="AC1488" s="65"/>
      <c r="AD1488" s="65"/>
      <c r="AE1488" s="65"/>
      <c r="AF1488" s="65"/>
      <c r="AG1488" s="65"/>
      <c r="AH1488" s="65"/>
      <c r="AI1488" s="65"/>
      <c r="AJ1488" s="65"/>
      <c r="AK1488" s="65"/>
      <c r="AL1488" s="65"/>
      <c r="AM1488" s="65"/>
      <c r="AN1488" s="65"/>
      <c r="AO1488" s="65"/>
      <c r="AP1488" s="65"/>
    </row>
    <row r="1489" customFormat="false" ht="15.75" hidden="false" customHeight="false" outlineLevel="0" collapsed="false">
      <c r="A1489" s="65"/>
      <c r="B1489" s="65"/>
      <c r="C1489" s="65"/>
      <c r="D1489" s="65"/>
      <c r="E1489" s="65"/>
      <c r="F1489" s="65"/>
      <c r="G1489" s="65"/>
      <c r="H1489" s="68"/>
      <c r="I1489" s="65"/>
      <c r="J1489" s="68"/>
      <c r="K1489" s="65"/>
      <c r="L1489" s="68"/>
      <c r="M1489" s="65"/>
      <c r="N1489" s="65"/>
      <c r="O1489" s="65"/>
      <c r="P1489" s="65"/>
      <c r="Q1489" s="65"/>
      <c r="R1489" s="65"/>
      <c r="S1489" s="65"/>
      <c r="T1489" s="65"/>
      <c r="U1489" s="65"/>
      <c r="V1489" s="65"/>
      <c r="W1489" s="65"/>
      <c r="X1489" s="65"/>
      <c r="Y1489" s="65"/>
      <c r="Z1489" s="65"/>
      <c r="AA1489" s="65"/>
      <c r="AB1489" s="65"/>
      <c r="AC1489" s="65"/>
      <c r="AD1489" s="65"/>
      <c r="AE1489" s="65"/>
      <c r="AF1489" s="65"/>
      <c r="AG1489" s="65"/>
      <c r="AH1489" s="65"/>
      <c r="AI1489" s="65"/>
      <c r="AJ1489" s="65"/>
      <c r="AK1489" s="65"/>
      <c r="AL1489" s="65"/>
      <c r="AM1489" s="65"/>
      <c r="AN1489" s="65"/>
      <c r="AO1489" s="65"/>
      <c r="AP1489" s="65"/>
    </row>
    <row r="1490" customFormat="false" ht="15.75" hidden="false" customHeight="false" outlineLevel="0" collapsed="false">
      <c r="A1490" s="65"/>
      <c r="B1490" s="65"/>
      <c r="C1490" s="65"/>
      <c r="D1490" s="65"/>
      <c r="E1490" s="65"/>
      <c r="F1490" s="65"/>
      <c r="G1490" s="65"/>
      <c r="H1490" s="68"/>
      <c r="I1490" s="65"/>
      <c r="J1490" s="68"/>
      <c r="K1490" s="65"/>
      <c r="L1490" s="68"/>
      <c r="M1490" s="65"/>
      <c r="N1490" s="65"/>
      <c r="O1490" s="65"/>
      <c r="P1490" s="65"/>
      <c r="Q1490" s="65"/>
      <c r="R1490" s="65"/>
      <c r="S1490" s="65"/>
      <c r="T1490" s="65"/>
      <c r="U1490" s="65"/>
      <c r="V1490" s="65"/>
      <c r="W1490" s="65"/>
      <c r="X1490" s="65"/>
      <c r="Y1490" s="65"/>
      <c r="Z1490" s="65"/>
      <c r="AA1490" s="65"/>
      <c r="AB1490" s="65"/>
      <c r="AC1490" s="65"/>
      <c r="AD1490" s="65"/>
      <c r="AE1490" s="65"/>
      <c r="AF1490" s="65"/>
      <c r="AG1490" s="65"/>
      <c r="AH1490" s="65"/>
      <c r="AI1490" s="65"/>
      <c r="AJ1490" s="65"/>
      <c r="AK1490" s="65"/>
      <c r="AL1490" s="65"/>
      <c r="AM1490" s="65"/>
      <c r="AN1490" s="65"/>
      <c r="AO1490" s="65"/>
      <c r="AP1490" s="65"/>
    </row>
    <row r="1491" customFormat="false" ht="15.75" hidden="false" customHeight="false" outlineLevel="0" collapsed="false">
      <c r="A1491" s="65"/>
      <c r="B1491" s="65"/>
      <c r="C1491" s="65"/>
      <c r="D1491" s="65"/>
      <c r="E1491" s="65"/>
      <c r="F1491" s="65"/>
      <c r="G1491" s="65"/>
      <c r="H1491" s="68"/>
      <c r="I1491" s="65"/>
      <c r="J1491" s="68"/>
      <c r="K1491" s="65"/>
      <c r="L1491" s="68"/>
      <c r="M1491" s="65"/>
      <c r="N1491" s="65"/>
      <c r="O1491" s="65"/>
      <c r="P1491" s="65"/>
      <c r="Q1491" s="65"/>
      <c r="R1491" s="65"/>
      <c r="S1491" s="65"/>
      <c r="T1491" s="65"/>
      <c r="U1491" s="65"/>
      <c r="V1491" s="65"/>
      <c r="W1491" s="65"/>
      <c r="X1491" s="65"/>
      <c r="Y1491" s="65"/>
      <c r="Z1491" s="65"/>
      <c r="AA1491" s="65"/>
      <c r="AB1491" s="65"/>
      <c r="AC1491" s="65"/>
      <c r="AD1491" s="65"/>
      <c r="AE1491" s="65"/>
      <c r="AF1491" s="65"/>
      <c r="AG1491" s="65"/>
      <c r="AH1491" s="65"/>
      <c r="AI1491" s="65"/>
      <c r="AJ1491" s="65"/>
      <c r="AK1491" s="65"/>
      <c r="AL1491" s="65"/>
      <c r="AM1491" s="65"/>
      <c r="AN1491" s="65"/>
      <c r="AO1491" s="65"/>
      <c r="AP1491" s="65"/>
    </row>
    <row r="1492" customFormat="false" ht="15.75" hidden="false" customHeight="false" outlineLevel="0" collapsed="false">
      <c r="A1492" s="65"/>
      <c r="B1492" s="65"/>
      <c r="C1492" s="65"/>
      <c r="D1492" s="65"/>
      <c r="E1492" s="65"/>
      <c r="F1492" s="65"/>
      <c r="G1492" s="65"/>
      <c r="H1492" s="68"/>
      <c r="I1492" s="65"/>
      <c r="J1492" s="68"/>
      <c r="K1492" s="65"/>
      <c r="L1492" s="68"/>
      <c r="M1492" s="65"/>
      <c r="N1492" s="65"/>
      <c r="O1492" s="65"/>
      <c r="P1492" s="65"/>
      <c r="Q1492" s="65"/>
      <c r="R1492" s="65"/>
      <c r="S1492" s="65"/>
      <c r="T1492" s="65"/>
      <c r="U1492" s="65"/>
      <c r="V1492" s="65"/>
      <c r="W1492" s="65"/>
      <c r="X1492" s="65"/>
      <c r="Y1492" s="65"/>
      <c r="Z1492" s="65"/>
      <c r="AA1492" s="65"/>
      <c r="AB1492" s="65"/>
      <c r="AC1492" s="65"/>
      <c r="AD1492" s="65"/>
      <c r="AE1492" s="65"/>
      <c r="AF1492" s="65"/>
      <c r="AG1492" s="65"/>
      <c r="AH1492" s="65"/>
      <c r="AI1492" s="65"/>
      <c r="AJ1492" s="65"/>
      <c r="AK1492" s="65"/>
      <c r="AL1492" s="65"/>
      <c r="AM1492" s="65"/>
      <c r="AN1492" s="65"/>
      <c r="AO1492" s="65"/>
      <c r="AP1492" s="65"/>
    </row>
    <row r="1493" customFormat="false" ht="15.75" hidden="false" customHeight="false" outlineLevel="0" collapsed="false">
      <c r="A1493" s="65"/>
      <c r="B1493" s="65"/>
      <c r="C1493" s="65"/>
      <c r="D1493" s="65"/>
      <c r="E1493" s="65"/>
      <c r="F1493" s="65"/>
      <c r="G1493" s="65"/>
      <c r="H1493" s="68"/>
      <c r="I1493" s="65"/>
      <c r="J1493" s="68"/>
      <c r="K1493" s="65"/>
      <c r="L1493" s="68"/>
      <c r="M1493" s="65"/>
      <c r="N1493" s="65"/>
      <c r="O1493" s="65"/>
      <c r="P1493" s="65"/>
      <c r="Q1493" s="65"/>
      <c r="R1493" s="65"/>
      <c r="S1493" s="65"/>
      <c r="T1493" s="65"/>
      <c r="U1493" s="65"/>
      <c r="V1493" s="65"/>
      <c r="W1493" s="65"/>
      <c r="X1493" s="65"/>
      <c r="Y1493" s="65"/>
      <c r="Z1493" s="65"/>
      <c r="AA1493" s="65"/>
      <c r="AB1493" s="65"/>
      <c r="AC1493" s="65"/>
      <c r="AD1493" s="65"/>
      <c r="AE1493" s="65"/>
      <c r="AF1493" s="65"/>
      <c r="AG1493" s="65"/>
      <c r="AH1493" s="65"/>
      <c r="AI1493" s="65"/>
      <c r="AJ1493" s="65"/>
      <c r="AK1493" s="65"/>
      <c r="AL1493" s="65"/>
      <c r="AM1493" s="65"/>
      <c r="AN1493" s="65"/>
      <c r="AO1493" s="65"/>
      <c r="AP1493" s="65"/>
    </row>
    <row r="1494" customFormat="false" ht="15.75" hidden="false" customHeight="false" outlineLevel="0" collapsed="false">
      <c r="A1494" s="65"/>
      <c r="B1494" s="65"/>
      <c r="C1494" s="65"/>
      <c r="D1494" s="65"/>
      <c r="E1494" s="65"/>
      <c r="F1494" s="65"/>
      <c r="G1494" s="65"/>
      <c r="H1494" s="68"/>
      <c r="I1494" s="65"/>
      <c r="J1494" s="68"/>
      <c r="K1494" s="65"/>
      <c r="L1494" s="68"/>
      <c r="M1494" s="65"/>
      <c r="N1494" s="65"/>
      <c r="O1494" s="65"/>
      <c r="P1494" s="65"/>
      <c r="Q1494" s="65"/>
      <c r="R1494" s="65"/>
      <c r="S1494" s="65"/>
      <c r="T1494" s="65"/>
      <c r="U1494" s="65"/>
      <c r="V1494" s="65"/>
      <c r="W1494" s="65"/>
      <c r="X1494" s="65"/>
      <c r="Y1494" s="65"/>
      <c r="Z1494" s="65"/>
      <c r="AA1494" s="65"/>
      <c r="AB1494" s="65"/>
      <c r="AC1494" s="65"/>
      <c r="AD1494" s="65"/>
      <c r="AE1494" s="65"/>
      <c r="AF1494" s="65"/>
      <c r="AG1494" s="65"/>
      <c r="AH1494" s="65"/>
      <c r="AI1494" s="65"/>
      <c r="AJ1494" s="65"/>
      <c r="AK1494" s="65"/>
      <c r="AL1494" s="65"/>
      <c r="AM1494" s="65"/>
      <c r="AN1494" s="65"/>
      <c r="AO1494" s="65"/>
      <c r="AP1494" s="65"/>
    </row>
    <row r="1495" customFormat="false" ht="15.75" hidden="false" customHeight="false" outlineLevel="0" collapsed="false">
      <c r="A1495" s="65"/>
      <c r="B1495" s="65"/>
      <c r="C1495" s="65"/>
      <c r="D1495" s="65"/>
      <c r="E1495" s="65"/>
      <c r="F1495" s="65"/>
      <c r="G1495" s="65"/>
      <c r="H1495" s="68"/>
      <c r="I1495" s="65"/>
      <c r="J1495" s="68"/>
      <c r="K1495" s="65"/>
      <c r="L1495" s="68"/>
      <c r="M1495" s="65"/>
      <c r="N1495" s="65"/>
      <c r="O1495" s="65"/>
      <c r="P1495" s="65"/>
      <c r="Q1495" s="65"/>
      <c r="R1495" s="65"/>
      <c r="S1495" s="65"/>
      <c r="T1495" s="65"/>
      <c r="U1495" s="65"/>
      <c r="V1495" s="65"/>
      <c r="W1495" s="65"/>
      <c r="X1495" s="65"/>
      <c r="Y1495" s="65"/>
      <c r="Z1495" s="65"/>
      <c r="AA1495" s="65"/>
      <c r="AB1495" s="65"/>
      <c r="AC1495" s="65"/>
      <c r="AD1495" s="65"/>
      <c r="AE1495" s="65"/>
      <c r="AF1495" s="65"/>
      <c r="AG1495" s="65"/>
      <c r="AH1495" s="65"/>
      <c r="AI1495" s="65"/>
      <c r="AJ1495" s="65"/>
      <c r="AK1495" s="65"/>
      <c r="AL1495" s="65"/>
      <c r="AM1495" s="65"/>
      <c r="AN1495" s="65"/>
      <c r="AO1495" s="65"/>
      <c r="AP1495" s="65"/>
    </row>
    <row r="1496" customFormat="false" ht="15.75" hidden="false" customHeight="false" outlineLevel="0" collapsed="false">
      <c r="A1496" s="65"/>
      <c r="B1496" s="65"/>
      <c r="C1496" s="65"/>
      <c r="D1496" s="65"/>
      <c r="E1496" s="65"/>
      <c r="F1496" s="65"/>
      <c r="G1496" s="65"/>
      <c r="H1496" s="68"/>
      <c r="I1496" s="65"/>
      <c r="J1496" s="68"/>
      <c r="K1496" s="65"/>
      <c r="L1496" s="68"/>
      <c r="M1496" s="65"/>
      <c r="N1496" s="65"/>
      <c r="O1496" s="65"/>
      <c r="P1496" s="65"/>
      <c r="Q1496" s="65"/>
      <c r="R1496" s="65"/>
      <c r="S1496" s="65"/>
      <c r="T1496" s="65"/>
      <c r="U1496" s="65"/>
      <c r="V1496" s="65"/>
      <c r="W1496" s="65"/>
      <c r="X1496" s="65"/>
      <c r="Y1496" s="65"/>
      <c r="Z1496" s="65"/>
      <c r="AA1496" s="65"/>
      <c r="AB1496" s="65"/>
      <c r="AC1496" s="65"/>
      <c r="AD1496" s="65"/>
      <c r="AE1496" s="65"/>
      <c r="AF1496" s="65"/>
      <c r="AG1496" s="65"/>
      <c r="AH1496" s="65"/>
      <c r="AI1496" s="65"/>
      <c r="AJ1496" s="65"/>
      <c r="AK1496" s="65"/>
      <c r="AL1496" s="65"/>
      <c r="AM1496" s="65"/>
      <c r="AN1496" s="65"/>
      <c r="AO1496" s="65"/>
      <c r="AP1496" s="65"/>
    </row>
    <row r="1497" customFormat="false" ht="15.75" hidden="false" customHeight="false" outlineLevel="0" collapsed="false">
      <c r="A1497" s="65"/>
      <c r="B1497" s="65"/>
      <c r="C1497" s="65"/>
      <c r="D1497" s="65"/>
      <c r="E1497" s="65"/>
      <c r="F1497" s="65"/>
      <c r="G1497" s="65"/>
      <c r="H1497" s="68"/>
      <c r="I1497" s="65"/>
      <c r="J1497" s="68"/>
      <c r="K1497" s="65"/>
      <c r="L1497" s="68"/>
      <c r="M1497" s="65"/>
      <c r="N1497" s="65"/>
      <c r="O1497" s="65"/>
      <c r="P1497" s="65"/>
      <c r="Q1497" s="65"/>
      <c r="R1497" s="65"/>
      <c r="S1497" s="65"/>
      <c r="T1497" s="65"/>
      <c r="U1497" s="65"/>
      <c r="V1497" s="65"/>
      <c r="W1497" s="65"/>
      <c r="X1497" s="65"/>
      <c r="Y1497" s="65"/>
      <c r="Z1497" s="65"/>
      <c r="AA1497" s="65"/>
      <c r="AB1497" s="65"/>
      <c r="AC1497" s="65"/>
      <c r="AD1497" s="65"/>
      <c r="AE1497" s="65"/>
      <c r="AF1497" s="65"/>
      <c r="AG1497" s="65"/>
      <c r="AH1497" s="65"/>
      <c r="AI1497" s="65"/>
      <c r="AJ1497" s="65"/>
      <c r="AK1497" s="65"/>
      <c r="AL1497" s="65"/>
      <c r="AM1497" s="65"/>
      <c r="AN1497" s="65"/>
      <c r="AO1497" s="65"/>
      <c r="AP1497" s="65"/>
    </row>
    <row r="1498" customFormat="false" ht="15.75" hidden="false" customHeight="false" outlineLevel="0" collapsed="false">
      <c r="A1498" s="65"/>
      <c r="B1498" s="65"/>
      <c r="C1498" s="65"/>
      <c r="D1498" s="65"/>
      <c r="E1498" s="65"/>
      <c r="F1498" s="65"/>
      <c r="G1498" s="65"/>
      <c r="H1498" s="68"/>
      <c r="I1498" s="65"/>
      <c r="J1498" s="68"/>
      <c r="K1498" s="65"/>
      <c r="L1498" s="68"/>
      <c r="M1498" s="65"/>
      <c r="N1498" s="65"/>
      <c r="O1498" s="65"/>
      <c r="P1498" s="65"/>
      <c r="Q1498" s="65"/>
      <c r="R1498" s="65"/>
      <c r="S1498" s="65"/>
      <c r="T1498" s="65"/>
      <c r="U1498" s="65"/>
      <c r="V1498" s="65"/>
      <c r="W1498" s="65"/>
      <c r="X1498" s="65"/>
      <c r="Y1498" s="65"/>
      <c r="Z1498" s="65"/>
      <c r="AA1498" s="65"/>
      <c r="AB1498" s="65"/>
      <c r="AC1498" s="65"/>
      <c r="AD1498" s="65"/>
      <c r="AE1498" s="65"/>
      <c r="AF1498" s="65"/>
      <c r="AG1498" s="65"/>
      <c r="AH1498" s="65"/>
      <c r="AI1498" s="65"/>
      <c r="AJ1498" s="65"/>
      <c r="AK1498" s="65"/>
      <c r="AL1498" s="65"/>
      <c r="AM1498" s="65"/>
      <c r="AN1498" s="65"/>
      <c r="AO1498" s="65"/>
      <c r="AP1498" s="65"/>
    </row>
    <row r="1499" customFormat="false" ht="15.75" hidden="false" customHeight="false" outlineLevel="0" collapsed="false">
      <c r="A1499" s="65"/>
      <c r="B1499" s="65"/>
      <c r="C1499" s="65"/>
      <c r="D1499" s="65"/>
      <c r="E1499" s="65"/>
      <c r="F1499" s="65"/>
      <c r="G1499" s="65"/>
      <c r="H1499" s="68"/>
      <c r="I1499" s="65"/>
      <c r="J1499" s="68"/>
      <c r="K1499" s="65"/>
      <c r="L1499" s="68"/>
      <c r="M1499" s="65"/>
      <c r="N1499" s="65"/>
      <c r="O1499" s="65"/>
      <c r="P1499" s="65"/>
      <c r="Q1499" s="65"/>
      <c r="R1499" s="65"/>
      <c r="S1499" s="65"/>
      <c r="T1499" s="65"/>
      <c r="U1499" s="65"/>
      <c r="V1499" s="65"/>
      <c r="W1499" s="65"/>
      <c r="X1499" s="65"/>
      <c r="Y1499" s="65"/>
      <c r="Z1499" s="65"/>
      <c r="AA1499" s="65"/>
      <c r="AB1499" s="65"/>
      <c r="AC1499" s="65"/>
      <c r="AD1499" s="65"/>
      <c r="AE1499" s="65"/>
      <c r="AF1499" s="65"/>
      <c r="AG1499" s="65"/>
      <c r="AH1499" s="65"/>
      <c r="AI1499" s="65"/>
      <c r="AJ1499" s="65"/>
      <c r="AK1499" s="65"/>
      <c r="AL1499" s="65"/>
      <c r="AM1499" s="65"/>
      <c r="AN1499" s="65"/>
      <c r="AO1499" s="65"/>
      <c r="AP1499" s="65"/>
    </row>
    <row r="1500" customFormat="false" ht="15.75" hidden="false" customHeight="false" outlineLevel="0" collapsed="false">
      <c r="A1500" s="65"/>
      <c r="B1500" s="65"/>
      <c r="C1500" s="65"/>
      <c r="D1500" s="65"/>
      <c r="E1500" s="65"/>
      <c r="F1500" s="65"/>
      <c r="G1500" s="65"/>
      <c r="H1500" s="68"/>
      <c r="I1500" s="65"/>
      <c r="J1500" s="68"/>
      <c r="K1500" s="65"/>
      <c r="L1500" s="68"/>
      <c r="M1500" s="65"/>
      <c r="N1500" s="65"/>
      <c r="O1500" s="65"/>
      <c r="P1500" s="65"/>
      <c r="Q1500" s="65"/>
      <c r="R1500" s="65"/>
      <c r="S1500" s="65"/>
      <c r="T1500" s="65"/>
      <c r="U1500" s="65"/>
      <c r="V1500" s="65"/>
      <c r="W1500" s="65"/>
      <c r="X1500" s="65"/>
      <c r="Y1500" s="65"/>
      <c r="Z1500" s="65"/>
      <c r="AA1500" s="65"/>
      <c r="AB1500" s="65"/>
      <c r="AC1500" s="65"/>
      <c r="AD1500" s="65"/>
      <c r="AE1500" s="65"/>
      <c r="AF1500" s="65"/>
      <c r="AG1500" s="65"/>
      <c r="AH1500" s="65"/>
      <c r="AI1500" s="65"/>
      <c r="AJ1500" s="65"/>
      <c r="AK1500" s="65"/>
      <c r="AL1500" s="65"/>
      <c r="AM1500" s="65"/>
      <c r="AN1500" s="65"/>
      <c r="AO1500" s="65"/>
      <c r="AP1500" s="65"/>
    </row>
    <row r="1501" customFormat="false" ht="15.75" hidden="false" customHeight="false" outlineLevel="0" collapsed="false">
      <c r="A1501" s="65"/>
      <c r="B1501" s="65"/>
      <c r="C1501" s="65"/>
      <c r="D1501" s="65"/>
      <c r="E1501" s="65"/>
      <c r="F1501" s="65"/>
      <c r="G1501" s="65"/>
      <c r="H1501" s="68"/>
      <c r="I1501" s="65"/>
      <c r="J1501" s="68"/>
      <c r="K1501" s="65"/>
      <c r="L1501" s="68"/>
      <c r="M1501" s="65"/>
      <c r="N1501" s="65"/>
      <c r="O1501" s="65"/>
      <c r="P1501" s="65"/>
      <c r="Q1501" s="65"/>
      <c r="R1501" s="65"/>
      <c r="S1501" s="65"/>
      <c r="T1501" s="65"/>
      <c r="U1501" s="65"/>
      <c r="V1501" s="65"/>
      <c r="W1501" s="65"/>
      <c r="X1501" s="65"/>
      <c r="Y1501" s="65"/>
      <c r="Z1501" s="65"/>
      <c r="AA1501" s="65"/>
      <c r="AB1501" s="65"/>
      <c r="AC1501" s="65"/>
      <c r="AD1501" s="65"/>
      <c r="AE1501" s="65"/>
      <c r="AF1501" s="65"/>
      <c r="AG1501" s="65"/>
      <c r="AH1501" s="65"/>
      <c r="AI1501" s="65"/>
      <c r="AJ1501" s="65"/>
      <c r="AK1501" s="65"/>
      <c r="AL1501" s="65"/>
      <c r="AM1501" s="65"/>
      <c r="AN1501" s="65"/>
      <c r="AO1501" s="65"/>
      <c r="AP1501" s="65"/>
    </row>
    <row r="1502" customFormat="false" ht="15.75" hidden="false" customHeight="false" outlineLevel="0" collapsed="false">
      <c r="A1502" s="65"/>
      <c r="B1502" s="65"/>
      <c r="C1502" s="65"/>
      <c r="D1502" s="65"/>
      <c r="E1502" s="65"/>
      <c r="F1502" s="65"/>
      <c r="G1502" s="65"/>
      <c r="H1502" s="68"/>
      <c r="I1502" s="65"/>
      <c r="J1502" s="68"/>
      <c r="K1502" s="65"/>
      <c r="L1502" s="68"/>
      <c r="M1502" s="65"/>
      <c r="N1502" s="65"/>
      <c r="O1502" s="65"/>
      <c r="P1502" s="65"/>
      <c r="Q1502" s="65"/>
      <c r="R1502" s="65"/>
      <c r="S1502" s="65"/>
      <c r="T1502" s="65"/>
      <c r="U1502" s="65"/>
      <c r="V1502" s="65"/>
      <c r="W1502" s="65"/>
      <c r="X1502" s="65"/>
      <c r="Y1502" s="65"/>
      <c r="Z1502" s="65"/>
      <c r="AA1502" s="65"/>
      <c r="AB1502" s="65"/>
      <c r="AC1502" s="65"/>
      <c r="AD1502" s="65"/>
      <c r="AE1502" s="65"/>
      <c r="AF1502" s="65"/>
      <c r="AG1502" s="65"/>
      <c r="AH1502" s="65"/>
      <c r="AI1502" s="65"/>
      <c r="AJ1502" s="65"/>
      <c r="AK1502" s="65"/>
      <c r="AL1502" s="65"/>
      <c r="AM1502" s="65"/>
      <c r="AN1502" s="65"/>
      <c r="AO1502" s="65"/>
      <c r="AP1502" s="65"/>
    </row>
    <row r="1503" customFormat="false" ht="15.75" hidden="false" customHeight="false" outlineLevel="0" collapsed="false">
      <c r="A1503" s="65"/>
      <c r="B1503" s="65"/>
      <c r="C1503" s="65"/>
      <c r="D1503" s="65"/>
      <c r="E1503" s="65"/>
      <c r="F1503" s="65"/>
      <c r="G1503" s="65"/>
      <c r="H1503" s="68"/>
      <c r="I1503" s="65"/>
      <c r="J1503" s="68"/>
      <c r="K1503" s="65"/>
      <c r="L1503" s="68"/>
      <c r="M1503" s="65"/>
      <c r="N1503" s="65"/>
      <c r="O1503" s="65"/>
      <c r="P1503" s="65"/>
      <c r="Q1503" s="65"/>
      <c r="R1503" s="65"/>
      <c r="S1503" s="65"/>
      <c r="T1503" s="65"/>
      <c r="U1503" s="65"/>
      <c r="V1503" s="65"/>
      <c r="W1503" s="65"/>
      <c r="X1503" s="65"/>
      <c r="Y1503" s="65"/>
      <c r="Z1503" s="65"/>
      <c r="AA1503" s="65"/>
      <c r="AB1503" s="65"/>
      <c r="AC1503" s="65"/>
      <c r="AD1503" s="65"/>
      <c r="AE1503" s="65"/>
      <c r="AF1503" s="65"/>
      <c r="AG1503" s="65"/>
      <c r="AH1503" s="65"/>
      <c r="AI1503" s="65"/>
      <c r="AJ1503" s="65"/>
      <c r="AK1503" s="65"/>
      <c r="AL1503" s="65"/>
      <c r="AM1503" s="65"/>
      <c r="AN1503" s="65"/>
      <c r="AO1503" s="65"/>
      <c r="AP1503" s="65"/>
    </row>
    <row r="1504" customFormat="false" ht="15.75" hidden="false" customHeight="false" outlineLevel="0" collapsed="false">
      <c r="A1504" s="65"/>
      <c r="B1504" s="65"/>
      <c r="C1504" s="65"/>
      <c r="D1504" s="65"/>
      <c r="E1504" s="65"/>
      <c r="F1504" s="65"/>
      <c r="G1504" s="65"/>
      <c r="H1504" s="68"/>
      <c r="I1504" s="65"/>
      <c r="J1504" s="68"/>
      <c r="K1504" s="65"/>
      <c r="L1504" s="68"/>
      <c r="M1504" s="65"/>
      <c r="N1504" s="65"/>
      <c r="O1504" s="65"/>
      <c r="P1504" s="65"/>
      <c r="Q1504" s="65"/>
      <c r="R1504" s="65"/>
      <c r="S1504" s="65"/>
      <c r="T1504" s="65"/>
      <c r="U1504" s="65"/>
      <c r="V1504" s="65"/>
      <c r="W1504" s="65"/>
      <c r="X1504" s="65"/>
      <c r="Y1504" s="65"/>
      <c r="Z1504" s="65"/>
      <c r="AA1504" s="65"/>
      <c r="AB1504" s="65"/>
      <c r="AC1504" s="65"/>
      <c r="AD1504" s="65"/>
      <c r="AE1504" s="65"/>
      <c r="AF1504" s="65"/>
      <c r="AG1504" s="65"/>
      <c r="AH1504" s="65"/>
      <c r="AI1504" s="65"/>
      <c r="AJ1504" s="65"/>
      <c r="AK1504" s="65"/>
      <c r="AL1504" s="65"/>
      <c r="AM1504" s="65"/>
      <c r="AN1504" s="65"/>
      <c r="AO1504" s="65"/>
      <c r="AP1504" s="65"/>
    </row>
    <row r="1505" customFormat="false" ht="15.75" hidden="false" customHeight="false" outlineLevel="0" collapsed="false">
      <c r="A1505" s="65"/>
      <c r="B1505" s="65"/>
      <c r="C1505" s="65"/>
      <c r="D1505" s="65"/>
      <c r="E1505" s="65"/>
      <c r="F1505" s="65"/>
      <c r="G1505" s="65"/>
      <c r="H1505" s="68"/>
      <c r="I1505" s="65"/>
      <c r="J1505" s="68"/>
      <c r="K1505" s="65"/>
      <c r="L1505" s="68"/>
      <c r="M1505" s="65"/>
      <c r="N1505" s="65"/>
      <c r="O1505" s="65"/>
      <c r="P1505" s="65"/>
      <c r="Q1505" s="65"/>
      <c r="R1505" s="65"/>
      <c r="S1505" s="65"/>
      <c r="T1505" s="65"/>
      <c r="U1505" s="65"/>
      <c r="V1505" s="65"/>
      <c r="W1505" s="65"/>
      <c r="X1505" s="65"/>
      <c r="Y1505" s="65"/>
      <c r="Z1505" s="65"/>
      <c r="AA1505" s="65"/>
      <c r="AB1505" s="65"/>
      <c r="AC1505" s="65"/>
      <c r="AD1505" s="65"/>
      <c r="AE1505" s="65"/>
      <c r="AF1505" s="65"/>
      <c r="AG1505" s="65"/>
      <c r="AH1505" s="65"/>
      <c r="AI1505" s="65"/>
      <c r="AJ1505" s="65"/>
      <c r="AK1505" s="65"/>
      <c r="AL1505" s="65"/>
      <c r="AM1505" s="65"/>
      <c r="AN1505" s="65"/>
      <c r="AO1505" s="65"/>
      <c r="AP1505" s="65"/>
    </row>
    <row r="1506" customFormat="false" ht="15.75" hidden="false" customHeight="false" outlineLevel="0" collapsed="false">
      <c r="A1506" s="65"/>
      <c r="B1506" s="65"/>
      <c r="C1506" s="65"/>
      <c r="D1506" s="65"/>
      <c r="E1506" s="65"/>
      <c r="F1506" s="65"/>
      <c r="G1506" s="65"/>
      <c r="H1506" s="68"/>
      <c r="I1506" s="65"/>
      <c r="J1506" s="68"/>
      <c r="K1506" s="65"/>
      <c r="L1506" s="68"/>
      <c r="M1506" s="65"/>
      <c r="N1506" s="65"/>
      <c r="O1506" s="65"/>
      <c r="P1506" s="65"/>
      <c r="Q1506" s="65"/>
      <c r="R1506" s="65"/>
      <c r="S1506" s="65"/>
      <c r="T1506" s="65"/>
      <c r="U1506" s="65"/>
      <c r="V1506" s="65"/>
      <c r="W1506" s="65"/>
      <c r="X1506" s="65"/>
      <c r="Y1506" s="65"/>
      <c r="Z1506" s="65"/>
      <c r="AA1506" s="65"/>
      <c r="AB1506" s="65"/>
      <c r="AC1506" s="65"/>
      <c r="AD1506" s="65"/>
      <c r="AE1506" s="65"/>
      <c r="AF1506" s="65"/>
      <c r="AG1506" s="65"/>
      <c r="AH1506" s="65"/>
      <c r="AI1506" s="65"/>
      <c r="AJ1506" s="65"/>
      <c r="AK1506" s="65"/>
      <c r="AL1506" s="65"/>
      <c r="AM1506" s="65"/>
      <c r="AN1506" s="65"/>
      <c r="AO1506" s="65"/>
      <c r="AP1506" s="65"/>
    </row>
    <row r="1507" customFormat="false" ht="15.75" hidden="false" customHeight="false" outlineLevel="0" collapsed="false">
      <c r="A1507" s="65"/>
      <c r="B1507" s="65"/>
      <c r="C1507" s="65"/>
      <c r="D1507" s="65"/>
      <c r="E1507" s="65"/>
      <c r="F1507" s="65"/>
      <c r="G1507" s="65"/>
      <c r="H1507" s="68"/>
      <c r="I1507" s="65"/>
      <c r="J1507" s="68"/>
      <c r="K1507" s="65"/>
      <c r="L1507" s="68"/>
      <c r="M1507" s="65"/>
      <c r="N1507" s="65"/>
      <c r="O1507" s="65"/>
      <c r="P1507" s="65"/>
      <c r="Q1507" s="65"/>
      <c r="R1507" s="65"/>
      <c r="S1507" s="65"/>
      <c r="T1507" s="65"/>
      <c r="U1507" s="65"/>
      <c r="V1507" s="65"/>
      <c r="W1507" s="65"/>
      <c r="X1507" s="65"/>
      <c r="Y1507" s="65"/>
      <c r="Z1507" s="65"/>
      <c r="AA1507" s="65"/>
      <c r="AB1507" s="65"/>
      <c r="AC1507" s="65"/>
      <c r="AD1507" s="65"/>
      <c r="AE1507" s="65"/>
      <c r="AF1507" s="65"/>
      <c r="AG1507" s="65"/>
      <c r="AH1507" s="65"/>
      <c r="AI1507" s="65"/>
      <c r="AJ1507" s="65"/>
      <c r="AK1507" s="65"/>
      <c r="AL1507" s="65"/>
      <c r="AM1507" s="65"/>
      <c r="AN1507" s="65"/>
      <c r="AO1507" s="65"/>
      <c r="AP1507" s="65"/>
    </row>
    <row r="1508" customFormat="false" ht="15.75" hidden="false" customHeight="false" outlineLevel="0" collapsed="false">
      <c r="A1508" s="65"/>
      <c r="B1508" s="65"/>
      <c r="C1508" s="65"/>
      <c r="D1508" s="65"/>
      <c r="E1508" s="65"/>
      <c r="F1508" s="65"/>
      <c r="G1508" s="65"/>
      <c r="H1508" s="68"/>
      <c r="I1508" s="65"/>
      <c r="J1508" s="68"/>
      <c r="K1508" s="65"/>
      <c r="L1508" s="68"/>
      <c r="M1508" s="65"/>
      <c r="N1508" s="65"/>
      <c r="O1508" s="65"/>
      <c r="P1508" s="65"/>
      <c r="Q1508" s="65"/>
      <c r="R1508" s="65"/>
      <c r="S1508" s="65"/>
      <c r="T1508" s="65"/>
      <c r="U1508" s="65"/>
      <c r="V1508" s="65"/>
      <c r="W1508" s="65"/>
      <c r="X1508" s="65"/>
      <c r="Y1508" s="65"/>
      <c r="Z1508" s="65"/>
      <c r="AA1508" s="65"/>
      <c r="AB1508" s="65"/>
      <c r="AC1508" s="65"/>
      <c r="AD1508" s="65"/>
      <c r="AE1508" s="65"/>
      <c r="AF1508" s="65"/>
      <c r="AG1508" s="65"/>
      <c r="AH1508" s="65"/>
      <c r="AI1508" s="65"/>
      <c r="AJ1508" s="65"/>
      <c r="AK1508" s="65"/>
      <c r="AL1508" s="65"/>
      <c r="AM1508" s="65"/>
      <c r="AN1508" s="65"/>
      <c r="AO1508" s="65"/>
      <c r="AP1508" s="65"/>
    </row>
    <row r="1509" customFormat="false" ht="15.75" hidden="false" customHeight="false" outlineLevel="0" collapsed="false">
      <c r="A1509" s="65"/>
      <c r="B1509" s="65"/>
      <c r="C1509" s="65"/>
      <c r="D1509" s="65"/>
      <c r="E1509" s="65"/>
      <c r="F1509" s="65"/>
      <c r="G1509" s="65"/>
      <c r="H1509" s="68"/>
      <c r="I1509" s="65"/>
      <c r="J1509" s="68"/>
      <c r="K1509" s="65"/>
      <c r="L1509" s="68"/>
      <c r="M1509" s="65"/>
      <c r="N1509" s="65"/>
      <c r="O1509" s="65"/>
      <c r="P1509" s="65"/>
      <c r="Q1509" s="65"/>
      <c r="R1509" s="65"/>
      <c r="S1509" s="65"/>
      <c r="T1509" s="65"/>
      <c r="U1509" s="65"/>
      <c r="V1509" s="65"/>
      <c r="W1509" s="65"/>
      <c r="X1509" s="65"/>
      <c r="Y1509" s="65"/>
      <c r="Z1509" s="65"/>
      <c r="AA1509" s="65"/>
      <c r="AB1509" s="65"/>
      <c r="AC1509" s="65"/>
      <c r="AD1509" s="65"/>
      <c r="AE1509" s="65"/>
      <c r="AF1509" s="65"/>
      <c r="AG1509" s="65"/>
      <c r="AH1509" s="65"/>
      <c r="AI1509" s="65"/>
      <c r="AJ1509" s="65"/>
      <c r="AK1509" s="65"/>
      <c r="AL1509" s="65"/>
      <c r="AM1509" s="65"/>
      <c r="AN1509" s="65"/>
      <c r="AO1509" s="65"/>
      <c r="AP1509" s="65"/>
    </row>
    <row r="1510" customFormat="false" ht="15.75" hidden="false" customHeight="false" outlineLevel="0" collapsed="false">
      <c r="A1510" s="65"/>
      <c r="B1510" s="65"/>
      <c r="C1510" s="65"/>
      <c r="D1510" s="65"/>
      <c r="E1510" s="65"/>
      <c r="F1510" s="65"/>
      <c r="G1510" s="65"/>
      <c r="H1510" s="68"/>
      <c r="I1510" s="65"/>
      <c r="J1510" s="68"/>
      <c r="K1510" s="65"/>
      <c r="L1510" s="68"/>
      <c r="M1510" s="65"/>
      <c r="N1510" s="65"/>
      <c r="O1510" s="65"/>
      <c r="P1510" s="65"/>
      <c r="Q1510" s="65"/>
      <c r="R1510" s="65"/>
      <c r="S1510" s="65"/>
      <c r="T1510" s="65"/>
      <c r="U1510" s="65"/>
      <c r="V1510" s="65"/>
      <c r="W1510" s="65"/>
      <c r="X1510" s="65"/>
      <c r="Y1510" s="65"/>
      <c r="Z1510" s="65"/>
      <c r="AA1510" s="65"/>
      <c r="AB1510" s="65"/>
      <c r="AC1510" s="65"/>
      <c r="AD1510" s="65"/>
      <c r="AE1510" s="65"/>
      <c r="AF1510" s="65"/>
      <c r="AG1510" s="65"/>
      <c r="AH1510" s="65"/>
      <c r="AI1510" s="65"/>
      <c r="AJ1510" s="65"/>
      <c r="AK1510" s="65"/>
      <c r="AL1510" s="65"/>
      <c r="AM1510" s="65"/>
      <c r="AN1510" s="65"/>
      <c r="AO1510" s="65"/>
      <c r="AP1510" s="65"/>
    </row>
    <row r="1511" customFormat="false" ht="15.75" hidden="false" customHeight="false" outlineLevel="0" collapsed="false">
      <c r="A1511" s="65"/>
      <c r="B1511" s="65"/>
      <c r="C1511" s="65"/>
      <c r="D1511" s="65"/>
      <c r="E1511" s="65"/>
      <c r="F1511" s="65"/>
      <c r="G1511" s="65"/>
      <c r="H1511" s="68"/>
      <c r="I1511" s="65"/>
      <c r="J1511" s="68"/>
      <c r="K1511" s="65"/>
      <c r="L1511" s="68"/>
      <c r="M1511" s="65"/>
      <c r="N1511" s="65"/>
      <c r="O1511" s="65"/>
      <c r="P1511" s="65"/>
      <c r="Q1511" s="65"/>
      <c r="R1511" s="65"/>
      <c r="S1511" s="65"/>
      <c r="T1511" s="65"/>
      <c r="U1511" s="65"/>
      <c r="V1511" s="65"/>
      <c r="W1511" s="65"/>
      <c r="X1511" s="65"/>
      <c r="Y1511" s="65"/>
      <c r="Z1511" s="65"/>
      <c r="AA1511" s="65"/>
      <c r="AB1511" s="65"/>
      <c r="AC1511" s="65"/>
      <c r="AD1511" s="65"/>
      <c r="AE1511" s="65"/>
      <c r="AF1511" s="65"/>
      <c r="AG1511" s="65"/>
      <c r="AH1511" s="65"/>
      <c r="AI1511" s="65"/>
      <c r="AJ1511" s="65"/>
      <c r="AK1511" s="65"/>
      <c r="AL1511" s="65"/>
      <c r="AM1511" s="65"/>
      <c r="AN1511" s="65"/>
      <c r="AO1511" s="65"/>
      <c r="AP1511" s="65"/>
    </row>
    <row r="1512" customFormat="false" ht="15.75" hidden="false" customHeight="false" outlineLevel="0" collapsed="false">
      <c r="A1512" s="65"/>
      <c r="B1512" s="65"/>
      <c r="C1512" s="65"/>
      <c r="D1512" s="65"/>
      <c r="E1512" s="65"/>
      <c r="F1512" s="65"/>
      <c r="G1512" s="65"/>
      <c r="H1512" s="68"/>
      <c r="I1512" s="65"/>
      <c r="J1512" s="68"/>
      <c r="K1512" s="65"/>
      <c r="L1512" s="68"/>
      <c r="M1512" s="65"/>
      <c r="N1512" s="65"/>
      <c r="O1512" s="65"/>
      <c r="P1512" s="65"/>
      <c r="Q1512" s="65"/>
      <c r="R1512" s="65"/>
      <c r="S1512" s="65"/>
      <c r="T1512" s="65"/>
      <c r="U1512" s="65"/>
      <c r="V1512" s="65"/>
      <c r="W1512" s="65"/>
      <c r="X1512" s="65"/>
      <c r="Y1512" s="65"/>
      <c r="Z1512" s="65"/>
      <c r="AA1512" s="65"/>
      <c r="AB1512" s="65"/>
      <c r="AC1512" s="65"/>
      <c r="AD1512" s="65"/>
      <c r="AE1512" s="65"/>
      <c r="AF1512" s="65"/>
      <c r="AG1512" s="65"/>
      <c r="AH1512" s="65"/>
      <c r="AI1512" s="65"/>
      <c r="AJ1512" s="65"/>
      <c r="AK1512" s="65"/>
      <c r="AL1512" s="65"/>
      <c r="AM1512" s="65"/>
      <c r="AN1512" s="65"/>
      <c r="AO1512" s="65"/>
      <c r="AP1512" s="65"/>
    </row>
    <row r="1513" customFormat="false" ht="15.75" hidden="false" customHeight="false" outlineLevel="0" collapsed="false">
      <c r="A1513" s="65"/>
      <c r="B1513" s="65"/>
      <c r="C1513" s="65"/>
      <c r="D1513" s="65"/>
      <c r="E1513" s="65"/>
      <c r="F1513" s="65"/>
      <c r="G1513" s="65"/>
      <c r="H1513" s="68"/>
      <c r="I1513" s="65"/>
      <c r="J1513" s="68"/>
      <c r="K1513" s="65"/>
      <c r="L1513" s="68"/>
      <c r="M1513" s="65"/>
      <c r="N1513" s="65"/>
      <c r="O1513" s="65"/>
      <c r="P1513" s="65"/>
      <c r="Q1513" s="65"/>
      <c r="R1513" s="65"/>
      <c r="S1513" s="65"/>
      <c r="T1513" s="65"/>
      <c r="U1513" s="65"/>
      <c r="V1513" s="65"/>
      <c r="W1513" s="65"/>
      <c r="X1513" s="65"/>
      <c r="Y1513" s="65"/>
      <c r="Z1513" s="65"/>
      <c r="AA1513" s="65"/>
      <c r="AB1513" s="65"/>
      <c r="AC1513" s="65"/>
      <c r="AD1513" s="65"/>
      <c r="AE1513" s="65"/>
      <c r="AF1513" s="65"/>
      <c r="AG1513" s="65"/>
      <c r="AH1513" s="65"/>
      <c r="AI1513" s="65"/>
      <c r="AJ1513" s="65"/>
      <c r="AK1513" s="65"/>
      <c r="AL1513" s="65"/>
      <c r="AM1513" s="65"/>
      <c r="AN1513" s="65"/>
      <c r="AO1513" s="65"/>
      <c r="AP1513" s="65"/>
    </row>
    <row r="1514" customFormat="false" ht="15.75" hidden="false" customHeight="false" outlineLevel="0" collapsed="false">
      <c r="A1514" s="65"/>
      <c r="B1514" s="65"/>
      <c r="C1514" s="65"/>
      <c r="D1514" s="65"/>
      <c r="E1514" s="65"/>
      <c r="F1514" s="65"/>
      <c r="G1514" s="65"/>
      <c r="H1514" s="68"/>
      <c r="I1514" s="65"/>
      <c r="J1514" s="68"/>
      <c r="K1514" s="65"/>
      <c r="L1514" s="68"/>
      <c r="M1514" s="65"/>
      <c r="N1514" s="65"/>
      <c r="O1514" s="65"/>
      <c r="P1514" s="65"/>
      <c r="Q1514" s="65"/>
      <c r="R1514" s="65"/>
      <c r="S1514" s="65"/>
      <c r="T1514" s="65"/>
      <c r="U1514" s="65"/>
      <c r="V1514" s="65"/>
      <c r="W1514" s="65"/>
      <c r="X1514" s="65"/>
      <c r="Y1514" s="65"/>
      <c r="Z1514" s="65"/>
      <c r="AA1514" s="65"/>
      <c r="AB1514" s="65"/>
      <c r="AC1514" s="65"/>
      <c r="AD1514" s="65"/>
      <c r="AE1514" s="65"/>
      <c r="AF1514" s="65"/>
      <c r="AG1514" s="65"/>
      <c r="AH1514" s="65"/>
      <c r="AI1514" s="65"/>
      <c r="AJ1514" s="65"/>
      <c r="AK1514" s="65"/>
      <c r="AL1514" s="65"/>
      <c r="AM1514" s="65"/>
      <c r="AN1514" s="65"/>
      <c r="AO1514" s="65"/>
      <c r="AP1514" s="65"/>
    </row>
    <row r="1515" customFormat="false" ht="15.75" hidden="false" customHeight="false" outlineLevel="0" collapsed="false">
      <c r="A1515" s="65"/>
      <c r="B1515" s="65"/>
      <c r="C1515" s="65"/>
      <c r="D1515" s="65"/>
      <c r="E1515" s="65"/>
      <c r="F1515" s="65"/>
      <c r="G1515" s="65"/>
      <c r="H1515" s="68"/>
      <c r="I1515" s="65"/>
      <c r="J1515" s="68"/>
      <c r="K1515" s="65"/>
      <c r="L1515" s="68"/>
      <c r="M1515" s="65"/>
      <c r="N1515" s="65"/>
      <c r="O1515" s="65"/>
      <c r="P1515" s="65"/>
      <c r="Q1515" s="65"/>
      <c r="R1515" s="65"/>
      <c r="S1515" s="65"/>
      <c r="T1515" s="65"/>
      <c r="U1515" s="65"/>
      <c r="V1515" s="65"/>
      <c r="W1515" s="65"/>
      <c r="X1515" s="65"/>
      <c r="Y1515" s="65"/>
      <c r="Z1515" s="65"/>
      <c r="AA1515" s="65"/>
      <c r="AB1515" s="65"/>
      <c r="AC1515" s="65"/>
      <c r="AD1515" s="65"/>
      <c r="AE1515" s="65"/>
      <c r="AF1515" s="65"/>
      <c r="AG1515" s="65"/>
      <c r="AH1515" s="65"/>
      <c r="AI1515" s="65"/>
      <c r="AJ1515" s="65"/>
      <c r="AK1515" s="65"/>
      <c r="AL1515" s="65"/>
      <c r="AM1515" s="65"/>
      <c r="AN1515" s="65"/>
      <c r="AO1515" s="65"/>
      <c r="AP1515" s="65"/>
    </row>
    <row r="1516" customFormat="false" ht="15.75" hidden="false" customHeight="false" outlineLevel="0" collapsed="false">
      <c r="A1516" s="65"/>
      <c r="B1516" s="65"/>
      <c r="C1516" s="65"/>
      <c r="D1516" s="65"/>
      <c r="E1516" s="65"/>
      <c r="F1516" s="65"/>
      <c r="G1516" s="65"/>
      <c r="H1516" s="68"/>
      <c r="I1516" s="65"/>
      <c r="J1516" s="68"/>
      <c r="K1516" s="65"/>
      <c r="L1516" s="68"/>
      <c r="M1516" s="65"/>
      <c r="N1516" s="65"/>
      <c r="O1516" s="65"/>
      <c r="P1516" s="65"/>
      <c r="Q1516" s="65"/>
      <c r="R1516" s="65"/>
      <c r="S1516" s="65"/>
      <c r="T1516" s="65"/>
      <c r="U1516" s="65"/>
      <c r="V1516" s="65"/>
      <c r="W1516" s="65"/>
      <c r="X1516" s="65"/>
      <c r="Y1516" s="65"/>
      <c r="Z1516" s="65"/>
      <c r="AA1516" s="65"/>
      <c r="AB1516" s="65"/>
      <c r="AC1516" s="65"/>
      <c r="AD1516" s="65"/>
      <c r="AE1516" s="65"/>
      <c r="AF1516" s="65"/>
      <c r="AG1516" s="65"/>
      <c r="AH1516" s="65"/>
      <c r="AI1516" s="65"/>
      <c r="AJ1516" s="65"/>
      <c r="AK1516" s="65"/>
      <c r="AL1516" s="65"/>
      <c r="AM1516" s="65"/>
      <c r="AN1516" s="65"/>
      <c r="AO1516" s="65"/>
      <c r="AP1516" s="65"/>
    </row>
    <row r="1517" customFormat="false" ht="15.75" hidden="false" customHeight="false" outlineLevel="0" collapsed="false">
      <c r="A1517" s="65"/>
      <c r="B1517" s="65"/>
      <c r="C1517" s="65"/>
      <c r="D1517" s="65"/>
      <c r="E1517" s="65"/>
      <c r="F1517" s="65"/>
      <c r="G1517" s="65"/>
      <c r="H1517" s="68"/>
      <c r="I1517" s="65"/>
      <c r="J1517" s="68"/>
      <c r="K1517" s="65"/>
      <c r="L1517" s="68"/>
      <c r="M1517" s="65"/>
      <c r="N1517" s="65"/>
      <c r="O1517" s="65"/>
      <c r="P1517" s="65"/>
      <c r="Q1517" s="65"/>
      <c r="R1517" s="65"/>
      <c r="S1517" s="65"/>
      <c r="T1517" s="65"/>
      <c r="U1517" s="65"/>
      <c r="V1517" s="65"/>
      <c r="W1517" s="65"/>
      <c r="X1517" s="65"/>
      <c r="Y1517" s="65"/>
      <c r="Z1517" s="65"/>
      <c r="AA1517" s="65"/>
      <c r="AB1517" s="65"/>
      <c r="AC1517" s="65"/>
      <c r="AD1517" s="65"/>
      <c r="AE1517" s="65"/>
      <c r="AF1517" s="65"/>
      <c r="AG1517" s="65"/>
      <c r="AH1517" s="65"/>
      <c r="AI1517" s="65"/>
      <c r="AJ1517" s="65"/>
      <c r="AK1517" s="65"/>
      <c r="AL1517" s="65"/>
      <c r="AM1517" s="65"/>
      <c r="AN1517" s="65"/>
      <c r="AO1517" s="65"/>
      <c r="AP1517" s="65"/>
    </row>
    <row r="1518" customFormat="false" ht="15.75" hidden="false" customHeight="false" outlineLevel="0" collapsed="false">
      <c r="A1518" s="65"/>
      <c r="B1518" s="65"/>
      <c r="C1518" s="65"/>
      <c r="D1518" s="65"/>
      <c r="E1518" s="65"/>
      <c r="F1518" s="65"/>
      <c r="G1518" s="65"/>
      <c r="H1518" s="68"/>
      <c r="I1518" s="65"/>
      <c r="J1518" s="68"/>
      <c r="K1518" s="65"/>
      <c r="L1518" s="68"/>
      <c r="M1518" s="65"/>
      <c r="N1518" s="65"/>
      <c r="O1518" s="65"/>
      <c r="P1518" s="65"/>
      <c r="Q1518" s="65"/>
      <c r="R1518" s="65"/>
      <c r="S1518" s="65"/>
      <c r="T1518" s="65"/>
      <c r="U1518" s="65"/>
      <c r="V1518" s="65"/>
      <c r="W1518" s="65"/>
      <c r="X1518" s="65"/>
      <c r="Y1518" s="65"/>
      <c r="Z1518" s="65"/>
      <c r="AA1518" s="65"/>
      <c r="AB1518" s="65"/>
      <c r="AC1518" s="65"/>
      <c r="AD1518" s="65"/>
      <c r="AE1518" s="65"/>
      <c r="AF1518" s="65"/>
      <c r="AG1518" s="65"/>
      <c r="AH1518" s="65"/>
      <c r="AI1518" s="65"/>
      <c r="AJ1518" s="65"/>
      <c r="AK1518" s="65"/>
      <c r="AL1518" s="65"/>
      <c r="AM1518" s="65"/>
      <c r="AN1518" s="65"/>
      <c r="AO1518" s="65"/>
      <c r="AP1518" s="65"/>
    </row>
    <row r="1519" customFormat="false" ht="15.75" hidden="false" customHeight="false" outlineLevel="0" collapsed="false">
      <c r="A1519" s="65"/>
      <c r="B1519" s="65"/>
      <c r="C1519" s="65"/>
      <c r="D1519" s="65"/>
      <c r="E1519" s="65"/>
      <c r="F1519" s="65"/>
      <c r="G1519" s="65"/>
      <c r="H1519" s="68"/>
      <c r="I1519" s="65"/>
      <c r="J1519" s="68"/>
      <c r="K1519" s="65"/>
      <c r="L1519" s="68"/>
      <c r="M1519" s="65"/>
      <c r="N1519" s="65"/>
      <c r="O1519" s="65"/>
      <c r="P1519" s="65"/>
      <c r="Q1519" s="65"/>
      <c r="R1519" s="65"/>
      <c r="S1519" s="65"/>
      <c r="T1519" s="65"/>
      <c r="U1519" s="65"/>
      <c r="V1519" s="65"/>
      <c r="W1519" s="65"/>
      <c r="X1519" s="65"/>
      <c r="Y1519" s="65"/>
      <c r="Z1519" s="65"/>
      <c r="AA1519" s="65"/>
      <c r="AB1519" s="65"/>
      <c r="AC1519" s="65"/>
      <c r="AD1519" s="65"/>
      <c r="AE1519" s="65"/>
      <c r="AF1519" s="65"/>
      <c r="AG1519" s="65"/>
      <c r="AH1519" s="65"/>
      <c r="AI1519" s="65"/>
      <c r="AJ1519" s="65"/>
      <c r="AK1519" s="65"/>
      <c r="AL1519" s="65"/>
      <c r="AM1519" s="65"/>
      <c r="AN1519" s="65"/>
      <c r="AO1519" s="65"/>
      <c r="AP1519" s="65"/>
    </row>
    <row r="1520" customFormat="false" ht="15.75" hidden="false" customHeight="false" outlineLevel="0" collapsed="false">
      <c r="A1520" s="65"/>
      <c r="B1520" s="65"/>
      <c r="C1520" s="65"/>
      <c r="D1520" s="65"/>
      <c r="E1520" s="65"/>
      <c r="F1520" s="65"/>
      <c r="G1520" s="65"/>
      <c r="H1520" s="68"/>
      <c r="I1520" s="65"/>
      <c r="J1520" s="68"/>
      <c r="K1520" s="65"/>
      <c r="L1520" s="68"/>
      <c r="M1520" s="65"/>
      <c r="N1520" s="65"/>
      <c r="O1520" s="65"/>
      <c r="P1520" s="65"/>
      <c r="Q1520" s="65"/>
      <c r="R1520" s="65"/>
      <c r="S1520" s="65"/>
      <c r="T1520" s="65"/>
      <c r="U1520" s="65"/>
      <c r="V1520" s="65"/>
      <c r="W1520" s="65"/>
      <c r="X1520" s="65"/>
      <c r="Y1520" s="65"/>
      <c r="Z1520" s="65"/>
      <c r="AA1520" s="65"/>
      <c r="AB1520" s="65"/>
      <c r="AC1520" s="65"/>
      <c r="AD1520" s="65"/>
      <c r="AE1520" s="65"/>
      <c r="AF1520" s="65"/>
      <c r="AG1520" s="65"/>
      <c r="AH1520" s="65"/>
      <c r="AI1520" s="65"/>
      <c r="AJ1520" s="65"/>
      <c r="AK1520" s="65"/>
      <c r="AL1520" s="65"/>
      <c r="AM1520" s="65"/>
      <c r="AN1520" s="65"/>
      <c r="AO1520" s="65"/>
      <c r="AP1520" s="65"/>
    </row>
    <row r="1521" customFormat="false" ht="15.75" hidden="false" customHeight="false" outlineLevel="0" collapsed="false">
      <c r="A1521" s="65"/>
      <c r="B1521" s="65"/>
      <c r="C1521" s="65"/>
      <c r="D1521" s="65"/>
      <c r="E1521" s="65"/>
      <c r="F1521" s="65"/>
      <c r="G1521" s="65"/>
      <c r="H1521" s="68"/>
      <c r="I1521" s="65"/>
      <c r="J1521" s="68"/>
      <c r="K1521" s="65"/>
      <c r="L1521" s="68"/>
      <c r="M1521" s="65"/>
      <c r="N1521" s="65"/>
      <c r="O1521" s="65"/>
      <c r="P1521" s="65"/>
      <c r="Q1521" s="65"/>
      <c r="R1521" s="65"/>
      <c r="S1521" s="65"/>
      <c r="T1521" s="65"/>
      <c r="U1521" s="65"/>
      <c r="V1521" s="65"/>
      <c r="W1521" s="65"/>
      <c r="X1521" s="65"/>
      <c r="Y1521" s="65"/>
      <c r="Z1521" s="65"/>
      <c r="AA1521" s="65"/>
      <c r="AB1521" s="65"/>
      <c r="AC1521" s="65"/>
      <c r="AD1521" s="65"/>
      <c r="AE1521" s="65"/>
      <c r="AF1521" s="65"/>
      <c r="AG1521" s="65"/>
      <c r="AH1521" s="65"/>
      <c r="AI1521" s="65"/>
      <c r="AJ1521" s="65"/>
      <c r="AK1521" s="65"/>
      <c r="AL1521" s="65"/>
      <c r="AM1521" s="65"/>
      <c r="AN1521" s="65"/>
      <c r="AO1521" s="65"/>
      <c r="AP1521" s="65"/>
    </row>
    <row r="1522" customFormat="false" ht="15.75" hidden="false" customHeight="false" outlineLevel="0" collapsed="false">
      <c r="A1522" s="65"/>
      <c r="B1522" s="65"/>
      <c r="C1522" s="65"/>
      <c r="D1522" s="65"/>
      <c r="E1522" s="65"/>
      <c r="F1522" s="65"/>
      <c r="G1522" s="65"/>
      <c r="H1522" s="68"/>
      <c r="I1522" s="65"/>
      <c r="J1522" s="68"/>
      <c r="K1522" s="65"/>
      <c r="L1522" s="68"/>
      <c r="M1522" s="65"/>
      <c r="N1522" s="65"/>
      <c r="O1522" s="65"/>
      <c r="P1522" s="65"/>
      <c r="Q1522" s="65"/>
      <c r="R1522" s="65"/>
      <c r="S1522" s="65"/>
      <c r="T1522" s="65"/>
      <c r="U1522" s="65"/>
      <c r="V1522" s="65"/>
      <c r="W1522" s="65"/>
      <c r="X1522" s="65"/>
      <c r="Y1522" s="65"/>
      <c r="Z1522" s="65"/>
      <c r="AA1522" s="65"/>
      <c r="AB1522" s="65"/>
      <c r="AC1522" s="65"/>
      <c r="AD1522" s="65"/>
      <c r="AE1522" s="65"/>
      <c r="AF1522" s="65"/>
      <c r="AG1522" s="65"/>
      <c r="AH1522" s="65"/>
      <c r="AI1522" s="65"/>
      <c r="AJ1522" s="65"/>
      <c r="AK1522" s="65"/>
      <c r="AL1522" s="65"/>
      <c r="AM1522" s="65"/>
      <c r="AN1522" s="65"/>
      <c r="AO1522" s="65"/>
      <c r="AP1522" s="65"/>
    </row>
    <row r="1523" customFormat="false" ht="15.75" hidden="false" customHeight="false" outlineLevel="0" collapsed="false">
      <c r="A1523" s="65"/>
      <c r="B1523" s="65"/>
      <c r="C1523" s="65"/>
      <c r="D1523" s="65"/>
      <c r="E1523" s="65"/>
      <c r="F1523" s="65"/>
      <c r="G1523" s="65"/>
      <c r="H1523" s="68"/>
      <c r="I1523" s="65"/>
      <c r="J1523" s="68"/>
      <c r="K1523" s="65"/>
      <c r="L1523" s="68"/>
      <c r="M1523" s="65"/>
      <c r="N1523" s="65"/>
      <c r="O1523" s="65"/>
      <c r="P1523" s="65"/>
      <c r="Q1523" s="65"/>
      <c r="R1523" s="65"/>
      <c r="S1523" s="65"/>
      <c r="T1523" s="65"/>
      <c r="U1523" s="65"/>
      <c r="V1523" s="65"/>
      <c r="W1523" s="65"/>
      <c r="X1523" s="65"/>
      <c r="Y1523" s="65"/>
      <c r="Z1523" s="65"/>
      <c r="AA1523" s="65"/>
      <c r="AB1523" s="65"/>
      <c r="AC1523" s="65"/>
      <c r="AD1523" s="65"/>
      <c r="AE1523" s="65"/>
      <c r="AF1523" s="65"/>
      <c r="AG1523" s="65"/>
      <c r="AH1523" s="65"/>
      <c r="AI1523" s="65"/>
      <c r="AJ1523" s="65"/>
      <c r="AK1523" s="65"/>
      <c r="AL1523" s="65"/>
      <c r="AM1523" s="65"/>
      <c r="AN1523" s="65"/>
      <c r="AO1523" s="65"/>
      <c r="AP1523" s="65"/>
    </row>
    <row r="1524" customFormat="false" ht="15.75" hidden="false" customHeight="false" outlineLevel="0" collapsed="false">
      <c r="A1524" s="65"/>
      <c r="B1524" s="65"/>
      <c r="C1524" s="65"/>
      <c r="D1524" s="65"/>
      <c r="E1524" s="65"/>
      <c r="F1524" s="65"/>
      <c r="G1524" s="65"/>
      <c r="H1524" s="68"/>
      <c r="I1524" s="65"/>
      <c r="J1524" s="68"/>
      <c r="K1524" s="65"/>
      <c r="L1524" s="68"/>
      <c r="M1524" s="65"/>
      <c r="N1524" s="65"/>
      <c r="O1524" s="65"/>
      <c r="P1524" s="65"/>
      <c r="Q1524" s="65"/>
      <c r="R1524" s="65"/>
      <c r="S1524" s="65"/>
      <c r="T1524" s="65"/>
      <c r="U1524" s="65"/>
      <c r="V1524" s="65"/>
      <c r="W1524" s="65"/>
      <c r="X1524" s="65"/>
      <c r="Y1524" s="65"/>
      <c r="Z1524" s="65"/>
      <c r="AA1524" s="65"/>
      <c r="AB1524" s="65"/>
      <c r="AC1524" s="65"/>
      <c r="AD1524" s="65"/>
      <c r="AE1524" s="65"/>
      <c r="AF1524" s="65"/>
      <c r="AG1524" s="65"/>
      <c r="AH1524" s="65"/>
      <c r="AI1524" s="65"/>
      <c r="AJ1524" s="65"/>
      <c r="AK1524" s="65"/>
      <c r="AL1524" s="65"/>
      <c r="AM1524" s="65"/>
      <c r="AN1524" s="65"/>
      <c r="AO1524" s="65"/>
      <c r="AP1524" s="65"/>
    </row>
    <row r="1525" customFormat="false" ht="15.75" hidden="false" customHeight="false" outlineLevel="0" collapsed="false">
      <c r="A1525" s="65"/>
      <c r="B1525" s="65"/>
      <c r="C1525" s="65"/>
      <c r="D1525" s="65"/>
      <c r="E1525" s="65"/>
      <c r="F1525" s="65"/>
      <c r="G1525" s="65"/>
      <c r="H1525" s="68"/>
      <c r="I1525" s="65"/>
      <c r="J1525" s="68"/>
      <c r="K1525" s="65"/>
      <c r="L1525" s="68"/>
      <c r="M1525" s="65"/>
      <c r="N1525" s="65"/>
      <c r="O1525" s="65"/>
      <c r="P1525" s="65"/>
      <c r="Q1525" s="65"/>
      <c r="R1525" s="65"/>
      <c r="S1525" s="65"/>
      <c r="T1525" s="65"/>
      <c r="U1525" s="65"/>
      <c r="V1525" s="65"/>
      <c r="W1525" s="65"/>
      <c r="X1525" s="65"/>
      <c r="Y1525" s="65"/>
      <c r="Z1525" s="65"/>
      <c r="AA1525" s="65"/>
      <c r="AB1525" s="65"/>
      <c r="AC1525" s="65"/>
      <c r="AD1525" s="65"/>
      <c r="AE1525" s="65"/>
      <c r="AF1525" s="65"/>
      <c r="AG1525" s="65"/>
      <c r="AH1525" s="65"/>
      <c r="AI1525" s="65"/>
      <c r="AJ1525" s="65"/>
      <c r="AK1525" s="65"/>
      <c r="AL1525" s="65"/>
      <c r="AM1525" s="65"/>
      <c r="AN1525" s="65"/>
      <c r="AO1525" s="65"/>
      <c r="AP1525" s="65"/>
    </row>
    <row r="1526" customFormat="false" ht="15.75" hidden="false" customHeight="false" outlineLevel="0" collapsed="false">
      <c r="A1526" s="65"/>
      <c r="B1526" s="65"/>
      <c r="C1526" s="65"/>
      <c r="D1526" s="65"/>
      <c r="E1526" s="65"/>
      <c r="F1526" s="65"/>
      <c r="G1526" s="65"/>
      <c r="H1526" s="68"/>
      <c r="I1526" s="65"/>
      <c r="J1526" s="68"/>
      <c r="K1526" s="65"/>
      <c r="L1526" s="68"/>
      <c r="M1526" s="65"/>
      <c r="N1526" s="65"/>
      <c r="O1526" s="65"/>
      <c r="P1526" s="65"/>
      <c r="Q1526" s="65"/>
      <c r="R1526" s="65"/>
      <c r="S1526" s="65"/>
      <c r="T1526" s="65"/>
      <c r="U1526" s="65"/>
      <c r="V1526" s="65"/>
      <c r="W1526" s="65"/>
      <c r="X1526" s="65"/>
      <c r="Y1526" s="65"/>
      <c r="Z1526" s="65"/>
      <c r="AA1526" s="65"/>
      <c r="AB1526" s="65"/>
      <c r="AC1526" s="65"/>
      <c r="AD1526" s="65"/>
      <c r="AE1526" s="65"/>
      <c r="AF1526" s="65"/>
      <c r="AG1526" s="65"/>
      <c r="AH1526" s="65"/>
      <c r="AI1526" s="65"/>
      <c r="AJ1526" s="65"/>
      <c r="AK1526" s="65"/>
      <c r="AL1526" s="65"/>
      <c r="AM1526" s="65"/>
      <c r="AN1526" s="65"/>
      <c r="AO1526" s="65"/>
      <c r="AP1526" s="65"/>
    </row>
    <row r="1527" customFormat="false" ht="15.75" hidden="false" customHeight="false" outlineLevel="0" collapsed="false">
      <c r="A1527" s="65"/>
      <c r="B1527" s="65"/>
      <c r="C1527" s="65"/>
      <c r="D1527" s="65"/>
      <c r="E1527" s="65"/>
      <c r="F1527" s="65"/>
      <c r="G1527" s="65"/>
      <c r="H1527" s="68"/>
      <c r="I1527" s="65"/>
      <c r="J1527" s="68"/>
      <c r="K1527" s="65"/>
      <c r="L1527" s="68"/>
      <c r="M1527" s="65"/>
      <c r="N1527" s="65"/>
      <c r="O1527" s="65"/>
      <c r="P1527" s="65"/>
      <c r="Q1527" s="65"/>
      <c r="R1527" s="65"/>
      <c r="S1527" s="65"/>
      <c r="T1527" s="65"/>
      <c r="U1527" s="65"/>
      <c r="V1527" s="65"/>
      <c r="W1527" s="65"/>
      <c r="X1527" s="65"/>
      <c r="Y1527" s="65"/>
      <c r="Z1527" s="65"/>
      <c r="AA1527" s="65"/>
      <c r="AB1527" s="65"/>
      <c r="AC1527" s="65"/>
      <c r="AD1527" s="65"/>
      <c r="AE1527" s="65"/>
      <c r="AF1527" s="65"/>
      <c r="AG1527" s="65"/>
      <c r="AH1527" s="65"/>
      <c r="AI1527" s="65"/>
      <c r="AJ1527" s="65"/>
      <c r="AK1527" s="65"/>
      <c r="AL1527" s="65"/>
      <c r="AM1527" s="65"/>
      <c r="AN1527" s="65"/>
      <c r="AO1527" s="65"/>
      <c r="AP1527" s="65"/>
    </row>
    <row r="1528" customFormat="false" ht="15.75" hidden="false" customHeight="false" outlineLevel="0" collapsed="false">
      <c r="A1528" s="65"/>
      <c r="B1528" s="65"/>
      <c r="C1528" s="65"/>
      <c r="D1528" s="65"/>
      <c r="E1528" s="65"/>
      <c r="F1528" s="65"/>
      <c r="G1528" s="65"/>
      <c r="H1528" s="68"/>
      <c r="I1528" s="65"/>
      <c r="J1528" s="68"/>
      <c r="K1528" s="65"/>
      <c r="L1528" s="68"/>
      <c r="M1528" s="65"/>
      <c r="N1528" s="65"/>
      <c r="O1528" s="65"/>
      <c r="P1528" s="65"/>
      <c r="Q1528" s="65"/>
      <c r="R1528" s="65"/>
      <c r="S1528" s="65"/>
      <c r="T1528" s="65"/>
      <c r="U1528" s="65"/>
      <c r="V1528" s="65"/>
      <c r="W1528" s="65"/>
      <c r="X1528" s="65"/>
      <c r="Y1528" s="65"/>
      <c r="Z1528" s="65"/>
      <c r="AA1528" s="65"/>
      <c r="AB1528" s="65"/>
      <c r="AC1528" s="65"/>
      <c r="AD1528" s="65"/>
      <c r="AE1528" s="65"/>
      <c r="AF1528" s="65"/>
      <c r="AG1528" s="65"/>
      <c r="AH1528" s="65"/>
      <c r="AI1528" s="65"/>
      <c r="AJ1528" s="65"/>
      <c r="AK1528" s="65"/>
      <c r="AL1528" s="65"/>
      <c r="AM1528" s="65"/>
      <c r="AN1528" s="65"/>
      <c r="AO1528" s="65"/>
      <c r="AP1528" s="65"/>
    </row>
    <row r="1529" customFormat="false" ht="15.75" hidden="false" customHeight="false" outlineLevel="0" collapsed="false">
      <c r="A1529" s="65"/>
      <c r="B1529" s="65"/>
      <c r="C1529" s="65"/>
      <c r="D1529" s="65"/>
      <c r="E1529" s="65"/>
      <c r="F1529" s="65"/>
      <c r="G1529" s="65"/>
      <c r="H1529" s="68"/>
      <c r="I1529" s="65"/>
      <c r="J1529" s="68"/>
      <c r="K1529" s="65"/>
      <c r="L1529" s="68"/>
      <c r="M1529" s="65"/>
      <c r="N1529" s="65"/>
      <c r="O1529" s="65"/>
      <c r="P1529" s="65"/>
      <c r="Q1529" s="65"/>
      <c r="R1529" s="65"/>
      <c r="S1529" s="65"/>
      <c r="T1529" s="65"/>
      <c r="U1529" s="65"/>
      <c r="V1529" s="65"/>
      <c r="W1529" s="65"/>
      <c r="X1529" s="65"/>
      <c r="Y1529" s="65"/>
      <c r="Z1529" s="65"/>
      <c r="AA1529" s="65"/>
      <c r="AB1529" s="65"/>
      <c r="AC1529" s="65"/>
      <c r="AD1529" s="65"/>
      <c r="AE1529" s="65"/>
      <c r="AF1529" s="65"/>
      <c r="AG1529" s="65"/>
      <c r="AH1529" s="65"/>
      <c r="AI1529" s="65"/>
      <c r="AJ1529" s="65"/>
      <c r="AK1529" s="65"/>
      <c r="AL1529" s="65"/>
      <c r="AM1529" s="65"/>
      <c r="AN1529" s="65"/>
      <c r="AO1529" s="65"/>
      <c r="AP1529" s="65"/>
    </row>
    <row r="1530" customFormat="false" ht="15.75" hidden="false" customHeight="false" outlineLevel="0" collapsed="false">
      <c r="A1530" s="65"/>
      <c r="B1530" s="65"/>
      <c r="C1530" s="65"/>
      <c r="D1530" s="65"/>
      <c r="E1530" s="65"/>
      <c r="F1530" s="65"/>
      <c r="G1530" s="65"/>
      <c r="H1530" s="68"/>
      <c r="I1530" s="65"/>
      <c r="J1530" s="68"/>
      <c r="K1530" s="65"/>
      <c r="L1530" s="68"/>
      <c r="M1530" s="65"/>
      <c r="N1530" s="65"/>
      <c r="O1530" s="65"/>
      <c r="P1530" s="65"/>
      <c r="Q1530" s="65"/>
      <c r="R1530" s="65"/>
      <c r="S1530" s="65"/>
      <c r="T1530" s="65"/>
      <c r="U1530" s="65"/>
      <c r="V1530" s="65"/>
      <c r="W1530" s="65"/>
      <c r="X1530" s="65"/>
      <c r="Y1530" s="65"/>
      <c r="Z1530" s="65"/>
      <c r="AA1530" s="65"/>
      <c r="AB1530" s="65"/>
      <c r="AC1530" s="65"/>
      <c r="AD1530" s="65"/>
      <c r="AE1530" s="65"/>
      <c r="AF1530" s="65"/>
      <c r="AG1530" s="65"/>
      <c r="AH1530" s="65"/>
      <c r="AI1530" s="65"/>
      <c r="AJ1530" s="65"/>
      <c r="AK1530" s="65"/>
      <c r="AL1530" s="65"/>
      <c r="AM1530" s="65"/>
      <c r="AN1530" s="65"/>
      <c r="AO1530" s="65"/>
      <c r="AP1530" s="65"/>
    </row>
    <row r="1531" customFormat="false" ht="15.75" hidden="false" customHeight="false" outlineLevel="0" collapsed="false">
      <c r="A1531" s="65"/>
      <c r="B1531" s="65"/>
      <c r="C1531" s="65"/>
      <c r="D1531" s="65"/>
      <c r="E1531" s="65"/>
      <c r="F1531" s="65"/>
      <c r="G1531" s="65"/>
      <c r="H1531" s="68"/>
      <c r="I1531" s="65"/>
      <c r="J1531" s="68"/>
      <c r="K1531" s="65"/>
      <c r="L1531" s="68"/>
      <c r="M1531" s="65"/>
      <c r="N1531" s="65"/>
      <c r="O1531" s="65"/>
      <c r="P1531" s="65"/>
      <c r="Q1531" s="65"/>
      <c r="R1531" s="65"/>
      <c r="S1531" s="65"/>
      <c r="T1531" s="65"/>
      <c r="U1531" s="65"/>
      <c r="V1531" s="65"/>
      <c r="W1531" s="65"/>
      <c r="X1531" s="65"/>
      <c r="Y1531" s="65"/>
      <c r="Z1531" s="65"/>
      <c r="AA1531" s="65"/>
      <c r="AB1531" s="65"/>
      <c r="AC1531" s="65"/>
      <c r="AD1531" s="65"/>
      <c r="AE1531" s="65"/>
      <c r="AF1531" s="65"/>
      <c r="AG1531" s="65"/>
      <c r="AH1531" s="65"/>
      <c r="AI1531" s="65"/>
      <c r="AJ1531" s="65"/>
      <c r="AK1531" s="65"/>
      <c r="AL1531" s="65"/>
      <c r="AM1531" s="65"/>
      <c r="AN1531" s="65"/>
      <c r="AO1531" s="65"/>
      <c r="AP1531" s="65"/>
    </row>
    <row r="1532" customFormat="false" ht="15.75" hidden="false" customHeight="false" outlineLevel="0" collapsed="false">
      <c r="A1532" s="65"/>
      <c r="B1532" s="65"/>
      <c r="C1532" s="65"/>
      <c r="D1532" s="65"/>
      <c r="E1532" s="65"/>
      <c r="F1532" s="65"/>
      <c r="G1532" s="65"/>
      <c r="H1532" s="68"/>
      <c r="I1532" s="65"/>
      <c r="J1532" s="68"/>
      <c r="K1532" s="65"/>
      <c r="L1532" s="68"/>
      <c r="M1532" s="65"/>
      <c r="N1532" s="65"/>
      <c r="O1532" s="65"/>
      <c r="P1532" s="65"/>
      <c r="Q1532" s="65"/>
      <c r="R1532" s="65"/>
      <c r="S1532" s="65"/>
      <c r="T1532" s="65"/>
      <c r="U1532" s="65"/>
      <c r="V1532" s="65"/>
      <c r="W1532" s="65"/>
      <c r="X1532" s="65"/>
      <c r="Y1532" s="65"/>
      <c r="Z1532" s="65"/>
      <c r="AA1532" s="65"/>
      <c r="AB1532" s="65"/>
      <c r="AC1532" s="65"/>
      <c r="AD1532" s="65"/>
      <c r="AE1532" s="65"/>
      <c r="AF1532" s="65"/>
      <c r="AG1532" s="65"/>
      <c r="AH1532" s="65"/>
      <c r="AI1532" s="65"/>
      <c r="AJ1532" s="65"/>
      <c r="AK1532" s="65"/>
      <c r="AL1532" s="65"/>
      <c r="AM1532" s="65"/>
      <c r="AN1532" s="65"/>
      <c r="AO1532" s="65"/>
      <c r="AP1532" s="65"/>
    </row>
    <row r="1533" customFormat="false" ht="15.75" hidden="false" customHeight="false" outlineLevel="0" collapsed="false">
      <c r="A1533" s="65"/>
      <c r="B1533" s="65"/>
      <c r="C1533" s="65"/>
      <c r="D1533" s="65"/>
      <c r="E1533" s="65"/>
      <c r="F1533" s="65"/>
      <c r="G1533" s="65"/>
      <c r="H1533" s="68"/>
      <c r="I1533" s="65"/>
      <c r="J1533" s="68"/>
      <c r="K1533" s="65"/>
      <c r="L1533" s="68"/>
      <c r="M1533" s="65"/>
      <c r="N1533" s="65"/>
      <c r="O1533" s="65"/>
      <c r="P1533" s="65"/>
      <c r="Q1533" s="65"/>
      <c r="R1533" s="65"/>
      <c r="S1533" s="65"/>
      <c r="T1533" s="65"/>
      <c r="U1533" s="65"/>
      <c r="V1533" s="65"/>
      <c r="W1533" s="65"/>
      <c r="X1533" s="65"/>
      <c r="Y1533" s="65"/>
      <c r="Z1533" s="65"/>
      <c r="AA1533" s="65"/>
      <c r="AB1533" s="65"/>
      <c r="AC1533" s="65"/>
      <c r="AD1533" s="65"/>
      <c r="AE1533" s="65"/>
      <c r="AF1533" s="65"/>
      <c r="AG1533" s="65"/>
      <c r="AH1533" s="65"/>
      <c r="AI1533" s="65"/>
      <c r="AJ1533" s="65"/>
      <c r="AK1533" s="65"/>
      <c r="AL1533" s="65"/>
      <c r="AM1533" s="65"/>
      <c r="AN1533" s="65"/>
      <c r="AO1533" s="65"/>
      <c r="AP1533" s="65"/>
    </row>
    <row r="1534" customFormat="false" ht="15.75" hidden="false" customHeight="false" outlineLevel="0" collapsed="false">
      <c r="A1534" s="65"/>
      <c r="B1534" s="65"/>
      <c r="C1534" s="65"/>
      <c r="D1534" s="65"/>
      <c r="E1534" s="65"/>
      <c r="F1534" s="65"/>
      <c r="G1534" s="65"/>
      <c r="H1534" s="68"/>
      <c r="I1534" s="65"/>
      <c r="J1534" s="68"/>
      <c r="K1534" s="65"/>
      <c r="L1534" s="68"/>
      <c r="M1534" s="65"/>
      <c r="N1534" s="65"/>
      <c r="O1534" s="65"/>
      <c r="P1534" s="65"/>
      <c r="Q1534" s="65"/>
      <c r="R1534" s="65"/>
      <c r="S1534" s="65"/>
      <c r="T1534" s="65"/>
      <c r="U1534" s="65"/>
      <c r="V1534" s="65"/>
      <c r="W1534" s="65"/>
      <c r="X1534" s="65"/>
      <c r="Y1534" s="65"/>
      <c r="Z1534" s="65"/>
      <c r="AA1534" s="65"/>
      <c r="AB1534" s="65"/>
      <c r="AC1534" s="65"/>
      <c r="AD1534" s="65"/>
      <c r="AE1534" s="65"/>
      <c r="AF1534" s="65"/>
      <c r="AG1534" s="65"/>
      <c r="AH1534" s="65"/>
      <c r="AI1534" s="65"/>
      <c r="AJ1534" s="65"/>
      <c r="AK1534" s="65"/>
      <c r="AL1534" s="65"/>
      <c r="AM1534" s="65"/>
      <c r="AN1534" s="65"/>
      <c r="AO1534" s="65"/>
      <c r="AP1534" s="65"/>
    </row>
    <row r="1535" customFormat="false" ht="15.75" hidden="false" customHeight="false" outlineLevel="0" collapsed="false">
      <c r="A1535" s="65"/>
      <c r="B1535" s="65"/>
      <c r="C1535" s="65"/>
      <c r="D1535" s="65"/>
      <c r="E1535" s="65"/>
      <c r="F1535" s="65"/>
      <c r="G1535" s="65"/>
      <c r="H1535" s="68"/>
      <c r="I1535" s="65"/>
      <c r="J1535" s="68"/>
      <c r="K1535" s="65"/>
      <c r="L1535" s="68"/>
      <c r="M1535" s="65"/>
      <c r="N1535" s="65"/>
      <c r="O1535" s="65"/>
      <c r="P1535" s="65"/>
      <c r="Q1535" s="65"/>
      <c r="R1535" s="65"/>
      <c r="S1535" s="65"/>
      <c r="T1535" s="65"/>
      <c r="U1535" s="65"/>
      <c r="V1535" s="65"/>
      <c r="W1535" s="65"/>
      <c r="X1535" s="65"/>
      <c r="Y1535" s="65"/>
      <c r="Z1535" s="65"/>
      <c r="AA1535" s="65"/>
      <c r="AB1535" s="65"/>
      <c r="AC1535" s="65"/>
      <c r="AD1535" s="65"/>
      <c r="AE1535" s="65"/>
      <c r="AF1535" s="65"/>
      <c r="AG1535" s="65"/>
      <c r="AH1535" s="65"/>
      <c r="AI1535" s="65"/>
      <c r="AJ1535" s="65"/>
      <c r="AK1535" s="65"/>
      <c r="AL1535" s="65"/>
      <c r="AM1535" s="65"/>
      <c r="AN1535" s="65"/>
      <c r="AO1535" s="65"/>
      <c r="AP1535" s="65"/>
    </row>
    <row r="1536" customFormat="false" ht="15.75" hidden="false" customHeight="false" outlineLevel="0" collapsed="false">
      <c r="A1536" s="65"/>
      <c r="B1536" s="65"/>
      <c r="C1536" s="65"/>
      <c r="D1536" s="65"/>
      <c r="E1536" s="65"/>
      <c r="F1536" s="65"/>
      <c r="G1536" s="65"/>
      <c r="H1536" s="68"/>
      <c r="I1536" s="65"/>
      <c r="J1536" s="68"/>
      <c r="K1536" s="65"/>
      <c r="L1536" s="68"/>
      <c r="M1536" s="65"/>
      <c r="N1536" s="65"/>
      <c r="O1536" s="65"/>
      <c r="P1536" s="65"/>
      <c r="Q1536" s="65"/>
      <c r="R1536" s="65"/>
      <c r="S1536" s="65"/>
      <c r="T1536" s="65"/>
      <c r="U1536" s="65"/>
      <c r="V1536" s="65"/>
      <c r="W1536" s="65"/>
      <c r="X1536" s="65"/>
      <c r="Y1536" s="65"/>
      <c r="Z1536" s="65"/>
      <c r="AA1536" s="65"/>
      <c r="AB1536" s="65"/>
      <c r="AC1536" s="65"/>
      <c r="AD1536" s="65"/>
      <c r="AE1536" s="65"/>
      <c r="AF1536" s="65"/>
      <c r="AG1536" s="65"/>
      <c r="AH1536" s="65"/>
      <c r="AI1536" s="65"/>
      <c r="AJ1536" s="65"/>
      <c r="AK1536" s="65"/>
      <c r="AL1536" s="65"/>
      <c r="AM1536" s="65"/>
      <c r="AN1536" s="65"/>
      <c r="AO1536" s="65"/>
      <c r="AP1536" s="65"/>
    </row>
    <row r="1537" customFormat="false" ht="15.75" hidden="false" customHeight="false" outlineLevel="0" collapsed="false">
      <c r="A1537" s="65"/>
      <c r="B1537" s="65"/>
      <c r="C1537" s="65"/>
      <c r="D1537" s="65"/>
      <c r="E1537" s="65"/>
      <c r="F1537" s="65"/>
      <c r="G1537" s="65"/>
      <c r="H1537" s="68"/>
      <c r="I1537" s="65"/>
      <c r="J1537" s="68"/>
      <c r="K1537" s="65"/>
      <c r="L1537" s="68"/>
      <c r="M1537" s="65"/>
      <c r="N1537" s="65"/>
      <c r="O1537" s="65"/>
      <c r="P1537" s="65"/>
      <c r="Q1537" s="65"/>
      <c r="R1537" s="65"/>
      <c r="S1537" s="65"/>
      <c r="T1537" s="65"/>
      <c r="U1537" s="65"/>
      <c r="V1537" s="65"/>
      <c r="W1537" s="65"/>
      <c r="X1537" s="65"/>
      <c r="Y1537" s="65"/>
      <c r="Z1537" s="65"/>
      <c r="AA1537" s="65"/>
      <c r="AB1537" s="65"/>
      <c r="AC1537" s="65"/>
      <c r="AD1537" s="65"/>
      <c r="AE1537" s="65"/>
      <c r="AF1537" s="65"/>
      <c r="AG1537" s="65"/>
      <c r="AH1537" s="65"/>
      <c r="AI1537" s="65"/>
      <c r="AJ1537" s="65"/>
      <c r="AK1537" s="65"/>
      <c r="AL1537" s="65"/>
      <c r="AM1537" s="65"/>
      <c r="AN1537" s="65"/>
      <c r="AO1537" s="65"/>
      <c r="AP1537" s="65"/>
    </row>
    <row r="1538" customFormat="false" ht="15.75" hidden="false" customHeight="false" outlineLevel="0" collapsed="false">
      <c r="A1538" s="65"/>
      <c r="B1538" s="65"/>
      <c r="C1538" s="65"/>
      <c r="D1538" s="65"/>
      <c r="E1538" s="65"/>
      <c r="F1538" s="65"/>
      <c r="G1538" s="65"/>
      <c r="H1538" s="68"/>
      <c r="I1538" s="65"/>
      <c r="J1538" s="68"/>
      <c r="K1538" s="65"/>
      <c r="L1538" s="68"/>
      <c r="M1538" s="65"/>
      <c r="N1538" s="65"/>
      <c r="O1538" s="65"/>
      <c r="P1538" s="65"/>
      <c r="Q1538" s="65"/>
      <c r="R1538" s="65"/>
      <c r="S1538" s="65"/>
      <c r="T1538" s="65"/>
      <c r="U1538" s="65"/>
      <c r="V1538" s="65"/>
      <c r="W1538" s="65"/>
      <c r="X1538" s="65"/>
      <c r="Y1538" s="65"/>
      <c r="Z1538" s="65"/>
      <c r="AA1538" s="65"/>
      <c r="AB1538" s="65"/>
      <c r="AC1538" s="65"/>
      <c r="AD1538" s="65"/>
      <c r="AE1538" s="65"/>
      <c r="AF1538" s="65"/>
      <c r="AG1538" s="65"/>
      <c r="AH1538" s="65"/>
      <c r="AI1538" s="65"/>
      <c r="AJ1538" s="65"/>
      <c r="AK1538" s="65"/>
      <c r="AL1538" s="65"/>
      <c r="AM1538" s="65"/>
      <c r="AN1538" s="65"/>
      <c r="AO1538" s="65"/>
      <c r="AP1538" s="65"/>
    </row>
    <row r="1539" customFormat="false" ht="15.75" hidden="false" customHeight="false" outlineLevel="0" collapsed="false">
      <c r="A1539" s="65"/>
      <c r="B1539" s="65"/>
      <c r="C1539" s="65"/>
      <c r="D1539" s="65"/>
      <c r="E1539" s="65"/>
      <c r="F1539" s="65"/>
      <c r="G1539" s="65"/>
      <c r="H1539" s="68"/>
      <c r="I1539" s="65"/>
      <c r="J1539" s="68"/>
      <c r="K1539" s="65"/>
      <c r="L1539" s="68"/>
      <c r="M1539" s="65"/>
      <c r="N1539" s="65"/>
      <c r="O1539" s="65"/>
      <c r="P1539" s="65"/>
      <c r="Q1539" s="65"/>
      <c r="R1539" s="65"/>
      <c r="S1539" s="65"/>
      <c r="T1539" s="65"/>
      <c r="U1539" s="65"/>
      <c r="V1539" s="65"/>
      <c r="W1539" s="65"/>
      <c r="X1539" s="65"/>
      <c r="Y1539" s="65"/>
      <c r="Z1539" s="65"/>
      <c r="AA1539" s="65"/>
      <c r="AB1539" s="65"/>
      <c r="AC1539" s="65"/>
      <c r="AD1539" s="65"/>
      <c r="AE1539" s="65"/>
      <c r="AF1539" s="65"/>
      <c r="AG1539" s="65"/>
      <c r="AH1539" s="65"/>
      <c r="AI1539" s="65"/>
      <c r="AJ1539" s="65"/>
      <c r="AK1539" s="65"/>
      <c r="AL1539" s="65"/>
      <c r="AM1539" s="65"/>
      <c r="AN1539" s="65"/>
      <c r="AO1539" s="65"/>
      <c r="AP1539" s="65"/>
    </row>
    <row r="1540" customFormat="false" ht="15.75" hidden="false" customHeight="false" outlineLevel="0" collapsed="false">
      <c r="A1540" s="65"/>
      <c r="B1540" s="65"/>
      <c r="C1540" s="65"/>
      <c r="D1540" s="65"/>
      <c r="E1540" s="65"/>
      <c r="F1540" s="65"/>
      <c r="G1540" s="65"/>
      <c r="H1540" s="68"/>
      <c r="I1540" s="65"/>
      <c r="J1540" s="68"/>
      <c r="K1540" s="65"/>
      <c r="L1540" s="68"/>
      <c r="M1540" s="65"/>
      <c r="N1540" s="65"/>
      <c r="O1540" s="65"/>
      <c r="P1540" s="65"/>
      <c r="Q1540" s="65"/>
      <c r="R1540" s="65"/>
      <c r="S1540" s="65"/>
      <c r="T1540" s="65"/>
      <c r="U1540" s="65"/>
      <c r="V1540" s="65"/>
      <c r="W1540" s="65"/>
      <c r="X1540" s="65"/>
      <c r="Y1540" s="65"/>
      <c r="Z1540" s="65"/>
      <c r="AA1540" s="65"/>
      <c r="AB1540" s="65"/>
      <c r="AC1540" s="65"/>
      <c r="AD1540" s="65"/>
      <c r="AE1540" s="65"/>
      <c r="AF1540" s="65"/>
      <c r="AG1540" s="65"/>
      <c r="AH1540" s="65"/>
      <c r="AI1540" s="65"/>
      <c r="AJ1540" s="65"/>
      <c r="AK1540" s="65"/>
      <c r="AL1540" s="65"/>
      <c r="AM1540" s="65"/>
      <c r="AN1540" s="65"/>
      <c r="AO1540" s="65"/>
      <c r="AP1540" s="65"/>
    </row>
    <row r="1541" customFormat="false" ht="15.75" hidden="false" customHeight="false" outlineLevel="0" collapsed="false">
      <c r="A1541" s="65"/>
      <c r="B1541" s="65"/>
      <c r="C1541" s="65"/>
      <c r="D1541" s="65"/>
      <c r="E1541" s="65"/>
      <c r="F1541" s="65"/>
      <c r="G1541" s="65"/>
      <c r="H1541" s="68"/>
      <c r="I1541" s="65"/>
      <c r="J1541" s="68"/>
      <c r="K1541" s="65"/>
      <c r="L1541" s="68"/>
      <c r="M1541" s="65"/>
      <c r="N1541" s="65"/>
      <c r="O1541" s="65"/>
      <c r="P1541" s="65"/>
      <c r="Q1541" s="65"/>
      <c r="R1541" s="65"/>
      <c r="S1541" s="65"/>
      <c r="T1541" s="65"/>
      <c r="U1541" s="65"/>
      <c r="V1541" s="65"/>
      <c r="W1541" s="65"/>
      <c r="X1541" s="65"/>
      <c r="Y1541" s="65"/>
      <c r="Z1541" s="65"/>
      <c r="AA1541" s="65"/>
      <c r="AB1541" s="65"/>
      <c r="AC1541" s="65"/>
      <c r="AD1541" s="65"/>
      <c r="AE1541" s="65"/>
      <c r="AF1541" s="65"/>
      <c r="AG1541" s="65"/>
      <c r="AH1541" s="65"/>
      <c r="AI1541" s="65"/>
      <c r="AJ1541" s="65"/>
      <c r="AK1541" s="65"/>
      <c r="AL1541" s="65"/>
      <c r="AM1541" s="65"/>
      <c r="AN1541" s="65"/>
      <c r="AO1541" s="65"/>
      <c r="AP1541" s="65"/>
    </row>
    <row r="1542" customFormat="false" ht="15.75" hidden="false" customHeight="false" outlineLevel="0" collapsed="false">
      <c r="A1542" s="65"/>
      <c r="B1542" s="65"/>
      <c r="C1542" s="65"/>
      <c r="D1542" s="65"/>
      <c r="E1542" s="65"/>
      <c r="F1542" s="65"/>
      <c r="G1542" s="65"/>
      <c r="H1542" s="68"/>
      <c r="I1542" s="65"/>
      <c r="J1542" s="68"/>
      <c r="K1542" s="65"/>
      <c r="L1542" s="68"/>
      <c r="M1542" s="65"/>
      <c r="N1542" s="65"/>
      <c r="O1542" s="65"/>
      <c r="P1542" s="65"/>
      <c r="Q1542" s="65"/>
      <c r="R1542" s="65"/>
      <c r="S1542" s="65"/>
      <c r="T1542" s="65"/>
      <c r="U1542" s="65"/>
      <c r="V1542" s="65"/>
      <c r="W1542" s="65"/>
      <c r="X1542" s="65"/>
      <c r="Y1542" s="65"/>
      <c r="Z1542" s="65"/>
      <c r="AA1542" s="65"/>
      <c r="AB1542" s="65"/>
      <c r="AC1542" s="65"/>
      <c r="AD1542" s="65"/>
      <c r="AE1542" s="65"/>
      <c r="AF1542" s="65"/>
      <c r="AG1542" s="65"/>
      <c r="AH1542" s="65"/>
      <c r="AI1542" s="65"/>
      <c r="AJ1542" s="65"/>
      <c r="AK1542" s="65"/>
      <c r="AL1542" s="65"/>
      <c r="AM1542" s="65"/>
      <c r="AN1542" s="65"/>
      <c r="AO1542" s="65"/>
      <c r="AP1542" s="65"/>
    </row>
    <row r="1543" customFormat="false" ht="15.75" hidden="false" customHeight="false" outlineLevel="0" collapsed="false">
      <c r="A1543" s="65"/>
      <c r="B1543" s="65"/>
      <c r="C1543" s="65"/>
      <c r="D1543" s="65"/>
      <c r="E1543" s="65"/>
      <c r="F1543" s="65"/>
      <c r="G1543" s="65"/>
      <c r="H1543" s="68"/>
      <c r="I1543" s="65"/>
      <c r="J1543" s="68"/>
      <c r="K1543" s="65"/>
      <c r="L1543" s="68"/>
      <c r="M1543" s="65"/>
      <c r="N1543" s="65"/>
      <c r="O1543" s="65"/>
      <c r="P1543" s="65"/>
      <c r="Q1543" s="65"/>
      <c r="R1543" s="65"/>
      <c r="S1543" s="65"/>
      <c r="T1543" s="65"/>
      <c r="U1543" s="65"/>
      <c r="V1543" s="65"/>
      <c r="W1543" s="65"/>
      <c r="X1543" s="65"/>
      <c r="Y1543" s="65"/>
      <c r="Z1543" s="65"/>
      <c r="AA1543" s="65"/>
      <c r="AB1543" s="65"/>
      <c r="AC1543" s="65"/>
      <c r="AD1543" s="65"/>
      <c r="AE1543" s="65"/>
      <c r="AF1543" s="65"/>
      <c r="AG1543" s="65"/>
      <c r="AH1543" s="65"/>
      <c r="AI1543" s="65"/>
      <c r="AJ1543" s="65"/>
      <c r="AK1543" s="65"/>
      <c r="AL1543" s="65"/>
      <c r="AM1543" s="65"/>
      <c r="AN1543" s="65"/>
      <c r="AO1543" s="65"/>
      <c r="AP1543" s="65"/>
    </row>
    <row r="1544" customFormat="false" ht="15.75" hidden="false" customHeight="false" outlineLevel="0" collapsed="false">
      <c r="A1544" s="65"/>
      <c r="B1544" s="65"/>
      <c r="C1544" s="65"/>
      <c r="D1544" s="65"/>
      <c r="E1544" s="65"/>
      <c r="F1544" s="65"/>
      <c r="G1544" s="65"/>
      <c r="H1544" s="68"/>
      <c r="I1544" s="65"/>
      <c r="J1544" s="68"/>
      <c r="K1544" s="65"/>
      <c r="L1544" s="68"/>
      <c r="M1544" s="65"/>
      <c r="N1544" s="65"/>
      <c r="O1544" s="65"/>
      <c r="P1544" s="65"/>
      <c r="Q1544" s="65"/>
      <c r="R1544" s="65"/>
      <c r="S1544" s="65"/>
      <c r="T1544" s="65"/>
      <c r="U1544" s="65"/>
      <c r="V1544" s="65"/>
      <c r="W1544" s="65"/>
      <c r="X1544" s="65"/>
      <c r="Y1544" s="65"/>
      <c r="Z1544" s="65"/>
      <c r="AA1544" s="65"/>
      <c r="AB1544" s="65"/>
      <c r="AC1544" s="65"/>
      <c r="AD1544" s="65"/>
      <c r="AE1544" s="65"/>
      <c r="AF1544" s="65"/>
      <c r="AG1544" s="65"/>
      <c r="AH1544" s="65"/>
      <c r="AI1544" s="65"/>
      <c r="AJ1544" s="65"/>
      <c r="AK1544" s="65"/>
      <c r="AL1544" s="65"/>
      <c r="AM1544" s="65"/>
      <c r="AN1544" s="65"/>
      <c r="AO1544" s="65"/>
      <c r="AP1544" s="65"/>
    </row>
    <row r="1545" customFormat="false" ht="15.75" hidden="false" customHeight="false" outlineLevel="0" collapsed="false">
      <c r="A1545" s="65"/>
      <c r="B1545" s="65"/>
      <c r="C1545" s="65"/>
      <c r="D1545" s="65"/>
      <c r="E1545" s="65"/>
      <c r="F1545" s="65"/>
      <c r="G1545" s="65"/>
      <c r="H1545" s="68"/>
      <c r="I1545" s="65"/>
      <c r="J1545" s="68"/>
      <c r="K1545" s="65"/>
      <c r="L1545" s="68"/>
      <c r="M1545" s="65"/>
      <c r="N1545" s="65"/>
      <c r="O1545" s="65"/>
      <c r="P1545" s="65"/>
      <c r="Q1545" s="65"/>
      <c r="R1545" s="65"/>
      <c r="S1545" s="65"/>
      <c r="T1545" s="65"/>
      <c r="U1545" s="65"/>
      <c r="V1545" s="65"/>
      <c r="W1545" s="65"/>
      <c r="X1545" s="65"/>
      <c r="Y1545" s="65"/>
      <c r="Z1545" s="65"/>
      <c r="AA1545" s="65"/>
      <c r="AB1545" s="65"/>
      <c r="AC1545" s="65"/>
      <c r="AD1545" s="65"/>
      <c r="AE1545" s="65"/>
      <c r="AF1545" s="65"/>
      <c r="AG1545" s="65"/>
      <c r="AH1545" s="65"/>
      <c r="AI1545" s="65"/>
      <c r="AJ1545" s="65"/>
      <c r="AK1545" s="65"/>
      <c r="AL1545" s="65"/>
      <c r="AM1545" s="65"/>
      <c r="AN1545" s="65"/>
      <c r="AO1545" s="65"/>
      <c r="AP1545" s="65"/>
    </row>
    <row r="1546" customFormat="false" ht="15.75" hidden="false" customHeight="false" outlineLevel="0" collapsed="false">
      <c r="A1546" s="65"/>
      <c r="B1546" s="65"/>
      <c r="C1546" s="65"/>
      <c r="D1546" s="65"/>
      <c r="E1546" s="65"/>
      <c r="F1546" s="65"/>
      <c r="G1546" s="65"/>
      <c r="H1546" s="68"/>
      <c r="I1546" s="65"/>
      <c r="J1546" s="68"/>
      <c r="K1546" s="65"/>
      <c r="L1546" s="68"/>
      <c r="M1546" s="65"/>
      <c r="N1546" s="65"/>
      <c r="O1546" s="65"/>
      <c r="P1546" s="65"/>
      <c r="Q1546" s="65"/>
      <c r="R1546" s="65"/>
      <c r="S1546" s="65"/>
      <c r="T1546" s="65"/>
      <c r="U1546" s="65"/>
      <c r="V1546" s="65"/>
      <c r="W1546" s="65"/>
      <c r="X1546" s="65"/>
      <c r="Y1546" s="65"/>
      <c r="Z1546" s="65"/>
      <c r="AA1546" s="65"/>
      <c r="AB1546" s="65"/>
      <c r="AC1546" s="65"/>
      <c r="AD1546" s="65"/>
      <c r="AE1546" s="65"/>
      <c r="AF1546" s="65"/>
      <c r="AG1546" s="65"/>
      <c r="AH1546" s="65"/>
      <c r="AI1546" s="65"/>
      <c r="AJ1546" s="65"/>
      <c r="AK1546" s="65"/>
      <c r="AL1546" s="65"/>
      <c r="AM1546" s="65"/>
      <c r="AN1546" s="65"/>
      <c r="AO1546" s="65"/>
      <c r="AP1546" s="65"/>
    </row>
    <row r="1547" customFormat="false" ht="15.75" hidden="false" customHeight="false" outlineLevel="0" collapsed="false">
      <c r="A1547" s="65"/>
      <c r="B1547" s="65"/>
      <c r="C1547" s="65"/>
      <c r="D1547" s="65"/>
      <c r="E1547" s="65"/>
      <c r="F1547" s="65"/>
      <c r="G1547" s="65"/>
      <c r="H1547" s="68"/>
      <c r="I1547" s="65"/>
      <c r="J1547" s="68"/>
      <c r="K1547" s="65"/>
      <c r="L1547" s="68"/>
      <c r="M1547" s="65"/>
      <c r="N1547" s="65"/>
      <c r="O1547" s="65"/>
      <c r="P1547" s="65"/>
      <c r="Q1547" s="65"/>
      <c r="R1547" s="65"/>
      <c r="S1547" s="65"/>
      <c r="T1547" s="65"/>
      <c r="U1547" s="65"/>
      <c r="V1547" s="65"/>
      <c r="W1547" s="65"/>
      <c r="X1547" s="65"/>
      <c r="Y1547" s="65"/>
      <c r="Z1547" s="65"/>
      <c r="AA1547" s="65"/>
      <c r="AB1547" s="65"/>
      <c r="AC1547" s="65"/>
      <c r="AD1547" s="65"/>
      <c r="AE1547" s="65"/>
      <c r="AF1547" s="65"/>
      <c r="AG1547" s="65"/>
      <c r="AH1547" s="65"/>
      <c r="AI1547" s="65"/>
      <c r="AJ1547" s="65"/>
      <c r="AK1547" s="65"/>
      <c r="AL1547" s="65"/>
      <c r="AM1547" s="65"/>
      <c r="AN1547" s="65"/>
      <c r="AO1547" s="65"/>
      <c r="AP1547" s="65"/>
    </row>
    <row r="1548" customFormat="false" ht="15.75" hidden="false" customHeight="false" outlineLevel="0" collapsed="false">
      <c r="A1548" s="65"/>
      <c r="B1548" s="65"/>
      <c r="C1548" s="65"/>
      <c r="D1548" s="65"/>
      <c r="E1548" s="65"/>
      <c r="F1548" s="65"/>
      <c r="G1548" s="65"/>
      <c r="H1548" s="68"/>
      <c r="I1548" s="65"/>
      <c r="J1548" s="68"/>
      <c r="K1548" s="65"/>
      <c r="L1548" s="68"/>
      <c r="M1548" s="65"/>
      <c r="N1548" s="65"/>
      <c r="O1548" s="65"/>
      <c r="P1548" s="65"/>
      <c r="Q1548" s="65"/>
      <c r="R1548" s="65"/>
      <c r="S1548" s="65"/>
      <c r="T1548" s="65"/>
      <c r="U1548" s="65"/>
      <c r="V1548" s="65"/>
      <c r="W1548" s="65"/>
      <c r="X1548" s="65"/>
      <c r="Y1548" s="65"/>
      <c r="Z1548" s="65"/>
      <c r="AA1548" s="65"/>
      <c r="AB1548" s="65"/>
      <c r="AC1548" s="65"/>
      <c r="AD1548" s="65"/>
      <c r="AE1548" s="65"/>
      <c r="AF1548" s="65"/>
      <c r="AG1548" s="65"/>
      <c r="AH1548" s="65"/>
      <c r="AI1548" s="65"/>
      <c r="AJ1548" s="65"/>
      <c r="AK1548" s="65"/>
      <c r="AL1548" s="65"/>
      <c r="AM1548" s="65"/>
      <c r="AN1548" s="65"/>
      <c r="AO1548" s="65"/>
      <c r="AP1548" s="65"/>
    </row>
    <row r="1549" customFormat="false" ht="15.75" hidden="false" customHeight="false" outlineLevel="0" collapsed="false">
      <c r="A1549" s="65"/>
      <c r="B1549" s="65"/>
      <c r="C1549" s="65"/>
      <c r="D1549" s="65"/>
      <c r="E1549" s="65"/>
      <c r="F1549" s="65"/>
      <c r="G1549" s="65"/>
      <c r="H1549" s="68"/>
      <c r="I1549" s="65"/>
      <c r="J1549" s="68"/>
      <c r="K1549" s="65"/>
      <c r="L1549" s="68"/>
      <c r="M1549" s="65"/>
      <c r="N1549" s="65"/>
      <c r="O1549" s="65"/>
      <c r="P1549" s="65"/>
      <c r="Q1549" s="65"/>
      <c r="R1549" s="65"/>
      <c r="S1549" s="65"/>
      <c r="T1549" s="65"/>
      <c r="U1549" s="65"/>
      <c r="V1549" s="65"/>
      <c r="W1549" s="65"/>
      <c r="X1549" s="65"/>
      <c r="Y1549" s="65"/>
      <c r="Z1549" s="65"/>
      <c r="AA1549" s="65"/>
      <c r="AB1549" s="65"/>
      <c r="AC1549" s="65"/>
      <c r="AD1549" s="65"/>
      <c r="AE1549" s="65"/>
      <c r="AF1549" s="65"/>
      <c r="AG1549" s="65"/>
      <c r="AH1549" s="65"/>
      <c r="AI1549" s="65"/>
      <c r="AJ1549" s="65"/>
      <c r="AK1549" s="65"/>
      <c r="AL1549" s="65"/>
      <c r="AM1549" s="65"/>
      <c r="AN1549" s="65"/>
      <c r="AO1549" s="65"/>
      <c r="AP1549" s="65"/>
    </row>
    <row r="1550" customFormat="false" ht="15.75" hidden="false" customHeight="false" outlineLevel="0" collapsed="false">
      <c r="A1550" s="65"/>
      <c r="B1550" s="65"/>
      <c r="C1550" s="65"/>
      <c r="D1550" s="65"/>
      <c r="E1550" s="65"/>
      <c r="F1550" s="65"/>
      <c r="G1550" s="65"/>
      <c r="H1550" s="68"/>
      <c r="I1550" s="65"/>
      <c r="J1550" s="68"/>
      <c r="K1550" s="65"/>
      <c r="L1550" s="68"/>
      <c r="M1550" s="65"/>
      <c r="N1550" s="65"/>
      <c r="O1550" s="65"/>
      <c r="P1550" s="65"/>
      <c r="Q1550" s="65"/>
      <c r="R1550" s="65"/>
      <c r="S1550" s="65"/>
      <c r="T1550" s="65"/>
      <c r="U1550" s="65"/>
      <c r="V1550" s="65"/>
      <c r="W1550" s="65"/>
      <c r="X1550" s="65"/>
      <c r="Y1550" s="65"/>
      <c r="Z1550" s="65"/>
      <c r="AA1550" s="65"/>
      <c r="AB1550" s="65"/>
      <c r="AC1550" s="65"/>
      <c r="AD1550" s="65"/>
      <c r="AE1550" s="65"/>
      <c r="AF1550" s="65"/>
      <c r="AG1550" s="65"/>
      <c r="AH1550" s="65"/>
      <c r="AI1550" s="65"/>
      <c r="AJ1550" s="65"/>
      <c r="AK1550" s="65"/>
      <c r="AL1550" s="65"/>
      <c r="AM1550" s="65"/>
      <c r="AN1550" s="65"/>
      <c r="AO1550" s="65"/>
      <c r="AP1550" s="65"/>
    </row>
    <row r="1551" customFormat="false" ht="15.75" hidden="false" customHeight="false" outlineLevel="0" collapsed="false">
      <c r="A1551" s="65"/>
      <c r="B1551" s="65"/>
      <c r="C1551" s="65"/>
      <c r="D1551" s="65"/>
      <c r="E1551" s="65"/>
      <c r="F1551" s="65"/>
      <c r="G1551" s="65"/>
      <c r="H1551" s="68"/>
      <c r="I1551" s="65"/>
      <c r="J1551" s="68"/>
      <c r="K1551" s="65"/>
      <c r="L1551" s="68"/>
      <c r="M1551" s="65"/>
      <c r="N1551" s="65"/>
      <c r="O1551" s="65"/>
      <c r="P1551" s="65"/>
      <c r="Q1551" s="65"/>
      <c r="R1551" s="65"/>
      <c r="S1551" s="65"/>
      <c r="T1551" s="65"/>
      <c r="U1551" s="65"/>
      <c r="V1551" s="65"/>
      <c r="W1551" s="65"/>
      <c r="X1551" s="65"/>
      <c r="Y1551" s="65"/>
      <c r="Z1551" s="65"/>
      <c r="AA1551" s="65"/>
      <c r="AB1551" s="65"/>
      <c r="AC1551" s="65"/>
      <c r="AD1551" s="65"/>
      <c r="AE1551" s="65"/>
      <c r="AF1551" s="65"/>
      <c r="AG1551" s="65"/>
      <c r="AH1551" s="65"/>
      <c r="AI1551" s="65"/>
      <c r="AJ1551" s="65"/>
      <c r="AK1551" s="65"/>
      <c r="AL1551" s="65"/>
      <c r="AM1551" s="65"/>
      <c r="AN1551" s="65"/>
      <c r="AO1551" s="65"/>
      <c r="AP1551" s="65"/>
    </row>
    <row r="1552" customFormat="false" ht="15.75" hidden="false" customHeight="false" outlineLevel="0" collapsed="false">
      <c r="A1552" s="65"/>
      <c r="B1552" s="65"/>
      <c r="C1552" s="65"/>
      <c r="D1552" s="65"/>
      <c r="E1552" s="65"/>
      <c r="F1552" s="65"/>
      <c r="G1552" s="65"/>
      <c r="H1552" s="68"/>
      <c r="I1552" s="65"/>
      <c r="J1552" s="68"/>
      <c r="K1552" s="65"/>
      <c r="L1552" s="68"/>
      <c r="M1552" s="65"/>
      <c r="N1552" s="65"/>
      <c r="O1552" s="65"/>
      <c r="P1552" s="65"/>
      <c r="Q1552" s="65"/>
      <c r="R1552" s="65"/>
      <c r="S1552" s="65"/>
      <c r="T1552" s="65"/>
      <c r="U1552" s="65"/>
      <c r="V1552" s="65"/>
      <c r="W1552" s="65"/>
      <c r="X1552" s="65"/>
      <c r="Y1552" s="65"/>
      <c r="Z1552" s="65"/>
      <c r="AA1552" s="65"/>
      <c r="AB1552" s="65"/>
      <c r="AC1552" s="65"/>
      <c r="AD1552" s="65"/>
      <c r="AE1552" s="65"/>
      <c r="AF1552" s="65"/>
      <c r="AG1552" s="65"/>
      <c r="AH1552" s="65"/>
      <c r="AI1552" s="65"/>
      <c r="AJ1552" s="65"/>
      <c r="AK1552" s="65"/>
      <c r="AL1552" s="65"/>
      <c r="AM1552" s="65"/>
      <c r="AN1552" s="65"/>
      <c r="AO1552" s="65"/>
      <c r="AP1552" s="65"/>
    </row>
    <row r="1553" customFormat="false" ht="15.75" hidden="false" customHeight="false" outlineLevel="0" collapsed="false">
      <c r="A1553" s="65"/>
      <c r="B1553" s="65"/>
      <c r="C1553" s="65"/>
      <c r="D1553" s="65"/>
      <c r="E1553" s="65"/>
      <c r="F1553" s="65"/>
      <c r="G1553" s="65"/>
      <c r="H1553" s="68"/>
      <c r="I1553" s="65"/>
      <c r="J1553" s="68"/>
      <c r="K1553" s="65"/>
      <c r="L1553" s="68"/>
      <c r="M1553" s="65"/>
      <c r="N1553" s="65"/>
      <c r="O1553" s="65"/>
      <c r="P1553" s="65"/>
      <c r="Q1553" s="65"/>
      <c r="R1553" s="65"/>
      <c r="S1553" s="65"/>
      <c r="T1553" s="65"/>
      <c r="U1553" s="65"/>
      <c r="V1553" s="65"/>
      <c r="W1553" s="65"/>
      <c r="X1553" s="65"/>
      <c r="Y1553" s="65"/>
      <c r="Z1553" s="65"/>
      <c r="AA1553" s="65"/>
      <c r="AB1553" s="65"/>
      <c r="AC1553" s="65"/>
      <c r="AD1553" s="65"/>
      <c r="AE1553" s="65"/>
      <c r="AF1553" s="65"/>
      <c r="AG1553" s="65"/>
      <c r="AH1553" s="65"/>
      <c r="AI1553" s="65"/>
      <c r="AJ1553" s="65"/>
      <c r="AK1553" s="65"/>
      <c r="AL1553" s="65"/>
      <c r="AM1553" s="65"/>
      <c r="AN1553" s="65"/>
      <c r="AO1553" s="65"/>
      <c r="AP1553" s="65"/>
    </row>
    <row r="1554" customFormat="false" ht="15.75" hidden="false" customHeight="false" outlineLevel="0" collapsed="false">
      <c r="A1554" s="65"/>
      <c r="B1554" s="65"/>
      <c r="C1554" s="65"/>
      <c r="D1554" s="65"/>
      <c r="E1554" s="65"/>
      <c r="F1554" s="65"/>
      <c r="G1554" s="65"/>
      <c r="H1554" s="68"/>
      <c r="I1554" s="65"/>
      <c r="J1554" s="68"/>
      <c r="K1554" s="65"/>
      <c r="L1554" s="68"/>
      <c r="M1554" s="65"/>
      <c r="N1554" s="65"/>
      <c r="O1554" s="65"/>
      <c r="P1554" s="65"/>
      <c r="Q1554" s="65"/>
      <c r="R1554" s="65"/>
      <c r="S1554" s="65"/>
      <c r="T1554" s="65"/>
      <c r="U1554" s="65"/>
      <c r="V1554" s="65"/>
      <c r="W1554" s="65"/>
      <c r="X1554" s="65"/>
      <c r="Y1554" s="65"/>
      <c r="Z1554" s="65"/>
      <c r="AA1554" s="65"/>
      <c r="AB1554" s="65"/>
      <c r="AC1554" s="65"/>
      <c r="AD1554" s="65"/>
      <c r="AE1554" s="65"/>
      <c r="AF1554" s="65"/>
      <c r="AG1554" s="65"/>
      <c r="AH1554" s="65"/>
      <c r="AI1554" s="65"/>
      <c r="AJ1554" s="65"/>
      <c r="AK1554" s="65"/>
      <c r="AL1554" s="65"/>
      <c r="AM1554" s="65"/>
      <c r="AN1554" s="65"/>
      <c r="AO1554" s="65"/>
      <c r="AP1554" s="65"/>
    </row>
    <row r="1555" customFormat="false" ht="15.75" hidden="false" customHeight="false" outlineLevel="0" collapsed="false">
      <c r="A1555" s="65"/>
      <c r="B1555" s="65"/>
      <c r="C1555" s="65"/>
      <c r="D1555" s="65"/>
      <c r="E1555" s="65"/>
      <c r="F1555" s="65"/>
      <c r="G1555" s="65"/>
      <c r="H1555" s="68"/>
      <c r="I1555" s="65"/>
      <c r="J1555" s="68"/>
      <c r="K1555" s="65"/>
      <c r="L1555" s="68"/>
      <c r="M1555" s="65"/>
      <c r="N1555" s="65"/>
      <c r="O1555" s="65"/>
      <c r="P1555" s="65"/>
      <c r="Q1555" s="65"/>
      <c r="R1555" s="65"/>
      <c r="S1555" s="65"/>
      <c r="T1555" s="65"/>
      <c r="U1555" s="65"/>
      <c r="V1555" s="65"/>
      <c r="W1555" s="65"/>
      <c r="X1555" s="65"/>
      <c r="Y1555" s="65"/>
      <c r="Z1555" s="65"/>
      <c r="AA1555" s="65"/>
      <c r="AB1555" s="65"/>
      <c r="AC1555" s="65"/>
      <c r="AD1555" s="65"/>
      <c r="AE1555" s="65"/>
      <c r="AF1555" s="65"/>
      <c r="AG1555" s="65"/>
      <c r="AH1555" s="65"/>
      <c r="AI1555" s="65"/>
      <c r="AJ1555" s="65"/>
      <c r="AK1555" s="65"/>
      <c r="AL1555" s="65"/>
      <c r="AM1555" s="65"/>
      <c r="AN1555" s="65"/>
      <c r="AO1555" s="65"/>
      <c r="AP1555" s="65"/>
    </row>
    <row r="1556" customFormat="false" ht="15.75" hidden="false" customHeight="false" outlineLevel="0" collapsed="false">
      <c r="A1556" s="65"/>
      <c r="B1556" s="65"/>
      <c r="C1556" s="65"/>
      <c r="D1556" s="65"/>
      <c r="E1556" s="65"/>
      <c r="F1556" s="65"/>
      <c r="G1556" s="65"/>
      <c r="H1556" s="68"/>
      <c r="I1556" s="65"/>
      <c r="J1556" s="68"/>
      <c r="K1556" s="65"/>
      <c r="L1556" s="68"/>
      <c r="M1556" s="65"/>
      <c r="N1556" s="65"/>
      <c r="O1556" s="65"/>
      <c r="P1556" s="65"/>
      <c r="Q1556" s="65"/>
      <c r="R1556" s="65"/>
      <c r="S1556" s="65"/>
      <c r="T1556" s="65"/>
      <c r="U1556" s="65"/>
      <c r="V1556" s="65"/>
      <c r="W1556" s="65"/>
      <c r="X1556" s="65"/>
      <c r="Y1556" s="65"/>
      <c r="Z1556" s="65"/>
      <c r="AA1556" s="65"/>
      <c r="AB1556" s="65"/>
      <c r="AC1556" s="65"/>
      <c r="AD1556" s="65"/>
      <c r="AE1556" s="65"/>
      <c r="AF1556" s="65"/>
      <c r="AG1556" s="65"/>
      <c r="AH1556" s="65"/>
      <c r="AI1556" s="65"/>
      <c r="AJ1556" s="65"/>
      <c r="AK1556" s="65"/>
      <c r="AL1556" s="65"/>
      <c r="AM1556" s="65"/>
      <c r="AN1556" s="65"/>
      <c r="AO1556" s="65"/>
      <c r="AP1556" s="65"/>
    </row>
    <row r="1557" customFormat="false" ht="15.75" hidden="false" customHeight="false" outlineLevel="0" collapsed="false">
      <c r="A1557" s="65"/>
      <c r="B1557" s="65"/>
      <c r="C1557" s="65"/>
      <c r="D1557" s="65"/>
      <c r="E1557" s="65"/>
      <c r="F1557" s="65"/>
      <c r="G1557" s="65"/>
      <c r="H1557" s="68"/>
      <c r="I1557" s="65"/>
      <c r="J1557" s="68"/>
      <c r="K1557" s="65"/>
      <c r="L1557" s="68"/>
      <c r="M1557" s="65"/>
      <c r="N1557" s="65"/>
      <c r="O1557" s="65"/>
      <c r="P1557" s="65"/>
      <c r="Q1557" s="65"/>
      <c r="R1557" s="65"/>
      <c r="S1557" s="65"/>
      <c r="T1557" s="65"/>
      <c r="U1557" s="65"/>
      <c r="V1557" s="65"/>
      <c r="W1557" s="65"/>
      <c r="X1557" s="65"/>
      <c r="Y1557" s="65"/>
      <c r="Z1557" s="65"/>
      <c r="AA1557" s="65"/>
      <c r="AB1557" s="65"/>
      <c r="AC1557" s="65"/>
      <c r="AD1557" s="65"/>
      <c r="AE1557" s="65"/>
      <c r="AF1557" s="65"/>
      <c r="AG1557" s="65"/>
      <c r="AH1557" s="65"/>
      <c r="AI1557" s="65"/>
      <c r="AJ1557" s="65"/>
      <c r="AK1557" s="65"/>
      <c r="AL1557" s="65"/>
      <c r="AM1557" s="65"/>
      <c r="AN1557" s="65"/>
      <c r="AO1557" s="65"/>
      <c r="AP1557" s="65"/>
    </row>
    <row r="1558" customFormat="false" ht="15.75" hidden="false" customHeight="false" outlineLevel="0" collapsed="false">
      <c r="A1558" s="65"/>
      <c r="B1558" s="65"/>
      <c r="C1558" s="65"/>
      <c r="D1558" s="65"/>
      <c r="E1558" s="65"/>
      <c r="F1558" s="65"/>
      <c r="G1558" s="65"/>
      <c r="H1558" s="68"/>
      <c r="I1558" s="65"/>
      <c r="J1558" s="68"/>
      <c r="K1558" s="65"/>
      <c r="L1558" s="68"/>
      <c r="M1558" s="65"/>
      <c r="N1558" s="65"/>
      <c r="O1558" s="65"/>
      <c r="P1558" s="65"/>
      <c r="Q1558" s="65"/>
      <c r="R1558" s="65"/>
      <c r="S1558" s="65"/>
      <c r="T1558" s="65"/>
      <c r="U1558" s="65"/>
      <c r="V1558" s="65"/>
      <c r="W1558" s="65"/>
      <c r="X1558" s="65"/>
      <c r="Y1558" s="65"/>
      <c r="Z1558" s="65"/>
      <c r="AA1558" s="65"/>
      <c r="AB1558" s="65"/>
      <c r="AC1558" s="65"/>
      <c r="AD1558" s="65"/>
      <c r="AE1558" s="65"/>
      <c r="AF1558" s="65"/>
      <c r="AG1558" s="65"/>
      <c r="AH1558" s="65"/>
      <c r="AI1558" s="65"/>
      <c r="AJ1558" s="65"/>
      <c r="AK1558" s="65"/>
      <c r="AL1558" s="65"/>
      <c r="AM1558" s="65"/>
      <c r="AN1558" s="65"/>
      <c r="AO1558" s="65"/>
      <c r="AP1558" s="65"/>
    </row>
    <row r="1559" customFormat="false" ht="15.75" hidden="false" customHeight="false" outlineLevel="0" collapsed="false">
      <c r="A1559" s="65"/>
      <c r="B1559" s="65"/>
      <c r="C1559" s="65"/>
      <c r="D1559" s="65"/>
      <c r="E1559" s="65"/>
      <c r="F1559" s="65"/>
      <c r="G1559" s="65"/>
      <c r="H1559" s="68"/>
      <c r="I1559" s="65"/>
      <c r="J1559" s="68"/>
      <c r="K1559" s="65"/>
      <c r="L1559" s="68"/>
      <c r="M1559" s="65"/>
      <c r="N1559" s="65"/>
      <c r="O1559" s="65"/>
      <c r="P1559" s="65"/>
      <c r="Q1559" s="65"/>
      <c r="R1559" s="65"/>
      <c r="S1559" s="65"/>
      <c r="T1559" s="65"/>
      <c r="U1559" s="65"/>
      <c r="V1559" s="65"/>
      <c r="W1559" s="65"/>
      <c r="X1559" s="65"/>
      <c r="Y1559" s="65"/>
      <c r="Z1559" s="65"/>
      <c r="AA1559" s="65"/>
      <c r="AB1559" s="65"/>
      <c r="AC1559" s="65"/>
      <c r="AD1559" s="65"/>
      <c r="AE1559" s="65"/>
      <c r="AF1559" s="65"/>
      <c r="AG1559" s="65"/>
      <c r="AH1559" s="65"/>
      <c r="AI1559" s="65"/>
      <c r="AJ1559" s="65"/>
      <c r="AK1559" s="65"/>
      <c r="AL1559" s="65"/>
      <c r="AM1559" s="65"/>
      <c r="AN1559" s="65"/>
      <c r="AO1559" s="65"/>
      <c r="AP1559" s="65"/>
    </row>
    <row r="1560" customFormat="false" ht="15.75" hidden="false" customHeight="false" outlineLevel="0" collapsed="false">
      <c r="A1560" s="65"/>
      <c r="B1560" s="65"/>
      <c r="C1560" s="65"/>
      <c r="D1560" s="65"/>
      <c r="E1560" s="65"/>
      <c r="F1560" s="65"/>
      <c r="G1560" s="65"/>
      <c r="H1560" s="68"/>
      <c r="I1560" s="65"/>
      <c r="J1560" s="68"/>
      <c r="K1560" s="65"/>
      <c r="L1560" s="68"/>
      <c r="M1560" s="65"/>
      <c r="N1560" s="65"/>
      <c r="O1560" s="65"/>
      <c r="P1560" s="65"/>
      <c r="Q1560" s="65"/>
      <c r="R1560" s="65"/>
      <c r="S1560" s="65"/>
      <c r="T1560" s="65"/>
      <c r="U1560" s="65"/>
      <c r="V1560" s="65"/>
      <c r="W1560" s="65"/>
      <c r="X1560" s="65"/>
      <c r="Y1560" s="65"/>
      <c r="Z1560" s="65"/>
      <c r="AA1560" s="65"/>
      <c r="AB1560" s="65"/>
      <c r="AC1560" s="65"/>
      <c r="AD1560" s="65"/>
      <c r="AE1560" s="65"/>
      <c r="AF1560" s="65"/>
      <c r="AG1560" s="65"/>
      <c r="AH1560" s="65"/>
      <c r="AI1560" s="65"/>
      <c r="AJ1560" s="65"/>
      <c r="AK1560" s="65"/>
      <c r="AL1560" s="65"/>
      <c r="AM1560" s="65"/>
      <c r="AN1560" s="65"/>
      <c r="AO1560" s="65"/>
      <c r="AP1560" s="65"/>
    </row>
    <row r="1561" customFormat="false" ht="15.75" hidden="false" customHeight="false" outlineLevel="0" collapsed="false">
      <c r="A1561" s="65"/>
      <c r="B1561" s="65"/>
      <c r="C1561" s="65"/>
      <c r="D1561" s="65"/>
      <c r="E1561" s="65"/>
      <c r="F1561" s="65"/>
      <c r="G1561" s="65"/>
      <c r="H1561" s="68"/>
      <c r="I1561" s="65"/>
      <c r="J1561" s="68"/>
      <c r="K1561" s="65"/>
      <c r="L1561" s="68"/>
      <c r="M1561" s="65"/>
      <c r="N1561" s="65"/>
      <c r="O1561" s="65"/>
      <c r="P1561" s="65"/>
      <c r="Q1561" s="65"/>
      <c r="R1561" s="65"/>
      <c r="S1561" s="65"/>
      <c r="T1561" s="65"/>
      <c r="U1561" s="65"/>
      <c r="V1561" s="65"/>
      <c r="W1561" s="65"/>
      <c r="X1561" s="65"/>
      <c r="Y1561" s="65"/>
      <c r="Z1561" s="65"/>
      <c r="AA1561" s="65"/>
      <c r="AB1561" s="65"/>
      <c r="AC1561" s="65"/>
      <c r="AD1561" s="65"/>
      <c r="AE1561" s="65"/>
      <c r="AF1561" s="65"/>
      <c r="AG1561" s="65"/>
      <c r="AH1561" s="65"/>
      <c r="AI1561" s="65"/>
      <c r="AJ1561" s="65"/>
      <c r="AK1561" s="65"/>
      <c r="AL1561" s="65"/>
      <c r="AM1561" s="65"/>
      <c r="AN1561" s="65"/>
      <c r="AO1561" s="65"/>
      <c r="AP1561" s="65"/>
    </row>
    <row r="1562" customFormat="false" ht="15.75" hidden="false" customHeight="false" outlineLevel="0" collapsed="false">
      <c r="A1562" s="65"/>
      <c r="B1562" s="65"/>
      <c r="C1562" s="65"/>
      <c r="D1562" s="65"/>
      <c r="E1562" s="65"/>
      <c r="F1562" s="65"/>
      <c r="G1562" s="65"/>
      <c r="H1562" s="68"/>
      <c r="I1562" s="65"/>
      <c r="J1562" s="68"/>
      <c r="K1562" s="65"/>
      <c r="L1562" s="68"/>
      <c r="M1562" s="65"/>
      <c r="N1562" s="65"/>
      <c r="O1562" s="65"/>
      <c r="P1562" s="65"/>
      <c r="Q1562" s="65"/>
      <c r="R1562" s="65"/>
      <c r="S1562" s="65"/>
      <c r="T1562" s="65"/>
      <c r="U1562" s="65"/>
      <c r="V1562" s="65"/>
      <c r="W1562" s="65"/>
      <c r="X1562" s="65"/>
      <c r="Y1562" s="65"/>
      <c r="Z1562" s="65"/>
      <c r="AA1562" s="65"/>
      <c r="AB1562" s="65"/>
      <c r="AC1562" s="65"/>
      <c r="AD1562" s="65"/>
      <c r="AE1562" s="65"/>
      <c r="AF1562" s="65"/>
      <c r="AG1562" s="65"/>
      <c r="AH1562" s="65"/>
      <c r="AI1562" s="65"/>
      <c r="AJ1562" s="65"/>
      <c r="AK1562" s="65"/>
      <c r="AL1562" s="65"/>
      <c r="AM1562" s="65"/>
      <c r="AN1562" s="65"/>
      <c r="AO1562" s="65"/>
      <c r="AP1562" s="65"/>
    </row>
    <row r="1563" customFormat="false" ht="15.75" hidden="false" customHeight="false" outlineLevel="0" collapsed="false">
      <c r="A1563" s="65"/>
      <c r="B1563" s="65"/>
      <c r="C1563" s="65"/>
      <c r="D1563" s="65"/>
      <c r="E1563" s="65"/>
      <c r="F1563" s="65"/>
      <c r="G1563" s="65"/>
      <c r="H1563" s="68"/>
      <c r="I1563" s="65"/>
      <c r="J1563" s="68"/>
      <c r="K1563" s="65"/>
      <c r="L1563" s="68"/>
      <c r="M1563" s="65"/>
      <c r="N1563" s="65"/>
      <c r="O1563" s="65"/>
      <c r="P1563" s="65"/>
      <c r="Q1563" s="65"/>
      <c r="R1563" s="65"/>
      <c r="S1563" s="65"/>
      <c r="T1563" s="65"/>
      <c r="U1563" s="65"/>
      <c r="V1563" s="65"/>
      <c r="W1563" s="65"/>
      <c r="X1563" s="65"/>
      <c r="Y1563" s="65"/>
      <c r="Z1563" s="65"/>
      <c r="AA1563" s="65"/>
      <c r="AB1563" s="65"/>
      <c r="AC1563" s="65"/>
      <c r="AD1563" s="65"/>
      <c r="AE1563" s="65"/>
      <c r="AF1563" s="65"/>
      <c r="AG1563" s="65"/>
      <c r="AH1563" s="65"/>
      <c r="AI1563" s="65"/>
      <c r="AJ1563" s="65"/>
      <c r="AK1563" s="65"/>
      <c r="AL1563" s="65"/>
      <c r="AM1563" s="65"/>
      <c r="AN1563" s="65"/>
      <c r="AO1563" s="65"/>
      <c r="AP1563" s="65"/>
    </row>
    <row r="1564" customFormat="false" ht="15.75" hidden="false" customHeight="false" outlineLevel="0" collapsed="false">
      <c r="A1564" s="65"/>
      <c r="B1564" s="65"/>
      <c r="C1564" s="65"/>
      <c r="D1564" s="65"/>
      <c r="E1564" s="65"/>
      <c r="F1564" s="65"/>
      <c r="G1564" s="65"/>
      <c r="H1564" s="68"/>
      <c r="I1564" s="65"/>
      <c r="J1564" s="68"/>
      <c r="K1564" s="65"/>
      <c r="L1564" s="68"/>
      <c r="M1564" s="65"/>
      <c r="N1564" s="65"/>
      <c r="O1564" s="65"/>
      <c r="P1564" s="65"/>
      <c r="Q1564" s="65"/>
      <c r="R1564" s="65"/>
      <c r="S1564" s="65"/>
      <c r="T1564" s="65"/>
      <c r="U1564" s="65"/>
      <c r="V1564" s="65"/>
      <c r="W1564" s="65"/>
      <c r="X1564" s="65"/>
      <c r="Y1564" s="65"/>
      <c r="Z1564" s="65"/>
      <c r="AA1564" s="65"/>
      <c r="AB1564" s="65"/>
      <c r="AC1564" s="65"/>
      <c r="AD1564" s="65"/>
      <c r="AE1564" s="65"/>
      <c r="AF1564" s="65"/>
      <c r="AG1564" s="65"/>
      <c r="AH1564" s="65"/>
      <c r="AI1564" s="65"/>
      <c r="AJ1564" s="65"/>
      <c r="AK1564" s="65"/>
      <c r="AL1564" s="65"/>
      <c r="AM1564" s="65"/>
      <c r="AN1564" s="65"/>
      <c r="AO1564" s="65"/>
      <c r="AP1564" s="65"/>
    </row>
    <row r="1565" customFormat="false" ht="15.75" hidden="false" customHeight="false" outlineLevel="0" collapsed="false">
      <c r="A1565" s="65"/>
      <c r="B1565" s="65"/>
      <c r="C1565" s="65"/>
      <c r="D1565" s="65"/>
      <c r="E1565" s="65"/>
      <c r="F1565" s="65"/>
      <c r="G1565" s="65"/>
      <c r="H1565" s="68"/>
      <c r="I1565" s="65"/>
      <c r="J1565" s="68"/>
      <c r="K1565" s="65"/>
      <c r="L1565" s="68"/>
      <c r="M1565" s="65"/>
      <c r="N1565" s="65"/>
      <c r="O1565" s="65"/>
      <c r="P1565" s="65"/>
      <c r="Q1565" s="65"/>
      <c r="R1565" s="65"/>
      <c r="S1565" s="65"/>
      <c r="T1565" s="65"/>
      <c r="U1565" s="65"/>
      <c r="V1565" s="65"/>
      <c r="W1565" s="65"/>
      <c r="X1565" s="65"/>
      <c r="Y1565" s="65"/>
      <c r="Z1565" s="65"/>
      <c r="AA1565" s="65"/>
      <c r="AB1565" s="65"/>
      <c r="AC1565" s="65"/>
      <c r="AD1565" s="65"/>
      <c r="AE1565" s="65"/>
      <c r="AF1565" s="65"/>
      <c r="AG1565" s="65"/>
      <c r="AH1565" s="65"/>
      <c r="AI1565" s="65"/>
      <c r="AJ1565" s="65"/>
      <c r="AK1565" s="65"/>
      <c r="AL1565" s="65"/>
      <c r="AM1565" s="65"/>
      <c r="AN1565" s="65"/>
      <c r="AO1565" s="65"/>
      <c r="AP1565" s="65"/>
    </row>
    <row r="1566" customFormat="false" ht="15.75" hidden="false" customHeight="false" outlineLevel="0" collapsed="false">
      <c r="A1566" s="65"/>
      <c r="B1566" s="65"/>
      <c r="C1566" s="65"/>
      <c r="D1566" s="65"/>
      <c r="E1566" s="65"/>
      <c r="F1566" s="65"/>
      <c r="G1566" s="65"/>
      <c r="H1566" s="68"/>
      <c r="I1566" s="65"/>
      <c r="J1566" s="68"/>
      <c r="K1566" s="65"/>
      <c r="L1566" s="68"/>
      <c r="M1566" s="65"/>
      <c r="N1566" s="65"/>
      <c r="O1566" s="65"/>
      <c r="P1566" s="65"/>
      <c r="Q1566" s="65"/>
      <c r="R1566" s="65"/>
      <c r="S1566" s="65"/>
      <c r="T1566" s="65"/>
      <c r="U1566" s="65"/>
      <c r="V1566" s="65"/>
      <c r="W1566" s="65"/>
      <c r="X1566" s="65"/>
      <c r="Y1566" s="65"/>
      <c r="Z1566" s="65"/>
      <c r="AA1566" s="65"/>
      <c r="AB1566" s="65"/>
      <c r="AC1566" s="65"/>
      <c r="AD1566" s="65"/>
      <c r="AE1566" s="65"/>
      <c r="AF1566" s="65"/>
      <c r="AG1566" s="65"/>
      <c r="AH1566" s="65"/>
      <c r="AI1566" s="65"/>
      <c r="AJ1566" s="65"/>
      <c r="AK1566" s="65"/>
      <c r="AL1566" s="65"/>
      <c r="AM1566" s="65"/>
      <c r="AN1566" s="65"/>
      <c r="AO1566" s="65"/>
      <c r="AP1566" s="65"/>
    </row>
    <row r="1567" customFormat="false" ht="15.75" hidden="false" customHeight="false" outlineLevel="0" collapsed="false">
      <c r="A1567" s="65"/>
      <c r="B1567" s="65"/>
      <c r="C1567" s="65"/>
      <c r="D1567" s="65"/>
      <c r="E1567" s="65"/>
      <c r="F1567" s="65"/>
      <c r="G1567" s="65"/>
      <c r="H1567" s="68"/>
      <c r="I1567" s="65"/>
      <c r="J1567" s="68"/>
      <c r="K1567" s="65"/>
      <c r="L1567" s="68"/>
      <c r="M1567" s="65"/>
      <c r="N1567" s="65"/>
      <c r="O1567" s="65"/>
      <c r="P1567" s="65"/>
      <c r="Q1567" s="65"/>
      <c r="R1567" s="65"/>
      <c r="S1567" s="65"/>
      <c r="T1567" s="65"/>
      <c r="U1567" s="65"/>
      <c r="V1567" s="65"/>
      <c r="W1567" s="65"/>
      <c r="X1567" s="65"/>
      <c r="Y1567" s="65"/>
      <c r="Z1567" s="65"/>
      <c r="AA1567" s="65"/>
      <c r="AB1567" s="65"/>
      <c r="AC1567" s="65"/>
      <c r="AD1567" s="65"/>
      <c r="AE1567" s="65"/>
      <c r="AF1567" s="65"/>
      <c r="AG1567" s="65"/>
      <c r="AH1567" s="65"/>
      <c r="AI1567" s="65"/>
      <c r="AJ1567" s="65"/>
      <c r="AK1567" s="65"/>
      <c r="AL1567" s="65"/>
      <c r="AM1567" s="65"/>
      <c r="AN1567" s="65"/>
      <c r="AO1567" s="65"/>
      <c r="AP1567" s="65"/>
    </row>
    <row r="1568" customFormat="false" ht="15.75" hidden="false" customHeight="false" outlineLevel="0" collapsed="false">
      <c r="A1568" s="65"/>
      <c r="B1568" s="65"/>
      <c r="C1568" s="65"/>
      <c r="D1568" s="65"/>
      <c r="E1568" s="65"/>
      <c r="F1568" s="65"/>
      <c r="G1568" s="65"/>
      <c r="H1568" s="68"/>
      <c r="I1568" s="65"/>
      <c r="J1568" s="68"/>
      <c r="K1568" s="65"/>
      <c r="L1568" s="68"/>
      <c r="M1568" s="65"/>
      <c r="N1568" s="65"/>
      <c r="O1568" s="65"/>
      <c r="P1568" s="65"/>
      <c r="Q1568" s="65"/>
      <c r="R1568" s="65"/>
      <c r="S1568" s="65"/>
      <c r="T1568" s="65"/>
      <c r="U1568" s="65"/>
      <c r="V1568" s="65"/>
      <c r="W1568" s="65"/>
      <c r="X1568" s="65"/>
      <c r="Y1568" s="65"/>
      <c r="Z1568" s="65"/>
      <c r="AA1568" s="65"/>
      <c r="AB1568" s="65"/>
      <c r="AC1568" s="65"/>
      <c r="AD1568" s="65"/>
      <c r="AE1568" s="65"/>
      <c r="AF1568" s="65"/>
      <c r="AG1568" s="65"/>
      <c r="AH1568" s="65"/>
      <c r="AI1568" s="65"/>
      <c r="AJ1568" s="65"/>
      <c r="AK1568" s="65"/>
      <c r="AL1568" s="65"/>
      <c r="AM1568" s="65"/>
      <c r="AN1568" s="65"/>
      <c r="AO1568" s="65"/>
      <c r="AP1568" s="65"/>
    </row>
    <row r="1569" customFormat="false" ht="15.75" hidden="false" customHeight="false" outlineLevel="0" collapsed="false">
      <c r="A1569" s="65"/>
      <c r="B1569" s="65"/>
      <c r="C1569" s="65"/>
      <c r="D1569" s="65"/>
      <c r="E1569" s="65"/>
      <c r="F1569" s="65"/>
      <c r="G1569" s="65"/>
      <c r="H1569" s="68"/>
      <c r="I1569" s="65"/>
      <c r="J1569" s="68"/>
      <c r="K1569" s="65"/>
      <c r="L1569" s="68"/>
      <c r="M1569" s="65"/>
      <c r="N1569" s="65"/>
      <c r="O1569" s="65"/>
      <c r="P1569" s="65"/>
      <c r="Q1569" s="65"/>
      <c r="R1569" s="65"/>
      <c r="S1569" s="65"/>
      <c r="T1569" s="65"/>
      <c r="U1569" s="65"/>
      <c r="V1569" s="65"/>
      <c r="W1569" s="65"/>
      <c r="X1569" s="65"/>
      <c r="Y1569" s="65"/>
      <c r="Z1569" s="65"/>
      <c r="AA1569" s="65"/>
      <c r="AB1569" s="65"/>
      <c r="AC1569" s="65"/>
      <c r="AD1569" s="65"/>
      <c r="AE1569" s="65"/>
      <c r="AF1569" s="65"/>
      <c r="AG1569" s="65"/>
      <c r="AH1569" s="65"/>
      <c r="AI1569" s="65"/>
      <c r="AJ1569" s="65"/>
      <c r="AK1569" s="65"/>
      <c r="AL1569" s="65"/>
      <c r="AM1569" s="65"/>
      <c r="AN1569" s="65"/>
      <c r="AO1569" s="65"/>
      <c r="AP1569" s="65"/>
    </row>
    <row r="1570" customFormat="false" ht="15.75" hidden="false" customHeight="false" outlineLevel="0" collapsed="false">
      <c r="A1570" s="65"/>
      <c r="B1570" s="65"/>
      <c r="C1570" s="65"/>
      <c r="D1570" s="65"/>
      <c r="E1570" s="65"/>
      <c r="F1570" s="65"/>
      <c r="G1570" s="65"/>
      <c r="H1570" s="68"/>
      <c r="I1570" s="65"/>
      <c r="J1570" s="68"/>
      <c r="K1570" s="65"/>
      <c r="L1570" s="68"/>
      <c r="M1570" s="65"/>
      <c r="N1570" s="65"/>
      <c r="O1570" s="65"/>
      <c r="P1570" s="65"/>
      <c r="Q1570" s="65"/>
      <c r="R1570" s="65"/>
      <c r="S1570" s="65"/>
      <c r="T1570" s="65"/>
      <c r="U1570" s="65"/>
      <c r="V1570" s="65"/>
      <c r="W1570" s="65"/>
      <c r="X1570" s="65"/>
      <c r="Y1570" s="65"/>
      <c r="Z1570" s="65"/>
      <c r="AA1570" s="65"/>
      <c r="AB1570" s="65"/>
      <c r="AC1570" s="65"/>
      <c r="AD1570" s="65"/>
      <c r="AE1570" s="65"/>
      <c r="AF1570" s="65"/>
      <c r="AG1570" s="65"/>
      <c r="AH1570" s="65"/>
      <c r="AI1570" s="65"/>
      <c r="AJ1570" s="65"/>
      <c r="AK1570" s="65"/>
      <c r="AL1570" s="65"/>
      <c r="AM1570" s="65"/>
      <c r="AN1570" s="65"/>
      <c r="AO1570" s="65"/>
      <c r="AP1570" s="65"/>
    </row>
    <row r="1571" customFormat="false" ht="15.75" hidden="false" customHeight="false" outlineLevel="0" collapsed="false">
      <c r="A1571" s="65"/>
      <c r="B1571" s="65"/>
      <c r="C1571" s="65"/>
      <c r="D1571" s="65"/>
      <c r="E1571" s="65"/>
      <c r="F1571" s="65"/>
      <c r="G1571" s="65"/>
      <c r="H1571" s="68"/>
      <c r="I1571" s="65"/>
      <c r="J1571" s="68"/>
      <c r="K1571" s="65"/>
      <c r="L1571" s="68"/>
      <c r="M1571" s="65"/>
      <c r="N1571" s="65"/>
      <c r="O1571" s="65"/>
      <c r="P1571" s="65"/>
      <c r="Q1571" s="65"/>
      <c r="R1571" s="65"/>
      <c r="S1571" s="65"/>
      <c r="T1571" s="65"/>
      <c r="U1571" s="65"/>
      <c r="V1571" s="65"/>
      <c r="W1571" s="65"/>
      <c r="X1571" s="65"/>
      <c r="Y1571" s="65"/>
      <c r="Z1571" s="65"/>
      <c r="AA1571" s="65"/>
      <c r="AB1571" s="65"/>
      <c r="AC1571" s="65"/>
      <c r="AD1571" s="65"/>
      <c r="AE1571" s="65"/>
      <c r="AF1571" s="65"/>
      <c r="AG1571" s="65"/>
      <c r="AH1571" s="65"/>
      <c r="AI1571" s="65"/>
      <c r="AJ1571" s="65"/>
      <c r="AK1571" s="65"/>
      <c r="AL1571" s="65"/>
      <c r="AM1571" s="65"/>
      <c r="AN1571" s="65"/>
      <c r="AO1571" s="65"/>
      <c r="AP1571" s="65"/>
    </row>
    <row r="1572" customFormat="false" ht="15.75" hidden="false" customHeight="false" outlineLevel="0" collapsed="false">
      <c r="A1572" s="65"/>
      <c r="B1572" s="65"/>
      <c r="C1572" s="65"/>
      <c r="D1572" s="65"/>
      <c r="E1572" s="65"/>
      <c r="F1572" s="65"/>
      <c r="G1572" s="65"/>
      <c r="H1572" s="68"/>
      <c r="I1572" s="65"/>
      <c r="J1572" s="68"/>
      <c r="K1572" s="65"/>
      <c r="L1572" s="68"/>
      <c r="M1572" s="65"/>
      <c r="N1572" s="65"/>
      <c r="O1572" s="65"/>
      <c r="P1572" s="65"/>
      <c r="Q1572" s="65"/>
      <c r="R1572" s="65"/>
      <c r="S1572" s="65"/>
      <c r="T1572" s="65"/>
      <c r="U1572" s="65"/>
      <c r="V1572" s="65"/>
      <c r="W1572" s="65"/>
      <c r="X1572" s="65"/>
      <c r="Y1572" s="65"/>
      <c r="Z1572" s="65"/>
      <c r="AA1572" s="65"/>
      <c r="AB1572" s="65"/>
      <c r="AC1572" s="65"/>
      <c r="AD1572" s="65"/>
      <c r="AE1572" s="65"/>
      <c r="AF1572" s="65"/>
      <c r="AG1572" s="65"/>
      <c r="AH1572" s="65"/>
      <c r="AI1572" s="65"/>
      <c r="AJ1572" s="65"/>
      <c r="AK1572" s="65"/>
      <c r="AL1572" s="65"/>
      <c r="AM1572" s="65"/>
      <c r="AN1572" s="65"/>
      <c r="AO1572" s="65"/>
      <c r="AP1572" s="65"/>
    </row>
    <row r="1573" customFormat="false" ht="15.75" hidden="false" customHeight="false" outlineLevel="0" collapsed="false">
      <c r="A1573" s="65"/>
      <c r="B1573" s="65"/>
      <c r="C1573" s="65"/>
      <c r="D1573" s="65"/>
      <c r="E1573" s="65"/>
      <c r="F1573" s="65"/>
      <c r="G1573" s="65"/>
      <c r="H1573" s="68"/>
      <c r="I1573" s="65"/>
      <c r="J1573" s="68"/>
      <c r="K1573" s="65"/>
      <c r="L1573" s="68"/>
      <c r="M1573" s="65"/>
      <c r="N1573" s="65"/>
      <c r="O1573" s="65"/>
      <c r="P1573" s="65"/>
      <c r="Q1573" s="65"/>
      <c r="R1573" s="65"/>
      <c r="S1573" s="65"/>
      <c r="T1573" s="65"/>
      <c r="U1573" s="65"/>
      <c r="V1573" s="65"/>
      <c r="W1573" s="65"/>
      <c r="X1573" s="65"/>
      <c r="Y1573" s="65"/>
      <c r="Z1573" s="65"/>
      <c r="AA1573" s="65"/>
      <c r="AB1573" s="65"/>
      <c r="AC1573" s="65"/>
      <c r="AD1573" s="65"/>
      <c r="AE1573" s="65"/>
      <c r="AF1573" s="65"/>
      <c r="AG1573" s="65"/>
      <c r="AH1573" s="65"/>
      <c r="AI1573" s="65"/>
      <c r="AJ1573" s="65"/>
      <c r="AK1573" s="65"/>
      <c r="AL1573" s="65"/>
      <c r="AM1573" s="65"/>
      <c r="AN1573" s="65"/>
      <c r="AO1573" s="65"/>
      <c r="AP1573" s="65"/>
    </row>
    <row r="1574" customFormat="false" ht="15.75" hidden="false" customHeight="false" outlineLevel="0" collapsed="false">
      <c r="A1574" s="65"/>
      <c r="B1574" s="65"/>
      <c r="C1574" s="65"/>
      <c r="D1574" s="65"/>
      <c r="E1574" s="65"/>
      <c r="F1574" s="65"/>
      <c r="G1574" s="65"/>
      <c r="H1574" s="68"/>
      <c r="I1574" s="65"/>
      <c r="J1574" s="68"/>
      <c r="K1574" s="65"/>
      <c r="L1574" s="68"/>
      <c r="M1574" s="65"/>
      <c r="N1574" s="65"/>
      <c r="O1574" s="65"/>
      <c r="P1574" s="65"/>
      <c r="Q1574" s="65"/>
      <c r="R1574" s="65"/>
      <c r="S1574" s="65"/>
      <c r="T1574" s="65"/>
      <c r="U1574" s="65"/>
      <c r="V1574" s="65"/>
      <c r="W1574" s="65"/>
      <c r="X1574" s="65"/>
      <c r="Y1574" s="65"/>
      <c r="Z1574" s="65"/>
      <c r="AA1574" s="65"/>
      <c r="AB1574" s="65"/>
      <c r="AC1574" s="65"/>
      <c r="AD1574" s="65"/>
      <c r="AE1574" s="65"/>
      <c r="AF1574" s="65"/>
      <c r="AG1574" s="65"/>
      <c r="AH1574" s="65"/>
      <c r="AI1574" s="65"/>
      <c r="AJ1574" s="65"/>
      <c r="AK1574" s="65"/>
      <c r="AL1574" s="65"/>
      <c r="AM1574" s="65"/>
      <c r="AN1574" s="65"/>
      <c r="AO1574" s="65"/>
      <c r="AP1574" s="65"/>
    </row>
    <row r="1575" customFormat="false" ht="15.75" hidden="false" customHeight="false" outlineLevel="0" collapsed="false">
      <c r="A1575" s="65"/>
      <c r="B1575" s="65"/>
      <c r="C1575" s="65"/>
      <c r="D1575" s="65"/>
      <c r="E1575" s="65"/>
      <c r="F1575" s="65"/>
      <c r="G1575" s="65"/>
      <c r="H1575" s="68"/>
      <c r="I1575" s="65"/>
      <c r="J1575" s="68"/>
      <c r="K1575" s="65"/>
      <c r="L1575" s="68"/>
      <c r="M1575" s="65"/>
      <c r="N1575" s="65"/>
      <c r="O1575" s="65"/>
      <c r="P1575" s="65"/>
      <c r="Q1575" s="65"/>
      <c r="R1575" s="65"/>
      <c r="S1575" s="65"/>
      <c r="T1575" s="65"/>
      <c r="U1575" s="65"/>
      <c r="V1575" s="65"/>
      <c r="W1575" s="65"/>
      <c r="X1575" s="65"/>
      <c r="Y1575" s="65"/>
      <c r="Z1575" s="65"/>
      <c r="AA1575" s="65"/>
      <c r="AB1575" s="65"/>
      <c r="AC1575" s="65"/>
      <c r="AD1575" s="65"/>
      <c r="AE1575" s="65"/>
      <c r="AF1575" s="65"/>
      <c r="AG1575" s="65"/>
      <c r="AH1575" s="65"/>
      <c r="AI1575" s="65"/>
      <c r="AJ1575" s="65"/>
      <c r="AK1575" s="65"/>
      <c r="AL1575" s="65"/>
      <c r="AM1575" s="65"/>
      <c r="AN1575" s="65"/>
      <c r="AO1575" s="65"/>
      <c r="AP1575" s="65"/>
    </row>
    <row r="1576" customFormat="false" ht="15.75" hidden="false" customHeight="false" outlineLevel="0" collapsed="false">
      <c r="A1576" s="65"/>
      <c r="B1576" s="65"/>
      <c r="C1576" s="65"/>
      <c r="D1576" s="65"/>
      <c r="E1576" s="65"/>
      <c r="F1576" s="65"/>
      <c r="G1576" s="65"/>
      <c r="H1576" s="68"/>
      <c r="I1576" s="65"/>
      <c r="J1576" s="68"/>
      <c r="K1576" s="65"/>
      <c r="L1576" s="68"/>
      <c r="M1576" s="65"/>
      <c r="N1576" s="65"/>
      <c r="O1576" s="65"/>
      <c r="P1576" s="65"/>
      <c r="Q1576" s="65"/>
      <c r="R1576" s="65"/>
      <c r="S1576" s="65"/>
      <c r="T1576" s="65"/>
      <c r="U1576" s="65"/>
      <c r="V1576" s="65"/>
      <c r="W1576" s="65"/>
      <c r="X1576" s="65"/>
      <c r="Y1576" s="65"/>
      <c r="Z1576" s="65"/>
      <c r="AA1576" s="65"/>
      <c r="AB1576" s="65"/>
      <c r="AC1576" s="65"/>
      <c r="AD1576" s="65"/>
      <c r="AE1576" s="65"/>
      <c r="AF1576" s="65"/>
      <c r="AG1576" s="65"/>
      <c r="AH1576" s="65"/>
      <c r="AI1576" s="65"/>
      <c r="AJ1576" s="65"/>
      <c r="AK1576" s="65"/>
      <c r="AL1576" s="65"/>
      <c r="AM1576" s="65"/>
      <c r="AN1576" s="65"/>
      <c r="AO1576" s="65"/>
      <c r="AP1576" s="65"/>
    </row>
    <row r="1577" customFormat="false" ht="15.75" hidden="false" customHeight="false" outlineLevel="0" collapsed="false">
      <c r="A1577" s="65"/>
      <c r="B1577" s="65"/>
      <c r="C1577" s="65"/>
      <c r="D1577" s="65"/>
      <c r="E1577" s="65"/>
      <c r="F1577" s="65"/>
      <c r="G1577" s="65"/>
      <c r="H1577" s="68"/>
      <c r="I1577" s="65"/>
      <c r="J1577" s="68"/>
      <c r="K1577" s="65"/>
      <c r="L1577" s="68"/>
      <c r="M1577" s="65"/>
      <c r="N1577" s="65"/>
      <c r="O1577" s="65"/>
      <c r="P1577" s="65"/>
      <c r="Q1577" s="65"/>
      <c r="R1577" s="65"/>
      <c r="S1577" s="65"/>
      <c r="T1577" s="65"/>
      <c r="U1577" s="65"/>
      <c r="V1577" s="65"/>
      <c r="W1577" s="65"/>
      <c r="X1577" s="65"/>
      <c r="Y1577" s="65"/>
      <c r="Z1577" s="65"/>
      <c r="AA1577" s="65"/>
      <c r="AB1577" s="65"/>
      <c r="AC1577" s="65"/>
      <c r="AD1577" s="65"/>
      <c r="AE1577" s="65"/>
      <c r="AF1577" s="65"/>
      <c r="AG1577" s="65"/>
      <c r="AH1577" s="65"/>
      <c r="AI1577" s="65"/>
      <c r="AJ1577" s="65"/>
      <c r="AK1577" s="65"/>
      <c r="AL1577" s="65"/>
      <c r="AM1577" s="65"/>
      <c r="AN1577" s="65"/>
      <c r="AO1577" s="65"/>
      <c r="AP1577" s="65"/>
    </row>
    <row r="1578" customFormat="false" ht="15.75" hidden="false" customHeight="false" outlineLevel="0" collapsed="false">
      <c r="A1578" s="65"/>
      <c r="B1578" s="65"/>
      <c r="C1578" s="65"/>
      <c r="D1578" s="65"/>
      <c r="E1578" s="65"/>
      <c r="F1578" s="65"/>
      <c r="G1578" s="65"/>
      <c r="H1578" s="68"/>
      <c r="I1578" s="65"/>
      <c r="J1578" s="68"/>
      <c r="K1578" s="65"/>
      <c r="L1578" s="68"/>
      <c r="M1578" s="65"/>
      <c r="N1578" s="65"/>
      <c r="O1578" s="65"/>
      <c r="P1578" s="65"/>
      <c r="Q1578" s="65"/>
      <c r="R1578" s="65"/>
      <c r="S1578" s="65"/>
      <c r="T1578" s="65"/>
      <c r="U1578" s="65"/>
      <c r="V1578" s="65"/>
      <c r="W1578" s="65"/>
      <c r="X1578" s="65"/>
      <c r="Y1578" s="65"/>
      <c r="Z1578" s="65"/>
      <c r="AA1578" s="65"/>
      <c r="AB1578" s="65"/>
      <c r="AC1578" s="65"/>
      <c r="AD1578" s="65"/>
      <c r="AE1578" s="65"/>
      <c r="AF1578" s="65"/>
      <c r="AG1578" s="65"/>
      <c r="AH1578" s="65"/>
      <c r="AI1578" s="65"/>
      <c r="AJ1578" s="65"/>
      <c r="AK1578" s="65"/>
      <c r="AL1578" s="65"/>
      <c r="AM1578" s="65"/>
      <c r="AN1578" s="65"/>
      <c r="AO1578" s="65"/>
      <c r="AP1578" s="65"/>
    </row>
    <row r="1579" customFormat="false" ht="15.75" hidden="false" customHeight="false" outlineLevel="0" collapsed="false">
      <c r="A1579" s="65"/>
      <c r="B1579" s="65"/>
      <c r="C1579" s="65"/>
      <c r="D1579" s="65"/>
      <c r="E1579" s="65"/>
      <c r="F1579" s="65"/>
      <c r="G1579" s="65"/>
      <c r="H1579" s="68"/>
      <c r="I1579" s="65"/>
      <c r="J1579" s="68"/>
      <c r="K1579" s="65"/>
      <c r="L1579" s="68"/>
      <c r="M1579" s="65"/>
      <c r="N1579" s="65"/>
      <c r="O1579" s="65"/>
      <c r="P1579" s="65"/>
      <c r="Q1579" s="65"/>
      <c r="R1579" s="65"/>
      <c r="S1579" s="65"/>
      <c r="T1579" s="65"/>
      <c r="U1579" s="65"/>
      <c r="V1579" s="65"/>
      <c r="W1579" s="65"/>
      <c r="X1579" s="65"/>
      <c r="Y1579" s="65"/>
      <c r="Z1579" s="65"/>
      <c r="AA1579" s="65"/>
      <c r="AB1579" s="65"/>
      <c r="AC1579" s="65"/>
      <c r="AD1579" s="65"/>
      <c r="AE1579" s="65"/>
      <c r="AF1579" s="65"/>
      <c r="AG1579" s="65"/>
      <c r="AH1579" s="65"/>
      <c r="AI1579" s="65"/>
      <c r="AJ1579" s="65"/>
      <c r="AK1579" s="65"/>
      <c r="AL1579" s="65"/>
      <c r="AM1579" s="65"/>
      <c r="AN1579" s="65"/>
      <c r="AO1579" s="65"/>
      <c r="AP1579" s="65"/>
    </row>
    <row r="1580" customFormat="false" ht="15.75" hidden="false" customHeight="false" outlineLevel="0" collapsed="false">
      <c r="A1580" s="65"/>
      <c r="B1580" s="65"/>
      <c r="C1580" s="65"/>
      <c r="D1580" s="65"/>
      <c r="E1580" s="65"/>
      <c r="F1580" s="65"/>
      <c r="G1580" s="65"/>
      <c r="H1580" s="68"/>
      <c r="I1580" s="65"/>
      <c r="J1580" s="68"/>
      <c r="K1580" s="65"/>
      <c r="L1580" s="68"/>
      <c r="M1580" s="65"/>
      <c r="N1580" s="65"/>
      <c r="O1580" s="65"/>
      <c r="P1580" s="65"/>
      <c r="Q1580" s="65"/>
      <c r="R1580" s="65"/>
      <c r="S1580" s="65"/>
      <c r="T1580" s="65"/>
      <c r="U1580" s="65"/>
      <c r="V1580" s="65"/>
      <c r="W1580" s="65"/>
      <c r="X1580" s="65"/>
      <c r="Y1580" s="65"/>
      <c r="Z1580" s="65"/>
      <c r="AA1580" s="65"/>
      <c r="AB1580" s="65"/>
      <c r="AC1580" s="65"/>
      <c r="AD1580" s="65"/>
      <c r="AE1580" s="65"/>
      <c r="AF1580" s="65"/>
      <c r="AG1580" s="65"/>
      <c r="AH1580" s="65"/>
      <c r="AI1580" s="65"/>
      <c r="AJ1580" s="65"/>
      <c r="AK1580" s="65"/>
      <c r="AL1580" s="65"/>
      <c r="AM1580" s="65"/>
      <c r="AN1580" s="65"/>
      <c r="AO1580" s="65"/>
      <c r="AP1580" s="65"/>
    </row>
    <row r="1581" customFormat="false" ht="15.75" hidden="false" customHeight="false" outlineLevel="0" collapsed="false">
      <c r="A1581" s="65"/>
      <c r="B1581" s="65"/>
      <c r="C1581" s="65"/>
      <c r="D1581" s="65"/>
      <c r="E1581" s="65"/>
      <c r="F1581" s="65"/>
      <c r="G1581" s="65"/>
      <c r="H1581" s="68"/>
      <c r="I1581" s="65"/>
      <c r="J1581" s="68"/>
      <c r="K1581" s="65"/>
      <c r="L1581" s="68"/>
      <c r="M1581" s="65"/>
      <c r="N1581" s="65"/>
      <c r="O1581" s="65"/>
      <c r="P1581" s="65"/>
      <c r="Q1581" s="65"/>
      <c r="R1581" s="65"/>
      <c r="S1581" s="65"/>
      <c r="T1581" s="65"/>
      <c r="U1581" s="65"/>
      <c r="V1581" s="65"/>
      <c r="W1581" s="65"/>
      <c r="X1581" s="65"/>
      <c r="Y1581" s="65"/>
      <c r="Z1581" s="65"/>
      <c r="AA1581" s="65"/>
      <c r="AB1581" s="65"/>
      <c r="AC1581" s="65"/>
      <c r="AD1581" s="65"/>
      <c r="AE1581" s="65"/>
      <c r="AF1581" s="65"/>
      <c r="AG1581" s="65"/>
      <c r="AH1581" s="65"/>
      <c r="AI1581" s="65"/>
      <c r="AJ1581" s="65"/>
      <c r="AK1581" s="65"/>
      <c r="AL1581" s="65"/>
      <c r="AM1581" s="65"/>
      <c r="AN1581" s="65"/>
      <c r="AO1581" s="65"/>
      <c r="AP1581" s="65"/>
    </row>
    <row r="1582" customFormat="false" ht="15.75" hidden="false" customHeight="false" outlineLevel="0" collapsed="false">
      <c r="A1582" s="65"/>
      <c r="B1582" s="65"/>
      <c r="C1582" s="65"/>
      <c r="D1582" s="65"/>
      <c r="E1582" s="65"/>
      <c r="F1582" s="65"/>
      <c r="G1582" s="65"/>
      <c r="H1582" s="68"/>
      <c r="I1582" s="65"/>
      <c r="J1582" s="68"/>
      <c r="K1582" s="65"/>
      <c r="L1582" s="68"/>
      <c r="M1582" s="65"/>
      <c r="N1582" s="65"/>
      <c r="O1582" s="65"/>
      <c r="P1582" s="65"/>
      <c r="Q1582" s="65"/>
      <c r="R1582" s="65"/>
      <c r="S1582" s="65"/>
      <c r="T1582" s="65"/>
      <c r="U1582" s="65"/>
      <c r="V1582" s="65"/>
      <c r="W1582" s="65"/>
      <c r="X1582" s="65"/>
      <c r="Y1582" s="65"/>
      <c r="Z1582" s="65"/>
      <c r="AA1582" s="65"/>
      <c r="AB1582" s="65"/>
      <c r="AC1582" s="65"/>
      <c r="AD1582" s="65"/>
      <c r="AE1582" s="65"/>
      <c r="AF1582" s="65"/>
      <c r="AG1582" s="65"/>
      <c r="AH1582" s="65"/>
      <c r="AI1582" s="65"/>
      <c r="AJ1582" s="65"/>
      <c r="AK1582" s="65"/>
      <c r="AL1582" s="65"/>
      <c r="AM1582" s="65"/>
      <c r="AN1582" s="65"/>
      <c r="AO1582" s="65"/>
      <c r="AP1582" s="65"/>
    </row>
    <row r="1583" customFormat="false" ht="15.75" hidden="false" customHeight="false" outlineLevel="0" collapsed="false">
      <c r="A1583" s="65"/>
      <c r="B1583" s="65"/>
      <c r="C1583" s="65"/>
      <c r="D1583" s="65"/>
      <c r="E1583" s="65"/>
      <c r="F1583" s="65"/>
      <c r="G1583" s="65"/>
      <c r="H1583" s="68"/>
      <c r="I1583" s="65"/>
      <c r="J1583" s="68"/>
      <c r="K1583" s="65"/>
      <c r="L1583" s="68"/>
      <c r="M1583" s="65"/>
      <c r="N1583" s="65"/>
      <c r="O1583" s="65"/>
      <c r="P1583" s="65"/>
      <c r="Q1583" s="65"/>
      <c r="R1583" s="65"/>
      <c r="S1583" s="65"/>
      <c r="T1583" s="65"/>
      <c r="U1583" s="65"/>
      <c r="V1583" s="65"/>
      <c r="W1583" s="65"/>
      <c r="X1583" s="65"/>
      <c r="Y1583" s="65"/>
      <c r="Z1583" s="65"/>
      <c r="AA1583" s="65"/>
      <c r="AB1583" s="65"/>
      <c r="AC1583" s="65"/>
      <c r="AD1583" s="65"/>
      <c r="AE1583" s="65"/>
      <c r="AF1583" s="65"/>
      <c r="AG1583" s="65"/>
      <c r="AH1583" s="65"/>
      <c r="AI1583" s="65"/>
      <c r="AJ1583" s="65"/>
      <c r="AK1583" s="65"/>
      <c r="AL1583" s="65"/>
      <c r="AM1583" s="65"/>
      <c r="AN1583" s="65"/>
      <c r="AO1583" s="65"/>
      <c r="AP1583" s="65"/>
    </row>
    <row r="1584" customFormat="false" ht="15.75" hidden="false" customHeight="false" outlineLevel="0" collapsed="false">
      <c r="A1584" s="65"/>
      <c r="B1584" s="65"/>
      <c r="C1584" s="65"/>
      <c r="D1584" s="65"/>
      <c r="E1584" s="65"/>
      <c r="F1584" s="65"/>
      <c r="G1584" s="65"/>
      <c r="H1584" s="68"/>
      <c r="I1584" s="65"/>
      <c r="J1584" s="68"/>
      <c r="K1584" s="65"/>
      <c r="L1584" s="68"/>
      <c r="M1584" s="65"/>
      <c r="N1584" s="65"/>
      <c r="O1584" s="65"/>
      <c r="P1584" s="65"/>
      <c r="Q1584" s="65"/>
      <c r="R1584" s="65"/>
      <c r="S1584" s="65"/>
      <c r="T1584" s="65"/>
      <c r="U1584" s="65"/>
      <c r="V1584" s="65"/>
      <c r="W1584" s="65"/>
      <c r="X1584" s="65"/>
      <c r="Y1584" s="65"/>
      <c r="Z1584" s="65"/>
      <c r="AA1584" s="65"/>
      <c r="AB1584" s="65"/>
      <c r="AC1584" s="65"/>
      <c r="AD1584" s="65"/>
      <c r="AE1584" s="65"/>
      <c r="AF1584" s="65"/>
      <c r="AG1584" s="65"/>
      <c r="AH1584" s="65"/>
      <c r="AI1584" s="65"/>
      <c r="AJ1584" s="65"/>
      <c r="AK1584" s="65"/>
      <c r="AL1584" s="65"/>
      <c r="AM1584" s="65"/>
      <c r="AN1584" s="65"/>
      <c r="AO1584" s="65"/>
      <c r="AP1584" s="65"/>
    </row>
    <row r="1585" customFormat="false" ht="15.75" hidden="false" customHeight="false" outlineLevel="0" collapsed="false">
      <c r="A1585" s="65"/>
      <c r="B1585" s="65"/>
      <c r="C1585" s="65"/>
      <c r="D1585" s="65"/>
      <c r="E1585" s="65"/>
      <c r="F1585" s="65"/>
      <c r="G1585" s="65"/>
      <c r="H1585" s="68"/>
      <c r="I1585" s="65"/>
      <c r="J1585" s="68"/>
      <c r="K1585" s="65"/>
      <c r="L1585" s="68"/>
      <c r="M1585" s="65"/>
      <c r="N1585" s="65"/>
      <c r="O1585" s="65"/>
      <c r="P1585" s="65"/>
      <c r="Q1585" s="65"/>
      <c r="R1585" s="65"/>
      <c r="S1585" s="65"/>
      <c r="T1585" s="65"/>
      <c r="U1585" s="65"/>
      <c r="V1585" s="65"/>
      <c r="W1585" s="65"/>
      <c r="X1585" s="65"/>
      <c r="Y1585" s="65"/>
      <c r="Z1585" s="65"/>
      <c r="AA1585" s="65"/>
      <c r="AB1585" s="65"/>
      <c r="AC1585" s="65"/>
      <c r="AD1585" s="65"/>
      <c r="AE1585" s="65"/>
      <c r="AF1585" s="65"/>
      <c r="AG1585" s="65"/>
      <c r="AH1585" s="65"/>
      <c r="AI1585" s="65"/>
      <c r="AJ1585" s="65"/>
      <c r="AK1585" s="65"/>
      <c r="AL1585" s="65"/>
      <c r="AM1585" s="65"/>
      <c r="AN1585" s="65"/>
      <c r="AO1585" s="65"/>
      <c r="AP1585" s="65"/>
    </row>
    <row r="1586" customFormat="false" ht="15.75" hidden="false" customHeight="false" outlineLevel="0" collapsed="false">
      <c r="A1586" s="65"/>
      <c r="B1586" s="65"/>
      <c r="C1586" s="65"/>
      <c r="D1586" s="65"/>
      <c r="E1586" s="65"/>
      <c r="F1586" s="65"/>
      <c r="G1586" s="65"/>
      <c r="H1586" s="68"/>
      <c r="I1586" s="65"/>
      <c r="J1586" s="68"/>
      <c r="K1586" s="65"/>
      <c r="L1586" s="68"/>
      <c r="M1586" s="65"/>
      <c r="N1586" s="65"/>
      <c r="O1586" s="65"/>
      <c r="P1586" s="65"/>
      <c r="Q1586" s="65"/>
      <c r="R1586" s="65"/>
      <c r="S1586" s="65"/>
      <c r="T1586" s="65"/>
      <c r="U1586" s="65"/>
      <c r="V1586" s="65"/>
      <c r="W1586" s="65"/>
      <c r="X1586" s="65"/>
      <c r="Y1586" s="65"/>
      <c r="Z1586" s="65"/>
      <c r="AA1586" s="65"/>
      <c r="AB1586" s="65"/>
      <c r="AC1586" s="65"/>
      <c r="AD1586" s="65"/>
      <c r="AE1586" s="65"/>
      <c r="AF1586" s="65"/>
      <c r="AG1586" s="65"/>
      <c r="AH1586" s="65"/>
      <c r="AI1586" s="65"/>
      <c r="AJ1586" s="65"/>
      <c r="AK1586" s="65"/>
      <c r="AL1586" s="65"/>
      <c r="AM1586" s="65"/>
      <c r="AN1586" s="65"/>
      <c r="AO1586" s="65"/>
      <c r="AP1586" s="65"/>
    </row>
    <row r="1587" customFormat="false" ht="15.75" hidden="false" customHeight="false" outlineLevel="0" collapsed="false">
      <c r="A1587" s="65"/>
      <c r="B1587" s="65"/>
      <c r="C1587" s="65"/>
      <c r="D1587" s="65"/>
      <c r="E1587" s="65"/>
      <c r="F1587" s="65"/>
      <c r="G1587" s="65"/>
      <c r="H1587" s="68"/>
      <c r="I1587" s="65"/>
      <c r="J1587" s="68"/>
      <c r="K1587" s="65"/>
      <c r="L1587" s="68"/>
      <c r="M1587" s="65"/>
      <c r="N1587" s="65"/>
      <c r="O1587" s="65"/>
      <c r="P1587" s="65"/>
      <c r="Q1587" s="65"/>
      <c r="R1587" s="65"/>
      <c r="S1587" s="65"/>
      <c r="T1587" s="65"/>
      <c r="U1587" s="65"/>
      <c r="V1587" s="65"/>
      <c r="W1587" s="65"/>
      <c r="X1587" s="65"/>
      <c r="Y1587" s="65"/>
      <c r="Z1587" s="65"/>
      <c r="AA1587" s="65"/>
      <c r="AB1587" s="65"/>
      <c r="AC1587" s="65"/>
      <c r="AD1587" s="65"/>
      <c r="AE1587" s="65"/>
      <c r="AF1587" s="65"/>
      <c r="AG1587" s="65"/>
      <c r="AH1587" s="65"/>
      <c r="AI1587" s="65"/>
      <c r="AJ1587" s="65"/>
      <c r="AK1587" s="65"/>
      <c r="AL1587" s="65"/>
      <c r="AM1587" s="65"/>
      <c r="AN1587" s="65"/>
      <c r="AO1587" s="65"/>
      <c r="AP1587" s="65"/>
    </row>
    <row r="1588" customFormat="false" ht="15.75" hidden="false" customHeight="false" outlineLevel="0" collapsed="false">
      <c r="A1588" s="65"/>
      <c r="B1588" s="65"/>
      <c r="C1588" s="65"/>
      <c r="D1588" s="65"/>
      <c r="E1588" s="65"/>
      <c r="F1588" s="65"/>
      <c r="G1588" s="65"/>
      <c r="H1588" s="68"/>
      <c r="I1588" s="65"/>
      <c r="J1588" s="68"/>
      <c r="K1588" s="65"/>
      <c r="L1588" s="68"/>
      <c r="M1588" s="65"/>
      <c r="N1588" s="65"/>
      <c r="O1588" s="65"/>
      <c r="P1588" s="65"/>
      <c r="Q1588" s="65"/>
      <c r="R1588" s="65"/>
      <c r="S1588" s="65"/>
      <c r="T1588" s="65"/>
      <c r="U1588" s="65"/>
      <c r="V1588" s="65"/>
      <c r="W1588" s="65"/>
      <c r="X1588" s="65"/>
      <c r="Y1588" s="65"/>
      <c r="Z1588" s="65"/>
      <c r="AA1588" s="65"/>
      <c r="AB1588" s="65"/>
      <c r="AC1588" s="65"/>
      <c r="AD1588" s="65"/>
      <c r="AE1588" s="65"/>
      <c r="AF1588" s="65"/>
      <c r="AG1588" s="65"/>
      <c r="AH1588" s="65"/>
      <c r="AI1588" s="65"/>
      <c r="AJ1588" s="65"/>
      <c r="AK1588" s="65"/>
      <c r="AL1588" s="65"/>
      <c r="AM1588" s="65"/>
      <c r="AN1588" s="65"/>
      <c r="AO1588" s="65"/>
      <c r="AP1588" s="65"/>
    </row>
    <row r="1589" customFormat="false" ht="15.75" hidden="false" customHeight="false" outlineLevel="0" collapsed="false">
      <c r="A1589" s="65"/>
      <c r="B1589" s="65"/>
      <c r="C1589" s="65"/>
      <c r="D1589" s="65"/>
      <c r="E1589" s="65"/>
      <c r="F1589" s="65"/>
      <c r="G1589" s="65"/>
      <c r="H1589" s="68"/>
      <c r="I1589" s="65"/>
      <c r="J1589" s="68"/>
      <c r="K1589" s="65"/>
      <c r="L1589" s="68"/>
      <c r="M1589" s="65"/>
      <c r="N1589" s="65"/>
      <c r="O1589" s="65"/>
      <c r="P1589" s="65"/>
      <c r="Q1589" s="65"/>
      <c r="R1589" s="65"/>
      <c r="S1589" s="65"/>
      <c r="T1589" s="65"/>
      <c r="U1589" s="65"/>
      <c r="V1589" s="65"/>
      <c r="W1589" s="65"/>
      <c r="X1589" s="65"/>
      <c r="Y1589" s="65"/>
      <c r="Z1589" s="65"/>
      <c r="AA1589" s="65"/>
      <c r="AB1589" s="65"/>
      <c r="AC1589" s="65"/>
      <c r="AD1589" s="65"/>
      <c r="AE1589" s="65"/>
      <c r="AF1589" s="65"/>
      <c r="AG1589" s="65"/>
      <c r="AH1589" s="65"/>
      <c r="AI1589" s="65"/>
      <c r="AJ1589" s="65"/>
      <c r="AK1589" s="65"/>
      <c r="AL1589" s="65"/>
      <c r="AM1589" s="65"/>
      <c r="AN1589" s="65"/>
      <c r="AO1589" s="65"/>
      <c r="AP1589" s="65"/>
    </row>
    <row r="1590" customFormat="false" ht="15.75" hidden="false" customHeight="false" outlineLevel="0" collapsed="false">
      <c r="A1590" s="65"/>
      <c r="B1590" s="65"/>
      <c r="C1590" s="65"/>
      <c r="D1590" s="65"/>
      <c r="E1590" s="65"/>
      <c r="F1590" s="65"/>
      <c r="G1590" s="65"/>
      <c r="H1590" s="68"/>
      <c r="I1590" s="65"/>
      <c r="J1590" s="68"/>
      <c r="K1590" s="65"/>
      <c r="L1590" s="68"/>
      <c r="M1590" s="65"/>
      <c r="N1590" s="65"/>
      <c r="O1590" s="65"/>
      <c r="P1590" s="65"/>
      <c r="Q1590" s="65"/>
      <c r="R1590" s="65"/>
      <c r="S1590" s="65"/>
      <c r="T1590" s="65"/>
      <c r="U1590" s="65"/>
      <c r="V1590" s="65"/>
      <c r="W1590" s="65"/>
      <c r="X1590" s="65"/>
      <c r="Y1590" s="65"/>
      <c r="Z1590" s="65"/>
      <c r="AA1590" s="65"/>
      <c r="AB1590" s="65"/>
      <c r="AC1590" s="65"/>
      <c r="AD1590" s="65"/>
      <c r="AE1590" s="65"/>
      <c r="AF1590" s="65"/>
      <c r="AG1590" s="65"/>
      <c r="AH1590" s="65"/>
      <c r="AI1590" s="65"/>
      <c r="AJ1590" s="65"/>
      <c r="AK1590" s="65"/>
      <c r="AL1590" s="65"/>
      <c r="AM1590" s="65"/>
      <c r="AN1590" s="65"/>
      <c r="AO1590" s="65"/>
      <c r="AP1590" s="65"/>
    </row>
    <row r="1591" customFormat="false" ht="15.75" hidden="false" customHeight="false" outlineLevel="0" collapsed="false">
      <c r="A1591" s="65"/>
      <c r="B1591" s="65"/>
      <c r="C1591" s="65"/>
      <c r="D1591" s="65"/>
      <c r="E1591" s="65"/>
      <c r="F1591" s="65"/>
      <c r="G1591" s="65"/>
      <c r="H1591" s="68"/>
      <c r="I1591" s="65"/>
      <c r="J1591" s="68"/>
      <c r="K1591" s="65"/>
      <c r="L1591" s="68"/>
      <c r="M1591" s="65"/>
      <c r="N1591" s="65"/>
      <c r="O1591" s="65"/>
      <c r="P1591" s="65"/>
      <c r="Q1591" s="65"/>
      <c r="R1591" s="65"/>
      <c r="S1591" s="65"/>
      <c r="T1591" s="65"/>
      <c r="U1591" s="65"/>
      <c r="V1591" s="65"/>
      <c r="W1591" s="65"/>
      <c r="X1591" s="65"/>
      <c r="Y1591" s="65"/>
      <c r="Z1591" s="65"/>
      <c r="AA1591" s="65"/>
      <c r="AB1591" s="65"/>
      <c r="AC1591" s="65"/>
      <c r="AD1591" s="65"/>
      <c r="AE1591" s="65"/>
      <c r="AF1591" s="65"/>
      <c r="AG1591" s="65"/>
      <c r="AH1591" s="65"/>
      <c r="AI1591" s="65"/>
      <c r="AJ1591" s="65"/>
      <c r="AK1591" s="65"/>
      <c r="AL1591" s="65"/>
      <c r="AM1591" s="65"/>
      <c r="AN1591" s="65"/>
      <c r="AO1591" s="65"/>
      <c r="AP1591" s="65"/>
    </row>
    <row r="1592" customFormat="false" ht="15.75" hidden="false" customHeight="false" outlineLevel="0" collapsed="false">
      <c r="A1592" s="65"/>
      <c r="B1592" s="65"/>
      <c r="C1592" s="65"/>
      <c r="D1592" s="65"/>
      <c r="E1592" s="65"/>
      <c r="F1592" s="65"/>
      <c r="G1592" s="65"/>
      <c r="H1592" s="68"/>
      <c r="I1592" s="65"/>
      <c r="J1592" s="68"/>
      <c r="K1592" s="65"/>
      <c r="L1592" s="68"/>
      <c r="M1592" s="65"/>
      <c r="N1592" s="65"/>
      <c r="O1592" s="65"/>
      <c r="P1592" s="65"/>
      <c r="Q1592" s="65"/>
      <c r="R1592" s="65"/>
      <c r="S1592" s="65"/>
      <c r="T1592" s="65"/>
      <c r="U1592" s="65"/>
      <c r="V1592" s="65"/>
      <c r="W1592" s="65"/>
      <c r="X1592" s="65"/>
      <c r="Y1592" s="65"/>
      <c r="Z1592" s="65"/>
      <c r="AA1592" s="65"/>
      <c r="AB1592" s="65"/>
      <c r="AC1592" s="65"/>
      <c r="AD1592" s="65"/>
      <c r="AE1592" s="65"/>
      <c r="AF1592" s="65"/>
      <c r="AG1592" s="65"/>
      <c r="AH1592" s="65"/>
      <c r="AI1592" s="65"/>
      <c r="AJ1592" s="65"/>
      <c r="AK1592" s="65"/>
      <c r="AL1592" s="65"/>
      <c r="AM1592" s="65"/>
      <c r="AN1592" s="65"/>
      <c r="AO1592" s="65"/>
      <c r="AP1592" s="65"/>
    </row>
    <row r="1593" customFormat="false" ht="15.75" hidden="false" customHeight="false" outlineLevel="0" collapsed="false">
      <c r="A1593" s="65"/>
      <c r="B1593" s="65"/>
      <c r="C1593" s="65"/>
      <c r="D1593" s="65"/>
      <c r="E1593" s="65"/>
      <c r="F1593" s="65"/>
      <c r="G1593" s="65"/>
      <c r="H1593" s="68"/>
      <c r="I1593" s="65"/>
      <c r="J1593" s="68"/>
      <c r="K1593" s="65"/>
      <c r="L1593" s="68"/>
      <c r="M1593" s="65"/>
      <c r="N1593" s="65"/>
      <c r="O1593" s="65"/>
      <c r="P1593" s="65"/>
      <c r="Q1593" s="65"/>
      <c r="R1593" s="65"/>
      <c r="S1593" s="65"/>
      <c r="T1593" s="65"/>
      <c r="U1593" s="65"/>
      <c r="V1593" s="65"/>
      <c r="W1593" s="65"/>
      <c r="X1593" s="65"/>
      <c r="Y1593" s="65"/>
      <c r="Z1593" s="65"/>
      <c r="AA1593" s="65"/>
      <c r="AB1593" s="65"/>
      <c r="AC1593" s="65"/>
      <c r="AD1593" s="65"/>
      <c r="AE1593" s="65"/>
      <c r="AF1593" s="65"/>
      <c r="AG1593" s="65"/>
      <c r="AH1593" s="65"/>
      <c r="AI1593" s="65"/>
      <c r="AJ1593" s="65"/>
      <c r="AK1593" s="65"/>
      <c r="AL1593" s="65"/>
      <c r="AM1593" s="65"/>
      <c r="AN1593" s="65"/>
      <c r="AO1593" s="65"/>
      <c r="AP1593" s="65"/>
    </row>
    <row r="1594" customFormat="false" ht="15.75" hidden="false" customHeight="false" outlineLevel="0" collapsed="false">
      <c r="A1594" s="65"/>
      <c r="B1594" s="65"/>
      <c r="C1594" s="65"/>
      <c r="D1594" s="65"/>
      <c r="E1594" s="65"/>
      <c r="F1594" s="65"/>
      <c r="G1594" s="65"/>
      <c r="H1594" s="68"/>
      <c r="I1594" s="65"/>
      <c r="J1594" s="68"/>
      <c r="K1594" s="65"/>
      <c r="L1594" s="68"/>
      <c r="M1594" s="65"/>
      <c r="N1594" s="65"/>
      <c r="O1594" s="65"/>
      <c r="P1594" s="65"/>
      <c r="Q1594" s="65"/>
      <c r="R1594" s="65"/>
      <c r="S1594" s="65"/>
      <c r="T1594" s="65"/>
      <c r="U1594" s="65"/>
      <c r="V1594" s="65"/>
      <c r="W1594" s="65"/>
      <c r="X1594" s="65"/>
      <c r="Y1594" s="65"/>
      <c r="Z1594" s="65"/>
      <c r="AA1594" s="65"/>
      <c r="AB1594" s="65"/>
      <c r="AC1594" s="65"/>
      <c r="AD1594" s="65"/>
      <c r="AE1594" s="65"/>
      <c r="AF1594" s="65"/>
      <c r="AG1594" s="65"/>
      <c r="AH1594" s="65"/>
      <c r="AI1594" s="65"/>
      <c r="AJ1594" s="65"/>
      <c r="AK1594" s="65"/>
      <c r="AL1594" s="65"/>
      <c r="AM1594" s="65"/>
      <c r="AN1594" s="65"/>
      <c r="AO1594" s="65"/>
      <c r="AP1594" s="65"/>
    </row>
    <row r="1595" customFormat="false" ht="15.75" hidden="false" customHeight="false" outlineLevel="0" collapsed="false">
      <c r="A1595" s="65"/>
      <c r="B1595" s="65"/>
      <c r="C1595" s="65"/>
      <c r="D1595" s="65"/>
      <c r="E1595" s="65"/>
      <c r="F1595" s="65"/>
      <c r="G1595" s="65"/>
      <c r="H1595" s="68"/>
      <c r="I1595" s="65"/>
      <c r="J1595" s="68"/>
      <c r="K1595" s="65"/>
      <c r="L1595" s="68"/>
      <c r="M1595" s="65"/>
      <c r="N1595" s="65"/>
      <c r="O1595" s="65"/>
      <c r="P1595" s="65"/>
      <c r="Q1595" s="65"/>
      <c r="R1595" s="65"/>
      <c r="S1595" s="65"/>
      <c r="T1595" s="65"/>
      <c r="U1595" s="65"/>
      <c r="V1595" s="65"/>
      <c r="W1595" s="65"/>
      <c r="X1595" s="65"/>
      <c r="Y1595" s="65"/>
      <c r="Z1595" s="65"/>
      <c r="AA1595" s="65"/>
      <c r="AB1595" s="65"/>
      <c r="AC1595" s="65"/>
      <c r="AD1595" s="65"/>
      <c r="AE1595" s="65"/>
      <c r="AF1595" s="65"/>
      <c r="AG1595" s="65"/>
      <c r="AH1595" s="65"/>
      <c r="AI1595" s="65"/>
      <c r="AJ1595" s="65"/>
      <c r="AK1595" s="65"/>
      <c r="AL1595" s="65"/>
      <c r="AM1595" s="65"/>
      <c r="AN1595" s="65"/>
      <c r="AO1595" s="65"/>
      <c r="AP1595" s="65"/>
    </row>
    <row r="1596" customFormat="false" ht="15.75" hidden="false" customHeight="false" outlineLevel="0" collapsed="false">
      <c r="A1596" s="65"/>
      <c r="B1596" s="65"/>
      <c r="C1596" s="65"/>
      <c r="D1596" s="65"/>
      <c r="E1596" s="65"/>
      <c r="F1596" s="65"/>
      <c r="G1596" s="65"/>
      <c r="H1596" s="68"/>
      <c r="I1596" s="65"/>
      <c r="J1596" s="68"/>
      <c r="K1596" s="65"/>
      <c r="L1596" s="68"/>
      <c r="M1596" s="65"/>
      <c r="N1596" s="65"/>
      <c r="O1596" s="65"/>
      <c r="P1596" s="65"/>
      <c r="Q1596" s="65"/>
      <c r="R1596" s="65"/>
      <c r="S1596" s="65"/>
      <c r="T1596" s="65"/>
      <c r="U1596" s="65"/>
      <c r="V1596" s="65"/>
      <c r="W1596" s="65"/>
      <c r="X1596" s="65"/>
      <c r="Y1596" s="65"/>
      <c r="Z1596" s="65"/>
      <c r="AA1596" s="65"/>
      <c r="AB1596" s="65"/>
      <c r="AC1596" s="65"/>
      <c r="AD1596" s="65"/>
      <c r="AE1596" s="65"/>
      <c r="AF1596" s="65"/>
      <c r="AG1596" s="65"/>
      <c r="AH1596" s="65"/>
      <c r="AI1596" s="65"/>
      <c r="AJ1596" s="65"/>
      <c r="AK1596" s="65"/>
      <c r="AL1596" s="65"/>
      <c r="AM1596" s="65"/>
      <c r="AN1596" s="65"/>
      <c r="AO1596" s="65"/>
      <c r="AP1596" s="65"/>
    </row>
    <row r="1597" customFormat="false" ht="15.75" hidden="false" customHeight="false" outlineLevel="0" collapsed="false">
      <c r="A1597" s="65"/>
      <c r="B1597" s="65"/>
      <c r="C1597" s="65"/>
      <c r="D1597" s="65"/>
      <c r="E1597" s="65"/>
      <c r="F1597" s="65"/>
      <c r="G1597" s="65"/>
      <c r="H1597" s="68"/>
      <c r="I1597" s="65"/>
      <c r="J1597" s="68"/>
      <c r="K1597" s="65"/>
      <c r="L1597" s="68"/>
      <c r="M1597" s="65"/>
      <c r="N1597" s="65"/>
      <c r="O1597" s="65"/>
      <c r="P1597" s="65"/>
      <c r="Q1597" s="65"/>
      <c r="R1597" s="65"/>
      <c r="S1597" s="65"/>
      <c r="T1597" s="65"/>
      <c r="U1597" s="65"/>
      <c r="V1597" s="65"/>
      <c r="W1597" s="65"/>
      <c r="X1597" s="65"/>
      <c r="Y1597" s="65"/>
      <c r="Z1597" s="65"/>
      <c r="AA1597" s="65"/>
      <c r="AB1597" s="65"/>
      <c r="AC1597" s="65"/>
      <c r="AD1597" s="65"/>
      <c r="AE1597" s="65"/>
      <c r="AF1597" s="65"/>
      <c r="AG1597" s="65"/>
      <c r="AH1597" s="65"/>
      <c r="AI1597" s="65"/>
      <c r="AJ1597" s="65"/>
      <c r="AK1597" s="65"/>
      <c r="AL1597" s="65"/>
      <c r="AM1597" s="65"/>
      <c r="AN1597" s="65"/>
      <c r="AO1597" s="65"/>
      <c r="AP1597" s="65"/>
    </row>
    <row r="1598" customFormat="false" ht="15.75" hidden="false" customHeight="false" outlineLevel="0" collapsed="false">
      <c r="A1598" s="65"/>
      <c r="B1598" s="65"/>
      <c r="C1598" s="65"/>
      <c r="D1598" s="65"/>
      <c r="E1598" s="65"/>
      <c r="F1598" s="65"/>
      <c r="G1598" s="65"/>
      <c r="H1598" s="68"/>
      <c r="I1598" s="65"/>
      <c r="J1598" s="68"/>
      <c r="K1598" s="65"/>
      <c r="L1598" s="68"/>
      <c r="M1598" s="65"/>
      <c r="N1598" s="65"/>
      <c r="O1598" s="65"/>
      <c r="P1598" s="65"/>
      <c r="Q1598" s="65"/>
      <c r="R1598" s="65"/>
      <c r="S1598" s="65"/>
      <c r="T1598" s="65"/>
      <c r="U1598" s="65"/>
      <c r="V1598" s="65"/>
      <c r="W1598" s="65"/>
      <c r="X1598" s="65"/>
      <c r="Y1598" s="65"/>
      <c r="Z1598" s="65"/>
      <c r="AA1598" s="65"/>
      <c r="AB1598" s="65"/>
      <c r="AC1598" s="65"/>
      <c r="AD1598" s="65"/>
      <c r="AE1598" s="65"/>
      <c r="AF1598" s="65"/>
      <c r="AG1598" s="65"/>
      <c r="AH1598" s="65"/>
      <c r="AI1598" s="65"/>
      <c r="AJ1598" s="65"/>
      <c r="AK1598" s="65"/>
      <c r="AL1598" s="65"/>
      <c r="AM1598" s="65"/>
      <c r="AN1598" s="65"/>
      <c r="AO1598" s="65"/>
      <c r="AP1598" s="65"/>
    </row>
    <row r="1599" customFormat="false" ht="15.75" hidden="false" customHeight="false" outlineLevel="0" collapsed="false">
      <c r="A1599" s="65"/>
      <c r="B1599" s="65"/>
      <c r="C1599" s="65"/>
      <c r="D1599" s="65"/>
      <c r="E1599" s="65"/>
      <c r="F1599" s="65"/>
      <c r="G1599" s="65"/>
      <c r="H1599" s="68"/>
      <c r="I1599" s="65"/>
      <c r="J1599" s="68"/>
      <c r="K1599" s="65"/>
      <c r="L1599" s="68"/>
      <c r="M1599" s="65"/>
      <c r="N1599" s="65"/>
      <c r="O1599" s="65"/>
      <c r="P1599" s="65"/>
      <c r="Q1599" s="65"/>
      <c r="R1599" s="65"/>
      <c r="S1599" s="65"/>
      <c r="T1599" s="65"/>
      <c r="U1599" s="65"/>
      <c r="V1599" s="65"/>
      <c r="W1599" s="65"/>
      <c r="X1599" s="65"/>
      <c r="Y1599" s="65"/>
      <c r="Z1599" s="65"/>
      <c r="AA1599" s="65"/>
      <c r="AB1599" s="65"/>
      <c r="AC1599" s="65"/>
      <c r="AD1599" s="65"/>
      <c r="AE1599" s="65"/>
      <c r="AF1599" s="65"/>
      <c r="AG1599" s="65"/>
      <c r="AH1599" s="65"/>
      <c r="AI1599" s="65"/>
      <c r="AJ1599" s="65"/>
      <c r="AK1599" s="65"/>
      <c r="AL1599" s="65"/>
      <c r="AM1599" s="65"/>
      <c r="AN1599" s="65"/>
      <c r="AO1599" s="65"/>
      <c r="AP1599" s="65"/>
    </row>
    <row r="1600" customFormat="false" ht="15.75" hidden="false" customHeight="false" outlineLevel="0" collapsed="false">
      <c r="A1600" s="65"/>
      <c r="B1600" s="65"/>
      <c r="C1600" s="65"/>
      <c r="D1600" s="65"/>
      <c r="E1600" s="65"/>
      <c r="F1600" s="65"/>
      <c r="G1600" s="65"/>
      <c r="H1600" s="68"/>
      <c r="I1600" s="65"/>
      <c r="J1600" s="68"/>
      <c r="K1600" s="65"/>
      <c r="L1600" s="68"/>
      <c r="M1600" s="65"/>
      <c r="N1600" s="65"/>
      <c r="O1600" s="65"/>
      <c r="P1600" s="65"/>
      <c r="Q1600" s="65"/>
      <c r="R1600" s="65"/>
      <c r="S1600" s="65"/>
      <c r="T1600" s="65"/>
      <c r="U1600" s="65"/>
      <c r="V1600" s="65"/>
      <c r="W1600" s="65"/>
      <c r="X1600" s="65"/>
      <c r="Y1600" s="65"/>
      <c r="Z1600" s="65"/>
      <c r="AA1600" s="65"/>
      <c r="AB1600" s="65"/>
      <c r="AC1600" s="65"/>
      <c r="AD1600" s="65"/>
      <c r="AE1600" s="65"/>
      <c r="AF1600" s="65"/>
      <c r="AG1600" s="65"/>
      <c r="AH1600" s="65"/>
      <c r="AI1600" s="65"/>
      <c r="AJ1600" s="65"/>
      <c r="AK1600" s="65"/>
      <c r="AL1600" s="65"/>
      <c r="AM1600" s="65"/>
      <c r="AN1600" s="65"/>
      <c r="AO1600" s="65"/>
      <c r="AP1600" s="65"/>
    </row>
    <row r="1601" customFormat="false" ht="15.75" hidden="false" customHeight="false" outlineLevel="0" collapsed="false">
      <c r="A1601" s="65"/>
      <c r="B1601" s="65"/>
      <c r="C1601" s="65"/>
      <c r="D1601" s="65"/>
      <c r="E1601" s="65"/>
      <c r="F1601" s="65"/>
      <c r="G1601" s="65"/>
      <c r="H1601" s="68"/>
      <c r="I1601" s="65"/>
      <c r="J1601" s="68"/>
      <c r="K1601" s="65"/>
      <c r="L1601" s="68"/>
      <c r="M1601" s="65"/>
      <c r="N1601" s="65"/>
      <c r="O1601" s="65"/>
      <c r="P1601" s="65"/>
      <c r="Q1601" s="65"/>
      <c r="R1601" s="65"/>
      <c r="S1601" s="65"/>
      <c r="T1601" s="65"/>
      <c r="U1601" s="65"/>
      <c r="V1601" s="65"/>
      <c r="W1601" s="65"/>
      <c r="X1601" s="65"/>
      <c r="Y1601" s="65"/>
      <c r="Z1601" s="65"/>
      <c r="AA1601" s="65"/>
      <c r="AB1601" s="65"/>
      <c r="AC1601" s="65"/>
      <c r="AD1601" s="65"/>
      <c r="AE1601" s="65"/>
      <c r="AF1601" s="65"/>
      <c r="AG1601" s="65"/>
      <c r="AH1601" s="65"/>
      <c r="AI1601" s="65"/>
      <c r="AJ1601" s="65"/>
      <c r="AK1601" s="65"/>
      <c r="AL1601" s="65"/>
      <c r="AM1601" s="65"/>
      <c r="AN1601" s="65"/>
      <c r="AO1601" s="65"/>
      <c r="AP1601" s="65"/>
    </row>
    <row r="1602" customFormat="false" ht="15.75" hidden="false" customHeight="false" outlineLevel="0" collapsed="false">
      <c r="A1602" s="65"/>
      <c r="B1602" s="65"/>
      <c r="C1602" s="65"/>
      <c r="D1602" s="65"/>
      <c r="E1602" s="65"/>
      <c r="F1602" s="65"/>
      <c r="G1602" s="65"/>
      <c r="H1602" s="68"/>
      <c r="I1602" s="65"/>
      <c r="J1602" s="68"/>
      <c r="K1602" s="65"/>
      <c r="L1602" s="68"/>
      <c r="M1602" s="65"/>
      <c r="N1602" s="65"/>
      <c r="O1602" s="65"/>
      <c r="P1602" s="65"/>
      <c r="Q1602" s="65"/>
      <c r="R1602" s="65"/>
      <c r="S1602" s="65"/>
      <c r="T1602" s="65"/>
      <c r="U1602" s="65"/>
      <c r="V1602" s="65"/>
      <c r="W1602" s="65"/>
      <c r="X1602" s="65"/>
      <c r="Y1602" s="65"/>
      <c r="Z1602" s="65"/>
      <c r="AA1602" s="65"/>
      <c r="AB1602" s="65"/>
      <c r="AC1602" s="65"/>
      <c r="AD1602" s="65"/>
      <c r="AE1602" s="65"/>
      <c r="AF1602" s="65"/>
      <c r="AG1602" s="65"/>
      <c r="AH1602" s="65"/>
      <c r="AI1602" s="65"/>
      <c r="AJ1602" s="65"/>
      <c r="AK1602" s="65"/>
      <c r="AL1602" s="65"/>
      <c r="AM1602" s="65"/>
      <c r="AN1602" s="65"/>
      <c r="AO1602" s="65"/>
      <c r="AP1602" s="65"/>
    </row>
    <row r="1603" customFormat="false" ht="15.75" hidden="false" customHeight="false" outlineLevel="0" collapsed="false">
      <c r="A1603" s="65"/>
      <c r="B1603" s="65"/>
      <c r="C1603" s="65"/>
      <c r="D1603" s="65"/>
      <c r="E1603" s="65"/>
      <c r="F1603" s="65"/>
      <c r="G1603" s="65"/>
      <c r="H1603" s="68"/>
      <c r="I1603" s="65"/>
      <c r="J1603" s="68"/>
      <c r="K1603" s="65"/>
      <c r="L1603" s="68"/>
      <c r="M1603" s="65"/>
      <c r="N1603" s="65"/>
      <c r="O1603" s="65"/>
      <c r="P1603" s="65"/>
      <c r="Q1603" s="65"/>
      <c r="R1603" s="65"/>
      <c r="S1603" s="65"/>
      <c r="T1603" s="65"/>
      <c r="U1603" s="65"/>
      <c r="V1603" s="65"/>
      <c r="W1603" s="65"/>
      <c r="X1603" s="65"/>
      <c r="Y1603" s="65"/>
      <c r="Z1603" s="65"/>
      <c r="AA1603" s="65"/>
      <c r="AB1603" s="65"/>
      <c r="AC1603" s="65"/>
      <c r="AD1603" s="65"/>
      <c r="AE1603" s="65"/>
      <c r="AF1603" s="65"/>
      <c r="AG1603" s="65"/>
      <c r="AH1603" s="65"/>
      <c r="AI1603" s="65"/>
      <c r="AJ1603" s="65"/>
      <c r="AK1603" s="65"/>
      <c r="AL1603" s="65"/>
      <c r="AM1603" s="65"/>
      <c r="AN1603" s="65"/>
      <c r="AO1603" s="65"/>
      <c r="AP1603" s="65"/>
    </row>
    <row r="1604" customFormat="false" ht="15.75" hidden="false" customHeight="false" outlineLevel="0" collapsed="false">
      <c r="A1604" s="65"/>
      <c r="B1604" s="65"/>
      <c r="C1604" s="65"/>
      <c r="D1604" s="65"/>
      <c r="E1604" s="65"/>
      <c r="F1604" s="65"/>
      <c r="G1604" s="65"/>
      <c r="H1604" s="68"/>
      <c r="I1604" s="65"/>
      <c r="J1604" s="68"/>
      <c r="K1604" s="65"/>
      <c r="L1604" s="68"/>
      <c r="M1604" s="65"/>
      <c r="N1604" s="65"/>
      <c r="O1604" s="65"/>
      <c r="P1604" s="65"/>
      <c r="Q1604" s="65"/>
      <c r="R1604" s="65"/>
      <c r="S1604" s="65"/>
      <c r="T1604" s="65"/>
      <c r="U1604" s="65"/>
      <c r="V1604" s="65"/>
      <c r="W1604" s="65"/>
      <c r="X1604" s="65"/>
      <c r="Y1604" s="65"/>
      <c r="Z1604" s="65"/>
      <c r="AA1604" s="65"/>
      <c r="AB1604" s="65"/>
      <c r="AC1604" s="65"/>
      <c r="AD1604" s="65"/>
      <c r="AE1604" s="65"/>
      <c r="AF1604" s="65"/>
      <c r="AG1604" s="65"/>
      <c r="AH1604" s="65"/>
      <c r="AI1604" s="65"/>
      <c r="AJ1604" s="65"/>
      <c r="AK1604" s="65"/>
      <c r="AL1604" s="65"/>
      <c r="AM1604" s="65"/>
      <c r="AN1604" s="65"/>
      <c r="AO1604" s="65"/>
      <c r="AP1604" s="65"/>
    </row>
    <row r="1605" customFormat="false" ht="15.75" hidden="false" customHeight="false" outlineLevel="0" collapsed="false">
      <c r="A1605" s="65"/>
      <c r="B1605" s="65"/>
      <c r="C1605" s="65"/>
      <c r="D1605" s="65"/>
      <c r="E1605" s="65"/>
      <c r="F1605" s="65"/>
      <c r="G1605" s="65"/>
      <c r="H1605" s="68"/>
      <c r="I1605" s="65"/>
      <c r="J1605" s="68"/>
      <c r="K1605" s="65"/>
      <c r="L1605" s="68"/>
      <c r="M1605" s="65"/>
      <c r="N1605" s="65"/>
      <c r="O1605" s="65"/>
      <c r="P1605" s="65"/>
      <c r="Q1605" s="65"/>
      <c r="R1605" s="65"/>
      <c r="S1605" s="65"/>
      <c r="T1605" s="65"/>
      <c r="U1605" s="65"/>
      <c r="V1605" s="65"/>
      <c r="W1605" s="65"/>
      <c r="X1605" s="65"/>
      <c r="Y1605" s="65"/>
      <c r="Z1605" s="65"/>
      <c r="AA1605" s="65"/>
      <c r="AB1605" s="65"/>
      <c r="AC1605" s="65"/>
      <c r="AD1605" s="65"/>
      <c r="AE1605" s="65"/>
      <c r="AF1605" s="65"/>
      <c r="AG1605" s="65"/>
      <c r="AH1605" s="65"/>
      <c r="AI1605" s="65"/>
      <c r="AJ1605" s="65"/>
      <c r="AK1605" s="65"/>
      <c r="AL1605" s="65"/>
      <c r="AM1605" s="65"/>
      <c r="AN1605" s="65"/>
      <c r="AO1605" s="65"/>
      <c r="AP1605" s="65"/>
    </row>
    <row r="1606" customFormat="false" ht="15.75" hidden="false" customHeight="false" outlineLevel="0" collapsed="false">
      <c r="A1606" s="65"/>
      <c r="B1606" s="65"/>
      <c r="C1606" s="65"/>
      <c r="D1606" s="65"/>
      <c r="E1606" s="65"/>
      <c r="F1606" s="65"/>
      <c r="G1606" s="65"/>
      <c r="H1606" s="68"/>
      <c r="I1606" s="65"/>
      <c r="J1606" s="68"/>
      <c r="K1606" s="65"/>
      <c r="L1606" s="68"/>
      <c r="M1606" s="65"/>
      <c r="N1606" s="65"/>
      <c r="O1606" s="65"/>
      <c r="P1606" s="65"/>
      <c r="Q1606" s="65"/>
      <c r="R1606" s="65"/>
      <c r="S1606" s="65"/>
      <c r="T1606" s="65"/>
      <c r="U1606" s="65"/>
      <c r="V1606" s="65"/>
      <c r="W1606" s="65"/>
      <c r="X1606" s="65"/>
      <c r="Y1606" s="65"/>
      <c r="Z1606" s="65"/>
      <c r="AA1606" s="65"/>
      <c r="AB1606" s="65"/>
      <c r="AC1606" s="65"/>
      <c r="AD1606" s="65"/>
      <c r="AE1606" s="65"/>
      <c r="AF1606" s="65"/>
      <c r="AG1606" s="65"/>
      <c r="AH1606" s="65"/>
      <c r="AI1606" s="65"/>
      <c r="AJ1606" s="65"/>
      <c r="AK1606" s="65"/>
      <c r="AL1606" s="65"/>
      <c r="AM1606" s="65"/>
      <c r="AN1606" s="65"/>
      <c r="AO1606" s="65"/>
      <c r="AP1606" s="65"/>
    </row>
    <row r="1607" customFormat="false" ht="15.75" hidden="false" customHeight="false" outlineLevel="0" collapsed="false">
      <c r="A1607" s="65"/>
      <c r="B1607" s="65"/>
      <c r="C1607" s="65"/>
      <c r="D1607" s="65"/>
      <c r="E1607" s="65"/>
      <c r="F1607" s="65"/>
      <c r="G1607" s="65"/>
      <c r="H1607" s="68"/>
      <c r="I1607" s="65"/>
      <c r="J1607" s="68"/>
      <c r="K1607" s="65"/>
      <c r="L1607" s="68"/>
      <c r="M1607" s="65"/>
      <c r="N1607" s="65"/>
      <c r="O1607" s="65"/>
      <c r="P1607" s="65"/>
      <c r="Q1607" s="65"/>
      <c r="R1607" s="65"/>
      <c r="S1607" s="65"/>
      <c r="T1607" s="65"/>
      <c r="U1607" s="65"/>
      <c r="V1607" s="65"/>
      <c r="W1607" s="65"/>
      <c r="X1607" s="65"/>
      <c r="Y1607" s="65"/>
      <c r="Z1607" s="65"/>
      <c r="AA1607" s="65"/>
      <c r="AB1607" s="65"/>
      <c r="AC1607" s="65"/>
      <c r="AD1607" s="65"/>
      <c r="AE1607" s="65"/>
      <c r="AF1607" s="65"/>
      <c r="AG1607" s="65"/>
      <c r="AH1607" s="65"/>
      <c r="AI1607" s="65"/>
      <c r="AJ1607" s="65"/>
      <c r="AK1607" s="65"/>
      <c r="AL1607" s="65"/>
      <c r="AM1607" s="65"/>
      <c r="AN1607" s="65"/>
      <c r="AO1607" s="65"/>
      <c r="AP1607" s="65"/>
    </row>
    <row r="1608" customFormat="false" ht="15.75" hidden="false" customHeight="false" outlineLevel="0" collapsed="false">
      <c r="A1608" s="65"/>
      <c r="B1608" s="65"/>
      <c r="C1608" s="65"/>
      <c r="D1608" s="65"/>
      <c r="E1608" s="65"/>
      <c r="F1608" s="65"/>
      <c r="G1608" s="65"/>
      <c r="H1608" s="68"/>
      <c r="I1608" s="65"/>
      <c r="J1608" s="68"/>
      <c r="K1608" s="65"/>
      <c r="L1608" s="68"/>
      <c r="M1608" s="65"/>
      <c r="N1608" s="65"/>
      <c r="O1608" s="65"/>
      <c r="P1608" s="65"/>
      <c r="Q1608" s="65"/>
      <c r="R1608" s="65"/>
      <c r="S1608" s="65"/>
      <c r="T1608" s="65"/>
      <c r="U1608" s="65"/>
      <c r="V1608" s="65"/>
      <c r="W1608" s="65"/>
      <c r="X1608" s="65"/>
      <c r="Y1608" s="65"/>
      <c r="Z1608" s="65"/>
      <c r="AA1608" s="65"/>
      <c r="AB1608" s="65"/>
      <c r="AC1608" s="65"/>
      <c r="AD1608" s="65"/>
      <c r="AE1608" s="65"/>
      <c r="AF1608" s="65"/>
      <c r="AG1608" s="65"/>
      <c r="AH1608" s="65"/>
      <c r="AI1608" s="65"/>
      <c r="AJ1608" s="65"/>
      <c r="AK1608" s="65"/>
      <c r="AL1608" s="65"/>
      <c r="AM1608" s="65"/>
      <c r="AN1608" s="65"/>
      <c r="AO1608" s="65"/>
      <c r="AP1608" s="65"/>
    </row>
    <row r="1609" customFormat="false" ht="15.75" hidden="false" customHeight="false" outlineLevel="0" collapsed="false">
      <c r="A1609" s="65"/>
      <c r="B1609" s="65"/>
      <c r="C1609" s="65"/>
      <c r="D1609" s="65"/>
      <c r="E1609" s="65"/>
      <c r="F1609" s="65"/>
      <c r="G1609" s="65"/>
      <c r="H1609" s="68"/>
      <c r="I1609" s="65"/>
      <c r="J1609" s="68"/>
      <c r="K1609" s="65"/>
      <c r="L1609" s="68"/>
      <c r="M1609" s="65"/>
      <c r="N1609" s="65"/>
      <c r="O1609" s="65"/>
      <c r="P1609" s="65"/>
      <c r="Q1609" s="65"/>
      <c r="R1609" s="65"/>
      <c r="S1609" s="65"/>
      <c r="T1609" s="65"/>
      <c r="U1609" s="65"/>
      <c r="V1609" s="65"/>
      <c r="W1609" s="65"/>
      <c r="X1609" s="65"/>
      <c r="Y1609" s="65"/>
      <c r="Z1609" s="65"/>
      <c r="AA1609" s="65"/>
      <c r="AB1609" s="65"/>
      <c r="AC1609" s="65"/>
      <c r="AD1609" s="65"/>
      <c r="AE1609" s="65"/>
      <c r="AF1609" s="65"/>
      <c r="AG1609" s="65"/>
      <c r="AH1609" s="65"/>
      <c r="AI1609" s="65"/>
      <c r="AJ1609" s="65"/>
      <c r="AK1609" s="65"/>
      <c r="AL1609" s="65"/>
      <c r="AM1609" s="65"/>
      <c r="AN1609" s="65"/>
      <c r="AO1609" s="65"/>
      <c r="AP1609" s="65"/>
    </row>
    <row r="1610" customFormat="false" ht="15.75" hidden="false" customHeight="false" outlineLevel="0" collapsed="false">
      <c r="A1610" s="65"/>
      <c r="B1610" s="65"/>
      <c r="C1610" s="65"/>
      <c r="D1610" s="65"/>
      <c r="E1610" s="65"/>
      <c r="F1610" s="65"/>
      <c r="G1610" s="65"/>
      <c r="H1610" s="68"/>
      <c r="I1610" s="65"/>
      <c r="J1610" s="68"/>
      <c r="K1610" s="65"/>
      <c r="L1610" s="68"/>
      <c r="M1610" s="65"/>
      <c r="N1610" s="65"/>
      <c r="O1610" s="65"/>
      <c r="P1610" s="65"/>
      <c r="Q1610" s="65"/>
      <c r="R1610" s="65"/>
      <c r="S1610" s="65"/>
      <c r="T1610" s="65"/>
      <c r="U1610" s="65"/>
      <c r="V1610" s="65"/>
      <c r="W1610" s="65"/>
      <c r="X1610" s="65"/>
      <c r="Y1610" s="65"/>
      <c r="Z1610" s="65"/>
      <c r="AA1610" s="65"/>
      <c r="AB1610" s="65"/>
      <c r="AC1610" s="65"/>
      <c r="AD1610" s="65"/>
      <c r="AE1610" s="65"/>
      <c r="AF1610" s="65"/>
      <c r="AG1610" s="65"/>
      <c r="AH1610" s="65"/>
      <c r="AI1610" s="65"/>
      <c r="AJ1610" s="65"/>
      <c r="AK1610" s="65"/>
      <c r="AL1610" s="65"/>
      <c r="AM1610" s="65"/>
      <c r="AN1610" s="65"/>
      <c r="AO1610" s="65"/>
      <c r="AP1610" s="65"/>
    </row>
    <row r="1611" customFormat="false" ht="15.75" hidden="false" customHeight="false" outlineLevel="0" collapsed="false">
      <c r="A1611" s="65"/>
      <c r="B1611" s="65"/>
      <c r="C1611" s="65"/>
      <c r="D1611" s="65"/>
      <c r="E1611" s="65"/>
      <c r="F1611" s="65"/>
      <c r="G1611" s="65"/>
      <c r="H1611" s="68"/>
      <c r="I1611" s="65"/>
      <c r="J1611" s="68"/>
      <c r="K1611" s="65"/>
      <c r="L1611" s="68"/>
      <c r="M1611" s="65"/>
      <c r="N1611" s="65"/>
      <c r="O1611" s="65"/>
      <c r="P1611" s="65"/>
      <c r="Q1611" s="65"/>
      <c r="R1611" s="65"/>
      <c r="S1611" s="65"/>
      <c r="T1611" s="65"/>
      <c r="U1611" s="65"/>
      <c r="V1611" s="65"/>
      <c r="W1611" s="65"/>
      <c r="X1611" s="65"/>
      <c r="Y1611" s="65"/>
      <c r="Z1611" s="65"/>
      <c r="AA1611" s="65"/>
      <c r="AB1611" s="65"/>
      <c r="AC1611" s="65"/>
      <c r="AD1611" s="65"/>
      <c r="AE1611" s="65"/>
      <c r="AF1611" s="65"/>
      <c r="AG1611" s="65"/>
      <c r="AH1611" s="65"/>
      <c r="AI1611" s="65"/>
      <c r="AJ1611" s="65"/>
      <c r="AK1611" s="65"/>
      <c r="AL1611" s="65"/>
      <c r="AM1611" s="65"/>
      <c r="AN1611" s="65"/>
      <c r="AO1611" s="65"/>
      <c r="AP1611" s="65"/>
    </row>
    <row r="1612" customFormat="false" ht="15.75" hidden="false" customHeight="false" outlineLevel="0" collapsed="false">
      <c r="A1612" s="65"/>
      <c r="B1612" s="65"/>
      <c r="C1612" s="65"/>
      <c r="D1612" s="65"/>
      <c r="E1612" s="65"/>
      <c r="F1612" s="65"/>
      <c r="G1612" s="65"/>
      <c r="H1612" s="68"/>
      <c r="I1612" s="65"/>
      <c r="J1612" s="68"/>
      <c r="K1612" s="65"/>
      <c r="L1612" s="68"/>
      <c r="M1612" s="65"/>
      <c r="N1612" s="65"/>
      <c r="O1612" s="65"/>
      <c r="P1612" s="65"/>
      <c r="Q1612" s="65"/>
      <c r="R1612" s="65"/>
      <c r="S1612" s="65"/>
      <c r="T1612" s="65"/>
      <c r="U1612" s="65"/>
      <c r="V1612" s="65"/>
      <c r="W1612" s="65"/>
      <c r="X1612" s="65"/>
      <c r="Y1612" s="65"/>
      <c r="Z1612" s="65"/>
      <c r="AA1612" s="65"/>
      <c r="AB1612" s="65"/>
      <c r="AC1612" s="65"/>
      <c r="AD1612" s="65"/>
      <c r="AE1612" s="65"/>
      <c r="AF1612" s="65"/>
      <c r="AG1612" s="65"/>
      <c r="AH1612" s="65"/>
      <c r="AI1612" s="65"/>
      <c r="AJ1612" s="65"/>
      <c r="AK1612" s="65"/>
      <c r="AL1612" s="65"/>
      <c r="AM1612" s="65"/>
      <c r="AN1612" s="65"/>
      <c r="AO1612" s="65"/>
      <c r="AP1612" s="65"/>
    </row>
    <row r="1613" customFormat="false" ht="15.75" hidden="false" customHeight="false" outlineLevel="0" collapsed="false">
      <c r="A1613" s="65"/>
      <c r="B1613" s="65"/>
      <c r="C1613" s="65"/>
      <c r="D1613" s="65"/>
      <c r="E1613" s="65"/>
      <c r="F1613" s="65"/>
      <c r="G1613" s="65"/>
      <c r="H1613" s="68"/>
      <c r="I1613" s="65"/>
      <c r="J1613" s="68"/>
      <c r="K1613" s="65"/>
      <c r="L1613" s="68"/>
      <c r="M1613" s="65"/>
      <c r="N1613" s="65"/>
      <c r="O1613" s="65"/>
      <c r="P1613" s="65"/>
      <c r="Q1613" s="65"/>
      <c r="R1613" s="65"/>
      <c r="S1613" s="65"/>
      <c r="T1613" s="65"/>
      <c r="U1613" s="65"/>
      <c r="V1613" s="65"/>
      <c r="W1613" s="65"/>
      <c r="X1613" s="65"/>
      <c r="Y1613" s="65"/>
      <c r="Z1613" s="65"/>
      <c r="AA1613" s="65"/>
      <c r="AB1613" s="65"/>
      <c r="AC1613" s="65"/>
      <c r="AD1613" s="65"/>
      <c r="AE1613" s="65"/>
      <c r="AF1613" s="65"/>
      <c r="AG1613" s="65"/>
      <c r="AH1613" s="65"/>
      <c r="AI1613" s="65"/>
      <c r="AJ1613" s="65"/>
      <c r="AK1613" s="65"/>
      <c r="AL1613" s="65"/>
      <c r="AM1613" s="65"/>
      <c r="AN1613" s="65"/>
      <c r="AO1613" s="65"/>
      <c r="AP1613" s="65"/>
    </row>
    <row r="1614" customFormat="false" ht="15.75" hidden="false" customHeight="false" outlineLevel="0" collapsed="false">
      <c r="A1614" s="65"/>
      <c r="B1614" s="65"/>
      <c r="C1614" s="65"/>
      <c r="D1614" s="65"/>
      <c r="E1614" s="65"/>
      <c r="F1614" s="65"/>
      <c r="G1614" s="65"/>
      <c r="H1614" s="68"/>
      <c r="I1614" s="65"/>
      <c r="J1614" s="68"/>
      <c r="K1614" s="65"/>
      <c r="L1614" s="68"/>
      <c r="M1614" s="65"/>
      <c r="N1614" s="65"/>
      <c r="O1614" s="65"/>
      <c r="P1614" s="65"/>
      <c r="Q1614" s="65"/>
      <c r="R1614" s="65"/>
      <c r="S1614" s="65"/>
      <c r="T1614" s="65"/>
      <c r="U1614" s="65"/>
      <c r="V1614" s="65"/>
      <c r="W1614" s="65"/>
      <c r="X1614" s="65"/>
      <c r="Y1614" s="65"/>
      <c r="Z1614" s="65"/>
      <c r="AA1614" s="65"/>
      <c r="AB1614" s="65"/>
      <c r="AC1614" s="65"/>
      <c r="AD1614" s="65"/>
      <c r="AE1614" s="65"/>
      <c r="AF1614" s="65"/>
      <c r="AG1614" s="65"/>
      <c r="AH1614" s="65"/>
      <c r="AI1614" s="65"/>
      <c r="AJ1614" s="65"/>
      <c r="AK1614" s="65"/>
      <c r="AL1614" s="65"/>
      <c r="AM1614" s="65"/>
      <c r="AN1614" s="65"/>
      <c r="AO1614" s="65"/>
      <c r="AP1614" s="65"/>
    </row>
    <row r="1615" customFormat="false" ht="15.75" hidden="false" customHeight="false" outlineLevel="0" collapsed="false">
      <c r="A1615" s="65"/>
      <c r="B1615" s="65"/>
      <c r="C1615" s="65"/>
      <c r="D1615" s="65"/>
      <c r="E1615" s="65"/>
      <c r="F1615" s="65"/>
      <c r="G1615" s="65"/>
      <c r="H1615" s="68"/>
      <c r="I1615" s="65"/>
      <c r="J1615" s="68"/>
      <c r="K1615" s="65"/>
      <c r="L1615" s="68"/>
      <c r="M1615" s="65"/>
      <c r="N1615" s="65"/>
      <c r="O1615" s="65"/>
      <c r="P1615" s="65"/>
      <c r="Q1615" s="65"/>
      <c r="R1615" s="65"/>
      <c r="S1615" s="65"/>
      <c r="T1615" s="65"/>
      <c r="U1615" s="65"/>
      <c r="V1615" s="65"/>
      <c r="W1615" s="65"/>
      <c r="X1615" s="65"/>
      <c r="Y1615" s="65"/>
      <c r="Z1615" s="65"/>
      <c r="AA1615" s="65"/>
      <c r="AB1615" s="65"/>
      <c r="AC1615" s="65"/>
      <c r="AD1615" s="65"/>
      <c r="AE1615" s="65"/>
      <c r="AF1615" s="65"/>
      <c r="AG1615" s="65"/>
      <c r="AH1615" s="65"/>
      <c r="AI1615" s="65"/>
      <c r="AJ1615" s="65"/>
      <c r="AK1615" s="65"/>
      <c r="AL1615" s="65"/>
      <c r="AM1615" s="65"/>
      <c r="AN1615" s="65"/>
      <c r="AO1615" s="65"/>
      <c r="AP1615" s="65"/>
    </row>
    <row r="1616" customFormat="false" ht="15.75" hidden="false" customHeight="false" outlineLevel="0" collapsed="false">
      <c r="A1616" s="65"/>
      <c r="B1616" s="65"/>
      <c r="C1616" s="65"/>
      <c r="D1616" s="65"/>
      <c r="E1616" s="65"/>
      <c r="F1616" s="65"/>
      <c r="G1616" s="65"/>
      <c r="H1616" s="68"/>
      <c r="I1616" s="65"/>
      <c r="J1616" s="68"/>
      <c r="K1616" s="65"/>
      <c r="L1616" s="68"/>
      <c r="M1616" s="65"/>
      <c r="N1616" s="65"/>
      <c r="O1616" s="65"/>
      <c r="P1616" s="65"/>
      <c r="Q1616" s="65"/>
      <c r="R1616" s="65"/>
      <c r="S1616" s="65"/>
      <c r="T1616" s="65"/>
      <c r="U1616" s="65"/>
      <c r="V1616" s="65"/>
      <c r="W1616" s="65"/>
      <c r="X1616" s="65"/>
      <c r="Y1616" s="65"/>
      <c r="Z1616" s="65"/>
      <c r="AA1616" s="65"/>
      <c r="AB1616" s="65"/>
      <c r="AC1616" s="65"/>
      <c r="AD1616" s="65"/>
      <c r="AE1616" s="65"/>
      <c r="AF1616" s="65"/>
      <c r="AG1616" s="65"/>
      <c r="AH1616" s="65"/>
      <c r="AI1616" s="65"/>
      <c r="AJ1616" s="65"/>
      <c r="AK1616" s="65"/>
      <c r="AL1616" s="65"/>
      <c r="AM1616" s="65"/>
      <c r="AN1616" s="65"/>
      <c r="AO1616" s="65"/>
      <c r="AP1616" s="65"/>
    </row>
    <row r="1617" customFormat="false" ht="15.75" hidden="false" customHeight="false" outlineLevel="0" collapsed="false">
      <c r="A1617" s="65"/>
      <c r="B1617" s="65"/>
      <c r="C1617" s="65"/>
      <c r="D1617" s="65"/>
      <c r="E1617" s="65"/>
      <c r="F1617" s="65"/>
      <c r="G1617" s="65"/>
      <c r="H1617" s="68"/>
      <c r="I1617" s="65"/>
      <c r="J1617" s="68"/>
      <c r="K1617" s="65"/>
      <c r="L1617" s="68"/>
      <c r="M1617" s="65"/>
      <c r="N1617" s="65"/>
      <c r="O1617" s="65"/>
      <c r="P1617" s="65"/>
      <c r="Q1617" s="65"/>
      <c r="R1617" s="65"/>
      <c r="S1617" s="65"/>
      <c r="T1617" s="65"/>
      <c r="U1617" s="65"/>
      <c r="V1617" s="65"/>
      <c r="W1617" s="65"/>
      <c r="X1617" s="65"/>
      <c r="Y1617" s="65"/>
      <c r="Z1617" s="65"/>
      <c r="AA1617" s="65"/>
      <c r="AB1617" s="65"/>
      <c r="AC1617" s="65"/>
      <c r="AD1617" s="65"/>
      <c r="AE1617" s="65"/>
      <c r="AF1617" s="65"/>
      <c r="AG1617" s="65"/>
      <c r="AH1617" s="65"/>
      <c r="AI1617" s="65"/>
      <c r="AJ1617" s="65"/>
      <c r="AK1617" s="65"/>
      <c r="AL1617" s="65"/>
      <c r="AM1617" s="65"/>
      <c r="AN1617" s="65"/>
      <c r="AO1617" s="65"/>
      <c r="AP1617" s="65"/>
    </row>
    <row r="1618" customFormat="false" ht="15.75" hidden="false" customHeight="false" outlineLevel="0" collapsed="false">
      <c r="A1618" s="65"/>
      <c r="B1618" s="65"/>
      <c r="C1618" s="65"/>
      <c r="D1618" s="65"/>
      <c r="E1618" s="65"/>
      <c r="F1618" s="65"/>
      <c r="G1618" s="65"/>
      <c r="H1618" s="68"/>
      <c r="I1618" s="65"/>
      <c r="J1618" s="68"/>
      <c r="K1618" s="65"/>
      <c r="L1618" s="68"/>
      <c r="M1618" s="65"/>
      <c r="N1618" s="65"/>
      <c r="O1618" s="65"/>
      <c r="P1618" s="65"/>
      <c r="Q1618" s="65"/>
      <c r="R1618" s="65"/>
      <c r="S1618" s="65"/>
      <c r="T1618" s="65"/>
      <c r="U1618" s="65"/>
      <c r="V1618" s="65"/>
      <c r="W1618" s="65"/>
      <c r="X1618" s="65"/>
      <c r="Y1618" s="65"/>
      <c r="Z1618" s="65"/>
      <c r="AA1618" s="65"/>
      <c r="AB1618" s="65"/>
      <c r="AC1618" s="65"/>
      <c r="AD1618" s="65"/>
      <c r="AE1618" s="65"/>
      <c r="AF1618" s="65"/>
      <c r="AG1618" s="65"/>
      <c r="AH1618" s="65"/>
      <c r="AI1618" s="65"/>
      <c r="AJ1618" s="65"/>
      <c r="AK1618" s="65"/>
      <c r="AL1618" s="65"/>
      <c r="AM1618" s="65"/>
      <c r="AN1618" s="65"/>
      <c r="AO1618" s="65"/>
      <c r="AP1618" s="65"/>
    </row>
    <row r="1619" customFormat="false" ht="15.75" hidden="false" customHeight="false" outlineLevel="0" collapsed="false">
      <c r="A1619" s="65"/>
      <c r="B1619" s="65"/>
      <c r="C1619" s="65"/>
      <c r="D1619" s="65"/>
      <c r="E1619" s="65"/>
      <c r="F1619" s="65"/>
      <c r="G1619" s="65"/>
      <c r="H1619" s="68"/>
      <c r="I1619" s="65"/>
      <c r="J1619" s="68"/>
      <c r="K1619" s="65"/>
      <c r="L1619" s="68"/>
      <c r="M1619" s="65"/>
      <c r="N1619" s="65"/>
      <c r="O1619" s="65"/>
      <c r="P1619" s="65"/>
      <c r="Q1619" s="65"/>
      <c r="R1619" s="65"/>
      <c r="S1619" s="65"/>
      <c r="T1619" s="65"/>
      <c r="U1619" s="65"/>
      <c r="V1619" s="65"/>
      <c r="W1619" s="65"/>
      <c r="X1619" s="65"/>
      <c r="Y1619" s="65"/>
      <c r="Z1619" s="65"/>
      <c r="AA1619" s="65"/>
      <c r="AB1619" s="65"/>
      <c r="AC1619" s="65"/>
      <c r="AD1619" s="65"/>
      <c r="AE1619" s="65"/>
      <c r="AF1619" s="65"/>
      <c r="AG1619" s="65"/>
      <c r="AH1619" s="65"/>
      <c r="AI1619" s="65"/>
      <c r="AJ1619" s="65"/>
      <c r="AK1619" s="65"/>
      <c r="AL1619" s="65"/>
      <c r="AM1619" s="65"/>
      <c r="AN1619" s="65"/>
      <c r="AO1619" s="65"/>
      <c r="AP1619" s="65"/>
    </row>
    <row r="1620" customFormat="false" ht="15.75" hidden="false" customHeight="false" outlineLevel="0" collapsed="false">
      <c r="A1620" s="65"/>
      <c r="B1620" s="65"/>
      <c r="C1620" s="65"/>
      <c r="D1620" s="65"/>
      <c r="E1620" s="65"/>
      <c r="F1620" s="65"/>
      <c r="G1620" s="65"/>
      <c r="H1620" s="68"/>
      <c r="I1620" s="65"/>
      <c r="J1620" s="68"/>
      <c r="K1620" s="65"/>
      <c r="L1620" s="68"/>
      <c r="M1620" s="65"/>
      <c r="N1620" s="65"/>
      <c r="O1620" s="65"/>
      <c r="P1620" s="65"/>
      <c r="Q1620" s="65"/>
      <c r="R1620" s="65"/>
      <c r="S1620" s="65"/>
      <c r="T1620" s="65"/>
      <c r="U1620" s="65"/>
      <c r="V1620" s="65"/>
      <c r="W1620" s="65"/>
      <c r="X1620" s="65"/>
      <c r="Y1620" s="65"/>
      <c r="Z1620" s="65"/>
      <c r="AA1620" s="65"/>
      <c r="AB1620" s="65"/>
      <c r="AC1620" s="65"/>
      <c r="AD1620" s="65"/>
      <c r="AE1620" s="65"/>
      <c r="AF1620" s="65"/>
      <c r="AG1620" s="65"/>
      <c r="AH1620" s="65"/>
      <c r="AI1620" s="65"/>
      <c r="AJ1620" s="65"/>
      <c r="AK1620" s="65"/>
      <c r="AL1620" s="65"/>
      <c r="AM1620" s="65"/>
      <c r="AN1620" s="65"/>
      <c r="AO1620" s="65"/>
      <c r="AP1620" s="65"/>
    </row>
    <row r="1621" customFormat="false" ht="15.75" hidden="false" customHeight="false" outlineLevel="0" collapsed="false">
      <c r="A1621" s="65"/>
      <c r="B1621" s="65"/>
      <c r="C1621" s="65"/>
      <c r="D1621" s="65"/>
      <c r="E1621" s="65"/>
      <c r="F1621" s="65"/>
      <c r="G1621" s="65"/>
      <c r="H1621" s="68"/>
      <c r="I1621" s="65"/>
      <c r="J1621" s="68"/>
      <c r="K1621" s="65"/>
      <c r="L1621" s="68"/>
      <c r="M1621" s="65"/>
      <c r="N1621" s="65"/>
      <c r="O1621" s="65"/>
      <c r="P1621" s="65"/>
      <c r="Q1621" s="65"/>
      <c r="R1621" s="65"/>
      <c r="S1621" s="65"/>
      <c r="T1621" s="65"/>
      <c r="U1621" s="65"/>
      <c r="V1621" s="65"/>
      <c r="W1621" s="65"/>
      <c r="X1621" s="65"/>
      <c r="Y1621" s="65"/>
      <c r="Z1621" s="65"/>
      <c r="AA1621" s="65"/>
      <c r="AB1621" s="65"/>
      <c r="AC1621" s="65"/>
      <c r="AD1621" s="65"/>
      <c r="AE1621" s="65"/>
      <c r="AF1621" s="65"/>
      <c r="AG1621" s="65"/>
      <c r="AH1621" s="65"/>
      <c r="AI1621" s="65"/>
      <c r="AJ1621" s="65"/>
      <c r="AK1621" s="65"/>
      <c r="AL1621" s="65"/>
      <c r="AM1621" s="65"/>
      <c r="AN1621" s="65"/>
      <c r="AO1621" s="65"/>
      <c r="AP1621" s="65"/>
    </row>
    <row r="1622" customFormat="false" ht="15.75" hidden="false" customHeight="false" outlineLevel="0" collapsed="false">
      <c r="A1622" s="65"/>
      <c r="B1622" s="65"/>
      <c r="C1622" s="65"/>
      <c r="D1622" s="65"/>
      <c r="E1622" s="65"/>
      <c r="F1622" s="65"/>
      <c r="G1622" s="65"/>
      <c r="H1622" s="68"/>
      <c r="I1622" s="65"/>
      <c r="J1622" s="68"/>
      <c r="K1622" s="65"/>
      <c r="L1622" s="68"/>
      <c r="M1622" s="65"/>
      <c r="N1622" s="65"/>
      <c r="O1622" s="65"/>
      <c r="P1622" s="65"/>
      <c r="Q1622" s="65"/>
      <c r="R1622" s="65"/>
      <c r="S1622" s="65"/>
      <c r="T1622" s="65"/>
      <c r="U1622" s="65"/>
      <c r="V1622" s="65"/>
      <c r="W1622" s="65"/>
      <c r="X1622" s="65"/>
      <c r="Y1622" s="65"/>
      <c r="Z1622" s="65"/>
      <c r="AA1622" s="65"/>
      <c r="AB1622" s="65"/>
      <c r="AC1622" s="65"/>
      <c r="AD1622" s="65"/>
      <c r="AE1622" s="65"/>
      <c r="AF1622" s="65"/>
      <c r="AG1622" s="65"/>
      <c r="AH1622" s="65"/>
      <c r="AI1622" s="65"/>
      <c r="AJ1622" s="65"/>
      <c r="AK1622" s="65"/>
      <c r="AL1622" s="65"/>
      <c r="AM1622" s="65"/>
      <c r="AN1622" s="65"/>
      <c r="AO1622" s="65"/>
      <c r="AP1622" s="65"/>
    </row>
    <row r="1623" customFormat="false" ht="15.75" hidden="false" customHeight="false" outlineLevel="0" collapsed="false">
      <c r="A1623" s="65"/>
      <c r="B1623" s="65"/>
      <c r="C1623" s="65"/>
      <c r="D1623" s="65"/>
      <c r="E1623" s="65"/>
      <c r="F1623" s="65"/>
      <c r="G1623" s="65"/>
      <c r="H1623" s="68"/>
      <c r="I1623" s="65"/>
      <c r="J1623" s="68"/>
      <c r="K1623" s="65"/>
      <c r="L1623" s="68"/>
      <c r="M1623" s="65"/>
      <c r="N1623" s="65"/>
      <c r="O1623" s="65"/>
      <c r="P1623" s="65"/>
      <c r="Q1623" s="65"/>
      <c r="R1623" s="65"/>
      <c r="S1623" s="65"/>
      <c r="T1623" s="65"/>
      <c r="U1623" s="65"/>
      <c r="V1623" s="65"/>
      <c r="W1623" s="65"/>
      <c r="X1623" s="65"/>
      <c r="Y1623" s="65"/>
      <c r="Z1623" s="65"/>
      <c r="AA1623" s="65"/>
      <c r="AB1623" s="65"/>
      <c r="AC1623" s="65"/>
      <c r="AD1623" s="65"/>
      <c r="AE1623" s="65"/>
      <c r="AF1623" s="65"/>
      <c r="AG1623" s="65"/>
      <c r="AH1623" s="65"/>
      <c r="AI1623" s="65"/>
      <c r="AJ1623" s="65"/>
      <c r="AK1623" s="65"/>
      <c r="AL1623" s="65"/>
      <c r="AM1623" s="65"/>
      <c r="AN1623" s="65"/>
      <c r="AO1623" s="65"/>
      <c r="AP1623" s="65"/>
    </row>
    <row r="1624" customFormat="false" ht="15.75" hidden="false" customHeight="false" outlineLevel="0" collapsed="false">
      <c r="A1624" s="65"/>
      <c r="B1624" s="65"/>
      <c r="C1624" s="65"/>
      <c r="D1624" s="65"/>
      <c r="E1624" s="65"/>
      <c r="F1624" s="65"/>
      <c r="G1624" s="65"/>
      <c r="H1624" s="68"/>
      <c r="I1624" s="65"/>
      <c r="J1624" s="68"/>
      <c r="K1624" s="65"/>
      <c r="L1624" s="68"/>
      <c r="M1624" s="65"/>
      <c r="N1624" s="65"/>
      <c r="O1624" s="65"/>
      <c r="P1624" s="65"/>
      <c r="Q1624" s="65"/>
      <c r="R1624" s="65"/>
      <c r="S1624" s="65"/>
      <c r="T1624" s="65"/>
      <c r="U1624" s="65"/>
      <c r="V1624" s="65"/>
      <c r="W1624" s="65"/>
      <c r="X1624" s="65"/>
      <c r="Y1624" s="65"/>
      <c r="Z1624" s="65"/>
      <c r="AA1624" s="65"/>
      <c r="AB1624" s="65"/>
      <c r="AC1624" s="65"/>
      <c r="AD1624" s="65"/>
      <c r="AE1624" s="65"/>
      <c r="AF1624" s="65"/>
      <c r="AG1624" s="65"/>
      <c r="AH1624" s="65"/>
      <c r="AI1624" s="65"/>
      <c r="AJ1624" s="65"/>
      <c r="AK1624" s="65"/>
      <c r="AL1624" s="65"/>
      <c r="AM1624" s="65"/>
      <c r="AN1624" s="65"/>
      <c r="AO1624" s="65"/>
      <c r="AP1624" s="65"/>
    </row>
    <row r="1625" customFormat="false" ht="15.75" hidden="false" customHeight="false" outlineLevel="0" collapsed="false">
      <c r="A1625" s="65"/>
      <c r="B1625" s="65"/>
      <c r="C1625" s="65"/>
      <c r="D1625" s="65"/>
      <c r="E1625" s="65"/>
      <c r="F1625" s="65"/>
      <c r="G1625" s="65"/>
      <c r="H1625" s="68"/>
      <c r="I1625" s="65"/>
      <c r="J1625" s="68"/>
      <c r="K1625" s="65"/>
      <c r="L1625" s="68"/>
      <c r="M1625" s="65"/>
      <c r="N1625" s="65"/>
      <c r="O1625" s="65"/>
      <c r="P1625" s="65"/>
      <c r="Q1625" s="65"/>
      <c r="R1625" s="65"/>
      <c r="S1625" s="65"/>
      <c r="T1625" s="65"/>
      <c r="U1625" s="65"/>
      <c r="V1625" s="65"/>
      <c r="W1625" s="65"/>
      <c r="X1625" s="65"/>
      <c r="Y1625" s="65"/>
      <c r="Z1625" s="65"/>
      <c r="AA1625" s="65"/>
      <c r="AB1625" s="65"/>
      <c r="AC1625" s="65"/>
      <c r="AD1625" s="65"/>
      <c r="AE1625" s="65"/>
      <c r="AF1625" s="65"/>
      <c r="AG1625" s="65"/>
      <c r="AH1625" s="65"/>
      <c r="AI1625" s="65"/>
      <c r="AJ1625" s="65"/>
      <c r="AK1625" s="65"/>
      <c r="AL1625" s="65"/>
      <c r="AM1625" s="65"/>
      <c r="AN1625" s="65"/>
      <c r="AO1625" s="65"/>
      <c r="AP1625" s="65"/>
    </row>
    <row r="1626" customFormat="false" ht="15.75" hidden="false" customHeight="false" outlineLevel="0" collapsed="false">
      <c r="A1626" s="65"/>
      <c r="B1626" s="65"/>
      <c r="C1626" s="65"/>
      <c r="D1626" s="65"/>
      <c r="E1626" s="65"/>
      <c r="F1626" s="65"/>
      <c r="G1626" s="65"/>
      <c r="H1626" s="68"/>
      <c r="I1626" s="65"/>
      <c r="J1626" s="68"/>
      <c r="K1626" s="65"/>
      <c r="L1626" s="68"/>
      <c r="M1626" s="65"/>
      <c r="N1626" s="65"/>
      <c r="O1626" s="65"/>
      <c r="P1626" s="65"/>
      <c r="Q1626" s="65"/>
      <c r="R1626" s="65"/>
      <c r="S1626" s="65"/>
      <c r="T1626" s="65"/>
      <c r="U1626" s="65"/>
      <c r="V1626" s="65"/>
      <c r="W1626" s="65"/>
      <c r="X1626" s="65"/>
      <c r="Y1626" s="65"/>
      <c r="Z1626" s="65"/>
      <c r="AA1626" s="65"/>
      <c r="AB1626" s="65"/>
      <c r="AC1626" s="65"/>
      <c r="AD1626" s="65"/>
      <c r="AE1626" s="65"/>
      <c r="AF1626" s="65"/>
      <c r="AG1626" s="65"/>
      <c r="AH1626" s="65"/>
      <c r="AI1626" s="65"/>
      <c r="AJ1626" s="65"/>
      <c r="AK1626" s="65"/>
      <c r="AL1626" s="65"/>
      <c r="AM1626" s="65"/>
      <c r="AN1626" s="65"/>
      <c r="AO1626" s="65"/>
      <c r="AP1626" s="65"/>
    </row>
    <row r="1627" customFormat="false" ht="15.75" hidden="false" customHeight="false" outlineLevel="0" collapsed="false">
      <c r="A1627" s="65"/>
      <c r="B1627" s="65"/>
      <c r="C1627" s="65"/>
      <c r="D1627" s="65"/>
      <c r="E1627" s="65"/>
      <c r="F1627" s="65"/>
      <c r="G1627" s="65"/>
      <c r="H1627" s="68"/>
      <c r="I1627" s="65"/>
      <c r="J1627" s="68"/>
      <c r="K1627" s="65"/>
      <c r="L1627" s="68"/>
      <c r="M1627" s="65"/>
      <c r="N1627" s="65"/>
      <c r="O1627" s="65"/>
      <c r="P1627" s="65"/>
      <c r="Q1627" s="65"/>
      <c r="R1627" s="65"/>
      <c r="S1627" s="65"/>
      <c r="T1627" s="65"/>
      <c r="U1627" s="65"/>
      <c r="V1627" s="65"/>
      <c r="W1627" s="65"/>
      <c r="X1627" s="65"/>
      <c r="Y1627" s="65"/>
      <c r="Z1627" s="65"/>
      <c r="AA1627" s="65"/>
      <c r="AB1627" s="65"/>
      <c r="AC1627" s="65"/>
      <c r="AD1627" s="65"/>
      <c r="AE1627" s="65"/>
      <c r="AF1627" s="65"/>
      <c r="AG1627" s="65"/>
      <c r="AH1627" s="65"/>
      <c r="AI1627" s="65"/>
      <c r="AJ1627" s="65"/>
      <c r="AK1627" s="65"/>
      <c r="AL1627" s="65"/>
      <c r="AM1627" s="65"/>
      <c r="AN1627" s="65"/>
      <c r="AO1627" s="65"/>
      <c r="AP1627" s="65"/>
    </row>
    <row r="1628" customFormat="false" ht="15.75" hidden="false" customHeight="false" outlineLevel="0" collapsed="false">
      <c r="A1628" s="65"/>
      <c r="B1628" s="65"/>
      <c r="C1628" s="65"/>
      <c r="D1628" s="65"/>
      <c r="E1628" s="65"/>
      <c r="F1628" s="65"/>
      <c r="G1628" s="65"/>
      <c r="H1628" s="68"/>
      <c r="I1628" s="65"/>
      <c r="J1628" s="68"/>
      <c r="K1628" s="65"/>
      <c r="L1628" s="68"/>
      <c r="M1628" s="65"/>
      <c r="N1628" s="65"/>
      <c r="O1628" s="65"/>
      <c r="P1628" s="65"/>
      <c r="Q1628" s="65"/>
      <c r="R1628" s="65"/>
      <c r="S1628" s="65"/>
      <c r="T1628" s="65"/>
      <c r="U1628" s="65"/>
      <c r="V1628" s="65"/>
      <c r="W1628" s="65"/>
      <c r="X1628" s="65"/>
      <c r="Y1628" s="65"/>
      <c r="Z1628" s="65"/>
      <c r="AA1628" s="65"/>
      <c r="AB1628" s="65"/>
      <c r="AC1628" s="65"/>
      <c r="AD1628" s="65"/>
      <c r="AE1628" s="65"/>
      <c r="AF1628" s="65"/>
      <c r="AG1628" s="65"/>
      <c r="AH1628" s="65"/>
      <c r="AI1628" s="65"/>
      <c r="AJ1628" s="65"/>
      <c r="AK1628" s="65"/>
      <c r="AL1628" s="65"/>
      <c r="AM1628" s="65"/>
      <c r="AN1628" s="65"/>
      <c r="AO1628" s="65"/>
      <c r="AP1628" s="65"/>
    </row>
    <row r="1629" customFormat="false" ht="15.75" hidden="false" customHeight="false" outlineLevel="0" collapsed="false">
      <c r="A1629" s="65"/>
      <c r="B1629" s="65"/>
      <c r="C1629" s="65"/>
      <c r="D1629" s="65"/>
      <c r="E1629" s="65"/>
      <c r="F1629" s="65"/>
      <c r="G1629" s="65"/>
      <c r="H1629" s="68"/>
      <c r="I1629" s="65"/>
      <c r="J1629" s="68"/>
      <c r="K1629" s="65"/>
      <c r="L1629" s="68"/>
      <c r="M1629" s="65"/>
      <c r="N1629" s="65"/>
      <c r="O1629" s="65"/>
      <c r="P1629" s="65"/>
      <c r="Q1629" s="65"/>
      <c r="R1629" s="65"/>
      <c r="S1629" s="65"/>
      <c r="T1629" s="65"/>
      <c r="U1629" s="65"/>
      <c r="V1629" s="65"/>
      <c r="W1629" s="65"/>
      <c r="X1629" s="65"/>
      <c r="Y1629" s="65"/>
      <c r="Z1629" s="65"/>
      <c r="AA1629" s="65"/>
      <c r="AB1629" s="65"/>
      <c r="AC1629" s="65"/>
      <c r="AD1629" s="65"/>
      <c r="AE1629" s="65"/>
      <c r="AF1629" s="65"/>
      <c r="AG1629" s="65"/>
      <c r="AH1629" s="65"/>
      <c r="AI1629" s="65"/>
      <c r="AJ1629" s="65"/>
      <c r="AK1629" s="65"/>
      <c r="AL1629" s="65"/>
      <c r="AM1629" s="65"/>
      <c r="AN1629" s="65"/>
      <c r="AO1629" s="65"/>
      <c r="AP1629" s="65"/>
    </row>
    <row r="1630" customFormat="false" ht="15.75" hidden="false" customHeight="false" outlineLevel="0" collapsed="false">
      <c r="A1630" s="65"/>
      <c r="B1630" s="65"/>
      <c r="C1630" s="65"/>
      <c r="D1630" s="65"/>
      <c r="E1630" s="65"/>
      <c r="F1630" s="65"/>
      <c r="G1630" s="65"/>
      <c r="H1630" s="68"/>
      <c r="I1630" s="65"/>
      <c r="J1630" s="68"/>
      <c r="K1630" s="65"/>
      <c r="L1630" s="68"/>
      <c r="M1630" s="65"/>
      <c r="N1630" s="65"/>
      <c r="O1630" s="65"/>
      <c r="P1630" s="65"/>
      <c r="Q1630" s="65"/>
      <c r="R1630" s="65"/>
      <c r="S1630" s="65"/>
      <c r="T1630" s="65"/>
      <c r="U1630" s="65"/>
      <c r="V1630" s="65"/>
      <c r="W1630" s="65"/>
      <c r="X1630" s="65"/>
      <c r="Y1630" s="65"/>
      <c r="Z1630" s="65"/>
      <c r="AA1630" s="65"/>
      <c r="AB1630" s="65"/>
      <c r="AC1630" s="65"/>
      <c r="AD1630" s="65"/>
      <c r="AE1630" s="65"/>
      <c r="AF1630" s="65"/>
      <c r="AG1630" s="65"/>
      <c r="AH1630" s="65"/>
      <c r="AI1630" s="65"/>
      <c r="AJ1630" s="65"/>
      <c r="AK1630" s="65"/>
      <c r="AL1630" s="65"/>
      <c r="AM1630" s="65"/>
      <c r="AN1630" s="65"/>
      <c r="AO1630" s="65"/>
      <c r="AP1630" s="65"/>
    </row>
    <row r="1631" customFormat="false" ht="15.75" hidden="false" customHeight="false" outlineLevel="0" collapsed="false">
      <c r="A1631" s="65"/>
      <c r="B1631" s="65"/>
      <c r="C1631" s="65"/>
      <c r="D1631" s="65"/>
      <c r="E1631" s="65"/>
      <c r="F1631" s="65"/>
      <c r="G1631" s="65"/>
      <c r="H1631" s="68"/>
      <c r="I1631" s="65"/>
      <c r="J1631" s="68"/>
      <c r="K1631" s="65"/>
      <c r="L1631" s="68"/>
      <c r="M1631" s="65"/>
      <c r="N1631" s="65"/>
      <c r="O1631" s="65"/>
      <c r="P1631" s="65"/>
      <c r="Q1631" s="65"/>
      <c r="R1631" s="65"/>
      <c r="S1631" s="65"/>
      <c r="T1631" s="65"/>
      <c r="U1631" s="65"/>
      <c r="V1631" s="65"/>
      <c r="W1631" s="65"/>
      <c r="X1631" s="65"/>
      <c r="Y1631" s="65"/>
      <c r="Z1631" s="65"/>
      <c r="AA1631" s="65"/>
      <c r="AB1631" s="65"/>
      <c r="AC1631" s="65"/>
      <c r="AD1631" s="65"/>
      <c r="AE1631" s="65"/>
      <c r="AF1631" s="65"/>
      <c r="AG1631" s="65"/>
      <c r="AH1631" s="65"/>
      <c r="AI1631" s="65"/>
      <c r="AJ1631" s="65"/>
      <c r="AK1631" s="65"/>
      <c r="AL1631" s="65"/>
      <c r="AM1631" s="65"/>
      <c r="AN1631" s="65"/>
      <c r="AO1631" s="65"/>
      <c r="AP1631" s="65"/>
    </row>
    <row r="1632" customFormat="false" ht="15.75" hidden="false" customHeight="false" outlineLevel="0" collapsed="false">
      <c r="A1632" s="65"/>
      <c r="B1632" s="65"/>
      <c r="C1632" s="65"/>
      <c r="D1632" s="65"/>
      <c r="E1632" s="65"/>
      <c r="F1632" s="65"/>
      <c r="G1632" s="65"/>
      <c r="H1632" s="68"/>
      <c r="I1632" s="65"/>
      <c r="J1632" s="68"/>
      <c r="K1632" s="65"/>
      <c r="L1632" s="68"/>
      <c r="M1632" s="65"/>
      <c r="N1632" s="65"/>
      <c r="O1632" s="65"/>
      <c r="P1632" s="65"/>
      <c r="Q1632" s="65"/>
      <c r="R1632" s="65"/>
      <c r="S1632" s="65"/>
      <c r="T1632" s="65"/>
      <c r="U1632" s="65"/>
      <c r="V1632" s="65"/>
      <c r="W1632" s="65"/>
      <c r="X1632" s="65"/>
      <c r="Y1632" s="65"/>
      <c r="Z1632" s="65"/>
      <c r="AA1632" s="65"/>
      <c r="AB1632" s="65"/>
      <c r="AC1632" s="65"/>
      <c r="AD1632" s="65"/>
      <c r="AE1632" s="65"/>
      <c r="AF1632" s="65"/>
      <c r="AG1632" s="65"/>
      <c r="AH1632" s="65"/>
      <c r="AI1632" s="65"/>
      <c r="AJ1632" s="65"/>
      <c r="AK1632" s="65"/>
      <c r="AL1632" s="65"/>
      <c r="AM1632" s="65"/>
      <c r="AN1632" s="65"/>
      <c r="AO1632" s="65"/>
      <c r="AP1632" s="65"/>
    </row>
    <row r="1633" customFormat="false" ht="15.75" hidden="false" customHeight="false" outlineLevel="0" collapsed="false">
      <c r="A1633" s="65"/>
      <c r="B1633" s="65"/>
      <c r="C1633" s="65"/>
      <c r="D1633" s="65"/>
      <c r="E1633" s="65"/>
      <c r="F1633" s="65"/>
      <c r="G1633" s="65"/>
      <c r="H1633" s="68"/>
      <c r="I1633" s="65"/>
      <c r="J1633" s="68"/>
      <c r="K1633" s="65"/>
      <c r="L1633" s="68"/>
      <c r="M1633" s="65"/>
      <c r="N1633" s="65"/>
      <c r="O1633" s="65"/>
      <c r="P1633" s="65"/>
      <c r="Q1633" s="65"/>
      <c r="R1633" s="65"/>
      <c r="S1633" s="65"/>
      <c r="T1633" s="65"/>
      <c r="U1633" s="65"/>
      <c r="V1633" s="65"/>
      <c r="W1633" s="65"/>
      <c r="X1633" s="65"/>
      <c r="Y1633" s="65"/>
      <c r="Z1633" s="65"/>
      <c r="AA1633" s="65"/>
      <c r="AB1633" s="65"/>
      <c r="AC1633" s="65"/>
      <c r="AD1633" s="65"/>
      <c r="AE1633" s="65"/>
      <c r="AF1633" s="65"/>
      <c r="AG1633" s="65"/>
      <c r="AH1633" s="65"/>
      <c r="AI1633" s="65"/>
      <c r="AJ1633" s="65"/>
      <c r="AK1633" s="65"/>
      <c r="AL1633" s="65"/>
      <c r="AM1633" s="65"/>
      <c r="AN1633" s="65"/>
      <c r="AO1633" s="65"/>
      <c r="AP1633" s="65"/>
    </row>
    <row r="1634" customFormat="false" ht="15.75" hidden="false" customHeight="false" outlineLevel="0" collapsed="false">
      <c r="A1634" s="65"/>
      <c r="B1634" s="65"/>
      <c r="C1634" s="65"/>
      <c r="D1634" s="65"/>
      <c r="E1634" s="65"/>
      <c r="F1634" s="65"/>
      <c r="G1634" s="65"/>
      <c r="H1634" s="68"/>
      <c r="I1634" s="65"/>
      <c r="J1634" s="68"/>
      <c r="K1634" s="65"/>
      <c r="L1634" s="68"/>
      <c r="M1634" s="65"/>
      <c r="N1634" s="65"/>
      <c r="O1634" s="65"/>
      <c r="P1634" s="65"/>
      <c r="Q1634" s="65"/>
      <c r="R1634" s="65"/>
      <c r="S1634" s="65"/>
      <c r="T1634" s="65"/>
      <c r="U1634" s="65"/>
      <c r="V1634" s="65"/>
      <c r="W1634" s="65"/>
      <c r="X1634" s="65"/>
      <c r="Y1634" s="65"/>
      <c r="Z1634" s="65"/>
      <c r="AA1634" s="65"/>
      <c r="AB1634" s="65"/>
      <c r="AC1634" s="65"/>
      <c r="AD1634" s="65"/>
      <c r="AE1634" s="65"/>
      <c r="AF1634" s="65"/>
      <c r="AG1634" s="65"/>
      <c r="AH1634" s="65"/>
      <c r="AI1634" s="65"/>
      <c r="AJ1634" s="65"/>
      <c r="AK1634" s="65"/>
      <c r="AL1634" s="65"/>
      <c r="AM1634" s="65"/>
      <c r="AN1634" s="65"/>
      <c r="AO1634" s="65"/>
      <c r="AP1634" s="65"/>
    </row>
    <row r="1635" customFormat="false" ht="15.75" hidden="false" customHeight="false" outlineLevel="0" collapsed="false">
      <c r="A1635" s="65"/>
      <c r="B1635" s="65"/>
      <c r="C1635" s="65"/>
      <c r="D1635" s="65"/>
      <c r="E1635" s="65"/>
      <c r="F1635" s="65"/>
      <c r="G1635" s="65"/>
      <c r="H1635" s="68"/>
      <c r="I1635" s="65"/>
      <c r="J1635" s="68"/>
      <c r="K1635" s="65"/>
      <c r="L1635" s="68"/>
      <c r="M1635" s="65"/>
      <c r="N1635" s="65"/>
      <c r="O1635" s="65"/>
      <c r="P1635" s="65"/>
      <c r="Q1635" s="65"/>
      <c r="R1635" s="65"/>
      <c r="S1635" s="65"/>
      <c r="T1635" s="65"/>
      <c r="U1635" s="65"/>
      <c r="V1635" s="65"/>
      <c r="W1635" s="65"/>
      <c r="X1635" s="65"/>
      <c r="Y1635" s="65"/>
      <c r="Z1635" s="65"/>
      <c r="AA1635" s="65"/>
      <c r="AB1635" s="65"/>
      <c r="AC1635" s="65"/>
      <c r="AD1635" s="65"/>
      <c r="AE1635" s="65"/>
      <c r="AF1635" s="65"/>
      <c r="AG1635" s="65"/>
      <c r="AH1635" s="65"/>
      <c r="AI1635" s="65"/>
      <c r="AJ1635" s="65"/>
      <c r="AK1635" s="65"/>
      <c r="AL1635" s="65"/>
      <c r="AM1635" s="65"/>
      <c r="AN1635" s="65"/>
      <c r="AO1635" s="65"/>
      <c r="AP1635" s="65"/>
    </row>
    <row r="1636" customFormat="false" ht="15.75" hidden="false" customHeight="false" outlineLevel="0" collapsed="false">
      <c r="A1636" s="65"/>
      <c r="B1636" s="65"/>
      <c r="C1636" s="65"/>
      <c r="D1636" s="65"/>
      <c r="E1636" s="65"/>
      <c r="F1636" s="65"/>
      <c r="G1636" s="65"/>
      <c r="H1636" s="68"/>
      <c r="I1636" s="65"/>
      <c r="J1636" s="68"/>
      <c r="K1636" s="65"/>
      <c r="L1636" s="68"/>
      <c r="M1636" s="65"/>
      <c r="N1636" s="65"/>
      <c r="O1636" s="65"/>
      <c r="P1636" s="65"/>
      <c r="Q1636" s="65"/>
      <c r="R1636" s="65"/>
      <c r="S1636" s="65"/>
      <c r="T1636" s="65"/>
      <c r="U1636" s="65"/>
      <c r="V1636" s="65"/>
      <c r="W1636" s="65"/>
      <c r="X1636" s="65"/>
      <c r="Y1636" s="65"/>
      <c r="Z1636" s="65"/>
      <c r="AA1636" s="65"/>
      <c r="AB1636" s="65"/>
      <c r="AC1636" s="65"/>
      <c r="AD1636" s="65"/>
      <c r="AE1636" s="65"/>
      <c r="AF1636" s="65"/>
      <c r="AG1636" s="65"/>
      <c r="AH1636" s="65"/>
      <c r="AI1636" s="65"/>
      <c r="AJ1636" s="65"/>
      <c r="AK1636" s="65"/>
      <c r="AL1636" s="65"/>
      <c r="AM1636" s="65"/>
      <c r="AN1636" s="65"/>
      <c r="AO1636" s="65"/>
      <c r="AP1636" s="65"/>
    </row>
    <row r="1637" customFormat="false" ht="15.75" hidden="false" customHeight="false" outlineLevel="0" collapsed="false">
      <c r="A1637" s="65"/>
      <c r="B1637" s="65"/>
      <c r="C1637" s="65"/>
      <c r="D1637" s="65"/>
      <c r="E1637" s="65"/>
      <c r="F1637" s="65"/>
      <c r="G1637" s="65"/>
      <c r="H1637" s="68"/>
      <c r="I1637" s="65"/>
      <c r="J1637" s="68"/>
      <c r="K1637" s="65"/>
      <c r="L1637" s="68"/>
      <c r="M1637" s="65"/>
      <c r="N1637" s="65"/>
      <c r="O1637" s="65"/>
      <c r="P1637" s="65"/>
      <c r="Q1637" s="65"/>
      <c r="R1637" s="65"/>
      <c r="S1637" s="65"/>
      <c r="T1637" s="65"/>
      <c r="U1637" s="65"/>
      <c r="V1637" s="65"/>
      <c r="W1637" s="65"/>
      <c r="X1637" s="65"/>
      <c r="Y1637" s="65"/>
      <c r="Z1637" s="65"/>
      <c r="AA1637" s="65"/>
      <c r="AB1637" s="65"/>
      <c r="AC1637" s="65"/>
      <c r="AD1637" s="65"/>
      <c r="AE1637" s="65"/>
      <c r="AF1637" s="65"/>
      <c r="AG1637" s="65"/>
      <c r="AH1637" s="65"/>
      <c r="AI1637" s="65"/>
      <c r="AJ1637" s="65"/>
      <c r="AK1637" s="65"/>
      <c r="AL1637" s="65"/>
      <c r="AM1637" s="65"/>
      <c r="AN1637" s="65"/>
      <c r="AO1637" s="65"/>
      <c r="AP1637" s="65"/>
    </row>
    <row r="1638" customFormat="false" ht="15.75" hidden="false" customHeight="false" outlineLevel="0" collapsed="false">
      <c r="A1638" s="65"/>
      <c r="B1638" s="65"/>
      <c r="C1638" s="65"/>
      <c r="D1638" s="65"/>
      <c r="E1638" s="65"/>
      <c r="F1638" s="65"/>
      <c r="G1638" s="65"/>
      <c r="H1638" s="68"/>
      <c r="I1638" s="65"/>
      <c r="J1638" s="68"/>
      <c r="K1638" s="65"/>
      <c r="L1638" s="68"/>
      <c r="M1638" s="65"/>
      <c r="N1638" s="65"/>
      <c r="O1638" s="65"/>
      <c r="P1638" s="65"/>
      <c r="Q1638" s="65"/>
      <c r="R1638" s="65"/>
      <c r="S1638" s="65"/>
      <c r="T1638" s="65"/>
      <c r="U1638" s="65"/>
      <c r="V1638" s="65"/>
      <c r="W1638" s="65"/>
      <c r="X1638" s="65"/>
      <c r="Y1638" s="65"/>
      <c r="Z1638" s="65"/>
      <c r="AA1638" s="65"/>
      <c r="AB1638" s="65"/>
      <c r="AC1638" s="65"/>
      <c r="AD1638" s="65"/>
      <c r="AE1638" s="65"/>
      <c r="AF1638" s="65"/>
      <c r="AG1638" s="65"/>
      <c r="AH1638" s="65"/>
      <c r="AI1638" s="65"/>
      <c r="AJ1638" s="65"/>
      <c r="AK1638" s="65"/>
      <c r="AL1638" s="65"/>
      <c r="AM1638" s="65"/>
      <c r="AN1638" s="65"/>
      <c r="AO1638" s="65"/>
      <c r="AP1638" s="65"/>
    </row>
    <row r="1639" customFormat="false" ht="15.75" hidden="false" customHeight="false" outlineLevel="0" collapsed="false">
      <c r="A1639" s="65"/>
      <c r="B1639" s="65"/>
      <c r="C1639" s="65"/>
      <c r="D1639" s="65"/>
      <c r="E1639" s="65"/>
      <c r="F1639" s="65"/>
      <c r="G1639" s="65"/>
      <c r="H1639" s="68"/>
      <c r="I1639" s="65"/>
      <c r="J1639" s="68"/>
      <c r="K1639" s="65"/>
      <c r="L1639" s="68"/>
      <c r="M1639" s="65"/>
      <c r="N1639" s="65"/>
      <c r="O1639" s="65"/>
      <c r="P1639" s="65"/>
      <c r="Q1639" s="65"/>
      <c r="R1639" s="65"/>
      <c r="S1639" s="65"/>
      <c r="T1639" s="65"/>
      <c r="U1639" s="65"/>
      <c r="V1639" s="65"/>
      <c r="W1639" s="65"/>
      <c r="X1639" s="65"/>
      <c r="Y1639" s="65"/>
      <c r="Z1639" s="65"/>
      <c r="AA1639" s="65"/>
      <c r="AB1639" s="65"/>
      <c r="AC1639" s="65"/>
      <c r="AD1639" s="65"/>
      <c r="AE1639" s="65"/>
      <c r="AF1639" s="65"/>
      <c r="AG1639" s="65"/>
      <c r="AH1639" s="65"/>
      <c r="AI1639" s="65"/>
      <c r="AJ1639" s="65"/>
      <c r="AK1639" s="65"/>
      <c r="AL1639" s="65"/>
      <c r="AM1639" s="65"/>
      <c r="AN1639" s="65"/>
      <c r="AO1639" s="65"/>
      <c r="AP1639" s="65"/>
    </row>
    <row r="1640" customFormat="false" ht="15.75" hidden="false" customHeight="false" outlineLevel="0" collapsed="false">
      <c r="A1640" s="65"/>
      <c r="B1640" s="65"/>
      <c r="C1640" s="65"/>
      <c r="D1640" s="65"/>
      <c r="E1640" s="65"/>
      <c r="F1640" s="65"/>
      <c r="G1640" s="65"/>
      <c r="H1640" s="68"/>
      <c r="I1640" s="65"/>
      <c r="J1640" s="68"/>
      <c r="K1640" s="65"/>
      <c r="L1640" s="68"/>
      <c r="M1640" s="65"/>
      <c r="N1640" s="65"/>
      <c r="O1640" s="65"/>
      <c r="P1640" s="65"/>
      <c r="Q1640" s="65"/>
      <c r="R1640" s="65"/>
      <c r="S1640" s="65"/>
      <c r="T1640" s="65"/>
      <c r="U1640" s="65"/>
      <c r="V1640" s="65"/>
      <c r="W1640" s="65"/>
      <c r="X1640" s="65"/>
      <c r="Y1640" s="65"/>
      <c r="Z1640" s="65"/>
      <c r="AA1640" s="65"/>
      <c r="AB1640" s="65"/>
      <c r="AC1640" s="65"/>
      <c r="AD1640" s="65"/>
      <c r="AE1640" s="65"/>
      <c r="AF1640" s="65"/>
      <c r="AG1640" s="65"/>
      <c r="AH1640" s="65"/>
      <c r="AI1640" s="65"/>
      <c r="AJ1640" s="65"/>
      <c r="AK1640" s="65"/>
      <c r="AL1640" s="65"/>
      <c r="AM1640" s="65"/>
      <c r="AN1640" s="65"/>
      <c r="AO1640" s="65"/>
      <c r="AP1640" s="65"/>
    </row>
    <row r="1641" customFormat="false" ht="15.75" hidden="false" customHeight="false" outlineLevel="0" collapsed="false">
      <c r="A1641" s="65"/>
      <c r="B1641" s="65"/>
      <c r="C1641" s="65"/>
      <c r="D1641" s="65"/>
      <c r="E1641" s="65"/>
      <c r="F1641" s="65"/>
      <c r="G1641" s="65"/>
      <c r="H1641" s="68"/>
      <c r="I1641" s="65"/>
      <c r="J1641" s="68"/>
      <c r="K1641" s="65"/>
      <c r="L1641" s="68"/>
      <c r="M1641" s="65"/>
      <c r="N1641" s="65"/>
      <c r="O1641" s="65"/>
      <c r="P1641" s="65"/>
      <c r="Q1641" s="65"/>
      <c r="R1641" s="65"/>
      <c r="S1641" s="65"/>
      <c r="T1641" s="65"/>
      <c r="U1641" s="65"/>
      <c r="V1641" s="65"/>
      <c r="W1641" s="65"/>
      <c r="X1641" s="65"/>
      <c r="Y1641" s="65"/>
      <c r="Z1641" s="65"/>
      <c r="AA1641" s="65"/>
      <c r="AB1641" s="65"/>
      <c r="AC1641" s="65"/>
      <c r="AD1641" s="65"/>
      <c r="AE1641" s="65"/>
      <c r="AF1641" s="65"/>
      <c r="AG1641" s="65"/>
      <c r="AH1641" s="65"/>
      <c r="AI1641" s="65"/>
      <c r="AJ1641" s="65"/>
      <c r="AK1641" s="65"/>
      <c r="AL1641" s="65"/>
      <c r="AM1641" s="65"/>
      <c r="AN1641" s="65"/>
      <c r="AO1641" s="65"/>
      <c r="AP1641" s="65"/>
    </row>
    <row r="1642" customFormat="false" ht="15.75" hidden="false" customHeight="false" outlineLevel="0" collapsed="false">
      <c r="A1642" s="65"/>
      <c r="B1642" s="65"/>
      <c r="C1642" s="65"/>
      <c r="D1642" s="65"/>
      <c r="E1642" s="65"/>
      <c r="F1642" s="65"/>
      <c r="G1642" s="65"/>
      <c r="H1642" s="68"/>
      <c r="I1642" s="65"/>
      <c r="J1642" s="68"/>
      <c r="K1642" s="65"/>
      <c r="L1642" s="68"/>
      <c r="M1642" s="65"/>
      <c r="N1642" s="65"/>
      <c r="O1642" s="65"/>
      <c r="P1642" s="65"/>
      <c r="Q1642" s="65"/>
      <c r="R1642" s="65"/>
      <c r="S1642" s="65"/>
      <c r="T1642" s="65"/>
      <c r="U1642" s="65"/>
      <c r="V1642" s="65"/>
      <c r="W1642" s="65"/>
      <c r="X1642" s="65"/>
      <c r="Y1642" s="65"/>
      <c r="Z1642" s="65"/>
      <c r="AA1642" s="65"/>
      <c r="AB1642" s="65"/>
      <c r="AC1642" s="65"/>
      <c r="AD1642" s="65"/>
      <c r="AE1642" s="65"/>
      <c r="AF1642" s="65"/>
      <c r="AG1642" s="65"/>
      <c r="AH1642" s="65"/>
      <c r="AI1642" s="65"/>
      <c r="AJ1642" s="65"/>
      <c r="AK1642" s="65"/>
      <c r="AL1642" s="65"/>
      <c r="AM1642" s="65"/>
      <c r="AN1642" s="65"/>
      <c r="AO1642" s="65"/>
      <c r="AP1642" s="65"/>
    </row>
    <row r="1643" customFormat="false" ht="15.75" hidden="false" customHeight="false" outlineLevel="0" collapsed="false">
      <c r="A1643" s="65"/>
      <c r="B1643" s="65"/>
      <c r="C1643" s="65"/>
      <c r="D1643" s="65"/>
      <c r="E1643" s="65"/>
      <c r="F1643" s="65"/>
      <c r="G1643" s="65"/>
      <c r="H1643" s="68"/>
      <c r="I1643" s="65"/>
      <c r="J1643" s="68"/>
      <c r="K1643" s="65"/>
      <c r="L1643" s="68"/>
      <c r="M1643" s="65"/>
      <c r="N1643" s="65"/>
      <c r="O1643" s="65"/>
      <c r="P1643" s="65"/>
      <c r="Q1643" s="65"/>
      <c r="R1643" s="65"/>
      <c r="S1643" s="65"/>
      <c r="T1643" s="65"/>
      <c r="U1643" s="65"/>
      <c r="V1643" s="65"/>
      <c r="W1643" s="65"/>
      <c r="X1643" s="65"/>
      <c r="Y1643" s="65"/>
      <c r="Z1643" s="65"/>
      <c r="AA1643" s="65"/>
      <c r="AB1643" s="65"/>
      <c r="AC1643" s="65"/>
      <c r="AD1643" s="65"/>
      <c r="AE1643" s="65"/>
      <c r="AF1643" s="65"/>
      <c r="AG1643" s="65"/>
      <c r="AH1643" s="65"/>
      <c r="AI1643" s="65"/>
      <c r="AJ1643" s="65"/>
      <c r="AK1643" s="65"/>
      <c r="AL1643" s="65"/>
      <c r="AM1643" s="65"/>
      <c r="AN1643" s="65"/>
      <c r="AO1643" s="65"/>
      <c r="AP1643" s="65"/>
    </row>
    <row r="1644" customFormat="false" ht="15.75" hidden="false" customHeight="false" outlineLevel="0" collapsed="false">
      <c r="A1644" s="65"/>
      <c r="B1644" s="65"/>
      <c r="C1644" s="65"/>
      <c r="D1644" s="65"/>
      <c r="E1644" s="65"/>
      <c r="F1644" s="65"/>
      <c r="G1644" s="65"/>
      <c r="H1644" s="68"/>
      <c r="I1644" s="65"/>
      <c r="J1644" s="68"/>
      <c r="K1644" s="65"/>
      <c r="L1644" s="68"/>
      <c r="M1644" s="65"/>
      <c r="N1644" s="65"/>
      <c r="O1644" s="65"/>
      <c r="P1644" s="65"/>
      <c r="Q1644" s="65"/>
      <c r="R1644" s="65"/>
      <c r="S1644" s="65"/>
      <c r="T1644" s="65"/>
      <c r="U1644" s="65"/>
      <c r="V1644" s="65"/>
      <c r="W1644" s="65"/>
      <c r="X1644" s="65"/>
      <c r="Y1644" s="65"/>
      <c r="Z1644" s="65"/>
      <c r="AA1644" s="65"/>
      <c r="AB1644" s="65"/>
      <c r="AC1644" s="65"/>
      <c r="AD1644" s="65"/>
      <c r="AE1644" s="65"/>
      <c r="AF1644" s="65"/>
      <c r="AG1644" s="65"/>
      <c r="AH1644" s="65"/>
      <c r="AI1644" s="65"/>
      <c r="AJ1644" s="65"/>
      <c r="AK1644" s="65"/>
      <c r="AL1644" s="65"/>
      <c r="AM1644" s="65"/>
      <c r="AN1644" s="65"/>
      <c r="AO1644" s="65"/>
      <c r="AP1644" s="65"/>
    </row>
    <row r="1645" customFormat="false" ht="15.75" hidden="false" customHeight="false" outlineLevel="0" collapsed="false">
      <c r="A1645" s="65"/>
      <c r="B1645" s="65"/>
      <c r="C1645" s="65"/>
      <c r="D1645" s="65"/>
      <c r="E1645" s="65"/>
      <c r="F1645" s="65"/>
      <c r="G1645" s="65"/>
      <c r="H1645" s="68"/>
      <c r="I1645" s="65"/>
      <c r="J1645" s="68"/>
      <c r="K1645" s="65"/>
      <c r="L1645" s="68"/>
      <c r="M1645" s="65"/>
      <c r="N1645" s="65"/>
      <c r="O1645" s="65"/>
      <c r="P1645" s="65"/>
      <c r="Q1645" s="65"/>
      <c r="R1645" s="65"/>
      <c r="S1645" s="65"/>
      <c r="T1645" s="65"/>
      <c r="U1645" s="65"/>
      <c r="V1645" s="65"/>
      <c r="W1645" s="65"/>
      <c r="X1645" s="65"/>
      <c r="Y1645" s="65"/>
      <c r="Z1645" s="65"/>
      <c r="AA1645" s="65"/>
      <c r="AB1645" s="65"/>
      <c r="AC1645" s="65"/>
      <c r="AD1645" s="65"/>
      <c r="AE1645" s="65"/>
      <c r="AF1645" s="65"/>
      <c r="AG1645" s="65"/>
      <c r="AH1645" s="65"/>
      <c r="AI1645" s="65"/>
      <c r="AJ1645" s="65"/>
      <c r="AK1645" s="65"/>
      <c r="AL1645" s="65"/>
      <c r="AM1645" s="65"/>
      <c r="AN1645" s="65"/>
      <c r="AO1645" s="65"/>
      <c r="AP1645" s="65"/>
    </row>
    <row r="1646" customFormat="false" ht="15.75" hidden="false" customHeight="false" outlineLevel="0" collapsed="false">
      <c r="A1646" s="65"/>
      <c r="B1646" s="65"/>
      <c r="C1646" s="65"/>
      <c r="D1646" s="65"/>
      <c r="E1646" s="65"/>
      <c r="F1646" s="65"/>
      <c r="G1646" s="65"/>
      <c r="H1646" s="68"/>
      <c r="I1646" s="65"/>
      <c r="J1646" s="68"/>
      <c r="K1646" s="65"/>
      <c r="L1646" s="68"/>
      <c r="M1646" s="65"/>
      <c r="N1646" s="65"/>
      <c r="O1646" s="65"/>
      <c r="P1646" s="65"/>
      <c r="Q1646" s="65"/>
      <c r="R1646" s="65"/>
      <c r="S1646" s="65"/>
      <c r="T1646" s="65"/>
      <c r="U1646" s="65"/>
      <c r="V1646" s="65"/>
      <c r="W1646" s="65"/>
      <c r="X1646" s="65"/>
      <c r="Y1646" s="65"/>
      <c r="Z1646" s="65"/>
      <c r="AA1646" s="65"/>
      <c r="AB1646" s="65"/>
      <c r="AC1646" s="65"/>
      <c r="AD1646" s="65"/>
      <c r="AE1646" s="65"/>
      <c r="AF1646" s="65"/>
      <c r="AG1646" s="65"/>
      <c r="AH1646" s="65"/>
      <c r="AI1646" s="65"/>
      <c r="AJ1646" s="65"/>
      <c r="AK1646" s="65"/>
      <c r="AL1646" s="65"/>
      <c r="AM1646" s="65"/>
      <c r="AN1646" s="65"/>
      <c r="AO1646" s="65"/>
      <c r="AP1646" s="65"/>
    </row>
    <row r="1647" customFormat="false" ht="15.75" hidden="false" customHeight="false" outlineLevel="0" collapsed="false">
      <c r="A1647" s="65"/>
      <c r="B1647" s="65"/>
      <c r="C1647" s="65"/>
      <c r="D1647" s="65"/>
      <c r="E1647" s="65"/>
      <c r="F1647" s="65"/>
      <c r="G1647" s="65"/>
      <c r="H1647" s="68"/>
      <c r="I1647" s="65"/>
      <c r="J1647" s="68"/>
      <c r="K1647" s="65"/>
      <c r="L1647" s="68"/>
      <c r="M1647" s="65"/>
      <c r="N1647" s="65"/>
      <c r="O1647" s="65"/>
      <c r="P1647" s="65"/>
      <c r="Q1647" s="65"/>
      <c r="R1647" s="65"/>
      <c r="S1647" s="65"/>
      <c r="T1647" s="65"/>
      <c r="U1647" s="65"/>
      <c r="V1647" s="65"/>
      <c r="W1647" s="65"/>
      <c r="X1647" s="65"/>
      <c r="Y1647" s="65"/>
      <c r="Z1647" s="65"/>
      <c r="AA1647" s="65"/>
      <c r="AB1647" s="65"/>
      <c r="AC1647" s="65"/>
      <c r="AD1647" s="65"/>
      <c r="AE1647" s="65"/>
      <c r="AF1647" s="65"/>
      <c r="AG1647" s="65"/>
      <c r="AH1647" s="65"/>
      <c r="AI1647" s="65"/>
      <c r="AJ1647" s="65"/>
      <c r="AK1647" s="65"/>
      <c r="AL1647" s="65"/>
      <c r="AM1647" s="65"/>
      <c r="AN1647" s="65"/>
      <c r="AO1647" s="65"/>
      <c r="AP1647" s="65"/>
    </row>
    <row r="1648" customFormat="false" ht="15.75" hidden="false" customHeight="false" outlineLevel="0" collapsed="false">
      <c r="A1648" s="65"/>
      <c r="B1648" s="65"/>
      <c r="C1648" s="65"/>
      <c r="D1648" s="65"/>
      <c r="E1648" s="65"/>
      <c r="F1648" s="65"/>
      <c r="G1648" s="65"/>
      <c r="H1648" s="68"/>
      <c r="I1648" s="65"/>
      <c r="J1648" s="68"/>
      <c r="K1648" s="65"/>
      <c r="L1648" s="68"/>
      <c r="M1648" s="65"/>
      <c r="N1648" s="65"/>
      <c r="O1648" s="65"/>
      <c r="P1648" s="65"/>
      <c r="Q1648" s="65"/>
      <c r="R1648" s="65"/>
      <c r="S1648" s="65"/>
      <c r="T1648" s="65"/>
      <c r="U1648" s="65"/>
      <c r="V1648" s="65"/>
      <c r="W1648" s="65"/>
      <c r="X1648" s="65"/>
      <c r="Y1648" s="65"/>
      <c r="Z1648" s="65"/>
      <c r="AA1648" s="65"/>
      <c r="AB1648" s="65"/>
      <c r="AC1648" s="65"/>
      <c r="AD1648" s="65"/>
      <c r="AE1648" s="65"/>
      <c r="AF1648" s="65"/>
      <c r="AG1648" s="65"/>
      <c r="AH1648" s="65"/>
      <c r="AI1648" s="65"/>
      <c r="AJ1648" s="65"/>
      <c r="AK1648" s="65"/>
      <c r="AL1648" s="65"/>
      <c r="AM1648" s="65"/>
      <c r="AN1648" s="65"/>
      <c r="AO1648" s="65"/>
      <c r="AP1648" s="65"/>
    </row>
    <row r="1649" customFormat="false" ht="15.75" hidden="false" customHeight="false" outlineLevel="0" collapsed="false">
      <c r="A1649" s="65"/>
      <c r="B1649" s="65"/>
      <c r="C1649" s="65"/>
      <c r="D1649" s="65"/>
      <c r="E1649" s="65"/>
      <c r="F1649" s="65"/>
      <c r="G1649" s="65"/>
      <c r="H1649" s="68"/>
      <c r="I1649" s="65"/>
      <c r="J1649" s="68"/>
      <c r="K1649" s="65"/>
      <c r="L1649" s="68"/>
      <c r="M1649" s="65"/>
      <c r="N1649" s="65"/>
      <c r="O1649" s="65"/>
      <c r="P1649" s="65"/>
      <c r="Q1649" s="65"/>
      <c r="R1649" s="65"/>
      <c r="S1649" s="65"/>
      <c r="T1649" s="65"/>
      <c r="U1649" s="65"/>
      <c r="V1649" s="65"/>
      <c r="W1649" s="65"/>
      <c r="X1649" s="65"/>
      <c r="Y1649" s="65"/>
      <c r="Z1649" s="65"/>
      <c r="AA1649" s="65"/>
      <c r="AB1649" s="65"/>
      <c r="AC1649" s="65"/>
      <c r="AD1649" s="65"/>
      <c r="AE1649" s="65"/>
      <c r="AF1649" s="65"/>
      <c r="AG1649" s="65"/>
      <c r="AH1649" s="65"/>
      <c r="AI1649" s="65"/>
      <c r="AJ1649" s="65"/>
      <c r="AK1649" s="65"/>
      <c r="AL1649" s="65"/>
      <c r="AM1649" s="65"/>
      <c r="AN1649" s="65"/>
      <c r="AO1649" s="65"/>
      <c r="AP1649" s="65"/>
    </row>
    <row r="1650" customFormat="false" ht="15.75" hidden="false" customHeight="false" outlineLevel="0" collapsed="false">
      <c r="A1650" s="65"/>
      <c r="B1650" s="65"/>
      <c r="C1650" s="65"/>
      <c r="D1650" s="65"/>
      <c r="E1650" s="65"/>
      <c r="F1650" s="65"/>
      <c r="G1650" s="65"/>
      <c r="H1650" s="68"/>
      <c r="I1650" s="65"/>
      <c r="J1650" s="68"/>
      <c r="K1650" s="65"/>
      <c r="L1650" s="68"/>
      <c r="M1650" s="65"/>
      <c r="N1650" s="65"/>
      <c r="O1650" s="65"/>
      <c r="P1650" s="65"/>
      <c r="Q1650" s="65"/>
      <c r="R1650" s="65"/>
      <c r="S1650" s="65"/>
      <c r="T1650" s="65"/>
      <c r="U1650" s="65"/>
      <c r="V1650" s="65"/>
      <c r="W1650" s="65"/>
      <c r="X1650" s="65"/>
      <c r="Y1650" s="65"/>
      <c r="Z1650" s="65"/>
      <c r="AA1650" s="65"/>
      <c r="AB1650" s="65"/>
      <c r="AC1650" s="65"/>
      <c r="AD1650" s="65"/>
      <c r="AE1650" s="65"/>
      <c r="AF1650" s="65"/>
      <c r="AG1650" s="65"/>
      <c r="AH1650" s="65"/>
      <c r="AI1650" s="65"/>
      <c r="AJ1650" s="65"/>
      <c r="AK1650" s="65"/>
      <c r="AL1650" s="65"/>
      <c r="AM1650" s="65"/>
      <c r="AN1650" s="65"/>
      <c r="AO1650" s="65"/>
      <c r="AP1650" s="65"/>
    </row>
    <row r="1651" customFormat="false" ht="15.75" hidden="false" customHeight="false" outlineLevel="0" collapsed="false">
      <c r="A1651" s="65"/>
      <c r="B1651" s="65"/>
      <c r="C1651" s="65"/>
      <c r="D1651" s="65"/>
      <c r="E1651" s="65"/>
      <c r="F1651" s="65"/>
      <c r="G1651" s="65"/>
      <c r="H1651" s="68"/>
      <c r="I1651" s="65"/>
      <c r="J1651" s="68"/>
      <c r="K1651" s="65"/>
      <c r="L1651" s="68"/>
      <c r="M1651" s="65"/>
      <c r="N1651" s="65"/>
      <c r="O1651" s="65"/>
      <c r="P1651" s="65"/>
      <c r="Q1651" s="65"/>
      <c r="R1651" s="65"/>
      <c r="S1651" s="65"/>
      <c r="T1651" s="65"/>
      <c r="U1651" s="65"/>
      <c r="V1651" s="65"/>
      <c r="W1651" s="65"/>
      <c r="X1651" s="65"/>
      <c r="Y1651" s="65"/>
      <c r="Z1651" s="65"/>
      <c r="AA1651" s="65"/>
      <c r="AB1651" s="65"/>
      <c r="AC1651" s="65"/>
      <c r="AD1651" s="65"/>
      <c r="AE1651" s="65"/>
      <c r="AF1651" s="65"/>
      <c r="AG1651" s="65"/>
      <c r="AH1651" s="65"/>
      <c r="AI1651" s="65"/>
      <c r="AJ1651" s="65"/>
      <c r="AK1651" s="65"/>
      <c r="AL1651" s="65"/>
      <c r="AM1651" s="65"/>
      <c r="AN1651" s="65"/>
      <c r="AO1651" s="65"/>
      <c r="AP1651" s="65"/>
    </row>
    <row r="1652" customFormat="false" ht="15.75" hidden="false" customHeight="false" outlineLevel="0" collapsed="false">
      <c r="A1652" s="65"/>
      <c r="B1652" s="65"/>
      <c r="C1652" s="65"/>
      <c r="D1652" s="65"/>
      <c r="E1652" s="65"/>
      <c r="F1652" s="65"/>
      <c r="G1652" s="65"/>
      <c r="H1652" s="68"/>
      <c r="I1652" s="65"/>
      <c r="J1652" s="68"/>
      <c r="K1652" s="65"/>
      <c r="L1652" s="68"/>
      <c r="M1652" s="65"/>
      <c r="N1652" s="65"/>
      <c r="O1652" s="65"/>
      <c r="P1652" s="65"/>
      <c r="Q1652" s="65"/>
      <c r="R1652" s="65"/>
      <c r="S1652" s="65"/>
      <c r="T1652" s="65"/>
      <c r="U1652" s="65"/>
      <c r="V1652" s="65"/>
      <c r="W1652" s="65"/>
      <c r="X1652" s="65"/>
      <c r="Y1652" s="65"/>
      <c r="Z1652" s="65"/>
      <c r="AA1652" s="65"/>
      <c r="AB1652" s="65"/>
      <c r="AC1652" s="65"/>
      <c r="AD1652" s="65"/>
      <c r="AE1652" s="65"/>
      <c r="AF1652" s="65"/>
      <c r="AG1652" s="65"/>
      <c r="AH1652" s="65"/>
      <c r="AI1652" s="65"/>
      <c r="AJ1652" s="65"/>
      <c r="AK1652" s="65"/>
      <c r="AL1652" s="65"/>
      <c r="AM1652" s="65"/>
      <c r="AN1652" s="65"/>
      <c r="AO1652" s="65"/>
      <c r="AP1652" s="65"/>
    </row>
    <row r="1653" customFormat="false" ht="15.75" hidden="false" customHeight="false" outlineLevel="0" collapsed="false">
      <c r="A1653" s="65"/>
      <c r="B1653" s="65"/>
      <c r="C1653" s="65"/>
      <c r="D1653" s="65"/>
      <c r="E1653" s="65"/>
      <c r="F1653" s="65"/>
      <c r="G1653" s="65"/>
      <c r="H1653" s="68"/>
      <c r="I1653" s="65"/>
      <c r="J1653" s="68"/>
      <c r="K1653" s="65"/>
      <c r="L1653" s="68"/>
      <c r="M1653" s="65"/>
      <c r="N1653" s="65"/>
      <c r="O1653" s="65"/>
      <c r="P1653" s="65"/>
      <c r="Q1653" s="65"/>
      <c r="R1653" s="65"/>
      <c r="S1653" s="65"/>
      <c r="T1653" s="65"/>
      <c r="U1653" s="65"/>
      <c r="V1653" s="65"/>
      <c r="W1653" s="65"/>
      <c r="X1653" s="65"/>
      <c r="Y1653" s="65"/>
      <c r="Z1653" s="65"/>
      <c r="AA1653" s="65"/>
      <c r="AB1653" s="65"/>
      <c r="AC1653" s="65"/>
      <c r="AD1653" s="65"/>
      <c r="AE1653" s="65"/>
      <c r="AF1653" s="65"/>
      <c r="AG1653" s="65"/>
      <c r="AH1653" s="65"/>
      <c r="AI1653" s="65"/>
      <c r="AJ1653" s="65"/>
      <c r="AK1653" s="65"/>
      <c r="AL1653" s="65"/>
      <c r="AM1653" s="65"/>
      <c r="AN1653" s="65"/>
      <c r="AO1653" s="65"/>
      <c r="AP1653" s="65"/>
    </row>
    <row r="1654" customFormat="false" ht="15.75" hidden="false" customHeight="false" outlineLevel="0" collapsed="false">
      <c r="A1654" s="65"/>
      <c r="B1654" s="65"/>
      <c r="C1654" s="65"/>
      <c r="D1654" s="65"/>
      <c r="E1654" s="65"/>
      <c r="F1654" s="65"/>
      <c r="G1654" s="65"/>
      <c r="H1654" s="68"/>
      <c r="I1654" s="65"/>
      <c r="J1654" s="68"/>
      <c r="K1654" s="65"/>
      <c r="L1654" s="68"/>
      <c r="M1654" s="65"/>
      <c r="N1654" s="65"/>
      <c r="O1654" s="65"/>
      <c r="P1654" s="65"/>
      <c r="Q1654" s="65"/>
      <c r="R1654" s="65"/>
      <c r="S1654" s="65"/>
      <c r="T1654" s="65"/>
      <c r="U1654" s="65"/>
      <c r="V1654" s="65"/>
      <c r="W1654" s="65"/>
      <c r="X1654" s="65"/>
      <c r="Y1654" s="65"/>
      <c r="Z1654" s="65"/>
      <c r="AA1654" s="65"/>
      <c r="AB1654" s="65"/>
      <c r="AC1654" s="65"/>
      <c r="AD1654" s="65"/>
      <c r="AE1654" s="65"/>
      <c r="AF1654" s="65"/>
      <c r="AG1654" s="65"/>
      <c r="AH1654" s="65"/>
      <c r="AI1654" s="65"/>
      <c r="AJ1654" s="65"/>
      <c r="AK1654" s="65"/>
      <c r="AL1654" s="65"/>
      <c r="AM1654" s="65"/>
      <c r="AN1654" s="65"/>
      <c r="AO1654" s="65"/>
      <c r="AP1654" s="65"/>
    </row>
    <row r="1655" customFormat="false" ht="15.75" hidden="false" customHeight="false" outlineLevel="0" collapsed="false">
      <c r="A1655" s="65"/>
      <c r="B1655" s="65"/>
      <c r="C1655" s="65"/>
      <c r="D1655" s="65"/>
      <c r="E1655" s="65"/>
      <c r="F1655" s="65"/>
      <c r="G1655" s="65"/>
      <c r="H1655" s="68"/>
      <c r="I1655" s="65"/>
      <c r="J1655" s="68"/>
      <c r="K1655" s="65"/>
      <c r="L1655" s="68"/>
      <c r="M1655" s="65"/>
      <c r="N1655" s="65"/>
      <c r="O1655" s="65"/>
      <c r="P1655" s="65"/>
      <c r="Q1655" s="65"/>
      <c r="R1655" s="65"/>
      <c r="S1655" s="65"/>
      <c r="T1655" s="65"/>
      <c r="U1655" s="65"/>
      <c r="V1655" s="65"/>
      <c r="W1655" s="65"/>
      <c r="X1655" s="65"/>
      <c r="Y1655" s="65"/>
      <c r="Z1655" s="65"/>
      <c r="AA1655" s="65"/>
      <c r="AB1655" s="65"/>
      <c r="AC1655" s="65"/>
      <c r="AD1655" s="65"/>
      <c r="AE1655" s="65"/>
      <c r="AF1655" s="65"/>
      <c r="AG1655" s="65"/>
      <c r="AH1655" s="65"/>
      <c r="AI1655" s="65"/>
      <c r="AJ1655" s="65"/>
      <c r="AK1655" s="65"/>
      <c r="AL1655" s="65"/>
      <c r="AM1655" s="65"/>
      <c r="AN1655" s="65"/>
      <c r="AO1655" s="65"/>
      <c r="AP1655" s="65"/>
    </row>
    <row r="1656" customFormat="false" ht="15.75" hidden="false" customHeight="false" outlineLevel="0" collapsed="false">
      <c r="A1656" s="65"/>
      <c r="B1656" s="65"/>
      <c r="C1656" s="65"/>
      <c r="D1656" s="65"/>
      <c r="E1656" s="65"/>
      <c r="F1656" s="65"/>
      <c r="G1656" s="65"/>
      <c r="H1656" s="68"/>
      <c r="I1656" s="65"/>
      <c r="J1656" s="68"/>
      <c r="K1656" s="65"/>
      <c r="L1656" s="68"/>
      <c r="M1656" s="65"/>
      <c r="N1656" s="65"/>
      <c r="O1656" s="65"/>
      <c r="P1656" s="65"/>
      <c r="Q1656" s="65"/>
      <c r="R1656" s="65"/>
      <c r="S1656" s="65"/>
      <c r="T1656" s="65"/>
      <c r="U1656" s="65"/>
      <c r="V1656" s="65"/>
      <c r="W1656" s="65"/>
      <c r="X1656" s="65"/>
      <c r="Y1656" s="65"/>
      <c r="Z1656" s="65"/>
      <c r="AA1656" s="65"/>
      <c r="AB1656" s="65"/>
      <c r="AC1656" s="65"/>
      <c r="AD1656" s="65"/>
      <c r="AE1656" s="65"/>
      <c r="AF1656" s="65"/>
      <c r="AG1656" s="65"/>
      <c r="AH1656" s="65"/>
      <c r="AI1656" s="65"/>
      <c r="AJ1656" s="65"/>
      <c r="AK1656" s="65"/>
      <c r="AL1656" s="65"/>
      <c r="AM1656" s="65"/>
      <c r="AN1656" s="65"/>
      <c r="AO1656" s="65"/>
      <c r="AP1656" s="65"/>
    </row>
    <row r="1657" customFormat="false" ht="15.75" hidden="false" customHeight="false" outlineLevel="0" collapsed="false">
      <c r="A1657" s="65"/>
      <c r="B1657" s="65"/>
      <c r="C1657" s="65"/>
      <c r="D1657" s="65"/>
      <c r="E1657" s="65"/>
      <c r="F1657" s="65"/>
      <c r="G1657" s="65"/>
      <c r="H1657" s="68"/>
      <c r="I1657" s="65"/>
      <c r="J1657" s="68"/>
      <c r="K1657" s="65"/>
      <c r="L1657" s="68"/>
      <c r="M1657" s="65"/>
      <c r="N1657" s="65"/>
      <c r="O1657" s="65"/>
      <c r="P1657" s="65"/>
      <c r="Q1657" s="65"/>
      <c r="R1657" s="65"/>
      <c r="S1657" s="65"/>
      <c r="T1657" s="65"/>
      <c r="U1657" s="65"/>
      <c r="V1657" s="65"/>
      <c r="W1657" s="65"/>
      <c r="X1657" s="65"/>
      <c r="Y1657" s="65"/>
      <c r="Z1657" s="65"/>
      <c r="AA1657" s="65"/>
      <c r="AB1657" s="65"/>
      <c r="AC1657" s="65"/>
      <c r="AD1657" s="65"/>
      <c r="AE1657" s="65"/>
      <c r="AF1657" s="65"/>
      <c r="AG1657" s="65"/>
      <c r="AH1657" s="65"/>
      <c r="AI1657" s="65"/>
      <c r="AJ1657" s="65"/>
      <c r="AK1657" s="65"/>
      <c r="AL1657" s="65"/>
      <c r="AM1657" s="65"/>
      <c r="AN1657" s="65"/>
      <c r="AO1657" s="65"/>
      <c r="AP1657" s="65"/>
    </row>
    <row r="1658" customFormat="false" ht="15.75" hidden="false" customHeight="false" outlineLevel="0" collapsed="false">
      <c r="A1658" s="65"/>
      <c r="B1658" s="65"/>
      <c r="C1658" s="65"/>
      <c r="D1658" s="65"/>
      <c r="E1658" s="65"/>
      <c r="F1658" s="65"/>
      <c r="G1658" s="65"/>
      <c r="H1658" s="68"/>
      <c r="I1658" s="65"/>
      <c r="J1658" s="68"/>
      <c r="K1658" s="65"/>
      <c r="L1658" s="68"/>
      <c r="M1658" s="65"/>
      <c r="N1658" s="65"/>
      <c r="O1658" s="65"/>
      <c r="P1658" s="65"/>
      <c r="Q1658" s="65"/>
      <c r="R1658" s="65"/>
      <c r="S1658" s="65"/>
      <c r="T1658" s="65"/>
      <c r="U1658" s="65"/>
      <c r="V1658" s="65"/>
      <c r="W1658" s="65"/>
      <c r="X1658" s="65"/>
      <c r="Y1658" s="65"/>
      <c r="Z1658" s="65"/>
      <c r="AA1658" s="65"/>
      <c r="AB1658" s="65"/>
      <c r="AC1658" s="65"/>
      <c r="AD1658" s="65"/>
      <c r="AE1658" s="65"/>
      <c r="AF1658" s="65"/>
      <c r="AG1658" s="65"/>
      <c r="AH1658" s="65"/>
      <c r="AI1658" s="65"/>
      <c r="AJ1658" s="65"/>
      <c r="AK1658" s="65"/>
      <c r="AL1658" s="65"/>
      <c r="AM1658" s="65"/>
      <c r="AN1658" s="65"/>
      <c r="AO1658" s="65"/>
      <c r="AP1658" s="65"/>
    </row>
    <row r="1659" customFormat="false" ht="15.75" hidden="false" customHeight="false" outlineLevel="0" collapsed="false">
      <c r="A1659" s="65"/>
      <c r="B1659" s="65"/>
      <c r="C1659" s="65"/>
      <c r="D1659" s="65"/>
      <c r="E1659" s="65"/>
      <c r="F1659" s="65"/>
      <c r="G1659" s="65"/>
      <c r="H1659" s="68"/>
      <c r="I1659" s="65"/>
      <c r="J1659" s="68"/>
      <c r="K1659" s="65"/>
      <c r="L1659" s="68"/>
      <c r="M1659" s="65"/>
      <c r="N1659" s="65"/>
      <c r="O1659" s="65"/>
      <c r="P1659" s="65"/>
      <c r="Q1659" s="65"/>
      <c r="R1659" s="65"/>
      <c r="S1659" s="65"/>
      <c r="T1659" s="65"/>
      <c r="U1659" s="65"/>
      <c r="V1659" s="65"/>
      <c r="W1659" s="65"/>
      <c r="X1659" s="65"/>
      <c r="Y1659" s="65"/>
      <c r="Z1659" s="65"/>
      <c r="AA1659" s="65"/>
      <c r="AB1659" s="65"/>
      <c r="AC1659" s="65"/>
      <c r="AD1659" s="65"/>
      <c r="AE1659" s="65"/>
      <c r="AF1659" s="65"/>
      <c r="AG1659" s="65"/>
      <c r="AH1659" s="65"/>
      <c r="AI1659" s="65"/>
      <c r="AJ1659" s="65"/>
      <c r="AK1659" s="65"/>
      <c r="AL1659" s="65"/>
      <c r="AM1659" s="65"/>
      <c r="AN1659" s="65"/>
      <c r="AO1659" s="65"/>
      <c r="AP1659" s="65"/>
    </row>
    <row r="1660" customFormat="false" ht="15.75" hidden="false" customHeight="false" outlineLevel="0" collapsed="false">
      <c r="A1660" s="65"/>
      <c r="B1660" s="65"/>
      <c r="C1660" s="65"/>
      <c r="D1660" s="65"/>
      <c r="E1660" s="65"/>
      <c r="F1660" s="65"/>
      <c r="G1660" s="65"/>
      <c r="H1660" s="68"/>
      <c r="I1660" s="65"/>
      <c r="J1660" s="68"/>
      <c r="K1660" s="65"/>
      <c r="L1660" s="68"/>
      <c r="M1660" s="65"/>
      <c r="N1660" s="65"/>
      <c r="O1660" s="65"/>
      <c r="P1660" s="65"/>
      <c r="Q1660" s="65"/>
      <c r="R1660" s="65"/>
      <c r="S1660" s="65"/>
      <c r="T1660" s="65"/>
      <c r="U1660" s="65"/>
      <c r="V1660" s="65"/>
      <c r="W1660" s="65"/>
      <c r="X1660" s="65"/>
      <c r="Y1660" s="65"/>
      <c r="Z1660" s="65"/>
      <c r="AA1660" s="65"/>
      <c r="AB1660" s="65"/>
      <c r="AC1660" s="65"/>
      <c r="AD1660" s="65"/>
      <c r="AE1660" s="65"/>
      <c r="AF1660" s="65"/>
      <c r="AG1660" s="65"/>
      <c r="AH1660" s="65"/>
      <c r="AI1660" s="65"/>
      <c r="AJ1660" s="65"/>
      <c r="AK1660" s="65"/>
      <c r="AL1660" s="65"/>
      <c r="AM1660" s="65"/>
      <c r="AN1660" s="65"/>
      <c r="AO1660" s="65"/>
      <c r="AP1660" s="65"/>
    </row>
    <row r="1661" customFormat="false" ht="15.75" hidden="false" customHeight="false" outlineLevel="0" collapsed="false">
      <c r="A1661" s="65"/>
      <c r="B1661" s="65"/>
      <c r="C1661" s="65"/>
      <c r="D1661" s="65"/>
      <c r="E1661" s="65"/>
      <c r="F1661" s="65"/>
      <c r="G1661" s="65"/>
      <c r="H1661" s="68"/>
      <c r="I1661" s="65"/>
      <c r="J1661" s="68"/>
      <c r="K1661" s="65"/>
      <c r="L1661" s="68"/>
      <c r="M1661" s="65"/>
      <c r="N1661" s="65"/>
      <c r="O1661" s="65"/>
      <c r="P1661" s="65"/>
      <c r="Q1661" s="65"/>
      <c r="R1661" s="65"/>
      <c r="S1661" s="65"/>
      <c r="T1661" s="65"/>
      <c r="U1661" s="65"/>
      <c r="V1661" s="65"/>
      <c r="W1661" s="65"/>
      <c r="X1661" s="65"/>
      <c r="Y1661" s="65"/>
      <c r="Z1661" s="65"/>
      <c r="AA1661" s="65"/>
      <c r="AB1661" s="65"/>
      <c r="AC1661" s="65"/>
      <c r="AD1661" s="65"/>
      <c r="AE1661" s="65"/>
      <c r="AF1661" s="65"/>
      <c r="AG1661" s="65"/>
      <c r="AH1661" s="65"/>
      <c r="AI1661" s="65"/>
      <c r="AJ1661" s="65"/>
      <c r="AK1661" s="65"/>
      <c r="AL1661" s="65"/>
      <c r="AM1661" s="65"/>
      <c r="AN1661" s="65"/>
      <c r="AO1661" s="65"/>
      <c r="AP1661" s="65"/>
    </row>
    <row r="1662" customFormat="false" ht="15.75" hidden="false" customHeight="false" outlineLevel="0" collapsed="false">
      <c r="A1662" s="65"/>
      <c r="B1662" s="65"/>
      <c r="C1662" s="65"/>
      <c r="D1662" s="65"/>
      <c r="E1662" s="65"/>
      <c r="F1662" s="65"/>
      <c r="G1662" s="65"/>
      <c r="H1662" s="68"/>
      <c r="I1662" s="65"/>
      <c r="J1662" s="68"/>
      <c r="K1662" s="65"/>
      <c r="L1662" s="68"/>
      <c r="M1662" s="65"/>
      <c r="N1662" s="65"/>
      <c r="O1662" s="65"/>
      <c r="P1662" s="65"/>
      <c r="Q1662" s="65"/>
      <c r="R1662" s="65"/>
      <c r="S1662" s="65"/>
      <c r="T1662" s="65"/>
      <c r="U1662" s="65"/>
      <c r="V1662" s="65"/>
      <c r="W1662" s="65"/>
      <c r="X1662" s="65"/>
      <c r="Y1662" s="65"/>
      <c r="Z1662" s="65"/>
      <c r="AA1662" s="65"/>
      <c r="AB1662" s="65"/>
      <c r="AC1662" s="65"/>
      <c r="AD1662" s="65"/>
      <c r="AE1662" s="65"/>
      <c r="AF1662" s="65"/>
      <c r="AG1662" s="65"/>
      <c r="AH1662" s="65"/>
      <c r="AI1662" s="65"/>
      <c r="AJ1662" s="65"/>
      <c r="AK1662" s="65"/>
      <c r="AL1662" s="65"/>
      <c r="AM1662" s="65"/>
      <c r="AN1662" s="65"/>
      <c r="AO1662" s="65"/>
      <c r="AP1662" s="65"/>
    </row>
    <row r="1663" customFormat="false" ht="15.75" hidden="false" customHeight="false" outlineLevel="0" collapsed="false">
      <c r="A1663" s="65"/>
      <c r="B1663" s="65"/>
      <c r="C1663" s="65"/>
      <c r="D1663" s="65"/>
      <c r="E1663" s="65"/>
      <c r="F1663" s="65"/>
      <c r="G1663" s="65"/>
      <c r="H1663" s="68"/>
      <c r="I1663" s="65"/>
      <c r="J1663" s="68"/>
      <c r="K1663" s="65"/>
      <c r="L1663" s="68"/>
      <c r="M1663" s="65"/>
      <c r="N1663" s="65"/>
      <c r="O1663" s="65"/>
      <c r="P1663" s="65"/>
      <c r="Q1663" s="65"/>
      <c r="R1663" s="65"/>
      <c r="S1663" s="65"/>
      <c r="T1663" s="65"/>
      <c r="U1663" s="65"/>
      <c r="V1663" s="65"/>
      <c r="W1663" s="65"/>
      <c r="X1663" s="65"/>
      <c r="Y1663" s="65"/>
      <c r="Z1663" s="65"/>
      <c r="AA1663" s="65"/>
      <c r="AB1663" s="65"/>
      <c r="AC1663" s="65"/>
      <c r="AD1663" s="65"/>
      <c r="AE1663" s="65"/>
      <c r="AF1663" s="65"/>
      <c r="AG1663" s="65"/>
      <c r="AH1663" s="65"/>
      <c r="AI1663" s="65"/>
      <c r="AJ1663" s="65"/>
      <c r="AK1663" s="65"/>
      <c r="AL1663" s="65"/>
      <c r="AM1663" s="65"/>
      <c r="AN1663" s="65"/>
      <c r="AO1663" s="65"/>
      <c r="AP1663" s="65"/>
    </row>
    <row r="1664" customFormat="false" ht="15.75" hidden="false" customHeight="false" outlineLevel="0" collapsed="false">
      <c r="A1664" s="65"/>
      <c r="B1664" s="65"/>
      <c r="C1664" s="65"/>
      <c r="D1664" s="65"/>
      <c r="E1664" s="65"/>
      <c r="F1664" s="65"/>
      <c r="G1664" s="65"/>
      <c r="H1664" s="68"/>
      <c r="I1664" s="65"/>
      <c r="J1664" s="68"/>
      <c r="K1664" s="65"/>
      <c r="L1664" s="68"/>
      <c r="M1664" s="65"/>
      <c r="N1664" s="65"/>
      <c r="O1664" s="65"/>
      <c r="P1664" s="65"/>
      <c r="Q1664" s="65"/>
      <c r="R1664" s="65"/>
      <c r="S1664" s="65"/>
      <c r="T1664" s="65"/>
      <c r="U1664" s="65"/>
      <c r="V1664" s="65"/>
      <c r="W1664" s="65"/>
      <c r="X1664" s="65"/>
      <c r="Y1664" s="65"/>
      <c r="Z1664" s="65"/>
      <c r="AA1664" s="65"/>
      <c r="AB1664" s="65"/>
      <c r="AC1664" s="65"/>
      <c r="AD1664" s="65"/>
      <c r="AE1664" s="65"/>
      <c r="AF1664" s="65"/>
      <c r="AG1664" s="65"/>
      <c r="AH1664" s="65"/>
      <c r="AI1664" s="65"/>
      <c r="AJ1664" s="65"/>
      <c r="AK1664" s="65"/>
      <c r="AL1664" s="65"/>
      <c r="AM1664" s="65"/>
      <c r="AN1664" s="65"/>
      <c r="AO1664" s="65"/>
      <c r="AP1664" s="65"/>
    </row>
    <row r="1665" customFormat="false" ht="15.75" hidden="false" customHeight="false" outlineLevel="0" collapsed="false">
      <c r="A1665" s="65"/>
      <c r="B1665" s="65"/>
      <c r="C1665" s="65"/>
      <c r="D1665" s="65"/>
      <c r="E1665" s="65"/>
      <c r="F1665" s="65"/>
      <c r="G1665" s="65"/>
      <c r="H1665" s="68"/>
      <c r="I1665" s="65"/>
      <c r="J1665" s="68"/>
      <c r="K1665" s="65"/>
      <c r="L1665" s="68"/>
      <c r="M1665" s="65"/>
      <c r="N1665" s="65"/>
      <c r="O1665" s="65"/>
      <c r="P1665" s="65"/>
      <c r="Q1665" s="65"/>
      <c r="R1665" s="65"/>
      <c r="S1665" s="65"/>
      <c r="T1665" s="65"/>
      <c r="U1665" s="65"/>
      <c r="V1665" s="65"/>
      <c r="W1665" s="65"/>
      <c r="X1665" s="65"/>
      <c r="Y1665" s="65"/>
      <c r="Z1665" s="65"/>
      <c r="AA1665" s="65"/>
      <c r="AB1665" s="65"/>
      <c r="AC1665" s="65"/>
      <c r="AD1665" s="65"/>
      <c r="AE1665" s="65"/>
      <c r="AF1665" s="65"/>
      <c r="AG1665" s="65"/>
      <c r="AH1665" s="65"/>
      <c r="AI1665" s="65"/>
      <c r="AJ1665" s="65"/>
      <c r="AK1665" s="65"/>
      <c r="AL1665" s="65"/>
      <c r="AM1665" s="65"/>
      <c r="AN1665" s="65"/>
      <c r="AO1665" s="65"/>
      <c r="AP1665" s="65"/>
    </row>
    <row r="1666" customFormat="false" ht="15.75" hidden="false" customHeight="false" outlineLevel="0" collapsed="false">
      <c r="A1666" s="65"/>
      <c r="B1666" s="65"/>
      <c r="C1666" s="65"/>
      <c r="D1666" s="65"/>
      <c r="E1666" s="65"/>
      <c r="F1666" s="65"/>
      <c r="G1666" s="65"/>
      <c r="H1666" s="68"/>
      <c r="I1666" s="65"/>
      <c r="J1666" s="68"/>
      <c r="K1666" s="65"/>
      <c r="L1666" s="68"/>
      <c r="M1666" s="65"/>
      <c r="N1666" s="65"/>
      <c r="O1666" s="65"/>
      <c r="P1666" s="65"/>
      <c r="Q1666" s="65"/>
      <c r="R1666" s="65"/>
      <c r="S1666" s="65"/>
      <c r="T1666" s="65"/>
      <c r="U1666" s="65"/>
      <c r="V1666" s="65"/>
      <c r="W1666" s="65"/>
      <c r="X1666" s="65"/>
      <c r="Y1666" s="65"/>
      <c r="Z1666" s="65"/>
      <c r="AA1666" s="65"/>
      <c r="AB1666" s="65"/>
      <c r="AC1666" s="65"/>
      <c r="AD1666" s="65"/>
      <c r="AE1666" s="65"/>
      <c r="AF1666" s="65"/>
      <c r="AG1666" s="65"/>
      <c r="AH1666" s="65"/>
      <c r="AI1666" s="65"/>
      <c r="AJ1666" s="65"/>
      <c r="AK1666" s="65"/>
      <c r="AL1666" s="65"/>
      <c r="AM1666" s="65"/>
      <c r="AN1666" s="65"/>
      <c r="AO1666" s="65"/>
      <c r="AP1666" s="65"/>
    </row>
    <row r="1667" customFormat="false" ht="15.75" hidden="false" customHeight="false" outlineLevel="0" collapsed="false">
      <c r="A1667" s="65"/>
      <c r="B1667" s="65"/>
      <c r="C1667" s="65"/>
      <c r="D1667" s="65"/>
      <c r="E1667" s="65"/>
      <c r="F1667" s="65"/>
      <c r="G1667" s="65"/>
      <c r="H1667" s="68"/>
      <c r="I1667" s="65"/>
      <c r="J1667" s="68"/>
      <c r="K1667" s="65"/>
      <c r="L1667" s="68"/>
      <c r="M1667" s="65"/>
      <c r="N1667" s="65"/>
      <c r="O1667" s="65"/>
      <c r="P1667" s="65"/>
      <c r="Q1667" s="65"/>
      <c r="R1667" s="65"/>
      <c r="S1667" s="65"/>
      <c r="T1667" s="65"/>
      <c r="U1667" s="65"/>
      <c r="V1667" s="65"/>
      <c r="W1667" s="65"/>
      <c r="X1667" s="65"/>
      <c r="Y1667" s="65"/>
      <c r="Z1667" s="65"/>
      <c r="AA1667" s="65"/>
      <c r="AB1667" s="65"/>
      <c r="AC1667" s="65"/>
      <c r="AD1667" s="65"/>
      <c r="AE1667" s="65"/>
      <c r="AF1667" s="65"/>
      <c r="AG1667" s="65"/>
      <c r="AH1667" s="65"/>
      <c r="AI1667" s="65"/>
      <c r="AJ1667" s="65"/>
      <c r="AK1667" s="65"/>
      <c r="AL1667" s="65"/>
      <c r="AM1667" s="65"/>
      <c r="AN1667" s="65"/>
      <c r="AO1667" s="65"/>
      <c r="AP1667" s="65"/>
    </row>
    <row r="1668" customFormat="false" ht="15.75" hidden="false" customHeight="false" outlineLevel="0" collapsed="false">
      <c r="A1668" s="65"/>
      <c r="B1668" s="65"/>
      <c r="C1668" s="65"/>
      <c r="D1668" s="65"/>
      <c r="E1668" s="65"/>
      <c r="F1668" s="65"/>
      <c r="G1668" s="65"/>
      <c r="H1668" s="68"/>
      <c r="I1668" s="65"/>
      <c r="J1668" s="68"/>
      <c r="K1668" s="65"/>
      <c r="L1668" s="68"/>
      <c r="M1668" s="65"/>
      <c r="N1668" s="65"/>
      <c r="O1668" s="65"/>
      <c r="P1668" s="65"/>
      <c r="Q1668" s="65"/>
      <c r="R1668" s="65"/>
      <c r="S1668" s="65"/>
      <c r="T1668" s="65"/>
      <c r="U1668" s="65"/>
      <c r="V1668" s="65"/>
      <c r="W1668" s="65"/>
      <c r="X1668" s="65"/>
      <c r="Y1668" s="65"/>
      <c r="Z1668" s="65"/>
      <c r="AA1668" s="65"/>
      <c r="AB1668" s="65"/>
      <c r="AC1668" s="65"/>
      <c r="AD1668" s="65"/>
      <c r="AE1668" s="65"/>
      <c r="AF1668" s="65"/>
      <c r="AG1668" s="65"/>
      <c r="AH1668" s="65"/>
      <c r="AI1668" s="65"/>
      <c r="AJ1668" s="65"/>
      <c r="AK1668" s="65"/>
      <c r="AL1668" s="65"/>
      <c r="AM1668" s="65"/>
      <c r="AN1668" s="65"/>
      <c r="AO1668" s="65"/>
      <c r="AP1668" s="65"/>
    </row>
    <row r="1669" customFormat="false" ht="15.75" hidden="false" customHeight="false" outlineLevel="0" collapsed="false">
      <c r="A1669" s="65"/>
      <c r="B1669" s="65"/>
      <c r="C1669" s="65"/>
      <c r="D1669" s="65"/>
      <c r="E1669" s="65"/>
      <c r="F1669" s="65"/>
      <c r="G1669" s="65"/>
      <c r="H1669" s="68"/>
      <c r="I1669" s="65"/>
      <c r="J1669" s="68"/>
      <c r="K1669" s="65"/>
      <c r="L1669" s="68"/>
      <c r="M1669" s="65"/>
      <c r="N1669" s="65"/>
      <c r="O1669" s="65"/>
      <c r="P1669" s="65"/>
      <c r="Q1669" s="65"/>
      <c r="R1669" s="65"/>
      <c r="S1669" s="65"/>
      <c r="T1669" s="65"/>
      <c r="U1669" s="65"/>
      <c r="V1669" s="65"/>
      <c r="W1669" s="65"/>
      <c r="X1669" s="65"/>
      <c r="Y1669" s="65"/>
      <c r="Z1669" s="65"/>
      <c r="AA1669" s="65"/>
      <c r="AB1669" s="65"/>
      <c r="AC1669" s="65"/>
      <c r="AD1669" s="65"/>
      <c r="AE1669" s="65"/>
      <c r="AF1669" s="65"/>
      <c r="AG1669" s="65"/>
      <c r="AH1669" s="65"/>
      <c r="AI1669" s="65"/>
      <c r="AJ1669" s="65"/>
      <c r="AK1669" s="65"/>
      <c r="AL1669" s="65"/>
      <c r="AM1669" s="65"/>
      <c r="AN1669" s="65"/>
      <c r="AO1669" s="65"/>
      <c r="AP1669" s="65"/>
    </row>
    <row r="1670" customFormat="false" ht="15.75" hidden="false" customHeight="false" outlineLevel="0" collapsed="false">
      <c r="A1670" s="65"/>
      <c r="B1670" s="65"/>
      <c r="C1670" s="65"/>
      <c r="D1670" s="65"/>
      <c r="E1670" s="65"/>
      <c r="F1670" s="65"/>
      <c r="G1670" s="65"/>
      <c r="H1670" s="68"/>
      <c r="I1670" s="65"/>
      <c r="J1670" s="68"/>
      <c r="K1670" s="65"/>
      <c r="L1670" s="68"/>
      <c r="M1670" s="65"/>
      <c r="N1670" s="65"/>
      <c r="O1670" s="65"/>
      <c r="P1670" s="65"/>
      <c r="Q1670" s="65"/>
      <c r="R1670" s="65"/>
      <c r="S1670" s="65"/>
      <c r="T1670" s="65"/>
      <c r="U1670" s="65"/>
      <c r="V1670" s="65"/>
      <c r="W1670" s="65"/>
      <c r="X1670" s="65"/>
      <c r="Y1670" s="65"/>
      <c r="Z1670" s="65"/>
      <c r="AA1670" s="65"/>
      <c r="AB1670" s="65"/>
      <c r="AC1670" s="65"/>
      <c r="AD1670" s="65"/>
      <c r="AE1670" s="65"/>
      <c r="AF1670" s="65"/>
      <c r="AG1670" s="65"/>
      <c r="AH1670" s="65"/>
      <c r="AI1670" s="65"/>
      <c r="AJ1670" s="65"/>
      <c r="AK1670" s="65"/>
      <c r="AL1670" s="65"/>
      <c r="AM1670" s="65"/>
      <c r="AN1670" s="65"/>
      <c r="AO1670" s="65"/>
      <c r="AP1670" s="65"/>
    </row>
    <row r="1671" customFormat="false" ht="15.75" hidden="false" customHeight="false" outlineLevel="0" collapsed="false">
      <c r="A1671" s="65"/>
      <c r="B1671" s="65"/>
      <c r="C1671" s="65"/>
      <c r="D1671" s="65"/>
      <c r="E1671" s="65"/>
      <c r="F1671" s="65"/>
      <c r="G1671" s="65"/>
      <c r="H1671" s="68"/>
      <c r="I1671" s="65"/>
      <c r="J1671" s="68"/>
      <c r="K1671" s="65"/>
      <c r="L1671" s="68"/>
      <c r="M1671" s="65"/>
      <c r="N1671" s="65"/>
      <c r="O1671" s="65"/>
      <c r="P1671" s="65"/>
      <c r="Q1671" s="65"/>
      <c r="R1671" s="65"/>
      <c r="S1671" s="65"/>
      <c r="T1671" s="65"/>
      <c r="U1671" s="65"/>
      <c r="V1671" s="65"/>
      <c r="W1671" s="65"/>
      <c r="X1671" s="65"/>
      <c r="Y1671" s="65"/>
      <c r="Z1671" s="65"/>
      <c r="AA1671" s="65"/>
      <c r="AB1671" s="65"/>
      <c r="AC1671" s="65"/>
      <c r="AD1671" s="65"/>
      <c r="AE1671" s="65"/>
      <c r="AF1671" s="65"/>
      <c r="AG1671" s="65"/>
      <c r="AH1671" s="65"/>
      <c r="AI1671" s="65"/>
      <c r="AJ1671" s="65"/>
      <c r="AK1671" s="65"/>
      <c r="AL1671" s="65"/>
      <c r="AM1671" s="65"/>
      <c r="AN1671" s="65"/>
      <c r="AO1671" s="65"/>
      <c r="AP1671" s="65"/>
    </row>
    <row r="1672" customFormat="false" ht="15.75" hidden="false" customHeight="false" outlineLevel="0" collapsed="false">
      <c r="A1672" s="65"/>
      <c r="B1672" s="65"/>
      <c r="C1672" s="65"/>
      <c r="D1672" s="65"/>
      <c r="E1672" s="65"/>
      <c r="F1672" s="65"/>
      <c r="G1672" s="65"/>
      <c r="H1672" s="68"/>
      <c r="I1672" s="65"/>
      <c r="J1672" s="68"/>
      <c r="K1672" s="65"/>
      <c r="L1672" s="68"/>
      <c r="M1672" s="65"/>
      <c r="N1672" s="65"/>
      <c r="O1672" s="65"/>
      <c r="P1672" s="65"/>
      <c r="Q1672" s="65"/>
      <c r="R1672" s="65"/>
      <c r="S1672" s="65"/>
      <c r="T1672" s="65"/>
      <c r="U1672" s="65"/>
      <c r="V1672" s="65"/>
      <c r="W1672" s="65"/>
      <c r="X1672" s="65"/>
      <c r="Y1672" s="65"/>
      <c r="Z1672" s="65"/>
      <c r="AA1672" s="65"/>
      <c r="AB1672" s="65"/>
      <c r="AC1672" s="65"/>
      <c r="AD1672" s="65"/>
      <c r="AE1672" s="65"/>
      <c r="AF1672" s="65"/>
      <c r="AG1672" s="65"/>
      <c r="AH1672" s="65"/>
      <c r="AI1672" s="65"/>
      <c r="AJ1672" s="65"/>
      <c r="AK1672" s="65"/>
      <c r="AL1672" s="65"/>
      <c r="AM1672" s="65"/>
      <c r="AN1672" s="65"/>
      <c r="AO1672" s="65"/>
      <c r="AP1672" s="65"/>
    </row>
    <row r="1673" customFormat="false" ht="15.75" hidden="false" customHeight="false" outlineLevel="0" collapsed="false">
      <c r="A1673" s="65"/>
      <c r="B1673" s="65"/>
      <c r="C1673" s="65"/>
      <c r="D1673" s="65"/>
      <c r="E1673" s="65"/>
      <c r="F1673" s="65"/>
      <c r="G1673" s="65"/>
      <c r="H1673" s="68"/>
      <c r="I1673" s="65"/>
      <c r="J1673" s="68"/>
      <c r="K1673" s="65"/>
      <c r="L1673" s="68"/>
      <c r="M1673" s="65"/>
      <c r="N1673" s="65"/>
      <c r="O1673" s="65"/>
      <c r="P1673" s="65"/>
      <c r="Q1673" s="65"/>
      <c r="R1673" s="65"/>
      <c r="S1673" s="65"/>
      <c r="T1673" s="65"/>
      <c r="U1673" s="65"/>
      <c r="V1673" s="65"/>
      <c r="W1673" s="65"/>
      <c r="X1673" s="65"/>
      <c r="Y1673" s="65"/>
      <c r="Z1673" s="65"/>
      <c r="AA1673" s="65"/>
      <c r="AB1673" s="65"/>
      <c r="AC1673" s="65"/>
      <c r="AD1673" s="65"/>
      <c r="AE1673" s="65"/>
      <c r="AF1673" s="65"/>
      <c r="AG1673" s="65"/>
      <c r="AH1673" s="65"/>
      <c r="AI1673" s="65"/>
      <c r="AJ1673" s="65"/>
      <c r="AK1673" s="65"/>
      <c r="AL1673" s="65"/>
      <c r="AM1673" s="65"/>
      <c r="AN1673" s="65"/>
      <c r="AO1673" s="65"/>
      <c r="AP1673" s="65"/>
    </row>
    <row r="1674" customFormat="false" ht="15.75" hidden="false" customHeight="false" outlineLevel="0" collapsed="false">
      <c r="A1674" s="65"/>
      <c r="B1674" s="65"/>
      <c r="C1674" s="65"/>
      <c r="D1674" s="65"/>
      <c r="E1674" s="65"/>
      <c r="F1674" s="65"/>
      <c r="G1674" s="65"/>
      <c r="H1674" s="68"/>
      <c r="I1674" s="65"/>
      <c r="J1674" s="68"/>
      <c r="K1674" s="65"/>
      <c r="L1674" s="68"/>
      <c r="M1674" s="65"/>
      <c r="N1674" s="65"/>
      <c r="O1674" s="65"/>
      <c r="P1674" s="65"/>
      <c r="Q1674" s="65"/>
      <c r="R1674" s="65"/>
      <c r="S1674" s="65"/>
      <c r="T1674" s="65"/>
      <c r="U1674" s="65"/>
      <c r="V1674" s="65"/>
      <c r="W1674" s="65"/>
      <c r="X1674" s="65"/>
      <c r="Y1674" s="65"/>
      <c r="Z1674" s="65"/>
      <c r="AA1674" s="65"/>
      <c r="AB1674" s="65"/>
      <c r="AC1674" s="65"/>
      <c r="AD1674" s="65"/>
      <c r="AE1674" s="65"/>
      <c r="AF1674" s="65"/>
      <c r="AG1674" s="65"/>
      <c r="AH1674" s="65"/>
      <c r="AI1674" s="65"/>
      <c r="AJ1674" s="65"/>
      <c r="AK1674" s="65"/>
      <c r="AL1674" s="65"/>
      <c r="AM1674" s="65"/>
      <c r="AN1674" s="65"/>
      <c r="AO1674" s="65"/>
      <c r="AP1674" s="65"/>
    </row>
    <row r="1675" customFormat="false" ht="15.75" hidden="false" customHeight="false" outlineLevel="0" collapsed="false">
      <c r="A1675" s="65"/>
      <c r="B1675" s="65"/>
      <c r="C1675" s="65"/>
      <c r="D1675" s="65"/>
      <c r="E1675" s="65"/>
      <c r="F1675" s="65"/>
      <c r="G1675" s="65"/>
      <c r="H1675" s="68"/>
      <c r="I1675" s="65"/>
      <c r="J1675" s="68"/>
      <c r="K1675" s="65"/>
      <c r="L1675" s="68"/>
      <c r="M1675" s="65"/>
      <c r="N1675" s="65"/>
      <c r="O1675" s="65"/>
      <c r="P1675" s="65"/>
      <c r="Q1675" s="65"/>
      <c r="R1675" s="65"/>
      <c r="S1675" s="65"/>
      <c r="T1675" s="65"/>
      <c r="U1675" s="65"/>
      <c r="V1675" s="65"/>
      <c r="W1675" s="65"/>
      <c r="X1675" s="65"/>
      <c r="Y1675" s="65"/>
      <c r="Z1675" s="65"/>
      <c r="AA1675" s="65"/>
      <c r="AB1675" s="65"/>
      <c r="AC1675" s="65"/>
      <c r="AD1675" s="65"/>
      <c r="AE1675" s="65"/>
      <c r="AF1675" s="65"/>
      <c r="AG1675" s="65"/>
      <c r="AH1675" s="65"/>
      <c r="AI1675" s="65"/>
      <c r="AJ1675" s="65"/>
      <c r="AK1675" s="65"/>
      <c r="AL1675" s="65"/>
      <c r="AM1675" s="65"/>
      <c r="AN1675" s="65"/>
      <c r="AO1675" s="65"/>
      <c r="AP1675" s="65"/>
    </row>
    <row r="1676" customFormat="false" ht="15.75" hidden="false" customHeight="false" outlineLevel="0" collapsed="false">
      <c r="A1676" s="65"/>
      <c r="B1676" s="65"/>
      <c r="C1676" s="65"/>
      <c r="D1676" s="65"/>
      <c r="E1676" s="65"/>
      <c r="F1676" s="65"/>
      <c r="G1676" s="65"/>
      <c r="H1676" s="68"/>
      <c r="I1676" s="65"/>
      <c r="J1676" s="68"/>
      <c r="K1676" s="65"/>
      <c r="L1676" s="68"/>
      <c r="M1676" s="65"/>
      <c r="N1676" s="65"/>
      <c r="O1676" s="65"/>
      <c r="P1676" s="65"/>
      <c r="Q1676" s="65"/>
      <c r="R1676" s="65"/>
      <c r="S1676" s="65"/>
      <c r="T1676" s="65"/>
      <c r="U1676" s="65"/>
      <c r="V1676" s="65"/>
      <c r="W1676" s="65"/>
      <c r="X1676" s="65"/>
      <c r="Y1676" s="65"/>
      <c r="Z1676" s="65"/>
      <c r="AA1676" s="65"/>
      <c r="AB1676" s="65"/>
      <c r="AC1676" s="65"/>
      <c r="AD1676" s="65"/>
      <c r="AE1676" s="65"/>
      <c r="AF1676" s="65"/>
      <c r="AG1676" s="65"/>
      <c r="AH1676" s="65"/>
      <c r="AI1676" s="65"/>
      <c r="AJ1676" s="65"/>
      <c r="AK1676" s="65"/>
      <c r="AL1676" s="65"/>
      <c r="AM1676" s="65"/>
      <c r="AN1676" s="65"/>
      <c r="AO1676" s="65"/>
      <c r="AP1676" s="65"/>
    </row>
    <row r="1677" customFormat="false" ht="15.75" hidden="false" customHeight="false" outlineLevel="0" collapsed="false">
      <c r="A1677" s="65"/>
      <c r="B1677" s="65"/>
      <c r="C1677" s="65"/>
      <c r="D1677" s="65"/>
      <c r="E1677" s="65"/>
      <c r="F1677" s="65"/>
      <c r="G1677" s="65"/>
      <c r="H1677" s="68"/>
      <c r="I1677" s="65"/>
      <c r="J1677" s="68"/>
      <c r="K1677" s="65"/>
      <c r="L1677" s="68"/>
      <c r="M1677" s="65"/>
      <c r="N1677" s="65"/>
      <c r="O1677" s="65"/>
      <c r="P1677" s="65"/>
      <c r="Q1677" s="65"/>
      <c r="R1677" s="65"/>
      <c r="S1677" s="65"/>
      <c r="T1677" s="65"/>
      <c r="U1677" s="65"/>
      <c r="V1677" s="65"/>
      <c r="W1677" s="65"/>
      <c r="X1677" s="65"/>
      <c r="Y1677" s="65"/>
      <c r="Z1677" s="65"/>
      <c r="AA1677" s="65"/>
      <c r="AB1677" s="65"/>
      <c r="AC1677" s="65"/>
      <c r="AD1677" s="65"/>
      <c r="AE1677" s="65"/>
      <c r="AF1677" s="65"/>
      <c r="AG1677" s="65"/>
      <c r="AH1677" s="65"/>
      <c r="AI1677" s="65"/>
      <c r="AJ1677" s="65"/>
      <c r="AK1677" s="65"/>
      <c r="AL1677" s="65"/>
      <c r="AM1677" s="65"/>
      <c r="AN1677" s="65"/>
      <c r="AO1677" s="65"/>
      <c r="AP1677" s="65"/>
    </row>
    <row r="1678" customFormat="false" ht="15.75" hidden="false" customHeight="false" outlineLevel="0" collapsed="false">
      <c r="A1678" s="65"/>
      <c r="B1678" s="65"/>
      <c r="C1678" s="65"/>
      <c r="D1678" s="65"/>
      <c r="E1678" s="65"/>
      <c r="F1678" s="65"/>
      <c r="G1678" s="65"/>
      <c r="H1678" s="68"/>
      <c r="I1678" s="65"/>
      <c r="J1678" s="68"/>
      <c r="K1678" s="65"/>
      <c r="L1678" s="68"/>
      <c r="M1678" s="65"/>
      <c r="N1678" s="65"/>
      <c r="O1678" s="65"/>
      <c r="P1678" s="65"/>
      <c r="Q1678" s="65"/>
      <c r="R1678" s="65"/>
      <c r="S1678" s="65"/>
      <c r="T1678" s="65"/>
      <c r="U1678" s="65"/>
      <c r="V1678" s="65"/>
      <c r="W1678" s="65"/>
      <c r="X1678" s="65"/>
      <c r="Y1678" s="65"/>
      <c r="Z1678" s="65"/>
      <c r="AA1678" s="65"/>
      <c r="AB1678" s="65"/>
      <c r="AC1678" s="65"/>
      <c r="AD1678" s="65"/>
      <c r="AE1678" s="65"/>
      <c r="AF1678" s="65"/>
      <c r="AG1678" s="65"/>
      <c r="AH1678" s="65"/>
      <c r="AI1678" s="65"/>
      <c r="AJ1678" s="65"/>
      <c r="AK1678" s="65"/>
      <c r="AL1678" s="65"/>
      <c r="AM1678" s="65"/>
      <c r="AN1678" s="65"/>
      <c r="AO1678" s="65"/>
      <c r="AP1678" s="65"/>
    </row>
    <row r="1679" customFormat="false" ht="15.75" hidden="false" customHeight="false" outlineLevel="0" collapsed="false">
      <c r="A1679" s="65"/>
      <c r="B1679" s="65"/>
      <c r="C1679" s="65"/>
      <c r="D1679" s="65"/>
      <c r="E1679" s="65"/>
      <c r="F1679" s="65"/>
      <c r="G1679" s="65"/>
      <c r="H1679" s="68"/>
      <c r="I1679" s="65"/>
      <c r="J1679" s="68"/>
      <c r="K1679" s="65"/>
      <c r="L1679" s="68"/>
      <c r="M1679" s="65"/>
      <c r="N1679" s="65"/>
      <c r="O1679" s="65"/>
      <c r="P1679" s="65"/>
      <c r="Q1679" s="65"/>
      <c r="R1679" s="65"/>
      <c r="S1679" s="65"/>
      <c r="T1679" s="65"/>
      <c r="U1679" s="65"/>
      <c r="V1679" s="65"/>
      <c r="W1679" s="65"/>
      <c r="X1679" s="65"/>
      <c r="Y1679" s="65"/>
      <c r="Z1679" s="65"/>
      <c r="AA1679" s="65"/>
      <c r="AB1679" s="65"/>
      <c r="AC1679" s="65"/>
      <c r="AD1679" s="65"/>
      <c r="AE1679" s="65"/>
      <c r="AF1679" s="65"/>
      <c r="AG1679" s="65"/>
      <c r="AH1679" s="65"/>
      <c r="AI1679" s="65"/>
      <c r="AJ1679" s="65"/>
      <c r="AK1679" s="65"/>
      <c r="AL1679" s="65"/>
      <c r="AM1679" s="65"/>
      <c r="AN1679" s="65"/>
      <c r="AO1679" s="65"/>
      <c r="AP1679" s="65"/>
    </row>
    <row r="1680" customFormat="false" ht="15.75" hidden="false" customHeight="false" outlineLevel="0" collapsed="false">
      <c r="A1680" s="65"/>
      <c r="B1680" s="65"/>
      <c r="C1680" s="65"/>
      <c r="D1680" s="65"/>
      <c r="E1680" s="65"/>
      <c r="F1680" s="65"/>
      <c r="G1680" s="65"/>
      <c r="H1680" s="68"/>
      <c r="I1680" s="65"/>
      <c r="J1680" s="68"/>
      <c r="K1680" s="65"/>
      <c r="L1680" s="68"/>
      <c r="M1680" s="65"/>
      <c r="N1680" s="65"/>
      <c r="O1680" s="65"/>
      <c r="P1680" s="65"/>
      <c r="Q1680" s="65"/>
      <c r="R1680" s="65"/>
      <c r="S1680" s="65"/>
      <c r="T1680" s="65"/>
      <c r="U1680" s="65"/>
      <c r="V1680" s="65"/>
      <c r="W1680" s="65"/>
      <c r="X1680" s="65"/>
      <c r="Y1680" s="65"/>
      <c r="Z1680" s="65"/>
      <c r="AA1680" s="65"/>
      <c r="AB1680" s="65"/>
      <c r="AC1680" s="65"/>
      <c r="AD1680" s="65"/>
      <c r="AE1680" s="65"/>
      <c r="AF1680" s="65"/>
      <c r="AG1680" s="65"/>
      <c r="AH1680" s="65"/>
      <c r="AI1680" s="65"/>
      <c r="AJ1680" s="65"/>
      <c r="AK1680" s="65"/>
      <c r="AL1680" s="65"/>
      <c r="AM1680" s="65"/>
      <c r="AN1680" s="65"/>
      <c r="AO1680" s="65"/>
      <c r="AP1680" s="65"/>
    </row>
    <row r="1681" customFormat="false" ht="15.75" hidden="false" customHeight="false" outlineLevel="0" collapsed="false">
      <c r="A1681" s="65"/>
      <c r="B1681" s="65"/>
      <c r="C1681" s="65"/>
      <c r="D1681" s="65"/>
      <c r="E1681" s="65"/>
      <c r="F1681" s="65"/>
      <c r="G1681" s="65"/>
      <c r="H1681" s="68"/>
      <c r="I1681" s="65"/>
      <c r="J1681" s="68"/>
      <c r="K1681" s="65"/>
      <c r="L1681" s="68"/>
      <c r="M1681" s="65"/>
      <c r="N1681" s="65"/>
      <c r="O1681" s="65"/>
      <c r="P1681" s="65"/>
      <c r="Q1681" s="65"/>
      <c r="R1681" s="65"/>
      <c r="S1681" s="65"/>
      <c r="T1681" s="65"/>
      <c r="U1681" s="65"/>
      <c r="V1681" s="65"/>
      <c r="W1681" s="65"/>
      <c r="X1681" s="65"/>
      <c r="Y1681" s="65"/>
      <c r="Z1681" s="65"/>
      <c r="AA1681" s="65"/>
      <c r="AB1681" s="65"/>
      <c r="AC1681" s="65"/>
      <c r="AD1681" s="65"/>
      <c r="AE1681" s="65"/>
      <c r="AF1681" s="65"/>
      <c r="AG1681" s="65"/>
      <c r="AH1681" s="65"/>
      <c r="AI1681" s="65"/>
      <c r="AJ1681" s="65"/>
      <c r="AK1681" s="65"/>
      <c r="AL1681" s="65"/>
      <c r="AM1681" s="65"/>
      <c r="AN1681" s="65"/>
      <c r="AO1681" s="65"/>
      <c r="AP1681" s="65"/>
    </row>
    <row r="1682" customFormat="false" ht="15.75" hidden="false" customHeight="false" outlineLevel="0" collapsed="false">
      <c r="A1682" s="65"/>
      <c r="B1682" s="65"/>
      <c r="C1682" s="65"/>
      <c r="D1682" s="65"/>
      <c r="E1682" s="65"/>
      <c r="F1682" s="65"/>
      <c r="G1682" s="65"/>
      <c r="H1682" s="68"/>
      <c r="I1682" s="65"/>
      <c r="J1682" s="68"/>
      <c r="K1682" s="65"/>
      <c r="L1682" s="68"/>
      <c r="M1682" s="65"/>
      <c r="N1682" s="65"/>
      <c r="O1682" s="65"/>
      <c r="P1682" s="65"/>
      <c r="Q1682" s="65"/>
      <c r="R1682" s="65"/>
      <c r="S1682" s="65"/>
      <c r="T1682" s="65"/>
      <c r="U1682" s="65"/>
      <c r="V1682" s="65"/>
      <c r="W1682" s="65"/>
      <c r="X1682" s="65"/>
      <c r="Y1682" s="65"/>
      <c r="Z1682" s="65"/>
      <c r="AA1682" s="65"/>
      <c r="AB1682" s="65"/>
      <c r="AC1682" s="65"/>
      <c r="AD1682" s="65"/>
      <c r="AE1682" s="65"/>
      <c r="AF1682" s="65"/>
      <c r="AG1682" s="65"/>
      <c r="AH1682" s="65"/>
      <c r="AI1682" s="65"/>
      <c r="AJ1682" s="65"/>
      <c r="AK1682" s="65"/>
      <c r="AL1682" s="65"/>
      <c r="AM1682" s="65"/>
      <c r="AN1682" s="65"/>
      <c r="AO1682" s="65"/>
      <c r="AP1682" s="65"/>
    </row>
    <row r="1683" customFormat="false" ht="15.75" hidden="false" customHeight="false" outlineLevel="0" collapsed="false">
      <c r="A1683" s="65"/>
      <c r="B1683" s="65"/>
      <c r="C1683" s="65"/>
      <c r="D1683" s="65"/>
      <c r="E1683" s="65"/>
      <c r="F1683" s="65"/>
      <c r="G1683" s="65"/>
      <c r="H1683" s="68"/>
      <c r="I1683" s="65"/>
      <c r="J1683" s="68"/>
      <c r="K1683" s="65"/>
      <c r="L1683" s="68"/>
      <c r="M1683" s="65"/>
      <c r="N1683" s="65"/>
      <c r="O1683" s="65"/>
      <c r="P1683" s="65"/>
      <c r="Q1683" s="65"/>
      <c r="R1683" s="65"/>
      <c r="S1683" s="65"/>
      <c r="T1683" s="65"/>
      <c r="U1683" s="65"/>
      <c r="V1683" s="65"/>
      <c r="W1683" s="65"/>
      <c r="X1683" s="65"/>
      <c r="Y1683" s="65"/>
      <c r="Z1683" s="65"/>
      <c r="AA1683" s="65"/>
      <c r="AB1683" s="65"/>
      <c r="AC1683" s="65"/>
      <c r="AD1683" s="65"/>
      <c r="AE1683" s="65"/>
      <c r="AF1683" s="65"/>
      <c r="AG1683" s="65"/>
      <c r="AH1683" s="65"/>
      <c r="AI1683" s="65"/>
      <c r="AJ1683" s="65"/>
      <c r="AK1683" s="65"/>
      <c r="AL1683" s="65"/>
      <c r="AM1683" s="65"/>
      <c r="AN1683" s="65"/>
      <c r="AO1683" s="65"/>
      <c r="AP1683" s="65"/>
    </row>
    <row r="1684" customFormat="false" ht="15.75" hidden="false" customHeight="false" outlineLevel="0" collapsed="false">
      <c r="A1684" s="65"/>
      <c r="B1684" s="65"/>
      <c r="C1684" s="65"/>
      <c r="D1684" s="65"/>
      <c r="E1684" s="65"/>
      <c r="F1684" s="65"/>
      <c r="G1684" s="65"/>
      <c r="H1684" s="68"/>
      <c r="I1684" s="65"/>
      <c r="J1684" s="68"/>
      <c r="K1684" s="65"/>
      <c r="L1684" s="68"/>
      <c r="M1684" s="65"/>
      <c r="N1684" s="65"/>
      <c r="O1684" s="65"/>
      <c r="P1684" s="65"/>
      <c r="Q1684" s="65"/>
      <c r="R1684" s="65"/>
      <c r="S1684" s="65"/>
      <c r="T1684" s="65"/>
      <c r="U1684" s="65"/>
      <c r="V1684" s="65"/>
      <c r="W1684" s="65"/>
      <c r="X1684" s="65"/>
      <c r="Y1684" s="65"/>
      <c r="Z1684" s="65"/>
      <c r="AA1684" s="65"/>
      <c r="AB1684" s="65"/>
      <c r="AC1684" s="65"/>
      <c r="AD1684" s="65"/>
      <c r="AE1684" s="65"/>
      <c r="AF1684" s="65"/>
      <c r="AG1684" s="65"/>
      <c r="AH1684" s="65"/>
      <c r="AI1684" s="65"/>
      <c r="AJ1684" s="65"/>
      <c r="AK1684" s="65"/>
      <c r="AL1684" s="65"/>
      <c r="AM1684" s="65"/>
      <c r="AN1684" s="65"/>
      <c r="AO1684" s="65"/>
      <c r="AP1684" s="65"/>
    </row>
    <row r="1685" customFormat="false" ht="15.75" hidden="false" customHeight="false" outlineLevel="0" collapsed="false">
      <c r="A1685" s="65"/>
      <c r="B1685" s="65"/>
      <c r="C1685" s="65"/>
      <c r="D1685" s="65"/>
      <c r="E1685" s="65"/>
      <c r="F1685" s="65"/>
      <c r="G1685" s="65"/>
      <c r="H1685" s="68"/>
      <c r="I1685" s="65"/>
      <c r="J1685" s="68"/>
      <c r="K1685" s="65"/>
      <c r="L1685" s="68"/>
      <c r="M1685" s="65"/>
      <c r="N1685" s="65"/>
      <c r="O1685" s="65"/>
      <c r="P1685" s="65"/>
      <c r="Q1685" s="65"/>
      <c r="R1685" s="65"/>
      <c r="S1685" s="65"/>
      <c r="T1685" s="65"/>
      <c r="U1685" s="65"/>
      <c r="V1685" s="65"/>
      <c r="W1685" s="65"/>
      <c r="X1685" s="65"/>
      <c r="Y1685" s="65"/>
      <c r="Z1685" s="65"/>
      <c r="AA1685" s="65"/>
      <c r="AB1685" s="65"/>
      <c r="AC1685" s="65"/>
      <c r="AD1685" s="65"/>
      <c r="AE1685" s="65"/>
      <c r="AF1685" s="65"/>
      <c r="AG1685" s="65"/>
      <c r="AH1685" s="65"/>
      <c r="AI1685" s="65"/>
      <c r="AJ1685" s="65"/>
      <c r="AK1685" s="65"/>
      <c r="AL1685" s="65"/>
      <c r="AM1685" s="65"/>
      <c r="AN1685" s="65"/>
      <c r="AO1685" s="65"/>
      <c r="AP1685" s="65"/>
    </row>
    <row r="1686" customFormat="false" ht="15.75" hidden="false" customHeight="false" outlineLevel="0" collapsed="false">
      <c r="A1686" s="65"/>
      <c r="B1686" s="65"/>
      <c r="C1686" s="65"/>
      <c r="D1686" s="65"/>
      <c r="E1686" s="65"/>
      <c r="F1686" s="65"/>
      <c r="G1686" s="65"/>
      <c r="H1686" s="68"/>
      <c r="I1686" s="65"/>
      <c r="J1686" s="68"/>
      <c r="K1686" s="65"/>
      <c r="L1686" s="68"/>
      <c r="M1686" s="65"/>
      <c r="N1686" s="65"/>
      <c r="O1686" s="65"/>
      <c r="P1686" s="65"/>
      <c r="Q1686" s="65"/>
      <c r="R1686" s="65"/>
      <c r="S1686" s="65"/>
      <c r="T1686" s="65"/>
      <c r="U1686" s="65"/>
      <c r="V1686" s="65"/>
      <c r="W1686" s="65"/>
      <c r="X1686" s="65"/>
      <c r="Y1686" s="65"/>
      <c r="Z1686" s="65"/>
      <c r="AA1686" s="65"/>
      <c r="AB1686" s="65"/>
      <c r="AC1686" s="65"/>
      <c r="AD1686" s="65"/>
      <c r="AE1686" s="65"/>
      <c r="AF1686" s="65"/>
      <c r="AG1686" s="65"/>
      <c r="AH1686" s="65"/>
      <c r="AI1686" s="65"/>
      <c r="AJ1686" s="65"/>
      <c r="AK1686" s="65"/>
      <c r="AL1686" s="65"/>
      <c r="AM1686" s="65"/>
      <c r="AN1686" s="65"/>
      <c r="AO1686" s="65"/>
      <c r="AP1686" s="65"/>
    </row>
    <row r="1687" customFormat="false" ht="15.75" hidden="false" customHeight="false" outlineLevel="0" collapsed="false">
      <c r="A1687" s="65"/>
      <c r="B1687" s="65"/>
      <c r="C1687" s="65"/>
      <c r="D1687" s="65"/>
      <c r="E1687" s="65"/>
      <c r="F1687" s="65"/>
      <c r="G1687" s="65"/>
      <c r="H1687" s="68"/>
      <c r="I1687" s="65"/>
      <c r="J1687" s="68"/>
      <c r="K1687" s="65"/>
      <c r="L1687" s="68"/>
      <c r="M1687" s="65"/>
      <c r="N1687" s="65"/>
      <c r="O1687" s="65"/>
      <c r="P1687" s="65"/>
      <c r="Q1687" s="65"/>
      <c r="R1687" s="65"/>
      <c r="S1687" s="65"/>
      <c r="T1687" s="65"/>
      <c r="U1687" s="65"/>
      <c r="V1687" s="65"/>
      <c r="W1687" s="65"/>
      <c r="X1687" s="65"/>
      <c r="Y1687" s="65"/>
      <c r="Z1687" s="65"/>
      <c r="AA1687" s="65"/>
      <c r="AB1687" s="65"/>
      <c r="AC1687" s="65"/>
      <c r="AD1687" s="65"/>
      <c r="AE1687" s="65"/>
      <c r="AF1687" s="65"/>
      <c r="AG1687" s="65"/>
      <c r="AH1687" s="65"/>
      <c r="AI1687" s="65"/>
      <c r="AJ1687" s="65"/>
      <c r="AK1687" s="65"/>
      <c r="AL1687" s="65"/>
      <c r="AM1687" s="65"/>
      <c r="AN1687" s="65"/>
      <c r="AO1687" s="65"/>
      <c r="AP1687" s="65"/>
    </row>
    <row r="1688" customFormat="false" ht="15.75" hidden="false" customHeight="false" outlineLevel="0" collapsed="false">
      <c r="A1688" s="65"/>
      <c r="B1688" s="65"/>
      <c r="C1688" s="65"/>
      <c r="D1688" s="65"/>
      <c r="E1688" s="65"/>
      <c r="F1688" s="65"/>
      <c r="G1688" s="65"/>
      <c r="H1688" s="68"/>
      <c r="I1688" s="65"/>
      <c r="J1688" s="68"/>
      <c r="K1688" s="65"/>
      <c r="L1688" s="68"/>
      <c r="M1688" s="65"/>
      <c r="N1688" s="65"/>
      <c r="O1688" s="65"/>
      <c r="P1688" s="65"/>
      <c r="Q1688" s="65"/>
      <c r="R1688" s="65"/>
      <c r="S1688" s="65"/>
      <c r="T1688" s="65"/>
      <c r="U1688" s="65"/>
      <c r="V1688" s="65"/>
      <c r="W1688" s="65"/>
      <c r="X1688" s="65"/>
      <c r="Y1688" s="65"/>
      <c r="Z1688" s="65"/>
      <c r="AA1688" s="65"/>
      <c r="AB1688" s="65"/>
      <c r="AC1688" s="65"/>
      <c r="AD1688" s="65"/>
      <c r="AE1688" s="65"/>
      <c r="AF1688" s="65"/>
      <c r="AG1688" s="65"/>
      <c r="AH1688" s="65"/>
      <c r="AI1688" s="65"/>
      <c r="AJ1688" s="65"/>
      <c r="AK1688" s="65"/>
      <c r="AL1688" s="65"/>
      <c r="AM1688" s="65"/>
      <c r="AN1688" s="65"/>
      <c r="AO1688" s="65"/>
      <c r="AP1688" s="65"/>
    </row>
    <row r="1689" customFormat="false" ht="15.75" hidden="false" customHeight="false" outlineLevel="0" collapsed="false">
      <c r="A1689" s="65"/>
      <c r="B1689" s="65"/>
      <c r="C1689" s="65"/>
      <c r="D1689" s="65"/>
      <c r="E1689" s="65"/>
      <c r="F1689" s="65"/>
      <c r="G1689" s="65"/>
      <c r="H1689" s="68"/>
      <c r="I1689" s="65"/>
      <c r="J1689" s="68"/>
      <c r="K1689" s="65"/>
      <c r="L1689" s="68"/>
      <c r="M1689" s="65"/>
      <c r="N1689" s="65"/>
      <c r="O1689" s="65"/>
      <c r="P1689" s="65"/>
      <c r="Q1689" s="65"/>
      <c r="R1689" s="65"/>
      <c r="S1689" s="65"/>
      <c r="T1689" s="65"/>
      <c r="U1689" s="65"/>
      <c r="V1689" s="65"/>
      <c r="W1689" s="65"/>
      <c r="X1689" s="65"/>
      <c r="Y1689" s="65"/>
      <c r="Z1689" s="65"/>
      <c r="AA1689" s="65"/>
      <c r="AB1689" s="65"/>
      <c r="AC1689" s="65"/>
      <c r="AD1689" s="65"/>
      <c r="AE1689" s="65"/>
      <c r="AF1689" s="65"/>
      <c r="AG1689" s="65"/>
      <c r="AH1689" s="65"/>
      <c r="AI1689" s="65"/>
      <c r="AJ1689" s="65"/>
      <c r="AK1689" s="65"/>
      <c r="AL1689" s="65"/>
      <c r="AM1689" s="65"/>
      <c r="AN1689" s="65"/>
      <c r="AO1689" s="65"/>
      <c r="AP1689" s="65"/>
    </row>
    <row r="1690" customFormat="false" ht="15.75" hidden="false" customHeight="false" outlineLevel="0" collapsed="false">
      <c r="A1690" s="65"/>
      <c r="B1690" s="65"/>
      <c r="C1690" s="65"/>
      <c r="D1690" s="65"/>
      <c r="E1690" s="65"/>
      <c r="F1690" s="65"/>
      <c r="G1690" s="65"/>
      <c r="H1690" s="68"/>
      <c r="I1690" s="65"/>
      <c r="J1690" s="68"/>
      <c r="K1690" s="65"/>
      <c r="L1690" s="68"/>
      <c r="M1690" s="65"/>
      <c r="N1690" s="65"/>
      <c r="O1690" s="65"/>
      <c r="P1690" s="65"/>
      <c r="Q1690" s="65"/>
      <c r="R1690" s="65"/>
      <c r="S1690" s="65"/>
      <c r="T1690" s="65"/>
      <c r="U1690" s="65"/>
      <c r="V1690" s="65"/>
      <c r="W1690" s="65"/>
      <c r="X1690" s="65"/>
      <c r="Y1690" s="65"/>
      <c r="Z1690" s="65"/>
      <c r="AA1690" s="65"/>
      <c r="AB1690" s="65"/>
      <c r="AC1690" s="65"/>
      <c r="AD1690" s="65"/>
      <c r="AE1690" s="65"/>
      <c r="AF1690" s="65"/>
      <c r="AG1690" s="65"/>
      <c r="AH1690" s="65"/>
      <c r="AI1690" s="65"/>
      <c r="AJ1690" s="65"/>
      <c r="AK1690" s="65"/>
      <c r="AL1690" s="65"/>
      <c r="AM1690" s="65"/>
      <c r="AN1690" s="65"/>
      <c r="AO1690" s="65"/>
      <c r="AP1690" s="65"/>
    </row>
    <row r="1691" customFormat="false" ht="15.75" hidden="false" customHeight="false" outlineLevel="0" collapsed="false">
      <c r="A1691" s="65"/>
      <c r="B1691" s="65"/>
      <c r="C1691" s="65"/>
      <c r="D1691" s="65"/>
      <c r="E1691" s="65"/>
      <c r="F1691" s="65"/>
      <c r="G1691" s="65"/>
      <c r="H1691" s="68"/>
      <c r="I1691" s="65"/>
      <c r="J1691" s="68"/>
      <c r="K1691" s="65"/>
      <c r="L1691" s="68"/>
      <c r="M1691" s="65"/>
      <c r="N1691" s="65"/>
      <c r="O1691" s="65"/>
      <c r="P1691" s="65"/>
      <c r="Q1691" s="65"/>
      <c r="R1691" s="65"/>
      <c r="S1691" s="65"/>
      <c r="T1691" s="65"/>
      <c r="U1691" s="65"/>
      <c r="V1691" s="65"/>
      <c r="W1691" s="65"/>
      <c r="X1691" s="65"/>
      <c r="Y1691" s="65"/>
      <c r="Z1691" s="65"/>
      <c r="AA1691" s="65"/>
      <c r="AB1691" s="65"/>
      <c r="AC1691" s="65"/>
      <c r="AD1691" s="65"/>
      <c r="AE1691" s="65"/>
      <c r="AF1691" s="65"/>
      <c r="AG1691" s="65"/>
      <c r="AH1691" s="65"/>
      <c r="AI1691" s="65"/>
      <c r="AJ1691" s="65"/>
      <c r="AK1691" s="65"/>
      <c r="AL1691" s="65"/>
      <c r="AM1691" s="65"/>
      <c r="AN1691" s="65"/>
      <c r="AO1691" s="65"/>
      <c r="AP1691" s="65"/>
    </row>
    <row r="1692" customFormat="false" ht="15.75" hidden="false" customHeight="false" outlineLevel="0" collapsed="false">
      <c r="A1692" s="65"/>
      <c r="B1692" s="65"/>
      <c r="C1692" s="65"/>
      <c r="D1692" s="65"/>
      <c r="E1692" s="65"/>
      <c r="F1692" s="65"/>
      <c r="G1692" s="65"/>
      <c r="H1692" s="68"/>
      <c r="I1692" s="65"/>
      <c r="J1692" s="68"/>
      <c r="K1692" s="65"/>
      <c r="L1692" s="68"/>
      <c r="M1692" s="65"/>
      <c r="N1692" s="65"/>
      <c r="O1692" s="65"/>
      <c r="P1692" s="65"/>
      <c r="Q1692" s="65"/>
      <c r="R1692" s="65"/>
      <c r="S1692" s="65"/>
      <c r="T1692" s="65"/>
      <c r="U1692" s="65"/>
      <c r="V1692" s="65"/>
      <c r="W1692" s="65"/>
      <c r="X1692" s="65"/>
      <c r="Y1692" s="65"/>
      <c r="Z1692" s="65"/>
      <c r="AA1692" s="65"/>
      <c r="AB1692" s="65"/>
      <c r="AC1692" s="65"/>
      <c r="AD1692" s="65"/>
      <c r="AE1692" s="65"/>
      <c r="AF1692" s="65"/>
      <c r="AG1692" s="65"/>
      <c r="AH1692" s="65"/>
      <c r="AI1692" s="65"/>
      <c r="AJ1692" s="65"/>
      <c r="AK1692" s="65"/>
      <c r="AL1692" s="65"/>
      <c r="AM1692" s="65"/>
      <c r="AN1692" s="65"/>
      <c r="AO1692" s="65"/>
      <c r="AP1692" s="65"/>
    </row>
    <row r="1693" customFormat="false" ht="15.75" hidden="false" customHeight="false" outlineLevel="0" collapsed="false">
      <c r="A1693" s="65"/>
      <c r="B1693" s="65"/>
      <c r="C1693" s="65"/>
      <c r="D1693" s="65"/>
      <c r="E1693" s="65"/>
      <c r="F1693" s="65"/>
      <c r="G1693" s="65"/>
      <c r="H1693" s="68"/>
      <c r="I1693" s="65"/>
      <c r="J1693" s="68"/>
      <c r="K1693" s="65"/>
      <c r="L1693" s="68"/>
      <c r="M1693" s="65"/>
      <c r="N1693" s="65"/>
      <c r="O1693" s="65"/>
      <c r="P1693" s="65"/>
      <c r="Q1693" s="65"/>
      <c r="R1693" s="65"/>
      <c r="S1693" s="65"/>
      <c r="T1693" s="65"/>
      <c r="U1693" s="65"/>
      <c r="V1693" s="65"/>
      <c r="W1693" s="65"/>
      <c r="X1693" s="65"/>
      <c r="Y1693" s="65"/>
      <c r="Z1693" s="65"/>
      <c r="AA1693" s="65"/>
      <c r="AB1693" s="65"/>
      <c r="AC1693" s="65"/>
      <c r="AD1693" s="65"/>
      <c r="AE1693" s="65"/>
      <c r="AF1693" s="65"/>
      <c r="AG1693" s="65"/>
      <c r="AH1693" s="65"/>
      <c r="AI1693" s="65"/>
      <c r="AJ1693" s="65"/>
      <c r="AK1693" s="65"/>
      <c r="AL1693" s="65"/>
      <c r="AM1693" s="65"/>
      <c r="AN1693" s="65"/>
      <c r="AO1693" s="65"/>
      <c r="AP1693" s="65"/>
    </row>
    <row r="1694" customFormat="false" ht="15.75" hidden="false" customHeight="false" outlineLevel="0" collapsed="false">
      <c r="A1694" s="65"/>
      <c r="B1694" s="65"/>
      <c r="C1694" s="65"/>
      <c r="D1694" s="65"/>
      <c r="E1694" s="65"/>
      <c r="F1694" s="65"/>
      <c r="G1694" s="65"/>
      <c r="H1694" s="68"/>
      <c r="I1694" s="65"/>
      <c r="J1694" s="68"/>
      <c r="K1694" s="65"/>
      <c r="L1694" s="68"/>
      <c r="M1694" s="65"/>
      <c r="N1694" s="65"/>
      <c r="O1694" s="65"/>
      <c r="P1694" s="65"/>
      <c r="Q1694" s="65"/>
      <c r="R1694" s="65"/>
      <c r="S1694" s="65"/>
      <c r="T1694" s="65"/>
      <c r="U1694" s="65"/>
      <c r="V1694" s="65"/>
      <c r="W1694" s="65"/>
      <c r="X1694" s="65"/>
      <c r="Y1694" s="65"/>
      <c r="Z1694" s="65"/>
      <c r="AA1694" s="65"/>
      <c r="AB1694" s="65"/>
      <c r="AC1694" s="65"/>
      <c r="AD1694" s="65"/>
      <c r="AE1694" s="65"/>
      <c r="AF1694" s="65"/>
      <c r="AG1694" s="65"/>
      <c r="AH1694" s="65"/>
      <c r="AI1694" s="65"/>
      <c r="AJ1694" s="65"/>
      <c r="AK1694" s="65"/>
      <c r="AL1694" s="65"/>
      <c r="AM1694" s="65"/>
      <c r="AN1694" s="65"/>
      <c r="AO1694" s="65"/>
      <c r="AP1694" s="65"/>
    </row>
    <row r="1695" customFormat="false" ht="15.75" hidden="false" customHeight="false" outlineLevel="0" collapsed="false">
      <c r="A1695" s="65"/>
      <c r="B1695" s="65"/>
      <c r="C1695" s="65"/>
      <c r="D1695" s="65"/>
      <c r="E1695" s="65"/>
      <c r="F1695" s="65"/>
      <c r="G1695" s="65"/>
      <c r="H1695" s="68"/>
      <c r="I1695" s="65"/>
      <c r="J1695" s="68"/>
      <c r="K1695" s="65"/>
      <c r="L1695" s="68"/>
      <c r="M1695" s="65"/>
      <c r="N1695" s="65"/>
      <c r="O1695" s="65"/>
      <c r="P1695" s="65"/>
      <c r="Q1695" s="65"/>
      <c r="R1695" s="65"/>
      <c r="S1695" s="65"/>
      <c r="T1695" s="65"/>
      <c r="U1695" s="65"/>
      <c r="V1695" s="65"/>
      <c r="W1695" s="65"/>
      <c r="X1695" s="65"/>
      <c r="Y1695" s="65"/>
      <c r="Z1695" s="65"/>
      <c r="AA1695" s="65"/>
      <c r="AB1695" s="65"/>
      <c r="AC1695" s="65"/>
      <c r="AD1695" s="65"/>
      <c r="AE1695" s="65"/>
      <c r="AF1695" s="65"/>
      <c r="AG1695" s="65"/>
      <c r="AH1695" s="65"/>
      <c r="AI1695" s="65"/>
      <c r="AJ1695" s="65"/>
      <c r="AK1695" s="65"/>
      <c r="AL1695" s="65"/>
      <c r="AM1695" s="65"/>
      <c r="AN1695" s="65"/>
      <c r="AO1695" s="65"/>
      <c r="AP1695" s="65"/>
    </row>
    <row r="1696" customFormat="false" ht="15.75" hidden="false" customHeight="false" outlineLevel="0" collapsed="false">
      <c r="A1696" s="65"/>
      <c r="B1696" s="65"/>
      <c r="C1696" s="65"/>
      <c r="D1696" s="65"/>
      <c r="E1696" s="65"/>
      <c r="F1696" s="65"/>
      <c r="G1696" s="65"/>
      <c r="H1696" s="68"/>
      <c r="I1696" s="65"/>
      <c r="J1696" s="68"/>
      <c r="K1696" s="65"/>
      <c r="L1696" s="68"/>
      <c r="M1696" s="65"/>
      <c r="N1696" s="65"/>
      <c r="O1696" s="65"/>
      <c r="P1696" s="65"/>
      <c r="Q1696" s="65"/>
      <c r="R1696" s="65"/>
      <c r="S1696" s="65"/>
      <c r="T1696" s="65"/>
      <c r="U1696" s="65"/>
      <c r="V1696" s="65"/>
      <c r="W1696" s="65"/>
      <c r="X1696" s="65"/>
      <c r="Y1696" s="65"/>
      <c r="Z1696" s="65"/>
      <c r="AA1696" s="65"/>
      <c r="AB1696" s="65"/>
      <c r="AC1696" s="65"/>
      <c r="AD1696" s="65"/>
      <c r="AE1696" s="65"/>
      <c r="AF1696" s="65"/>
      <c r="AG1696" s="65"/>
      <c r="AH1696" s="65"/>
      <c r="AI1696" s="65"/>
      <c r="AJ1696" s="65"/>
      <c r="AK1696" s="65"/>
      <c r="AL1696" s="65"/>
      <c r="AM1696" s="65"/>
      <c r="AN1696" s="65"/>
      <c r="AO1696" s="65"/>
      <c r="AP1696" s="65"/>
    </row>
    <row r="1697" customFormat="false" ht="15.75" hidden="false" customHeight="false" outlineLevel="0" collapsed="false">
      <c r="A1697" s="65"/>
      <c r="B1697" s="65"/>
      <c r="C1697" s="65"/>
      <c r="D1697" s="65"/>
      <c r="E1697" s="65"/>
      <c r="F1697" s="65"/>
      <c r="G1697" s="65"/>
      <c r="H1697" s="68"/>
      <c r="I1697" s="65"/>
      <c r="J1697" s="68"/>
      <c r="K1697" s="65"/>
      <c r="L1697" s="68"/>
      <c r="M1697" s="65"/>
      <c r="N1697" s="65"/>
      <c r="O1697" s="65"/>
      <c r="P1697" s="65"/>
      <c r="Q1697" s="65"/>
      <c r="R1697" s="65"/>
      <c r="S1697" s="65"/>
      <c r="T1697" s="65"/>
      <c r="U1697" s="65"/>
      <c r="V1697" s="65"/>
      <c r="W1697" s="65"/>
      <c r="X1697" s="65"/>
      <c r="Y1697" s="65"/>
      <c r="Z1697" s="65"/>
      <c r="AA1697" s="65"/>
      <c r="AB1697" s="65"/>
      <c r="AC1697" s="65"/>
      <c r="AD1697" s="65"/>
      <c r="AE1697" s="65"/>
      <c r="AF1697" s="65"/>
      <c r="AG1697" s="65"/>
      <c r="AH1697" s="65"/>
      <c r="AI1697" s="65"/>
      <c r="AJ1697" s="65"/>
      <c r="AK1697" s="65"/>
      <c r="AL1697" s="65"/>
      <c r="AM1697" s="65"/>
      <c r="AN1697" s="65"/>
      <c r="AO1697" s="65"/>
      <c r="AP1697" s="65"/>
    </row>
    <row r="1698" customFormat="false" ht="15.75" hidden="false" customHeight="false" outlineLevel="0" collapsed="false">
      <c r="A1698" s="65"/>
      <c r="B1698" s="65"/>
      <c r="C1698" s="65"/>
      <c r="D1698" s="65"/>
      <c r="E1698" s="65"/>
      <c r="F1698" s="65"/>
      <c r="G1698" s="65"/>
      <c r="H1698" s="68"/>
      <c r="I1698" s="65"/>
      <c r="J1698" s="68"/>
      <c r="K1698" s="65"/>
      <c r="L1698" s="68"/>
      <c r="M1698" s="65"/>
      <c r="N1698" s="65"/>
      <c r="O1698" s="65"/>
      <c r="P1698" s="65"/>
      <c r="Q1698" s="65"/>
      <c r="R1698" s="65"/>
      <c r="S1698" s="65"/>
      <c r="T1698" s="65"/>
      <c r="U1698" s="65"/>
      <c r="V1698" s="65"/>
      <c r="W1698" s="65"/>
      <c r="X1698" s="65"/>
      <c r="Y1698" s="65"/>
      <c r="Z1698" s="65"/>
      <c r="AA1698" s="65"/>
      <c r="AB1698" s="65"/>
      <c r="AC1698" s="65"/>
      <c r="AD1698" s="65"/>
      <c r="AE1698" s="65"/>
      <c r="AF1698" s="65"/>
      <c r="AG1698" s="65"/>
      <c r="AH1698" s="65"/>
      <c r="AI1698" s="65"/>
      <c r="AJ1698" s="65"/>
      <c r="AK1698" s="65"/>
      <c r="AL1698" s="65"/>
      <c r="AM1698" s="65"/>
      <c r="AN1698" s="65"/>
      <c r="AO1698" s="65"/>
      <c r="AP1698" s="65"/>
    </row>
    <row r="1699" customFormat="false" ht="15.75" hidden="false" customHeight="false" outlineLevel="0" collapsed="false">
      <c r="A1699" s="65"/>
      <c r="B1699" s="65"/>
      <c r="C1699" s="65"/>
      <c r="D1699" s="65"/>
      <c r="E1699" s="65"/>
      <c r="F1699" s="65"/>
      <c r="G1699" s="65"/>
      <c r="H1699" s="68"/>
      <c r="I1699" s="65"/>
      <c r="J1699" s="68"/>
      <c r="K1699" s="65"/>
      <c r="L1699" s="68"/>
      <c r="M1699" s="65"/>
      <c r="N1699" s="65"/>
      <c r="O1699" s="65"/>
      <c r="P1699" s="65"/>
      <c r="Q1699" s="65"/>
      <c r="R1699" s="65"/>
      <c r="S1699" s="65"/>
      <c r="T1699" s="65"/>
      <c r="U1699" s="65"/>
      <c r="V1699" s="65"/>
      <c r="W1699" s="65"/>
      <c r="X1699" s="65"/>
      <c r="Y1699" s="65"/>
      <c r="Z1699" s="65"/>
      <c r="AA1699" s="65"/>
      <c r="AB1699" s="65"/>
      <c r="AC1699" s="65"/>
      <c r="AD1699" s="65"/>
      <c r="AE1699" s="65"/>
      <c r="AF1699" s="65"/>
      <c r="AG1699" s="65"/>
      <c r="AH1699" s="65"/>
      <c r="AI1699" s="65"/>
      <c r="AJ1699" s="65"/>
      <c r="AK1699" s="65"/>
      <c r="AL1699" s="65"/>
      <c r="AM1699" s="65"/>
      <c r="AN1699" s="65"/>
      <c r="AO1699" s="65"/>
      <c r="AP1699" s="65"/>
    </row>
    <row r="1700" customFormat="false" ht="15.75" hidden="false" customHeight="false" outlineLevel="0" collapsed="false">
      <c r="A1700" s="65"/>
      <c r="B1700" s="65"/>
      <c r="C1700" s="65"/>
      <c r="D1700" s="65"/>
      <c r="E1700" s="65"/>
      <c r="F1700" s="65"/>
      <c r="G1700" s="65"/>
      <c r="H1700" s="68"/>
      <c r="I1700" s="65"/>
      <c r="J1700" s="68"/>
      <c r="K1700" s="65"/>
      <c r="L1700" s="68"/>
      <c r="M1700" s="65"/>
      <c r="N1700" s="65"/>
      <c r="O1700" s="65"/>
      <c r="P1700" s="65"/>
      <c r="Q1700" s="65"/>
      <c r="R1700" s="65"/>
      <c r="S1700" s="65"/>
      <c r="T1700" s="65"/>
      <c r="U1700" s="65"/>
      <c r="V1700" s="65"/>
      <c r="W1700" s="65"/>
      <c r="X1700" s="65"/>
      <c r="Y1700" s="65"/>
      <c r="Z1700" s="65"/>
      <c r="AA1700" s="65"/>
      <c r="AB1700" s="65"/>
      <c r="AC1700" s="65"/>
      <c r="AD1700" s="65"/>
      <c r="AE1700" s="65"/>
      <c r="AF1700" s="65"/>
      <c r="AG1700" s="65"/>
      <c r="AH1700" s="65"/>
      <c r="AI1700" s="65"/>
      <c r="AJ1700" s="65"/>
      <c r="AK1700" s="65"/>
      <c r="AL1700" s="65"/>
      <c r="AM1700" s="65"/>
      <c r="AN1700" s="65"/>
      <c r="AO1700" s="65"/>
      <c r="AP1700" s="65"/>
    </row>
    <row r="1701" customFormat="false" ht="15.75" hidden="false" customHeight="false" outlineLevel="0" collapsed="false">
      <c r="A1701" s="65"/>
      <c r="B1701" s="65"/>
      <c r="C1701" s="65"/>
      <c r="D1701" s="65"/>
      <c r="E1701" s="65"/>
      <c r="F1701" s="65"/>
      <c r="G1701" s="65"/>
      <c r="H1701" s="68"/>
      <c r="I1701" s="65"/>
      <c r="J1701" s="68"/>
      <c r="K1701" s="65"/>
      <c r="L1701" s="68"/>
      <c r="M1701" s="65"/>
      <c r="N1701" s="65"/>
      <c r="O1701" s="65"/>
      <c r="P1701" s="65"/>
      <c r="Q1701" s="65"/>
      <c r="R1701" s="65"/>
      <c r="S1701" s="65"/>
      <c r="T1701" s="65"/>
      <c r="U1701" s="65"/>
      <c r="V1701" s="65"/>
      <c r="W1701" s="65"/>
      <c r="X1701" s="65"/>
      <c r="Y1701" s="65"/>
      <c r="Z1701" s="65"/>
      <c r="AA1701" s="65"/>
      <c r="AB1701" s="65"/>
      <c r="AC1701" s="65"/>
      <c r="AD1701" s="65"/>
      <c r="AE1701" s="65"/>
      <c r="AF1701" s="65"/>
      <c r="AG1701" s="65"/>
      <c r="AH1701" s="65"/>
      <c r="AI1701" s="65"/>
      <c r="AJ1701" s="65"/>
      <c r="AK1701" s="65"/>
      <c r="AL1701" s="65"/>
      <c r="AM1701" s="65"/>
      <c r="AN1701" s="65"/>
      <c r="AO1701" s="65"/>
      <c r="AP1701" s="65"/>
    </row>
    <row r="1702" customFormat="false" ht="15.75" hidden="false" customHeight="false" outlineLevel="0" collapsed="false">
      <c r="A1702" s="65"/>
      <c r="B1702" s="65"/>
      <c r="C1702" s="65"/>
      <c r="D1702" s="65"/>
      <c r="E1702" s="65"/>
      <c r="F1702" s="65"/>
      <c r="G1702" s="65"/>
      <c r="H1702" s="68"/>
      <c r="I1702" s="65"/>
      <c r="J1702" s="68"/>
      <c r="K1702" s="65"/>
      <c r="L1702" s="68"/>
      <c r="M1702" s="65"/>
      <c r="N1702" s="65"/>
      <c r="O1702" s="65"/>
      <c r="P1702" s="65"/>
      <c r="Q1702" s="65"/>
      <c r="R1702" s="65"/>
      <c r="S1702" s="65"/>
      <c r="T1702" s="65"/>
      <c r="U1702" s="65"/>
      <c r="V1702" s="65"/>
      <c r="W1702" s="65"/>
      <c r="X1702" s="65"/>
      <c r="Y1702" s="65"/>
      <c r="Z1702" s="65"/>
      <c r="AA1702" s="65"/>
      <c r="AB1702" s="65"/>
      <c r="AC1702" s="65"/>
      <c r="AD1702" s="65"/>
      <c r="AE1702" s="65"/>
      <c r="AF1702" s="65"/>
      <c r="AG1702" s="65"/>
      <c r="AH1702" s="65"/>
      <c r="AI1702" s="65"/>
      <c r="AJ1702" s="65"/>
      <c r="AK1702" s="65"/>
      <c r="AL1702" s="65"/>
      <c r="AM1702" s="65"/>
      <c r="AN1702" s="65"/>
      <c r="AO1702" s="65"/>
      <c r="AP1702" s="65"/>
    </row>
    <row r="1703" customFormat="false" ht="15.75" hidden="false" customHeight="false" outlineLevel="0" collapsed="false">
      <c r="A1703" s="65"/>
      <c r="B1703" s="65"/>
      <c r="C1703" s="65"/>
      <c r="D1703" s="65"/>
      <c r="E1703" s="65"/>
      <c r="F1703" s="65"/>
      <c r="G1703" s="65"/>
      <c r="H1703" s="68"/>
      <c r="I1703" s="65"/>
      <c r="J1703" s="68"/>
      <c r="K1703" s="65"/>
      <c r="L1703" s="68"/>
      <c r="M1703" s="65"/>
      <c r="N1703" s="65"/>
      <c r="O1703" s="65"/>
      <c r="P1703" s="65"/>
      <c r="Q1703" s="65"/>
      <c r="R1703" s="65"/>
      <c r="S1703" s="65"/>
      <c r="T1703" s="65"/>
      <c r="U1703" s="65"/>
      <c r="V1703" s="65"/>
      <c r="W1703" s="65"/>
      <c r="X1703" s="65"/>
      <c r="Y1703" s="65"/>
      <c r="Z1703" s="65"/>
      <c r="AA1703" s="65"/>
      <c r="AB1703" s="65"/>
      <c r="AC1703" s="65"/>
      <c r="AD1703" s="65"/>
      <c r="AE1703" s="65"/>
      <c r="AF1703" s="65"/>
      <c r="AG1703" s="65"/>
      <c r="AH1703" s="65"/>
      <c r="AI1703" s="65"/>
      <c r="AJ1703" s="65"/>
      <c r="AK1703" s="65"/>
      <c r="AL1703" s="65"/>
      <c r="AM1703" s="65"/>
      <c r="AN1703" s="65"/>
      <c r="AO1703" s="65"/>
      <c r="AP1703" s="65"/>
    </row>
    <row r="1704" customFormat="false" ht="15.75" hidden="false" customHeight="false" outlineLevel="0" collapsed="false">
      <c r="A1704" s="65"/>
      <c r="B1704" s="65"/>
      <c r="C1704" s="65"/>
      <c r="D1704" s="65"/>
      <c r="E1704" s="65"/>
      <c r="F1704" s="65"/>
      <c r="G1704" s="65"/>
      <c r="H1704" s="68"/>
      <c r="I1704" s="65"/>
      <c r="J1704" s="68"/>
      <c r="K1704" s="65"/>
      <c r="L1704" s="68"/>
      <c r="M1704" s="65"/>
      <c r="N1704" s="65"/>
      <c r="O1704" s="65"/>
      <c r="P1704" s="65"/>
      <c r="Q1704" s="65"/>
      <c r="R1704" s="65"/>
      <c r="S1704" s="65"/>
      <c r="T1704" s="65"/>
      <c r="U1704" s="65"/>
      <c r="V1704" s="65"/>
      <c r="W1704" s="65"/>
      <c r="X1704" s="65"/>
      <c r="Y1704" s="65"/>
      <c r="Z1704" s="65"/>
      <c r="AA1704" s="65"/>
      <c r="AB1704" s="65"/>
      <c r="AC1704" s="65"/>
      <c r="AD1704" s="65"/>
      <c r="AE1704" s="65"/>
      <c r="AF1704" s="65"/>
      <c r="AG1704" s="65"/>
      <c r="AH1704" s="65"/>
      <c r="AI1704" s="65"/>
      <c r="AJ1704" s="65"/>
      <c r="AK1704" s="65"/>
      <c r="AL1704" s="65"/>
      <c r="AM1704" s="65"/>
      <c r="AN1704" s="65"/>
      <c r="AO1704" s="65"/>
      <c r="AP1704" s="65"/>
    </row>
    <row r="1705" customFormat="false" ht="15.75" hidden="false" customHeight="false" outlineLevel="0" collapsed="false">
      <c r="A1705" s="65"/>
      <c r="B1705" s="65"/>
      <c r="C1705" s="65"/>
      <c r="D1705" s="65"/>
      <c r="E1705" s="65"/>
      <c r="F1705" s="65"/>
      <c r="G1705" s="65"/>
      <c r="H1705" s="68"/>
      <c r="I1705" s="65"/>
      <c r="J1705" s="68"/>
      <c r="K1705" s="65"/>
      <c r="L1705" s="68"/>
      <c r="M1705" s="65"/>
      <c r="N1705" s="65"/>
      <c r="O1705" s="65"/>
      <c r="P1705" s="65"/>
      <c r="Q1705" s="65"/>
      <c r="R1705" s="65"/>
      <c r="S1705" s="65"/>
      <c r="T1705" s="65"/>
      <c r="U1705" s="65"/>
      <c r="V1705" s="65"/>
      <c r="W1705" s="65"/>
      <c r="X1705" s="65"/>
      <c r="Y1705" s="65"/>
      <c r="Z1705" s="65"/>
      <c r="AA1705" s="65"/>
      <c r="AB1705" s="65"/>
      <c r="AC1705" s="65"/>
      <c r="AD1705" s="65"/>
      <c r="AE1705" s="65"/>
      <c r="AF1705" s="65"/>
      <c r="AG1705" s="65"/>
      <c r="AH1705" s="65"/>
      <c r="AI1705" s="65"/>
      <c r="AJ1705" s="65"/>
      <c r="AK1705" s="65"/>
      <c r="AL1705" s="65"/>
      <c r="AM1705" s="65"/>
      <c r="AN1705" s="65"/>
      <c r="AO1705" s="65"/>
      <c r="AP1705" s="65"/>
    </row>
    <row r="1706" customFormat="false" ht="15.75" hidden="false" customHeight="false" outlineLevel="0" collapsed="false">
      <c r="A1706" s="65"/>
      <c r="B1706" s="65"/>
      <c r="C1706" s="65"/>
      <c r="D1706" s="65"/>
      <c r="E1706" s="65"/>
      <c r="F1706" s="65"/>
      <c r="G1706" s="65"/>
      <c r="H1706" s="68"/>
      <c r="I1706" s="65"/>
      <c r="J1706" s="68"/>
      <c r="K1706" s="65"/>
      <c r="L1706" s="68"/>
      <c r="M1706" s="65"/>
      <c r="N1706" s="65"/>
      <c r="O1706" s="65"/>
      <c r="P1706" s="65"/>
      <c r="Q1706" s="65"/>
      <c r="R1706" s="65"/>
      <c r="S1706" s="65"/>
      <c r="T1706" s="65"/>
      <c r="U1706" s="65"/>
      <c r="V1706" s="65"/>
      <c r="W1706" s="65"/>
      <c r="X1706" s="65"/>
      <c r="Y1706" s="65"/>
      <c r="Z1706" s="65"/>
      <c r="AA1706" s="65"/>
      <c r="AB1706" s="65"/>
      <c r="AC1706" s="65"/>
      <c r="AD1706" s="65"/>
      <c r="AE1706" s="65"/>
      <c r="AF1706" s="65"/>
      <c r="AG1706" s="65"/>
      <c r="AH1706" s="65"/>
      <c r="AI1706" s="65"/>
      <c r="AJ1706" s="65"/>
      <c r="AK1706" s="65"/>
      <c r="AL1706" s="65"/>
      <c r="AM1706" s="65"/>
      <c r="AN1706" s="65"/>
      <c r="AO1706" s="65"/>
      <c r="AP1706" s="65"/>
    </row>
    <row r="1707" customFormat="false" ht="15.75" hidden="false" customHeight="false" outlineLevel="0" collapsed="false">
      <c r="A1707" s="65"/>
      <c r="B1707" s="65"/>
      <c r="C1707" s="65"/>
      <c r="D1707" s="65"/>
      <c r="E1707" s="65"/>
      <c r="F1707" s="65"/>
      <c r="G1707" s="65"/>
      <c r="H1707" s="68"/>
      <c r="I1707" s="65"/>
      <c r="J1707" s="68"/>
      <c r="K1707" s="65"/>
      <c r="L1707" s="68"/>
      <c r="M1707" s="65"/>
      <c r="N1707" s="65"/>
      <c r="O1707" s="65"/>
      <c r="P1707" s="65"/>
      <c r="Q1707" s="65"/>
      <c r="R1707" s="65"/>
      <c r="S1707" s="65"/>
      <c r="T1707" s="65"/>
      <c r="U1707" s="65"/>
      <c r="V1707" s="65"/>
      <c r="W1707" s="65"/>
      <c r="X1707" s="65"/>
      <c r="Y1707" s="65"/>
      <c r="Z1707" s="65"/>
      <c r="AA1707" s="65"/>
      <c r="AB1707" s="65"/>
      <c r="AC1707" s="65"/>
      <c r="AD1707" s="65"/>
      <c r="AE1707" s="65"/>
      <c r="AF1707" s="65"/>
      <c r="AG1707" s="65"/>
      <c r="AH1707" s="65"/>
      <c r="AI1707" s="65"/>
      <c r="AJ1707" s="65"/>
      <c r="AK1707" s="65"/>
      <c r="AL1707" s="65"/>
      <c r="AM1707" s="65"/>
      <c r="AN1707" s="65"/>
      <c r="AO1707" s="65"/>
      <c r="AP1707" s="65"/>
    </row>
    <row r="1708" customFormat="false" ht="15.75" hidden="false" customHeight="false" outlineLevel="0" collapsed="false">
      <c r="A1708" s="65"/>
      <c r="B1708" s="65"/>
      <c r="C1708" s="65"/>
      <c r="D1708" s="65"/>
      <c r="E1708" s="65"/>
      <c r="F1708" s="65"/>
      <c r="G1708" s="65"/>
      <c r="H1708" s="68"/>
      <c r="I1708" s="65"/>
      <c r="J1708" s="68"/>
      <c r="K1708" s="65"/>
      <c r="L1708" s="68"/>
      <c r="M1708" s="65"/>
      <c r="N1708" s="65"/>
      <c r="O1708" s="65"/>
      <c r="P1708" s="65"/>
      <c r="Q1708" s="65"/>
      <c r="R1708" s="65"/>
      <c r="S1708" s="65"/>
      <c r="T1708" s="65"/>
      <c r="U1708" s="65"/>
      <c r="V1708" s="65"/>
      <c r="W1708" s="65"/>
      <c r="X1708" s="65"/>
      <c r="Y1708" s="65"/>
      <c r="Z1708" s="65"/>
      <c r="AA1708" s="65"/>
      <c r="AB1708" s="65"/>
      <c r="AC1708" s="65"/>
      <c r="AD1708" s="65"/>
      <c r="AE1708" s="65"/>
      <c r="AF1708" s="65"/>
      <c r="AG1708" s="65"/>
      <c r="AH1708" s="65"/>
      <c r="AI1708" s="65"/>
      <c r="AJ1708" s="65"/>
      <c r="AK1708" s="65"/>
      <c r="AL1708" s="65"/>
      <c r="AM1708" s="65"/>
      <c r="AN1708" s="65"/>
      <c r="AO1708" s="65"/>
      <c r="AP1708" s="65"/>
    </row>
    <row r="1709" customFormat="false" ht="15.75" hidden="false" customHeight="false" outlineLevel="0" collapsed="false">
      <c r="A1709" s="65"/>
      <c r="B1709" s="65"/>
      <c r="C1709" s="65"/>
      <c r="D1709" s="65"/>
      <c r="E1709" s="65"/>
      <c r="F1709" s="65"/>
      <c r="G1709" s="65"/>
      <c r="H1709" s="68"/>
      <c r="I1709" s="65"/>
      <c r="J1709" s="68"/>
      <c r="K1709" s="65"/>
      <c r="L1709" s="68"/>
      <c r="M1709" s="65"/>
      <c r="N1709" s="65"/>
      <c r="O1709" s="65"/>
      <c r="P1709" s="65"/>
      <c r="Q1709" s="65"/>
      <c r="R1709" s="65"/>
      <c r="S1709" s="65"/>
      <c r="T1709" s="65"/>
      <c r="U1709" s="65"/>
      <c r="V1709" s="65"/>
      <c r="W1709" s="65"/>
      <c r="X1709" s="65"/>
      <c r="Y1709" s="65"/>
      <c r="Z1709" s="65"/>
      <c r="AA1709" s="65"/>
      <c r="AB1709" s="65"/>
      <c r="AC1709" s="65"/>
      <c r="AD1709" s="65"/>
      <c r="AE1709" s="65"/>
      <c r="AF1709" s="65"/>
      <c r="AG1709" s="65"/>
      <c r="AH1709" s="65"/>
      <c r="AI1709" s="65"/>
      <c r="AJ1709" s="65"/>
      <c r="AK1709" s="65"/>
      <c r="AL1709" s="65"/>
      <c r="AM1709" s="65"/>
      <c r="AN1709" s="65"/>
      <c r="AO1709" s="65"/>
      <c r="AP1709" s="65"/>
    </row>
    <row r="1710" customFormat="false" ht="15.75" hidden="false" customHeight="false" outlineLevel="0" collapsed="false">
      <c r="A1710" s="65"/>
      <c r="B1710" s="65"/>
      <c r="C1710" s="65"/>
      <c r="D1710" s="65"/>
      <c r="E1710" s="65"/>
      <c r="F1710" s="65"/>
      <c r="G1710" s="65"/>
      <c r="H1710" s="68"/>
      <c r="I1710" s="65"/>
      <c r="J1710" s="68"/>
      <c r="K1710" s="65"/>
      <c r="L1710" s="68"/>
      <c r="M1710" s="65"/>
      <c r="N1710" s="65"/>
      <c r="O1710" s="65"/>
      <c r="P1710" s="65"/>
      <c r="Q1710" s="65"/>
      <c r="R1710" s="65"/>
      <c r="S1710" s="65"/>
      <c r="T1710" s="65"/>
      <c r="U1710" s="65"/>
      <c r="V1710" s="65"/>
      <c r="W1710" s="65"/>
      <c r="X1710" s="65"/>
      <c r="Y1710" s="65"/>
      <c r="Z1710" s="65"/>
      <c r="AA1710" s="65"/>
      <c r="AB1710" s="65"/>
      <c r="AC1710" s="65"/>
      <c r="AD1710" s="65"/>
      <c r="AE1710" s="65"/>
      <c r="AF1710" s="65"/>
      <c r="AG1710" s="65"/>
      <c r="AH1710" s="65"/>
      <c r="AI1710" s="65"/>
      <c r="AJ1710" s="65"/>
      <c r="AK1710" s="65"/>
      <c r="AL1710" s="65"/>
      <c r="AM1710" s="65"/>
      <c r="AN1710" s="65"/>
      <c r="AO1710" s="65"/>
      <c r="AP1710" s="65"/>
    </row>
    <row r="1711" customFormat="false" ht="15.75" hidden="false" customHeight="false" outlineLevel="0" collapsed="false">
      <c r="A1711" s="65"/>
      <c r="B1711" s="65"/>
      <c r="C1711" s="65"/>
      <c r="D1711" s="65"/>
      <c r="E1711" s="65"/>
      <c r="F1711" s="65"/>
      <c r="G1711" s="65"/>
      <c r="H1711" s="68"/>
      <c r="I1711" s="65"/>
      <c r="J1711" s="68"/>
      <c r="K1711" s="65"/>
      <c r="L1711" s="68"/>
      <c r="M1711" s="65"/>
      <c r="N1711" s="65"/>
      <c r="O1711" s="65"/>
      <c r="P1711" s="65"/>
      <c r="Q1711" s="65"/>
      <c r="R1711" s="65"/>
      <c r="S1711" s="65"/>
      <c r="T1711" s="65"/>
      <c r="U1711" s="65"/>
      <c r="V1711" s="65"/>
      <c r="W1711" s="65"/>
      <c r="X1711" s="65"/>
      <c r="Y1711" s="65"/>
      <c r="Z1711" s="65"/>
      <c r="AA1711" s="65"/>
      <c r="AB1711" s="65"/>
      <c r="AC1711" s="65"/>
      <c r="AD1711" s="65"/>
      <c r="AE1711" s="65"/>
      <c r="AF1711" s="65"/>
      <c r="AG1711" s="65"/>
      <c r="AH1711" s="65"/>
      <c r="AI1711" s="65"/>
      <c r="AJ1711" s="65"/>
      <c r="AK1711" s="65"/>
      <c r="AL1711" s="65"/>
      <c r="AM1711" s="65"/>
      <c r="AN1711" s="65"/>
      <c r="AO1711" s="65"/>
      <c r="AP1711" s="65"/>
    </row>
    <row r="1712" customFormat="false" ht="15.75" hidden="false" customHeight="false" outlineLevel="0" collapsed="false">
      <c r="A1712" s="65"/>
      <c r="B1712" s="65"/>
      <c r="C1712" s="65"/>
      <c r="D1712" s="65"/>
      <c r="E1712" s="65"/>
      <c r="F1712" s="65"/>
      <c r="G1712" s="65"/>
      <c r="H1712" s="68"/>
      <c r="I1712" s="65"/>
      <c r="J1712" s="68"/>
      <c r="K1712" s="65"/>
      <c r="L1712" s="68"/>
      <c r="M1712" s="65"/>
      <c r="N1712" s="65"/>
      <c r="O1712" s="65"/>
      <c r="P1712" s="65"/>
      <c r="Q1712" s="65"/>
      <c r="R1712" s="65"/>
      <c r="S1712" s="65"/>
      <c r="T1712" s="65"/>
      <c r="U1712" s="65"/>
      <c r="V1712" s="65"/>
      <c r="W1712" s="65"/>
      <c r="X1712" s="65"/>
      <c r="Y1712" s="65"/>
      <c r="Z1712" s="65"/>
      <c r="AA1712" s="65"/>
      <c r="AB1712" s="65"/>
      <c r="AC1712" s="65"/>
      <c r="AD1712" s="65"/>
      <c r="AE1712" s="65"/>
      <c r="AF1712" s="65"/>
      <c r="AG1712" s="65"/>
      <c r="AH1712" s="65"/>
      <c r="AI1712" s="65"/>
      <c r="AJ1712" s="65"/>
      <c r="AK1712" s="65"/>
      <c r="AL1712" s="65"/>
      <c r="AM1712" s="65"/>
      <c r="AN1712" s="65"/>
      <c r="AO1712" s="65"/>
      <c r="AP1712" s="65"/>
    </row>
    <row r="1713" customFormat="false" ht="15.75" hidden="false" customHeight="false" outlineLevel="0" collapsed="false">
      <c r="A1713" s="65"/>
      <c r="B1713" s="65"/>
      <c r="C1713" s="65"/>
      <c r="D1713" s="65"/>
      <c r="E1713" s="65"/>
      <c r="F1713" s="65"/>
      <c r="G1713" s="65"/>
      <c r="H1713" s="68"/>
      <c r="I1713" s="65"/>
      <c r="J1713" s="68"/>
      <c r="K1713" s="65"/>
      <c r="L1713" s="68"/>
      <c r="M1713" s="65"/>
      <c r="N1713" s="65"/>
      <c r="O1713" s="65"/>
      <c r="P1713" s="65"/>
      <c r="Q1713" s="65"/>
      <c r="R1713" s="65"/>
      <c r="S1713" s="65"/>
      <c r="T1713" s="65"/>
      <c r="U1713" s="65"/>
      <c r="V1713" s="65"/>
      <c r="W1713" s="65"/>
      <c r="X1713" s="65"/>
      <c r="Y1713" s="65"/>
      <c r="Z1713" s="65"/>
      <c r="AA1713" s="65"/>
      <c r="AB1713" s="65"/>
      <c r="AC1713" s="65"/>
      <c r="AD1713" s="65"/>
      <c r="AE1713" s="65"/>
      <c r="AF1713" s="65"/>
      <c r="AG1713" s="65"/>
      <c r="AH1713" s="65"/>
      <c r="AI1713" s="65"/>
      <c r="AJ1713" s="65"/>
      <c r="AK1713" s="65"/>
      <c r="AL1713" s="65"/>
      <c r="AM1713" s="65"/>
      <c r="AN1713" s="65"/>
      <c r="AO1713" s="65"/>
      <c r="AP1713" s="65"/>
    </row>
    <row r="1714" customFormat="false" ht="15.75" hidden="false" customHeight="false" outlineLevel="0" collapsed="false">
      <c r="A1714" s="65"/>
      <c r="B1714" s="65"/>
      <c r="C1714" s="65"/>
      <c r="D1714" s="65"/>
      <c r="E1714" s="65"/>
      <c r="F1714" s="65"/>
      <c r="G1714" s="65"/>
      <c r="H1714" s="68"/>
      <c r="I1714" s="65"/>
      <c r="J1714" s="68"/>
      <c r="K1714" s="65"/>
      <c r="L1714" s="68"/>
      <c r="M1714" s="65"/>
      <c r="N1714" s="65"/>
      <c r="O1714" s="65"/>
      <c r="P1714" s="65"/>
      <c r="Q1714" s="65"/>
      <c r="R1714" s="65"/>
      <c r="S1714" s="65"/>
      <c r="T1714" s="65"/>
      <c r="U1714" s="65"/>
      <c r="V1714" s="65"/>
      <c r="W1714" s="65"/>
      <c r="X1714" s="65"/>
      <c r="Y1714" s="65"/>
      <c r="Z1714" s="65"/>
      <c r="AA1714" s="65"/>
      <c r="AB1714" s="65"/>
      <c r="AC1714" s="65"/>
      <c r="AD1714" s="65"/>
      <c r="AE1714" s="65"/>
      <c r="AF1714" s="65"/>
      <c r="AG1714" s="65"/>
      <c r="AH1714" s="65"/>
      <c r="AI1714" s="65"/>
      <c r="AJ1714" s="65"/>
      <c r="AK1714" s="65"/>
      <c r="AL1714" s="65"/>
      <c r="AM1714" s="65"/>
      <c r="AN1714" s="65"/>
      <c r="AO1714" s="65"/>
      <c r="AP1714" s="65"/>
    </row>
    <row r="1715" customFormat="false" ht="15.75" hidden="false" customHeight="false" outlineLevel="0" collapsed="false">
      <c r="A1715" s="65"/>
      <c r="B1715" s="65"/>
      <c r="C1715" s="65"/>
      <c r="D1715" s="65"/>
      <c r="E1715" s="65"/>
      <c r="F1715" s="65"/>
      <c r="G1715" s="65"/>
      <c r="H1715" s="68"/>
      <c r="I1715" s="65"/>
      <c r="J1715" s="68"/>
      <c r="K1715" s="65"/>
      <c r="L1715" s="68"/>
      <c r="M1715" s="65"/>
      <c r="N1715" s="65"/>
      <c r="O1715" s="65"/>
      <c r="P1715" s="65"/>
      <c r="Q1715" s="65"/>
      <c r="R1715" s="65"/>
      <c r="S1715" s="65"/>
      <c r="T1715" s="65"/>
      <c r="U1715" s="65"/>
      <c r="V1715" s="65"/>
      <c r="W1715" s="65"/>
      <c r="X1715" s="65"/>
      <c r="Y1715" s="65"/>
      <c r="Z1715" s="65"/>
      <c r="AA1715" s="65"/>
      <c r="AB1715" s="65"/>
      <c r="AC1715" s="65"/>
      <c r="AD1715" s="65"/>
      <c r="AE1715" s="65"/>
      <c r="AF1715" s="65"/>
      <c r="AG1715" s="65"/>
      <c r="AH1715" s="65"/>
      <c r="AI1715" s="65"/>
      <c r="AJ1715" s="65"/>
      <c r="AK1715" s="65"/>
      <c r="AL1715" s="65"/>
      <c r="AM1715" s="65"/>
      <c r="AN1715" s="65"/>
      <c r="AO1715" s="65"/>
      <c r="AP1715" s="65"/>
    </row>
    <row r="1716" customFormat="false" ht="15.75" hidden="false" customHeight="false" outlineLevel="0" collapsed="false">
      <c r="A1716" s="65"/>
      <c r="B1716" s="65"/>
      <c r="C1716" s="65"/>
      <c r="D1716" s="65"/>
      <c r="E1716" s="65"/>
      <c r="F1716" s="65"/>
      <c r="G1716" s="65"/>
      <c r="H1716" s="68"/>
      <c r="I1716" s="65"/>
      <c r="J1716" s="68"/>
      <c r="K1716" s="65"/>
      <c r="L1716" s="68"/>
      <c r="M1716" s="65"/>
      <c r="N1716" s="65"/>
      <c r="O1716" s="65"/>
      <c r="P1716" s="65"/>
      <c r="Q1716" s="65"/>
      <c r="R1716" s="65"/>
      <c r="S1716" s="65"/>
      <c r="T1716" s="65"/>
      <c r="U1716" s="65"/>
      <c r="V1716" s="65"/>
      <c r="W1716" s="65"/>
      <c r="X1716" s="65"/>
      <c r="Y1716" s="65"/>
      <c r="Z1716" s="65"/>
      <c r="AA1716" s="65"/>
      <c r="AB1716" s="65"/>
      <c r="AC1716" s="65"/>
      <c r="AD1716" s="65"/>
      <c r="AE1716" s="65"/>
      <c r="AF1716" s="65"/>
      <c r="AG1716" s="65"/>
      <c r="AH1716" s="65"/>
      <c r="AI1716" s="65"/>
      <c r="AJ1716" s="65"/>
      <c r="AK1716" s="65"/>
      <c r="AL1716" s="65"/>
      <c r="AM1716" s="65"/>
      <c r="AN1716" s="65"/>
      <c r="AO1716" s="65"/>
      <c r="AP1716" s="65"/>
    </row>
    <row r="1717" customFormat="false" ht="15.75" hidden="false" customHeight="false" outlineLevel="0" collapsed="false">
      <c r="A1717" s="65"/>
      <c r="B1717" s="65"/>
      <c r="C1717" s="65"/>
      <c r="D1717" s="65"/>
      <c r="E1717" s="65"/>
      <c r="F1717" s="65"/>
      <c r="G1717" s="65"/>
      <c r="H1717" s="68"/>
      <c r="I1717" s="65"/>
      <c r="J1717" s="68"/>
      <c r="K1717" s="65"/>
      <c r="L1717" s="68"/>
      <c r="M1717" s="65"/>
      <c r="N1717" s="65"/>
      <c r="O1717" s="65"/>
      <c r="P1717" s="65"/>
      <c r="Q1717" s="65"/>
      <c r="R1717" s="65"/>
      <c r="S1717" s="65"/>
      <c r="T1717" s="65"/>
      <c r="U1717" s="65"/>
      <c r="V1717" s="65"/>
      <c r="W1717" s="65"/>
      <c r="X1717" s="65"/>
      <c r="Y1717" s="65"/>
      <c r="Z1717" s="65"/>
      <c r="AA1717" s="65"/>
      <c r="AB1717" s="65"/>
      <c r="AC1717" s="65"/>
      <c r="AD1717" s="65"/>
      <c r="AE1717" s="65"/>
      <c r="AF1717" s="65"/>
      <c r="AG1717" s="65"/>
      <c r="AH1717" s="65"/>
      <c r="AI1717" s="65"/>
      <c r="AJ1717" s="65"/>
      <c r="AK1717" s="65"/>
      <c r="AL1717" s="65"/>
      <c r="AM1717" s="65"/>
      <c r="AN1717" s="65"/>
      <c r="AO1717" s="65"/>
      <c r="AP1717" s="65"/>
    </row>
    <row r="1718" customFormat="false" ht="15.75" hidden="false" customHeight="false" outlineLevel="0" collapsed="false">
      <c r="A1718" s="65"/>
      <c r="B1718" s="65"/>
      <c r="C1718" s="65"/>
      <c r="D1718" s="65"/>
      <c r="E1718" s="65"/>
      <c r="F1718" s="65"/>
      <c r="G1718" s="65"/>
      <c r="H1718" s="68"/>
      <c r="I1718" s="65"/>
      <c r="J1718" s="68"/>
      <c r="K1718" s="65"/>
      <c r="L1718" s="68"/>
      <c r="M1718" s="65"/>
      <c r="N1718" s="65"/>
      <c r="O1718" s="65"/>
      <c r="P1718" s="65"/>
      <c r="Q1718" s="65"/>
      <c r="R1718" s="65"/>
      <c r="S1718" s="65"/>
      <c r="T1718" s="65"/>
      <c r="U1718" s="65"/>
      <c r="V1718" s="65"/>
      <c r="W1718" s="65"/>
      <c r="X1718" s="65"/>
      <c r="Y1718" s="65"/>
      <c r="Z1718" s="65"/>
      <c r="AA1718" s="65"/>
      <c r="AB1718" s="65"/>
      <c r="AC1718" s="65"/>
      <c r="AD1718" s="65"/>
      <c r="AE1718" s="65"/>
      <c r="AF1718" s="65"/>
      <c r="AG1718" s="65"/>
      <c r="AH1718" s="65"/>
      <c r="AI1718" s="65"/>
      <c r="AJ1718" s="65"/>
      <c r="AK1718" s="65"/>
      <c r="AL1718" s="65"/>
      <c r="AM1718" s="65"/>
      <c r="AN1718" s="65"/>
      <c r="AO1718" s="65"/>
      <c r="AP1718" s="65"/>
    </row>
    <row r="1719" customFormat="false" ht="15.75" hidden="false" customHeight="false" outlineLevel="0" collapsed="false">
      <c r="A1719" s="65"/>
      <c r="B1719" s="65"/>
      <c r="C1719" s="65"/>
      <c r="D1719" s="65"/>
      <c r="E1719" s="65"/>
      <c r="F1719" s="65"/>
      <c r="G1719" s="65"/>
      <c r="H1719" s="68"/>
      <c r="I1719" s="65"/>
      <c r="J1719" s="68"/>
      <c r="K1719" s="65"/>
      <c r="L1719" s="68"/>
      <c r="M1719" s="65"/>
      <c r="N1719" s="65"/>
      <c r="O1719" s="65"/>
      <c r="P1719" s="65"/>
      <c r="Q1719" s="65"/>
      <c r="R1719" s="65"/>
      <c r="S1719" s="65"/>
      <c r="T1719" s="65"/>
      <c r="U1719" s="65"/>
      <c r="V1719" s="65"/>
      <c r="W1719" s="65"/>
      <c r="X1719" s="65"/>
      <c r="Y1719" s="65"/>
      <c r="Z1719" s="65"/>
      <c r="AA1719" s="65"/>
      <c r="AB1719" s="65"/>
      <c r="AC1719" s="65"/>
      <c r="AD1719" s="65"/>
      <c r="AE1719" s="65"/>
      <c r="AF1719" s="65"/>
      <c r="AG1719" s="65"/>
      <c r="AH1719" s="65"/>
      <c r="AI1719" s="65"/>
      <c r="AJ1719" s="65"/>
      <c r="AK1719" s="65"/>
      <c r="AL1719" s="65"/>
      <c r="AM1719" s="65"/>
      <c r="AN1719" s="65"/>
      <c r="AO1719" s="65"/>
      <c r="AP1719" s="65"/>
    </row>
    <row r="1720" customFormat="false" ht="15.75" hidden="false" customHeight="false" outlineLevel="0" collapsed="false">
      <c r="A1720" s="65"/>
      <c r="B1720" s="65"/>
      <c r="C1720" s="65"/>
      <c r="D1720" s="65"/>
      <c r="E1720" s="65"/>
      <c r="F1720" s="65"/>
      <c r="G1720" s="65"/>
      <c r="H1720" s="68"/>
      <c r="I1720" s="65"/>
      <c r="J1720" s="68"/>
      <c r="K1720" s="65"/>
      <c r="L1720" s="68"/>
      <c r="M1720" s="65"/>
      <c r="N1720" s="65"/>
      <c r="O1720" s="65"/>
      <c r="P1720" s="65"/>
      <c r="Q1720" s="65"/>
      <c r="R1720" s="65"/>
      <c r="S1720" s="65"/>
      <c r="T1720" s="65"/>
      <c r="U1720" s="65"/>
      <c r="V1720" s="65"/>
      <c r="W1720" s="65"/>
      <c r="X1720" s="65"/>
      <c r="Y1720" s="65"/>
      <c r="Z1720" s="65"/>
      <c r="AA1720" s="65"/>
      <c r="AB1720" s="65"/>
      <c r="AC1720" s="65"/>
      <c r="AD1720" s="65"/>
      <c r="AE1720" s="65"/>
      <c r="AF1720" s="65"/>
      <c r="AG1720" s="65"/>
      <c r="AH1720" s="65"/>
      <c r="AI1720" s="65"/>
      <c r="AJ1720" s="65"/>
      <c r="AK1720" s="65"/>
      <c r="AL1720" s="65"/>
      <c r="AM1720" s="65"/>
      <c r="AN1720" s="65"/>
      <c r="AO1720" s="65"/>
      <c r="AP1720" s="65"/>
    </row>
    <row r="1721" customFormat="false" ht="15.75" hidden="false" customHeight="false" outlineLevel="0" collapsed="false">
      <c r="A1721" s="65"/>
      <c r="B1721" s="65"/>
      <c r="C1721" s="65"/>
      <c r="D1721" s="65"/>
      <c r="E1721" s="65"/>
      <c r="F1721" s="65"/>
      <c r="G1721" s="65"/>
      <c r="H1721" s="68"/>
      <c r="I1721" s="65"/>
      <c r="J1721" s="68"/>
      <c r="K1721" s="65"/>
      <c r="L1721" s="68"/>
      <c r="M1721" s="65"/>
      <c r="N1721" s="65"/>
      <c r="O1721" s="65"/>
      <c r="P1721" s="65"/>
      <c r="Q1721" s="65"/>
      <c r="R1721" s="65"/>
      <c r="S1721" s="65"/>
      <c r="T1721" s="65"/>
      <c r="U1721" s="65"/>
      <c r="V1721" s="65"/>
      <c r="W1721" s="65"/>
      <c r="X1721" s="65"/>
      <c r="Y1721" s="65"/>
      <c r="Z1721" s="65"/>
      <c r="AA1721" s="65"/>
      <c r="AB1721" s="65"/>
      <c r="AC1721" s="65"/>
      <c r="AD1721" s="65"/>
      <c r="AE1721" s="65"/>
      <c r="AF1721" s="65"/>
      <c r="AG1721" s="65"/>
      <c r="AH1721" s="65"/>
      <c r="AI1721" s="65"/>
      <c r="AJ1721" s="65"/>
      <c r="AK1721" s="65"/>
      <c r="AL1721" s="65"/>
      <c r="AM1721" s="65"/>
      <c r="AN1721" s="65"/>
      <c r="AO1721" s="65"/>
      <c r="AP1721" s="65"/>
    </row>
    <row r="1722" customFormat="false" ht="15.75" hidden="false" customHeight="false" outlineLevel="0" collapsed="false">
      <c r="A1722" s="65"/>
      <c r="B1722" s="65"/>
      <c r="C1722" s="65"/>
      <c r="D1722" s="65"/>
      <c r="E1722" s="65"/>
      <c r="F1722" s="65"/>
      <c r="G1722" s="65"/>
      <c r="H1722" s="68"/>
      <c r="I1722" s="65"/>
      <c r="J1722" s="68"/>
      <c r="K1722" s="65"/>
      <c r="L1722" s="68"/>
      <c r="M1722" s="65"/>
      <c r="N1722" s="65"/>
      <c r="O1722" s="65"/>
      <c r="P1722" s="65"/>
      <c r="Q1722" s="65"/>
      <c r="R1722" s="65"/>
      <c r="S1722" s="65"/>
      <c r="T1722" s="65"/>
      <c r="U1722" s="65"/>
      <c r="V1722" s="65"/>
      <c r="W1722" s="65"/>
      <c r="X1722" s="65"/>
      <c r="Y1722" s="65"/>
      <c r="Z1722" s="65"/>
      <c r="AA1722" s="65"/>
      <c r="AB1722" s="65"/>
      <c r="AC1722" s="65"/>
      <c r="AD1722" s="65"/>
      <c r="AE1722" s="65"/>
      <c r="AF1722" s="65"/>
      <c r="AG1722" s="65"/>
      <c r="AH1722" s="65"/>
      <c r="AI1722" s="65"/>
      <c r="AJ1722" s="65"/>
      <c r="AK1722" s="65"/>
      <c r="AL1722" s="65"/>
      <c r="AM1722" s="65"/>
      <c r="AN1722" s="65"/>
      <c r="AO1722" s="65"/>
      <c r="AP1722" s="65"/>
    </row>
    <row r="1723" customFormat="false" ht="15.75" hidden="false" customHeight="false" outlineLevel="0" collapsed="false">
      <c r="A1723" s="65"/>
      <c r="B1723" s="65"/>
      <c r="C1723" s="65"/>
      <c r="D1723" s="65"/>
      <c r="E1723" s="65"/>
      <c r="F1723" s="65"/>
      <c r="G1723" s="65"/>
      <c r="H1723" s="68"/>
      <c r="I1723" s="65"/>
      <c r="J1723" s="68"/>
      <c r="K1723" s="65"/>
      <c r="L1723" s="68"/>
      <c r="M1723" s="65"/>
      <c r="N1723" s="65"/>
      <c r="O1723" s="65"/>
      <c r="P1723" s="65"/>
      <c r="Q1723" s="65"/>
      <c r="R1723" s="65"/>
      <c r="S1723" s="65"/>
      <c r="T1723" s="65"/>
      <c r="U1723" s="65"/>
      <c r="V1723" s="65"/>
      <c r="W1723" s="65"/>
      <c r="X1723" s="65"/>
      <c r="Y1723" s="65"/>
      <c r="Z1723" s="65"/>
      <c r="AA1723" s="65"/>
      <c r="AB1723" s="65"/>
      <c r="AC1723" s="65"/>
      <c r="AD1723" s="65"/>
      <c r="AE1723" s="65"/>
      <c r="AF1723" s="65"/>
      <c r="AG1723" s="65"/>
      <c r="AH1723" s="65"/>
      <c r="AI1723" s="65"/>
      <c r="AJ1723" s="65"/>
      <c r="AK1723" s="65"/>
      <c r="AL1723" s="65"/>
      <c r="AM1723" s="65"/>
      <c r="AN1723" s="65"/>
      <c r="AO1723" s="65"/>
      <c r="AP1723" s="65"/>
    </row>
    <row r="1724" customFormat="false" ht="15.75" hidden="false" customHeight="false" outlineLevel="0" collapsed="false">
      <c r="A1724" s="65"/>
      <c r="B1724" s="65"/>
      <c r="C1724" s="65"/>
      <c r="D1724" s="65"/>
      <c r="E1724" s="65"/>
      <c r="F1724" s="65"/>
      <c r="G1724" s="65"/>
      <c r="H1724" s="68"/>
      <c r="I1724" s="65"/>
      <c r="J1724" s="68"/>
      <c r="K1724" s="65"/>
      <c r="L1724" s="68"/>
      <c r="M1724" s="65"/>
      <c r="N1724" s="65"/>
      <c r="O1724" s="65"/>
      <c r="P1724" s="65"/>
      <c r="Q1724" s="65"/>
      <c r="R1724" s="65"/>
      <c r="S1724" s="65"/>
      <c r="T1724" s="65"/>
      <c r="U1724" s="65"/>
      <c r="V1724" s="65"/>
      <c r="W1724" s="65"/>
      <c r="X1724" s="65"/>
      <c r="Y1724" s="65"/>
      <c r="Z1724" s="65"/>
      <c r="AA1724" s="65"/>
      <c r="AB1724" s="65"/>
      <c r="AC1724" s="65"/>
      <c r="AD1724" s="65"/>
      <c r="AE1724" s="65"/>
      <c r="AF1724" s="65"/>
      <c r="AG1724" s="65"/>
      <c r="AH1724" s="65"/>
      <c r="AI1724" s="65"/>
      <c r="AJ1724" s="65"/>
      <c r="AK1724" s="65"/>
      <c r="AL1724" s="65"/>
      <c r="AM1724" s="65"/>
      <c r="AN1724" s="65"/>
      <c r="AO1724" s="65"/>
      <c r="AP1724" s="65"/>
    </row>
    <row r="1725" customFormat="false" ht="15.75" hidden="false" customHeight="false" outlineLevel="0" collapsed="false">
      <c r="A1725" s="65"/>
      <c r="B1725" s="65"/>
      <c r="C1725" s="65"/>
      <c r="D1725" s="65"/>
      <c r="E1725" s="65"/>
      <c r="F1725" s="65"/>
      <c r="G1725" s="65"/>
      <c r="H1725" s="68"/>
      <c r="I1725" s="65"/>
      <c r="J1725" s="68"/>
      <c r="K1725" s="65"/>
      <c r="L1725" s="68"/>
      <c r="M1725" s="65"/>
      <c r="N1725" s="65"/>
      <c r="O1725" s="65"/>
      <c r="P1725" s="65"/>
      <c r="Q1725" s="65"/>
      <c r="R1725" s="65"/>
      <c r="S1725" s="65"/>
      <c r="T1725" s="65"/>
      <c r="U1725" s="65"/>
      <c r="V1725" s="65"/>
      <c r="W1725" s="65"/>
      <c r="X1725" s="65"/>
      <c r="Y1725" s="65"/>
      <c r="Z1725" s="65"/>
      <c r="AA1725" s="65"/>
      <c r="AB1725" s="65"/>
      <c r="AC1725" s="65"/>
      <c r="AD1725" s="65"/>
      <c r="AE1725" s="65"/>
      <c r="AF1725" s="65"/>
      <c r="AG1725" s="65"/>
      <c r="AH1725" s="65"/>
      <c r="AI1725" s="65"/>
      <c r="AJ1725" s="65"/>
      <c r="AK1725" s="65"/>
      <c r="AL1725" s="65"/>
      <c r="AM1725" s="65"/>
      <c r="AN1725" s="65"/>
      <c r="AO1725" s="65"/>
      <c r="AP1725" s="65"/>
    </row>
    <row r="1726" customFormat="false" ht="15.75" hidden="false" customHeight="false" outlineLevel="0" collapsed="false">
      <c r="A1726" s="65"/>
      <c r="B1726" s="65"/>
      <c r="C1726" s="65"/>
      <c r="D1726" s="65"/>
      <c r="E1726" s="65"/>
      <c r="F1726" s="65"/>
      <c r="G1726" s="65"/>
      <c r="H1726" s="68"/>
      <c r="I1726" s="65"/>
      <c r="J1726" s="68"/>
      <c r="K1726" s="65"/>
      <c r="L1726" s="68"/>
      <c r="M1726" s="65"/>
      <c r="N1726" s="65"/>
      <c r="O1726" s="65"/>
      <c r="P1726" s="65"/>
      <c r="Q1726" s="65"/>
      <c r="R1726" s="65"/>
      <c r="S1726" s="65"/>
      <c r="T1726" s="65"/>
      <c r="U1726" s="65"/>
      <c r="V1726" s="65"/>
      <c r="W1726" s="65"/>
      <c r="X1726" s="65"/>
      <c r="Y1726" s="65"/>
      <c r="Z1726" s="65"/>
      <c r="AA1726" s="65"/>
      <c r="AB1726" s="65"/>
      <c r="AC1726" s="65"/>
      <c r="AD1726" s="65"/>
      <c r="AE1726" s="65"/>
      <c r="AF1726" s="65"/>
      <c r="AG1726" s="65"/>
      <c r="AH1726" s="65"/>
      <c r="AI1726" s="65"/>
      <c r="AJ1726" s="65"/>
      <c r="AK1726" s="65"/>
      <c r="AL1726" s="65"/>
      <c r="AM1726" s="65"/>
      <c r="AN1726" s="65"/>
      <c r="AO1726" s="65"/>
      <c r="AP1726" s="65"/>
    </row>
    <row r="1727" customFormat="false" ht="15.75" hidden="false" customHeight="false" outlineLevel="0" collapsed="false">
      <c r="A1727" s="65"/>
      <c r="B1727" s="65"/>
      <c r="C1727" s="65"/>
      <c r="D1727" s="65"/>
      <c r="E1727" s="65"/>
      <c r="F1727" s="65"/>
      <c r="G1727" s="65"/>
      <c r="H1727" s="68"/>
      <c r="I1727" s="65"/>
      <c r="J1727" s="68"/>
      <c r="K1727" s="65"/>
      <c r="L1727" s="68"/>
      <c r="M1727" s="65"/>
      <c r="N1727" s="65"/>
      <c r="O1727" s="65"/>
      <c r="P1727" s="65"/>
      <c r="Q1727" s="65"/>
      <c r="R1727" s="65"/>
      <c r="S1727" s="65"/>
      <c r="T1727" s="65"/>
      <c r="U1727" s="65"/>
      <c r="V1727" s="65"/>
      <c r="W1727" s="65"/>
      <c r="X1727" s="65"/>
      <c r="Y1727" s="65"/>
      <c r="Z1727" s="65"/>
      <c r="AA1727" s="65"/>
      <c r="AB1727" s="65"/>
      <c r="AC1727" s="65"/>
      <c r="AD1727" s="65"/>
      <c r="AE1727" s="65"/>
      <c r="AF1727" s="65"/>
      <c r="AG1727" s="65"/>
      <c r="AH1727" s="65"/>
      <c r="AI1727" s="65"/>
      <c r="AJ1727" s="65"/>
      <c r="AK1727" s="65"/>
      <c r="AL1727" s="65"/>
      <c r="AM1727" s="65"/>
      <c r="AN1727" s="65"/>
      <c r="AO1727" s="65"/>
      <c r="AP1727" s="65"/>
    </row>
    <row r="1728" customFormat="false" ht="15.75" hidden="false" customHeight="false" outlineLevel="0" collapsed="false">
      <c r="A1728" s="65"/>
      <c r="B1728" s="65"/>
      <c r="C1728" s="65"/>
      <c r="D1728" s="65"/>
      <c r="E1728" s="65"/>
      <c r="F1728" s="65"/>
      <c r="G1728" s="65"/>
      <c r="H1728" s="68"/>
      <c r="I1728" s="65"/>
      <c r="J1728" s="68"/>
      <c r="K1728" s="65"/>
      <c r="L1728" s="68"/>
      <c r="M1728" s="65"/>
      <c r="N1728" s="65"/>
      <c r="O1728" s="65"/>
      <c r="P1728" s="65"/>
      <c r="Q1728" s="65"/>
      <c r="R1728" s="65"/>
      <c r="S1728" s="65"/>
      <c r="T1728" s="65"/>
      <c r="U1728" s="65"/>
      <c r="V1728" s="65"/>
      <c r="W1728" s="65"/>
      <c r="X1728" s="65"/>
      <c r="Y1728" s="65"/>
      <c r="Z1728" s="65"/>
      <c r="AA1728" s="65"/>
      <c r="AB1728" s="65"/>
      <c r="AC1728" s="65"/>
      <c r="AD1728" s="65"/>
      <c r="AE1728" s="65"/>
      <c r="AF1728" s="65"/>
      <c r="AG1728" s="65"/>
      <c r="AH1728" s="65"/>
      <c r="AI1728" s="65"/>
      <c r="AJ1728" s="65"/>
      <c r="AK1728" s="65"/>
      <c r="AL1728" s="65"/>
      <c r="AM1728" s="65"/>
      <c r="AN1728" s="65"/>
      <c r="AO1728" s="65"/>
      <c r="AP1728" s="65"/>
    </row>
    <row r="1729" customFormat="false" ht="15.75" hidden="false" customHeight="false" outlineLevel="0" collapsed="false">
      <c r="A1729" s="65"/>
      <c r="B1729" s="65"/>
      <c r="C1729" s="65"/>
      <c r="D1729" s="65"/>
      <c r="E1729" s="65"/>
      <c r="F1729" s="65"/>
      <c r="G1729" s="65"/>
      <c r="H1729" s="68"/>
      <c r="I1729" s="65"/>
      <c r="J1729" s="68"/>
      <c r="K1729" s="65"/>
      <c r="L1729" s="68"/>
      <c r="M1729" s="65"/>
      <c r="N1729" s="65"/>
      <c r="O1729" s="65"/>
      <c r="P1729" s="65"/>
      <c r="Q1729" s="65"/>
      <c r="R1729" s="65"/>
      <c r="S1729" s="65"/>
      <c r="T1729" s="65"/>
      <c r="U1729" s="65"/>
      <c r="V1729" s="65"/>
      <c r="W1729" s="65"/>
      <c r="X1729" s="65"/>
      <c r="Y1729" s="65"/>
      <c r="Z1729" s="65"/>
      <c r="AA1729" s="65"/>
      <c r="AB1729" s="65"/>
      <c r="AC1729" s="65"/>
      <c r="AD1729" s="65"/>
      <c r="AE1729" s="65"/>
      <c r="AF1729" s="65"/>
      <c r="AG1729" s="65"/>
      <c r="AH1729" s="65"/>
      <c r="AI1729" s="65"/>
      <c r="AJ1729" s="65"/>
      <c r="AK1729" s="65"/>
      <c r="AL1729" s="65"/>
      <c r="AM1729" s="65"/>
      <c r="AN1729" s="65"/>
      <c r="AO1729" s="65"/>
      <c r="AP1729" s="65"/>
    </row>
    <row r="1730" customFormat="false" ht="15.75" hidden="false" customHeight="false" outlineLevel="0" collapsed="false">
      <c r="A1730" s="65"/>
      <c r="B1730" s="65"/>
      <c r="C1730" s="65"/>
      <c r="D1730" s="65"/>
      <c r="E1730" s="65"/>
      <c r="F1730" s="65"/>
      <c r="G1730" s="65"/>
      <c r="H1730" s="68"/>
      <c r="I1730" s="65"/>
      <c r="J1730" s="68"/>
      <c r="K1730" s="65"/>
      <c r="L1730" s="68"/>
      <c r="M1730" s="65"/>
      <c r="N1730" s="65"/>
      <c r="O1730" s="65"/>
      <c r="P1730" s="65"/>
      <c r="Q1730" s="65"/>
      <c r="R1730" s="65"/>
      <c r="S1730" s="65"/>
      <c r="T1730" s="65"/>
      <c r="U1730" s="65"/>
      <c r="V1730" s="65"/>
      <c r="W1730" s="65"/>
      <c r="X1730" s="65"/>
      <c r="Y1730" s="65"/>
      <c r="Z1730" s="65"/>
      <c r="AA1730" s="65"/>
      <c r="AB1730" s="65"/>
      <c r="AC1730" s="65"/>
      <c r="AD1730" s="65"/>
      <c r="AE1730" s="65"/>
      <c r="AF1730" s="65"/>
      <c r="AG1730" s="65"/>
      <c r="AH1730" s="65"/>
      <c r="AI1730" s="65"/>
      <c r="AJ1730" s="65"/>
      <c r="AK1730" s="65"/>
      <c r="AL1730" s="65"/>
      <c r="AM1730" s="65"/>
      <c r="AN1730" s="65"/>
      <c r="AO1730" s="65"/>
      <c r="AP1730" s="65"/>
    </row>
    <row r="1731" customFormat="false" ht="15.75" hidden="false" customHeight="false" outlineLevel="0" collapsed="false">
      <c r="A1731" s="65"/>
      <c r="B1731" s="65"/>
      <c r="C1731" s="65"/>
      <c r="D1731" s="65"/>
      <c r="E1731" s="65"/>
      <c r="F1731" s="65"/>
      <c r="G1731" s="65"/>
      <c r="H1731" s="68"/>
      <c r="I1731" s="65"/>
      <c r="J1731" s="68"/>
      <c r="K1731" s="65"/>
      <c r="L1731" s="68"/>
      <c r="M1731" s="65"/>
      <c r="N1731" s="65"/>
      <c r="O1731" s="65"/>
      <c r="P1731" s="65"/>
      <c r="Q1731" s="65"/>
      <c r="R1731" s="65"/>
      <c r="S1731" s="65"/>
      <c r="T1731" s="65"/>
      <c r="U1731" s="65"/>
      <c r="V1731" s="65"/>
      <c r="W1731" s="65"/>
      <c r="X1731" s="65"/>
      <c r="Y1731" s="65"/>
      <c r="Z1731" s="65"/>
      <c r="AA1731" s="65"/>
      <c r="AB1731" s="65"/>
      <c r="AC1731" s="65"/>
      <c r="AD1731" s="65"/>
      <c r="AE1731" s="65"/>
      <c r="AF1731" s="65"/>
      <c r="AG1731" s="65"/>
      <c r="AH1731" s="65"/>
      <c r="AI1731" s="65"/>
      <c r="AJ1731" s="65"/>
      <c r="AK1731" s="65"/>
      <c r="AL1731" s="65"/>
      <c r="AM1731" s="65"/>
      <c r="AN1731" s="65"/>
      <c r="AO1731" s="65"/>
      <c r="AP1731" s="65"/>
    </row>
    <row r="1732" customFormat="false" ht="15.75" hidden="false" customHeight="false" outlineLevel="0" collapsed="false">
      <c r="A1732" s="65"/>
      <c r="B1732" s="65"/>
      <c r="C1732" s="65"/>
      <c r="D1732" s="65"/>
      <c r="E1732" s="65"/>
      <c r="F1732" s="65"/>
      <c r="G1732" s="65"/>
      <c r="H1732" s="68"/>
      <c r="I1732" s="65"/>
      <c r="J1732" s="68"/>
      <c r="K1732" s="65"/>
      <c r="L1732" s="68"/>
      <c r="M1732" s="65"/>
      <c r="N1732" s="65"/>
      <c r="O1732" s="65"/>
      <c r="P1732" s="65"/>
      <c r="Q1732" s="65"/>
      <c r="R1732" s="65"/>
      <c r="S1732" s="65"/>
      <c r="T1732" s="65"/>
      <c r="U1732" s="65"/>
      <c r="V1732" s="65"/>
      <c r="W1732" s="65"/>
      <c r="X1732" s="65"/>
      <c r="Y1732" s="65"/>
      <c r="Z1732" s="65"/>
      <c r="AA1732" s="65"/>
      <c r="AB1732" s="65"/>
      <c r="AC1732" s="65"/>
      <c r="AD1732" s="65"/>
      <c r="AE1732" s="65"/>
      <c r="AF1732" s="65"/>
      <c r="AG1732" s="65"/>
      <c r="AH1732" s="65"/>
      <c r="AI1732" s="65"/>
      <c r="AJ1732" s="65"/>
      <c r="AK1732" s="65"/>
      <c r="AL1732" s="65"/>
      <c r="AM1732" s="65"/>
      <c r="AN1732" s="65"/>
      <c r="AO1732" s="65"/>
      <c r="AP1732" s="65"/>
    </row>
    <row r="1733" customFormat="false" ht="15.75" hidden="false" customHeight="false" outlineLevel="0" collapsed="false">
      <c r="A1733" s="65"/>
      <c r="B1733" s="65"/>
      <c r="C1733" s="65"/>
      <c r="D1733" s="65"/>
      <c r="E1733" s="65"/>
      <c r="F1733" s="65"/>
      <c r="G1733" s="65"/>
      <c r="H1733" s="68"/>
      <c r="I1733" s="65"/>
      <c r="J1733" s="68"/>
      <c r="K1733" s="65"/>
      <c r="L1733" s="68"/>
      <c r="M1733" s="65"/>
      <c r="N1733" s="65"/>
      <c r="O1733" s="65"/>
      <c r="P1733" s="65"/>
      <c r="Q1733" s="65"/>
      <c r="R1733" s="65"/>
      <c r="S1733" s="65"/>
      <c r="T1733" s="65"/>
      <c r="U1733" s="65"/>
      <c r="V1733" s="65"/>
      <c r="W1733" s="65"/>
      <c r="X1733" s="65"/>
      <c r="Y1733" s="65"/>
      <c r="Z1733" s="65"/>
      <c r="AA1733" s="65"/>
      <c r="AB1733" s="65"/>
      <c r="AC1733" s="65"/>
      <c r="AD1733" s="65"/>
      <c r="AE1733" s="65"/>
      <c r="AF1733" s="65"/>
      <c r="AG1733" s="65"/>
      <c r="AH1733" s="65"/>
      <c r="AI1733" s="65"/>
      <c r="AJ1733" s="65"/>
      <c r="AK1733" s="65"/>
      <c r="AL1733" s="65"/>
      <c r="AM1733" s="65"/>
      <c r="AN1733" s="65"/>
      <c r="AO1733" s="65"/>
      <c r="AP1733" s="65"/>
    </row>
    <row r="1734" customFormat="false" ht="15.75" hidden="false" customHeight="false" outlineLevel="0" collapsed="false">
      <c r="A1734" s="65"/>
      <c r="B1734" s="65"/>
      <c r="C1734" s="65"/>
      <c r="D1734" s="65"/>
      <c r="E1734" s="65"/>
      <c r="F1734" s="65"/>
      <c r="G1734" s="65"/>
      <c r="H1734" s="68"/>
      <c r="I1734" s="65"/>
      <c r="J1734" s="68"/>
      <c r="K1734" s="65"/>
      <c r="L1734" s="68"/>
      <c r="M1734" s="65"/>
      <c r="N1734" s="65"/>
      <c r="O1734" s="65"/>
      <c r="P1734" s="65"/>
      <c r="Q1734" s="65"/>
      <c r="R1734" s="65"/>
      <c r="S1734" s="65"/>
      <c r="T1734" s="65"/>
      <c r="U1734" s="65"/>
      <c r="V1734" s="65"/>
      <c r="W1734" s="65"/>
      <c r="X1734" s="65"/>
      <c r="Y1734" s="65"/>
      <c r="Z1734" s="65"/>
      <c r="AA1734" s="65"/>
      <c r="AB1734" s="65"/>
      <c r="AC1734" s="65"/>
      <c r="AD1734" s="65"/>
      <c r="AE1734" s="65"/>
      <c r="AF1734" s="65"/>
      <c r="AG1734" s="65"/>
      <c r="AH1734" s="65"/>
      <c r="AI1734" s="65"/>
      <c r="AJ1734" s="65"/>
      <c r="AK1734" s="65"/>
      <c r="AL1734" s="65"/>
      <c r="AM1734" s="65"/>
      <c r="AN1734" s="65"/>
      <c r="AO1734" s="65"/>
      <c r="AP1734" s="65"/>
    </row>
    <row r="1735" customFormat="false" ht="15.75" hidden="false" customHeight="false" outlineLevel="0" collapsed="false">
      <c r="A1735" s="65"/>
      <c r="B1735" s="65"/>
      <c r="C1735" s="65"/>
      <c r="D1735" s="65"/>
      <c r="E1735" s="65"/>
      <c r="F1735" s="65"/>
      <c r="G1735" s="65"/>
      <c r="H1735" s="68"/>
      <c r="I1735" s="65"/>
      <c r="J1735" s="68"/>
      <c r="K1735" s="65"/>
      <c r="L1735" s="68"/>
      <c r="M1735" s="65"/>
      <c r="N1735" s="65"/>
      <c r="O1735" s="65"/>
      <c r="P1735" s="65"/>
      <c r="Q1735" s="65"/>
      <c r="R1735" s="65"/>
      <c r="S1735" s="65"/>
      <c r="T1735" s="65"/>
      <c r="U1735" s="65"/>
      <c r="V1735" s="65"/>
      <c r="W1735" s="65"/>
      <c r="X1735" s="65"/>
      <c r="Y1735" s="65"/>
      <c r="Z1735" s="65"/>
      <c r="AA1735" s="65"/>
      <c r="AB1735" s="65"/>
      <c r="AC1735" s="65"/>
      <c r="AD1735" s="65"/>
      <c r="AE1735" s="65"/>
      <c r="AF1735" s="65"/>
      <c r="AG1735" s="65"/>
      <c r="AH1735" s="65"/>
      <c r="AI1735" s="65"/>
      <c r="AJ1735" s="65"/>
      <c r="AK1735" s="65"/>
      <c r="AL1735" s="65"/>
      <c r="AM1735" s="65"/>
      <c r="AN1735" s="65"/>
      <c r="AO1735" s="65"/>
      <c r="AP1735" s="65"/>
    </row>
    <row r="1736" customFormat="false" ht="15.75" hidden="false" customHeight="false" outlineLevel="0" collapsed="false">
      <c r="A1736" s="65"/>
      <c r="B1736" s="65"/>
      <c r="C1736" s="65"/>
      <c r="D1736" s="65"/>
      <c r="E1736" s="65"/>
      <c r="F1736" s="65"/>
      <c r="G1736" s="65"/>
      <c r="H1736" s="68"/>
      <c r="I1736" s="65"/>
      <c r="J1736" s="68"/>
      <c r="K1736" s="65"/>
      <c r="L1736" s="68"/>
      <c r="M1736" s="65"/>
      <c r="N1736" s="65"/>
      <c r="O1736" s="65"/>
      <c r="P1736" s="65"/>
      <c r="Q1736" s="65"/>
      <c r="R1736" s="65"/>
      <c r="S1736" s="65"/>
      <c r="T1736" s="65"/>
      <c r="U1736" s="65"/>
      <c r="V1736" s="65"/>
      <c r="W1736" s="65"/>
      <c r="X1736" s="65"/>
      <c r="Y1736" s="65"/>
      <c r="Z1736" s="65"/>
      <c r="AA1736" s="65"/>
      <c r="AB1736" s="65"/>
      <c r="AC1736" s="65"/>
      <c r="AD1736" s="65"/>
      <c r="AE1736" s="65"/>
      <c r="AF1736" s="65"/>
      <c r="AG1736" s="65"/>
      <c r="AH1736" s="65"/>
      <c r="AI1736" s="65"/>
      <c r="AJ1736" s="65"/>
      <c r="AK1736" s="65"/>
      <c r="AL1736" s="65"/>
      <c r="AM1736" s="65"/>
      <c r="AN1736" s="65"/>
      <c r="AO1736" s="65"/>
      <c r="AP1736" s="65"/>
    </row>
    <row r="1737" customFormat="false" ht="15.75" hidden="false" customHeight="false" outlineLevel="0" collapsed="false">
      <c r="A1737" s="65"/>
      <c r="B1737" s="65"/>
      <c r="C1737" s="65"/>
      <c r="D1737" s="65"/>
      <c r="E1737" s="65"/>
      <c r="F1737" s="65"/>
      <c r="G1737" s="65"/>
      <c r="H1737" s="68"/>
      <c r="I1737" s="65"/>
      <c r="J1737" s="68"/>
      <c r="K1737" s="65"/>
      <c r="L1737" s="68"/>
      <c r="M1737" s="65"/>
      <c r="N1737" s="65"/>
      <c r="O1737" s="65"/>
      <c r="P1737" s="65"/>
      <c r="Q1737" s="65"/>
      <c r="R1737" s="65"/>
      <c r="S1737" s="65"/>
      <c r="T1737" s="65"/>
      <c r="U1737" s="65"/>
      <c r="V1737" s="65"/>
      <c r="W1737" s="65"/>
      <c r="X1737" s="65"/>
      <c r="Y1737" s="65"/>
      <c r="Z1737" s="65"/>
      <c r="AA1737" s="65"/>
      <c r="AB1737" s="65"/>
      <c r="AC1737" s="65"/>
      <c r="AD1737" s="65"/>
      <c r="AE1737" s="65"/>
      <c r="AF1737" s="65"/>
      <c r="AG1737" s="65"/>
      <c r="AH1737" s="65"/>
      <c r="AI1737" s="65"/>
      <c r="AJ1737" s="65"/>
      <c r="AK1737" s="65"/>
      <c r="AL1737" s="65"/>
      <c r="AM1737" s="65"/>
      <c r="AN1737" s="65"/>
      <c r="AO1737" s="65"/>
      <c r="AP1737" s="65"/>
    </row>
    <row r="1738" customFormat="false" ht="15.75" hidden="false" customHeight="false" outlineLevel="0" collapsed="false">
      <c r="A1738" s="65"/>
      <c r="B1738" s="65"/>
      <c r="C1738" s="65"/>
      <c r="D1738" s="65"/>
      <c r="E1738" s="65"/>
      <c r="F1738" s="65"/>
      <c r="G1738" s="65"/>
      <c r="H1738" s="68"/>
      <c r="I1738" s="65"/>
      <c r="J1738" s="68"/>
      <c r="K1738" s="65"/>
      <c r="L1738" s="68"/>
      <c r="M1738" s="65"/>
      <c r="N1738" s="65"/>
      <c r="O1738" s="65"/>
      <c r="P1738" s="65"/>
      <c r="Q1738" s="65"/>
      <c r="R1738" s="65"/>
      <c r="S1738" s="65"/>
      <c r="T1738" s="65"/>
      <c r="U1738" s="65"/>
      <c r="V1738" s="65"/>
      <c r="W1738" s="65"/>
      <c r="X1738" s="65"/>
      <c r="Y1738" s="65"/>
      <c r="Z1738" s="65"/>
      <c r="AA1738" s="65"/>
      <c r="AB1738" s="65"/>
      <c r="AC1738" s="65"/>
      <c r="AD1738" s="65"/>
      <c r="AE1738" s="65"/>
      <c r="AF1738" s="65"/>
      <c r="AG1738" s="65"/>
      <c r="AH1738" s="65"/>
      <c r="AI1738" s="65"/>
      <c r="AJ1738" s="65"/>
      <c r="AK1738" s="65"/>
      <c r="AL1738" s="65"/>
      <c r="AM1738" s="65"/>
      <c r="AN1738" s="65"/>
      <c r="AO1738" s="65"/>
      <c r="AP1738" s="65"/>
    </row>
    <row r="1739" customFormat="false" ht="15.75" hidden="false" customHeight="false" outlineLevel="0" collapsed="false">
      <c r="A1739" s="65"/>
      <c r="B1739" s="65"/>
      <c r="C1739" s="65"/>
      <c r="D1739" s="65"/>
      <c r="E1739" s="65"/>
      <c r="F1739" s="65"/>
      <c r="G1739" s="65"/>
      <c r="H1739" s="68"/>
      <c r="I1739" s="65"/>
      <c r="J1739" s="68"/>
      <c r="K1739" s="65"/>
      <c r="L1739" s="68"/>
      <c r="M1739" s="65"/>
      <c r="N1739" s="65"/>
      <c r="O1739" s="65"/>
      <c r="P1739" s="65"/>
      <c r="Q1739" s="65"/>
      <c r="R1739" s="65"/>
      <c r="S1739" s="65"/>
      <c r="T1739" s="65"/>
      <c r="U1739" s="65"/>
      <c r="V1739" s="65"/>
      <c r="W1739" s="65"/>
      <c r="X1739" s="65"/>
      <c r="Y1739" s="65"/>
      <c r="Z1739" s="65"/>
      <c r="AA1739" s="65"/>
      <c r="AB1739" s="65"/>
      <c r="AC1739" s="65"/>
      <c r="AD1739" s="65"/>
      <c r="AE1739" s="65"/>
      <c r="AF1739" s="65"/>
      <c r="AG1739" s="65"/>
      <c r="AH1739" s="65"/>
      <c r="AI1739" s="65"/>
      <c r="AJ1739" s="65"/>
      <c r="AK1739" s="65"/>
      <c r="AL1739" s="65"/>
      <c r="AM1739" s="65"/>
      <c r="AN1739" s="65"/>
      <c r="AO1739" s="65"/>
      <c r="AP1739" s="65"/>
    </row>
    <row r="1740" customFormat="false" ht="15.75" hidden="false" customHeight="false" outlineLevel="0" collapsed="false">
      <c r="A1740" s="65"/>
      <c r="B1740" s="65"/>
      <c r="C1740" s="65"/>
      <c r="D1740" s="65"/>
      <c r="E1740" s="65"/>
      <c r="F1740" s="65"/>
      <c r="G1740" s="65"/>
      <c r="H1740" s="68"/>
      <c r="I1740" s="65"/>
      <c r="J1740" s="68"/>
      <c r="K1740" s="65"/>
      <c r="L1740" s="68"/>
      <c r="M1740" s="65"/>
      <c r="N1740" s="65"/>
      <c r="O1740" s="65"/>
      <c r="P1740" s="65"/>
      <c r="Q1740" s="65"/>
      <c r="R1740" s="65"/>
      <c r="S1740" s="65"/>
      <c r="T1740" s="65"/>
      <c r="U1740" s="65"/>
      <c r="V1740" s="65"/>
      <c r="W1740" s="65"/>
      <c r="X1740" s="65"/>
      <c r="Y1740" s="65"/>
      <c r="Z1740" s="65"/>
      <c r="AA1740" s="65"/>
      <c r="AB1740" s="65"/>
      <c r="AC1740" s="65"/>
      <c r="AD1740" s="65"/>
      <c r="AE1740" s="65"/>
      <c r="AF1740" s="65"/>
      <c r="AG1740" s="65"/>
      <c r="AH1740" s="65"/>
      <c r="AI1740" s="65"/>
      <c r="AJ1740" s="65"/>
      <c r="AK1740" s="65"/>
      <c r="AL1740" s="65"/>
      <c r="AM1740" s="65"/>
      <c r="AN1740" s="65"/>
      <c r="AO1740" s="65"/>
      <c r="AP1740" s="65"/>
    </row>
    <row r="1741" customFormat="false" ht="15.75" hidden="false" customHeight="false" outlineLevel="0" collapsed="false">
      <c r="A1741" s="65"/>
      <c r="B1741" s="65"/>
      <c r="C1741" s="65"/>
      <c r="D1741" s="65"/>
      <c r="E1741" s="65"/>
      <c r="F1741" s="65"/>
      <c r="G1741" s="65"/>
      <c r="H1741" s="68"/>
      <c r="I1741" s="65"/>
      <c r="J1741" s="68"/>
      <c r="K1741" s="65"/>
      <c r="L1741" s="68"/>
      <c r="M1741" s="65"/>
      <c r="N1741" s="65"/>
      <c r="O1741" s="65"/>
      <c r="P1741" s="65"/>
      <c r="Q1741" s="65"/>
      <c r="R1741" s="65"/>
      <c r="S1741" s="65"/>
      <c r="T1741" s="65"/>
      <c r="U1741" s="65"/>
      <c r="V1741" s="65"/>
      <c r="W1741" s="65"/>
      <c r="X1741" s="65"/>
      <c r="Y1741" s="65"/>
      <c r="Z1741" s="65"/>
      <c r="AA1741" s="65"/>
      <c r="AB1741" s="65"/>
      <c r="AC1741" s="65"/>
      <c r="AD1741" s="65"/>
      <c r="AE1741" s="65"/>
      <c r="AF1741" s="65"/>
      <c r="AG1741" s="65"/>
      <c r="AH1741" s="65"/>
      <c r="AI1741" s="65"/>
      <c r="AJ1741" s="65"/>
      <c r="AK1741" s="65"/>
      <c r="AL1741" s="65"/>
      <c r="AM1741" s="65"/>
      <c r="AN1741" s="65"/>
      <c r="AO1741" s="65"/>
      <c r="AP1741" s="65"/>
    </row>
    <row r="1742" customFormat="false" ht="15.75" hidden="false" customHeight="false" outlineLevel="0" collapsed="false">
      <c r="A1742" s="65"/>
      <c r="B1742" s="65"/>
      <c r="C1742" s="65"/>
      <c r="D1742" s="65"/>
      <c r="E1742" s="65"/>
      <c r="F1742" s="65"/>
      <c r="G1742" s="65"/>
      <c r="H1742" s="68"/>
      <c r="I1742" s="65"/>
      <c r="J1742" s="68"/>
      <c r="K1742" s="65"/>
      <c r="L1742" s="68"/>
      <c r="M1742" s="65"/>
      <c r="N1742" s="65"/>
      <c r="O1742" s="65"/>
      <c r="P1742" s="65"/>
      <c r="Q1742" s="65"/>
      <c r="R1742" s="65"/>
      <c r="S1742" s="65"/>
      <c r="T1742" s="65"/>
      <c r="U1742" s="65"/>
      <c r="V1742" s="65"/>
      <c r="W1742" s="65"/>
      <c r="X1742" s="65"/>
      <c r="Y1742" s="65"/>
      <c r="Z1742" s="65"/>
      <c r="AA1742" s="65"/>
      <c r="AB1742" s="65"/>
      <c r="AC1742" s="65"/>
      <c r="AD1742" s="65"/>
      <c r="AE1742" s="65"/>
      <c r="AF1742" s="65"/>
      <c r="AG1742" s="65"/>
      <c r="AH1742" s="65"/>
      <c r="AI1742" s="65"/>
      <c r="AJ1742" s="65"/>
      <c r="AK1742" s="65"/>
      <c r="AL1742" s="65"/>
      <c r="AM1742" s="65"/>
      <c r="AN1742" s="65"/>
      <c r="AO1742" s="65"/>
      <c r="AP1742" s="65"/>
    </row>
    <row r="1743" customFormat="false" ht="15.75" hidden="false" customHeight="false" outlineLevel="0" collapsed="false">
      <c r="A1743" s="65"/>
      <c r="B1743" s="65"/>
      <c r="C1743" s="65"/>
      <c r="D1743" s="65"/>
      <c r="E1743" s="65"/>
      <c r="F1743" s="65"/>
      <c r="G1743" s="65"/>
      <c r="H1743" s="68"/>
      <c r="I1743" s="65"/>
      <c r="J1743" s="68"/>
      <c r="K1743" s="65"/>
      <c r="L1743" s="68"/>
      <c r="M1743" s="65"/>
      <c r="N1743" s="65"/>
      <c r="O1743" s="65"/>
      <c r="P1743" s="65"/>
      <c r="Q1743" s="65"/>
      <c r="R1743" s="65"/>
      <c r="S1743" s="65"/>
      <c r="T1743" s="65"/>
      <c r="U1743" s="65"/>
      <c r="V1743" s="65"/>
      <c r="W1743" s="65"/>
      <c r="X1743" s="65"/>
      <c r="Y1743" s="65"/>
      <c r="Z1743" s="65"/>
      <c r="AA1743" s="65"/>
      <c r="AB1743" s="65"/>
      <c r="AC1743" s="65"/>
      <c r="AD1743" s="65"/>
      <c r="AE1743" s="65"/>
      <c r="AF1743" s="65"/>
      <c r="AG1743" s="65"/>
      <c r="AH1743" s="65"/>
      <c r="AI1743" s="65"/>
      <c r="AJ1743" s="65"/>
      <c r="AK1743" s="65"/>
      <c r="AL1743" s="65"/>
      <c r="AM1743" s="65"/>
      <c r="AN1743" s="65"/>
      <c r="AO1743" s="65"/>
      <c r="AP1743" s="65"/>
    </row>
    <row r="1744" customFormat="false" ht="15.75" hidden="false" customHeight="false" outlineLevel="0" collapsed="false">
      <c r="A1744" s="65"/>
      <c r="B1744" s="65"/>
      <c r="C1744" s="65"/>
      <c r="D1744" s="65"/>
      <c r="E1744" s="65"/>
      <c r="F1744" s="65"/>
      <c r="G1744" s="65"/>
      <c r="H1744" s="68"/>
      <c r="I1744" s="65"/>
      <c r="J1744" s="68"/>
      <c r="K1744" s="65"/>
      <c r="L1744" s="68"/>
      <c r="M1744" s="65"/>
      <c r="N1744" s="65"/>
      <c r="O1744" s="65"/>
      <c r="P1744" s="65"/>
      <c r="Q1744" s="65"/>
      <c r="R1744" s="65"/>
      <c r="S1744" s="65"/>
      <c r="T1744" s="65"/>
      <c r="U1744" s="65"/>
      <c r="V1744" s="65"/>
      <c r="W1744" s="65"/>
      <c r="X1744" s="65"/>
      <c r="Y1744" s="65"/>
      <c r="Z1744" s="65"/>
      <c r="AA1744" s="65"/>
      <c r="AB1744" s="65"/>
      <c r="AC1744" s="65"/>
      <c r="AD1744" s="65"/>
      <c r="AE1744" s="65"/>
      <c r="AF1744" s="65"/>
      <c r="AG1744" s="65"/>
      <c r="AH1744" s="65"/>
      <c r="AI1744" s="65"/>
      <c r="AJ1744" s="65"/>
      <c r="AK1744" s="65"/>
      <c r="AL1744" s="65"/>
      <c r="AM1744" s="65"/>
      <c r="AN1744" s="65"/>
      <c r="AO1744" s="65"/>
      <c r="AP1744" s="65"/>
    </row>
    <row r="1745" customFormat="false" ht="15.75" hidden="false" customHeight="false" outlineLevel="0" collapsed="false">
      <c r="A1745" s="65"/>
      <c r="B1745" s="65"/>
      <c r="C1745" s="65"/>
      <c r="D1745" s="65"/>
      <c r="E1745" s="65"/>
      <c r="F1745" s="65"/>
      <c r="G1745" s="65"/>
      <c r="H1745" s="68"/>
      <c r="I1745" s="65"/>
      <c r="J1745" s="68"/>
      <c r="K1745" s="65"/>
      <c r="L1745" s="68"/>
      <c r="M1745" s="65"/>
      <c r="N1745" s="65"/>
      <c r="O1745" s="65"/>
      <c r="P1745" s="65"/>
      <c r="Q1745" s="65"/>
      <c r="R1745" s="65"/>
      <c r="S1745" s="65"/>
      <c r="T1745" s="65"/>
      <c r="U1745" s="65"/>
      <c r="V1745" s="65"/>
      <c r="W1745" s="65"/>
      <c r="X1745" s="65"/>
      <c r="Y1745" s="65"/>
      <c r="Z1745" s="65"/>
      <c r="AA1745" s="65"/>
      <c r="AB1745" s="65"/>
      <c r="AC1745" s="65"/>
      <c r="AD1745" s="65"/>
      <c r="AE1745" s="65"/>
      <c r="AF1745" s="65"/>
      <c r="AG1745" s="65"/>
      <c r="AH1745" s="65"/>
      <c r="AI1745" s="65"/>
      <c r="AJ1745" s="65"/>
      <c r="AK1745" s="65"/>
      <c r="AL1745" s="65"/>
      <c r="AM1745" s="65"/>
      <c r="AN1745" s="65"/>
      <c r="AO1745" s="65"/>
      <c r="AP1745" s="65"/>
    </row>
    <row r="1746" customFormat="false" ht="15.75" hidden="false" customHeight="false" outlineLevel="0" collapsed="false">
      <c r="A1746" s="65"/>
      <c r="B1746" s="65"/>
      <c r="C1746" s="65"/>
      <c r="D1746" s="65"/>
      <c r="E1746" s="65"/>
      <c r="F1746" s="65"/>
      <c r="G1746" s="65"/>
      <c r="H1746" s="68"/>
      <c r="I1746" s="65"/>
      <c r="J1746" s="68"/>
      <c r="K1746" s="65"/>
      <c r="L1746" s="68"/>
      <c r="M1746" s="65"/>
      <c r="N1746" s="65"/>
      <c r="O1746" s="65"/>
      <c r="P1746" s="65"/>
      <c r="Q1746" s="65"/>
      <c r="R1746" s="65"/>
      <c r="S1746" s="65"/>
      <c r="T1746" s="65"/>
      <c r="U1746" s="65"/>
      <c r="V1746" s="65"/>
      <c r="W1746" s="65"/>
      <c r="X1746" s="65"/>
      <c r="Y1746" s="65"/>
      <c r="Z1746" s="65"/>
      <c r="AA1746" s="65"/>
      <c r="AB1746" s="65"/>
      <c r="AC1746" s="65"/>
      <c r="AD1746" s="65"/>
      <c r="AE1746" s="65"/>
      <c r="AF1746" s="65"/>
      <c r="AG1746" s="65"/>
      <c r="AH1746" s="65"/>
      <c r="AI1746" s="65"/>
      <c r="AJ1746" s="65"/>
      <c r="AK1746" s="65"/>
      <c r="AL1746" s="65"/>
      <c r="AM1746" s="65"/>
      <c r="AN1746" s="65"/>
      <c r="AO1746" s="65"/>
      <c r="AP1746" s="65"/>
    </row>
    <row r="1747" customFormat="false" ht="15.75" hidden="false" customHeight="false" outlineLevel="0" collapsed="false">
      <c r="A1747" s="65"/>
      <c r="B1747" s="65"/>
      <c r="C1747" s="65"/>
      <c r="D1747" s="65"/>
      <c r="E1747" s="65"/>
      <c r="F1747" s="65"/>
      <c r="G1747" s="65"/>
      <c r="H1747" s="68"/>
      <c r="I1747" s="65"/>
      <c r="J1747" s="68"/>
      <c r="K1747" s="65"/>
      <c r="L1747" s="68"/>
      <c r="M1747" s="65"/>
      <c r="N1747" s="65"/>
      <c r="O1747" s="65"/>
      <c r="P1747" s="65"/>
      <c r="Q1747" s="65"/>
      <c r="R1747" s="65"/>
      <c r="S1747" s="65"/>
      <c r="T1747" s="65"/>
      <c r="U1747" s="65"/>
      <c r="V1747" s="65"/>
      <c r="W1747" s="65"/>
      <c r="X1747" s="65"/>
      <c r="Y1747" s="65"/>
      <c r="Z1747" s="65"/>
      <c r="AA1747" s="65"/>
      <c r="AB1747" s="65"/>
      <c r="AC1747" s="65"/>
      <c r="AD1747" s="65"/>
      <c r="AE1747" s="65"/>
      <c r="AF1747" s="65"/>
      <c r="AG1747" s="65"/>
      <c r="AH1747" s="65"/>
      <c r="AI1747" s="65"/>
      <c r="AJ1747" s="65"/>
      <c r="AK1747" s="65"/>
      <c r="AL1747" s="65"/>
      <c r="AM1747" s="65"/>
      <c r="AN1747" s="65"/>
      <c r="AO1747" s="65"/>
      <c r="AP1747" s="65"/>
    </row>
    <row r="1748" customFormat="false" ht="15.75" hidden="false" customHeight="false" outlineLevel="0" collapsed="false">
      <c r="A1748" s="65"/>
      <c r="B1748" s="65"/>
      <c r="C1748" s="65"/>
      <c r="D1748" s="65"/>
      <c r="E1748" s="65"/>
      <c r="F1748" s="65"/>
      <c r="G1748" s="65"/>
      <c r="H1748" s="68"/>
      <c r="I1748" s="65"/>
      <c r="J1748" s="68"/>
      <c r="K1748" s="65"/>
      <c r="L1748" s="68"/>
      <c r="M1748" s="65"/>
      <c r="N1748" s="65"/>
      <c r="O1748" s="65"/>
      <c r="P1748" s="65"/>
      <c r="Q1748" s="65"/>
      <c r="R1748" s="65"/>
      <c r="S1748" s="65"/>
      <c r="T1748" s="65"/>
      <c r="U1748" s="65"/>
      <c r="V1748" s="65"/>
      <c r="W1748" s="65"/>
      <c r="X1748" s="65"/>
      <c r="Y1748" s="65"/>
      <c r="Z1748" s="65"/>
      <c r="AA1748" s="65"/>
      <c r="AB1748" s="65"/>
      <c r="AC1748" s="65"/>
      <c r="AD1748" s="65"/>
      <c r="AE1748" s="65"/>
      <c r="AF1748" s="65"/>
      <c r="AG1748" s="65"/>
      <c r="AH1748" s="65"/>
      <c r="AI1748" s="65"/>
      <c r="AJ1748" s="65"/>
      <c r="AK1748" s="65"/>
      <c r="AL1748" s="65"/>
      <c r="AM1748" s="65"/>
      <c r="AN1748" s="65"/>
      <c r="AO1748" s="65"/>
      <c r="AP1748" s="65"/>
    </row>
    <row r="1749" customFormat="false" ht="15.75" hidden="false" customHeight="false" outlineLevel="0" collapsed="false">
      <c r="A1749" s="65"/>
      <c r="B1749" s="65"/>
      <c r="C1749" s="65"/>
      <c r="D1749" s="65"/>
      <c r="E1749" s="65"/>
      <c r="F1749" s="65"/>
      <c r="G1749" s="65"/>
      <c r="H1749" s="68"/>
      <c r="I1749" s="65"/>
      <c r="J1749" s="68"/>
      <c r="K1749" s="65"/>
      <c r="L1749" s="68"/>
      <c r="M1749" s="65"/>
      <c r="N1749" s="65"/>
      <c r="O1749" s="65"/>
      <c r="P1749" s="65"/>
      <c r="Q1749" s="65"/>
      <c r="R1749" s="65"/>
      <c r="S1749" s="65"/>
      <c r="T1749" s="65"/>
      <c r="U1749" s="65"/>
      <c r="V1749" s="65"/>
      <c r="W1749" s="65"/>
      <c r="X1749" s="65"/>
      <c r="Y1749" s="65"/>
      <c r="Z1749" s="65"/>
      <c r="AA1749" s="65"/>
      <c r="AB1749" s="65"/>
      <c r="AC1749" s="65"/>
      <c r="AD1749" s="65"/>
      <c r="AE1749" s="65"/>
      <c r="AF1749" s="65"/>
      <c r="AG1749" s="65"/>
      <c r="AH1749" s="65"/>
      <c r="AI1749" s="65"/>
      <c r="AJ1749" s="65"/>
      <c r="AK1749" s="65"/>
      <c r="AL1749" s="65"/>
      <c r="AM1749" s="65"/>
      <c r="AN1749" s="65"/>
      <c r="AO1749" s="65"/>
      <c r="AP1749" s="65"/>
    </row>
    <row r="1750" customFormat="false" ht="15.75" hidden="false" customHeight="false" outlineLevel="0" collapsed="false">
      <c r="A1750" s="65"/>
      <c r="B1750" s="65"/>
      <c r="C1750" s="65"/>
      <c r="D1750" s="65"/>
      <c r="E1750" s="65"/>
      <c r="F1750" s="65"/>
      <c r="G1750" s="65"/>
      <c r="H1750" s="68"/>
      <c r="I1750" s="65"/>
      <c r="J1750" s="68"/>
      <c r="K1750" s="65"/>
      <c r="L1750" s="68"/>
      <c r="M1750" s="65"/>
      <c r="N1750" s="65"/>
      <c r="O1750" s="65"/>
      <c r="P1750" s="65"/>
      <c r="Q1750" s="65"/>
      <c r="R1750" s="65"/>
      <c r="S1750" s="65"/>
      <c r="T1750" s="65"/>
      <c r="U1750" s="65"/>
      <c r="V1750" s="65"/>
      <c r="W1750" s="65"/>
      <c r="X1750" s="65"/>
      <c r="Y1750" s="65"/>
      <c r="Z1750" s="65"/>
      <c r="AA1750" s="65"/>
      <c r="AB1750" s="65"/>
      <c r="AC1750" s="65"/>
      <c r="AD1750" s="65"/>
      <c r="AE1750" s="65"/>
      <c r="AF1750" s="65"/>
      <c r="AG1750" s="65"/>
      <c r="AH1750" s="65"/>
      <c r="AI1750" s="65"/>
      <c r="AJ1750" s="65"/>
      <c r="AK1750" s="65"/>
      <c r="AL1750" s="65"/>
      <c r="AM1750" s="65"/>
      <c r="AN1750" s="65"/>
      <c r="AO1750" s="65"/>
      <c r="AP1750" s="65"/>
    </row>
    <row r="1751" customFormat="false" ht="15.75" hidden="false" customHeight="false" outlineLevel="0" collapsed="false">
      <c r="A1751" s="65"/>
      <c r="B1751" s="65"/>
      <c r="C1751" s="65"/>
      <c r="D1751" s="65"/>
      <c r="E1751" s="65"/>
      <c r="F1751" s="65"/>
      <c r="G1751" s="65"/>
      <c r="H1751" s="68"/>
      <c r="I1751" s="65"/>
      <c r="J1751" s="68"/>
      <c r="K1751" s="65"/>
      <c r="L1751" s="68"/>
      <c r="M1751" s="65"/>
      <c r="N1751" s="65"/>
      <c r="O1751" s="65"/>
      <c r="P1751" s="65"/>
      <c r="Q1751" s="65"/>
      <c r="R1751" s="65"/>
      <c r="S1751" s="65"/>
      <c r="T1751" s="65"/>
      <c r="U1751" s="65"/>
      <c r="V1751" s="65"/>
      <c r="W1751" s="65"/>
      <c r="X1751" s="65"/>
      <c r="Y1751" s="65"/>
      <c r="Z1751" s="65"/>
      <c r="AA1751" s="65"/>
      <c r="AB1751" s="65"/>
      <c r="AC1751" s="65"/>
      <c r="AD1751" s="65"/>
      <c r="AE1751" s="65"/>
      <c r="AF1751" s="65"/>
      <c r="AG1751" s="65"/>
      <c r="AH1751" s="65"/>
      <c r="AI1751" s="65"/>
      <c r="AJ1751" s="65"/>
      <c r="AK1751" s="65"/>
      <c r="AL1751" s="65"/>
      <c r="AM1751" s="65"/>
      <c r="AN1751" s="65"/>
      <c r="AO1751" s="65"/>
      <c r="AP1751" s="65"/>
    </row>
    <row r="1752" customFormat="false" ht="15.75" hidden="false" customHeight="false" outlineLevel="0" collapsed="false">
      <c r="A1752" s="65"/>
      <c r="B1752" s="65"/>
      <c r="C1752" s="65"/>
      <c r="D1752" s="65"/>
      <c r="E1752" s="65"/>
      <c r="F1752" s="65"/>
      <c r="G1752" s="65"/>
      <c r="H1752" s="68"/>
      <c r="I1752" s="65"/>
      <c r="J1752" s="68"/>
      <c r="K1752" s="65"/>
      <c r="L1752" s="68"/>
      <c r="M1752" s="65"/>
      <c r="N1752" s="65"/>
      <c r="O1752" s="65"/>
      <c r="P1752" s="65"/>
      <c r="Q1752" s="65"/>
      <c r="R1752" s="65"/>
      <c r="S1752" s="65"/>
      <c r="T1752" s="65"/>
      <c r="U1752" s="65"/>
      <c r="V1752" s="65"/>
      <c r="W1752" s="65"/>
      <c r="X1752" s="65"/>
      <c r="Y1752" s="65"/>
      <c r="Z1752" s="65"/>
      <c r="AA1752" s="65"/>
      <c r="AB1752" s="65"/>
      <c r="AC1752" s="65"/>
      <c r="AD1752" s="65"/>
      <c r="AE1752" s="65"/>
      <c r="AF1752" s="65"/>
      <c r="AG1752" s="65"/>
      <c r="AH1752" s="65"/>
      <c r="AI1752" s="65"/>
      <c r="AJ1752" s="65"/>
      <c r="AK1752" s="65"/>
      <c r="AL1752" s="65"/>
      <c r="AM1752" s="65"/>
      <c r="AN1752" s="65"/>
      <c r="AO1752" s="65"/>
      <c r="AP1752" s="65"/>
    </row>
    <row r="1753" customFormat="false" ht="15.75" hidden="false" customHeight="false" outlineLevel="0" collapsed="false">
      <c r="A1753" s="65"/>
      <c r="B1753" s="65"/>
      <c r="C1753" s="65"/>
      <c r="D1753" s="65"/>
      <c r="E1753" s="65"/>
      <c r="F1753" s="65"/>
      <c r="G1753" s="65"/>
      <c r="H1753" s="68"/>
      <c r="I1753" s="65"/>
      <c r="J1753" s="68"/>
      <c r="K1753" s="65"/>
      <c r="L1753" s="68"/>
      <c r="M1753" s="65"/>
      <c r="N1753" s="65"/>
      <c r="O1753" s="65"/>
      <c r="P1753" s="65"/>
      <c r="Q1753" s="65"/>
      <c r="R1753" s="65"/>
      <c r="S1753" s="65"/>
      <c r="T1753" s="65"/>
      <c r="U1753" s="65"/>
      <c r="V1753" s="65"/>
      <c r="W1753" s="65"/>
      <c r="X1753" s="65"/>
      <c r="Y1753" s="65"/>
      <c r="Z1753" s="65"/>
      <c r="AA1753" s="65"/>
      <c r="AB1753" s="65"/>
      <c r="AC1753" s="65"/>
      <c r="AD1753" s="65"/>
      <c r="AE1753" s="65"/>
      <c r="AF1753" s="65"/>
      <c r="AG1753" s="65"/>
      <c r="AH1753" s="65"/>
      <c r="AI1753" s="65"/>
      <c r="AJ1753" s="65"/>
      <c r="AK1753" s="65"/>
      <c r="AL1753" s="65"/>
      <c r="AM1753" s="65"/>
      <c r="AN1753" s="65"/>
      <c r="AO1753" s="65"/>
      <c r="AP1753" s="65"/>
    </row>
    <row r="1754" customFormat="false" ht="15.75" hidden="false" customHeight="false" outlineLevel="0" collapsed="false">
      <c r="A1754" s="65"/>
      <c r="B1754" s="65"/>
      <c r="C1754" s="65"/>
      <c r="D1754" s="65"/>
      <c r="E1754" s="65"/>
      <c r="F1754" s="65"/>
      <c r="G1754" s="65"/>
      <c r="H1754" s="68"/>
      <c r="I1754" s="65"/>
      <c r="J1754" s="68"/>
      <c r="K1754" s="65"/>
      <c r="L1754" s="68"/>
      <c r="M1754" s="65"/>
      <c r="N1754" s="65"/>
      <c r="O1754" s="65"/>
      <c r="P1754" s="65"/>
      <c r="Q1754" s="65"/>
      <c r="R1754" s="65"/>
      <c r="S1754" s="65"/>
      <c r="T1754" s="65"/>
      <c r="U1754" s="65"/>
      <c r="V1754" s="65"/>
      <c r="W1754" s="65"/>
      <c r="X1754" s="65"/>
      <c r="Y1754" s="65"/>
      <c r="Z1754" s="65"/>
      <c r="AA1754" s="65"/>
      <c r="AB1754" s="65"/>
      <c r="AC1754" s="65"/>
      <c r="AD1754" s="65"/>
      <c r="AE1754" s="65"/>
      <c r="AF1754" s="65"/>
      <c r="AG1754" s="65"/>
      <c r="AH1754" s="65"/>
      <c r="AI1754" s="65"/>
      <c r="AJ1754" s="65"/>
      <c r="AK1754" s="65"/>
      <c r="AL1754" s="65"/>
      <c r="AM1754" s="65"/>
      <c r="AN1754" s="65"/>
      <c r="AO1754" s="65"/>
      <c r="AP1754" s="65"/>
    </row>
    <row r="1755" customFormat="false" ht="15.75" hidden="false" customHeight="false" outlineLevel="0" collapsed="false">
      <c r="A1755" s="65"/>
      <c r="B1755" s="65"/>
      <c r="C1755" s="65"/>
      <c r="D1755" s="65"/>
      <c r="E1755" s="65"/>
      <c r="F1755" s="65"/>
      <c r="G1755" s="65"/>
      <c r="H1755" s="68"/>
      <c r="I1755" s="65"/>
      <c r="J1755" s="68"/>
      <c r="K1755" s="65"/>
      <c r="L1755" s="68"/>
      <c r="M1755" s="65"/>
      <c r="N1755" s="65"/>
      <c r="O1755" s="65"/>
      <c r="P1755" s="65"/>
      <c r="Q1755" s="65"/>
      <c r="R1755" s="65"/>
      <c r="S1755" s="65"/>
      <c r="T1755" s="65"/>
      <c r="U1755" s="65"/>
      <c r="V1755" s="65"/>
      <c r="W1755" s="65"/>
      <c r="X1755" s="65"/>
      <c r="Y1755" s="65"/>
      <c r="Z1755" s="65"/>
      <c r="AA1755" s="65"/>
      <c r="AB1755" s="65"/>
      <c r="AC1755" s="65"/>
      <c r="AD1755" s="65"/>
      <c r="AE1755" s="65"/>
      <c r="AF1755" s="65"/>
      <c r="AG1755" s="65"/>
      <c r="AH1755" s="65"/>
      <c r="AI1755" s="65"/>
      <c r="AJ1755" s="65"/>
      <c r="AK1755" s="65"/>
      <c r="AL1755" s="65"/>
      <c r="AM1755" s="65"/>
      <c r="AN1755" s="65"/>
      <c r="AO1755" s="65"/>
      <c r="AP1755" s="65"/>
    </row>
    <row r="1756" customFormat="false" ht="15.75" hidden="false" customHeight="false" outlineLevel="0" collapsed="false">
      <c r="A1756" s="65"/>
      <c r="B1756" s="65"/>
      <c r="C1756" s="65"/>
      <c r="D1756" s="65"/>
      <c r="E1756" s="65"/>
      <c r="F1756" s="65"/>
      <c r="G1756" s="65"/>
      <c r="H1756" s="68"/>
      <c r="I1756" s="65"/>
      <c r="J1756" s="68"/>
      <c r="K1756" s="65"/>
      <c r="L1756" s="68"/>
      <c r="M1756" s="65"/>
      <c r="N1756" s="65"/>
      <c r="O1756" s="65"/>
      <c r="P1756" s="65"/>
      <c r="Q1756" s="65"/>
      <c r="R1756" s="65"/>
      <c r="S1756" s="65"/>
      <c r="T1756" s="65"/>
      <c r="U1756" s="65"/>
      <c r="V1756" s="65"/>
      <c r="W1756" s="65"/>
      <c r="X1756" s="65"/>
      <c r="Y1756" s="65"/>
      <c r="Z1756" s="65"/>
      <c r="AA1756" s="65"/>
      <c r="AB1756" s="65"/>
      <c r="AC1756" s="65"/>
      <c r="AD1756" s="65"/>
      <c r="AE1756" s="65"/>
      <c r="AF1756" s="65"/>
      <c r="AG1756" s="65"/>
      <c r="AH1756" s="65"/>
      <c r="AI1756" s="65"/>
      <c r="AJ1756" s="65"/>
      <c r="AK1756" s="65"/>
      <c r="AL1756" s="65"/>
      <c r="AM1756" s="65"/>
      <c r="AN1756" s="65"/>
      <c r="AO1756" s="65"/>
      <c r="AP1756" s="65"/>
    </row>
    <row r="1757" customFormat="false" ht="15.75" hidden="false" customHeight="false" outlineLevel="0" collapsed="false">
      <c r="A1757" s="65"/>
      <c r="B1757" s="65"/>
      <c r="C1757" s="65"/>
      <c r="D1757" s="65"/>
      <c r="E1757" s="65"/>
      <c r="F1757" s="65"/>
      <c r="G1757" s="65"/>
      <c r="H1757" s="68"/>
      <c r="I1757" s="65"/>
      <c r="J1757" s="68"/>
      <c r="K1757" s="65"/>
      <c r="L1757" s="68"/>
      <c r="M1757" s="65"/>
      <c r="N1757" s="65"/>
      <c r="O1757" s="65"/>
      <c r="P1757" s="65"/>
      <c r="Q1757" s="65"/>
      <c r="R1757" s="65"/>
      <c r="S1757" s="65"/>
      <c r="T1757" s="65"/>
      <c r="U1757" s="65"/>
      <c r="V1757" s="65"/>
      <c r="W1757" s="65"/>
      <c r="X1757" s="65"/>
      <c r="Y1757" s="65"/>
      <c r="Z1757" s="65"/>
      <c r="AA1757" s="65"/>
      <c r="AB1757" s="65"/>
      <c r="AC1757" s="65"/>
      <c r="AD1757" s="65"/>
      <c r="AE1757" s="65"/>
      <c r="AF1757" s="65"/>
      <c r="AG1757" s="65"/>
      <c r="AH1757" s="65"/>
      <c r="AI1757" s="65"/>
      <c r="AJ1757" s="65"/>
      <c r="AK1757" s="65"/>
      <c r="AL1757" s="65"/>
      <c r="AM1757" s="65"/>
      <c r="AN1757" s="65"/>
      <c r="AO1757" s="65"/>
      <c r="AP1757" s="65"/>
    </row>
    <row r="1758" customFormat="false" ht="15.75" hidden="false" customHeight="false" outlineLevel="0" collapsed="false">
      <c r="A1758" s="65"/>
      <c r="B1758" s="65"/>
      <c r="C1758" s="65"/>
      <c r="D1758" s="65"/>
      <c r="E1758" s="65"/>
      <c r="F1758" s="65"/>
      <c r="G1758" s="65"/>
      <c r="H1758" s="68"/>
      <c r="I1758" s="65"/>
      <c r="J1758" s="68"/>
      <c r="K1758" s="65"/>
      <c r="L1758" s="68"/>
      <c r="M1758" s="65"/>
      <c r="N1758" s="65"/>
      <c r="O1758" s="65"/>
      <c r="P1758" s="65"/>
      <c r="Q1758" s="65"/>
      <c r="R1758" s="65"/>
      <c r="S1758" s="65"/>
      <c r="T1758" s="65"/>
      <c r="U1758" s="65"/>
      <c r="V1758" s="65"/>
      <c r="W1758" s="65"/>
      <c r="X1758" s="65"/>
      <c r="Y1758" s="65"/>
      <c r="Z1758" s="65"/>
      <c r="AA1758" s="65"/>
      <c r="AB1758" s="65"/>
      <c r="AC1758" s="65"/>
      <c r="AD1758" s="65"/>
      <c r="AE1758" s="65"/>
      <c r="AF1758" s="65"/>
      <c r="AG1758" s="65"/>
      <c r="AH1758" s="65"/>
      <c r="AI1758" s="65"/>
      <c r="AJ1758" s="65"/>
      <c r="AK1758" s="65"/>
      <c r="AL1758" s="65"/>
      <c r="AM1758" s="65"/>
      <c r="AN1758" s="65"/>
      <c r="AO1758" s="65"/>
      <c r="AP1758" s="65"/>
    </row>
    <row r="1759" customFormat="false" ht="15.75" hidden="false" customHeight="false" outlineLevel="0" collapsed="false">
      <c r="A1759" s="65"/>
      <c r="B1759" s="65"/>
      <c r="C1759" s="65"/>
      <c r="D1759" s="65"/>
      <c r="E1759" s="65"/>
      <c r="F1759" s="65"/>
      <c r="G1759" s="65"/>
      <c r="H1759" s="68"/>
      <c r="I1759" s="65"/>
      <c r="J1759" s="68"/>
      <c r="K1759" s="65"/>
      <c r="L1759" s="68"/>
      <c r="M1759" s="65"/>
      <c r="N1759" s="65"/>
      <c r="O1759" s="65"/>
      <c r="P1759" s="65"/>
      <c r="Q1759" s="65"/>
      <c r="R1759" s="65"/>
      <c r="S1759" s="65"/>
      <c r="T1759" s="65"/>
      <c r="U1759" s="65"/>
      <c r="V1759" s="65"/>
      <c r="W1759" s="65"/>
      <c r="X1759" s="65"/>
      <c r="Y1759" s="65"/>
      <c r="Z1759" s="65"/>
      <c r="AA1759" s="65"/>
      <c r="AB1759" s="65"/>
      <c r="AC1759" s="65"/>
      <c r="AD1759" s="65"/>
      <c r="AE1759" s="65"/>
      <c r="AF1759" s="65"/>
      <c r="AG1759" s="65"/>
      <c r="AH1759" s="65"/>
      <c r="AI1759" s="65"/>
      <c r="AJ1759" s="65"/>
      <c r="AK1759" s="65"/>
      <c r="AL1759" s="65"/>
      <c r="AM1759" s="65"/>
      <c r="AN1759" s="65"/>
      <c r="AO1759" s="65"/>
      <c r="AP1759" s="65"/>
    </row>
    <row r="1760" customFormat="false" ht="15.75" hidden="false" customHeight="false" outlineLevel="0" collapsed="false">
      <c r="A1760" s="65"/>
      <c r="B1760" s="65"/>
      <c r="C1760" s="65"/>
      <c r="D1760" s="65"/>
      <c r="E1760" s="65"/>
      <c r="F1760" s="65"/>
      <c r="G1760" s="65"/>
      <c r="H1760" s="68"/>
      <c r="I1760" s="65"/>
      <c r="J1760" s="68"/>
      <c r="K1760" s="65"/>
      <c r="L1760" s="68"/>
      <c r="M1760" s="65"/>
      <c r="N1760" s="65"/>
      <c r="O1760" s="65"/>
      <c r="P1760" s="65"/>
      <c r="Q1760" s="65"/>
      <c r="R1760" s="65"/>
      <c r="S1760" s="65"/>
      <c r="T1760" s="65"/>
      <c r="U1760" s="65"/>
      <c r="V1760" s="65"/>
      <c r="W1760" s="65"/>
      <c r="X1760" s="65"/>
      <c r="Y1760" s="65"/>
      <c r="Z1760" s="65"/>
      <c r="AA1760" s="65"/>
      <c r="AB1760" s="65"/>
      <c r="AC1760" s="65"/>
      <c r="AD1760" s="65"/>
      <c r="AE1760" s="65"/>
      <c r="AF1760" s="65"/>
      <c r="AG1760" s="65"/>
      <c r="AH1760" s="65"/>
      <c r="AI1760" s="65"/>
      <c r="AJ1760" s="65"/>
      <c r="AK1760" s="65"/>
      <c r="AL1760" s="65"/>
      <c r="AM1760" s="65"/>
      <c r="AN1760" s="65"/>
      <c r="AO1760" s="65"/>
      <c r="AP1760" s="65"/>
    </row>
    <row r="1761" customFormat="false" ht="15.75" hidden="false" customHeight="false" outlineLevel="0" collapsed="false">
      <c r="A1761" s="65"/>
      <c r="B1761" s="65"/>
      <c r="C1761" s="65"/>
      <c r="D1761" s="65"/>
      <c r="E1761" s="65"/>
      <c r="F1761" s="65"/>
      <c r="G1761" s="65"/>
      <c r="H1761" s="68"/>
      <c r="I1761" s="65"/>
      <c r="J1761" s="68"/>
      <c r="K1761" s="65"/>
      <c r="L1761" s="68"/>
      <c r="M1761" s="65"/>
      <c r="N1761" s="65"/>
      <c r="O1761" s="65"/>
      <c r="P1761" s="65"/>
      <c r="Q1761" s="65"/>
      <c r="R1761" s="65"/>
      <c r="S1761" s="65"/>
      <c r="T1761" s="65"/>
      <c r="U1761" s="65"/>
      <c r="V1761" s="65"/>
      <c r="W1761" s="65"/>
      <c r="X1761" s="65"/>
      <c r="Y1761" s="65"/>
      <c r="Z1761" s="65"/>
      <c r="AA1761" s="65"/>
      <c r="AB1761" s="65"/>
      <c r="AC1761" s="65"/>
      <c r="AD1761" s="65"/>
      <c r="AE1761" s="65"/>
      <c r="AF1761" s="65"/>
      <c r="AG1761" s="65"/>
      <c r="AH1761" s="65"/>
      <c r="AI1761" s="65"/>
      <c r="AJ1761" s="65"/>
      <c r="AK1761" s="65"/>
      <c r="AL1761" s="65"/>
      <c r="AM1761" s="65"/>
      <c r="AN1761" s="65"/>
      <c r="AO1761" s="65"/>
      <c r="AP1761" s="65"/>
    </row>
    <row r="1762" customFormat="false" ht="15.75" hidden="false" customHeight="false" outlineLevel="0" collapsed="false">
      <c r="A1762" s="65"/>
      <c r="B1762" s="65"/>
      <c r="C1762" s="65"/>
      <c r="D1762" s="65"/>
      <c r="E1762" s="65"/>
      <c r="F1762" s="65"/>
      <c r="G1762" s="65"/>
      <c r="H1762" s="68"/>
      <c r="I1762" s="65"/>
      <c r="J1762" s="68"/>
      <c r="K1762" s="65"/>
      <c r="L1762" s="68"/>
      <c r="M1762" s="65"/>
      <c r="N1762" s="65"/>
      <c r="O1762" s="65"/>
      <c r="P1762" s="65"/>
      <c r="Q1762" s="65"/>
      <c r="R1762" s="65"/>
      <c r="S1762" s="65"/>
      <c r="T1762" s="65"/>
      <c r="U1762" s="65"/>
      <c r="V1762" s="65"/>
      <c r="W1762" s="65"/>
      <c r="X1762" s="65"/>
      <c r="Y1762" s="65"/>
      <c r="Z1762" s="65"/>
      <c r="AA1762" s="65"/>
      <c r="AB1762" s="65"/>
      <c r="AC1762" s="65"/>
      <c r="AD1762" s="65"/>
      <c r="AE1762" s="65"/>
      <c r="AF1762" s="65"/>
      <c r="AG1762" s="65"/>
      <c r="AH1762" s="65"/>
      <c r="AI1762" s="65"/>
      <c r="AJ1762" s="65"/>
      <c r="AK1762" s="65"/>
      <c r="AL1762" s="65"/>
      <c r="AM1762" s="65"/>
      <c r="AN1762" s="65"/>
      <c r="AO1762" s="65"/>
      <c r="AP1762" s="65"/>
    </row>
    <row r="1763" customFormat="false" ht="15.75" hidden="false" customHeight="false" outlineLevel="0" collapsed="false">
      <c r="A1763" s="65"/>
      <c r="B1763" s="65"/>
      <c r="C1763" s="65"/>
      <c r="D1763" s="65"/>
      <c r="E1763" s="65"/>
      <c r="F1763" s="65"/>
      <c r="G1763" s="65"/>
      <c r="H1763" s="68"/>
      <c r="I1763" s="65"/>
      <c r="J1763" s="68"/>
      <c r="K1763" s="65"/>
      <c r="L1763" s="68"/>
      <c r="M1763" s="65"/>
      <c r="N1763" s="65"/>
      <c r="O1763" s="65"/>
      <c r="P1763" s="65"/>
      <c r="Q1763" s="65"/>
      <c r="R1763" s="65"/>
      <c r="S1763" s="65"/>
      <c r="T1763" s="65"/>
      <c r="U1763" s="65"/>
      <c r="V1763" s="65"/>
      <c r="W1763" s="65"/>
      <c r="X1763" s="65"/>
      <c r="Y1763" s="65"/>
      <c r="Z1763" s="65"/>
      <c r="AA1763" s="65"/>
      <c r="AB1763" s="65"/>
      <c r="AC1763" s="65"/>
      <c r="AD1763" s="65"/>
      <c r="AE1763" s="65"/>
      <c r="AF1763" s="65"/>
      <c r="AG1763" s="65"/>
      <c r="AH1763" s="65"/>
      <c r="AI1763" s="65"/>
      <c r="AJ1763" s="65"/>
      <c r="AK1763" s="65"/>
      <c r="AL1763" s="65"/>
      <c r="AM1763" s="65"/>
      <c r="AN1763" s="65"/>
      <c r="AO1763" s="65"/>
      <c r="AP1763" s="65"/>
    </row>
    <row r="1764" customFormat="false" ht="15.75" hidden="false" customHeight="false" outlineLevel="0" collapsed="false">
      <c r="A1764" s="65"/>
      <c r="B1764" s="65"/>
      <c r="C1764" s="65"/>
      <c r="D1764" s="65"/>
      <c r="E1764" s="65"/>
      <c r="F1764" s="65"/>
      <c r="G1764" s="65"/>
      <c r="H1764" s="68"/>
      <c r="I1764" s="65"/>
      <c r="J1764" s="68"/>
      <c r="K1764" s="65"/>
      <c r="L1764" s="68"/>
      <c r="M1764" s="65"/>
      <c r="N1764" s="65"/>
      <c r="O1764" s="65"/>
      <c r="P1764" s="65"/>
      <c r="Q1764" s="65"/>
      <c r="R1764" s="65"/>
      <c r="S1764" s="65"/>
      <c r="T1764" s="65"/>
      <c r="U1764" s="65"/>
      <c r="V1764" s="65"/>
      <c r="W1764" s="65"/>
      <c r="X1764" s="65"/>
      <c r="Y1764" s="65"/>
      <c r="Z1764" s="65"/>
      <c r="AA1764" s="65"/>
      <c r="AB1764" s="65"/>
      <c r="AC1764" s="65"/>
      <c r="AD1764" s="65"/>
      <c r="AE1764" s="65"/>
      <c r="AF1764" s="65"/>
      <c r="AG1764" s="65"/>
      <c r="AH1764" s="65"/>
      <c r="AI1764" s="65"/>
      <c r="AJ1764" s="65"/>
      <c r="AK1764" s="65"/>
      <c r="AL1764" s="65"/>
      <c r="AM1764" s="65"/>
      <c r="AN1764" s="65"/>
      <c r="AO1764" s="65"/>
      <c r="AP1764" s="65"/>
    </row>
    <row r="1765" customFormat="false" ht="15.75" hidden="false" customHeight="false" outlineLevel="0" collapsed="false">
      <c r="A1765" s="65"/>
      <c r="B1765" s="65"/>
      <c r="C1765" s="65"/>
      <c r="D1765" s="65"/>
      <c r="E1765" s="65"/>
      <c r="F1765" s="65"/>
      <c r="G1765" s="65"/>
      <c r="H1765" s="68"/>
      <c r="I1765" s="65"/>
      <c r="J1765" s="68"/>
      <c r="K1765" s="65"/>
      <c r="L1765" s="68"/>
      <c r="M1765" s="65"/>
      <c r="N1765" s="65"/>
      <c r="O1765" s="65"/>
      <c r="P1765" s="65"/>
      <c r="Q1765" s="65"/>
      <c r="R1765" s="65"/>
      <c r="S1765" s="65"/>
      <c r="T1765" s="65"/>
      <c r="U1765" s="65"/>
      <c r="V1765" s="65"/>
      <c r="W1765" s="65"/>
      <c r="X1765" s="65"/>
      <c r="Y1765" s="65"/>
      <c r="Z1765" s="65"/>
      <c r="AA1765" s="65"/>
      <c r="AB1765" s="65"/>
      <c r="AC1765" s="65"/>
      <c r="AD1765" s="65"/>
      <c r="AE1765" s="65"/>
      <c r="AF1765" s="65"/>
      <c r="AG1765" s="65"/>
      <c r="AH1765" s="65"/>
      <c r="AI1765" s="65"/>
      <c r="AJ1765" s="65"/>
      <c r="AK1765" s="65"/>
      <c r="AL1765" s="65"/>
      <c r="AM1765" s="65"/>
      <c r="AN1765" s="65"/>
      <c r="AO1765" s="65"/>
      <c r="AP1765" s="65"/>
    </row>
    <row r="1766" customFormat="false" ht="15.75" hidden="false" customHeight="false" outlineLevel="0" collapsed="false">
      <c r="A1766" s="65"/>
      <c r="B1766" s="65"/>
      <c r="C1766" s="65"/>
      <c r="D1766" s="65"/>
      <c r="E1766" s="65"/>
      <c r="F1766" s="65"/>
      <c r="G1766" s="65"/>
      <c r="H1766" s="68"/>
      <c r="I1766" s="65"/>
      <c r="J1766" s="68"/>
      <c r="K1766" s="65"/>
      <c r="L1766" s="68"/>
      <c r="M1766" s="65"/>
      <c r="N1766" s="65"/>
      <c r="O1766" s="65"/>
      <c r="P1766" s="65"/>
      <c r="Q1766" s="65"/>
      <c r="R1766" s="65"/>
      <c r="S1766" s="65"/>
      <c r="T1766" s="65"/>
      <c r="U1766" s="65"/>
      <c r="V1766" s="65"/>
      <c r="W1766" s="65"/>
      <c r="X1766" s="65"/>
      <c r="Y1766" s="65"/>
      <c r="Z1766" s="65"/>
      <c r="AA1766" s="65"/>
      <c r="AB1766" s="65"/>
      <c r="AC1766" s="65"/>
      <c r="AD1766" s="65"/>
      <c r="AE1766" s="65"/>
      <c r="AF1766" s="65"/>
      <c r="AG1766" s="65"/>
      <c r="AH1766" s="65"/>
      <c r="AI1766" s="65"/>
      <c r="AJ1766" s="65"/>
      <c r="AK1766" s="65"/>
      <c r="AL1766" s="65"/>
      <c r="AM1766" s="65"/>
      <c r="AN1766" s="65"/>
      <c r="AO1766" s="65"/>
      <c r="AP1766" s="65"/>
    </row>
    <row r="1767" customFormat="false" ht="15.75" hidden="false" customHeight="false" outlineLevel="0" collapsed="false">
      <c r="A1767" s="65"/>
      <c r="B1767" s="65"/>
      <c r="C1767" s="65"/>
      <c r="D1767" s="65"/>
      <c r="E1767" s="65"/>
      <c r="F1767" s="65"/>
      <c r="G1767" s="65"/>
      <c r="H1767" s="68"/>
      <c r="I1767" s="65"/>
      <c r="J1767" s="68"/>
      <c r="K1767" s="65"/>
      <c r="L1767" s="68"/>
      <c r="M1767" s="65"/>
      <c r="N1767" s="65"/>
      <c r="O1767" s="65"/>
      <c r="P1767" s="65"/>
      <c r="Q1767" s="65"/>
      <c r="R1767" s="65"/>
      <c r="S1767" s="65"/>
      <c r="T1767" s="65"/>
      <c r="U1767" s="65"/>
      <c r="V1767" s="65"/>
      <c r="W1767" s="65"/>
      <c r="X1767" s="65"/>
      <c r="Y1767" s="65"/>
      <c r="Z1767" s="65"/>
      <c r="AA1767" s="65"/>
      <c r="AB1767" s="65"/>
      <c r="AC1767" s="65"/>
      <c r="AD1767" s="65"/>
      <c r="AE1767" s="65"/>
      <c r="AF1767" s="65"/>
      <c r="AG1767" s="65"/>
      <c r="AH1767" s="65"/>
      <c r="AI1767" s="65"/>
      <c r="AJ1767" s="65"/>
      <c r="AK1767" s="65"/>
      <c r="AL1767" s="65"/>
      <c r="AM1767" s="65"/>
      <c r="AN1767" s="65"/>
      <c r="AO1767" s="65"/>
      <c r="AP1767" s="65"/>
    </row>
    <row r="1768" customFormat="false" ht="15.75" hidden="false" customHeight="false" outlineLevel="0" collapsed="false">
      <c r="A1768" s="65"/>
      <c r="B1768" s="65"/>
      <c r="C1768" s="65"/>
      <c r="D1768" s="65"/>
      <c r="E1768" s="65"/>
      <c r="F1768" s="65"/>
      <c r="G1768" s="65"/>
      <c r="H1768" s="68"/>
      <c r="I1768" s="65"/>
      <c r="J1768" s="68"/>
      <c r="K1768" s="65"/>
      <c r="L1768" s="68"/>
      <c r="M1768" s="65"/>
      <c r="N1768" s="65"/>
      <c r="O1768" s="65"/>
      <c r="P1768" s="65"/>
      <c r="Q1768" s="65"/>
      <c r="R1768" s="65"/>
      <c r="S1768" s="65"/>
      <c r="T1768" s="65"/>
      <c r="U1768" s="65"/>
      <c r="V1768" s="65"/>
      <c r="W1768" s="65"/>
      <c r="X1768" s="65"/>
      <c r="Y1768" s="65"/>
      <c r="Z1768" s="65"/>
      <c r="AA1768" s="65"/>
      <c r="AB1768" s="65"/>
      <c r="AC1768" s="65"/>
      <c r="AD1768" s="65"/>
      <c r="AE1768" s="65"/>
      <c r="AF1768" s="65"/>
      <c r="AG1768" s="65"/>
      <c r="AH1768" s="65"/>
      <c r="AI1768" s="65"/>
      <c r="AJ1768" s="65"/>
      <c r="AK1768" s="65"/>
      <c r="AL1768" s="65"/>
      <c r="AM1768" s="65"/>
      <c r="AN1768" s="65"/>
      <c r="AO1768" s="65"/>
      <c r="AP1768" s="65"/>
    </row>
    <row r="1769" customFormat="false" ht="15.75" hidden="false" customHeight="false" outlineLevel="0" collapsed="false">
      <c r="A1769" s="65"/>
      <c r="B1769" s="65"/>
      <c r="C1769" s="65"/>
      <c r="D1769" s="65"/>
      <c r="E1769" s="65"/>
      <c r="F1769" s="65"/>
      <c r="G1769" s="65"/>
      <c r="H1769" s="68"/>
      <c r="I1769" s="65"/>
      <c r="J1769" s="68"/>
      <c r="K1769" s="65"/>
      <c r="L1769" s="68"/>
      <c r="M1769" s="65"/>
      <c r="N1769" s="65"/>
      <c r="O1769" s="65"/>
      <c r="P1769" s="65"/>
      <c r="Q1769" s="65"/>
      <c r="R1769" s="65"/>
      <c r="S1769" s="65"/>
      <c r="T1769" s="65"/>
      <c r="U1769" s="65"/>
      <c r="V1769" s="65"/>
      <c r="W1769" s="65"/>
      <c r="X1769" s="65"/>
      <c r="Y1769" s="65"/>
      <c r="Z1769" s="65"/>
      <c r="AA1769" s="65"/>
      <c r="AB1769" s="65"/>
      <c r="AC1769" s="65"/>
      <c r="AD1769" s="65"/>
      <c r="AE1769" s="65"/>
      <c r="AF1769" s="65"/>
      <c r="AG1769" s="65"/>
      <c r="AH1769" s="65"/>
      <c r="AI1769" s="65"/>
      <c r="AJ1769" s="65"/>
      <c r="AK1769" s="65"/>
      <c r="AL1769" s="65"/>
      <c r="AM1769" s="65"/>
      <c r="AN1769" s="65"/>
      <c r="AO1769" s="65"/>
      <c r="AP1769" s="65"/>
    </row>
    <row r="1770" customFormat="false" ht="15.75" hidden="false" customHeight="false" outlineLevel="0" collapsed="false">
      <c r="A1770" s="65"/>
      <c r="B1770" s="65"/>
      <c r="C1770" s="65"/>
      <c r="D1770" s="65"/>
      <c r="E1770" s="65"/>
      <c r="F1770" s="65"/>
      <c r="G1770" s="65"/>
      <c r="H1770" s="68"/>
      <c r="I1770" s="65"/>
      <c r="J1770" s="68"/>
      <c r="K1770" s="65"/>
      <c r="L1770" s="68"/>
      <c r="M1770" s="65"/>
      <c r="N1770" s="65"/>
      <c r="O1770" s="65"/>
      <c r="P1770" s="65"/>
      <c r="Q1770" s="65"/>
      <c r="R1770" s="65"/>
      <c r="S1770" s="65"/>
      <c r="T1770" s="65"/>
      <c r="U1770" s="65"/>
      <c r="V1770" s="65"/>
      <c r="W1770" s="65"/>
      <c r="X1770" s="65"/>
      <c r="Y1770" s="65"/>
      <c r="Z1770" s="65"/>
      <c r="AA1770" s="65"/>
      <c r="AB1770" s="65"/>
      <c r="AC1770" s="65"/>
      <c r="AD1770" s="65"/>
      <c r="AE1770" s="65"/>
      <c r="AF1770" s="65"/>
      <c r="AG1770" s="65"/>
      <c r="AH1770" s="65"/>
      <c r="AI1770" s="65"/>
      <c r="AJ1770" s="65"/>
      <c r="AK1770" s="65"/>
      <c r="AL1770" s="65"/>
      <c r="AM1770" s="65"/>
      <c r="AN1770" s="65"/>
      <c r="AO1770" s="65"/>
      <c r="AP1770" s="65"/>
    </row>
    <row r="1771" customFormat="false" ht="15.75" hidden="false" customHeight="false" outlineLevel="0" collapsed="false">
      <c r="A1771" s="65"/>
      <c r="B1771" s="65"/>
      <c r="C1771" s="65"/>
      <c r="D1771" s="65"/>
      <c r="E1771" s="65"/>
      <c r="F1771" s="65"/>
      <c r="G1771" s="65"/>
      <c r="H1771" s="68"/>
      <c r="I1771" s="65"/>
      <c r="J1771" s="68"/>
      <c r="K1771" s="65"/>
      <c r="L1771" s="68"/>
      <c r="M1771" s="65"/>
      <c r="N1771" s="65"/>
      <c r="O1771" s="65"/>
      <c r="P1771" s="65"/>
      <c r="Q1771" s="65"/>
      <c r="R1771" s="65"/>
      <c r="S1771" s="65"/>
      <c r="T1771" s="65"/>
      <c r="U1771" s="65"/>
      <c r="V1771" s="65"/>
      <c r="W1771" s="65"/>
      <c r="X1771" s="65"/>
      <c r="Y1771" s="65"/>
      <c r="Z1771" s="65"/>
      <c r="AA1771" s="65"/>
      <c r="AB1771" s="65"/>
      <c r="AC1771" s="65"/>
      <c r="AD1771" s="65"/>
      <c r="AE1771" s="65"/>
      <c r="AF1771" s="65"/>
      <c r="AG1771" s="65"/>
      <c r="AH1771" s="65"/>
      <c r="AI1771" s="65"/>
      <c r="AJ1771" s="65"/>
      <c r="AK1771" s="65"/>
      <c r="AL1771" s="65"/>
      <c r="AM1771" s="65"/>
      <c r="AN1771" s="65"/>
      <c r="AO1771" s="65"/>
      <c r="AP1771" s="65"/>
    </row>
    <row r="1772" customFormat="false" ht="15.75" hidden="false" customHeight="false" outlineLevel="0" collapsed="false">
      <c r="A1772" s="65"/>
      <c r="B1772" s="65"/>
      <c r="C1772" s="65"/>
      <c r="D1772" s="65"/>
      <c r="E1772" s="65"/>
      <c r="F1772" s="65"/>
      <c r="G1772" s="65"/>
      <c r="H1772" s="68"/>
      <c r="I1772" s="65"/>
      <c r="J1772" s="68"/>
      <c r="K1772" s="65"/>
      <c r="L1772" s="68"/>
      <c r="M1772" s="65"/>
      <c r="N1772" s="65"/>
      <c r="O1772" s="65"/>
      <c r="P1772" s="65"/>
      <c r="Q1772" s="65"/>
      <c r="R1772" s="65"/>
      <c r="S1772" s="65"/>
      <c r="T1772" s="65"/>
      <c r="U1772" s="65"/>
      <c r="V1772" s="65"/>
      <c r="W1772" s="65"/>
      <c r="X1772" s="65"/>
      <c r="Y1772" s="65"/>
      <c r="Z1772" s="65"/>
      <c r="AA1772" s="65"/>
      <c r="AB1772" s="65"/>
      <c r="AC1772" s="65"/>
      <c r="AD1772" s="65"/>
      <c r="AE1772" s="65"/>
      <c r="AF1772" s="65"/>
      <c r="AG1772" s="65"/>
      <c r="AH1772" s="65"/>
      <c r="AI1772" s="65"/>
      <c r="AJ1772" s="65"/>
      <c r="AK1772" s="65"/>
      <c r="AL1772" s="65"/>
      <c r="AM1772" s="65"/>
      <c r="AN1772" s="65"/>
      <c r="AO1772" s="65"/>
      <c r="AP1772" s="65"/>
    </row>
    <row r="1773" customFormat="false" ht="15.75" hidden="false" customHeight="false" outlineLevel="0" collapsed="false">
      <c r="A1773" s="65"/>
      <c r="B1773" s="65"/>
      <c r="C1773" s="65"/>
      <c r="D1773" s="65"/>
      <c r="E1773" s="65"/>
      <c r="F1773" s="65"/>
      <c r="G1773" s="65"/>
      <c r="H1773" s="68"/>
      <c r="I1773" s="65"/>
      <c r="J1773" s="68"/>
      <c r="K1773" s="65"/>
      <c r="L1773" s="68"/>
      <c r="M1773" s="65"/>
      <c r="N1773" s="65"/>
      <c r="O1773" s="65"/>
      <c r="P1773" s="65"/>
      <c r="Q1773" s="65"/>
      <c r="R1773" s="65"/>
      <c r="S1773" s="65"/>
      <c r="T1773" s="65"/>
      <c r="U1773" s="65"/>
      <c r="V1773" s="65"/>
      <c r="W1773" s="65"/>
      <c r="X1773" s="65"/>
      <c r="Y1773" s="65"/>
      <c r="Z1773" s="65"/>
      <c r="AA1773" s="65"/>
      <c r="AB1773" s="65"/>
      <c r="AC1773" s="65"/>
      <c r="AD1773" s="65"/>
      <c r="AE1773" s="65"/>
      <c r="AF1773" s="65"/>
      <c r="AG1773" s="65"/>
      <c r="AH1773" s="65"/>
      <c r="AI1773" s="65"/>
      <c r="AJ1773" s="65"/>
      <c r="AK1773" s="65"/>
      <c r="AL1773" s="65"/>
      <c r="AM1773" s="65"/>
      <c r="AN1773" s="65"/>
      <c r="AO1773" s="65"/>
      <c r="AP1773" s="65"/>
    </row>
  </sheetData>
  <conditionalFormatting sqref="B1:AJ126 B256:AJ377">
    <cfRule type="colorScale" priority="2">
      <colorScale>
        <cfvo type="min" val="0"/>
        <cfvo type="percentile" val="50"/>
        <cfvo type="max" val="0"/>
        <color rgb="FF57BB8A"/>
        <color rgb="FFFFFF00"/>
        <color rgb="FFFF00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X5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27.3"/>
    <col collapsed="false" customWidth="true" hidden="false" outlineLevel="0" max="2" min="2" style="0" width="28.99"/>
    <col collapsed="false" customWidth="true" hidden="true" outlineLevel="0" max="3" min="3" style="0" width="39.14"/>
    <col collapsed="false" customWidth="true" hidden="false" outlineLevel="0" max="4" min="4" style="0" width="17.71"/>
    <col collapsed="false" customWidth="true" hidden="false" outlineLevel="0" max="6" min="5" style="0" width="8.86"/>
    <col collapsed="false" customWidth="true" hidden="false" outlineLevel="0" max="7" min="7" style="0" width="10.58"/>
    <col collapsed="false" customWidth="true" hidden="false" outlineLevel="0" max="8" min="8" style="0" width="8.86"/>
    <col collapsed="false" customWidth="true" hidden="false" outlineLevel="0" max="9" min="9" style="0" width="10.58"/>
    <col collapsed="false" customWidth="true" hidden="false" outlineLevel="0" max="10" min="10" style="0" width="8"/>
    <col collapsed="false" customWidth="true" hidden="false" outlineLevel="0" max="12" min="11" style="0" width="10.13"/>
    <col collapsed="false" customWidth="true" hidden="false" outlineLevel="0" max="13" min="13" style="0" width="12.14"/>
    <col collapsed="false" customWidth="true" hidden="false" outlineLevel="0" max="15" min="15" style="0" width="11.3"/>
    <col collapsed="false" customWidth="true" hidden="true" outlineLevel="0" max="16" min="16" style="0" width="10.29"/>
    <col collapsed="false" customWidth="true" hidden="true" outlineLevel="0" max="17" min="17" style="0" width="10.43"/>
    <col collapsed="false" customWidth="true" hidden="false" outlineLevel="0" max="18" min="18" style="0" width="11.99"/>
    <col collapsed="false" customWidth="true" hidden="false" outlineLevel="0" max="20" min="19" style="0" width="14.01"/>
    <col collapsed="false" customWidth="true" hidden="true" outlineLevel="0" max="21" min="21" style="0" width="13.01"/>
    <col collapsed="false" customWidth="true" hidden="true" outlineLevel="0" max="22" min="22" style="0" width="8.86"/>
    <col collapsed="false" customWidth="true" hidden="false" outlineLevel="0" max="24" min="23" style="0" width="8.86"/>
    <col collapsed="false" customWidth="true" hidden="false" outlineLevel="0" max="25" min="25" style="0" width="11.14"/>
    <col collapsed="false" customWidth="true" hidden="true" outlineLevel="0" max="26" min="26" style="0" width="14.01"/>
    <col collapsed="false" customWidth="true" hidden="true" outlineLevel="0" max="27" min="27" style="0" width="14.14"/>
    <col collapsed="false" customWidth="true" hidden="false" outlineLevel="0" max="28" min="28" style="0" width="16.43"/>
    <col collapsed="false" customWidth="true" hidden="false" outlineLevel="0" max="29" min="29" style="0" width="17.13"/>
    <col collapsed="false" customWidth="true" hidden="false" outlineLevel="0" max="30" min="30" style="0" width="8.86"/>
    <col collapsed="false" customWidth="true" hidden="false" outlineLevel="0" max="31" min="31" style="0" width="13.01"/>
    <col collapsed="false" customWidth="true" hidden="false" outlineLevel="0" max="32" min="32" style="0" width="9.86"/>
    <col collapsed="false" customWidth="true" hidden="false" outlineLevel="0" max="33" min="33" style="0" width="7.29"/>
    <col collapsed="false" customWidth="true" hidden="false" outlineLevel="0" max="34" min="34" style="0" width="10.43"/>
  </cols>
  <sheetData>
    <row r="1" customFormat="false" ht="15.75" hidden="false" customHeight="false" outlineLevel="0" collapsed="false">
      <c r="A1" s="138"/>
      <c r="B1" s="138"/>
      <c r="C1" s="138"/>
      <c r="D1" s="138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8"/>
      <c r="Q1" s="138"/>
      <c r="R1" s="140"/>
      <c r="S1" s="141"/>
      <c r="T1" s="142"/>
      <c r="U1" s="143"/>
      <c r="V1" s="143"/>
      <c r="W1" s="143"/>
      <c r="X1" s="143"/>
      <c r="Y1" s="143"/>
      <c r="Z1" s="143"/>
      <c r="AA1" s="144"/>
      <c r="AB1" s="145" t="n">
        <v>0.35</v>
      </c>
      <c r="AC1" s="144"/>
      <c r="AD1" s="146"/>
      <c r="AE1" s="146"/>
      <c r="AF1" s="145" t="n">
        <v>0.07</v>
      </c>
      <c r="AG1" s="143"/>
      <c r="AH1" s="143"/>
      <c r="AI1" s="144"/>
      <c r="AJ1" s="144"/>
      <c r="AK1" s="147"/>
      <c r="AL1" s="144"/>
      <c r="AM1" s="144"/>
      <c r="AN1" s="144"/>
      <c r="AO1" s="144"/>
      <c r="AP1" s="144"/>
      <c r="AQ1" s="144"/>
      <c r="AR1" s="144"/>
      <c r="AS1" s="144"/>
      <c r="AT1" s="148"/>
      <c r="AU1" s="144"/>
      <c r="AV1" s="144"/>
      <c r="AW1" s="144"/>
      <c r="AX1" s="144"/>
    </row>
    <row r="2" customFormat="false" ht="15.75" hidden="false" customHeight="true" outlineLevel="0" collapsed="false">
      <c r="A2" s="138" t="s">
        <v>150</v>
      </c>
      <c r="B2" s="138" t="s">
        <v>151</v>
      </c>
      <c r="C2" s="138"/>
      <c r="D2" s="138" t="s">
        <v>152</v>
      </c>
      <c r="E2" s="139" t="s">
        <v>47</v>
      </c>
      <c r="F2" s="139" t="s">
        <v>49</v>
      </c>
      <c r="G2" s="139" t="s">
        <v>50</v>
      </c>
      <c r="H2" s="139" t="s">
        <v>153</v>
      </c>
      <c r="I2" s="139" t="s">
        <v>154</v>
      </c>
      <c r="J2" s="139" t="s">
        <v>57</v>
      </c>
      <c r="K2" s="139" t="s">
        <v>155</v>
      </c>
      <c r="L2" s="139" t="s">
        <v>156</v>
      </c>
      <c r="M2" s="139" t="s">
        <v>157</v>
      </c>
      <c r="N2" s="139" t="s">
        <v>158</v>
      </c>
      <c r="O2" s="139" t="s">
        <v>159</v>
      </c>
      <c r="P2" s="149" t="s">
        <v>160</v>
      </c>
      <c r="Q2" s="149"/>
      <c r="R2" s="140" t="s">
        <v>161</v>
      </c>
      <c r="S2" s="141" t="s">
        <v>162</v>
      </c>
      <c r="T2" s="142" t="s">
        <v>163</v>
      </c>
      <c r="U2" s="143" t="s">
        <v>164</v>
      </c>
      <c r="V2" s="143" t="s">
        <v>43</v>
      </c>
      <c r="W2" s="143" t="s">
        <v>165</v>
      </c>
      <c r="X2" s="143"/>
      <c r="Y2" s="143" t="s">
        <v>166</v>
      </c>
      <c r="Z2" s="143" t="s">
        <v>167</v>
      </c>
      <c r="AA2" s="144" t="s">
        <v>168</v>
      </c>
      <c r="AB2" s="143" t="s">
        <v>169</v>
      </c>
      <c r="AC2" s="144" t="s">
        <v>170</v>
      </c>
      <c r="AD2" s="146" t="s">
        <v>109</v>
      </c>
      <c r="AE2" s="146" t="s">
        <v>164</v>
      </c>
      <c r="AF2" s="138" t="s">
        <v>171</v>
      </c>
      <c r="AG2" s="138" t="s">
        <v>172</v>
      </c>
      <c r="AH2" s="143" t="s">
        <v>173</v>
      </c>
      <c r="AI2" s="144"/>
      <c r="AJ2" s="144"/>
      <c r="AK2" s="144"/>
      <c r="AL2" s="144"/>
      <c r="AM2" s="144"/>
      <c r="AN2" s="144"/>
      <c r="AO2" s="144"/>
      <c r="AP2" s="144"/>
      <c r="AQ2" s="144"/>
      <c r="AR2" s="144"/>
      <c r="AS2" s="144"/>
      <c r="AT2" s="148"/>
      <c r="AU2" s="144"/>
      <c r="AV2" s="144"/>
      <c r="AW2" s="144"/>
      <c r="AX2" s="144"/>
    </row>
    <row r="3" customFormat="false" ht="15.75" hidden="false" customHeight="false" outlineLevel="0" collapsed="false">
      <c r="A3" s="150" t="s">
        <v>73</v>
      </c>
      <c r="B3" s="150" t="s">
        <v>174</v>
      </c>
      <c r="C3" s="150" t="s">
        <v>175</v>
      </c>
      <c r="D3" s="151" t="n">
        <f aca="false">IF(AD3-AE3-AF3&lt;0,0,AD3-AE3-AF3)</f>
        <v>0.496882827208989</v>
      </c>
      <c r="E3" s="152"/>
      <c r="F3" s="153" t="n">
        <v>51</v>
      </c>
      <c r="G3" s="153" t="n">
        <v>0</v>
      </c>
      <c r="H3" s="153" t="n">
        <v>4</v>
      </c>
      <c r="I3" s="153" t="n">
        <v>0</v>
      </c>
      <c r="J3" s="153" t="n">
        <v>0</v>
      </c>
      <c r="K3" s="154" t="n">
        <v>0</v>
      </c>
      <c r="L3" s="153" t="n">
        <v>0</v>
      </c>
      <c r="M3" s="154" t="n">
        <v>0</v>
      </c>
      <c r="N3" s="154" t="n">
        <v>0</v>
      </c>
      <c r="O3" s="152"/>
      <c r="P3" s="150" t="s">
        <v>149</v>
      </c>
      <c r="Q3" s="155" t="n">
        <v>44004</v>
      </c>
      <c r="R3" s="153" t="n">
        <v>2927.95</v>
      </c>
      <c r="S3" s="156" t="n">
        <v>189119</v>
      </c>
      <c r="T3" s="157" t="n">
        <v>65</v>
      </c>
      <c r="U3" s="158" t="n">
        <f aca="false">V3+W3</f>
        <v>0</v>
      </c>
      <c r="V3" s="158" t="n">
        <f aca="false">IF(K3=0,0,M3/K3)</f>
        <v>0</v>
      </c>
      <c r="W3" s="158" t="n">
        <f aca="false">IF(K3+$AB$1*H3=0,0,(N3+$AB$1*J3)/(K3+$AB$1*H3))</f>
        <v>0</v>
      </c>
      <c r="X3" s="159" t="n">
        <f aca="false">IF(F3=0,G3,F3)</f>
        <v>51</v>
      </c>
      <c r="Y3" s="159" t="n">
        <f aca="false">IF(K3=0,X3+E3,(X3+E3)/K3)</f>
        <v>51</v>
      </c>
      <c r="Z3" s="160" t="n">
        <f aca="false">(K3)/S3*100000</f>
        <v>0</v>
      </c>
      <c r="AA3" s="160" t="n">
        <f aca="false">SUM(M3:N3)/S3*100000</f>
        <v>0</v>
      </c>
      <c r="AB3" s="160" t="n">
        <f aca="false">IF(H3=0,(K3+$AB$1*I3)/S3*100000,(K3+$AB$1*H3)/S3*100000)</f>
        <v>0.740274641892142</v>
      </c>
      <c r="AC3" s="161" t="n">
        <f aca="false">(SUM(M3:N3)+$AB$1*ABS(H3-I3))/S3*100000</f>
        <v>0.740274641892142</v>
      </c>
      <c r="AD3" s="159" t="n">
        <f aca="false">(AB3*(W3*100+1))^0.5</f>
        <v>0.860392144252923</v>
      </c>
      <c r="AE3" s="159" t="n">
        <f aca="false">(AC3*(W3*100))^0.5</f>
        <v>0</v>
      </c>
      <c r="AF3" s="151" t="n">
        <f aca="false">$AF$1*(X3/S3*100000)^0.5</f>
        <v>0.363509317043934</v>
      </c>
      <c r="AG3" s="162" t="n">
        <f aca="false">D3</f>
        <v>0.496882827208989</v>
      </c>
      <c r="AH3" s="163" t="n">
        <v>0</v>
      </c>
      <c r="AI3" s="161"/>
      <c r="AJ3" s="161"/>
      <c r="AK3" s="160"/>
      <c r="AL3" s="164"/>
      <c r="AM3" s="160"/>
      <c r="AN3" s="160"/>
      <c r="AO3" s="160"/>
      <c r="AP3" s="160"/>
      <c r="AQ3" s="160"/>
      <c r="AR3" s="160"/>
      <c r="AS3" s="161"/>
      <c r="AT3" s="161"/>
      <c r="AU3" s="161"/>
      <c r="AV3" s="161"/>
      <c r="AW3" s="161"/>
      <c r="AX3" s="161"/>
    </row>
    <row r="4" customFormat="false" ht="15.75" hidden="false" customHeight="false" outlineLevel="0" collapsed="false">
      <c r="A4" s="150" t="s">
        <v>73</v>
      </c>
      <c r="B4" s="150" t="s">
        <v>176</v>
      </c>
      <c r="C4" s="150" t="s">
        <v>177</v>
      </c>
      <c r="D4" s="151" t="n">
        <f aca="false">IF(AD4-AE4-AF4&lt;0,0,AD4-AE4-AF4)</f>
        <v>0.647874060125317</v>
      </c>
      <c r="E4" s="152"/>
      <c r="F4" s="153" t="n">
        <v>9</v>
      </c>
      <c r="G4" s="153" t="n">
        <v>0</v>
      </c>
      <c r="H4" s="153" t="n">
        <v>0</v>
      </c>
      <c r="I4" s="153" t="n">
        <v>0</v>
      </c>
      <c r="J4" s="152"/>
      <c r="K4" s="154" t="n">
        <v>1</v>
      </c>
      <c r="L4" s="153" t="n">
        <v>0</v>
      </c>
      <c r="M4" s="154" t="n">
        <v>1</v>
      </c>
      <c r="N4" s="154" t="n">
        <v>0</v>
      </c>
      <c r="O4" s="152"/>
      <c r="P4" s="150" t="s">
        <v>149</v>
      </c>
      <c r="Q4" s="155" t="n">
        <v>44004</v>
      </c>
      <c r="R4" s="153" t="n">
        <v>1490.6</v>
      </c>
      <c r="S4" s="156" t="n">
        <v>148687</v>
      </c>
      <c r="T4" s="157" t="n">
        <v>100</v>
      </c>
      <c r="U4" s="158" t="n">
        <f aca="false">V4+W4</f>
        <v>1</v>
      </c>
      <c r="V4" s="158" t="n">
        <f aca="false">IF(K4=0,0,M4/K4)</f>
        <v>1</v>
      </c>
      <c r="W4" s="158" t="n">
        <f aca="false">IF(K4+$AB$1*H4=0,0,(N4+$AB$1*J4)/(K4+$AB$1*H4))</f>
        <v>0</v>
      </c>
      <c r="X4" s="159" t="n">
        <f aca="false">IF(F4=0,G4,F4)</f>
        <v>9</v>
      </c>
      <c r="Y4" s="159" t="n">
        <f aca="false">IF(K4=0,X4+E4,(X4+E4)/K4)</f>
        <v>9</v>
      </c>
      <c r="Z4" s="160" t="n">
        <f aca="false">(K4)/S4*100000</f>
        <v>0.672553753858777</v>
      </c>
      <c r="AA4" s="160" t="n">
        <f aca="false">SUM(M4:N4)/S4*100000</f>
        <v>0.672553753858777</v>
      </c>
      <c r="AB4" s="160" t="n">
        <f aca="false">IF(H4=0,(K4+$AB$1*I4)/S4*100000,(K4+$AB$1*H4)/S4*100000)</f>
        <v>0.672553753858777</v>
      </c>
      <c r="AC4" s="161" t="n">
        <f aca="false">(SUM(M4:N4)+$AB$1*ABS(H4-I4))/S4*100000</f>
        <v>0.672553753858777</v>
      </c>
      <c r="AD4" s="159" t="n">
        <f aca="false">(AB4*(W4*100+1))^0.5</f>
        <v>0.820093746994072</v>
      </c>
      <c r="AE4" s="159" t="n">
        <f aca="false">(AC4*(W4*100))^0.5</f>
        <v>0</v>
      </c>
      <c r="AF4" s="151" t="n">
        <f aca="false">$AF$1*(X4/S4*100000)^0.5</f>
        <v>0.172219686868755</v>
      </c>
      <c r="AG4" s="162" t="n">
        <f aca="false">D4</f>
        <v>0.647874060125317</v>
      </c>
      <c r="AH4" s="163" t="n">
        <v>1</v>
      </c>
      <c r="AI4" s="161"/>
      <c r="AJ4" s="161"/>
      <c r="AK4" s="160"/>
      <c r="AL4" s="164"/>
      <c r="AM4" s="160"/>
      <c r="AN4" s="160"/>
      <c r="AO4" s="160"/>
      <c r="AP4" s="160"/>
      <c r="AQ4" s="160"/>
      <c r="AR4" s="160"/>
      <c r="AS4" s="161"/>
      <c r="AT4" s="161"/>
      <c r="AU4" s="160"/>
      <c r="AV4" s="161"/>
      <c r="AW4" s="161"/>
      <c r="AX4" s="161"/>
    </row>
    <row r="5" customFormat="false" ht="15.75" hidden="false" customHeight="false" outlineLevel="0" collapsed="false">
      <c r="A5" s="150" t="s">
        <v>73</v>
      </c>
      <c r="B5" s="150" t="s">
        <v>178</v>
      </c>
      <c r="C5" s="150" t="s">
        <v>179</v>
      </c>
      <c r="D5" s="151" t="n">
        <f aca="false">IF(AD5-AE5-AF5&lt;0,0,AD5-AE5-AF5)</f>
        <v>0.963062612140659</v>
      </c>
      <c r="E5" s="152"/>
      <c r="F5" s="153" t="n">
        <v>184</v>
      </c>
      <c r="G5" s="153" t="n">
        <v>2</v>
      </c>
      <c r="H5" s="153" t="n">
        <v>24</v>
      </c>
      <c r="I5" s="153" t="n">
        <v>0</v>
      </c>
      <c r="J5" s="152"/>
      <c r="K5" s="154" t="n">
        <v>27</v>
      </c>
      <c r="L5" s="153" t="n">
        <v>8</v>
      </c>
      <c r="M5" s="154" t="n">
        <v>18</v>
      </c>
      <c r="N5" s="154" t="n">
        <v>1</v>
      </c>
      <c r="O5" s="152"/>
      <c r="P5" s="150" t="s">
        <v>149</v>
      </c>
      <c r="Q5" s="155" t="n">
        <v>44004</v>
      </c>
      <c r="R5" s="153" t="n">
        <v>2969</v>
      </c>
      <c r="S5" s="156" t="n">
        <v>384661</v>
      </c>
      <c r="T5" s="157" t="n">
        <v>130</v>
      </c>
      <c r="U5" s="158" t="n">
        <f aca="false">V5+W5</f>
        <v>0.694915254237288</v>
      </c>
      <c r="V5" s="158" t="n">
        <f aca="false">IF(K5=0,0,M5/K5)</f>
        <v>0.666666666666667</v>
      </c>
      <c r="W5" s="158" t="n">
        <f aca="false">IF(K5+$AB$1*H5=0,0,(N5+$AB$1*J5)/(K5+$AB$1*H5))</f>
        <v>0.0282485875706215</v>
      </c>
      <c r="X5" s="159" t="n">
        <f aca="false">IF(F5=0,G5,F5)</f>
        <v>184</v>
      </c>
      <c r="Y5" s="159" t="n">
        <f aca="false">IF(K5=0,X5+E5,(X5+E5)/K5)</f>
        <v>6.81481481481482</v>
      </c>
      <c r="Z5" s="160" t="n">
        <f aca="false">(K5)/S5*100000</f>
        <v>7.01916752673133</v>
      </c>
      <c r="AA5" s="160" t="n">
        <f aca="false">SUM(M5:N5)/S5*100000</f>
        <v>4.9394141854776</v>
      </c>
      <c r="AB5" s="160" t="n">
        <f aca="false">IF(H5=0,(K5+$AB$1*I5)/S5*100000,(K5+$AB$1*H5)/S5*100000)</f>
        <v>9.20290853504774</v>
      </c>
      <c r="AC5" s="161" t="n">
        <f aca="false">(SUM(M5:N5)+$AB$1*ABS(H5-I5))/S5*100000</f>
        <v>7.12315519379402</v>
      </c>
      <c r="AD5" s="159" t="n">
        <f aca="false">(AB5*(W5*100+1))^0.5</f>
        <v>5.93294406687939</v>
      </c>
      <c r="AE5" s="159" t="n">
        <f aca="false">(AC5*(W5*100))^0.5</f>
        <v>4.48574490214298</v>
      </c>
      <c r="AF5" s="151" t="n">
        <f aca="false">$AF$1*(X5/S5*100000)^0.5</f>
        <v>0.484136552595748</v>
      </c>
      <c r="AG5" s="162" t="n">
        <f aca="false">D5</f>
        <v>0.963062612140659</v>
      </c>
      <c r="AH5" s="163" t="n">
        <v>0</v>
      </c>
      <c r="AI5" s="161"/>
      <c r="AJ5" s="161"/>
      <c r="AK5" s="160"/>
      <c r="AL5" s="164"/>
      <c r="AM5" s="160"/>
      <c r="AN5" s="160"/>
      <c r="AO5" s="160"/>
      <c r="AP5" s="160"/>
      <c r="AQ5" s="160"/>
      <c r="AR5" s="160"/>
      <c r="AS5" s="161"/>
      <c r="AT5" s="161"/>
      <c r="AU5" s="161"/>
      <c r="AV5" s="161"/>
      <c r="AW5" s="161"/>
      <c r="AX5" s="161"/>
    </row>
    <row r="6" customFormat="false" ht="15.75" hidden="false" customHeight="false" outlineLevel="0" collapsed="false">
      <c r="A6" s="150" t="s">
        <v>73</v>
      </c>
      <c r="B6" s="150" t="s">
        <v>180</v>
      </c>
      <c r="C6" s="150" t="s">
        <v>181</v>
      </c>
      <c r="D6" s="151" t="n">
        <f aca="false">IF(AD6-AE6-AF6&lt;0,0,AD6-AE6-AF6)</f>
        <v>0</v>
      </c>
      <c r="E6" s="152"/>
      <c r="F6" s="153" t="n">
        <v>8</v>
      </c>
      <c r="G6" s="153" t="n">
        <v>0</v>
      </c>
      <c r="H6" s="153" t="n">
        <v>2</v>
      </c>
      <c r="I6" s="153" t="n">
        <v>0</v>
      </c>
      <c r="J6" s="152"/>
      <c r="K6" s="154" t="n">
        <v>1</v>
      </c>
      <c r="L6" s="153" t="n">
        <v>0</v>
      </c>
      <c r="M6" s="154" t="n">
        <v>0</v>
      </c>
      <c r="N6" s="154" t="n">
        <v>1</v>
      </c>
      <c r="O6" s="152"/>
      <c r="P6" s="150" t="s">
        <v>149</v>
      </c>
      <c r="Q6" s="155" t="n">
        <v>44004</v>
      </c>
      <c r="R6" s="153" t="n">
        <v>3812.99</v>
      </c>
      <c r="S6" s="156" t="n">
        <v>86058</v>
      </c>
      <c r="T6" s="157" t="n">
        <v>23</v>
      </c>
      <c r="U6" s="158" t="n">
        <f aca="false">V6+W6</f>
        <v>0.588235294117647</v>
      </c>
      <c r="V6" s="158" t="n">
        <f aca="false">IF(K6=0,0,M6/K6)</f>
        <v>0</v>
      </c>
      <c r="W6" s="158" t="n">
        <f aca="false">IF(K6+$AB$1*H6=0,0,(N6+$AB$1*J6)/(K6+$AB$1*H6))</f>
        <v>0.588235294117647</v>
      </c>
      <c r="X6" s="159" t="n">
        <f aca="false">IF(F6=0,G6,F6)</f>
        <v>8</v>
      </c>
      <c r="Y6" s="159" t="n">
        <f aca="false">IF(K6=0,X6+E6,(X6+E6)/K6)</f>
        <v>8</v>
      </c>
      <c r="Z6" s="160" t="n">
        <f aca="false">(K6)/S6*100000</f>
        <v>1.16200701852239</v>
      </c>
      <c r="AA6" s="160" t="n">
        <f aca="false">SUM(M6:N6)/S6*100000</f>
        <v>1.16200701852239</v>
      </c>
      <c r="AB6" s="160" t="n">
        <f aca="false">IF(H6=0,(K6+$AB$1*I6)/S6*100000,(K6+$AB$1*H6)/S6*100000)</f>
        <v>1.97541193148807</v>
      </c>
      <c r="AC6" s="161" t="n">
        <f aca="false">(SUM(M6:N6)+$AB$1*ABS(H6-I6))/S6*100000</f>
        <v>1.97541193148807</v>
      </c>
      <c r="AD6" s="159" t="n">
        <f aca="false">(AB6*(W6*100+1))^0.5</f>
        <v>10.8708837627733</v>
      </c>
      <c r="AE6" s="159" t="n">
        <f aca="false">(AC6*(W6*100))^0.5</f>
        <v>10.7796429371403</v>
      </c>
      <c r="AF6" s="151" t="n">
        <f aca="false">$AF$1*(X6/S6*100000)^0.5</f>
        <v>0.213426041349405</v>
      </c>
      <c r="AG6" s="162" t="n">
        <f aca="false">D6</f>
        <v>0</v>
      </c>
      <c r="AH6" s="163" t="n">
        <v>0</v>
      </c>
      <c r="AI6" s="161"/>
      <c r="AJ6" s="161"/>
      <c r="AK6" s="160"/>
      <c r="AL6" s="164"/>
      <c r="AM6" s="160"/>
      <c r="AN6" s="160"/>
      <c r="AO6" s="160"/>
      <c r="AP6" s="160"/>
      <c r="AQ6" s="160"/>
      <c r="AR6" s="160"/>
      <c r="AS6" s="161"/>
      <c r="AT6" s="161"/>
      <c r="AU6" s="161"/>
      <c r="AV6" s="161"/>
      <c r="AW6" s="161"/>
      <c r="AX6" s="161"/>
    </row>
    <row r="7" customFormat="false" ht="15.75" hidden="false" customHeight="false" outlineLevel="0" collapsed="false">
      <c r="A7" s="150" t="s">
        <v>73</v>
      </c>
      <c r="B7" s="150" t="s">
        <v>182</v>
      </c>
      <c r="C7" s="150" t="s">
        <v>183</v>
      </c>
      <c r="D7" s="151" t="n">
        <f aca="false">IF(AD7-AE7-AF7&lt;0,0,AD7-AE7-AF7)</f>
        <v>1.16112774586743</v>
      </c>
      <c r="E7" s="152"/>
      <c r="F7" s="153" t="n">
        <v>23</v>
      </c>
      <c r="G7" s="153" t="n">
        <v>3</v>
      </c>
      <c r="H7" s="153" t="n">
        <v>4</v>
      </c>
      <c r="I7" s="153" t="n">
        <v>2</v>
      </c>
      <c r="J7" s="152"/>
      <c r="K7" s="154" t="n">
        <v>3</v>
      </c>
      <c r="L7" s="153" t="n">
        <v>3</v>
      </c>
      <c r="M7" s="154" t="n">
        <v>0</v>
      </c>
      <c r="N7" s="154" t="n">
        <v>0</v>
      </c>
      <c r="O7" s="152"/>
      <c r="P7" s="150" t="s">
        <v>149</v>
      </c>
      <c r="Q7" s="155" t="n">
        <v>44004</v>
      </c>
      <c r="R7" s="153" t="n">
        <v>3841.6</v>
      </c>
      <c r="S7" s="156" t="n">
        <v>230254</v>
      </c>
      <c r="T7" s="157" t="n">
        <v>60</v>
      </c>
      <c r="U7" s="158" t="n">
        <f aca="false">V7+W7</f>
        <v>0</v>
      </c>
      <c r="V7" s="158" t="n">
        <f aca="false">IF(K7=0,0,M7/K7)</f>
        <v>0</v>
      </c>
      <c r="W7" s="158" t="n">
        <f aca="false">IF(K7+$AB$1*H7=0,0,(N7+$AB$1*J7)/(K7+$AB$1*H7))</f>
        <v>0</v>
      </c>
      <c r="X7" s="159" t="n">
        <f aca="false">IF(F7=0,G7,F7)</f>
        <v>23</v>
      </c>
      <c r="Y7" s="159" t="n">
        <f aca="false">IF(K7=0,X7+E7,(X7+E7)/K7)</f>
        <v>7.66666666666667</v>
      </c>
      <c r="Z7" s="160" t="n">
        <f aca="false">(K7)/S7*100000</f>
        <v>1.30290896140784</v>
      </c>
      <c r="AA7" s="160" t="n">
        <f aca="false">SUM(M7:N7)/S7*100000</f>
        <v>0</v>
      </c>
      <c r="AB7" s="160" t="n">
        <f aca="false">IF(H7=0,(K7+$AB$1*I7)/S7*100000,(K7+$AB$1*H7)/S7*100000)</f>
        <v>1.91093314339816</v>
      </c>
      <c r="AC7" s="161" t="n">
        <f aca="false">(SUM(M7:N7)+$AB$1*ABS(H7-I7))/S7*100000</f>
        <v>0.304012090995162</v>
      </c>
      <c r="AD7" s="159" t="n">
        <f aca="false">(AB7*(W7*100+1))^0.5</f>
        <v>1.38236505431748</v>
      </c>
      <c r="AE7" s="159" t="n">
        <f aca="false">(AC7*(W7*100))^0.5</f>
        <v>0</v>
      </c>
      <c r="AF7" s="151" t="n">
        <f aca="false">$AF$1*(X7/S7*100000)^0.5</f>
        <v>0.221237308450047</v>
      </c>
      <c r="AG7" s="162" t="n">
        <f aca="false">D7</f>
        <v>1.16112774586743</v>
      </c>
      <c r="AH7" s="163" t="n">
        <v>0</v>
      </c>
      <c r="AI7" s="161"/>
      <c r="AJ7" s="161"/>
      <c r="AK7" s="160"/>
      <c r="AL7" s="164"/>
      <c r="AM7" s="160"/>
      <c r="AN7" s="160"/>
      <c r="AO7" s="160"/>
      <c r="AP7" s="160"/>
      <c r="AQ7" s="160"/>
      <c r="AR7" s="160"/>
      <c r="AS7" s="161"/>
      <c r="AT7" s="161"/>
      <c r="AU7" s="160"/>
      <c r="AV7" s="161"/>
      <c r="AW7" s="161"/>
      <c r="AX7" s="161"/>
    </row>
    <row r="8" customFormat="false" ht="15.75" hidden="false" customHeight="false" outlineLevel="0" collapsed="false">
      <c r="A8" s="150" t="s">
        <v>73</v>
      </c>
      <c r="B8" s="150" t="s">
        <v>184</v>
      </c>
      <c r="C8" s="150" t="s">
        <v>185</v>
      </c>
      <c r="D8" s="151" t="n">
        <f aca="false">IF(AD8-AE8-AF8&lt;0,0,AD8-AE8-AF8)</f>
        <v>0.736388417154453</v>
      </c>
      <c r="E8" s="152"/>
      <c r="F8" s="153" t="n">
        <v>7</v>
      </c>
      <c r="G8" s="153" t="n">
        <v>0</v>
      </c>
      <c r="H8" s="153" t="n">
        <v>3</v>
      </c>
      <c r="I8" s="153" t="n">
        <v>0</v>
      </c>
      <c r="J8" s="152"/>
      <c r="K8" s="154" t="n">
        <v>0</v>
      </c>
      <c r="L8" s="153" t="n">
        <v>0</v>
      </c>
      <c r="M8" s="154" t="n">
        <v>0</v>
      </c>
      <c r="N8" s="154" t="n">
        <v>0</v>
      </c>
      <c r="O8" s="152"/>
      <c r="P8" s="150" t="s">
        <v>149</v>
      </c>
      <c r="Q8" s="155" t="n">
        <v>44004</v>
      </c>
      <c r="R8" s="153" t="n">
        <v>2185</v>
      </c>
      <c r="S8" s="156" t="n">
        <v>129963</v>
      </c>
      <c r="T8" s="157" t="n">
        <v>59</v>
      </c>
      <c r="U8" s="158" t="n">
        <f aca="false">V8+W8</f>
        <v>0</v>
      </c>
      <c r="V8" s="158" t="n">
        <f aca="false">IF(K8=0,0,M8/K8)</f>
        <v>0</v>
      </c>
      <c r="W8" s="158" t="n">
        <f aca="false">IF(K8+$AB$1*H8=0,0,(N8+$AB$1*J8)/(K8+$AB$1*H8))</f>
        <v>0</v>
      </c>
      <c r="X8" s="159" t="n">
        <f aca="false">IF(F8=0,G8,F8)</f>
        <v>7</v>
      </c>
      <c r="Y8" s="159" t="n">
        <f aca="false">IF(K8=0,X8+E8,(X8+E8)/K8)</f>
        <v>7</v>
      </c>
      <c r="Z8" s="160" t="n">
        <f aca="false">(K8)/S8*100000</f>
        <v>0</v>
      </c>
      <c r="AA8" s="160" t="n">
        <f aca="false">SUM(M8:N8)/S8*100000</f>
        <v>0</v>
      </c>
      <c r="AB8" s="160" t="n">
        <f aca="false">IF(H8=0,(K8+$AB$1*I8)/S8*100000,(K8+$AB$1*H8)/S8*100000)</f>
        <v>0.807922254795596</v>
      </c>
      <c r="AC8" s="161" t="n">
        <f aca="false">(SUM(M8:N8)+$AB$1*ABS(H8-I8))/S8*100000</f>
        <v>0.807922254795596</v>
      </c>
      <c r="AD8" s="159" t="n">
        <f aca="false">(AB8*(W8*100+1))^0.5</f>
        <v>0.898844955927103</v>
      </c>
      <c r="AE8" s="159" t="n">
        <f aca="false">(AC8*(W8*100))^0.5</f>
        <v>0</v>
      </c>
      <c r="AF8" s="151" t="n">
        <f aca="false">$AF$1*(X8/S8*100000)^0.5</f>
        <v>0.16245653877265</v>
      </c>
      <c r="AG8" s="162" t="n">
        <f aca="false">D8</f>
        <v>0.736388417154453</v>
      </c>
      <c r="AH8" s="163" t="n">
        <v>0</v>
      </c>
      <c r="AI8" s="161"/>
      <c r="AJ8" s="161"/>
      <c r="AK8" s="160"/>
      <c r="AL8" s="164"/>
      <c r="AM8" s="160"/>
      <c r="AN8" s="160"/>
      <c r="AO8" s="160"/>
      <c r="AP8" s="160"/>
      <c r="AQ8" s="160"/>
      <c r="AR8" s="160"/>
      <c r="AS8" s="161"/>
      <c r="AT8" s="161"/>
      <c r="AU8" s="161"/>
      <c r="AV8" s="161"/>
      <c r="AW8" s="161"/>
      <c r="AX8" s="161"/>
    </row>
    <row r="9" customFormat="false" ht="15.75" hidden="false" customHeight="false" outlineLevel="0" collapsed="false">
      <c r="A9" s="150" t="s">
        <v>73</v>
      </c>
      <c r="B9" s="150" t="s">
        <v>186</v>
      </c>
      <c r="C9" s="150" t="s">
        <v>187</v>
      </c>
      <c r="D9" s="151" t="n">
        <f aca="false">IF(AD9-AE9-AF9&lt;0,0,AD9-AE9-AF9)</f>
        <v>1.67160419618037</v>
      </c>
      <c r="E9" s="152"/>
      <c r="F9" s="153" t="n">
        <v>98</v>
      </c>
      <c r="G9" s="153" t="n">
        <v>1</v>
      </c>
      <c r="H9" s="153" t="n">
        <v>7</v>
      </c>
      <c r="I9" s="153" t="n">
        <v>0</v>
      </c>
      <c r="J9" s="152"/>
      <c r="K9" s="154" t="n">
        <v>10</v>
      </c>
      <c r="L9" s="153" t="n">
        <v>4</v>
      </c>
      <c r="M9" s="154" t="n">
        <v>6</v>
      </c>
      <c r="N9" s="154" t="n">
        <v>0</v>
      </c>
      <c r="O9" s="152"/>
      <c r="P9" s="150" t="s">
        <v>149</v>
      </c>
      <c r="Q9" s="155" t="n">
        <v>44004</v>
      </c>
      <c r="R9" s="153" t="n">
        <v>1956.72</v>
      </c>
      <c r="S9" s="156" t="n">
        <v>287733</v>
      </c>
      <c r="T9" s="157" t="n">
        <v>147</v>
      </c>
      <c r="U9" s="158" t="n">
        <f aca="false">V9+W9</f>
        <v>0.6</v>
      </c>
      <c r="V9" s="158" t="n">
        <f aca="false">IF(K9=0,0,M9/K9)</f>
        <v>0.6</v>
      </c>
      <c r="W9" s="158" t="n">
        <f aca="false">IF(K9+$AB$1*H9=0,0,(N9+$AB$1*J9)/(K9+$AB$1*H9))</f>
        <v>0</v>
      </c>
      <c r="X9" s="159" t="n">
        <f aca="false">IF(F9=0,G9,F9)</f>
        <v>98</v>
      </c>
      <c r="Y9" s="159" t="n">
        <f aca="false">IF(K9=0,X9+E9,(X9+E9)/K9)</f>
        <v>9.8</v>
      </c>
      <c r="Z9" s="160" t="n">
        <f aca="false">(K9)/S9*100000</f>
        <v>3.47544424866108</v>
      </c>
      <c r="AA9" s="160" t="n">
        <f aca="false">SUM(M9:N9)/S9*100000</f>
        <v>2.08526654919665</v>
      </c>
      <c r="AB9" s="160" t="n">
        <f aca="false">IF(H9=0,(K9+$AB$1*I9)/S9*100000,(K9+$AB$1*H9)/S9*100000)</f>
        <v>4.32692808958305</v>
      </c>
      <c r="AC9" s="161" t="n">
        <f aca="false">(SUM(M9:N9)+$AB$1*ABS(H9-I9))/S9*100000</f>
        <v>2.93675039011862</v>
      </c>
      <c r="AD9" s="159" t="n">
        <f aca="false">(AB9*(W9*100+1))^0.5</f>
        <v>2.08012694073776</v>
      </c>
      <c r="AE9" s="159" t="n">
        <f aca="false">(AC9*(W9*100))^0.5</f>
        <v>0</v>
      </c>
      <c r="AF9" s="151" t="n">
        <f aca="false">$AF$1*(X9/S9*100000)^0.5</f>
        <v>0.408522744557393</v>
      </c>
      <c r="AG9" s="162" t="n">
        <f aca="false">D9</f>
        <v>1.67160419618037</v>
      </c>
      <c r="AH9" s="163" t="n">
        <v>1</v>
      </c>
      <c r="AI9" s="161"/>
      <c r="AJ9" s="161"/>
      <c r="AK9" s="160"/>
      <c r="AL9" s="164"/>
      <c r="AM9" s="160"/>
      <c r="AN9" s="160"/>
      <c r="AO9" s="160"/>
      <c r="AP9" s="160"/>
      <c r="AQ9" s="160"/>
      <c r="AR9" s="160"/>
      <c r="AS9" s="161"/>
      <c r="AT9" s="161"/>
      <c r="AU9" s="161"/>
      <c r="AV9" s="161"/>
      <c r="AW9" s="161"/>
      <c r="AX9" s="161"/>
    </row>
    <row r="10" customFormat="false" ht="15.75" hidden="false" customHeight="false" outlineLevel="0" collapsed="false">
      <c r="A10" s="150" t="s">
        <v>73</v>
      </c>
      <c r="B10" s="150" t="s">
        <v>188</v>
      </c>
      <c r="C10" s="150" t="s">
        <v>189</v>
      </c>
      <c r="D10" s="151" t="n">
        <f aca="false">IF(AD10-AE10-AF10&lt;0,0,AD10-AE10-AF10)</f>
        <v>0</v>
      </c>
      <c r="E10" s="152"/>
      <c r="F10" s="153" t="n">
        <v>102</v>
      </c>
      <c r="G10" s="153" t="n">
        <v>0</v>
      </c>
      <c r="H10" s="153" t="n">
        <v>0</v>
      </c>
      <c r="I10" s="153" t="n">
        <v>0</v>
      </c>
      <c r="J10" s="152"/>
      <c r="K10" s="154" t="n">
        <v>0</v>
      </c>
      <c r="L10" s="153" t="n">
        <v>0</v>
      </c>
      <c r="M10" s="154" t="n">
        <v>0</v>
      </c>
      <c r="N10" s="154" t="n">
        <v>0</v>
      </c>
      <c r="O10" s="152"/>
      <c r="P10" s="150" t="s">
        <v>149</v>
      </c>
      <c r="Q10" s="155" t="n">
        <v>44004</v>
      </c>
      <c r="R10" s="153" t="n">
        <v>4318.39</v>
      </c>
      <c r="S10" s="156" t="n">
        <v>208407</v>
      </c>
      <c r="T10" s="157" t="n">
        <v>48</v>
      </c>
      <c r="U10" s="158" t="n">
        <f aca="false">V10+W10</f>
        <v>0</v>
      </c>
      <c r="V10" s="158" t="n">
        <f aca="false">IF(K10=0,0,M10/K10)</f>
        <v>0</v>
      </c>
      <c r="W10" s="158" t="n">
        <f aca="false">IF(K10+$AB$1*H10=0,0,(N10+$AB$1*J10)/(K10+$AB$1*H10))</f>
        <v>0</v>
      </c>
      <c r="X10" s="159" t="n">
        <f aca="false">IF(F10=0,G10,F10)</f>
        <v>102</v>
      </c>
      <c r="Y10" s="159" t="n">
        <f aca="false">IF(K10=0,X10+E10,(X10+E10)/K10)</f>
        <v>102</v>
      </c>
      <c r="Z10" s="160" t="n">
        <f aca="false">(K10)/S10*100000</f>
        <v>0</v>
      </c>
      <c r="AA10" s="160" t="n">
        <f aca="false">SUM(M10:N10)/S10*100000</f>
        <v>0</v>
      </c>
      <c r="AB10" s="160" t="n">
        <f aca="false">IF(H10=0,(K10+$AB$1*I10)/S10*100000,(K10+$AB$1*H10)/S10*100000)</f>
        <v>0</v>
      </c>
      <c r="AC10" s="161" t="n">
        <f aca="false">(SUM(M10:N10)+$AB$1*ABS(H10-I10))/S10*100000</f>
        <v>0</v>
      </c>
      <c r="AD10" s="159" t="n">
        <f aca="false">(AB10*(W10*100+1))^0.5</f>
        <v>0</v>
      </c>
      <c r="AE10" s="159" t="n">
        <f aca="false">(AC10*(W10*100))^0.5</f>
        <v>0</v>
      </c>
      <c r="AF10" s="151" t="n">
        <f aca="false">$AF$1*(X10/S10*100000)^0.5</f>
        <v>0.489713385492887</v>
      </c>
      <c r="AG10" s="162" t="n">
        <f aca="false">D10</f>
        <v>0</v>
      </c>
      <c r="AH10" s="163" t="n">
        <v>0</v>
      </c>
      <c r="AI10" s="161"/>
      <c r="AJ10" s="161"/>
      <c r="AK10" s="160"/>
      <c r="AL10" s="164"/>
      <c r="AM10" s="160"/>
      <c r="AN10" s="160"/>
      <c r="AO10" s="160"/>
      <c r="AP10" s="160"/>
      <c r="AQ10" s="160"/>
      <c r="AR10" s="160"/>
      <c r="AS10" s="161"/>
      <c r="AT10" s="161"/>
      <c r="AU10" s="161"/>
      <c r="AV10" s="161"/>
      <c r="AW10" s="161"/>
      <c r="AX10" s="161"/>
    </row>
    <row r="11" customFormat="false" ht="15.75" hidden="false" customHeight="false" outlineLevel="0" collapsed="false">
      <c r="A11" s="150" t="s">
        <v>73</v>
      </c>
      <c r="B11" s="150" t="s">
        <v>190</v>
      </c>
      <c r="C11" s="150" t="s">
        <v>191</v>
      </c>
      <c r="D11" s="151" t="n">
        <f aca="false">IF(AD11-AE11-AF11&lt;0,0,AD11-AE11-AF11)</f>
        <v>0</v>
      </c>
      <c r="E11" s="152"/>
      <c r="F11" s="153" t="n">
        <v>103</v>
      </c>
      <c r="G11" s="153" t="n">
        <v>5</v>
      </c>
      <c r="H11" s="153" t="n">
        <v>0</v>
      </c>
      <c r="I11" s="153" t="n">
        <v>0</v>
      </c>
      <c r="J11" s="152"/>
      <c r="K11" s="154" t="n">
        <v>0</v>
      </c>
      <c r="L11" s="153" t="n">
        <v>0</v>
      </c>
      <c r="M11" s="154" t="n">
        <v>0</v>
      </c>
      <c r="N11" s="154" t="n">
        <v>0</v>
      </c>
      <c r="O11" s="152"/>
      <c r="P11" s="150" t="s">
        <v>149</v>
      </c>
      <c r="Q11" s="155" t="n">
        <v>44004</v>
      </c>
      <c r="R11" s="153" t="n">
        <v>4231.43</v>
      </c>
      <c r="S11" s="156" t="n">
        <v>221684</v>
      </c>
      <c r="T11" s="157" t="n">
        <v>52</v>
      </c>
      <c r="U11" s="158" t="n">
        <f aca="false">V11+W11</f>
        <v>0</v>
      </c>
      <c r="V11" s="158" t="n">
        <f aca="false">IF(K11=0,0,M11/K11)</f>
        <v>0</v>
      </c>
      <c r="W11" s="158" t="n">
        <f aca="false">IF(K11+$AB$1*H11=0,0,(N11+$AB$1*J11)/(K11+$AB$1*H11))</f>
        <v>0</v>
      </c>
      <c r="X11" s="159" t="n">
        <f aca="false">IF(F11=0,G11,F11)</f>
        <v>103</v>
      </c>
      <c r="Y11" s="159" t="n">
        <f aca="false">IF(K11=0,X11+E11,(X11+E11)/K11)</f>
        <v>103</v>
      </c>
      <c r="Z11" s="160" t="n">
        <f aca="false">(K11)/S11*100000</f>
        <v>0</v>
      </c>
      <c r="AA11" s="160" t="n">
        <f aca="false">SUM(M11:N11)/S11*100000</f>
        <v>0</v>
      </c>
      <c r="AB11" s="160" t="n">
        <f aca="false">IF(H11=0,(K11+$AB$1*I11)/S11*100000,(K11+$AB$1*H11)/S11*100000)</f>
        <v>0</v>
      </c>
      <c r="AC11" s="161" t="n">
        <f aca="false">(SUM(M11:N11)+$AB$1*ABS(H11-I11))/S11*100000</f>
        <v>0</v>
      </c>
      <c r="AD11" s="159" t="n">
        <f aca="false">(AB11*(W11*100+1))^0.5</f>
        <v>0</v>
      </c>
      <c r="AE11" s="159" t="n">
        <f aca="false">(AC11*(W11*100))^0.5</f>
        <v>0</v>
      </c>
      <c r="AF11" s="151" t="n">
        <f aca="false">$AF$1*(X11/S11*100000)^0.5</f>
        <v>0.477144011845767</v>
      </c>
      <c r="AG11" s="162" t="n">
        <f aca="false">D11</f>
        <v>0</v>
      </c>
      <c r="AH11" s="163" t="n">
        <v>0</v>
      </c>
      <c r="AI11" s="161"/>
      <c r="AJ11" s="161"/>
      <c r="AK11" s="160"/>
      <c r="AL11" s="164"/>
      <c r="AM11" s="160"/>
      <c r="AN11" s="160"/>
      <c r="AO11" s="160"/>
      <c r="AP11" s="160"/>
      <c r="AQ11" s="160"/>
      <c r="AR11" s="160"/>
      <c r="AS11" s="161"/>
      <c r="AT11" s="161"/>
      <c r="AU11" s="161"/>
      <c r="AV11" s="161"/>
      <c r="AW11" s="161"/>
      <c r="AX11" s="161"/>
    </row>
    <row r="12" customFormat="false" ht="15.75" hidden="false" customHeight="false" outlineLevel="0" collapsed="false">
      <c r="A12" s="150" t="s">
        <v>73</v>
      </c>
      <c r="B12" s="150" t="s">
        <v>192</v>
      </c>
      <c r="C12" s="150" t="s">
        <v>193</v>
      </c>
      <c r="D12" s="151" t="n">
        <f aca="false">IF(AD12-AE12-AF12&lt;0,0,AD12-AE12-AF12)</f>
        <v>0.352715819509866</v>
      </c>
      <c r="E12" s="152"/>
      <c r="F12" s="153" t="n">
        <v>73</v>
      </c>
      <c r="G12" s="153" t="n">
        <v>1</v>
      </c>
      <c r="H12" s="153" t="n">
        <v>5</v>
      </c>
      <c r="I12" s="153" t="n">
        <v>0</v>
      </c>
      <c r="J12" s="152"/>
      <c r="K12" s="154" t="n">
        <v>0</v>
      </c>
      <c r="L12" s="153" t="n">
        <v>0</v>
      </c>
      <c r="M12" s="154" t="n">
        <v>0</v>
      </c>
      <c r="N12" s="154" t="n">
        <v>0</v>
      </c>
      <c r="O12" s="152"/>
      <c r="P12" s="150" t="s">
        <v>149</v>
      </c>
      <c r="Q12" s="155" t="n">
        <v>44004</v>
      </c>
      <c r="R12" s="153" t="n">
        <v>6286.01</v>
      </c>
      <c r="S12" s="156" t="n">
        <v>422261</v>
      </c>
      <c r="T12" s="157" t="n">
        <v>67</v>
      </c>
      <c r="U12" s="158" t="n">
        <f aca="false">V12+W12</f>
        <v>0</v>
      </c>
      <c r="V12" s="158" t="n">
        <f aca="false">IF(K12=0,0,M12/K12)</f>
        <v>0</v>
      </c>
      <c r="W12" s="158" t="n">
        <f aca="false">IF(K12+$AB$1*H12=0,0,(N12+$AB$1*J12)/(K12+$AB$1*H12))</f>
        <v>0</v>
      </c>
      <c r="X12" s="159" t="n">
        <f aca="false">IF(F12=0,G12,F12)</f>
        <v>73</v>
      </c>
      <c r="Y12" s="159" t="n">
        <f aca="false">IF(K12=0,X12+E12,(X12+E12)/K12)</f>
        <v>73</v>
      </c>
      <c r="Z12" s="160" t="n">
        <f aca="false">(K12)/S12*100000</f>
        <v>0</v>
      </c>
      <c r="AA12" s="160" t="n">
        <f aca="false">SUM(M12:N12)/S12*100000</f>
        <v>0</v>
      </c>
      <c r="AB12" s="160" t="n">
        <f aca="false">IF(H12=0,(K12+$AB$1*I12)/S12*100000,(K12+$AB$1*H12)/S12*100000)</f>
        <v>0.414435621570545</v>
      </c>
      <c r="AC12" s="161" t="n">
        <f aca="false">(SUM(M12:N12)+$AB$1*ABS(H12-I12))/S12*100000</f>
        <v>0.414435621570545</v>
      </c>
      <c r="AD12" s="159" t="n">
        <f aca="false">(AB12*(W12*100+1))^0.5</f>
        <v>0.643766744691387</v>
      </c>
      <c r="AE12" s="159" t="n">
        <f aca="false">(AC12*(W12*100))^0.5</f>
        <v>0</v>
      </c>
      <c r="AF12" s="151" t="n">
        <f aca="false">$AF$1*(X12/S12*100000)^0.5</f>
        <v>0.291050925181521</v>
      </c>
      <c r="AG12" s="162" t="n">
        <f aca="false">D12</f>
        <v>0.352715819509866</v>
      </c>
      <c r="AH12" s="163" t="n">
        <v>0</v>
      </c>
      <c r="AI12" s="161"/>
      <c r="AJ12" s="161"/>
      <c r="AK12" s="160"/>
      <c r="AL12" s="164"/>
      <c r="AM12" s="160"/>
      <c r="AN12" s="160"/>
      <c r="AO12" s="160"/>
      <c r="AP12" s="160"/>
      <c r="AQ12" s="160"/>
      <c r="AR12" s="160"/>
      <c r="AS12" s="161"/>
      <c r="AT12" s="161"/>
      <c r="AU12" s="161"/>
      <c r="AV12" s="161"/>
      <c r="AW12" s="161"/>
      <c r="AX12" s="161"/>
    </row>
    <row r="13" customFormat="false" ht="15.75" hidden="false" customHeight="false" outlineLevel="0" collapsed="false">
      <c r="A13" s="150" t="s">
        <v>73</v>
      </c>
      <c r="B13" s="150" t="s">
        <v>194</v>
      </c>
      <c r="C13" s="150" t="s">
        <v>195</v>
      </c>
      <c r="D13" s="151" t="n">
        <f aca="false">IF(AD13-AE13-AF13&lt;0,0,AD13-AE13-AF13)</f>
        <v>0.99501771556163</v>
      </c>
      <c r="E13" s="152"/>
      <c r="F13" s="153" t="n">
        <v>143</v>
      </c>
      <c r="G13" s="153" t="n">
        <v>3</v>
      </c>
      <c r="H13" s="153" t="n">
        <v>4</v>
      </c>
      <c r="I13" s="153" t="n">
        <v>0</v>
      </c>
      <c r="J13" s="152"/>
      <c r="K13" s="154" t="n">
        <v>9</v>
      </c>
      <c r="L13" s="153" t="n">
        <v>2</v>
      </c>
      <c r="M13" s="154" t="n">
        <v>7</v>
      </c>
      <c r="N13" s="154" t="n">
        <v>0</v>
      </c>
      <c r="O13" s="152"/>
      <c r="P13" s="150" t="s">
        <v>149</v>
      </c>
      <c r="Q13" s="155" t="n">
        <v>44004</v>
      </c>
      <c r="R13" s="153" t="n">
        <v>3236.86</v>
      </c>
      <c r="S13" s="156" t="n">
        <v>575895</v>
      </c>
      <c r="T13" s="157" t="n">
        <v>178</v>
      </c>
      <c r="U13" s="158" t="n">
        <f aca="false">V13+W13</f>
        <v>0.777777777777778</v>
      </c>
      <c r="V13" s="158" t="n">
        <f aca="false">IF(K13=0,0,M13/K13)</f>
        <v>0.777777777777778</v>
      </c>
      <c r="W13" s="158" t="n">
        <f aca="false">IF(K13+$AB$1*H13=0,0,(N13+$AB$1*J13)/(K13+$AB$1*H13))</f>
        <v>0</v>
      </c>
      <c r="X13" s="159" t="n">
        <f aca="false">IF(F13=0,G13,F13)</f>
        <v>143</v>
      </c>
      <c r="Y13" s="159" t="n">
        <f aca="false">IF(K13=0,X13+E13,(X13+E13)/K13)</f>
        <v>15.8888888888889</v>
      </c>
      <c r="Z13" s="160" t="n">
        <f aca="false">(K13)/S13*100000</f>
        <v>1.5627848826609</v>
      </c>
      <c r="AA13" s="160" t="n">
        <f aca="false">SUM(M13:N13)/S13*100000</f>
        <v>1.2154993531807</v>
      </c>
      <c r="AB13" s="160" t="n">
        <f aca="false">IF(H13=0,(K13+$AB$1*I13)/S13*100000,(K13+$AB$1*H13)/S13*100000)</f>
        <v>1.80588475329704</v>
      </c>
      <c r="AC13" s="161" t="n">
        <f aca="false">(SUM(M13:N13)+$AB$1*ABS(H13-I13))/S13*100000</f>
        <v>1.45859922381684</v>
      </c>
      <c r="AD13" s="159" t="n">
        <f aca="false">(AB13*(W13*100+1))^0.5</f>
        <v>1.3438321149969</v>
      </c>
      <c r="AE13" s="159" t="n">
        <f aca="false">(AC13*(W13*100))^0.5</f>
        <v>0</v>
      </c>
      <c r="AF13" s="151" t="n">
        <f aca="false">$AF$1*(X13/S13*100000)^0.5</f>
        <v>0.34881439943527</v>
      </c>
      <c r="AG13" s="162" t="n">
        <f aca="false">D13</f>
        <v>0.99501771556163</v>
      </c>
      <c r="AH13" s="163" t="n">
        <v>1</v>
      </c>
      <c r="AI13" s="161"/>
      <c r="AJ13" s="161"/>
      <c r="AK13" s="160"/>
      <c r="AL13" s="164"/>
      <c r="AM13" s="160"/>
      <c r="AN13" s="160"/>
      <c r="AO13" s="160"/>
      <c r="AP13" s="160"/>
      <c r="AQ13" s="160"/>
      <c r="AR13" s="160"/>
      <c r="AS13" s="161"/>
      <c r="AT13" s="161"/>
      <c r="AU13" s="161"/>
      <c r="AV13" s="161"/>
      <c r="AW13" s="161"/>
      <c r="AX13" s="161"/>
    </row>
    <row r="14" customFormat="false" ht="15.75" hidden="false" customHeight="false" outlineLevel="0" collapsed="false">
      <c r="A14" s="150" t="s">
        <v>73</v>
      </c>
      <c r="B14" s="150" t="s">
        <v>196</v>
      </c>
      <c r="C14" s="150" t="s">
        <v>197</v>
      </c>
      <c r="D14" s="151" t="n">
        <f aca="false">IF(AD14-AE14-AF14&lt;0,0,AD14-AE14-AF14)</f>
        <v>0.627001838669817</v>
      </c>
      <c r="E14" s="152"/>
      <c r="F14" s="153" t="n">
        <v>984</v>
      </c>
      <c r="G14" s="153" t="n">
        <v>0</v>
      </c>
      <c r="H14" s="153" t="n">
        <v>16</v>
      </c>
      <c r="I14" s="153" t="n">
        <v>0</v>
      </c>
      <c r="J14" s="152"/>
      <c r="K14" s="154" t="n">
        <v>30</v>
      </c>
      <c r="L14" s="153" t="n">
        <v>10</v>
      </c>
      <c r="M14" s="154" t="n">
        <v>19</v>
      </c>
      <c r="N14" s="154" t="n">
        <v>1</v>
      </c>
      <c r="O14" s="152"/>
      <c r="P14" s="150" t="s">
        <v>149</v>
      </c>
      <c r="Q14" s="155" t="n">
        <v>44004</v>
      </c>
      <c r="R14" s="153" t="n">
        <v>61.36</v>
      </c>
      <c r="S14" s="156" t="n">
        <v>238814</v>
      </c>
      <c r="T14" s="157" t="n">
        <v>3892</v>
      </c>
      <c r="U14" s="158" t="n">
        <f aca="false">V14+W14</f>
        <v>0.661423220973783</v>
      </c>
      <c r="V14" s="158" t="n">
        <f aca="false">IF(K14=0,0,M14/K14)</f>
        <v>0.633333333333333</v>
      </c>
      <c r="W14" s="158" t="n">
        <f aca="false">IF(K14+$AB$1*H14=0,0,(N14+$AB$1*J14)/(K14+$AB$1*H14))</f>
        <v>0.0280898876404494</v>
      </c>
      <c r="X14" s="159" t="n">
        <f aca="false">IF(F14=0,G14,F14)</f>
        <v>984</v>
      </c>
      <c r="Y14" s="159" t="n">
        <f aca="false">IF(K14=0,X14+E14,(X14+E14)/K14)</f>
        <v>32.8</v>
      </c>
      <c r="Z14" s="160" t="n">
        <f aca="false">(K14)/S14*100000</f>
        <v>12.5620776001407</v>
      </c>
      <c r="AA14" s="160" t="n">
        <f aca="false">SUM(M14:N14)/S14*100000</f>
        <v>8.3747184000938</v>
      </c>
      <c r="AB14" s="160" t="n">
        <f aca="false">IF(H14=0,(K14+$AB$1*I14)/S14*100000,(K14+$AB$1*H14)/S14*100000)</f>
        <v>14.906998752167</v>
      </c>
      <c r="AC14" s="161" t="n">
        <f aca="false">(SUM(M14:N14)+$AB$1*ABS(H14-I14))/S14*100000</f>
        <v>10.7196395521201</v>
      </c>
      <c r="AD14" s="159" t="n">
        <f aca="false">(AB14*(W14*100+1))^0.5</f>
        <v>7.53528969268176</v>
      </c>
      <c r="AE14" s="159" t="n">
        <f aca="false">(AC14*(W14*100))^0.5</f>
        <v>5.48738071000336</v>
      </c>
      <c r="AF14" s="151" t="n">
        <f aca="false">$AF$1*(X14/S14*100000)^0.5</f>
        <v>1.42090714400858</v>
      </c>
      <c r="AG14" s="162" t="n">
        <f aca="false">D14</f>
        <v>0.627001838669817</v>
      </c>
      <c r="AH14" s="163" t="n">
        <v>1</v>
      </c>
      <c r="AI14" s="161"/>
      <c r="AJ14" s="161"/>
      <c r="AK14" s="160"/>
      <c r="AL14" s="164"/>
      <c r="AM14" s="160"/>
      <c r="AN14" s="160"/>
      <c r="AO14" s="160"/>
      <c r="AP14" s="160"/>
      <c r="AQ14" s="160"/>
      <c r="AR14" s="160"/>
      <c r="AS14" s="161"/>
      <c r="AT14" s="161"/>
      <c r="AU14" s="160"/>
      <c r="AV14" s="161"/>
      <c r="AW14" s="161"/>
      <c r="AX14" s="161"/>
    </row>
    <row r="15" customFormat="false" ht="15.75" hidden="false" customHeight="false" outlineLevel="0" collapsed="false">
      <c r="A15" s="150" t="s">
        <v>73</v>
      </c>
      <c r="B15" s="150" t="s">
        <v>198</v>
      </c>
      <c r="C15" s="150" t="s">
        <v>199</v>
      </c>
      <c r="D15" s="151" t="n">
        <f aca="false">IF(AD15-AE15-AF15&lt;0,0,AD15-AE15-AF15)</f>
        <v>0.955136711771499</v>
      </c>
      <c r="E15" s="152"/>
      <c r="F15" s="153" t="n">
        <v>88</v>
      </c>
      <c r="G15" s="153" t="n">
        <v>0</v>
      </c>
      <c r="H15" s="153" t="n">
        <v>4</v>
      </c>
      <c r="I15" s="153" t="n">
        <v>0</v>
      </c>
      <c r="J15" s="152"/>
      <c r="K15" s="154" t="n">
        <v>2</v>
      </c>
      <c r="L15" s="153" t="n">
        <v>0</v>
      </c>
      <c r="M15" s="154" t="n">
        <v>2</v>
      </c>
      <c r="N15" s="154" t="n">
        <v>0</v>
      </c>
      <c r="O15" s="152"/>
      <c r="P15" s="150" t="s">
        <v>149</v>
      </c>
      <c r="Q15" s="155" t="n">
        <v>44004</v>
      </c>
      <c r="R15" s="153" t="n">
        <v>1454.09</v>
      </c>
      <c r="S15" s="156" t="n">
        <v>154509</v>
      </c>
      <c r="T15" s="157" t="n">
        <v>106</v>
      </c>
      <c r="U15" s="158" t="n">
        <f aca="false">V15+W15</f>
        <v>1</v>
      </c>
      <c r="V15" s="158" t="n">
        <f aca="false">IF(K15=0,0,M15/K15)</f>
        <v>1</v>
      </c>
      <c r="W15" s="158" t="n">
        <f aca="false">IF(K15+$AB$1*H15=0,0,(N15+$AB$1*J15)/(K15+$AB$1*H15))</f>
        <v>0</v>
      </c>
      <c r="X15" s="159" t="n">
        <f aca="false">IF(F15=0,G15,F15)</f>
        <v>88</v>
      </c>
      <c r="Y15" s="159" t="n">
        <f aca="false">IF(K15=0,X15+E15,(X15+E15)/K15)</f>
        <v>44</v>
      </c>
      <c r="Z15" s="160" t="n">
        <f aca="false">(K15)/S15*100000</f>
        <v>1.29442297859672</v>
      </c>
      <c r="AA15" s="160" t="n">
        <f aca="false">SUM(M15:N15)/S15*100000</f>
        <v>1.29442297859672</v>
      </c>
      <c r="AB15" s="160" t="n">
        <f aca="false">IF(H15=0,(K15+$AB$1*I15)/S15*100000,(K15+$AB$1*H15)/S15*100000)</f>
        <v>2.20051906361442</v>
      </c>
      <c r="AC15" s="161" t="n">
        <f aca="false">(SUM(M15:N15)+$AB$1*ABS(H15-I15))/S15*100000</f>
        <v>2.20051906361442</v>
      </c>
      <c r="AD15" s="159" t="n">
        <f aca="false">(AB15*(W15*100+1))^0.5</f>
        <v>1.48341466340818</v>
      </c>
      <c r="AE15" s="159" t="n">
        <f aca="false">(AC15*(W15*100))^0.5</f>
        <v>0</v>
      </c>
      <c r="AF15" s="151" t="n">
        <f aca="false">$AF$1*(X15/S15*100000)^0.5</f>
        <v>0.528277951636685</v>
      </c>
      <c r="AG15" s="162" t="n">
        <f aca="false">D15</f>
        <v>0.955136711771499</v>
      </c>
      <c r="AH15" s="163" t="n">
        <v>1</v>
      </c>
      <c r="AI15" s="161"/>
      <c r="AJ15" s="161"/>
      <c r="AK15" s="160"/>
      <c r="AL15" s="164"/>
      <c r="AM15" s="160"/>
      <c r="AN15" s="160"/>
      <c r="AO15" s="160"/>
      <c r="AP15" s="160"/>
      <c r="AQ15" s="160"/>
      <c r="AR15" s="160"/>
      <c r="AS15" s="161"/>
      <c r="AT15" s="161"/>
      <c r="AU15" s="161"/>
      <c r="AV15" s="161"/>
      <c r="AW15" s="161"/>
      <c r="AX15" s="161"/>
    </row>
    <row r="16" customFormat="false" ht="15.75" hidden="false" customHeight="false" outlineLevel="0" collapsed="false">
      <c r="A16" s="150" t="s">
        <v>73</v>
      </c>
      <c r="B16" s="150" t="s">
        <v>200</v>
      </c>
      <c r="C16" s="150" t="s">
        <v>201</v>
      </c>
      <c r="D16" s="151" t="n">
        <f aca="false">IF(AD16-AE16-AF16&lt;0,0,AD16-AE16-AF16)</f>
        <v>0.601531998901995</v>
      </c>
      <c r="E16" s="152"/>
      <c r="F16" s="153" t="n">
        <v>142</v>
      </c>
      <c r="G16" s="153" t="n">
        <v>0</v>
      </c>
      <c r="H16" s="153" t="n">
        <v>1</v>
      </c>
      <c r="I16" s="153" t="n">
        <v>0</v>
      </c>
      <c r="J16" s="152"/>
      <c r="K16" s="154" t="n">
        <v>4</v>
      </c>
      <c r="L16" s="153" t="n">
        <v>4</v>
      </c>
      <c r="M16" s="154" t="n">
        <v>0</v>
      </c>
      <c r="N16" s="154" t="n">
        <v>0</v>
      </c>
      <c r="O16" s="152"/>
      <c r="P16" s="150" t="s">
        <v>149</v>
      </c>
      <c r="Q16" s="155" t="n">
        <v>44004</v>
      </c>
      <c r="R16" s="153" t="n">
        <v>1901.2</v>
      </c>
      <c r="S16" s="156" t="n">
        <v>432870</v>
      </c>
      <c r="T16" s="157" t="n">
        <v>228</v>
      </c>
      <c r="U16" s="158" t="n">
        <f aca="false">V16+W16</f>
        <v>0</v>
      </c>
      <c r="V16" s="158" t="n">
        <f aca="false">IF(K16=0,0,M16/K16)</f>
        <v>0</v>
      </c>
      <c r="W16" s="158" t="n">
        <f aca="false">IF(K16+$AB$1*H16=0,0,(N16+$AB$1*J16)/(K16+$AB$1*H16))</f>
        <v>0</v>
      </c>
      <c r="X16" s="159" t="n">
        <f aca="false">IF(F16=0,G16,F16)</f>
        <v>142</v>
      </c>
      <c r="Y16" s="159" t="n">
        <f aca="false">IF(K16=0,X16+E16,(X16+E16)/K16)</f>
        <v>35.5</v>
      </c>
      <c r="Z16" s="160" t="n">
        <f aca="false">(K16)/S16*100000</f>
        <v>0.924064961766812</v>
      </c>
      <c r="AA16" s="160" t="n">
        <f aca="false">SUM(M16:N16)/S16*100000</f>
        <v>0</v>
      </c>
      <c r="AB16" s="160" t="n">
        <f aca="false">IF(H16=0,(K16+$AB$1*I16)/S16*100000,(K16+$AB$1*H16)/S16*100000)</f>
        <v>1.00492064592141</v>
      </c>
      <c r="AC16" s="161" t="n">
        <f aca="false">(SUM(M16:N16)+$AB$1*ABS(H16-I16))/S16*100000</f>
        <v>0.0808556841545961</v>
      </c>
      <c r="AD16" s="159" t="n">
        <f aca="false">(AB16*(W16*100+1))^0.5</f>
        <v>1.00245730378975</v>
      </c>
      <c r="AE16" s="159" t="n">
        <f aca="false">(AC16*(W16*100))^0.5</f>
        <v>0</v>
      </c>
      <c r="AF16" s="151" t="n">
        <f aca="false">$AF$1*(X16/S16*100000)^0.5</f>
        <v>0.400925304887752</v>
      </c>
      <c r="AG16" s="162" t="n">
        <f aca="false">D16</f>
        <v>0.601531998901995</v>
      </c>
      <c r="AH16" s="163" t="n">
        <v>0</v>
      </c>
      <c r="AI16" s="161"/>
      <c r="AJ16" s="161"/>
      <c r="AK16" s="160"/>
      <c r="AL16" s="164"/>
      <c r="AM16" s="160"/>
      <c r="AN16" s="160"/>
      <c r="AO16" s="160"/>
      <c r="AP16" s="160"/>
      <c r="AQ16" s="160"/>
      <c r="AR16" s="160"/>
      <c r="AS16" s="161"/>
      <c r="AT16" s="161"/>
      <c r="AU16" s="161"/>
      <c r="AV16" s="161"/>
      <c r="AW16" s="161"/>
      <c r="AX16" s="161"/>
    </row>
    <row r="17" customFormat="false" ht="15.75" hidden="false" customHeight="false" outlineLevel="0" collapsed="false">
      <c r="A17" s="150" t="s">
        <v>73</v>
      </c>
      <c r="B17" s="150" t="s">
        <v>202</v>
      </c>
      <c r="C17" s="150" t="s">
        <v>203</v>
      </c>
      <c r="D17" s="151" t="n">
        <f aca="false">IF(AD17-AE17-AF17&lt;0,0,AD17-AE17-AF17)</f>
        <v>0.89291177184595</v>
      </c>
      <c r="E17" s="152"/>
      <c r="F17" s="153" t="n">
        <v>60</v>
      </c>
      <c r="G17" s="153" t="n">
        <v>0</v>
      </c>
      <c r="H17" s="153" t="n">
        <v>0</v>
      </c>
      <c r="I17" s="153" t="n">
        <v>0</v>
      </c>
      <c r="J17" s="152"/>
      <c r="K17" s="154" t="n">
        <v>2</v>
      </c>
      <c r="L17" s="153" t="n">
        <v>0</v>
      </c>
      <c r="M17" s="154" t="n">
        <v>2</v>
      </c>
      <c r="N17" s="154" t="n">
        <v>0</v>
      </c>
      <c r="O17" s="152"/>
      <c r="P17" s="150" t="s">
        <v>149</v>
      </c>
      <c r="Q17" s="155" t="n">
        <v>44004</v>
      </c>
      <c r="R17" s="153" t="n">
        <v>5719.58</v>
      </c>
      <c r="S17" s="156" t="n">
        <v>95370</v>
      </c>
      <c r="T17" s="157" t="n">
        <v>17</v>
      </c>
      <c r="U17" s="158" t="n">
        <f aca="false">V17+W17</f>
        <v>1</v>
      </c>
      <c r="V17" s="158" t="n">
        <f aca="false">IF(K17=0,0,M17/K17)</f>
        <v>1</v>
      </c>
      <c r="W17" s="158" t="n">
        <f aca="false">IF(K17+$AB$1*H17=0,0,(N17+$AB$1*J17)/(K17+$AB$1*H17))</f>
        <v>0</v>
      </c>
      <c r="X17" s="159" t="n">
        <f aca="false">IF(F17=0,G17,F17)</f>
        <v>60</v>
      </c>
      <c r="Y17" s="159" t="n">
        <f aca="false">IF(K17=0,X17+E17,(X17+E17)/K17)</f>
        <v>30</v>
      </c>
      <c r="Z17" s="160" t="n">
        <f aca="false">(K17)/S17*100000</f>
        <v>2.09709552270106</v>
      </c>
      <c r="AA17" s="160" t="n">
        <f aca="false">SUM(M17:N17)/S17*100000</f>
        <v>2.09709552270106</v>
      </c>
      <c r="AB17" s="160" t="n">
        <f aca="false">IF(H17=0,(K17+$AB$1*I17)/S17*100000,(K17+$AB$1*H17)/S17*100000)</f>
        <v>2.09709552270106</v>
      </c>
      <c r="AC17" s="161" t="n">
        <f aca="false">(SUM(M17:N17)+$AB$1*ABS(H17-I17))/S17*100000</f>
        <v>2.09709552270106</v>
      </c>
      <c r="AD17" s="159" t="n">
        <f aca="false">(AB17*(W17*100+1))^0.5</f>
        <v>1.44813518799215</v>
      </c>
      <c r="AE17" s="159" t="n">
        <f aca="false">(AC17*(W17*100))^0.5</f>
        <v>0</v>
      </c>
      <c r="AF17" s="151" t="n">
        <f aca="false">$AF$1*(X17/S17*100000)^0.5</f>
        <v>0.555223416146199</v>
      </c>
      <c r="AG17" s="162" t="n">
        <f aca="false">D17</f>
        <v>0.89291177184595</v>
      </c>
      <c r="AH17" s="163" t="n">
        <v>1</v>
      </c>
      <c r="AI17" s="161"/>
      <c r="AJ17" s="161"/>
      <c r="AK17" s="160"/>
      <c r="AL17" s="164"/>
      <c r="AM17" s="160"/>
      <c r="AN17" s="160"/>
      <c r="AO17" s="160"/>
      <c r="AP17" s="160"/>
      <c r="AQ17" s="160"/>
      <c r="AR17" s="160"/>
      <c r="AS17" s="161"/>
      <c r="AT17" s="161"/>
      <c r="AU17" s="161"/>
      <c r="AV17" s="161"/>
      <c r="AW17" s="161"/>
      <c r="AX17" s="161"/>
    </row>
    <row r="18" customFormat="false" ht="15.75" hidden="false" customHeight="false" outlineLevel="0" collapsed="false">
      <c r="A18" s="150" t="s">
        <v>73</v>
      </c>
      <c r="B18" s="150" t="s">
        <v>204</v>
      </c>
      <c r="C18" s="150" t="s">
        <v>205</v>
      </c>
      <c r="D18" s="151" t="n">
        <f aca="false">IF(AD18-AE18-AF18&lt;0,0,AD18-AE18-AF18)</f>
        <v>0.957445036727965</v>
      </c>
      <c r="E18" s="152"/>
      <c r="F18" s="153" t="n">
        <v>25</v>
      </c>
      <c r="G18" s="153" t="n">
        <v>0</v>
      </c>
      <c r="H18" s="153" t="n">
        <v>2</v>
      </c>
      <c r="I18" s="153" t="n">
        <v>0</v>
      </c>
      <c r="J18" s="152"/>
      <c r="K18" s="154" t="n">
        <v>2</v>
      </c>
      <c r="L18" s="153" t="n">
        <v>1</v>
      </c>
      <c r="M18" s="154" t="n">
        <v>1</v>
      </c>
      <c r="N18" s="154" t="n">
        <v>0</v>
      </c>
      <c r="O18" s="152"/>
      <c r="P18" s="150" t="s">
        <v>149</v>
      </c>
      <c r="Q18" s="155" t="n">
        <v>44004</v>
      </c>
      <c r="R18" s="153" t="n">
        <v>262.41</v>
      </c>
      <c r="S18" s="156" t="n">
        <v>182424</v>
      </c>
      <c r="T18" s="157" t="n">
        <v>695</v>
      </c>
      <c r="U18" s="158" t="n">
        <f aca="false">V18+W18</f>
        <v>0.5</v>
      </c>
      <c r="V18" s="158" t="n">
        <f aca="false">IF(K18=0,0,M18/K18)</f>
        <v>0.5</v>
      </c>
      <c r="W18" s="158" t="n">
        <f aca="false">IF(K18+$AB$1*H18=0,0,(N18+$AB$1*J18)/(K18+$AB$1*H18))</f>
        <v>0</v>
      </c>
      <c r="X18" s="159" t="n">
        <f aca="false">IF(F18=0,G18,F18)</f>
        <v>25</v>
      </c>
      <c r="Y18" s="159" t="n">
        <f aca="false">IF(K18=0,X18+E18,(X18+E18)/K18)</f>
        <v>12.5</v>
      </c>
      <c r="Z18" s="160" t="n">
        <f aca="false">(K18)/S18*100000</f>
        <v>1.09634697188966</v>
      </c>
      <c r="AA18" s="160" t="n">
        <f aca="false">SUM(M18:N18)/S18*100000</f>
        <v>0.548173485944832</v>
      </c>
      <c r="AB18" s="160" t="n">
        <f aca="false">IF(H18=0,(K18+$AB$1*I18)/S18*100000,(K18+$AB$1*H18)/S18*100000)</f>
        <v>1.48006841205105</v>
      </c>
      <c r="AC18" s="161" t="n">
        <f aca="false">(SUM(M18:N18)+$AB$1*ABS(H18-I18))/S18*100000</f>
        <v>0.931894926106214</v>
      </c>
      <c r="AD18" s="159" t="n">
        <f aca="false">(AB18*(W18*100+1))^0.5</f>
        <v>1.21658062291451</v>
      </c>
      <c r="AE18" s="159" t="n">
        <f aca="false">(AC18*(W18*100))^0.5</f>
        <v>0</v>
      </c>
      <c r="AF18" s="151" t="n">
        <f aca="false">$AF$1*(X18/S18*100000)^0.5</f>
        <v>0.25913558618654</v>
      </c>
      <c r="AG18" s="162" t="n">
        <f aca="false">D18</f>
        <v>0.957445036727965</v>
      </c>
      <c r="AH18" s="163" t="n">
        <v>0</v>
      </c>
      <c r="AI18" s="161"/>
      <c r="AJ18" s="161"/>
      <c r="AK18" s="160"/>
      <c r="AL18" s="164"/>
      <c r="AM18" s="160"/>
      <c r="AN18" s="160"/>
      <c r="AO18" s="160"/>
      <c r="AP18" s="160"/>
      <c r="AQ18" s="160"/>
      <c r="AR18" s="160"/>
      <c r="AS18" s="161"/>
      <c r="AT18" s="161"/>
      <c r="AU18" s="161"/>
      <c r="AV18" s="161"/>
      <c r="AW18" s="161"/>
      <c r="AX18" s="161"/>
    </row>
    <row r="19" customFormat="false" ht="15.75" hidden="false" customHeight="false" outlineLevel="0" collapsed="false">
      <c r="A19" s="150" t="s">
        <v>73</v>
      </c>
      <c r="B19" s="150" t="s">
        <v>206</v>
      </c>
      <c r="C19" s="150" t="s">
        <v>207</v>
      </c>
      <c r="D19" s="151" t="n">
        <f aca="false">IF(AD19-AE19-AF19&lt;0,0,AD19-AE19-AF19)</f>
        <v>3.06502169785298</v>
      </c>
      <c r="E19" s="152"/>
      <c r="F19" s="153" t="n">
        <v>46</v>
      </c>
      <c r="G19" s="153" t="n">
        <v>0</v>
      </c>
      <c r="H19" s="153" t="n">
        <v>1</v>
      </c>
      <c r="I19" s="153" t="n">
        <v>0</v>
      </c>
      <c r="J19" s="152"/>
      <c r="K19" s="154" t="n">
        <v>7</v>
      </c>
      <c r="L19" s="153" t="n">
        <v>5</v>
      </c>
      <c r="M19" s="154" t="n">
        <v>1</v>
      </c>
      <c r="N19" s="154" t="n">
        <v>1</v>
      </c>
      <c r="O19" s="152"/>
      <c r="P19" s="150" t="s">
        <v>149</v>
      </c>
      <c r="Q19" s="155" t="n">
        <v>44004</v>
      </c>
      <c r="R19" s="153" t="n">
        <v>181.06</v>
      </c>
      <c r="S19" s="156" t="n">
        <v>190624</v>
      </c>
      <c r="T19" s="157" t="n">
        <v>1053</v>
      </c>
      <c r="U19" s="158" t="n">
        <f aca="false">V19+W19</f>
        <v>0.27891156462585</v>
      </c>
      <c r="V19" s="158" t="n">
        <f aca="false">IF(K19=0,0,M19/K19)</f>
        <v>0.142857142857143</v>
      </c>
      <c r="W19" s="158" t="n">
        <f aca="false">IF(K19+$AB$1*H19=0,0,(N19+$AB$1*J19)/(K19+$AB$1*H19))</f>
        <v>0.136054421768707</v>
      </c>
      <c r="X19" s="159" t="n">
        <f aca="false">IF(F19=0,G19,F19)</f>
        <v>46</v>
      </c>
      <c r="Y19" s="159" t="n">
        <f aca="false">IF(K19=0,X19+E19,(X19+E19)/K19)</f>
        <v>6.57142857142857</v>
      </c>
      <c r="Z19" s="160" t="n">
        <f aca="false">(K19)/S19*100000</f>
        <v>3.67215041128085</v>
      </c>
      <c r="AA19" s="160" t="n">
        <f aca="false">SUM(M19:N19)/S19*100000</f>
        <v>1.04918583179453</v>
      </c>
      <c r="AB19" s="160" t="n">
        <f aca="false">IF(H19=0,(K19+$AB$1*I19)/S19*100000,(K19+$AB$1*H19)/S19*100000)</f>
        <v>3.85575793184489</v>
      </c>
      <c r="AC19" s="161" t="n">
        <f aca="false">(SUM(M19:N19)+$AB$1*ABS(H19-I19))/S19*100000</f>
        <v>1.23279335235857</v>
      </c>
      <c r="AD19" s="159" t="n">
        <f aca="false">(AB19*(W19*100+1))^0.5</f>
        <v>7.50433538173576</v>
      </c>
      <c r="AE19" s="159" t="n">
        <f aca="false">(AC19*(W19*100))^0.5</f>
        <v>4.09544853118009</v>
      </c>
      <c r="AF19" s="151" t="n">
        <f aca="false">$AF$1*(X19/S19*100000)^0.5</f>
        <v>0.343865152702688</v>
      </c>
      <c r="AG19" s="162" t="n">
        <f aca="false">D19</f>
        <v>3.06502169785298</v>
      </c>
      <c r="AH19" s="163" t="n">
        <v>1</v>
      </c>
      <c r="AI19" s="161"/>
      <c r="AJ19" s="161"/>
      <c r="AK19" s="160"/>
      <c r="AL19" s="164"/>
      <c r="AM19" s="160"/>
      <c r="AN19" s="160"/>
      <c r="AO19" s="160"/>
      <c r="AP19" s="160"/>
      <c r="AQ19" s="160"/>
      <c r="AR19" s="160"/>
      <c r="AS19" s="161"/>
      <c r="AT19" s="164"/>
      <c r="AU19" s="161"/>
      <c r="AV19" s="161"/>
      <c r="AW19" s="161"/>
      <c r="AX19" s="161"/>
    </row>
    <row r="20" customFormat="false" ht="15.75" hidden="false" customHeight="false" outlineLevel="0" collapsed="false">
      <c r="A20" s="150" t="s">
        <v>73</v>
      </c>
      <c r="B20" s="150" t="s">
        <v>208</v>
      </c>
      <c r="C20" s="150" t="s">
        <v>209</v>
      </c>
      <c r="D20" s="151" t="n">
        <f aca="false">IF(AD20-AE20-AF20&lt;0,0,AD20-AE20-AF20)</f>
        <v>0.675472205832607</v>
      </c>
      <c r="E20" s="152"/>
      <c r="F20" s="153" t="n">
        <v>41</v>
      </c>
      <c r="G20" s="153" t="n">
        <v>2</v>
      </c>
      <c r="H20" s="153" t="n">
        <v>5</v>
      </c>
      <c r="I20" s="153" t="n">
        <v>0</v>
      </c>
      <c r="J20" s="152"/>
      <c r="K20" s="154" t="n">
        <v>0</v>
      </c>
      <c r="L20" s="153" t="n">
        <v>0</v>
      </c>
      <c r="M20" s="154" t="n">
        <v>0</v>
      </c>
      <c r="N20" s="154" t="n">
        <v>0</v>
      </c>
      <c r="O20" s="152"/>
      <c r="P20" s="150" t="s">
        <v>149</v>
      </c>
      <c r="Q20" s="155" t="n">
        <v>44004</v>
      </c>
      <c r="R20" s="153" t="n">
        <v>3363.72</v>
      </c>
      <c r="S20" s="156" t="n">
        <v>167672</v>
      </c>
      <c r="T20" s="157" t="n">
        <v>50</v>
      </c>
      <c r="U20" s="158" t="n">
        <f aca="false">V20+W20</f>
        <v>0</v>
      </c>
      <c r="V20" s="158" t="n">
        <f aca="false">IF(K20=0,0,M20/K20)</f>
        <v>0</v>
      </c>
      <c r="W20" s="158" t="n">
        <f aca="false">IF(K20+$AB$1*H20=0,0,(N20+$AB$1*J20)/(K20+$AB$1*H20))</f>
        <v>0</v>
      </c>
      <c r="X20" s="159" t="n">
        <f aca="false">IF(F20=0,G20,F20)</f>
        <v>41</v>
      </c>
      <c r="Y20" s="159" t="n">
        <f aca="false">IF(K20=0,X20+E20,(X20+E20)/K20)</f>
        <v>41</v>
      </c>
      <c r="Z20" s="160" t="n">
        <f aca="false">(K20)/S20*100000</f>
        <v>0</v>
      </c>
      <c r="AA20" s="160" t="n">
        <f aca="false">SUM(M20:N20)/S20*100000</f>
        <v>0</v>
      </c>
      <c r="AB20" s="160" t="n">
        <f aca="false">IF(H20=0,(K20+$AB$1*I20)/S20*100000,(K20+$AB$1*H20)/S20*100000)</f>
        <v>1.04370437520874</v>
      </c>
      <c r="AC20" s="161" t="n">
        <f aca="false">(SUM(M20:N20)+$AB$1*ABS(H20-I20))/S20*100000</f>
        <v>1.04370437520874</v>
      </c>
      <c r="AD20" s="159" t="n">
        <f aca="false">(AB20*(W20*100+1))^0.5</f>
        <v>1.02161850766749</v>
      </c>
      <c r="AE20" s="159" t="n">
        <f aca="false">(AC20*(W20*100))^0.5</f>
        <v>0</v>
      </c>
      <c r="AF20" s="151" t="n">
        <f aca="false">$AF$1*(X20/S20*100000)^0.5</f>
        <v>0.346146301834879</v>
      </c>
      <c r="AG20" s="162" t="n">
        <f aca="false">D20</f>
        <v>0.675472205832607</v>
      </c>
      <c r="AH20" s="163" t="n">
        <v>0</v>
      </c>
      <c r="AI20" s="161"/>
      <c r="AJ20" s="161"/>
      <c r="AK20" s="160"/>
      <c r="AL20" s="164"/>
      <c r="AM20" s="160"/>
      <c r="AN20" s="160"/>
      <c r="AO20" s="160"/>
      <c r="AP20" s="160"/>
      <c r="AQ20" s="160"/>
      <c r="AR20" s="160"/>
      <c r="AS20" s="161"/>
      <c r="AT20" s="161"/>
      <c r="AU20" s="161"/>
      <c r="AV20" s="161"/>
      <c r="AW20" s="161"/>
      <c r="AX20" s="161"/>
    </row>
    <row r="21" customFormat="false" ht="15.75" hidden="false" customHeight="false" outlineLevel="0" collapsed="false">
      <c r="A21" s="150" t="s">
        <v>73</v>
      </c>
      <c r="B21" s="150" t="s">
        <v>210</v>
      </c>
      <c r="C21" s="150" t="s">
        <v>211</v>
      </c>
      <c r="D21" s="151" t="n">
        <f aca="false">IF(AD21-AE21-AF21&lt;0,0,AD21-AE21-AF21)</f>
        <v>1.62866515947636</v>
      </c>
      <c r="E21" s="152"/>
      <c r="F21" s="153" t="n">
        <v>36</v>
      </c>
      <c r="G21" s="153" t="n">
        <v>1</v>
      </c>
      <c r="H21" s="153" t="n">
        <v>39</v>
      </c>
      <c r="I21" s="153" t="n">
        <v>1</v>
      </c>
      <c r="J21" s="152"/>
      <c r="K21" s="154" t="n">
        <v>1</v>
      </c>
      <c r="L21" s="153" t="n">
        <v>0</v>
      </c>
      <c r="M21" s="154" t="n">
        <v>1</v>
      </c>
      <c r="N21" s="154" t="n">
        <v>0</v>
      </c>
      <c r="O21" s="152"/>
      <c r="P21" s="150" t="s">
        <v>149</v>
      </c>
      <c r="Q21" s="155" t="n">
        <v>44004</v>
      </c>
      <c r="R21" s="153" t="n">
        <v>3086.95</v>
      </c>
      <c r="S21" s="156" t="n">
        <v>437740</v>
      </c>
      <c r="T21" s="157" t="n">
        <v>142</v>
      </c>
      <c r="U21" s="158" t="n">
        <f aca="false">V21+W21</f>
        <v>1</v>
      </c>
      <c r="V21" s="158" t="n">
        <f aca="false">IF(K21=0,0,M21/K21)</f>
        <v>1</v>
      </c>
      <c r="W21" s="158" t="n">
        <f aca="false">IF(K21+$AB$1*H21=0,0,(N21+$AB$1*J21)/(K21+$AB$1*H21))</f>
        <v>0</v>
      </c>
      <c r="X21" s="159" t="n">
        <f aca="false">IF(F21=0,G21,F21)</f>
        <v>36</v>
      </c>
      <c r="Y21" s="159" t="n">
        <f aca="false">IF(K21=0,X21+E21,(X21+E21)/K21)</f>
        <v>36</v>
      </c>
      <c r="Z21" s="160" t="n">
        <f aca="false">(K21)/S21*100000</f>
        <v>0.228446109562754</v>
      </c>
      <c r="AA21" s="160" t="n">
        <f aca="false">SUM(M21:N21)/S21*100000</f>
        <v>0.228446109562754</v>
      </c>
      <c r="AB21" s="160" t="n">
        <f aca="false">IF(H21=0,(K21+$AB$1*I21)/S21*100000,(K21+$AB$1*H21)/S21*100000)</f>
        <v>3.34673550509435</v>
      </c>
      <c r="AC21" s="161" t="n">
        <f aca="false">(SUM(M21:N21)+$AB$1*ABS(H21-I21))/S21*100000</f>
        <v>3.26677936674738</v>
      </c>
      <c r="AD21" s="159" t="n">
        <f aca="false">(AB21*(W21*100+1))^0.5</f>
        <v>1.82940851235976</v>
      </c>
      <c r="AE21" s="159" t="n">
        <f aca="false">(AC21*(W21*100))^0.5</f>
        <v>0</v>
      </c>
      <c r="AF21" s="151" t="n">
        <f aca="false">$AF$1*(X21/S21*100000)^0.5</f>
        <v>0.200743352883401</v>
      </c>
      <c r="AG21" s="162" t="n">
        <f aca="false">D21</f>
        <v>1.62866515947636</v>
      </c>
      <c r="AH21" s="165"/>
      <c r="AI21" s="161"/>
      <c r="AJ21" s="161"/>
      <c r="AK21" s="160"/>
      <c r="AL21" s="164"/>
      <c r="AM21" s="160"/>
      <c r="AN21" s="160"/>
      <c r="AO21" s="160"/>
      <c r="AP21" s="160"/>
      <c r="AQ21" s="160"/>
      <c r="AR21" s="160"/>
      <c r="AS21" s="161"/>
      <c r="AT21" s="161"/>
      <c r="AU21" s="161"/>
      <c r="AV21" s="161"/>
      <c r="AW21" s="161"/>
      <c r="AX21" s="161"/>
    </row>
    <row r="22" customFormat="false" ht="15.75" hidden="false" customHeight="false" outlineLevel="0" collapsed="false">
      <c r="A22" s="150" t="s">
        <v>73</v>
      </c>
      <c r="B22" s="150" t="s">
        <v>212</v>
      </c>
      <c r="C22" s="150" t="s">
        <v>213</v>
      </c>
      <c r="D22" s="151" t="n">
        <f aca="false">IF(AD22-AE22-AF22&lt;0,0,AD22-AE22-AF22)</f>
        <v>0.481698019500423</v>
      </c>
      <c r="E22" s="152"/>
      <c r="F22" s="153" t="n">
        <v>36</v>
      </c>
      <c r="G22" s="153" t="n">
        <v>1</v>
      </c>
      <c r="H22" s="153" t="n">
        <v>3</v>
      </c>
      <c r="I22" s="153" t="n">
        <v>0</v>
      </c>
      <c r="J22" s="152"/>
      <c r="K22" s="154" t="n">
        <v>0</v>
      </c>
      <c r="L22" s="153" t="n">
        <v>0</v>
      </c>
      <c r="M22" s="154" t="n">
        <v>0</v>
      </c>
      <c r="N22" s="154" t="n">
        <v>0</v>
      </c>
      <c r="O22" s="152"/>
      <c r="P22" s="150" t="s">
        <v>149</v>
      </c>
      <c r="Q22" s="155" t="n">
        <v>44004</v>
      </c>
      <c r="R22" s="153" t="n">
        <v>1073.6</v>
      </c>
      <c r="S22" s="156" t="n">
        <v>157588</v>
      </c>
      <c r="T22" s="157" t="n">
        <v>147</v>
      </c>
      <c r="U22" s="158" t="n">
        <f aca="false">V22+W22</f>
        <v>0</v>
      </c>
      <c r="V22" s="158" t="n">
        <f aca="false">IF(K22=0,0,M22/K22)</f>
        <v>0</v>
      </c>
      <c r="W22" s="158" t="n">
        <f aca="false">IF(K22+$AB$1*H22=0,0,(N22+$AB$1*J22)/(K22+$AB$1*H22))</f>
        <v>0</v>
      </c>
      <c r="X22" s="159" t="n">
        <f aca="false">IF(F22=0,G22,F22)</f>
        <v>36</v>
      </c>
      <c r="Y22" s="159" t="n">
        <f aca="false">IF(K22=0,X22+E22,(X22+E22)/K22)</f>
        <v>36</v>
      </c>
      <c r="Z22" s="160" t="n">
        <f aca="false">(K22)/S22*100000</f>
        <v>0</v>
      </c>
      <c r="AA22" s="160" t="n">
        <f aca="false">SUM(M22:N22)/S22*100000</f>
        <v>0</v>
      </c>
      <c r="AB22" s="160" t="n">
        <f aca="false">IF(H22=0,(K22+$AB$1*I22)/S22*100000,(K22+$AB$1*H22)/S22*100000)</f>
        <v>0.666294387897556</v>
      </c>
      <c r="AC22" s="161" t="n">
        <f aca="false">(SUM(M22:N22)+$AB$1*ABS(H22-I22))/S22*100000</f>
        <v>0.666294387897556</v>
      </c>
      <c r="AD22" s="159" t="n">
        <f aca="false">(AB22*(W22*100+1))^0.5</f>
        <v>0.816268575836137</v>
      </c>
      <c r="AE22" s="159" t="n">
        <f aca="false">(AC22*(W22*100))^0.5</f>
        <v>0</v>
      </c>
      <c r="AF22" s="151" t="n">
        <f aca="false">$AF$1*(X22/S22*100000)^0.5</f>
        <v>0.334570556335714</v>
      </c>
      <c r="AG22" s="162" t="n">
        <f aca="false">D22</f>
        <v>0.481698019500423</v>
      </c>
      <c r="AH22" s="163" t="n">
        <v>0</v>
      </c>
      <c r="AI22" s="161"/>
      <c r="AJ22" s="161"/>
      <c r="AK22" s="160"/>
      <c r="AL22" s="164"/>
      <c r="AM22" s="160"/>
      <c r="AN22" s="160"/>
      <c r="AO22" s="160"/>
      <c r="AP22" s="160"/>
      <c r="AQ22" s="160"/>
      <c r="AR22" s="160"/>
      <c r="AS22" s="161"/>
      <c r="AT22" s="161"/>
      <c r="AU22" s="161"/>
      <c r="AV22" s="161"/>
      <c r="AW22" s="161"/>
      <c r="AX22" s="161"/>
    </row>
    <row r="23" customFormat="false" ht="15.75" hidden="false" customHeight="false" outlineLevel="0" collapsed="false">
      <c r="A23" s="150" t="s">
        <v>73</v>
      </c>
      <c r="B23" s="150" t="s">
        <v>214</v>
      </c>
      <c r="C23" s="150" t="s">
        <v>215</v>
      </c>
      <c r="D23" s="151" t="n">
        <f aca="false">IF(AD23-AE23-AF23&lt;0,0,AD23-AE23-AF23)</f>
        <v>1.90592886700727</v>
      </c>
      <c r="E23" s="152"/>
      <c r="F23" s="153" t="n">
        <v>39</v>
      </c>
      <c r="G23" s="153" t="n">
        <v>0</v>
      </c>
      <c r="H23" s="153" t="n">
        <v>2</v>
      </c>
      <c r="I23" s="153" t="n">
        <v>0</v>
      </c>
      <c r="J23" s="152"/>
      <c r="K23" s="154" t="n">
        <v>2</v>
      </c>
      <c r="L23" s="153" t="n">
        <v>2</v>
      </c>
      <c r="M23" s="154" t="n">
        <v>0</v>
      </c>
      <c r="N23" s="154" t="n">
        <v>0</v>
      </c>
      <c r="O23" s="152"/>
      <c r="P23" s="150" t="s">
        <v>149</v>
      </c>
      <c r="Q23" s="155" t="n">
        <v>44004</v>
      </c>
      <c r="R23" s="153" t="n">
        <v>153</v>
      </c>
      <c r="S23" s="156" t="n">
        <v>40040</v>
      </c>
      <c r="T23" s="157" t="n">
        <v>262</v>
      </c>
      <c r="U23" s="158" t="n">
        <f aca="false">V23+W23</f>
        <v>0</v>
      </c>
      <c r="V23" s="158" t="n">
        <f aca="false">IF(K23=0,0,M23/K23)</f>
        <v>0</v>
      </c>
      <c r="W23" s="158" t="n">
        <f aca="false">IF(K23+$AB$1*H23=0,0,(N23+$AB$1*J23)/(K23+$AB$1*H23))</f>
        <v>0</v>
      </c>
      <c r="X23" s="159" t="n">
        <f aca="false">IF(F23=0,G23,F23)</f>
        <v>39</v>
      </c>
      <c r="Y23" s="159" t="n">
        <f aca="false">IF(K23=0,X23+E23,(X23+E23)/K23)</f>
        <v>19.5</v>
      </c>
      <c r="Z23" s="160" t="n">
        <f aca="false">(K23)/S23*100000</f>
        <v>4.99500499500499</v>
      </c>
      <c r="AA23" s="160" t="n">
        <f aca="false">SUM(M23:N23)/S23*100000</f>
        <v>0</v>
      </c>
      <c r="AB23" s="160" t="n">
        <f aca="false">IF(H23=0,(K23+$AB$1*I23)/S23*100000,(K23+$AB$1*H23)/S23*100000)</f>
        <v>6.74325674325674</v>
      </c>
      <c r="AC23" s="161" t="n">
        <f aca="false">(SUM(M23:N23)+$AB$1*ABS(H23-I23))/S23*100000</f>
        <v>1.74825174825175</v>
      </c>
      <c r="AD23" s="159" t="n">
        <f aca="false">(AB23*(W23*100+1))^0.5</f>
        <v>2.59677814671503</v>
      </c>
      <c r="AE23" s="159" t="n">
        <f aca="false">(AC23*(W23*100))^0.5</f>
        <v>0</v>
      </c>
      <c r="AF23" s="151" t="n">
        <f aca="false">$AF$1*(X23/S23*100000)^0.5</f>
        <v>0.690849279707758</v>
      </c>
      <c r="AG23" s="162" t="n">
        <f aca="false">D23</f>
        <v>1.90592886700727</v>
      </c>
      <c r="AH23" s="163" t="n">
        <v>0</v>
      </c>
      <c r="AI23" s="161"/>
      <c r="AJ23" s="161"/>
      <c r="AK23" s="160"/>
      <c r="AL23" s="164"/>
      <c r="AM23" s="160"/>
      <c r="AN23" s="160"/>
      <c r="AO23" s="160"/>
      <c r="AP23" s="160"/>
      <c r="AQ23" s="160"/>
      <c r="AR23" s="160"/>
      <c r="AS23" s="161"/>
      <c r="AT23" s="161"/>
      <c r="AU23" s="161"/>
      <c r="AV23" s="161"/>
      <c r="AW23" s="161"/>
      <c r="AX23" s="161"/>
    </row>
    <row r="24" customFormat="false" ht="15.75" hidden="false" customHeight="false" outlineLevel="0" collapsed="false">
      <c r="A24" s="150" t="s">
        <v>73</v>
      </c>
      <c r="B24" s="150" t="s">
        <v>216</v>
      </c>
      <c r="C24" s="150" t="s">
        <v>217</v>
      </c>
      <c r="D24" s="151" t="n">
        <f aca="false">IF(AD24-AE24-AF24&lt;0,0,AD24-AE24-AF24)</f>
        <v>1.42225313107924</v>
      </c>
      <c r="E24" s="152"/>
      <c r="F24" s="153" t="n">
        <v>1</v>
      </c>
      <c r="G24" s="153" t="n">
        <v>0</v>
      </c>
      <c r="H24" s="153" t="n">
        <v>0</v>
      </c>
      <c r="I24" s="153" t="n">
        <v>0</v>
      </c>
      <c r="J24" s="152"/>
      <c r="K24" s="154" t="n">
        <v>2</v>
      </c>
      <c r="L24" s="153" t="n">
        <v>0</v>
      </c>
      <c r="M24" s="154" t="n">
        <v>2</v>
      </c>
      <c r="N24" s="154" t="n">
        <v>0</v>
      </c>
      <c r="O24" s="152"/>
      <c r="P24" s="150" t="s">
        <v>149</v>
      </c>
      <c r="Q24" s="155" t="n">
        <v>44004</v>
      </c>
      <c r="R24" s="153" t="n">
        <v>2051.48</v>
      </c>
      <c r="S24" s="156" t="n">
        <v>89327</v>
      </c>
      <c r="T24" s="157" t="n">
        <v>44</v>
      </c>
      <c r="U24" s="158" t="n">
        <f aca="false">V24+W24</f>
        <v>1</v>
      </c>
      <c r="V24" s="158" t="n">
        <f aca="false">IF(K24=0,0,M24/K24)</f>
        <v>1</v>
      </c>
      <c r="W24" s="158" t="n">
        <f aca="false">IF(K24+$AB$1*H24=0,0,(N24+$AB$1*J24)/(K24+$AB$1*H24))</f>
        <v>0</v>
      </c>
      <c r="X24" s="159" t="n">
        <f aca="false">IF(F24=0,G24,F24)</f>
        <v>1</v>
      </c>
      <c r="Y24" s="159" t="n">
        <f aca="false">IF(K24=0,X24+E24,(X24+E24)/K24)</f>
        <v>0.5</v>
      </c>
      <c r="Z24" s="160" t="n">
        <f aca="false">(K24)/S24*100000</f>
        <v>2.23896470272146</v>
      </c>
      <c r="AA24" s="160" t="n">
        <f aca="false">SUM(M24:N24)/S24*100000</f>
        <v>2.23896470272146</v>
      </c>
      <c r="AB24" s="160" t="n">
        <f aca="false">IF(H24=0,(K24+$AB$1*I24)/S24*100000,(K24+$AB$1*H24)/S24*100000)</f>
        <v>2.23896470272146</v>
      </c>
      <c r="AC24" s="161" t="n">
        <f aca="false">(SUM(M24:N24)+$AB$1*ABS(H24-I24))/S24*100000</f>
        <v>2.23896470272146</v>
      </c>
      <c r="AD24" s="159" t="n">
        <f aca="false">(AB24*(W24*100+1))^0.5</f>
        <v>1.4963170461909</v>
      </c>
      <c r="AE24" s="159" t="n">
        <f aca="false">(AC24*(W24*100))^0.5</f>
        <v>0</v>
      </c>
      <c r="AF24" s="151" t="n">
        <f aca="false">$AF$1*(X24/S24*100000)^0.5</f>
        <v>0.0740639151116627</v>
      </c>
      <c r="AG24" s="162" t="n">
        <f aca="false">D24</f>
        <v>1.42225313107924</v>
      </c>
      <c r="AH24" s="165"/>
      <c r="AI24" s="161"/>
      <c r="AJ24" s="161"/>
      <c r="AK24" s="160"/>
      <c r="AL24" s="164"/>
      <c r="AM24" s="160"/>
      <c r="AN24" s="160"/>
      <c r="AO24" s="160"/>
      <c r="AP24" s="160"/>
      <c r="AQ24" s="160"/>
      <c r="AR24" s="160"/>
      <c r="AS24" s="161"/>
      <c r="AT24" s="161"/>
      <c r="AU24" s="161"/>
      <c r="AV24" s="161"/>
      <c r="AW24" s="161"/>
      <c r="AX24" s="161"/>
    </row>
    <row r="25" customFormat="false" ht="15.75" hidden="false" customHeight="false" outlineLevel="0" collapsed="false">
      <c r="A25" s="150" t="s">
        <v>73</v>
      </c>
      <c r="B25" s="150" t="s">
        <v>218</v>
      </c>
      <c r="C25" s="150" t="s">
        <v>219</v>
      </c>
      <c r="D25" s="151" t="n">
        <f aca="false">IF(AD25-AE25-AF25&lt;0,0,AD25-AE25-AF25)</f>
        <v>1.42640728873616</v>
      </c>
      <c r="E25" s="152"/>
      <c r="F25" s="153" t="n">
        <v>16</v>
      </c>
      <c r="G25" s="153" t="n">
        <v>0</v>
      </c>
      <c r="H25" s="153" t="n">
        <v>7</v>
      </c>
      <c r="I25" s="153" t="n">
        <v>0</v>
      </c>
      <c r="J25" s="152"/>
      <c r="K25" s="154" t="n">
        <v>0</v>
      </c>
      <c r="L25" s="153" t="n">
        <v>0</v>
      </c>
      <c r="M25" s="154" t="n">
        <v>0</v>
      </c>
      <c r="N25" s="154" t="n">
        <v>0</v>
      </c>
      <c r="O25" s="152"/>
      <c r="P25" s="150" t="s">
        <v>149</v>
      </c>
      <c r="Q25" s="155" t="n">
        <v>44004</v>
      </c>
      <c r="R25" s="153" t="n">
        <v>1391</v>
      </c>
      <c r="S25" s="156" t="n">
        <v>81187</v>
      </c>
      <c r="T25" s="157" t="n">
        <v>58</v>
      </c>
      <c r="U25" s="158" t="n">
        <f aca="false">V25+W25</f>
        <v>0</v>
      </c>
      <c r="V25" s="158" t="n">
        <f aca="false">IF(K25=0,0,M25/K25)</f>
        <v>0</v>
      </c>
      <c r="W25" s="158" t="n">
        <f aca="false">IF(K25+$AB$1*H25=0,0,(N25+$AB$1*J25)/(K25+$AB$1*H25))</f>
        <v>0</v>
      </c>
      <c r="X25" s="159" t="n">
        <f aca="false">IF(F25=0,G25,F25)</f>
        <v>16</v>
      </c>
      <c r="Y25" s="159" t="n">
        <f aca="false">IF(K25=0,X25+E25,(X25+E25)/K25)</f>
        <v>16</v>
      </c>
      <c r="Z25" s="160" t="n">
        <f aca="false">(K25)/S25*100000</f>
        <v>0</v>
      </c>
      <c r="AA25" s="160" t="n">
        <f aca="false">SUM(M25:N25)/S25*100000</f>
        <v>0</v>
      </c>
      <c r="AB25" s="160" t="n">
        <f aca="false">IF(H25=0,(K25+$AB$1*I25)/S25*100000,(K25+$AB$1*H25)/S25*100000)</f>
        <v>3.01772451254511</v>
      </c>
      <c r="AC25" s="161" t="n">
        <f aca="false">(SUM(M25:N25)+$AB$1*ABS(H25-I25))/S25*100000</f>
        <v>3.01772451254511</v>
      </c>
      <c r="AD25" s="159" t="n">
        <f aca="false">(AB25*(W25*100+1))^0.5</f>
        <v>1.73715989838158</v>
      </c>
      <c r="AE25" s="159" t="n">
        <f aca="false">(AC25*(W25*100))^0.5</f>
        <v>0</v>
      </c>
      <c r="AF25" s="151" t="n">
        <f aca="false">$AF$1*(X25/S25*100000)^0.5</f>
        <v>0.310752609645428</v>
      </c>
      <c r="AG25" s="162" t="n">
        <f aca="false">D25</f>
        <v>1.42640728873616</v>
      </c>
      <c r="AH25" s="163" t="n">
        <v>0</v>
      </c>
      <c r="AI25" s="161"/>
      <c r="AJ25" s="161"/>
      <c r="AK25" s="160"/>
      <c r="AL25" s="164"/>
      <c r="AM25" s="160"/>
      <c r="AN25" s="160"/>
      <c r="AO25" s="160"/>
      <c r="AP25" s="160"/>
      <c r="AQ25" s="160"/>
      <c r="AR25" s="160"/>
      <c r="AS25" s="161"/>
      <c r="AT25" s="161"/>
      <c r="AU25" s="161"/>
      <c r="AV25" s="161"/>
      <c r="AW25" s="161"/>
      <c r="AX25" s="161"/>
    </row>
    <row r="26" customFormat="false" ht="15.75" hidden="false" customHeight="false" outlineLevel="0" collapsed="false">
      <c r="A26" s="166" t="s">
        <v>74</v>
      </c>
      <c r="B26" s="166" t="s">
        <v>220</v>
      </c>
      <c r="C26" s="166"/>
      <c r="D26" s="151" t="n">
        <f aca="false">IF(AD26-AE26-AF26&lt;0,0,AD26-AE26-AF26)</f>
        <v>4.43327509832972</v>
      </c>
      <c r="E26" s="167"/>
      <c r="F26" s="167"/>
      <c r="G26" s="167"/>
      <c r="H26" s="167"/>
      <c r="I26" s="167"/>
      <c r="J26" s="167"/>
      <c r="K26" s="168" t="n">
        <v>314</v>
      </c>
      <c r="L26" s="169" t="n">
        <v>92</v>
      </c>
      <c r="M26" s="169" t="n">
        <v>214</v>
      </c>
      <c r="N26" s="169" t="n">
        <v>8</v>
      </c>
      <c r="O26" s="167"/>
      <c r="P26" s="166" t="s">
        <v>149</v>
      </c>
      <c r="Q26" s="170" t="n">
        <v>44004</v>
      </c>
      <c r="R26" s="169" t="n">
        <v>418.62</v>
      </c>
      <c r="S26" s="171" t="n">
        <v>468346</v>
      </c>
      <c r="T26" s="172" t="n">
        <v>1119</v>
      </c>
      <c r="U26" s="158" t="n">
        <f aca="false">V26+W26</f>
        <v>0.707006369426752</v>
      </c>
      <c r="V26" s="158" t="n">
        <f aca="false">IF(K26=0,0,M26/K26)</f>
        <v>0.681528662420382</v>
      </c>
      <c r="W26" s="158" t="n">
        <f aca="false">IF(K26+$AB$1*H26=0,0,(N26+$AB$1*J26)/(K26+$AB$1*H26))</f>
        <v>0.0254777070063694</v>
      </c>
      <c r="X26" s="159" t="n">
        <f aca="false">IF(F26=0,G26,F26)</f>
        <v>0</v>
      </c>
      <c r="Y26" s="159" t="n">
        <f aca="false">IF(K26=0,X26+E26,(X26+E26)/K26)</f>
        <v>0</v>
      </c>
      <c r="Z26" s="160" t="n">
        <f aca="false">(K26)/S26*100000</f>
        <v>67.044450043344</v>
      </c>
      <c r="AA26" s="160" t="n">
        <f aca="false">SUM(M26:N26)/S26*100000</f>
        <v>47.4008532153579</v>
      </c>
      <c r="AB26" s="160" t="n">
        <f aca="false">IF(H26=0,(K26+$AB$1*I26)/S26*100000,(K26+$AB$1*H26)/S26*100000)</f>
        <v>67.044450043344</v>
      </c>
      <c r="AC26" s="161" t="n">
        <f aca="false">(SUM(M26:N26)+$AB$1*ABS(H26-I26))/S26*100000</f>
        <v>47.4008532153579</v>
      </c>
      <c r="AD26" s="159" t="n">
        <f aca="false">(AB26*(W26*100+1))^0.5</f>
        <v>15.4226565644215</v>
      </c>
      <c r="AE26" s="159" t="n">
        <f aca="false">(AC26*(W26*100))^0.5</f>
        <v>10.9893814660918</v>
      </c>
      <c r="AF26" s="151" t="n">
        <f aca="false">$AF$1*(X26/S26*100000)^0.5</f>
        <v>0</v>
      </c>
      <c r="AG26" s="162" t="n">
        <f aca="false">D26</f>
        <v>4.43327509832972</v>
      </c>
      <c r="AH26" s="165"/>
      <c r="AI26" s="161"/>
      <c r="AJ26" s="161"/>
      <c r="AK26" s="160"/>
      <c r="AL26" s="164"/>
      <c r="AM26" s="160"/>
      <c r="AN26" s="160"/>
      <c r="AO26" s="160"/>
      <c r="AP26" s="160"/>
      <c r="AQ26" s="160"/>
      <c r="AR26" s="160"/>
      <c r="AS26" s="161"/>
      <c r="AT26" s="161"/>
      <c r="AU26" s="161"/>
      <c r="AV26" s="161"/>
      <c r="AW26" s="161"/>
      <c r="AX26" s="161"/>
    </row>
    <row r="27" customFormat="false" ht="15.75" hidden="false" customHeight="false" outlineLevel="0" collapsed="false">
      <c r="A27" s="166" t="s">
        <v>74</v>
      </c>
      <c r="B27" s="166" t="s">
        <v>221</v>
      </c>
      <c r="C27" s="166"/>
      <c r="D27" s="151" t="n">
        <f aca="false">IF(AD27-AE27-AF27&lt;0,0,AD27-AE27-AF27)</f>
        <v>9.57690706033073</v>
      </c>
      <c r="E27" s="167"/>
      <c r="F27" s="167"/>
      <c r="G27" s="167"/>
      <c r="H27" s="167"/>
      <c r="I27" s="167"/>
      <c r="J27" s="167"/>
      <c r="K27" s="168" t="n">
        <v>243</v>
      </c>
      <c r="L27" s="169" t="n">
        <v>86</v>
      </c>
      <c r="M27" s="169" t="n">
        <v>157</v>
      </c>
      <c r="N27" s="169" t="n">
        <v>0</v>
      </c>
      <c r="O27" s="167"/>
      <c r="P27" s="166" t="s">
        <v>149</v>
      </c>
      <c r="Q27" s="170" t="n">
        <v>44004</v>
      </c>
      <c r="R27" s="169" t="n">
        <v>490.71</v>
      </c>
      <c r="S27" s="171" t="n">
        <v>264945</v>
      </c>
      <c r="T27" s="172" t="n">
        <v>540</v>
      </c>
      <c r="U27" s="158" t="n">
        <f aca="false">V27+W27</f>
        <v>0.646090534979424</v>
      </c>
      <c r="V27" s="158" t="n">
        <f aca="false">IF(K27=0,0,M27/K27)</f>
        <v>0.646090534979424</v>
      </c>
      <c r="W27" s="158" t="n">
        <f aca="false">IF(K27+$AB$1*H27=0,0,(N27+$AB$1*J27)/(K27+$AB$1*H27))</f>
        <v>0</v>
      </c>
      <c r="X27" s="159" t="n">
        <f aca="false">IF(F27=0,G27,F27)</f>
        <v>0</v>
      </c>
      <c r="Y27" s="159" t="n">
        <f aca="false">IF(K27=0,X27+E27,(X27+E27)/K27)</f>
        <v>0</v>
      </c>
      <c r="Z27" s="160" t="n">
        <f aca="false">(K27)/S27*100000</f>
        <v>91.7171488422125</v>
      </c>
      <c r="AA27" s="160" t="n">
        <f aca="false">SUM(M27:N27)/S27*100000</f>
        <v>59.2575817622526</v>
      </c>
      <c r="AB27" s="160" t="n">
        <f aca="false">IF(H27=0,(K27+$AB$1*I27)/S27*100000,(K27+$AB$1*H27)/S27*100000)</f>
        <v>91.7171488422125</v>
      </c>
      <c r="AC27" s="161" t="n">
        <f aca="false">(SUM(M27:N27)+$AB$1*ABS(H27-I27))/S27*100000</f>
        <v>59.2575817622526</v>
      </c>
      <c r="AD27" s="159" t="n">
        <f aca="false">(AB27*(W27*100+1))^0.5</f>
        <v>9.57690706033073</v>
      </c>
      <c r="AE27" s="159" t="n">
        <f aca="false">(AC27*(W27*100))^0.5</f>
        <v>0</v>
      </c>
      <c r="AF27" s="151" t="n">
        <f aca="false">$AF$1*(X27/S27*100000)^0.5</f>
        <v>0</v>
      </c>
      <c r="AG27" s="162" t="n">
        <f aca="false">D27</f>
        <v>9.57690706033073</v>
      </c>
      <c r="AH27" s="165"/>
      <c r="AI27" s="161"/>
      <c r="AJ27" s="161"/>
      <c r="AK27" s="160"/>
      <c r="AL27" s="164"/>
      <c r="AM27" s="160"/>
      <c r="AN27" s="160"/>
      <c r="AO27" s="160"/>
      <c r="AP27" s="160"/>
      <c r="AQ27" s="160"/>
      <c r="AR27" s="160"/>
      <c r="AS27" s="161"/>
      <c r="AT27" s="161"/>
      <c r="AU27" s="161"/>
      <c r="AV27" s="161"/>
      <c r="AW27" s="161"/>
      <c r="AX27" s="161"/>
    </row>
    <row r="28" customFormat="false" ht="15.75" hidden="false" customHeight="false" outlineLevel="0" collapsed="false">
      <c r="A28" s="166" t="s">
        <v>74</v>
      </c>
      <c r="B28" s="166" t="s">
        <v>222</v>
      </c>
      <c r="C28" s="166"/>
      <c r="D28" s="151" t="n">
        <f aca="false">IF(AD28-AE28-AF28&lt;0,0,AD28-AE28-AF28)</f>
        <v>4.20507838588846</v>
      </c>
      <c r="E28" s="167"/>
      <c r="F28" s="167"/>
      <c r="G28" s="167"/>
      <c r="H28" s="167"/>
      <c r="I28" s="167"/>
      <c r="J28" s="167"/>
      <c r="K28" s="168" t="n">
        <v>144</v>
      </c>
      <c r="L28" s="169" t="n">
        <v>13</v>
      </c>
      <c r="M28" s="169" t="n">
        <v>131</v>
      </c>
      <c r="N28" s="169" t="n">
        <v>0</v>
      </c>
      <c r="O28" s="167"/>
      <c r="P28" s="166" t="s">
        <v>149</v>
      </c>
      <c r="Q28" s="170" t="n">
        <v>44004</v>
      </c>
      <c r="R28" s="169" t="n">
        <v>1364.73</v>
      </c>
      <c r="S28" s="171" t="n">
        <v>814356</v>
      </c>
      <c r="T28" s="172" t="n">
        <v>597</v>
      </c>
      <c r="U28" s="158" t="n">
        <f aca="false">V28+W28</f>
        <v>0.909722222222222</v>
      </c>
      <c r="V28" s="158" t="n">
        <f aca="false">IF(K28=0,0,M28/K28)</f>
        <v>0.909722222222222</v>
      </c>
      <c r="W28" s="158" t="n">
        <f aca="false">IF(K28+$AB$1*H28=0,0,(N28+$AB$1*J28)/(K28+$AB$1*H28))</f>
        <v>0</v>
      </c>
      <c r="X28" s="159" t="n">
        <f aca="false">IF(F28=0,G28,F28)</f>
        <v>0</v>
      </c>
      <c r="Y28" s="159" t="n">
        <f aca="false">IF(K28=0,X28+E28,(X28+E28)/K28)</f>
        <v>0</v>
      </c>
      <c r="Z28" s="160" t="n">
        <f aca="false">(K28)/S28*100000</f>
        <v>17.6826842314663</v>
      </c>
      <c r="AA28" s="160" t="n">
        <f aca="false">SUM(M28:N28)/S28*100000</f>
        <v>16.0863307939034</v>
      </c>
      <c r="AB28" s="160" t="n">
        <f aca="false">IF(H28=0,(K28+$AB$1*I28)/S28*100000,(K28+$AB$1*H28)/S28*100000)</f>
        <v>17.6826842314663</v>
      </c>
      <c r="AC28" s="161" t="n">
        <f aca="false">(SUM(M28:N28)+$AB$1*ABS(H28-I28))/S28*100000</f>
        <v>16.0863307939034</v>
      </c>
      <c r="AD28" s="159" t="n">
        <f aca="false">(AB28*(W28*100+1))^0.5</f>
        <v>4.20507838588846</v>
      </c>
      <c r="AE28" s="159" t="n">
        <f aca="false">(AC28*(W28*100))^0.5</f>
        <v>0</v>
      </c>
      <c r="AF28" s="151" t="n">
        <f aca="false">$AF$1*(X28/S28*100000)^0.5</f>
        <v>0</v>
      </c>
      <c r="AG28" s="162" t="n">
        <f aca="false">D28</f>
        <v>4.20507838588846</v>
      </c>
      <c r="AH28" s="165"/>
      <c r="AI28" s="161"/>
      <c r="AJ28" s="161"/>
      <c r="AK28" s="160"/>
      <c r="AL28" s="164"/>
      <c r="AM28" s="160"/>
      <c r="AN28" s="160"/>
      <c r="AO28" s="160"/>
      <c r="AP28" s="160"/>
      <c r="AQ28" s="160"/>
      <c r="AR28" s="160"/>
      <c r="AS28" s="161"/>
      <c r="AT28" s="161"/>
      <c r="AU28" s="161"/>
      <c r="AV28" s="161"/>
      <c r="AW28" s="161"/>
      <c r="AX28" s="161"/>
    </row>
    <row r="29" customFormat="false" ht="15.75" hidden="false" customHeight="false" outlineLevel="0" collapsed="false">
      <c r="A29" s="166" t="s">
        <v>74</v>
      </c>
      <c r="B29" s="166" t="s">
        <v>223</v>
      </c>
      <c r="C29" s="166"/>
      <c r="D29" s="151" t="n">
        <f aca="false">IF(AD29-AE29-AF29&lt;0,0,AD29-AE29-AF29)</f>
        <v>7.4881216086751</v>
      </c>
      <c r="E29" s="167"/>
      <c r="F29" s="167"/>
      <c r="G29" s="167"/>
      <c r="H29" s="167"/>
      <c r="I29" s="167"/>
      <c r="J29" s="167"/>
      <c r="K29" s="168" t="n">
        <v>921</v>
      </c>
      <c r="L29" s="169" t="n">
        <v>356</v>
      </c>
      <c r="M29" s="169" t="n">
        <v>553</v>
      </c>
      <c r="N29" s="169" t="n">
        <v>12</v>
      </c>
      <c r="O29" s="167"/>
      <c r="P29" s="166" t="s">
        <v>149</v>
      </c>
      <c r="Q29" s="170" t="n">
        <v>44004</v>
      </c>
      <c r="R29" s="169" t="n">
        <v>127.78</v>
      </c>
      <c r="S29" s="171" t="n">
        <v>638548</v>
      </c>
      <c r="T29" s="172" t="n">
        <v>4997</v>
      </c>
      <c r="U29" s="158" t="n">
        <f aca="false">V29+W29</f>
        <v>0.613463626492942</v>
      </c>
      <c r="V29" s="158" t="n">
        <f aca="false">IF(K29=0,0,M29/K29)</f>
        <v>0.60043431053203</v>
      </c>
      <c r="W29" s="158" t="n">
        <f aca="false">IF(K29+$AB$1*H29=0,0,(N29+$AB$1*J29)/(K29+$AB$1*H29))</f>
        <v>0.0130293159609121</v>
      </c>
      <c r="X29" s="159" t="n">
        <f aca="false">IF(F29=0,G29,F29)</f>
        <v>0</v>
      </c>
      <c r="Y29" s="159" t="n">
        <f aca="false">IF(K29=0,X29+E29,(X29+E29)/K29)</f>
        <v>0</v>
      </c>
      <c r="Z29" s="160" t="n">
        <f aca="false">(K29)/S29*100000</f>
        <v>144.233479707085</v>
      </c>
      <c r="AA29" s="160" t="n">
        <f aca="false">SUM(M29:N29)/S29*100000</f>
        <v>88.4819935228049</v>
      </c>
      <c r="AB29" s="160" t="n">
        <f aca="false">IF(H29=0,(K29+$AB$1*I29)/S29*100000,(K29+$AB$1*H29)/S29*100000)</f>
        <v>144.233479707085</v>
      </c>
      <c r="AC29" s="161" t="n">
        <f aca="false">(SUM(M29:N29)+$AB$1*ABS(H29-I29))/S29*100000</f>
        <v>88.4819935228049</v>
      </c>
      <c r="AD29" s="159" t="n">
        <f aca="false">(AB29*(W29*100+1))^0.5</f>
        <v>18.2252527453428</v>
      </c>
      <c r="AE29" s="159" t="n">
        <f aca="false">(AC29*(W29*100))^0.5</f>
        <v>10.7371311366677</v>
      </c>
      <c r="AF29" s="151" t="n">
        <f aca="false">$AF$1*(X29/S29*100000)^0.5</f>
        <v>0</v>
      </c>
      <c r="AG29" s="162" t="n">
        <f aca="false">D29</f>
        <v>7.4881216086751</v>
      </c>
      <c r="AH29" s="165"/>
      <c r="AI29" s="161"/>
      <c r="AJ29" s="161"/>
      <c r="AK29" s="160"/>
      <c r="AL29" s="164"/>
      <c r="AM29" s="160"/>
      <c r="AN29" s="160"/>
      <c r="AO29" s="160"/>
      <c r="AP29" s="160"/>
      <c r="AQ29" s="160"/>
      <c r="AR29" s="160"/>
      <c r="AS29" s="161"/>
      <c r="AT29" s="161"/>
      <c r="AU29" s="161"/>
      <c r="AV29" s="161"/>
      <c r="AW29" s="161"/>
      <c r="AX29" s="161"/>
    </row>
    <row r="30" customFormat="false" ht="15.75" hidden="false" customHeight="false" outlineLevel="0" collapsed="false">
      <c r="A30" s="166" t="s">
        <v>74</v>
      </c>
      <c r="B30" s="166" t="s">
        <v>224</v>
      </c>
      <c r="C30" s="166"/>
      <c r="D30" s="151" t="n">
        <f aca="false">IF(AD30-AE30-AF30&lt;0,0,AD30-AE30-AF30)</f>
        <v>3.57984348602669</v>
      </c>
      <c r="E30" s="167"/>
      <c r="F30" s="167"/>
      <c r="G30" s="167"/>
      <c r="H30" s="167"/>
      <c r="I30" s="167"/>
      <c r="J30" s="167"/>
      <c r="K30" s="168" t="n">
        <v>180</v>
      </c>
      <c r="L30" s="169" t="n">
        <v>60</v>
      </c>
      <c r="M30" s="169" t="n">
        <v>118</v>
      </c>
      <c r="N30" s="169" t="n">
        <v>2</v>
      </c>
      <c r="O30" s="167"/>
      <c r="P30" s="166" t="s">
        <v>149</v>
      </c>
      <c r="Q30" s="170" t="n">
        <v>44004</v>
      </c>
      <c r="R30" s="169" t="n">
        <v>368</v>
      </c>
      <c r="S30" s="171" t="n">
        <v>492757</v>
      </c>
      <c r="T30" s="172" t="n">
        <v>1339</v>
      </c>
      <c r="U30" s="158" t="n">
        <f aca="false">V30+W30</f>
        <v>0.666666666666667</v>
      </c>
      <c r="V30" s="158" t="n">
        <f aca="false">IF(K30=0,0,M30/K30)</f>
        <v>0.655555555555556</v>
      </c>
      <c r="W30" s="158" t="n">
        <f aca="false">IF(K30+$AB$1*H30=0,0,(N30+$AB$1*J30)/(K30+$AB$1*H30))</f>
        <v>0.0111111111111111</v>
      </c>
      <c r="X30" s="159" t="n">
        <f aca="false">IF(F30=0,G30,F30)</f>
        <v>0</v>
      </c>
      <c r="Y30" s="159" t="n">
        <f aca="false">IF(K30=0,X30+E30,(X30+E30)/K30)</f>
        <v>0</v>
      </c>
      <c r="Z30" s="160" t="n">
        <f aca="false">(K30)/S30*100000</f>
        <v>36.5291614325114</v>
      </c>
      <c r="AA30" s="160" t="n">
        <f aca="false">SUM(M30:N30)/S30*100000</f>
        <v>24.3527742883409</v>
      </c>
      <c r="AB30" s="160" t="n">
        <f aca="false">IF(H30=0,(K30+$AB$1*I30)/S30*100000,(K30+$AB$1*H30)/S30*100000)</f>
        <v>36.5291614325114</v>
      </c>
      <c r="AC30" s="161" t="n">
        <f aca="false">(SUM(M30:N30)+$AB$1*ABS(H30-I30))/S30*100000</f>
        <v>24.3527742883409</v>
      </c>
      <c r="AD30" s="159" t="n">
        <f aca="false">(AB30*(W30*100+1))^0.5</f>
        <v>8.78163530213742</v>
      </c>
      <c r="AE30" s="159" t="n">
        <f aca="false">(AC30*(W30*100))^0.5</f>
        <v>5.20179181611073</v>
      </c>
      <c r="AF30" s="151" t="n">
        <f aca="false">$AF$1*(X30/S30*100000)^0.5</f>
        <v>0</v>
      </c>
      <c r="AG30" s="162" t="n">
        <f aca="false">D30</f>
        <v>3.57984348602669</v>
      </c>
      <c r="AH30" s="165"/>
      <c r="AI30" s="161"/>
      <c r="AJ30" s="161"/>
      <c r="AK30" s="160"/>
      <c r="AL30" s="164"/>
      <c r="AM30" s="160"/>
      <c r="AN30" s="160"/>
      <c r="AO30" s="160"/>
      <c r="AP30" s="160"/>
      <c r="AQ30" s="160"/>
      <c r="AR30" s="160"/>
      <c r="AS30" s="161"/>
      <c r="AT30" s="161"/>
      <c r="AU30" s="161"/>
      <c r="AV30" s="161"/>
      <c r="AW30" s="161"/>
      <c r="AX30" s="161"/>
    </row>
    <row r="31" customFormat="false" ht="15.75" hidden="false" customHeight="false" outlineLevel="0" collapsed="false">
      <c r="A31" s="166" t="s">
        <v>74</v>
      </c>
      <c r="B31" s="166" t="s">
        <v>225</v>
      </c>
      <c r="C31" s="166"/>
      <c r="D31" s="151" t="n">
        <f aca="false">IF(AD31-AE31-AF31&lt;0,0,AD31-AE31-AF31)</f>
        <v>3.97229982904772</v>
      </c>
      <c r="E31" s="167"/>
      <c r="F31" s="167"/>
      <c r="G31" s="167"/>
      <c r="H31" s="167"/>
      <c r="I31" s="167"/>
      <c r="J31" s="167"/>
      <c r="K31" s="168" t="n">
        <v>51</v>
      </c>
      <c r="L31" s="169" t="n">
        <v>11</v>
      </c>
      <c r="M31" s="169" t="n">
        <v>40</v>
      </c>
      <c r="N31" s="169" t="n">
        <v>0</v>
      </c>
      <c r="O31" s="167"/>
      <c r="P31" s="166" t="s">
        <v>149</v>
      </c>
      <c r="Q31" s="170" t="n">
        <v>44004</v>
      </c>
      <c r="R31" s="169" t="n">
        <v>841.8</v>
      </c>
      <c r="S31" s="171" t="n">
        <v>323211</v>
      </c>
      <c r="T31" s="172" t="n">
        <v>384</v>
      </c>
      <c r="U31" s="158" t="n">
        <f aca="false">V31+W31</f>
        <v>0.784313725490196</v>
      </c>
      <c r="V31" s="158" t="n">
        <f aca="false">IF(K31=0,0,M31/K31)</f>
        <v>0.784313725490196</v>
      </c>
      <c r="W31" s="158" t="n">
        <f aca="false">IF(K31+$AB$1*H31=0,0,(N31+$AB$1*J31)/(K31+$AB$1*H31))</f>
        <v>0</v>
      </c>
      <c r="X31" s="159" t="n">
        <f aca="false">IF(F31=0,G31,F31)</f>
        <v>0</v>
      </c>
      <c r="Y31" s="159" t="n">
        <f aca="false">IF(K31=0,X31+E31,(X31+E31)/K31)</f>
        <v>0</v>
      </c>
      <c r="Z31" s="160" t="n">
        <f aca="false">(K31)/S31*100000</f>
        <v>15.7791659318526</v>
      </c>
      <c r="AA31" s="160" t="n">
        <f aca="false">SUM(M31:N31)/S31*100000</f>
        <v>12.3758164171393</v>
      </c>
      <c r="AB31" s="160" t="n">
        <f aca="false">IF(H31=0,(K31+$AB$1*I31)/S31*100000,(K31+$AB$1*H31)/S31*100000)</f>
        <v>15.7791659318526</v>
      </c>
      <c r="AC31" s="161" t="n">
        <f aca="false">(SUM(M31:N31)+$AB$1*ABS(H31-I31))/S31*100000</f>
        <v>12.3758164171393</v>
      </c>
      <c r="AD31" s="159" t="n">
        <f aca="false">(AB31*(W31*100+1))^0.5</f>
        <v>3.97229982904772</v>
      </c>
      <c r="AE31" s="159" t="n">
        <f aca="false">(AC31*(W31*100))^0.5</f>
        <v>0</v>
      </c>
      <c r="AF31" s="151" t="n">
        <f aca="false">$AF$1*(X31/S31*100000)^0.5</f>
        <v>0</v>
      </c>
      <c r="AG31" s="162" t="n">
        <f aca="false">D31</f>
        <v>3.97229982904772</v>
      </c>
      <c r="AH31" s="165"/>
      <c r="AI31" s="161"/>
      <c r="AJ31" s="161"/>
      <c r="AK31" s="160"/>
      <c r="AL31" s="164"/>
      <c r="AM31" s="160"/>
      <c r="AN31" s="160"/>
      <c r="AO31" s="160"/>
      <c r="AP31" s="160"/>
      <c r="AQ31" s="160"/>
      <c r="AR31" s="160"/>
      <c r="AS31" s="161"/>
      <c r="AT31" s="161"/>
      <c r="AU31" s="161"/>
      <c r="AV31" s="161"/>
      <c r="AW31" s="161"/>
      <c r="AX31" s="161"/>
    </row>
    <row r="32" customFormat="false" ht="15.75" hidden="false" customHeight="false" outlineLevel="0" collapsed="false">
      <c r="A32" s="166" t="s">
        <v>74</v>
      </c>
      <c r="B32" s="166" t="s">
        <v>226</v>
      </c>
      <c r="C32" s="166"/>
      <c r="D32" s="151" t="n">
        <f aca="false">IF(AD32-AE32-AF32&lt;0,0,AD32-AE32-AF32)</f>
        <v>2.69594877151061</v>
      </c>
      <c r="E32" s="167"/>
      <c r="F32" s="167"/>
      <c r="G32" s="167"/>
      <c r="H32" s="167"/>
      <c r="I32" s="167"/>
      <c r="J32" s="167"/>
      <c r="K32" s="168" t="n">
        <v>133</v>
      </c>
      <c r="L32" s="169" t="n">
        <v>38</v>
      </c>
      <c r="M32" s="169" t="n">
        <v>93</v>
      </c>
      <c r="N32" s="169" t="n">
        <v>2</v>
      </c>
      <c r="O32" s="167"/>
      <c r="P32" s="166" t="s">
        <v>149</v>
      </c>
      <c r="Q32" s="170" t="n">
        <v>44004</v>
      </c>
      <c r="R32" s="169" t="n">
        <v>839.54</v>
      </c>
      <c r="S32" s="171" t="n">
        <v>545389</v>
      </c>
      <c r="T32" s="172" t="n">
        <v>650</v>
      </c>
      <c r="U32" s="158" t="n">
        <f aca="false">V32+W32</f>
        <v>0.714285714285714</v>
      </c>
      <c r="V32" s="158" t="n">
        <f aca="false">IF(K32=0,0,M32/K32)</f>
        <v>0.699248120300752</v>
      </c>
      <c r="W32" s="158" t="n">
        <f aca="false">IF(K32+$AB$1*H32=0,0,(N32+$AB$1*J32)/(K32+$AB$1*H32))</f>
        <v>0.0150375939849624</v>
      </c>
      <c r="X32" s="159" t="n">
        <f aca="false">IF(F32=0,G32,F32)</f>
        <v>0</v>
      </c>
      <c r="Y32" s="159" t="n">
        <f aca="false">IF(K32=0,X32+E32,(X32+E32)/K32)</f>
        <v>0</v>
      </c>
      <c r="Z32" s="160" t="n">
        <f aca="false">(K32)/S32*100000</f>
        <v>24.3862637493605</v>
      </c>
      <c r="AA32" s="160" t="n">
        <f aca="false">SUM(M32:N32)/S32*100000</f>
        <v>17.4187598209718</v>
      </c>
      <c r="AB32" s="160" t="n">
        <f aca="false">IF(H32=0,(K32+$AB$1*I32)/S32*100000,(K32+$AB$1*H32)/S32*100000)</f>
        <v>24.3862637493605</v>
      </c>
      <c r="AC32" s="161" t="n">
        <f aca="false">(SUM(M32:N32)+$AB$1*ABS(H32-I32))/S32*100000</f>
        <v>17.4187598209718</v>
      </c>
      <c r="AD32" s="159" t="n">
        <f aca="false">(AB32*(W32*100+1))^0.5</f>
        <v>7.81391944267854</v>
      </c>
      <c r="AE32" s="159" t="n">
        <f aca="false">(AC32*(W32*100))^0.5</f>
        <v>5.11797067116793</v>
      </c>
      <c r="AF32" s="151" t="n">
        <f aca="false">$AF$1*(X32/S32*100000)^0.5</f>
        <v>0</v>
      </c>
      <c r="AG32" s="162" t="n">
        <f aca="false">D32</f>
        <v>2.69594877151061</v>
      </c>
      <c r="AH32" s="165"/>
      <c r="AI32" s="161"/>
      <c r="AJ32" s="161"/>
      <c r="AK32" s="160"/>
      <c r="AL32" s="164"/>
      <c r="AM32" s="160"/>
      <c r="AN32" s="160"/>
      <c r="AO32" s="160"/>
      <c r="AP32" s="160"/>
      <c r="AQ32" s="160"/>
      <c r="AR32" s="160"/>
      <c r="AS32" s="161"/>
      <c r="AT32" s="161"/>
      <c r="AU32" s="161"/>
      <c r="AV32" s="161"/>
      <c r="AW32" s="161"/>
      <c r="AX32" s="161"/>
    </row>
    <row r="33" customFormat="false" ht="15.75" hidden="false" customHeight="false" outlineLevel="0" collapsed="false">
      <c r="A33" s="166" t="s">
        <v>74</v>
      </c>
      <c r="B33" s="166" t="s">
        <v>227</v>
      </c>
      <c r="C33" s="166"/>
      <c r="D33" s="151" t="n">
        <f aca="false">IF(AD33-AE33-AF33&lt;0,0,AD33-AE33-AF33)</f>
        <v>10.1869921304179</v>
      </c>
      <c r="E33" s="167"/>
      <c r="F33" s="167"/>
      <c r="G33" s="167"/>
      <c r="H33" s="167"/>
      <c r="I33" s="167"/>
      <c r="J33" s="167"/>
      <c r="K33" s="168" t="n">
        <v>224</v>
      </c>
      <c r="L33" s="169" t="n">
        <v>71</v>
      </c>
      <c r="M33" s="169" t="n">
        <v>153</v>
      </c>
      <c r="N33" s="169" t="n">
        <v>0</v>
      </c>
      <c r="O33" s="167"/>
      <c r="P33" s="166" t="s">
        <v>149</v>
      </c>
      <c r="Q33" s="170" t="n">
        <v>44004</v>
      </c>
      <c r="R33" s="169" t="n">
        <v>315</v>
      </c>
      <c r="S33" s="171" t="n">
        <v>215852</v>
      </c>
      <c r="T33" s="172" t="n">
        <v>685</v>
      </c>
      <c r="U33" s="158" t="n">
        <f aca="false">V33+W33</f>
        <v>0.683035714285714</v>
      </c>
      <c r="V33" s="158" t="n">
        <f aca="false">IF(K33=0,0,M33/K33)</f>
        <v>0.683035714285714</v>
      </c>
      <c r="W33" s="158" t="n">
        <f aca="false">IF(K33+$AB$1*H33=0,0,(N33+$AB$1*J33)/(K33+$AB$1*H33))</f>
        <v>0</v>
      </c>
      <c r="X33" s="159" t="n">
        <f aca="false">IF(F33=0,G33,F33)</f>
        <v>0</v>
      </c>
      <c r="Y33" s="159" t="n">
        <f aca="false">IF(K33=0,X33+E33,(X33+E33)/K33)</f>
        <v>0</v>
      </c>
      <c r="Z33" s="160" t="n">
        <f aca="false">(K33)/S33*100000</f>
        <v>103.774808665197</v>
      </c>
      <c r="AA33" s="160" t="n">
        <f aca="false">SUM(M33:N33)/S33*100000</f>
        <v>70.8819005614958</v>
      </c>
      <c r="AB33" s="160" t="n">
        <f aca="false">IF(H33=0,(K33+$AB$1*I33)/S33*100000,(K33+$AB$1*H33)/S33*100000)</f>
        <v>103.774808665197</v>
      </c>
      <c r="AC33" s="161" t="n">
        <f aca="false">(SUM(M33:N33)+$AB$1*ABS(H33-I33))/S33*100000</f>
        <v>70.8819005614958</v>
      </c>
      <c r="AD33" s="159" t="n">
        <f aca="false">(AB33*(W33*100+1))^0.5</f>
        <v>10.1869921304179</v>
      </c>
      <c r="AE33" s="159" t="n">
        <f aca="false">(AC33*(W33*100))^0.5</f>
        <v>0</v>
      </c>
      <c r="AF33" s="151" t="n">
        <f aca="false">$AF$1*(X33/S33*100000)^0.5</f>
        <v>0</v>
      </c>
      <c r="AG33" s="162" t="n">
        <f aca="false">D33</f>
        <v>10.1869921304179</v>
      </c>
      <c r="AH33" s="165"/>
      <c r="AI33" s="161"/>
      <c r="AJ33" s="161"/>
      <c r="AK33" s="160"/>
      <c r="AL33" s="164"/>
      <c r="AM33" s="160"/>
      <c r="AN33" s="160"/>
      <c r="AO33" s="160"/>
      <c r="AP33" s="160"/>
      <c r="AQ33" s="160"/>
      <c r="AR33" s="160"/>
      <c r="AS33" s="161"/>
      <c r="AT33" s="161"/>
      <c r="AU33" s="161"/>
      <c r="AV33" s="161"/>
      <c r="AW33" s="161"/>
      <c r="AX33" s="161"/>
    </row>
    <row r="34" customFormat="false" ht="15.75" hidden="false" customHeight="false" outlineLevel="0" collapsed="false">
      <c r="A34" s="166" t="s">
        <v>74</v>
      </c>
      <c r="B34" s="166" t="s">
        <v>228</v>
      </c>
      <c r="C34" s="166"/>
      <c r="D34" s="151" t="n">
        <f aca="false">IF(AD34-AE34-AF34&lt;0,0,AD34-AE34-AF34)</f>
        <v>2.49491385981998</v>
      </c>
      <c r="E34" s="167"/>
      <c r="F34" s="167"/>
      <c r="G34" s="167"/>
      <c r="H34" s="167"/>
      <c r="I34" s="167"/>
      <c r="J34" s="167"/>
      <c r="K34" s="168" t="n">
        <v>101</v>
      </c>
      <c r="L34" s="169" t="n">
        <v>23</v>
      </c>
      <c r="M34" s="169" t="n">
        <v>77</v>
      </c>
      <c r="N34" s="169" t="n">
        <v>1</v>
      </c>
      <c r="O34" s="167"/>
      <c r="P34" s="166" t="s">
        <v>149</v>
      </c>
      <c r="Q34" s="170" t="n">
        <v>44004</v>
      </c>
      <c r="R34" s="169" t="n">
        <v>1013.88</v>
      </c>
      <c r="S34" s="171" t="n">
        <v>466647</v>
      </c>
      <c r="T34" s="172" t="n">
        <v>460</v>
      </c>
      <c r="U34" s="158" t="n">
        <f aca="false">V34+W34</f>
        <v>0.772277227722772</v>
      </c>
      <c r="V34" s="158" t="n">
        <f aca="false">IF(K34=0,0,M34/K34)</f>
        <v>0.762376237623762</v>
      </c>
      <c r="W34" s="158" t="n">
        <f aca="false">IF(K34+$AB$1*H34=0,0,(N34+$AB$1*J34)/(K34+$AB$1*H34))</f>
        <v>0.0099009900990099</v>
      </c>
      <c r="X34" s="159" t="n">
        <f aca="false">IF(F34=0,G34,F34)</f>
        <v>0</v>
      </c>
      <c r="Y34" s="159" t="n">
        <f aca="false">IF(K34=0,X34+E34,(X34+E34)/K34)</f>
        <v>0</v>
      </c>
      <c r="Z34" s="160" t="n">
        <f aca="false">(K34)/S34*100000</f>
        <v>21.6437692731337</v>
      </c>
      <c r="AA34" s="160" t="n">
        <f aca="false">SUM(M34:N34)/S34*100000</f>
        <v>16.714990131727</v>
      </c>
      <c r="AB34" s="160" t="n">
        <f aca="false">IF(H34=0,(K34+$AB$1*I34)/S34*100000,(K34+$AB$1*H34)/S34*100000)</f>
        <v>21.6437692731337</v>
      </c>
      <c r="AC34" s="161" t="n">
        <f aca="false">(SUM(M34:N34)+$AB$1*ABS(H34-I34))/S34*100000</f>
        <v>16.714990131727</v>
      </c>
      <c r="AD34" s="159" t="n">
        <f aca="false">(AB34*(W34*100+1))^0.5</f>
        <v>6.5630209355897</v>
      </c>
      <c r="AE34" s="159" t="n">
        <f aca="false">(AC34*(W34*100))^0.5</f>
        <v>4.06810707576972</v>
      </c>
      <c r="AF34" s="151" t="n">
        <f aca="false">$AF$1*(X34/S34*100000)^0.5</f>
        <v>0</v>
      </c>
      <c r="AG34" s="162" t="n">
        <f aca="false">D34</f>
        <v>2.49491385981998</v>
      </c>
      <c r="AH34" s="165"/>
      <c r="AI34" s="161"/>
      <c r="AJ34" s="161"/>
      <c r="AK34" s="160"/>
      <c r="AL34" s="164"/>
      <c r="AM34" s="160"/>
      <c r="AN34" s="160"/>
      <c r="AO34" s="160"/>
      <c r="AP34" s="160"/>
      <c r="AQ34" s="160"/>
      <c r="AR34" s="160"/>
      <c r="AS34" s="161"/>
      <c r="AT34" s="161"/>
      <c r="AU34" s="161"/>
      <c r="AV34" s="161"/>
      <c r="AW34" s="161"/>
      <c r="AX34" s="161"/>
    </row>
    <row r="35" customFormat="false" ht="15.75" hidden="false" customHeight="false" outlineLevel="0" collapsed="false">
      <c r="A35" s="173" t="s">
        <v>75</v>
      </c>
      <c r="B35" s="173" t="s">
        <v>229</v>
      </c>
      <c r="C35" s="174" t="s">
        <v>230</v>
      </c>
      <c r="D35" s="151" t="n">
        <f aca="false">IF(AD35-AE35-AF35&lt;0,0,AD35-AE35-AF35)</f>
        <v>0.990352934998496</v>
      </c>
      <c r="E35" s="175"/>
      <c r="F35" s="176" t="n">
        <v>731</v>
      </c>
      <c r="G35" s="176" t="n">
        <v>10</v>
      </c>
      <c r="H35" s="176" t="n">
        <v>149</v>
      </c>
      <c r="I35" s="176" t="n">
        <v>2</v>
      </c>
      <c r="J35" s="175"/>
      <c r="K35" s="177" t="n">
        <v>38</v>
      </c>
      <c r="L35" s="176" t="n">
        <v>1</v>
      </c>
      <c r="M35" s="176" t="n">
        <v>36</v>
      </c>
      <c r="N35" s="176" t="n">
        <v>1</v>
      </c>
      <c r="O35" s="175"/>
      <c r="P35" s="173" t="s">
        <v>149</v>
      </c>
      <c r="Q35" s="178" t="n">
        <v>44004</v>
      </c>
      <c r="R35" s="176" t="n">
        <v>175.5</v>
      </c>
      <c r="S35" s="179" t="n">
        <v>404426</v>
      </c>
      <c r="T35" s="180" t="n">
        <v>2304</v>
      </c>
      <c r="U35" s="158" t="n">
        <f aca="false">V35+W35</f>
        <v>0.958461044458067</v>
      </c>
      <c r="V35" s="158" t="n">
        <f aca="false">IF(K35=0,0,M35/K35)</f>
        <v>0.947368421052632</v>
      </c>
      <c r="W35" s="158" t="n">
        <f aca="false">IF(K35+$AB$1*H35=0,0,(N35+$AB$1*J35)/(K35+$AB$1*H35))</f>
        <v>0.0110926234054354</v>
      </c>
      <c r="X35" s="159" t="n">
        <f aca="false">IF(F35=0,G35,F35)</f>
        <v>731</v>
      </c>
      <c r="Y35" s="159" t="n">
        <f aca="false">IF(K35=0,X35+E35,(X35+E35)/K35)</f>
        <v>19.2368421052632</v>
      </c>
      <c r="Z35" s="160" t="n">
        <f aca="false">(K35)/S35*100000</f>
        <v>9.3960328960057</v>
      </c>
      <c r="AA35" s="160" t="n">
        <f aca="false">SUM(M35:N35)/S35*100000</f>
        <v>9.1487688724266</v>
      </c>
      <c r="AB35" s="160" t="n">
        <f aca="false">IF(H35=0,(K35+$AB$1*I35)/S35*100000,(K35+$AB$1*H35)/S35*100000)</f>
        <v>22.2908517256556</v>
      </c>
      <c r="AC35" s="161" t="n">
        <f aca="false">(SUM(M35:N35)+$AB$1*ABS(H35-I35))/S35*100000</f>
        <v>21.8705028855712</v>
      </c>
      <c r="AD35" s="159" t="n">
        <f aca="false">(AB35*(W35*100+1))^0.5</f>
        <v>6.85691286830782</v>
      </c>
      <c r="AE35" s="159" t="n">
        <f aca="false">(AC35*(W35*100))^0.5</f>
        <v>4.92545685390836</v>
      </c>
      <c r="AF35" s="151" t="n">
        <f aca="false">$AF$1*(X35/S35*100000)^0.5</f>
        <v>0.941103079400959</v>
      </c>
      <c r="AG35" s="162" t="n">
        <f aca="false">D35</f>
        <v>0.990352934998496</v>
      </c>
      <c r="AH35" s="165"/>
      <c r="AI35" s="161"/>
      <c r="AJ35" s="161"/>
      <c r="AK35" s="160"/>
      <c r="AL35" s="164"/>
      <c r="AM35" s="160"/>
      <c r="AN35" s="160"/>
      <c r="AO35" s="160"/>
      <c r="AP35" s="160"/>
      <c r="AQ35" s="160"/>
      <c r="AR35" s="160"/>
      <c r="AS35" s="161"/>
      <c r="AT35" s="161"/>
      <c r="AU35" s="161"/>
      <c r="AV35" s="161"/>
      <c r="AW35" s="161"/>
      <c r="AX35" s="161"/>
    </row>
    <row r="36" customFormat="false" ht="15.75" hidden="false" customHeight="false" outlineLevel="0" collapsed="false">
      <c r="A36" s="173" t="s">
        <v>75</v>
      </c>
      <c r="B36" s="173" t="s">
        <v>231</v>
      </c>
      <c r="C36" s="174" t="s">
        <v>232</v>
      </c>
      <c r="D36" s="151" t="n">
        <f aca="false">IF(AD36-AE36-AF36&lt;0,0,AD36-AE36-AF36)</f>
        <v>0.20148026670799</v>
      </c>
      <c r="E36" s="175"/>
      <c r="F36" s="176" t="n">
        <v>604</v>
      </c>
      <c r="G36" s="176" t="n">
        <v>15</v>
      </c>
      <c r="H36" s="176" t="n">
        <v>57</v>
      </c>
      <c r="I36" s="176" t="n">
        <v>4</v>
      </c>
      <c r="J36" s="175"/>
      <c r="K36" s="177" t="n">
        <v>21</v>
      </c>
      <c r="L36" s="176" t="n">
        <v>3</v>
      </c>
      <c r="M36" s="176" t="n">
        <v>17</v>
      </c>
      <c r="N36" s="176" t="n">
        <v>1</v>
      </c>
      <c r="O36" s="175"/>
      <c r="P36" s="173" t="s">
        <v>149</v>
      </c>
      <c r="Q36" s="178" t="n">
        <v>44004</v>
      </c>
      <c r="R36" s="176" t="n">
        <v>3426.56</v>
      </c>
      <c r="S36" s="179" t="n">
        <v>1222258</v>
      </c>
      <c r="T36" s="180" t="n">
        <v>357</v>
      </c>
      <c r="U36" s="158" t="n">
        <f aca="false">V36+W36</f>
        <v>0.833943833943834</v>
      </c>
      <c r="V36" s="158" t="n">
        <f aca="false">IF(K36=0,0,M36/K36)</f>
        <v>0.80952380952381</v>
      </c>
      <c r="W36" s="158" t="n">
        <f aca="false">IF(K36+$AB$1*H36=0,0,(N36+$AB$1*J36)/(K36+$AB$1*H36))</f>
        <v>0.0244200244200244</v>
      </c>
      <c r="X36" s="159" t="n">
        <f aca="false">IF(F36=0,G36,F36)</f>
        <v>604</v>
      </c>
      <c r="Y36" s="159" t="n">
        <f aca="false">IF(K36=0,X36+E36,(X36+E36)/K36)</f>
        <v>28.7619047619048</v>
      </c>
      <c r="Z36" s="160" t="n">
        <f aca="false">(K36)/S36*100000</f>
        <v>1.7181315237863</v>
      </c>
      <c r="AA36" s="160" t="n">
        <f aca="false">SUM(M36:N36)/S36*100000</f>
        <v>1.4726841632454</v>
      </c>
      <c r="AB36" s="160" t="n">
        <f aca="false">IF(H36=0,(K36+$AB$1*I36)/S36*100000,(K36+$AB$1*H36)/S36*100000)</f>
        <v>3.35035647138329</v>
      </c>
      <c r="AC36" s="161" t="n">
        <f aca="false">(SUM(M36:N36)+$AB$1*ABS(H36-I36))/S36*100000</f>
        <v>2.99036700925664</v>
      </c>
      <c r="AD36" s="159" t="n">
        <f aca="false">(AB36*(W36*100+1))^0.5</f>
        <v>3.39587030907836</v>
      </c>
      <c r="AE36" s="159" t="n">
        <f aca="false">(AC36*(W36*100))^0.5</f>
        <v>2.70231077766571</v>
      </c>
      <c r="AF36" s="151" t="n">
        <f aca="false">$AF$1*(X36/S36*100000)^0.5</f>
        <v>0.492079264704664</v>
      </c>
      <c r="AG36" s="162" t="n">
        <f aca="false">D36</f>
        <v>0.20148026670799</v>
      </c>
      <c r="AH36" s="165"/>
      <c r="AI36" s="161"/>
      <c r="AJ36" s="161"/>
      <c r="AK36" s="160"/>
      <c r="AL36" s="164"/>
      <c r="AM36" s="160"/>
      <c r="AN36" s="160"/>
      <c r="AO36" s="160"/>
      <c r="AP36" s="160"/>
      <c r="AQ36" s="160"/>
      <c r="AR36" s="160"/>
      <c r="AS36" s="161"/>
      <c r="AT36" s="161"/>
      <c r="AU36" s="161"/>
      <c r="AV36" s="161"/>
      <c r="AW36" s="161"/>
      <c r="AX36" s="161"/>
    </row>
    <row r="37" customFormat="false" ht="15.75" hidden="false" customHeight="false" outlineLevel="0" collapsed="false">
      <c r="A37" s="173" t="s">
        <v>75</v>
      </c>
      <c r="B37" s="173" t="s">
        <v>233</v>
      </c>
      <c r="C37" s="174" t="s">
        <v>234</v>
      </c>
      <c r="D37" s="151" t="n">
        <f aca="false">IF(AD37-AE37-AF37&lt;0,0,AD37-AE37-AF37)</f>
        <v>0.0136413803467349</v>
      </c>
      <c r="E37" s="175"/>
      <c r="F37" s="176" t="n">
        <v>988</v>
      </c>
      <c r="G37" s="176" t="n">
        <v>2</v>
      </c>
      <c r="H37" s="176" t="n">
        <v>36</v>
      </c>
      <c r="I37" s="176" t="n">
        <v>0</v>
      </c>
      <c r="J37" s="175"/>
      <c r="K37" s="177" t="n">
        <v>15</v>
      </c>
      <c r="L37" s="176" t="n">
        <v>5</v>
      </c>
      <c r="M37" s="176" t="n">
        <v>9</v>
      </c>
      <c r="N37" s="176" t="n">
        <v>1</v>
      </c>
      <c r="O37" s="175"/>
      <c r="P37" s="173" t="s">
        <v>149</v>
      </c>
      <c r="Q37" s="178" t="n">
        <v>44004</v>
      </c>
      <c r="R37" s="176" t="n">
        <v>2746.89</v>
      </c>
      <c r="S37" s="179" t="n">
        <v>1175148</v>
      </c>
      <c r="T37" s="180" t="n">
        <v>428</v>
      </c>
      <c r="U37" s="158" t="n">
        <f aca="false">V37+W37</f>
        <v>0.636231884057971</v>
      </c>
      <c r="V37" s="158" t="n">
        <f aca="false">IF(K37=0,0,M37/K37)</f>
        <v>0.6</v>
      </c>
      <c r="W37" s="158" t="n">
        <f aca="false">IF(K37+$AB$1*H37=0,0,(N37+$AB$1*J37)/(K37+$AB$1*H37))</f>
        <v>0.036231884057971</v>
      </c>
      <c r="X37" s="159" t="n">
        <f aca="false">IF(F37=0,G37,F37)</f>
        <v>988</v>
      </c>
      <c r="Y37" s="159" t="n">
        <f aca="false">IF(K37=0,X37+E37,(X37+E37)/K37)</f>
        <v>65.8666666666667</v>
      </c>
      <c r="Z37" s="160" t="n">
        <f aca="false">(K37)/S37*100000</f>
        <v>1.27643496819124</v>
      </c>
      <c r="AA37" s="160" t="n">
        <f aca="false">SUM(M37:N37)/S37*100000</f>
        <v>0.850956645460827</v>
      </c>
      <c r="AB37" s="160" t="n">
        <f aca="false">IF(H37=0,(K37+$AB$1*I37)/S37*100000,(K37+$AB$1*H37)/S37*100000)</f>
        <v>2.34864034147188</v>
      </c>
      <c r="AC37" s="161" t="n">
        <f aca="false">(SUM(M37:N37)+$AB$1*ABS(H37-I37))/S37*100000</f>
        <v>1.92316201874147</v>
      </c>
      <c r="AD37" s="159" t="n">
        <f aca="false">(AB37*(W37*100+1))^0.5</f>
        <v>3.29517932684705</v>
      </c>
      <c r="AE37" s="159" t="n">
        <f aca="false">(AC37*(W37*100))^0.5</f>
        <v>2.63969284743006</v>
      </c>
      <c r="AF37" s="151" t="n">
        <f aca="false">$AF$1*(X37/S37*100000)^0.5</f>
        <v>0.641845099070247</v>
      </c>
      <c r="AG37" s="162" t="n">
        <f aca="false">D37</f>
        <v>0.0136413803467349</v>
      </c>
      <c r="AH37" s="165"/>
      <c r="AI37" s="161"/>
      <c r="AJ37" s="161"/>
      <c r="AK37" s="160"/>
      <c r="AL37" s="164"/>
      <c r="AM37" s="160"/>
      <c r="AN37" s="160"/>
      <c r="AO37" s="160"/>
      <c r="AP37" s="160"/>
      <c r="AQ37" s="160"/>
      <c r="AR37" s="160"/>
      <c r="AS37" s="161"/>
      <c r="AT37" s="161"/>
      <c r="AU37" s="161"/>
      <c r="AV37" s="161"/>
      <c r="AW37" s="161"/>
      <c r="AX37" s="161"/>
    </row>
    <row r="38" customFormat="false" ht="15.75" hidden="false" customHeight="false" outlineLevel="0" collapsed="false">
      <c r="A38" s="173" t="s">
        <v>75</v>
      </c>
      <c r="B38" s="173" t="s">
        <v>235</v>
      </c>
      <c r="C38" s="174" t="s">
        <v>236</v>
      </c>
      <c r="D38" s="151" t="n">
        <f aca="false">IF(AD38-AE38-AF38&lt;0,0,AD38-AE38-AF38)</f>
        <v>0.588294141775</v>
      </c>
      <c r="E38" s="175"/>
      <c r="F38" s="176" t="n">
        <v>1068</v>
      </c>
      <c r="G38" s="176" t="n">
        <v>32</v>
      </c>
      <c r="H38" s="176" t="n">
        <v>93</v>
      </c>
      <c r="I38" s="176" t="n">
        <v>1</v>
      </c>
      <c r="J38" s="175"/>
      <c r="K38" s="177" t="n">
        <v>64</v>
      </c>
      <c r="L38" s="176" t="n">
        <v>9</v>
      </c>
      <c r="M38" s="176" t="n">
        <v>54</v>
      </c>
      <c r="N38" s="176" t="n">
        <v>1</v>
      </c>
      <c r="O38" s="175"/>
      <c r="P38" s="173" t="s">
        <v>149</v>
      </c>
      <c r="Q38" s="178" t="n">
        <v>44004</v>
      </c>
      <c r="R38" s="176" t="n">
        <v>1734.28</v>
      </c>
      <c r="S38" s="179" t="n">
        <v>1435003</v>
      </c>
      <c r="T38" s="180" t="n">
        <v>827</v>
      </c>
      <c r="U38" s="158" t="n">
        <f aca="false">V38+W38</f>
        <v>0.854107327809425</v>
      </c>
      <c r="V38" s="158" t="n">
        <f aca="false">IF(K38=0,0,M38/K38)</f>
        <v>0.84375</v>
      </c>
      <c r="W38" s="158" t="n">
        <f aca="false">IF(K38+$AB$1*H38=0,0,(N38+$AB$1*J38)/(K38+$AB$1*H38))</f>
        <v>0.0103573278094252</v>
      </c>
      <c r="X38" s="159" t="n">
        <f aca="false">IF(F38=0,G38,F38)</f>
        <v>1068</v>
      </c>
      <c r="Y38" s="159" t="n">
        <f aca="false">IF(K38=0,X38+E38,(X38+E38)/K38)</f>
        <v>16.6875</v>
      </c>
      <c r="Z38" s="160" t="n">
        <f aca="false">(K38)/S38*100000</f>
        <v>4.45992098971222</v>
      </c>
      <c r="AA38" s="160" t="n">
        <f aca="false">SUM(M38:N38)/S38*100000</f>
        <v>3.83274460053394</v>
      </c>
      <c r="AB38" s="160" t="n">
        <f aca="false">IF(H38=0,(K38+$AB$1*I38)/S38*100000,(K38+$AB$1*H38)/S38*100000)</f>
        <v>6.72820893057367</v>
      </c>
      <c r="AC38" s="161" t="n">
        <f aca="false">(SUM(M38:N38)+$AB$1*ABS(H38-I38))/S38*100000</f>
        <v>6.0766423484829</v>
      </c>
      <c r="AD38" s="159" t="n">
        <f aca="false">(AB38*(W38*100+1))^0.5</f>
        <v>3.70092359783325</v>
      </c>
      <c r="AE38" s="159" t="n">
        <f aca="false">(AC38*(W38*100))^0.5</f>
        <v>2.50874025725806</v>
      </c>
      <c r="AF38" s="151" t="n">
        <f aca="false">$AF$1*(X38/S38*100000)^0.5</f>
        <v>0.603889198800186</v>
      </c>
      <c r="AG38" s="162" t="n">
        <f aca="false">D38</f>
        <v>0.588294141775</v>
      </c>
      <c r="AH38" s="165"/>
      <c r="AI38" s="161"/>
      <c r="AJ38" s="161"/>
      <c r="AK38" s="160"/>
      <c r="AL38" s="164"/>
      <c r="AM38" s="160"/>
      <c r="AN38" s="160"/>
      <c r="AO38" s="160"/>
      <c r="AP38" s="160"/>
      <c r="AQ38" s="160"/>
      <c r="AR38" s="160"/>
      <c r="AS38" s="161"/>
      <c r="AT38" s="161"/>
      <c r="AU38" s="161"/>
      <c r="AV38" s="161"/>
      <c r="AW38" s="161"/>
      <c r="AX38" s="161"/>
    </row>
    <row r="39" customFormat="false" ht="15.75" hidden="false" customHeight="false" outlineLevel="0" collapsed="false">
      <c r="A39" s="173" t="s">
        <v>75</v>
      </c>
      <c r="B39" s="173" t="s">
        <v>237</v>
      </c>
      <c r="C39" s="174" t="s">
        <v>238</v>
      </c>
      <c r="D39" s="151" t="n">
        <f aca="false">IF(AD39-AE39-AF39&lt;0,0,AD39-AE39-AF39)</f>
        <v>0.470138502899888</v>
      </c>
      <c r="E39" s="175"/>
      <c r="F39" s="176" t="n">
        <v>380</v>
      </c>
      <c r="G39" s="176" t="n">
        <v>4</v>
      </c>
      <c r="H39" s="176" t="n">
        <v>60</v>
      </c>
      <c r="I39" s="176" t="n">
        <v>0</v>
      </c>
      <c r="J39" s="175"/>
      <c r="K39" s="177" t="n">
        <v>29</v>
      </c>
      <c r="L39" s="176" t="n">
        <v>6</v>
      </c>
      <c r="M39" s="176" t="n">
        <v>21</v>
      </c>
      <c r="N39" s="176" t="n">
        <v>2</v>
      </c>
      <c r="O39" s="175"/>
      <c r="P39" s="173" t="s">
        <v>149</v>
      </c>
      <c r="Q39" s="178" t="n">
        <v>44004</v>
      </c>
      <c r="R39" s="176" t="n">
        <v>266.71</v>
      </c>
      <c r="S39" s="179" t="n">
        <v>630320</v>
      </c>
      <c r="T39" s="180" t="n">
        <v>2363</v>
      </c>
      <c r="U39" s="158" t="n">
        <f aca="false">V39+W39</f>
        <v>0.764137931034483</v>
      </c>
      <c r="V39" s="158" t="n">
        <f aca="false">IF(K39=0,0,M39/K39)</f>
        <v>0.724137931034483</v>
      </c>
      <c r="W39" s="158" t="n">
        <f aca="false">IF(K39+$AB$1*H39=0,0,(N39+$AB$1*J39)/(K39+$AB$1*H39))</f>
        <v>0.04</v>
      </c>
      <c r="X39" s="159" t="n">
        <f aca="false">IF(F39=0,G39,F39)</f>
        <v>380</v>
      </c>
      <c r="Y39" s="159" t="n">
        <f aca="false">IF(K39=0,X39+E39,(X39+E39)/K39)</f>
        <v>13.1034482758621</v>
      </c>
      <c r="Z39" s="160" t="n">
        <f aca="false">(K39)/S39*100000</f>
        <v>4.60083766975504</v>
      </c>
      <c r="AA39" s="160" t="n">
        <f aca="false">SUM(M39:N39)/S39*100000</f>
        <v>3.64894022084021</v>
      </c>
      <c r="AB39" s="160" t="n">
        <f aca="false">IF(H39=0,(K39+$AB$1*I39)/S39*100000,(K39+$AB$1*H39)/S39*100000)</f>
        <v>7.93247874095697</v>
      </c>
      <c r="AC39" s="161" t="n">
        <f aca="false">(SUM(M39:N39)+$AB$1*ABS(H39-I39))/S39*100000</f>
        <v>6.98058129204214</v>
      </c>
      <c r="AD39" s="159" t="n">
        <f aca="false">(AB39*(W39*100+1))^0.5</f>
        <v>6.29780864307458</v>
      </c>
      <c r="AE39" s="159" t="n">
        <f aca="false">(AC39*(W39*100))^0.5</f>
        <v>5.28415794315126</v>
      </c>
      <c r="AF39" s="151" t="n">
        <f aca="false">$AF$1*(X39/S39*100000)^0.5</f>
        <v>0.543512197023432</v>
      </c>
      <c r="AG39" s="162" t="n">
        <f aca="false">D39</f>
        <v>0.470138502899888</v>
      </c>
      <c r="AH39" s="165"/>
      <c r="AI39" s="161"/>
      <c r="AJ39" s="161"/>
      <c r="AK39" s="160"/>
      <c r="AL39" s="164"/>
      <c r="AM39" s="160"/>
      <c r="AN39" s="160"/>
      <c r="AO39" s="160"/>
      <c r="AP39" s="160"/>
      <c r="AQ39" s="160"/>
      <c r="AR39" s="160"/>
      <c r="AS39" s="161"/>
      <c r="AT39" s="161"/>
      <c r="AU39" s="161"/>
      <c r="AV39" s="161"/>
      <c r="AW39" s="161"/>
      <c r="AX39" s="161"/>
    </row>
    <row r="40" customFormat="false" ht="15.75" hidden="false" customHeight="false" outlineLevel="0" collapsed="false">
      <c r="A40" s="173" t="s">
        <v>75</v>
      </c>
      <c r="B40" s="173" t="s">
        <v>239</v>
      </c>
      <c r="C40" s="174" t="s">
        <v>240</v>
      </c>
      <c r="D40" s="151" t="n">
        <f aca="false">IF(AD40-AE40-AF40&lt;0,0,AD40-AE40-AF40)</f>
        <v>1.0900699634228</v>
      </c>
      <c r="E40" s="175"/>
      <c r="F40" s="176" t="n">
        <v>1112</v>
      </c>
      <c r="G40" s="176" t="n">
        <v>0</v>
      </c>
      <c r="H40" s="176" t="n">
        <v>721</v>
      </c>
      <c r="I40" s="176" t="n">
        <v>26</v>
      </c>
      <c r="J40" s="175"/>
      <c r="K40" s="177" t="n">
        <v>293</v>
      </c>
      <c r="L40" s="176" t="n">
        <v>26</v>
      </c>
      <c r="M40" s="176" t="n">
        <v>253</v>
      </c>
      <c r="N40" s="176" t="n">
        <v>14</v>
      </c>
      <c r="O40" s="175"/>
      <c r="P40" s="173" t="s">
        <v>149</v>
      </c>
      <c r="Q40" s="178" t="n">
        <v>44004</v>
      </c>
      <c r="R40" s="176" t="n">
        <v>1011.86</v>
      </c>
      <c r="S40" s="179" t="n">
        <v>2619803</v>
      </c>
      <c r="T40" s="180" t="n">
        <v>2589</v>
      </c>
      <c r="U40" s="158" t="n">
        <f aca="false">V40+W40</f>
        <v>0.889152815723127</v>
      </c>
      <c r="V40" s="158" t="n">
        <f aca="false">IF(K40=0,0,M40/K40)</f>
        <v>0.863481228668942</v>
      </c>
      <c r="W40" s="158" t="n">
        <f aca="false">IF(K40+$AB$1*H40=0,0,(N40+$AB$1*J40)/(K40+$AB$1*H40))</f>
        <v>0.0256715870541854</v>
      </c>
      <c r="X40" s="159" t="n">
        <f aca="false">IF(F40=0,G40,F40)</f>
        <v>1112</v>
      </c>
      <c r="Y40" s="159" t="n">
        <f aca="false">IF(K40=0,X40+E40,(X40+E40)/K40)</f>
        <v>3.79522184300341</v>
      </c>
      <c r="Z40" s="160" t="n">
        <f aca="false">(K40)/S40*100000</f>
        <v>11.1840470447587</v>
      </c>
      <c r="AA40" s="160" t="n">
        <f aca="false">SUM(M40:N40)/S40*100000</f>
        <v>10.1916060100702</v>
      </c>
      <c r="AB40" s="160" t="n">
        <f aca="false">IF(H40=0,(K40+$AB$1*I40)/S40*100000,(K40+$AB$1*H40)/S40*100000)</f>
        <v>20.816450702591</v>
      </c>
      <c r="AC40" s="161" t="n">
        <f aca="false">(SUM(M40:N40)+$AB$1*ABS(H40-I40))/S40*100000</f>
        <v>19.4766553057615</v>
      </c>
      <c r="AD40" s="159" t="n">
        <f aca="false">(AB40*(W40*100+1))^0.5</f>
        <v>8.61716794194376</v>
      </c>
      <c r="AE40" s="159" t="n">
        <f aca="false">(AC40*(W40*100))^0.5</f>
        <v>7.071044139349</v>
      </c>
      <c r="AF40" s="151" t="n">
        <f aca="false">$AF$1*(X40/S40*100000)^0.5</f>
        <v>0.456053839171962</v>
      </c>
      <c r="AG40" s="162" t="n">
        <f aca="false">D40</f>
        <v>1.0900699634228</v>
      </c>
      <c r="AH40" s="165"/>
      <c r="AI40" s="161"/>
      <c r="AJ40" s="161"/>
      <c r="AK40" s="160"/>
      <c r="AL40" s="164"/>
      <c r="AM40" s="160"/>
      <c r="AN40" s="160"/>
      <c r="AO40" s="160"/>
      <c r="AP40" s="160"/>
      <c r="AQ40" s="160"/>
      <c r="AR40" s="160"/>
      <c r="AS40" s="161"/>
      <c r="AT40" s="161"/>
      <c r="AU40" s="161"/>
      <c r="AV40" s="161"/>
      <c r="AW40" s="161"/>
      <c r="AX40" s="161"/>
    </row>
    <row r="41" customFormat="false" ht="15.75" hidden="false" customHeight="false" outlineLevel="0" collapsed="false">
      <c r="A41" s="173" t="s">
        <v>75</v>
      </c>
      <c r="B41" s="173" t="s">
        <v>241</v>
      </c>
      <c r="C41" s="173" t="s">
        <v>242</v>
      </c>
      <c r="D41" s="151" t="n">
        <f aca="false">IF(AD41-AE41-AF41&lt;0,0,AD41-AE41-AF41)</f>
        <v>1.81703941947003</v>
      </c>
      <c r="E41" s="175"/>
      <c r="F41" s="176" t="n">
        <v>2953</v>
      </c>
      <c r="G41" s="176" t="n">
        <v>112</v>
      </c>
      <c r="H41" s="176" t="n">
        <v>1262</v>
      </c>
      <c r="I41" s="176" t="n">
        <v>118</v>
      </c>
      <c r="J41" s="175"/>
      <c r="K41" s="177" t="n">
        <v>535</v>
      </c>
      <c r="L41" s="176" t="n">
        <v>69</v>
      </c>
      <c r="M41" s="176" t="n">
        <v>431</v>
      </c>
      <c r="N41" s="176" t="n">
        <v>35</v>
      </c>
      <c r="O41" s="175"/>
      <c r="P41" s="173" t="s">
        <v>149</v>
      </c>
      <c r="Q41" s="178" t="n">
        <v>44004</v>
      </c>
      <c r="R41" s="176" t="n">
        <v>153.93</v>
      </c>
      <c r="S41" s="179" t="n">
        <v>1651428</v>
      </c>
      <c r="T41" s="180" t="n">
        <v>10728</v>
      </c>
      <c r="U41" s="158" t="n">
        <f aca="false">V41+W41</f>
        <v>0.841442431073929</v>
      </c>
      <c r="V41" s="158" t="n">
        <f aca="false">IF(K41=0,0,M41/K41)</f>
        <v>0.805607476635514</v>
      </c>
      <c r="W41" s="158" t="n">
        <f aca="false">IF(K41+$AB$1*H41=0,0,(N41+$AB$1*J41)/(K41+$AB$1*H41))</f>
        <v>0.0358349544384151</v>
      </c>
      <c r="X41" s="159" t="n">
        <f aca="false">IF(F41=0,G41,F41)</f>
        <v>2953</v>
      </c>
      <c r="Y41" s="159" t="n">
        <f aca="false">IF(K41=0,X41+E41,(X41+E41)/K41)</f>
        <v>5.5196261682243</v>
      </c>
      <c r="Z41" s="160" t="n">
        <f aca="false">(K41)/S41*100000</f>
        <v>32.3962049813858</v>
      </c>
      <c r="AA41" s="160" t="n">
        <f aca="false">SUM(M41:N41)/S41*100000</f>
        <v>28.2180028435996</v>
      </c>
      <c r="AB41" s="160" t="n">
        <f aca="false">IF(H41=0,(K41+$AB$1*I41)/S41*100000,(K41+$AB$1*H41)/S41*100000)</f>
        <v>59.1427540286346</v>
      </c>
      <c r="AC41" s="161" t="n">
        <f aca="false">(SUM(M41:N41)+$AB$1*ABS(H41-I41))/S41*100000</f>
        <v>52.4636859735938</v>
      </c>
      <c r="AD41" s="159" t="n">
        <f aca="false">(AB41*(W41*100+1))^0.5</f>
        <v>16.4645237898485</v>
      </c>
      <c r="AE41" s="159" t="n">
        <f aca="false">(AC41*(W41*100))^0.5</f>
        <v>13.7114324435307</v>
      </c>
      <c r="AF41" s="151" t="n">
        <f aca="false">$AF$1*(X41/S41*100000)^0.5</f>
        <v>0.936051926847777</v>
      </c>
      <c r="AG41" s="162" t="n">
        <f aca="false">D41</f>
        <v>1.81703941947003</v>
      </c>
      <c r="AH41" s="165"/>
      <c r="AI41" s="161"/>
      <c r="AJ41" s="161"/>
      <c r="AK41" s="160"/>
      <c r="AL41" s="164"/>
      <c r="AM41" s="160"/>
      <c r="AN41" s="160"/>
      <c r="AO41" s="160"/>
      <c r="AP41" s="160"/>
      <c r="AQ41" s="160"/>
      <c r="AR41" s="160"/>
      <c r="AS41" s="161"/>
      <c r="AT41" s="161"/>
      <c r="AU41" s="161"/>
      <c r="AV41" s="161"/>
      <c r="AW41" s="161"/>
      <c r="AX41" s="161"/>
    </row>
    <row r="42" customFormat="false" ht="15.75" hidden="false" customHeight="false" outlineLevel="0" collapsed="false">
      <c r="A42" s="173" t="s">
        <v>75</v>
      </c>
      <c r="B42" s="173" t="s">
        <v>243</v>
      </c>
      <c r="C42" s="173" t="s">
        <v>244</v>
      </c>
      <c r="D42" s="151" t="n">
        <f aca="false">IF(AD42-AE42-AF42&lt;0,0,AD42-AE42-AF42)</f>
        <v>1.75303643397944</v>
      </c>
      <c r="E42" s="175"/>
      <c r="F42" s="176" t="n">
        <v>2287</v>
      </c>
      <c r="G42" s="176" t="n">
        <v>41</v>
      </c>
      <c r="H42" s="176" t="n">
        <v>808</v>
      </c>
      <c r="I42" s="176" t="n">
        <v>21</v>
      </c>
      <c r="J42" s="175"/>
      <c r="K42" s="177" t="n">
        <v>438</v>
      </c>
      <c r="L42" s="176" t="n">
        <v>80</v>
      </c>
      <c r="M42" s="176" t="n">
        <v>324</v>
      </c>
      <c r="N42" s="176" t="n">
        <v>34</v>
      </c>
      <c r="O42" s="175"/>
      <c r="P42" s="173" t="s">
        <v>149</v>
      </c>
      <c r="Q42" s="178" t="n">
        <v>44004</v>
      </c>
      <c r="R42" s="176" t="n">
        <v>147.19</v>
      </c>
      <c r="S42" s="179" t="n">
        <v>1244204</v>
      </c>
      <c r="T42" s="180" t="n">
        <v>8453</v>
      </c>
      <c r="U42" s="158" t="n">
        <f aca="false">V42+W42</f>
        <v>0.786895838718015</v>
      </c>
      <c r="V42" s="158" t="n">
        <f aca="false">IF(K42=0,0,M42/K42)</f>
        <v>0.73972602739726</v>
      </c>
      <c r="W42" s="158" t="n">
        <f aca="false">IF(K42+$AB$1*H42=0,0,(N42+$AB$1*J42)/(K42+$AB$1*H42))</f>
        <v>0.0471698113207547</v>
      </c>
      <c r="X42" s="159" t="n">
        <f aca="false">IF(F42=0,G42,F42)</f>
        <v>2287</v>
      </c>
      <c r="Y42" s="159" t="n">
        <f aca="false">IF(K42=0,X42+E42,(X42+E42)/K42)</f>
        <v>5.22146118721461</v>
      </c>
      <c r="Z42" s="160" t="n">
        <f aca="false">(K42)/S42*100000</f>
        <v>35.2032303384332</v>
      </c>
      <c r="AA42" s="160" t="n">
        <f aca="false">SUM(M42:N42)/S42*100000</f>
        <v>28.7734165779888</v>
      </c>
      <c r="AB42" s="160" t="n">
        <f aca="false">IF(H42=0,(K42+$AB$1*I42)/S42*100000,(K42+$AB$1*H42)/S42*100000)</f>
        <v>57.9326219816043</v>
      </c>
      <c r="AC42" s="161" t="n">
        <f aca="false">(SUM(M42:N42)+$AB$1*ABS(H42-I42))/S42*100000</f>
        <v>50.912069081919</v>
      </c>
      <c r="AD42" s="159" t="n">
        <f aca="false">(AB42*(W42*100+1))^0.5</f>
        <v>18.198893010304</v>
      </c>
      <c r="AE42" s="159" t="n">
        <f aca="false">(AC42*(W42*100))^0.5</f>
        <v>15.4968148099645</v>
      </c>
      <c r="AF42" s="151" t="n">
        <f aca="false">$AF$1*(X42/S42*100000)^0.5</f>
        <v>0.949041766360077</v>
      </c>
      <c r="AG42" s="162" t="n">
        <f aca="false">D42</f>
        <v>1.75303643397944</v>
      </c>
      <c r="AH42" s="165"/>
      <c r="AI42" s="161"/>
      <c r="AJ42" s="161"/>
      <c r="AK42" s="160"/>
      <c r="AL42" s="164"/>
      <c r="AM42" s="160"/>
      <c r="AN42" s="160"/>
      <c r="AO42" s="160"/>
      <c r="AP42" s="160"/>
      <c r="AQ42" s="160"/>
      <c r="AR42" s="160"/>
      <c r="AS42" s="161"/>
      <c r="AT42" s="161"/>
      <c r="AU42" s="161"/>
      <c r="AV42" s="161"/>
      <c r="AW42" s="161"/>
      <c r="AX42" s="161"/>
    </row>
    <row r="43" customFormat="false" ht="15.75" hidden="false" customHeight="false" outlineLevel="0" collapsed="false">
      <c r="A43" s="181" t="s">
        <v>77</v>
      </c>
      <c r="B43" s="181" t="s">
        <v>77</v>
      </c>
      <c r="C43" s="181" t="s">
        <v>77</v>
      </c>
      <c r="D43" s="151" t="n">
        <f aca="false">IF(AD43-AE43-AF43&lt;0,0,AD43-AE43-AF43)</f>
        <v>2.8711884334905</v>
      </c>
      <c r="E43" s="182"/>
      <c r="F43" s="183" t="n">
        <v>339</v>
      </c>
      <c r="G43" s="183" t="n">
        <v>76</v>
      </c>
      <c r="H43" s="183" t="n">
        <v>60</v>
      </c>
      <c r="I43" s="183" t="n">
        <v>22</v>
      </c>
      <c r="J43" s="182"/>
      <c r="K43" s="184" t="n">
        <v>100</v>
      </c>
      <c r="L43" s="183" t="n">
        <v>26</v>
      </c>
      <c r="M43" s="183" t="n">
        <v>63</v>
      </c>
      <c r="N43" s="183" t="n">
        <v>11</v>
      </c>
      <c r="O43" s="182"/>
      <c r="P43" s="181" t="s">
        <v>149</v>
      </c>
      <c r="Q43" s="185" t="n">
        <v>44004</v>
      </c>
      <c r="R43" s="183" t="n">
        <v>151.7</v>
      </c>
      <c r="S43" s="186" t="n">
        <v>364604</v>
      </c>
      <c r="T43" s="187" t="n">
        <v>2403</v>
      </c>
      <c r="U43" s="158" t="n">
        <f aca="false">V43+W43</f>
        <v>0.720909090909091</v>
      </c>
      <c r="V43" s="158" t="n">
        <f aca="false">IF(K43=0,0,M43/K43)</f>
        <v>0.63</v>
      </c>
      <c r="W43" s="158" t="n">
        <f aca="false">IF(K43+$AB$1*H43=0,0,(N43+$AB$1*J43)/(K43+$AB$1*H43))</f>
        <v>0.0909090909090909</v>
      </c>
      <c r="X43" s="159" t="n">
        <f aca="false">IF(F43=0,G43,F43)</f>
        <v>339</v>
      </c>
      <c r="Y43" s="159" t="n">
        <f aca="false">IF(K43=0,X43+E43,(X43+E43)/K43)</f>
        <v>3.39</v>
      </c>
      <c r="Z43" s="160" t="n">
        <f aca="false">(K43)/S43*100000</f>
        <v>27.4270167085386</v>
      </c>
      <c r="AA43" s="160" t="n">
        <f aca="false">SUM(M43:N43)/S43*100000</f>
        <v>20.2959923643186</v>
      </c>
      <c r="AB43" s="160" t="n">
        <f aca="false">IF(H43=0,(K43+$AB$1*I43)/S43*100000,(K43+$AB$1*H43)/S43*100000)</f>
        <v>33.1866902173317</v>
      </c>
      <c r="AC43" s="161" t="n">
        <f aca="false">(SUM(M43:N43)+$AB$1*ABS(H43-I43))/S43*100000</f>
        <v>23.9437855865542</v>
      </c>
      <c r="AD43" s="159" t="n">
        <f aca="false">(AB43*(W43*100+1))^0.5</f>
        <v>18.2998326224929</v>
      </c>
      <c r="AE43" s="159" t="n">
        <f aca="false">(AC43*(W43*100))^0.5</f>
        <v>14.7536699861283</v>
      </c>
      <c r="AF43" s="151" t="n">
        <f aca="false">$AF$1*(X43/S43*100000)^0.5</f>
        <v>0.674974202874106</v>
      </c>
      <c r="AG43" s="162" t="n">
        <f aca="false">D43</f>
        <v>2.8711884334905</v>
      </c>
      <c r="AH43" s="165"/>
      <c r="AI43" s="161"/>
      <c r="AJ43" s="161"/>
      <c r="AK43" s="160"/>
      <c r="AL43" s="164"/>
      <c r="AM43" s="160"/>
      <c r="AN43" s="160"/>
      <c r="AO43" s="160"/>
      <c r="AP43" s="160"/>
      <c r="AQ43" s="160"/>
      <c r="AR43" s="160"/>
      <c r="AS43" s="161"/>
      <c r="AT43" s="161"/>
      <c r="AU43" s="161"/>
      <c r="AV43" s="161"/>
      <c r="AW43" s="161"/>
      <c r="AX43" s="161"/>
    </row>
    <row r="44" customFormat="false" ht="15.75" hidden="false" customHeight="false" outlineLevel="0" collapsed="false">
      <c r="A44" s="181" t="s">
        <v>77</v>
      </c>
      <c r="B44" s="181" t="s">
        <v>245</v>
      </c>
      <c r="C44" s="181" t="s">
        <v>245</v>
      </c>
      <c r="D44" s="151" t="n">
        <f aca="false">IF(AD44-AE44-AF44&lt;0,0,AD44-AE44-AF44)</f>
        <v>2.09822538047641</v>
      </c>
      <c r="E44" s="182"/>
      <c r="F44" s="183" t="n">
        <v>29</v>
      </c>
      <c r="G44" s="183" t="n">
        <v>3</v>
      </c>
      <c r="H44" s="183" t="n">
        <v>4</v>
      </c>
      <c r="I44" s="183" t="n">
        <v>0</v>
      </c>
      <c r="J44" s="182"/>
      <c r="K44" s="184" t="n">
        <v>8</v>
      </c>
      <c r="L44" s="183" t="n">
        <v>0</v>
      </c>
      <c r="M44" s="183" t="n">
        <v>8</v>
      </c>
      <c r="N44" s="183" t="n">
        <v>0</v>
      </c>
      <c r="O44" s="182"/>
      <c r="P44" s="181" t="s">
        <v>149</v>
      </c>
      <c r="Q44" s="185" t="n">
        <v>44004</v>
      </c>
      <c r="R44" s="183" t="n">
        <v>1186.1</v>
      </c>
      <c r="S44" s="186" t="n">
        <v>164237</v>
      </c>
      <c r="T44" s="187" t="n">
        <v>138</v>
      </c>
      <c r="U44" s="158" t="n">
        <f aca="false">V44+W44</f>
        <v>1</v>
      </c>
      <c r="V44" s="158" t="n">
        <f aca="false">IF(K44=0,0,M44/K44)</f>
        <v>1</v>
      </c>
      <c r="W44" s="158" t="n">
        <f aca="false">IF(K44+$AB$1*H44=0,0,(N44+$AB$1*J44)/(K44+$AB$1*H44))</f>
        <v>0</v>
      </c>
      <c r="X44" s="159" t="n">
        <f aca="false">IF(F44=0,G44,F44)</f>
        <v>29</v>
      </c>
      <c r="Y44" s="159" t="n">
        <f aca="false">IF(K44=0,X44+E44,(X44+E44)/K44)</f>
        <v>3.625</v>
      </c>
      <c r="Z44" s="160" t="n">
        <f aca="false">(K44)/S44*100000</f>
        <v>4.87100957762258</v>
      </c>
      <c r="AA44" s="160" t="n">
        <f aca="false">SUM(M44:N44)/S44*100000</f>
        <v>4.87100957762258</v>
      </c>
      <c r="AB44" s="160" t="n">
        <f aca="false">IF(H44=0,(K44+$AB$1*I44)/S44*100000,(K44+$AB$1*H44)/S44*100000)</f>
        <v>5.72343625370653</v>
      </c>
      <c r="AC44" s="161" t="n">
        <f aca="false">(SUM(M44:N44)+$AB$1*ABS(H44-I44))/S44*100000</f>
        <v>5.72343625370653</v>
      </c>
      <c r="AD44" s="159" t="n">
        <f aca="false">(AB44*(W44*100+1))^0.5</f>
        <v>2.39237042568799</v>
      </c>
      <c r="AE44" s="159" t="n">
        <f aca="false">(AC44*(W44*100))^0.5</f>
        <v>0</v>
      </c>
      <c r="AF44" s="151" t="n">
        <f aca="false">$AF$1*(X44/S44*100000)^0.5</f>
        <v>0.294145045211578</v>
      </c>
      <c r="AG44" s="162" t="n">
        <f aca="false">D44</f>
        <v>2.09822538047641</v>
      </c>
      <c r="AH44" s="163" t="n">
        <v>1</v>
      </c>
      <c r="AI44" s="161"/>
      <c r="AJ44" s="161"/>
      <c r="AK44" s="160"/>
      <c r="AL44" s="164"/>
      <c r="AM44" s="160"/>
      <c r="AN44" s="160"/>
      <c r="AO44" s="160"/>
      <c r="AP44" s="160"/>
      <c r="AQ44" s="160"/>
      <c r="AR44" s="160"/>
      <c r="AS44" s="161"/>
      <c r="AT44" s="161"/>
      <c r="AU44" s="161"/>
      <c r="AV44" s="161"/>
      <c r="AW44" s="161"/>
      <c r="AX44" s="161"/>
    </row>
    <row r="45" customFormat="false" ht="15.75" hidden="false" customHeight="false" outlineLevel="0" collapsed="false">
      <c r="A45" s="181" t="s">
        <v>77</v>
      </c>
      <c r="B45" s="181" t="s">
        <v>246</v>
      </c>
      <c r="C45" s="181" t="s">
        <v>246</v>
      </c>
      <c r="D45" s="151" t="n">
        <f aca="false">IF(AD45-AE45-AF45&lt;0,0,AD45-AE45-AF45)</f>
        <v>0</v>
      </c>
      <c r="E45" s="182"/>
      <c r="F45" s="184" t="n">
        <v>91</v>
      </c>
      <c r="G45" s="184" t="n">
        <v>2</v>
      </c>
      <c r="H45" s="184" t="n">
        <v>3</v>
      </c>
      <c r="I45" s="184" t="n">
        <v>0</v>
      </c>
      <c r="J45" s="182"/>
      <c r="K45" s="184" t="n">
        <v>2</v>
      </c>
      <c r="L45" s="184" t="n">
        <v>0</v>
      </c>
      <c r="M45" s="184" t="n">
        <v>1</v>
      </c>
      <c r="N45" s="184" t="n">
        <v>1</v>
      </c>
      <c r="O45" s="182"/>
      <c r="P45" s="181" t="s">
        <v>149</v>
      </c>
      <c r="Q45" s="185" t="n">
        <v>44004</v>
      </c>
      <c r="R45" s="183" t="n">
        <v>1223.94</v>
      </c>
      <c r="S45" s="186" t="n">
        <v>108889</v>
      </c>
      <c r="T45" s="187" t="n">
        <v>89</v>
      </c>
      <c r="U45" s="158" t="n">
        <f aca="false">V45+W45</f>
        <v>0.827868852459016</v>
      </c>
      <c r="V45" s="158" t="n">
        <f aca="false">IF(K45=0,0,M45/K45)</f>
        <v>0.5</v>
      </c>
      <c r="W45" s="158" t="n">
        <f aca="false">IF(K45+$AB$1*H45=0,0,(N45+$AB$1*J45)/(K45+$AB$1*H45))</f>
        <v>0.327868852459016</v>
      </c>
      <c r="X45" s="159" t="n">
        <f aca="false">IF(F45=0,G45,F45)</f>
        <v>91</v>
      </c>
      <c r="Y45" s="159" t="n">
        <f aca="false">IF(K45=0,X45+E45,(X45+E45)/K45)</f>
        <v>45.5</v>
      </c>
      <c r="Z45" s="160" t="n">
        <f aca="false">(K45)/S45*100000</f>
        <v>1.83673281966039</v>
      </c>
      <c r="AA45" s="160" t="n">
        <f aca="false">SUM(M45:N45)/S45*100000</f>
        <v>1.83673281966039</v>
      </c>
      <c r="AB45" s="160" t="n">
        <f aca="false">IF(H45=0,(K45+$AB$1*I45)/S45*100000,(K45+$AB$1*H45)/S45*100000)</f>
        <v>2.80101754998209</v>
      </c>
      <c r="AC45" s="161" t="n">
        <f aca="false">(SUM(M45:N45)+$AB$1*ABS(H45-I45))/S45*100000</f>
        <v>2.80101754998209</v>
      </c>
      <c r="AD45" s="159" t="n">
        <f aca="false">(AB45*(W45*100+1))^0.5</f>
        <v>9.7281888619106</v>
      </c>
      <c r="AE45" s="159" t="n">
        <f aca="false">(AC45*(W45*100))^0.5</f>
        <v>9.58314358564137</v>
      </c>
      <c r="AF45" s="151" t="n">
        <f aca="false">$AF$1*(X45/S45*100000)^0.5</f>
        <v>0.639921543740546</v>
      </c>
      <c r="AG45" s="162" t="n">
        <f aca="false">D45</f>
        <v>0</v>
      </c>
      <c r="AH45" s="163" t="n">
        <v>1</v>
      </c>
      <c r="AI45" s="161"/>
      <c r="AJ45" s="161"/>
      <c r="AK45" s="160"/>
      <c r="AL45" s="164"/>
      <c r="AM45" s="160"/>
      <c r="AN45" s="160"/>
      <c r="AO45" s="160"/>
      <c r="AP45" s="160"/>
      <c r="AQ45" s="160"/>
      <c r="AR45" s="160"/>
      <c r="AS45" s="161"/>
      <c r="AT45" s="161"/>
      <c r="AU45" s="161"/>
      <c r="AV45" s="161"/>
      <c r="AW45" s="161"/>
      <c r="AX45" s="161"/>
    </row>
    <row r="46" customFormat="false" ht="15.75" hidden="false" customHeight="false" outlineLevel="0" collapsed="false">
      <c r="A46" s="181" t="s">
        <v>77</v>
      </c>
      <c r="B46" s="181" t="s">
        <v>247</v>
      </c>
      <c r="C46" s="181" t="s">
        <v>247</v>
      </c>
      <c r="D46" s="151" t="n">
        <f aca="false">IF(AD46-AE46-AF46&lt;0,0,AD46-AE46-AF46)</f>
        <v>1.56995535378587</v>
      </c>
      <c r="E46" s="182"/>
      <c r="F46" s="183" t="n">
        <v>118</v>
      </c>
      <c r="G46" s="183" t="n">
        <v>3</v>
      </c>
      <c r="H46" s="183" t="n">
        <v>7</v>
      </c>
      <c r="I46" s="183" t="n">
        <v>2</v>
      </c>
      <c r="J46" s="182"/>
      <c r="K46" s="184" t="n">
        <v>9</v>
      </c>
      <c r="L46" s="183" t="n">
        <v>0</v>
      </c>
      <c r="M46" s="183" t="n">
        <v>9</v>
      </c>
      <c r="N46" s="183" t="n">
        <v>0</v>
      </c>
      <c r="O46" s="182"/>
      <c r="P46" s="181" t="s">
        <v>149</v>
      </c>
      <c r="Q46" s="185" t="n">
        <v>44004</v>
      </c>
      <c r="R46" s="183" t="n">
        <v>4324.6</v>
      </c>
      <c r="S46" s="186" t="n">
        <v>279223</v>
      </c>
      <c r="T46" s="187" t="n">
        <v>65</v>
      </c>
      <c r="U46" s="158" t="n">
        <f aca="false">V46+W46</f>
        <v>1</v>
      </c>
      <c r="V46" s="158" t="n">
        <f aca="false">IF(K46=0,0,M46/K46)</f>
        <v>1</v>
      </c>
      <c r="W46" s="158" t="n">
        <f aca="false">IF(K46+$AB$1*H46=0,0,(N46+$AB$1*J46)/(K46+$AB$1*H46))</f>
        <v>0</v>
      </c>
      <c r="X46" s="159" t="n">
        <f aca="false">IF(F46=0,G46,F46)</f>
        <v>118</v>
      </c>
      <c r="Y46" s="159" t="n">
        <f aca="false">IF(K46=0,X46+E46,(X46+E46)/K46)</f>
        <v>13.1111111111111</v>
      </c>
      <c r="Z46" s="160" t="n">
        <f aca="false">(K46)/S46*100000</f>
        <v>3.22323017802975</v>
      </c>
      <c r="AA46" s="160" t="n">
        <f aca="false">SUM(M46:N46)/S46*100000</f>
        <v>3.22323017802975</v>
      </c>
      <c r="AB46" s="160" t="n">
        <f aca="false">IF(H46=0,(K46+$AB$1*I46)/S46*100000,(K46+$AB$1*H46)/S46*100000)</f>
        <v>4.10066505982673</v>
      </c>
      <c r="AC46" s="161" t="n">
        <f aca="false">(SUM(M46:N46)+$AB$1*ABS(H46-I46))/S46*100000</f>
        <v>3.84996937931331</v>
      </c>
      <c r="AD46" s="159" t="n">
        <f aca="false">(AB46*(W46*100+1))^0.5</f>
        <v>2.02500989129109</v>
      </c>
      <c r="AE46" s="159" t="n">
        <f aca="false">(AC46*(W46*100))^0.5</f>
        <v>0</v>
      </c>
      <c r="AF46" s="151" t="n">
        <f aca="false">$AF$1*(X46/S46*100000)^0.5</f>
        <v>0.455054537505219</v>
      </c>
      <c r="AG46" s="162" t="n">
        <f aca="false">D46</f>
        <v>1.56995535378587</v>
      </c>
      <c r="AH46" s="165"/>
      <c r="AI46" s="161"/>
      <c r="AJ46" s="161"/>
      <c r="AK46" s="160"/>
      <c r="AL46" s="164"/>
      <c r="AM46" s="160"/>
      <c r="AN46" s="160"/>
      <c r="AO46" s="160"/>
      <c r="AP46" s="160"/>
      <c r="AQ46" s="160"/>
      <c r="AR46" s="160"/>
      <c r="AS46" s="161"/>
      <c r="AT46" s="161"/>
      <c r="AU46" s="161"/>
      <c r="AV46" s="161"/>
      <c r="AW46" s="161"/>
      <c r="AX46" s="161"/>
    </row>
    <row r="47" customFormat="false" ht="15.75" hidden="false" customHeight="false" outlineLevel="0" collapsed="false">
      <c r="A47" s="181" t="s">
        <v>77</v>
      </c>
      <c r="B47" s="181" t="s">
        <v>248</v>
      </c>
      <c r="C47" s="181" t="s">
        <v>248</v>
      </c>
      <c r="D47" s="151" t="n">
        <f aca="false">IF(AD47-AE47-AF47&lt;0,0,AD47-AE47-AF47)</f>
        <v>1.58561121552478</v>
      </c>
      <c r="E47" s="182"/>
      <c r="F47" s="183" t="n">
        <v>31</v>
      </c>
      <c r="G47" s="183" t="n">
        <v>1</v>
      </c>
      <c r="H47" s="183" t="n">
        <v>2</v>
      </c>
      <c r="I47" s="183" t="n">
        <v>0</v>
      </c>
      <c r="J47" s="182"/>
      <c r="K47" s="184" t="n">
        <v>4</v>
      </c>
      <c r="L47" s="183" t="n">
        <v>0</v>
      </c>
      <c r="M47" s="183" t="n">
        <v>4</v>
      </c>
      <c r="N47" s="183" t="n">
        <v>0</v>
      </c>
      <c r="O47" s="182"/>
      <c r="P47" s="181" t="s">
        <v>149</v>
      </c>
      <c r="Q47" s="185" t="n">
        <v>44004</v>
      </c>
      <c r="R47" s="183" t="n">
        <v>2369.05</v>
      </c>
      <c r="S47" s="186" t="n">
        <v>125768</v>
      </c>
      <c r="T47" s="187" t="n">
        <v>53</v>
      </c>
      <c r="U47" s="158" t="n">
        <f aca="false">V47+W47</f>
        <v>1</v>
      </c>
      <c r="V47" s="158" t="n">
        <f aca="false">IF(K47=0,0,M47/K47)</f>
        <v>1</v>
      </c>
      <c r="W47" s="158" t="n">
        <f aca="false">IF(K47+$AB$1*H47=0,0,(N47+$AB$1*J47)/(K47+$AB$1*H47))</f>
        <v>0</v>
      </c>
      <c r="X47" s="159" t="n">
        <f aca="false">IF(F47=0,G47,F47)</f>
        <v>31</v>
      </c>
      <c r="Y47" s="159" t="n">
        <f aca="false">IF(K47=0,X47+E47,(X47+E47)/K47)</f>
        <v>7.75</v>
      </c>
      <c r="Z47" s="160" t="n">
        <f aca="false">(K47)/S47*100000</f>
        <v>3.1804592583169</v>
      </c>
      <c r="AA47" s="160" t="n">
        <f aca="false">SUM(M47:N47)/S47*100000</f>
        <v>3.1804592583169</v>
      </c>
      <c r="AB47" s="160" t="n">
        <f aca="false">IF(H47=0,(K47+$AB$1*I47)/S47*100000,(K47+$AB$1*H47)/S47*100000)</f>
        <v>3.73703962852236</v>
      </c>
      <c r="AC47" s="161" t="n">
        <f aca="false">(SUM(M47:N47)+$AB$1*ABS(H47-I47))/S47*100000</f>
        <v>3.73703962852236</v>
      </c>
      <c r="AD47" s="159" t="n">
        <f aca="false">(AB47*(W47*100+1))^0.5</f>
        <v>1.93314242323797</v>
      </c>
      <c r="AE47" s="159" t="n">
        <f aca="false">(AC47*(W47*100))^0.5</f>
        <v>0</v>
      </c>
      <c r="AF47" s="151" t="n">
        <f aca="false">$AF$1*(X47/S47*100000)^0.5</f>
        <v>0.347531207713184</v>
      </c>
      <c r="AG47" s="162" t="n">
        <f aca="false">D47</f>
        <v>1.58561121552478</v>
      </c>
      <c r="AH47" s="163" t="n">
        <v>1</v>
      </c>
      <c r="AI47" s="161"/>
      <c r="AJ47" s="161"/>
      <c r="AK47" s="160"/>
      <c r="AL47" s="164"/>
      <c r="AM47" s="160"/>
      <c r="AN47" s="160"/>
      <c r="AO47" s="160"/>
      <c r="AP47" s="160"/>
      <c r="AQ47" s="160"/>
      <c r="AR47" s="160"/>
      <c r="AS47" s="161"/>
      <c r="AT47" s="161"/>
      <c r="AU47" s="161"/>
      <c r="AV47" s="161"/>
      <c r="AW47" s="161"/>
      <c r="AX47" s="161"/>
    </row>
    <row r="48" customFormat="false" ht="15.75" hidden="false" customHeight="false" outlineLevel="0" collapsed="false">
      <c r="A48" s="181" t="s">
        <v>77</v>
      </c>
      <c r="B48" s="181" t="s">
        <v>249</v>
      </c>
      <c r="C48" s="181" t="s">
        <v>249</v>
      </c>
      <c r="D48" s="151" t="n">
        <f aca="false">IF(AD48-AE48-AF48&lt;0,0,AD48-AE48-AF48)</f>
        <v>1.24466089858539</v>
      </c>
      <c r="E48" s="182"/>
      <c r="F48" s="183" t="n">
        <v>116</v>
      </c>
      <c r="G48" s="183" t="n">
        <v>9</v>
      </c>
      <c r="H48" s="183" t="n">
        <v>3</v>
      </c>
      <c r="I48" s="183" t="n">
        <v>0</v>
      </c>
      <c r="J48" s="182"/>
      <c r="K48" s="184" t="n">
        <v>8</v>
      </c>
      <c r="L48" s="183" t="n">
        <v>3</v>
      </c>
      <c r="M48" s="183" t="n">
        <v>4</v>
      </c>
      <c r="N48" s="183" t="n">
        <v>1</v>
      </c>
      <c r="O48" s="182"/>
      <c r="P48" s="181" t="s">
        <v>149</v>
      </c>
      <c r="Q48" s="185" t="n">
        <v>44004</v>
      </c>
      <c r="R48" s="183" t="n">
        <v>665</v>
      </c>
      <c r="S48" s="186" t="n">
        <v>147677</v>
      </c>
      <c r="T48" s="187" t="n">
        <v>222</v>
      </c>
      <c r="U48" s="158" t="n">
        <f aca="false">V48+W48</f>
        <v>0.610497237569061</v>
      </c>
      <c r="V48" s="158" t="n">
        <f aca="false">IF(K48=0,0,M48/K48)</f>
        <v>0.5</v>
      </c>
      <c r="W48" s="158" t="n">
        <f aca="false">IF(K48+$AB$1*H48=0,0,(N48+$AB$1*J48)/(K48+$AB$1*H48))</f>
        <v>0.110497237569061</v>
      </c>
      <c r="X48" s="159" t="n">
        <f aca="false">IF(F48=0,G48,F48)</f>
        <v>116</v>
      </c>
      <c r="Y48" s="159" t="n">
        <f aca="false">IF(K48=0,X48+E48,(X48+E48)/K48)</f>
        <v>14.5</v>
      </c>
      <c r="Z48" s="160" t="n">
        <f aca="false">(K48)/S48*100000</f>
        <v>5.41722813979157</v>
      </c>
      <c r="AA48" s="160" t="n">
        <f aca="false">SUM(M48:N48)/S48*100000</f>
        <v>3.38576758736973</v>
      </c>
      <c r="AB48" s="160" t="n">
        <f aca="false">IF(H48=0,(K48+$AB$1*I48)/S48*100000,(K48+$AB$1*H48)/S48*100000)</f>
        <v>6.12823933313922</v>
      </c>
      <c r="AC48" s="161" t="n">
        <f aca="false">(SUM(M48:N48)+$AB$1*ABS(H48-I48))/S48*100000</f>
        <v>4.09677878071738</v>
      </c>
      <c r="AD48" s="159" t="n">
        <f aca="false">(AB48*(W48*100+1))^0.5</f>
        <v>8.59322937436991</v>
      </c>
      <c r="AE48" s="159" t="n">
        <f aca="false">(AC48*(W48*100))^0.5</f>
        <v>6.72817016878152</v>
      </c>
      <c r="AF48" s="151" t="n">
        <f aca="false">$AF$1*(X48/S48*100000)^0.5</f>
        <v>0.620398307003002</v>
      </c>
      <c r="AG48" s="162" t="n">
        <f aca="false">D48</f>
        <v>1.24466089858539</v>
      </c>
      <c r="AH48" s="163" t="n">
        <v>1</v>
      </c>
      <c r="AI48" s="161"/>
      <c r="AJ48" s="161"/>
      <c r="AK48" s="160"/>
      <c r="AL48" s="164"/>
      <c r="AM48" s="160"/>
      <c r="AN48" s="160"/>
      <c r="AO48" s="160"/>
      <c r="AP48" s="160"/>
      <c r="AQ48" s="160"/>
      <c r="AR48" s="160"/>
      <c r="AS48" s="161"/>
      <c r="AT48" s="161"/>
      <c r="AU48" s="161"/>
      <c r="AV48" s="161"/>
      <c r="AW48" s="161"/>
      <c r="AX48" s="161"/>
    </row>
    <row r="49" customFormat="false" ht="15.75" hidden="false" customHeight="false" outlineLevel="0" collapsed="false">
      <c r="A49" s="181" t="s">
        <v>77</v>
      </c>
      <c r="B49" s="181" t="s">
        <v>250</v>
      </c>
      <c r="C49" s="181" t="s">
        <v>250</v>
      </c>
      <c r="D49" s="151" t="n">
        <f aca="false">IF(AD49-AE49-AF49&lt;0,0,AD49-AE49-AF49)</f>
        <v>0.233240269181819</v>
      </c>
      <c r="E49" s="182"/>
      <c r="F49" s="183" t="n">
        <v>24</v>
      </c>
      <c r="G49" s="183" t="n">
        <v>5</v>
      </c>
      <c r="H49" s="183" t="n">
        <v>1</v>
      </c>
      <c r="I49" s="183" t="n">
        <v>0</v>
      </c>
      <c r="J49" s="182"/>
      <c r="K49" s="184" t="n">
        <v>0</v>
      </c>
      <c r="L49" s="183" t="n">
        <v>0</v>
      </c>
      <c r="M49" s="183" t="n">
        <v>0</v>
      </c>
      <c r="N49" s="183" t="n">
        <v>0</v>
      </c>
      <c r="O49" s="182"/>
      <c r="P49" s="181" t="s">
        <v>149</v>
      </c>
      <c r="Q49" s="185" t="n">
        <v>44004</v>
      </c>
      <c r="R49" s="183" t="n">
        <v>1921.82</v>
      </c>
      <c r="S49" s="186" t="n">
        <v>113677</v>
      </c>
      <c r="T49" s="187" t="n">
        <v>59</v>
      </c>
      <c r="U49" s="158" t="n">
        <f aca="false">V49+W49</f>
        <v>0</v>
      </c>
      <c r="V49" s="158" t="n">
        <f aca="false">IF(K49=0,0,M49/K49)</f>
        <v>0</v>
      </c>
      <c r="W49" s="158" t="n">
        <f aca="false">IF(K49+$AB$1*H49=0,0,(N49+$AB$1*J49)/(K49+$AB$1*H49))</f>
        <v>0</v>
      </c>
      <c r="X49" s="159" t="n">
        <f aca="false">IF(F49=0,G49,F49)</f>
        <v>24</v>
      </c>
      <c r="Y49" s="159" t="n">
        <f aca="false">IF(K49=0,X49+E49,(X49+E49)/K49)</f>
        <v>24</v>
      </c>
      <c r="Z49" s="160" t="n">
        <f aca="false">(K49)/S49*100000</f>
        <v>0</v>
      </c>
      <c r="AA49" s="160" t="n">
        <f aca="false">SUM(M49:N49)/S49*100000</f>
        <v>0</v>
      </c>
      <c r="AB49" s="160" t="n">
        <f aca="false">IF(H49=0,(K49+$AB$1*I49)/S49*100000,(K49+$AB$1*H49)/S49*100000)</f>
        <v>0.307889898572271</v>
      </c>
      <c r="AC49" s="161" t="n">
        <f aca="false">(SUM(M49:N49)+$AB$1*ABS(H49-I49))/S49*100000</f>
        <v>0.307889898572271</v>
      </c>
      <c r="AD49" s="159" t="n">
        <f aca="false">(AB49*(W49*100+1))^0.5</f>
        <v>0.554878273653123</v>
      </c>
      <c r="AE49" s="159" t="n">
        <f aca="false">(AC49*(W49*100))^0.5</f>
        <v>0</v>
      </c>
      <c r="AF49" s="151" t="n">
        <f aca="false">$AF$1*(X49/S49*100000)^0.5</f>
        <v>0.321638004471305</v>
      </c>
      <c r="AG49" s="162" t="n">
        <f aca="false">D49</f>
        <v>0.233240269181819</v>
      </c>
      <c r="AH49" s="163" t="n">
        <v>0</v>
      </c>
      <c r="AI49" s="161"/>
      <c r="AJ49" s="161"/>
      <c r="AK49" s="160"/>
      <c r="AL49" s="164"/>
      <c r="AM49" s="160"/>
      <c r="AN49" s="160"/>
      <c r="AO49" s="160"/>
      <c r="AP49" s="160"/>
      <c r="AQ49" s="160"/>
      <c r="AR49" s="160"/>
      <c r="AS49" s="161"/>
      <c r="AT49" s="161"/>
      <c r="AU49" s="161"/>
      <c r="AV49" s="161"/>
      <c r="AW49" s="161"/>
      <c r="AX49" s="161"/>
    </row>
    <row r="50" customFormat="false" ht="15.75" hidden="false" customHeight="false" outlineLevel="0" collapsed="false">
      <c r="A50" s="181" t="s">
        <v>77</v>
      </c>
      <c r="B50" s="181" t="s">
        <v>251</v>
      </c>
      <c r="C50" s="181" t="s">
        <v>251</v>
      </c>
      <c r="D50" s="151" t="n">
        <f aca="false">IF(AD50-AE50-AF50&lt;0,0,AD50-AE50-AF50)</f>
        <v>0.912285950584675</v>
      </c>
      <c r="E50" s="182"/>
      <c r="F50" s="183" t="n">
        <v>141</v>
      </c>
      <c r="G50" s="183" t="n">
        <v>1</v>
      </c>
      <c r="H50" s="183" t="n">
        <v>9</v>
      </c>
      <c r="I50" s="183" t="n">
        <v>0</v>
      </c>
      <c r="J50" s="182"/>
      <c r="K50" s="184" t="n">
        <v>1</v>
      </c>
      <c r="L50" s="183" t="n">
        <v>0</v>
      </c>
      <c r="M50" s="183" t="n">
        <v>1</v>
      </c>
      <c r="N50" s="183" t="n">
        <v>0</v>
      </c>
      <c r="O50" s="182"/>
      <c r="P50" s="181" t="s">
        <v>149</v>
      </c>
      <c r="Q50" s="185" t="n">
        <v>44004</v>
      </c>
      <c r="R50" s="183" t="n">
        <v>4036.7</v>
      </c>
      <c r="S50" s="186" t="n">
        <v>174742</v>
      </c>
      <c r="T50" s="187" t="n">
        <v>43</v>
      </c>
      <c r="U50" s="158" t="n">
        <f aca="false">V50+W50</f>
        <v>1</v>
      </c>
      <c r="V50" s="158" t="n">
        <f aca="false">IF(K50=0,0,M50/K50)</f>
        <v>1</v>
      </c>
      <c r="W50" s="158" t="n">
        <f aca="false">IF(K50+$AB$1*H50=0,0,(N50+$AB$1*J50)/(K50+$AB$1*H50))</f>
        <v>0</v>
      </c>
      <c r="X50" s="159" t="n">
        <f aca="false">IF(F50=0,G50,F50)</f>
        <v>141</v>
      </c>
      <c r="Y50" s="159" t="n">
        <f aca="false">IF(K50=0,X50+E50,(X50+E50)/K50)</f>
        <v>141</v>
      </c>
      <c r="Z50" s="160" t="n">
        <f aca="false">(K50)/S50*100000</f>
        <v>0.572272264252441</v>
      </c>
      <c r="AA50" s="160" t="n">
        <f aca="false">SUM(M50:N50)/S50*100000</f>
        <v>0.572272264252441</v>
      </c>
      <c r="AB50" s="160" t="n">
        <f aca="false">IF(H50=0,(K50+$AB$1*I50)/S50*100000,(K50+$AB$1*H50)/S50*100000)</f>
        <v>2.37492989664763</v>
      </c>
      <c r="AC50" s="161" t="n">
        <f aca="false">(SUM(M50:N50)+$AB$1*ABS(H50-I50))/S50*100000</f>
        <v>2.37492989664763</v>
      </c>
      <c r="AD50" s="159" t="n">
        <f aca="false">(AB50*(W50*100+1))^0.5</f>
        <v>1.54108075604351</v>
      </c>
      <c r="AE50" s="159" t="n">
        <f aca="false">(AC50*(W50*100))^0.5</f>
        <v>0</v>
      </c>
      <c r="AF50" s="151" t="n">
        <f aca="false">$AF$1*(X50/S50*100000)^0.5</f>
        <v>0.628794805458833</v>
      </c>
      <c r="AG50" s="162" t="n">
        <f aca="false">D50</f>
        <v>0.912285950584675</v>
      </c>
      <c r="AH50" s="163" t="n">
        <v>1</v>
      </c>
      <c r="AI50" s="161"/>
      <c r="AJ50" s="161"/>
      <c r="AK50" s="160"/>
      <c r="AL50" s="164"/>
      <c r="AM50" s="160"/>
      <c r="AN50" s="160"/>
      <c r="AO50" s="160"/>
      <c r="AP50" s="160"/>
      <c r="AQ50" s="160"/>
      <c r="AR50" s="160"/>
      <c r="AS50" s="161"/>
      <c r="AT50" s="161"/>
      <c r="AU50" s="161"/>
      <c r="AV50" s="161"/>
      <c r="AW50" s="161"/>
      <c r="AX50" s="161"/>
    </row>
    <row r="51" customFormat="false" ht="15.75" hidden="false" customHeight="false" outlineLevel="0" collapsed="false">
      <c r="A51" s="181" t="s">
        <v>77</v>
      </c>
      <c r="B51" s="181" t="s">
        <v>252</v>
      </c>
      <c r="C51" s="181" t="s">
        <v>252</v>
      </c>
      <c r="D51" s="151" t="n">
        <f aca="false">IF(AD51-AE51-AF51&lt;0,0,AD51-AE51-AF51)</f>
        <v>1.0936420395272</v>
      </c>
      <c r="E51" s="182"/>
      <c r="F51" s="183" t="n">
        <v>42</v>
      </c>
      <c r="G51" s="183" t="n">
        <v>1</v>
      </c>
      <c r="H51" s="183" t="n">
        <v>9</v>
      </c>
      <c r="I51" s="183" t="n">
        <v>4</v>
      </c>
      <c r="J51" s="182"/>
      <c r="K51" s="184" t="n">
        <v>2</v>
      </c>
      <c r="L51" s="183" t="n">
        <v>1</v>
      </c>
      <c r="M51" s="183" t="n">
        <v>1</v>
      </c>
      <c r="N51" s="183" t="n">
        <v>0</v>
      </c>
      <c r="O51" s="182"/>
      <c r="P51" s="181" t="s">
        <v>149</v>
      </c>
      <c r="Q51" s="185" t="n">
        <v>44004</v>
      </c>
      <c r="R51" s="183" t="n">
        <v>1639.98</v>
      </c>
      <c r="S51" s="186" t="n">
        <v>275640</v>
      </c>
      <c r="T51" s="187" t="n">
        <v>168</v>
      </c>
      <c r="U51" s="158" t="n">
        <f aca="false">V51+W51</f>
        <v>0.5</v>
      </c>
      <c r="V51" s="158" t="n">
        <f aca="false">IF(K51=0,0,M51/K51)</f>
        <v>0.5</v>
      </c>
      <c r="W51" s="158" t="n">
        <f aca="false">IF(K51+$AB$1*H51=0,0,(N51+$AB$1*J51)/(K51+$AB$1*H51))</f>
        <v>0</v>
      </c>
      <c r="X51" s="159" t="n">
        <f aca="false">IF(F51=0,G51,F51)</f>
        <v>42</v>
      </c>
      <c r="Y51" s="159" t="n">
        <f aca="false">IF(K51=0,X51+E51,(X51+E51)/K51)</f>
        <v>21</v>
      </c>
      <c r="Z51" s="160" t="n">
        <f aca="false">(K51)/S51*100000</f>
        <v>0.725584095196633</v>
      </c>
      <c r="AA51" s="160" t="n">
        <f aca="false">SUM(M51:N51)/S51*100000</f>
        <v>0.362792047598317</v>
      </c>
      <c r="AB51" s="160" t="n">
        <f aca="false">IF(H51=0,(K51+$AB$1*I51)/S51*100000,(K51+$AB$1*H51)/S51*100000)</f>
        <v>1.86837904513133</v>
      </c>
      <c r="AC51" s="161" t="n">
        <f aca="false">(SUM(M51:N51)+$AB$1*ABS(H51-I51))/S51*100000</f>
        <v>0.997678130895371</v>
      </c>
      <c r="AD51" s="159" t="n">
        <f aca="false">(AB51*(W51*100+1))^0.5</f>
        <v>1.36688662482714</v>
      </c>
      <c r="AE51" s="159" t="n">
        <f aca="false">(AC51*(W51*100))^0.5</f>
        <v>0</v>
      </c>
      <c r="AF51" s="151" t="n">
        <f aca="false">$AF$1*(X51/S51*100000)^0.5</f>
        <v>0.273244585299935</v>
      </c>
      <c r="AG51" s="162" t="n">
        <f aca="false">D51</f>
        <v>1.0936420395272</v>
      </c>
      <c r="AH51" s="163" t="n">
        <v>1</v>
      </c>
      <c r="AI51" s="161"/>
      <c r="AJ51" s="161"/>
      <c r="AK51" s="160"/>
      <c r="AL51" s="164"/>
      <c r="AM51" s="160"/>
      <c r="AN51" s="160"/>
      <c r="AO51" s="160"/>
      <c r="AP51" s="160"/>
      <c r="AQ51" s="160"/>
      <c r="AR51" s="160"/>
      <c r="AS51" s="161"/>
      <c r="AT51" s="161"/>
      <c r="AU51" s="161"/>
      <c r="AV51" s="161"/>
      <c r="AW51" s="161"/>
      <c r="AX51" s="161"/>
    </row>
    <row r="52" customFormat="false" ht="15.75" hidden="false" customHeight="false" outlineLevel="0" collapsed="false">
      <c r="A52" s="181" t="s">
        <v>77</v>
      </c>
      <c r="B52" s="181" t="s">
        <v>253</v>
      </c>
      <c r="C52" s="181" t="s">
        <v>253</v>
      </c>
      <c r="D52" s="151" t="n">
        <f aca="false">IF(AD52-AE52-AF52&lt;0,0,AD52-AE52-AF52)</f>
        <v>1.41444387524344</v>
      </c>
      <c r="E52" s="182"/>
      <c r="F52" s="183" t="n">
        <v>28</v>
      </c>
      <c r="G52" s="183" t="n">
        <v>3</v>
      </c>
      <c r="H52" s="183" t="n">
        <v>8</v>
      </c>
      <c r="I52" s="183" t="n">
        <v>0</v>
      </c>
      <c r="J52" s="182"/>
      <c r="K52" s="184" t="n">
        <v>3</v>
      </c>
      <c r="L52" s="183" t="n">
        <v>0</v>
      </c>
      <c r="M52" s="183" t="n">
        <v>3</v>
      </c>
      <c r="N52" s="183" t="n">
        <v>0</v>
      </c>
      <c r="O52" s="182"/>
      <c r="P52" s="181" t="s">
        <v>149</v>
      </c>
      <c r="Q52" s="185" t="n">
        <v>44004</v>
      </c>
      <c r="R52" s="183" t="n">
        <v>2400.44</v>
      </c>
      <c r="S52" s="186" t="n">
        <v>207587</v>
      </c>
      <c r="T52" s="187" t="n">
        <v>86</v>
      </c>
      <c r="U52" s="158" t="n">
        <f aca="false">V52+W52</f>
        <v>1</v>
      </c>
      <c r="V52" s="158" t="n">
        <f aca="false">IF(K52=0,0,M52/K52)</f>
        <v>1</v>
      </c>
      <c r="W52" s="158" t="n">
        <f aca="false">IF(K52+$AB$1*H52=0,0,(N52+$AB$1*J52)/(K52+$AB$1*H52))</f>
        <v>0</v>
      </c>
      <c r="X52" s="159" t="n">
        <f aca="false">IF(F52=0,G52,F52)</f>
        <v>28</v>
      </c>
      <c r="Y52" s="159" t="n">
        <f aca="false">IF(K52=0,X52+E52,(X52+E52)/K52)</f>
        <v>9.33333333333333</v>
      </c>
      <c r="Z52" s="160" t="n">
        <f aca="false">(K52)/S52*100000</f>
        <v>1.44517720281135</v>
      </c>
      <c r="AA52" s="160" t="n">
        <f aca="false">SUM(M52:N52)/S52*100000</f>
        <v>1.44517720281135</v>
      </c>
      <c r="AB52" s="160" t="n">
        <f aca="false">IF(H52=0,(K52+$AB$1*I52)/S52*100000,(K52+$AB$1*H52)/S52*100000)</f>
        <v>2.79400925876861</v>
      </c>
      <c r="AC52" s="161" t="n">
        <f aca="false">(SUM(M52:N52)+$AB$1*ABS(H52-I52))/S52*100000</f>
        <v>2.79400925876861</v>
      </c>
      <c r="AD52" s="159" t="n">
        <f aca="false">(AB52*(W52*100+1))^0.5</f>
        <v>1.67152901822511</v>
      </c>
      <c r="AE52" s="159" t="n">
        <f aca="false">(AC52*(W52*100))^0.5</f>
        <v>0</v>
      </c>
      <c r="AF52" s="151" t="n">
        <f aca="false">$AF$1*(X52/S52*100000)^0.5</f>
        <v>0.25708514298167</v>
      </c>
      <c r="AG52" s="162" t="n">
        <f aca="false">D52</f>
        <v>1.41444387524344</v>
      </c>
      <c r="AH52" s="165"/>
      <c r="AI52" s="161"/>
      <c r="AJ52" s="161"/>
      <c r="AK52" s="160"/>
      <c r="AL52" s="164"/>
      <c r="AM52" s="160"/>
      <c r="AN52" s="160"/>
      <c r="AO52" s="160"/>
      <c r="AP52" s="160"/>
      <c r="AQ52" s="160"/>
      <c r="AR52" s="160"/>
      <c r="AS52" s="161"/>
      <c r="AT52" s="161"/>
      <c r="AU52" s="161"/>
      <c r="AV52" s="161"/>
      <c r="AW52" s="161"/>
      <c r="AX52" s="161"/>
    </row>
    <row r="53" customFormat="false" ht="15.75" hidden="false" customHeight="false" outlineLevel="0" collapsed="false">
      <c r="A53" s="188" t="s">
        <v>107</v>
      </c>
      <c r="B53" s="188" t="s">
        <v>254</v>
      </c>
      <c r="C53" s="188" t="s">
        <v>255</v>
      </c>
      <c r="D53" s="151" t="n">
        <f aca="false">IF(AD53-AE53-AF53&lt;0,0,AD53-AE53-AF53)</f>
        <v>0.522848127507329</v>
      </c>
      <c r="E53" s="189"/>
      <c r="F53" s="190" t="n">
        <v>148</v>
      </c>
      <c r="G53" s="190" t="n">
        <v>8</v>
      </c>
      <c r="H53" s="190" t="n">
        <v>32</v>
      </c>
      <c r="I53" s="190" t="n">
        <v>3</v>
      </c>
      <c r="J53" s="190" t="n">
        <v>0</v>
      </c>
      <c r="K53" s="191" t="n">
        <v>11</v>
      </c>
      <c r="L53" s="190" t="n">
        <v>1</v>
      </c>
      <c r="M53" s="190" t="n">
        <v>9</v>
      </c>
      <c r="N53" s="190" t="n">
        <v>1</v>
      </c>
      <c r="O53" s="189"/>
      <c r="P53" s="188" t="s">
        <v>149</v>
      </c>
      <c r="Q53" s="192" t="n">
        <v>44004</v>
      </c>
      <c r="R53" s="190" t="n">
        <v>1521.88</v>
      </c>
      <c r="S53" s="193" t="n">
        <v>167024</v>
      </c>
      <c r="T53" s="194" t="n">
        <v>110</v>
      </c>
      <c r="U53" s="158" t="n">
        <f aca="false">V53+W53</f>
        <v>0.863226863226863</v>
      </c>
      <c r="V53" s="158" t="n">
        <f aca="false">IF(K53=0,0,M53/K53)</f>
        <v>0.818181818181818</v>
      </c>
      <c r="W53" s="158" t="n">
        <f aca="false">IF(K53+$AB$1*H53=0,0,(N53+$AB$1*J53)/(K53+$AB$1*H53))</f>
        <v>0.045045045045045</v>
      </c>
      <c r="X53" s="159" t="n">
        <f aca="false">IF(F53=0,G53,F53)</f>
        <v>148</v>
      </c>
      <c r="Y53" s="159" t="n">
        <f aca="false">IF(K53=0,X53+E53,(X53+E53)/K53)</f>
        <v>13.4545454545455</v>
      </c>
      <c r="Z53" s="160" t="n">
        <f aca="false">(K53)/S53*100000</f>
        <v>6.58587987355111</v>
      </c>
      <c r="AA53" s="160" t="n">
        <f aca="false">SUM(M53:N53)/S53*100000</f>
        <v>5.9871635214101</v>
      </c>
      <c r="AB53" s="160" t="n">
        <f aca="false">IF(H53=0,(K53+$AB$1*I53)/S53*100000,(K53+$AB$1*H53)/S53*100000)</f>
        <v>13.2915030175304</v>
      </c>
      <c r="AC53" s="161" t="n">
        <f aca="false">(SUM(M53:N53)+$AB$1*ABS(H53-I53))/S53*100000</f>
        <v>12.0641344956413</v>
      </c>
      <c r="AD53" s="159" t="n">
        <f aca="false">(AB53*(W53*100+1))^0.5</f>
        <v>8.55354536035388</v>
      </c>
      <c r="AE53" s="159" t="n">
        <f aca="false">(AC53*(W53*100))^0.5</f>
        <v>7.37176696447769</v>
      </c>
      <c r="AF53" s="151" t="n">
        <f aca="false">$AF$1*(X53/S53*100000)^0.5</f>
        <v>0.658930268368862</v>
      </c>
      <c r="AG53" s="162" t="n">
        <f aca="false">D53</f>
        <v>0.522848127507329</v>
      </c>
      <c r="AH53" s="165"/>
      <c r="AI53" s="161"/>
      <c r="AJ53" s="161"/>
      <c r="AK53" s="160"/>
      <c r="AL53" s="164"/>
      <c r="AM53" s="160"/>
      <c r="AN53" s="160"/>
      <c r="AO53" s="160"/>
      <c r="AP53" s="160"/>
      <c r="AQ53" s="160"/>
      <c r="AR53" s="160"/>
      <c r="AS53" s="161"/>
      <c r="AT53" s="161"/>
      <c r="AU53" s="161"/>
      <c r="AV53" s="161"/>
      <c r="AW53" s="161"/>
      <c r="AX53" s="161"/>
    </row>
    <row r="54" customFormat="false" ht="15.75" hidden="false" customHeight="false" outlineLevel="0" collapsed="false">
      <c r="A54" s="188" t="s">
        <v>107</v>
      </c>
      <c r="B54" s="188" t="s">
        <v>256</v>
      </c>
      <c r="C54" s="188" t="s">
        <v>257</v>
      </c>
      <c r="D54" s="151" t="n">
        <f aca="false">IF(AD54-AE54-AF54&lt;0,0,AD54-AE54-AF54)</f>
        <v>3.06895543543182</v>
      </c>
      <c r="E54" s="189"/>
      <c r="F54" s="190" t="n">
        <v>154</v>
      </c>
      <c r="G54" s="190" t="n">
        <v>33</v>
      </c>
      <c r="H54" s="190" t="n">
        <v>79</v>
      </c>
      <c r="I54" s="190" t="n">
        <v>21</v>
      </c>
      <c r="J54" s="190" t="n">
        <v>1</v>
      </c>
      <c r="K54" s="191" t="n">
        <v>47</v>
      </c>
      <c r="L54" s="190" t="n">
        <v>15</v>
      </c>
      <c r="M54" s="190" t="n">
        <v>30</v>
      </c>
      <c r="N54" s="190" t="n">
        <v>2</v>
      </c>
      <c r="O54" s="189"/>
      <c r="P54" s="188" t="s">
        <v>149</v>
      </c>
      <c r="Q54" s="192" t="n">
        <v>44004</v>
      </c>
      <c r="R54" s="190" t="n">
        <v>1984.31</v>
      </c>
      <c r="S54" s="193" t="n">
        <v>161236</v>
      </c>
      <c r="T54" s="194" t="n">
        <v>81</v>
      </c>
      <c r="U54" s="158" t="n">
        <f aca="false">V54+W54</f>
        <v>0.669778113465677</v>
      </c>
      <c r="V54" s="158" t="n">
        <f aca="false">IF(K54=0,0,M54/K54)</f>
        <v>0.638297872340426</v>
      </c>
      <c r="W54" s="158" t="n">
        <f aca="false">IF(K54+$AB$1*H54=0,0,(N54+$AB$1*J54)/(K54+$AB$1*H54))</f>
        <v>0.0314802411252512</v>
      </c>
      <c r="X54" s="159" t="n">
        <f aca="false">IF(F54=0,G54,F54)</f>
        <v>154</v>
      </c>
      <c r="Y54" s="159" t="n">
        <f aca="false">IF(K54=0,X54+E54,(X54+E54)/K54)</f>
        <v>3.27659574468085</v>
      </c>
      <c r="Z54" s="160" t="n">
        <f aca="false">(K54)/S54*100000</f>
        <v>29.1498176585874</v>
      </c>
      <c r="AA54" s="160" t="n">
        <f aca="false">SUM(M54:N54)/S54*100000</f>
        <v>19.8466843632936</v>
      </c>
      <c r="AB54" s="160" t="n">
        <f aca="false">IF(H54=0,(K54+$AB$1*I54)/S54*100000,(K54+$AB$1*H54)/S54*100000)</f>
        <v>46.2985933662458</v>
      </c>
      <c r="AC54" s="161" t="n">
        <f aca="false">(SUM(M54:N54)+$AB$1*ABS(H54-I54))/S54*100000</f>
        <v>32.4369247562579</v>
      </c>
      <c r="AD54" s="159" t="n">
        <f aca="false">(AB54*(W54*100+1))^0.5</f>
        <v>13.858126917415</v>
      </c>
      <c r="AE54" s="159" t="n">
        <f aca="false">(AC54*(W54*100))^0.5</f>
        <v>10.1050591917545</v>
      </c>
      <c r="AF54" s="151" t="n">
        <f aca="false">$AF$1*(X54/S54*100000)^0.5</f>
        <v>0.68411229022867</v>
      </c>
      <c r="AG54" s="162" t="n">
        <f aca="false">D54</f>
        <v>3.06895543543182</v>
      </c>
      <c r="AH54" s="165"/>
      <c r="AI54" s="161"/>
      <c r="AJ54" s="161"/>
      <c r="AK54" s="160"/>
      <c r="AL54" s="164"/>
      <c r="AM54" s="160"/>
      <c r="AN54" s="160"/>
      <c r="AO54" s="160"/>
      <c r="AP54" s="160"/>
      <c r="AQ54" s="160"/>
      <c r="AR54" s="160"/>
      <c r="AS54" s="161"/>
      <c r="AT54" s="161"/>
      <c r="AU54" s="161"/>
      <c r="AV54" s="161"/>
      <c r="AW54" s="161"/>
      <c r="AX54" s="161"/>
    </row>
    <row r="55" customFormat="false" ht="15.75" hidden="false" customHeight="false" outlineLevel="0" collapsed="false">
      <c r="A55" s="188" t="s">
        <v>107</v>
      </c>
      <c r="B55" s="188" t="s">
        <v>107</v>
      </c>
      <c r="C55" s="188" t="s">
        <v>258</v>
      </c>
      <c r="D55" s="151" t="n">
        <f aca="false">IF(AD55-AE55-AF55&lt;0,0,AD55-AE55-AF55)</f>
        <v>2.40028004647582</v>
      </c>
      <c r="E55" s="189"/>
      <c r="F55" s="190" t="n">
        <v>376</v>
      </c>
      <c r="G55" s="190" t="n">
        <v>1</v>
      </c>
      <c r="H55" s="190" t="n">
        <v>109</v>
      </c>
      <c r="I55" s="190" t="n">
        <v>12</v>
      </c>
      <c r="J55" s="190" t="n">
        <v>5</v>
      </c>
      <c r="K55" s="191" t="n">
        <v>97</v>
      </c>
      <c r="L55" s="190" t="n">
        <v>31</v>
      </c>
      <c r="M55" s="190" t="n">
        <v>62</v>
      </c>
      <c r="N55" s="190" t="n">
        <v>4</v>
      </c>
      <c r="O55" s="189"/>
      <c r="P55" s="188" t="s">
        <v>149</v>
      </c>
      <c r="Q55" s="192" t="n">
        <v>44004</v>
      </c>
      <c r="R55" s="190" t="n">
        <v>1750.83</v>
      </c>
      <c r="S55" s="193" t="n">
        <v>378527</v>
      </c>
      <c r="T55" s="194" t="n">
        <v>216</v>
      </c>
      <c r="U55" s="158" t="n">
        <f aca="false">V55+W55</f>
        <v>0.681720577746757</v>
      </c>
      <c r="V55" s="158" t="n">
        <f aca="false">IF(K55=0,0,M55/K55)</f>
        <v>0.639175257731959</v>
      </c>
      <c r="W55" s="158" t="n">
        <f aca="false">IF(K55+$AB$1*H55=0,0,(N55+$AB$1*J55)/(K55+$AB$1*H55))</f>
        <v>0.0425453200147984</v>
      </c>
      <c r="X55" s="159" t="n">
        <f aca="false">IF(F55=0,G55,F55)</f>
        <v>376</v>
      </c>
      <c r="Y55" s="159" t="n">
        <f aca="false">IF(K55=0,X55+E55,(X55+E55)/K55)</f>
        <v>3.87628865979381</v>
      </c>
      <c r="Z55" s="160" t="n">
        <f aca="false">(K55)/S55*100000</f>
        <v>25.6256488969083</v>
      </c>
      <c r="AA55" s="160" t="n">
        <f aca="false">SUM(M55:N55)/S55*100000</f>
        <v>17.4360085277933</v>
      </c>
      <c r="AB55" s="160" t="n">
        <f aca="false">IF(H55=0,(K55+$AB$1*I55)/S55*100000,(K55+$AB$1*H55)/S55*100000)</f>
        <v>35.7041901898676</v>
      </c>
      <c r="AC55" s="161" t="n">
        <f aca="false">(SUM(M55:N55)+$AB$1*ABS(H55-I55))/S55*100000</f>
        <v>26.4049856417112</v>
      </c>
      <c r="AD55" s="159" t="n">
        <f aca="false">(AB55*(W55*100+1))^0.5</f>
        <v>13.6970365385941</v>
      </c>
      <c r="AE55" s="159" t="n">
        <f aca="false">(AC55*(W55*100))^0.5</f>
        <v>10.599096962066</v>
      </c>
      <c r="AF55" s="151" t="n">
        <f aca="false">$AF$1*(X55/S55*100000)^0.5</f>
        <v>0.697659530052319</v>
      </c>
      <c r="AG55" s="162" t="n">
        <f aca="false">D55</f>
        <v>2.40028004647582</v>
      </c>
      <c r="AH55" s="165"/>
      <c r="AI55" s="161"/>
      <c r="AJ55" s="161"/>
      <c r="AK55" s="160"/>
      <c r="AL55" s="164"/>
      <c r="AM55" s="160"/>
      <c r="AN55" s="160"/>
      <c r="AO55" s="160"/>
      <c r="AP55" s="160"/>
      <c r="AQ55" s="160"/>
      <c r="AR55" s="160"/>
      <c r="AS55" s="161"/>
      <c r="AT55" s="161"/>
      <c r="AU55" s="161"/>
      <c r="AV55" s="161"/>
      <c r="AW55" s="161"/>
      <c r="AX55" s="161"/>
    </row>
    <row r="56" customFormat="false" ht="15.75" hidden="false" customHeight="false" outlineLevel="0" collapsed="false">
      <c r="A56" s="188" t="s">
        <v>107</v>
      </c>
      <c r="B56" s="188" t="s">
        <v>259</v>
      </c>
      <c r="C56" s="188" t="s">
        <v>260</v>
      </c>
      <c r="D56" s="151" t="n">
        <f aca="false">IF(AD56-AE56-AF56&lt;0,0,AD56-AE56-AF56)</f>
        <v>4.01694947926875</v>
      </c>
      <c r="E56" s="189"/>
      <c r="F56" s="190" t="n">
        <v>1919</v>
      </c>
      <c r="G56" s="190" t="n">
        <v>0</v>
      </c>
      <c r="H56" s="190" t="n">
        <v>149</v>
      </c>
      <c r="I56" s="190" t="n">
        <v>13</v>
      </c>
      <c r="J56" s="190" t="n">
        <v>6</v>
      </c>
      <c r="K56" s="191" t="n">
        <v>198</v>
      </c>
      <c r="L56" s="190" t="n">
        <v>67</v>
      </c>
      <c r="M56" s="190" t="n">
        <v>119</v>
      </c>
      <c r="N56" s="190" t="n">
        <v>12</v>
      </c>
      <c r="O56" s="189"/>
      <c r="P56" s="188" t="s">
        <v>149</v>
      </c>
      <c r="Q56" s="192" t="n">
        <v>44004</v>
      </c>
      <c r="R56" s="190" t="n">
        <v>79.59</v>
      </c>
      <c r="S56" s="193" t="n">
        <v>219399</v>
      </c>
      <c r="T56" s="194" t="n">
        <v>2757</v>
      </c>
      <c r="U56" s="158" t="n">
        <f aca="false">V56+W56</f>
        <v>0.657376281301926</v>
      </c>
      <c r="V56" s="158" t="n">
        <f aca="false">IF(K56=0,0,M56/K56)</f>
        <v>0.601010101010101</v>
      </c>
      <c r="W56" s="158" t="n">
        <f aca="false">IF(K56+$AB$1*H56=0,0,(N56+$AB$1*J56)/(K56+$AB$1*H56))</f>
        <v>0.0563661802918249</v>
      </c>
      <c r="X56" s="159" t="n">
        <f aca="false">IF(F56=0,G56,F56)</f>
        <v>1919</v>
      </c>
      <c r="Y56" s="159" t="n">
        <f aca="false">IF(K56=0,X56+E56,(X56+E56)/K56)</f>
        <v>9.69191919191919</v>
      </c>
      <c r="Z56" s="160" t="n">
        <f aca="false">(K56)/S56*100000</f>
        <v>90.2465371309805</v>
      </c>
      <c r="AA56" s="160" t="n">
        <f aca="false">SUM(M56:N56)/S56*100000</f>
        <v>59.7085674957498</v>
      </c>
      <c r="AB56" s="160" t="n">
        <f aca="false">IF(H56=0,(K56+$AB$1*I56)/S56*100000,(K56+$AB$1*H56)/S56*100000)</f>
        <v>114.016016481388</v>
      </c>
      <c r="AC56" s="161" t="n">
        <f aca="false">(SUM(M56:N56)+$AB$1*ABS(H56-I56))/S56*100000</f>
        <v>81.4041996545107</v>
      </c>
      <c r="AD56" s="159" t="n">
        <f aca="false">(AB56*(W56*100+1))^0.5</f>
        <v>27.5078307141066</v>
      </c>
      <c r="AE56" s="159" t="n">
        <f aca="false">(AC56*(W56*100))^0.5</f>
        <v>21.4206531045108</v>
      </c>
      <c r="AF56" s="151" t="n">
        <f aca="false">$AF$1*(X56/S56*100000)^0.5</f>
        <v>2.07022813032709</v>
      </c>
      <c r="AG56" s="162" t="n">
        <f aca="false">D56</f>
        <v>4.01694947926875</v>
      </c>
      <c r="AH56" s="165"/>
      <c r="AI56" s="161"/>
      <c r="AJ56" s="161"/>
      <c r="AK56" s="160"/>
      <c r="AL56" s="164"/>
      <c r="AM56" s="160"/>
      <c r="AN56" s="160"/>
      <c r="AO56" s="160"/>
      <c r="AP56" s="160"/>
      <c r="AQ56" s="160"/>
      <c r="AR56" s="160"/>
      <c r="AS56" s="161"/>
      <c r="AT56" s="161"/>
      <c r="AU56" s="161"/>
      <c r="AV56" s="161"/>
      <c r="AW56" s="161"/>
      <c r="AX56" s="161"/>
    </row>
    <row r="57" customFormat="false" ht="15.75" hidden="false" customHeight="false" outlineLevel="0" collapsed="false">
      <c r="A57" s="188" t="s">
        <v>107</v>
      </c>
      <c r="B57" s="188" t="s">
        <v>261</v>
      </c>
      <c r="C57" s="188" t="s">
        <v>262</v>
      </c>
      <c r="D57" s="151" t="n">
        <f aca="false">IF(AD57-AE57-AF57&lt;0,0,AD57-AE57-AF57)</f>
        <v>1.40299445744006</v>
      </c>
      <c r="E57" s="189"/>
      <c r="F57" s="190" t="n">
        <v>208</v>
      </c>
      <c r="G57" s="190" t="n">
        <v>10</v>
      </c>
      <c r="H57" s="190" t="n">
        <v>40</v>
      </c>
      <c r="I57" s="190" t="n">
        <v>2</v>
      </c>
      <c r="J57" s="190" t="n">
        <v>2</v>
      </c>
      <c r="K57" s="191" t="n">
        <v>18</v>
      </c>
      <c r="L57" s="190" t="n">
        <v>5</v>
      </c>
      <c r="M57" s="190" t="n">
        <v>13</v>
      </c>
      <c r="N57" s="190" t="n">
        <v>0</v>
      </c>
      <c r="O57" s="189"/>
      <c r="P57" s="188" t="s">
        <v>149</v>
      </c>
      <c r="Q57" s="192" t="n">
        <v>44004</v>
      </c>
      <c r="R57" s="190" t="n">
        <v>1676.15</v>
      </c>
      <c r="S57" s="193" t="n">
        <v>115072</v>
      </c>
      <c r="T57" s="194" t="n">
        <v>69</v>
      </c>
      <c r="U57" s="158" t="n">
        <f aca="false">V57+W57</f>
        <v>0.744097222222222</v>
      </c>
      <c r="V57" s="158" t="n">
        <f aca="false">IF(K57=0,0,M57/K57)</f>
        <v>0.722222222222222</v>
      </c>
      <c r="W57" s="158" t="n">
        <f aca="false">IF(K57+$AB$1*H57=0,0,(N57+$AB$1*J57)/(K57+$AB$1*H57))</f>
        <v>0.021875</v>
      </c>
      <c r="X57" s="159" t="n">
        <f aca="false">IF(F57=0,G57,F57)</f>
        <v>208</v>
      </c>
      <c r="Y57" s="159" t="n">
        <f aca="false">IF(K57=0,X57+E57,(X57+E57)/K57)</f>
        <v>11.5555555555556</v>
      </c>
      <c r="Z57" s="160" t="n">
        <f aca="false">(K57)/S57*100000</f>
        <v>15.6423804226919</v>
      </c>
      <c r="AA57" s="160" t="n">
        <f aca="false">SUM(M57:N57)/S57*100000</f>
        <v>11.2972747497219</v>
      </c>
      <c r="AB57" s="160" t="n">
        <f aca="false">IF(H57=0,(K57+$AB$1*I57)/S57*100000,(K57+$AB$1*H57)/S57*100000)</f>
        <v>27.8086763070078</v>
      </c>
      <c r="AC57" s="161" t="n">
        <f aca="false">(SUM(M57:N57)+$AB$1*ABS(H57-I57))/S57*100000</f>
        <v>22.855255839822</v>
      </c>
      <c r="AD57" s="159" t="n">
        <f aca="false">(AB57*(W57*100+1))^0.5</f>
        <v>9.41489010709033</v>
      </c>
      <c r="AE57" s="159" t="n">
        <f aca="false">(AC57*(W57*100))^0.5</f>
        <v>7.07077592274078</v>
      </c>
      <c r="AF57" s="151" t="n">
        <f aca="false">$AF$1*(X57/S57*100000)^0.5</f>
        <v>0.941119726909493</v>
      </c>
      <c r="AG57" s="162" t="n">
        <f aca="false">D57</f>
        <v>1.40299445744006</v>
      </c>
      <c r="AH57" s="165"/>
      <c r="AI57" s="161"/>
      <c r="AJ57" s="161"/>
      <c r="AK57" s="160"/>
      <c r="AL57" s="164"/>
      <c r="AM57" s="160"/>
      <c r="AN57" s="160"/>
      <c r="AO57" s="160"/>
      <c r="AP57" s="160"/>
      <c r="AQ57" s="160"/>
      <c r="AR57" s="160"/>
      <c r="AS57" s="161"/>
      <c r="AT57" s="161"/>
      <c r="AU57" s="161"/>
      <c r="AV57" s="161"/>
      <c r="AW57" s="161"/>
      <c r="AX57" s="161"/>
    </row>
    <row r="58" customFormat="false" ht="15.75" hidden="false" customHeight="false" outlineLevel="0" collapsed="false">
      <c r="A58" s="188" t="s">
        <v>107</v>
      </c>
      <c r="B58" s="188" t="s">
        <v>263</v>
      </c>
      <c r="C58" s="188" t="s">
        <v>264</v>
      </c>
      <c r="D58" s="151" t="n">
        <f aca="false">IF(AD58-AE58-AF58&lt;0,0,AD58-AE58-AF58)</f>
        <v>1.73062371937422</v>
      </c>
      <c r="E58" s="189"/>
      <c r="F58" s="190" t="n">
        <v>804</v>
      </c>
      <c r="G58" s="190" t="n">
        <v>0</v>
      </c>
      <c r="H58" s="190" t="n">
        <v>10</v>
      </c>
      <c r="I58" s="190" t="n">
        <v>1</v>
      </c>
      <c r="J58" s="190" t="n">
        <v>0</v>
      </c>
      <c r="K58" s="191" t="n">
        <v>14</v>
      </c>
      <c r="L58" s="190" t="n">
        <v>3</v>
      </c>
      <c r="M58" s="190" t="n">
        <v>11</v>
      </c>
      <c r="N58" s="190" t="n">
        <v>0</v>
      </c>
      <c r="O58" s="189"/>
      <c r="P58" s="188" t="s">
        <v>149</v>
      </c>
      <c r="Q58" s="192" t="n">
        <v>44004</v>
      </c>
      <c r="R58" s="190" t="n">
        <v>4244.31</v>
      </c>
      <c r="S58" s="193" t="n">
        <v>161373</v>
      </c>
      <c r="T58" s="194" t="n">
        <v>38</v>
      </c>
      <c r="U58" s="158" t="n">
        <f aca="false">V58+W58</f>
        <v>0.785714285714286</v>
      </c>
      <c r="V58" s="158" t="n">
        <f aca="false">IF(K58=0,0,M58/K58)</f>
        <v>0.785714285714286</v>
      </c>
      <c r="W58" s="158" t="n">
        <f aca="false">IF(K58+$AB$1*H58=0,0,(N58+$AB$1*J58)/(K58+$AB$1*H58))</f>
        <v>0</v>
      </c>
      <c r="X58" s="159" t="n">
        <f aca="false">IF(F58=0,G58,F58)</f>
        <v>804</v>
      </c>
      <c r="Y58" s="159" t="n">
        <f aca="false">IF(K58=0,X58+E58,(X58+E58)/K58)</f>
        <v>57.4285714285714</v>
      </c>
      <c r="Z58" s="160" t="n">
        <f aca="false">(K58)/S58*100000</f>
        <v>8.67555291157752</v>
      </c>
      <c r="AA58" s="160" t="n">
        <f aca="false">SUM(M58:N58)/S58*100000</f>
        <v>6.81650585909663</v>
      </c>
      <c r="AB58" s="160" t="n">
        <f aca="false">IF(H58=0,(K58+$AB$1*I58)/S58*100000,(K58+$AB$1*H58)/S58*100000)</f>
        <v>10.8444411394719</v>
      </c>
      <c r="AC58" s="161" t="n">
        <f aca="false">(SUM(M58:N58)+$AB$1*ABS(H58-I58))/S58*100000</f>
        <v>8.76850526420157</v>
      </c>
      <c r="AD58" s="159" t="n">
        <f aca="false">(AB58*(W58*100+1))^0.5</f>
        <v>3.29308990759012</v>
      </c>
      <c r="AE58" s="159" t="n">
        <f aca="false">(AC58*(W58*100))^0.5</f>
        <v>0</v>
      </c>
      <c r="AF58" s="151" t="n">
        <f aca="false">$AF$1*(X58/S58*100000)^0.5</f>
        <v>1.5624661882159</v>
      </c>
      <c r="AG58" s="162" t="n">
        <f aca="false">D58</f>
        <v>1.73062371937422</v>
      </c>
      <c r="AH58" s="165"/>
      <c r="AI58" s="161"/>
      <c r="AJ58" s="161"/>
      <c r="AK58" s="160"/>
      <c r="AL58" s="164"/>
      <c r="AM58" s="160"/>
      <c r="AN58" s="160"/>
      <c r="AO58" s="160"/>
      <c r="AP58" s="160"/>
      <c r="AQ58" s="160"/>
      <c r="AR58" s="160"/>
      <c r="AS58" s="161"/>
      <c r="AT58" s="161"/>
      <c r="AU58" s="161"/>
      <c r="AV58" s="161"/>
      <c r="AW58" s="161"/>
      <c r="AX58" s="161"/>
    </row>
    <row r="59" customFormat="false" ht="15.75" hidden="false" customHeight="false" outlineLevel="0" collapsed="false">
      <c r="A59" s="195" t="s">
        <v>265</v>
      </c>
      <c r="B59" s="195" t="s">
        <v>266</v>
      </c>
      <c r="C59" s="195" t="s">
        <v>267</v>
      </c>
      <c r="D59" s="151" t="n">
        <f aca="false">IF(AD59-AE59-AF59&lt;0,0,AD59-AE59-AF59)</f>
        <v>3.77445538655723</v>
      </c>
      <c r="E59" s="196" t="n">
        <v>12971</v>
      </c>
      <c r="F59" s="196" t="n">
        <v>4959</v>
      </c>
      <c r="G59" s="196" t="n">
        <v>48</v>
      </c>
      <c r="H59" s="196" t="n">
        <v>2059</v>
      </c>
      <c r="I59" s="196" t="n">
        <v>124</v>
      </c>
      <c r="J59" s="196" t="n">
        <v>129</v>
      </c>
      <c r="K59" s="197" t="n">
        <v>2101</v>
      </c>
      <c r="L59" s="196" t="n">
        <v>93</v>
      </c>
      <c r="M59" s="196" t="n">
        <v>1482</v>
      </c>
      <c r="N59" s="196" t="n">
        <v>113</v>
      </c>
      <c r="O59" s="196" t="n">
        <v>413</v>
      </c>
      <c r="P59" s="195" t="s">
        <v>149</v>
      </c>
      <c r="Q59" s="198" t="n">
        <v>44004</v>
      </c>
      <c r="R59" s="196" t="n">
        <v>129.54</v>
      </c>
      <c r="S59" s="199" t="n">
        <v>2463560</v>
      </c>
      <c r="T59" s="200" t="n">
        <v>19018</v>
      </c>
      <c r="U59" s="158" t="n">
        <f aca="false">V59+W59</f>
        <v>0.76142715703533</v>
      </c>
      <c r="V59" s="158" t="n">
        <f aca="false">IF(K59=0,0,M59/K59)</f>
        <v>0.705378391242266</v>
      </c>
      <c r="W59" s="158" t="n">
        <f aca="false">IF(K59+$AB$1*H59=0,0,(N59+$AB$1*J59)/(K59+$AB$1*H59))</f>
        <v>0.0560487657930643</v>
      </c>
      <c r="X59" s="159" t="n">
        <f aca="false">IF(F59=0,G59,F59)</f>
        <v>4959</v>
      </c>
      <c r="Y59" s="159" t="n">
        <f aca="false">IF(K59=0,X59+E59,(X59+E59)/K59)</f>
        <v>8.53403141361257</v>
      </c>
      <c r="Z59" s="160" t="n">
        <f aca="false">(K59)/S59*100000</f>
        <v>85.2830862654045</v>
      </c>
      <c r="AA59" s="160" t="n">
        <f aca="false">SUM(M59:N59)/S59*100000</f>
        <v>64.7437042328987</v>
      </c>
      <c r="AB59" s="160" t="n">
        <f aca="false">IF(H59=0,(K59+$AB$1*I59)/S59*100000,(K59+$AB$1*H59)/S59*100000)</f>
        <v>114.535468996087</v>
      </c>
      <c r="AC59" s="161" t="n">
        <f aca="false">(SUM(M59:N59)+$AB$1*ABS(H59-I59))/S59*100000</f>
        <v>92.2344087418208</v>
      </c>
      <c r="AD59" s="159" t="n">
        <f aca="false">(AB59*(W59*100+1))^0.5</f>
        <v>27.5044112220591</v>
      </c>
      <c r="AE59" s="159" t="n">
        <f aca="false">(AC59*(W59*100))^0.5</f>
        <v>22.7368088649926</v>
      </c>
      <c r="AF59" s="151" t="n">
        <f aca="false">$AF$1*(X59/S59*100000)^0.5</f>
        <v>0.993146970509271</v>
      </c>
      <c r="AG59" s="162" t="n">
        <f aca="false">D59</f>
        <v>3.77445538655723</v>
      </c>
      <c r="AH59" s="165"/>
      <c r="AI59" s="161"/>
      <c r="AJ59" s="161"/>
      <c r="AK59" s="160"/>
      <c r="AL59" s="164"/>
      <c r="AM59" s="160"/>
      <c r="AN59" s="160"/>
      <c r="AO59" s="160"/>
      <c r="AP59" s="160"/>
      <c r="AQ59" s="160"/>
      <c r="AR59" s="160"/>
      <c r="AS59" s="161"/>
      <c r="AT59" s="161"/>
      <c r="AU59" s="161"/>
      <c r="AV59" s="161"/>
      <c r="AW59" s="161"/>
      <c r="AX59" s="161"/>
    </row>
    <row r="60" customFormat="false" ht="15.75" hidden="false" customHeight="false" outlineLevel="0" collapsed="false">
      <c r="A60" s="195" t="s">
        <v>265</v>
      </c>
      <c r="B60" s="195" t="s">
        <v>268</v>
      </c>
      <c r="C60" s="195" t="s">
        <v>269</v>
      </c>
      <c r="D60" s="151" t="n">
        <f aca="false">IF(AD60-AE60-AF60&lt;0,0,AD60-AE60-AF60)</f>
        <v>6.98713306293282</v>
      </c>
      <c r="E60" s="196" t="n">
        <v>9752</v>
      </c>
      <c r="F60" s="196" t="n">
        <v>3729</v>
      </c>
      <c r="G60" s="196" t="n">
        <v>42</v>
      </c>
      <c r="H60" s="196" t="n">
        <v>1642</v>
      </c>
      <c r="I60" s="196" t="n">
        <v>131</v>
      </c>
      <c r="J60" s="196" t="n">
        <v>57</v>
      </c>
      <c r="K60" s="197" t="n">
        <v>2147</v>
      </c>
      <c r="L60" s="196" t="n">
        <v>63</v>
      </c>
      <c r="M60" s="196" t="n">
        <v>1447</v>
      </c>
      <c r="N60" s="196" t="n">
        <v>129</v>
      </c>
      <c r="O60" s="196" t="n">
        <v>508</v>
      </c>
      <c r="P60" s="195" t="s">
        <v>149</v>
      </c>
      <c r="Q60" s="198" t="n">
        <v>44004</v>
      </c>
      <c r="R60" s="196" t="n">
        <v>48.13</v>
      </c>
      <c r="S60" s="199" t="n">
        <v>914182</v>
      </c>
      <c r="T60" s="200" t="n">
        <v>18994</v>
      </c>
      <c r="U60" s="158" t="n">
        <f aca="false">V60+W60</f>
        <v>0.728690495383589</v>
      </c>
      <c r="V60" s="158" t="n">
        <f aca="false">IF(K60=0,0,M60/K60)</f>
        <v>0.673963670237541</v>
      </c>
      <c r="W60" s="158" t="n">
        <f aca="false">IF(K60+$AB$1*H60=0,0,(N60+$AB$1*J60)/(K60+$AB$1*H60))</f>
        <v>0.0547268251460484</v>
      </c>
      <c r="X60" s="159" t="n">
        <f aca="false">IF(F60=0,G60,F60)</f>
        <v>3729</v>
      </c>
      <c r="Y60" s="159" t="n">
        <f aca="false">IF(K60=0,X60+E60,(X60+E60)/K60)</f>
        <v>6.27899394503959</v>
      </c>
      <c r="Z60" s="160" t="n">
        <f aca="false">(K60)/S60*100000</f>
        <v>234.854766337556</v>
      </c>
      <c r="AA60" s="160" t="n">
        <f aca="false">SUM(M60:N60)/S60*100000</f>
        <v>172.394556007447</v>
      </c>
      <c r="AB60" s="160" t="n">
        <f aca="false">IF(H60=0,(K60+$AB$1*I60)/S60*100000,(K60+$AB$1*H60)/S60*100000)</f>
        <v>297.719710079612</v>
      </c>
      <c r="AC60" s="161" t="n">
        <f aca="false">(SUM(M60:N60)+$AB$1*ABS(H60-I60))/S60*100000</f>
        <v>230.244087063626</v>
      </c>
      <c r="AD60" s="159" t="n">
        <f aca="false">(AB60*(W60*100+1))^0.5</f>
        <v>43.8981225303034</v>
      </c>
      <c r="AE60" s="159" t="n">
        <f aca="false">(AC60*(W60*100))^0.5</f>
        <v>35.4972222767397</v>
      </c>
      <c r="AF60" s="151" t="n">
        <f aca="false">$AF$1*(X60/S60*100000)^0.5</f>
        <v>1.41376719063089</v>
      </c>
      <c r="AG60" s="162" t="n">
        <f aca="false">D60</f>
        <v>6.98713306293282</v>
      </c>
      <c r="AH60" s="165"/>
      <c r="AI60" s="161"/>
      <c r="AJ60" s="161"/>
      <c r="AK60" s="160"/>
      <c r="AL60" s="164"/>
      <c r="AM60" s="160"/>
      <c r="AN60" s="160"/>
      <c r="AO60" s="160"/>
      <c r="AP60" s="160"/>
      <c r="AQ60" s="160"/>
      <c r="AR60" s="160"/>
      <c r="AS60" s="161"/>
      <c r="AT60" s="161"/>
      <c r="AU60" s="161"/>
      <c r="AV60" s="161"/>
      <c r="AW60" s="161"/>
      <c r="AX60" s="161"/>
    </row>
    <row r="61" customFormat="false" ht="15.75" hidden="false" customHeight="false" outlineLevel="0" collapsed="false">
      <c r="A61" s="195" t="s">
        <v>265</v>
      </c>
      <c r="B61" s="195" t="s">
        <v>270</v>
      </c>
      <c r="C61" s="195" t="s">
        <v>271</v>
      </c>
      <c r="D61" s="151" t="n">
        <f aca="false">IF(AD61-AE61-AF61&lt;0,0,AD61-AE61-AF61)</f>
        <v>3.34422810068447</v>
      </c>
      <c r="E61" s="196" t="n">
        <v>12493</v>
      </c>
      <c r="F61" s="196" t="n">
        <v>4776</v>
      </c>
      <c r="G61" s="196" t="n">
        <v>44</v>
      </c>
      <c r="H61" s="196" t="n">
        <v>2476</v>
      </c>
      <c r="I61" s="196" t="n">
        <v>179</v>
      </c>
      <c r="J61" s="196" t="n">
        <v>77</v>
      </c>
      <c r="K61" s="197" t="n">
        <v>1581</v>
      </c>
      <c r="L61" s="196" t="n">
        <v>62</v>
      </c>
      <c r="M61" s="196" t="n">
        <v>1109</v>
      </c>
      <c r="N61" s="196" t="n">
        <v>119</v>
      </c>
      <c r="O61" s="196" t="n">
        <v>291</v>
      </c>
      <c r="P61" s="195" t="s">
        <v>149</v>
      </c>
      <c r="Q61" s="198" t="n">
        <v>44004</v>
      </c>
      <c r="R61" s="196" t="n">
        <v>141.27</v>
      </c>
      <c r="S61" s="199" t="n">
        <v>2185711</v>
      </c>
      <c r="T61" s="200" t="n">
        <v>15472</v>
      </c>
      <c r="U61" s="158" t="n">
        <f aca="false">V61+W61</f>
        <v>0.761084616935936</v>
      </c>
      <c r="V61" s="158" t="n">
        <f aca="false">IF(K61=0,0,M61/K61)</f>
        <v>0.70145477545857</v>
      </c>
      <c r="W61" s="158" t="n">
        <f aca="false">IF(K61+$AB$1*H61=0,0,(N61+$AB$1*J61)/(K61+$AB$1*H61))</f>
        <v>0.0596298414773656</v>
      </c>
      <c r="X61" s="159" t="n">
        <f aca="false">IF(F61=0,G61,F61)</f>
        <v>4776</v>
      </c>
      <c r="Y61" s="159" t="n">
        <f aca="false">IF(K61=0,X61+E61,(X61+E61)/K61)</f>
        <v>10.9228336495889</v>
      </c>
      <c r="Z61" s="160" t="n">
        <f aca="false">(K61)/S61*100000</f>
        <v>72.3334420698802</v>
      </c>
      <c r="AA61" s="160" t="n">
        <f aca="false">SUM(M61:N61)/S61*100000</f>
        <v>56.1830909941891</v>
      </c>
      <c r="AB61" s="160" t="n">
        <f aca="false">IF(H61=0,(K61+$AB$1*I61)/S61*100000,(K61+$AB$1*H61)/S61*100000)</f>
        <v>111.981867685161</v>
      </c>
      <c r="AC61" s="161" t="n">
        <f aca="false">(SUM(M61:N61)+$AB$1*ABS(H61-I61))/S61*100000</f>
        <v>92.965172431305</v>
      </c>
      <c r="AD61" s="159" t="n">
        <f aca="false">(AB61*(W61*100+1))^0.5</f>
        <v>27.9236095361202</v>
      </c>
      <c r="AE61" s="159" t="n">
        <f aca="false">(AC61*(W61*100))^0.5</f>
        <v>23.5446352594273</v>
      </c>
      <c r="AF61" s="151" t="n">
        <f aca="false">$AF$1*(X61/S61*100000)^0.5</f>
        <v>1.03474617600848</v>
      </c>
      <c r="AG61" s="162" t="n">
        <f aca="false">D61</f>
        <v>3.34422810068447</v>
      </c>
      <c r="AH61" s="165"/>
      <c r="AI61" s="161"/>
      <c r="AJ61" s="161"/>
      <c r="AK61" s="160"/>
      <c r="AL61" s="164"/>
      <c r="AM61" s="160"/>
      <c r="AN61" s="160"/>
      <c r="AO61" s="160"/>
      <c r="AP61" s="160"/>
      <c r="AQ61" s="160"/>
      <c r="AR61" s="160"/>
      <c r="AS61" s="161"/>
      <c r="AT61" s="161"/>
      <c r="AU61" s="161"/>
      <c r="AV61" s="161"/>
      <c r="AW61" s="161"/>
      <c r="AX61" s="161"/>
    </row>
    <row r="62" customFormat="false" ht="15.75" hidden="false" customHeight="false" outlineLevel="0" collapsed="false">
      <c r="A62" s="195" t="s">
        <v>265</v>
      </c>
      <c r="B62" s="195" t="s">
        <v>272</v>
      </c>
      <c r="C62" s="195" t="s">
        <v>273</v>
      </c>
      <c r="D62" s="151" t="n">
        <f aca="false">IF(AD62-AE62-AF62&lt;0,0,AD62-AE62-AF62)</f>
        <v>3.24175888077585</v>
      </c>
      <c r="E62" s="196" t="n">
        <v>12084</v>
      </c>
      <c r="F62" s="196" t="n">
        <v>4620</v>
      </c>
      <c r="G62" s="196" t="n">
        <v>56</v>
      </c>
      <c r="H62" s="196" t="n">
        <v>2140</v>
      </c>
      <c r="I62" s="196" t="n">
        <v>148</v>
      </c>
      <c r="J62" s="196" t="n">
        <v>90</v>
      </c>
      <c r="K62" s="197" t="n">
        <v>2036</v>
      </c>
      <c r="L62" s="196" t="n">
        <v>50</v>
      </c>
      <c r="M62" s="196" t="n">
        <v>1482</v>
      </c>
      <c r="N62" s="196" t="n">
        <v>122</v>
      </c>
      <c r="O62" s="196" t="n">
        <v>382</v>
      </c>
      <c r="P62" s="195" t="s">
        <v>149</v>
      </c>
      <c r="Q62" s="198" t="n">
        <v>44004</v>
      </c>
      <c r="R62" s="196" t="n">
        <v>188.03</v>
      </c>
      <c r="S62" s="199" t="n">
        <v>2843816</v>
      </c>
      <c r="T62" s="200" t="n">
        <v>15124</v>
      </c>
      <c r="U62" s="158" t="n">
        <f aca="false">V62+W62</f>
        <v>0.783014535488672</v>
      </c>
      <c r="V62" s="158" t="n">
        <f aca="false">IF(K62=0,0,M62/K62)</f>
        <v>0.727897838899804</v>
      </c>
      <c r="W62" s="158" t="n">
        <f aca="false">IF(K62+$AB$1*H62=0,0,(N62+$AB$1*J62)/(K62+$AB$1*H62))</f>
        <v>0.0551166965888689</v>
      </c>
      <c r="X62" s="159" t="n">
        <f aca="false">IF(F62=0,G62,F62)</f>
        <v>4620</v>
      </c>
      <c r="Y62" s="159" t="n">
        <f aca="false">IF(K62=0,X62+E62,(X62+E62)/K62)</f>
        <v>8.20432220039293</v>
      </c>
      <c r="Z62" s="160" t="n">
        <f aca="false">(K62)/S62*100000</f>
        <v>71.5939427867344</v>
      </c>
      <c r="AA62" s="160" t="n">
        <f aca="false">SUM(M62:N62)/S62*100000</f>
        <v>56.4030865569362</v>
      </c>
      <c r="AB62" s="160" t="n">
        <f aca="false">IF(H62=0,(K62+$AB$1*I62)/S62*100000,(K62+$AB$1*H62)/S62*100000)</f>
        <v>97.9317930555282</v>
      </c>
      <c r="AC62" s="161" t="n">
        <f aca="false">(SUM(M62:N62)+$AB$1*ABS(H62-I62))/S62*100000</f>
        <v>80.9194406389162</v>
      </c>
      <c r="AD62" s="159" t="n">
        <f aca="false">(AB62*(W62*100+1))^0.5</f>
        <v>25.2527124380743</v>
      </c>
      <c r="AE62" s="159" t="n">
        <f aca="false">(AC62*(W62*100))^0.5</f>
        <v>21.1187411031911</v>
      </c>
      <c r="AF62" s="151" t="n">
        <f aca="false">$AF$1*(X62/S62*100000)^0.5</f>
        <v>0.892212454107367</v>
      </c>
      <c r="AG62" s="162" t="n">
        <f aca="false">D62</f>
        <v>3.24175888077585</v>
      </c>
      <c r="AH62" s="165"/>
      <c r="AI62" s="161"/>
      <c r="AJ62" s="161"/>
      <c r="AK62" s="160"/>
      <c r="AL62" s="164"/>
      <c r="AM62" s="160"/>
      <c r="AN62" s="160"/>
      <c r="AO62" s="160"/>
      <c r="AP62" s="160"/>
      <c r="AQ62" s="160"/>
      <c r="AR62" s="160"/>
      <c r="AS62" s="161"/>
      <c r="AT62" s="161"/>
      <c r="AU62" s="161"/>
      <c r="AV62" s="161"/>
      <c r="AW62" s="161"/>
      <c r="AX62" s="161"/>
    </row>
    <row r="63" customFormat="false" ht="15.75" hidden="false" customHeight="false" outlineLevel="0" collapsed="false">
      <c r="A63" s="195" t="s">
        <v>265</v>
      </c>
      <c r="B63" s="195" t="s">
        <v>274</v>
      </c>
      <c r="C63" s="195" t="s">
        <v>275</v>
      </c>
      <c r="D63" s="151" t="n">
        <f aca="false">IF(AD63-AE63-AF63&lt;0,0,AD63-AE63-AF63)</f>
        <v>3.98552643742793</v>
      </c>
      <c r="E63" s="196" t="n">
        <v>10561</v>
      </c>
      <c r="F63" s="196" t="n">
        <v>4038</v>
      </c>
      <c r="G63" s="196" t="n">
        <v>116</v>
      </c>
      <c r="H63" s="196" t="n">
        <v>2059</v>
      </c>
      <c r="I63" s="196" t="n">
        <v>164</v>
      </c>
      <c r="J63" s="196" t="n">
        <v>48</v>
      </c>
      <c r="K63" s="197" t="n">
        <v>1805</v>
      </c>
      <c r="L63" s="196" t="n">
        <v>49</v>
      </c>
      <c r="M63" s="196" t="n">
        <v>1311</v>
      </c>
      <c r="N63" s="196" t="n">
        <v>106</v>
      </c>
      <c r="O63" s="196" t="n">
        <v>339</v>
      </c>
      <c r="P63" s="195" t="s">
        <v>149</v>
      </c>
      <c r="Q63" s="198" t="n">
        <v>44004</v>
      </c>
      <c r="R63" s="196" t="n">
        <v>146.66</v>
      </c>
      <c r="S63" s="199" t="n">
        <v>1747315</v>
      </c>
      <c r="T63" s="200" t="n">
        <v>11914</v>
      </c>
      <c r="U63" s="158" t="n">
        <f aca="false">V63+W63</f>
        <v>0.774936936505141</v>
      </c>
      <c r="V63" s="158" t="n">
        <f aca="false">IF(K63=0,0,M63/K63)</f>
        <v>0.726315789473684</v>
      </c>
      <c r="W63" s="158" t="n">
        <f aca="false">IF(K63+$AB$1*H63=0,0,(N63+$AB$1*J63)/(K63+$AB$1*H63))</f>
        <v>0.0486211470314572</v>
      </c>
      <c r="X63" s="159" t="n">
        <f aca="false">IF(F63=0,G63,F63)</f>
        <v>4038</v>
      </c>
      <c r="Y63" s="159" t="n">
        <f aca="false">IF(K63=0,X63+E63,(X63+E63)/K63)</f>
        <v>8.08808864265928</v>
      </c>
      <c r="Z63" s="160" t="n">
        <f aca="false">(K63)/S63*100000</f>
        <v>103.301350929855</v>
      </c>
      <c r="AA63" s="160" t="n">
        <f aca="false">SUM(M63:N63)/S63*100000</f>
        <v>81.0958527798365</v>
      </c>
      <c r="AB63" s="160" t="n">
        <f aca="false">IF(H63=0,(K63+$AB$1*I63)/S63*100000,(K63+$AB$1*H63)/S63*100000)</f>
        <v>144.544629903595</v>
      </c>
      <c r="AC63" s="161" t="n">
        <f aca="false">(SUM(M63:N63)+$AB$1*ABS(H63-I63))/S63*100000</f>
        <v>119.054091563341</v>
      </c>
      <c r="AD63" s="159" t="n">
        <f aca="false">(AB63*(W63*100+1))^0.5</f>
        <v>29.1090570135589</v>
      </c>
      <c r="AE63" s="159" t="n">
        <f aca="false">(AC63*(W63*100))^0.5</f>
        <v>24.0593983519908</v>
      </c>
      <c r="AF63" s="151" t="n">
        <f aca="false">$AF$1*(X63/S63*100000)^0.5</f>
        <v>1.0641322241401</v>
      </c>
      <c r="AG63" s="162" t="n">
        <f aca="false">D63</f>
        <v>3.98552643742793</v>
      </c>
      <c r="AH63" s="165"/>
      <c r="AI63" s="161"/>
      <c r="AJ63" s="161"/>
      <c r="AK63" s="160"/>
      <c r="AL63" s="164"/>
      <c r="AM63" s="160"/>
      <c r="AN63" s="160"/>
      <c r="AO63" s="160"/>
      <c r="AP63" s="160"/>
      <c r="AQ63" s="160"/>
      <c r="AR63" s="160"/>
      <c r="AS63" s="161"/>
      <c r="AT63" s="161"/>
      <c r="AU63" s="161"/>
      <c r="AV63" s="161"/>
      <c r="AW63" s="161"/>
      <c r="AX63" s="161"/>
    </row>
    <row r="64" customFormat="false" ht="15.75" hidden="false" customHeight="false" outlineLevel="0" collapsed="false">
      <c r="A64" s="195" t="s">
        <v>265</v>
      </c>
      <c r="B64" s="195" t="s">
        <v>276</v>
      </c>
      <c r="C64" s="195" t="s">
        <v>277</v>
      </c>
      <c r="D64" s="151" t="n">
        <f aca="false">IF(AD64-AE64-AF64&lt;0,0,AD64-AE64-AF64)</f>
        <v>6.84633782305665</v>
      </c>
      <c r="E64" s="196" t="n">
        <v>776</v>
      </c>
      <c r="F64" s="196" t="n">
        <v>297</v>
      </c>
      <c r="G64" s="196" t="n">
        <v>2</v>
      </c>
      <c r="H64" s="196" t="n">
        <v>23</v>
      </c>
      <c r="I64" s="196" t="n">
        <v>1</v>
      </c>
      <c r="J64" s="196" t="n">
        <v>1</v>
      </c>
      <c r="K64" s="197" t="n">
        <v>32</v>
      </c>
      <c r="L64" s="196" t="n">
        <v>1</v>
      </c>
      <c r="M64" s="196" t="n">
        <v>12</v>
      </c>
      <c r="N64" s="196" t="n">
        <v>0</v>
      </c>
      <c r="O64" s="196" t="n">
        <v>19</v>
      </c>
      <c r="P64" s="195" t="s">
        <v>149</v>
      </c>
      <c r="Q64" s="198" t="n">
        <v>44004</v>
      </c>
      <c r="R64" s="196" t="n">
        <v>8.7</v>
      </c>
      <c r="S64" s="199" t="n">
        <v>23340</v>
      </c>
      <c r="T64" s="200" t="n">
        <v>2683</v>
      </c>
      <c r="U64" s="158" t="n">
        <f aca="false">V64+W64</f>
        <v>0.383739076154807</v>
      </c>
      <c r="V64" s="158" t="n">
        <f aca="false">IF(K64=0,0,M64/K64)</f>
        <v>0.375</v>
      </c>
      <c r="W64" s="158" t="n">
        <f aca="false">IF(K64+$AB$1*H64=0,0,(N64+$AB$1*J64)/(K64+$AB$1*H64))</f>
        <v>0.00873907615480649</v>
      </c>
      <c r="X64" s="159" t="n">
        <f aca="false">IF(F64=0,G64,F64)</f>
        <v>297</v>
      </c>
      <c r="Y64" s="159" t="n">
        <f aca="false">IF(K64=0,X64+E64,(X64+E64)/K64)</f>
        <v>33.53125</v>
      </c>
      <c r="Z64" s="160" t="n">
        <f aca="false">(K64)/S64*100000</f>
        <v>137.103684661525</v>
      </c>
      <c r="AA64" s="160" t="n">
        <f aca="false">SUM(M64:N64)/S64*100000</f>
        <v>51.413881748072</v>
      </c>
      <c r="AB64" s="160" t="n">
        <f aca="false">IF(H64=0,(K64+$AB$1*I64)/S64*100000,(K64+$AB$1*H64)/S64*100000)</f>
        <v>171.59383033419</v>
      </c>
      <c r="AC64" s="161" t="n">
        <f aca="false">(SUM(M64:N64)+$AB$1*ABS(H64-I64))/S64*100000</f>
        <v>84.4044558697515</v>
      </c>
      <c r="AD64" s="159" t="n">
        <f aca="false">(AB64*(W64*100+1))^0.5</f>
        <v>17.931842778497</v>
      </c>
      <c r="AE64" s="159" t="n">
        <f aca="false">(AC64*(W64*100))^0.5</f>
        <v>8.58846300365067</v>
      </c>
      <c r="AF64" s="151" t="n">
        <f aca="false">$AF$1*(X64/S64*100000)^0.5</f>
        <v>2.49704195178964</v>
      </c>
      <c r="AG64" s="162" t="n">
        <f aca="false">D64</f>
        <v>6.84633782305665</v>
      </c>
      <c r="AH64" s="165"/>
      <c r="AI64" s="161"/>
      <c r="AJ64" s="161"/>
      <c r="AK64" s="160"/>
      <c r="AL64" s="164"/>
      <c r="AM64" s="160"/>
      <c r="AN64" s="160"/>
      <c r="AO64" s="160"/>
      <c r="AP64" s="160"/>
      <c r="AQ64" s="160"/>
      <c r="AR64" s="160"/>
      <c r="AS64" s="161"/>
      <c r="AT64" s="161"/>
      <c r="AU64" s="161"/>
      <c r="AV64" s="161"/>
      <c r="AW64" s="161"/>
      <c r="AX64" s="161"/>
    </row>
    <row r="65" customFormat="false" ht="15.75" hidden="false" customHeight="false" outlineLevel="0" collapsed="false">
      <c r="A65" s="201" t="s">
        <v>80</v>
      </c>
      <c r="B65" s="202" t="s">
        <v>278</v>
      </c>
      <c r="C65" s="203" t="s">
        <v>279</v>
      </c>
      <c r="D65" s="151" t="n">
        <f aca="false">IF(AD65-AE65-AF65&lt;0,0,AD65-AE65-AF65)</f>
        <v>0.970301424130346</v>
      </c>
      <c r="E65" s="204"/>
      <c r="F65" s="205" t="n">
        <v>349</v>
      </c>
      <c r="G65" s="205" t="n">
        <v>6</v>
      </c>
      <c r="H65" s="205" t="n">
        <v>8</v>
      </c>
      <c r="I65" s="205" t="n">
        <v>2</v>
      </c>
      <c r="J65" s="204"/>
      <c r="K65" s="206" t="n">
        <v>12</v>
      </c>
      <c r="L65" s="205" t="n">
        <v>5</v>
      </c>
      <c r="M65" s="205" t="n">
        <v>6</v>
      </c>
      <c r="N65" s="205" t="n">
        <v>1</v>
      </c>
      <c r="O65" s="204"/>
      <c r="P65" s="201" t="s">
        <v>149</v>
      </c>
      <c r="Q65" s="207" t="n">
        <v>44004</v>
      </c>
      <c r="R65" s="205" t="n">
        <v>5804</v>
      </c>
      <c r="S65" s="208" t="n">
        <v>260290</v>
      </c>
      <c r="T65" s="209" t="n">
        <v>45</v>
      </c>
      <c r="U65" s="158" t="n">
        <f aca="false">V65+W65</f>
        <v>0.567567567567568</v>
      </c>
      <c r="V65" s="158" t="n">
        <f aca="false">IF(K65=0,0,M65/K65)</f>
        <v>0.5</v>
      </c>
      <c r="W65" s="158" t="n">
        <f aca="false">IF(K65+$AB$1*H65=0,0,(N65+$AB$1*J65)/(K65+$AB$1*H65))</f>
        <v>0.0675675675675676</v>
      </c>
      <c r="X65" s="159" t="n">
        <f aca="false">IF(F65=0,G65,F65)</f>
        <v>349</v>
      </c>
      <c r="Y65" s="159" t="n">
        <f aca="false">IF(K65=0,X65+E65,(X65+E65)/K65)</f>
        <v>29.0833333333333</v>
      </c>
      <c r="Z65" s="160" t="n">
        <f aca="false">(K65)/S65*100000</f>
        <v>4.61024242191402</v>
      </c>
      <c r="AA65" s="160" t="n">
        <f aca="false">SUM(M65:N65)/S65*100000</f>
        <v>2.68930807944984</v>
      </c>
      <c r="AB65" s="160" t="n">
        <f aca="false">IF(H65=0,(K65+$AB$1*I65)/S65*100000,(K65+$AB$1*H65)/S65*100000)</f>
        <v>5.68596565369396</v>
      </c>
      <c r="AC65" s="161" t="n">
        <f aca="false">(SUM(M65:N65)+$AB$1*ABS(H65-I65))/S65*100000</f>
        <v>3.4961005032848</v>
      </c>
      <c r="AD65" s="159" t="n">
        <f aca="false">(AB65*(W65*100+1))^0.5</f>
        <v>6.64113337488244</v>
      </c>
      <c r="AE65" s="159" t="n">
        <f aca="false">(AC65*(W65*100))^0.5</f>
        <v>4.86027784163316</v>
      </c>
      <c r="AF65" s="151" t="n">
        <f aca="false">$AF$1*(X65/S65*100000)^0.5</f>
        <v>0.810554109118939</v>
      </c>
      <c r="AG65" s="162" t="n">
        <f aca="false">D65</f>
        <v>0.970301424130346</v>
      </c>
      <c r="AH65" s="163" t="n">
        <v>1</v>
      </c>
      <c r="AI65" s="161"/>
      <c r="AJ65" s="161"/>
      <c r="AK65" s="160"/>
      <c r="AL65" s="164"/>
      <c r="AM65" s="160"/>
      <c r="AN65" s="160"/>
      <c r="AO65" s="160"/>
      <c r="AP65" s="160"/>
      <c r="AQ65" s="161"/>
      <c r="AR65" s="161"/>
      <c r="AS65" s="161"/>
      <c r="AT65" s="161"/>
      <c r="AU65" s="161"/>
      <c r="AV65" s="161"/>
      <c r="AW65" s="161"/>
      <c r="AX65" s="161"/>
    </row>
    <row r="66" customFormat="false" ht="15.75" hidden="false" customHeight="false" outlineLevel="0" collapsed="false">
      <c r="A66" s="201" t="s">
        <v>80</v>
      </c>
      <c r="B66" s="202" t="s">
        <v>280</v>
      </c>
      <c r="C66" s="203" t="s">
        <v>281</v>
      </c>
      <c r="D66" s="151" t="n">
        <f aca="false">IF(AD66-AE66-AF66&lt;0,0,AD66-AE66-AF66)</f>
        <v>0.85819255982925</v>
      </c>
      <c r="E66" s="204"/>
      <c r="F66" s="205" t="n">
        <v>269</v>
      </c>
      <c r="G66" s="205" t="n">
        <v>3</v>
      </c>
      <c r="H66" s="205" t="n">
        <v>10</v>
      </c>
      <c r="I66" s="205" t="n">
        <v>1</v>
      </c>
      <c r="J66" s="204"/>
      <c r="K66" s="206" t="n">
        <v>4</v>
      </c>
      <c r="L66" s="205" t="n">
        <v>0</v>
      </c>
      <c r="M66" s="205" t="n">
        <v>4</v>
      </c>
      <c r="N66" s="205" t="n">
        <v>0</v>
      </c>
      <c r="O66" s="204"/>
      <c r="P66" s="201" t="s">
        <v>149</v>
      </c>
      <c r="Q66" s="207" t="n">
        <v>44004</v>
      </c>
      <c r="R66" s="205" t="n">
        <v>4659</v>
      </c>
      <c r="S66" s="208" t="n">
        <v>343489</v>
      </c>
      <c r="T66" s="209" t="n">
        <v>74</v>
      </c>
      <c r="U66" s="158" t="n">
        <f aca="false">V66+W66</f>
        <v>1</v>
      </c>
      <c r="V66" s="158" t="n">
        <f aca="false">IF(K66=0,0,M66/K66)</f>
        <v>1</v>
      </c>
      <c r="W66" s="158" t="n">
        <f aca="false">IF(K66+$AB$1*H66=0,0,(N66+$AB$1*J66)/(K66+$AB$1*H66))</f>
        <v>0</v>
      </c>
      <c r="X66" s="159" t="n">
        <f aca="false">IF(F66=0,G66,F66)</f>
        <v>269</v>
      </c>
      <c r="Y66" s="159" t="n">
        <f aca="false">IF(K66=0,X66+E66,(X66+E66)/K66)</f>
        <v>67.25</v>
      </c>
      <c r="Z66" s="160" t="n">
        <f aca="false">(K66)/S66*100000</f>
        <v>1.1645205523321</v>
      </c>
      <c r="AA66" s="160" t="n">
        <f aca="false">SUM(M66:N66)/S66*100000</f>
        <v>1.1645205523321</v>
      </c>
      <c r="AB66" s="160" t="n">
        <f aca="false">IF(H66=0,(K66+$AB$1*I66)/S66*100000,(K66+$AB$1*H66)/S66*100000)</f>
        <v>2.18347603562268</v>
      </c>
      <c r="AC66" s="161" t="n">
        <f aca="false">(SUM(M66:N66)+$AB$1*ABS(H66-I66))/S66*100000</f>
        <v>2.08158048729363</v>
      </c>
      <c r="AD66" s="159" t="n">
        <f aca="false">(AB66*(W66*100+1))^0.5</f>
        <v>1.47765897135391</v>
      </c>
      <c r="AE66" s="159" t="n">
        <f aca="false">(AC66*(W66*100))^0.5</f>
        <v>0</v>
      </c>
      <c r="AF66" s="151" t="n">
        <f aca="false">$AF$1*(X66/S66*100000)^0.5</f>
        <v>0.619466411524656</v>
      </c>
      <c r="AG66" s="162" t="n">
        <f aca="false">D66</f>
        <v>0.85819255982925</v>
      </c>
      <c r="AH66" s="163" t="n">
        <v>1</v>
      </c>
      <c r="AI66" s="161"/>
      <c r="AJ66" s="161"/>
      <c r="AK66" s="160"/>
      <c r="AL66" s="164"/>
      <c r="AM66" s="160"/>
      <c r="AN66" s="160"/>
      <c r="AO66" s="160"/>
      <c r="AP66" s="160"/>
      <c r="AQ66" s="161"/>
      <c r="AR66" s="161"/>
      <c r="AS66" s="161"/>
      <c r="AT66" s="161"/>
      <c r="AU66" s="161"/>
      <c r="AV66" s="161"/>
      <c r="AW66" s="161"/>
      <c r="AX66" s="161"/>
    </row>
    <row r="67" customFormat="false" ht="15.75" hidden="false" customHeight="false" outlineLevel="0" collapsed="false">
      <c r="A67" s="201" t="s">
        <v>80</v>
      </c>
      <c r="B67" s="202" t="s">
        <v>282</v>
      </c>
      <c r="C67" s="203" t="s">
        <v>283</v>
      </c>
      <c r="D67" s="151" t="n">
        <f aca="false">IF(AD67-AE67-AF67&lt;0,0,AD67-AE67-AF67)</f>
        <v>2.52819329194963</v>
      </c>
      <c r="E67" s="204"/>
      <c r="F67" s="205" t="n">
        <v>487</v>
      </c>
      <c r="G67" s="205" t="n">
        <v>6</v>
      </c>
      <c r="H67" s="205" t="n">
        <v>74</v>
      </c>
      <c r="I67" s="205" t="n">
        <v>1</v>
      </c>
      <c r="J67" s="204"/>
      <c r="K67" s="206" t="n">
        <v>32</v>
      </c>
      <c r="L67" s="205" t="n">
        <v>2</v>
      </c>
      <c r="M67" s="205" t="n">
        <v>30</v>
      </c>
      <c r="N67" s="205" t="n">
        <v>0</v>
      </c>
      <c r="O67" s="204"/>
      <c r="P67" s="201" t="s">
        <v>149</v>
      </c>
      <c r="Q67" s="207" t="n">
        <v>44004</v>
      </c>
      <c r="R67" s="205" t="n">
        <v>104</v>
      </c>
      <c r="S67" s="208" t="n">
        <v>575388</v>
      </c>
      <c r="T67" s="209" t="n">
        <v>5533</v>
      </c>
      <c r="U67" s="158" t="n">
        <f aca="false">V67+W67</f>
        <v>0.9375</v>
      </c>
      <c r="V67" s="158" t="n">
        <f aca="false">IF(K67=0,0,M67/K67)</f>
        <v>0.9375</v>
      </c>
      <c r="W67" s="158" t="n">
        <f aca="false">IF(K67+$AB$1*H67=0,0,(N67+$AB$1*J67)/(K67+$AB$1*H67))</f>
        <v>0</v>
      </c>
      <c r="X67" s="159" t="n">
        <f aca="false">IF(F67=0,G67,F67)</f>
        <v>487</v>
      </c>
      <c r="Y67" s="159" t="n">
        <f aca="false">IF(K67=0,X67+E67,(X67+E67)/K67)</f>
        <v>15.21875</v>
      </c>
      <c r="Z67" s="160" t="n">
        <f aca="false">(K67)/S67*100000</f>
        <v>5.56146461170549</v>
      </c>
      <c r="AA67" s="160" t="n">
        <f aca="false">SUM(M67:N67)/S67*100000</f>
        <v>5.2138730734739</v>
      </c>
      <c r="AB67" s="160" t="n">
        <f aca="false">IF(H67=0,(K67+$AB$1*I67)/S67*100000,(K67+$AB$1*H67)/S67*100000)</f>
        <v>10.0627750318046</v>
      </c>
      <c r="AC67" s="161" t="n">
        <f aca="false">(SUM(M67:N67)+$AB$1*ABS(H67-I67))/S67*100000</f>
        <v>9.6543549743825</v>
      </c>
      <c r="AD67" s="159" t="n">
        <f aca="false">(AB67*(W67*100+1))^0.5</f>
        <v>3.17218773590162</v>
      </c>
      <c r="AE67" s="159" t="n">
        <f aca="false">(AC67*(W67*100))^0.5</f>
        <v>0</v>
      </c>
      <c r="AF67" s="151" t="n">
        <f aca="false">$AF$1*(X67/S67*100000)^0.5</f>
        <v>0.643994443951984</v>
      </c>
      <c r="AG67" s="162" t="n">
        <f aca="false">D67</f>
        <v>2.52819329194963</v>
      </c>
      <c r="AH67" s="163" t="n">
        <v>1</v>
      </c>
      <c r="AI67" s="161"/>
      <c r="AJ67" s="161"/>
      <c r="AK67" s="160"/>
      <c r="AL67" s="164"/>
      <c r="AM67" s="160"/>
      <c r="AN67" s="160"/>
      <c r="AO67" s="160"/>
      <c r="AP67" s="160"/>
      <c r="AQ67" s="160"/>
      <c r="AR67" s="160"/>
      <c r="AS67" s="161"/>
      <c r="AT67" s="161"/>
      <c r="AU67" s="161"/>
      <c r="AV67" s="161"/>
      <c r="AW67" s="161"/>
      <c r="AX67" s="161"/>
    </row>
    <row r="68" customFormat="false" ht="15.75" hidden="false" customHeight="false" outlineLevel="0" collapsed="false">
      <c r="A68" s="201" t="s">
        <v>80</v>
      </c>
      <c r="B68" s="202" t="s">
        <v>284</v>
      </c>
      <c r="C68" s="203" t="s">
        <v>285</v>
      </c>
      <c r="D68" s="151" t="n">
        <f aca="false">IF(AD68-AE68-AF68&lt;0,0,AD68-AE68-AF68)</f>
        <v>0.465527998901439</v>
      </c>
      <c r="E68" s="204"/>
      <c r="F68" s="205" t="n">
        <v>301</v>
      </c>
      <c r="G68" s="205" t="n">
        <v>0</v>
      </c>
      <c r="H68" s="205" t="n">
        <v>15</v>
      </c>
      <c r="I68" s="205" t="n">
        <v>6</v>
      </c>
      <c r="J68" s="204"/>
      <c r="K68" s="206" t="n">
        <v>2</v>
      </c>
      <c r="L68" s="205" t="n">
        <v>0</v>
      </c>
      <c r="M68" s="205" t="n">
        <v>1</v>
      </c>
      <c r="N68" s="205" t="n">
        <v>1</v>
      </c>
      <c r="O68" s="204"/>
      <c r="P68" s="201" t="s">
        <v>149</v>
      </c>
      <c r="Q68" s="207" t="n">
        <v>44004</v>
      </c>
      <c r="R68" s="205" t="n">
        <v>3355</v>
      </c>
      <c r="S68" s="208" t="n">
        <v>234912</v>
      </c>
      <c r="T68" s="209" t="n">
        <v>70</v>
      </c>
      <c r="U68" s="158" t="n">
        <f aca="false">V68+W68</f>
        <v>0.637931034482759</v>
      </c>
      <c r="V68" s="158" t="n">
        <f aca="false">IF(K68=0,0,M68/K68)</f>
        <v>0.5</v>
      </c>
      <c r="W68" s="158" t="n">
        <f aca="false">IF(K68+$AB$1*H68=0,0,(N68+$AB$1*J68)/(K68+$AB$1*H68))</f>
        <v>0.137931034482759</v>
      </c>
      <c r="X68" s="159" t="n">
        <f aca="false">IF(F68=0,G68,F68)</f>
        <v>301</v>
      </c>
      <c r="Y68" s="159" t="n">
        <f aca="false">IF(K68=0,X68+E68,(X68+E68)/K68)</f>
        <v>150.5</v>
      </c>
      <c r="Z68" s="160" t="n">
        <f aca="false">(K68)/S68*100000</f>
        <v>0.851382645416156</v>
      </c>
      <c r="AA68" s="160" t="n">
        <f aca="false">SUM(M68:N68)/S68*100000</f>
        <v>0.851382645416156</v>
      </c>
      <c r="AB68" s="160" t="n">
        <f aca="false">IF(H68=0,(K68+$AB$1*I68)/S68*100000,(K68+$AB$1*H68)/S68*100000)</f>
        <v>3.08626208963356</v>
      </c>
      <c r="AC68" s="161" t="n">
        <f aca="false">(SUM(M68:N68)+$AB$1*ABS(H68-I68))/S68*100000</f>
        <v>2.1923103119466</v>
      </c>
      <c r="AD68" s="159" t="n">
        <f aca="false">(AB68*(W68*100+1))^0.5</f>
        <v>6.75687755997113</v>
      </c>
      <c r="AE68" s="159" t="n">
        <f aca="false">(AC68*(W68*100))^0.5</f>
        <v>5.49897835269438</v>
      </c>
      <c r="AF68" s="151" t="n">
        <f aca="false">$AF$1*(X68/S68*100000)^0.5</f>
        <v>0.792371208375307</v>
      </c>
      <c r="AG68" s="162" t="n">
        <f aca="false">D68</f>
        <v>0.465527998901439</v>
      </c>
      <c r="AH68" s="163" t="n">
        <v>0</v>
      </c>
      <c r="AI68" s="161"/>
      <c r="AJ68" s="161"/>
      <c r="AK68" s="160"/>
      <c r="AL68" s="164"/>
      <c r="AM68" s="160"/>
      <c r="AN68" s="160"/>
      <c r="AO68" s="160"/>
      <c r="AP68" s="160"/>
      <c r="AQ68" s="161"/>
      <c r="AR68" s="161"/>
      <c r="AS68" s="161"/>
      <c r="AT68" s="161"/>
      <c r="AU68" s="161"/>
      <c r="AV68" s="161"/>
      <c r="AW68" s="161"/>
      <c r="AX68" s="161"/>
    </row>
    <row r="69" customFormat="false" ht="15.75" hidden="false" customHeight="false" outlineLevel="0" collapsed="false">
      <c r="A69" s="201" t="s">
        <v>80</v>
      </c>
      <c r="B69" s="202" t="s">
        <v>286</v>
      </c>
      <c r="C69" s="203" t="s">
        <v>287</v>
      </c>
      <c r="D69" s="151" t="n">
        <f aca="false">IF(AD69-AE69-AF69&lt;0,0,AD69-AE69-AF69)</f>
        <v>2.59127992540311</v>
      </c>
      <c r="E69" s="204"/>
      <c r="F69" s="205" t="n">
        <v>72</v>
      </c>
      <c r="G69" s="205" t="n">
        <v>0</v>
      </c>
      <c r="H69" s="205" t="n">
        <v>28</v>
      </c>
      <c r="I69" s="205" t="n">
        <v>0</v>
      </c>
      <c r="J69" s="204"/>
      <c r="K69" s="206" t="n">
        <v>21</v>
      </c>
      <c r="L69" s="205" t="n">
        <v>0</v>
      </c>
      <c r="M69" s="205" t="n">
        <v>21</v>
      </c>
      <c r="N69" s="205" t="n">
        <v>0</v>
      </c>
      <c r="O69" s="204"/>
      <c r="P69" s="201" t="s">
        <v>149</v>
      </c>
      <c r="Q69" s="207" t="n">
        <v>44004</v>
      </c>
      <c r="R69" s="205" t="n">
        <v>7679</v>
      </c>
      <c r="S69" s="208" t="n">
        <v>365763</v>
      </c>
      <c r="T69" s="209" t="n">
        <v>48</v>
      </c>
      <c r="U69" s="158" t="n">
        <f aca="false">V69+W69</f>
        <v>1</v>
      </c>
      <c r="V69" s="158" t="n">
        <f aca="false">IF(K69=0,0,M69/K69)</f>
        <v>1</v>
      </c>
      <c r="W69" s="158" t="n">
        <f aca="false">IF(K69+$AB$1*H69=0,0,(N69+$AB$1*J69)/(K69+$AB$1*H69))</f>
        <v>0</v>
      </c>
      <c r="X69" s="159" t="n">
        <f aca="false">IF(F69=0,G69,F69)</f>
        <v>72</v>
      </c>
      <c r="Y69" s="159" t="n">
        <f aca="false">IF(K69=0,X69+E69,(X69+E69)/K69)</f>
        <v>3.42857142857143</v>
      </c>
      <c r="Z69" s="160" t="n">
        <f aca="false">(K69)/S69*100000</f>
        <v>5.74142272455114</v>
      </c>
      <c r="AA69" s="160" t="n">
        <f aca="false">SUM(M69:N69)/S69*100000</f>
        <v>5.74142272455114</v>
      </c>
      <c r="AB69" s="160" t="n">
        <f aca="false">IF(H69=0,(K69+$AB$1*I69)/S69*100000,(K69+$AB$1*H69)/S69*100000)</f>
        <v>8.42075332934168</v>
      </c>
      <c r="AC69" s="161" t="n">
        <f aca="false">(SUM(M69:N69)+$AB$1*ABS(H69-I69))/S69*100000</f>
        <v>8.42075332934168</v>
      </c>
      <c r="AD69" s="159" t="n">
        <f aca="false">(AB69*(W69*100+1))^0.5</f>
        <v>2.90185343002394</v>
      </c>
      <c r="AE69" s="159" t="n">
        <f aca="false">(AC69*(W69*100))^0.5</f>
        <v>0</v>
      </c>
      <c r="AF69" s="151" t="n">
        <f aca="false">$AF$1*(X69/S69*100000)^0.5</f>
        <v>0.310573504620821</v>
      </c>
      <c r="AG69" s="162" t="n">
        <f aca="false">D69</f>
        <v>2.59127992540311</v>
      </c>
      <c r="AH69" s="165"/>
      <c r="AI69" s="161"/>
      <c r="AJ69" s="161"/>
      <c r="AK69" s="160"/>
      <c r="AL69" s="164"/>
      <c r="AM69" s="160"/>
      <c r="AN69" s="160"/>
      <c r="AO69" s="160"/>
      <c r="AP69" s="160"/>
      <c r="AQ69" s="160"/>
      <c r="AR69" s="160"/>
      <c r="AS69" s="161"/>
      <c r="AT69" s="161"/>
      <c r="AU69" s="161"/>
      <c r="AV69" s="161"/>
      <c r="AW69" s="161"/>
      <c r="AX69" s="161"/>
    </row>
    <row r="70" customFormat="false" ht="15.75" hidden="false" customHeight="false" outlineLevel="0" collapsed="false">
      <c r="A70" s="201" t="s">
        <v>80</v>
      </c>
      <c r="B70" s="202" t="s">
        <v>288</v>
      </c>
      <c r="C70" s="203" t="s">
        <v>289</v>
      </c>
      <c r="D70" s="151" t="n">
        <f aca="false">IF(AD70-AE70-AF70&lt;0,0,AD70-AE70-AF70)</f>
        <v>1.73016390448455</v>
      </c>
      <c r="E70" s="204"/>
      <c r="F70" s="205" t="n">
        <v>415</v>
      </c>
      <c r="G70" s="205" t="n">
        <v>11</v>
      </c>
      <c r="H70" s="205" t="n">
        <v>28</v>
      </c>
      <c r="I70" s="205" t="n">
        <v>6</v>
      </c>
      <c r="J70" s="204"/>
      <c r="K70" s="206" t="n">
        <v>14</v>
      </c>
      <c r="L70" s="205" t="n">
        <v>5</v>
      </c>
      <c r="M70" s="205" t="n">
        <v>9</v>
      </c>
      <c r="N70" s="205" t="n">
        <v>0</v>
      </c>
      <c r="O70" s="204"/>
      <c r="P70" s="201" t="s">
        <v>149</v>
      </c>
      <c r="Q70" s="207" t="n">
        <v>44004</v>
      </c>
      <c r="R70" s="205" t="n">
        <v>5326</v>
      </c>
      <c r="S70" s="208" t="n">
        <v>398196</v>
      </c>
      <c r="T70" s="209" t="n">
        <v>75</v>
      </c>
      <c r="U70" s="158" t="n">
        <f aca="false">V70+W70</f>
        <v>0.642857142857143</v>
      </c>
      <c r="V70" s="158" t="n">
        <f aca="false">IF(K70=0,0,M70/K70)</f>
        <v>0.642857142857143</v>
      </c>
      <c r="W70" s="158" t="n">
        <f aca="false">IF(K70+$AB$1*H70=0,0,(N70+$AB$1*J70)/(K70+$AB$1*H70))</f>
        <v>0</v>
      </c>
      <c r="X70" s="159" t="n">
        <f aca="false">IF(F70=0,G70,F70)</f>
        <v>415</v>
      </c>
      <c r="Y70" s="159" t="n">
        <f aca="false">IF(K70=0,X70+E70,(X70+E70)/K70)</f>
        <v>29.6428571428571</v>
      </c>
      <c r="Z70" s="160" t="n">
        <f aca="false">(K70)/S70*100000</f>
        <v>3.51585651287306</v>
      </c>
      <c r="AA70" s="160" t="n">
        <f aca="false">SUM(M70:N70)/S70*100000</f>
        <v>2.26019347256125</v>
      </c>
      <c r="AB70" s="160" t="n">
        <f aca="false">IF(H70=0,(K70+$AB$1*I70)/S70*100000,(K70+$AB$1*H70)/S70*100000)</f>
        <v>5.9769560718842</v>
      </c>
      <c r="AC70" s="161" t="n">
        <f aca="false">(SUM(M70:N70)+$AB$1*ABS(H70-I70))/S70*100000</f>
        <v>4.19391455464143</v>
      </c>
      <c r="AD70" s="159" t="n">
        <f aca="false">(AB70*(W70*100+1))^0.5</f>
        <v>2.44478139552071</v>
      </c>
      <c r="AE70" s="159" t="n">
        <f aca="false">(AC70*(W70*100))^0.5</f>
        <v>0</v>
      </c>
      <c r="AF70" s="151" t="n">
        <f aca="false">$AF$1*(X70/S70*100000)^0.5</f>
        <v>0.714617491036157</v>
      </c>
      <c r="AG70" s="162" t="n">
        <f aca="false">D70</f>
        <v>1.73016390448455</v>
      </c>
      <c r="AH70" s="165"/>
      <c r="AI70" s="161"/>
      <c r="AJ70" s="161"/>
      <c r="AK70" s="160"/>
      <c r="AL70" s="164"/>
      <c r="AM70" s="160"/>
      <c r="AN70" s="160"/>
      <c r="AO70" s="160"/>
      <c r="AP70" s="160"/>
      <c r="AQ70" s="160"/>
      <c r="AR70" s="160"/>
      <c r="AS70" s="161"/>
      <c r="AT70" s="161"/>
      <c r="AU70" s="161"/>
      <c r="AV70" s="161"/>
      <c r="AW70" s="161"/>
      <c r="AX70" s="161"/>
    </row>
    <row r="71" customFormat="false" ht="15.75" hidden="false" customHeight="false" outlineLevel="0" collapsed="false">
      <c r="A71" s="201" t="s">
        <v>80</v>
      </c>
      <c r="B71" s="202" t="s">
        <v>290</v>
      </c>
      <c r="C71" s="203" t="s">
        <v>291</v>
      </c>
      <c r="D71" s="151" t="n">
        <f aca="false">IF(AD71-AE71-AF71&lt;0,0,AD71-AE71-AF71)</f>
        <v>1.07107217908555</v>
      </c>
      <c r="E71" s="204"/>
      <c r="F71" s="205" t="n">
        <v>211</v>
      </c>
      <c r="G71" s="205" t="n">
        <v>1</v>
      </c>
      <c r="H71" s="205" t="n">
        <v>11</v>
      </c>
      <c r="I71" s="205" t="n">
        <v>3</v>
      </c>
      <c r="J71" s="204"/>
      <c r="K71" s="206" t="n">
        <v>4</v>
      </c>
      <c r="L71" s="205" t="n">
        <v>1</v>
      </c>
      <c r="M71" s="205" t="n">
        <v>3</v>
      </c>
      <c r="N71" s="205" t="n">
        <v>0</v>
      </c>
      <c r="O71" s="204"/>
      <c r="P71" s="201" t="s">
        <v>149</v>
      </c>
      <c r="Q71" s="207" t="n">
        <v>44004</v>
      </c>
      <c r="R71" s="205" t="n">
        <v>6184</v>
      </c>
      <c r="S71" s="208" t="n">
        <v>277733</v>
      </c>
      <c r="T71" s="209" t="n">
        <v>45</v>
      </c>
      <c r="U71" s="158" t="n">
        <f aca="false">V71+W71</f>
        <v>0.75</v>
      </c>
      <c r="V71" s="158" t="n">
        <f aca="false">IF(K71=0,0,M71/K71)</f>
        <v>0.75</v>
      </c>
      <c r="W71" s="158" t="n">
        <f aca="false">IF(K71+$AB$1*H71=0,0,(N71+$AB$1*J71)/(K71+$AB$1*H71))</f>
        <v>0</v>
      </c>
      <c r="X71" s="159" t="n">
        <f aca="false">IF(F71=0,G71,F71)</f>
        <v>211</v>
      </c>
      <c r="Y71" s="159" t="n">
        <f aca="false">IF(K71=0,X71+E71,(X71+E71)/K71)</f>
        <v>52.75</v>
      </c>
      <c r="Z71" s="160" t="n">
        <f aca="false">(K71)/S71*100000</f>
        <v>1.44023216542507</v>
      </c>
      <c r="AA71" s="160" t="n">
        <f aca="false">SUM(M71:N71)/S71*100000</f>
        <v>1.0801741240688</v>
      </c>
      <c r="AB71" s="160" t="n">
        <f aca="false">IF(H71=0,(K71+$AB$1*I71)/S71*100000,(K71+$AB$1*H71)/S71*100000)</f>
        <v>2.82645562464669</v>
      </c>
      <c r="AC71" s="161" t="n">
        <f aca="false">(SUM(M71:N71)+$AB$1*ABS(H71-I71))/S71*100000</f>
        <v>2.08833663986635</v>
      </c>
      <c r="AD71" s="159" t="n">
        <f aca="false">(AB71*(W71*100+1))^0.5</f>
        <v>1.68120659784772</v>
      </c>
      <c r="AE71" s="159" t="n">
        <f aca="false">(AC71*(W71*100))^0.5</f>
        <v>0</v>
      </c>
      <c r="AF71" s="151" t="n">
        <f aca="false">$AF$1*(X71/S71*100000)^0.5</f>
        <v>0.610134418762164</v>
      </c>
      <c r="AG71" s="162" t="n">
        <f aca="false">D71</f>
        <v>1.07107217908555</v>
      </c>
      <c r="AH71" s="163" t="n">
        <v>1</v>
      </c>
      <c r="AI71" s="161"/>
      <c r="AJ71" s="161"/>
      <c r="AK71" s="160"/>
      <c r="AL71" s="164"/>
      <c r="AM71" s="160"/>
      <c r="AN71" s="160"/>
      <c r="AO71" s="160"/>
      <c r="AP71" s="160"/>
      <c r="AQ71" s="161"/>
      <c r="AR71" s="161"/>
      <c r="AS71" s="161"/>
      <c r="AT71" s="161"/>
      <c r="AU71" s="161"/>
      <c r="AV71" s="161"/>
      <c r="AW71" s="161"/>
      <c r="AX71" s="161"/>
    </row>
    <row r="72" customFormat="false" ht="15.75" hidden="false" customHeight="false" outlineLevel="0" collapsed="false">
      <c r="A72" s="201" t="s">
        <v>80</v>
      </c>
      <c r="B72" s="202" t="s">
        <v>292</v>
      </c>
      <c r="C72" s="210" t="s">
        <v>293</v>
      </c>
      <c r="D72" s="151" t="n">
        <f aca="false">IF(AD72-AE72-AF72&lt;0,0,AD72-AE72-AF72)</f>
        <v>4.46965517103362</v>
      </c>
      <c r="E72" s="204"/>
      <c r="F72" s="205" t="n">
        <v>104</v>
      </c>
      <c r="G72" s="205" t="n">
        <v>38</v>
      </c>
      <c r="H72" s="205" t="n">
        <v>11</v>
      </c>
      <c r="I72" s="205" t="n">
        <v>2</v>
      </c>
      <c r="J72" s="204"/>
      <c r="K72" s="206" t="n">
        <v>20</v>
      </c>
      <c r="L72" s="205" t="n">
        <v>9</v>
      </c>
      <c r="M72" s="205" t="n">
        <v>11</v>
      </c>
      <c r="N72" s="205" t="n">
        <v>0</v>
      </c>
      <c r="O72" s="204"/>
      <c r="P72" s="201" t="s">
        <v>149</v>
      </c>
      <c r="Q72" s="207" t="n">
        <v>44004</v>
      </c>
      <c r="R72" s="205" t="n">
        <v>392</v>
      </c>
      <c r="S72" s="208" t="n">
        <v>87032</v>
      </c>
      <c r="T72" s="209" t="n">
        <v>222</v>
      </c>
      <c r="U72" s="158" t="n">
        <f aca="false">V72+W72</f>
        <v>0.55</v>
      </c>
      <c r="V72" s="158" t="n">
        <f aca="false">IF(K72=0,0,M72/K72)</f>
        <v>0.55</v>
      </c>
      <c r="W72" s="158" t="n">
        <f aca="false">IF(K72+$AB$1*H72=0,0,(N72+$AB$1*J72)/(K72+$AB$1*H72))</f>
        <v>0</v>
      </c>
      <c r="X72" s="159" t="n">
        <f aca="false">IF(F72=0,G72,F72)</f>
        <v>104</v>
      </c>
      <c r="Y72" s="159" t="n">
        <f aca="false">IF(K72=0,X72+E72,(X72+E72)/K72)</f>
        <v>5.2</v>
      </c>
      <c r="Z72" s="160" t="n">
        <f aca="false">(K72)/S72*100000</f>
        <v>22.9800533137237</v>
      </c>
      <c r="AA72" s="160" t="n">
        <f aca="false">SUM(M72:N72)/S72*100000</f>
        <v>12.639029322548</v>
      </c>
      <c r="AB72" s="160" t="n">
        <f aca="false">IF(H72=0,(K72+$AB$1*I72)/S72*100000,(K72+$AB$1*H72)/S72*100000)</f>
        <v>27.4037135766155</v>
      </c>
      <c r="AC72" s="161" t="n">
        <f aca="false">(SUM(M72:N72)+$AB$1*ABS(H72-I72))/S72*100000</f>
        <v>16.2583877194595</v>
      </c>
      <c r="AD72" s="159" t="n">
        <f aca="false">(AB72*(W72*100+1))^0.5</f>
        <v>5.23485564047525</v>
      </c>
      <c r="AE72" s="159" t="n">
        <f aca="false">(AC72*(W72*100))^0.5</f>
        <v>0</v>
      </c>
      <c r="AF72" s="151" t="n">
        <f aca="false">$AF$1*(X72/S72*100000)^0.5</f>
        <v>0.765200469441623</v>
      </c>
      <c r="AG72" s="162" t="n">
        <f aca="false">D72</f>
        <v>4.46965517103362</v>
      </c>
      <c r="AH72" s="165"/>
      <c r="AI72" s="161"/>
      <c r="AJ72" s="161"/>
      <c r="AK72" s="160"/>
      <c r="AL72" s="164"/>
      <c r="AM72" s="160"/>
      <c r="AN72" s="160"/>
      <c r="AO72" s="160"/>
      <c r="AP72" s="160"/>
      <c r="AQ72" s="160"/>
      <c r="AR72" s="160"/>
      <c r="AS72" s="161"/>
      <c r="AT72" s="161"/>
      <c r="AU72" s="161"/>
      <c r="AV72" s="161"/>
      <c r="AW72" s="161"/>
      <c r="AX72" s="161"/>
    </row>
    <row r="73" customFormat="false" ht="15.75" hidden="false" customHeight="false" outlineLevel="0" collapsed="false">
      <c r="A73" s="201" t="s">
        <v>80</v>
      </c>
      <c r="B73" s="202" t="s">
        <v>294</v>
      </c>
      <c r="C73" s="203" t="s">
        <v>295</v>
      </c>
      <c r="D73" s="151" t="n">
        <f aca="false">IF(AD73-AE73-AF73&lt;0,0,AD73-AE73-AF73)</f>
        <v>2.00622079838848</v>
      </c>
      <c r="E73" s="204"/>
      <c r="F73" s="205" t="n">
        <v>28</v>
      </c>
      <c r="G73" s="205" t="n">
        <v>1</v>
      </c>
      <c r="H73" s="205" t="n">
        <v>15</v>
      </c>
      <c r="I73" s="205" t="n">
        <v>2</v>
      </c>
      <c r="J73" s="204"/>
      <c r="K73" s="206" t="n">
        <v>10</v>
      </c>
      <c r="L73" s="205" t="n">
        <v>7</v>
      </c>
      <c r="M73" s="205" t="n">
        <v>3</v>
      </c>
      <c r="N73" s="205" t="n">
        <v>0</v>
      </c>
      <c r="O73" s="204"/>
      <c r="P73" s="201" t="s">
        <v>149</v>
      </c>
      <c r="Q73" s="207" t="n">
        <v>44004</v>
      </c>
      <c r="R73" s="205" t="n">
        <v>4650</v>
      </c>
      <c r="S73" s="208" t="n">
        <v>310422</v>
      </c>
      <c r="T73" s="209" t="n">
        <v>67</v>
      </c>
      <c r="U73" s="158" t="n">
        <f aca="false">V73+W73</f>
        <v>0.3</v>
      </c>
      <c r="V73" s="158" t="n">
        <f aca="false">IF(K73=0,0,M73/K73)</f>
        <v>0.3</v>
      </c>
      <c r="W73" s="158" t="n">
        <f aca="false">IF(K73+$AB$1*H73=0,0,(N73+$AB$1*J73)/(K73+$AB$1*H73))</f>
        <v>0</v>
      </c>
      <c r="X73" s="159" t="n">
        <f aca="false">IF(F73=0,G73,F73)</f>
        <v>28</v>
      </c>
      <c r="Y73" s="159" t="n">
        <f aca="false">IF(K73=0,X73+E73,(X73+E73)/K73)</f>
        <v>2.8</v>
      </c>
      <c r="Z73" s="160" t="n">
        <f aca="false">(K73)/S73*100000</f>
        <v>3.2214211621599</v>
      </c>
      <c r="AA73" s="160" t="n">
        <f aca="false">SUM(M73:N73)/S73*100000</f>
        <v>0.96642634864797</v>
      </c>
      <c r="AB73" s="160" t="n">
        <f aca="false">IF(H73=0,(K73+$AB$1*I73)/S73*100000,(K73+$AB$1*H73)/S73*100000)</f>
        <v>4.91266727229385</v>
      </c>
      <c r="AC73" s="161" t="n">
        <f aca="false">(SUM(M73:N73)+$AB$1*ABS(H73-I73))/S73*100000</f>
        <v>2.43217297743072</v>
      </c>
      <c r="AD73" s="159" t="n">
        <f aca="false">(AB73*(W73*100+1))^0.5</f>
        <v>2.21645376046825</v>
      </c>
      <c r="AE73" s="159" t="n">
        <f aca="false">(AC73*(W73*100))^0.5</f>
        <v>0</v>
      </c>
      <c r="AF73" s="151" t="n">
        <f aca="false">$AF$1*(X73/S73*100000)^0.5</f>
        <v>0.21023296207977</v>
      </c>
      <c r="AG73" s="162" t="n">
        <f aca="false">D73</f>
        <v>2.00622079838848</v>
      </c>
      <c r="AH73" s="163" t="n">
        <v>1</v>
      </c>
      <c r="AI73" s="161"/>
      <c r="AJ73" s="161"/>
      <c r="AK73" s="160"/>
      <c r="AL73" s="164"/>
      <c r="AM73" s="160"/>
      <c r="AN73" s="160"/>
      <c r="AO73" s="160"/>
      <c r="AP73" s="160"/>
      <c r="AQ73" s="160"/>
      <c r="AR73" s="160"/>
      <c r="AS73" s="161"/>
      <c r="AT73" s="161"/>
      <c r="AU73" s="161"/>
      <c r="AV73" s="161"/>
      <c r="AW73" s="161"/>
      <c r="AX73" s="161"/>
    </row>
    <row r="74" customFormat="false" ht="15.75" hidden="false" customHeight="false" outlineLevel="0" collapsed="false">
      <c r="A74" s="201" t="s">
        <v>80</v>
      </c>
      <c r="B74" s="201" t="s">
        <v>296</v>
      </c>
      <c r="C74" s="203" t="s">
        <v>297</v>
      </c>
      <c r="D74" s="151" t="n">
        <f aca="false">IF(AD74-AE74-AF74&lt;0,0,AD74-AE74-AF74)</f>
        <v>1.15247926251878</v>
      </c>
      <c r="E74" s="204"/>
      <c r="F74" s="205" t="n">
        <v>13</v>
      </c>
      <c r="G74" s="205" t="n">
        <v>1</v>
      </c>
      <c r="H74" s="205" t="n">
        <v>5</v>
      </c>
      <c r="I74" s="205" t="n">
        <v>0</v>
      </c>
      <c r="J74" s="204"/>
      <c r="K74" s="206" t="n">
        <v>2</v>
      </c>
      <c r="L74" s="205" t="n">
        <v>0</v>
      </c>
      <c r="M74" s="205" t="n">
        <v>2</v>
      </c>
      <c r="N74" s="205" t="n">
        <v>0</v>
      </c>
      <c r="O74" s="204"/>
      <c r="P74" s="201" t="s">
        <v>149</v>
      </c>
      <c r="Q74" s="207" t="n">
        <v>44004</v>
      </c>
      <c r="R74" s="205" t="n">
        <v>5445</v>
      </c>
      <c r="S74" s="208" t="n">
        <v>213536</v>
      </c>
      <c r="T74" s="209" t="n">
        <v>39</v>
      </c>
      <c r="U74" s="158" t="n">
        <f aca="false">V74+W74</f>
        <v>1</v>
      </c>
      <c r="V74" s="158" t="n">
        <f aca="false">IF(K74=0,0,M74/K74)</f>
        <v>1</v>
      </c>
      <c r="W74" s="158" t="n">
        <f aca="false">IF(K74+$AB$1*H74=0,0,(N74+$AB$1*J74)/(K74+$AB$1*H74))</f>
        <v>0</v>
      </c>
      <c r="X74" s="159" t="n">
        <f aca="false">IF(F74=0,G74,F74)</f>
        <v>13</v>
      </c>
      <c r="Y74" s="159" t="n">
        <f aca="false">IF(K74=0,X74+E74,(X74+E74)/K74)</f>
        <v>6.5</v>
      </c>
      <c r="Z74" s="160" t="n">
        <f aca="false">(K74)/S74*100000</f>
        <v>0.936610220290724</v>
      </c>
      <c r="AA74" s="160" t="n">
        <f aca="false">SUM(M74:N74)/S74*100000</f>
        <v>0.936610220290724</v>
      </c>
      <c r="AB74" s="160" t="n">
        <f aca="false">IF(H74=0,(K74+$AB$1*I74)/S74*100000,(K74+$AB$1*H74)/S74*100000)</f>
        <v>1.75614416304511</v>
      </c>
      <c r="AC74" s="161" t="n">
        <f aca="false">(SUM(M74:N74)+$AB$1*ABS(H74-I74))/S74*100000</f>
        <v>1.75614416304511</v>
      </c>
      <c r="AD74" s="159" t="n">
        <f aca="false">(AB74*(W74*100+1))^0.5</f>
        <v>1.32519589610182</v>
      </c>
      <c r="AE74" s="159" t="n">
        <f aca="false">(AC74*(W74*100))^0.5</f>
        <v>0</v>
      </c>
      <c r="AF74" s="151" t="n">
        <f aca="false">$AF$1*(X74/S74*100000)^0.5</f>
        <v>0.172716633583044</v>
      </c>
      <c r="AG74" s="162" t="n">
        <f aca="false">D74</f>
        <v>1.15247926251878</v>
      </c>
      <c r="AH74" s="163" t="n">
        <v>1</v>
      </c>
      <c r="AI74" s="161"/>
      <c r="AJ74" s="161"/>
      <c r="AK74" s="160"/>
      <c r="AL74" s="164"/>
      <c r="AM74" s="160"/>
      <c r="AN74" s="160"/>
      <c r="AO74" s="160"/>
      <c r="AP74" s="160"/>
      <c r="AQ74" s="160"/>
      <c r="AR74" s="160"/>
      <c r="AS74" s="161"/>
      <c r="AT74" s="161"/>
      <c r="AU74" s="161"/>
      <c r="AV74" s="161"/>
      <c r="AW74" s="161"/>
      <c r="AX74" s="161"/>
    </row>
    <row r="75" customFormat="false" ht="15.75" hidden="false" customHeight="false" outlineLevel="0" collapsed="false">
      <c r="A75" s="201" t="s">
        <v>80</v>
      </c>
      <c r="B75" s="202" t="s">
        <v>298</v>
      </c>
      <c r="C75" s="203" t="s">
        <v>299</v>
      </c>
      <c r="D75" s="151" t="n">
        <f aca="false">IF(AD75-AE75-AF75&lt;0,0,AD75-AE75-AF75)</f>
        <v>0.599937047741712</v>
      </c>
      <c r="E75" s="204"/>
      <c r="F75" s="205" t="n">
        <v>242</v>
      </c>
      <c r="G75" s="205" t="n">
        <v>0</v>
      </c>
      <c r="H75" s="205" t="n">
        <v>5</v>
      </c>
      <c r="I75" s="205" t="n">
        <v>1</v>
      </c>
      <c r="J75" s="204"/>
      <c r="K75" s="206" t="n">
        <v>3</v>
      </c>
      <c r="L75" s="205" t="n">
        <v>0</v>
      </c>
      <c r="M75" s="205" t="n">
        <v>3</v>
      </c>
      <c r="N75" s="205" t="n">
        <v>0</v>
      </c>
      <c r="O75" s="204"/>
      <c r="P75" s="201" t="s">
        <v>149</v>
      </c>
      <c r="Q75" s="207" t="n">
        <v>44004</v>
      </c>
      <c r="R75" s="205" t="n">
        <v>6461</v>
      </c>
      <c r="S75" s="208" t="n">
        <v>330403</v>
      </c>
      <c r="T75" s="209" t="n">
        <v>51</v>
      </c>
      <c r="U75" s="158" t="n">
        <f aca="false">V75+W75</f>
        <v>1</v>
      </c>
      <c r="V75" s="158" t="n">
        <f aca="false">IF(K75=0,0,M75/K75)</f>
        <v>1</v>
      </c>
      <c r="W75" s="158" t="n">
        <f aca="false">IF(K75+$AB$1*H75=0,0,(N75+$AB$1*J75)/(K75+$AB$1*H75))</f>
        <v>0</v>
      </c>
      <c r="X75" s="159" t="n">
        <f aca="false">IF(F75=0,G75,F75)</f>
        <v>242</v>
      </c>
      <c r="Y75" s="159" t="n">
        <f aca="false">IF(K75=0,X75+E75,(X75+E75)/K75)</f>
        <v>80.6666666666667</v>
      </c>
      <c r="Z75" s="160" t="n">
        <f aca="false">(K75)/S75*100000</f>
        <v>0.907982070380717</v>
      </c>
      <c r="AA75" s="160" t="n">
        <f aca="false">SUM(M75:N75)/S75*100000</f>
        <v>0.907982070380717</v>
      </c>
      <c r="AB75" s="160" t="n">
        <f aca="false">IF(H75=0,(K75+$AB$1*I75)/S75*100000,(K75+$AB$1*H75)/S75*100000)</f>
        <v>1.4376382781028</v>
      </c>
      <c r="AC75" s="161" t="n">
        <f aca="false">(SUM(M75:N75)+$AB$1*ABS(H75-I75))/S75*100000</f>
        <v>1.33170703655838</v>
      </c>
      <c r="AD75" s="159" t="n">
        <f aca="false">(AB75*(W75*100+1))^0.5</f>
        <v>1.19901554539664</v>
      </c>
      <c r="AE75" s="159" t="n">
        <f aca="false">(AC75*(W75*100))^0.5</f>
        <v>0</v>
      </c>
      <c r="AF75" s="151" t="n">
        <f aca="false">$AF$1*(X75/S75*100000)^0.5</f>
        <v>0.599078497654927</v>
      </c>
      <c r="AG75" s="162" t="n">
        <f aca="false">D75</f>
        <v>0.599937047741712</v>
      </c>
      <c r="AH75" s="163" t="n">
        <v>1</v>
      </c>
      <c r="AI75" s="161"/>
      <c r="AJ75" s="161"/>
      <c r="AK75" s="160"/>
      <c r="AL75" s="164"/>
      <c r="AM75" s="160"/>
      <c r="AN75" s="160"/>
      <c r="AO75" s="160"/>
      <c r="AP75" s="160"/>
      <c r="AQ75" s="161"/>
      <c r="AR75" s="161"/>
      <c r="AS75" s="161"/>
      <c r="AT75" s="161"/>
      <c r="AU75" s="161"/>
      <c r="AV75" s="161"/>
      <c r="AW75" s="161"/>
      <c r="AX75" s="161"/>
    </row>
    <row r="76" customFormat="false" ht="15.75" hidden="false" customHeight="false" outlineLevel="0" collapsed="false">
      <c r="A76" s="211" t="s">
        <v>82</v>
      </c>
      <c r="B76" s="211" t="s">
        <v>300</v>
      </c>
      <c r="C76" s="211" t="s">
        <v>301</v>
      </c>
      <c r="D76" s="151" t="n">
        <f aca="false">IF(AD76-AE76-AF76&lt;0,0,AD76-AE76-AF76)</f>
        <v>1.42658537555531</v>
      </c>
      <c r="E76" s="212" t="n">
        <v>665</v>
      </c>
      <c r="F76" s="212" t="n">
        <v>1767</v>
      </c>
      <c r="G76" s="212" t="n">
        <v>18</v>
      </c>
      <c r="H76" s="212" t="n">
        <v>540</v>
      </c>
      <c r="I76" s="212" t="n">
        <v>152</v>
      </c>
      <c r="J76" s="212" t="n">
        <v>99</v>
      </c>
      <c r="K76" s="213" t="n">
        <v>136</v>
      </c>
      <c r="L76" s="212" t="n">
        <v>32</v>
      </c>
      <c r="M76" s="212" t="n">
        <v>99</v>
      </c>
      <c r="N76" s="212" t="n">
        <v>5</v>
      </c>
      <c r="O76" s="212" t="n">
        <v>0</v>
      </c>
      <c r="P76" s="211" t="s">
        <v>149</v>
      </c>
      <c r="Q76" s="214" t="n">
        <v>44004</v>
      </c>
      <c r="R76" s="212" t="n">
        <v>1768</v>
      </c>
      <c r="S76" s="215" t="n">
        <v>3522724</v>
      </c>
      <c r="T76" s="216" t="n">
        <v>1993</v>
      </c>
      <c r="U76" s="158" t="n">
        <f aca="false">V76+W76</f>
        <v>0.849941176470588</v>
      </c>
      <c r="V76" s="158" t="n">
        <f aca="false">IF(K76=0,0,M76/K76)</f>
        <v>0.727941176470588</v>
      </c>
      <c r="W76" s="158" t="n">
        <f aca="false">IF(K76+$AB$1*H76=0,0,(N76+$AB$1*J76)/(K76+$AB$1*H76))</f>
        <v>0.122</v>
      </c>
      <c r="X76" s="159" t="n">
        <f aca="false">IF(F76=0,G76,F76)</f>
        <v>1767</v>
      </c>
      <c r="Y76" s="159" t="n">
        <f aca="false">IF(K76=0,X76+E76,(X76+E76)/K76)</f>
        <v>17.8823529411765</v>
      </c>
      <c r="Z76" s="160" t="n">
        <f aca="false">(K76)/S76*100000</f>
        <v>3.86064874795755</v>
      </c>
      <c r="AA76" s="160" t="n">
        <f aca="false">SUM(M76:N76)/S76*100000</f>
        <v>2.95226080726165</v>
      </c>
      <c r="AB76" s="160" t="n">
        <f aca="false">IF(H76=0,(K76+$AB$1*I76)/S76*100000,(K76+$AB$1*H76)/S76*100000)</f>
        <v>9.22581502269267</v>
      </c>
      <c r="AC76" s="161" t="n">
        <f aca="false">(SUM(M76:N76)+$AB$1*ABS(H76-I76))/S76*100000</f>
        <v>6.80723213058985</v>
      </c>
      <c r="AD76" s="159" t="n">
        <f aca="false">(AB76*(W76*100+1))^0.5</f>
        <v>11.0354319489335</v>
      </c>
      <c r="AE76" s="159" t="n">
        <f aca="false">(AC76*(W76*100))^0.5</f>
        <v>9.11308026921722</v>
      </c>
      <c r="AF76" s="151" t="n">
        <f aca="false">$AF$1*(X76/S76*100000)^0.5</f>
        <v>0.49576630416102</v>
      </c>
      <c r="AG76" s="162" t="n">
        <f aca="false">D76</f>
        <v>1.42658537555531</v>
      </c>
      <c r="AH76" s="165"/>
      <c r="AI76" s="161"/>
      <c r="AJ76" s="161"/>
      <c r="AK76" s="160"/>
      <c r="AL76" s="164"/>
      <c r="AM76" s="160"/>
      <c r="AN76" s="160"/>
      <c r="AO76" s="160"/>
      <c r="AP76" s="160"/>
      <c r="AQ76" s="161"/>
      <c r="AR76" s="161"/>
      <c r="AS76" s="161"/>
      <c r="AT76" s="161"/>
      <c r="AU76" s="161"/>
      <c r="AV76" s="161"/>
      <c r="AW76" s="161"/>
      <c r="AX76" s="161"/>
    </row>
    <row r="77" customFormat="false" ht="15.75" hidden="false" customHeight="false" outlineLevel="0" collapsed="false">
      <c r="A77" s="211" t="s">
        <v>82</v>
      </c>
      <c r="B77" s="211" t="s">
        <v>302</v>
      </c>
      <c r="C77" s="211" t="s">
        <v>303</v>
      </c>
      <c r="D77" s="151" t="n">
        <f aca="false">IF(AD77-AE77-AF77&lt;0,0,AD77-AE77-AF77)</f>
        <v>0.54673727775373</v>
      </c>
      <c r="E77" s="212" t="n">
        <v>462</v>
      </c>
      <c r="F77" s="212" t="n">
        <v>742</v>
      </c>
      <c r="G77" s="212" t="n">
        <v>-1</v>
      </c>
      <c r="H77" s="212" t="n">
        <v>37</v>
      </c>
      <c r="I77" s="212" t="n">
        <v>5</v>
      </c>
      <c r="J77" s="212" t="n">
        <v>38</v>
      </c>
      <c r="K77" s="213" t="n">
        <v>78</v>
      </c>
      <c r="L77" s="212" t="n">
        <v>11</v>
      </c>
      <c r="M77" s="212" t="n">
        <v>63</v>
      </c>
      <c r="N77" s="212" t="n">
        <v>4</v>
      </c>
      <c r="O77" s="212" t="n">
        <v>0</v>
      </c>
      <c r="P77" s="211" t="s">
        <v>149</v>
      </c>
      <c r="Q77" s="214" t="n">
        <v>44004</v>
      </c>
      <c r="R77" s="212" t="n">
        <v>1306</v>
      </c>
      <c r="S77" s="215" t="n">
        <v>1616203</v>
      </c>
      <c r="T77" s="216" t="n">
        <v>1238</v>
      </c>
      <c r="U77" s="158" t="n">
        <f aca="false">V77+W77</f>
        <v>0.997906711210724</v>
      </c>
      <c r="V77" s="158" t="n">
        <f aca="false">IF(K77=0,0,M77/K77)</f>
        <v>0.807692307692308</v>
      </c>
      <c r="W77" s="158" t="n">
        <f aca="false">IF(K77+$AB$1*H77=0,0,(N77+$AB$1*J77)/(K77+$AB$1*H77))</f>
        <v>0.190214403518417</v>
      </c>
      <c r="X77" s="159" t="n">
        <f aca="false">IF(F77=0,G77,F77)</f>
        <v>742</v>
      </c>
      <c r="Y77" s="159" t="n">
        <f aca="false">IF(K77=0,X77+E77,(X77+E77)/K77)</f>
        <v>15.4358974358974</v>
      </c>
      <c r="Z77" s="160" t="n">
        <f aca="false">(K77)/S77*100000</f>
        <v>4.82612642100033</v>
      </c>
      <c r="AA77" s="160" t="n">
        <f aca="false">SUM(M77:N77)/S77*100000</f>
        <v>4.14551884880798</v>
      </c>
      <c r="AB77" s="160" t="n">
        <f aca="false">IF(H77=0,(K77+$AB$1*I77)/S77*100000,(K77+$AB$1*H77)/S77*100000)</f>
        <v>5.6273871537177</v>
      </c>
      <c r="AC77" s="161" t="n">
        <f aca="false">(SUM(M77:N77)+$AB$1*ABS(H77-I77))/S77*100000</f>
        <v>4.8385011041311</v>
      </c>
      <c r="AD77" s="159" t="n">
        <f aca="false">(AB77*(W77*100+1))^0.5</f>
        <v>10.6145370240477</v>
      </c>
      <c r="AE77" s="159" t="n">
        <f aca="false">(AC77*(W77*100))^0.5</f>
        <v>9.59350093263923</v>
      </c>
      <c r="AF77" s="151" t="n">
        <f aca="false">$AF$1*(X77/S77*100000)^0.5</f>
        <v>0.474298813654714</v>
      </c>
      <c r="AG77" s="162" t="n">
        <f aca="false">D77</f>
        <v>0.54673727775373</v>
      </c>
      <c r="AH77" s="165"/>
      <c r="AI77" s="161"/>
      <c r="AJ77" s="161"/>
      <c r="AK77" s="160"/>
      <c r="AL77" s="164"/>
      <c r="AM77" s="160"/>
      <c r="AN77" s="160"/>
      <c r="AO77" s="160"/>
      <c r="AP77" s="160"/>
      <c r="AQ77" s="161"/>
      <c r="AR77" s="161"/>
      <c r="AS77" s="161"/>
      <c r="AT77" s="161"/>
      <c r="AU77" s="161"/>
      <c r="AV77" s="161"/>
      <c r="AW77" s="161"/>
      <c r="AX77" s="161"/>
    </row>
    <row r="78" customFormat="false" ht="15.75" hidden="false" customHeight="false" outlineLevel="0" collapsed="false">
      <c r="A78" s="211" t="s">
        <v>82</v>
      </c>
      <c r="B78" s="211" t="s">
        <v>304</v>
      </c>
      <c r="C78" s="217" t="s">
        <v>305</v>
      </c>
      <c r="D78" s="151" t="n">
        <f aca="false">IF(AD78-AE78-AF78&lt;0,0,AD78-AE78-AF78)</f>
        <v>1.43984797982659</v>
      </c>
      <c r="E78" s="218"/>
      <c r="F78" s="212" t="n">
        <v>5219</v>
      </c>
      <c r="G78" s="212" t="n">
        <v>136</v>
      </c>
      <c r="H78" s="212" t="n">
        <v>1293</v>
      </c>
      <c r="I78" s="212" t="n">
        <v>247</v>
      </c>
      <c r="J78" s="212" t="n">
        <v>141</v>
      </c>
      <c r="K78" s="213" t="n">
        <v>428</v>
      </c>
      <c r="L78" s="212" t="n">
        <v>48</v>
      </c>
      <c r="M78" s="212" t="n">
        <v>337</v>
      </c>
      <c r="N78" s="212" t="n">
        <v>43</v>
      </c>
      <c r="O78" s="212" t="n">
        <v>0</v>
      </c>
      <c r="P78" s="211" t="s">
        <v>149</v>
      </c>
      <c r="Q78" s="214" t="n">
        <v>44004</v>
      </c>
      <c r="R78" s="213" t="n">
        <v>167.67</v>
      </c>
      <c r="S78" s="219" t="n">
        <v>2404589</v>
      </c>
      <c r="T78" s="220" t="n">
        <v>14341</v>
      </c>
      <c r="U78" s="158" t="n">
        <f aca="false">V78+W78</f>
        <v>0.892260810867465</v>
      </c>
      <c r="V78" s="158" t="n">
        <f aca="false">IF(K78=0,0,M78/K78)</f>
        <v>0.787383177570093</v>
      </c>
      <c r="W78" s="158" t="n">
        <f aca="false">IF(K78+$AB$1*H78=0,0,(N78+$AB$1*J78)/(K78+$AB$1*H78))</f>
        <v>0.104877633297371</v>
      </c>
      <c r="X78" s="159" t="n">
        <f aca="false">IF(F78=0,G78,F78)</f>
        <v>5219</v>
      </c>
      <c r="Y78" s="159" t="n">
        <f aca="false">IF(K78=0,X78+E78,(X78+E78)/K78)</f>
        <v>12.1939252336449</v>
      </c>
      <c r="Z78" s="160" t="n">
        <f aca="false">(K78)/S78*100000</f>
        <v>17.7992995892437</v>
      </c>
      <c r="AA78" s="160" t="n">
        <f aca="false">SUM(M78:N78)/S78*100000</f>
        <v>15.8031164577398</v>
      </c>
      <c r="AB78" s="160" t="n">
        <f aca="false">IF(H78=0,(K78+$AB$1*I78)/S78*100000,(K78+$AB$1*H78)/S78*100000)</f>
        <v>36.6195636759546</v>
      </c>
      <c r="AC78" s="161" t="n">
        <f aca="false">(SUM(M78:N78)+$AB$1*ABS(H78-I78))/S78*100000</f>
        <v>31.0281715503148</v>
      </c>
      <c r="AD78" s="159" t="n">
        <f aca="false">(AB78*(W78*100+1))^0.5</f>
        <v>20.5104090828926</v>
      </c>
      <c r="AE78" s="159" t="n">
        <f aca="false">(AC78*(W78*100))^0.5</f>
        <v>18.0392937714918</v>
      </c>
      <c r="AF78" s="151" t="n">
        <f aca="false">$AF$1*(X78/S78*100000)^0.5</f>
        <v>1.0312673315742</v>
      </c>
      <c r="AG78" s="162" t="n">
        <f aca="false">D78</f>
        <v>1.43984797982659</v>
      </c>
      <c r="AH78" s="165"/>
      <c r="AI78" s="161"/>
      <c r="AJ78" s="161"/>
      <c r="AK78" s="160"/>
      <c r="AL78" s="164"/>
      <c r="AM78" s="160"/>
      <c r="AN78" s="160"/>
      <c r="AO78" s="160"/>
      <c r="AP78" s="160"/>
      <c r="AQ78" s="161"/>
      <c r="AR78" s="161"/>
      <c r="AS78" s="161"/>
      <c r="AT78" s="161"/>
      <c r="AU78" s="161"/>
      <c r="AV78" s="161"/>
      <c r="AW78" s="161"/>
      <c r="AX78" s="161"/>
    </row>
    <row r="79" customFormat="false" ht="15.75" hidden="false" customHeight="false" outlineLevel="0" collapsed="false">
      <c r="A79" s="211" t="s">
        <v>82</v>
      </c>
      <c r="B79" s="211" t="s">
        <v>306</v>
      </c>
      <c r="C79" s="217" t="s">
        <v>307</v>
      </c>
      <c r="D79" s="151" t="n">
        <f aca="false">IF(AD79-AE79-AF79&lt;0,0,AD79-AE79-AF79)</f>
        <v>0.443690410178773</v>
      </c>
      <c r="E79" s="218" t="n">
        <v>61</v>
      </c>
      <c r="F79" s="212" t="n">
        <v>446</v>
      </c>
      <c r="G79" s="212" t="n">
        <v>0</v>
      </c>
      <c r="H79" s="212" t="n">
        <v>131</v>
      </c>
      <c r="I79" s="212" t="n">
        <v>4</v>
      </c>
      <c r="J79" s="212" t="n">
        <v>20</v>
      </c>
      <c r="K79" s="213" t="n">
        <v>10</v>
      </c>
      <c r="L79" s="212" t="n">
        <v>3</v>
      </c>
      <c r="M79" s="212" t="n">
        <v>6</v>
      </c>
      <c r="N79" s="212" t="n">
        <v>1</v>
      </c>
      <c r="O79" s="212" t="n">
        <v>0</v>
      </c>
      <c r="P79" s="211" t="s">
        <v>149</v>
      </c>
      <c r="Q79" s="214" t="n">
        <v>44004</v>
      </c>
      <c r="R79" s="212" t="n">
        <v>113.49</v>
      </c>
      <c r="S79" s="215" t="n">
        <v>201191</v>
      </c>
      <c r="T79" s="216" t="n">
        <v>1773</v>
      </c>
      <c r="U79" s="158" t="n">
        <f aca="false">V79+W79</f>
        <v>0.743240823634736</v>
      </c>
      <c r="V79" s="158" t="n">
        <f aca="false">IF(K79=0,0,M79/K79)</f>
        <v>0.6</v>
      </c>
      <c r="W79" s="158" t="n">
        <f aca="false">IF(K79+$AB$1*H79=0,0,(N79+$AB$1*J79)/(K79+$AB$1*H79))</f>
        <v>0.143240823634736</v>
      </c>
      <c r="X79" s="159" t="n">
        <f aca="false">IF(F79=0,G79,F79)</f>
        <v>446</v>
      </c>
      <c r="Y79" s="159" t="n">
        <f aca="false">IF(K79=0,X79+E79,(X79+E79)/K79)</f>
        <v>50.7</v>
      </c>
      <c r="Z79" s="160" t="n">
        <f aca="false">(K79)/S79*100000</f>
        <v>4.97040126049376</v>
      </c>
      <c r="AA79" s="160" t="n">
        <f aca="false">SUM(M79:N79)/S79*100000</f>
        <v>3.47928088234563</v>
      </c>
      <c r="AB79" s="160" t="n">
        <f aca="false">IF(H79=0,(K79+$AB$1*I79)/S79*100000,(K79+$AB$1*H79)/S79*100000)</f>
        <v>27.7596910398576</v>
      </c>
      <c r="AC79" s="161" t="n">
        <f aca="false">(SUM(M79:N79)+$AB$1*ABS(H79-I79))/S79*100000</f>
        <v>25.5727144852404</v>
      </c>
      <c r="AD79" s="159" t="n">
        <f aca="false">(AB79*(W79*100+1))^0.5</f>
        <v>20.625028287965</v>
      </c>
      <c r="AE79" s="159" t="n">
        <f aca="false">(AC79*(W79*100))^0.5</f>
        <v>19.1391135778065</v>
      </c>
      <c r="AF79" s="151" t="n">
        <f aca="false">$AF$1*(X79/S79*100000)^0.5</f>
        <v>1.04222429997976</v>
      </c>
      <c r="AG79" s="162" t="n">
        <f aca="false">D79</f>
        <v>0.443690410178773</v>
      </c>
      <c r="AH79" s="163" t="n">
        <v>1</v>
      </c>
      <c r="AI79" s="161"/>
      <c r="AJ79" s="161"/>
      <c r="AK79" s="160"/>
      <c r="AL79" s="164"/>
      <c r="AM79" s="160"/>
      <c r="AN79" s="160"/>
      <c r="AO79" s="160"/>
      <c r="AP79" s="160"/>
      <c r="AQ79" s="161"/>
      <c r="AR79" s="161"/>
      <c r="AS79" s="161"/>
      <c r="AT79" s="161"/>
      <c r="AU79" s="161"/>
      <c r="AV79" s="161"/>
      <c r="AW79" s="161"/>
      <c r="AX79" s="161"/>
    </row>
    <row r="80" customFormat="false" ht="15.75" hidden="false" customHeight="false" outlineLevel="0" collapsed="false">
      <c r="A80" s="211" t="s">
        <v>82</v>
      </c>
      <c r="B80" s="211" t="s">
        <v>308</v>
      </c>
      <c r="C80" s="211" t="s">
        <v>309</v>
      </c>
      <c r="D80" s="151" t="n">
        <f aca="false">IF(AD80-AE80-AF80&lt;0,0,AD80-AE80-AF80)</f>
        <v>0.976652054894001</v>
      </c>
      <c r="E80" s="212" t="n">
        <v>1738</v>
      </c>
      <c r="F80" s="212" t="n">
        <v>3827</v>
      </c>
      <c r="G80" s="212" t="n">
        <v>27</v>
      </c>
      <c r="H80" s="212" t="n">
        <v>1446</v>
      </c>
      <c r="I80" s="212" t="n">
        <v>78</v>
      </c>
      <c r="J80" s="212" t="n">
        <v>219</v>
      </c>
      <c r="K80" s="213" t="n">
        <v>324</v>
      </c>
      <c r="L80" s="212" t="n">
        <v>25</v>
      </c>
      <c r="M80" s="212" t="n">
        <v>246</v>
      </c>
      <c r="N80" s="212" t="n">
        <v>21</v>
      </c>
      <c r="O80" s="212" t="n">
        <v>32</v>
      </c>
      <c r="P80" s="211" t="s">
        <v>149</v>
      </c>
      <c r="Q80" s="214" t="n">
        <v>44004</v>
      </c>
      <c r="R80" s="212" t="n">
        <v>1225</v>
      </c>
      <c r="S80" s="215" t="n">
        <v>2554376</v>
      </c>
      <c r="T80" s="216" t="n">
        <v>2085</v>
      </c>
      <c r="U80" s="158" t="n">
        <f aca="false">V80+W80</f>
        <v>0.876895688605121</v>
      </c>
      <c r="V80" s="158" t="n">
        <f aca="false">IF(K80=0,0,M80/K80)</f>
        <v>0.759259259259259</v>
      </c>
      <c r="W80" s="158" t="n">
        <f aca="false">IF(K80+$AB$1*H80=0,0,(N80+$AB$1*J80)/(K80+$AB$1*H80))</f>
        <v>0.117636429345862</v>
      </c>
      <c r="X80" s="159" t="n">
        <f aca="false">IF(F80=0,G80,F80)</f>
        <v>3827</v>
      </c>
      <c r="Y80" s="159" t="n">
        <f aca="false">IF(K80=0,X80+E80,(X80+E80)/K80)</f>
        <v>17.1759259259259</v>
      </c>
      <c r="Z80" s="160" t="n">
        <f aca="false">(K80)/S80*100000</f>
        <v>12.6841154160546</v>
      </c>
      <c r="AA80" s="160" t="n">
        <f aca="false">SUM(M80:N80)/S80*100000</f>
        <v>10.4526506669339</v>
      </c>
      <c r="AB80" s="160" t="n">
        <f aca="false">IF(H80=0,(K80+$AB$1*I80)/S80*100000,(K80+$AB$1*H80)/S80*100000)</f>
        <v>32.4971734779844</v>
      </c>
      <c r="AC80" s="161" t="n">
        <f aca="false">(SUM(M80:N80)+$AB$1*ABS(H80-I80))/S80*100000</f>
        <v>29.196954559548</v>
      </c>
      <c r="AD80" s="159" t="n">
        <f aca="false">(AB80*(W80*100+1))^0.5</f>
        <v>20.3662053082134</v>
      </c>
      <c r="AE80" s="159" t="n">
        <f aca="false">(AC80*(W80*100))^0.5</f>
        <v>18.5327425983275</v>
      </c>
      <c r="AF80" s="151" t="n">
        <f aca="false">$AF$1*(X80/S80*100000)^0.5</f>
        <v>0.856810654991906</v>
      </c>
      <c r="AG80" s="162" t="n">
        <f aca="false">D80</f>
        <v>0.976652054894001</v>
      </c>
      <c r="AH80" s="165"/>
      <c r="AI80" s="161"/>
      <c r="AJ80" s="161"/>
      <c r="AK80" s="160"/>
      <c r="AL80" s="164"/>
      <c r="AM80" s="160"/>
      <c r="AN80" s="160"/>
      <c r="AO80" s="160"/>
      <c r="AP80" s="160"/>
      <c r="AQ80" s="161"/>
      <c r="AR80" s="161"/>
      <c r="AS80" s="161"/>
      <c r="AT80" s="161"/>
      <c r="AU80" s="161"/>
      <c r="AV80" s="161"/>
      <c r="AW80" s="161"/>
      <c r="AX80" s="161"/>
    </row>
    <row r="81" customFormat="false" ht="15.75" hidden="false" customHeight="false" outlineLevel="0" collapsed="false">
      <c r="A81" s="211" t="s">
        <v>82</v>
      </c>
      <c r="B81" s="211" t="s">
        <v>310</v>
      </c>
      <c r="C81" s="217" t="s">
        <v>311</v>
      </c>
      <c r="D81" s="151" t="n">
        <f aca="false">IF(AD81-AE81-AF81&lt;0,0,AD81-AE81-AF81)</f>
        <v>2.28729514538643</v>
      </c>
      <c r="E81" s="218"/>
      <c r="F81" s="212" t="n">
        <v>4902</v>
      </c>
      <c r="G81" s="212" t="n">
        <v>111</v>
      </c>
      <c r="H81" s="212" t="n">
        <v>1451</v>
      </c>
      <c r="I81" s="212" t="n">
        <v>4</v>
      </c>
      <c r="J81" s="212" t="n">
        <v>191</v>
      </c>
      <c r="K81" s="213" t="n">
        <v>676</v>
      </c>
      <c r="L81" s="212" t="n">
        <v>230</v>
      </c>
      <c r="M81" s="212" t="n">
        <v>410</v>
      </c>
      <c r="N81" s="212" t="n">
        <v>36</v>
      </c>
      <c r="O81" s="212" t="n">
        <v>0</v>
      </c>
      <c r="P81" s="211" t="s">
        <v>149</v>
      </c>
      <c r="Q81" s="214" t="n">
        <v>44004</v>
      </c>
      <c r="R81" s="213" t="n">
        <v>206.61</v>
      </c>
      <c r="S81" s="219" t="n">
        <v>2409083</v>
      </c>
      <c r="T81" s="220" t="n">
        <v>11660</v>
      </c>
      <c r="U81" s="158" t="n">
        <f aca="false">V81+W81</f>
        <v>0.693386436241398</v>
      </c>
      <c r="V81" s="158" t="n">
        <f aca="false">IF(K81=0,0,M81/K81)</f>
        <v>0.606508875739645</v>
      </c>
      <c r="W81" s="158" t="n">
        <f aca="false">IF(K81+$AB$1*H81=0,0,(N81+$AB$1*J81)/(K81+$AB$1*H81))</f>
        <v>0.0868775605017528</v>
      </c>
      <c r="X81" s="159" t="n">
        <f aca="false">IF(F81=0,G81,F81)</f>
        <v>4902</v>
      </c>
      <c r="Y81" s="159" t="n">
        <f aca="false">IF(K81=0,X81+E81,(X81+E81)/K81)</f>
        <v>7.25147928994083</v>
      </c>
      <c r="Z81" s="160" t="n">
        <f aca="false">(K81)/S81*100000</f>
        <v>28.0604694815413</v>
      </c>
      <c r="AA81" s="160" t="n">
        <f aca="false">SUM(M81:N81)/S81*100000</f>
        <v>18.513268326579</v>
      </c>
      <c r="AB81" s="160" t="n">
        <f aca="false">IF(H81=0,(K81+$AB$1*I81)/S81*100000,(K81+$AB$1*H81)/S81*100000)</f>
        <v>49.1411047274004</v>
      </c>
      <c r="AC81" s="161" t="n">
        <f aca="false">(SUM(M81:N81)+$AB$1*ABS(H81-I81))/S81*100000</f>
        <v>39.5357901741036</v>
      </c>
      <c r="AD81" s="159" t="n">
        <f aca="false">(AB81*(W81*100+1))^0.5</f>
        <v>21.8189604389203</v>
      </c>
      <c r="AE81" s="159" t="n">
        <f aca="false">(AC81*(W81*100))^0.5</f>
        <v>18.5331405941769</v>
      </c>
      <c r="AF81" s="151" t="n">
        <f aca="false">$AF$1*(X81/S81*100000)^0.5</f>
        <v>0.998524699356969</v>
      </c>
      <c r="AG81" s="162" t="n">
        <f aca="false">D81</f>
        <v>2.28729514538643</v>
      </c>
      <c r="AH81" s="165"/>
      <c r="AI81" s="161"/>
      <c r="AJ81" s="161"/>
      <c r="AK81" s="160"/>
      <c r="AL81" s="164"/>
      <c r="AM81" s="160"/>
      <c r="AN81" s="160"/>
      <c r="AO81" s="160"/>
      <c r="AP81" s="160"/>
      <c r="AQ81" s="161"/>
      <c r="AR81" s="161"/>
      <c r="AS81" s="161"/>
      <c r="AT81" s="161"/>
      <c r="AU81" s="161"/>
      <c r="AV81" s="161"/>
      <c r="AW81" s="161"/>
      <c r="AX81" s="161"/>
    </row>
    <row r="82" customFormat="false" ht="15.75" hidden="false" customHeight="false" outlineLevel="0" collapsed="false">
      <c r="A82" s="211" t="s">
        <v>82</v>
      </c>
      <c r="B82" s="211" t="s">
        <v>312</v>
      </c>
      <c r="C82" s="211" t="s">
        <v>313</v>
      </c>
      <c r="D82" s="151" t="n">
        <f aca="false">IF(AD82-AE82-AF82&lt;0,0,AD82-AE82-AF82)</f>
        <v>2.69373239121277</v>
      </c>
      <c r="E82" s="218"/>
      <c r="F82" s="212" t="n">
        <v>1716</v>
      </c>
      <c r="G82" s="212" t="n">
        <v>14</v>
      </c>
      <c r="H82" s="212" t="n">
        <v>2117</v>
      </c>
      <c r="I82" s="212" t="n">
        <v>191</v>
      </c>
      <c r="J82" s="212" t="n">
        <v>395</v>
      </c>
      <c r="K82" s="213" t="n">
        <v>412</v>
      </c>
      <c r="L82" s="212" t="n">
        <v>207</v>
      </c>
      <c r="M82" s="212" t="n">
        <v>185</v>
      </c>
      <c r="N82" s="212" t="n">
        <v>20</v>
      </c>
      <c r="O82" s="212" t="n">
        <v>0</v>
      </c>
      <c r="P82" s="211" t="s">
        <v>149</v>
      </c>
      <c r="Q82" s="214" t="n">
        <v>44004</v>
      </c>
      <c r="R82" s="212" t="n">
        <v>2711</v>
      </c>
      <c r="S82" s="215" t="n">
        <v>4246307</v>
      </c>
      <c r="T82" s="216" t="n">
        <v>1567</v>
      </c>
      <c r="U82" s="158" t="n">
        <f aca="false">V82+W82</f>
        <v>0.586285728841633</v>
      </c>
      <c r="V82" s="158" t="n">
        <f aca="false">IF(K82=0,0,M82/K82)</f>
        <v>0.449029126213592</v>
      </c>
      <c r="W82" s="158" t="n">
        <f aca="false">IF(K82+$AB$1*H82=0,0,(N82+$AB$1*J82)/(K82+$AB$1*H82))</f>
        <v>0.137256602628041</v>
      </c>
      <c r="X82" s="159" t="n">
        <f aca="false">IF(F82=0,G82,F82)</f>
        <v>1716</v>
      </c>
      <c r="Y82" s="159" t="n">
        <f aca="false">IF(K82=0,X82+E82,(X82+E82)/K82)</f>
        <v>4.16504854368932</v>
      </c>
      <c r="Z82" s="160" t="n">
        <f aca="false">(K82)/S82*100000</f>
        <v>9.70254859104629</v>
      </c>
      <c r="AA82" s="160" t="n">
        <f aca="false">SUM(M82:N82)/S82*100000</f>
        <v>4.82772442030216</v>
      </c>
      <c r="AB82" s="160" t="n">
        <f aca="false">IF(H82=0,(K82+$AB$1*I82)/S82*100000,(K82+$AB$1*H82)/S82*100000)</f>
        <v>27.151828636036</v>
      </c>
      <c r="AC82" s="161" t="n">
        <f aca="false">(SUM(M82:N82)+$AB$1*ABS(H82-I82))/S82*100000</f>
        <v>20.7026953067689</v>
      </c>
      <c r="AD82" s="159" t="n">
        <f aca="false">(AB82*(W82*100+1))^0.5</f>
        <v>19.995714641096</v>
      </c>
      <c r="AE82" s="159" t="n">
        <f aca="false">(AC82*(W82*100))^0.5</f>
        <v>16.8569914962623</v>
      </c>
      <c r="AF82" s="151" t="n">
        <f aca="false">$AF$1*(X82/S82*100000)^0.5</f>
        <v>0.444990753620949</v>
      </c>
      <c r="AG82" s="162" t="n">
        <f aca="false">D82</f>
        <v>2.69373239121277</v>
      </c>
      <c r="AH82" s="165"/>
      <c r="AI82" s="161"/>
      <c r="AJ82" s="161"/>
      <c r="AK82" s="160"/>
      <c r="AL82" s="164"/>
      <c r="AM82" s="160"/>
      <c r="AN82" s="160"/>
      <c r="AO82" s="160"/>
      <c r="AP82" s="160"/>
      <c r="AQ82" s="161"/>
      <c r="AR82" s="161"/>
      <c r="AS82" s="161"/>
      <c r="AT82" s="161"/>
      <c r="AU82" s="161"/>
      <c r="AV82" s="161"/>
      <c r="AW82" s="161"/>
      <c r="AX82" s="161"/>
    </row>
    <row r="83" customFormat="false" ht="15.75" hidden="false" customHeight="false" outlineLevel="0" collapsed="false">
      <c r="A83" s="211" t="s">
        <v>82</v>
      </c>
      <c r="B83" s="211" t="s">
        <v>314</v>
      </c>
      <c r="C83" s="217" t="s">
        <v>315</v>
      </c>
      <c r="D83" s="151" t="n">
        <f aca="false">IF(AD83-AE83-AF83&lt;0,0,AD83-AE83-AF83)</f>
        <v>1.75212127936952</v>
      </c>
      <c r="E83" s="212" t="n">
        <v>764</v>
      </c>
      <c r="F83" s="212" t="n">
        <v>1716</v>
      </c>
      <c r="G83" s="212" t="n">
        <v>33</v>
      </c>
      <c r="H83" s="212" t="n">
        <v>516</v>
      </c>
      <c r="I83" s="212" t="n">
        <v>48</v>
      </c>
      <c r="J83" s="212" t="n">
        <v>124</v>
      </c>
      <c r="K83" s="213" t="n">
        <v>213</v>
      </c>
      <c r="L83" s="212" t="n">
        <v>41</v>
      </c>
      <c r="M83" s="212" t="n">
        <v>154</v>
      </c>
      <c r="N83" s="212" t="n">
        <v>18</v>
      </c>
      <c r="O83" s="212" t="n">
        <v>0</v>
      </c>
      <c r="P83" s="211" t="s">
        <v>149</v>
      </c>
      <c r="Q83" s="214" t="n">
        <v>44004</v>
      </c>
      <c r="R83" s="212" t="n">
        <v>118.5</v>
      </c>
      <c r="S83" s="215" t="n">
        <v>1005012</v>
      </c>
      <c r="T83" s="216" t="n">
        <v>8481</v>
      </c>
      <c r="U83" s="158" t="n">
        <f aca="false">V83+W83</f>
        <v>0.87900062979503</v>
      </c>
      <c r="V83" s="158" t="n">
        <f aca="false">IF(K83=0,0,M83/K83)</f>
        <v>0.723004694835681</v>
      </c>
      <c r="W83" s="158" t="n">
        <f aca="false">IF(K83+$AB$1*H83=0,0,(N83+$AB$1*J83)/(K83+$AB$1*H83))</f>
        <v>0.15599593495935</v>
      </c>
      <c r="X83" s="159" t="n">
        <f aca="false">IF(F83=0,G83,F83)</f>
        <v>1716</v>
      </c>
      <c r="Y83" s="159" t="n">
        <f aca="false">IF(K83=0,X83+E83,(X83+E83)/K83)</f>
        <v>11.6431924882629</v>
      </c>
      <c r="Z83" s="160" t="n">
        <f aca="false">(K83)/S83*100000</f>
        <v>21.1937767907249</v>
      </c>
      <c r="AA83" s="160" t="n">
        <f aca="false">SUM(M83:N83)/S83*100000</f>
        <v>17.1142235117591</v>
      </c>
      <c r="AB83" s="160" t="n">
        <f aca="false">IF(H83=0,(K83+$AB$1*I83)/S83*100000,(K83+$AB$1*H83)/S83*100000)</f>
        <v>39.1637114780719</v>
      </c>
      <c r="AC83" s="161" t="n">
        <f aca="false">(SUM(M83:N83)+$AB$1*ABS(H83-I83))/S83*100000</f>
        <v>33.412536367725</v>
      </c>
      <c r="AD83" s="159" t="n">
        <f aca="false">(AB83*(W83*100+1))^0.5</f>
        <v>25.4970918013815</v>
      </c>
      <c r="AE83" s="159" t="n">
        <f aca="false">(AC83*(W83*100))^0.5</f>
        <v>22.8302865729857</v>
      </c>
      <c r="AF83" s="151" t="n">
        <f aca="false">$AF$1*(X83/S83*100000)^0.5</f>
        <v>0.914683949026247</v>
      </c>
      <c r="AG83" s="162" t="n">
        <f aca="false">D83</f>
        <v>1.75212127936952</v>
      </c>
      <c r="AH83" s="165"/>
      <c r="AI83" s="161"/>
      <c r="AJ83" s="161"/>
      <c r="AK83" s="160"/>
      <c r="AL83" s="164"/>
      <c r="AM83" s="160"/>
      <c r="AN83" s="160"/>
      <c r="AO83" s="160"/>
      <c r="AP83" s="160"/>
      <c r="AQ83" s="161"/>
      <c r="AR83" s="161"/>
      <c r="AS83" s="161"/>
      <c r="AT83" s="161"/>
      <c r="AU83" s="161"/>
      <c r="AV83" s="161"/>
      <c r="AW83" s="161"/>
      <c r="AX83" s="161"/>
    </row>
    <row r="84" customFormat="false" ht="15.75" hidden="false" customHeight="false" outlineLevel="0" collapsed="false">
      <c r="A84" s="211" t="s">
        <v>82</v>
      </c>
      <c r="B84" s="211" t="s">
        <v>316</v>
      </c>
      <c r="C84" s="211" t="s">
        <v>317</v>
      </c>
      <c r="D84" s="151" t="n">
        <f aca="false">IF(AD84-AE84-AF84&lt;0,0,AD84-AE84-AF84)</f>
        <v>0.145230036579272</v>
      </c>
      <c r="E84" s="218"/>
      <c r="F84" s="212" t="n">
        <v>1979</v>
      </c>
      <c r="G84" s="212" t="n">
        <v>0</v>
      </c>
      <c r="H84" s="212" t="n">
        <v>88</v>
      </c>
      <c r="I84" s="212" t="n">
        <v>6</v>
      </c>
      <c r="J84" s="212" t="n">
        <v>20</v>
      </c>
      <c r="K84" s="213" t="n">
        <v>18</v>
      </c>
      <c r="L84" s="212" t="n">
        <v>7</v>
      </c>
      <c r="M84" s="212" t="n">
        <v>10</v>
      </c>
      <c r="N84" s="212" t="n">
        <v>1</v>
      </c>
      <c r="O84" s="212" t="n">
        <v>0</v>
      </c>
      <c r="P84" s="211" t="s">
        <v>149</v>
      </c>
      <c r="Q84" s="214" t="n">
        <v>44004</v>
      </c>
      <c r="R84" s="212" t="n">
        <v>1415</v>
      </c>
      <c r="S84" s="215" t="n">
        <v>1228294</v>
      </c>
      <c r="T84" s="216" t="n">
        <v>868</v>
      </c>
      <c r="U84" s="158" t="n">
        <f aca="false">V84+W84</f>
        <v>0.719489981785064</v>
      </c>
      <c r="V84" s="158" t="n">
        <f aca="false">IF(K84=0,0,M84/K84)</f>
        <v>0.555555555555556</v>
      </c>
      <c r="W84" s="158" t="n">
        <f aca="false">IF(K84+$AB$1*H84=0,0,(N84+$AB$1*J84)/(K84+$AB$1*H84))</f>
        <v>0.163934426229508</v>
      </c>
      <c r="X84" s="159" t="n">
        <f aca="false">IF(F84=0,G84,F84)</f>
        <v>1979</v>
      </c>
      <c r="Y84" s="159" t="n">
        <f aca="false">IF(K84=0,X84+E84,(X84+E84)/K84)</f>
        <v>109.944444444444</v>
      </c>
      <c r="Z84" s="160" t="n">
        <f aca="false">(K84)/S84*100000</f>
        <v>1.46544719749506</v>
      </c>
      <c r="AA84" s="160" t="n">
        <f aca="false">SUM(M84:N84)/S84*100000</f>
        <v>0.895551065135872</v>
      </c>
      <c r="AB84" s="160" t="n">
        <f aca="false">IF(H84=0,(K84+$AB$1*I84)/S84*100000,(K84+$AB$1*H84)/S84*100000)</f>
        <v>3.9729901798755</v>
      </c>
      <c r="AC84" s="161" t="n">
        <f aca="false">(SUM(M84:N84)+$AB$1*ABS(H84-I84))/S84*100000</f>
        <v>3.23212520780855</v>
      </c>
      <c r="AD84" s="159" t="n">
        <f aca="false">(AB84*(W84*100+1))^0.5</f>
        <v>8.31288017086807</v>
      </c>
      <c r="AE84" s="159" t="n">
        <f aca="false">(AC84*(W84*100))^0.5</f>
        <v>7.27912488863892</v>
      </c>
      <c r="AF84" s="151" t="n">
        <f aca="false">$AF$1*(X84/S84*100000)^0.5</f>
        <v>0.888525245649884</v>
      </c>
      <c r="AG84" s="162" t="n">
        <f aca="false">D84</f>
        <v>0.145230036579272</v>
      </c>
      <c r="AH84" s="163" t="n">
        <v>1</v>
      </c>
      <c r="AI84" s="161"/>
      <c r="AJ84" s="161"/>
      <c r="AK84" s="160"/>
      <c r="AL84" s="164"/>
      <c r="AM84" s="160"/>
      <c r="AN84" s="160"/>
      <c r="AO84" s="160"/>
      <c r="AP84" s="160"/>
      <c r="AQ84" s="161"/>
      <c r="AR84" s="161"/>
      <c r="AS84" s="161"/>
      <c r="AT84" s="161"/>
      <c r="AU84" s="161"/>
      <c r="AV84" s="161"/>
      <c r="AW84" s="161"/>
      <c r="AX84" s="161"/>
    </row>
    <row r="85" customFormat="false" ht="15.75" hidden="false" customHeight="false" outlineLevel="0" collapsed="false">
      <c r="A85" s="217" t="s">
        <v>82</v>
      </c>
      <c r="B85" s="217" t="s">
        <v>318</v>
      </c>
      <c r="C85" s="221" t="s">
        <v>319</v>
      </c>
      <c r="D85" s="151" t="n">
        <f aca="false">IF(AD85-AE85-AF85&lt;0,0,AD85-AE85-AF85)</f>
        <v>2.44702019700127</v>
      </c>
      <c r="E85" s="218"/>
      <c r="F85" s="212" t="n">
        <v>1030</v>
      </c>
      <c r="G85" s="212" t="n">
        <v>103</v>
      </c>
      <c r="H85" s="212" t="n">
        <v>126</v>
      </c>
      <c r="I85" s="212" t="n">
        <v>55</v>
      </c>
      <c r="J85" s="212" t="n">
        <v>53</v>
      </c>
      <c r="K85" s="213" t="n">
        <v>28</v>
      </c>
      <c r="L85" s="212" t="n">
        <v>17</v>
      </c>
      <c r="M85" s="212" t="n">
        <v>10</v>
      </c>
      <c r="N85" s="212" t="n">
        <v>1</v>
      </c>
      <c r="O85" s="212" t="n">
        <v>0</v>
      </c>
      <c r="P85" s="217" t="s">
        <v>149</v>
      </c>
      <c r="Q85" s="222" t="n">
        <v>44004</v>
      </c>
      <c r="R85" s="213" t="n">
        <v>3840</v>
      </c>
      <c r="S85" s="219" t="n">
        <v>2246663</v>
      </c>
      <c r="T85" s="220" t="n">
        <v>585</v>
      </c>
      <c r="U85" s="223" t="n">
        <f aca="false">V85+W85</f>
        <v>0.628294036061026</v>
      </c>
      <c r="V85" s="223" t="n">
        <f aca="false">IF(K85=0,0,M85/K85)</f>
        <v>0.357142857142857</v>
      </c>
      <c r="W85" s="223" t="n">
        <f aca="false">IF(K85+$AB$1*H85=0,0,(N85+$AB$1*J85)/(K85+$AB$1*H85))</f>
        <v>0.271151178918169</v>
      </c>
      <c r="X85" s="151" t="n">
        <f aca="false">IF(F85=0,G85,F85)</f>
        <v>1030</v>
      </c>
      <c r="Y85" s="151" t="n">
        <f aca="false">IF(K85=0,X85+E85,(X85+E85)/K85)</f>
        <v>36.7857142857143</v>
      </c>
      <c r="Z85" s="224" t="n">
        <f aca="false">(K85)/S85*100000</f>
        <v>1.24629283519602</v>
      </c>
      <c r="AA85" s="224" t="n">
        <f aca="false">SUM(M85:N85)/S85*100000</f>
        <v>0.489615042398437</v>
      </c>
      <c r="AB85" s="224" t="n">
        <f aca="false">IF(H85=0,(K85+$AB$1*I85)/S85*100000,(K85+$AB$1*H85)/S85*100000)</f>
        <v>3.20920405062976</v>
      </c>
      <c r="AC85" s="225" t="n">
        <f aca="false">(SUM(M85:N85)+$AB$1*ABS(H85-I85))/S85*100000</f>
        <v>1.59569993363491</v>
      </c>
      <c r="AD85" s="151" t="n">
        <f aca="false">(AB85*(W85*100+1))^0.5</f>
        <v>9.49879730399339</v>
      </c>
      <c r="AE85" s="151" t="n">
        <f aca="false">(AC85*(W85*100))^0.5</f>
        <v>6.57781056435004</v>
      </c>
      <c r="AF85" s="151" t="n">
        <f aca="false">$AF$1*(X85/S85*100000)^0.5</f>
        <v>0.473966542642076</v>
      </c>
      <c r="AG85" s="162" t="n">
        <f aca="false">D85</f>
        <v>2.44702019700127</v>
      </c>
      <c r="AH85" s="226" t="n">
        <v>1</v>
      </c>
      <c r="AI85" s="225"/>
      <c r="AJ85" s="225"/>
      <c r="AK85" s="224"/>
      <c r="AL85" s="227"/>
      <c r="AM85" s="224"/>
      <c r="AN85" s="224"/>
      <c r="AO85" s="224"/>
      <c r="AP85" s="224"/>
      <c r="AQ85" s="225"/>
      <c r="AR85" s="225"/>
      <c r="AS85" s="225"/>
      <c r="AT85" s="225"/>
      <c r="AU85" s="225"/>
      <c r="AV85" s="225"/>
      <c r="AW85" s="225"/>
      <c r="AX85" s="225"/>
    </row>
    <row r="86" customFormat="false" ht="15.75" hidden="false" customHeight="false" outlineLevel="0" collapsed="false">
      <c r="A86" s="211" t="s">
        <v>82</v>
      </c>
      <c r="B86" s="211" t="s">
        <v>320</v>
      </c>
      <c r="C86" s="217" t="s">
        <v>321</v>
      </c>
      <c r="D86" s="151" t="n">
        <f aca="false">IF(AD86-AE86-AF86&lt;0,0,AD86-AE86-AF86)</f>
        <v>1.62245576163803</v>
      </c>
      <c r="E86" s="212" t="n">
        <v>3437</v>
      </c>
      <c r="F86" s="212" t="n">
        <v>683</v>
      </c>
      <c r="G86" s="212" t="n">
        <v>11</v>
      </c>
      <c r="H86" s="212" t="n">
        <v>113</v>
      </c>
      <c r="I86" s="212" t="n">
        <v>19</v>
      </c>
      <c r="J86" s="212" t="n">
        <v>16</v>
      </c>
      <c r="K86" s="213" t="n">
        <v>109</v>
      </c>
      <c r="L86" s="212" t="n">
        <v>23</v>
      </c>
      <c r="M86" s="212" t="n">
        <v>82</v>
      </c>
      <c r="N86" s="212" t="n">
        <v>4</v>
      </c>
      <c r="O86" s="212" t="n">
        <v>0</v>
      </c>
      <c r="P86" s="211" t="s">
        <v>149</v>
      </c>
      <c r="Q86" s="214" t="n">
        <v>44004</v>
      </c>
      <c r="R86" s="213" t="n">
        <v>39.27</v>
      </c>
      <c r="S86" s="219" t="n">
        <v>532988</v>
      </c>
      <c r="T86" s="220" t="n">
        <v>13572</v>
      </c>
      <c r="U86" s="158" t="n">
        <f aca="false">V86+W86</f>
        <v>0.81691828346802</v>
      </c>
      <c r="V86" s="158" t="n">
        <f aca="false">IF(K86=0,0,M86/K86)</f>
        <v>0.752293577981651</v>
      </c>
      <c r="W86" s="158" t="n">
        <f aca="false">IF(K86+$AB$1*H86=0,0,(N86+$AB$1*J86)/(K86+$AB$1*H86))</f>
        <v>0.0646247054863682</v>
      </c>
      <c r="X86" s="159" t="n">
        <f aca="false">IF(F86=0,G86,F86)</f>
        <v>683</v>
      </c>
      <c r="Y86" s="159" t="n">
        <f aca="false">IF(K86=0,X86+E86,(X86+E86)/K86)</f>
        <v>37.7981651376147</v>
      </c>
      <c r="Z86" s="160" t="n">
        <f aca="false">(K86)/S86*100000</f>
        <v>20.4507418553513</v>
      </c>
      <c r="AA86" s="160" t="n">
        <f aca="false">SUM(M86:N86)/S86*100000</f>
        <v>16.1354477023873</v>
      </c>
      <c r="AB86" s="160" t="n">
        <f aca="false">IF(H86=0,(K86+$AB$1*I86)/S86*100000,(K86+$AB$1*H86)/S86*100000)</f>
        <v>27.8711715836004</v>
      </c>
      <c r="AC86" s="161" t="n">
        <f aca="false">(SUM(M86:N86)+$AB$1*ABS(H86-I86))/S86*100000</f>
        <v>22.308194555975</v>
      </c>
      <c r="AD86" s="159" t="n">
        <f aca="false">(AB86*(W86*100+1))^0.5</f>
        <v>14.421782036164</v>
      </c>
      <c r="AE86" s="159" t="n">
        <f aca="false">(AC86*(W86*100))^0.5</f>
        <v>12.0069167695645</v>
      </c>
      <c r="AF86" s="151" t="n">
        <f aca="false">$AF$1*(X86/S86*100000)^0.5</f>
        <v>0.79240950496145</v>
      </c>
      <c r="AG86" s="162" t="n">
        <f aca="false">D86</f>
        <v>1.62245576163803</v>
      </c>
      <c r="AH86" s="165"/>
      <c r="AI86" s="161"/>
      <c r="AJ86" s="161"/>
      <c r="AK86" s="160"/>
      <c r="AL86" s="164"/>
      <c r="AM86" s="160"/>
      <c r="AN86" s="160"/>
      <c r="AO86" s="160"/>
      <c r="AP86" s="160"/>
      <c r="AQ86" s="161"/>
      <c r="AR86" s="161"/>
      <c r="AS86" s="161"/>
      <c r="AT86" s="161"/>
      <c r="AU86" s="161"/>
      <c r="AV86" s="161"/>
      <c r="AW86" s="161"/>
      <c r="AX86" s="161"/>
    </row>
    <row r="87" customFormat="false" ht="15.75" hidden="false" customHeight="false" outlineLevel="0" collapsed="false">
      <c r="A87" s="211" t="s">
        <v>82</v>
      </c>
      <c r="B87" s="211" t="s">
        <v>322</v>
      </c>
      <c r="C87" s="211" t="s">
        <v>323</v>
      </c>
      <c r="D87" s="151" t="n">
        <f aca="false">IF(AD87-AE87-AF87&lt;0,0,AD87-AE87-AF87)</f>
        <v>0.287798760485692</v>
      </c>
      <c r="E87" s="212" t="n">
        <v>266</v>
      </c>
      <c r="F87" s="212" t="n">
        <v>225</v>
      </c>
      <c r="G87" s="212" t="n">
        <v>1</v>
      </c>
      <c r="H87" s="212" t="n">
        <v>63</v>
      </c>
      <c r="I87" s="212" t="n">
        <v>0</v>
      </c>
      <c r="J87" s="212" t="n">
        <v>43</v>
      </c>
      <c r="K87" s="213" t="n">
        <v>26</v>
      </c>
      <c r="L87" s="212" t="n">
        <v>4</v>
      </c>
      <c r="M87" s="212" t="n">
        <v>19</v>
      </c>
      <c r="N87" s="212" t="n">
        <v>3</v>
      </c>
      <c r="O87" s="212" t="n">
        <v>0</v>
      </c>
      <c r="P87" s="211" t="s">
        <v>149</v>
      </c>
      <c r="Q87" s="214" t="n">
        <v>44004</v>
      </c>
      <c r="R87" s="212" t="n">
        <v>984.52</v>
      </c>
      <c r="S87" s="215" t="n">
        <v>2099089</v>
      </c>
      <c r="T87" s="216" t="n">
        <v>2132</v>
      </c>
      <c r="U87" s="158" t="n">
        <f aca="false">V87+W87</f>
        <v>1.10641959497319</v>
      </c>
      <c r="V87" s="158" t="n">
        <f aca="false">IF(K87=0,0,M87/K87)</f>
        <v>0.730769230769231</v>
      </c>
      <c r="W87" s="158" t="n">
        <f aca="false">IF(K87+$AB$1*H87=0,0,(N87+$AB$1*J87)/(K87+$AB$1*H87))</f>
        <v>0.375650364203954</v>
      </c>
      <c r="X87" s="159" t="n">
        <f aca="false">IF(F87=0,G87,F87)</f>
        <v>225</v>
      </c>
      <c r="Y87" s="159" t="n">
        <f aca="false">IF(K87=0,X87+E87,(X87+E87)/K87)</f>
        <v>18.8846153846154</v>
      </c>
      <c r="Z87" s="160" t="n">
        <f aca="false">(K87)/S87*100000</f>
        <v>1.23863256870004</v>
      </c>
      <c r="AA87" s="160" t="n">
        <f aca="false">SUM(M87:N87)/S87*100000</f>
        <v>1.04807371197696</v>
      </c>
      <c r="AB87" s="160" t="n">
        <f aca="false">IF(H87=0,(K87+$AB$1*I87)/S87*100000,(K87+$AB$1*H87)/S87*100000)</f>
        <v>2.28908826638604</v>
      </c>
      <c r="AC87" s="161" t="n">
        <f aca="false">(SUM(M87:N87)+$AB$1*ABS(H87-I87))/S87*100000</f>
        <v>2.09852940966295</v>
      </c>
      <c r="AD87" s="159" t="n">
        <f aca="false">(AB87*(W87*100+1))^0.5</f>
        <v>9.39567838757145</v>
      </c>
      <c r="AE87" s="159" t="n">
        <f aca="false">(AC87*(W87*100))^0.5</f>
        <v>8.87870112703766</v>
      </c>
      <c r="AF87" s="151" t="n">
        <f aca="false">$AF$1*(X87/S87*100000)^0.5</f>
        <v>0.229178500048106</v>
      </c>
      <c r="AG87" s="162" t="n">
        <f aca="false">D87</f>
        <v>0.287798760485692</v>
      </c>
      <c r="AH87" s="163" t="n">
        <v>1</v>
      </c>
      <c r="AI87" s="161"/>
      <c r="AJ87" s="161"/>
      <c r="AK87" s="160"/>
      <c r="AL87" s="164"/>
      <c r="AM87" s="160"/>
      <c r="AN87" s="160"/>
      <c r="AO87" s="160"/>
      <c r="AP87" s="160"/>
      <c r="AQ87" s="161"/>
      <c r="AR87" s="161"/>
      <c r="AS87" s="161"/>
      <c r="AT87" s="161"/>
      <c r="AU87" s="161"/>
      <c r="AV87" s="161"/>
      <c r="AW87" s="161"/>
      <c r="AX87" s="161"/>
    </row>
    <row r="88" customFormat="false" ht="15.75" hidden="false" customHeight="false" outlineLevel="0" collapsed="false">
      <c r="A88" s="217" t="s">
        <v>82</v>
      </c>
      <c r="B88" s="217" t="s">
        <v>324</v>
      </c>
      <c r="C88" s="217" t="s">
        <v>325</v>
      </c>
      <c r="D88" s="151" t="n">
        <f aca="false">IF(AD88-AE88-AF88&lt;0,0,AD88-AE88-AF88)</f>
        <v>3.01639512373459</v>
      </c>
      <c r="E88" s="212" t="n">
        <v>138</v>
      </c>
      <c r="F88" s="212" t="n">
        <v>354</v>
      </c>
      <c r="G88" s="212" t="n">
        <v>0</v>
      </c>
      <c r="H88" s="212" t="n">
        <v>12</v>
      </c>
      <c r="I88" s="212" t="n">
        <v>0</v>
      </c>
      <c r="J88" s="212" t="n">
        <v>11</v>
      </c>
      <c r="K88" s="213" t="n">
        <v>30</v>
      </c>
      <c r="L88" s="212" t="n">
        <v>15</v>
      </c>
      <c r="M88" s="212" t="n">
        <v>13</v>
      </c>
      <c r="N88" s="212" t="n">
        <v>2</v>
      </c>
      <c r="O88" s="212" t="n">
        <v>0</v>
      </c>
      <c r="P88" s="217" t="s">
        <v>149</v>
      </c>
      <c r="Q88" s="222" t="n">
        <v>44004</v>
      </c>
      <c r="R88" s="213" t="n">
        <v>37.36</v>
      </c>
      <c r="S88" s="219" t="n">
        <v>325767</v>
      </c>
      <c r="T88" s="220" t="n">
        <v>8720</v>
      </c>
      <c r="U88" s="223" t="n">
        <f aca="false">V88+W88</f>
        <v>0.604385964912281</v>
      </c>
      <c r="V88" s="223" t="n">
        <f aca="false">IF(K88=0,0,M88/K88)</f>
        <v>0.433333333333333</v>
      </c>
      <c r="W88" s="223" t="n">
        <f aca="false">IF(K88+$AB$1*H88=0,0,(N88+$AB$1*J88)/(K88+$AB$1*H88))</f>
        <v>0.171052631578947</v>
      </c>
      <c r="X88" s="151" t="n">
        <f aca="false">IF(F88=0,G88,F88)</f>
        <v>354</v>
      </c>
      <c r="Y88" s="151" t="n">
        <f aca="false">IF(K88=0,X88+E88,(X88+E88)/K88)</f>
        <v>16.4</v>
      </c>
      <c r="Z88" s="224" t="n">
        <f aca="false">(K88)/S88*100000</f>
        <v>9.209035906031</v>
      </c>
      <c r="AA88" s="224" t="n">
        <f aca="false">SUM(M88:N88)/S88*100000</f>
        <v>4.6045179530155</v>
      </c>
      <c r="AB88" s="224" t="n">
        <f aca="false">IF(H88=0,(K88+$AB$1*I88)/S88*100000,(K88+$AB$1*H88)/S88*100000)</f>
        <v>10.4983009328753</v>
      </c>
      <c r="AC88" s="225" t="n">
        <f aca="false">(SUM(M88:N88)+$AB$1*ABS(H88-I88))/S88*100000</f>
        <v>5.89378297985984</v>
      </c>
      <c r="AD88" s="151" t="n">
        <f aca="false">(AB88*(W88*100+1))^0.5</f>
        <v>13.7867509261784</v>
      </c>
      <c r="AE88" s="151" t="n">
        <f aca="false">(AC88*(W88*100))^0.5</f>
        <v>10.0406528107501</v>
      </c>
      <c r="AF88" s="151" t="n">
        <f aca="false">$AF$1*(X88/S88*100000)^0.5</f>
        <v>0.729702991693684</v>
      </c>
      <c r="AG88" s="162" t="n">
        <f aca="false">D88</f>
        <v>3.01639512373459</v>
      </c>
      <c r="AH88" s="228"/>
      <c r="AI88" s="225"/>
      <c r="AJ88" s="225"/>
      <c r="AK88" s="224"/>
      <c r="AL88" s="227"/>
      <c r="AM88" s="224"/>
      <c r="AN88" s="224"/>
      <c r="AO88" s="224"/>
      <c r="AP88" s="224"/>
      <c r="AQ88" s="225"/>
      <c r="AR88" s="225"/>
      <c r="AS88" s="225"/>
      <c r="AT88" s="225"/>
      <c r="AU88" s="225"/>
      <c r="AV88" s="225"/>
      <c r="AW88" s="225"/>
      <c r="AX88" s="225"/>
    </row>
    <row r="89" customFormat="false" ht="15.75" hidden="false" customHeight="false" outlineLevel="0" collapsed="false">
      <c r="A89" s="211" t="s">
        <v>82</v>
      </c>
      <c r="B89" s="211" t="s">
        <v>326</v>
      </c>
      <c r="C89" s="217" t="s">
        <v>327</v>
      </c>
      <c r="D89" s="151" t="n">
        <f aca="false">IF(AD89-AE89-AF89&lt;0,0,AD89-AE89-AF89)</f>
        <v>2.7552935970186</v>
      </c>
      <c r="E89" s="212" t="n">
        <v>2719</v>
      </c>
      <c r="F89" s="212" t="n">
        <v>4244</v>
      </c>
      <c r="G89" s="212" t="n">
        <v>563</v>
      </c>
      <c r="H89" s="212" t="n">
        <v>1615</v>
      </c>
      <c r="I89" s="212" t="n">
        <v>251</v>
      </c>
      <c r="J89" s="212" t="n">
        <v>100</v>
      </c>
      <c r="K89" s="213" t="n">
        <v>907</v>
      </c>
      <c r="L89" s="212" t="n">
        <v>177</v>
      </c>
      <c r="M89" s="212" t="n">
        <v>694</v>
      </c>
      <c r="N89" s="212" t="n">
        <v>36</v>
      </c>
      <c r="O89" s="212" t="n">
        <v>0</v>
      </c>
      <c r="P89" s="211" t="s">
        <v>149</v>
      </c>
      <c r="Q89" s="214" t="n">
        <v>44004</v>
      </c>
      <c r="R89" s="213" t="n">
        <v>200.29</v>
      </c>
      <c r="S89" s="219" t="n">
        <v>1809120</v>
      </c>
      <c r="T89" s="220" t="n">
        <v>9033</v>
      </c>
      <c r="U89" s="158" t="n">
        <f aca="false">V89+W89</f>
        <v>0.813385372874848</v>
      </c>
      <c r="V89" s="158" t="n">
        <f aca="false">IF(K89=0,0,M89/K89)</f>
        <v>0.7651598676957</v>
      </c>
      <c r="W89" s="158" t="n">
        <f aca="false">IF(K89+$AB$1*H89=0,0,(N89+$AB$1*J89)/(K89+$AB$1*H89))</f>
        <v>0.0482255051791476</v>
      </c>
      <c r="X89" s="159" t="n">
        <f aca="false">IF(F89=0,G89,F89)</f>
        <v>4244</v>
      </c>
      <c r="Y89" s="159" t="n">
        <f aca="false">IF(K89=0,X89+E89,(X89+E89)/K89)</f>
        <v>7.67695700110254</v>
      </c>
      <c r="Z89" s="160" t="n">
        <f aca="false">(K89)/S89*100000</f>
        <v>50.1348722030601</v>
      </c>
      <c r="AA89" s="160" t="n">
        <f aca="false">SUM(M89:N89)/S89*100000</f>
        <v>40.3511099319006</v>
      </c>
      <c r="AB89" s="160" t="n">
        <f aca="false">IF(H89=0,(K89+$AB$1*I89)/S89*100000,(K89+$AB$1*H89)/S89*100000)</f>
        <v>81.3793446537543</v>
      </c>
      <c r="AC89" s="161" t="n">
        <f aca="false">(SUM(M89:N89)+$AB$1*ABS(H89-I89))/S89*100000</f>
        <v>66.7396303175024</v>
      </c>
      <c r="AD89" s="159" t="n">
        <f aca="false">(AB89*(W89*100+1))^0.5</f>
        <v>21.7677593096139</v>
      </c>
      <c r="AE89" s="159" t="n">
        <f aca="false">(AC89*(W89*100))^0.5</f>
        <v>17.9403243770315</v>
      </c>
      <c r="AF89" s="151" t="n">
        <f aca="false">$AF$1*(X89/S89*100000)^0.5</f>
        <v>1.07214133556375</v>
      </c>
      <c r="AG89" s="162" t="n">
        <f aca="false">D89</f>
        <v>2.7552935970186</v>
      </c>
      <c r="AH89" s="165"/>
      <c r="AI89" s="161"/>
      <c r="AJ89" s="161"/>
      <c r="AK89" s="160"/>
      <c r="AL89" s="164"/>
      <c r="AM89" s="160"/>
      <c r="AN89" s="160"/>
      <c r="AO89" s="160"/>
      <c r="AP89" s="160"/>
      <c r="AQ89" s="161"/>
      <c r="AR89" s="161"/>
      <c r="AS89" s="161"/>
      <c r="AT89" s="161"/>
      <c r="AU89" s="161"/>
      <c r="AV89" s="161"/>
      <c r="AW89" s="161"/>
      <c r="AX89" s="161"/>
    </row>
    <row r="90" customFormat="false" ht="15.75" hidden="false" customHeight="false" outlineLevel="0" collapsed="false">
      <c r="A90" s="211" t="s">
        <v>82</v>
      </c>
      <c r="B90" s="211" t="s">
        <v>328</v>
      </c>
      <c r="C90" s="211" t="s">
        <v>329</v>
      </c>
      <c r="D90" s="151" t="n">
        <f aca="false">IF(AD90-AE90-AF90&lt;0,0,AD90-AE90-AF90)</f>
        <v>0</v>
      </c>
      <c r="E90" s="212" t="n">
        <v>2109</v>
      </c>
      <c r="F90" s="212" t="n">
        <v>2751</v>
      </c>
      <c r="G90" s="212" t="n">
        <v>33</v>
      </c>
      <c r="H90" s="212" t="n">
        <v>84</v>
      </c>
      <c r="I90" s="212" t="n">
        <v>2</v>
      </c>
      <c r="J90" s="212" t="n">
        <v>21</v>
      </c>
      <c r="K90" s="213" t="n">
        <v>28</v>
      </c>
      <c r="L90" s="212" t="n">
        <v>2</v>
      </c>
      <c r="M90" s="212" t="n">
        <v>23</v>
      </c>
      <c r="N90" s="212" t="n">
        <v>3</v>
      </c>
      <c r="O90" s="212" t="n">
        <v>0</v>
      </c>
      <c r="P90" s="211" t="s">
        <v>149</v>
      </c>
      <c r="Q90" s="214" t="n">
        <v>44004</v>
      </c>
      <c r="R90" s="212" t="n">
        <v>3074</v>
      </c>
      <c r="S90" s="215" t="n">
        <v>2210017</v>
      </c>
      <c r="T90" s="216" t="n">
        <v>719</v>
      </c>
      <c r="U90" s="158" t="n">
        <f aca="false">V90+W90</f>
        <v>1.00174216027875</v>
      </c>
      <c r="V90" s="158" t="n">
        <f aca="false">IF(K90=0,0,M90/K90)</f>
        <v>0.821428571428571</v>
      </c>
      <c r="W90" s="158" t="n">
        <f aca="false">IF(K90+$AB$1*H90=0,0,(N90+$AB$1*J90)/(K90+$AB$1*H90))</f>
        <v>0.180313588850174</v>
      </c>
      <c r="X90" s="159" t="n">
        <f aca="false">IF(F90=0,G90,F90)</f>
        <v>2751</v>
      </c>
      <c r="Y90" s="159" t="n">
        <f aca="false">IF(K90=0,X90+E90,(X90+E90)/K90)</f>
        <v>173.571428571429</v>
      </c>
      <c r="Z90" s="160" t="n">
        <f aca="false">(K90)/S90*100000</f>
        <v>1.26695857995662</v>
      </c>
      <c r="AA90" s="160" t="n">
        <f aca="false">SUM(M90:N90)/S90*100000</f>
        <v>1.17646153853115</v>
      </c>
      <c r="AB90" s="160" t="n">
        <f aca="false">IF(H90=0,(K90+$AB$1*I90)/S90*100000,(K90+$AB$1*H90)/S90*100000)</f>
        <v>2.59726508891108</v>
      </c>
      <c r="AC90" s="161" t="n">
        <f aca="false">(SUM(M90:N90)+$AB$1*ABS(H90-I90))/S90*100000</f>
        <v>2.47509408298669</v>
      </c>
      <c r="AD90" s="159" t="n">
        <f aca="false">(AB90*(W90*100+1))^0.5</f>
        <v>7.03061050169852</v>
      </c>
      <c r="AE90" s="159" t="n">
        <f aca="false">(AC90*(W90*100))^0.5</f>
        <v>6.68051717193483</v>
      </c>
      <c r="AF90" s="151" t="n">
        <f aca="false">$AF$1*(X90/S90*100000)^0.5</f>
        <v>0.780990098756456</v>
      </c>
      <c r="AG90" s="162" t="n">
        <f aca="false">D90</f>
        <v>0</v>
      </c>
      <c r="AH90" s="165"/>
      <c r="AI90" s="161"/>
      <c r="AJ90" s="161"/>
      <c r="AK90" s="160"/>
      <c r="AL90" s="164"/>
      <c r="AM90" s="160"/>
      <c r="AN90" s="160"/>
      <c r="AO90" s="160"/>
      <c r="AP90" s="160"/>
      <c r="AQ90" s="161"/>
      <c r="AR90" s="161"/>
      <c r="AS90" s="161"/>
      <c r="AT90" s="161"/>
      <c r="AU90" s="161"/>
      <c r="AV90" s="161"/>
      <c r="AW90" s="161"/>
      <c r="AX90" s="161"/>
    </row>
    <row r="91" customFormat="false" ht="15.75" hidden="false" customHeight="false" outlineLevel="0" collapsed="false">
      <c r="A91" s="211" t="s">
        <v>82</v>
      </c>
      <c r="B91" s="211" t="s">
        <v>330</v>
      </c>
      <c r="C91" s="211" t="s">
        <v>331</v>
      </c>
      <c r="D91" s="151" t="n">
        <f aca="false">IF(AD91-AE91-AF91&lt;0,0,AD91-AE91-AF91)</f>
        <v>0.240757938090994</v>
      </c>
      <c r="E91" s="218"/>
      <c r="F91" s="212" t="n">
        <v>1276</v>
      </c>
      <c r="G91" s="212" t="n">
        <v>280</v>
      </c>
      <c r="H91" s="212" t="n">
        <v>268</v>
      </c>
      <c r="I91" s="212" t="n">
        <v>27</v>
      </c>
      <c r="J91" s="212" t="n">
        <v>63</v>
      </c>
      <c r="K91" s="213" t="n">
        <v>39</v>
      </c>
      <c r="L91" s="212" t="n">
        <v>2</v>
      </c>
      <c r="M91" s="212" t="n">
        <v>33</v>
      </c>
      <c r="N91" s="212" t="n">
        <v>4</v>
      </c>
      <c r="O91" s="212" t="n">
        <v>0</v>
      </c>
      <c r="P91" s="211" t="s">
        <v>149</v>
      </c>
      <c r="Q91" s="214" t="n">
        <v>44004</v>
      </c>
      <c r="R91" s="212" t="n">
        <v>2040</v>
      </c>
      <c r="S91" s="215" t="n">
        <v>1845205</v>
      </c>
      <c r="T91" s="216" t="n">
        <v>904</v>
      </c>
      <c r="U91" s="158" t="n">
        <f aca="false">V91+W91</f>
        <v>1.04231348470806</v>
      </c>
      <c r="V91" s="158" t="n">
        <f aca="false">IF(K91=0,0,M91/K91)</f>
        <v>0.846153846153846</v>
      </c>
      <c r="W91" s="158" t="n">
        <f aca="false">IF(K91+$AB$1*H91=0,0,(N91+$AB$1*J91)/(K91+$AB$1*H91))</f>
        <v>0.196159638554217</v>
      </c>
      <c r="X91" s="159" t="n">
        <f aca="false">IF(F91=0,G91,F91)</f>
        <v>1276</v>
      </c>
      <c r="Y91" s="159" t="n">
        <f aca="false">IF(K91=0,X91+E91,(X91+E91)/K91)</f>
        <v>32.7179487179487</v>
      </c>
      <c r="Z91" s="160" t="n">
        <f aca="false">(K91)/S91*100000</f>
        <v>2.11358629528968</v>
      </c>
      <c r="AA91" s="160" t="n">
        <f aca="false">SUM(M91:N91)/S91*100000</f>
        <v>2.0051972545056</v>
      </c>
      <c r="AB91" s="160" t="n">
        <f aca="false">IF(H91=0,(K91+$AB$1*I91)/S91*100000,(K91+$AB$1*H91)/S91*100000)</f>
        <v>7.19703230806333</v>
      </c>
      <c r="AC91" s="161" t="n">
        <f aca="false">(SUM(M91:N91)+$AB$1*ABS(H91-I91))/S91*100000</f>
        <v>6.57650504957444</v>
      </c>
      <c r="AD91" s="159" t="n">
        <f aca="false">(AB91*(W91*100+1))^0.5</f>
        <v>12.180876730734</v>
      </c>
      <c r="AE91" s="159" t="n">
        <f aca="false">(AC91*(W91*100))^0.5</f>
        <v>11.3580141462956</v>
      </c>
      <c r="AF91" s="151" t="n">
        <f aca="false">$AF$1*(X91/S91*100000)^0.5</f>
        <v>0.582104646347382</v>
      </c>
      <c r="AG91" s="162" t="n">
        <f aca="false">D91</f>
        <v>0.240757938090994</v>
      </c>
      <c r="AH91" s="163" t="n">
        <v>1</v>
      </c>
      <c r="AI91" s="161"/>
      <c r="AJ91" s="161"/>
      <c r="AK91" s="160"/>
      <c r="AL91" s="164"/>
      <c r="AM91" s="160"/>
      <c r="AN91" s="160"/>
      <c r="AO91" s="160"/>
      <c r="AP91" s="160"/>
      <c r="AQ91" s="161"/>
      <c r="AR91" s="161"/>
      <c r="AS91" s="161"/>
      <c r="AT91" s="161"/>
      <c r="AU91" s="161"/>
      <c r="AV91" s="161"/>
      <c r="AW91" s="161"/>
      <c r="AX91" s="161"/>
    </row>
    <row r="92" customFormat="false" ht="15.75" hidden="false" customHeight="false" outlineLevel="0" collapsed="false">
      <c r="A92" s="211" t="s">
        <v>82</v>
      </c>
      <c r="B92" s="211" t="s">
        <v>332</v>
      </c>
      <c r="C92" s="211" t="s">
        <v>333</v>
      </c>
      <c r="D92" s="151" t="n">
        <f aca="false">IF(AD92-AE92-AF92&lt;0,0,AD92-AE92-AF92)</f>
        <v>0.258461966413462</v>
      </c>
      <c r="E92" s="212" t="n">
        <v>1234</v>
      </c>
      <c r="F92" s="212" t="n">
        <v>5349</v>
      </c>
      <c r="G92" s="212" t="n">
        <v>30</v>
      </c>
      <c r="H92" s="212" t="n">
        <v>747</v>
      </c>
      <c r="I92" s="212" t="n">
        <v>47</v>
      </c>
      <c r="J92" s="212" t="n">
        <v>76</v>
      </c>
      <c r="K92" s="213" t="n">
        <v>53</v>
      </c>
      <c r="L92" s="212" t="n">
        <v>23</v>
      </c>
      <c r="M92" s="212" t="n">
        <v>30</v>
      </c>
      <c r="N92" s="212" t="n">
        <v>0</v>
      </c>
      <c r="O92" s="212" t="n">
        <v>0</v>
      </c>
      <c r="P92" s="211" t="s">
        <v>149</v>
      </c>
      <c r="Q92" s="214" t="n">
        <v>44004</v>
      </c>
      <c r="R92" s="212" t="n">
        <v>1652</v>
      </c>
      <c r="S92" s="215" t="n">
        <v>2110476</v>
      </c>
      <c r="T92" s="216" t="n">
        <v>1277</v>
      </c>
      <c r="U92" s="158" t="n">
        <f aca="false">V92+W92</f>
        <v>0.650629880864162</v>
      </c>
      <c r="V92" s="158" t="n">
        <f aca="false">IF(K92=0,0,M92/K92)</f>
        <v>0.566037735849057</v>
      </c>
      <c r="W92" s="158" t="n">
        <f aca="false">IF(K92+$AB$1*H92=0,0,(N92+$AB$1*J92)/(K92+$AB$1*H92))</f>
        <v>0.0845921450151057</v>
      </c>
      <c r="X92" s="159" t="n">
        <f aca="false">IF(F92=0,G92,F92)</f>
        <v>5349</v>
      </c>
      <c r="Y92" s="159" t="n">
        <f aca="false">IF(K92=0,X92+E92,(X92+E92)/K92)</f>
        <v>124.207547169811</v>
      </c>
      <c r="Z92" s="160" t="n">
        <f aca="false">(K92)/S92*100000</f>
        <v>2.51128181509764</v>
      </c>
      <c r="AA92" s="160" t="n">
        <f aca="false">SUM(M92:N92)/S92*100000</f>
        <v>1.42148027269678</v>
      </c>
      <c r="AB92" s="160" t="n">
        <f aca="false">IF(H92=0,(K92+$AB$1*I92)/S92*100000,(K92+$AB$1*H92)/S92*100000)</f>
        <v>14.89948239165</v>
      </c>
      <c r="AC92" s="161" t="n">
        <f aca="false">(SUM(M92:N92)+$AB$1*ABS(H92-I92))/S92*100000</f>
        <v>13.0302358330538</v>
      </c>
      <c r="AD92" s="159" t="n">
        <f aca="false">(AB92*(W92*100+1))^0.5</f>
        <v>11.8717058548507</v>
      </c>
      <c r="AE92" s="159" t="n">
        <f aca="false">(AC92*(W92*100))^0.5</f>
        <v>10.4988361220219</v>
      </c>
      <c r="AF92" s="151" t="n">
        <f aca="false">$AF$1*(X92/S92*100000)^0.5</f>
        <v>1.11440776641541</v>
      </c>
      <c r="AG92" s="162" t="n">
        <f aca="false">D92</f>
        <v>0.258461966413462</v>
      </c>
      <c r="AH92" s="165"/>
      <c r="AI92" s="161"/>
      <c r="AJ92" s="161"/>
      <c r="AK92" s="160"/>
      <c r="AL92" s="164"/>
      <c r="AM92" s="160"/>
      <c r="AN92" s="160"/>
      <c r="AO92" s="160"/>
      <c r="AP92" s="160"/>
      <c r="AQ92" s="161"/>
      <c r="AR92" s="161"/>
      <c r="AS92" s="161"/>
      <c r="AT92" s="161"/>
      <c r="AU92" s="161"/>
      <c r="AV92" s="161"/>
      <c r="AW92" s="161"/>
      <c r="AX92" s="161"/>
    </row>
    <row r="93" customFormat="false" ht="15.75" hidden="false" customHeight="false" outlineLevel="0" collapsed="false">
      <c r="A93" s="211" t="s">
        <v>82</v>
      </c>
      <c r="B93" s="211" t="s">
        <v>334</v>
      </c>
      <c r="C93" s="211" t="s">
        <v>335</v>
      </c>
      <c r="D93" s="151" t="n">
        <f aca="false">IF(AD93-AE93-AF93&lt;0,0,AD93-AE93-AF93)</f>
        <v>1.0753358337786</v>
      </c>
      <c r="E93" s="212" t="n">
        <v>467</v>
      </c>
      <c r="F93" s="212" t="n">
        <v>1770</v>
      </c>
      <c r="G93" s="212" t="n">
        <v>-2</v>
      </c>
      <c r="H93" s="212" t="n">
        <v>259</v>
      </c>
      <c r="I93" s="212" t="n">
        <v>68</v>
      </c>
      <c r="J93" s="212" t="n">
        <v>20</v>
      </c>
      <c r="K93" s="213" t="n">
        <v>39</v>
      </c>
      <c r="L93" s="212" t="n">
        <v>12</v>
      </c>
      <c r="M93" s="212" t="n">
        <v>25</v>
      </c>
      <c r="N93" s="212" t="n">
        <v>2</v>
      </c>
      <c r="O93" s="212" t="n">
        <v>0</v>
      </c>
      <c r="P93" s="211" t="s">
        <v>149</v>
      </c>
      <c r="Q93" s="214" t="n">
        <v>44004</v>
      </c>
      <c r="R93" s="212" t="n">
        <v>1111</v>
      </c>
      <c r="S93" s="215" t="n">
        <v>1132610</v>
      </c>
      <c r="T93" s="216" t="n">
        <v>1020</v>
      </c>
      <c r="U93" s="158" t="n">
        <f aca="false">V93+W93</f>
        <v>0.710443303964322</v>
      </c>
      <c r="V93" s="158" t="n">
        <f aca="false">IF(K93=0,0,M93/K93)</f>
        <v>0.641025641025641</v>
      </c>
      <c r="W93" s="158" t="n">
        <f aca="false">IF(K93+$AB$1*H93=0,0,(N93+$AB$1*J93)/(K93+$AB$1*H93))</f>
        <v>0.0694176629386811</v>
      </c>
      <c r="X93" s="159" t="n">
        <f aca="false">IF(F93=0,G93,F93)</f>
        <v>1770</v>
      </c>
      <c r="Y93" s="159" t="n">
        <f aca="false">IF(K93=0,X93+E93,(X93+E93)/K93)</f>
        <v>57.3589743589744</v>
      </c>
      <c r="Z93" s="160" t="n">
        <f aca="false">(K93)/S93*100000</f>
        <v>3.44337415350385</v>
      </c>
      <c r="AA93" s="160" t="n">
        <f aca="false">SUM(M93:N93)/S93*100000</f>
        <v>2.38387441396421</v>
      </c>
      <c r="AB93" s="160" t="n">
        <f aca="false">IF(H93=0,(K93+$AB$1*I93)/S93*100000,(K93+$AB$1*H93)/S93*100000)</f>
        <v>11.4470117692763</v>
      </c>
      <c r="AC93" s="161" t="n">
        <f aca="false">(SUM(M93:N93)+$AB$1*ABS(H93-I93))/S93*100000</f>
        <v>8.28617087964966</v>
      </c>
      <c r="AD93" s="159" t="n">
        <f aca="false">(AB93*(W93*100+1))^0.5</f>
        <v>9.5346469381278</v>
      </c>
      <c r="AE93" s="159" t="n">
        <f aca="false">(AC93*(W93*100))^0.5</f>
        <v>7.58423771499703</v>
      </c>
      <c r="AF93" s="151" t="n">
        <f aca="false">$AF$1*(X93/S93*100000)^0.5</f>
        <v>0.875073389352162</v>
      </c>
      <c r="AG93" s="162" t="n">
        <f aca="false">D93</f>
        <v>1.0753358337786</v>
      </c>
      <c r="AH93" s="163" t="n">
        <v>1</v>
      </c>
      <c r="AI93" s="161"/>
      <c r="AJ93" s="161"/>
      <c r="AK93" s="160"/>
      <c r="AL93" s="164"/>
      <c r="AM93" s="160"/>
      <c r="AN93" s="160"/>
      <c r="AO93" s="160"/>
      <c r="AP93" s="160"/>
      <c r="AQ93" s="161"/>
      <c r="AR93" s="161"/>
      <c r="AS93" s="161"/>
      <c r="AT93" s="161"/>
      <c r="AU93" s="161"/>
      <c r="AV93" s="161"/>
      <c r="AW93" s="161"/>
      <c r="AX93" s="161"/>
    </row>
    <row r="94" customFormat="false" ht="15.75" hidden="false" customHeight="false" outlineLevel="0" collapsed="false">
      <c r="A94" s="211" t="s">
        <v>82</v>
      </c>
      <c r="B94" s="211" t="s">
        <v>336</v>
      </c>
      <c r="C94" s="211" t="s">
        <v>337</v>
      </c>
      <c r="D94" s="151" t="n">
        <f aca="false">IF(AD94-AE94-AF94&lt;0,0,AD94-AE94-AF94)</f>
        <v>0.0633266569221335</v>
      </c>
      <c r="E94" s="218"/>
      <c r="F94" s="212" t="n">
        <v>568</v>
      </c>
      <c r="G94" s="212" t="n">
        <v>3</v>
      </c>
      <c r="H94" s="212" t="n">
        <v>84</v>
      </c>
      <c r="I94" s="212" t="n">
        <v>7</v>
      </c>
      <c r="J94" s="212" t="n">
        <v>13</v>
      </c>
      <c r="K94" s="213" t="n">
        <v>8</v>
      </c>
      <c r="L94" s="212" t="n">
        <v>1</v>
      </c>
      <c r="M94" s="212" t="n">
        <v>6</v>
      </c>
      <c r="N94" s="212" t="n">
        <v>1</v>
      </c>
      <c r="O94" s="212" t="n">
        <v>0</v>
      </c>
      <c r="P94" s="211" t="s">
        <v>149</v>
      </c>
      <c r="Q94" s="214" t="n">
        <v>44004</v>
      </c>
      <c r="R94" s="212" t="n">
        <v>1204</v>
      </c>
      <c r="S94" s="215" t="n">
        <v>1266981</v>
      </c>
      <c r="T94" s="216" t="n">
        <v>1052</v>
      </c>
      <c r="U94" s="158" t="n">
        <f aca="false">V94+W94</f>
        <v>0.898395721925134</v>
      </c>
      <c r="V94" s="158" t="n">
        <f aca="false">IF(K94=0,0,M94/K94)</f>
        <v>0.75</v>
      </c>
      <c r="W94" s="158" t="n">
        <f aca="false">IF(K94+$AB$1*H94=0,0,(N94+$AB$1*J94)/(K94+$AB$1*H94))</f>
        <v>0.148395721925134</v>
      </c>
      <c r="X94" s="159" t="n">
        <f aca="false">IF(F94=0,G94,F94)</f>
        <v>568</v>
      </c>
      <c r="Y94" s="159" t="n">
        <f aca="false">IF(K94=0,X94+E94,(X94+E94)/K94)</f>
        <v>71</v>
      </c>
      <c r="Z94" s="160" t="n">
        <f aca="false">(K94)/S94*100000</f>
        <v>0.631422254950942</v>
      </c>
      <c r="AA94" s="160" t="n">
        <f aca="false">SUM(M94:N94)/S94*100000</f>
        <v>0.552494473082075</v>
      </c>
      <c r="AB94" s="160" t="n">
        <f aca="false">IF(H94=0,(K94+$AB$1*I94)/S94*100000,(K94+$AB$1*H94)/S94*100000)</f>
        <v>2.95189904189566</v>
      </c>
      <c r="AC94" s="161" t="n">
        <f aca="false">(SUM(M94:N94)+$AB$1*ABS(H94-I94))/S94*100000</f>
        <v>2.67959819444806</v>
      </c>
      <c r="AD94" s="159" t="n">
        <f aca="false">(AB94*(W94*100+1))^0.5</f>
        <v>6.83789572742355</v>
      </c>
      <c r="AE94" s="159" t="n">
        <f aca="false">(AC94*(W94*100))^0.5</f>
        <v>6.30587748481054</v>
      </c>
      <c r="AF94" s="151" t="n">
        <f aca="false">$AF$1*(X94/S94*100000)^0.5</f>
        <v>0.468691585690881</v>
      </c>
      <c r="AG94" s="162" t="n">
        <f aca="false">D94</f>
        <v>0.0633266569221335</v>
      </c>
      <c r="AH94" s="163" t="n">
        <v>1</v>
      </c>
      <c r="AI94" s="161"/>
      <c r="AJ94" s="161"/>
      <c r="AK94" s="160"/>
      <c r="AL94" s="164"/>
      <c r="AM94" s="160"/>
      <c r="AN94" s="160"/>
      <c r="AO94" s="160"/>
      <c r="AP94" s="160"/>
      <c r="AQ94" s="161"/>
      <c r="AR94" s="161"/>
      <c r="AS94" s="161"/>
      <c r="AT94" s="161"/>
      <c r="AU94" s="161"/>
      <c r="AV94" s="161"/>
      <c r="AW94" s="161"/>
      <c r="AX94" s="161"/>
    </row>
    <row r="95" customFormat="false" ht="15.75" hidden="false" customHeight="false" outlineLevel="0" collapsed="false">
      <c r="A95" s="211" t="s">
        <v>82</v>
      </c>
      <c r="B95" s="211" t="s">
        <v>338</v>
      </c>
      <c r="C95" s="229" t="s">
        <v>339</v>
      </c>
      <c r="D95" s="151" t="n">
        <f aca="false">IF(AD95-AE95-AF95&lt;0,0,AD95-AE95-AF95)</f>
        <v>0</v>
      </c>
      <c r="E95" s="212" t="n">
        <v>521</v>
      </c>
      <c r="F95" s="212" t="n">
        <v>556</v>
      </c>
      <c r="G95" s="212" t="n">
        <v>-2</v>
      </c>
      <c r="H95" s="212" t="n">
        <v>17</v>
      </c>
      <c r="I95" s="212" t="n">
        <v>2</v>
      </c>
      <c r="J95" s="212" t="n">
        <v>13</v>
      </c>
      <c r="K95" s="213" t="n">
        <v>20</v>
      </c>
      <c r="L95" s="212" t="n">
        <v>0</v>
      </c>
      <c r="M95" s="212" t="n">
        <v>20</v>
      </c>
      <c r="N95" s="212" t="n">
        <v>0</v>
      </c>
      <c r="O95" s="212" t="n">
        <v>0</v>
      </c>
      <c r="P95" s="211" t="s">
        <v>149</v>
      </c>
      <c r="Q95" s="214" t="n">
        <v>44004</v>
      </c>
      <c r="R95" s="212" t="n">
        <v>1010</v>
      </c>
      <c r="S95" s="215" t="n">
        <v>406898</v>
      </c>
      <c r="T95" s="216" t="n">
        <v>403</v>
      </c>
      <c r="U95" s="158" t="n">
        <f aca="false">V95+W95</f>
        <v>1.17533718689788</v>
      </c>
      <c r="V95" s="158" t="n">
        <f aca="false">IF(K95=0,0,M95/K95)</f>
        <v>1</v>
      </c>
      <c r="W95" s="158" t="n">
        <f aca="false">IF(K95+$AB$1*H95=0,0,(N95+$AB$1*J95)/(K95+$AB$1*H95))</f>
        <v>0.175337186897881</v>
      </c>
      <c r="X95" s="159" t="n">
        <f aca="false">IF(F95=0,G95,F95)</f>
        <v>556</v>
      </c>
      <c r="Y95" s="159" t="n">
        <f aca="false">IF(K95=0,X95+E95,(X95+E95)/K95)</f>
        <v>53.85</v>
      </c>
      <c r="Z95" s="160" t="n">
        <f aca="false">(K95)/S95*100000</f>
        <v>4.9152367423777</v>
      </c>
      <c r="AA95" s="160" t="n">
        <f aca="false">SUM(M95:N95)/S95*100000</f>
        <v>4.9152367423777</v>
      </c>
      <c r="AB95" s="160" t="n">
        <f aca="false">IF(H95=0,(K95+$AB$1*I95)/S95*100000,(K95+$AB$1*H95)/S95*100000)</f>
        <v>6.37751967323506</v>
      </c>
      <c r="AC95" s="161" t="n">
        <f aca="false">(SUM(M95:N95)+$AB$1*ABS(H95-I95))/S95*100000</f>
        <v>6.20548638725184</v>
      </c>
      <c r="AD95" s="159" t="n">
        <f aca="false">(AB95*(W95*100+1))^0.5</f>
        <v>10.8719435043753</v>
      </c>
      <c r="AE95" s="159" t="n">
        <f aca="false">(AC95*(W95*100))^0.5</f>
        <v>10.4309756325755</v>
      </c>
      <c r="AF95" s="151" t="n">
        <f aca="false">$AF$1*(X95/S95*100000)^0.5</f>
        <v>0.818262518417341</v>
      </c>
      <c r="AG95" s="162" t="n">
        <f aca="false">D95</f>
        <v>0</v>
      </c>
      <c r="AH95" s="163" t="n">
        <v>1</v>
      </c>
      <c r="AI95" s="161"/>
      <c r="AJ95" s="161"/>
      <c r="AK95" s="160"/>
      <c r="AL95" s="164"/>
      <c r="AM95" s="160"/>
      <c r="AN95" s="160"/>
      <c r="AO95" s="160"/>
      <c r="AP95" s="160"/>
      <c r="AQ95" s="161"/>
      <c r="AR95" s="161"/>
      <c r="AS95" s="161"/>
      <c r="AT95" s="161"/>
      <c r="AU95" s="161"/>
      <c r="AV95" s="161"/>
      <c r="AW95" s="161"/>
      <c r="AX95" s="161"/>
    </row>
    <row r="96" customFormat="false" ht="15.75" hidden="false" customHeight="false" outlineLevel="0" collapsed="false">
      <c r="A96" s="211" t="s">
        <v>82</v>
      </c>
      <c r="B96" s="211" t="s">
        <v>340</v>
      </c>
      <c r="C96" s="211" t="s">
        <v>341</v>
      </c>
      <c r="D96" s="151" t="n">
        <f aca="false">IF(AD96-AE96-AF96&lt;0,0,AD96-AE96-AF96)</f>
        <v>0.519534880905306</v>
      </c>
      <c r="E96" s="218"/>
      <c r="F96" s="212" t="n">
        <v>598</v>
      </c>
      <c r="G96" s="212" t="n">
        <v>6</v>
      </c>
      <c r="H96" s="212" t="n">
        <v>161</v>
      </c>
      <c r="I96" s="212" t="n">
        <v>7</v>
      </c>
      <c r="J96" s="212" t="n">
        <v>29</v>
      </c>
      <c r="K96" s="213" t="n">
        <v>39</v>
      </c>
      <c r="L96" s="212" t="n">
        <v>8</v>
      </c>
      <c r="M96" s="212" t="n">
        <v>30</v>
      </c>
      <c r="N96" s="212" t="n">
        <v>1</v>
      </c>
      <c r="O96" s="212" t="n">
        <v>0</v>
      </c>
      <c r="P96" s="211" t="s">
        <v>149</v>
      </c>
      <c r="Q96" s="214" t="n">
        <v>44004</v>
      </c>
      <c r="R96" s="212" t="n">
        <v>825.74</v>
      </c>
      <c r="S96" s="215" t="n">
        <v>912708</v>
      </c>
      <c r="T96" s="216" t="n">
        <v>1105</v>
      </c>
      <c r="U96" s="158" t="n">
        <f aca="false">V96+W96</f>
        <v>0.886168367552741</v>
      </c>
      <c r="V96" s="158" t="n">
        <f aca="false">IF(K96=0,0,M96/K96)</f>
        <v>0.769230769230769</v>
      </c>
      <c r="W96" s="158" t="n">
        <f aca="false">IF(K96+$AB$1*H96=0,0,(N96+$AB$1*J96)/(K96+$AB$1*H96))</f>
        <v>0.116937598321972</v>
      </c>
      <c r="X96" s="159" t="n">
        <f aca="false">IF(F96=0,G96,F96)</f>
        <v>598</v>
      </c>
      <c r="Y96" s="159" t="n">
        <f aca="false">IF(K96=0,X96+E96,(X96+E96)/K96)</f>
        <v>15.3333333333333</v>
      </c>
      <c r="Z96" s="160" t="n">
        <f aca="false">(K96)/S96*100000</f>
        <v>4.27299859319739</v>
      </c>
      <c r="AA96" s="160" t="n">
        <f aca="false">SUM(M96:N96)/S96*100000</f>
        <v>3.39648606125946</v>
      </c>
      <c r="AB96" s="160" t="n">
        <f aca="false">IF(H96=0,(K96+$AB$1*I96)/S96*100000,(K96+$AB$1*H96)/S96*100000)</f>
        <v>10.4469337400352</v>
      </c>
      <c r="AC96" s="161" t="n">
        <f aca="false">(SUM(M96:N96)+$AB$1*ABS(H96-I96))/S96*100000</f>
        <v>9.30198924519123</v>
      </c>
      <c r="AD96" s="159" t="n">
        <f aca="false">(AB96*(W96*100+1))^0.5</f>
        <v>11.5156792191726</v>
      </c>
      <c r="AE96" s="159" t="n">
        <f aca="false">(AC96*(W96*100))^0.5</f>
        <v>10.4295363365275</v>
      </c>
      <c r="AF96" s="151" t="n">
        <f aca="false">$AF$1*(X96/S96*100000)^0.5</f>
        <v>0.566608001739795</v>
      </c>
      <c r="AG96" s="162" t="n">
        <f aca="false">D96</f>
        <v>0.519534880905306</v>
      </c>
      <c r="AH96" s="165"/>
      <c r="AI96" s="161"/>
      <c r="AJ96" s="161"/>
      <c r="AK96" s="160"/>
      <c r="AL96" s="164"/>
      <c r="AM96" s="160"/>
      <c r="AN96" s="160"/>
      <c r="AO96" s="160"/>
      <c r="AP96" s="160"/>
      <c r="AQ96" s="161"/>
      <c r="AR96" s="161"/>
      <c r="AS96" s="161"/>
      <c r="AT96" s="161"/>
      <c r="AU96" s="161"/>
      <c r="AV96" s="161"/>
      <c r="AW96" s="161"/>
      <c r="AX96" s="161"/>
    </row>
    <row r="97" customFormat="false" ht="15.75" hidden="false" customHeight="false" outlineLevel="0" collapsed="false">
      <c r="A97" s="211" t="s">
        <v>82</v>
      </c>
      <c r="B97" s="211" t="s">
        <v>342</v>
      </c>
      <c r="C97" s="211" t="s">
        <v>343</v>
      </c>
      <c r="D97" s="151" t="n">
        <f aca="false">IF(AD97-AE97-AF97&lt;0,0,AD97-AE97-AF97)</f>
        <v>1.33222705629028</v>
      </c>
      <c r="E97" s="218"/>
      <c r="F97" s="212" t="n">
        <v>6089</v>
      </c>
      <c r="G97" s="212" t="n">
        <v>16</v>
      </c>
      <c r="H97" s="212" t="n">
        <v>85</v>
      </c>
      <c r="I97" s="212" t="n">
        <v>1</v>
      </c>
      <c r="J97" s="212" t="n">
        <v>28</v>
      </c>
      <c r="K97" s="213" t="n">
        <v>62</v>
      </c>
      <c r="L97" s="212" t="n">
        <v>43</v>
      </c>
      <c r="M97" s="212" t="n">
        <v>17</v>
      </c>
      <c r="N97" s="212" t="n">
        <v>2</v>
      </c>
      <c r="O97" s="212" t="n">
        <v>0</v>
      </c>
      <c r="P97" s="211" t="s">
        <v>149</v>
      </c>
      <c r="Q97" s="214" t="n">
        <v>44004</v>
      </c>
      <c r="R97" s="212" t="n">
        <v>1894</v>
      </c>
      <c r="S97" s="215" t="n">
        <v>1552925</v>
      </c>
      <c r="T97" s="216" t="n">
        <v>820</v>
      </c>
      <c r="U97" s="158" t="n">
        <f aca="false">V97+W97</f>
        <v>0.40280390261053</v>
      </c>
      <c r="V97" s="158" t="n">
        <f aca="false">IF(K97=0,0,M97/K97)</f>
        <v>0.274193548387097</v>
      </c>
      <c r="W97" s="158" t="n">
        <f aca="false">IF(K97+$AB$1*H97=0,0,(N97+$AB$1*J97)/(K97+$AB$1*H97))</f>
        <v>0.128610354223433</v>
      </c>
      <c r="X97" s="159" t="n">
        <f aca="false">IF(F97=0,G97,F97)</f>
        <v>6089</v>
      </c>
      <c r="Y97" s="159" t="n">
        <f aca="false">IF(K97=0,X97+E97,(X97+E97)/K97)</f>
        <v>98.2096774193548</v>
      </c>
      <c r="Z97" s="160" t="n">
        <f aca="false">(K97)/S97*100000</f>
        <v>3.99246583060998</v>
      </c>
      <c r="AA97" s="160" t="n">
        <f aca="false">SUM(M97:N97)/S97*100000</f>
        <v>1.22349759325145</v>
      </c>
      <c r="AB97" s="160" t="n">
        <f aca="false">IF(H97=0,(K97+$AB$1*I97)/S97*100000,(K97+$AB$1*H97)/S97*100000)</f>
        <v>5.90820548320106</v>
      </c>
      <c r="AC97" s="161" t="n">
        <f aca="false">(SUM(M97:N97)+$AB$1*ABS(H97-I97))/S97*100000</f>
        <v>3.11669913228263</v>
      </c>
      <c r="AD97" s="159" t="n">
        <f aca="false">(AB97*(W97*100+1))^0.5</f>
        <v>9.04952183737533</v>
      </c>
      <c r="AE97" s="159" t="n">
        <f aca="false">(AC97*(W97*100))^0.5</f>
        <v>6.33119087858466</v>
      </c>
      <c r="AF97" s="151" t="n">
        <f aca="false">$AF$1*(X97/S97*100000)^0.5</f>
        <v>1.38610390250039</v>
      </c>
      <c r="AG97" s="162" t="n">
        <f aca="false">D97</f>
        <v>1.33222705629028</v>
      </c>
      <c r="AH97" s="165"/>
      <c r="AI97" s="161"/>
      <c r="AJ97" s="161"/>
      <c r="AK97" s="160"/>
      <c r="AL97" s="164"/>
      <c r="AM97" s="160"/>
      <c r="AN97" s="160"/>
      <c r="AO97" s="160"/>
      <c r="AP97" s="160"/>
      <c r="AQ97" s="161"/>
      <c r="AR97" s="161"/>
      <c r="AS97" s="161"/>
      <c r="AT97" s="161"/>
      <c r="AU97" s="161"/>
      <c r="AV97" s="161"/>
      <c r="AW97" s="161"/>
      <c r="AX97" s="161"/>
    </row>
    <row r="98" customFormat="false" ht="15.75" hidden="false" customHeight="false" outlineLevel="0" collapsed="false">
      <c r="A98" s="211" t="s">
        <v>82</v>
      </c>
      <c r="B98" s="211" t="s">
        <v>344</v>
      </c>
      <c r="C98" s="211" t="s">
        <v>345</v>
      </c>
      <c r="D98" s="151" t="n">
        <f aca="false">IF(AD98-AE98-AF98&lt;0,0,AD98-AE98-AF98)</f>
        <v>0.407405901952323</v>
      </c>
      <c r="E98" s="218"/>
      <c r="F98" s="212" t="n">
        <v>4472</v>
      </c>
      <c r="G98" s="212" t="n">
        <v>15</v>
      </c>
      <c r="H98" s="212" t="n">
        <v>256</v>
      </c>
      <c r="I98" s="212" t="n">
        <v>69</v>
      </c>
      <c r="J98" s="212" t="n">
        <v>28</v>
      </c>
      <c r="K98" s="213" t="n">
        <v>40</v>
      </c>
      <c r="L98" s="212" t="n">
        <v>12</v>
      </c>
      <c r="M98" s="212" t="n">
        <v>28</v>
      </c>
      <c r="N98" s="212" t="n">
        <v>0</v>
      </c>
      <c r="O98" s="212" t="n">
        <v>0</v>
      </c>
      <c r="P98" s="211" t="s">
        <v>149</v>
      </c>
      <c r="Q98" s="214" t="n">
        <v>44004</v>
      </c>
      <c r="R98" s="212" t="n">
        <v>4146</v>
      </c>
      <c r="S98" s="215" t="n">
        <v>2523992</v>
      </c>
      <c r="T98" s="216" t="n">
        <v>609</v>
      </c>
      <c r="U98" s="158" t="n">
        <f aca="false">V98+W98</f>
        <v>0.775617283950617</v>
      </c>
      <c r="V98" s="158" t="n">
        <f aca="false">IF(K98=0,0,M98/K98)</f>
        <v>0.7</v>
      </c>
      <c r="W98" s="158" t="n">
        <f aca="false">IF(K98+$AB$1*H98=0,0,(N98+$AB$1*J98)/(K98+$AB$1*H98))</f>
        <v>0.0756172839506173</v>
      </c>
      <c r="X98" s="159" t="n">
        <f aca="false">IF(F98=0,G98,F98)</f>
        <v>4472</v>
      </c>
      <c r="Y98" s="159" t="n">
        <f aca="false">IF(K98=0,X98+E98,(X98+E98)/K98)</f>
        <v>111.8</v>
      </c>
      <c r="Z98" s="160" t="n">
        <f aca="false">(K98)/S98*100000</f>
        <v>1.58479107699232</v>
      </c>
      <c r="AA98" s="160" t="n">
        <f aca="false">SUM(M98:N98)/S98*100000</f>
        <v>1.10935375389462</v>
      </c>
      <c r="AB98" s="160" t="n">
        <f aca="false">IF(H98=0,(K98+$AB$1*I98)/S98*100000,(K98+$AB$1*H98)/S98*100000)</f>
        <v>5.13472308945512</v>
      </c>
      <c r="AC98" s="161" t="n">
        <f aca="false">(SUM(M98:N98)+$AB$1*ABS(H98-I98))/S98*100000</f>
        <v>3.70246815362331</v>
      </c>
      <c r="AD98" s="159" t="n">
        <f aca="false">(AB98*(W98*100+1))^0.5</f>
        <v>6.63039248278463</v>
      </c>
      <c r="AE98" s="159" t="n">
        <f aca="false">(AC98*(W98*100))^0.5</f>
        <v>5.29122467573105</v>
      </c>
      <c r="AF98" s="151" t="n">
        <f aca="false">$AF$1*(X98/S98*100000)^0.5</f>
        <v>0.931761905101262</v>
      </c>
      <c r="AG98" s="162" t="n">
        <f aca="false">D98</f>
        <v>0.407405901952323</v>
      </c>
      <c r="AH98" s="163" t="n">
        <v>1</v>
      </c>
      <c r="AI98" s="161"/>
      <c r="AJ98" s="161"/>
      <c r="AK98" s="160"/>
      <c r="AL98" s="164"/>
      <c r="AM98" s="160"/>
      <c r="AN98" s="160"/>
      <c r="AO98" s="160"/>
      <c r="AP98" s="160"/>
      <c r="AQ98" s="161"/>
      <c r="AR98" s="161"/>
      <c r="AS98" s="161"/>
      <c r="AT98" s="161"/>
      <c r="AU98" s="161"/>
      <c r="AV98" s="161"/>
      <c r="AW98" s="161"/>
      <c r="AX98" s="161"/>
    </row>
    <row r="99" customFormat="false" ht="15.75" hidden="false" customHeight="false" outlineLevel="0" collapsed="false">
      <c r="A99" s="211" t="s">
        <v>82</v>
      </c>
      <c r="B99" s="211" t="s">
        <v>346</v>
      </c>
      <c r="C99" s="217" t="s">
        <v>347</v>
      </c>
      <c r="D99" s="151" t="n">
        <f aca="false">IF(AD99-AE99-AF99&lt;0,0,AD99-AE99-AF99)</f>
        <v>1.85806655146198</v>
      </c>
      <c r="E99" s="218"/>
      <c r="F99" s="212" t="n">
        <v>285</v>
      </c>
      <c r="G99" s="212" t="n">
        <v>0</v>
      </c>
      <c r="H99" s="212" t="n">
        <v>51</v>
      </c>
      <c r="I99" s="212" t="n">
        <v>1</v>
      </c>
      <c r="J99" s="212" t="n">
        <v>2</v>
      </c>
      <c r="K99" s="213" t="n">
        <v>72</v>
      </c>
      <c r="L99" s="212" t="n">
        <v>6</v>
      </c>
      <c r="M99" s="212" t="n">
        <v>66</v>
      </c>
      <c r="N99" s="212" t="n">
        <v>0</v>
      </c>
      <c r="O99" s="212" t="n">
        <v>0</v>
      </c>
      <c r="P99" s="211" t="s">
        <v>149</v>
      </c>
      <c r="Q99" s="214" t="n">
        <v>44004</v>
      </c>
      <c r="R99" s="212" t="n">
        <v>48.25</v>
      </c>
      <c r="S99" s="215" t="n">
        <v>334033</v>
      </c>
      <c r="T99" s="216" t="n">
        <v>6923</v>
      </c>
      <c r="U99" s="158" t="n">
        <f aca="false">V99+W99</f>
        <v>0.924457429048414</v>
      </c>
      <c r="V99" s="158" t="n">
        <f aca="false">IF(K99=0,0,M99/K99)</f>
        <v>0.916666666666667</v>
      </c>
      <c r="W99" s="158" t="n">
        <f aca="false">IF(K99+$AB$1*H99=0,0,(N99+$AB$1*J99)/(K99+$AB$1*H99))</f>
        <v>0.00779076238174736</v>
      </c>
      <c r="X99" s="159" t="n">
        <f aca="false">IF(F99=0,G99,F99)</f>
        <v>285</v>
      </c>
      <c r="Y99" s="159" t="n">
        <f aca="false">IF(K99=0,X99+E99,(X99+E99)/K99)</f>
        <v>3.95833333333333</v>
      </c>
      <c r="Z99" s="160" t="n">
        <f aca="false">(K99)/S99*100000</f>
        <v>21.554756565968</v>
      </c>
      <c r="AA99" s="160" t="n">
        <f aca="false">SUM(M99:N99)/S99*100000</f>
        <v>19.7585268521374</v>
      </c>
      <c r="AB99" s="160" t="n">
        <f aca="false">IF(H99=0,(K99+$AB$1*I99)/S99*100000,(K99+$AB$1*H99)/S99*100000)</f>
        <v>26.8985399646143</v>
      </c>
      <c r="AC99" s="161" t="n">
        <f aca="false">(SUM(M99:N99)+$AB$1*ABS(H99-I99))/S99*100000</f>
        <v>24.9975301841435</v>
      </c>
      <c r="AD99" s="159" t="n">
        <f aca="false">(AB99*(W99*100+1))^0.5</f>
        <v>6.91769855462341</v>
      </c>
      <c r="AE99" s="159" t="n">
        <f aca="false">(AC99*(W99*100))^0.5</f>
        <v>4.41304676833613</v>
      </c>
      <c r="AF99" s="151" t="n">
        <f aca="false">$AF$1*(X99/S99*100000)^0.5</f>
        <v>0.6465852348253</v>
      </c>
      <c r="AG99" s="162" t="n">
        <f aca="false">D99</f>
        <v>1.85806655146198</v>
      </c>
      <c r="AH99" s="165"/>
      <c r="AI99" s="161"/>
      <c r="AJ99" s="161"/>
      <c r="AK99" s="160"/>
      <c r="AL99" s="164"/>
      <c r="AM99" s="160"/>
      <c r="AN99" s="160"/>
      <c r="AO99" s="160"/>
      <c r="AP99" s="160"/>
      <c r="AQ99" s="161"/>
      <c r="AR99" s="161"/>
      <c r="AS99" s="161"/>
      <c r="AT99" s="161"/>
      <c r="AU99" s="161"/>
      <c r="AV99" s="161"/>
      <c r="AW99" s="161"/>
      <c r="AX99" s="161"/>
    </row>
    <row r="100" customFormat="false" ht="15.75" hidden="false" customHeight="false" outlineLevel="0" collapsed="false">
      <c r="A100" s="211" t="s">
        <v>82</v>
      </c>
      <c r="B100" s="211" t="s">
        <v>348</v>
      </c>
      <c r="C100" s="211" t="s">
        <v>349</v>
      </c>
      <c r="D100" s="151" t="n">
        <f aca="false">IF(AD100-AE100-AF100&lt;0,0,AD100-AE100-AF100)</f>
        <v>0</v>
      </c>
      <c r="E100" s="212" t="n">
        <v>277</v>
      </c>
      <c r="F100" s="212" t="n">
        <v>984</v>
      </c>
      <c r="G100" s="212" t="n">
        <v>-4</v>
      </c>
      <c r="H100" s="212" t="n">
        <v>107</v>
      </c>
      <c r="I100" s="212" t="n">
        <v>0</v>
      </c>
      <c r="J100" s="212" t="n">
        <v>12</v>
      </c>
      <c r="K100" s="213" t="n">
        <v>14</v>
      </c>
      <c r="L100" s="212" t="n">
        <v>2</v>
      </c>
      <c r="M100" s="212" t="n">
        <v>12</v>
      </c>
      <c r="N100" s="212" t="n">
        <v>0</v>
      </c>
      <c r="O100" s="212" t="n">
        <v>0</v>
      </c>
      <c r="P100" s="211" t="s">
        <v>149</v>
      </c>
      <c r="Q100" s="214" t="n">
        <v>44004</v>
      </c>
      <c r="R100" s="212" t="n">
        <v>1518</v>
      </c>
      <c r="S100" s="215" t="n">
        <v>1135818</v>
      </c>
      <c r="T100" s="216" t="n">
        <v>748</v>
      </c>
      <c r="U100" s="158" t="n">
        <f aca="false">V100+W100</f>
        <v>0.938775510204082</v>
      </c>
      <c r="V100" s="158" t="n">
        <f aca="false">IF(K100=0,0,M100/K100)</f>
        <v>0.857142857142857</v>
      </c>
      <c r="W100" s="158" t="n">
        <f aca="false">IF(K100+$AB$1*H100=0,0,(N100+$AB$1*J100)/(K100+$AB$1*H100))</f>
        <v>0.0816326530612245</v>
      </c>
      <c r="X100" s="159" t="n">
        <f aca="false">IF(F100=0,G100,F100)</f>
        <v>984</v>
      </c>
      <c r="Y100" s="159" t="n">
        <f aca="false">IF(K100=0,X100+E100,(X100+E100)/K100)</f>
        <v>90.0714285714286</v>
      </c>
      <c r="Z100" s="160" t="n">
        <f aca="false">(K100)/S100*100000</f>
        <v>1.23259184129852</v>
      </c>
      <c r="AA100" s="160" t="n">
        <f aca="false">SUM(M100:N100)/S100*100000</f>
        <v>1.05650729254159</v>
      </c>
      <c r="AB100" s="160" t="n">
        <f aca="false">IF(H100=0,(K100+$AB$1*I100)/S100*100000,(K100+$AB$1*H100)/S100*100000)</f>
        <v>4.52977501677205</v>
      </c>
      <c r="AC100" s="161" t="n">
        <f aca="false">(SUM(M100:N100)+$AB$1*ABS(H100-I100))/S100*100000</f>
        <v>4.35369046801512</v>
      </c>
      <c r="AD100" s="159" t="n">
        <f aca="false">(AB100*(W100*100+1))^0.5</f>
        <v>6.44263379804623</v>
      </c>
      <c r="AE100" s="159" t="n">
        <f aca="false">(AC100*(W100*100))^0.5</f>
        <v>5.96157113109823</v>
      </c>
      <c r="AF100" s="151" t="n">
        <f aca="false">$AF$1*(X100/S100*100000)^0.5</f>
        <v>0.651540198409284</v>
      </c>
      <c r="AG100" s="162" t="n">
        <f aca="false">D100</f>
        <v>0</v>
      </c>
      <c r="AH100" s="163" t="n">
        <v>1</v>
      </c>
      <c r="AI100" s="161"/>
      <c r="AJ100" s="161"/>
      <c r="AK100" s="160"/>
      <c r="AL100" s="164"/>
      <c r="AM100" s="160"/>
      <c r="AN100" s="160"/>
      <c r="AO100" s="160"/>
      <c r="AP100" s="160"/>
      <c r="AQ100" s="161"/>
      <c r="AR100" s="161"/>
      <c r="AS100" s="161"/>
      <c r="AT100" s="161"/>
      <c r="AU100" s="161"/>
      <c r="AV100" s="161"/>
      <c r="AW100" s="161"/>
      <c r="AX100" s="161"/>
    </row>
    <row r="101" customFormat="false" ht="15.75" hidden="false" customHeight="false" outlineLevel="0" collapsed="false">
      <c r="A101" s="211" t="s">
        <v>82</v>
      </c>
      <c r="B101" s="211" t="s">
        <v>350</v>
      </c>
      <c r="C101" s="211" t="s">
        <v>351</v>
      </c>
      <c r="D101" s="151" t="n">
        <f aca="false">IF(AD101-AE101-AF101&lt;0,0,AD101-AE101-AF101)</f>
        <v>0</v>
      </c>
      <c r="E101" s="218"/>
      <c r="F101" s="212" t="n">
        <v>1569</v>
      </c>
      <c r="G101" s="212" t="n">
        <v>2</v>
      </c>
      <c r="H101" s="212" t="n">
        <v>33</v>
      </c>
      <c r="I101" s="212" t="n">
        <v>0</v>
      </c>
      <c r="J101" s="212" t="n">
        <v>10</v>
      </c>
      <c r="K101" s="213" t="n">
        <v>6</v>
      </c>
      <c r="L101" s="212" t="n">
        <v>1</v>
      </c>
      <c r="M101" s="212" t="n">
        <v>5</v>
      </c>
      <c r="N101" s="212" t="n">
        <v>0</v>
      </c>
      <c r="O101" s="212" t="n">
        <v>0</v>
      </c>
      <c r="P101" s="211" t="s">
        <v>149</v>
      </c>
      <c r="Q101" s="214" t="n">
        <v>44004</v>
      </c>
      <c r="R101" s="212" t="n">
        <v>2551</v>
      </c>
      <c r="S101" s="215" t="n">
        <v>1713677</v>
      </c>
      <c r="T101" s="216" t="n">
        <v>672</v>
      </c>
      <c r="U101" s="158" t="n">
        <f aca="false">V101+W101</f>
        <v>1.03276353276353</v>
      </c>
      <c r="V101" s="158" t="n">
        <f aca="false">IF(K101=0,0,M101/K101)</f>
        <v>0.833333333333333</v>
      </c>
      <c r="W101" s="158" t="n">
        <f aca="false">IF(K101+$AB$1*H101=0,0,(N101+$AB$1*J101)/(K101+$AB$1*H101))</f>
        <v>0.199430199430199</v>
      </c>
      <c r="X101" s="159" t="n">
        <f aca="false">IF(F101=0,G101,F101)</f>
        <v>1569</v>
      </c>
      <c r="Y101" s="159" t="n">
        <f aca="false">IF(K101=0,X101+E101,(X101+E101)/K101)</f>
        <v>261.5</v>
      </c>
      <c r="Z101" s="160" t="n">
        <f aca="false">(K101)/S101*100000</f>
        <v>0.350124323311803</v>
      </c>
      <c r="AA101" s="160" t="n">
        <f aca="false">SUM(M101:N101)/S101*100000</f>
        <v>0.291770269426502</v>
      </c>
      <c r="AB101" s="160" t="n">
        <f aca="false">IF(H101=0,(K101+$AB$1*I101)/S101*100000,(K101+$AB$1*H101)/S101*100000)</f>
        <v>1.02411364568702</v>
      </c>
      <c r="AC101" s="161" t="n">
        <f aca="false">(SUM(M101:N101)+$AB$1*ABS(H101-I101))/S101*100000</f>
        <v>0.965759591801722</v>
      </c>
      <c r="AD101" s="159" t="n">
        <f aca="false">(AB101*(W101*100+1))^0.5</f>
        <v>4.6312020583799</v>
      </c>
      <c r="AE101" s="159" t="n">
        <f aca="false">(AC101*(W101*100))^0.5</f>
        <v>4.38864019936296</v>
      </c>
      <c r="AF101" s="151" t="n">
        <f aca="false">$AF$1*(X101/S101*100000)^0.5</f>
        <v>0.669799822092824</v>
      </c>
      <c r="AG101" s="162" t="n">
        <f aca="false">D101</f>
        <v>0</v>
      </c>
      <c r="AH101" s="163" t="n">
        <v>1</v>
      </c>
      <c r="AI101" s="161"/>
      <c r="AJ101" s="161"/>
      <c r="AK101" s="160"/>
      <c r="AL101" s="164"/>
      <c r="AM101" s="160"/>
      <c r="AN101" s="160"/>
      <c r="AO101" s="160"/>
      <c r="AP101" s="160"/>
      <c r="AQ101" s="161"/>
      <c r="AR101" s="161"/>
      <c r="AS101" s="161"/>
      <c r="AT101" s="161"/>
      <c r="AU101" s="161"/>
      <c r="AV101" s="161"/>
      <c r="AW101" s="161"/>
      <c r="AX101" s="161"/>
    </row>
    <row r="102" customFormat="false" ht="15.75" hidden="false" customHeight="false" outlineLevel="0" collapsed="false">
      <c r="A102" s="211" t="s">
        <v>352</v>
      </c>
      <c r="B102" s="211" t="s">
        <v>353</v>
      </c>
      <c r="C102" s="217" t="s">
        <v>354</v>
      </c>
      <c r="D102" s="151" t="n">
        <f aca="false">IF(AD102-AE102-AF102&lt;0,0,AD102-AE102-AF102)</f>
        <v>0</v>
      </c>
      <c r="E102" s="212" t="n">
        <v>665</v>
      </c>
      <c r="F102" s="212" t="n">
        <v>1366</v>
      </c>
      <c r="G102" s="212" t="n">
        <v>42</v>
      </c>
      <c r="H102" s="212" t="n">
        <v>51</v>
      </c>
      <c r="I102" s="212" t="n">
        <v>1</v>
      </c>
      <c r="J102" s="212" t="n">
        <v>5</v>
      </c>
      <c r="K102" s="213" t="n">
        <v>55</v>
      </c>
      <c r="L102" s="212" t="n">
        <v>2</v>
      </c>
      <c r="M102" s="212" t="n">
        <v>50</v>
      </c>
      <c r="N102" s="212" t="n">
        <v>3</v>
      </c>
      <c r="O102" s="212" t="n">
        <v>0</v>
      </c>
      <c r="P102" s="211" t="s">
        <v>149</v>
      </c>
      <c r="Q102" s="214" t="n">
        <v>44004</v>
      </c>
      <c r="R102" s="212" t="n">
        <v>171.61</v>
      </c>
      <c r="S102" s="215" t="n">
        <v>692567</v>
      </c>
      <c r="T102" s="216" t="n">
        <v>4036</v>
      </c>
      <c r="U102" s="158" t="n">
        <f aca="false">V102+W102</f>
        <v>0.974293379921383</v>
      </c>
      <c r="V102" s="158" t="n">
        <f aca="false">IF(K102=0,0,M102/K102)</f>
        <v>0.909090909090909</v>
      </c>
      <c r="W102" s="158" t="n">
        <f aca="false">IF(K102+$AB$1*H102=0,0,(N102+$AB$1*J102)/(K102+$AB$1*H102))</f>
        <v>0.0652024708304736</v>
      </c>
      <c r="X102" s="159" t="n">
        <f aca="false">IF(F102=0,G102,F102)</f>
        <v>1366</v>
      </c>
      <c r="Y102" s="159" t="n">
        <f aca="false">IF(K102=0,X102+E102,(X102+E102)/K102)</f>
        <v>36.9272727272727</v>
      </c>
      <c r="Z102" s="160" t="n">
        <f aca="false">(K102)/S102*100000</f>
        <v>7.9414699227656</v>
      </c>
      <c r="AA102" s="160" t="n">
        <f aca="false">SUM(M102:N102)/S102*100000</f>
        <v>7.65268919830139</v>
      </c>
      <c r="AB102" s="160" t="n">
        <f aca="false">IF(H102=0,(K102+$AB$1*I102)/S102*100000,(K102+$AB$1*H102)/S102*100000)</f>
        <v>10.5188378886086</v>
      </c>
      <c r="AC102" s="161" t="n">
        <f aca="false">(SUM(M102:N102)+$AB$1*ABS(H102-I102))/S102*100000</f>
        <v>10.1795205373632</v>
      </c>
      <c r="AD102" s="159" t="n">
        <f aca="false">(AB102*(W102*100+1))^0.5</f>
        <v>8.89405756383761</v>
      </c>
      <c r="AE102" s="159" t="n">
        <f aca="false">(AC102*(W102*100))^0.5</f>
        <v>8.14696195465297</v>
      </c>
      <c r="AF102" s="151" t="n">
        <f aca="false">$AF$1*(X102/S102*100000)^0.5</f>
        <v>0.983088221150243</v>
      </c>
      <c r="AG102" s="162" t="n">
        <f aca="false">D102</f>
        <v>0</v>
      </c>
      <c r="AH102" s="165"/>
      <c r="AI102" s="161"/>
      <c r="AJ102" s="161"/>
      <c r="AK102" s="160"/>
      <c r="AL102" s="164"/>
      <c r="AM102" s="160"/>
      <c r="AN102" s="160"/>
      <c r="AO102" s="160"/>
      <c r="AP102" s="160"/>
      <c r="AQ102" s="161"/>
      <c r="AR102" s="161"/>
      <c r="AS102" s="161"/>
      <c r="AT102" s="161"/>
      <c r="AU102" s="161"/>
      <c r="AV102" s="161"/>
      <c r="AW102" s="161"/>
      <c r="AX102" s="161"/>
    </row>
    <row r="103" customFormat="false" ht="15.75" hidden="false" customHeight="false" outlineLevel="0" collapsed="false">
      <c r="A103" s="188" t="s">
        <v>83</v>
      </c>
      <c r="B103" s="188" t="s">
        <v>355</v>
      </c>
      <c r="C103" s="188" t="s">
        <v>356</v>
      </c>
      <c r="D103" s="151" t="n">
        <f aca="false">IF(AD103-AE103-AF103&lt;0,0,AD103-AE103-AF103)</f>
        <v>1.38334896907405</v>
      </c>
      <c r="E103" s="190" t="n">
        <v>3</v>
      </c>
      <c r="F103" s="189"/>
      <c r="G103" s="190" t="n">
        <v>164</v>
      </c>
      <c r="H103" s="190" t="n">
        <v>46</v>
      </c>
      <c r="I103" s="190" t="n">
        <v>1</v>
      </c>
      <c r="J103" s="190" t="n">
        <v>4</v>
      </c>
      <c r="K103" s="191" t="n">
        <v>69</v>
      </c>
      <c r="L103" s="190" t="n">
        <v>25</v>
      </c>
      <c r="M103" s="190" t="n">
        <v>43</v>
      </c>
      <c r="N103" s="190" t="n">
        <v>1</v>
      </c>
      <c r="O103" s="189"/>
      <c r="P103" s="188" t="s">
        <v>149</v>
      </c>
      <c r="Q103" s="192" t="n">
        <v>44004</v>
      </c>
      <c r="R103" s="190" t="n">
        <v>1023.73</v>
      </c>
      <c r="S103" s="193" t="n">
        <v>901300</v>
      </c>
      <c r="T103" s="194" t="n">
        <v>880</v>
      </c>
      <c r="U103" s="158" t="n">
        <f aca="false">V103+W103</f>
        <v>0.651390520955738</v>
      </c>
      <c r="V103" s="158" t="n">
        <f aca="false">IF(K103=0,0,M103/K103)</f>
        <v>0.623188405797101</v>
      </c>
      <c r="W103" s="158" t="n">
        <f aca="false">IF(K103+$AB$1*H103=0,0,(N103+$AB$1*J103)/(K103+$AB$1*H103))</f>
        <v>0.0282021151586369</v>
      </c>
      <c r="X103" s="159" t="n">
        <f aca="false">IF(F103=0,G103,F103)</f>
        <v>164</v>
      </c>
      <c r="Y103" s="159" t="n">
        <f aca="false">IF(K103=0,X103+E103,(X103+E103)/K103)</f>
        <v>2.42028985507246</v>
      </c>
      <c r="Z103" s="160" t="n">
        <f aca="false">(K103)/S103*100000</f>
        <v>7.65560856540553</v>
      </c>
      <c r="AA103" s="160" t="n">
        <f aca="false">SUM(M103:N103)/S103*100000</f>
        <v>4.8818373460557</v>
      </c>
      <c r="AB103" s="160" t="n">
        <f aca="false">IF(H103=0,(K103+$AB$1*I103)/S103*100000,(K103+$AB$1*H103)/S103*100000)</f>
        <v>9.44191723066681</v>
      </c>
      <c r="AC103" s="161" t="n">
        <f aca="false">(SUM(M103:N103)+$AB$1*ABS(H103-I103))/S103*100000</f>
        <v>6.62931321424609</v>
      </c>
      <c r="AD103" s="159" t="n">
        <f aca="false">(AB103*(W103*100+1))^0.5</f>
        <v>6.00584056868189</v>
      </c>
      <c r="AE103" s="159" t="n">
        <f aca="false">(AC103*(W103*100))^0.5</f>
        <v>4.32389471068436</v>
      </c>
      <c r="AF103" s="151" t="n">
        <f aca="false">$AF$1*(X103/S103*100000)^0.5</f>
        <v>0.29859688892348</v>
      </c>
      <c r="AG103" s="162" t="n">
        <f aca="false">D103</f>
        <v>1.38334896907405</v>
      </c>
      <c r="AH103" s="165"/>
      <c r="AI103" s="161"/>
      <c r="AJ103" s="161"/>
      <c r="AK103" s="160"/>
      <c r="AL103" s="164"/>
      <c r="AM103" s="160"/>
      <c r="AN103" s="160"/>
      <c r="AO103" s="160"/>
      <c r="AP103" s="160"/>
      <c r="AQ103" s="161"/>
      <c r="AR103" s="161"/>
      <c r="AS103" s="161"/>
      <c r="AT103" s="161"/>
      <c r="AU103" s="161"/>
      <c r="AV103" s="161"/>
      <c r="AW103" s="161"/>
      <c r="AX103" s="161"/>
    </row>
    <row r="104" customFormat="false" ht="15.75" hidden="false" customHeight="false" outlineLevel="0" collapsed="false">
      <c r="A104" s="188" t="s">
        <v>83</v>
      </c>
      <c r="B104" s="188" t="s">
        <v>357</v>
      </c>
      <c r="C104" s="188" t="s">
        <v>358</v>
      </c>
      <c r="D104" s="151" t="n">
        <f aca="false">IF(AD104-AE104-AF104&lt;0,0,AD104-AE104-AF104)</f>
        <v>0.66205335439079</v>
      </c>
      <c r="E104" s="189"/>
      <c r="F104" s="190" t="n">
        <v>2331</v>
      </c>
      <c r="G104" s="190" t="n">
        <v>34</v>
      </c>
      <c r="H104" s="190" t="n">
        <v>354</v>
      </c>
      <c r="I104" s="190" t="n">
        <v>7</v>
      </c>
      <c r="J104" s="190" t="n">
        <v>19</v>
      </c>
      <c r="K104" s="191" t="n">
        <v>110</v>
      </c>
      <c r="L104" s="190" t="n">
        <v>34</v>
      </c>
      <c r="M104" s="190" t="n">
        <v>72</v>
      </c>
      <c r="N104" s="190" t="n">
        <v>4</v>
      </c>
      <c r="O104" s="189"/>
      <c r="P104" s="188" t="s">
        <v>149</v>
      </c>
      <c r="Q104" s="192" t="n">
        <v>44004</v>
      </c>
      <c r="R104" s="190" t="n">
        <v>1335.3</v>
      </c>
      <c r="S104" s="193" t="n">
        <v>1634626</v>
      </c>
      <c r="T104" s="194" t="n">
        <v>1224</v>
      </c>
      <c r="U104" s="158" t="n">
        <f aca="false">V104+W104</f>
        <v>0.700077733297058</v>
      </c>
      <c r="V104" s="158" t="n">
        <f aca="false">IF(K104=0,0,M104/K104)</f>
        <v>0.654545454545455</v>
      </c>
      <c r="W104" s="158" t="n">
        <f aca="false">IF(K104+$AB$1*H104=0,0,(N104+$AB$1*J104)/(K104+$AB$1*H104))</f>
        <v>0.0455322787516032</v>
      </c>
      <c r="X104" s="159" t="n">
        <f aca="false">IF(F104=0,G104,F104)</f>
        <v>2331</v>
      </c>
      <c r="Y104" s="159" t="n">
        <f aca="false">IF(K104=0,X104+E104,(X104+E104)/K104)</f>
        <v>21.1909090909091</v>
      </c>
      <c r="Z104" s="160" t="n">
        <f aca="false">(K104)/S104*100000</f>
        <v>6.72936806339799</v>
      </c>
      <c r="AA104" s="160" t="n">
        <f aca="false">SUM(M104:N104)/S104*100000</f>
        <v>4.64938157107497</v>
      </c>
      <c r="AB104" s="160" t="n">
        <f aca="false">IF(H104=0,(K104+$AB$1*I104)/S104*100000,(K104+$AB$1*H104)/S104*100000)</f>
        <v>14.3090835457163</v>
      </c>
      <c r="AC104" s="161" t="n">
        <f aca="false">(SUM(M104:N104)+$AB$1*ABS(H104-I104))/S104*100000</f>
        <v>12.0792156737994</v>
      </c>
      <c r="AD104" s="159" t="n">
        <f aca="false">(AB104*(W104*100+1))^0.5</f>
        <v>8.91412371543437</v>
      </c>
      <c r="AE104" s="159" t="n">
        <f aca="false">(AC104*(W104*100))^0.5</f>
        <v>7.41615948561092</v>
      </c>
      <c r="AF104" s="151" t="n">
        <f aca="false">$AF$1*(X104/S104*100000)^0.5</f>
        <v>0.83591087543266</v>
      </c>
      <c r="AG104" s="162" t="n">
        <f aca="false">D104</f>
        <v>0.66205335439079</v>
      </c>
      <c r="AH104" s="165"/>
      <c r="AI104" s="161"/>
      <c r="AJ104" s="161"/>
      <c r="AK104" s="160"/>
      <c r="AL104" s="164"/>
      <c r="AM104" s="160"/>
      <c r="AN104" s="160"/>
      <c r="AO104" s="160"/>
      <c r="AP104" s="160"/>
      <c r="AQ104" s="161"/>
      <c r="AR104" s="161"/>
      <c r="AS104" s="161"/>
      <c r="AT104" s="161"/>
      <c r="AU104" s="161"/>
      <c r="AV104" s="161"/>
      <c r="AW104" s="161"/>
      <c r="AX104" s="161"/>
    </row>
    <row r="105" customFormat="false" ht="15.75" hidden="false" customHeight="false" outlineLevel="0" collapsed="false">
      <c r="A105" s="188" t="s">
        <v>83</v>
      </c>
      <c r="B105" s="188" t="s">
        <v>359</v>
      </c>
      <c r="C105" s="188" t="s">
        <v>360</v>
      </c>
      <c r="D105" s="151" t="n">
        <f aca="false">IF(AD105-AE105-AF105&lt;0,0,AD105-AE105-AF105)</f>
        <v>1.41320157745295</v>
      </c>
      <c r="E105" s="189"/>
      <c r="F105" s="190" t="n">
        <v>1100</v>
      </c>
      <c r="G105" s="190" t="n">
        <v>97</v>
      </c>
      <c r="H105" s="190" t="n">
        <v>112</v>
      </c>
      <c r="I105" s="190" t="n">
        <v>18</v>
      </c>
      <c r="J105" s="190" t="n">
        <v>19</v>
      </c>
      <c r="K105" s="191" t="n">
        <v>77</v>
      </c>
      <c r="L105" s="190" t="n">
        <v>24</v>
      </c>
      <c r="M105" s="190" t="n">
        <v>50</v>
      </c>
      <c r="N105" s="190" t="n">
        <v>3</v>
      </c>
      <c r="O105" s="189"/>
      <c r="P105" s="188" t="s">
        <v>149</v>
      </c>
      <c r="Q105" s="192" t="n">
        <v>44004</v>
      </c>
      <c r="R105" s="190" t="n">
        <v>788.65</v>
      </c>
      <c r="S105" s="193" t="n">
        <v>742571</v>
      </c>
      <c r="T105" s="194" t="n">
        <v>942</v>
      </c>
      <c r="U105" s="158" t="n">
        <f aca="false">V105+W105</f>
        <v>0.732397120951338</v>
      </c>
      <c r="V105" s="158" t="n">
        <f aca="false">IF(K105=0,0,M105/K105)</f>
        <v>0.649350649350649</v>
      </c>
      <c r="W105" s="158" t="n">
        <f aca="false">IF(K105+$AB$1*H105=0,0,(N105+$AB$1*J105)/(K105+$AB$1*H105))</f>
        <v>0.0830464716006885</v>
      </c>
      <c r="X105" s="159" t="n">
        <f aca="false">IF(F105=0,G105,F105)</f>
        <v>1100</v>
      </c>
      <c r="Y105" s="159" t="n">
        <f aca="false">IF(K105=0,X105+E105,(X105+E105)/K105)</f>
        <v>14.2857142857143</v>
      </c>
      <c r="Z105" s="160" t="n">
        <f aca="false">(K105)/S105*100000</f>
        <v>10.3693788203418</v>
      </c>
      <c r="AA105" s="160" t="n">
        <f aca="false">SUM(M105:N105)/S105*100000</f>
        <v>7.1373646425729</v>
      </c>
      <c r="AB105" s="160" t="n">
        <f aca="false">IF(H105=0,(K105+$AB$1*I105)/S105*100000,(K105+$AB$1*H105)/S105*100000)</f>
        <v>15.6483353106976</v>
      </c>
      <c r="AC105" s="161" t="n">
        <f aca="false">(SUM(M105:N105)+$AB$1*ABS(H105-I105))/S105*100000</f>
        <v>11.5679174112644</v>
      </c>
      <c r="AD105" s="159" t="n">
        <f aca="false">(AB105*(W105*100+1))^0.5</f>
        <v>12.0665752684217</v>
      </c>
      <c r="AE105" s="159" t="n">
        <f aca="false">(AC105*(W105*100))^0.5</f>
        <v>9.80140155678603</v>
      </c>
      <c r="AF105" s="151" t="n">
        <f aca="false">$AF$1*(X105/S105*100000)^0.5</f>
        <v>0.851972134182758</v>
      </c>
      <c r="AG105" s="162" t="n">
        <f aca="false">D105</f>
        <v>1.41320157745295</v>
      </c>
      <c r="AH105" s="165"/>
      <c r="AI105" s="161"/>
      <c r="AJ105" s="161"/>
      <c r="AK105" s="160"/>
      <c r="AL105" s="164"/>
      <c r="AM105" s="160"/>
      <c r="AN105" s="160"/>
      <c r="AO105" s="160"/>
      <c r="AP105" s="160"/>
      <c r="AQ105" s="161"/>
      <c r="AR105" s="161"/>
      <c r="AS105" s="161"/>
      <c r="AT105" s="161"/>
      <c r="AU105" s="161"/>
      <c r="AV105" s="161"/>
      <c r="AW105" s="161"/>
      <c r="AX105" s="161"/>
    </row>
    <row r="106" customFormat="false" ht="15.75" hidden="false" customHeight="false" outlineLevel="0" collapsed="false">
      <c r="A106" s="188" t="s">
        <v>83</v>
      </c>
      <c r="B106" s="188" t="s">
        <v>361</v>
      </c>
      <c r="C106" s="188" t="s">
        <v>362</v>
      </c>
      <c r="D106" s="151" t="n">
        <f aca="false">IF(AD106-AE106-AF106&lt;0,0,AD106-AE106-AF106)</f>
        <v>1.82948357578774</v>
      </c>
      <c r="E106" s="190" t="n">
        <v>1057</v>
      </c>
      <c r="F106" s="190" t="n">
        <v>1072</v>
      </c>
      <c r="G106" s="190" t="n">
        <v>14</v>
      </c>
      <c r="H106" s="190" t="n">
        <v>86</v>
      </c>
      <c r="I106" s="190" t="n">
        <v>10</v>
      </c>
      <c r="J106" s="190" t="n">
        <v>12</v>
      </c>
      <c r="K106" s="191" t="n">
        <v>66</v>
      </c>
      <c r="L106" s="190" t="n">
        <v>30</v>
      </c>
      <c r="M106" s="190" t="n">
        <v>30</v>
      </c>
      <c r="N106" s="190" t="n">
        <v>6</v>
      </c>
      <c r="O106" s="189"/>
      <c r="P106" s="188" t="s">
        <v>149</v>
      </c>
      <c r="Q106" s="192" t="n">
        <v>44004</v>
      </c>
      <c r="R106" s="190" t="n">
        <v>1804.59</v>
      </c>
      <c r="S106" s="193" t="n">
        <v>851841</v>
      </c>
      <c r="T106" s="194" t="n">
        <v>472</v>
      </c>
      <c r="U106" s="158" t="n">
        <f aca="false">V106+W106</f>
        <v>0.560684892630782</v>
      </c>
      <c r="V106" s="158" t="n">
        <f aca="false">IF(K106=0,0,M106/K106)</f>
        <v>0.454545454545455</v>
      </c>
      <c r="W106" s="158" t="n">
        <f aca="false">IF(K106+$AB$1*H106=0,0,(N106+$AB$1*J106)/(K106+$AB$1*H106))</f>
        <v>0.106139438085328</v>
      </c>
      <c r="X106" s="159" t="n">
        <f aca="false">IF(F106=0,G106,F106)</f>
        <v>1072</v>
      </c>
      <c r="Y106" s="159" t="n">
        <f aca="false">IF(K106=0,X106+E106,(X106+E106)/K106)</f>
        <v>32.2575757575758</v>
      </c>
      <c r="Z106" s="160" t="n">
        <f aca="false">(K106)/S106*100000</f>
        <v>7.747924788781</v>
      </c>
      <c r="AA106" s="160" t="n">
        <f aca="false">SUM(M106:N106)/S106*100000</f>
        <v>4.22614079388055</v>
      </c>
      <c r="AB106" s="160" t="n">
        <f aca="false">IF(H106=0,(K106+$AB$1*I106)/S106*100000,(K106+$AB$1*H106)/S106*100000)</f>
        <v>11.2814480636645</v>
      </c>
      <c r="AC106" s="161" t="n">
        <f aca="false">(SUM(M106:N106)+$AB$1*ABS(H106-I106))/S106*100000</f>
        <v>7.34878926935895</v>
      </c>
      <c r="AD106" s="159" t="n">
        <f aca="false">(AB106*(W106*100+1))^0.5</f>
        <v>11.4464887144609</v>
      </c>
      <c r="AE106" s="159" t="n">
        <f aca="false">(AC106*(W106*100))^0.5</f>
        <v>8.83174027956691</v>
      </c>
      <c r="AF106" s="151" t="n">
        <f aca="false">$AF$1*(X106/S106*100000)^0.5</f>
        <v>0.785264859106215</v>
      </c>
      <c r="AG106" s="162" t="n">
        <f aca="false">D106</f>
        <v>1.82948357578774</v>
      </c>
      <c r="AH106" s="163" t="n">
        <v>1</v>
      </c>
      <c r="AI106" s="161"/>
      <c r="AJ106" s="161"/>
      <c r="AK106" s="160"/>
      <c r="AL106" s="164"/>
      <c r="AM106" s="160"/>
      <c r="AN106" s="160"/>
      <c r="AO106" s="160"/>
      <c r="AP106" s="160"/>
      <c r="AQ106" s="161"/>
      <c r="AR106" s="161"/>
      <c r="AS106" s="161"/>
      <c r="AT106" s="161"/>
      <c r="AU106" s="161"/>
      <c r="AV106" s="161"/>
      <c r="AW106" s="161"/>
      <c r="AX106" s="161"/>
    </row>
    <row r="107" customFormat="false" ht="15.75" hidden="false" customHeight="false" outlineLevel="0" collapsed="false">
      <c r="A107" s="188" t="s">
        <v>83</v>
      </c>
      <c r="B107" s="188" t="s">
        <v>363</v>
      </c>
      <c r="C107" s="188" t="s">
        <v>364</v>
      </c>
      <c r="D107" s="151" t="n">
        <f aca="false">IF(AD107-AE107-AF107&lt;0,0,AD107-AE107-AF107)</f>
        <v>1.57138690484714</v>
      </c>
      <c r="E107" s="190" t="n">
        <v>1697</v>
      </c>
      <c r="F107" s="190" t="n">
        <v>967</v>
      </c>
      <c r="G107" s="190" t="n">
        <v>33</v>
      </c>
      <c r="H107" s="190" t="n">
        <v>324</v>
      </c>
      <c r="I107" s="190" t="n">
        <v>42</v>
      </c>
      <c r="J107" s="189"/>
      <c r="K107" s="191" t="n">
        <v>87</v>
      </c>
      <c r="L107" s="190" t="n">
        <v>29</v>
      </c>
      <c r="M107" s="190" t="n">
        <v>55</v>
      </c>
      <c r="N107" s="190" t="n">
        <v>3</v>
      </c>
      <c r="O107" s="189"/>
      <c r="P107" s="188" t="s">
        <v>149</v>
      </c>
      <c r="Q107" s="192" t="n">
        <v>44004</v>
      </c>
      <c r="R107" s="190" t="n">
        <v>1008.45</v>
      </c>
      <c r="S107" s="193" t="n">
        <v>963182</v>
      </c>
      <c r="T107" s="194" t="n">
        <v>955</v>
      </c>
      <c r="U107" s="158" t="n">
        <f aca="false">V107+W107</f>
        <v>0.647153967926216</v>
      </c>
      <c r="V107" s="158" t="n">
        <f aca="false">IF(K107=0,0,M107/K107)</f>
        <v>0.632183908045977</v>
      </c>
      <c r="W107" s="158" t="n">
        <f aca="false">IF(K107+$AB$1*H107=0,0,(N107+$AB$1*J107)/(K107+$AB$1*H107))</f>
        <v>0.0149700598802395</v>
      </c>
      <c r="X107" s="159" t="n">
        <f aca="false">IF(F107=0,G107,F107)</f>
        <v>967</v>
      </c>
      <c r="Y107" s="159" t="n">
        <f aca="false">IF(K107=0,X107+E107,(X107+E107)/K107)</f>
        <v>30.6206896551724</v>
      </c>
      <c r="Z107" s="160" t="n">
        <f aca="false">(K107)/S107*100000</f>
        <v>9.03256082443401</v>
      </c>
      <c r="AA107" s="160" t="n">
        <f aca="false">SUM(M107:N107)/S107*100000</f>
        <v>6.02170721628934</v>
      </c>
      <c r="AB107" s="160" t="n">
        <f aca="false">IF(H107=0,(K107+$AB$1*I107)/S107*100000,(K107+$AB$1*H107)/S107*100000)</f>
        <v>20.8060366576618</v>
      </c>
      <c r="AC107" s="161" t="n">
        <f aca="false">(SUM(M107:N107)+$AB$1*ABS(H107-I107))/S107*100000</f>
        <v>16.2689917378024</v>
      </c>
      <c r="AD107" s="159" t="n">
        <f aca="false">(AB107*(W107*100+1))^0.5</f>
        <v>7.20782894644617</v>
      </c>
      <c r="AE107" s="159" t="n">
        <f aca="false">(AC107*(W107*100))^0.5</f>
        <v>4.93505603317758</v>
      </c>
      <c r="AF107" s="151" t="n">
        <f aca="false">$AF$1*(X107/S107*100000)^0.5</f>
        <v>0.701386008421451</v>
      </c>
      <c r="AG107" s="162" t="n">
        <f aca="false">D107</f>
        <v>1.57138690484714</v>
      </c>
      <c r="AH107" s="163" t="n">
        <v>1</v>
      </c>
      <c r="AI107" s="161"/>
      <c r="AJ107" s="161"/>
      <c r="AK107" s="160"/>
      <c r="AL107" s="164"/>
      <c r="AM107" s="160"/>
      <c r="AN107" s="160"/>
      <c r="AO107" s="160"/>
      <c r="AP107" s="160"/>
      <c r="AQ107" s="161"/>
      <c r="AR107" s="161"/>
      <c r="AS107" s="161"/>
      <c r="AT107" s="161"/>
      <c r="AU107" s="161"/>
      <c r="AV107" s="161"/>
      <c r="AW107" s="161"/>
      <c r="AX107" s="161"/>
    </row>
    <row r="108" customFormat="false" ht="15.75" hidden="false" customHeight="false" outlineLevel="0" collapsed="false">
      <c r="A108" s="188" t="s">
        <v>83</v>
      </c>
      <c r="B108" s="188" t="s">
        <v>365</v>
      </c>
      <c r="C108" s="188" t="s">
        <v>366</v>
      </c>
      <c r="D108" s="151" t="n">
        <f aca="false">IF(AD108-AE108-AF108&lt;0,0,AD108-AE108-AF108)</f>
        <v>0.225362038289985</v>
      </c>
      <c r="E108" s="189"/>
      <c r="F108" s="190" t="n">
        <v>2333</v>
      </c>
      <c r="G108" s="190" t="n">
        <v>103</v>
      </c>
      <c r="H108" s="190" t="n">
        <v>121</v>
      </c>
      <c r="I108" s="190" t="n">
        <v>22</v>
      </c>
      <c r="J108" s="190" t="n">
        <v>8</v>
      </c>
      <c r="K108" s="191" t="n">
        <v>45</v>
      </c>
      <c r="L108" s="190" t="n">
        <v>8</v>
      </c>
      <c r="M108" s="190" t="n">
        <v>34</v>
      </c>
      <c r="N108" s="190" t="n">
        <v>0</v>
      </c>
      <c r="O108" s="190" t="n">
        <v>3</v>
      </c>
      <c r="P108" s="188" t="s">
        <v>149</v>
      </c>
      <c r="Q108" s="192" t="n">
        <v>44004</v>
      </c>
      <c r="R108" s="190" t="n">
        <v>1902.37</v>
      </c>
      <c r="S108" s="193" t="n">
        <v>1780626</v>
      </c>
      <c r="T108" s="194" t="n">
        <v>936</v>
      </c>
      <c r="U108" s="158" t="n">
        <f aca="false">V108+W108</f>
        <v>0.787610506900719</v>
      </c>
      <c r="V108" s="158" t="n">
        <f aca="false">IF(K108=0,0,M108/K108)</f>
        <v>0.755555555555556</v>
      </c>
      <c r="W108" s="158" t="n">
        <f aca="false">IF(K108+$AB$1*H108=0,0,(N108+$AB$1*J108)/(K108+$AB$1*H108))</f>
        <v>0.0320549513451631</v>
      </c>
      <c r="X108" s="159" t="n">
        <f aca="false">IF(F108=0,G108,F108)</f>
        <v>2333</v>
      </c>
      <c r="Y108" s="159" t="n">
        <f aca="false">IF(K108=0,X108+E108,(X108+E108)/K108)</f>
        <v>51.8444444444444</v>
      </c>
      <c r="Z108" s="160" t="n">
        <f aca="false">(K108)/S108*100000</f>
        <v>2.52720110792497</v>
      </c>
      <c r="AA108" s="160" t="n">
        <f aca="false">SUM(M108:N108)/S108*100000</f>
        <v>1.90944083709886</v>
      </c>
      <c r="AB108" s="160" t="n">
        <f aca="false">IF(H108=0,(K108+$AB$1*I108)/S108*100000,(K108+$AB$1*H108)/S108*100000)</f>
        <v>4.90557815060546</v>
      </c>
      <c r="AC108" s="161" t="n">
        <f aca="false">(SUM(M108:N108)+$AB$1*ABS(H108-I108))/S108*100000</f>
        <v>3.85538569020109</v>
      </c>
      <c r="AD108" s="159" t="n">
        <f aca="false">(AB108*(W108*100+1))^0.5</f>
        <v>4.54206836632396</v>
      </c>
      <c r="AE108" s="159" t="n">
        <f aca="false">(AC108*(W108*100))^0.5</f>
        <v>3.5154544616057</v>
      </c>
      <c r="AF108" s="151" t="n">
        <f aca="false">$AF$1*(X108/S108*100000)^0.5</f>
        <v>0.801251866428276</v>
      </c>
      <c r="AG108" s="162" t="n">
        <f aca="false">D108</f>
        <v>0.225362038289985</v>
      </c>
      <c r="AH108" s="165"/>
      <c r="AI108" s="161"/>
      <c r="AJ108" s="161"/>
      <c r="AK108" s="160"/>
      <c r="AL108" s="164"/>
      <c r="AM108" s="160"/>
      <c r="AN108" s="160"/>
      <c r="AO108" s="160"/>
      <c r="AP108" s="160"/>
      <c r="AQ108" s="161"/>
      <c r="AR108" s="161"/>
      <c r="AS108" s="161"/>
      <c r="AT108" s="161"/>
      <c r="AU108" s="161"/>
      <c r="AV108" s="161"/>
      <c r="AW108" s="161"/>
      <c r="AX108" s="161"/>
    </row>
    <row r="109" customFormat="false" ht="15.75" hidden="false" customHeight="false" outlineLevel="0" collapsed="false">
      <c r="A109" s="188" t="s">
        <v>83</v>
      </c>
      <c r="B109" s="188" t="s">
        <v>367</v>
      </c>
      <c r="C109" s="188" t="s">
        <v>368</v>
      </c>
      <c r="D109" s="151" t="n">
        <f aca="false">IF(AD109-AE109-AF109&lt;0,0,AD109-AE109-AF109)</f>
        <v>0.10117098202595</v>
      </c>
      <c r="E109" s="189"/>
      <c r="F109" s="190" t="n">
        <v>1569</v>
      </c>
      <c r="G109" s="190" t="n">
        <v>5</v>
      </c>
      <c r="H109" s="190" t="n">
        <v>302</v>
      </c>
      <c r="I109" s="190" t="n">
        <v>5</v>
      </c>
      <c r="J109" s="190" t="n">
        <v>28</v>
      </c>
      <c r="K109" s="191" t="n">
        <v>68</v>
      </c>
      <c r="L109" s="190" t="n">
        <v>5</v>
      </c>
      <c r="M109" s="190" t="n">
        <v>62</v>
      </c>
      <c r="N109" s="190" t="n">
        <v>1</v>
      </c>
      <c r="O109" s="189"/>
      <c r="P109" s="188" t="s">
        <v>149</v>
      </c>
      <c r="Q109" s="192" t="n">
        <v>44004</v>
      </c>
      <c r="R109" s="190" t="n">
        <v>2124.47</v>
      </c>
      <c r="S109" s="193" t="n">
        <v>1693937</v>
      </c>
      <c r="T109" s="194" t="n">
        <v>797</v>
      </c>
      <c r="U109" s="158" t="n">
        <f aca="false">V109+W109</f>
        <v>0.973940871685462</v>
      </c>
      <c r="V109" s="158" t="n">
        <f aca="false">IF(K109=0,0,M109/K109)</f>
        <v>0.911764705882353</v>
      </c>
      <c r="W109" s="158" t="n">
        <f aca="false">IF(K109+$AB$1*H109=0,0,(N109+$AB$1*J109)/(K109+$AB$1*H109))</f>
        <v>0.0621761658031088</v>
      </c>
      <c r="X109" s="159" t="n">
        <f aca="false">IF(F109=0,G109,F109)</f>
        <v>1569</v>
      </c>
      <c r="Y109" s="159" t="n">
        <f aca="false">IF(K109=0,X109+E109,(X109+E109)/K109)</f>
        <v>23.0735294117647</v>
      </c>
      <c r="Z109" s="160" t="n">
        <f aca="false">(K109)/S109*100000</f>
        <v>4.01431694331017</v>
      </c>
      <c r="AA109" s="160" t="n">
        <f aca="false">SUM(M109:N109)/S109*100000</f>
        <v>3.71914657983148</v>
      </c>
      <c r="AB109" s="160" t="n">
        <f aca="false">IF(H109=0,(K109+$AB$1*I109)/S109*100000,(K109+$AB$1*H109)/S109*100000)</f>
        <v>10.2542184272497</v>
      </c>
      <c r="AC109" s="161" t="n">
        <f aca="false">(SUM(M109:N109)+$AB$1*ABS(H109-I109))/S109*100000</f>
        <v>9.85573843655343</v>
      </c>
      <c r="AD109" s="159" t="n">
        <f aca="false">(AB109*(W109*100+1))^0.5</f>
        <v>8.60296558976301</v>
      </c>
      <c r="AE109" s="159" t="n">
        <f aca="false">(AC109*(W109*100))^0.5</f>
        <v>7.82810339190291</v>
      </c>
      <c r="AF109" s="151" t="n">
        <f aca="false">$AF$1*(X109/S109*100000)^0.5</f>
        <v>0.673691215834155</v>
      </c>
      <c r="AG109" s="162" t="n">
        <f aca="false">D109</f>
        <v>0.10117098202595</v>
      </c>
      <c r="AH109" s="165"/>
      <c r="AI109" s="161"/>
      <c r="AJ109" s="161"/>
      <c r="AK109" s="160"/>
      <c r="AL109" s="164"/>
      <c r="AM109" s="160"/>
      <c r="AN109" s="160"/>
      <c r="AO109" s="160"/>
      <c r="AP109" s="160"/>
      <c r="AQ109" s="161"/>
      <c r="AR109" s="161"/>
      <c r="AS109" s="161"/>
      <c r="AT109" s="161"/>
      <c r="AU109" s="161"/>
      <c r="AV109" s="161"/>
      <c r="AW109" s="161"/>
      <c r="AX109" s="161"/>
    </row>
    <row r="110" customFormat="false" ht="15.75" hidden="false" customHeight="false" outlineLevel="0" collapsed="false">
      <c r="A110" s="188" t="s">
        <v>83</v>
      </c>
      <c r="B110" s="188" t="s">
        <v>369</v>
      </c>
      <c r="C110" s="188" t="s">
        <v>370</v>
      </c>
      <c r="D110" s="151" t="n">
        <f aca="false">IF(AD110-AE110-AF110&lt;0,0,AD110-AE110-AF110)</f>
        <v>8.88119583705616</v>
      </c>
      <c r="E110" s="190" t="n">
        <v>1017</v>
      </c>
      <c r="F110" s="190" t="n">
        <v>689</v>
      </c>
      <c r="G110" s="190" t="n">
        <v>0</v>
      </c>
      <c r="H110" s="190" t="n">
        <v>377</v>
      </c>
      <c r="I110" s="190" t="n">
        <v>55</v>
      </c>
      <c r="J110" s="190" t="n">
        <v>0</v>
      </c>
      <c r="K110" s="191" t="n">
        <v>655</v>
      </c>
      <c r="L110" s="190" t="n">
        <v>123</v>
      </c>
      <c r="M110" s="190" t="n">
        <v>202</v>
      </c>
      <c r="N110" s="190" t="n">
        <v>110</v>
      </c>
      <c r="O110" s="190" t="n">
        <v>220</v>
      </c>
      <c r="P110" s="188" t="s">
        <v>149</v>
      </c>
      <c r="Q110" s="192" t="n">
        <v>44004</v>
      </c>
      <c r="R110" s="190" t="n">
        <v>900.12</v>
      </c>
      <c r="S110" s="193" t="n">
        <v>1116964</v>
      </c>
      <c r="T110" s="194" t="n">
        <v>1241</v>
      </c>
      <c r="U110" s="158" t="n">
        <f aca="false">V110+W110</f>
        <v>0.448177110488896</v>
      </c>
      <c r="V110" s="158" t="n">
        <f aca="false">IF(K110=0,0,M110/K110)</f>
        <v>0.308396946564885</v>
      </c>
      <c r="W110" s="158" t="n">
        <f aca="false">IF(K110+$AB$1*H110=0,0,(N110+$AB$1*J110)/(K110+$AB$1*H110))</f>
        <v>0.13978016392401</v>
      </c>
      <c r="X110" s="159" t="n">
        <f aca="false">IF(F110=0,G110,F110)</f>
        <v>689</v>
      </c>
      <c r="Y110" s="159" t="n">
        <f aca="false">IF(K110=0,X110+E110,(X110+E110)/K110)</f>
        <v>2.60458015267176</v>
      </c>
      <c r="Z110" s="160" t="n">
        <f aca="false">(K110)/S110*100000</f>
        <v>58.6411021304178</v>
      </c>
      <c r="AA110" s="160" t="n">
        <f aca="false">SUM(M110:N110)/S110*100000</f>
        <v>27.9328608621227</v>
      </c>
      <c r="AB110" s="160" t="n">
        <f aca="false">IF(H110=0,(K110+$AB$1*I110)/S110*100000,(K110+$AB$1*H110)/S110*100000)</f>
        <v>70.4543745366905</v>
      </c>
      <c r="AC110" s="161" t="n">
        <f aca="false">(SUM(M110:N110)+$AB$1*ABS(H110-I110))/S110*100000</f>
        <v>38.0227115645625</v>
      </c>
      <c r="AD110" s="159" t="n">
        <f aca="false">(AB110*(W110*100+1))^0.5</f>
        <v>32.4848699662922</v>
      </c>
      <c r="AE110" s="159" t="n">
        <f aca="false">(AC110*(W110*100))^0.5</f>
        <v>23.0538952355777</v>
      </c>
      <c r="AF110" s="151" t="n">
        <f aca="false">$AF$1*(X110/S110*100000)^0.5</f>
        <v>0.549778893658368</v>
      </c>
      <c r="AG110" s="162" t="n">
        <f aca="false">D110</f>
        <v>8.88119583705616</v>
      </c>
      <c r="AH110" s="165"/>
      <c r="AI110" s="161"/>
      <c r="AJ110" s="161"/>
      <c r="AK110" s="160"/>
      <c r="AL110" s="164"/>
      <c r="AM110" s="160"/>
      <c r="AN110" s="160"/>
      <c r="AO110" s="160"/>
      <c r="AP110" s="160"/>
      <c r="AQ110" s="161"/>
      <c r="AR110" s="161"/>
      <c r="AS110" s="161"/>
      <c r="AT110" s="161"/>
      <c r="AU110" s="161"/>
      <c r="AV110" s="161"/>
      <c r="AW110" s="161"/>
      <c r="AX110" s="161"/>
    </row>
    <row r="111" customFormat="false" ht="15.75" hidden="false" customHeight="false" outlineLevel="0" collapsed="false">
      <c r="A111" s="188" t="s">
        <v>83</v>
      </c>
      <c r="B111" s="188" t="s">
        <v>371</v>
      </c>
      <c r="C111" s="188" t="s">
        <v>372</v>
      </c>
      <c r="D111" s="151" t="n">
        <f aca="false">IF(AD111-AE111-AF111&lt;0,0,AD111-AE111-AF111)</f>
        <v>3.13668522786825</v>
      </c>
      <c r="E111" s="189"/>
      <c r="F111" s="190" t="n">
        <v>447</v>
      </c>
      <c r="G111" s="190" t="n">
        <v>66</v>
      </c>
      <c r="H111" s="190" t="n">
        <v>530</v>
      </c>
      <c r="I111" s="190" t="n">
        <v>124</v>
      </c>
      <c r="J111" s="189"/>
      <c r="K111" s="191" t="n">
        <v>184</v>
      </c>
      <c r="L111" s="190" t="n">
        <v>101</v>
      </c>
      <c r="M111" s="190" t="n">
        <v>68</v>
      </c>
      <c r="N111" s="190" t="n">
        <v>15</v>
      </c>
      <c r="O111" s="189"/>
      <c r="P111" s="188" t="s">
        <v>149</v>
      </c>
      <c r="Q111" s="192" t="n">
        <v>44004</v>
      </c>
      <c r="R111" s="190" t="n">
        <v>2013.86</v>
      </c>
      <c r="S111" s="193" t="n">
        <v>1350859</v>
      </c>
      <c r="T111" s="194" t="n">
        <v>671</v>
      </c>
      <c r="U111" s="158" t="n">
        <f aca="false">V111+W111</f>
        <v>0.410160616579396</v>
      </c>
      <c r="V111" s="158" t="n">
        <f aca="false">IF(K111=0,0,M111/K111)</f>
        <v>0.369565217391304</v>
      </c>
      <c r="W111" s="158" t="n">
        <f aca="false">IF(K111+$AB$1*H111=0,0,(N111+$AB$1*J111)/(K111+$AB$1*H111))</f>
        <v>0.040595399188092</v>
      </c>
      <c r="X111" s="159" t="n">
        <f aca="false">IF(F111=0,G111,F111)</f>
        <v>447</v>
      </c>
      <c r="Y111" s="159" t="n">
        <f aca="false">IF(K111=0,X111+E111,(X111+E111)/K111)</f>
        <v>2.42934782608696</v>
      </c>
      <c r="Z111" s="160" t="n">
        <f aca="false">(K111)/S111*100000</f>
        <v>13.6209626615361</v>
      </c>
      <c r="AA111" s="160" t="n">
        <f aca="false">SUM(M111:N111)/S111*100000</f>
        <v>6.14423859188857</v>
      </c>
      <c r="AB111" s="160" t="n">
        <f aca="false">IF(H111=0,(K111+$AB$1*I111)/S111*100000,(K111+$AB$1*H111)/S111*100000)</f>
        <v>27.3529657795521</v>
      </c>
      <c r="AC111" s="161" t="n">
        <f aca="false">(SUM(M111:N111)+$AB$1*ABS(H111-I111))/S111*100000</f>
        <v>16.6634711690857</v>
      </c>
      <c r="AD111" s="159" t="n">
        <f aca="false">(AB111*(W111*100+1))^0.5</f>
        <v>11.7640733702007</v>
      </c>
      <c r="AE111" s="159" t="n">
        <f aca="false">(AC111*(W111*100))^0.5</f>
        <v>8.22472044490448</v>
      </c>
      <c r="AF111" s="151" t="n">
        <f aca="false">$AF$1*(X111/S111*100000)^0.5</f>
        <v>0.402667697428004</v>
      </c>
      <c r="AG111" s="162" t="n">
        <f aca="false">D111</f>
        <v>3.13668522786825</v>
      </c>
      <c r="AH111" s="163" t="n">
        <v>1</v>
      </c>
      <c r="AI111" s="161"/>
      <c r="AJ111" s="161"/>
      <c r="AK111" s="160"/>
      <c r="AL111" s="164"/>
      <c r="AM111" s="160"/>
      <c r="AN111" s="160"/>
      <c r="AO111" s="160"/>
      <c r="AP111" s="160"/>
      <c r="AQ111" s="161"/>
      <c r="AR111" s="161"/>
      <c r="AS111" s="161"/>
      <c r="AT111" s="161"/>
      <c r="AU111" s="161"/>
      <c r="AV111" s="161"/>
      <c r="AW111" s="161"/>
      <c r="AX111" s="161"/>
    </row>
    <row r="112" customFormat="false" ht="15.75" hidden="false" customHeight="false" outlineLevel="0" collapsed="false">
      <c r="A112" s="188" t="s">
        <v>83</v>
      </c>
      <c r="B112" s="188" t="s">
        <v>373</v>
      </c>
      <c r="C112" s="188" t="s">
        <v>374</v>
      </c>
      <c r="D112" s="151" t="n">
        <f aca="false">IF(AD112-AE112-AF112&lt;0,0,AD112-AE112-AF112)</f>
        <v>11.0516998627137</v>
      </c>
      <c r="E112" s="189"/>
      <c r="F112" s="190" t="n">
        <v>968</v>
      </c>
      <c r="G112" s="190" t="n">
        <v>120</v>
      </c>
      <c r="H112" s="190" t="n">
        <v>183</v>
      </c>
      <c r="I112" s="190" t="n">
        <v>72</v>
      </c>
      <c r="J112" s="190" t="n">
        <v>24</v>
      </c>
      <c r="K112" s="191" t="n">
        <v>681</v>
      </c>
      <c r="L112" s="190" t="n">
        <v>515</v>
      </c>
      <c r="M112" s="190" t="n">
        <v>119</v>
      </c>
      <c r="N112" s="190" t="n">
        <v>47</v>
      </c>
      <c r="O112" s="189"/>
      <c r="P112" s="188" t="s">
        <v>149</v>
      </c>
      <c r="Q112" s="192" t="n">
        <v>44004</v>
      </c>
      <c r="R112" s="190" t="n">
        <v>1059.25</v>
      </c>
      <c r="S112" s="193" t="n">
        <v>1186738</v>
      </c>
      <c r="T112" s="194" t="n">
        <v>1120</v>
      </c>
      <c r="U112" s="158" t="n">
        <f aca="false">V112+W112</f>
        <v>0.249100450639418</v>
      </c>
      <c r="V112" s="158" t="n">
        <f aca="false">IF(K112=0,0,M112/K112)</f>
        <v>0.174743024963289</v>
      </c>
      <c r="W112" s="158" t="n">
        <f aca="false">IF(K112+$AB$1*H112=0,0,(N112+$AB$1*J112)/(K112+$AB$1*H112))</f>
        <v>0.0743574256761291</v>
      </c>
      <c r="X112" s="159" t="n">
        <f aca="false">IF(F112=0,G112,F112)</f>
        <v>968</v>
      </c>
      <c r="Y112" s="159" t="n">
        <f aca="false">IF(K112=0,X112+E112,(X112+E112)/K112)</f>
        <v>1.42143906020558</v>
      </c>
      <c r="Z112" s="160" t="n">
        <f aca="false">(K112)/S112*100000</f>
        <v>57.3841909503193</v>
      </c>
      <c r="AA112" s="160" t="n">
        <f aca="false">SUM(M112:N112)/S112*100000</f>
        <v>13.9879231978752</v>
      </c>
      <c r="AB112" s="160" t="n">
        <f aca="false">IF(H112=0,(K112+$AB$1*I112)/S112*100000,(K112+$AB$1*H112)/S112*100000)</f>
        <v>62.7813384251621</v>
      </c>
      <c r="AC112" s="161" t="n">
        <f aca="false">(SUM(M112:N112)+$AB$1*ABS(H112-I112))/S112*100000</f>
        <v>17.2616028137634</v>
      </c>
      <c r="AD112" s="159" t="n">
        <f aca="false">(AB112*(W112*100+1))^0.5</f>
        <v>23.0131964099916</v>
      </c>
      <c r="AE112" s="159" t="n">
        <f aca="false">(AC112*(W112*100))^0.5</f>
        <v>11.3292910116886</v>
      </c>
      <c r="AF112" s="151" t="n">
        <f aca="false">$AF$1*(X112/S112*100000)^0.5</f>
        <v>0.632205535589407</v>
      </c>
      <c r="AG112" s="162" t="n">
        <f aca="false">D112</f>
        <v>11.0516998627137</v>
      </c>
      <c r="AH112" s="165"/>
      <c r="AI112" s="161"/>
      <c r="AJ112" s="161"/>
      <c r="AK112" s="160"/>
      <c r="AL112" s="164"/>
      <c r="AM112" s="160"/>
      <c r="AN112" s="160"/>
      <c r="AO112" s="160"/>
      <c r="AP112" s="160"/>
      <c r="AQ112" s="161"/>
      <c r="AR112" s="161"/>
      <c r="AS112" s="161"/>
      <c r="AT112" s="161"/>
      <c r="AU112" s="161"/>
      <c r="AV112" s="161"/>
      <c r="AW112" s="161"/>
      <c r="AX112" s="161"/>
    </row>
    <row r="113" customFormat="false" ht="15.75" hidden="false" customHeight="false" outlineLevel="0" collapsed="false">
      <c r="A113" s="188" t="s">
        <v>83</v>
      </c>
      <c r="B113" s="188" t="s">
        <v>375</v>
      </c>
      <c r="C113" s="188" t="s">
        <v>376</v>
      </c>
      <c r="D113" s="151" t="n">
        <f aca="false">IF(AD113-AE113-AF113&lt;0,0,AD113-AE113-AF113)</f>
        <v>0.897059254536495</v>
      </c>
      <c r="E113" s="189"/>
      <c r="F113" s="190" t="n">
        <v>1225</v>
      </c>
      <c r="G113" s="190" t="n">
        <v>9</v>
      </c>
      <c r="H113" s="190" t="n">
        <v>269</v>
      </c>
      <c r="I113" s="190" t="n">
        <v>18</v>
      </c>
      <c r="J113" s="190" t="n">
        <v>23</v>
      </c>
      <c r="K113" s="191" t="n">
        <v>64</v>
      </c>
      <c r="L113" s="190" t="n">
        <v>19</v>
      </c>
      <c r="M113" s="190" t="n">
        <v>42</v>
      </c>
      <c r="N113" s="190" t="n">
        <v>3</v>
      </c>
      <c r="O113" s="189"/>
      <c r="P113" s="188" t="s">
        <v>149</v>
      </c>
      <c r="Q113" s="192" t="n">
        <v>44004</v>
      </c>
      <c r="R113" s="190" t="n">
        <v>775.44</v>
      </c>
      <c r="S113" s="193" t="n">
        <v>855621</v>
      </c>
      <c r="T113" s="194" t="n">
        <v>1103</v>
      </c>
      <c r="U113" s="158" t="n">
        <f aca="false">V113+W113</f>
        <v>0.726120376225103</v>
      </c>
      <c r="V113" s="158" t="n">
        <f aca="false">IF(K113=0,0,M113/K113)</f>
        <v>0.65625</v>
      </c>
      <c r="W113" s="158" t="n">
        <f aca="false">IF(K113+$AB$1*H113=0,0,(N113+$AB$1*J113)/(K113+$AB$1*H113))</f>
        <v>0.0698703762251028</v>
      </c>
      <c r="X113" s="159" t="n">
        <f aca="false">IF(F113=0,G113,F113)</f>
        <v>1225</v>
      </c>
      <c r="Y113" s="159" t="n">
        <f aca="false">IF(K113=0,X113+E113,(X113+E113)/K113)</f>
        <v>19.140625</v>
      </c>
      <c r="Z113" s="160" t="n">
        <f aca="false">(K113)/S113*100000</f>
        <v>7.47994731312111</v>
      </c>
      <c r="AA113" s="160" t="n">
        <f aca="false">SUM(M113:N113)/S113*100000</f>
        <v>5.25933795453828</v>
      </c>
      <c r="AB113" s="160" t="n">
        <f aca="false">IF(H113=0,(K113+$AB$1*I113)/S113*100000,(K113+$AB$1*H113)/S113*100000)</f>
        <v>18.4836510557829</v>
      </c>
      <c r="AC113" s="161" t="n">
        <f aca="false">(SUM(M113:N113)+$AB$1*ABS(H113-I113))/S113*100000</f>
        <v>15.5267343835647</v>
      </c>
      <c r="AD113" s="159" t="n">
        <f aca="false">(AB113*(W113*100+1))^0.5</f>
        <v>12.1502928517748</v>
      </c>
      <c r="AE113" s="159" t="n">
        <f aca="false">(AC113*(W113*100))^0.5</f>
        <v>10.4156553942942</v>
      </c>
      <c r="AF113" s="151" t="n">
        <f aca="false">$AF$1*(X113/S113*100000)^0.5</f>
        <v>0.837578202944073</v>
      </c>
      <c r="AG113" s="162" t="n">
        <f aca="false">D113</f>
        <v>0.897059254536495</v>
      </c>
      <c r="AH113" s="163" t="n">
        <v>1</v>
      </c>
      <c r="AI113" s="161"/>
      <c r="AJ113" s="161"/>
      <c r="AK113" s="160"/>
      <c r="AL113" s="164"/>
      <c r="AM113" s="160"/>
      <c r="AN113" s="160"/>
      <c r="AO113" s="160"/>
      <c r="AP113" s="160"/>
      <c r="AQ113" s="161"/>
      <c r="AR113" s="161"/>
      <c r="AS113" s="161"/>
      <c r="AT113" s="161"/>
      <c r="AU113" s="161"/>
      <c r="AV113" s="161"/>
      <c r="AW113" s="161"/>
      <c r="AX113" s="161"/>
    </row>
    <row r="114" customFormat="false" ht="15.75" hidden="false" customHeight="false" outlineLevel="0" collapsed="false">
      <c r="A114" s="188" t="s">
        <v>83</v>
      </c>
      <c r="B114" s="188" t="s">
        <v>377</v>
      </c>
      <c r="C114" s="188" t="s">
        <v>378</v>
      </c>
      <c r="D114" s="151" t="n">
        <f aca="false">IF(AD114-AE114-AF114&lt;0,0,AD114-AE114-AF114)</f>
        <v>0.0495778935886717</v>
      </c>
      <c r="E114" s="189"/>
      <c r="F114" s="190" t="n">
        <v>3293</v>
      </c>
      <c r="G114" s="190" t="n">
        <v>170</v>
      </c>
      <c r="H114" s="190" t="n">
        <v>288</v>
      </c>
      <c r="I114" s="190" t="n">
        <v>21</v>
      </c>
      <c r="J114" s="190" t="n">
        <v>22</v>
      </c>
      <c r="K114" s="191" t="n">
        <v>53</v>
      </c>
      <c r="L114" s="190" t="n">
        <v>10</v>
      </c>
      <c r="M114" s="190" t="n">
        <v>41</v>
      </c>
      <c r="N114" s="190" t="n">
        <v>2</v>
      </c>
      <c r="O114" s="189"/>
      <c r="P114" s="188" t="s">
        <v>149</v>
      </c>
      <c r="Q114" s="192" t="n">
        <v>44004</v>
      </c>
      <c r="R114" s="190" t="n">
        <v>1211.74</v>
      </c>
      <c r="S114" s="193" t="n">
        <v>1184552</v>
      </c>
      <c r="T114" s="194" t="n">
        <v>978</v>
      </c>
      <c r="U114" s="158" t="n">
        <f aca="false">V114+W114</f>
        <v>0.83665382633658</v>
      </c>
      <c r="V114" s="158" t="n">
        <f aca="false">IF(K114=0,0,M114/K114)</f>
        <v>0.773584905660377</v>
      </c>
      <c r="W114" s="158" t="n">
        <f aca="false">IF(K114+$AB$1*H114=0,0,(N114+$AB$1*J114)/(K114+$AB$1*H114))</f>
        <v>0.0630689206762029</v>
      </c>
      <c r="X114" s="159" t="n">
        <f aca="false">IF(F114=0,G114,F114)</f>
        <v>3293</v>
      </c>
      <c r="Y114" s="159" t="n">
        <f aca="false">IF(K114=0,X114+E114,(X114+E114)/K114)</f>
        <v>62.1320754716981</v>
      </c>
      <c r="Z114" s="160" t="n">
        <f aca="false">(K114)/S114*100000</f>
        <v>4.47426537627728</v>
      </c>
      <c r="AA114" s="160" t="n">
        <f aca="false">SUM(M114:N114)/S114*100000</f>
        <v>3.63006436188534</v>
      </c>
      <c r="AB114" s="160" t="n">
        <f aca="false">IF(H114=0,(K114+$AB$1*I114)/S114*100000,(K114+$AB$1*H114)/S114*100000)</f>
        <v>12.983811601348</v>
      </c>
      <c r="AC114" s="161" t="n">
        <f aca="false">(SUM(M114:N114)+$AB$1*ABS(H114-I114))/S114*100000</f>
        <v>11.519122841378</v>
      </c>
      <c r="AD114" s="159" t="n">
        <f aca="false">(AB114*(W114*100+1))^0.5</f>
        <v>9.7401904497482</v>
      </c>
      <c r="AE114" s="159" t="n">
        <f aca="false">(AC114*(W114*100))^0.5</f>
        <v>8.52348898481312</v>
      </c>
      <c r="AF114" s="151" t="n">
        <f aca="false">$AF$1*(X114/S114*100000)^0.5</f>
        <v>1.16712357134641</v>
      </c>
      <c r="AG114" s="162" t="n">
        <f aca="false">D114</f>
        <v>0.0495778935886717</v>
      </c>
      <c r="AH114" s="165"/>
      <c r="AI114" s="161"/>
      <c r="AJ114" s="161"/>
      <c r="AK114" s="160"/>
      <c r="AL114" s="164"/>
      <c r="AM114" s="160"/>
      <c r="AN114" s="160"/>
      <c r="AO114" s="160"/>
      <c r="AP114" s="160"/>
      <c r="AQ114" s="161"/>
      <c r="AR114" s="161"/>
      <c r="AS114" s="161"/>
      <c r="AT114" s="161"/>
      <c r="AU114" s="161"/>
      <c r="AV114" s="161"/>
      <c r="AW114" s="161"/>
      <c r="AX114" s="161"/>
    </row>
    <row r="115" customFormat="false" ht="15.75" hidden="false" customHeight="false" outlineLevel="0" collapsed="false">
      <c r="A115" s="188" t="s">
        <v>83</v>
      </c>
      <c r="B115" s="188" t="s">
        <v>379</v>
      </c>
      <c r="C115" s="188" t="s">
        <v>380</v>
      </c>
      <c r="D115" s="151" t="n">
        <f aca="false">IF(AD115-AE115-AF115&lt;0,0,AD115-AE115-AF115)</f>
        <v>3.59597993404763</v>
      </c>
      <c r="E115" s="190" t="n">
        <v>697</v>
      </c>
      <c r="F115" s="190" t="n">
        <v>358</v>
      </c>
      <c r="G115" s="190" t="n">
        <v>16</v>
      </c>
      <c r="H115" s="190" t="n">
        <v>148</v>
      </c>
      <c r="I115" s="190" t="n">
        <v>23</v>
      </c>
      <c r="J115" s="190" t="n">
        <v>24</v>
      </c>
      <c r="K115" s="191" t="n">
        <v>116</v>
      </c>
      <c r="L115" s="190" t="n">
        <v>42</v>
      </c>
      <c r="M115" s="190" t="n">
        <v>39</v>
      </c>
      <c r="N115" s="190" t="n">
        <v>5</v>
      </c>
      <c r="O115" s="190" t="n">
        <v>30</v>
      </c>
      <c r="P115" s="188" t="s">
        <v>149</v>
      </c>
      <c r="Q115" s="192" t="n">
        <v>44004</v>
      </c>
      <c r="R115" s="190" t="n">
        <v>1118.13</v>
      </c>
      <c r="S115" s="193" t="n">
        <v>941584</v>
      </c>
      <c r="T115" s="194" t="n">
        <v>842</v>
      </c>
      <c r="U115" s="158" t="n">
        <f aca="false">V115+W115</f>
        <v>0.416063869138137</v>
      </c>
      <c r="V115" s="158" t="n">
        <f aca="false">IF(K115=0,0,M115/K115)</f>
        <v>0.336206896551724</v>
      </c>
      <c r="W115" s="158" t="n">
        <f aca="false">IF(K115+$AB$1*H115=0,0,(N115+$AB$1*J115)/(K115+$AB$1*H115))</f>
        <v>0.0798569725864124</v>
      </c>
      <c r="X115" s="159" t="n">
        <f aca="false">IF(F115=0,G115,F115)</f>
        <v>358</v>
      </c>
      <c r="Y115" s="159" t="n">
        <f aca="false">IF(K115=0,X115+E115,(X115+E115)/K115)</f>
        <v>9.0948275862069</v>
      </c>
      <c r="Z115" s="160" t="n">
        <f aca="false">(K115)/S115*100000</f>
        <v>12.3196655848018</v>
      </c>
      <c r="AA115" s="160" t="n">
        <f aca="false">SUM(M115:N115)/S115*100000</f>
        <v>4.67297660113171</v>
      </c>
      <c r="AB115" s="160" t="n">
        <f aca="false">IF(H115=0,(K115+$AB$1*I115)/S115*100000,(K115+$AB$1*H115)/S115*100000)</f>
        <v>17.8210334924978</v>
      </c>
      <c r="AC115" s="161" t="n">
        <f aca="false">(SUM(M115:N115)+$AB$1*ABS(H115-I115))/S115*100000</f>
        <v>9.3194021988479</v>
      </c>
      <c r="AD115" s="159" t="n">
        <f aca="false">(AB115*(W115*100+1))^0.5</f>
        <v>12.6544226181873</v>
      </c>
      <c r="AE115" s="159" t="n">
        <f aca="false">(AC115*(W115*100))^0.5</f>
        <v>8.62681427825561</v>
      </c>
      <c r="AF115" s="151" t="n">
        <f aca="false">$AF$1*(X115/S115*100000)^0.5</f>
        <v>0.431628405884076</v>
      </c>
      <c r="AG115" s="162" t="n">
        <f aca="false">D115</f>
        <v>3.59597993404763</v>
      </c>
      <c r="AH115" s="163" t="n">
        <v>1</v>
      </c>
      <c r="AI115" s="161"/>
      <c r="AJ115" s="161"/>
      <c r="AK115" s="160"/>
      <c r="AL115" s="164"/>
      <c r="AM115" s="160"/>
      <c r="AN115" s="160"/>
      <c r="AO115" s="160"/>
      <c r="AP115" s="160"/>
      <c r="AQ115" s="161"/>
      <c r="AR115" s="161"/>
      <c r="AS115" s="161"/>
      <c r="AT115" s="161"/>
      <c r="AU115" s="161"/>
      <c r="AV115" s="161"/>
      <c r="AW115" s="161"/>
      <c r="AX115" s="161"/>
    </row>
    <row r="116" customFormat="false" ht="15.75" hidden="false" customHeight="false" outlineLevel="0" collapsed="false">
      <c r="A116" s="188" t="s">
        <v>83</v>
      </c>
      <c r="B116" s="188" t="s">
        <v>381</v>
      </c>
      <c r="C116" s="188" t="s">
        <v>382</v>
      </c>
      <c r="D116" s="151" t="n">
        <f aca="false">IF(AD116-AE116-AF116&lt;0,0,AD116-AE116-AF116)</f>
        <v>0.443603889090851</v>
      </c>
      <c r="E116" s="190" t="n">
        <v>1702</v>
      </c>
      <c r="F116" s="190" t="n">
        <v>2188</v>
      </c>
      <c r="G116" s="190" t="n">
        <v>41</v>
      </c>
      <c r="H116" s="190" t="n">
        <v>234</v>
      </c>
      <c r="I116" s="190" t="n">
        <v>11</v>
      </c>
      <c r="J116" s="190" t="n">
        <v>11</v>
      </c>
      <c r="K116" s="191" t="n">
        <v>70</v>
      </c>
      <c r="L116" s="190" t="n">
        <v>15</v>
      </c>
      <c r="M116" s="190" t="n">
        <v>47</v>
      </c>
      <c r="N116" s="190" t="n">
        <v>4</v>
      </c>
      <c r="O116" s="190" t="n">
        <v>4</v>
      </c>
      <c r="P116" s="188" t="s">
        <v>149</v>
      </c>
      <c r="Q116" s="192" t="n">
        <v>44004</v>
      </c>
      <c r="R116" s="190" t="n">
        <v>658.22</v>
      </c>
      <c r="S116" s="193" t="n">
        <v>1158400</v>
      </c>
      <c r="T116" s="194" t="n">
        <v>1760</v>
      </c>
      <c r="U116" s="158" t="n">
        <f aca="false">V116+W116</f>
        <v>0.723107307439105</v>
      </c>
      <c r="V116" s="158" t="n">
        <f aca="false">IF(K116=0,0,M116/K116)</f>
        <v>0.671428571428571</v>
      </c>
      <c r="W116" s="158" t="n">
        <f aca="false">IF(K116+$AB$1*H116=0,0,(N116+$AB$1*J116)/(K116+$AB$1*H116))</f>
        <v>0.0516787360105332</v>
      </c>
      <c r="X116" s="159" t="n">
        <f aca="false">IF(F116=0,G116,F116)</f>
        <v>2188</v>
      </c>
      <c r="Y116" s="159" t="n">
        <f aca="false">IF(K116=0,X116+E116,(X116+E116)/K116)</f>
        <v>55.5714285714286</v>
      </c>
      <c r="Z116" s="160" t="n">
        <f aca="false">(K116)/S116*100000</f>
        <v>6.04281767955801</v>
      </c>
      <c r="AA116" s="160" t="n">
        <f aca="false">SUM(M116:N116)/S116*100000</f>
        <v>4.40262430939227</v>
      </c>
      <c r="AB116" s="160" t="n">
        <f aca="false">IF(H116=0,(K116+$AB$1*I116)/S116*100000,(K116+$AB$1*H116)/S116*100000)</f>
        <v>13.1129143646409</v>
      </c>
      <c r="AC116" s="161" t="n">
        <f aca="false">(SUM(M116:N116)+$AB$1*ABS(H116-I116))/S116*100000</f>
        <v>11.1403660220994</v>
      </c>
      <c r="AD116" s="159" t="n">
        <f aca="false">(AB116*(W116*100+1))^0.5</f>
        <v>8.99326405386506</v>
      </c>
      <c r="AE116" s="159" t="n">
        <f aca="false">(AC116*(W116*100))^0.5</f>
        <v>7.58762172697606</v>
      </c>
      <c r="AF116" s="151" t="n">
        <f aca="false">$AF$1*(X116/S116*100000)^0.5</f>
        <v>0.96203843779815</v>
      </c>
      <c r="AG116" s="162" t="n">
        <f aca="false">D116</f>
        <v>0.443603889090851</v>
      </c>
      <c r="AH116" s="165"/>
      <c r="AI116" s="161"/>
      <c r="AJ116" s="161"/>
      <c r="AK116" s="160"/>
      <c r="AL116" s="164"/>
      <c r="AM116" s="160"/>
      <c r="AN116" s="160"/>
      <c r="AO116" s="160"/>
      <c r="AP116" s="160"/>
      <c r="AQ116" s="161"/>
      <c r="AR116" s="161"/>
      <c r="AS116" s="161"/>
      <c r="AT116" s="161"/>
      <c r="AU116" s="161"/>
      <c r="AV116" s="161"/>
      <c r="AW116" s="161"/>
      <c r="AX116" s="161"/>
    </row>
    <row r="117" customFormat="false" ht="15.75" hidden="false" customHeight="false" outlineLevel="0" collapsed="false">
      <c r="A117" s="188" t="s">
        <v>83</v>
      </c>
      <c r="B117" s="188" t="s">
        <v>383</v>
      </c>
      <c r="C117" s="188" t="s">
        <v>384</v>
      </c>
      <c r="D117" s="151" t="n">
        <f aca="false">IF(AD117-AE117-AF117&lt;0,0,AD117-AE117-AF117)</f>
        <v>6.82718293214988</v>
      </c>
      <c r="E117" s="190" t="n">
        <v>1228</v>
      </c>
      <c r="F117" s="190" t="n">
        <v>1369</v>
      </c>
      <c r="G117" s="190" t="n">
        <v>77</v>
      </c>
      <c r="H117" s="190" t="n">
        <v>686</v>
      </c>
      <c r="I117" s="190" t="n">
        <v>160</v>
      </c>
      <c r="J117" s="190" t="n">
        <v>53</v>
      </c>
      <c r="K117" s="191" t="n">
        <v>419</v>
      </c>
      <c r="L117" s="190" t="n">
        <v>70</v>
      </c>
      <c r="M117" s="190" t="n">
        <v>163</v>
      </c>
      <c r="N117" s="190" t="n">
        <v>45</v>
      </c>
      <c r="O117" s="190" t="n">
        <v>141</v>
      </c>
      <c r="P117" s="188" t="s">
        <v>149</v>
      </c>
      <c r="Q117" s="192" t="n">
        <v>44004</v>
      </c>
      <c r="R117" s="190" t="n">
        <v>425.15</v>
      </c>
      <c r="S117" s="193" t="n">
        <v>830396</v>
      </c>
      <c r="T117" s="194" t="n">
        <v>1953</v>
      </c>
      <c r="U117" s="158" t="n">
        <f aca="false">V117+W117</f>
        <v>0.485440839446573</v>
      </c>
      <c r="V117" s="158" t="n">
        <f aca="false">IF(K117=0,0,M117/K117)</f>
        <v>0.389021479713604</v>
      </c>
      <c r="W117" s="158" t="n">
        <f aca="false">IF(K117+$AB$1*H117=0,0,(N117+$AB$1*J117)/(K117+$AB$1*H117))</f>
        <v>0.0964193597329692</v>
      </c>
      <c r="X117" s="159" t="n">
        <f aca="false">IF(F117=0,G117,F117)</f>
        <v>1369</v>
      </c>
      <c r="Y117" s="159" t="n">
        <f aca="false">IF(K117=0,X117+E117,(X117+E117)/K117)</f>
        <v>6.19809069212411</v>
      </c>
      <c r="Z117" s="160" t="n">
        <f aca="false">(K117)/S117*100000</f>
        <v>50.4578538432266</v>
      </c>
      <c r="AA117" s="160" t="n">
        <f aca="false">SUM(M117:N117)/S117*100000</f>
        <v>25.048290213344</v>
      </c>
      <c r="AB117" s="160" t="n">
        <f aca="false">IF(H117=0,(K117+$AB$1*I117)/S117*100000,(K117+$AB$1*H117)/S117*100000)</f>
        <v>79.3717696135338</v>
      </c>
      <c r="AC117" s="161" t="n">
        <f aca="false">(SUM(M117:N117)+$AB$1*ABS(H117-I117))/S117*100000</f>
        <v>47.218435541597</v>
      </c>
      <c r="AD117" s="159" t="n">
        <f aca="false">(AB117*(W117*100+1))^0.5</f>
        <v>29.0631947712997</v>
      </c>
      <c r="AE117" s="159" t="n">
        <f aca="false">(AC117*(W117*100))^0.5</f>
        <v>21.3372240990089</v>
      </c>
      <c r="AF117" s="151" t="n">
        <f aca="false">$AF$1*(X117/S117*100000)^0.5</f>
        <v>0.898787740140886</v>
      </c>
      <c r="AG117" s="162" t="n">
        <f aca="false">D117</f>
        <v>6.82718293214988</v>
      </c>
      <c r="AH117" s="165"/>
      <c r="AI117" s="161"/>
      <c r="AJ117" s="161"/>
      <c r="AK117" s="160"/>
      <c r="AL117" s="164"/>
      <c r="AM117" s="160"/>
      <c r="AN117" s="160"/>
      <c r="AO117" s="160"/>
      <c r="AP117" s="160"/>
      <c r="AQ117" s="161"/>
      <c r="AR117" s="161"/>
      <c r="AS117" s="161"/>
      <c r="AT117" s="161"/>
      <c r="AU117" s="161"/>
      <c r="AV117" s="161"/>
      <c r="AW117" s="161"/>
      <c r="AX117" s="161"/>
    </row>
    <row r="118" customFormat="false" ht="15.75" hidden="false" customHeight="false" outlineLevel="0" collapsed="false">
      <c r="A118" s="188" t="s">
        <v>83</v>
      </c>
      <c r="B118" s="188" t="s">
        <v>385</v>
      </c>
      <c r="C118" s="188" t="s">
        <v>386</v>
      </c>
      <c r="D118" s="151" t="n">
        <f aca="false">IF(AD118-AE118-AF118&lt;0,0,AD118-AE118-AF118)</f>
        <v>0.919340144989937</v>
      </c>
      <c r="E118" s="189"/>
      <c r="F118" s="189"/>
      <c r="G118" s="190" t="n">
        <v>26</v>
      </c>
      <c r="H118" s="190" t="n">
        <v>308</v>
      </c>
      <c r="I118" s="190" t="n">
        <v>9</v>
      </c>
      <c r="J118" s="190" t="n">
        <v>36</v>
      </c>
      <c r="K118" s="191" t="n">
        <v>148</v>
      </c>
      <c r="L118" s="190" t="n">
        <v>4</v>
      </c>
      <c r="M118" s="190" t="n">
        <v>140</v>
      </c>
      <c r="N118" s="190" t="n">
        <v>4</v>
      </c>
      <c r="O118" s="189"/>
      <c r="P118" s="188" t="s">
        <v>149</v>
      </c>
      <c r="Q118" s="192" t="n">
        <v>44004</v>
      </c>
      <c r="R118" s="190" t="n">
        <v>1102.93</v>
      </c>
      <c r="S118" s="193" t="n">
        <v>1244558</v>
      </c>
      <c r="T118" s="194" t="n">
        <v>1128</v>
      </c>
      <c r="U118" s="158" t="n">
        <f aca="false">V118+W118</f>
        <v>1.01084039473406</v>
      </c>
      <c r="V118" s="158" t="n">
        <f aca="false">IF(K118=0,0,M118/K118)</f>
        <v>0.945945945945946</v>
      </c>
      <c r="W118" s="158" t="n">
        <f aca="false">IF(K118+$AB$1*H118=0,0,(N118+$AB$1*J118)/(K118+$AB$1*H118))</f>
        <v>0.0648944487881157</v>
      </c>
      <c r="X118" s="159" t="n">
        <f aca="false">IF(F118=0,G118,F118)</f>
        <v>26</v>
      </c>
      <c r="Y118" s="159" t="n">
        <f aca="false">IF(K118=0,X118+E118,(X118+E118)/K118)</f>
        <v>0.175675675675676</v>
      </c>
      <c r="Z118" s="160" t="n">
        <f aca="false">(K118)/S118*100000</f>
        <v>11.8917720186604</v>
      </c>
      <c r="AA118" s="160" t="n">
        <f aca="false">SUM(M118:N118)/S118*100000</f>
        <v>11.5703727749129</v>
      </c>
      <c r="AB118" s="160" t="n">
        <f aca="false">IF(H118=0,(K118+$AB$1*I118)/S118*100000,(K118+$AB$1*H118)/S118*100000)</f>
        <v>20.5534816376577</v>
      </c>
      <c r="AC118" s="161" t="n">
        <f aca="false">(SUM(M118:N118)+$AB$1*ABS(H118-I118))/S118*100000</f>
        <v>19.9789804894589</v>
      </c>
      <c r="AD118" s="159" t="n">
        <f aca="false">(AB118*(W118*100+1))^0.5</f>
        <v>12.4070209072486</v>
      </c>
      <c r="AE118" s="159" t="n">
        <f aca="false">(AC118*(W118*100))^0.5</f>
        <v>11.3865048465802</v>
      </c>
      <c r="AF118" s="151" t="n">
        <f aca="false">$AF$1*(X118/S118*100000)^0.5</f>
        <v>0.101175915678389</v>
      </c>
      <c r="AG118" s="162" t="n">
        <f aca="false">D118</f>
        <v>0.919340144989937</v>
      </c>
      <c r="AH118" s="165"/>
      <c r="AI118" s="161"/>
      <c r="AJ118" s="161"/>
      <c r="AK118" s="160"/>
      <c r="AL118" s="164"/>
      <c r="AM118" s="160"/>
      <c r="AN118" s="160"/>
      <c r="AO118" s="160"/>
      <c r="AP118" s="160"/>
      <c r="AQ118" s="161"/>
      <c r="AR118" s="161"/>
      <c r="AS118" s="161"/>
      <c r="AT118" s="161"/>
      <c r="AU118" s="161"/>
      <c r="AV118" s="161"/>
      <c r="AW118" s="161"/>
      <c r="AX118" s="161"/>
    </row>
    <row r="119" customFormat="false" ht="15.75" hidden="false" customHeight="false" outlineLevel="0" collapsed="false">
      <c r="A119" s="188" t="s">
        <v>83</v>
      </c>
      <c r="B119" s="188" t="s">
        <v>387</v>
      </c>
      <c r="C119" s="230" t="s">
        <v>388</v>
      </c>
      <c r="D119" s="151" t="n">
        <f aca="false">IF(AD119-AE119-AF119&lt;0,0,AD119-AE119-AF119)</f>
        <v>0.356301926655696</v>
      </c>
      <c r="E119" s="190" t="n">
        <v>427</v>
      </c>
      <c r="F119" s="190" t="n">
        <v>316</v>
      </c>
      <c r="G119" s="190" t="n">
        <v>17</v>
      </c>
      <c r="H119" s="190" t="n">
        <v>69</v>
      </c>
      <c r="I119" s="190" t="n">
        <v>4</v>
      </c>
      <c r="J119" s="190" t="n">
        <v>8</v>
      </c>
      <c r="K119" s="191" t="n">
        <v>34</v>
      </c>
      <c r="L119" s="190" t="n">
        <v>1</v>
      </c>
      <c r="M119" s="190" t="n">
        <v>29</v>
      </c>
      <c r="N119" s="190" t="n">
        <v>4</v>
      </c>
      <c r="O119" s="190" t="n">
        <v>0</v>
      </c>
      <c r="P119" s="188" t="s">
        <v>149</v>
      </c>
      <c r="Q119" s="192" t="n">
        <v>44004</v>
      </c>
      <c r="R119" s="190" t="n">
        <v>16.06</v>
      </c>
      <c r="S119" s="193" t="n">
        <v>120769</v>
      </c>
      <c r="T119" s="194" t="n">
        <v>7520</v>
      </c>
      <c r="U119" s="158" t="n">
        <f aca="false">V119+W119</f>
        <v>0.96988012745941</v>
      </c>
      <c r="V119" s="158" t="n">
        <f aca="false">IF(K119=0,0,M119/K119)</f>
        <v>0.852941176470588</v>
      </c>
      <c r="W119" s="158" t="n">
        <f aca="false">IF(K119+$AB$1*H119=0,0,(N119+$AB$1*J119)/(K119+$AB$1*H119))</f>
        <v>0.116938950988822</v>
      </c>
      <c r="X119" s="159" t="n">
        <f aca="false">IF(F119=0,G119,F119)</f>
        <v>316</v>
      </c>
      <c r="Y119" s="159" t="n">
        <f aca="false">IF(K119=0,X119+E119,(X119+E119)/K119)</f>
        <v>21.8529411764706</v>
      </c>
      <c r="Z119" s="160" t="n">
        <f aca="false">(K119)/S119*100000</f>
        <v>28.1529200374268</v>
      </c>
      <c r="AA119" s="160" t="n">
        <f aca="false">SUM(M119:N119)/S119*100000</f>
        <v>27.3248929775025</v>
      </c>
      <c r="AB119" s="160" t="n">
        <f aca="false">IF(H119=0,(K119+$AB$1*I119)/S119*100000,(K119+$AB$1*H119)/S119*100000)</f>
        <v>48.1497735345991</v>
      </c>
      <c r="AC119" s="161" t="n">
        <f aca="false">(SUM(M119:N119)+$AB$1*ABS(H119-I119))/S119*100000</f>
        <v>46.1625085907807</v>
      </c>
      <c r="AD119" s="159" t="n">
        <f aca="false">(AB119*(W119*100+1))^0.5</f>
        <v>24.7226247450212</v>
      </c>
      <c r="AE119" s="159" t="n">
        <f aca="false">(AC119*(W119*100))^0.5</f>
        <v>23.2340167203572</v>
      </c>
      <c r="AF119" s="151" t="n">
        <f aca="false">$AF$1*(X119/S119*100000)^0.5</f>
        <v>1.13230609800831</v>
      </c>
      <c r="AG119" s="162" t="n">
        <f aca="false">D119</f>
        <v>0.356301926655696</v>
      </c>
      <c r="AH119" s="165"/>
      <c r="AI119" s="161"/>
      <c r="AJ119" s="161"/>
      <c r="AK119" s="160"/>
      <c r="AL119" s="164"/>
      <c r="AM119" s="160"/>
      <c r="AN119" s="160"/>
      <c r="AO119" s="160"/>
      <c r="AP119" s="160"/>
      <c r="AQ119" s="161"/>
      <c r="AR119" s="161"/>
      <c r="AS119" s="161"/>
      <c r="AT119" s="161"/>
      <c r="AU119" s="161"/>
      <c r="AV119" s="161"/>
      <c r="AW119" s="161"/>
      <c r="AX119" s="161"/>
    </row>
    <row r="120" customFormat="false" ht="15.75" hidden="false" customHeight="false" outlineLevel="0" collapsed="false">
      <c r="A120" s="188" t="s">
        <v>83</v>
      </c>
      <c r="B120" s="188" t="s">
        <v>389</v>
      </c>
      <c r="C120" s="188" t="s">
        <v>390</v>
      </c>
      <c r="D120" s="151" t="n">
        <f aca="false">IF(AD120-AE120-AF120&lt;0,0,AD120-AE120-AF120)</f>
        <v>0.61502546059247</v>
      </c>
      <c r="E120" s="190" t="n">
        <v>51</v>
      </c>
      <c r="F120" s="190" t="n">
        <v>1041</v>
      </c>
      <c r="G120" s="190" t="n">
        <v>48</v>
      </c>
      <c r="H120" s="190" t="n">
        <v>243</v>
      </c>
      <c r="I120" s="190" t="n">
        <v>16</v>
      </c>
      <c r="J120" s="190" t="n">
        <v>29</v>
      </c>
      <c r="K120" s="191" t="n">
        <v>40</v>
      </c>
      <c r="L120" s="190" t="n">
        <v>12</v>
      </c>
      <c r="M120" s="190" t="n">
        <v>23</v>
      </c>
      <c r="N120" s="190" t="n">
        <v>5</v>
      </c>
      <c r="O120" s="190" t="n">
        <v>0</v>
      </c>
      <c r="P120" s="188" t="s">
        <v>149</v>
      </c>
      <c r="Q120" s="192" t="n">
        <v>44004</v>
      </c>
      <c r="R120" s="190" t="n">
        <v>1489.19</v>
      </c>
      <c r="S120" s="193" t="n">
        <v>1232214</v>
      </c>
      <c r="T120" s="194" t="n">
        <v>827</v>
      </c>
      <c r="U120" s="158" t="n">
        <f aca="false">V120+W120</f>
        <v>0.696151539384246</v>
      </c>
      <c r="V120" s="158" t="n">
        <f aca="false">IF(K120=0,0,M120/K120)</f>
        <v>0.575</v>
      </c>
      <c r="W120" s="158" t="n">
        <f aca="false">IF(K120+$AB$1*H120=0,0,(N120+$AB$1*J120)/(K120+$AB$1*H120))</f>
        <v>0.121151539384246</v>
      </c>
      <c r="X120" s="159" t="n">
        <f aca="false">IF(F120=0,G120,F120)</f>
        <v>1041</v>
      </c>
      <c r="Y120" s="159" t="n">
        <f aca="false">IF(K120=0,X120+E120,(X120+E120)/K120)</f>
        <v>27.3</v>
      </c>
      <c r="Z120" s="160" t="n">
        <f aca="false">(K120)/S120*100000</f>
        <v>3.24618937944221</v>
      </c>
      <c r="AA120" s="160" t="n">
        <f aca="false">SUM(M120:N120)/S120*100000</f>
        <v>2.27233256560954</v>
      </c>
      <c r="AB120" s="160" t="n">
        <f aca="false">IF(H120=0,(K120+$AB$1*I120)/S120*100000,(K120+$AB$1*H120)/S120*100000)</f>
        <v>10.1483995474812</v>
      </c>
      <c r="AC120" s="161" t="n">
        <f aca="false">(SUM(M120:N120)+$AB$1*ABS(H120-I120))/S120*100000</f>
        <v>8.72007622052663</v>
      </c>
      <c r="AD120" s="159" t="n">
        <f aca="false">(AB120*(W120*100+1))^0.5</f>
        <v>11.5368029494247</v>
      </c>
      <c r="AE120" s="159" t="n">
        <f aca="false">(AC120*(W120*100))^0.5</f>
        <v>10.2783785572665</v>
      </c>
      <c r="AF120" s="151" t="n">
        <f aca="false">$AF$1*(X120/S120*100000)^0.5</f>
        <v>0.643398931565727</v>
      </c>
      <c r="AG120" s="162" t="n">
        <f aca="false">D120</f>
        <v>0.61502546059247</v>
      </c>
      <c r="AH120" s="165"/>
      <c r="AI120" s="161"/>
      <c r="AJ120" s="161"/>
      <c r="AK120" s="160"/>
      <c r="AL120" s="164"/>
      <c r="AM120" s="160"/>
      <c r="AN120" s="160"/>
      <c r="AO120" s="160"/>
      <c r="AP120" s="160"/>
      <c r="AQ120" s="161"/>
      <c r="AR120" s="161"/>
      <c r="AS120" s="161"/>
      <c r="AT120" s="161"/>
      <c r="AU120" s="161"/>
      <c r="AV120" s="161"/>
      <c r="AW120" s="161"/>
      <c r="AX120" s="161"/>
    </row>
    <row r="121" customFormat="false" ht="15.75" hidden="false" customHeight="false" outlineLevel="0" collapsed="false">
      <c r="A121" s="188" t="s">
        <v>83</v>
      </c>
      <c r="B121" s="188" t="s">
        <v>391</v>
      </c>
      <c r="C121" s="188" t="s">
        <v>392</v>
      </c>
      <c r="D121" s="151" t="n">
        <f aca="false">IF(AD121-AE121-AF121&lt;0,0,AD121-AE121-AF121)</f>
        <v>1.18652759451016</v>
      </c>
      <c r="E121" s="189"/>
      <c r="F121" s="190" t="n">
        <v>612</v>
      </c>
      <c r="G121" s="190" t="n">
        <v>47</v>
      </c>
      <c r="H121" s="190" t="n">
        <v>45</v>
      </c>
      <c r="I121" s="190" t="n">
        <v>0</v>
      </c>
      <c r="J121" s="190" t="n">
        <v>16</v>
      </c>
      <c r="K121" s="191" t="n">
        <v>28</v>
      </c>
      <c r="L121" s="190" t="n">
        <v>11</v>
      </c>
      <c r="M121" s="190" t="n">
        <v>13</v>
      </c>
      <c r="N121" s="190" t="n">
        <v>2</v>
      </c>
      <c r="O121" s="190" t="n">
        <v>2</v>
      </c>
      <c r="P121" s="188" t="s">
        <v>149</v>
      </c>
      <c r="Q121" s="192" t="n">
        <v>44004</v>
      </c>
      <c r="R121" s="190" t="n">
        <v>837</v>
      </c>
      <c r="S121" s="193" t="n">
        <v>873423</v>
      </c>
      <c r="T121" s="194" t="n">
        <v>1044</v>
      </c>
      <c r="U121" s="158" t="n">
        <f aca="false">V121+W121</f>
        <v>0.638</v>
      </c>
      <c r="V121" s="158" t="n">
        <f aca="false">IF(K121=0,0,M121/K121)</f>
        <v>0.464285714285714</v>
      </c>
      <c r="W121" s="158" t="n">
        <f aca="false">IF(K121+$AB$1*H121=0,0,(N121+$AB$1*J121)/(K121+$AB$1*H121))</f>
        <v>0.173714285714286</v>
      </c>
      <c r="X121" s="159" t="n">
        <f aca="false">IF(F121=0,G121,F121)</f>
        <v>612</v>
      </c>
      <c r="Y121" s="159" t="n">
        <f aca="false">IF(K121=0,X121+E121,(X121+E121)/K121)</f>
        <v>21.8571428571429</v>
      </c>
      <c r="Z121" s="160" t="n">
        <f aca="false">(K121)/S121*100000</f>
        <v>3.20577772740127</v>
      </c>
      <c r="AA121" s="160" t="n">
        <f aca="false">SUM(M121:N121)/S121*100000</f>
        <v>1.71738092539354</v>
      </c>
      <c r="AB121" s="160" t="n">
        <f aca="false">IF(H121=0,(K121+$AB$1*I121)/S121*100000,(K121+$AB$1*H121)/S121*100000)</f>
        <v>5.00902769906449</v>
      </c>
      <c r="AC121" s="161" t="n">
        <f aca="false">(SUM(M121:N121)+$AB$1*ABS(H121-I121))/S121*100000</f>
        <v>3.52063089705675</v>
      </c>
      <c r="AD121" s="159" t="n">
        <f aca="false">(AB121*(W121*100+1))^0.5</f>
        <v>9.59286164737459</v>
      </c>
      <c r="AE121" s="159" t="n">
        <f aca="false">(AC121*(W121*100))^0.5</f>
        <v>7.82038286496166</v>
      </c>
      <c r="AF121" s="151" t="n">
        <f aca="false">$AF$1*(X121/S121*100000)^0.5</f>
        <v>0.585951187902778</v>
      </c>
      <c r="AG121" s="162" t="n">
        <f aca="false">D121</f>
        <v>1.18652759451016</v>
      </c>
      <c r="AH121" s="163" t="n">
        <v>1</v>
      </c>
      <c r="AI121" s="161"/>
      <c r="AJ121" s="161"/>
      <c r="AK121" s="160"/>
      <c r="AL121" s="164"/>
      <c r="AM121" s="160"/>
      <c r="AN121" s="160"/>
      <c r="AO121" s="160"/>
      <c r="AP121" s="160"/>
      <c r="AQ121" s="161"/>
      <c r="AR121" s="161"/>
      <c r="AS121" s="161"/>
      <c r="AT121" s="161"/>
      <c r="AU121" s="161"/>
      <c r="AV121" s="161"/>
      <c r="AW121" s="161"/>
      <c r="AX121" s="161"/>
    </row>
    <row r="122" customFormat="false" ht="15.75" hidden="false" customHeight="false" outlineLevel="0" collapsed="false">
      <c r="A122" s="188" t="s">
        <v>83</v>
      </c>
      <c r="B122" s="188" t="s">
        <v>393</v>
      </c>
      <c r="C122" s="230" t="s">
        <v>394</v>
      </c>
      <c r="D122" s="151" t="n">
        <f aca="false">IF(AD122-AE122-AF122&lt;0,0,AD122-AE122-AF122)</f>
        <v>0.602844335491986</v>
      </c>
      <c r="E122" s="189"/>
      <c r="F122" s="190" t="n">
        <v>223</v>
      </c>
      <c r="G122" s="190" t="n">
        <v>1</v>
      </c>
      <c r="H122" s="190" t="n">
        <v>6</v>
      </c>
      <c r="I122" s="190" t="n">
        <v>0</v>
      </c>
      <c r="J122" s="190" t="n">
        <v>1</v>
      </c>
      <c r="K122" s="191" t="n">
        <v>17</v>
      </c>
      <c r="L122" s="190" t="n">
        <v>4</v>
      </c>
      <c r="M122" s="190" t="n">
        <v>12</v>
      </c>
      <c r="N122" s="190" t="n">
        <v>1</v>
      </c>
      <c r="O122" s="190" t="n">
        <v>0</v>
      </c>
      <c r="P122" s="188" t="s">
        <v>149</v>
      </c>
      <c r="Q122" s="192" t="n">
        <v>44004</v>
      </c>
      <c r="R122" s="190" t="n">
        <v>45.25</v>
      </c>
      <c r="S122" s="193" t="n">
        <v>296168</v>
      </c>
      <c r="T122" s="194" t="n">
        <v>6545</v>
      </c>
      <c r="U122" s="158" t="n">
        <f aca="false">V122+W122</f>
        <v>0.776562981213428</v>
      </c>
      <c r="V122" s="158" t="n">
        <f aca="false">IF(K122=0,0,M122/K122)</f>
        <v>0.705882352941176</v>
      </c>
      <c r="W122" s="158" t="n">
        <f aca="false">IF(K122+$AB$1*H122=0,0,(N122+$AB$1*J122)/(K122+$AB$1*H122))</f>
        <v>0.0706806282722513</v>
      </c>
      <c r="X122" s="159" t="n">
        <f aca="false">IF(F122=0,G122,F122)</f>
        <v>223</v>
      </c>
      <c r="Y122" s="159" t="n">
        <f aca="false">IF(K122=0,X122+E122,(X122+E122)/K122)</f>
        <v>13.1176470588235</v>
      </c>
      <c r="Z122" s="160" t="n">
        <f aca="false">(K122)/S122*100000</f>
        <v>5.73998541368413</v>
      </c>
      <c r="AA122" s="160" t="n">
        <f aca="false">SUM(M122:N122)/S122*100000</f>
        <v>4.38940061046433</v>
      </c>
      <c r="AB122" s="160" t="n">
        <f aca="false">IF(H122=0,(K122+$AB$1*I122)/S122*100000,(K122+$AB$1*H122)/S122*100000)</f>
        <v>6.44904243537452</v>
      </c>
      <c r="AC122" s="161" t="n">
        <f aca="false">(SUM(M122:N122)+$AB$1*ABS(H122-I122))/S122*100000</f>
        <v>5.09845763215472</v>
      </c>
      <c r="AD122" s="159" t="n">
        <f aca="false">(AB122*(W122*100+1))^0.5</f>
        <v>7.21327107102198</v>
      </c>
      <c r="AE122" s="159" t="n">
        <f aca="false">(AC122*(W122*100))^0.5</f>
        <v>6.00301748006909</v>
      </c>
      <c r="AF122" s="151" t="n">
        <f aca="false">$AF$1*(X122/S122*100000)^0.5</f>
        <v>0.607409255460902</v>
      </c>
      <c r="AG122" s="162" t="n">
        <f aca="false">D122</f>
        <v>0.602844335491986</v>
      </c>
      <c r="AH122" s="163" t="n">
        <v>1</v>
      </c>
      <c r="AI122" s="161"/>
      <c r="AJ122" s="161"/>
      <c r="AK122" s="160"/>
      <c r="AL122" s="164"/>
      <c r="AM122" s="160"/>
      <c r="AN122" s="160"/>
      <c r="AO122" s="160"/>
      <c r="AP122" s="160"/>
      <c r="AQ122" s="161"/>
      <c r="AR122" s="161"/>
      <c r="AS122" s="161"/>
      <c r="AT122" s="161"/>
      <c r="AU122" s="161"/>
      <c r="AV122" s="161"/>
      <c r="AW122" s="161"/>
      <c r="AX122" s="161"/>
    </row>
    <row r="123" customFormat="false" ht="15.75" hidden="false" customHeight="false" outlineLevel="0" collapsed="false">
      <c r="A123" s="188" t="s">
        <v>83</v>
      </c>
      <c r="B123" s="188" t="s">
        <v>395</v>
      </c>
      <c r="C123" s="188" t="s">
        <v>396</v>
      </c>
      <c r="D123" s="151" t="n">
        <f aca="false">IF(AD123-AE123-AF123&lt;0,0,AD123-AE123-AF123)</f>
        <v>0.259730971823717</v>
      </c>
      <c r="E123" s="190"/>
      <c r="F123" s="190" t="n">
        <v>3303</v>
      </c>
      <c r="G123" s="190" t="n">
        <v>291</v>
      </c>
      <c r="H123" s="190" t="n">
        <v>335</v>
      </c>
      <c r="I123" s="190" t="n">
        <v>13</v>
      </c>
      <c r="J123" s="190" t="n">
        <v>22</v>
      </c>
      <c r="K123" s="191" t="n">
        <v>60</v>
      </c>
      <c r="L123" s="190" t="n">
        <v>20</v>
      </c>
      <c r="M123" s="190" t="n">
        <v>37</v>
      </c>
      <c r="N123" s="190" t="n">
        <v>3</v>
      </c>
      <c r="O123" s="189"/>
      <c r="P123" s="188" t="s">
        <v>149</v>
      </c>
      <c r="Q123" s="192" t="n">
        <v>44004</v>
      </c>
      <c r="R123" s="190" t="n">
        <v>1118.03</v>
      </c>
      <c r="S123" s="193" t="n">
        <v>1288303</v>
      </c>
      <c r="T123" s="194" t="n">
        <v>1152</v>
      </c>
      <c r="U123" s="158" t="n">
        <f aca="false">V123+W123</f>
        <v>0.677033380347908</v>
      </c>
      <c r="V123" s="158" t="n">
        <f aca="false">IF(K123=0,0,M123/K123)</f>
        <v>0.616666666666667</v>
      </c>
      <c r="W123" s="158" t="n">
        <f aca="false">IF(K123+$AB$1*H123=0,0,(N123+$AB$1*J123)/(K123+$AB$1*H123))</f>
        <v>0.0603667136812412</v>
      </c>
      <c r="X123" s="159" t="n">
        <f aca="false">IF(F123=0,G123,F123)</f>
        <v>3303</v>
      </c>
      <c r="Y123" s="159" t="n">
        <f aca="false">IF(K123=0,X123+E123,(X123+E123)/K123)</f>
        <v>55.05</v>
      </c>
      <c r="Z123" s="160" t="n">
        <f aca="false">(K123)/S123*100000</f>
        <v>4.65728947305098</v>
      </c>
      <c r="AA123" s="160" t="n">
        <f aca="false">SUM(M123:N123)/S123*100000</f>
        <v>3.10485964870065</v>
      </c>
      <c r="AB123" s="160" t="n">
        <f aca="false">IF(H123=0,(K123+$AB$1*I123)/S123*100000,(K123+$AB$1*H123)/S123*100000)</f>
        <v>13.7584093183048</v>
      </c>
      <c r="AC123" s="161" t="n">
        <f aca="false">(SUM(M123:N123)+$AB$1*ABS(H123-I123))/S123*100000</f>
        <v>11.8528017089148</v>
      </c>
      <c r="AD123" s="159" t="n">
        <f aca="false">(AB123*(W123*100+1))^0.5</f>
        <v>9.83938031184115</v>
      </c>
      <c r="AE123" s="159" t="n">
        <f aca="false">(AC123*(W123*100))^0.5</f>
        <v>8.45881012366741</v>
      </c>
      <c r="AF123" s="151" t="n">
        <f aca="false">$AF$1*(X123/S123*100000)^0.5</f>
        <v>1.12083921635003</v>
      </c>
      <c r="AG123" s="162" t="n">
        <f aca="false">D123</f>
        <v>0.259730971823717</v>
      </c>
      <c r="AH123" s="165"/>
      <c r="AI123" s="161"/>
      <c r="AJ123" s="161"/>
      <c r="AK123" s="160"/>
      <c r="AL123" s="164"/>
      <c r="AM123" s="160"/>
      <c r="AN123" s="160"/>
      <c r="AO123" s="160"/>
      <c r="AP123" s="160"/>
      <c r="AQ123" s="161"/>
      <c r="AR123" s="161"/>
      <c r="AS123" s="161"/>
      <c r="AT123" s="161"/>
      <c r="AU123" s="161"/>
      <c r="AV123" s="161"/>
      <c r="AW123" s="161"/>
      <c r="AX123" s="161"/>
    </row>
    <row r="124" customFormat="false" ht="15.75" hidden="false" customHeight="false" outlineLevel="0" collapsed="false">
      <c r="A124" s="188" t="s">
        <v>83</v>
      </c>
      <c r="B124" s="188" t="s">
        <v>397</v>
      </c>
      <c r="C124" s="188" t="s">
        <v>398</v>
      </c>
      <c r="D124" s="151" t="n">
        <f aca="false">IF(AD124-AE124-AF124&lt;0,0,AD124-AE124-AF124)</f>
        <v>0.223199068971137</v>
      </c>
      <c r="E124" s="189"/>
      <c r="F124" s="190" t="n">
        <v>2928</v>
      </c>
      <c r="G124" s="190" t="n">
        <v>25</v>
      </c>
      <c r="H124" s="190" t="n">
        <v>362</v>
      </c>
      <c r="I124" s="190" t="n">
        <v>20</v>
      </c>
      <c r="J124" s="190" t="n">
        <v>17</v>
      </c>
      <c r="K124" s="191" t="n">
        <v>69</v>
      </c>
      <c r="L124" s="190" t="n">
        <v>9</v>
      </c>
      <c r="M124" s="190" t="n">
        <v>58</v>
      </c>
      <c r="N124" s="190" t="n">
        <v>2</v>
      </c>
      <c r="O124" s="189"/>
      <c r="P124" s="188" t="s">
        <v>149</v>
      </c>
      <c r="Q124" s="192" t="n">
        <v>44004</v>
      </c>
      <c r="R124" s="190" t="n">
        <v>677.55</v>
      </c>
      <c r="S124" s="193" t="n">
        <v>898551</v>
      </c>
      <c r="T124" s="194" t="n">
        <v>1326</v>
      </c>
      <c r="U124" s="158" t="n">
        <f aca="false">V124+W124</f>
        <v>0.881203113313042</v>
      </c>
      <c r="V124" s="158" t="n">
        <f aca="false">IF(K124=0,0,M124/K124)</f>
        <v>0.840579710144927</v>
      </c>
      <c r="W124" s="158" t="n">
        <f aca="false">IF(K124+$AB$1*H124=0,0,(N124+$AB$1*J124)/(K124+$AB$1*H124))</f>
        <v>0.0406234031681145</v>
      </c>
      <c r="X124" s="159" t="n">
        <f aca="false">IF(F124=0,G124,F124)</f>
        <v>2928</v>
      </c>
      <c r="Y124" s="159" t="n">
        <f aca="false">IF(K124=0,X124+E124,(X124+E124)/K124)</f>
        <v>42.4347826086957</v>
      </c>
      <c r="Z124" s="160" t="n">
        <f aca="false">(K124)/S124*100000</f>
        <v>7.67902990481342</v>
      </c>
      <c r="AA124" s="160" t="n">
        <f aca="false">SUM(M124:N124)/S124*100000</f>
        <v>6.67741730853341</v>
      </c>
      <c r="AB124" s="160" t="n">
        <f aca="false">IF(H124=0,(K124+$AB$1*I124)/S124*100000,(K124+$AB$1*H124)/S124*100000)</f>
        <v>21.7795094546665</v>
      </c>
      <c r="AC124" s="161" t="n">
        <f aca="false">(SUM(M124:N124)+$AB$1*ABS(H124-I124))/S124*100000</f>
        <v>19.9988648390576</v>
      </c>
      <c r="AD124" s="159" t="n">
        <f aca="false">(AB124*(W124*100+1))^0.5</f>
        <v>10.5002518442528</v>
      </c>
      <c r="AE124" s="159" t="n">
        <f aca="false">(AC124*(W124*100))^0.5</f>
        <v>9.01344523066326</v>
      </c>
      <c r="AF124" s="151" t="n">
        <f aca="false">$AF$1*(X124/S124*100000)^0.5</f>
        <v>1.26360754461839</v>
      </c>
      <c r="AG124" s="162" t="n">
        <f aca="false">D124</f>
        <v>0.223199068971137</v>
      </c>
      <c r="AH124" s="165"/>
      <c r="AI124" s="161"/>
      <c r="AJ124" s="161"/>
      <c r="AK124" s="160"/>
      <c r="AL124" s="164"/>
      <c r="AM124" s="160"/>
      <c r="AN124" s="160"/>
      <c r="AO124" s="160"/>
      <c r="AP124" s="160"/>
      <c r="AQ124" s="161"/>
      <c r="AR124" s="161"/>
      <c r="AS124" s="161"/>
      <c r="AT124" s="161"/>
      <c r="AU124" s="161"/>
      <c r="AV124" s="161"/>
      <c r="AW124" s="161"/>
      <c r="AX124" s="161"/>
    </row>
    <row r="125" customFormat="false" ht="15.75" hidden="false" customHeight="false" outlineLevel="0" collapsed="false">
      <c r="A125" s="188" t="s">
        <v>83</v>
      </c>
      <c r="B125" s="188" t="s">
        <v>399</v>
      </c>
      <c r="C125" s="188" t="s">
        <v>400</v>
      </c>
      <c r="D125" s="151" t="n">
        <f aca="false">IF(AD125-AE125-AF125&lt;0,0,AD125-AE125-AF125)</f>
        <v>1.25570063302757</v>
      </c>
      <c r="E125" s="190"/>
      <c r="F125" s="190" t="n">
        <v>2249</v>
      </c>
      <c r="G125" s="190" t="n">
        <v>48</v>
      </c>
      <c r="H125" s="190" t="n">
        <v>580</v>
      </c>
      <c r="I125" s="190" t="n">
        <v>3</v>
      </c>
      <c r="J125" s="190" t="n">
        <v>11</v>
      </c>
      <c r="K125" s="191" t="n">
        <v>85</v>
      </c>
      <c r="L125" s="190" t="n">
        <v>9</v>
      </c>
      <c r="M125" s="190" t="n">
        <v>76</v>
      </c>
      <c r="N125" s="190" t="n">
        <v>0</v>
      </c>
      <c r="O125" s="189"/>
      <c r="P125" s="188" t="s">
        <v>149</v>
      </c>
      <c r="Q125" s="192" t="n">
        <v>44004</v>
      </c>
      <c r="R125" s="190" t="n">
        <v>1091.49</v>
      </c>
      <c r="S125" s="193" t="n">
        <v>710275</v>
      </c>
      <c r="T125" s="194" t="n">
        <v>651</v>
      </c>
      <c r="U125" s="158" t="n">
        <f aca="false">V125+W125</f>
        <v>0.907485702614379</v>
      </c>
      <c r="V125" s="158" t="n">
        <f aca="false">IF(K125=0,0,M125/K125)</f>
        <v>0.894117647058824</v>
      </c>
      <c r="W125" s="158" t="n">
        <f aca="false">IF(K125+$AB$1*H125=0,0,(N125+$AB$1*J125)/(K125+$AB$1*H125))</f>
        <v>0.0133680555555556</v>
      </c>
      <c r="X125" s="159" t="n">
        <f aca="false">IF(F125=0,G125,F125)</f>
        <v>2249</v>
      </c>
      <c r="Y125" s="159" t="n">
        <f aca="false">IF(K125=0,X125+E125,(X125+E125)/K125)</f>
        <v>26.4588235294118</v>
      </c>
      <c r="Z125" s="160" t="n">
        <f aca="false">(K125)/S125*100000</f>
        <v>11.9671958044419</v>
      </c>
      <c r="AA125" s="160" t="n">
        <f aca="false">SUM(M125:N125)/S125*100000</f>
        <v>10.7000809545599</v>
      </c>
      <c r="AB125" s="160" t="n">
        <f aca="false">IF(H125=0,(K125+$AB$1*I125)/S125*100000,(K125+$AB$1*H125)/S125*100000)</f>
        <v>40.5476751962268</v>
      </c>
      <c r="AC125" s="161" t="n">
        <f aca="false">(SUM(M125:N125)+$AB$1*ABS(H125-I125))/S125*100000</f>
        <v>39.1327302805252</v>
      </c>
      <c r="AD125" s="159" t="n">
        <f aca="false">(AB125*(W125*100+1))^0.5</f>
        <v>9.73406557731173</v>
      </c>
      <c r="AE125" s="159" t="n">
        <f aca="false">(AC125*(W125*100))^0.5</f>
        <v>7.2327623521766</v>
      </c>
      <c r="AF125" s="151" t="n">
        <f aca="false">$AF$1*(X125/S125*100000)^0.5</f>
        <v>1.24560259210756</v>
      </c>
      <c r="AG125" s="162" t="n">
        <f aca="false">D125</f>
        <v>1.25570063302757</v>
      </c>
      <c r="AH125" s="165"/>
      <c r="AI125" s="161"/>
      <c r="AJ125" s="161"/>
      <c r="AK125" s="160"/>
      <c r="AL125" s="164"/>
      <c r="AM125" s="160"/>
      <c r="AN125" s="160"/>
      <c r="AO125" s="160"/>
      <c r="AP125" s="160"/>
      <c r="AQ125" s="161"/>
      <c r="AR125" s="161"/>
      <c r="AS125" s="161"/>
      <c r="AT125" s="161"/>
      <c r="AU125" s="161"/>
      <c r="AV125" s="161"/>
      <c r="AW125" s="161"/>
      <c r="AX125" s="161"/>
    </row>
    <row r="126" customFormat="false" ht="15.75" hidden="false" customHeight="false" outlineLevel="0" collapsed="false">
      <c r="A126" s="188" t="s">
        <v>83</v>
      </c>
      <c r="B126" s="188" t="s">
        <v>401</v>
      </c>
      <c r="C126" s="188" t="s">
        <v>402</v>
      </c>
      <c r="D126" s="151" t="n">
        <f aca="false">IF(AD126-AE126-AF126&lt;0,0,AD126-AE126-AF126)</f>
        <v>4.32343206864488</v>
      </c>
      <c r="E126" s="189"/>
      <c r="F126" s="190" t="n">
        <v>690</v>
      </c>
      <c r="G126" s="190" t="n">
        <v>15</v>
      </c>
      <c r="H126" s="190" t="n">
        <v>190</v>
      </c>
      <c r="I126" s="190" t="n">
        <v>19</v>
      </c>
      <c r="J126" s="190" t="n">
        <v>23</v>
      </c>
      <c r="K126" s="191" t="n">
        <v>126</v>
      </c>
      <c r="L126" s="190" t="n">
        <v>73</v>
      </c>
      <c r="M126" s="190" t="n">
        <v>41</v>
      </c>
      <c r="N126" s="190" t="n">
        <v>12</v>
      </c>
      <c r="O126" s="189"/>
      <c r="P126" s="188" t="s">
        <v>149</v>
      </c>
      <c r="Q126" s="192" t="n">
        <v>44004</v>
      </c>
      <c r="R126" s="190" t="n">
        <v>887.13</v>
      </c>
      <c r="S126" s="193" t="n">
        <v>618780</v>
      </c>
      <c r="T126" s="194" t="n">
        <v>698</v>
      </c>
      <c r="U126" s="158" t="n">
        <f aca="false">V126+W126</f>
        <v>0.42955266955267</v>
      </c>
      <c r="V126" s="158" t="n">
        <f aca="false">IF(K126=0,0,M126/K126)</f>
        <v>0.325396825396825</v>
      </c>
      <c r="W126" s="158" t="n">
        <f aca="false">IF(K126+$AB$1*H126=0,0,(N126+$AB$1*J126)/(K126+$AB$1*H126))</f>
        <v>0.104155844155844</v>
      </c>
      <c r="X126" s="159" t="n">
        <f aca="false">IF(F126=0,G126,F126)</f>
        <v>690</v>
      </c>
      <c r="Y126" s="159" t="n">
        <f aca="false">IF(K126=0,X126+E126,(X126+E126)/K126)</f>
        <v>5.47619047619048</v>
      </c>
      <c r="Z126" s="160" t="n">
        <f aca="false">(K126)/S126*100000</f>
        <v>20.3626490836808</v>
      </c>
      <c r="AA126" s="160" t="n">
        <f aca="false">SUM(M126:N126)/S126*100000</f>
        <v>8.56524128123081</v>
      </c>
      <c r="AB126" s="160" t="n">
        <f aca="false">IF(H126=0,(K126+$AB$1*I126)/S126*100000,(K126+$AB$1*H126)/S126*100000)</f>
        <v>31.1096027667345</v>
      </c>
      <c r="AC126" s="161" t="n">
        <f aca="false">(SUM(M126:N126)+$AB$1*ABS(H126-I126))/S126*100000</f>
        <v>18.2374995959792</v>
      </c>
      <c r="AD126" s="159" t="n">
        <f aca="false">(AB126*(W126*100+1))^0.5</f>
        <v>18.8450072040038</v>
      </c>
      <c r="AE126" s="159" t="n">
        <f aca="false">(AC126*(W126*100))^0.5</f>
        <v>13.7823879125175</v>
      </c>
      <c r="AF126" s="151" t="n">
        <f aca="false">$AF$1*(X126/S126*100000)^0.5</f>
        <v>0.739187222841481</v>
      </c>
      <c r="AG126" s="162" t="n">
        <f aca="false">D126</f>
        <v>4.32343206864488</v>
      </c>
      <c r="AH126" s="163" t="n">
        <v>1</v>
      </c>
      <c r="AI126" s="161"/>
      <c r="AJ126" s="161"/>
      <c r="AK126" s="160"/>
      <c r="AL126" s="164"/>
      <c r="AM126" s="160"/>
      <c r="AN126" s="160"/>
      <c r="AO126" s="160"/>
      <c r="AP126" s="160"/>
      <c r="AQ126" s="161"/>
      <c r="AR126" s="161"/>
      <c r="AS126" s="161"/>
      <c r="AT126" s="161"/>
      <c r="AU126" s="161"/>
      <c r="AV126" s="161"/>
      <c r="AW126" s="161"/>
      <c r="AX126" s="161"/>
    </row>
    <row r="127" customFormat="false" ht="15.75" hidden="false" customHeight="false" outlineLevel="0" collapsed="false">
      <c r="A127" s="188" t="s">
        <v>83</v>
      </c>
      <c r="B127" s="188" t="s">
        <v>403</v>
      </c>
      <c r="C127" s="188" t="s">
        <v>404</v>
      </c>
      <c r="D127" s="151" t="n">
        <f aca="false">IF(AD127-AE127-AF127&lt;0,0,AD127-AE127-AF127)</f>
        <v>6.83939953124076</v>
      </c>
      <c r="E127" s="190" t="n">
        <v>1393</v>
      </c>
      <c r="F127" s="190" t="n">
        <v>513</v>
      </c>
      <c r="G127" s="190" t="n">
        <v>39</v>
      </c>
      <c r="H127" s="190" t="n">
        <v>68</v>
      </c>
      <c r="I127" s="190" t="n">
        <v>5</v>
      </c>
      <c r="J127" s="190" t="n">
        <v>0</v>
      </c>
      <c r="K127" s="191" t="n">
        <v>94</v>
      </c>
      <c r="L127" s="190" t="n">
        <v>21</v>
      </c>
      <c r="M127" s="190" t="n">
        <v>73</v>
      </c>
      <c r="N127" s="190" t="n">
        <v>0</v>
      </c>
      <c r="O127" s="190" t="n">
        <v>0</v>
      </c>
      <c r="P127" s="188" t="s">
        <v>149</v>
      </c>
      <c r="Q127" s="192" t="n">
        <v>44004</v>
      </c>
      <c r="R127" s="190" t="n">
        <v>57.36</v>
      </c>
      <c r="S127" s="193" t="n">
        <v>183631</v>
      </c>
      <c r="T127" s="194" t="n">
        <v>3201</v>
      </c>
      <c r="U127" s="158" t="n">
        <f aca="false">V127+W127</f>
        <v>0.776595744680851</v>
      </c>
      <c r="V127" s="158" t="n">
        <f aca="false">IF(K127=0,0,M127/K127)</f>
        <v>0.776595744680851</v>
      </c>
      <c r="W127" s="158" t="n">
        <f aca="false">IF(K127+$AB$1*H127=0,0,(N127+$AB$1*J127)/(K127+$AB$1*H127))</f>
        <v>0</v>
      </c>
      <c r="X127" s="159" t="n">
        <f aca="false">IF(F127=0,G127,F127)</f>
        <v>513</v>
      </c>
      <c r="Y127" s="159" t="n">
        <f aca="false">IF(K127=0,X127+E127,(X127+E127)/K127)</f>
        <v>20.2765957446808</v>
      </c>
      <c r="Z127" s="160" t="n">
        <f aca="false">(K127)/S127*100000</f>
        <v>51.1896139540709</v>
      </c>
      <c r="AA127" s="160" t="n">
        <f aca="false">SUM(M127:N127)/S127*100000</f>
        <v>39.753636368587</v>
      </c>
      <c r="AB127" s="160" t="n">
        <f aca="false">IF(H127=0,(K127+$AB$1*I127)/S127*100000,(K127+$AB$1*H127)/S127*100000)</f>
        <v>64.1503885509527</v>
      </c>
      <c r="AC127" s="161" t="n">
        <f aca="false">(SUM(M127:N127)+$AB$1*ABS(H127-I127))/S127*100000</f>
        <v>51.7614128333451</v>
      </c>
      <c r="AD127" s="159" t="n">
        <f aca="false">(AB127*(W127*100+1))^0.5</f>
        <v>8.00939376925325</v>
      </c>
      <c r="AE127" s="159" t="n">
        <f aca="false">(AC127*(W127*100))^0.5</f>
        <v>0</v>
      </c>
      <c r="AF127" s="151" t="n">
        <f aca="false">$AF$1*(X127/S127*100000)^0.5</f>
        <v>1.16999423801249</v>
      </c>
      <c r="AG127" s="162" t="n">
        <f aca="false">D127</f>
        <v>6.83939953124076</v>
      </c>
      <c r="AH127" s="165"/>
      <c r="AI127" s="161"/>
      <c r="AJ127" s="161"/>
      <c r="AK127" s="160"/>
      <c r="AL127" s="164"/>
      <c r="AM127" s="160"/>
      <c r="AN127" s="160"/>
      <c r="AO127" s="160"/>
      <c r="AP127" s="160"/>
      <c r="AQ127" s="161"/>
      <c r="AR127" s="161"/>
      <c r="AS127" s="161"/>
      <c r="AT127" s="161"/>
      <c r="AU127" s="161"/>
      <c r="AV127" s="161"/>
      <c r="AW127" s="161"/>
      <c r="AX127" s="161"/>
    </row>
    <row r="128" customFormat="false" ht="15.75" hidden="false" customHeight="false" outlineLevel="0" collapsed="false">
      <c r="A128" s="188" t="s">
        <v>83</v>
      </c>
      <c r="B128" s="188" t="s">
        <v>405</v>
      </c>
      <c r="C128" s="188" t="s">
        <v>406</v>
      </c>
      <c r="D128" s="151" t="n">
        <f aca="false">IF(AD128-AE128-AF128&lt;0,0,AD128-AE128-AF128)</f>
        <v>3.33869283474981</v>
      </c>
      <c r="E128" s="189"/>
      <c r="F128" s="190" t="n">
        <v>873</v>
      </c>
      <c r="G128" s="190" t="n">
        <v>54</v>
      </c>
      <c r="H128" s="190" t="n">
        <v>136</v>
      </c>
      <c r="I128" s="190" t="n">
        <v>2</v>
      </c>
      <c r="J128" s="190" t="n">
        <v>33</v>
      </c>
      <c r="K128" s="191" t="n">
        <v>156</v>
      </c>
      <c r="L128" s="190" t="n">
        <v>9</v>
      </c>
      <c r="M128" s="190" t="n">
        <v>66</v>
      </c>
      <c r="N128" s="190" t="n">
        <v>17</v>
      </c>
      <c r="O128" s="190" t="n">
        <v>64</v>
      </c>
      <c r="P128" s="188" t="s">
        <v>149</v>
      </c>
      <c r="Q128" s="192" t="n">
        <v>44004</v>
      </c>
      <c r="R128" s="190" t="n">
        <v>950.21</v>
      </c>
      <c r="S128" s="193" t="n">
        <v>999817</v>
      </c>
      <c r="T128" s="194" t="n">
        <v>1052</v>
      </c>
      <c r="U128" s="158" t="n">
        <f aca="false">V128+W128</f>
        <v>0.563302856279281</v>
      </c>
      <c r="V128" s="158" t="n">
        <f aca="false">IF(K128=0,0,M128/K128)</f>
        <v>0.423076923076923</v>
      </c>
      <c r="W128" s="158" t="n">
        <f aca="false">IF(K128+$AB$1*H128=0,0,(N128+$AB$1*J128)/(K128+$AB$1*H128))</f>
        <v>0.140225933202358</v>
      </c>
      <c r="X128" s="159" t="n">
        <f aca="false">IF(F128=0,G128,F128)</f>
        <v>873</v>
      </c>
      <c r="Y128" s="159" t="n">
        <f aca="false">IF(K128=0,X128+E128,(X128+E128)/K128)</f>
        <v>5.59615384615385</v>
      </c>
      <c r="Z128" s="160" t="n">
        <f aca="false">(K128)/S128*100000</f>
        <v>15.602855322524</v>
      </c>
      <c r="AA128" s="160" t="n">
        <f aca="false">SUM(M128:N128)/S128*100000</f>
        <v>8.30151917800958</v>
      </c>
      <c r="AB128" s="160" t="n">
        <f aca="false">IF(H128=0,(K128+$AB$1*I128)/S128*100000,(K128+$AB$1*H128)/S128*100000)</f>
        <v>20.3637265619608</v>
      </c>
      <c r="AC128" s="161" t="n">
        <f aca="false">(SUM(M128:N128)+$AB$1*ABS(H128-I128))/S128*100000</f>
        <v>12.9923776051017</v>
      </c>
      <c r="AD128" s="159" t="n">
        <f aca="false">(AB128*(W128*100+1))^0.5</f>
        <v>17.4904540428435</v>
      </c>
      <c r="AE128" s="159" t="n">
        <f aca="false">(AC128*(W128*100))^0.5</f>
        <v>13.4976600720006</v>
      </c>
      <c r="AF128" s="151" t="n">
        <f aca="false">$AF$1*(X128/S128*100000)^0.5</f>
        <v>0.654101136093045</v>
      </c>
      <c r="AG128" s="162" t="n">
        <f aca="false">D128</f>
        <v>3.33869283474981</v>
      </c>
      <c r="AH128" s="165"/>
      <c r="AI128" s="161"/>
      <c r="AJ128" s="161"/>
      <c r="AK128" s="160"/>
      <c r="AL128" s="164"/>
      <c r="AM128" s="160"/>
      <c r="AN128" s="160"/>
      <c r="AO128" s="160"/>
      <c r="AP128" s="160"/>
      <c r="AQ128" s="161"/>
      <c r="AR128" s="161"/>
      <c r="AS128" s="161"/>
      <c r="AT128" s="161"/>
      <c r="AU128" s="161"/>
      <c r="AV128" s="161"/>
      <c r="AW128" s="161"/>
      <c r="AX128" s="161"/>
    </row>
    <row r="129" customFormat="false" ht="15.75" hidden="false" customHeight="false" outlineLevel="0" collapsed="false">
      <c r="A129" s="188" t="s">
        <v>83</v>
      </c>
      <c r="B129" s="188" t="s">
        <v>407</v>
      </c>
      <c r="C129" s="230" t="s">
        <v>408</v>
      </c>
      <c r="D129" s="151" t="n">
        <f aca="false">IF(AD129-AE129-AF129&lt;0,0,AD129-AE129-AF129)</f>
        <v>7.71928691806147</v>
      </c>
      <c r="E129" s="189"/>
      <c r="F129" s="190" t="n">
        <v>4626</v>
      </c>
      <c r="G129" s="190" t="n">
        <v>289</v>
      </c>
      <c r="H129" s="190" t="n">
        <v>2092</v>
      </c>
      <c r="I129" s="190" t="n">
        <v>346</v>
      </c>
      <c r="J129" s="190" t="n">
        <v>42</v>
      </c>
      <c r="K129" s="191" t="n">
        <v>2612</v>
      </c>
      <c r="L129" s="190" t="n">
        <v>869</v>
      </c>
      <c r="M129" s="190" t="n">
        <v>1480</v>
      </c>
      <c r="N129" s="190" t="n">
        <v>263</v>
      </c>
      <c r="O129" s="189"/>
      <c r="P129" s="188" t="s">
        <v>149</v>
      </c>
      <c r="Q129" s="192" t="n">
        <v>44004</v>
      </c>
      <c r="R129" s="190" t="n">
        <v>373.78</v>
      </c>
      <c r="S129" s="193" t="n">
        <v>1698777</v>
      </c>
      <c r="T129" s="194" t="n">
        <v>4545</v>
      </c>
      <c r="U129" s="158" t="n">
        <f aca="false">V129+W129</f>
        <v>0.649654912122774</v>
      </c>
      <c r="V129" s="158" t="n">
        <f aca="false">IF(K129=0,0,M129/K129)</f>
        <v>0.566615620214395</v>
      </c>
      <c r="W129" s="158" t="n">
        <f aca="false">IF(K129+$AB$1*H129=0,0,(N129+$AB$1*J129)/(K129+$AB$1*H129))</f>
        <v>0.0830392919083787</v>
      </c>
      <c r="X129" s="159" t="n">
        <f aca="false">IF(F129=0,G129,F129)</f>
        <v>4626</v>
      </c>
      <c r="Y129" s="159" t="n">
        <f aca="false">IF(K129=0,X129+E129,(X129+E129)/K129)</f>
        <v>1.77105666156202</v>
      </c>
      <c r="Z129" s="160" t="n">
        <f aca="false">(K129)/S129*100000</f>
        <v>153.757673903049</v>
      </c>
      <c r="AA129" s="160" t="n">
        <f aca="false">SUM(M129:N129)/S129*100000</f>
        <v>102.603225732395</v>
      </c>
      <c r="AB129" s="160" t="n">
        <f aca="false">IF(H129=0,(K129+$AB$1*I129)/S129*100000,(K129+$AB$1*H129)/S129*100000)</f>
        <v>196.859269933605</v>
      </c>
      <c r="AC129" s="161" t="n">
        <f aca="false">(SUM(M129:N129)+$AB$1*ABS(H129-I129))/S129*100000</f>
        <v>138.576163910861</v>
      </c>
      <c r="AD129" s="159" t="n">
        <f aca="false">(AB129*(W129*100+1))^0.5</f>
        <v>42.7967838513866</v>
      </c>
      <c r="AE129" s="159" t="n">
        <f aca="false">(AC129*(W129*100))^0.5</f>
        <v>33.9223621325775</v>
      </c>
      <c r="AF129" s="151" t="n">
        <f aca="false">$AF$1*(X129/S129*100000)^0.5</f>
        <v>1.15513480074758</v>
      </c>
      <c r="AG129" s="162" t="n">
        <f aca="false">D129</f>
        <v>7.71928691806147</v>
      </c>
      <c r="AH129" s="165"/>
      <c r="AI129" s="161"/>
      <c r="AJ129" s="161"/>
      <c r="AK129" s="160"/>
      <c r="AL129" s="164"/>
      <c r="AM129" s="160"/>
      <c r="AN129" s="160"/>
      <c r="AO129" s="160"/>
      <c r="AP129" s="160"/>
      <c r="AQ129" s="161"/>
      <c r="AR129" s="161"/>
      <c r="AS129" s="161"/>
      <c r="AT129" s="161"/>
      <c r="AU129" s="161"/>
      <c r="AV129" s="161"/>
      <c r="AW129" s="161"/>
      <c r="AX129" s="161"/>
    </row>
    <row r="130" customFormat="false" ht="15.75" hidden="false" customHeight="false" outlineLevel="0" collapsed="false">
      <c r="A130" s="188" t="s">
        <v>83</v>
      </c>
      <c r="B130" s="188" t="s">
        <v>409</v>
      </c>
      <c r="C130" s="188" t="s">
        <v>410</v>
      </c>
      <c r="D130" s="151" t="n">
        <f aca="false">IF(AD130-AE130-AF130&lt;0,0,AD130-AE130-AF130)</f>
        <v>0.889376514164467</v>
      </c>
      <c r="E130" s="189"/>
      <c r="F130" s="190" t="n">
        <v>264</v>
      </c>
      <c r="G130" s="190" t="n">
        <v>3</v>
      </c>
      <c r="H130" s="190" t="n">
        <v>113</v>
      </c>
      <c r="I130" s="190" t="n">
        <v>13</v>
      </c>
      <c r="J130" s="190" t="n">
        <v>22</v>
      </c>
      <c r="K130" s="191" t="n">
        <v>53</v>
      </c>
      <c r="L130" s="190" t="n">
        <v>9</v>
      </c>
      <c r="M130" s="190" t="n">
        <v>43</v>
      </c>
      <c r="N130" s="190" t="n">
        <v>1</v>
      </c>
      <c r="O130" s="189"/>
      <c r="P130" s="188" t="s">
        <v>149</v>
      </c>
      <c r="Q130" s="192" t="n">
        <v>44004</v>
      </c>
      <c r="R130" s="190" t="n">
        <v>941.54</v>
      </c>
      <c r="S130" s="193" t="n">
        <v>878766</v>
      </c>
      <c r="T130" s="194" t="n">
        <v>933</v>
      </c>
      <c r="U130" s="158" t="n">
        <f aca="false">V130+W130</f>
        <v>0.905323996208067</v>
      </c>
      <c r="V130" s="158" t="n">
        <f aca="false">IF(K130=0,0,M130/K130)</f>
        <v>0.811320754716981</v>
      </c>
      <c r="W130" s="158" t="n">
        <f aca="false">IF(K130+$AB$1*H130=0,0,(N130+$AB$1*J130)/(K130+$AB$1*H130))</f>
        <v>0.0940032414910859</v>
      </c>
      <c r="X130" s="159" t="n">
        <f aca="false">IF(F130=0,G130,F130)</f>
        <v>264</v>
      </c>
      <c r="Y130" s="159" t="n">
        <f aca="false">IF(K130=0,X130+E130,(X130+E130)/K130)</f>
        <v>4.9811320754717</v>
      </c>
      <c r="Z130" s="160" t="n">
        <f aca="false">(K130)/S130*100000</f>
        <v>6.03118463845893</v>
      </c>
      <c r="AA130" s="160" t="n">
        <f aca="false">SUM(M130:N130)/S130*100000</f>
        <v>5.00702120928666</v>
      </c>
      <c r="AB130" s="160" t="n">
        <f aca="false">IF(H130=0,(K130+$AB$1*I130)/S130*100000,(K130+$AB$1*H130)/S130*100000)</f>
        <v>10.5318139299882</v>
      </c>
      <c r="AC130" s="161" t="n">
        <f aca="false">(SUM(M130:N130)+$AB$1*ABS(H130-I130))/S130*100000</f>
        <v>8.98987898940105</v>
      </c>
      <c r="AD130" s="159" t="n">
        <f aca="false">(AB130*(W130*100+1))^0.5</f>
        <v>10.4658625420925</v>
      </c>
      <c r="AE130" s="159" t="n">
        <f aca="false">(AC130*(W130*100))^0.5</f>
        <v>9.19281113488309</v>
      </c>
      <c r="AF130" s="151" t="n">
        <f aca="false">$AF$1*(X130/S130*100000)^0.5</f>
        <v>0.383674893044916</v>
      </c>
      <c r="AG130" s="162" t="n">
        <f aca="false">D130</f>
        <v>0.889376514164467</v>
      </c>
      <c r="AH130" s="163" t="n">
        <v>1</v>
      </c>
      <c r="AI130" s="161"/>
      <c r="AJ130" s="161"/>
      <c r="AK130" s="160"/>
      <c r="AL130" s="164"/>
      <c r="AM130" s="160"/>
      <c r="AN130" s="160"/>
      <c r="AO130" s="160"/>
      <c r="AP130" s="160"/>
      <c r="AQ130" s="161"/>
      <c r="AR130" s="161"/>
      <c r="AS130" s="161"/>
      <c r="AT130" s="161"/>
      <c r="AU130" s="161"/>
      <c r="AV130" s="161"/>
      <c r="AW130" s="161"/>
      <c r="AX130" s="161"/>
    </row>
    <row r="131" customFormat="false" ht="15.75" hidden="false" customHeight="false" outlineLevel="0" collapsed="false">
      <c r="A131" s="188" t="s">
        <v>83</v>
      </c>
      <c r="B131" s="188" t="s">
        <v>411</v>
      </c>
      <c r="C131" s="188" t="s">
        <v>412</v>
      </c>
      <c r="D131" s="151" t="n">
        <f aca="false">IF(AD131-AE131-AF131&lt;0,0,AD131-AE131-AF131)</f>
        <v>1.61584555897038</v>
      </c>
      <c r="E131" s="190" t="n">
        <v>935</v>
      </c>
      <c r="F131" s="190" t="n">
        <v>749</v>
      </c>
      <c r="G131" s="190" t="n">
        <v>60</v>
      </c>
      <c r="H131" s="190" t="n">
        <v>176</v>
      </c>
      <c r="I131" s="190" t="n">
        <v>22</v>
      </c>
      <c r="J131" s="190" t="n">
        <v>6</v>
      </c>
      <c r="K131" s="191" t="n">
        <v>120</v>
      </c>
      <c r="L131" s="190" t="n">
        <v>17</v>
      </c>
      <c r="M131" s="190" t="n">
        <v>77</v>
      </c>
      <c r="N131" s="190" t="n">
        <v>10</v>
      </c>
      <c r="O131" s="190" t="n">
        <v>16</v>
      </c>
      <c r="P131" s="188" t="s">
        <v>149</v>
      </c>
      <c r="Q131" s="192" t="n">
        <v>44004</v>
      </c>
      <c r="R131" s="190" t="n">
        <v>489.12</v>
      </c>
      <c r="S131" s="193" t="n">
        <v>863528</v>
      </c>
      <c r="T131" s="194" t="n">
        <v>1765</v>
      </c>
      <c r="U131" s="158" t="n">
        <f aca="false">V131+W131</f>
        <v>0.708296622613803</v>
      </c>
      <c r="V131" s="158" t="n">
        <f aca="false">IF(K131=0,0,M131/K131)</f>
        <v>0.641666666666667</v>
      </c>
      <c r="W131" s="158" t="n">
        <f aca="false">IF(K131+$AB$1*H131=0,0,(N131+$AB$1*J131)/(K131+$AB$1*H131))</f>
        <v>0.0666299559471366</v>
      </c>
      <c r="X131" s="159" t="n">
        <f aca="false">IF(F131=0,G131,F131)</f>
        <v>749</v>
      </c>
      <c r="Y131" s="159" t="n">
        <f aca="false">IF(K131=0,X131+E131,(X131+E131)/K131)</f>
        <v>14.0333333333333</v>
      </c>
      <c r="Z131" s="160" t="n">
        <f aca="false">(K131)/S131*100000</f>
        <v>13.8964804847092</v>
      </c>
      <c r="AA131" s="160" t="n">
        <f aca="false">SUM(M131:N131)/S131*100000</f>
        <v>10.0749483514142</v>
      </c>
      <c r="AB131" s="160" t="n">
        <f aca="false">IF(H131=0,(K131+$AB$1*I131)/S131*100000,(K131+$AB$1*H131)/S131*100000)</f>
        <v>21.0300071335267</v>
      </c>
      <c r="AC131" s="161" t="n">
        <f aca="false">(SUM(M131:N131)+$AB$1*ABS(H131-I131))/S131*100000</f>
        <v>16.3167841691294</v>
      </c>
      <c r="AD131" s="159" t="n">
        <f aca="false">(AB131*(W131*100+1))^0.5</f>
        <v>12.6945993249496</v>
      </c>
      <c r="AE131" s="159" t="n">
        <f aca="false">(AC131*(W131*100))^0.5</f>
        <v>10.4268241108596</v>
      </c>
      <c r="AF131" s="151" t="n">
        <f aca="false">$AF$1*(X131/S131*100000)^0.5</f>
        <v>0.651929655119652</v>
      </c>
      <c r="AG131" s="162" t="n">
        <f aca="false">D131</f>
        <v>1.61584555897038</v>
      </c>
      <c r="AH131" s="165"/>
      <c r="AI131" s="161"/>
      <c r="AJ131" s="161"/>
      <c r="AK131" s="160"/>
      <c r="AL131" s="164"/>
      <c r="AM131" s="160"/>
      <c r="AN131" s="160"/>
      <c r="AO131" s="160"/>
      <c r="AP131" s="160"/>
      <c r="AQ131" s="161"/>
      <c r="AR131" s="161"/>
      <c r="AS131" s="161"/>
      <c r="AT131" s="161"/>
      <c r="AU131" s="161"/>
      <c r="AV131" s="161"/>
      <c r="AW131" s="161"/>
      <c r="AX131" s="161"/>
    </row>
    <row r="132" customFormat="false" ht="15.75" hidden="false" customHeight="false" outlineLevel="0" collapsed="false">
      <c r="A132" s="188" t="s">
        <v>83</v>
      </c>
      <c r="B132" s="188" t="s">
        <v>413</v>
      </c>
      <c r="C132" s="230" t="s">
        <v>414</v>
      </c>
      <c r="D132" s="151" t="n">
        <f aca="false">IF(AD132-AE132-AF132&lt;0,0,AD132-AE132-AF132)</f>
        <v>1.83195826824482</v>
      </c>
      <c r="E132" s="189"/>
      <c r="F132" s="190" t="n">
        <v>665</v>
      </c>
      <c r="G132" s="190" t="n">
        <v>6</v>
      </c>
      <c r="H132" s="190" t="n">
        <v>299</v>
      </c>
      <c r="I132" s="190" t="n">
        <v>14</v>
      </c>
      <c r="J132" s="190" t="n">
        <v>38</v>
      </c>
      <c r="K132" s="191" t="n">
        <v>71</v>
      </c>
      <c r="L132" s="190" t="n">
        <v>26</v>
      </c>
      <c r="M132" s="190" t="n">
        <v>40</v>
      </c>
      <c r="N132" s="190" t="n">
        <v>5</v>
      </c>
      <c r="O132" s="190" t="n">
        <v>0</v>
      </c>
      <c r="P132" s="188" t="s">
        <v>149</v>
      </c>
      <c r="Q132" s="192" t="n">
        <v>44004</v>
      </c>
      <c r="R132" s="190" t="n">
        <v>46.01</v>
      </c>
      <c r="S132" s="193" t="n">
        <v>512056</v>
      </c>
      <c r="T132" s="194" t="n">
        <v>11129</v>
      </c>
      <c r="U132" s="158" t="n">
        <f aca="false">V132+W132</f>
        <v>0.667564739418578</v>
      </c>
      <c r="V132" s="158" t="n">
        <f aca="false">IF(K132=0,0,M132/K132)</f>
        <v>0.563380281690141</v>
      </c>
      <c r="W132" s="158" t="n">
        <f aca="false">IF(K132+$AB$1*H132=0,0,(N132+$AB$1*J132)/(K132+$AB$1*H132))</f>
        <v>0.104184457728437</v>
      </c>
      <c r="X132" s="159" t="n">
        <f aca="false">IF(F132=0,G132,F132)</f>
        <v>665</v>
      </c>
      <c r="Y132" s="159" t="n">
        <f aca="false">IF(K132=0,X132+E132,(X132+E132)/K132)</f>
        <v>9.36619718309859</v>
      </c>
      <c r="Z132" s="160" t="n">
        <f aca="false">(K132)/S132*100000</f>
        <v>13.8656709422407</v>
      </c>
      <c r="AA132" s="160" t="n">
        <f aca="false">SUM(M132:N132)/S132*100000</f>
        <v>8.78810130142016</v>
      </c>
      <c r="AB132" s="160" t="n">
        <f aca="false">IF(H132=0,(K132+$AB$1*I132)/S132*100000,(K132+$AB$1*H132)/S132*100000)</f>
        <v>34.3028887465434</v>
      </c>
      <c r="AC132" s="161" t="n">
        <f aca="false">(SUM(M132:N132)+$AB$1*ABS(H132-I132))/S132*100000</f>
        <v>28.2683925195682</v>
      </c>
      <c r="AD132" s="159" t="n">
        <f aca="false">(AB132*(W132*100+1))^0.5</f>
        <v>19.7910503764782</v>
      </c>
      <c r="AE132" s="159" t="n">
        <f aca="false">(AC132*(W132*100))^0.5</f>
        <v>17.1613727466827</v>
      </c>
      <c r="AF132" s="151" t="n">
        <f aca="false">$AF$1*(X132/S132*100000)^0.5</f>
        <v>0.797719361550687</v>
      </c>
      <c r="AG132" s="162" t="n">
        <f aca="false">D132</f>
        <v>1.83195826824482</v>
      </c>
      <c r="AH132" s="165"/>
      <c r="AI132" s="161"/>
      <c r="AJ132" s="161"/>
      <c r="AK132" s="160"/>
      <c r="AL132" s="164"/>
      <c r="AM132" s="160"/>
      <c r="AN132" s="160"/>
      <c r="AO132" s="160"/>
      <c r="AP132" s="160"/>
      <c r="AQ132" s="161"/>
      <c r="AR132" s="161"/>
      <c r="AS132" s="161"/>
      <c r="AT132" s="161"/>
      <c r="AU132" s="161"/>
      <c r="AV132" s="161"/>
      <c r="AW132" s="161"/>
      <c r="AX132" s="161"/>
    </row>
    <row r="133" customFormat="false" ht="15.75" hidden="false" customHeight="false" outlineLevel="0" collapsed="false">
      <c r="A133" s="188" t="s">
        <v>83</v>
      </c>
      <c r="B133" s="188" t="s">
        <v>415</v>
      </c>
      <c r="C133" s="188" t="s">
        <v>416</v>
      </c>
      <c r="D133" s="151" t="n">
        <f aca="false">IF(AD133-AE133-AF133&lt;0,0,AD133-AE133-AF133)</f>
        <v>0.351099489625295</v>
      </c>
      <c r="E133" s="190" t="n">
        <v>459</v>
      </c>
      <c r="F133" s="190" t="n">
        <v>1360</v>
      </c>
      <c r="G133" s="190" t="n">
        <v>5</v>
      </c>
      <c r="H133" s="190" t="n">
        <v>292</v>
      </c>
      <c r="I133" s="190" t="n">
        <v>20</v>
      </c>
      <c r="J133" s="190" t="n">
        <v>34</v>
      </c>
      <c r="K133" s="191" t="n">
        <v>40</v>
      </c>
      <c r="L133" s="190" t="n">
        <v>8</v>
      </c>
      <c r="M133" s="190" t="n">
        <v>28</v>
      </c>
      <c r="N133" s="190" t="n">
        <v>4</v>
      </c>
      <c r="O133" s="189"/>
      <c r="P133" s="188" t="s">
        <v>149</v>
      </c>
      <c r="Q133" s="192" t="n">
        <v>44004</v>
      </c>
      <c r="R133" s="190" t="n">
        <v>876.1</v>
      </c>
      <c r="S133" s="193" t="n">
        <v>1424474</v>
      </c>
      <c r="T133" s="194" t="n">
        <v>1626</v>
      </c>
      <c r="U133" s="158" t="n">
        <f aca="false">V133+W133</f>
        <v>0.811814345991561</v>
      </c>
      <c r="V133" s="158" t="n">
        <f aca="false">IF(K133=0,0,M133/K133)</f>
        <v>0.7</v>
      </c>
      <c r="W133" s="158" t="n">
        <f aca="false">IF(K133+$AB$1*H133=0,0,(N133+$AB$1*J133)/(K133+$AB$1*H133))</f>
        <v>0.111814345991561</v>
      </c>
      <c r="X133" s="159" t="n">
        <f aca="false">IF(F133=0,G133,F133)</f>
        <v>1360</v>
      </c>
      <c r="Y133" s="159" t="n">
        <f aca="false">IF(K133=0,X133+E133,(X133+E133)/K133)</f>
        <v>45.475</v>
      </c>
      <c r="Z133" s="160" t="n">
        <f aca="false">(K133)/S133*100000</f>
        <v>2.80805406065678</v>
      </c>
      <c r="AA133" s="160" t="n">
        <f aca="false">SUM(M133:N133)/S133*100000</f>
        <v>2.24644324852542</v>
      </c>
      <c r="AB133" s="160" t="n">
        <f aca="false">IF(H133=0,(K133+$AB$1*I133)/S133*100000,(K133+$AB$1*H133)/S133*100000)</f>
        <v>9.98263218563484</v>
      </c>
      <c r="AC133" s="161" t="n">
        <f aca="false">(SUM(M133:N133)+$AB$1*ABS(H133-I133))/S133*100000</f>
        <v>8.92961191288855</v>
      </c>
      <c r="AD133" s="159" t="n">
        <f aca="false">(AB133*(W133*100+1))^0.5</f>
        <v>11.0273651021784</v>
      </c>
      <c r="AE133" s="159" t="n">
        <f aca="false">(AC133*(W133*100))^0.5</f>
        <v>9.99229060825438</v>
      </c>
      <c r="AF133" s="151" t="n">
        <f aca="false">$AF$1*(X133/S133*100000)^0.5</f>
        <v>0.683975004298709</v>
      </c>
      <c r="AG133" s="162" t="n">
        <f aca="false">D133</f>
        <v>0.351099489625295</v>
      </c>
      <c r="AH133" s="165"/>
      <c r="AI133" s="161"/>
      <c r="AJ133" s="161"/>
      <c r="AK133" s="160"/>
      <c r="AL133" s="164"/>
      <c r="AM133" s="160"/>
      <c r="AN133" s="160"/>
      <c r="AO133" s="160"/>
      <c r="AP133" s="160"/>
      <c r="AQ133" s="161"/>
      <c r="AR133" s="161"/>
      <c r="AS133" s="161"/>
      <c r="AT133" s="161"/>
      <c r="AU133" s="161"/>
      <c r="AV133" s="161"/>
      <c r="AW133" s="161"/>
      <c r="AX133" s="161"/>
    </row>
    <row r="134" customFormat="false" ht="15.75" hidden="false" customHeight="false" outlineLevel="0" collapsed="false">
      <c r="A134" s="188" t="s">
        <v>83</v>
      </c>
      <c r="B134" s="188" t="s">
        <v>417</v>
      </c>
      <c r="C134" s="230" t="s">
        <v>418</v>
      </c>
      <c r="D134" s="151" t="n">
        <f aca="false">IF(AD134-AE134-AF134&lt;0,0,AD134-AE134-AF134)</f>
        <v>0</v>
      </c>
      <c r="E134" s="190"/>
      <c r="F134" s="190" t="n">
        <v>269</v>
      </c>
      <c r="G134" s="190" t="n">
        <v>0</v>
      </c>
      <c r="H134" s="190" t="n">
        <v>107</v>
      </c>
      <c r="I134" s="190" t="n">
        <v>0</v>
      </c>
      <c r="J134" s="190" t="n">
        <v>18</v>
      </c>
      <c r="K134" s="191" t="n">
        <v>12</v>
      </c>
      <c r="L134" s="190" t="n">
        <v>1</v>
      </c>
      <c r="M134" s="190" t="n">
        <v>7</v>
      </c>
      <c r="N134" s="190" t="n">
        <v>4</v>
      </c>
      <c r="O134" s="190" t="n">
        <v>0</v>
      </c>
      <c r="P134" s="188" t="s">
        <v>149</v>
      </c>
      <c r="Q134" s="192" t="n">
        <v>44004</v>
      </c>
      <c r="R134" s="190" t="n">
        <v>39.68</v>
      </c>
      <c r="S134" s="193" t="n">
        <v>245995</v>
      </c>
      <c r="T134" s="194" t="n">
        <v>6199</v>
      </c>
      <c r="U134" s="158" t="n">
        <f aca="false">V134+W134</f>
        <v>0.791624536568925</v>
      </c>
      <c r="V134" s="158" t="n">
        <f aca="false">IF(K134=0,0,M134/K134)</f>
        <v>0.583333333333333</v>
      </c>
      <c r="W134" s="158" t="n">
        <f aca="false">IF(K134+$AB$1*H134=0,0,(N134+$AB$1*J134)/(K134+$AB$1*H134))</f>
        <v>0.208291203235591</v>
      </c>
      <c r="X134" s="159" t="n">
        <f aca="false">IF(F134=0,G134,F134)</f>
        <v>269</v>
      </c>
      <c r="Y134" s="159" t="n">
        <f aca="false">IF(K134=0,X134+E134,(X134+E134)/K134)</f>
        <v>22.4166666666667</v>
      </c>
      <c r="Z134" s="160" t="n">
        <f aca="false">(K134)/S134*100000</f>
        <v>4.87814792983597</v>
      </c>
      <c r="AA134" s="160" t="n">
        <f aca="false">SUM(M134:N134)/S134*100000</f>
        <v>4.47163560234964</v>
      </c>
      <c r="AB134" s="160" t="n">
        <f aca="false">IF(H134=0,(K134+$AB$1*I134)/S134*100000,(K134+$AB$1*H134)/S134*100000)</f>
        <v>20.1020345941991</v>
      </c>
      <c r="AC134" s="161" t="n">
        <f aca="false">(SUM(M134:N134)+$AB$1*ABS(H134-I134))/S134*100000</f>
        <v>19.6955222667127</v>
      </c>
      <c r="AD134" s="159" t="n">
        <f aca="false">(AB134*(W134*100+1))^0.5</f>
        <v>20.9477858473186</v>
      </c>
      <c r="AE134" s="159" t="n">
        <f aca="false">(AC134*(W134*100))^0.5</f>
        <v>20.2543921935144</v>
      </c>
      <c r="AF134" s="151" t="n">
        <f aca="false">$AF$1*(X134/S134*100000)^0.5</f>
        <v>0.731999930915115</v>
      </c>
      <c r="AG134" s="162" t="n">
        <f aca="false">D134</f>
        <v>0</v>
      </c>
      <c r="AH134" s="165"/>
      <c r="AI134" s="161"/>
      <c r="AJ134" s="161"/>
      <c r="AK134" s="160"/>
      <c r="AL134" s="164"/>
      <c r="AM134" s="160"/>
      <c r="AN134" s="160"/>
      <c r="AO134" s="160"/>
      <c r="AP134" s="160"/>
      <c r="AQ134" s="161"/>
      <c r="AR134" s="161"/>
      <c r="AS134" s="161"/>
      <c r="AT134" s="161"/>
      <c r="AU134" s="161"/>
      <c r="AV134" s="161"/>
      <c r="AW134" s="161"/>
      <c r="AX134" s="161"/>
    </row>
    <row r="135" customFormat="false" ht="15.75" hidden="false" customHeight="false" outlineLevel="0" collapsed="false">
      <c r="A135" s="188" t="s">
        <v>83</v>
      </c>
      <c r="B135" s="188" t="s">
        <v>419</v>
      </c>
      <c r="C135" s="188" t="s">
        <v>420</v>
      </c>
      <c r="D135" s="151" t="n">
        <f aca="false">IF(AD135-AE135-AF135&lt;0,0,AD135-AE135-AF135)</f>
        <v>0.486427905779567</v>
      </c>
      <c r="E135" s="189"/>
      <c r="F135" s="190" t="n">
        <v>1707</v>
      </c>
      <c r="G135" s="190" t="n">
        <v>23</v>
      </c>
      <c r="H135" s="190" t="n">
        <v>213</v>
      </c>
      <c r="I135" s="190" t="n">
        <v>3</v>
      </c>
      <c r="J135" s="190" t="n">
        <v>23</v>
      </c>
      <c r="K135" s="191" t="n">
        <v>215</v>
      </c>
      <c r="L135" s="190" t="n">
        <v>1</v>
      </c>
      <c r="M135" s="190" t="n">
        <v>211</v>
      </c>
      <c r="N135" s="190" t="n">
        <v>3</v>
      </c>
      <c r="O135" s="189"/>
      <c r="P135" s="188" t="s">
        <v>149</v>
      </c>
      <c r="Q135" s="192" t="n">
        <v>44004</v>
      </c>
      <c r="R135" s="190" t="n">
        <v>837.71</v>
      </c>
      <c r="S135" s="193" t="n">
        <v>745244</v>
      </c>
      <c r="T135" s="194" t="n">
        <v>890</v>
      </c>
      <c r="U135" s="158" t="n">
        <f aca="false">V135+W135</f>
        <v>1.01955801504339</v>
      </c>
      <c r="V135" s="158" t="n">
        <f aca="false">IF(K135=0,0,M135/K135)</f>
        <v>0.981395348837209</v>
      </c>
      <c r="W135" s="158" t="n">
        <f aca="false">IF(K135+$AB$1*H135=0,0,(N135+$AB$1*J135)/(K135+$AB$1*H135))</f>
        <v>0.038162666206182</v>
      </c>
      <c r="X135" s="159" t="n">
        <f aca="false">IF(F135=0,G135,F135)</f>
        <v>1707</v>
      </c>
      <c r="Y135" s="159" t="n">
        <f aca="false">IF(K135=0,X135+E135,(X135+E135)/K135)</f>
        <v>7.93953488372093</v>
      </c>
      <c r="Z135" s="160" t="n">
        <f aca="false">(K135)/S135*100000</f>
        <v>28.8496116708085</v>
      </c>
      <c r="AA135" s="160" t="n">
        <f aca="false">SUM(M135:N135)/S135*100000</f>
        <v>28.7154274304791</v>
      </c>
      <c r="AB135" s="160" t="n">
        <f aca="false">IF(H135=0,(K135+$AB$1*I135)/S135*100000,(K135+$AB$1*H135)/S135*100000)</f>
        <v>38.8530467873609</v>
      </c>
      <c r="AC135" s="161" t="n">
        <f aca="false">(SUM(M135:N135)+$AB$1*ABS(H135-I135))/S135*100000</f>
        <v>38.5779690946858</v>
      </c>
      <c r="AD135" s="159" t="n">
        <f aca="false">(AB135*(W135*100+1))^0.5</f>
        <v>13.6794236849103</v>
      </c>
      <c r="AE135" s="159" t="n">
        <f aca="false">(AC135*(W135*100))^0.5</f>
        <v>12.1335821482071</v>
      </c>
      <c r="AF135" s="151" t="n">
        <f aca="false">$AF$1*(X135/S135*100000)^0.5</f>
        <v>1.05941363092359</v>
      </c>
      <c r="AG135" s="162" t="n">
        <f aca="false">D135</f>
        <v>0.486427905779567</v>
      </c>
      <c r="AH135" s="165"/>
      <c r="AI135" s="161"/>
      <c r="AJ135" s="161"/>
      <c r="AK135" s="160"/>
      <c r="AL135" s="164"/>
      <c r="AM135" s="160"/>
      <c r="AN135" s="160"/>
      <c r="AO135" s="160"/>
      <c r="AP135" s="160"/>
      <c r="AQ135" s="161"/>
      <c r="AR135" s="161"/>
      <c r="AS135" s="161"/>
      <c r="AT135" s="161"/>
      <c r="AU135" s="161"/>
      <c r="AV135" s="161"/>
      <c r="AW135" s="161"/>
      <c r="AX135" s="161"/>
    </row>
    <row r="136" customFormat="false" ht="15.75" hidden="false" customHeight="false" outlineLevel="0" collapsed="false">
      <c r="A136" s="188" t="s">
        <v>83</v>
      </c>
      <c r="B136" s="188" t="s">
        <v>421</v>
      </c>
      <c r="C136" s="188" t="s">
        <v>422</v>
      </c>
      <c r="D136" s="151" t="n">
        <f aca="false">IF(AD136-AE136-AF136&lt;0,0,AD136-AE136-AF136)</f>
        <v>0.732127685310028</v>
      </c>
      <c r="E136" s="189"/>
      <c r="F136" s="190" t="n">
        <v>908</v>
      </c>
      <c r="G136" s="190" t="n">
        <v>24</v>
      </c>
      <c r="H136" s="190" t="n">
        <v>73</v>
      </c>
      <c r="I136" s="190" t="n">
        <v>3</v>
      </c>
      <c r="J136" s="190" t="n">
        <v>6</v>
      </c>
      <c r="K136" s="191" t="n">
        <v>32</v>
      </c>
      <c r="L136" s="190" t="n">
        <v>13</v>
      </c>
      <c r="M136" s="190" t="n">
        <v>15</v>
      </c>
      <c r="N136" s="190" t="n">
        <v>4</v>
      </c>
      <c r="O136" s="190" t="n">
        <v>0</v>
      </c>
      <c r="P136" s="188" t="s">
        <v>149</v>
      </c>
      <c r="Q136" s="192" t="n">
        <v>44004</v>
      </c>
      <c r="R136" s="190" t="n">
        <v>1793.67</v>
      </c>
      <c r="S136" s="193" t="n">
        <v>948650</v>
      </c>
      <c r="T136" s="194" t="n">
        <v>529</v>
      </c>
      <c r="U136" s="158" t="n">
        <f aca="false">V136+W136</f>
        <v>0.574744787141616</v>
      </c>
      <c r="V136" s="158" t="n">
        <f aca="false">IF(K136=0,0,M136/K136)</f>
        <v>0.46875</v>
      </c>
      <c r="W136" s="158" t="n">
        <f aca="false">IF(K136+$AB$1*H136=0,0,(N136+$AB$1*J136)/(K136+$AB$1*H136))</f>
        <v>0.105994787141616</v>
      </c>
      <c r="X136" s="159" t="n">
        <f aca="false">IF(F136=0,G136,F136)</f>
        <v>908</v>
      </c>
      <c r="Y136" s="159" t="n">
        <f aca="false">IF(K136=0,X136+E136,(X136+E136)/K136)</f>
        <v>28.375</v>
      </c>
      <c r="Z136" s="160" t="n">
        <f aca="false">(K136)/S136*100000</f>
        <v>3.37321456807042</v>
      </c>
      <c r="AA136" s="160" t="n">
        <f aca="false">SUM(M136:N136)/S136*100000</f>
        <v>2.00284614979181</v>
      </c>
      <c r="AB136" s="160" t="n">
        <f aca="false">IF(H136=0,(K136+$AB$1*I136)/S136*100000,(K136+$AB$1*H136)/S136*100000)</f>
        <v>6.06651557476414</v>
      </c>
      <c r="AC136" s="161" t="n">
        <f aca="false">(SUM(M136:N136)+$AB$1*ABS(H136-I136))/S136*100000</f>
        <v>4.58546355347072</v>
      </c>
      <c r="AD136" s="159" t="n">
        <f aca="false">(AB136*(W136*100+1))^0.5</f>
        <v>8.38858857487995</v>
      </c>
      <c r="AE136" s="159" t="n">
        <f aca="false">(AC136*(W136*100))^0.5</f>
        <v>6.97162271853381</v>
      </c>
      <c r="AF136" s="151" t="n">
        <f aca="false">$AF$1*(X136/S136*100000)^0.5</f>
        <v>0.684838171036115</v>
      </c>
      <c r="AG136" s="162" t="n">
        <f aca="false">D136</f>
        <v>0.732127685310028</v>
      </c>
      <c r="AH136" s="163" t="n">
        <v>1</v>
      </c>
      <c r="AI136" s="161"/>
      <c r="AJ136" s="161"/>
      <c r="AK136" s="160"/>
      <c r="AL136" s="164"/>
      <c r="AM136" s="160"/>
      <c r="AN136" s="160"/>
      <c r="AO136" s="160"/>
      <c r="AP136" s="160"/>
      <c r="AQ136" s="161"/>
      <c r="AR136" s="161"/>
      <c r="AS136" s="161"/>
      <c r="AT136" s="161"/>
      <c r="AU136" s="161"/>
      <c r="AV136" s="161"/>
      <c r="AW136" s="161"/>
      <c r="AX136" s="161"/>
    </row>
    <row r="137" customFormat="false" ht="15.75" hidden="false" customHeight="false" outlineLevel="0" collapsed="false">
      <c r="A137" s="188" t="s">
        <v>83</v>
      </c>
      <c r="B137" s="188" t="s">
        <v>423</v>
      </c>
      <c r="C137" s="188" t="s">
        <v>424</v>
      </c>
      <c r="D137" s="151" t="n">
        <f aca="false">IF(AD137-AE137-AF137&lt;0,0,AD137-AE137-AF137)</f>
        <v>0.81189425802694</v>
      </c>
      <c r="E137" s="189"/>
      <c r="F137" s="190" t="n">
        <v>2479</v>
      </c>
      <c r="G137" s="190" t="n">
        <v>5</v>
      </c>
      <c r="H137" s="190" t="n">
        <v>413</v>
      </c>
      <c r="I137" s="190" t="n">
        <v>25</v>
      </c>
      <c r="J137" s="190" t="n">
        <v>10</v>
      </c>
      <c r="K137" s="191" t="n">
        <v>84</v>
      </c>
      <c r="L137" s="190" t="n">
        <v>1</v>
      </c>
      <c r="M137" s="190" t="n">
        <v>83</v>
      </c>
      <c r="N137" s="190" t="n">
        <v>0</v>
      </c>
      <c r="O137" s="189"/>
      <c r="P137" s="188" t="s">
        <v>149</v>
      </c>
      <c r="Q137" s="192" t="n">
        <v>44004</v>
      </c>
      <c r="R137" s="190" t="n">
        <v>981.41</v>
      </c>
      <c r="S137" s="193" t="n">
        <v>776847</v>
      </c>
      <c r="T137" s="194" t="n">
        <v>792</v>
      </c>
      <c r="U137" s="158" t="n">
        <f aca="false">V137+W137</f>
        <v>1.00340917377671</v>
      </c>
      <c r="V137" s="158" t="n">
        <f aca="false">IF(K137=0,0,M137/K137)</f>
        <v>0.988095238095238</v>
      </c>
      <c r="W137" s="158" t="n">
        <f aca="false">IF(K137+$AB$1*H137=0,0,(N137+$AB$1*J137)/(K137+$AB$1*H137))</f>
        <v>0.0153139356814701</v>
      </c>
      <c r="X137" s="159" t="n">
        <f aca="false">IF(F137=0,G137,F137)</f>
        <v>2479</v>
      </c>
      <c r="Y137" s="159" t="n">
        <f aca="false">IF(K137=0,X137+E137,(X137+E137)/K137)</f>
        <v>29.5119047619048</v>
      </c>
      <c r="Z137" s="160" t="n">
        <f aca="false">(K137)/S137*100000</f>
        <v>10.8129399997683</v>
      </c>
      <c r="AA137" s="160" t="n">
        <f aca="false">SUM(M137:N137)/S137*100000</f>
        <v>10.6842145235806</v>
      </c>
      <c r="AB137" s="160" t="n">
        <f aca="false">IF(H137=0,(K137+$AB$1*I137)/S137*100000,(K137+$AB$1*H137)/S137*100000)</f>
        <v>29.4202075827029</v>
      </c>
      <c r="AC137" s="161" t="n">
        <f aca="false">(SUM(M137:N137)+$AB$1*ABS(H137-I137))/S137*100000</f>
        <v>28.1651341898727</v>
      </c>
      <c r="AD137" s="159" t="n">
        <f aca="false">(AB137*(W137*100+1))^0.5</f>
        <v>8.62983917859447</v>
      </c>
      <c r="AE137" s="159" t="n">
        <f aca="false">(AC137*(W137*100))^0.5</f>
        <v>6.56748851117142</v>
      </c>
      <c r="AF137" s="151" t="n">
        <f aca="false">$AF$1*(X137/S137*100000)^0.5</f>
        <v>1.25045640939612</v>
      </c>
      <c r="AG137" s="162" t="n">
        <f aca="false">D137</f>
        <v>0.81189425802694</v>
      </c>
      <c r="AH137" s="165"/>
      <c r="AI137" s="161"/>
      <c r="AJ137" s="161"/>
      <c r="AK137" s="160"/>
      <c r="AL137" s="164"/>
      <c r="AM137" s="160"/>
      <c r="AN137" s="160"/>
      <c r="AO137" s="160"/>
      <c r="AP137" s="160"/>
      <c r="AQ137" s="161"/>
      <c r="AR137" s="161"/>
      <c r="AS137" s="161"/>
      <c r="AT137" s="161"/>
      <c r="AU137" s="161"/>
      <c r="AV137" s="161"/>
      <c r="AW137" s="161"/>
      <c r="AX137" s="161"/>
    </row>
    <row r="138" customFormat="false" ht="15.75" hidden="false" customHeight="false" outlineLevel="0" collapsed="false">
      <c r="A138" s="211" t="s">
        <v>84</v>
      </c>
      <c r="B138" s="211" t="s">
        <v>425</v>
      </c>
      <c r="C138" s="231" t="s">
        <v>426</v>
      </c>
      <c r="D138" s="151" t="n">
        <f aca="false">IF(AD138-AE138-AF138&lt;0,0,AD138-AE138-AF138)</f>
        <v>6.73431527873309</v>
      </c>
      <c r="E138" s="212" t="n">
        <v>1454</v>
      </c>
      <c r="F138" s="212" t="n">
        <v>1095</v>
      </c>
      <c r="G138" s="212" t="n">
        <v>206</v>
      </c>
      <c r="H138" s="212" t="n">
        <v>94</v>
      </c>
      <c r="I138" s="212" t="n">
        <v>14</v>
      </c>
      <c r="J138" s="212" t="n">
        <v>42</v>
      </c>
      <c r="K138" s="213" t="n">
        <v>298</v>
      </c>
      <c r="L138" s="212" t="n">
        <v>69</v>
      </c>
      <c r="M138" s="212" t="n">
        <v>102</v>
      </c>
      <c r="N138" s="212" t="n">
        <v>38</v>
      </c>
      <c r="O138" s="212" t="n">
        <v>89</v>
      </c>
      <c r="P138" s="211" t="s">
        <v>149</v>
      </c>
      <c r="Q138" s="214" t="n">
        <v>44004</v>
      </c>
      <c r="R138" s="212" t="n">
        <v>1001.44</v>
      </c>
      <c r="S138" s="215" t="n">
        <v>953659</v>
      </c>
      <c r="T138" s="216" t="n">
        <v>952</v>
      </c>
      <c r="U138" s="158" t="n">
        <f aca="false">V138+W138</f>
        <v>0.501544496299496</v>
      </c>
      <c r="V138" s="158" t="n">
        <f aca="false">IF(K138=0,0,M138/K138)</f>
        <v>0.342281879194631</v>
      </c>
      <c r="W138" s="158" t="n">
        <f aca="false">IF(K138+$AB$1*H138=0,0,(N138+$AB$1*J138)/(K138+$AB$1*H138))</f>
        <v>0.159262617104866</v>
      </c>
      <c r="X138" s="159" t="n">
        <f aca="false">IF(F138=0,G138,F138)</f>
        <v>1095</v>
      </c>
      <c r="Y138" s="159" t="n">
        <f aca="false">IF(K138=0,X138+E138,(X138+E138)/K138)</f>
        <v>8.55369127516779</v>
      </c>
      <c r="Z138" s="160" t="n">
        <f aca="false">(K138)/S138*100000</f>
        <v>31.2480666569497</v>
      </c>
      <c r="AA138" s="160" t="n">
        <f aca="false">SUM(M138:N138)/S138*100000</f>
        <v>14.6802997717213</v>
      </c>
      <c r="AB138" s="160" t="n">
        <f aca="false">IF(H138=0,(K138+$AB$1*I138)/S138*100000,(K138+$AB$1*H138)/S138*100000)</f>
        <v>34.6979371033042</v>
      </c>
      <c r="AC138" s="161" t="n">
        <f aca="false">(SUM(M138:N138)+$AB$1*ABS(H138-I138))/S138*100000</f>
        <v>17.6163597260656</v>
      </c>
      <c r="AD138" s="159" t="n">
        <f aca="false">(AB138*(W138*100+1))^0.5</f>
        <v>24.2344045568388</v>
      </c>
      <c r="AE138" s="159" t="n">
        <f aca="false">(AC138*(W138*100))^0.5</f>
        <v>16.7500076233832</v>
      </c>
      <c r="AF138" s="151" t="n">
        <f aca="false">$AF$1*(X138/S138*100000)^0.5</f>
        <v>0.750081654722485</v>
      </c>
      <c r="AG138" s="162" t="n">
        <f aca="false">D138</f>
        <v>6.73431527873309</v>
      </c>
      <c r="AH138" s="165"/>
      <c r="AI138" s="161"/>
      <c r="AJ138" s="161"/>
      <c r="AK138" s="160"/>
      <c r="AL138" s="164"/>
      <c r="AM138" s="160"/>
      <c r="AN138" s="160"/>
      <c r="AO138" s="160"/>
      <c r="AP138" s="160"/>
      <c r="AQ138" s="161"/>
      <c r="AR138" s="161"/>
      <c r="AS138" s="161"/>
      <c r="AT138" s="161"/>
      <c r="AU138" s="161"/>
      <c r="AV138" s="161"/>
      <c r="AW138" s="161"/>
      <c r="AX138" s="161"/>
    </row>
    <row r="139" customFormat="false" ht="15.75" hidden="false" customHeight="false" outlineLevel="0" collapsed="false">
      <c r="A139" s="211" t="s">
        <v>84</v>
      </c>
      <c r="B139" s="211" t="s">
        <v>427</v>
      </c>
      <c r="C139" s="231" t="s">
        <v>428</v>
      </c>
      <c r="D139" s="151" t="n">
        <f aca="false">IF(AD139-AE139-AF139&lt;0,0,AD139-AE139-AF139)</f>
        <v>0.820480923169051</v>
      </c>
      <c r="E139" s="212" t="n">
        <v>646</v>
      </c>
      <c r="F139" s="212" t="n">
        <v>923</v>
      </c>
      <c r="G139" s="212" t="n">
        <v>13</v>
      </c>
      <c r="H139" s="212" t="n">
        <v>65</v>
      </c>
      <c r="I139" s="212" t="n">
        <v>10</v>
      </c>
      <c r="J139" s="212" t="n">
        <v>17</v>
      </c>
      <c r="K139" s="213" t="n">
        <v>39</v>
      </c>
      <c r="L139" s="212" t="n">
        <v>9</v>
      </c>
      <c r="M139" s="212" t="n">
        <v>23</v>
      </c>
      <c r="N139" s="212" t="n">
        <v>2</v>
      </c>
      <c r="O139" s="212" t="n">
        <v>5</v>
      </c>
      <c r="P139" s="211" t="s">
        <v>149</v>
      </c>
      <c r="Q139" s="214" t="n">
        <v>44004</v>
      </c>
      <c r="R139" s="212" t="n">
        <v>5782.4</v>
      </c>
      <c r="S139" s="215" t="n">
        <v>1593563</v>
      </c>
      <c r="T139" s="216" t="n">
        <v>276</v>
      </c>
      <c r="U139" s="158" t="n">
        <f aca="false">V139+W139</f>
        <v>0.718488529014845</v>
      </c>
      <c r="V139" s="158" t="n">
        <f aca="false">IF(K139=0,0,M139/K139)</f>
        <v>0.58974358974359</v>
      </c>
      <c r="W139" s="158" t="n">
        <f aca="false">IF(K139+$AB$1*H139=0,0,(N139+$AB$1*J139)/(K139+$AB$1*H139))</f>
        <v>0.128744939271255</v>
      </c>
      <c r="X139" s="159" t="n">
        <f aca="false">IF(F139=0,G139,F139)</f>
        <v>923</v>
      </c>
      <c r="Y139" s="159" t="n">
        <f aca="false">IF(K139=0,X139+E139,(X139+E139)/K139)</f>
        <v>40.2307692307692</v>
      </c>
      <c r="Z139" s="160" t="n">
        <f aca="false">(K139)/S139*100000</f>
        <v>2.44734597879092</v>
      </c>
      <c r="AA139" s="160" t="n">
        <f aca="false">SUM(M139:N139)/S139*100000</f>
        <v>1.56881152486598</v>
      </c>
      <c r="AB139" s="160" t="n">
        <f aca="false">IF(H139=0,(K139+$AB$1*I139)/S139*100000,(K139+$AB$1*H139)/S139*100000)</f>
        <v>3.87496446641896</v>
      </c>
      <c r="AC139" s="161" t="n">
        <f aca="false">(SUM(M139:N139)+$AB$1*ABS(H139-I139))/S139*100000</f>
        <v>2.77679639901278</v>
      </c>
      <c r="AD139" s="159" t="n">
        <f aca="false">(AB139*(W139*100+1))^0.5</f>
        <v>7.33233734610984</v>
      </c>
      <c r="AE139" s="159" t="n">
        <f aca="false">(AC139*(W139*100))^0.5</f>
        <v>5.97911769209756</v>
      </c>
      <c r="AF139" s="151" t="n">
        <f aca="false">$AF$1*(X139/S139*100000)^0.5</f>
        <v>0.532738730843229</v>
      </c>
      <c r="AG139" s="162" t="n">
        <f aca="false">D139</f>
        <v>0.820480923169051</v>
      </c>
      <c r="AH139" s="165"/>
      <c r="AI139" s="161"/>
      <c r="AJ139" s="161"/>
      <c r="AK139" s="160"/>
      <c r="AL139" s="164"/>
      <c r="AM139" s="160"/>
      <c r="AN139" s="160"/>
      <c r="AO139" s="160"/>
      <c r="AP139" s="160"/>
      <c r="AQ139" s="161"/>
      <c r="AR139" s="161"/>
      <c r="AS139" s="161"/>
      <c r="AT139" s="161"/>
      <c r="AU139" s="161"/>
      <c r="AV139" s="161"/>
      <c r="AW139" s="161"/>
      <c r="AX139" s="161"/>
    </row>
    <row r="140" customFormat="false" ht="15.75" hidden="false" customHeight="false" outlineLevel="0" collapsed="false">
      <c r="A140" s="211" t="s">
        <v>84</v>
      </c>
      <c r="B140" s="211" t="s">
        <v>429</v>
      </c>
      <c r="C140" s="232" t="s">
        <v>430</v>
      </c>
      <c r="D140" s="151" t="n">
        <f aca="false">IF(AD140-AE140-AF140&lt;0,0,AD140-AE140-AF140)</f>
        <v>10.7525705296289</v>
      </c>
      <c r="E140" s="212" t="n">
        <v>432</v>
      </c>
      <c r="F140" s="212" t="n">
        <v>379</v>
      </c>
      <c r="G140" s="212" t="n">
        <v>54</v>
      </c>
      <c r="H140" s="212" t="n">
        <v>138</v>
      </c>
      <c r="I140" s="212" t="n">
        <v>81</v>
      </c>
      <c r="J140" s="212" t="n">
        <v>12</v>
      </c>
      <c r="K140" s="213" t="n">
        <v>127</v>
      </c>
      <c r="L140" s="212" t="n">
        <v>16</v>
      </c>
      <c r="M140" s="212" t="n">
        <v>32</v>
      </c>
      <c r="N140" s="212" t="n">
        <v>7</v>
      </c>
      <c r="O140" s="212" t="n">
        <v>72</v>
      </c>
      <c r="P140" s="211" t="s">
        <v>149</v>
      </c>
      <c r="Q140" s="214" t="n">
        <v>44004</v>
      </c>
      <c r="R140" s="212" t="n">
        <v>136.74</v>
      </c>
      <c r="S140" s="215" t="n">
        <v>200369</v>
      </c>
      <c r="T140" s="216" t="n">
        <v>1465</v>
      </c>
      <c r="U140" s="158" t="n">
        <f aca="false">V140+W140</f>
        <v>0.315858977411052</v>
      </c>
      <c r="V140" s="158" t="n">
        <f aca="false">IF(K140=0,0,M140/K140)</f>
        <v>0.251968503937008</v>
      </c>
      <c r="W140" s="158" t="n">
        <f aca="false">IF(K140+$AB$1*H140=0,0,(N140+$AB$1*J140)/(K140+$AB$1*H140))</f>
        <v>0.0638904734740445</v>
      </c>
      <c r="X140" s="159" t="n">
        <f aca="false">IF(F140=0,G140,F140)</f>
        <v>379</v>
      </c>
      <c r="Y140" s="159" t="n">
        <f aca="false">IF(K140=0,X140+E140,(X140+E140)/K140)</f>
        <v>6.38582677165354</v>
      </c>
      <c r="Z140" s="160" t="n">
        <f aca="false">(K140)/S140*100000</f>
        <v>63.3830582575149</v>
      </c>
      <c r="AA140" s="160" t="n">
        <f aca="false">SUM(M140:N140)/S140*100000</f>
        <v>19.4640887562447</v>
      </c>
      <c r="AB140" s="160" t="n">
        <f aca="false">IF(H140=0,(K140+$AB$1*I140)/S140*100000,(K140+$AB$1*H140)/S140*100000)</f>
        <v>87.4885835633257</v>
      </c>
      <c r="AC140" s="161" t="n">
        <f aca="false">(SUM(M140:N140)+$AB$1*ABS(H140-I140))/S140*100000</f>
        <v>29.4207187738622</v>
      </c>
      <c r="AD140" s="159" t="n">
        <f aca="false">(AB140*(W140*100+1))^0.5</f>
        <v>25.4255243074113</v>
      </c>
      <c r="AE140" s="159" t="n">
        <f aca="false">(AC140*(W140*100))^0.5</f>
        <v>13.7102284897399</v>
      </c>
      <c r="AF140" s="151" t="n">
        <f aca="false">$AF$1*(X140/S140*100000)^0.5</f>
        <v>0.962725288042474</v>
      </c>
      <c r="AG140" s="162" t="n">
        <f aca="false">D140</f>
        <v>10.7525705296289</v>
      </c>
      <c r="AH140" s="165"/>
      <c r="AI140" s="161"/>
      <c r="AJ140" s="161"/>
      <c r="AK140" s="160"/>
      <c r="AL140" s="164"/>
      <c r="AM140" s="160"/>
      <c r="AN140" s="160"/>
      <c r="AO140" s="160"/>
      <c r="AP140" s="160"/>
      <c r="AQ140" s="161"/>
      <c r="AR140" s="161"/>
      <c r="AS140" s="161"/>
      <c r="AT140" s="161"/>
      <c r="AU140" s="161"/>
      <c r="AV140" s="161"/>
      <c r="AW140" s="161"/>
      <c r="AX140" s="161"/>
    </row>
    <row r="141" customFormat="false" ht="15.75" hidden="false" customHeight="false" outlineLevel="0" collapsed="false">
      <c r="A141" s="211" t="s">
        <v>84</v>
      </c>
      <c r="B141" s="211" t="s">
        <v>431</v>
      </c>
      <c r="C141" s="231" t="s">
        <v>432</v>
      </c>
      <c r="D141" s="151" t="n">
        <f aca="false">IF(AD141-AE141-AF141&lt;0,0,AD141-AE141-AF141)</f>
        <v>1.75250660680482</v>
      </c>
      <c r="E141" s="212" t="n">
        <v>623</v>
      </c>
      <c r="F141" s="212" t="n">
        <v>1054</v>
      </c>
      <c r="G141" s="212" t="n">
        <v>37</v>
      </c>
      <c r="H141" s="212" t="n">
        <v>102</v>
      </c>
      <c r="I141" s="212" t="n">
        <v>20</v>
      </c>
      <c r="J141" s="212" t="n">
        <v>26</v>
      </c>
      <c r="K141" s="213" t="n">
        <v>53</v>
      </c>
      <c r="L141" s="212" t="n">
        <v>21</v>
      </c>
      <c r="M141" s="212" t="n">
        <v>24</v>
      </c>
      <c r="N141" s="212" t="n">
        <v>8</v>
      </c>
      <c r="O141" s="212" t="n">
        <v>0</v>
      </c>
      <c r="P141" s="211" t="s">
        <v>149</v>
      </c>
      <c r="Q141" s="214" t="n">
        <v>44004</v>
      </c>
      <c r="R141" s="212" t="n">
        <v>1336.48</v>
      </c>
      <c r="S141" s="215" t="n">
        <v>1145067</v>
      </c>
      <c r="T141" s="216" t="n">
        <v>857</v>
      </c>
      <c r="U141" s="158" t="n">
        <f aca="false">V141+W141</f>
        <v>0.645614856097509</v>
      </c>
      <c r="V141" s="158" t="n">
        <f aca="false">IF(K141=0,0,M141/K141)</f>
        <v>0.452830188679245</v>
      </c>
      <c r="W141" s="158" t="n">
        <f aca="false">IF(K141+$AB$1*H141=0,0,(N141+$AB$1*J141)/(K141+$AB$1*H141))</f>
        <v>0.192784667418264</v>
      </c>
      <c r="X141" s="159" t="n">
        <f aca="false">IF(F141=0,G141,F141)</f>
        <v>1054</v>
      </c>
      <c r="Y141" s="159" t="n">
        <f aca="false">IF(K141=0,X141+E141,(X141+E141)/K141)</f>
        <v>31.6415094339623</v>
      </c>
      <c r="Z141" s="160" t="n">
        <f aca="false">(K141)/S141*100000</f>
        <v>4.62855011977465</v>
      </c>
      <c r="AA141" s="160" t="n">
        <f aca="false">SUM(M141:N141)/S141*100000</f>
        <v>2.79459629873186</v>
      </c>
      <c r="AB141" s="160" t="n">
        <f aca="false">IF(H141=0,(K141+$AB$1*I141)/S141*100000,(K141+$AB$1*H141)/S141*100000)</f>
        <v>7.74627161554739</v>
      </c>
      <c r="AC141" s="161" t="n">
        <f aca="false">(SUM(M141:N141)+$AB$1*ABS(H141-I141))/S141*100000</f>
        <v>5.30099985415701</v>
      </c>
      <c r="AD141" s="159" t="n">
        <f aca="false">(AB141*(W141*100+1))^0.5</f>
        <v>12.5332562141301</v>
      </c>
      <c r="AE141" s="159" t="n">
        <f aca="false">(AC141*(W141*100))^0.5</f>
        <v>10.1091616559828</v>
      </c>
      <c r="AF141" s="151" t="n">
        <f aca="false">$AF$1*(X141/S141*100000)^0.5</f>
        <v>0.67158795134253</v>
      </c>
      <c r="AG141" s="162" t="n">
        <f aca="false">D141</f>
        <v>1.75250660680482</v>
      </c>
      <c r="AH141" s="165"/>
      <c r="AI141" s="161"/>
      <c r="AJ141" s="161"/>
      <c r="AK141" s="160"/>
      <c r="AL141" s="164"/>
      <c r="AM141" s="160"/>
      <c r="AN141" s="160"/>
      <c r="AO141" s="160"/>
      <c r="AP141" s="160"/>
      <c r="AQ141" s="161"/>
      <c r="AR141" s="161"/>
      <c r="AS141" s="161"/>
      <c r="AT141" s="161"/>
      <c r="AU141" s="161"/>
      <c r="AV141" s="161"/>
      <c r="AW141" s="161"/>
      <c r="AX141" s="161"/>
    </row>
    <row r="142" customFormat="false" ht="15.75" hidden="false" customHeight="false" outlineLevel="0" collapsed="false">
      <c r="A142" s="211" t="s">
        <v>84</v>
      </c>
      <c r="B142" s="211" t="s">
        <v>433</v>
      </c>
      <c r="C142" s="232" t="s">
        <v>434</v>
      </c>
      <c r="D142" s="151" t="n">
        <f aca="false">IF(AD142-AE142-AF142&lt;0,0,AD142-AE142-AF142)</f>
        <v>2.97634613824466</v>
      </c>
      <c r="E142" s="212" t="n">
        <v>279</v>
      </c>
      <c r="F142" s="212" t="n">
        <v>219</v>
      </c>
      <c r="G142" s="212" t="n">
        <v>2</v>
      </c>
      <c r="H142" s="212" t="n">
        <v>11</v>
      </c>
      <c r="I142" s="212" t="n">
        <v>2</v>
      </c>
      <c r="J142" s="212" t="n">
        <v>3</v>
      </c>
      <c r="K142" s="213" t="n">
        <v>18</v>
      </c>
      <c r="L142" s="212" t="n">
        <v>5</v>
      </c>
      <c r="M142" s="212" t="n">
        <v>8</v>
      </c>
      <c r="N142" s="212" t="n">
        <v>2</v>
      </c>
      <c r="O142" s="212" t="n">
        <v>3</v>
      </c>
      <c r="P142" s="211" t="s">
        <v>149</v>
      </c>
      <c r="Q142" s="214" t="n">
        <v>44004</v>
      </c>
      <c r="R142" s="212" t="n">
        <v>32.57</v>
      </c>
      <c r="S142" s="215" t="n">
        <v>137866</v>
      </c>
      <c r="T142" s="216" t="n">
        <v>4233</v>
      </c>
      <c r="U142" s="158" t="n">
        <f aca="false">V142+W142</f>
        <v>0.584032545130943</v>
      </c>
      <c r="V142" s="158" t="n">
        <f aca="false">IF(K142=0,0,M142/K142)</f>
        <v>0.444444444444444</v>
      </c>
      <c r="W142" s="158" t="n">
        <f aca="false">IF(K142+$AB$1*H142=0,0,(N142+$AB$1*J142)/(K142+$AB$1*H142))</f>
        <v>0.139588100686499</v>
      </c>
      <c r="X142" s="159" t="n">
        <f aca="false">IF(F142=0,G142,F142)</f>
        <v>219</v>
      </c>
      <c r="Y142" s="159" t="n">
        <f aca="false">IF(K142=0,X142+E142,(X142+E142)/K142)</f>
        <v>27.6666666666667</v>
      </c>
      <c r="Z142" s="160" t="n">
        <f aca="false">(K142)/S142*100000</f>
        <v>13.0561559775434</v>
      </c>
      <c r="AA142" s="160" t="n">
        <f aca="false">SUM(M142:N142)/S142*100000</f>
        <v>7.25341998752412</v>
      </c>
      <c r="AB142" s="160" t="n">
        <f aca="false">IF(H142=0,(K142+$AB$1*I142)/S142*100000,(K142+$AB$1*H142)/S142*100000)</f>
        <v>15.8487226727402</v>
      </c>
      <c r="AC142" s="161" t="n">
        <f aca="false">(SUM(M142:N142)+$AB$1*ABS(H142-I142))/S142*100000</f>
        <v>9.53824728359422</v>
      </c>
      <c r="AD142" s="159" t="n">
        <f aca="false">(AB142*(W142*100+1))^0.5</f>
        <v>15.3973384807968</v>
      </c>
      <c r="AE142" s="159" t="n">
        <f aca="false">(AC142*(W142*100))^0.5</f>
        <v>11.5387426619848</v>
      </c>
      <c r="AF142" s="151" t="n">
        <f aca="false">$AF$1*(X142/S142*100000)^0.5</f>
        <v>0.882249680567363</v>
      </c>
      <c r="AG142" s="162" t="n">
        <f aca="false">D142</f>
        <v>2.97634613824466</v>
      </c>
      <c r="AH142" s="163" t="n">
        <v>1</v>
      </c>
      <c r="AI142" s="161"/>
      <c r="AJ142" s="161"/>
      <c r="AK142" s="160"/>
      <c r="AL142" s="164"/>
      <c r="AM142" s="160"/>
      <c r="AN142" s="160"/>
      <c r="AO142" s="160"/>
      <c r="AP142" s="160"/>
      <c r="AQ142" s="161"/>
      <c r="AR142" s="161"/>
      <c r="AS142" s="161"/>
      <c r="AT142" s="161"/>
      <c r="AU142" s="161"/>
      <c r="AV142" s="161"/>
      <c r="AW142" s="161"/>
      <c r="AX142" s="161"/>
    </row>
    <row r="143" customFormat="false" ht="15.75" hidden="false" customHeight="false" outlineLevel="0" collapsed="false">
      <c r="A143" s="211" t="s">
        <v>84</v>
      </c>
      <c r="B143" s="211" t="s">
        <v>435</v>
      </c>
      <c r="C143" s="231" t="s">
        <v>436</v>
      </c>
      <c r="D143" s="151" t="n">
        <f aca="false">IF(AD143-AE143-AF143&lt;0,0,AD143-AE143-AF143)</f>
        <v>4.38977212957292</v>
      </c>
      <c r="E143" s="212" t="n">
        <v>357</v>
      </c>
      <c r="F143" s="212" t="n">
        <v>295</v>
      </c>
      <c r="G143" s="212" t="n">
        <v>16</v>
      </c>
      <c r="H143" s="212" t="n">
        <v>36</v>
      </c>
      <c r="I143" s="212" t="n">
        <v>3</v>
      </c>
      <c r="J143" s="212" t="n">
        <v>12</v>
      </c>
      <c r="K143" s="213" t="n">
        <v>201</v>
      </c>
      <c r="L143" s="212" t="n">
        <v>46</v>
      </c>
      <c r="M143" s="212" t="n">
        <v>74</v>
      </c>
      <c r="N143" s="212" t="n">
        <v>19</v>
      </c>
      <c r="O143" s="212" t="n">
        <v>62</v>
      </c>
      <c r="P143" s="211" t="s">
        <v>149</v>
      </c>
      <c r="Q143" s="214" t="n">
        <v>44004</v>
      </c>
      <c r="R143" s="212" t="n">
        <v>2198.79</v>
      </c>
      <c r="S143" s="215" t="n">
        <v>1236234</v>
      </c>
      <c r="T143" s="216" t="n">
        <v>562</v>
      </c>
      <c r="U143" s="158" t="n">
        <f aca="false">V143+W143</f>
        <v>0.476773436189837</v>
      </c>
      <c r="V143" s="158" t="n">
        <f aca="false">IF(K143=0,0,M143/K143)</f>
        <v>0.368159203980099</v>
      </c>
      <c r="W143" s="158" t="n">
        <f aca="false">IF(K143+$AB$1*H143=0,0,(N143+$AB$1*J143)/(K143+$AB$1*H143))</f>
        <v>0.108614232209738</v>
      </c>
      <c r="X143" s="159" t="n">
        <f aca="false">IF(F143=0,G143,F143)</f>
        <v>295</v>
      </c>
      <c r="Y143" s="159" t="n">
        <f aca="false">IF(K143=0,X143+E143,(X143+E143)/K143)</f>
        <v>3.24378109452736</v>
      </c>
      <c r="Z143" s="160" t="n">
        <f aca="false">(K143)/S143*100000</f>
        <v>16.2590577512024</v>
      </c>
      <c r="AA143" s="160" t="n">
        <f aca="false">SUM(M143:N143)/S143*100000</f>
        <v>7.522847616228</v>
      </c>
      <c r="AB143" s="160" t="n">
        <f aca="false">IF(H143=0,(K143+$AB$1*I143)/S143*100000,(K143+$AB$1*H143)/S143*100000)</f>
        <v>17.2782822669495</v>
      </c>
      <c r="AC143" s="161" t="n">
        <f aca="false">(SUM(M143:N143)+$AB$1*ABS(H143-I143))/S143*100000</f>
        <v>8.45713675566276</v>
      </c>
      <c r="AD143" s="159" t="n">
        <f aca="false">(AB143*(W143*100+1))^0.5</f>
        <v>14.3159008972448</v>
      </c>
      <c r="AE143" s="159" t="n">
        <f aca="false">(AC143*(W143*100))^0.5</f>
        <v>9.58418183993326</v>
      </c>
      <c r="AF143" s="151" t="n">
        <f aca="false">$AF$1*(X143/S143*100000)^0.5</f>
        <v>0.341946927738599</v>
      </c>
      <c r="AG143" s="162" t="n">
        <f aca="false">D143</f>
        <v>4.38977212957292</v>
      </c>
      <c r="AH143" s="165"/>
      <c r="AI143" s="161"/>
      <c r="AJ143" s="161"/>
      <c r="AK143" s="160"/>
      <c r="AL143" s="164"/>
      <c r="AM143" s="160"/>
      <c r="AN143" s="160"/>
      <c r="AO143" s="160"/>
      <c r="AP143" s="160"/>
      <c r="AQ143" s="161"/>
      <c r="AR143" s="161"/>
      <c r="AS143" s="161"/>
      <c r="AT143" s="161"/>
      <c r="AU143" s="161"/>
      <c r="AV143" s="161"/>
      <c r="AW143" s="161"/>
      <c r="AX143" s="161"/>
    </row>
    <row r="144" customFormat="false" ht="15.75" hidden="false" customHeight="false" outlineLevel="0" collapsed="false">
      <c r="A144" s="211" t="s">
        <v>84</v>
      </c>
      <c r="B144" s="211" t="s">
        <v>437</v>
      </c>
      <c r="C144" s="231" t="s">
        <v>438</v>
      </c>
      <c r="D144" s="151" t="n">
        <f aca="false">IF(AD144-AE144-AF144&lt;0,0,AD144-AE144-AF144)</f>
        <v>0.283912187931926</v>
      </c>
      <c r="E144" s="212" t="n">
        <v>419</v>
      </c>
      <c r="F144" s="212" t="n">
        <v>1212</v>
      </c>
      <c r="G144" s="212" t="n">
        <v>26</v>
      </c>
      <c r="H144" s="212" t="n">
        <v>12</v>
      </c>
      <c r="I144" s="212" t="n">
        <v>1</v>
      </c>
      <c r="J144" s="212" t="n">
        <v>0</v>
      </c>
      <c r="K144" s="213" t="n">
        <v>32</v>
      </c>
      <c r="L144" s="212" t="n">
        <v>8</v>
      </c>
      <c r="M144" s="212" t="n">
        <v>21</v>
      </c>
      <c r="N144" s="212" t="n">
        <v>1</v>
      </c>
      <c r="O144" s="212" t="n">
        <v>2</v>
      </c>
      <c r="P144" s="211" t="s">
        <v>149</v>
      </c>
      <c r="Q144" s="214" t="n">
        <v>44004</v>
      </c>
      <c r="R144" s="212" t="n">
        <v>1525.97</v>
      </c>
      <c r="S144" s="215" t="n">
        <v>760861</v>
      </c>
      <c r="T144" s="216" t="n">
        <v>499</v>
      </c>
      <c r="U144" s="158" t="n">
        <f aca="false">V144+W144</f>
        <v>0.683874309392265</v>
      </c>
      <c r="V144" s="158" t="n">
        <f aca="false">IF(K144=0,0,M144/K144)</f>
        <v>0.65625</v>
      </c>
      <c r="W144" s="158" t="n">
        <f aca="false">IF(K144+$AB$1*H144=0,0,(N144+$AB$1*J144)/(K144+$AB$1*H144))</f>
        <v>0.0276243093922652</v>
      </c>
      <c r="X144" s="159" t="n">
        <f aca="false">IF(F144=0,G144,F144)</f>
        <v>1212</v>
      </c>
      <c r="Y144" s="159" t="n">
        <f aca="false">IF(K144=0,X144+E144,(X144+E144)/K144)</f>
        <v>50.96875</v>
      </c>
      <c r="Z144" s="160" t="n">
        <f aca="false">(K144)/S144*100000</f>
        <v>4.20576163057378</v>
      </c>
      <c r="AA144" s="160" t="n">
        <f aca="false">SUM(M144:N144)/S144*100000</f>
        <v>2.89146112101948</v>
      </c>
      <c r="AB144" s="160" t="n">
        <f aca="false">IF(H144=0,(K144+$AB$1*I144)/S144*100000,(K144+$AB$1*H144)/S144*100000)</f>
        <v>4.75776784458659</v>
      </c>
      <c r="AC144" s="161" t="n">
        <f aca="false">(SUM(M144:N144)+$AB$1*ABS(H144-I144))/S144*100000</f>
        <v>3.39746681719788</v>
      </c>
      <c r="AD144" s="159" t="n">
        <f aca="false">(AB144*(W144*100+1))^0.5</f>
        <v>4.23093050523519</v>
      </c>
      <c r="AE144" s="159" t="n">
        <f aca="false">(AC144*(W144*100))^0.5</f>
        <v>3.06353838735911</v>
      </c>
      <c r="AF144" s="151" t="n">
        <f aca="false">$AF$1*(X144/S144*100000)^0.5</f>
        <v>0.883479929944146</v>
      </c>
      <c r="AG144" s="162" t="n">
        <f aca="false">D144</f>
        <v>0.283912187931926</v>
      </c>
      <c r="AH144" s="165"/>
      <c r="AI144" s="161"/>
      <c r="AJ144" s="161"/>
      <c r="AK144" s="160"/>
      <c r="AL144" s="164"/>
      <c r="AM144" s="160"/>
      <c r="AN144" s="160"/>
      <c r="AO144" s="160"/>
      <c r="AP144" s="160"/>
      <c r="AQ144" s="161"/>
      <c r="AR144" s="161"/>
      <c r="AS144" s="161"/>
      <c r="AT144" s="161"/>
      <c r="AU144" s="161"/>
      <c r="AV144" s="161"/>
      <c r="AW144" s="161"/>
      <c r="AX144" s="161"/>
    </row>
    <row r="145" customFormat="false" ht="15.75" hidden="false" customHeight="false" outlineLevel="0" collapsed="false">
      <c r="A145" s="211" t="s">
        <v>84</v>
      </c>
      <c r="B145" s="211" t="s">
        <v>439</v>
      </c>
      <c r="C145" s="231" t="s">
        <v>440</v>
      </c>
      <c r="D145" s="151" t="n">
        <f aca="false">IF(AD145-AE145-AF145&lt;0,0,AD145-AE145-AF145)</f>
        <v>15.6349938491863</v>
      </c>
      <c r="E145" s="212" t="n">
        <v>586</v>
      </c>
      <c r="F145" s="212" t="n">
        <v>1505</v>
      </c>
      <c r="G145" s="212" t="n">
        <v>277</v>
      </c>
      <c r="H145" s="212" t="n">
        <v>767</v>
      </c>
      <c r="I145" s="212" t="n">
        <v>527</v>
      </c>
      <c r="J145" s="212" t="n">
        <v>63</v>
      </c>
      <c r="K145" s="213" t="n">
        <v>1278</v>
      </c>
      <c r="L145" s="212" t="n">
        <v>892</v>
      </c>
      <c r="M145" s="212" t="n">
        <v>276</v>
      </c>
      <c r="N145" s="212" t="n">
        <v>110</v>
      </c>
      <c r="O145" s="212" t="n">
        <v>0</v>
      </c>
      <c r="P145" s="211" t="s">
        <v>149</v>
      </c>
      <c r="Q145" s="214" t="n">
        <v>44004</v>
      </c>
      <c r="R145" s="212" t="n">
        <v>1191.25</v>
      </c>
      <c r="S145" s="215" t="n">
        <v>1255042</v>
      </c>
      <c r="T145" s="216" t="n">
        <v>1054</v>
      </c>
      <c r="U145" s="158" t="n">
        <f aca="false">V145+W145</f>
        <v>0.30135155832448</v>
      </c>
      <c r="V145" s="158" t="n">
        <f aca="false">IF(K145=0,0,M145/K145)</f>
        <v>0.215962441314554</v>
      </c>
      <c r="W145" s="158" t="n">
        <f aca="false">IF(K145+$AB$1*H145=0,0,(N145+$AB$1*J145)/(K145+$AB$1*H145))</f>
        <v>0.085389117009926</v>
      </c>
      <c r="X145" s="159" t="n">
        <f aca="false">IF(F145=0,G145,F145)</f>
        <v>1505</v>
      </c>
      <c r="Y145" s="159" t="n">
        <f aca="false">IF(K145=0,X145+E145,(X145+E145)/K145)</f>
        <v>1.63615023474178</v>
      </c>
      <c r="Z145" s="160" t="n">
        <f aca="false">(K145)/S145*100000</f>
        <v>101.829261490851</v>
      </c>
      <c r="AA145" s="160" t="n">
        <f aca="false">SUM(M145:N145)/S145*100000</f>
        <v>30.7559428290049</v>
      </c>
      <c r="AB145" s="160" t="n">
        <f aca="false">IF(H145=0,(K145+$AB$1*I145)/S145*100000,(K145+$AB$1*H145)/S145*100000)</f>
        <v>123.218983906515</v>
      </c>
      <c r="AC145" s="161" t="n">
        <f aca="false">(SUM(M145:N145)+$AB$1*ABS(H145-I145))/S145*100000</f>
        <v>37.4489459316899</v>
      </c>
      <c r="AD145" s="159" t="n">
        <f aca="false">(AB145*(W145*100+1))^0.5</f>
        <v>34.2837426103142</v>
      </c>
      <c r="AE145" s="159" t="n">
        <f aca="false">(AC145*(W145*100))^0.5</f>
        <v>17.8822046349421</v>
      </c>
      <c r="AF145" s="151" t="n">
        <f aca="false">$AF$1*(X145/S145*100000)^0.5</f>
        <v>0.766544126185759</v>
      </c>
      <c r="AG145" s="162" t="n">
        <f aca="false">D145</f>
        <v>15.6349938491863</v>
      </c>
      <c r="AH145" s="165"/>
      <c r="AI145" s="161"/>
      <c r="AJ145" s="161"/>
      <c r="AK145" s="160"/>
      <c r="AL145" s="164"/>
      <c r="AM145" s="160"/>
      <c r="AN145" s="160"/>
      <c r="AO145" s="160"/>
      <c r="AP145" s="160"/>
      <c r="AQ145" s="161"/>
      <c r="AR145" s="161"/>
      <c r="AS145" s="161"/>
      <c r="AT145" s="161"/>
      <c r="AU145" s="161"/>
      <c r="AV145" s="161"/>
      <c r="AW145" s="161"/>
      <c r="AX145" s="161"/>
    </row>
    <row r="146" customFormat="false" ht="15.75" hidden="false" customHeight="false" outlineLevel="0" collapsed="false">
      <c r="A146" s="211" t="s">
        <v>84</v>
      </c>
      <c r="B146" s="211" t="s">
        <v>441</v>
      </c>
      <c r="C146" s="231" t="s">
        <v>442</v>
      </c>
      <c r="D146" s="151" t="n">
        <f aca="false">IF(AD146-AE146-AF146&lt;0,0,AD146-AE146-AF146)</f>
        <v>2.18411427789067</v>
      </c>
      <c r="E146" s="212" t="n">
        <v>2317</v>
      </c>
      <c r="F146" s="212" t="n">
        <v>1335</v>
      </c>
      <c r="G146" s="212" t="n">
        <v>293</v>
      </c>
      <c r="H146" s="212" t="n">
        <v>226</v>
      </c>
      <c r="I146" s="212" t="n">
        <v>10</v>
      </c>
      <c r="J146" s="212" t="n">
        <v>45</v>
      </c>
      <c r="K146" s="213" t="n">
        <v>176</v>
      </c>
      <c r="L146" s="212" t="n">
        <v>97</v>
      </c>
      <c r="M146" s="212" t="n">
        <v>70</v>
      </c>
      <c r="N146" s="212" t="n">
        <v>5</v>
      </c>
      <c r="O146" s="212" t="n">
        <v>4</v>
      </c>
      <c r="P146" s="211" t="s">
        <v>149</v>
      </c>
      <c r="Q146" s="214" t="n">
        <v>44004</v>
      </c>
      <c r="R146" s="212" t="n">
        <v>3092.34</v>
      </c>
      <c r="S146" s="215" t="n">
        <v>2406142</v>
      </c>
      <c r="T146" s="216" t="n">
        <v>778</v>
      </c>
      <c r="U146" s="158" t="n">
        <f aca="false">V146+W146</f>
        <v>0.479067923452478</v>
      </c>
      <c r="V146" s="158" t="n">
        <f aca="false">IF(K146=0,0,M146/K146)</f>
        <v>0.397727272727273</v>
      </c>
      <c r="W146" s="158" t="n">
        <f aca="false">IF(K146+$AB$1*H146=0,0,(N146+$AB$1*J146)/(K146+$AB$1*H146))</f>
        <v>0.0813406507252058</v>
      </c>
      <c r="X146" s="159" t="n">
        <f aca="false">IF(F146=0,G146,F146)</f>
        <v>1335</v>
      </c>
      <c r="Y146" s="159" t="n">
        <f aca="false">IF(K146=0,X146+E146,(X146+E146)/K146)</f>
        <v>20.75</v>
      </c>
      <c r="Z146" s="160" t="n">
        <f aca="false">(K146)/S146*100000</f>
        <v>7.31461401696159</v>
      </c>
      <c r="AA146" s="160" t="n">
        <f aca="false">SUM(M146:N146)/S146*100000</f>
        <v>3.11702301859159</v>
      </c>
      <c r="AB146" s="160" t="n">
        <f aca="false">IF(H146=0,(K146+$AB$1*I146)/S146*100000,(K146+$AB$1*H146)/S146*100000)</f>
        <v>10.6020342939029</v>
      </c>
      <c r="AC146" s="161" t="n">
        <f aca="false">(SUM(M146:N146)+$AB$1*ABS(H146-I146))/S146*100000</f>
        <v>6.25898222133191</v>
      </c>
      <c r="AD146" s="159" t="n">
        <f aca="false">(AB146*(W146*100+1))^0.5</f>
        <v>9.84071497105792</v>
      </c>
      <c r="AE146" s="159" t="n">
        <f aca="false">(AC146*(W146*100))^0.5</f>
        <v>7.13519226622963</v>
      </c>
      <c r="AF146" s="151" t="n">
        <f aca="false">$AF$1*(X146/S146*100000)^0.5</f>
        <v>0.521408426937615</v>
      </c>
      <c r="AG146" s="162" t="n">
        <f aca="false">D146</f>
        <v>2.18411427789067</v>
      </c>
      <c r="AH146" s="165"/>
      <c r="AI146" s="161"/>
      <c r="AJ146" s="161"/>
      <c r="AK146" s="160"/>
      <c r="AL146" s="164"/>
      <c r="AM146" s="160"/>
      <c r="AN146" s="160"/>
      <c r="AO146" s="160"/>
      <c r="AP146" s="160"/>
      <c r="AQ146" s="161"/>
      <c r="AR146" s="161"/>
      <c r="AS146" s="161"/>
      <c r="AT146" s="161"/>
      <c r="AU146" s="161"/>
      <c r="AV146" s="161"/>
      <c r="AW146" s="161"/>
      <c r="AX146" s="161"/>
    </row>
    <row r="147" customFormat="false" ht="15.75" hidden="false" customHeight="false" outlineLevel="0" collapsed="false">
      <c r="A147" s="211" t="s">
        <v>84</v>
      </c>
      <c r="B147" s="211" t="s">
        <v>443</v>
      </c>
      <c r="C147" s="231" t="s">
        <v>444</v>
      </c>
      <c r="D147" s="151" t="n">
        <f aca="false">IF(AD147-AE147-AF147&lt;0,0,AD147-AE147-AF147)</f>
        <v>7.32139046748137</v>
      </c>
      <c r="E147" s="212" t="n">
        <v>1583</v>
      </c>
      <c r="F147" s="212" t="n">
        <v>725</v>
      </c>
      <c r="G147" s="212" t="n">
        <v>18</v>
      </c>
      <c r="H147" s="212" t="n">
        <v>107</v>
      </c>
      <c r="I147" s="212" t="n">
        <v>47</v>
      </c>
      <c r="J147" s="212" t="n">
        <v>33</v>
      </c>
      <c r="K147" s="213" t="n">
        <v>378</v>
      </c>
      <c r="L147" s="212" t="n">
        <v>121</v>
      </c>
      <c r="M147" s="212" t="n">
        <v>105</v>
      </c>
      <c r="N147" s="212" t="n">
        <v>27</v>
      </c>
      <c r="O147" s="212" t="n">
        <v>125</v>
      </c>
      <c r="P147" s="211" t="s">
        <v>149</v>
      </c>
      <c r="Q147" s="214" t="n">
        <v>44004</v>
      </c>
      <c r="R147" s="212" t="n">
        <v>1115.09</v>
      </c>
      <c r="S147" s="215" t="n">
        <v>1240353</v>
      </c>
      <c r="T147" s="216" t="n">
        <v>1112</v>
      </c>
      <c r="U147" s="158" t="n">
        <f aca="false">V147+W147</f>
        <v>0.37056872735053</v>
      </c>
      <c r="V147" s="158" t="n">
        <f aca="false">IF(K147=0,0,M147/K147)</f>
        <v>0.277777777777778</v>
      </c>
      <c r="W147" s="158" t="n">
        <f aca="false">IF(K147+$AB$1*H147=0,0,(N147+$AB$1*J147)/(K147+$AB$1*H147))</f>
        <v>0.0927909495727524</v>
      </c>
      <c r="X147" s="159" t="n">
        <f aca="false">IF(F147=0,G147,F147)</f>
        <v>725</v>
      </c>
      <c r="Y147" s="159" t="n">
        <f aca="false">IF(K147=0,X147+E147,(X147+E147)/K147)</f>
        <v>6.10582010582011</v>
      </c>
      <c r="Z147" s="160" t="n">
        <f aca="false">(K147)/S147*100000</f>
        <v>30.4751953677703</v>
      </c>
      <c r="AA147" s="160" t="n">
        <f aca="false">SUM(M147:N147)/S147*100000</f>
        <v>10.6421317157293</v>
      </c>
      <c r="AB147" s="160" t="n">
        <f aca="false">IF(H147=0,(K147+$AB$1*I147)/S147*100000,(K147+$AB$1*H147)/S147*100000)</f>
        <v>33.4944971310587</v>
      </c>
      <c r="AC147" s="161" t="n">
        <f aca="false">(SUM(M147:N147)+$AB$1*ABS(H147-I147))/S147*100000</f>
        <v>12.3351981250499</v>
      </c>
      <c r="AD147" s="159" t="n">
        <f aca="false">(AB147*(W147*100+1))^0.5</f>
        <v>18.5551372012264</v>
      </c>
      <c r="AE147" s="159" t="n">
        <f aca="false">(AC147*(W147*100))^0.5</f>
        <v>10.6985734899164</v>
      </c>
      <c r="AF147" s="151" t="n">
        <f aca="false">$AF$1*(X147/S147*100000)^0.5</f>
        <v>0.535173243828635</v>
      </c>
      <c r="AG147" s="162" t="n">
        <f aca="false">D147</f>
        <v>7.32139046748137</v>
      </c>
      <c r="AH147" s="165"/>
      <c r="AI147" s="161"/>
      <c r="AJ147" s="161"/>
      <c r="AK147" s="160"/>
      <c r="AL147" s="164"/>
      <c r="AM147" s="160"/>
      <c r="AN147" s="160"/>
      <c r="AO147" s="160"/>
      <c r="AP147" s="160"/>
      <c r="AQ147" s="161"/>
      <c r="AR147" s="161"/>
      <c r="AS147" s="161"/>
      <c r="AT147" s="161"/>
      <c r="AU147" s="161"/>
      <c r="AV147" s="161"/>
      <c r="AW147" s="161"/>
      <c r="AX147" s="161"/>
    </row>
    <row r="148" customFormat="false" ht="15.75" hidden="false" customHeight="false" outlineLevel="0" collapsed="false">
      <c r="A148" s="211" t="s">
        <v>84</v>
      </c>
      <c r="B148" s="211" t="s">
        <v>445</v>
      </c>
      <c r="C148" s="231" t="s">
        <v>446</v>
      </c>
      <c r="D148" s="151" t="n">
        <f aca="false">IF(AD148-AE148-AF148&lt;0,0,AD148-AE148-AF148)</f>
        <v>5.17031438627097</v>
      </c>
      <c r="E148" s="212" t="n">
        <v>2254</v>
      </c>
      <c r="F148" s="212" t="n">
        <v>1464</v>
      </c>
      <c r="G148" s="212" t="n">
        <v>140</v>
      </c>
      <c r="H148" s="212" t="n">
        <v>306</v>
      </c>
      <c r="I148" s="212" t="n">
        <v>81</v>
      </c>
      <c r="J148" s="212" t="n">
        <v>71</v>
      </c>
      <c r="K148" s="213" t="n">
        <v>285</v>
      </c>
      <c r="L148" s="212" t="n">
        <v>35</v>
      </c>
      <c r="M148" s="212" t="n">
        <v>91</v>
      </c>
      <c r="N148" s="212" t="n">
        <v>17</v>
      </c>
      <c r="O148" s="212" t="n">
        <v>142</v>
      </c>
      <c r="P148" s="211" t="s">
        <v>149</v>
      </c>
      <c r="Q148" s="214" t="n">
        <v>44004</v>
      </c>
      <c r="R148" s="212" t="n">
        <v>1386.05</v>
      </c>
      <c r="S148" s="215" t="n">
        <v>1546144</v>
      </c>
      <c r="T148" s="216" t="n">
        <v>1116</v>
      </c>
      <c r="U148" s="158" t="n">
        <f aca="false">V148+W148</f>
        <v>0.426031221895596</v>
      </c>
      <c r="V148" s="158" t="n">
        <f aca="false">IF(K148=0,0,M148/K148)</f>
        <v>0.319298245614035</v>
      </c>
      <c r="W148" s="158" t="n">
        <f aca="false">IF(K148+$AB$1*H148=0,0,(N148+$AB$1*J148)/(K148+$AB$1*H148))</f>
        <v>0.106732976281561</v>
      </c>
      <c r="X148" s="159" t="n">
        <f aca="false">IF(F148=0,G148,F148)</f>
        <v>1464</v>
      </c>
      <c r="Y148" s="159" t="n">
        <f aca="false">IF(K148=0,X148+E148,(X148+E148)/K148)</f>
        <v>13.0456140350877</v>
      </c>
      <c r="Z148" s="160" t="n">
        <f aca="false">(K148)/S148*100000</f>
        <v>18.4329532048761</v>
      </c>
      <c r="AA148" s="160" t="n">
        <f aca="false">SUM(M148:N148)/S148*100000</f>
        <v>6.98511910921622</v>
      </c>
      <c r="AB148" s="160" t="n">
        <f aca="false">IF(H148=0,(K148+$AB$1*I148)/S148*100000,(K148+$AB$1*H148)/S148*100000)</f>
        <v>25.3598629881822</v>
      </c>
      <c r="AC148" s="161" t="n">
        <f aca="false">(SUM(M148:N148)+$AB$1*ABS(H148-I148))/S148*100000</f>
        <v>12.078435126353</v>
      </c>
      <c r="AD148" s="159" t="n">
        <f aca="false">(AB148*(W148*100+1))^0.5</f>
        <v>17.2056161897885</v>
      </c>
      <c r="AE148" s="159" t="n">
        <f aca="false">(AC148*(W148*100))^0.5</f>
        <v>11.3541504739871</v>
      </c>
      <c r="AF148" s="151" t="n">
        <f aca="false">$AF$1*(X148/S148*100000)^0.5</f>
        <v>0.681151329530414</v>
      </c>
      <c r="AG148" s="162" t="n">
        <f aca="false">D148</f>
        <v>5.17031438627097</v>
      </c>
      <c r="AH148" s="165"/>
      <c r="AI148" s="161"/>
      <c r="AJ148" s="161"/>
      <c r="AK148" s="160"/>
      <c r="AL148" s="164"/>
      <c r="AM148" s="160"/>
      <c r="AN148" s="160"/>
      <c r="AO148" s="160"/>
      <c r="AP148" s="160"/>
      <c r="AQ148" s="161"/>
      <c r="AR148" s="161"/>
      <c r="AS148" s="161"/>
      <c r="AT148" s="161"/>
      <c r="AU148" s="161"/>
      <c r="AV148" s="161"/>
      <c r="AW148" s="161"/>
      <c r="AX148" s="161"/>
    </row>
    <row r="149" customFormat="false" ht="15.75" hidden="false" customHeight="false" outlineLevel="0" collapsed="false">
      <c r="A149" s="211" t="s">
        <v>84</v>
      </c>
      <c r="B149" s="211" t="s">
        <v>447</v>
      </c>
      <c r="C149" s="232" t="s">
        <v>448</v>
      </c>
      <c r="D149" s="151" t="n">
        <f aca="false">IF(AD149-AE149-AF149&lt;0,0,AD149-AE149-AF149)</f>
        <v>3.50418102278061</v>
      </c>
      <c r="E149" s="212" t="n">
        <v>720</v>
      </c>
      <c r="F149" s="212" t="n">
        <v>541</v>
      </c>
      <c r="G149" s="212" t="n">
        <v>91</v>
      </c>
      <c r="H149" s="212" t="n">
        <v>60</v>
      </c>
      <c r="I149" s="212" t="n">
        <v>12</v>
      </c>
      <c r="J149" s="212" t="n">
        <v>11</v>
      </c>
      <c r="K149" s="213" t="n">
        <v>93</v>
      </c>
      <c r="L149" s="212" t="n">
        <v>16</v>
      </c>
      <c r="M149" s="212" t="n">
        <v>50</v>
      </c>
      <c r="N149" s="212" t="n">
        <v>1</v>
      </c>
      <c r="O149" s="212" t="n">
        <v>26</v>
      </c>
      <c r="P149" s="211" t="s">
        <v>149</v>
      </c>
      <c r="Q149" s="214" t="n">
        <v>44004</v>
      </c>
      <c r="R149" s="212" t="n">
        <v>63.4</v>
      </c>
      <c r="S149" s="215" t="n">
        <v>279901</v>
      </c>
      <c r="T149" s="216" t="n">
        <v>4415</v>
      </c>
      <c r="U149" s="158" t="n">
        <f aca="false">V149+W149</f>
        <v>0.580178268251273</v>
      </c>
      <c r="V149" s="158" t="n">
        <f aca="false">IF(K149=0,0,M149/K149)</f>
        <v>0.537634408602151</v>
      </c>
      <c r="W149" s="158" t="n">
        <f aca="false">IF(K149+$AB$1*H149=0,0,(N149+$AB$1*J149)/(K149+$AB$1*H149))</f>
        <v>0.0425438596491228</v>
      </c>
      <c r="X149" s="159" t="n">
        <f aca="false">IF(F149=0,G149,F149)</f>
        <v>541</v>
      </c>
      <c r="Y149" s="159" t="n">
        <f aca="false">IF(K149=0,X149+E149,(X149+E149)/K149)</f>
        <v>13.5591397849462</v>
      </c>
      <c r="Z149" s="160" t="n">
        <f aca="false">(K149)/S149*100000</f>
        <v>33.2260334904127</v>
      </c>
      <c r="AA149" s="160" t="n">
        <f aca="false">SUM(M149:N149)/S149*100000</f>
        <v>18.2207280431295</v>
      </c>
      <c r="AB149" s="160" t="n">
        <f aca="false">IF(H149=0,(K149+$AB$1*I149)/S149*100000,(K149+$AB$1*H149)/S149*100000)</f>
        <v>40.7286862140542</v>
      </c>
      <c r="AC149" s="161" t="n">
        <f aca="false">(SUM(M149:N149)+$AB$1*ABS(H149-I149))/S149*100000</f>
        <v>24.2228502220428</v>
      </c>
      <c r="AD149" s="159" t="n">
        <f aca="false">(AB149*(W149*100+1))^0.5</f>
        <v>14.6288836625507</v>
      </c>
      <c r="AE149" s="159" t="n">
        <f aca="false">(AC149*(W149*100))^0.5</f>
        <v>10.1515197884273</v>
      </c>
      <c r="AF149" s="151" t="n">
        <f aca="false">$AF$1*(X149/S149*100000)^0.5</f>
        <v>0.973182851342793</v>
      </c>
      <c r="AG149" s="162" t="n">
        <f aca="false">D149</f>
        <v>3.50418102278061</v>
      </c>
      <c r="AH149" s="165"/>
      <c r="AI149" s="161"/>
      <c r="AJ149" s="161"/>
      <c r="AK149" s="160"/>
      <c r="AL149" s="164"/>
      <c r="AM149" s="160"/>
      <c r="AN149" s="160"/>
      <c r="AO149" s="160"/>
      <c r="AP149" s="160"/>
      <c r="AQ149" s="161"/>
      <c r="AR149" s="161"/>
      <c r="AS149" s="161"/>
      <c r="AT149" s="161"/>
      <c r="AU149" s="161"/>
      <c r="AV149" s="161"/>
      <c r="AW149" s="161"/>
      <c r="AX149" s="161"/>
    </row>
    <row r="150" customFormat="false" ht="15.75" hidden="false" customHeight="false" outlineLevel="0" collapsed="false">
      <c r="A150" s="211" t="s">
        <v>84</v>
      </c>
      <c r="B150" s="211" t="s">
        <v>449</v>
      </c>
      <c r="C150" s="231" t="s">
        <v>450</v>
      </c>
      <c r="D150" s="151" t="n">
        <f aca="false">IF(AD150-AE150-AF150&lt;0,0,AD150-AE150-AF150)</f>
        <v>4.85712602312661</v>
      </c>
      <c r="E150" s="212" t="n">
        <v>1103</v>
      </c>
      <c r="F150" s="212" t="n">
        <v>634</v>
      </c>
      <c r="G150" s="212" t="n">
        <v>64</v>
      </c>
      <c r="H150" s="212" t="n">
        <v>330</v>
      </c>
      <c r="I150" s="212" t="n">
        <v>110</v>
      </c>
      <c r="J150" s="212" t="n">
        <v>51</v>
      </c>
      <c r="K150" s="213" t="n">
        <v>274</v>
      </c>
      <c r="L150" s="212" t="n">
        <v>34</v>
      </c>
      <c r="M150" s="212" t="n">
        <v>126</v>
      </c>
      <c r="N150" s="212" t="n">
        <v>40</v>
      </c>
      <c r="O150" s="212" t="n">
        <v>74</v>
      </c>
      <c r="P150" s="211" t="s">
        <v>149</v>
      </c>
      <c r="Q150" s="214" t="n">
        <v>44004</v>
      </c>
      <c r="R150" s="212" t="n">
        <v>1782.05</v>
      </c>
      <c r="S150" s="215" t="n">
        <v>1187742</v>
      </c>
      <c r="T150" s="216" t="n">
        <v>667</v>
      </c>
      <c r="U150" s="158" t="n">
        <f aca="false">V150+W150</f>
        <v>0.608377762993919</v>
      </c>
      <c r="V150" s="158" t="n">
        <f aca="false">IF(K150=0,0,M150/K150)</f>
        <v>0.45985401459854</v>
      </c>
      <c r="W150" s="158" t="n">
        <f aca="false">IF(K150+$AB$1*H150=0,0,(N150+$AB$1*J150)/(K150+$AB$1*H150))</f>
        <v>0.148523748395379</v>
      </c>
      <c r="X150" s="159" t="n">
        <f aca="false">IF(F150=0,G150,F150)</f>
        <v>634</v>
      </c>
      <c r="Y150" s="159" t="n">
        <f aca="false">IF(K150=0,X150+E150,(X150+E150)/K150)</f>
        <v>6.33941605839416</v>
      </c>
      <c r="Z150" s="160" t="n">
        <f aca="false">(K150)/S150*100000</f>
        <v>23.0689829946234</v>
      </c>
      <c r="AA150" s="160" t="n">
        <f aca="false">SUM(M150:N150)/S150*100000</f>
        <v>13.9760991865237</v>
      </c>
      <c r="AB150" s="160" t="n">
        <f aca="false">IF(H150=0,(K150+$AB$1*I150)/S150*100000,(K150+$AB$1*H150)/S150*100000)</f>
        <v>32.7933170671745</v>
      </c>
      <c r="AC150" s="161" t="n">
        <f aca="false">(SUM(M150:N150)+$AB$1*ABS(H150-I150))/S150*100000</f>
        <v>20.4589885682244</v>
      </c>
      <c r="AD150" s="159" t="n">
        <f aca="false">(AB150*(W150*100+1))^0.5</f>
        <v>22.8002621559636</v>
      </c>
      <c r="AE150" s="159" t="n">
        <f aca="false">(AC150*(W150*100))^0.5</f>
        <v>17.4317115353912</v>
      </c>
      <c r="AF150" s="151" t="n">
        <f aca="false">$AF$1*(X150/S150*100000)^0.5</f>
        <v>0.511424597445818</v>
      </c>
      <c r="AG150" s="162" t="n">
        <f aca="false">D150</f>
        <v>4.85712602312661</v>
      </c>
      <c r="AH150" s="165"/>
      <c r="AI150" s="161"/>
      <c r="AJ150" s="161"/>
      <c r="AK150" s="160"/>
      <c r="AL150" s="164"/>
      <c r="AM150" s="160"/>
      <c r="AN150" s="160"/>
      <c r="AO150" s="160"/>
      <c r="AP150" s="160"/>
      <c r="AQ150" s="161"/>
      <c r="AR150" s="161"/>
      <c r="AS150" s="161"/>
      <c r="AT150" s="161"/>
      <c r="AU150" s="161"/>
      <c r="AV150" s="161"/>
      <c r="AW150" s="161"/>
      <c r="AX150" s="161"/>
    </row>
    <row r="151" customFormat="false" ht="15.75" hidden="false" customHeight="false" outlineLevel="0" collapsed="false">
      <c r="A151" s="211" t="s">
        <v>84</v>
      </c>
      <c r="B151" s="211" t="s">
        <v>451</v>
      </c>
      <c r="C151" s="231" t="s">
        <v>452</v>
      </c>
      <c r="D151" s="151" t="n">
        <f aca="false">IF(AD151-AE151-AF151&lt;0,0,AD151-AE151-AF151)</f>
        <v>2.39930474881878</v>
      </c>
      <c r="E151" s="212" t="n">
        <v>1095</v>
      </c>
      <c r="F151" s="212" t="n">
        <v>434</v>
      </c>
      <c r="G151" s="212" t="n">
        <v>6</v>
      </c>
      <c r="H151" s="212" t="n">
        <v>197</v>
      </c>
      <c r="I151" s="212" t="n">
        <v>27</v>
      </c>
      <c r="J151" s="212" t="n">
        <v>29</v>
      </c>
      <c r="K151" s="213" t="n">
        <v>96</v>
      </c>
      <c r="L151" s="212" t="n">
        <v>25</v>
      </c>
      <c r="M151" s="212" t="n">
        <v>46</v>
      </c>
      <c r="N151" s="212" t="n">
        <v>7</v>
      </c>
      <c r="O151" s="212" t="n">
        <v>18</v>
      </c>
      <c r="P151" s="211" t="s">
        <v>149</v>
      </c>
      <c r="Q151" s="214" t="n">
        <v>44004</v>
      </c>
      <c r="R151" s="212" t="n">
        <v>1790.9</v>
      </c>
      <c r="S151" s="215" t="n">
        <v>1029837</v>
      </c>
      <c r="T151" s="216" t="n">
        <v>575</v>
      </c>
      <c r="U151" s="158" t="n">
        <f aca="false">V151+W151</f>
        <v>0.583137566939477</v>
      </c>
      <c r="V151" s="158" t="n">
        <f aca="false">IF(K151=0,0,M151/K151)</f>
        <v>0.479166666666667</v>
      </c>
      <c r="W151" s="158" t="n">
        <f aca="false">IF(K151+$AB$1*H151=0,0,(N151+$AB$1*J151)/(K151+$AB$1*H151))</f>
        <v>0.10397090027281</v>
      </c>
      <c r="X151" s="159" t="n">
        <f aca="false">IF(F151=0,G151,F151)</f>
        <v>434</v>
      </c>
      <c r="Y151" s="159" t="n">
        <f aca="false">IF(K151=0,X151+E151,(X151+E151)/K151)</f>
        <v>15.9270833333333</v>
      </c>
      <c r="Z151" s="160" t="n">
        <f aca="false">(K151)/S151*100000</f>
        <v>9.32186355704835</v>
      </c>
      <c r="AA151" s="160" t="n">
        <f aca="false">SUM(M151:N151)/S151*100000</f>
        <v>5.14644550545378</v>
      </c>
      <c r="AB151" s="160" t="n">
        <f aca="false">IF(H151=0,(K151+$AB$1*I151)/S151*100000,(K151+$AB$1*H151)/S151*100000)</f>
        <v>16.0170978514076</v>
      </c>
      <c r="AC151" s="161" t="n">
        <f aca="false">(SUM(M151:N151)+$AB$1*ABS(H151-I151))/S151*100000</f>
        <v>10.924058855916</v>
      </c>
      <c r="AD151" s="159" t="n">
        <f aca="false">(AB151*(W151*100+1))^0.5</f>
        <v>13.5110438600524</v>
      </c>
      <c r="AE151" s="159" t="n">
        <f aca="false">(AC151*(W151*100))^0.5</f>
        <v>10.6573178327511</v>
      </c>
      <c r="AF151" s="151" t="n">
        <f aca="false">$AF$1*(X151/S151*100000)^0.5</f>
        <v>0.454421278482531</v>
      </c>
      <c r="AG151" s="162" t="n">
        <f aca="false">D151</f>
        <v>2.39930474881878</v>
      </c>
      <c r="AH151" s="165"/>
      <c r="AI151" s="161"/>
      <c r="AJ151" s="161"/>
      <c r="AK151" s="160"/>
      <c r="AL151" s="164"/>
      <c r="AM151" s="160"/>
      <c r="AN151" s="160"/>
      <c r="AO151" s="160"/>
      <c r="AP151" s="160"/>
      <c r="AQ151" s="161"/>
      <c r="AR151" s="161"/>
      <c r="AS151" s="161"/>
      <c r="AT151" s="161"/>
      <c r="AU151" s="161"/>
      <c r="AV151" s="161"/>
      <c r="AW151" s="161"/>
      <c r="AX151" s="161"/>
    </row>
    <row r="152" customFormat="false" ht="15.75" hidden="false" customHeight="false" outlineLevel="0" collapsed="false">
      <c r="A152" s="211" t="s">
        <v>84</v>
      </c>
      <c r="B152" s="211" t="s">
        <v>453</v>
      </c>
      <c r="C152" s="231" t="s">
        <v>454</v>
      </c>
      <c r="D152" s="151" t="n">
        <f aca="false">IF(AD152-AE152-AF152&lt;0,0,AD152-AE152-AF152)</f>
        <v>0.54849305460068</v>
      </c>
      <c r="E152" s="212" t="n">
        <v>992</v>
      </c>
      <c r="F152" s="212" t="n">
        <v>373</v>
      </c>
      <c r="G152" s="212" t="n">
        <v>4</v>
      </c>
      <c r="H152" s="212" t="n">
        <v>117</v>
      </c>
      <c r="I152" s="212" t="n">
        <v>10</v>
      </c>
      <c r="J152" s="212" t="n">
        <v>15</v>
      </c>
      <c r="K152" s="213" t="n">
        <v>38</v>
      </c>
      <c r="L152" s="212" t="n">
        <v>4</v>
      </c>
      <c r="M152" s="212" t="n">
        <v>34</v>
      </c>
      <c r="N152" s="212" t="n">
        <v>0</v>
      </c>
      <c r="O152" s="212" t="n">
        <v>0</v>
      </c>
      <c r="P152" s="211" t="s">
        <v>149</v>
      </c>
      <c r="Q152" s="214" t="n">
        <v>44004</v>
      </c>
      <c r="R152" s="212" t="n">
        <v>1037.58</v>
      </c>
      <c r="S152" s="215" t="n">
        <v>675988</v>
      </c>
      <c r="T152" s="216" t="n">
        <v>652</v>
      </c>
      <c r="U152" s="158" t="n">
        <f aca="false">V152+W152</f>
        <v>0.961234625512483</v>
      </c>
      <c r="V152" s="158" t="n">
        <f aca="false">IF(K152=0,0,M152/K152)</f>
        <v>0.894736842105263</v>
      </c>
      <c r="W152" s="158" t="n">
        <f aca="false">IF(K152+$AB$1*H152=0,0,(N152+$AB$1*J152)/(K152+$AB$1*H152))</f>
        <v>0.0664977834072198</v>
      </c>
      <c r="X152" s="159" t="n">
        <f aca="false">IF(F152=0,G152,F152)</f>
        <v>373</v>
      </c>
      <c r="Y152" s="159" t="n">
        <f aca="false">IF(K152=0,X152+E152,(X152+E152)/K152)</f>
        <v>35.9210526315789</v>
      </c>
      <c r="Z152" s="160" t="n">
        <f aca="false">(K152)/S152*100000</f>
        <v>5.62140156334136</v>
      </c>
      <c r="AA152" s="160" t="n">
        <f aca="false">SUM(M152:N152)/S152*100000</f>
        <v>5.02967508298964</v>
      </c>
      <c r="AB152" s="160" t="n">
        <f aca="false">IF(H152=0,(K152+$AB$1*I152)/S152*100000,(K152+$AB$1*H152)/S152*100000)</f>
        <v>11.6792014059421</v>
      </c>
      <c r="AC152" s="161" t="n">
        <f aca="false">(SUM(M152:N152)+$AB$1*ABS(H152-I152))/S152*100000</f>
        <v>10.5697142552826</v>
      </c>
      <c r="AD152" s="159" t="n">
        <f aca="false">(AB152*(W152*100+1))^0.5</f>
        <v>9.45215858691049</v>
      </c>
      <c r="AE152" s="159" t="n">
        <f aca="false">(AC152*(W152*100))^0.5</f>
        <v>8.38368993477209</v>
      </c>
      <c r="AF152" s="151" t="n">
        <f aca="false">$AF$1*(X152/S152*100000)^0.5</f>
        <v>0.519975597537722</v>
      </c>
      <c r="AG152" s="162" t="n">
        <f aca="false">D152</f>
        <v>0.54849305460068</v>
      </c>
      <c r="AH152" s="165"/>
      <c r="AI152" s="161"/>
      <c r="AJ152" s="161"/>
      <c r="AK152" s="160"/>
      <c r="AL152" s="164"/>
      <c r="AM152" s="160"/>
      <c r="AN152" s="160"/>
      <c r="AO152" s="160"/>
      <c r="AP152" s="160"/>
      <c r="AQ152" s="161"/>
      <c r="AR152" s="161"/>
      <c r="AS152" s="161"/>
      <c r="AT152" s="161"/>
      <c r="AU152" s="161"/>
      <c r="AV152" s="161"/>
      <c r="AW152" s="161"/>
      <c r="AX152" s="161"/>
    </row>
    <row r="153" customFormat="false" ht="15.75" hidden="false" customHeight="false" outlineLevel="0" collapsed="false">
      <c r="A153" s="211" t="s">
        <v>84</v>
      </c>
      <c r="B153" s="211" t="s">
        <v>455</v>
      </c>
      <c r="C153" s="232" t="s">
        <v>456</v>
      </c>
      <c r="D153" s="151" t="n">
        <f aca="false">IF(AD153-AE153-AF153&lt;0,0,AD153-AE153-AF153)</f>
        <v>2.63593896824482</v>
      </c>
      <c r="E153" s="212" t="n">
        <v>269</v>
      </c>
      <c r="F153" s="212" t="n">
        <v>83</v>
      </c>
      <c r="G153" s="212" t="n">
        <v>7</v>
      </c>
      <c r="H153" s="212" t="n">
        <v>31</v>
      </c>
      <c r="I153" s="212" t="n">
        <v>2</v>
      </c>
      <c r="J153" s="212" t="n">
        <v>3</v>
      </c>
      <c r="K153" s="213" t="n">
        <v>22</v>
      </c>
      <c r="L153" s="212" t="n">
        <v>14</v>
      </c>
      <c r="M153" s="212" t="n">
        <v>8</v>
      </c>
      <c r="N153" s="212" t="n">
        <v>0</v>
      </c>
      <c r="O153" s="212" t="n">
        <v>0</v>
      </c>
      <c r="P153" s="211" t="s">
        <v>149</v>
      </c>
      <c r="Q153" s="214" t="n">
        <v>44004</v>
      </c>
      <c r="R153" s="212" t="n">
        <v>33.92</v>
      </c>
      <c r="S153" s="215" t="n">
        <v>174953</v>
      </c>
      <c r="T153" s="216" t="n">
        <v>5158</v>
      </c>
      <c r="U153" s="158" t="n">
        <f aca="false">V153+W153</f>
        <v>0.395599833955998</v>
      </c>
      <c r="V153" s="158" t="n">
        <f aca="false">IF(K153=0,0,M153/K153)</f>
        <v>0.363636363636364</v>
      </c>
      <c r="W153" s="158" t="n">
        <f aca="false">IF(K153+$AB$1*H153=0,0,(N153+$AB$1*J153)/(K153+$AB$1*H153))</f>
        <v>0.0319634703196347</v>
      </c>
      <c r="X153" s="159" t="n">
        <f aca="false">IF(F153=0,G153,F153)</f>
        <v>83</v>
      </c>
      <c r="Y153" s="159" t="n">
        <f aca="false">IF(K153=0,X153+E153,(X153+E153)/K153)</f>
        <v>16</v>
      </c>
      <c r="Z153" s="160" t="n">
        <f aca="false">(K153)/S153*100000</f>
        <v>12.5748058049876</v>
      </c>
      <c r="AA153" s="160" t="n">
        <f aca="false">SUM(M153:N153)/S153*100000</f>
        <v>4.57265665635914</v>
      </c>
      <c r="AB153" s="160" t="n">
        <f aca="false">IF(H153=0,(K153+$AB$1*I153)/S153*100000,(K153+$AB$1*H153)/S153*100000)</f>
        <v>18.7764713951747</v>
      </c>
      <c r="AC153" s="161" t="n">
        <f aca="false">(SUM(M153:N153)+$AB$1*ABS(H153-I153))/S153*100000</f>
        <v>10.3742147891148</v>
      </c>
      <c r="AD153" s="159" t="n">
        <f aca="false">(AB153*(W153*100+1))^0.5</f>
        <v>8.87651902549014</v>
      </c>
      <c r="AE153" s="159" t="n">
        <f aca="false">(AC153*(W153*100))^0.5</f>
        <v>5.75843647617464</v>
      </c>
      <c r="AF153" s="151" t="n">
        <f aca="false">$AF$1*(X153/S153*100000)^0.5</f>
        <v>0.482143581070678</v>
      </c>
      <c r="AG153" s="162" t="n">
        <f aca="false">D153</f>
        <v>2.63593896824482</v>
      </c>
      <c r="AH153" s="165"/>
      <c r="AI153" s="161"/>
      <c r="AJ153" s="161"/>
      <c r="AK153" s="160"/>
      <c r="AL153" s="164"/>
      <c r="AM153" s="160"/>
      <c r="AN153" s="160"/>
      <c r="AO153" s="160"/>
      <c r="AP153" s="160"/>
      <c r="AQ153" s="161"/>
      <c r="AR153" s="161"/>
      <c r="AS153" s="161"/>
      <c r="AT153" s="161"/>
      <c r="AU153" s="161"/>
      <c r="AV153" s="161"/>
      <c r="AW153" s="161"/>
      <c r="AX153" s="161"/>
    </row>
    <row r="154" customFormat="false" ht="15.75" hidden="false" customHeight="false" outlineLevel="0" collapsed="false">
      <c r="A154" s="211" t="s">
        <v>84</v>
      </c>
      <c r="B154" s="211" t="s">
        <v>457</v>
      </c>
      <c r="C154" s="231" t="s">
        <v>458</v>
      </c>
      <c r="D154" s="151" t="n">
        <f aca="false">IF(AD154-AE154-AF154&lt;0,0,AD154-AE154-AF154)</f>
        <v>2.55592497121525</v>
      </c>
      <c r="E154" s="212" t="n">
        <v>458</v>
      </c>
      <c r="F154" s="212" t="n">
        <v>414</v>
      </c>
      <c r="G154" s="212" t="n">
        <v>58</v>
      </c>
      <c r="H154" s="212" t="n">
        <v>115</v>
      </c>
      <c r="I154" s="212" t="n">
        <v>20</v>
      </c>
      <c r="J154" s="212" t="n">
        <v>25</v>
      </c>
      <c r="K154" s="213" t="n">
        <v>127</v>
      </c>
      <c r="L154" s="212" t="n">
        <v>17</v>
      </c>
      <c r="M154" s="212" t="n">
        <v>82</v>
      </c>
      <c r="N154" s="212" t="n">
        <v>4</v>
      </c>
      <c r="O154" s="212" t="n">
        <v>24</v>
      </c>
      <c r="P154" s="211" t="s">
        <v>149</v>
      </c>
      <c r="Q154" s="214" t="n">
        <v>44004</v>
      </c>
      <c r="R154" s="212" t="n">
        <v>688.84</v>
      </c>
      <c r="S154" s="215" t="n">
        <v>627330</v>
      </c>
      <c r="T154" s="216" t="n">
        <v>911</v>
      </c>
      <c r="U154" s="158" t="n">
        <f aca="false">V154+W154</f>
        <v>0.721902475195085</v>
      </c>
      <c r="V154" s="158" t="n">
        <f aca="false">IF(K154=0,0,M154/K154)</f>
        <v>0.645669291338583</v>
      </c>
      <c r="W154" s="158" t="n">
        <f aca="false">IF(K154+$AB$1*H154=0,0,(N154+$AB$1*J154)/(K154+$AB$1*H154))</f>
        <v>0.0762331838565022</v>
      </c>
      <c r="X154" s="159" t="n">
        <f aca="false">IF(F154=0,G154,F154)</f>
        <v>414</v>
      </c>
      <c r="Y154" s="159" t="n">
        <f aca="false">IF(K154=0,X154+E154,(X154+E154)/K154)</f>
        <v>6.86614173228347</v>
      </c>
      <c r="Z154" s="160" t="n">
        <f aca="false">(K154)/S154*100000</f>
        <v>20.2445283981318</v>
      </c>
      <c r="AA154" s="160" t="n">
        <f aca="false">SUM(M154:N154)/S154*100000</f>
        <v>13.708893245979</v>
      </c>
      <c r="AB154" s="160" t="n">
        <f aca="false">IF(H154=0,(K154+$AB$1*I154)/S154*100000,(K154+$AB$1*H154)/S154*100000)</f>
        <v>26.6606092487208</v>
      </c>
      <c r="AC154" s="161" t="n">
        <f aca="false">(SUM(M154:N154)+$AB$1*ABS(H154-I154))/S154*100000</f>
        <v>19.0091339486395</v>
      </c>
      <c r="AD154" s="159" t="n">
        <f aca="false">(AB154*(W154*100+1))^0.5</f>
        <v>15.1625499803671</v>
      </c>
      <c r="AE154" s="159" t="n">
        <f aca="false">(AC154*(W154*100))^0.5</f>
        <v>12.0379682806506</v>
      </c>
      <c r="AF154" s="151" t="n">
        <f aca="false">$AF$1*(X154/S154*100000)^0.5</f>
        <v>0.568656728501199</v>
      </c>
      <c r="AG154" s="162" t="n">
        <f aca="false">D154</f>
        <v>2.55592497121525</v>
      </c>
      <c r="AH154" s="165"/>
      <c r="AI154" s="161"/>
      <c r="AJ154" s="161"/>
      <c r="AK154" s="160"/>
      <c r="AL154" s="164"/>
      <c r="AM154" s="160"/>
      <c r="AN154" s="160"/>
      <c r="AO154" s="160"/>
      <c r="AP154" s="160"/>
      <c r="AQ154" s="161"/>
      <c r="AR154" s="161"/>
      <c r="AS154" s="161"/>
      <c r="AT154" s="161"/>
      <c r="AU154" s="161"/>
      <c r="AV154" s="161"/>
      <c r="AW154" s="161"/>
      <c r="AX154" s="161"/>
    </row>
    <row r="155" customFormat="false" ht="15.75" hidden="false" customHeight="false" outlineLevel="0" collapsed="false">
      <c r="A155" s="211" t="s">
        <v>84</v>
      </c>
      <c r="B155" s="211" t="s">
        <v>459</v>
      </c>
      <c r="C155" s="231" t="s">
        <v>460</v>
      </c>
      <c r="D155" s="151" t="n">
        <f aca="false">IF(AD155-AE155-AF155&lt;0,0,AD155-AE155-AF155)</f>
        <v>4.25997012489887</v>
      </c>
      <c r="E155" s="212" t="n">
        <v>352</v>
      </c>
      <c r="F155" s="212" t="n">
        <v>552</v>
      </c>
      <c r="G155" s="212" t="n">
        <v>29</v>
      </c>
      <c r="H155" s="212" t="n">
        <v>573</v>
      </c>
      <c r="I155" s="212" t="n">
        <v>147</v>
      </c>
      <c r="J155" s="212" t="n">
        <v>54</v>
      </c>
      <c r="K155" s="213" t="n">
        <v>352</v>
      </c>
      <c r="L155" s="212" t="n">
        <v>81</v>
      </c>
      <c r="M155" s="212" t="n">
        <v>109</v>
      </c>
      <c r="N155" s="212" t="n">
        <v>28</v>
      </c>
      <c r="O155" s="212" t="n">
        <v>134</v>
      </c>
      <c r="P155" s="211" t="s">
        <v>149</v>
      </c>
      <c r="Q155" s="214" t="n">
        <v>44004</v>
      </c>
      <c r="R155" s="212" t="n">
        <v>3530.65</v>
      </c>
      <c r="S155" s="215" t="n">
        <v>2542963</v>
      </c>
      <c r="T155" s="216" t="n">
        <v>720</v>
      </c>
      <c r="U155" s="158" t="n">
        <f aca="false">V155+W155</f>
        <v>0.394538287361901</v>
      </c>
      <c r="V155" s="158" t="n">
        <f aca="false">IF(K155=0,0,M155/K155)</f>
        <v>0.309659090909091</v>
      </c>
      <c r="W155" s="158" t="n">
        <f aca="false">IF(K155+$AB$1*H155=0,0,(N155+$AB$1*J155)/(K155+$AB$1*H155))</f>
        <v>0.0848791964528097</v>
      </c>
      <c r="X155" s="159" t="n">
        <f aca="false">IF(F155=0,G155,F155)</f>
        <v>552</v>
      </c>
      <c r="Y155" s="159" t="n">
        <f aca="false">IF(K155=0,X155+E155,(X155+E155)/K155)</f>
        <v>2.56818181818182</v>
      </c>
      <c r="Z155" s="160" t="n">
        <f aca="false">(K155)/S155*100000</f>
        <v>13.8421203926286</v>
      </c>
      <c r="AA155" s="160" t="n">
        <f aca="false">SUM(M155:N155)/S155*100000</f>
        <v>5.38741617554011</v>
      </c>
      <c r="AB155" s="160" t="n">
        <f aca="false">IF(H155=0,(K155+$AB$1*I155)/S155*100000,(K155+$AB$1*H155)/S155*100000)</f>
        <v>21.7285898379174</v>
      </c>
      <c r="AC155" s="161" t="n">
        <f aca="false">(SUM(M155:N155)+$AB$1*ABS(H155-I155))/S155*100000</f>
        <v>11.2506552395768</v>
      </c>
      <c r="AD155" s="159" t="n">
        <f aca="false">(AB155*(W155*100+1))^0.5</f>
        <v>14.3582420368034</v>
      </c>
      <c r="AE155" s="159" t="n">
        <f aca="false">(AC155*(W155*100))^0.5</f>
        <v>9.77213679960977</v>
      </c>
      <c r="AF155" s="151" t="n">
        <f aca="false">$AF$1*(X155/S155*100000)^0.5</f>
        <v>0.326135112294796</v>
      </c>
      <c r="AG155" s="162" t="n">
        <f aca="false">D155</f>
        <v>4.25997012489887</v>
      </c>
      <c r="AH155" s="165"/>
      <c r="AI155" s="161"/>
      <c r="AJ155" s="161"/>
      <c r="AK155" s="160"/>
      <c r="AL155" s="164"/>
      <c r="AM155" s="160"/>
      <c r="AN155" s="160"/>
      <c r="AO155" s="160"/>
      <c r="AP155" s="160"/>
      <c r="AQ155" s="161"/>
      <c r="AR155" s="161"/>
      <c r="AS155" s="161"/>
      <c r="AT155" s="161"/>
      <c r="AU155" s="161"/>
      <c r="AV155" s="161"/>
      <c r="AW155" s="161"/>
      <c r="AX155" s="161"/>
    </row>
    <row r="156" customFormat="false" ht="15.75" hidden="false" customHeight="false" outlineLevel="0" collapsed="false">
      <c r="A156" s="211" t="s">
        <v>84</v>
      </c>
      <c r="B156" s="211" t="s">
        <v>461</v>
      </c>
      <c r="C156" s="232" t="s">
        <v>462</v>
      </c>
      <c r="D156" s="151" t="n">
        <f aca="false">IF(AD156-AE156-AF156&lt;0,0,AD156-AE156-AF156)</f>
        <v>8.77993702003737</v>
      </c>
      <c r="E156" s="212" t="n">
        <v>1128</v>
      </c>
      <c r="F156" s="212" t="n">
        <v>1039</v>
      </c>
      <c r="G156" s="212" t="n">
        <v>60</v>
      </c>
      <c r="H156" s="212" t="n">
        <v>492</v>
      </c>
      <c r="I156" s="212" t="n">
        <v>240</v>
      </c>
      <c r="J156" s="212" t="n">
        <v>44</v>
      </c>
      <c r="K156" s="213" t="n">
        <v>360</v>
      </c>
      <c r="L156" s="212" t="n">
        <v>69</v>
      </c>
      <c r="M156" s="212" t="n">
        <v>98</v>
      </c>
      <c r="N156" s="212" t="n">
        <v>27</v>
      </c>
      <c r="O156" s="212" t="n">
        <v>166</v>
      </c>
      <c r="P156" s="211" t="s">
        <v>149</v>
      </c>
      <c r="Q156" s="214" t="n">
        <v>44004</v>
      </c>
      <c r="R156" s="212" t="n">
        <v>145.28</v>
      </c>
      <c r="S156" s="215" t="n">
        <v>850904</v>
      </c>
      <c r="T156" s="216" t="n">
        <v>5857</v>
      </c>
      <c r="U156" s="158" t="n">
        <f aca="false">V156+W156</f>
        <v>0.351891519478893</v>
      </c>
      <c r="V156" s="158" t="n">
        <f aca="false">IF(K156=0,0,M156/K156)</f>
        <v>0.272222222222222</v>
      </c>
      <c r="W156" s="158" t="n">
        <f aca="false">IF(K156+$AB$1*H156=0,0,(N156+$AB$1*J156)/(K156+$AB$1*H156))</f>
        <v>0.0796692972566704</v>
      </c>
      <c r="X156" s="159" t="n">
        <f aca="false">IF(F156=0,G156,F156)</f>
        <v>1039</v>
      </c>
      <c r="Y156" s="159" t="n">
        <f aca="false">IF(K156=0,X156+E156,(X156+E156)/K156)</f>
        <v>6.01944444444445</v>
      </c>
      <c r="Z156" s="160" t="n">
        <f aca="false">(K156)/S156*100000</f>
        <v>42.3079454321522</v>
      </c>
      <c r="AA156" s="160" t="n">
        <f aca="false">SUM(M156:N156)/S156*100000</f>
        <v>14.6902588306084</v>
      </c>
      <c r="AB156" s="160" t="n">
        <f aca="false">IF(H156=0,(K156+$AB$1*I156)/S156*100000,(K156+$AB$1*H156)/S156*100000)</f>
        <v>62.5452459971983</v>
      </c>
      <c r="AC156" s="161" t="n">
        <f aca="false">(SUM(M156:N156)+$AB$1*ABS(H156-I156))/S156*100000</f>
        <v>25.0557054614857</v>
      </c>
      <c r="AD156" s="159" t="n">
        <f aca="false">(AB156*(W156*100+1))^0.5</f>
        <v>23.6820359245449</v>
      </c>
      <c r="AE156" s="159" t="n">
        <f aca="false">(AC156*(W156*100))^0.5</f>
        <v>14.1285896195858</v>
      </c>
      <c r="AF156" s="151" t="n">
        <f aca="false">$AF$1*(X156/S156*100000)^0.5</f>
        <v>0.773509284921702</v>
      </c>
      <c r="AG156" s="162" t="n">
        <f aca="false">D156</f>
        <v>8.77993702003737</v>
      </c>
      <c r="AH156" s="165"/>
      <c r="AI156" s="161"/>
      <c r="AJ156" s="161"/>
      <c r="AK156" s="160"/>
      <c r="AL156" s="164"/>
      <c r="AM156" s="160"/>
      <c r="AN156" s="160"/>
      <c r="AO156" s="160"/>
      <c r="AP156" s="160"/>
      <c r="AQ156" s="161"/>
      <c r="AR156" s="161"/>
      <c r="AS156" s="161"/>
      <c r="AT156" s="161"/>
      <c r="AU156" s="161"/>
      <c r="AV156" s="161"/>
      <c r="AW156" s="161"/>
      <c r="AX156" s="161"/>
    </row>
    <row r="157" customFormat="false" ht="15.75" hidden="false" customHeight="false" outlineLevel="0" collapsed="false">
      <c r="A157" s="211" t="s">
        <v>84</v>
      </c>
      <c r="B157" s="211" t="s">
        <v>463</v>
      </c>
      <c r="C157" s="231" t="s">
        <v>464</v>
      </c>
      <c r="D157" s="151" t="n">
        <f aca="false">IF(AD157-AE157-AF157&lt;0,0,AD157-AE157-AF157)</f>
        <v>4.13633913124237</v>
      </c>
      <c r="E157" s="212" t="n">
        <v>124</v>
      </c>
      <c r="F157" s="212" t="n">
        <v>587</v>
      </c>
      <c r="G157" s="212" t="n">
        <v>234</v>
      </c>
      <c r="H157" s="212" t="n">
        <v>117</v>
      </c>
      <c r="I157" s="212" t="n">
        <v>78</v>
      </c>
      <c r="J157" s="212" t="n">
        <v>16</v>
      </c>
      <c r="K157" s="213" t="n">
        <v>299</v>
      </c>
      <c r="L157" s="212" t="n">
        <v>84</v>
      </c>
      <c r="M157" s="212" t="n">
        <v>160</v>
      </c>
      <c r="N157" s="212" t="n">
        <v>16</v>
      </c>
      <c r="O157" s="212" t="n">
        <v>39</v>
      </c>
      <c r="P157" s="211" t="s">
        <v>149</v>
      </c>
      <c r="Q157" s="214" t="n">
        <v>44004</v>
      </c>
      <c r="R157" s="212" t="n">
        <v>717.83</v>
      </c>
      <c r="S157" s="215" t="n">
        <v>1079499</v>
      </c>
      <c r="T157" s="216" t="n">
        <v>1504</v>
      </c>
      <c r="U157" s="158" t="n">
        <f aca="false">V157+W157</f>
        <v>0.598655812555555</v>
      </c>
      <c r="V157" s="158" t="n">
        <f aca="false">IF(K157=0,0,M157/K157)</f>
        <v>0.535117056856187</v>
      </c>
      <c r="W157" s="158" t="n">
        <f aca="false">IF(K157+$AB$1*H157=0,0,(N157+$AB$1*J157)/(K157+$AB$1*H157))</f>
        <v>0.0635387556993676</v>
      </c>
      <c r="X157" s="159" t="n">
        <f aca="false">IF(F157=0,G157,F157)</f>
        <v>587</v>
      </c>
      <c r="Y157" s="159" t="n">
        <f aca="false">IF(K157=0,X157+E157,(X157+E157)/K157)</f>
        <v>2.37792642140468</v>
      </c>
      <c r="Z157" s="160" t="n">
        <f aca="false">(K157)/S157*100000</f>
        <v>27.6980339953997</v>
      </c>
      <c r="AA157" s="160" t="n">
        <f aca="false">SUM(M157:N157)/S157*100000</f>
        <v>16.303859475553</v>
      </c>
      <c r="AB157" s="160" t="n">
        <f aca="false">IF(H157=0,(K157+$AB$1*I157)/S157*100000,(K157+$AB$1*H157)/S157*100000)</f>
        <v>31.4914603904219</v>
      </c>
      <c r="AC157" s="161" t="n">
        <f aca="false">(SUM(M157:N157)+$AB$1*ABS(H157-I157))/S157*100000</f>
        <v>17.5683349405604</v>
      </c>
      <c r="AD157" s="159" t="n">
        <f aca="false">(AB157*(W157*100+1))^0.5</f>
        <v>15.217893455625</v>
      </c>
      <c r="AE157" s="159" t="n">
        <f aca="false">(AC157*(W157*100))^0.5</f>
        <v>10.5653686250548</v>
      </c>
      <c r="AF157" s="151" t="n">
        <f aca="false">$AF$1*(X157/S157*100000)^0.5</f>
        <v>0.516185699327799</v>
      </c>
      <c r="AG157" s="162" t="n">
        <f aca="false">D157</f>
        <v>4.13633913124237</v>
      </c>
      <c r="AH157" s="165"/>
      <c r="AI157" s="161"/>
      <c r="AJ157" s="161"/>
      <c r="AK157" s="160"/>
      <c r="AL157" s="164"/>
      <c r="AM157" s="160"/>
      <c r="AN157" s="160"/>
      <c r="AO157" s="160"/>
      <c r="AP157" s="160"/>
      <c r="AQ157" s="161"/>
      <c r="AR157" s="161"/>
      <c r="AS157" s="161"/>
      <c r="AT157" s="161"/>
      <c r="AU157" s="161"/>
      <c r="AV157" s="161"/>
      <c r="AW157" s="161"/>
      <c r="AX157" s="161"/>
    </row>
    <row r="158" customFormat="false" ht="15.75" hidden="false" customHeight="false" outlineLevel="0" collapsed="false">
      <c r="A158" s="211" t="s">
        <v>84</v>
      </c>
      <c r="B158" s="211" t="s">
        <v>465</v>
      </c>
      <c r="C158" s="232" t="s">
        <v>466</v>
      </c>
      <c r="D158" s="151" t="n">
        <f aca="false">IF(AD158-AE158-AF158&lt;0,0,AD158-AE158-AF158)</f>
        <v>15.2724018483123</v>
      </c>
      <c r="E158" s="212" t="n">
        <v>149</v>
      </c>
      <c r="F158" s="212" t="n">
        <v>772</v>
      </c>
      <c r="G158" s="212" t="n">
        <v>227</v>
      </c>
      <c r="H158" s="212" t="n">
        <v>21</v>
      </c>
      <c r="I158" s="212" t="n">
        <v>5</v>
      </c>
      <c r="J158" s="212" t="n">
        <v>10</v>
      </c>
      <c r="K158" s="213" t="n">
        <v>157</v>
      </c>
      <c r="L158" s="212" t="n">
        <v>18</v>
      </c>
      <c r="M158" s="212" t="n">
        <v>21</v>
      </c>
      <c r="N158" s="212" t="n">
        <v>5</v>
      </c>
      <c r="O158" s="212" t="n">
        <v>113</v>
      </c>
      <c r="P158" s="211" t="s">
        <v>149</v>
      </c>
      <c r="Q158" s="214" t="n">
        <v>44004</v>
      </c>
      <c r="R158" s="212" t="n">
        <v>16.47</v>
      </c>
      <c r="S158" s="215" t="n">
        <v>125657</v>
      </c>
      <c r="T158" s="216" t="n">
        <v>7629</v>
      </c>
      <c r="U158" s="158" t="n">
        <f aca="false">V158+W158</f>
        <v>0.18547685439068</v>
      </c>
      <c r="V158" s="158" t="n">
        <f aca="false">IF(K158=0,0,M158/K158)</f>
        <v>0.133757961783439</v>
      </c>
      <c r="W158" s="158" t="n">
        <f aca="false">IF(K158+$AB$1*H158=0,0,(N158+$AB$1*J158)/(K158+$AB$1*H158))</f>
        <v>0.0517188926072407</v>
      </c>
      <c r="X158" s="159" t="n">
        <f aca="false">IF(F158=0,G158,F158)</f>
        <v>772</v>
      </c>
      <c r="Y158" s="159" t="n">
        <f aca="false">IF(K158=0,X158+E158,(X158+E158)/K158)</f>
        <v>5.86624203821656</v>
      </c>
      <c r="Z158" s="160" t="n">
        <f aca="false">(K158)/S158*100000</f>
        <v>124.943298025578</v>
      </c>
      <c r="AA158" s="160" t="n">
        <f aca="false">SUM(M158:N158)/S158*100000</f>
        <v>20.6912468067835</v>
      </c>
      <c r="AB158" s="160" t="n">
        <f aca="false">IF(H158=0,(K158+$AB$1*I158)/S158*100000,(K158+$AB$1*H158)/S158*100000)</f>
        <v>130.792554334418</v>
      </c>
      <c r="AC158" s="161" t="n">
        <f aca="false">(SUM(M158:N158)+$AB$1*ABS(H158-I158))/S158*100000</f>
        <v>25.1478230420908</v>
      </c>
      <c r="AD158" s="159" t="n">
        <f aca="false">(AB158*(W158*100+1))^0.5</f>
        <v>28.4119193557786</v>
      </c>
      <c r="AE158" s="159" t="n">
        <f aca="false">(AC158*(W158*100))^0.5</f>
        <v>11.4044621057715</v>
      </c>
      <c r="AF158" s="151" t="n">
        <f aca="false">$AF$1*(X158/S158*100000)^0.5</f>
        <v>1.73505540169472</v>
      </c>
      <c r="AG158" s="162" t="n">
        <f aca="false">D158</f>
        <v>15.2724018483123</v>
      </c>
      <c r="AH158" s="165"/>
      <c r="AI158" s="161"/>
      <c r="AJ158" s="161"/>
      <c r="AK158" s="160"/>
      <c r="AL158" s="164"/>
      <c r="AM158" s="160"/>
      <c r="AN158" s="160"/>
      <c r="AO158" s="160"/>
      <c r="AP158" s="160"/>
      <c r="AQ158" s="161"/>
      <c r="AR158" s="161"/>
      <c r="AS158" s="161"/>
      <c r="AT158" s="161"/>
      <c r="AU158" s="161"/>
      <c r="AV158" s="161"/>
      <c r="AW158" s="161"/>
      <c r="AX158" s="161"/>
    </row>
    <row r="159" customFormat="false" ht="15.75" hidden="false" customHeight="false" outlineLevel="0" collapsed="false">
      <c r="A159" s="211" t="s">
        <v>84</v>
      </c>
      <c r="B159" s="211" t="s">
        <v>467</v>
      </c>
      <c r="C159" s="231" t="s">
        <v>468</v>
      </c>
      <c r="D159" s="151" t="n">
        <f aca="false">IF(AD159-AE159-AF159&lt;0,0,AD159-AE159-AF159)</f>
        <v>4.52218075870333</v>
      </c>
      <c r="E159" s="212" t="n">
        <v>2751</v>
      </c>
      <c r="F159" s="212" t="n">
        <v>113</v>
      </c>
      <c r="G159" s="212" t="n">
        <v>6</v>
      </c>
      <c r="H159" s="212" t="n">
        <v>197</v>
      </c>
      <c r="I159" s="212" t="n">
        <v>34</v>
      </c>
      <c r="J159" s="212" t="n">
        <v>48</v>
      </c>
      <c r="K159" s="213" t="n">
        <v>134</v>
      </c>
      <c r="L159" s="212" t="n">
        <v>66</v>
      </c>
      <c r="M159" s="212" t="n">
        <v>45</v>
      </c>
      <c r="N159" s="212" t="n">
        <v>16</v>
      </c>
      <c r="O159" s="212" t="n">
        <v>7</v>
      </c>
      <c r="P159" s="211" t="s">
        <v>149</v>
      </c>
      <c r="Q159" s="214" t="n">
        <v>44004</v>
      </c>
      <c r="R159" s="212" t="n">
        <v>1224.25</v>
      </c>
      <c r="S159" s="215" t="n">
        <v>1041362</v>
      </c>
      <c r="T159" s="216" t="n">
        <v>851</v>
      </c>
      <c r="U159" s="158" t="n">
        <f aca="false">V159+W159</f>
        <v>0.49743705713855</v>
      </c>
      <c r="V159" s="158" t="n">
        <f aca="false">IF(K159=0,0,M159/K159)</f>
        <v>0.335820895522388</v>
      </c>
      <c r="W159" s="158" t="n">
        <f aca="false">IF(K159+$AB$1*H159=0,0,(N159+$AB$1*J159)/(K159+$AB$1*H159))</f>
        <v>0.161616161616162</v>
      </c>
      <c r="X159" s="159" t="n">
        <f aca="false">IF(F159=0,G159,F159)</f>
        <v>113</v>
      </c>
      <c r="Y159" s="159" t="n">
        <f aca="false">IF(K159=0,X159+E159,(X159+E159)/K159)</f>
        <v>21.3731343283582</v>
      </c>
      <c r="Z159" s="160" t="n">
        <f aca="false">(K159)/S159*100000</f>
        <v>12.867763563487</v>
      </c>
      <c r="AA159" s="160" t="n">
        <f aca="false">SUM(M159:N159)/S159*100000</f>
        <v>5.85771326397545</v>
      </c>
      <c r="AB159" s="160" t="n">
        <f aca="false">IF(H159=0,(K159+$AB$1*I159)/S159*100000,(K159+$AB$1*H159)/S159*100000)</f>
        <v>19.4889001135052</v>
      </c>
      <c r="AC159" s="161" t="n">
        <f aca="false">(SUM(M159:N159)+$AB$1*ABS(H159-I159))/S159*100000</f>
        <v>11.3361155870869</v>
      </c>
      <c r="AD159" s="159" t="n">
        <f aca="false">(AB159*(W159*100+1))^0.5</f>
        <v>18.2882755655106</v>
      </c>
      <c r="AE159" s="159" t="n">
        <f aca="false">(AC159*(W159*100))^0.5</f>
        <v>13.5355069680531</v>
      </c>
      <c r="AF159" s="151" t="n">
        <f aca="false">$AF$1*(X159/S159*100000)^0.5</f>
        <v>0.230587838754267</v>
      </c>
      <c r="AG159" s="162" t="n">
        <f aca="false">D159</f>
        <v>4.52218075870333</v>
      </c>
      <c r="AH159" s="165"/>
      <c r="AI159" s="161"/>
      <c r="AJ159" s="161"/>
      <c r="AK159" s="160"/>
      <c r="AL159" s="164"/>
      <c r="AM159" s="160"/>
      <c r="AN159" s="160"/>
      <c r="AO159" s="160"/>
      <c r="AP159" s="160"/>
      <c r="AQ159" s="161"/>
      <c r="AR159" s="161"/>
      <c r="AS159" s="161"/>
      <c r="AT159" s="161"/>
      <c r="AU159" s="161"/>
      <c r="AV159" s="161"/>
      <c r="AW159" s="161"/>
      <c r="AX159" s="161"/>
    </row>
    <row r="160" customFormat="false" ht="15.75" hidden="false" customHeight="false" outlineLevel="0" collapsed="false">
      <c r="A160" s="211" t="s">
        <v>84</v>
      </c>
      <c r="B160" s="211" t="s">
        <v>469</v>
      </c>
      <c r="C160" s="231" t="s">
        <v>470</v>
      </c>
      <c r="D160" s="151" t="n">
        <f aca="false">IF(AD160-AE160-AF160&lt;0,0,AD160-AE160-AF160)</f>
        <v>0.893320048920852</v>
      </c>
      <c r="E160" s="212" t="n">
        <v>540</v>
      </c>
      <c r="F160" s="212" t="n">
        <v>367</v>
      </c>
      <c r="G160" s="212" t="n">
        <v>14</v>
      </c>
      <c r="H160" s="212" t="n">
        <v>68</v>
      </c>
      <c r="I160" s="212" t="n">
        <v>6</v>
      </c>
      <c r="J160" s="212" t="n">
        <v>12</v>
      </c>
      <c r="K160" s="213" t="n">
        <v>31</v>
      </c>
      <c r="L160" s="212" t="n">
        <v>11</v>
      </c>
      <c r="M160" s="212" t="n">
        <v>20</v>
      </c>
      <c r="N160" s="212" t="n">
        <v>0</v>
      </c>
      <c r="O160" s="212" t="n">
        <v>0</v>
      </c>
      <c r="P160" s="211" t="s">
        <v>149</v>
      </c>
      <c r="Q160" s="214" t="n">
        <v>44004</v>
      </c>
      <c r="R160" s="212" t="n">
        <v>1295.98</v>
      </c>
      <c r="S160" s="215" t="n">
        <v>828678</v>
      </c>
      <c r="T160" s="216" t="n">
        <v>639</v>
      </c>
      <c r="U160" s="158" t="n">
        <f aca="false">V160+W160</f>
        <v>0.721803626089004</v>
      </c>
      <c r="V160" s="158" t="n">
        <f aca="false">IF(K160=0,0,M160/K160)</f>
        <v>0.645161290322581</v>
      </c>
      <c r="W160" s="158" t="n">
        <f aca="false">IF(K160+$AB$1*H160=0,0,(N160+$AB$1*J160)/(K160+$AB$1*H160))</f>
        <v>0.0766423357664234</v>
      </c>
      <c r="X160" s="159" t="n">
        <f aca="false">IF(F160=0,G160,F160)</f>
        <v>367</v>
      </c>
      <c r="Y160" s="159" t="n">
        <f aca="false">IF(K160=0,X160+E160,(X160+E160)/K160)</f>
        <v>29.258064516129</v>
      </c>
      <c r="Z160" s="160" t="n">
        <f aca="false">(K160)/S160*100000</f>
        <v>3.7408981534444</v>
      </c>
      <c r="AA160" s="160" t="n">
        <f aca="false">SUM(M160:N160)/S160*100000</f>
        <v>2.41348267964155</v>
      </c>
      <c r="AB160" s="160" t="n">
        <f aca="false">IF(H160=0,(K160+$AB$1*I160)/S160*100000,(K160+$AB$1*H160)/S160*100000)</f>
        <v>6.61294254221785</v>
      </c>
      <c r="AC160" s="161" t="n">
        <f aca="false">(SUM(M160:N160)+$AB$1*ABS(H160-I160))/S160*100000</f>
        <v>5.03211138705263</v>
      </c>
      <c r="AD160" s="159" t="n">
        <f aca="false">(AB160*(W160*100+1))^0.5</f>
        <v>7.56941733653855</v>
      </c>
      <c r="AE160" s="159" t="n">
        <f aca="false">(AC160*(W160*100))^0.5</f>
        <v>6.21025579618529</v>
      </c>
      <c r="AF160" s="151" t="n">
        <f aca="false">$AF$1*(X160/S160*100000)^0.5</f>
        <v>0.465841491432408</v>
      </c>
      <c r="AG160" s="162" t="n">
        <f aca="false">D160</f>
        <v>0.893320048920852</v>
      </c>
      <c r="AH160" s="165"/>
      <c r="AI160" s="161"/>
      <c r="AJ160" s="161"/>
      <c r="AK160" s="160"/>
      <c r="AL160" s="164"/>
      <c r="AM160" s="160"/>
      <c r="AN160" s="160"/>
      <c r="AO160" s="160"/>
      <c r="AP160" s="160"/>
      <c r="AQ160" s="161"/>
      <c r="AR160" s="161"/>
      <c r="AS160" s="161"/>
      <c r="AT160" s="161"/>
      <c r="AU160" s="161"/>
      <c r="AV160" s="161"/>
      <c r="AW160" s="161"/>
      <c r="AX160" s="161"/>
    </row>
    <row r="161" customFormat="false" ht="15.75" hidden="false" customHeight="false" outlineLevel="0" collapsed="false">
      <c r="A161" s="211" t="s">
        <v>84</v>
      </c>
      <c r="B161" s="211" t="s">
        <v>471</v>
      </c>
      <c r="C161" s="231" t="s">
        <v>472</v>
      </c>
      <c r="D161" s="151" t="n">
        <f aca="false">IF(AD161-AE161-AF161&lt;0,0,AD161-AE161-AF161)</f>
        <v>2.15260071767895</v>
      </c>
      <c r="E161" s="212" t="n">
        <v>774</v>
      </c>
      <c r="F161" s="212" t="n">
        <v>677</v>
      </c>
      <c r="G161" s="212" t="n">
        <v>7</v>
      </c>
      <c r="H161" s="212" t="n">
        <v>25</v>
      </c>
      <c r="I161" s="212" t="n">
        <v>4</v>
      </c>
      <c r="J161" s="212" t="n">
        <v>7</v>
      </c>
      <c r="K161" s="213" t="n">
        <v>41</v>
      </c>
      <c r="L161" s="212" t="n">
        <v>5</v>
      </c>
      <c r="M161" s="212" t="n">
        <v>16</v>
      </c>
      <c r="N161" s="212" t="n">
        <v>1</v>
      </c>
      <c r="O161" s="212" t="n">
        <v>19</v>
      </c>
      <c r="P161" s="211" t="s">
        <v>149</v>
      </c>
      <c r="Q161" s="214" t="n">
        <v>44004</v>
      </c>
      <c r="R161" s="212" t="n">
        <v>1389.92</v>
      </c>
      <c r="S161" s="215" t="n">
        <v>550891</v>
      </c>
      <c r="T161" s="216" t="n">
        <v>396</v>
      </c>
      <c r="U161" s="158" t="n">
        <f aca="false">V161+W161</f>
        <v>0.459590636107366</v>
      </c>
      <c r="V161" s="158" t="n">
        <f aca="false">IF(K161=0,0,M161/K161)</f>
        <v>0.390243902439024</v>
      </c>
      <c r="W161" s="158" t="n">
        <f aca="false">IF(K161+$AB$1*H161=0,0,(N161+$AB$1*J161)/(K161+$AB$1*H161))</f>
        <v>0.0693467336683417</v>
      </c>
      <c r="X161" s="159" t="n">
        <f aca="false">IF(F161=0,G161,F161)</f>
        <v>677</v>
      </c>
      <c r="Y161" s="159" t="n">
        <f aca="false">IF(K161=0,X161+E161,(X161+E161)/K161)</f>
        <v>35.390243902439</v>
      </c>
      <c r="Z161" s="160" t="n">
        <f aca="false">(K161)/S161*100000</f>
        <v>7.44248862297623</v>
      </c>
      <c r="AA161" s="160" t="n">
        <f aca="false">SUM(M161:N161)/S161*100000</f>
        <v>3.0859099168438</v>
      </c>
      <c r="AB161" s="160" t="n">
        <f aca="false">IF(H161=0,(K161+$AB$1*I161)/S161*100000,(K161+$AB$1*H161)/S161*100000)</f>
        <v>9.03082460958701</v>
      </c>
      <c r="AC161" s="161" t="n">
        <f aca="false">(SUM(M161:N161)+$AB$1*ABS(H161-I161))/S161*100000</f>
        <v>4.42011214559686</v>
      </c>
      <c r="AD161" s="159" t="n">
        <f aca="false">(AB161*(W161*100+1))^0.5</f>
        <v>8.46502472000175</v>
      </c>
      <c r="AE161" s="159" t="n">
        <f aca="false">(AC161*(W161*100))^0.5</f>
        <v>5.536427907459</v>
      </c>
      <c r="AF161" s="151" t="n">
        <f aca="false">$AF$1*(X161/S161*100000)^0.5</f>
        <v>0.775996094863808</v>
      </c>
      <c r="AG161" s="162" t="n">
        <f aca="false">D161</f>
        <v>2.15260071767895</v>
      </c>
      <c r="AH161" s="165"/>
      <c r="AI161" s="161"/>
      <c r="AJ161" s="161"/>
      <c r="AK161" s="160"/>
      <c r="AL161" s="164"/>
      <c r="AM161" s="160"/>
      <c r="AN161" s="160"/>
      <c r="AO161" s="160"/>
      <c r="AP161" s="160"/>
      <c r="AQ161" s="161"/>
      <c r="AR161" s="161"/>
      <c r="AS161" s="161"/>
      <c r="AT161" s="161"/>
      <c r="AU161" s="161"/>
      <c r="AV161" s="161"/>
      <c r="AW161" s="161"/>
      <c r="AX161" s="161"/>
    </row>
    <row r="162" customFormat="false" ht="15.75" hidden="false" customHeight="false" outlineLevel="0" collapsed="false">
      <c r="A162" s="211" t="s">
        <v>84</v>
      </c>
      <c r="B162" s="211" t="s">
        <v>473</v>
      </c>
      <c r="C162" s="231" t="s">
        <v>474</v>
      </c>
      <c r="D162" s="151" t="n">
        <f aca="false">IF(AD162-AE162-AF162&lt;0,0,AD162-AE162-AF162)</f>
        <v>5.76646933648317</v>
      </c>
      <c r="E162" s="212" t="n">
        <v>846</v>
      </c>
      <c r="F162" s="212" t="n">
        <v>615</v>
      </c>
      <c r="G162" s="212" t="n">
        <v>37</v>
      </c>
      <c r="H162" s="212" t="n">
        <v>122</v>
      </c>
      <c r="I162" s="212" t="n">
        <v>49</v>
      </c>
      <c r="J162" s="212" t="n">
        <v>34</v>
      </c>
      <c r="K162" s="213" t="n">
        <v>172</v>
      </c>
      <c r="L162" s="212" t="n">
        <v>83</v>
      </c>
      <c r="M162" s="212" t="n">
        <v>62</v>
      </c>
      <c r="N162" s="212" t="n">
        <v>24</v>
      </c>
      <c r="O162" s="212" t="n">
        <v>3</v>
      </c>
      <c r="P162" s="211" t="s">
        <v>149</v>
      </c>
      <c r="Q162" s="214" t="n">
        <v>44004</v>
      </c>
      <c r="R162" s="212" t="n">
        <v>792.24</v>
      </c>
      <c r="S162" s="215" t="n">
        <v>844550</v>
      </c>
      <c r="T162" s="216" t="n">
        <v>1066</v>
      </c>
      <c r="U162" s="158" t="n">
        <f aca="false">V162+W162</f>
        <v>0.527675176828674</v>
      </c>
      <c r="V162" s="158" t="n">
        <f aca="false">IF(K162=0,0,M162/K162)</f>
        <v>0.36046511627907</v>
      </c>
      <c r="W162" s="158" t="n">
        <f aca="false">IF(K162+$AB$1*H162=0,0,(N162+$AB$1*J162)/(K162+$AB$1*H162))</f>
        <v>0.167210060549604</v>
      </c>
      <c r="X162" s="159" t="n">
        <f aca="false">IF(F162=0,G162,F162)</f>
        <v>615</v>
      </c>
      <c r="Y162" s="159" t="n">
        <f aca="false">IF(K162=0,X162+E162,(X162+E162)/K162)</f>
        <v>8.49418604651163</v>
      </c>
      <c r="Z162" s="160" t="n">
        <f aca="false">(K162)/S162*100000</f>
        <v>20.3658753182168</v>
      </c>
      <c r="AA162" s="160" t="n">
        <f aca="false">SUM(M162:N162)/S162*100000</f>
        <v>10.1829376591084</v>
      </c>
      <c r="AB162" s="160" t="n">
        <f aca="false">IF(H162=0,(K162+$AB$1*I162)/S162*100000,(K162+$AB$1*H162)/S162*100000)</f>
        <v>25.421822272216</v>
      </c>
      <c r="AC162" s="161" t="n">
        <f aca="false">(SUM(M162:N162)+$AB$1*ABS(H162-I162))/S162*100000</f>
        <v>13.2082173938784</v>
      </c>
      <c r="AD162" s="159" t="n">
        <f aca="false">(AB162*(W162*100+1))^0.5</f>
        <v>21.2249915527443</v>
      </c>
      <c r="AE162" s="159" t="n">
        <f aca="false">(AC162*(W162*100))^0.5</f>
        <v>14.861180404607</v>
      </c>
      <c r="AF162" s="151" t="n">
        <f aca="false">$AF$1*(X162/S162*100000)^0.5</f>
        <v>0.597341811654156</v>
      </c>
      <c r="AG162" s="162" t="n">
        <f aca="false">D162</f>
        <v>5.76646933648317</v>
      </c>
      <c r="AH162" s="165"/>
      <c r="AI162" s="161"/>
      <c r="AJ162" s="161"/>
      <c r="AK162" s="160"/>
      <c r="AL162" s="164"/>
      <c r="AM162" s="160"/>
      <c r="AN162" s="160"/>
      <c r="AO162" s="160"/>
      <c r="AP162" s="160"/>
      <c r="AQ162" s="161"/>
      <c r="AR162" s="161"/>
      <c r="AS162" s="161"/>
      <c r="AT162" s="161"/>
      <c r="AU162" s="161"/>
      <c r="AV162" s="161"/>
      <c r="AW162" s="161"/>
      <c r="AX162" s="161"/>
    </row>
    <row r="163" customFormat="false" ht="15.75" hidden="false" customHeight="false" outlineLevel="0" collapsed="false">
      <c r="A163" s="211" t="s">
        <v>84</v>
      </c>
      <c r="B163" s="211" t="s">
        <v>475</v>
      </c>
      <c r="C163" s="231" t="s">
        <v>476</v>
      </c>
      <c r="D163" s="151" t="n">
        <f aca="false">IF(AD163-AE163-AF163&lt;0,0,AD163-AE163-AF163)</f>
        <v>6.56596072762328</v>
      </c>
      <c r="E163" s="212" t="n">
        <v>1013</v>
      </c>
      <c r="F163" s="212" t="n">
        <v>1369</v>
      </c>
      <c r="G163" s="212" t="n">
        <v>9</v>
      </c>
      <c r="H163" s="212" t="n">
        <v>343</v>
      </c>
      <c r="I163" s="212" t="n">
        <v>197</v>
      </c>
      <c r="J163" s="212" t="n">
        <v>75</v>
      </c>
      <c r="K163" s="213" t="n">
        <v>453</v>
      </c>
      <c r="L163" s="212" t="n">
        <v>130</v>
      </c>
      <c r="M163" s="212" t="n">
        <v>183</v>
      </c>
      <c r="N163" s="212" t="n">
        <v>44</v>
      </c>
      <c r="O163" s="212" t="n">
        <v>96</v>
      </c>
      <c r="P163" s="211" t="s">
        <v>149</v>
      </c>
      <c r="Q163" s="214" t="n">
        <v>44004</v>
      </c>
      <c r="R163" s="212" t="n">
        <v>1474.02</v>
      </c>
      <c r="S163" s="215" t="n">
        <v>1590807</v>
      </c>
      <c r="T163" s="216" t="n">
        <v>1079</v>
      </c>
      <c r="U163" s="158" t="n">
        <f aca="false">V163+W163</f>
        <v>0.526563161796614</v>
      </c>
      <c r="V163" s="158" t="n">
        <f aca="false">IF(K163=0,0,M163/K163)</f>
        <v>0.403973509933775</v>
      </c>
      <c r="W163" s="158" t="n">
        <f aca="false">IF(K163+$AB$1*H163=0,0,(N163+$AB$1*J163)/(K163+$AB$1*H163))</f>
        <v>0.122589651862839</v>
      </c>
      <c r="X163" s="159" t="n">
        <f aca="false">IF(F163=0,G163,F163)</f>
        <v>1369</v>
      </c>
      <c r="Y163" s="159" t="n">
        <f aca="false">IF(K163=0,X163+E163,(X163+E163)/K163)</f>
        <v>5.25827814569536</v>
      </c>
      <c r="Z163" s="160" t="n">
        <f aca="false">(K163)/S163*100000</f>
        <v>28.4761130671414</v>
      </c>
      <c r="AA163" s="160" t="n">
        <f aca="false">SUM(M163:N163)/S163*100000</f>
        <v>14.269487121945</v>
      </c>
      <c r="AB163" s="160" t="n">
        <f aca="false">IF(H163=0,(K163+$AB$1*I163)/S163*100000,(K163+$AB$1*H163)/S163*100000)</f>
        <v>36.0225973358176</v>
      </c>
      <c r="AC163" s="161" t="n">
        <f aca="false">(SUM(M163:N163)+$AB$1*ABS(H163-I163))/S163*100000</f>
        <v>17.4816932538014</v>
      </c>
      <c r="AD163" s="159" t="n">
        <f aca="false">(AB163*(W163*100+1))^0.5</f>
        <v>21.854573068242</v>
      </c>
      <c r="AE163" s="159" t="n">
        <f aca="false">(AC163*(W163*100))^0.5</f>
        <v>14.6392441401749</v>
      </c>
      <c r="AF163" s="151" t="n">
        <f aca="false">$AF$1*(X163/S163*100000)^0.5</f>
        <v>0.649368200443834</v>
      </c>
      <c r="AG163" s="162" t="n">
        <f aca="false">D163</f>
        <v>6.56596072762328</v>
      </c>
      <c r="AH163" s="165"/>
      <c r="AI163" s="161"/>
      <c r="AJ163" s="161"/>
      <c r="AK163" s="160"/>
      <c r="AL163" s="164"/>
      <c r="AM163" s="160"/>
      <c r="AN163" s="160"/>
      <c r="AO163" s="160"/>
      <c r="AP163" s="160"/>
      <c r="AQ163" s="161"/>
      <c r="AR163" s="161"/>
      <c r="AS163" s="161"/>
      <c r="AT163" s="161"/>
      <c r="AU163" s="161"/>
      <c r="AV163" s="161"/>
      <c r="AW163" s="161"/>
      <c r="AX163" s="161"/>
    </row>
    <row r="164" customFormat="false" ht="15.75" hidden="false" customHeight="false" outlineLevel="0" collapsed="false">
      <c r="A164" s="211" t="s">
        <v>84</v>
      </c>
      <c r="B164" s="211" t="s">
        <v>477</v>
      </c>
      <c r="C164" s="232" t="s">
        <v>478</v>
      </c>
      <c r="D164" s="151" t="n">
        <f aca="false">IF(AD164-AE164-AF164&lt;0,0,AD164-AE164-AF164)</f>
        <v>7.8463376908332</v>
      </c>
      <c r="E164" s="212" t="n">
        <v>316</v>
      </c>
      <c r="F164" s="212" t="n">
        <v>143</v>
      </c>
      <c r="G164" s="212" t="n">
        <v>14</v>
      </c>
      <c r="H164" s="212" t="n">
        <v>35</v>
      </c>
      <c r="I164" s="212" t="n">
        <v>18</v>
      </c>
      <c r="J164" s="212" t="n">
        <v>6</v>
      </c>
      <c r="K164" s="213" t="n">
        <v>84</v>
      </c>
      <c r="L164" s="212" t="n">
        <v>1</v>
      </c>
      <c r="M164" s="212" t="n">
        <v>30</v>
      </c>
      <c r="N164" s="212" t="n">
        <v>8</v>
      </c>
      <c r="O164" s="212" t="n">
        <v>45</v>
      </c>
      <c r="P164" s="211" t="s">
        <v>149</v>
      </c>
      <c r="Q164" s="214" t="n">
        <v>44004</v>
      </c>
      <c r="R164" s="212" t="n">
        <v>35.29</v>
      </c>
      <c r="S164" s="215" t="n">
        <v>194684</v>
      </c>
      <c r="T164" s="216" t="n">
        <v>5517</v>
      </c>
      <c r="U164" s="158" t="n">
        <f aca="false">V164+W164</f>
        <v>0.462077922077922</v>
      </c>
      <c r="V164" s="158" t="n">
        <f aca="false">IF(K164=0,0,M164/K164)</f>
        <v>0.357142857142857</v>
      </c>
      <c r="W164" s="158" t="n">
        <f aca="false">IF(K164+$AB$1*H164=0,0,(N164+$AB$1*J164)/(K164+$AB$1*H164))</f>
        <v>0.104935064935065</v>
      </c>
      <c r="X164" s="159" t="n">
        <f aca="false">IF(F164=0,G164,F164)</f>
        <v>143</v>
      </c>
      <c r="Y164" s="159" t="n">
        <f aca="false">IF(K164=0,X164+E164,(X164+E164)/K164)</f>
        <v>5.46428571428571</v>
      </c>
      <c r="Z164" s="160" t="n">
        <f aca="false">(K164)/S164*100000</f>
        <v>43.146843089314</v>
      </c>
      <c r="AA164" s="160" t="n">
        <f aca="false">SUM(M164:N164)/S164*100000</f>
        <v>19.5188099689754</v>
      </c>
      <c r="AB164" s="160" t="n">
        <f aca="false">IF(H164=0,(K164+$AB$1*I164)/S164*100000,(K164+$AB$1*H164)/S164*100000)</f>
        <v>49.4390910398389</v>
      </c>
      <c r="AC164" s="161" t="n">
        <f aca="false">(SUM(M164:N164)+$AB$1*ABS(H164-I164))/S164*100000</f>
        <v>22.5750446878018</v>
      </c>
      <c r="AD164" s="159" t="n">
        <f aca="false">(AB164*(W164*100+1))^0.5</f>
        <v>23.8375442086522</v>
      </c>
      <c r="AE164" s="159" t="n">
        <f aca="false">(AC164*(W164*100))^0.5</f>
        <v>15.3912760362046</v>
      </c>
      <c r="AF164" s="151" t="n">
        <f aca="false">$AF$1*(X164/S164*100000)^0.5</f>
        <v>0.599930481614351</v>
      </c>
      <c r="AG164" s="162" t="n">
        <f aca="false">D164</f>
        <v>7.8463376908332</v>
      </c>
      <c r="AH164" s="163" t="n">
        <v>1</v>
      </c>
      <c r="AI164" s="161"/>
      <c r="AJ164" s="161"/>
      <c r="AK164" s="160"/>
      <c r="AL164" s="164"/>
      <c r="AM164" s="160"/>
      <c r="AN164" s="160"/>
      <c r="AO164" s="160"/>
      <c r="AP164" s="160"/>
      <c r="AQ164" s="161"/>
      <c r="AR164" s="161"/>
      <c r="AS164" s="161"/>
      <c r="AT164" s="161"/>
      <c r="AU164" s="161"/>
      <c r="AV164" s="161"/>
      <c r="AW164" s="161"/>
      <c r="AX164" s="161"/>
    </row>
    <row r="165" customFormat="false" ht="15.75" hidden="false" customHeight="false" outlineLevel="0" collapsed="false">
      <c r="A165" s="211" t="s">
        <v>84</v>
      </c>
      <c r="B165" s="211" t="s">
        <v>479</v>
      </c>
      <c r="C165" s="231" t="s">
        <v>480</v>
      </c>
      <c r="D165" s="151" t="n">
        <f aca="false">IF(AD165-AE165-AF165&lt;0,0,AD165-AE165-AF165)</f>
        <v>2.73776613338659</v>
      </c>
      <c r="E165" s="212" t="n">
        <v>547</v>
      </c>
      <c r="F165" s="212" t="n">
        <v>473</v>
      </c>
      <c r="G165" s="212" t="n">
        <v>14</v>
      </c>
      <c r="H165" s="212" t="n">
        <v>69</v>
      </c>
      <c r="I165" s="212" t="n">
        <v>12</v>
      </c>
      <c r="J165" s="212" t="n">
        <v>13</v>
      </c>
      <c r="K165" s="213" t="n">
        <v>82</v>
      </c>
      <c r="L165" s="212" t="n">
        <v>34</v>
      </c>
      <c r="M165" s="212" t="n">
        <v>33</v>
      </c>
      <c r="N165" s="212" t="n">
        <v>4</v>
      </c>
      <c r="O165" s="212" t="n">
        <v>11</v>
      </c>
      <c r="P165" s="211" t="s">
        <v>149</v>
      </c>
      <c r="Q165" s="214" t="n">
        <v>44004</v>
      </c>
      <c r="R165" s="212" t="n">
        <v>1305.7</v>
      </c>
      <c r="S165" s="215" t="n">
        <v>867247</v>
      </c>
      <c r="T165" s="216" t="n">
        <v>664</v>
      </c>
      <c r="U165" s="158" t="n">
        <f aca="false">V165+W165</f>
        <v>0.482985420998817</v>
      </c>
      <c r="V165" s="158" t="n">
        <f aca="false">IF(K165=0,0,M165/K165)</f>
        <v>0.402439024390244</v>
      </c>
      <c r="W165" s="158" t="n">
        <f aca="false">IF(K165+$AB$1*H165=0,0,(N165+$AB$1*J165)/(K165+$AB$1*H165))</f>
        <v>0.0805463966085728</v>
      </c>
      <c r="X165" s="159" t="n">
        <f aca="false">IF(F165=0,G165,F165)</f>
        <v>473</v>
      </c>
      <c r="Y165" s="159" t="n">
        <f aca="false">IF(K165=0,X165+E165,(X165+E165)/K165)</f>
        <v>12.4390243902439</v>
      </c>
      <c r="Z165" s="160" t="n">
        <f aca="false">(K165)/S165*100000</f>
        <v>9.45520710939329</v>
      </c>
      <c r="AA165" s="160" t="n">
        <f aca="false">SUM(M165:N165)/S165*100000</f>
        <v>4.26637393960429</v>
      </c>
      <c r="AB165" s="160" t="n">
        <f aca="false">IF(H165=0,(K165+$AB$1*I165)/S165*100000,(K165+$AB$1*H165)/S165*100000)</f>
        <v>12.2398809105134</v>
      </c>
      <c r="AC165" s="161" t="n">
        <f aca="false">(SUM(M165:N165)+$AB$1*ABS(H165-I165))/S165*100000</f>
        <v>6.56675664487741</v>
      </c>
      <c r="AD165" s="159" t="n">
        <f aca="false">(AB165*(W165*100+1))^0.5</f>
        <v>10.5274741099897</v>
      </c>
      <c r="AE165" s="159" t="n">
        <f aca="false">(AC165*(W165*100))^0.5</f>
        <v>7.27274765924322</v>
      </c>
      <c r="AF165" s="151" t="n">
        <f aca="false">$AF$1*(X165/S165*100000)^0.5</f>
        <v>0.516960317359938</v>
      </c>
      <c r="AG165" s="162" t="n">
        <f aca="false">D165</f>
        <v>2.73776613338659</v>
      </c>
      <c r="AH165" s="163" t="n">
        <v>1</v>
      </c>
      <c r="AI165" s="161"/>
      <c r="AJ165" s="161"/>
      <c r="AK165" s="160"/>
      <c r="AL165" s="164"/>
      <c r="AM165" s="160"/>
      <c r="AN165" s="160"/>
      <c r="AO165" s="160"/>
      <c r="AP165" s="160"/>
      <c r="AQ165" s="161"/>
      <c r="AR165" s="161"/>
      <c r="AS165" s="161"/>
      <c r="AT165" s="161"/>
      <c r="AU165" s="161"/>
      <c r="AV165" s="161"/>
      <c r="AW165" s="161"/>
      <c r="AX165" s="161"/>
    </row>
    <row r="166" customFormat="false" ht="15.75" hidden="false" customHeight="false" outlineLevel="0" collapsed="false">
      <c r="A166" s="211" t="s">
        <v>84</v>
      </c>
      <c r="B166" s="211" t="s">
        <v>481</v>
      </c>
      <c r="C166" s="231" t="s">
        <v>482</v>
      </c>
      <c r="D166" s="151" t="n">
        <f aca="false">IF(AD166-AE166-AF166&lt;0,0,AD166-AE166-AF166)</f>
        <v>1.42864755270918</v>
      </c>
      <c r="E166" s="212" t="n">
        <v>1670</v>
      </c>
      <c r="F166" s="212" t="n">
        <v>533</v>
      </c>
      <c r="G166" s="212" t="n">
        <v>13</v>
      </c>
      <c r="H166" s="212" t="n">
        <v>82</v>
      </c>
      <c r="I166" s="212" t="n">
        <v>3</v>
      </c>
      <c r="J166" s="212" t="n">
        <v>23</v>
      </c>
      <c r="K166" s="213" t="n">
        <v>171</v>
      </c>
      <c r="L166" s="212" t="n">
        <v>8</v>
      </c>
      <c r="M166" s="212" t="n">
        <v>127</v>
      </c>
      <c r="N166" s="212" t="n">
        <v>6</v>
      </c>
      <c r="O166" s="212" t="n">
        <v>30</v>
      </c>
      <c r="P166" s="211" t="s">
        <v>149</v>
      </c>
      <c r="Q166" s="214" t="n">
        <v>44004</v>
      </c>
      <c r="R166" s="212" t="n">
        <v>1696.21</v>
      </c>
      <c r="S166" s="215" t="n">
        <v>1139810</v>
      </c>
      <c r="T166" s="216" t="n">
        <v>672</v>
      </c>
      <c r="U166" s="158" t="n">
        <f aca="false">V166+W166</f>
        <v>0.813045591779482</v>
      </c>
      <c r="V166" s="158" t="n">
        <f aca="false">IF(K166=0,0,M166/K166)</f>
        <v>0.742690058479532</v>
      </c>
      <c r="W166" s="158" t="n">
        <f aca="false">IF(K166+$AB$1*H166=0,0,(N166+$AB$1*J166)/(K166+$AB$1*H166))</f>
        <v>0.0703555332999499</v>
      </c>
      <c r="X166" s="159" t="n">
        <f aca="false">IF(F166=0,G166,F166)</f>
        <v>533</v>
      </c>
      <c r="Y166" s="159" t="n">
        <f aca="false">IF(K166=0,X166+E166,(X166+E166)/K166)</f>
        <v>12.8830409356725</v>
      </c>
      <c r="Z166" s="160" t="n">
        <f aca="false">(K166)/S166*100000</f>
        <v>15.0025004167361</v>
      </c>
      <c r="AA166" s="160" t="n">
        <f aca="false">SUM(M166:N166)/S166*100000</f>
        <v>11.6686114352392</v>
      </c>
      <c r="AB166" s="160" t="n">
        <f aca="false">IF(H166=0,(K166+$AB$1*I166)/S166*100000,(K166+$AB$1*H166)/S166*100000)</f>
        <v>17.520463936972</v>
      </c>
      <c r="AC166" s="161" t="n">
        <f aca="false">(SUM(M166:N166)+$AB$1*ABS(H166-I166))/S166*100000</f>
        <v>14.094454338881</v>
      </c>
      <c r="AD166" s="159" t="n">
        <f aca="false">(AB166*(W166*100+1))^0.5</f>
        <v>11.8653538645837</v>
      </c>
      <c r="AE166" s="159" t="n">
        <f aca="false">(AC166*(W166*100))^0.5</f>
        <v>9.95802616778932</v>
      </c>
      <c r="AF166" s="151" t="n">
        <f aca="false">$AF$1*(X166/S166*100000)^0.5</f>
        <v>0.478680144085234</v>
      </c>
      <c r="AG166" s="162" t="n">
        <f aca="false">D166</f>
        <v>1.42864755270918</v>
      </c>
      <c r="AH166" s="165"/>
      <c r="AI166" s="161"/>
      <c r="AJ166" s="161"/>
      <c r="AK166" s="160"/>
      <c r="AL166" s="164"/>
      <c r="AM166" s="160"/>
      <c r="AN166" s="160"/>
      <c r="AO166" s="160"/>
      <c r="AP166" s="160"/>
      <c r="AQ166" s="161"/>
      <c r="AR166" s="161"/>
      <c r="AS166" s="161"/>
      <c r="AT166" s="161"/>
      <c r="AU166" s="161"/>
      <c r="AV166" s="161"/>
      <c r="AW166" s="161"/>
      <c r="AX166" s="161"/>
    </row>
    <row r="167" customFormat="false" ht="15.75" hidden="false" customHeight="false" outlineLevel="0" collapsed="false">
      <c r="A167" s="211" t="s">
        <v>84</v>
      </c>
      <c r="B167" s="211" t="s">
        <v>483</v>
      </c>
      <c r="C167" s="232" t="s">
        <v>484</v>
      </c>
      <c r="D167" s="151" t="n">
        <f aca="false">IF(AD167-AE167-AF167&lt;0,0,AD167-AE167-AF167)</f>
        <v>5.38245650455564</v>
      </c>
      <c r="E167" s="212" t="n">
        <v>928</v>
      </c>
      <c r="F167" s="212" t="n">
        <v>403</v>
      </c>
      <c r="G167" s="212" t="n">
        <v>32</v>
      </c>
      <c r="H167" s="212" t="n">
        <v>59</v>
      </c>
      <c r="I167" s="212" t="n">
        <v>9</v>
      </c>
      <c r="J167" s="212" t="n">
        <v>8</v>
      </c>
      <c r="K167" s="213" t="n">
        <v>136</v>
      </c>
      <c r="L167" s="212" t="n">
        <v>25</v>
      </c>
      <c r="M167" s="212" t="n">
        <v>65</v>
      </c>
      <c r="N167" s="212" t="n">
        <v>4</v>
      </c>
      <c r="O167" s="212" t="n">
        <v>42</v>
      </c>
      <c r="P167" s="211" t="s">
        <v>149</v>
      </c>
      <c r="Q167" s="214" t="n">
        <v>44004</v>
      </c>
      <c r="R167" s="212" t="n">
        <v>56.67</v>
      </c>
      <c r="S167" s="215" t="n">
        <v>228834</v>
      </c>
      <c r="T167" s="216" t="n">
        <v>4038</v>
      </c>
      <c r="U167" s="158" t="n">
        <f aca="false">V167+W167</f>
        <v>0.52135004975498</v>
      </c>
      <c r="V167" s="158" t="n">
        <f aca="false">IF(K167=0,0,M167/K167)</f>
        <v>0.477941176470588</v>
      </c>
      <c r="W167" s="158" t="n">
        <f aca="false">IF(K167+$AB$1*H167=0,0,(N167+$AB$1*J167)/(K167+$AB$1*H167))</f>
        <v>0.043408873284392</v>
      </c>
      <c r="X167" s="159" t="n">
        <f aca="false">IF(F167=0,G167,F167)</f>
        <v>403</v>
      </c>
      <c r="Y167" s="159" t="n">
        <f aca="false">IF(K167=0,X167+E167,(X167+E167)/K167)</f>
        <v>9.78676470588235</v>
      </c>
      <c r="Z167" s="160" t="n">
        <f aca="false">(K167)/S167*100000</f>
        <v>59.4317278026867</v>
      </c>
      <c r="AA167" s="160" t="n">
        <f aca="false">SUM(M167:N167)/S167*100000</f>
        <v>30.1528618998925</v>
      </c>
      <c r="AB167" s="160" t="n">
        <f aca="false">IF(H167=0,(K167+$AB$1*I167)/S167*100000,(K167+$AB$1*H167)/S167*100000)</f>
        <v>68.455736472727</v>
      </c>
      <c r="AC167" s="161" t="n">
        <f aca="false">(SUM(M167:N167)+$AB$1*ABS(H167-I167))/S167*100000</f>
        <v>37.8003268745029</v>
      </c>
      <c r="AD167" s="159" t="n">
        <f aca="false">(AB167*(W167*100+1))^0.5</f>
        <v>19.1210453554757</v>
      </c>
      <c r="AE167" s="159" t="n">
        <f aca="false">(AC167*(W167*100))^0.5</f>
        <v>12.8096432401683</v>
      </c>
      <c r="AF167" s="151" t="n">
        <f aca="false">$AF$1*(X167/S167*100000)^0.5</f>
        <v>0.928945610751803</v>
      </c>
      <c r="AG167" s="162" t="n">
        <f aca="false">D167</f>
        <v>5.38245650455564</v>
      </c>
      <c r="AH167" s="165"/>
      <c r="AI167" s="161"/>
      <c r="AJ167" s="161"/>
      <c r="AK167" s="160"/>
      <c r="AL167" s="164"/>
      <c r="AM167" s="160"/>
      <c r="AN167" s="160"/>
      <c r="AO167" s="160"/>
      <c r="AP167" s="160"/>
      <c r="AQ167" s="161"/>
      <c r="AR167" s="161"/>
      <c r="AS167" s="161"/>
      <c r="AT167" s="161"/>
      <c r="AU167" s="161"/>
      <c r="AV167" s="161"/>
      <c r="AW167" s="161"/>
      <c r="AX167" s="161"/>
    </row>
    <row r="168" customFormat="false" ht="15.75" hidden="false" customHeight="false" outlineLevel="0" collapsed="false">
      <c r="A168" s="211" t="s">
        <v>84</v>
      </c>
      <c r="B168" s="211" t="s">
        <v>485</v>
      </c>
      <c r="C168" s="231" t="s">
        <v>486</v>
      </c>
      <c r="D168" s="151" t="n">
        <f aca="false">IF(AD168-AE168-AF168&lt;0,0,AD168-AE168-AF168)</f>
        <v>0.843904922751585</v>
      </c>
      <c r="E168" s="212" t="n">
        <v>144</v>
      </c>
      <c r="F168" s="212" t="n">
        <v>549</v>
      </c>
      <c r="G168" s="212" t="n">
        <v>1</v>
      </c>
      <c r="H168" s="212" t="n">
        <v>29</v>
      </c>
      <c r="I168" s="212" t="n">
        <v>2</v>
      </c>
      <c r="J168" s="212" t="n">
        <v>3</v>
      </c>
      <c r="K168" s="213" t="n">
        <v>165</v>
      </c>
      <c r="L168" s="212" t="n">
        <v>2</v>
      </c>
      <c r="M168" s="212" t="n">
        <v>136</v>
      </c>
      <c r="N168" s="212" t="n">
        <v>12</v>
      </c>
      <c r="O168" s="212" t="n">
        <v>15</v>
      </c>
      <c r="P168" s="211" t="s">
        <v>149</v>
      </c>
      <c r="Q168" s="214" t="n">
        <v>44004</v>
      </c>
      <c r="R168" s="212" t="n">
        <v>1233.08</v>
      </c>
      <c r="S168" s="215" t="n">
        <v>935891</v>
      </c>
      <c r="T168" s="216" t="n">
        <v>759</v>
      </c>
      <c r="U168" s="158" t="n">
        <f aca="false">V168+W168</f>
        <v>0.898749989186758</v>
      </c>
      <c r="V168" s="158" t="n">
        <f aca="false">IF(K168=0,0,M168/K168)</f>
        <v>0.824242424242424</v>
      </c>
      <c r="W168" s="158" t="n">
        <f aca="false">IF(K168+$AB$1*H168=0,0,(N168+$AB$1*J168)/(K168+$AB$1*H168))</f>
        <v>0.0745075649443334</v>
      </c>
      <c r="X168" s="159" t="n">
        <f aca="false">IF(F168=0,G168,F168)</f>
        <v>549</v>
      </c>
      <c r="Y168" s="159" t="n">
        <f aca="false">IF(K168=0,X168+E168,(X168+E168)/K168)</f>
        <v>4.2</v>
      </c>
      <c r="Z168" s="160" t="n">
        <f aca="false">(K168)/S168*100000</f>
        <v>17.6302582245155</v>
      </c>
      <c r="AA168" s="160" t="n">
        <f aca="false">SUM(M168:N168)/S168*100000</f>
        <v>15.8138073771411</v>
      </c>
      <c r="AB168" s="160" t="n">
        <f aca="false">IF(H168=0,(K168+$AB$1*I168)/S168*100000,(K168+$AB$1*H168)/S168*100000)</f>
        <v>18.7147862304478</v>
      </c>
      <c r="AC168" s="161" t="n">
        <f aca="false">(SUM(M168:N168)+$AB$1*ABS(H168-I168))/S168*100000</f>
        <v>16.8235403481816</v>
      </c>
      <c r="AD168" s="159" t="n">
        <f aca="false">(AB168*(W168*100+1))^0.5</f>
        <v>12.5759334158101</v>
      </c>
      <c r="AE168" s="159" t="n">
        <f aca="false">(AC168*(W168*100))^0.5</f>
        <v>11.1958966817569</v>
      </c>
      <c r="AF168" s="151" t="n">
        <f aca="false">$AF$1*(X168/S168*100000)^0.5</f>
        <v>0.536131811301577</v>
      </c>
      <c r="AG168" s="162" t="n">
        <f aca="false">D168</f>
        <v>0.843904922751585</v>
      </c>
      <c r="AH168" s="165"/>
      <c r="AI168" s="161"/>
      <c r="AJ168" s="161"/>
      <c r="AK168" s="160"/>
      <c r="AL168" s="164"/>
      <c r="AM168" s="160"/>
      <c r="AN168" s="160"/>
      <c r="AO168" s="160"/>
      <c r="AP168" s="160"/>
      <c r="AQ168" s="161"/>
      <c r="AR168" s="161"/>
      <c r="AS168" s="161"/>
      <c r="AT168" s="161"/>
      <c r="AU168" s="161"/>
      <c r="AV168" s="161"/>
      <c r="AW168" s="161"/>
      <c r="AX168" s="161"/>
    </row>
    <row r="169" customFormat="false" ht="15.75" hidden="false" customHeight="false" outlineLevel="0" collapsed="false">
      <c r="A169" s="211" t="s">
        <v>84</v>
      </c>
      <c r="B169" s="211" t="s">
        <v>487</v>
      </c>
      <c r="C169" s="231" t="s">
        <v>488</v>
      </c>
      <c r="D169" s="151" t="n">
        <f aca="false">IF(AD169-AE169-AF169&lt;0,0,AD169-AE169-AF169)</f>
        <v>13.5664988358716</v>
      </c>
      <c r="E169" s="212" t="n">
        <v>7838</v>
      </c>
      <c r="F169" s="212" t="n">
        <v>1528</v>
      </c>
      <c r="G169" s="212" t="n">
        <v>224</v>
      </c>
      <c r="H169" s="212" t="n">
        <v>956</v>
      </c>
      <c r="I169" s="212" t="n">
        <v>706</v>
      </c>
      <c r="J169" s="212" t="n">
        <v>69</v>
      </c>
      <c r="K169" s="213" t="n">
        <v>2526</v>
      </c>
      <c r="L169" s="212" t="n">
        <v>1151</v>
      </c>
      <c r="M169" s="212" t="n">
        <v>717</v>
      </c>
      <c r="N169" s="212" t="n">
        <v>139</v>
      </c>
      <c r="O169" s="212" t="n">
        <v>519</v>
      </c>
      <c r="P169" s="211" t="s">
        <v>149</v>
      </c>
      <c r="Q169" s="214" t="n">
        <v>44004</v>
      </c>
      <c r="R169" s="212" t="n">
        <v>634.38</v>
      </c>
      <c r="S169" s="215" t="n">
        <v>2114493</v>
      </c>
      <c r="T169" s="216" t="n">
        <v>3333</v>
      </c>
      <c r="U169" s="158" t="n">
        <f aca="false">V169+W169</f>
        <v>0.340881470475357</v>
      </c>
      <c r="V169" s="158" t="n">
        <f aca="false">IF(K169=0,0,M169/K169)</f>
        <v>0.283847980997625</v>
      </c>
      <c r="W169" s="158" t="n">
        <f aca="false">IF(K169+$AB$1*H169=0,0,(N169+$AB$1*J169)/(K169+$AB$1*H169))</f>
        <v>0.057033489477732</v>
      </c>
      <c r="X169" s="159" t="n">
        <f aca="false">IF(F169=0,G169,F169)</f>
        <v>1528</v>
      </c>
      <c r="Y169" s="159" t="n">
        <f aca="false">IF(K169=0,X169+E169,(X169+E169)/K169)</f>
        <v>3.70783847980998</v>
      </c>
      <c r="Z169" s="160" t="n">
        <f aca="false">(K169)/S169*100000</f>
        <v>119.461260926378</v>
      </c>
      <c r="AA169" s="160" t="n">
        <f aca="false">SUM(M169:N169)/S169*100000</f>
        <v>40.4825175585826</v>
      </c>
      <c r="AB169" s="160" t="n">
        <f aca="false">IF(H169=0,(K169+$AB$1*I169)/S169*100000,(K169+$AB$1*H169)/S169*100000)</f>
        <v>135.285385196357</v>
      </c>
      <c r="AC169" s="161" t="n">
        <f aca="false">(SUM(M169:N169)+$AB$1*ABS(H169-I169))/S169*100000</f>
        <v>44.6206253697695</v>
      </c>
      <c r="AD169" s="159" t="n">
        <f aca="false">(AB169*(W169*100+1))^0.5</f>
        <v>30.1142017079166</v>
      </c>
      <c r="AE169" s="159" t="n">
        <f aca="false">(AC169*(W169*100))^0.5</f>
        <v>15.952648581087</v>
      </c>
      <c r="AF169" s="151" t="n">
        <f aca="false">$AF$1*(X169/S169*100000)^0.5</f>
        <v>0.595054290958094</v>
      </c>
      <c r="AG169" s="162" t="n">
        <f aca="false">D169</f>
        <v>13.5664988358716</v>
      </c>
      <c r="AH169" s="165"/>
      <c r="AI169" s="161"/>
      <c r="AJ169" s="161"/>
      <c r="AK169" s="160"/>
      <c r="AL169" s="164"/>
      <c r="AM169" s="160"/>
      <c r="AN169" s="160"/>
      <c r="AO169" s="160"/>
      <c r="AP169" s="160"/>
      <c r="AQ169" s="161"/>
      <c r="AR169" s="161"/>
      <c r="AS169" s="161"/>
      <c r="AT169" s="161"/>
      <c r="AU169" s="161"/>
      <c r="AV169" s="161"/>
      <c r="AW169" s="161"/>
      <c r="AX169" s="161"/>
    </row>
    <row r="170" customFormat="false" ht="15.75" hidden="false" customHeight="false" outlineLevel="0" collapsed="false">
      <c r="A170" s="211" t="s">
        <v>84</v>
      </c>
      <c r="B170" s="211" t="s">
        <v>489</v>
      </c>
      <c r="C170" s="231" t="s">
        <v>490</v>
      </c>
      <c r="D170" s="151" t="n">
        <f aca="false">IF(AD170-AE170-AF170&lt;0,0,AD170-AE170-AF170)</f>
        <v>4.39578424558538</v>
      </c>
      <c r="E170" s="212" t="n">
        <v>1340</v>
      </c>
      <c r="F170" s="212" t="n">
        <v>502</v>
      </c>
      <c r="G170" s="212" t="n">
        <v>15</v>
      </c>
      <c r="H170" s="212" t="n">
        <v>71</v>
      </c>
      <c r="I170" s="212" t="n">
        <v>8</v>
      </c>
      <c r="J170" s="212" t="n">
        <v>11</v>
      </c>
      <c r="K170" s="213" t="n">
        <v>160</v>
      </c>
      <c r="L170" s="212" t="n">
        <v>11</v>
      </c>
      <c r="M170" s="212" t="n">
        <v>64</v>
      </c>
      <c r="N170" s="212" t="n">
        <v>11</v>
      </c>
      <c r="O170" s="212" t="n">
        <v>74</v>
      </c>
      <c r="P170" s="211" t="s">
        <v>149</v>
      </c>
      <c r="Q170" s="214" t="n">
        <v>44004</v>
      </c>
      <c r="R170" s="212" t="n">
        <v>1669.87</v>
      </c>
      <c r="S170" s="215" t="n">
        <v>669401</v>
      </c>
      <c r="T170" s="216" t="n">
        <v>401</v>
      </c>
      <c r="U170" s="158" t="n">
        <f aca="false">V170+W170</f>
        <v>0.480335407086827</v>
      </c>
      <c r="V170" s="158" t="n">
        <f aca="false">IF(K170=0,0,M170/K170)</f>
        <v>0.4</v>
      </c>
      <c r="W170" s="158" t="n">
        <f aca="false">IF(K170+$AB$1*H170=0,0,(N170+$AB$1*J170)/(K170+$AB$1*H170))</f>
        <v>0.0803354070868272</v>
      </c>
      <c r="X170" s="159" t="n">
        <f aca="false">IF(F170=0,G170,F170)</f>
        <v>502</v>
      </c>
      <c r="Y170" s="159" t="n">
        <f aca="false">IF(K170=0,X170+E170,(X170+E170)/K170)</f>
        <v>11.5125</v>
      </c>
      <c r="Z170" s="160" t="n">
        <f aca="false">(K170)/S170*100000</f>
        <v>23.9019660860979</v>
      </c>
      <c r="AA170" s="160" t="n">
        <f aca="false">SUM(M170:N170)/S170*100000</f>
        <v>11.2040466028584</v>
      </c>
      <c r="AB170" s="160" t="n">
        <f aca="false">IF(H170=0,(K170+$AB$1*I170)/S170*100000,(K170+$AB$1*H170)/S170*100000)</f>
        <v>27.6142401938449</v>
      </c>
      <c r="AC170" s="161" t="n">
        <f aca="false">(SUM(M170:N170)+$AB$1*ABS(H170-I170))/S170*100000</f>
        <v>14.4980363040987</v>
      </c>
      <c r="AD170" s="159" t="n">
        <f aca="false">(AB170*(W170*100+1))^0.5</f>
        <v>15.7941243166705</v>
      </c>
      <c r="AE170" s="159" t="n">
        <f aca="false">(AC170*(W170*100))^0.5</f>
        <v>10.7921529290933</v>
      </c>
      <c r="AF170" s="151" t="n">
        <f aca="false">$AF$1*(X170/S170*100000)^0.5</f>
        <v>0.606187141991768</v>
      </c>
      <c r="AG170" s="162" t="n">
        <f aca="false">D170</f>
        <v>4.39578424558538</v>
      </c>
      <c r="AH170" s="165"/>
      <c r="AI170" s="161"/>
      <c r="AJ170" s="161"/>
      <c r="AK170" s="160"/>
      <c r="AL170" s="164"/>
      <c r="AM170" s="160"/>
      <c r="AN170" s="160"/>
      <c r="AO170" s="160"/>
      <c r="AP170" s="160"/>
      <c r="AQ170" s="161"/>
      <c r="AR170" s="161"/>
      <c r="AS170" s="161"/>
      <c r="AT170" s="161"/>
      <c r="AU170" s="161"/>
      <c r="AV170" s="161"/>
      <c r="AW170" s="161"/>
      <c r="AX170" s="161"/>
    </row>
    <row r="171" customFormat="false" ht="15.75" hidden="false" customHeight="false" outlineLevel="0" collapsed="false">
      <c r="A171" s="211" t="s">
        <v>84</v>
      </c>
      <c r="B171" s="211" t="s">
        <v>491</v>
      </c>
      <c r="C171" s="231" t="s">
        <v>492</v>
      </c>
      <c r="D171" s="151" t="n">
        <f aca="false">IF(AD171-AE171-AF171&lt;0,0,AD171-AE171-AF171)</f>
        <v>3.42105763583497</v>
      </c>
      <c r="E171" s="212" t="n">
        <v>432</v>
      </c>
      <c r="F171" s="212" t="n">
        <v>365</v>
      </c>
      <c r="G171" s="212" t="n">
        <v>1</v>
      </c>
      <c r="H171" s="212" t="n">
        <v>24</v>
      </c>
      <c r="I171" s="212" t="n">
        <v>9</v>
      </c>
      <c r="J171" s="212" t="n">
        <v>10</v>
      </c>
      <c r="K171" s="213" t="n">
        <v>144</v>
      </c>
      <c r="L171" s="212" t="n">
        <v>67</v>
      </c>
      <c r="M171" s="212" t="n">
        <v>53</v>
      </c>
      <c r="N171" s="212" t="n">
        <v>4</v>
      </c>
      <c r="O171" s="212" t="n">
        <v>20</v>
      </c>
      <c r="P171" s="211" t="s">
        <v>149</v>
      </c>
      <c r="Q171" s="214" t="n">
        <v>44004</v>
      </c>
      <c r="R171" s="212" t="n">
        <v>1998.54</v>
      </c>
      <c r="S171" s="215" t="n">
        <v>1071768</v>
      </c>
      <c r="T171" s="216" t="n">
        <v>536</v>
      </c>
      <c r="U171" s="158" t="n">
        <f aca="false">V171+W171</f>
        <v>0.417268153980752</v>
      </c>
      <c r="V171" s="158" t="n">
        <f aca="false">IF(K171=0,0,M171/K171)</f>
        <v>0.368055555555556</v>
      </c>
      <c r="W171" s="158" t="n">
        <f aca="false">IF(K171+$AB$1*H171=0,0,(N171+$AB$1*J171)/(K171+$AB$1*H171))</f>
        <v>0.0492125984251968</v>
      </c>
      <c r="X171" s="159" t="n">
        <f aca="false">IF(F171=0,G171,F171)</f>
        <v>365</v>
      </c>
      <c r="Y171" s="159" t="n">
        <f aca="false">IF(K171=0,X171+E171,(X171+E171)/K171)</f>
        <v>5.53472222222222</v>
      </c>
      <c r="Z171" s="160" t="n">
        <f aca="false">(K171)/S171*100000</f>
        <v>13.4357435564413</v>
      </c>
      <c r="AA171" s="160" t="n">
        <f aca="false">SUM(M171:N171)/S171*100000</f>
        <v>5.31831515775802</v>
      </c>
      <c r="AB171" s="160" t="n">
        <f aca="false">IF(H171=0,(K171+$AB$1*I171)/S171*100000,(K171+$AB$1*H171)/S171*100000)</f>
        <v>14.2194952639004</v>
      </c>
      <c r="AC171" s="161" t="n">
        <f aca="false">(SUM(M171:N171)+$AB$1*ABS(H171-I171))/S171*100000</f>
        <v>5.80815997491995</v>
      </c>
      <c r="AD171" s="159" t="n">
        <f aca="false">(AB171*(W171*100+1))^0.5</f>
        <v>9.17591010674322</v>
      </c>
      <c r="AE171" s="159" t="n">
        <f aca="false">(AC171*(W171*100))^0.5</f>
        <v>5.34635057244693</v>
      </c>
      <c r="AF171" s="151" t="n">
        <f aca="false">$AF$1*(X171/S171*100000)^0.5</f>
        <v>0.408501898461311</v>
      </c>
      <c r="AG171" s="162" t="n">
        <f aca="false">D171</f>
        <v>3.42105763583497</v>
      </c>
      <c r="AH171" s="165"/>
      <c r="AI171" s="161"/>
      <c r="AJ171" s="161"/>
      <c r="AK171" s="160"/>
      <c r="AL171" s="164"/>
      <c r="AM171" s="160"/>
      <c r="AN171" s="160"/>
      <c r="AO171" s="160"/>
      <c r="AP171" s="160"/>
      <c r="AQ171" s="161"/>
      <c r="AR171" s="161"/>
      <c r="AS171" s="161"/>
      <c r="AT171" s="161"/>
      <c r="AU171" s="161"/>
      <c r="AV171" s="161"/>
      <c r="AW171" s="161"/>
      <c r="AX171" s="161"/>
    </row>
    <row r="172" customFormat="false" ht="15.75" hidden="false" customHeight="false" outlineLevel="0" collapsed="false">
      <c r="A172" s="211" t="s">
        <v>84</v>
      </c>
      <c r="B172" s="211" t="s">
        <v>493</v>
      </c>
      <c r="C172" s="232" t="s">
        <v>494</v>
      </c>
      <c r="D172" s="151" t="n">
        <f aca="false">IF(AD172-AE172-AF172&lt;0,0,AD172-AE172-AF172)</f>
        <v>14.168512211994</v>
      </c>
      <c r="E172" s="212" t="n">
        <v>185860</v>
      </c>
      <c r="F172" s="212" t="n">
        <v>4700</v>
      </c>
      <c r="G172" s="212" t="n">
        <v>434</v>
      </c>
      <c r="H172" s="212" t="n">
        <v>5966</v>
      </c>
      <c r="I172" s="212" t="n">
        <v>2209</v>
      </c>
      <c r="J172" s="212" t="n">
        <v>494</v>
      </c>
      <c r="K172" s="213" t="n">
        <v>7331</v>
      </c>
      <c r="L172" s="212" t="n">
        <v>1352</v>
      </c>
      <c r="M172" s="212" t="n">
        <v>3705</v>
      </c>
      <c r="N172" s="212" t="n">
        <v>638</v>
      </c>
      <c r="O172" s="212" t="n">
        <v>1636</v>
      </c>
      <c r="P172" s="211" t="s">
        <v>149</v>
      </c>
      <c r="Q172" s="214" t="n">
        <v>44004</v>
      </c>
      <c r="R172" s="212" t="n">
        <v>350.54</v>
      </c>
      <c r="S172" s="215" t="n">
        <v>2827892</v>
      </c>
      <c r="T172" s="216" t="n">
        <v>8067</v>
      </c>
      <c r="U172" s="158" t="n">
        <f aca="false">V172+W172</f>
        <v>0.59147910583003</v>
      </c>
      <c r="V172" s="158" t="n">
        <f aca="false">IF(K172=0,0,M172/K172)</f>
        <v>0.505388078024826</v>
      </c>
      <c r="W172" s="158" t="n">
        <f aca="false">IF(K172+$AB$1*H172=0,0,(N172+$AB$1*J172)/(K172+$AB$1*H172))</f>
        <v>0.0860910278052043</v>
      </c>
      <c r="X172" s="159" t="n">
        <f aca="false">IF(F172=0,G172,F172)</f>
        <v>4700</v>
      </c>
      <c r="Y172" s="159" t="n">
        <f aca="false">IF(K172=0,X172+E172,(X172+E172)/K172)</f>
        <v>25.9937252762243</v>
      </c>
      <c r="Z172" s="160" t="n">
        <f aca="false">(K172)/S172*100000</f>
        <v>259.239037417271</v>
      </c>
      <c r="AA172" s="160" t="n">
        <f aca="false">SUM(M172:N172)/S172*100000</f>
        <v>153.577293616588</v>
      </c>
      <c r="AB172" s="160" t="n">
        <f aca="false">IF(H172=0,(K172+$AB$1*I172)/S172*100000,(K172+$AB$1*H172)/S172*100000)</f>
        <v>333.078490974903</v>
      </c>
      <c r="AC172" s="161" t="n">
        <f aca="false">(SUM(M172:N172)+$AB$1*ABS(H172-I172))/S172*100000</f>
        <v>200.076594155647</v>
      </c>
      <c r="AD172" s="159" t="n">
        <f aca="false">(AB172*(W172*100+1))^0.5</f>
        <v>56.5737169872944</v>
      </c>
      <c r="AE172" s="159" t="n">
        <f aca="false">(AC172*(W172*100))^0.5</f>
        <v>41.5027705468254</v>
      </c>
      <c r="AF172" s="151" t="n">
        <f aca="false">$AF$1*(X172/S172*100000)^0.5</f>
        <v>0.90243422847511</v>
      </c>
      <c r="AG172" s="162" t="n">
        <f aca="false">D172</f>
        <v>14.168512211994</v>
      </c>
      <c r="AH172" s="165"/>
      <c r="AI172" s="161"/>
      <c r="AJ172" s="161"/>
      <c r="AK172" s="160"/>
      <c r="AL172" s="164"/>
      <c r="AM172" s="160"/>
      <c r="AN172" s="160"/>
      <c r="AO172" s="160"/>
      <c r="AP172" s="160"/>
      <c r="AQ172" s="161"/>
      <c r="AR172" s="161"/>
      <c r="AS172" s="161"/>
      <c r="AT172" s="161"/>
      <c r="AU172" s="161"/>
      <c r="AV172" s="161"/>
      <c r="AW172" s="161"/>
      <c r="AX172" s="161"/>
    </row>
    <row r="173" customFormat="false" ht="15.75" hidden="false" customHeight="false" outlineLevel="0" collapsed="false">
      <c r="A173" s="211" t="s">
        <v>84</v>
      </c>
      <c r="B173" s="211" t="s">
        <v>495</v>
      </c>
      <c r="C173" s="231" t="s">
        <v>496</v>
      </c>
      <c r="D173" s="151" t="n">
        <f aca="false">IF(AD173-AE173-AF173&lt;0,0,AD173-AE173-AF173)</f>
        <v>1.51950609906354</v>
      </c>
      <c r="E173" s="212" t="n">
        <v>413</v>
      </c>
      <c r="F173" s="212" t="n">
        <v>944</v>
      </c>
      <c r="G173" s="212" t="n">
        <v>26</v>
      </c>
      <c r="H173" s="212" t="n">
        <v>53</v>
      </c>
      <c r="I173" s="212" t="n">
        <v>7</v>
      </c>
      <c r="J173" s="212" t="n">
        <v>16</v>
      </c>
      <c r="K173" s="213" t="n">
        <v>42</v>
      </c>
      <c r="L173" s="212" t="n">
        <v>0</v>
      </c>
      <c r="M173" s="212" t="n">
        <v>22</v>
      </c>
      <c r="N173" s="212" t="n">
        <v>0</v>
      </c>
      <c r="O173" s="212" t="n">
        <v>20</v>
      </c>
      <c r="P173" s="211" t="s">
        <v>149</v>
      </c>
      <c r="Q173" s="214" t="n">
        <v>44004</v>
      </c>
      <c r="R173" s="212" t="n">
        <v>1147.22</v>
      </c>
      <c r="S173" s="215" t="n">
        <v>689027</v>
      </c>
      <c r="T173" s="216" t="n">
        <v>601</v>
      </c>
      <c r="U173" s="158" t="n">
        <f aca="false">V173+W173</f>
        <v>0.616295072942472</v>
      </c>
      <c r="V173" s="158" t="n">
        <f aca="false">IF(K173=0,0,M173/K173)</f>
        <v>0.523809523809524</v>
      </c>
      <c r="W173" s="158" t="n">
        <f aca="false">IF(K173+$AB$1*H173=0,0,(N173+$AB$1*J173)/(K173+$AB$1*H173))</f>
        <v>0.092485549132948</v>
      </c>
      <c r="X173" s="159" t="n">
        <f aca="false">IF(F173=0,G173,F173)</f>
        <v>944</v>
      </c>
      <c r="Y173" s="159" t="n">
        <f aca="false">IF(K173=0,X173+E173,(X173+E173)/K173)</f>
        <v>32.3095238095238</v>
      </c>
      <c r="Z173" s="160" t="n">
        <f aca="false">(K173)/S173*100000</f>
        <v>6.09555213366095</v>
      </c>
      <c r="AA173" s="160" t="n">
        <f aca="false">SUM(M173:N173)/S173*100000</f>
        <v>3.19290826048907</v>
      </c>
      <c r="AB173" s="160" t="n">
        <f aca="false">IF(H173=0,(K173+$AB$1*I173)/S173*100000,(K173+$AB$1*H173)/S173*100000)</f>
        <v>8.78775432602786</v>
      </c>
      <c r="AC173" s="161" t="n">
        <f aca="false">(SUM(M173:N173)+$AB$1*ABS(H173-I173))/S173*100000</f>
        <v>5.52953657839243</v>
      </c>
      <c r="AD173" s="159" t="n">
        <f aca="false">(AB173*(W173*100+1))^0.5</f>
        <v>9.49008866000948</v>
      </c>
      <c r="AE173" s="159" t="n">
        <f aca="false">(AC173*(W173*100))^0.5</f>
        <v>7.15123924158146</v>
      </c>
      <c r="AF173" s="151" t="n">
        <f aca="false">$AF$1*(X173/S173*100000)^0.5</f>
        <v>0.819343319364473</v>
      </c>
      <c r="AG173" s="162" t="n">
        <f aca="false">D173</f>
        <v>1.51950609906354</v>
      </c>
      <c r="AH173" s="163" t="n">
        <v>1</v>
      </c>
      <c r="AI173" s="161"/>
      <c r="AJ173" s="161"/>
      <c r="AK173" s="160"/>
      <c r="AL173" s="164"/>
      <c r="AM173" s="160"/>
      <c r="AN173" s="160"/>
      <c r="AO173" s="160"/>
      <c r="AP173" s="160"/>
      <c r="AQ173" s="161"/>
      <c r="AR173" s="161"/>
      <c r="AS173" s="161"/>
      <c r="AT173" s="161"/>
      <c r="AU173" s="161"/>
      <c r="AV173" s="161"/>
      <c r="AW173" s="161"/>
      <c r="AX173" s="161"/>
    </row>
    <row r="174" customFormat="false" ht="15.75" hidden="false" customHeight="false" outlineLevel="0" collapsed="false">
      <c r="A174" s="211" t="s">
        <v>84</v>
      </c>
      <c r="B174" s="211" t="s">
        <v>497</v>
      </c>
      <c r="C174" s="231" t="s">
        <v>498</v>
      </c>
      <c r="D174" s="151" t="n">
        <f aca="false">IF(AD174-AE174-AF174&lt;0,0,AD174-AE174-AF174)</f>
        <v>4.1429938082016</v>
      </c>
      <c r="E174" s="212" t="n">
        <v>1087</v>
      </c>
      <c r="F174" s="212" t="n">
        <v>665</v>
      </c>
      <c r="G174" s="212" t="n">
        <v>18</v>
      </c>
      <c r="H174" s="212" t="n">
        <v>128</v>
      </c>
      <c r="I174" s="212" t="n">
        <v>29</v>
      </c>
      <c r="J174" s="212" t="n">
        <v>34</v>
      </c>
      <c r="K174" s="213" t="n">
        <v>149</v>
      </c>
      <c r="L174" s="212" t="n">
        <v>14</v>
      </c>
      <c r="M174" s="212" t="n">
        <v>52</v>
      </c>
      <c r="N174" s="212" t="n">
        <v>11</v>
      </c>
      <c r="O174" s="212" t="n">
        <v>72</v>
      </c>
      <c r="P174" s="211" t="s">
        <v>149</v>
      </c>
      <c r="Q174" s="214" t="n">
        <v>44004</v>
      </c>
      <c r="R174" s="212" t="n">
        <v>1834.15</v>
      </c>
      <c r="S174" s="215" t="n">
        <v>1152372</v>
      </c>
      <c r="T174" s="216" t="n">
        <v>628</v>
      </c>
      <c r="U174" s="158" t="n">
        <f aca="false">V174+W174</f>
        <v>0.467156343286166</v>
      </c>
      <c r="V174" s="158" t="n">
        <f aca="false">IF(K174=0,0,M174/K174)</f>
        <v>0.348993288590604</v>
      </c>
      <c r="W174" s="158" t="n">
        <f aca="false">IF(K174+$AB$1*H174=0,0,(N174+$AB$1*J174)/(K174+$AB$1*H174))</f>
        <v>0.118163054695562</v>
      </c>
      <c r="X174" s="159" t="n">
        <f aca="false">IF(F174=0,G174,F174)</f>
        <v>665</v>
      </c>
      <c r="Y174" s="159" t="n">
        <f aca="false">IF(K174=0,X174+E174,(X174+E174)/K174)</f>
        <v>11.758389261745</v>
      </c>
      <c r="Z174" s="160" t="n">
        <f aca="false">(K174)/S174*100000</f>
        <v>12.9298525129038</v>
      </c>
      <c r="AA174" s="160" t="n">
        <f aca="false">SUM(M174:N174)/S174*100000</f>
        <v>5.46698461954994</v>
      </c>
      <c r="AB174" s="160" t="n">
        <f aca="false">IF(H174=0,(K174+$AB$1*I174)/S174*100000,(K174+$AB$1*H174)/S174*100000)</f>
        <v>16.8174860201393</v>
      </c>
      <c r="AC174" s="161" t="n">
        <f aca="false">(SUM(M174:N174)+$AB$1*ABS(H174-I174))/S174*100000</f>
        <v>8.4738261603024</v>
      </c>
      <c r="AD174" s="159" t="n">
        <f aca="false">(AB174*(W174*100+1))^0.5</f>
        <v>14.6812137803418</v>
      </c>
      <c r="AE174" s="159" t="n">
        <f aca="false">(AC174*(W174*100))^0.5</f>
        <v>10.0064638312468</v>
      </c>
      <c r="AF174" s="151" t="n">
        <f aca="false">$AF$1*(X174/S174*100000)^0.5</f>
        <v>0.531756140893392</v>
      </c>
      <c r="AG174" s="162" t="n">
        <f aca="false">D174</f>
        <v>4.1429938082016</v>
      </c>
      <c r="AH174" s="165"/>
      <c r="AI174" s="161"/>
      <c r="AJ174" s="161"/>
      <c r="AK174" s="160"/>
      <c r="AL174" s="164"/>
      <c r="AM174" s="160"/>
      <c r="AN174" s="160"/>
      <c r="AO174" s="160"/>
      <c r="AP174" s="160"/>
      <c r="AQ174" s="161"/>
      <c r="AR174" s="161"/>
      <c r="AS174" s="161"/>
      <c r="AT174" s="161"/>
      <c r="AU174" s="161"/>
      <c r="AV174" s="161"/>
      <c r="AW174" s="161"/>
      <c r="AX174" s="161"/>
    </row>
    <row r="175" customFormat="false" ht="15.75" hidden="false" customHeight="false" outlineLevel="0" collapsed="false">
      <c r="A175" s="211" t="s">
        <v>84</v>
      </c>
      <c r="B175" s="211" t="s">
        <v>499</v>
      </c>
      <c r="C175" s="231" t="s">
        <v>500</v>
      </c>
      <c r="D175" s="151" t="n">
        <f aca="false">IF(AD175-AE175-AF175&lt;0,0,AD175-AE175-AF175)</f>
        <v>0.162560321288937</v>
      </c>
      <c r="E175" s="212" t="n">
        <v>1024</v>
      </c>
      <c r="F175" s="212" t="n">
        <v>1651</v>
      </c>
      <c r="G175" s="212" t="n">
        <v>955</v>
      </c>
      <c r="H175" s="212" t="n">
        <v>735</v>
      </c>
      <c r="I175" s="212" t="n">
        <v>9</v>
      </c>
      <c r="J175" s="212" t="n">
        <v>190</v>
      </c>
      <c r="K175" s="213" t="n">
        <v>240</v>
      </c>
      <c r="L175" s="212" t="n">
        <v>1</v>
      </c>
      <c r="M175" s="212" t="n">
        <v>235</v>
      </c>
      <c r="N175" s="212" t="n">
        <v>3</v>
      </c>
      <c r="O175" s="212" t="n">
        <v>1</v>
      </c>
      <c r="P175" s="211" t="s">
        <v>149</v>
      </c>
      <c r="Q175" s="214" t="n">
        <v>44004</v>
      </c>
      <c r="R175" s="212" t="n">
        <v>1055.65</v>
      </c>
      <c r="S175" s="215" t="n">
        <v>1020692</v>
      </c>
      <c r="T175" s="216" t="n">
        <v>967</v>
      </c>
      <c r="U175" s="158" t="n">
        <f aca="false">V175+W175</f>
        <v>1.11893539467069</v>
      </c>
      <c r="V175" s="158" t="n">
        <f aca="false">IF(K175=0,0,M175/K175)</f>
        <v>0.979166666666667</v>
      </c>
      <c r="W175" s="158" t="n">
        <f aca="false">IF(K175+$AB$1*H175=0,0,(N175+$AB$1*J175)/(K175+$AB$1*H175))</f>
        <v>0.139768728004022</v>
      </c>
      <c r="X175" s="159" t="n">
        <f aca="false">IF(F175=0,G175,F175)</f>
        <v>1651</v>
      </c>
      <c r="Y175" s="159" t="n">
        <f aca="false">IF(K175=0,X175+E175,(X175+E175)/K175)</f>
        <v>11.1458333333333</v>
      </c>
      <c r="Z175" s="160" t="n">
        <f aca="false">(K175)/S175*100000</f>
        <v>23.5134594961066</v>
      </c>
      <c r="AA175" s="160" t="n">
        <f aca="false">SUM(M175:N175)/S175*100000</f>
        <v>23.3175140003057</v>
      </c>
      <c r="AB175" s="160" t="n">
        <f aca="false">IF(H175=0,(K175+$AB$1*I175)/S175*100000,(K175+$AB$1*H175)/S175*100000)</f>
        <v>48.7169488934958</v>
      </c>
      <c r="AC175" s="161" t="n">
        <f aca="false">(SUM(M175:N175)+$AB$1*ABS(H175-I175))/S175*100000</f>
        <v>48.2123892418085</v>
      </c>
      <c r="AD175" s="159" t="n">
        <f aca="false">(AB175*(W175*100+1))^0.5</f>
        <v>27.0116187371579</v>
      </c>
      <c r="AE175" s="159" t="n">
        <f aca="false">(AC175*(W175*100))^0.5</f>
        <v>25.9587833273487</v>
      </c>
      <c r="AF175" s="151" t="n">
        <f aca="false">$AF$1*(X175/S175*100000)^0.5</f>
        <v>0.890275088520285</v>
      </c>
      <c r="AG175" s="162" t="n">
        <f aca="false">D175</f>
        <v>0.162560321288937</v>
      </c>
      <c r="AH175" s="165"/>
      <c r="AI175" s="161"/>
      <c r="AJ175" s="161"/>
      <c r="AK175" s="160"/>
      <c r="AL175" s="164"/>
      <c r="AM175" s="160"/>
      <c r="AN175" s="160"/>
      <c r="AO175" s="160"/>
      <c r="AP175" s="160"/>
      <c r="AQ175" s="161"/>
      <c r="AR175" s="161"/>
      <c r="AS175" s="161"/>
      <c r="AT175" s="161"/>
      <c r="AU175" s="161"/>
      <c r="AV175" s="161"/>
      <c r="AW175" s="161"/>
      <c r="AX175" s="161"/>
    </row>
    <row r="176" customFormat="false" ht="15.75" hidden="false" customHeight="false" outlineLevel="0" collapsed="false">
      <c r="A176" s="233" t="s">
        <v>85</v>
      </c>
      <c r="B176" s="233" t="s">
        <v>501</v>
      </c>
      <c r="C176" s="234" t="s">
        <v>502</v>
      </c>
      <c r="D176" s="151" t="n">
        <f aca="false">IF(AD176-AE176-AF176&lt;0,0,AD176-AE176-AF176)</f>
        <v>0</v>
      </c>
      <c r="E176" s="235"/>
      <c r="F176" s="236" t="n">
        <v>2340</v>
      </c>
      <c r="G176" s="235"/>
      <c r="H176" s="236" t="n">
        <v>20</v>
      </c>
      <c r="I176" s="236" t="n">
        <v>0</v>
      </c>
      <c r="J176" s="236" t="n">
        <v>2</v>
      </c>
      <c r="K176" s="237" t="n">
        <v>5</v>
      </c>
      <c r="L176" s="236" t="n">
        <v>0</v>
      </c>
      <c r="M176" s="236" t="n">
        <v>5</v>
      </c>
      <c r="N176" s="236" t="n">
        <v>0</v>
      </c>
      <c r="O176" s="235"/>
      <c r="P176" s="233" t="s">
        <v>149</v>
      </c>
      <c r="Q176" s="238" t="n">
        <v>44004</v>
      </c>
      <c r="R176" s="236" t="n">
        <v>5075.48</v>
      </c>
      <c r="S176" s="239" t="n">
        <v>238137</v>
      </c>
      <c r="T176" s="240" t="n">
        <v>47</v>
      </c>
      <c r="U176" s="158" t="n">
        <f aca="false">V176+W176</f>
        <v>1.05833333333333</v>
      </c>
      <c r="V176" s="158" t="n">
        <f aca="false">IF(K176=0,0,M176/K176)</f>
        <v>1</v>
      </c>
      <c r="W176" s="158" t="n">
        <f aca="false">IF(K176+$AB$1*H176=0,0,(N176+$AB$1*J176)/(K176+$AB$1*H176))</f>
        <v>0.0583333333333333</v>
      </c>
      <c r="X176" s="159" t="n">
        <f aca="false">IF(F176=0,G176,F176)</f>
        <v>2340</v>
      </c>
      <c r="Y176" s="159" t="n">
        <f aca="false">IF(K176=0,X176+E176,(X176+E176)/K176)</f>
        <v>468</v>
      </c>
      <c r="Z176" s="160" t="n">
        <f aca="false">(K176)/S176*100000</f>
        <v>2.09963172459551</v>
      </c>
      <c r="AA176" s="160" t="n">
        <f aca="false">SUM(M176:N176)/S176*100000</f>
        <v>2.09963172459551</v>
      </c>
      <c r="AB176" s="160" t="n">
        <f aca="false">IF(H176=0,(K176+$AB$1*I176)/S176*100000,(K176+$AB$1*H176)/S176*100000)</f>
        <v>5.03911613902921</v>
      </c>
      <c r="AC176" s="161" t="n">
        <f aca="false">(SUM(M176:N176)+$AB$1*ABS(H176-I176))/S176*100000</f>
        <v>5.03911613902921</v>
      </c>
      <c r="AD176" s="159" t="n">
        <f aca="false">(AB176*(W176*100+1))^0.5</f>
        <v>5.86804569540544</v>
      </c>
      <c r="AE176" s="159" t="n">
        <f aca="false">(AC176*(W176*100))^0.5</f>
        <v>5.42170122234129</v>
      </c>
      <c r="AF176" s="151" t="n">
        <f aca="false">$AF$1*(X176/S176*100000)^0.5</f>
        <v>2.19428245010582</v>
      </c>
      <c r="AG176" s="162" t="n">
        <f aca="false">D176</f>
        <v>0</v>
      </c>
      <c r="AH176" s="165"/>
      <c r="AI176" s="161"/>
      <c r="AJ176" s="161"/>
      <c r="AK176" s="160"/>
      <c r="AL176" s="164"/>
      <c r="AM176" s="160"/>
      <c r="AN176" s="160"/>
      <c r="AO176" s="160"/>
      <c r="AP176" s="160"/>
      <c r="AQ176" s="161"/>
      <c r="AR176" s="161"/>
      <c r="AS176" s="161"/>
      <c r="AT176" s="161"/>
      <c r="AU176" s="161"/>
      <c r="AV176" s="161"/>
      <c r="AW176" s="161"/>
      <c r="AX176" s="161"/>
    </row>
    <row r="177" customFormat="false" ht="15.75" hidden="false" customHeight="false" outlineLevel="0" collapsed="false">
      <c r="A177" s="233" t="s">
        <v>85</v>
      </c>
      <c r="B177" s="233" t="s">
        <v>503</v>
      </c>
      <c r="C177" s="234" t="s">
        <v>504</v>
      </c>
      <c r="D177" s="151" t="n">
        <f aca="false">IF(AD177-AE177-AF177&lt;0,0,AD177-AE177-AF177)</f>
        <v>0.375212257318411</v>
      </c>
      <c r="E177" s="235"/>
      <c r="F177" s="236" t="n">
        <v>684</v>
      </c>
      <c r="G177" s="235"/>
      <c r="H177" s="236" t="n">
        <v>11</v>
      </c>
      <c r="I177" s="236" t="n">
        <v>4</v>
      </c>
      <c r="J177" s="236" t="n">
        <v>0</v>
      </c>
      <c r="K177" s="237" t="n">
        <v>2</v>
      </c>
      <c r="L177" s="236" t="n">
        <v>0</v>
      </c>
      <c r="M177" s="236" t="n">
        <v>2</v>
      </c>
      <c r="N177" s="236" t="n">
        <v>0</v>
      </c>
      <c r="O177" s="235"/>
      <c r="P177" s="233" t="s">
        <v>149</v>
      </c>
      <c r="Q177" s="238" t="n">
        <v>44004</v>
      </c>
      <c r="R177" s="236" t="n">
        <v>29842</v>
      </c>
      <c r="S177" s="239" t="n">
        <v>245534</v>
      </c>
      <c r="T177" s="240" t="n">
        <v>8</v>
      </c>
      <c r="U177" s="158" t="n">
        <f aca="false">V177+W177</f>
        <v>1</v>
      </c>
      <c r="V177" s="158" t="n">
        <f aca="false">IF(K177=0,0,M177/K177)</f>
        <v>1</v>
      </c>
      <c r="W177" s="158" t="n">
        <f aca="false">IF(K177+$AB$1*H177=0,0,(N177+$AB$1*J177)/(K177+$AB$1*H177))</f>
        <v>0</v>
      </c>
      <c r="X177" s="159" t="n">
        <f aca="false">IF(F177=0,G177,F177)</f>
        <v>684</v>
      </c>
      <c r="Y177" s="159" t="n">
        <f aca="false">IF(K177=0,X177+E177,(X177+E177)/K177)</f>
        <v>342</v>
      </c>
      <c r="Z177" s="160" t="n">
        <f aca="false">(K177)/S177*100000</f>
        <v>0.814551141593425</v>
      </c>
      <c r="AA177" s="160" t="n">
        <f aca="false">SUM(M177:N177)/S177*100000</f>
        <v>0.814551141593425</v>
      </c>
      <c r="AB177" s="160" t="n">
        <f aca="false">IF(H177=0,(K177+$AB$1*I177)/S177*100000,(K177+$AB$1*H177)/S177*100000)</f>
        <v>2.38256208916077</v>
      </c>
      <c r="AC177" s="161" t="n">
        <f aca="false">(SUM(M177:N177)+$AB$1*ABS(H177-I177))/S177*100000</f>
        <v>1.81237629004537</v>
      </c>
      <c r="AD177" s="159" t="n">
        <f aca="false">(AB177*(W177*100+1))^0.5</f>
        <v>1.54355501656428</v>
      </c>
      <c r="AE177" s="159" t="n">
        <f aca="false">(AC177*(W177*100))^0.5</f>
        <v>0</v>
      </c>
      <c r="AF177" s="151" t="n">
        <f aca="false">$AF$1*(X177/S177*100000)^0.5</f>
        <v>1.16834275924587</v>
      </c>
      <c r="AG177" s="162" t="n">
        <f aca="false">D177</f>
        <v>0.375212257318411</v>
      </c>
      <c r="AH177" s="165"/>
      <c r="AI177" s="161"/>
      <c r="AJ177" s="161"/>
      <c r="AK177" s="160"/>
      <c r="AL177" s="164"/>
      <c r="AM177" s="160"/>
      <c r="AN177" s="160"/>
      <c r="AO177" s="160"/>
      <c r="AP177" s="160"/>
      <c r="AQ177" s="161"/>
      <c r="AR177" s="161"/>
      <c r="AS177" s="161"/>
      <c r="AT177" s="161"/>
      <c r="AU177" s="161"/>
      <c r="AV177" s="161"/>
      <c r="AW177" s="161"/>
      <c r="AX177" s="161"/>
    </row>
    <row r="178" customFormat="false" ht="15.75" hidden="false" customHeight="false" outlineLevel="0" collapsed="false">
      <c r="A178" s="233" t="s">
        <v>85</v>
      </c>
      <c r="B178" s="233" t="s">
        <v>505</v>
      </c>
      <c r="C178" s="234" t="s">
        <v>506</v>
      </c>
      <c r="D178" s="151" t="n">
        <f aca="false">IF(AD178-AE178-AF178&lt;0,0,AD178-AE178-AF178)</f>
        <v>0</v>
      </c>
      <c r="E178" s="235"/>
      <c r="F178" s="236" t="n">
        <v>201</v>
      </c>
      <c r="G178" s="235"/>
      <c r="H178" s="236" t="n">
        <v>7</v>
      </c>
      <c r="I178" s="236" t="n">
        <v>0</v>
      </c>
      <c r="J178" s="236" t="n">
        <v>2</v>
      </c>
      <c r="K178" s="237" t="n">
        <v>3</v>
      </c>
      <c r="L178" s="236" t="n">
        <v>0</v>
      </c>
      <c r="M178" s="236" t="n">
        <v>3</v>
      </c>
      <c r="N178" s="236" t="n">
        <v>0</v>
      </c>
      <c r="O178" s="235"/>
      <c r="P178" s="233" t="s">
        <v>149</v>
      </c>
      <c r="Q178" s="238" t="n">
        <v>44004</v>
      </c>
      <c r="R178" s="236" t="n">
        <v>4568.26</v>
      </c>
      <c r="S178" s="239" t="n">
        <v>105278</v>
      </c>
      <c r="T178" s="240" t="n">
        <v>23</v>
      </c>
      <c r="U178" s="158" t="n">
        <f aca="false">V178+W178</f>
        <v>1.12844036697248</v>
      </c>
      <c r="V178" s="158" t="n">
        <f aca="false">IF(K178=0,0,M178/K178)</f>
        <v>1</v>
      </c>
      <c r="W178" s="158" t="n">
        <f aca="false">IF(K178+$AB$1*H178=0,0,(N178+$AB$1*J178)/(K178+$AB$1*H178))</f>
        <v>0.128440366972477</v>
      </c>
      <c r="X178" s="159" t="n">
        <f aca="false">IF(F178=0,G178,F178)</f>
        <v>201</v>
      </c>
      <c r="Y178" s="159" t="n">
        <f aca="false">IF(K178=0,X178+E178,(X178+E178)/K178)</f>
        <v>67</v>
      </c>
      <c r="Z178" s="160" t="n">
        <f aca="false">(K178)/S178*100000</f>
        <v>2.84959820665286</v>
      </c>
      <c r="AA178" s="160" t="n">
        <f aca="false">SUM(M178:N178)/S178*100000</f>
        <v>2.84959820665286</v>
      </c>
      <c r="AB178" s="160" t="n">
        <f aca="false">IF(H178=0,(K178+$AB$1*I178)/S178*100000,(K178+$AB$1*H178)/S178*100000)</f>
        <v>5.17677007541937</v>
      </c>
      <c r="AC178" s="161" t="n">
        <f aca="false">(SUM(M178:N178)+$AB$1*ABS(H178-I178))/S178*100000</f>
        <v>5.17677007541937</v>
      </c>
      <c r="AD178" s="159" t="n">
        <f aca="false">(AB178*(W178*100+1))^0.5</f>
        <v>8.46565974377186</v>
      </c>
      <c r="AE178" s="159" t="n">
        <f aca="false">(AC178*(W178*100))^0.5</f>
        <v>8.15417836583798</v>
      </c>
      <c r="AF178" s="151" t="n">
        <f aca="false">$AF$1*(X178/S178*100000)^0.5</f>
        <v>0.967224426513379</v>
      </c>
      <c r="AG178" s="162" t="n">
        <f aca="false">D178</f>
        <v>0</v>
      </c>
      <c r="AH178" s="163" t="n">
        <v>1</v>
      </c>
      <c r="AI178" s="161"/>
      <c r="AJ178" s="161"/>
      <c r="AK178" s="160"/>
      <c r="AL178" s="164"/>
      <c r="AM178" s="160"/>
      <c r="AN178" s="160"/>
      <c r="AO178" s="160"/>
      <c r="AP178" s="160"/>
      <c r="AQ178" s="161"/>
      <c r="AR178" s="161"/>
      <c r="AS178" s="161"/>
      <c r="AT178" s="161"/>
      <c r="AU178" s="161"/>
      <c r="AV178" s="161"/>
      <c r="AW178" s="161"/>
      <c r="AX178" s="161"/>
    </row>
    <row r="179" customFormat="false" ht="15.75" hidden="false" customHeight="false" outlineLevel="0" collapsed="false">
      <c r="A179" s="233" t="s">
        <v>85</v>
      </c>
      <c r="B179" s="233" t="s">
        <v>507</v>
      </c>
      <c r="C179" s="234" t="s">
        <v>508</v>
      </c>
      <c r="D179" s="151" t="n">
        <f aca="false">IF(AD179-AE179-AF179&lt;0,0,AD179-AE179-AF179)</f>
        <v>0</v>
      </c>
      <c r="E179" s="235"/>
      <c r="F179" s="236" t="n">
        <v>1916</v>
      </c>
      <c r="G179" s="235"/>
      <c r="H179" s="236" t="n">
        <v>18</v>
      </c>
      <c r="I179" s="236" t="n">
        <v>1</v>
      </c>
      <c r="J179" s="236" t="n">
        <v>8</v>
      </c>
      <c r="K179" s="237" t="n">
        <v>41</v>
      </c>
      <c r="L179" s="236" t="n">
        <v>1</v>
      </c>
      <c r="M179" s="236" t="n">
        <v>40</v>
      </c>
      <c r="N179" s="236" t="n">
        <v>0</v>
      </c>
      <c r="O179" s="235"/>
      <c r="P179" s="233" t="s">
        <v>149</v>
      </c>
      <c r="Q179" s="238" t="n">
        <v>44004</v>
      </c>
      <c r="R179" s="236" t="n">
        <v>31240.74</v>
      </c>
      <c r="S179" s="239" t="n">
        <v>474983</v>
      </c>
      <c r="T179" s="240" t="n">
        <v>15</v>
      </c>
      <c r="U179" s="158" t="n">
        <f aca="false">V179+W179</f>
        <v>1.03480637343371</v>
      </c>
      <c r="V179" s="158" t="n">
        <f aca="false">IF(K179=0,0,M179/K179)</f>
        <v>0.975609756097561</v>
      </c>
      <c r="W179" s="158" t="n">
        <f aca="false">IF(K179+$AB$1*H179=0,0,(N179+$AB$1*J179)/(K179+$AB$1*H179))</f>
        <v>0.0591966173361522</v>
      </c>
      <c r="X179" s="159" t="n">
        <f aca="false">IF(F179=0,G179,F179)</f>
        <v>1916</v>
      </c>
      <c r="Y179" s="159" t="n">
        <f aca="false">IF(K179=0,X179+E179,(X179+E179)/K179)</f>
        <v>46.7317073170732</v>
      </c>
      <c r="Z179" s="160" t="n">
        <f aca="false">(K179)/S179*100000</f>
        <v>8.63188787809248</v>
      </c>
      <c r="AA179" s="160" t="n">
        <f aca="false">SUM(M179:N179)/S179*100000</f>
        <v>8.4213540274073</v>
      </c>
      <c r="AB179" s="160" t="n">
        <f aca="false">IF(H179=0,(K179+$AB$1*I179)/S179*100000,(K179+$AB$1*H179)/S179*100000)</f>
        <v>9.95825113740913</v>
      </c>
      <c r="AC179" s="161" t="n">
        <f aca="false">(SUM(M179:N179)+$AB$1*ABS(H179-I179))/S179*100000</f>
        <v>9.67403043898413</v>
      </c>
      <c r="AD179" s="159" t="n">
        <f aca="false">(AB179*(W179*100+1))^0.5</f>
        <v>8.30106796317559</v>
      </c>
      <c r="AE179" s="159" t="n">
        <f aca="false">(AC179*(W179*100))^0.5</f>
        <v>7.56749547733484</v>
      </c>
      <c r="AF179" s="151" t="n">
        <f aca="false">$AF$1*(X179/S179*100000)^0.5</f>
        <v>1.40590753741943</v>
      </c>
      <c r="AG179" s="162" t="n">
        <f aca="false">D179</f>
        <v>0</v>
      </c>
      <c r="AH179" s="163" t="n">
        <v>1</v>
      </c>
      <c r="AI179" s="161"/>
      <c r="AJ179" s="161"/>
      <c r="AK179" s="160"/>
      <c r="AL179" s="164"/>
      <c r="AM179" s="160"/>
      <c r="AN179" s="160"/>
      <c r="AO179" s="160"/>
      <c r="AP179" s="160"/>
      <c r="AQ179" s="161"/>
      <c r="AR179" s="161"/>
      <c r="AS179" s="161"/>
      <c r="AT179" s="161"/>
      <c r="AU179" s="161"/>
      <c r="AV179" s="161"/>
      <c r="AW179" s="161"/>
      <c r="AX179" s="161"/>
    </row>
    <row r="180" customFormat="false" ht="15.75" hidden="false" customHeight="false" outlineLevel="0" collapsed="false">
      <c r="A180" s="233" t="s">
        <v>85</v>
      </c>
      <c r="B180" s="233" t="s">
        <v>509</v>
      </c>
      <c r="C180" s="234" t="s">
        <v>510</v>
      </c>
      <c r="D180" s="151" t="n">
        <f aca="false">IF(AD180-AE180-AF180&lt;0,0,AD180-AE180-AF180)</f>
        <v>0.288107898903864</v>
      </c>
      <c r="E180" s="235"/>
      <c r="F180" s="236" t="n">
        <v>278</v>
      </c>
      <c r="G180" s="235"/>
      <c r="H180" s="236" t="n">
        <v>70</v>
      </c>
      <c r="I180" s="236" t="n">
        <v>0</v>
      </c>
      <c r="J180" s="236" t="n">
        <v>16</v>
      </c>
      <c r="K180" s="237" t="n">
        <v>36</v>
      </c>
      <c r="L180" s="236" t="n">
        <v>3</v>
      </c>
      <c r="M180" s="236" t="n">
        <v>33</v>
      </c>
      <c r="N180" s="236" t="n">
        <v>0</v>
      </c>
      <c r="O180" s="235"/>
      <c r="P180" s="233" t="s">
        <v>149</v>
      </c>
      <c r="Q180" s="238" t="n">
        <v>44004</v>
      </c>
      <c r="R180" s="236" t="n">
        <v>6958.22</v>
      </c>
      <c r="S180" s="239" t="n">
        <v>544949</v>
      </c>
      <c r="T180" s="240" t="n">
        <v>78</v>
      </c>
      <c r="U180" s="158" t="n">
        <f aca="false">V180+W180</f>
        <v>1.00922865013774</v>
      </c>
      <c r="V180" s="158" t="n">
        <f aca="false">IF(K180=0,0,M180/K180)</f>
        <v>0.916666666666667</v>
      </c>
      <c r="W180" s="158" t="n">
        <f aca="false">IF(K180+$AB$1*H180=0,0,(N180+$AB$1*J180)/(K180+$AB$1*H180))</f>
        <v>0.0925619834710744</v>
      </c>
      <c r="X180" s="159" t="n">
        <f aca="false">IF(F180=0,G180,F180)</f>
        <v>278</v>
      </c>
      <c r="Y180" s="159" t="n">
        <f aca="false">IF(K180=0,X180+E180,(X180+E180)/K180)</f>
        <v>7.72222222222222</v>
      </c>
      <c r="Z180" s="160" t="n">
        <f aca="false">(K180)/S180*100000</f>
        <v>6.60612277479177</v>
      </c>
      <c r="AA180" s="160" t="n">
        <f aca="false">SUM(M180:N180)/S180*100000</f>
        <v>6.05561254355912</v>
      </c>
      <c r="AB180" s="160" t="n">
        <f aca="false">IF(H180=0,(K180+$AB$1*I180)/S180*100000,(K180+$AB$1*H180)/S180*100000)</f>
        <v>11.1019563298584</v>
      </c>
      <c r="AC180" s="161" t="n">
        <f aca="false">(SUM(M180:N180)+$AB$1*ABS(H180-I180))/S180*100000</f>
        <v>10.5514460986257</v>
      </c>
      <c r="AD180" s="159" t="n">
        <f aca="false">(AB180*(W180*100+1))^0.5</f>
        <v>10.6707012965387</v>
      </c>
      <c r="AE180" s="159" t="n">
        <f aca="false">(AC180*(W180*100))^0.5</f>
        <v>9.88262505297519</v>
      </c>
      <c r="AF180" s="151" t="n">
        <f aca="false">$AF$1*(X180/S180*100000)^0.5</f>
        <v>0.499968344659644</v>
      </c>
      <c r="AG180" s="162" t="n">
        <f aca="false">D180</f>
        <v>0.288107898903864</v>
      </c>
      <c r="AH180" s="165"/>
      <c r="AI180" s="161"/>
      <c r="AJ180" s="161"/>
      <c r="AK180" s="160"/>
      <c r="AL180" s="164"/>
      <c r="AM180" s="160"/>
      <c r="AN180" s="160"/>
      <c r="AO180" s="160"/>
      <c r="AP180" s="160"/>
      <c r="AQ180" s="161"/>
      <c r="AR180" s="161"/>
      <c r="AS180" s="161"/>
      <c r="AT180" s="161"/>
      <c r="AU180" s="161"/>
      <c r="AV180" s="161"/>
      <c r="AW180" s="161"/>
      <c r="AX180" s="161"/>
    </row>
    <row r="181" customFormat="false" ht="15.75" hidden="false" customHeight="false" outlineLevel="0" collapsed="false">
      <c r="A181" s="233" t="s">
        <v>85</v>
      </c>
      <c r="B181" s="233" t="s">
        <v>511</v>
      </c>
      <c r="C181" s="234" t="s">
        <v>512</v>
      </c>
      <c r="D181" s="151" t="n">
        <f aca="false">IF(AD181-AE181-AF181&lt;0,0,AD181-AE181-AF181)</f>
        <v>0</v>
      </c>
      <c r="E181" s="235"/>
      <c r="F181" s="236" t="n">
        <v>1480</v>
      </c>
      <c r="G181" s="235"/>
      <c r="H181" s="236" t="n">
        <v>16</v>
      </c>
      <c r="I181" s="236" t="n">
        <v>0</v>
      </c>
      <c r="J181" s="236" t="n">
        <v>5</v>
      </c>
      <c r="K181" s="237" t="n">
        <v>20</v>
      </c>
      <c r="L181" s="236" t="n">
        <v>3</v>
      </c>
      <c r="M181" s="236" t="n">
        <v>17</v>
      </c>
      <c r="N181" s="236" t="n">
        <v>0</v>
      </c>
      <c r="O181" s="235"/>
      <c r="P181" s="233" t="s">
        <v>149</v>
      </c>
      <c r="Q181" s="238" t="n">
        <v>44004</v>
      </c>
      <c r="R181" s="236" t="n">
        <v>8915.1</v>
      </c>
      <c r="S181" s="239" t="n">
        <v>357172</v>
      </c>
      <c r="T181" s="240" t="n">
        <v>40</v>
      </c>
      <c r="U181" s="158" t="n">
        <f aca="false">V181+W181</f>
        <v>0.918359375</v>
      </c>
      <c r="V181" s="158" t="n">
        <f aca="false">IF(K181=0,0,M181/K181)</f>
        <v>0.85</v>
      </c>
      <c r="W181" s="158" t="n">
        <f aca="false">IF(K181+$AB$1*H181=0,0,(N181+$AB$1*J181)/(K181+$AB$1*H181))</f>
        <v>0.068359375</v>
      </c>
      <c r="X181" s="159" t="n">
        <f aca="false">IF(F181=0,G181,F181)</f>
        <v>1480</v>
      </c>
      <c r="Y181" s="159" t="n">
        <f aca="false">IF(K181=0,X181+E181,(X181+E181)/K181)</f>
        <v>74</v>
      </c>
      <c r="Z181" s="160" t="n">
        <f aca="false">(K181)/S181*100000</f>
        <v>5.59954307728489</v>
      </c>
      <c r="AA181" s="160" t="n">
        <f aca="false">SUM(M181:N181)/S181*100000</f>
        <v>4.75961161569216</v>
      </c>
      <c r="AB181" s="160" t="n">
        <f aca="false">IF(H181=0,(K181+$AB$1*I181)/S181*100000,(K181+$AB$1*H181)/S181*100000)</f>
        <v>7.16741513892467</v>
      </c>
      <c r="AC181" s="161" t="n">
        <f aca="false">(SUM(M181:N181)+$AB$1*ABS(H181-I181))/S181*100000</f>
        <v>6.32748367733193</v>
      </c>
      <c r="AD181" s="159" t="n">
        <f aca="false">(AB181*(W181*100+1))^0.5</f>
        <v>7.49422558141717</v>
      </c>
      <c r="AE181" s="159" t="n">
        <f aca="false">(AC181*(W181*100))^0.5</f>
        <v>6.57679883761935</v>
      </c>
      <c r="AF181" s="151" t="n">
        <f aca="false">$AF$1*(X181/S181*100000)^0.5</f>
        <v>1.42491905728834</v>
      </c>
      <c r="AG181" s="162" t="n">
        <f aca="false">D181</f>
        <v>0</v>
      </c>
      <c r="AH181" s="163" t="n">
        <v>1</v>
      </c>
      <c r="AI181" s="161"/>
      <c r="AJ181" s="161"/>
      <c r="AK181" s="160"/>
      <c r="AL181" s="164"/>
      <c r="AM181" s="160"/>
      <c r="AN181" s="160"/>
      <c r="AO181" s="160"/>
      <c r="AP181" s="160"/>
      <c r="AQ181" s="161"/>
      <c r="AR181" s="161"/>
      <c r="AS181" s="161"/>
      <c r="AT181" s="161"/>
      <c r="AU181" s="161"/>
      <c r="AV181" s="161"/>
      <c r="AW181" s="161"/>
      <c r="AX181" s="161"/>
    </row>
    <row r="182" customFormat="false" ht="15.75" hidden="false" customHeight="false" outlineLevel="0" collapsed="false">
      <c r="A182" s="233" t="s">
        <v>85</v>
      </c>
      <c r="B182" s="233" t="s">
        <v>513</v>
      </c>
      <c r="C182" s="234" t="s">
        <v>514</v>
      </c>
      <c r="D182" s="151" t="n">
        <f aca="false">IF(AD182-AE182-AF182&lt;0,0,AD182-AE182-AF182)</f>
        <v>2.62786687046242</v>
      </c>
      <c r="E182" s="235"/>
      <c r="F182" s="236" t="n">
        <v>228</v>
      </c>
      <c r="G182" s="235"/>
      <c r="H182" s="236" t="n">
        <v>4</v>
      </c>
      <c r="I182" s="236" t="n">
        <v>0</v>
      </c>
      <c r="J182" s="236" t="n">
        <v>0</v>
      </c>
      <c r="K182" s="237" t="n">
        <v>21</v>
      </c>
      <c r="L182" s="236" t="n">
        <v>0</v>
      </c>
      <c r="M182" s="236" t="n">
        <v>21</v>
      </c>
      <c r="N182" s="236" t="n">
        <v>0</v>
      </c>
      <c r="O182" s="235"/>
      <c r="P182" s="233" t="s">
        <v>149</v>
      </c>
      <c r="Q182" s="238" t="n">
        <v>44004</v>
      </c>
      <c r="R182" s="236" t="n">
        <v>10640.8</v>
      </c>
      <c r="S182" s="239" t="n">
        <v>195667</v>
      </c>
      <c r="T182" s="240" t="n">
        <v>18</v>
      </c>
      <c r="U182" s="158" t="n">
        <f aca="false">V182+W182</f>
        <v>1</v>
      </c>
      <c r="V182" s="158" t="n">
        <f aca="false">IF(K182=0,0,M182/K182)</f>
        <v>1</v>
      </c>
      <c r="W182" s="158" t="n">
        <f aca="false">IF(K182+$AB$1*H182=0,0,(N182+$AB$1*J182)/(K182+$AB$1*H182))</f>
        <v>0</v>
      </c>
      <c r="X182" s="159" t="n">
        <f aca="false">IF(F182=0,G182,F182)</f>
        <v>228</v>
      </c>
      <c r="Y182" s="159" t="n">
        <f aca="false">IF(K182=0,X182+E182,(X182+E182)/K182)</f>
        <v>10.8571428571429</v>
      </c>
      <c r="Z182" s="160" t="n">
        <f aca="false">(K182)/S182*100000</f>
        <v>10.7325200468142</v>
      </c>
      <c r="AA182" s="160" t="n">
        <f aca="false">SUM(M182:N182)/S182*100000</f>
        <v>10.7325200468142</v>
      </c>
      <c r="AB182" s="160" t="n">
        <f aca="false">IF(H182=0,(K182+$AB$1*I182)/S182*100000,(K182+$AB$1*H182)/S182*100000)</f>
        <v>11.4480213832685</v>
      </c>
      <c r="AC182" s="161" t="n">
        <f aca="false">(SUM(M182:N182)+$AB$1*ABS(H182-I182))/S182*100000</f>
        <v>11.4480213832685</v>
      </c>
      <c r="AD182" s="159" t="n">
        <f aca="false">(AB182*(W182*100+1))^0.5</f>
        <v>3.38349248311098</v>
      </c>
      <c r="AE182" s="159" t="n">
        <f aca="false">(AC182*(W182*100))^0.5</f>
        <v>0</v>
      </c>
      <c r="AF182" s="151" t="n">
        <f aca="false">$AF$1*(X182/S182*100000)^0.5</f>
        <v>0.755625612648564</v>
      </c>
      <c r="AG182" s="162" t="n">
        <f aca="false">D182</f>
        <v>2.62786687046242</v>
      </c>
      <c r="AH182" s="165"/>
      <c r="AI182" s="161"/>
      <c r="AJ182" s="161"/>
      <c r="AK182" s="160"/>
      <c r="AL182" s="164"/>
      <c r="AM182" s="160"/>
      <c r="AN182" s="160"/>
      <c r="AO182" s="160"/>
      <c r="AP182" s="160"/>
      <c r="AQ182" s="161"/>
      <c r="AR182" s="161"/>
      <c r="AS182" s="161"/>
      <c r="AT182" s="161"/>
      <c r="AU182" s="161"/>
      <c r="AV182" s="161"/>
      <c r="AW182" s="161"/>
      <c r="AX182" s="161"/>
    </row>
    <row r="183" customFormat="false" ht="15.75" hidden="false" customHeight="false" outlineLevel="0" collapsed="false">
      <c r="A183" s="233" t="s">
        <v>85</v>
      </c>
      <c r="B183" s="233" t="s">
        <v>515</v>
      </c>
      <c r="C183" s="234" t="s">
        <v>516</v>
      </c>
      <c r="D183" s="151" t="n">
        <f aca="false">IF(AD183-AE183-AF183&lt;0,0,AD183-AE183-AF183)</f>
        <v>0.177963349283833</v>
      </c>
      <c r="E183" s="235"/>
      <c r="F183" s="236" t="n">
        <v>284</v>
      </c>
      <c r="G183" s="235"/>
      <c r="H183" s="236" t="n">
        <v>29</v>
      </c>
      <c r="I183" s="236" t="n">
        <v>0</v>
      </c>
      <c r="J183" s="236" t="n">
        <v>3</v>
      </c>
      <c r="K183" s="237" t="n">
        <v>10</v>
      </c>
      <c r="L183" s="236" t="n">
        <v>2</v>
      </c>
      <c r="M183" s="236" t="n">
        <v>8</v>
      </c>
      <c r="N183" s="236" t="n">
        <v>0</v>
      </c>
      <c r="O183" s="235"/>
      <c r="P183" s="233" t="s">
        <v>149</v>
      </c>
      <c r="Q183" s="238" t="n">
        <v>44004</v>
      </c>
      <c r="R183" s="236" t="n">
        <v>2797.88</v>
      </c>
      <c r="S183" s="239" t="n">
        <v>251548</v>
      </c>
      <c r="T183" s="240" t="n">
        <v>90</v>
      </c>
      <c r="U183" s="158" t="n">
        <f aca="false">V183+W183</f>
        <v>0.852109181141439</v>
      </c>
      <c r="V183" s="158" t="n">
        <f aca="false">IF(K183=0,0,M183/K183)</f>
        <v>0.8</v>
      </c>
      <c r="W183" s="158" t="n">
        <f aca="false">IF(K183+$AB$1*H183=0,0,(N183+$AB$1*J183)/(K183+$AB$1*H183))</f>
        <v>0.0521091811414392</v>
      </c>
      <c r="X183" s="159" t="n">
        <f aca="false">IF(F183=0,G183,F183)</f>
        <v>284</v>
      </c>
      <c r="Y183" s="159" t="n">
        <f aca="false">IF(K183=0,X183+E183,(X183+E183)/K183)</f>
        <v>28.4</v>
      </c>
      <c r="Z183" s="160" t="n">
        <f aca="false">(K183)/S183*100000</f>
        <v>3.97538441967338</v>
      </c>
      <c r="AA183" s="160" t="n">
        <f aca="false">SUM(M183:N183)/S183*100000</f>
        <v>3.18030753573871</v>
      </c>
      <c r="AB183" s="160" t="n">
        <f aca="false">IF(H183=0,(K183+$AB$1*I183)/S183*100000,(K183+$AB$1*H183)/S183*100000)</f>
        <v>8.01039960564187</v>
      </c>
      <c r="AC183" s="161" t="n">
        <f aca="false">(SUM(M183:N183)+$AB$1*ABS(H183-I183))/S183*100000</f>
        <v>7.21532272170719</v>
      </c>
      <c r="AD183" s="159" t="n">
        <f aca="false">(AB183*(W183*100+1))^0.5</f>
        <v>7.0535052287648</v>
      </c>
      <c r="AE183" s="159" t="n">
        <f aca="false">(AC183*(W183*100))^0.5</f>
        <v>6.13175797548617</v>
      </c>
      <c r="AF183" s="151" t="n">
        <f aca="false">$AF$1*(X183/S183*100000)^0.5</f>
        <v>0.743783903994801</v>
      </c>
      <c r="AG183" s="162" t="n">
        <f aca="false">D183</f>
        <v>0.177963349283833</v>
      </c>
      <c r="AH183" s="163" t="n">
        <v>1</v>
      </c>
      <c r="AI183" s="161"/>
      <c r="AJ183" s="161"/>
      <c r="AK183" s="160"/>
      <c r="AL183" s="164"/>
      <c r="AM183" s="160"/>
      <c r="AN183" s="160"/>
      <c r="AO183" s="160"/>
      <c r="AP183" s="160"/>
      <c r="AQ183" s="161"/>
      <c r="AR183" s="161"/>
      <c r="AS183" s="161"/>
      <c r="AT183" s="161"/>
      <c r="AU183" s="161"/>
      <c r="AV183" s="161"/>
      <c r="AW183" s="161"/>
      <c r="AX183" s="161"/>
    </row>
    <row r="184" customFormat="false" ht="15.75" hidden="false" customHeight="false" outlineLevel="0" collapsed="false">
      <c r="A184" s="233" t="s">
        <v>85</v>
      </c>
      <c r="B184" s="233" t="s">
        <v>517</v>
      </c>
      <c r="C184" s="234" t="s">
        <v>518</v>
      </c>
      <c r="D184" s="151" t="n">
        <f aca="false">IF(AD184-AE184-AF184&lt;0,0,AD184-AE184-AF184)</f>
        <v>0.208253017572078</v>
      </c>
      <c r="E184" s="235"/>
      <c r="F184" s="236" t="n">
        <v>846</v>
      </c>
      <c r="G184" s="235"/>
      <c r="H184" s="236" t="n">
        <v>148</v>
      </c>
      <c r="I184" s="236" t="n">
        <v>1</v>
      </c>
      <c r="J184" s="236" t="n">
        <v>39</v>
      </c>
      <c r="K184" s="237" t="n">
        <v>122</v>
      </c>
      <c r="L184" s="236" t="n">
        <v>4</v>
      </c>
      <c r="M184" s="236" t="n">
        <v>114</v>
      </c>
      <c r="N184" s="236" t="n">
        <v>4</v>
      </c>
      <c r="O184" s="235"/>
      <c r="P184" s="233" t="s">
        <v>149</v>
      </c>
      <c r="Q184" s="238" t="n">
        <v>44004</v>
      </c>
      <c r="R184" s="236" t="n">
        <v>107.8</v>
      </c>
      <c r="S184" s="239" t="n">
        <v>606721</v>
      </c>
      <c r="T184" s="240" t="n">
        <v>5628</v>
      </c>
      <c r="U184" s="158" t="n">
        <f aca="false">V184+W184</f>
        <v>1.03597973928955</v>
      </c>
      <c r="V184" s="158" t="n">
        <f aca="false">IF(K184=0,0,M184/K184)</f>
        <v>0.934426229508197</v>
      </c>
      <c r="W184" s="158" t="n">
        <f aca="false">IF(K184+$AB$1*H184=0,0,(N184+$AB$1*J184)/(K184+$AB$1*H184))</f>
        <v>0.101553509781358</v>
      </c>
      <c r="X184" s="159" t="n">
        <f aca="false">IF(F184=0,G184,F184)</f>
        <v>846</v>
      </c>
      <c r="Y184" s="159" t="n">
        <f aca="false">IF(K184=0,X184+E184,(X184+E184)/K184)</f>
        <v>6.9344262295082</v>
      </c>
      <c r="Z184" s="160" t="n">
        <f aca="false">(K184)/S184*100000</f>
        <v>20.1080892205808</v>
      </c>
      <c r="AA184" s="160" t="n">
        <f aca="false">SUM(M184:N184)/S184*100000</f>
        <v>19.4488076067913</v>
      </c>
      <c r="AB184" s="160" t="n">
        <f aca="false">IF(H184=0,(K184+$AB$1*I184)/S184*100000,(K184+$AB$1*H184)/S184*100000)</f>
        <v>28.6457861191553</v>
      </c>
      <c r="AC184" s="161" t="n">
        <f aca="false">(SUM(M184:N184)+$AB$1*ABS(H184-I184))/S184*100000</f>
        <v>27.9288173641591</v>
      </c>
      <c r="AD184" s="159" t="n">
        <f aca="false">(AB184*(W184*100+1))^0.5</f>
        <v>17.8760677500335</v>
      </c>
      <c r="AE184" s="159" t="n">
        <f aca="false">(AC184*(W184*100))^0.5</f>
        <v>16.8412274712175</v>
      </c>
      <c r="AF184" s="151" t="n">
        <f aca="false">$AF$1*(X184/S184*100000)^0.5</f>
        <v>0.826587261243956</v>
      </c>
      <c r="AG184" s="162" t="n">
        <f aca="false">D184</f>
        <v>0.208253017572078</v>
      </c>
      <c r="AH184" s="165"/>
      <c r="AI184" s="161"/>
      <c r="AJ184" s="161"/>
      <c r="AK184" s="160"/>
      <c r="AL184" s="164"/>
      <c r="AM184" s="160"/>
      <c r="AN184" s="160"/>
      <c r="AO184" s="160"/>
      <c r="AP184" s="160"/>
      <c r="AQ184" s="161"/>
      <c r="AR184" s="161"/>
      <c r="AS184" s="161"/>
      <c r="AT184" s="161"/>
      <c r="AU184" s="161"/>
      <c r="AV184" s="161"/>
      <c r="AW184" s="161"/>
      <c r="AX184" s="161"/>
    </row>
    <row r="185" customFormat="false" ht="15.75" hidden="false" customHeight="false" outlineLevel="0" collapsed="false">
      <c r="A185" s="233" t="s">
        <v>85</v>
      </c>
      <c r="B185" s="233" t="s">
        <v>519</v>
      </c>
      <c r="C185" s="234" t="s">
        <v>520</v>
      </c>
      <c r="D185" s="151" t="n">
        <f aca="false">IF(AD185-AE185-AF185&lt;0,0,AD185-AE185-AF185)</f>
        <v>0</v>
      </c>
      <c r="E185" s="235"/>
      <c r="F185" s="236" t="n">
        <v>3840</v>
      </c>
      <c r="G185" s="235"/>
      <c r="H185" s="236" t="n">
        <v>44</v>
      </c>
      <c r="I185" s="236" t="n">
        <v>0</v>
      </c>
      <c r="J185" s="236" t="n">
        <v>4</v>
      </c>
      <c r="K185" s="237" t="n">
        <v>12</v>
      </c>
      <c r="L185" s="236" t="n">
        <v>0</v>
      </c>
      <c r="M185" s="236" t="n">
        <v>12</v>
      </c>
      <c r="N185" s="236" t="n">
        <v>0</v>
      </c>
      <c r="O185" s="235"/>
      <c r="P185" s="233" t="s">
        <v>149</v>
      </c>
      <c r="Q185" s="238" t="n">
        <v>44004</v>
      </c>
      <c r="R185" s="236" t="n">
        <v>6716.52</v>
      </c>
      <c r="S185" s="239" t="n">
        <v>522865</v>
      </c>
      <c r="T185" s="240" t="n">
        <v>78</v>
      </c>
      <c r="U185" s="158" t="n">
        <f aca="false">V185+W185</f>
        <v>1.05109489051095</v>
      </c>
      <c r="V185" s="158" t="n">
        <f aca="false">IF(K185=0,0,M185/K185)</f>
        <v>1</v>
      </c>
      <c r="W185" s="158" t="n">
        <f aca="false">IF(K185+$AB$1*H185=0,0,(N185+$AB$1*J185)/(K185+$AB$1*H185))</f>
        <v>0.0510948905109489</v>
      </c>
      <c r="X185" s="159" t="n">
        <f aca="false">IF(F185=0,G185,F185)</f>
        <v>3840</v>
      </c>
      <c r="Y185" s="159" t="n">
        <f aca="false">IF(K185=0,X185+E185,(X185+E185)/K185)</f>
        <v>320</v>
      </c>
      <c r="Z185" s="160" t="n">
        <f aca="false">(K185)/S185*100000</f>
        <v>2.29504747879472</v>
      </c>
      <c r="AA185" s="160" t="n">
        <f aca="false">SUM(M185:N185)/S185*100000</f>
        <v>2.29504747879472</v>
      </c>
      <c r="AB185" s="160" t="n">
        <f aca="false">IF(H185=0,(K185+$AB$1*I185)/S185*100000,(K185+$AB$1*H185)/S185*100000)</f>
        <v>5.24035840991461</v>
      </c>
      <c r="AC185" s="161" t="n">
        <f aca="false">(SUM(M185:N185)+$AB$1*ABS(H185-I185))/S185*100000</f>
        <v>5.24035840991461</v>
      </c>
      <c r="AD185" s="159" t="n">
        <f aca="false">(AB185*(W185*100+1))^0.5</f>
        <v>5.65826053917512</v>
      </c>
      <c r="AE185" s="159" t="n">
        <f aca="false">(AC185*(W185*100))^0.5</f>
        <v>5.17451001731292</v>
      </c>
      <c r="AF185" s="151" t="n">
        <f aca="false">$AF$1*(X185/S185*100000)^0.5</f>
        <v>1.8970067070915</v>
      </c>
      <c r="AG185" s="162" t="n">
        <f aca="false">D185</f>
        <v>0</v>
      </c>
      <c r="AH185" s="163" t="n">
        <v>1</v>
      </c>
      <c r="AI185" s="161"/>
      <c r="AJ185" s="161"/>
      <c r="AK185" s="160"/>
      <c r="AL185" s="164"/>
      <c r="AM185" s="160"/>
      <c r="AN185" s="160"/>
      <c r="AO185" s="160"/>
      <c r="AP185" s="160"/>
      <c r="AQ185" s="161"/>
      <c r="AR185" s="161"/>
      <c r="AS185" s="161"/>
      <c r="AT185" s="161"/>
      <c r="AU185" s="161"/>
      <c r="AV185" s="161"/>
      <c r="AW185" s="161"/>
      <c r="AX185" s="161"/>
    </row>
    <row r="186" customFormat="false" ht="15.75" hidden="false" customHeight="false" outlineLevel="0" collapsed="false">
      <c r="A186" s="233" t="s">
        <v>85</v>
      </c>
      <c r="B186" s="233" t="s">
        <v>521</v>
      </c>
      <c r="C186" s="234" t="s">
        <v>522</v>
      </c>
      <c r="D186" s="151" t="n">
        <f aca="false">IF(AD186-AE186-AF186&lt;0,0,AD186-AE186-AF186)</f>
        <v>0.698426660742535</v>
      </c>
      <c r="E186" s="235"/>
      <c r="F186" s="236" t="n">
        <v>313</v>
      </c>
      <c r="G186" s="235"/>
      <c r="H186" s="236" t="n">
        <v>15</v>
      </c>
      <c r="I186" s="236" t="n">
        <v>1</v>
      </c>
      <c r="J186" s="236" t="n">
        <v>1</v>
      </c>
      <c r="K186" s="237" t="n">
        <v>25</v>
      </c>
      <c r="L186" s="236" t="n">
        <v>5</v>
      </c>
      <c r="M186" s="236" t="n">
        <v>20</v>
      </c>
      <c r="N186" s="236" t="n">
        <v>0</v>
      </c>
      <c r="O186" s="235"/>
      <c r="P186" s="233" t="s">
        <v>149</v>
      </c>
      <c r="Q186" s="238" t="n">
        <v>44004</v>
      </c>
      <c r="R186" s="236" t="n">
        <v>12857.8</v>
      </c>
      <c r="S186" s="239" t="n">
        <v>444095</v>
      </c>
      <c r="T186" s="240" t="n">
        <v>35</v>
      </c>
      <c r="U186" s="158" t="n">
        <f aca="false">V186+W186</f>
        <v>0.811570247933884</v>
      </c>
      <c r="V186" s="158" t="n">
        <f aca="false">IF(K186=0,0,M186/K186)</f>
        <v>0.8</v>
      </c>
      <c r="W186" s="158" t="n">
        <f aca="false">IF(K186+$AB$1*H186=0,0,(N186+$AB$1*J186)/(K186+$AB$1*H186))</f>
        <v>0.0115702479338843</v>
      </c>
      <c r="X186" s="159" t="n">
        <f aca="false">IF(F186=0,G186,F186)</f>
        <v>313</v>
      </c>
      <c r="Y186" s="159" t="n">
        <f aca="false">IF(K186=0,X186+E186,(X186+E186)/K186)</f>
        <v>12.52</v>
      </c>
      <c r="Z186" s="160" t="n">
        <f aca="false">(K186)/S186*100000</f>
        <v>5.62942613629967</v>
      </c>
      <c r="AA186" s="160" t="n">
        <f aca="false">SUM(M186:N186)/S186*100000</f>
        <v>4.50354090903973</v>
      </c>
      <c r="AB186" s="160" t="n">
        <f aca="false">IF(H186=0,(K186+$AB$1*I186)/S186*100000,(K186+$AB$1*H186)/S186*100000)</f>
        <v>6.8116056249226</v>
      </c>
      <c r="AC186" s="161" t="n">
        <f aca="false">(SUM(M186:N186)+$AB$1*ABS(H186-I186))/S186*100000</f>
        <v>5.60690843175447</v>
      </c>
      <c r="AD186" s="159" t="n">
        <f aca="false">(AB186*(W186*100+1))^0.5</f>
        <v>3.83311912360445</v>
      </c>
      <c r="AE186" s="159" t="n">
        <f aca="false">(AC186*(W186*100))^0.5</f>
        <v>2.54702415964171</v>
      </c>
      <c r="AF186" s="151" t="n">
        <f aca="false">$AF$1*(X186/S186*100000)^0.5</f>
        <v>0.587668303220203</v>
      </c>
      <c r="AG186" s="162" t="n">
        <f aca="false">D186</f>
        <v>0.698426660742535</v>
      </c>
      <c r="AH186" s="163" t="n">
        <v>1</v>
      </c>
      <c r="AI186" s="161"/>
      <c r="AJ186" s="161"/>
      <c r="AK186" s="160"/>
      <c r="AL186" s="164"/>
      <c r="AM186" s="160"/>
      <c r="AN186" s="160"/>
      <c r="AO186" s="160"/>
      <c r="AP186" s="160"/>
      <c r="AQ186" s="161"/>
      <c r="AR186" s="161"/>
      <c r="AS186" s="161"/>
      <c r="AT186" s="161"/>
      <c r="AU186" s="161"/>
      <c r="AV186" s="161"/>
      <c r="AW186" s="161"/>
      <c r="AX186" s="161"/>
    </row>
    <row r="187" customFormat="false" ht="15.75" hidden="false" customHeight="false" outlineLevel="0" collapsed="false">
      <c r="A187" s="233" t="s">
        <v>85</v>
      </c>
      <c r="B187" s="233" t="s">
        <v>523</v>
      </c>
      <c r="C187" s="234" t="s">
        <v>524</v>
      </c>
      <c r="D187" s="151" t="n">
        <f aca="false">IF(AD187-AE187-AF187&lt;0,0,AD187-AE187-AF187)</f>
        <v>0</v>
      </c>
      <c r="E187" s="235"/>
      <c r="F187" s="236" t="n">
        <v>1090</v>
      </c>
      <c r="G187" s="235"/>
      <c r="H187" s="236" t="n">
        <v>6</v>
      </c>
      <c r="I187" s="236" t="n">
        <v>0</v>
      </c>
      <c r="J187" s="236" t="n">
        <v>3</v>
      </c>
      <c r="K187" s="237" t="n">
        <v>7</v>
      </c>
      <c r="L187" s="236" t="n">
        <v>0</v>
      </c>
      <c r="M187" s="236" t="n">
        <v>7</v>
      </c>
      <c r="N187" s="236" t="n">
        <v>0</v>
      </c>
      <c r="O187" s="235"/>
      <c r="P187" s="233" t="s">
        <v>149</v>
      </c>
      <c r="Q187" s="238" t="n">
        <v>44004</v>
      </c>
      <c r="R187" s="236" t="n">
        <v>5444.2</v>
      </c>
      <c r="S187" s="239" t="n">
        <v>193226</v>
      </c>
      <c r="T187" s="240" t="n">
        <v>35</v>
      </c>
      <c r="U187" s="158" t="n">
        <f aca="false">V187+W187</f>
        <v>1.11538461538462</v>
      </c>
      <c r="V187" s="158" t="n">
        <f aca="false">IF(K187=0,0,M187/K187)</f>
        <v>1</v>
      </c>
      <c r="W187" s="158" t="n">
        <f aca="false">IF(K187+$AB$1*H187=0,0,(N187+$AB$1*J187)/(K187+$AB$1*H187))</f>
        <v>0.115384615384615</v>
      </c>
      <c r="X187" s="159" t="n">
        <f aca="false">IF(F187=0,G187,F187)</f>
        <v>1090</v>
      </c>
      <c r="Y187" s="159" t="n">
        <f aca="false">IF(K187=0,X187+E187,(X187+E187)/K187)</f>
        <v>155.714285714286</v>
      </c>
      <c r="Z187" s="160" t="n">
        <f aca="false">(K187)/S187*100000</f>
        <v>3.62270087876373</v>
      </c>
      <c r="AA187" s="160" t="n">
        <f aca="false">SUM(M187:N187)/S187*100000</f>
        <v>3.62270087876373</v>
      </c>
      <c r="AB187" s="160" t="n">
        <f aca="false">IF(H187=0,(K187+$AB$1*I187)/S187*100000,(K187+$AB$1*H187)/S187*100000)</f>
        <v>4.70951114239285</v>
      </c>
      <c r="AC187" s="161" t="n">
        <f aca="false">(SUM(M187:N187)+$AB$1*ABS(H187-I187))/S187*100000</f>
        <v>4.70951114239285</v>
      </c>
      <c r="AD187" s="159" t="n">
        <f aca="false">(AB187*(W187*100+1))^0.5</f>
        <v>7.68440136405229</v>
      </c>
      <c r="AE187" s="159" t="n">
        <f aca="false">(AC187*(W187*100))^0.5</f>
        <v>7.3716018056767</v>
      </c>
      <c r="AF187" s="151" t="n">
        <f aca="false">$AF$1*(X187/S187*100000)^0.5</f>
        <v>1.66256451619079</v>
      </c>
      <c r="AG187" s="162" t="n">
        <f aca="false">D187</f>
        <v>0</v>
      </c>
      <c r="AH187" s="163" t="n">
        <v>1</v>
      </c>
      <c r="AI187" s="161"/>
      <c r="AJ187" s="161"/>
      <c r="AK187" s="160"/>
      <c r="AL187" s="164"/>
      <c r="AM187" s="160"/>
      <c r="AN187" s="160"/>
      <c r="AO187" s="160"/>
      <c r="AP187" s="160"/>
      <c r="AQ187" s="161"/>
      <c r="AR187" s="161"/>
      <c r="AS187" s="161"/>
      <c r="AT187" s="161"/>
      <c r="AU187" s="161"/>
      <c r="AV187" s="161"/>
      <c r="AW187" s="161"/>
      <c r="AX187" s="161"/>
    </row>
    <row r="188" customFormat="false" ht="15.75" hidden="false" customHeight="false" outlineLevel="0" collapsed="false">
      <c r="A188" s="233" t="s">
        <v>85</v>
      </c>
      <c r="B188" s="233" t="s">
        <v>525</v>
      </c>
      <c r="C188" s="234" t="s">
        <v>526</v>
      </c>
      <c r="D188" s="151" t="n">
        <f aca="false">IF(AD188-AE188-AF188&lt;0,0,AD188-AE188-AF188)</f>
        <v>0</v>
      </c>
      <c r="E188" s="235"/>
      <c r="F188" s="236" t="n">
        <v>691</v>
      </c>
      <c r="G188" s="235"/>
      <c r="H188" s="236" t="n">
        <v>27</v>
      </c>
      <c r="I188" s="236" t="n">
        <v>1</v>
      </c>
      <c r="J188" s="236" t="n">
        <v>5</v>
      </c>
      <c r="K188" s="237" t="n">
        <v>12</v>
      </c>
      <c r="L188" s="236" t="n">
        <v>1</v>
      </c>
      <c r="M188" s="236" t="n">
        <v>11</v>
      </c>
      <c r="N188" s="236" t="n">
        <v>0</v>
      </c>
      <c r="O188" s="235"/>
      <c r="P188" s="233" t="s">
        <v>149</v>
      </c>
      <c r="Q188" s="238" t="n">
        <v>44004</v>
      </c>
      <c r="R188" s="236" t="n">
        <v>504</v>
      </c>
      <c r="S188" s="239" t="n">
        <v>207144</v>
      </c>
      <c r="T188" s="240" t="n">
        <v>411</v>
      </c>
      <c r="U188" s="158" t="n">
        <f aca="false">V188+W188</f>
        <v>0.998251748251748</v>
      </c>
      <c r="V188" s="158" t="n">
        <f aca="false">IF(K188=0,0,M188/K188)</f>
        <v>0.916666666666667</v>
      </c>
      <c r="W188" s="158" t="n">
        <f aca="false">IF(K188+$AB$1*H188=0,0,(N188+$AB$1*J188)/(K188+$AB$1*H188))</f>
        <v>0.0815850815850816</v>
      </c>
      <c r="X188" s="159" t="n">
        <f aca="false">IF(F188=0,G188,F188)</f>
        <v>691</v>
      </c>
      <c r="Y188" s="159" t="n">
        <f aca="false">IF(K188=0,X188+E188,(X188+E188)/K188)</f>
        <v>57.5833333333333</v>
      </c>
      <c r="Z188" s="160" t="n">
        <f aca="false">(K188)/S188*100000</f>
        <v>5.79307148650214</v>
      </c>
      <c r="AA188" s="160" t="n">
        <f aca="false">SUM(M188:N188)/S188*100000</f>
        <v>5.31031552929363</v>
      </c>
      <c r="AB188" s="160" t="n">
        <f aca="false">IF(H188=0,(K188+$AB$1*I188)/S188*100000,(K188+$AB$1*H188)/S188*100000)</f>
        <v>10.3551152821226</v>
      </c>
      <c r="AC188" s="161" t="n">
        <f aca="false">(SUM(M188:N188)+$AB$1*ABS(H188-I188))/S188*100000</f>
        <v>9.70339473989109</v>
      </c>
      <c r="AD188" s="159" t="n">
        <f aca="false">(AB188*(W188*100+1))^0.5</f>
        <v>9.73844996873795</v>
      </c>
      <c r="AE188" s="159" t="n">
        <f aca="false">(AC188*(W188*100))^0.5</f>
        <v>8.89748420344912</v>
      </c>
      <c r="AF188" s="151" t="n">
        <f aca="false">$AF$1*(X188/S188*100000)^0.5</f>
        <v>1.27850044799065</v>
      </c>
      <c r="AG188" s="162" t="n">
        <f aca="false">D188</f>
        <v>0</v>
      </c>
      <c r="AH188" s="163" t="n">
        <v>1</v>
      </c>
      <c r="AI188" s="161"/>
      <c r="AJ188" s="161"/>
      <c r="AK188" s="160"/>
      <c r="AL188" s="164"/>
      <c r="AM188" s="160"/>
      <c r="AN188" s="160"/>
      <c r="AO188" s="160"/>
      <c r="AP188" s="160"/>
      <c r="AQ188" s="161"/>
      <c r="AR188" s="161"/>
      <c r="AS188" s="161"/>
      <c r="AT188" s="161"/>
      <c r="AU188" s="161"/>
      <c r="AV188" s="161"/>
      <c r="AW188" s="161"/>
      <c r="AX188" s="161"/>
    </row>
    <row r="189" customFormat="false" ht="15.75" hidden="false" customHeight="false" outlineLevel="0" collapsed="false">
      <c r="A189" s="233" t="s">
        <v>85</v>
      </c>
      <c r="B189" s="233" t="s">
        <v>527</v>
      </c>
      <c r="C189" s="234" t="s">
        <v>528</v>
      </c>
      <c r="D189" s="151" t="n">
        <f aca="false">IF(AD189-AE189-AF189&lt;0,0,AD189-AE189-AF189)</f>
        <v>0.292126694189651</v>
      </c>
      <c r="E189" s="235"/>
      <c r="F189" s="236" t="n">
        <v>770</v>
      </c>
      <c r="G189" s="235"/>
      <c r="H189" s="236" t="n">
        <v>1</v>
      </c>
      <c r="I189" s="236" t="n">
        <v>0</v>
      </c>
      <c r="J189" s="236" t="n">
        <v>1</v>
      </c>
      <c r="K189" s="237" t="n">
        <v>29</v>
      </c>
      <c r="L189" s="236" t="n">
        <v>4</v>
      </c>
      <c r="M189" s="236" t="n">
        <v>25</v>
      </c>
      <c r="N189" s="236" t="n">
        <v>0</v>
      </c>
      <c r="O189" s="235"/>
      <c r="P189" s="233" t="s">
        <v>149</v>
      </c>
      <c r="Q189" s="238" t="n">
        <v>44004</v>
      </c>
      <c r="R189" s="236" t="n">
        <v>21638.2</v>
      </c>
      <c r="S189" s="239" t="n">
        <v>395890</v>
      </c>
      <c r="T189" s="240" t="n">
        <v>18</v>
      </c>
      <c r="U189" s="158" t="n">
        <f aca="false">V189+W189</f>
        <v>0.873994008106679</v>
      </c>
      <c r="V189" s="158" t="n">
        <f aca="false">IF(K189=0,0,M189/K189)</f>
        <v>0.862068965517241</v>
      </c>
      <c r="W189" s="158" t="n">
        <f aca="false">IF(K189+$AB$1*H189=0,0,(N189+$AB$1*J189)/(K189+$AB$1*H189))</f>
        <v>0.0119250425894378</v>
      </c>
      <c r="X189" s="159" t="n">
        <f aca="false">IF(F189=0,G189,F189)</f>
        <v>770</v>
      </c>
      <c r="Y189" s="159" t="n">
        <f aca="false">IF(K189=0,X189+E189,(X189+E189)/K189)</f>
        <v>26.551724137931</v>
      </c>
      <c r="Z189" s="160" t="n">
        <f aca="false">(K189)/S189*100000</f>
        <v>7.32526711965445</v>
      </c>
      <c r="AA189" s="160" t="n">
        <f aca="false">SUM(M189:N189)/S189*100000</f>
        <v>6.31488544797797</v>
      </c>
      <c r="AB189" s="160" t="n">
        <f aca="false">IF(H189=0,(K189+$AB$1*I189)/S189*100000,(K189+$AB$1*H189)/S189*100000)</f>
        <v>7.41367551592614</v>
      </c>
      <c r="AC189" s="161" t="n">
        <f aca="false">(SUM(M189:N189)+$AB$1*ABS(H189-I189))/S189*100000</f>
        <v>6.40329384424967</v>
      </c>
      <c r="AD189" s="159" t="n">
        <f aca="false">(AB189*(W189*100+1))^0.5</f>
        <v>4.03168886982804</v>
      </c>
      <c r="AE189" s="159" t="n">
        <f aca="false">(AC189*(W189*100))^0.5</f>
        <v>2.76332321318666</v>
      </c>
      <c r="AF189" s="151" t="n">
        <f aca="false">$AF$1*(X189/S189*100000)^0.5</f>
        <v>0.976238962451733</v>
      </c>
      <c r="AG189" s="162" t="n">
        <f aca="false">D189</f>
        <v>0.292126694189651</v>
      </c>
      <c r="AH189" s="163" t="n">
        <v>1</v>
      </c>
      <c r="AI189" s="161"/>
      <c r="AJ189" s="161"/>
      <c r="AK189" s="160"/>
      <c r="AL189" s="164"/>
      <c r="AM189" s="160"/>
      <c r="AN189" s="160"/>
      <c r="AO189" s="160"/>
      <c r="AP189" s="160"/>
      <c r="AQ189" s="161"/>
      <c r="AR189" s="161"/>
      <c r="AS189" s="161"/>
      <c r="AT189" s="161"/>
      <c r="AU189" s="161"/>
      <c r="AV189" s="161"/>
      <c r="AW189" s="161"/>
      <c r="AX189" s="161"/>
    </row>
    <row r="190" customFormat="false" ht="15.75" hidden="false" customHeight="false" outlineLevel="0" collapsed="false">
      <c r="A190" s="150" t="s">
        <v>88</v>
      </c>
      <c r="B190" s="150" t="s">
        <v>529</v>
      </c>
      <c r="C190" s="150" t="s">
        <v>529</v>
      </c>
      <c r="D190" s="151" t="n">
        <f aca="false">IF(AD190-AE190-AF190&lt;0,0,AD190-AE190-AF190)</f>
        <v>10.5461632645416</v>
      </c>
      <c r="E190" s="152"/>
      <c r="F190" s="153" t="n">
        <v>239</v>
      </c>
      <c r="G190" s="153" t="n">
        <v>5</v>
      </c>
      <c r="H190" s="153" t="n">
        <v>39</v>
      </c>
      <c r="I190" s="153" t="n">
        <v>10</v>
      </c>
      <c r="J190" s="152"/>
      <c r="K190" s="154" t="n">
        <v>209</v>
      </c>
      <c r="L190" s="153" t="n">
        <v>152</v>
      </c>
      <c r="M190" s="153" t="n">
        <v>55</v>
      </c>
      <c r="N190" s="153" t="n">
        <v>2</v>
      </c>
      <c r="O190" s="152"/>
      <c r="P190" s="150" t="s">
        <v>149</v>
      </c>
      <c r="Q190" s="155" t="n">
        <v>44004</v>
      </c>
      <c r="R190" s="153" t="n">
        <v>1878.3</v>
      </c>
      <c r="S190" s="156" t="n">
        <v>123284</v>
      </c>
      <c r="T190" s="157" t="n">
        <v>66</v>
      </c>
      <c r="U190" s="158" t="n">
        <f aca="false">V190+W190</f>
        <v>0.27214060302339</v>
      </c>
      <c r="V190" s="158" t="n">
        <f aca="false">IF(K190=0,0,M190/K190)</f>
        <v>0.263157894736842</v>
      </c>
      <c r="W190" s="158" t="n">
        <f aca="false">IF(K190+$AB$1*H190=0,0,(N190+$AB$1*J190)/(K190+$AB$1*H190))</f>
        <v>0.00898270828654839</v>
      </c>
      <c r="X190" s="159" t="n">
        <f aca="false">IF(F190=0,G190,F190)</f>
        <v>239</v>
      </c>
      <c r="Y190" s="159" t="n">
        <f aca="false">IF(K190=0,X190+E190,(X190+E190)/K190)</f>
        <v>1.14354066985646</v>
      </c>
      <c r="Z190" s="160" t="n">
        <f aca="false">(K190)/S190*100000</f>
        <v>169.527270367606</v>
      </c>
      <c r="AA190" s="160" t="n">
        <f aca="false">SUM(M190:N190)/S190*100000</f>
        <v>46.2347101002563</v>
      </c>
      <c r="AB190" s="160" t="n">
        <f aca="false">IF(H190=0,(K190+$AB$1*I190)/S190*100000,(K190+$AB$1*H190)/S190*100000)</f>
        <v>180.599266733721</v>
      </c>
      <c r="AC190" s="161" t="n">
        <f aca="false">(SUM(M190:N190)+$AB$1*ABS(H190-I190))/S190*100000</f>
        <v>54.4677330391616</v>
      </c>
      <c r="AD190" s="159" t="n">
        <f aca="false">(AB190*(W190*100+1))^0.5</f>
        <v>18.5155696568341</v>
      </c>
      <c r="AE190" s="159" t="n">
        <f aca="false">(AC190*(W190*100))^0.5</f>
        <v>6.99476773681859</v>
      </c>
      <c r="AF190" s="151" t="n">
        <f aca="false">$AF$1*(X190/S190*100000)^0.5</f>
        <v>0.974638655473934</v>
      </c>
      <c r="AG190" s="162" t="n">
        <f aca="false">D190</f>
        <v>10.5461632645416</v>
      </c>
      <c r="AH190" s="165"/>
      <c r="AI190" s="161"/>
      <c r="AJ190" s="161"/>
      <c r="AK190" s="160"/>
      <c r="AL190" s="164"/>
      <c r="AM190" s="160"/>
      <c r="AN190" s="160"/>
      <c r="AO190" s="160"/>
      <c r="AP190" s="160"/>
      <c r="AQ190" s="161"/>
      <c r="AR190" s="161"/>
      <c r="AS190" s="161"/>
      <c r="AT190" s="161"/>
      <c r="AU190" s="161"/>
      <c r="AV190" s="161"/>
      <c r="AW190" s="161"/>
      <c r="AX190" s="161"/>
    </row>
    <row r="191" customFormat="false" ht="15.75" hidden="false" customHeight="false" outlineLevel="0" collapsed="false">
      <c r="A191" s="150" t="s">
        <v>88</v>
      </c>
      <c r="B191" s="150" t="s">
        <v>530</v>
      </c>
      <c r="C191" s="150" t="s">
        <v>531</v>
      </c>
      <c r="D191" s="151" t="n">
        <f aca="false">IF(AD191-AE191-AF191&lt;0,0,AD191-AE191-AF191)</f>
        <v>10.2303124522453</v>
      </c>
      <c r="E191" s="152"/>
      <c r="F191" s="153" t="n">
        <v>619</v>
      </c>
      <c r="G191" s="153" t="n">
        <v>66</v>
      </c>
      <c r="H191" s="153" t="n">
        <v>93</v>
      </c>
      <c r="I191" s="153" t="n">
        <v>30</v>
      </c>
      <c r="J191" s="152"/>
      <c r="K191" s="154" t="n">
        <v>324</v>
      </c>
      <c r="L191" s="153" t="n">
        <v>182</v>
      </c>
      <c r="M191" s="153" t="n">
        <v>125</v>
      </c>
      <c r="N191" s="153" t="n">
        <v>17</v>
      </c>
      <c r="O191" s="152"/>
      <c r="P191" s="150" t="s">
        <v>149</v>
      </c>
      <c r="Q191" s="155" t="n">
        <v>44004</v>
      </c>
      <c r="R191" s="153" t="n">
        <v>371</v>
      </c>
      <c r="S191" s="156" t="n">
        <v>233726</v>
      </c>
      <c r="T191" s="157" t="n">
        <v>630</v>
      </c>
      <c r="U191" s="158" t="n">
        <f aca="false">V191+W191</f>
        <v>0.433481616520461</v>
      </c>
      <c r="V191" s="158" t="n">
        <f aca="false">IF(K191=0,0,M191/K191)</f>
        <v>0.385802469135802</v>
      </c>
      <c r="W191" s="158" t="n">
        <f aca="false">IF(K191+$AB$1*H191=0,0,(N191+$AB$1*J191)/(K191+$AB$1*H191))</f>
        <v>0.0476791473846585</v>
      </c>
      <c r="X191" s="159" t="n">
        <f aca="false">IF(F191=0,G191,F191)</f>
        <v>619</v>
      </c>
      <c r="Y191" s="159" t="n">
        <f aca="false">IF(K191=0,X191+E191,(X191+E191)/K191)</f>
        <v>1.91049382716049</v>
      </c>
      <c r="Z191" s="160" t="n">
        <f aca="false">(K191)/S191*100000</f>
        <v>138.623858706348</v>
      </c>
      <c r="AA191" s="160" t="n">
        <f aca="false">SUM(M191:N191)/S191*100000</f>
        <v>60.7549010379675</v>
      </c>
      <c r="AB191" s="160" t="n">
        <f aca="false">IF(H191=0,(K191+$AB$1*I191)/S191*100000,(K191+$AB$1*H191)/S191*100000)</f>
        <v>152.550422289347</v>
      </c>
      <c r="AC191" s="161" t="n">
        <f aca="false">(SUM(M191:N191)+$AB$1*ABS(H191-I191))/S191*100000</f>
        <v>70.1890247554829</v>
      </c>
      <c r="AD191" s="159" t="n">
        <f aca="false">(AB191*(W191*100+1))^0.5</f>
        <v>29.6630718079217</v>
      </c>
      <c r="AE191" s="159" t="n">
        <f aca="false">(AC191*(W191*100))^0.5</f>
        <v>18.2935859144732</v>
      </c>
      <c r="AF191" s="151" t="n">
        <f aca="false">$AF$1*(X191/S191*100000)^0.5</f>
        <v>1.13917344120317</v>
      </c>
      <c r="AG191" s="162" t="n">
        <f aca="false">D191</f>
        <v>10.2303124522453</v>
      </c>
      <c r="AH191" s="165"/>
      <c r="AI191" s="161"/>
      <c r="AJ191" s="161"/>
      <c r="AK191" s="160"/>
      <c r="AL191" s="164"/>
      <c r="AM191" s="160"/>
      <c r="AN191" s="160"/>
      <c r="AO191" s="160"/>
      <c r="AP191" s="160"/>
      <c r="AQ191" s="161"/>
      <c r="AR191" s="161"/>
      <c r="AS191" s="161"/>
      <c r="AT191" s="161"/>
      <c r="AU191" s="161"/>
      <c r="AV191" s="161"/>
      <c r="AW191" s="161"/>
      <c r="AX191" s="161"/>
    </row>
    <row r="192" customFormat="false" ht="15.75" hidden="false" customHeight="false" outlineLevel="0" collapsed="false">
      <c r="A192" s="150" t="s">
        <v>88</v>
      </c>
      <c r="B192" s="150" t="s">
        <v>532</v>
      </c>
      <c r="C192" s="150" t="s">
        <v>533</v>
      </c>
      <c r="D192" s="151" t="n">
        <f aca="false">IF(AD192-AE192-AF192&lt;0,0,AD192-AE192-AF192)</f>
        <v>8.97124985965844</v>
      </c>
      <c r="E192" s="152"/>
      <c r="F192" s="153" t="n">
        <v>244</v>
      </c>
      <c r="G192" s="153" t="n">
        <v>68</v>
      </c>
      <c r="H192" s="153" t="n">
        <v>97</v>
      </c>
      <c r="I192" s="153" t="n">
        <v>53</v>
      </c>
      <c r="J192" s="152"/>
      <c r="K192" s="154" t="n">
        <v>430</v>
      </c>
      <c r="L192" s="153" t="n">
        <v>263</v>
      </c>
      <c r="M192" s="153" t="n">
        <v>145</v>
      </c>
      <c r="N192" s="153" t="n">
        <v>22</v>
      </c>
      <c r="O192" s="152"/>
      <c r="P192" s="150" t="s">
        <v>149</v>
      </c>
      <c r="Q192" s="155" t="n">
        <v>44004</v>
      </c>
      <c r="R192" s="153" t="n">
        <v>4668</v>
      </c>
      <c r="S192" s="156" t="n">
        <v>553721</v>
      </c>
      <c r="T192" s="157" t="n">
        <v>119</v>
      </c>
      <c r="U192" s="158" t="n">
        <f aca="false">V192+W192</f>
        <v>0.384628205224601</v>
      </c>
      <c r="V192" s="158" t="n">
        <f aca="false">IF(K192=0,0,M192/K192)</f>
        <v>0.337209302325581</v>
      </c>
      <c r="W192" s="158" t="n">
        <f aca="false">IF(K192+$AB$1*H192=0,0,(N192+$AB$1*J192)/(K192+$AB$1*H192))</f>
        <v>0.0474189028990193</v>
      </c>
      <c r="X192" s="159" t="n">
        <f aca="false">IF(F192=0,G192,F192)</f>
        <v>244</v>
      </c>
      <c r="Y192" s="159" t="n">
        <f aca="false">IF(K192=0,X192+E192,(X192+E192)/K192)</f>
        <v>0.567441860465116</v>
      </c>
      <c r="Z192" s="160" t="n">
        <f aca="false">(K192)/S192*100000</f>
        <v>77.6564370865472</v>
      </c>
      <c r="AA192" s="160" t="n">
        <f aca="false">SUM(M192:N192)/S192*100000</f>
        <v>30.1595930080311</v>
      </c>
      <c r="AB192" s="160" t="n">
        <f aca="false">IF(H192=0,(K192+$AB$1*I192)/S192*100000,(K192+$AB$1*H192)/S192*100000)</f>
        <v>83.7876836890781</v>
      </c>
      <c r="AC192" s="161" t="n">
        <f aca="false">(SUM(M192:N192)+$AB$1*ABS(H192-I192))/S192*100000</f>
        <v>32.9407770339214</v>
      </c>
      <c r="AD192" s="159" t="n">
        <f aca="false">(AB192*(W192*100+1))^0.5</f>
        <v>21.933984758536</v>
      </c>
      <c r="AE192" s="159" t="n">
        <f aca="false">(AC192*(W192*100))^0.5</f>
        <v>12.4980618801067</v>
      </c>
      <c r="AF192" s="151" t="n">
        <f aca="false">$AF$1*(X192/S192*100000)^0.5</f>
        <v>0.464673018770904</v>
      </c>
      <c r="AG192" s="162" t="n">
        <f aca="false">D192</f>
        <v>8.97124985965844</v>
      </c>
      <c r="AH192" s="165"/>
      <c r="AI192" s="161"/>
      <c r="AJ192" s="161"/>
      <c r="AK192" s="160"/>
      <c r="AL192" s="164"/>
      <c r="AM192" s="160"/>
      <c r="AN192" s="160"/>
      <c r="AO192" s="160"/>
      <c r="AP192" s="160"/>
      <c r="AQ192" s="161"/>
      <c r="AR192" s="161"/>
      <c r="AS192" s="161"/>
      <c r="AT192" s="161"/>
      <c r="AU192" s="161"/>
      <c r="AV192" s="161"/>
      <c r="AW192" s="161"/>
      <c r="AX192" s="161"/>
    </row>
    <row r="193" customFormat="false" ht="15.75" hidden="false" customHeight="false" outlineLevel="0" collapsed="false">
      <c r="A193" s="150" t="s">
        <v>88</v>
      </c>
      <c r="B193" s="150" t="s">
        <v>534</v>
      </c>
      <c r="C193" s="150" t="s">
        <v>535</v>
      </c>
      <c r="D193" s="151" t="n">
        <f aca="false">IF(AD193-AE193-AF193&lt;0,0,AD193-AE193-AF193)</f>
        <v>21.6343477333841</v>
      </c>
      <c r="E193" s="152"/>
      <c r="F193" s="153" t="n">
        <v>1195</v>
      </c>
      <c r="G193" s="153" t="n">
        <v>263</v>
      </c>
      <c r="H193" s="153" t="n">
        <v>378</v>
      </c>
      <c r="I193" s="153" t="n">
        <v>225</v>
      </c>
      <c r="J193" s="152"/>
      <c r="K193" s="154" t="n">
        <v>1755</v>
      </c>
      <c r="L193" s="153" t="n">
        <v>1216</v>
      </c>
      <c r="M193" s="153" t="n">
        <v>406</v>
      </c>
      <c r="N193" s="153" t="n">
        <v>133</v>
      </c>
      <c r="O193" s="152"/>
      <c r="P193" s="150" t="s">
        <v>149</v>
      </c>
      <c r="Q193" s="155" t="n">
        <v>44004</v>
      </c>
      <c r="R193" s="153" t="n">
        <v>72</v>
      </c>
      <c r="S193" s="156" t="n">
        <v>674739</v>
      </c>
      <c r="T193" s="157" t="n">
        <v>9371</v>
      </c>
      <c r="U193" s="158" t="n">
        <f aca="false">V193+W193</f>
        <v>0.301810074628386</v>
      </c>
      <c r="V193" s="158" t="n">
        <f aca="false">IF(K193=0,0,M193/K193)</f>
        <v>0.231339031339031</v>
      </c>
      <c r="W193" s="158" t="n">
        <f aca="false">IF(K193+$AB$1*H193=0,0,(N193+$AB$1*J193)/(K193+$AB$1*H193))</f>
        <v>0.0704710432893552</v>
      </c>
      <c r="X193" s="159" t="n">
        <f aca="false">IF(F193=0,G193,F193)</f>
        <v>1195</v>
      </c>
      <c r="Y193" s="159" t="n">
        <f aca="false">IF(K193=0,X193+E193,(X193+E193)/K193)</f>
        <v>0.680911680911681</v>
      </c>
      <c r="Z193" s="160" t="n">
        <f aca="false">(K193)/S193*100000</f>
        <v>260.100572221259</v>
      </c>
      <c r="AA193" s="160" t="n">
        <f aca="false">SUM(M193:N193)/S193*100000</f>
        <v>79.8827398445918</v>
      </c>
      <c r="AB193" s="160" t="n">
        <f aca="false">IF(H193=0,(K193+$AB$1*I193)/S193*100000,(K193+$AB$1*H193)/S193*100000)</f>
        <v>279.708153819477</v>
      </c>
      <c r="AC193" s="161" t="n">
        <f aca="false">(SUM(M193:N193)+$AB$1*ABS(H193-I193))/S193*100000</f>
        <v>87.819141920061</v>
      </c>
      <c r="AD193" s="159" t="n">
        <f aca="false">(AB193*(W193*100+1))^0.5</f>
        <v>47.4430257829249</v>
      </c>
      <c r="AE193" s="159" t="n">
        <f aca="false">(AC193*(W193*100))^0.5</f>
        <v>24.8771110699829</v>
      </c>
      <c r="AF193" s="151" t="n">
        <f aca="false">$AF$1*(X193/S193*100000)^0.5</f>
        <v>0.93156697955789</v>
      </c>
      <c r="AG193" s="162" t="n">
        <f aca="false">D193</f>
        <v>21.6343477333841</v>
      </c>
      <c r="AH193" s="165"/>
      <c r="AI193" s="161"/>
      <c r="AJ193" s="161"/>
      <c r="AK193" s="160"/>
      <c r="AL193" s="164"/>
      <c r="AM193" s="160"/>
      <c r="AN193" s="160"/>
      <c r="AO193" s="160"/>
      <c r="AP193" s="160"/>
      <c r="AQ193" s="161"/>
      <c r="AR193" s="161"/>
      <c r="AS193" s="161"/>
      <c r="AT193" s="161"/>
      <c r="AU193" s="161"/>
      <c r="AV193" s="161"/>
      <c r="AW193" s="161"/>
      <c r="AX193" s="161"/>
    </row>
    <row r="194" customFormat="false" ht="15.75" hidden="false" customHeight="false" outlineLevel="0" collapsed="false">
      <c r="A194" s="150" t="s">
        <v>88</v>
      </c>
      <c r="B194" s="150" t="s">
        <v>536</v>
      </c>
      <c r="C194" s="150" t="s">
        <v>536</v>
      </c>
      <c r="D194" s="151" t="n">
        <f aca="false">IF(AD194-AE194-AF194&lt;0,0,AD194-AE194-AF194)</f>
        <v>6.96812878899303</v>
      </c>
      <c r="E194" s="152"/>
      <c r="F194" s="153" t="n">
        <v>303</v>
      </c>
      <c r="G194" s="153" t="n">
        <v>76</v>
      </c>
      <c r="H194" s="153" t="n">
        <v>31</v>
      </c>
      <c r="I194" s="153" t="n">
        <v>2</v>
      </c>
      <c r="J194" s="152"/>
      <c r="K194" s="154" t="n">
        <v>321</v>
      </c>
      <c r="L194" s="153" t="n">
        <v>166</v>
      </c>
      <c r="M194" s="153" t="n">
        <v>149</v>
      </c>
      <c r="N194" s="153" t="n">
        <v>6</v>
      </c>
      <c r="O194" s="152"/>
      <c r="P194" s="150" t="s">
        <v>149</v>
      </c>
      <c r="Q194" s="155" t="n">
        <v>44004</v>
      </c>
      <c r="R194" s="153" t="n">
        <v>2996.46</v>
      </c>
      <c r="S194" s="156" t="n">
        <v>297944</v>
      </c>
      <c r="T194" s="157" t="n">
        <v>99</v>
      </c>
      <c r="U194" s="158" t="n">
        <f aca="false">V194+W194</f>
        <v>0.482254912866931</v>
      </c>
      <c r="V194" s="158" t="n">
        <f aca="false">IF(K194=0,0,M194/K194)</f>
        <v>0.46417445482866</v>
      </c>
      <c r="W194" s="158" t="n">
        <f aca="false">IF(K194+$AB$1*H194=0,0,(N194+$AB$1*J194)/(K194+$AB$1*H194))</f>
        <v>0.0180804580382703</v>
      </c>
      <c r="X194" s="159" t="n">
        <f aca="false">IF(F194=0,G194,F194)</f>
        <v>303</v>
      </c>
      <c r="Y194" s="159" t="n">
        <f aca="false">IF(K194=0,X194+E194,(X194+E194)/K194)</f>
        <v>0.94392523364486</v>
      </c>
      <c r="Z194" s="160" t="n">
        <f aca="false">(K194)/S194*100000</f>
        <v>107.738366941439</v>
      </c>
      <c r="AA194" s="160" t="n">
        <f aca="false">SUM(M194:N194)/S194*100000</f>
        <v>52.0231989904143</v>
      </c>
      <c r="AB194" s="160" t="n">
        <f aca="false">IF(H194=0,(K194+$AB$1*I194)/S194*100000,(K194+$AB$1*H194)/S194*100000)</f>
        <v>111.379990870768</v>
      </c>
      <c r="AC194" s="161" t="n">
        <f aca="false">(SUM(M194:N194)+$AB$1*ABS(H194-I194))/S194*100000</f>
        <v>55.4298794404318</v>
      </c>
      <c r="AD194" s="159" t="n">
        <f aca="false">(AB194*(W194*100+1))^0.5</f>
        <v>17.685025190679</v>
      </c>
      <c r="AE194" s="159" t="n">
        <f aca="false">(AC194*(W194*100))^0.5</f>
        <v>10.0109820162115</v>
      </c>
      <c r="AF194" s="151" t="n">
        <f aca="false">$AF$1*(X194/S194*100000)^0.5</f>
        <v>0.705914385474467</v>
      </c>
      <c r="AG194" s="162" t="n">
        <f aca="false">D194</f>
        <v>6.96812878899303</v>
      </c>
      <c r="AH194" s="165"/>
      <c r="AI194" s="161"/>
      <c r="AJ194" s="161"/>
      <c r="AK194" s="160"/>
      <c r="AL194" s="164"/>
      <c r="AM194" s="160"/>
      <c r="AN194" s="160"/>
      <c r="AO194" s="160"/>
      <c r="AP194" s="160"/>
      <c r="AQ194" s="161"/>
      <c r="AR194" s="161"/>
      <c r="AS194" s="161"/>
      <c r="AT194" s="161"/>
      <c r="AU194" s="161"/>
      <c r="AV194" s="161"/>
      <c r="AW194" s="161"/>
      <c r="AX194" s="161"/>
    </row>
    <row r="195" customFormat="false" ht="15.75" hidden="false" customHeight="false" outlineLevel="0" collapsed="false">
      <c r="A195" s="150" t="s">
        <v>88</v>
      </c>
      <c r="B195" s="150" t="s">
        <v>537</v>
      </c>
      <c r="C195" s="150" t="s">
        <v>538</v>
      </c>
      <c r="D195" s="151" t="n">
        <f aca="false">IF(AD195-AE195-AF195&lt;0,0,AD195-AE195-AF195)</f>
        <v>9.69686527092858</v>
      </c>
      <c r="E195" s="152"/>
      <c r="F195" s="153" t="n">
        <v>246</v>
      </c>
      <c r="G195" s="153" t="n">
        <v>26</v>
      </c>
      <c r="H195" s="153" t="n">
        <v>81</v>
      </c>
      <c r="I195" s="153" t="n">
        <v>25</v>
      </c>
      <c r="J195" s="152"/>
      <c r="K195" s="154" t="n">
        <v>151</v>
      </c>
      <c r="L195" s="153" t="n">
        <v>112</v>
      </c>
      <c r="M195" s="153" t="n">
        <v>30</v>
      </c>
      <c r="N195" s="153" t="n">
        <v>9</v>
      </c>
      <c r="O195" s="152"/>
      <c r="P195" s="150" t="s">
        <v>149</v>
      </c>
      <c r="Q195" s="155" t="n">
        <v>44004</v>
      </c>
      <c r="R195" s="153" t="n">
        <v>1804.94</v>
      </c>
      <c r="S195" s="156" t="n">
        <v>226923</v>
      </c>
      <c r="T195" s="157" t="n">
        <v>126</v>
      </c>
      <c r="U195" s="158" t="n">
        <f aca="false">V195+W195</f>
        <v>0.24885670661347</v>
      </c>
      <c r="V195" s="158" t="n">
        <f aca="false">IF(K195=0,0,M195/K195)</f>
        <v>0.198675496688742</v>
      </c>
      <c r="W195" s="158" t="n">
        <f aca="false">IF(K195+$AB$1*H195=0,0,(N195+$AB$1*J195)/(K195+$AB$1*H195))</f>
        <v>0.0501812099247282</v>
      </c>
      <c r="X195" s="159" t="n">
        <f aca="false">IF(F195=0,G195,F195)</f>
        <v>246</v>
      </c>
      <c r="Y195" s="159" t="n">
        <f aca="false">IF(K195=0,X195+E195,(X195+E195)/K195)</f>
        <v>1.62913907284768</v>
      </c>
      <c r="Z195" s="160" t="n">
        <f aca="false">(K195)/S195*100000</f>
        <v>66.5423954381001</v>
      </c>
      <c r="AA195" s="160" t="n">
        <f aca="false">SUM(M195:N195)/S195*100000</f>
        <v>17.1864465038802</v>
      </c>
      <c r="AB195" s="160" t="n">
        <f aca="false">IF(H195=0,(K195+$AB$1*I195)/S195*100000,(K195+$AB$1*H195)/S195*100000)</f>
        <v>79.0356200120746</v>
      </c>
      <c r="AC195" s="161" t="n">
        <f aca="false">(SUM(M195:N195)+$AB$1*ABS(H195-I195))/S195*100000</f>
        <v>25.8237375673687</v>
      </c>
      <c r="AD195" s="159" t="n">
        <f aca="false">(AB195*(W195*100+1))^0.5</f>
        <v>21.8093081950751</v>
      </c>
      <c r="AE195" s="159" t="n">
        <f aca="false">(AC195*(W195*100))^0.5</f>
        <v>11.3836127653273</v>
      </c>
      <c r="AF195" s="151" t="n">
        <f aca="false">$AF$1*(X195/S195*100000)^0.5</f>
        <v>0.728830158819284</v>
      </c>
      <c r="AG195" s="162" t="n">
        <f aca="false">D195</f>
        <v>9.69686527092858</v>
      </c>
      <c r="AH195" s="163" t="n">
        <v>1</v>
      </c>
      <c r="AI195" s="161"/>
      <c r="AJ195" s="161"/>
      <c r="AK195" s="160"/>
      <c r="AL195" s="164"/>
      <c r="AM195" s="160"/>
      <c r="AN195" s="160"/>
      <c r="AO195" s="160"/>
      <c r="AP195" s="160"/>
      <c r="AQ195" s="161"/>
      <c r="AR195" s="161"/>
      <c r="AS195" s="161"/>
      <c r="AT195" s="161"/>
      <c r="AU195" s="161"/>
      <c r="AV195" s="161"/>
      <c r="AW195" s="161"/>
      <c r="AX195" s="161"/>
    </row>
    <row r="196" customFormat="false" ht="15.75" hidden="false" customHeight="false" outlineLevel="0" collapsed="false">
      <c r="A196" s="150" t="s">
        <v>88</v>
      </c>
      <c r="B196" s="150" t="s">
        <v>539</v>
      </c>
      <c r="C196" s="150" t="s">
        <v>540</v>
      </c>
      <c r="D196" s="151" t="n">
        <f aca="false">IF(AD196-AE196-AF196&lt;0,0,AD196-AE196-AF196)</f>
        <v>1.45120692191371</v>
      </c>
      <c r="E196" s="152"/>
      <c r="F196" s="153" t="n">
        <v>167</v>
      </c>
      <c r="G196" s="153" t="n">
        <v>0</v>
      </c>
      <c r="H196" s="153" t="n">
        <v>19</v>
      </c>
      <c r="I196" s="153" t="n">
        <v>2</v>
      </c>
      <c r="J196" s="152"/>
      <c r="K196" s="154" t="n">
        <v>42</v>
      </c>
      <c r="L196" s="153" t="n">
        <v>9</v>
      </c>
      <c r="M196" s="153" t="n">
        <v>32</v>
      </c>
      <c r="N196" s="153" t="n">
        <v>1</v>
      </c>
      <c r="O196" s="152"/>
      <c r="P196" s="150" t="s">
        <v>149</v>
      </c>
      <c r="Q196" s="155" t="n">
        <v>44004</v>
      </c>
      <c r="R196" s="153" t="n">
        <v>1472</v>
      </c>
      <c r="S196" s="156" t="n">
        <v>259976</v>
      </c>
      <c r="T196" s="157" t="n">
        <v>177</v>
      </c>
      <c r="U196" s="158" t="n">
        <f aca="false">V196+W196</f>
        <v>0.782459746488523</v>
      </c>
      <c r="V196" s="158" t="n">
        <f aca="false">IF(K196=0,0,M196/K196)</f>
        <v>0.761904761904762</v>
      </c>
      <c r="W196" s="158" t="n">
        <f aca="false">IF(K196+$AB$1*H196=0,0,(N196+$AB$1*J196)/(K196+$AB$1*H196))</f>
        <v>0.0205549845837616</v>
      </c>
      <c r="X196" s="159" t="n">
        <f aca="false">IF(F196=0,G196,F196)</f>
        <v>167</v>
      </c>
      <c r="Y196" s="159" t="n">
        <f aca="false">IF(K196=0,X196+E196,(X196+E196)/K196)</f>
        <v>3.97619047619048</v>
      </c>
      <c r="Z196" s="160" t="n">
        <f aca="false">(K196)/S196*100000</f>
        <v>16.1553374157615</v>
      </c>
      <c r="AA196" s="160" t="n">
        <f aca="false">SUM(M196:N196)/S196*100000</f>
        <v>12.6934793980983</v>
      </c>
      <c r="AB196" s="160" t="n">
        <f aca="false">IF(H196=0,(K196+$AB$1*I196)/S196*100000,(K196+$AB$1*H196)/S196*100000)</f>
        <v>18.7132658399237</v>
      </c>
      <c r="AC196" s="161" t="n">
        <f aca="false">(SUM(M196:N196)+$AB$1*ABS(H196-I196))/S196*100000</f>
        <v>14.9821521986645</v>
      </c>
      <c r="AD196" s="159" t="n">
        <f aca="false">(AB196*(W196*100+1))^0.5</f>
        <v>7.56163705324912</v>
      </c>
      <c r="AE196" s="159" t="n">
        <f aca="false">(AC196*(W196*100))^0.5</f>
        <v>5.54939552992142</v>
      </c>
      <c r="AF196" s="151" t="n">
        <f aca="false">$AF$1*(X196/S196*100000)^0.5</f>
        <v>0.561034601413988</v>
      </c>
      <c r="AG196" s="162" t="n">
        <f aca="false">D196</f>
        <v>1.45120692191371</v>
      </c>
      <c r="AH196" s="165"/>
      <c r="AI196" s="161"/>
      <c r="AJ196" s="161"/>
      <c r="AK196" s="160"/>
      <c r="AL196" s="164"/>
      <c r="AM196" s="160"/>
      <c r="AN196" s="160"/>
      <c r="AO196" s="160"/>
      <c r="AP196" s="160"/>
      <c r="AQ196" s="161"/>
      <c r="AR196" s="161"/>
      <c r="AS196" s="161"/>
      <c r="AT196" s="161"/>
      <c r="AU196" s="161"/>
      <c r="AV196" s="161"/>
      <c r="AW196" s="161"/>
      <c r="AX196" s="161"/>
    </row>
    <row r="197" customFormat="false" ht="15.75" hidden="false" customHeight="false" outlineLevel="0" collapsed="false">
      <c r="A197" s="150" t="s">
        <v>88</v>
      </c>
      <c r="B197" s="150" t="s">
        <v>541</v>
      </c>
      <c r="C197" s="150" t="s">
        <v>542</v>
      </c>
      <c r="D197" s="151" t="n">
        <f aca="false">IF(AD197-AE197-AF197&lt;0,0,AD197-AE197-AF197)</f>
        <v>5.29533717388939</v>
      </c>
      <c r="E197" s="152"/>
      <c r="F197" s="153" t="n">
        <v>156</v>
      </c>
      <c r="G197" s="153" t="n">
        <v>60</v>
      </c>
      <c r="H197" s="153" t="n">
        <v>25</v>
      </c>
      <c r="I197" s="153" t="n">
        <v>6</v>
      </c>
      <c r="J197" s="152"/>
      <c r="K197" s="154" t="n">
        <v>144</v>
      </c>
      <c r="L197" s="153" t="n">
        <v>60</v>
      </c>
      <c r="M197" s="153" t="n">
        <v>77</v>
      </c>
      <c r="N197" s="153" t="n">
        <v>7</v>
      </c>
      <c r="O197" s="152"/>
      <c r="P197" s="150" t="s">
        <v>149</v>
      </c>
      <c r="Q197" s="155" t="n">
        <v>44004</v>
      </c>
      <c r="R197" s="153" t="n">
        <v>892.7</v>
      </c>
      <c r="S197" s="156" t="n">
        <v>225158</v>
      </c>
      <c r="T197" s="157" t="n">
        <v>252</v>
      </c>
      <c r="U197" s="158" t="n">
        <f aca="false">V197+W197</f>
        <v>0.580548736133842</v>
      </c>
      <c r="V197" s="158" t="n">
        <f aca="false">IF(K197=0,0,M197/K197)</f>
        <v>0.534722222222222</v>
      </c>
      <c r="W197" s="158" t="n">
        <f aca="false">IF(K197+$AB$1*H197=0,0,(N197+$AB$1*J197)/(K197+$AB$1*H197))</f>
        <v>0.0458265139116203</v>
      </c>
      <c r="X197" s="159" t="n">
        <f aca="false">IF(F197=0,G197,F197)</f>
        <v>156</v>
      </c>
      <c r="Y197" s="159" t="n">
        <f aca="false">IF(K197=0,X197+E197,(X197+E197)/K197)</f>
        <v>1.08333333333333</v>
      </c>
      <c r="Z197" s="160" t="n">
        <f aca="false">(K197)/S197*100000</f>
        <v>63.9550893150588</v>
      </c>
      <c r="AA197" s="160" t="n">
        <f aca="false">SUM(M197:N197)/S197*100000</f>
        <v>37.3071354337843</v>
      </c>
      <c r="AB197" s="160" t="n">
        <f aca="false">IF(H197=0,(K197+$AB$1*I197)/S197*100000,(K197+$AB$1*H197)/S197*100000)</f>
        <v>67.841249256078</v>
      </c>
      <c r="AC197" s="161" t="n">
        <f aca="false">(SUM(M197:N197)+$AB$1*ABS(H197-I197))/S197*100000</f>
        <v>40.2606169889589</v>
      </c>
      <c r="AD197" s="159" t="n">
        <f aca="false">(AB197*(W197*100+1))^0.5</f>
        <v>19.4610905279641</v>
      </c>
      <c r="AE197" s="159" t="n">
        <f aca="false">(AC197*(W197*100))^0.5</f>
        <v>13.5830914174018</v>
      </c>
      <c r="AF197" s="151" t="n">
        <f aca="false">$AF$1*(X197/S197*100000)^0.5</f>
        <v>0.582661936672919</v>
      </c>
      <c r="AG197" s="162" t="n">
        <f aca="false">D197</f>
        <v>5.29533717388939</v>
      </c>
      <c r="AH197" s="165"/>
      <c r="AI197" s="161"/>
      <c r="AJ197" s="161"/>
      <c r="AK197" s="160"/>
      <c r="AL197" s="164"/>
      <c r="AM197" s="160"/>
      <c r="AN197" s="160"/>
      <c r="AO197" s="160"/>
      <c r="AP197" s="160"/>
      <c r="AQ197" s="161"/>
      <c r="AR197" s="161"/>
      <c r="AS197" s="161"/>
      <c r="AT197" s="161"/>
      <c r="AU197" s="161"/>
      <c r="AV197" s="161"/>
      <c r="AW197" s="161"/>
      <c r="AX197" s="161"/>
    </row>
    <row r="198" customFormat="false" ht="15.75" hidden="false" customHeight="false" outlineLevel="0" collapsed="false">
      <c r="A198" s="150" t="s">
        <v>88</v>
      </c>
      <c r="B198" s="150" t="s">
        <v>543</v>
      </c>
      <c r="C198" s="150" t="s">
        <v>544</v>
      </c>
      <c r="D198" s="151" t="n">
        <f aca="false">IF(AD198-AE198-AF198&lt;0,0,AD198-AE198-AF198)</f>
        <v>2.11986772657924</v>
      </c>
      <c r="E198" s="152"/>
      <c r="F198" s="153" t="n">
        <v>187</v>
      </c>
      <c r="G198" s="153" t="n">
        <v>12</v>
      </c>
      <c r="H198" s="153" t="n">
        <v>24</v>
      </c>
      <c r="I198" s="153" t="n">
        <v>7</v>
      </c>
      <c r="J198" s="152"/>
      <c r="K198" s="154" t="n">
        <v>76</v>
      </c>
      <c r="L198" s="153" t="n">
        <v>20</v>
      </c>
      <c r="M198" s="153" t="n">
        <v>54</v>
      </c>
      <c r="N198" s="153" t="n">
        <v>2</v>
      </c>
      <c r="O198" s="152"/>
      <c r="P198" s="150" t="s">
        <v>149</v>
      </c>
      <c r="Q198" s="155" t="n">
        <v>44004</v>
      </c>
      <c r="R198" s="153" t="n">
        <v>9482.73</v>
      </c>
      <c r="S198" s="156" t="n">
        <v>319772</v>
      </c>
      <c r="T198" s="157" t="n">
        <v>34</v>
      </c>
      <c r="U198" s="158" t="n">
        <f aca="false">V198+W198</f>
        <v>0.734222998253929</v>
      </c>
      <c r="V198" s="158" t="n">
        <f aca="false">IF(K198=0,0,M198/K198)</f>
        <v>0.710526315789474</v>
      </c>
      <c r="W198" s="158" t="n">
        <f aca="false">IF(K198+$AB$1*H198=0,0,(N198+$AB$1*J198)/(K198+$AB$1*H198))</f>
        <v>0.023696682464455</v>
      </c>
      <c r="X198" s="159" t="n">
        <f aca="false">IF(F198=0,G198,F198)</f>
        <v>187</v>
      </c>
      <c r="Y198" s="159" t="n">
        <f aca="false">IF(K198=0,X198+E198,(X198+E198)/K198)</f>
        <v>2.46052631578947</v>
      </c>
      <c r="Z198" s="160" t="n">
        <f aca="false">(K198)/S198*100000</f>
        <v>23.7669339404326</v>
      </c>
      <c r="AA198" s="160" t="n">
        <f aca="false">SUM(M198:N198)/S198*100000</f>
        <v>17.5124776403187</v>
      </c>
      <c r="AB198" s="160" t="n">
        <f aca="false">IF(H198=0,(K198+$AB$1*I198)/S198*100000,(K198+$AB$1*H198)/S198*100000)</f>
        <v>26.3938055864804</v>
      </c>
      <c r="AC198" s="161" t="n">
        <f aca="false">(SUM(M198:N198)+$AB$1*ABS(H198-I198))/S198*100000</f>
        <v>19.3731783896026</v>
      </c>
      <c r="AD198" s="159" t="n">
        <f aca="false">(AB198*(W198*100+1))^0.5</f>
        <v>9.4307141080418</v>
      </c>
      <c r="AE198" s="159" t="n">
        <f aca="false">(AC198*(W198*100))^0.5</f>
        <v>6.77554467644966</v>
      </c>
      <c r="AF198" s="151" t="n">
        <f aca="false">$AF$1*(X198/S198*100000)^0.5</f>
        <v>0.535301705012898</v>
      </c>
      <c r="AG198" s="162" t="n">
        <f aca="false">D198</f>
        <v>2.11986772657924</v>
      </c>
      <c r="AH198" s="165"/>
      <c r="AI198" s="161"/>
      <c r="AJ198" s="161"/>
      <c r="AK198" s="160"/>
      <c r="AL198" s="164"/>
      <c r="AM198" s="160"/>
      <c r="AN198" s="160"/>
      <c r="AO198" s="160"/>
      <c r="AP198" s="160"/>
      <c r="AQ198" s="161"/>
      <c r="AR198" s="161"/>
      <c r="AS198" s="161"/>
      <c r="AT198" s="161"/>
      <c r="AU198" s="161"/>
      <c r="AV198" s="161"/>
      <c r="AW198" s="161"/>
      <c r="AX198" s="161"/>
    </row>
    <row r="199" customFormat="false" ht="15.75" hidden="false" customHeight="false" outlineLevel="0" collapsed="false">
      <c r="A199" s="150" t="s">
        <v>88</v>
      </c>
      <c r="B199" s="150" t="s">
        <v>545</v>
      </c>
      <c r="C199" s="150" t="s">
        <v>545</v>
      </c>
      <c r="D199" s="151" t="n">
        <f aca="false">IF(AD199-AE199-AF199&lt;0,0,AD199-AE199-AF199)</f>
        <v>7.1995189353373</v>
      </c>
      <c r="E199" s="152"/>
      <c r="F199" s="153" t="n">
        <v>305</v>
      </c>
      <c r="G199" s="153" t="n">
        <v>47</v>
      </c>
      <c r="H199" s="153" t="n">
        <v>37</v>
      </c>
      <c r="I199" s="153" t="n">
        <v>7</v>
      </c>
      <c r="J199" s="152"/>
      <c r="K199" s="154" t="n">
        <v>187</v>
      </c>
      <c r="L199" s="153" t="n">
        <v>113</v>
      </c>
      <c r="M199" s="153" t="n">
        <v>68</v>
      </c>
      <c r="N199" s="153" t="n">
        <v>6</v>
      </c>
      <c r="O199" s="152"/>
      <c r="P199" s="150" t="s">
        <v>149</v>
      </c>
      <c r="Q199" s="155" t="n">
        <v>44004</v>
      </c>
      <c r="R199" s="153" t="n">
        <v>3766.97</v>
      </c>
      <c r="S199" s="156" t="n">
        <v>239302</v>
      </c>
      <c r="T199" s="157" t="n">
        <v>64</v>
      </c>
      <c r="U199" s="158" t="n">
        <f aca="false">V199+W199</f>
        <v>0.393643865511832</v>
      </c>
      <c r="V199" s="158" t="n">
        <f aca="false">IF(K199=0,0,M199/K199)</f>
        <v>0.363636363636364</v>
      </c>
      <c r="W199" s="158" t="n">
        <f aca="false">IF(K199+$AB$1*H199=0,0,(N199+$AB$1*J199)/(K199+$AB$1*H199))</f>
        <v>0.0300075018754689</v>
      </c>
      <c r="X199" s="159" t="n">
        <f aca="false">IF(F199=0,G199,F199)</f>
        <v>305</v>
      </c>
      <c r="Y199" s="159" t="n">
        <f aca="false">IF(K199=0,X199+E199,(X199+E199)/K199)</f>
        <v>1.63101604278075</v>
      </c>
      <c r="Z199" s="160" t="n">
        <f aca="false">(K199)/S199*100000</f>
        <v>78.1439352784348</v>
      </c>
      <c r="AA199" s="160" t="n">
        <f aca="false">SUM(M199:N199)/S199*100000</f>
        <v>30.9232685059047</v>
      </c>
      <c r="AB199" s="160" t="n">
        <f aca="false">IF(H199=0,(K199+$AB$1*I199)/S199*100000,(K199+$AB$1*H199)/S199*100000)</f>
        <v>83.5555072669681</v>
      </c>
      <c r="AC199" s="161" t="n">
        <f aca="false">(SUM(M199:N199)+$AB$1*ABS(H199-I199))/S199*100000</f>
        <v>35.3110295776884</v>
      </c>
      <c r="AD199" s="159" t="n">
        <f aca="false">(AB199*(W199*100+1))^0.5</f>
        <v>18.2834545797258</v>
      </c>
      <c r="AE199" s="159" t="n">
        <f aca="false">(AC199*(W199*100))^0.5</f>
        <v>10.2936669184369</v>
      </c>
      <c r="AF199" s="151" t="n">
        <f aca="false">$AF$1*(X199/S199*100000)^0.5</f>
        <v>0.790268725951637</v>
      </c>
      <c r="AG199" s="162" t="n">
        <f aca="false">D199</f>
        <v>7.1995189353373</v>
      </c>
      <c r="AH199" s="165"/>
      <c r="AI199" s="161"/>
      <c r="AJ199" s="161"/>
      <c r="AK199" s="160"/>
      <c r="AL199" s="164"/>
      <c r="AM199" s="160"/>
      <c r="AN199" s="160"/>
      <c r="AO199" s="160"/>
      <c r="AP199" s="160"/>
      <c r="AQ199" s="161"/>
      <c r="AR199" s="161"/>
      <c r="AS199" s="161"/>
      <c r="AT199" s="161"/>
      <c r="AU199" s="161"/>
      <c r="AV199" s="161"/>
      <c r="AW199" s="161"/>
      <c r="AX199" s="161"/>
    </row>
    <row r="200" customFormat="false" ht="15.75" hidden="false" customHeight="false" outlineLevel="0" collapsed="false">
      <c r="A200" s="150" t="s">
        <v>88</v>
      </c>
      <c r="B200" s="150" t="s">
        <v>546</v>
      </c>
      <c r="C200" s="150" t="s">
        <v>546</v>
      </c>
      <c r="D200" s="151" t="n">
        <f aca="false">IF(AD200-AE200-AF200&lt;0,0,AD200-AE200-AF200)</f>
        <v>3.22191088665737</v>
      </c>
      <c r="E200" s="152"/>
      <c r="F200" s="153" t="n">
        <v>505</v>
      </c>
      <c r="G200" s="153" t="n">
        <v>37</v>
      </c>
      <c r="H200" s="153" t="n">
        <v>29</v>
      </c>
      <c r="I200" s="153" t="n">
        <v>7</v>
      </c>
      <c r="J200" s="152"/>
      <c r="K200" s="154" t="n">
        <v>194</v>
      </c>
      <c r="L200" s="153" t="n">
        <v>47</v>
      </c>
      <c r="M200" s="153" t="n">
        <v>144</v>
      </c>
      <c r="N200" s="153" t="n">
        <v>3</v>
      </c>
      <c r="O200" s="152"/>
      <c r="P200" s="150" t="s">
        <v>149</v>
      </c>
      <c r="Q200" s="155" t="n">
        <v>44004</v>
      </c>
      <c r="R200" s="153" t="n">
        <v>5006.96</v>
      </c>
      <c r="S200" s="156" t="n">
        <v>324361</v>
      </c>
      <c r="T200" s="157" t="n">
        <v>65</v>
      </c>
      <c r="U200" s="158" t="n">
        <f aca="false">V200+W200</f>
        <v>0.756963118386268</v>
      </c>
      <c r="V200" s="158" t="n">
        <f aca="false">IF(K200=0,0,M200/K200)</f>
        <v>0.742268041237113</v>
      </c>
      <c r="W200" s="158" t="n">
        <f aca="false">IF(K200+$AB$1*H200=0,0,(N200+$AB$1*J200)/(K200+$AB$1*H200))</f>
        <v>0.014695077149155</v>
      </c>
      <c r="X200" s="159" t="n">
        <f aca="false">IF(F200=0,G200,F200)</f>
        <v>505</v>
      </c>
      <c r="Y200" s="159" t="n">
        <f aca="false">IF(K200=0,X200+E200,(X200+E200)/K200)</f>
        <v>2.60309278350515</v>
      </c>
      <c r="Z200" s="160" t="n">
        <f aca="false">(K200)/S200*100000</f>
        <v>59.8099031634506</v>
      </c>
      <c r="AA200" s="160" t="n">
        <f aca="false">SUM(M200:N200)/S200*100000</f>
        <v>45.31987507746</v>
      </c>
      <c r="AB200" s="160" t="n">
        <f aca="false">IF(H200=0,(K200+$AB$1*I200)/S200*100000,(K200+$AB$1*H200)/S200*100000)</f>
        <v>62.9391326330847</v>
      </c>
      <c r="AC200" s="161" t="n">
        <f aca="false">(SUM(M200:N200)+$AB$1*ABS(H200-I200))/S200*100000</f>
        <v>47.6937732958031</v>
      </c>
      <c r="AD200" s="159" t="n">
        <f aca="false">(AB200*(W200*100+1))^0.5</f>
        <v>12.4671036575258</v>
      </c>
      <c r="AE200" s="159" t="n">
        <f aca="false">(AC200*(W200*100))^0.5</f>
        <v>8.37176013820354</v>
      </c>
      <c r="AF200" s="151" t="n">
        <f aca="false">$AF$1*(X200/S200*100000)^0.5</f>
        <v>0.873432632664884</v>
      </c>
      <c r="AG200" s="162" t="n">
        <f aca="false">D200</f>
        <v>3.22191088665737</v>
      </c>
      <c r="AH200" s="165"/>
      <c r="AI200" s="161"/>
      <c r="AJ200" s="161"/>
      <c r="AK200" s="160"/>
      <c r="AL200" s="164"/>
      <c r="AM200" s="160"/>
      <c r="AN200" s="160"/>
      <c r="AO200" s="160"/>
      <c r="AP200" s="160"/>
      <c r="AQ200" s="161"/>
      <c r="AR200" s="161"/>
      <c r="AS200" s="161"/>
      <c r="AT200" s="161"/>
      <c r="AU200" s="161"/>
      <c r="AV200" s="161"/>
      <c r="AW200" s="161"/>
      <c r="AX200" s="161"/>
    </row>
    <row r="201" customFormat="false" ht="15.75" hidden="false" customHeight="false" outlineLevel="0" collapsed="false">
      <c r="A201" s="150" t="s">
        <v>88</v>
      </c>
      <c r="B201" s="150" t="s">
        <v>547</v>
      </c>
      <c r="C201" s="150" t="s">
        <v>547</v>
      </c>
      <c r="D201" s="151" t="n">
        <f aca="false">IF(AD201-AE201-AF201&lt;0,0,AD201-AE201-AF201)</f>
        <v>10.5712086638536</v>
      </c>
      <c r="E201" s="152"/>
      <c r="F201" s="153" t="n">
        <v>143</v>
      </c>
      <c r="G201" s="153" t="n">
        <v>67</v>
      </c>
      <c r="H201" s="153" t="n">
        <v>72</v>
      </c>
      <c r="I201" s="153" t="n">
        <v>44</v>
      </c>
      <c r="J201" s="152"/>
      <c r="K201" s="154" t="n">
        <v>387</v>
      </c>
      <c r="L201" s="153" t="n">
        <v>250</v>
      </c>
      <c r="M201" s="153" t="n">
        <v>124</v>
      </c>
      <c r="N201" s="153" t="n">
        <v>13</v>
      </c>
      <c r="O201" s="152"/>
      <c r="P201" s="150" t="s">
        <v>149</v>
      </c>
      <c r="Q201" s="155" t="n">
        <v>44004</v>
      </c>
      <c r="R201" s="153" t="n">
        <v>3631.35</v>
      </c>
      <c r="S201" s="156" t="n">
        <v>323882</v>
      </c>
      <c r="T201" s="157" t="n">
        <v>89</v>
      </c>
      <c r="U201" s="158" t="n">
        <f aca="false">V201+W201</f>
        <v>0.351951524999154</v>
      </c>
      <c r="V201" s="158" t="n">
        <f aca="false">IF(K201=0,0,M201/K201)</f>
        <v>0.320413436692506</v>
      </c>
      <c r="W201" s="158" t="n">
        <f aca="false">IF(K201+$AB$1*H201=0,0,(N201+$AB$1*J201)/(K201+$AB$1*H201))</f>
        <v>0.0315380883066473</v>
      </c>
      <c r="X201" s="159" t="n">
        <f aca="false">IF(F201=0,G201,F201)</f>
        <v>143</v>
      </c>
      <c r="Y201" s="159" t="n">
        <f aca="false">IF(K201=0,X201+E201,(X201+E201)/K201)</f>
        <v>0.369509043927649</v>
      </c>
      <c r="Z201" s="160" t="n">
        <f aca="false">(K201)/S201*100000</f>
        <v>119.487961665051</v>
      </c>
      <c r="AA201" s="160" t="n">
        <f aca="false">SUM(M201:N201)/S201*100000</f>
        <v>42.2993559382738</v>
      </c>
      <c r="AB201" s="160" t="n">
        <f aca="false">IF(H201=0,(K201+$AB$1*I201)/S201*100000,(K201+$AB$1*H201)/S201*100000)</f>
        <v>127.26857312231</v>
      </c>
      <c r="AC201" s="161" t="n">
        <f aca="false">(SUM(M201:N201)+$AB$1*ABS(H201-I201))/S201*100000</f>
        <v>45.3251492827635</v>
      </c>
      <c r="AD201" s="159" t="n">
        <f aca="false">(AB201*(W201*100+1))^0.5</f>
        <v>22.9923753209961</v>
      </c>
      <c r="AE201" s="159" t="n">
        <f aca="false">(AC201*(W201*100))^0.5</f>
        <v>11.956038476819</v>
      </c>
      <c r="AF201" s="151" t="n">
        <f aca="false">$AF$1*(X201/S201*100000)^0.5</f>
        <v>0.465128180323457</v>
      </c>
      <c r="AG201" s="162" t="n">
        <f aca="false">D201</f>
        <v>10.5712086638536</v>
      </c>
      <c r="AH201" s="165"/>
      <c r="AI201" s="161"/>
      <c r="AJ201" s="161"/>
      <c r="AK201" s="160"/>
      <c r="AL201" s="164"/>
      <c r="AM201" s="160"/>
      <c r="AN201" s="160"/>
      <c r="AO201" s="160"/>
      <c r="AP201" s="160"/>
      <c r="AQ201" s="161"/>
      <c r="AR201" s="161"/>
      <c r="AS201" s="161"/>
      <c r="AT201" s="161"/>
      <c r="AU201" s="161"/>
      <c r="AV201" s="161"/>
      <c r="AW201" s="161"/>
      <c r="AX201" s="161"/>
    </row>
    <row r="202" customFormat="false" ht="15.75" hidden="false" customHeight="false" outlineLevel="0" collapsed="false">
      <c r="A202" s="150" t="s">
        <v>88</v>
      </c>
      <c r="B202" s="150" t="s">
        <v>548</v>
      </c>
      <c r="C202" s="150" t="s">
        <v>548</v>
      </c>
      <c r="D202" s="151" t="n">
        <f aca="false">IF(AD202-AE202-AF202&lt;0,0,AD202-AE202-AF202)</f>
        <v>6.1701726649819</v>
      </c>
      <c r="E202" s="152"/>
      <c r="F202" s="153" t="n">
        <v>286</v>
      </c>
      <c r="G202" s="153" t="n">
        <v>27</v>
      </c>
      <c r="H202" s="153" t="n">
        <v>24</v>
      </c>
      <c r="I202" s="153" t="n">
        <v>4</v>
      </c>
      <c r="J202" s="152"/>
      <c r="K202" s="154" t="n">
        <v>159</v>
      </c>
      <c r="L202" s="153" t="n">
        <v>84</v>
      </c>
      <c r="M202" s="153" t="n">
        <v>72</v>
      </c>
      <c r="N202" s="153" t="n">
        <v>3</v>
      </c>
      <c r="O202" s="152"/>
      <c r="P202" s="150" t="s">
        <v>149</v>
      </c>
      <c r="Q202" s="155" t="n">
        <v>44004</v>
      </c>
      <c r="R202" s="153" t="n">
        <v>2700.82</v>
      </c>
      <c r="S202" s="156" t="n">
        <v>181527</v>
      </c>
      <c r="T202" s="157" t="n">
        <v>67</v>
      </c>
      <c r="U202" s="158" t="n">
        <f aca="false">V202+W202</f>
        <v>0.47075133563265</v>
      </c>
      <c r="V202" s="158" t="n">
        <f aca="false">IF(K202=0,0,M202/K202)</f>
        <v>0.452830188679245</v>
      </c>
      <c r="W202" s="158" t="n">
        <f aca="false">IF(K202+$AB$1*H202=0,0,(N202+$AB$1*J202)/(K202+$AB$1*H202))</f>
        <v>0.017921146953405</v>
      </c>
      <c r="X202" s="159" t="n">
        <f aca="false">IF(F202=0,G202,F202)</f>
        <v>286</v>
      </c>
      <c r="Y202" s="159" t="n">
        <f aca="false">IF(K202=0,X202+E202,(X202+E202)/K202)</f>
        <v>1.79874213836478</v>
      </c>
      <c r="Z202" s="160" t="n">
        <f aca="false">(K202)/S202*100000</f>
        <v>87.5902758267365</v>
      </c>
      <c r="AA202" s="160" t="n">
        <f aca="false">SUM(M202:N202)/S202*100000</f>
        <v>41.3161678428003</v>
      </c>
      <c r="AB202" s="160" t="n">
        <f aca="false">IF(H202=0,(K202+$AB$1*I202)/S202*100000,(K202+$AB$1*H202)/S202*100000)</f>
        <v>92.2176866251302</v>
      </c>
      <c r="AC202" s="161" t="n">
        <f aca="false">(SUM(M202:N202)+$AB$1*ABS(H202-I202))/S202*100000</f>
        <v>45.1723435081283</v>
      </c>
      <c r="AD202" s="159" t="n">
        <f aca="false">(AB202*(W202*100+1))^0.5</f>
        <v>16.046256821961</v>
      </c>
      <c r="AE202" s="159" t="n">
        <f aca="false">(AC202*(W202*100))^0.5</f>
        <v>8.99744522761243</v>
      </c>
      <c r="AF202" s="151" t="n">
        <f aca="false">$AF$1*(X202/S202*100000)^0.5</f>
        <v>0.878638929366705</v>
      </c>
      <c r="AG202" s="162" t="n">
        <f aca="false">D202</f>
        <v>6.1701726649819</v>
      </c>
      <c r="AH202" s="165"/>
      <c r="AI202" s="161"/>
      <c r="AJ202" s="161"/>
      <c r="AK202" s="160"/>
      <c r="AL202" s="164"/>
      <c r="AM202" s="160"/>
      <c r="AN202" s="160"/>
      <c r="AO202" s="160"/>
      <c r="AP202" s="160"/>
      <c r="AQ202" s="161"/>
      <c r="AR202" s="161"/>
      <c r="AS202" s="161"/>
      <c r="AT202" s="161"/>
      <c r="AU202" s="161"/>
      <c r="AV202" s="161"/>
      <c r="AW202" s="161"/>
      <c r="AX202" s="161"/>
    </row>
    <row r="203" customFormat="false" ht="15.75" hidden="false" customHeight="false" outlineLevel="0" collapsed="false">
      <c r="A203" s="241" t="s">
        <v>87</v>
      </c>
      <c r="B203" s="241" t="s">
        <v>549</v>
      </c>
      <c r="C203" s="241" t="s">
        <v>549</v>
      </c>
      <c r="D203" s="151" t="n">
        <f aca="false">IF(AD203-AE203-AF203&lt;0,0,AD203-AE203-AF203)</f>
        <v>3.88604551018311</v>
      </c>
      <c r="E203" s="242"/>
      <c r="F203" s="243" t="n">
        <v>105</v>
      </c>
      <c r="G203" s="243" t="n">
        <v>2</v>
      </c>
      <c r="H203" s="243" t="n">
        <v>49</v>
      </c>
      <c r="I203" s="243" t="n">
        <v>27</v>
      </c>
      <c r="J203" s="242"/>
      <c r="K203" s="244" t="n">
        <v>35</v>
      </c>
      <c r="L203" s="243" t="n">
        <v>15</v>
      </c>
      <c r="M203" s="243" t="n">
        <v>19</v>
      </c>
      <c r="N203" s="243" t="n">
        <v>1</v>
      </c>
      <c r="O203" s="242"/>
      <c r="P203" s="241" t="s">
        <v>149</v>
      </c>
      <c r="Q203" s="245" t="n">
        <v>44004</v>
      </c>
      <c r="R203" s="243" t="n">
        <v>8830</v>
      </c>
      <c r="S203" s="246" t="n">
        <v>124128</v>
      </c>
      <c r="T203" s="247" t="n">
        <v>14</v>
      </c>
      <c r="U203" s="158" t="n">
        <f aca="false">V203+W203</f>
        <v>0.562032598274209</v>
      </c>
      <c r="V203" s="158" t="n">
        <f aca="false">IF(K203=0,0,M203/K203)</f>
        <v>0.542857142857143</v>
      </c>
      <c r="W203" s="158" t="n">
        <f aca="false">IF(K203+$AB$1*H203=0,0,(N203+$AB$1*J203)/(K203+$AB$1*H203))</f>
        <v>0.0191754554170662</v>
      </c>
      <c r="X203" s="159" t="n">
        <f aca="false">IF(F203=0,G203,F203)</f>
        <v>105</v>
      </c>
      <c r="Y203" s="159" t="n">
        <f aca="false">IF(K203=0,X203+E203,(X203+E203)/K203)</f>
        <v>3</v>
      </c>
      <c r="Z203" s="160" t="n">
        <f aca="false">(K203)/S203*100000</f>
        <v>28.1967001804589</v>
      </c>
      <c r="AA203" s="160" t="n">
        <f aca="false">SUM(M203:N203)/S203*100000</f>
        <v>16.1124001031194</v>
      </c>
      <c r="AB203" s="160" t="n">
        <f aca="false">IF(H203=0,(K203+$AB$1*I203)/S203*100000,(K203+$AB$1*H203)/S203*100000)</f>
        <v>42.0130832688837</v>
      </c>
      <c r="AC203" s="161" t="n">
        <f aca="false">(SUM(M203:N203)+$AB$1*ABS(H203-I203))/S203*100000</f>
        <v>22.3156741428203</v>
      </c>
      <c r="AD203" s="159" t="n">
        <f aca="false">(AB203*(W203*100+1))^0.5</f>
        <v>11.071363230627</v>
      </c>
      <c r="AE203" s="159" t="n">
        <f aca="false">(AC203*(W203*100))^0.5</f>
        <v>6.54150758332838</v>
      </c>
      <c r="AF203" s="151" t="n">
        <f aca="false">$AF$1*(X203/S203*100000)^0.5</f>
        <v>0.643810137115552</v>
      </c>
      <c r="AG203" s="162" t="n">
        <f aca="false">D203</f>
        <v>3.88604551018311</v>
      </c>
      <c r="AH203" s="165"/>
      <c r="AI203" s="161"/>
      <c r="AJ203" s="161"/>
      <c r="AK203" s="160"/>
      <c r="AL203" s="164"/>
      <c r="AM203" s="160"/>
      <c r="AN203" s="160"/>
      <c r="AO203" s="160"/>
      <c r="AP203" s="160"/>
      <c r="AQ203" s="161"/>
      <c r="AR203" s="161"/>
      <c r="AS203" s="161"/>
      <c r="AT203" s="161"/>
      <c r="AU203" s="161"/>
      <c r="AV203" s="161"/>
      <c r="AW203" s="161"/>
      <c r="AX203" s="161"/>
    </row>
    <row r="204" customFormat="false" ht="15.75" hidden="false" customHeight="false" outlineLevel="0" collapsed="false">
      <c r="A204" s="241" t="s">
        <v>87</v>
      </c>
      <c r="B204" s="241" t="s">
        <v>550</v>
      </c>
      <c r="C204" s="241" t="s">
        <v>550</v>
      </c>
      <c r="D204" s="151" t="n">
        <f aca="false">IF(AD204-AE204-AF204&lt;0,0,AD204-AE204-AF204)</f>
        <v>3.43872540643657</v>
      </c>
      <c r="E204" s="242"/>
      <c r="F204" s="243" t="n">
        <v>48</v>
      </c>
      <c r="G204" s="243" t="n">
        <v>0</v>
      </c>
      <c r="H204" s="243" t="n">
        <v>26</v>
      </c>
      <c r="I204" s="243" t="n">
        <v>1</v>
      </c>
      <c r="J204" s="242"/>
      <c r="K204" s="244" t="n">
        <v>28</v>
      </c>
      <c r="L204" s="243" t="n">
        <v>14</v>
      </c>
      <c r="M204" s="243" t="n">
        <v>13</v>
      </c>
      <c r="N204" s="243" t="n">
        <v>1</v>
      </c>
      <c r="O204" s="242"/>
      <c r="P204" s="241" t="s">
        <v>149</v>
      </c>
      <c r="Q204" s="245" t="n">
        <v>44004</v>
      </c>
      <c r="R204" s="243" t="n">
        <v>3834</v>
      </c>
      <c r="S204" s="246" t="n">
        <v>97372</v>
      </c>
      <c r="T204" s="247" t="n">
        <v>25</v>
      </c>
      <c r="U204" s="158" t="n">
        <f aca="false">V204+W204</f>
        <v>0.491239892183288</v>
      </c>
      <c r="V204" s="158" t="n">
        <f aca="false">IF(K204=0,0,M204/K204)</f>
        <v>0.464285714285714</v>
      </c>
      <c r="W204" s="158" t="n">
        <f aca="false">IF(K204+$AB$1*H204=0,0,(N204+$AB$1*J204)/(K204+$AB$1*H204))</f>
        <v>0.0269541778975741</v>
      </c>
      <c r="X204" s="159" t="n">
        <f aca="false">IF(F204=0,G204,F204)</f>
        <v>48</v>
      </c>
      <c r="Y204" s="159" t="n">
        <f aca="false">IF(K204=0,X204+E204,(X204+E204)/K204)</f>
        <v>1.71428571428571</v>
      </c>
      <c r="Z204" s="160" t="n">
        <f aca="false">(K204)/S204*100000</f>
        <v>28.7556997904942</v>
      </c>
      <c r="AA204" s="160" t="n">
        <f aca="false">SUM(M204:N204)/S204*100000</f>
        <v>14.3778498952471</v>
      </c>
      <c r="AB204" s="160" t="n">
        <f aca="false">IF(H204=0,(K204+$AB$1*I204)/S204*100000,(K204+$AB$1*H204)/S204*100000)</f>
        <v>38.1013022224048</v>
      </c>
      <c r="AC204" s="161" t="n">
        <f aca="false">(SUM(M204:N204)+$AB$1*ABS(H204-I204))/S204*100000</f>
        <v>23.3640060797765</v>
      </c>
      <c r="AD204" s="159" t="n">
        <f aca="false">(AB204*(W204*100+1))^0.5</f>
        <v>11.8659272728935</v>
      </c>
      <c r="AE204" s="159" t="n">
        <f aca="false">(AC204*(W204*100))^0.5</f>
        <v>7.93572666032733</v>
      </c>
      <c r="AF204" s="151" t="n">
        <f aca="false">$AF$1*(X204/S204*100000)^0.5</f>
        <v>0.491475206129619</v>
      </c>
      <c r="AG204" s="162" t="n">
        <f aca="false">D204</f>
        <v>3.43872540643657</v>
      </c>
      <c r="AH204" s="165"/>
      <c r="AI204" s="161"/>
      <c r="AJ204" s="161"/>
      <c r="AK204" s="160"/>
      <c r="AL204" s="164"/>
      <c r="AM204" s="160"/>
      <c r="AN204" s="160"/>
      <c r="AO204" s="160"/>
      <c r="AP204" s="160"/>
      <c r="AQ204" s="161"/>
      <c r="AR204" s="161"/>
      <c r="AS204" s="161"/>
      <c r="AT204" s="161"/>
      <c r="AU204" s="161"/>
      <c r="AV204" s="161"/>
      <c r="AW204" s="161"/>
      <c r="AX204" s="161"/>
    </row>
    <row r="205" customFormat="false" ht="15.75" hidden="false" customHeight="false" outlineLevel="0" collapsed="false">
      <c r="A205" s="241" t="s">
        <v>87</v>
      </c>
      <c r="B205" s="241" t="s">
        <v>551</v>
      </c>
      <c r="C205" s="241" t="s">
        <v>551</v>
      </c>
      <c r="D205" s="151" t="n">
        <f aca="false">IF(AD205-AE205-AF205&lt;0,0,AD205-AE205-AF205)</f>
        <v>4.38274789429187</v>
      </c>
      <c r="E205" s="242"/>
      <c r="F205" s="243" t="n">
        <v>27</v>
      </c>
      <c r="G205" s="243" t="n">
        <v>1</v>
      </c>
      <c r="H205" s="243" t="n">
        <v>34</v>
      </c>
      <c r="I205" s="243" t="n">
        <v>6</v>
      </c>
      <c r="J205" s="242"/>
      <c r="K205" s="244" t="n">
        <v>29</v>
      </c>
      <c r="L205" s="243" t="n">
        <v>17</v>
      </c>
      <c r="M205" s="243" t="n">
        <v>10</v>
      </c>
      <c r="N205" s="243" t="n">
        <v>2</v>
      </c>
      <c r="O205" s="242"/>
      <c r="P205" s="241" t="s">
        <v>149</v>
      </c>
      <c r="Q205" s="245" t="n">
        <v>44004</v>
      </c>
      <c r="R205" s="243" t="n">
        <v>8300</v>
      </c>
      <c r="S205" s="246" t="n">
        <v>121573</v>
      </c>
      <c r="T205" s="247" t="n">
        <v>15</v>
      </c>
      <c r="U205" s="158" t="n">
        <f aca="false">V205+W205</f>
        <v>0.393727341708119</v>
      </c>
      <c r="V205" s="158" t="n">
        <f aca="false">IF(K205=0,0,M205/K205)</f>
        <v>0.344827586206897</v>
      </c>
      <c r="W205" s="158" t="n">
        <f aca="false">IF(K205+$AB$1*H205=0,0,(N205+$AB$1*J205)/(K205+$AB$1*H205))</f>
        <v>0.0488997555012225</v>
      </c>
      <c r="X205" s="159" t="n">
        <f aca="false">IF(F205=0,G205,F205)</f>
        <v>27</v>
      </c>
      <c r="Y205" s="159" t="n">
        <f aca="false">IF(K205=0,X205+E205,(X205+E205)/K205)</f>
        <v>0.931034482758621</v>
      </c>
      <c r="Z205" s="160" t="n">
        <f aca="false">(K205)/S205*100000</f>
        <v>23.8539807358542</v>
      </c>
      <c r="AA205" s="160" t="n">
        <f aca="false">SUM(M205:N205)/S205*100000</f>
        <v>9.87061271828449</v>
      </c>
      <c r="AB205" s="160" t="n">
        <f aca="false">IF(H205=0,(K205+$AB$1*I205)/S205*100000,(K205+$AB$1*H205)/S205*100000)</f>
        <v>33.642338348153</v>
      </c>
      <c r="AC205" s="161" t="n">
        <f aca="false">(SUM(M205:N205)+$AB$1*ABS(H205-I205))/S205*100000</f>
        <v>17.9316131048835</v>
      </c>
      <c r="AD205" s="159" t="n">
        <f aca="false">(AB205*(W205*100+1))^0.5</f>
        <v>14.0766668753495</v>
      </c>
      <c r="AE205" s="159" t="n">
        <f aca="false">(AC205*(W205*100))^0.5</f>
        <v>9.36403490260112</v>
      </c>
      <c r="AF205" s="151" t="n">
        <f aca="false">$AF$1*(X205/S205*100000)^0.5</f>
        <v>0.329884078456488</v>
      </c>
      <c r="AG205" s="162" t="n">
        <f aca="false">D205</f>
        <v>4.38274789429187</v>
      </c>
      <c r="AH205" s="163" t="n">
        <v>1</v>
      </c>
      <c r="AI205" s="161"/>
      <c r="AJ205" s="161"/>
      <c r="AK205" s="160"/>
      <c r="AL205" s="164"/>
      <c r="AM205" s="160"/>
      <c r="AN205" s="160"/>
      <c r="AO205" s="160"/>
      <c r="AP205" s="160"/>
      <c r="AQ205" s="161"/>
      <c r="AR205" s="161"/>
      <c r="AS205" s="161"/>
      <c r="AT205" s="161"/>
      <c r="AU205" s="161"/>
      <c r="AV205" s="161"/>
      <c r="AW205" s="161"/>
      <c r="AX205" s="161"/>
    </row>
    <row r="206" customFormat="false" ht="15.75" hidden="false" customHeight="false" outlineLevel="0" collapsed="false">
      <c r="A206" s="241" t="s">
        <v>87</v>
      </c>
      <c r="B206" s="241" t="s">
        <v>552</v>
      </c>
      <c r="C206" s="241" t="s">
        <v>552</v>
      </c>
      <c r="D206" s="151" t="n">
        <f aca="false">IF(AD206-AE206-AF206&lt;0,0,AD206-AE206-AF206)</f>
        <v>4.47270842999733</v>
      </c>
      <c r="E206" s="242"/>
      <c r="F206" s="243" t="n">
        <v>7</v>
      </c>
      <c r="G206" s="243" t="n">
        <v>0</v>
      </c>
      <c r="H206" s="243" t="n">
        <v>36</v>
      </c>
      <c r="I206" s="243" t="n">
        <v>0</v>
      </c>
      <c r="J206" s="242"/>
      <c r="K206" s="244" t="n">
        <v>68</v>
      </c>
      <c r="L206" s="243" t="n">
        <v>21</v>
      </c>
      <c r="M206" s="243" t="n">
        <v>45</v>
      </c>
      <c r="N206" s="243" t="n">
        <v>2</v>
      </c>
      <c r="O206" s="242"/>
      <c r="P206" s="241" t="s">
        <v>149</v>
      </c>
      <c r="Q206" s="245" t="n">
        <v>44004</v>
      </c>
      <c r="R206" s="243" t="n">
        <v>10805</v>
      </c>
      <c r="S206" s="246" t="n">
        <v>96990</v>
      </c>
      <c r="T206" s="247" t="n">
        <v>9</v>
      </c>
      <c r="U206" s="158" t="n">
        <f aca="false">V206+W206</f>
        <v>0.686578601663991</v>
      </c>
      <c r="V206" s="158" t="n">
        <f aca="false">IF(K206=0,0,M206/K206)</f>
        <v>0.661764705882353</v>
      </c>
      <c r="W206" s="158" t="n">
        <f aca="false">IF(K206+$AB$1*H206=0,0,(N206+$AB$1*J206)/(K206+$AB$1*H206))</f>
        <v>0.0248138957816377</v>
      </c>
      <c r="X206" s="159" t="n">
        <f aca="false">IF(F206=0,G206,F206)</f>
        <v>7</v>
      </c>
      <c r="Y206" s="159" t="n">
        <f aca="false">IF(K206=0,X206+E206,(X206+E206)/K206)</f>
        <v>0.102941176470588</v>
      </c>
      <c r="Z206" s="160" t="n">
        <f aca="false">(K206)/S206*100000</f>
        <v>70.1103206516136</v>
      </c>
      <c r="AA206" s="160" t="n">
        <f aca="false">SUM(M206:N206)/S206*100000</f>
        <v>48.4586039797917</v>
      </c>
      <c r="AB206" s="160" t="n">
        <f aca="false">IF(H206=0,(K206+$AB$1*I206)/S206*100000,(K206+$AB$1*H206)/S206*100000)</f>
        <v>83.1013506547067</v>
      </c>
      <c r="AC206" s="161" t="n">
        <f aca="false">(SUM(M206:N206)+$AB$1*ABS(H206-I206))/S206*100000</f>
        <v>61.4496339828848</v>
      </c>
      <c r="AD206" s="159" t="n">
        <f aca="false">(AB206*(W206*100+1))^0.5</f>
        <v>17.0090615878898</v>
      </c>
      <c r="AE206" s="159" t="n">
        <f aca="false">(AC206*(W206*100))^0.5</f>
        <v>12.348298722784</v>
      </c>
      <c r="AF206" s="151" t="n">
        <f aca="false">$AF$1*(X206/S206*100000)^0.5</f>
        <v>0.188054435108496</v>
      </c>
      <c r="AG206" s="162" t="n">
        <f aca="false">D206</f>
        <v>4.47270842999733</v>
      </c>
      <c r="AH206" s="165"/>
      <c r="AI206" s="161"/>
      <c r="AJ206" s="161"/>
      <c r="AK206" s="160"/>
      <c r="AL206" s="164"/>
      <c r="AM206" s="160"/>
      <c r="AN206" s="160"/>
      <c r="AO206" s="160"/>
      <c r="AP206" s="160"/>
      <c r="AQ206" s="161"/>
      <c r="AR206" s="161"/>
      <c r="AS206" s="161"/>
      <c r="AT206" s="161"/>
      <c r="AU206" s="161"/>
      <c r="AV206" s="161"/>
      <c r="AW206" s="161"/>
      <c r="AX206" s="161"/>
    </row>
    <row r="207" customFormat="false" ht="15.75" hidden="false" customHeight="false" outlineLevel="0" collapsed="false">
      <c r="A207" s="241" t="s">
        <v>87</v>
      </c>
      <c r="B207" s="241" t="s">
        <v>553</v>
      </c>
      <c r="C207" s="241" t="s">
        <v>553</v>
      </c>
      <c r="D207" s="151" t="n">
        <f aca="false">IF(AD207-AE207-AF207&lt;0,0,AD207-AE207-AF207)</f>
        <v>5.55213412000967</v>
      </c>
      <c r="E207" s="242"/>
      <c r="F207" s="243" t="n">
        <v>44</v>
      </c>
      <c r="G207" s="243" t="n">
        <v>1</v>
      </c>
      <c r="H207" s="243" t="n">
        <v>95</v>
      </c>
      <c r="I207" s="243" t="n">
        <v>12</v>
      </c>
      <c r="J207" s="242"/>
      <c r="K207" s="244" t="n">
        <v>217</v>
      </c>
      <c r="L207" s="243" t="n">
        <v>77</v>
      </c>
      <c r="M207" s="243" t="n">
        <v>121</v>
      </c>
      <c r="N207" s="243" t="n">
        <v>19</v>
      </c>
      <c r="O207" s="242"/>
      <c r="P207" s="241" t="s">
        <v>149</v>
      </c>
      <c r="Q207" s="245" t="n">
        <v>44004</v>
      </c>
      <c r="R207" s="243" t="n">
        <v>14999</v>
      </c>
      <c r="S207" s="246" t="n">
        <v>329646</v>
      </c>
      <c r="T207" s="247" t="n">
        <v>22</v>
      </c>
      <c r="U207" s="158" t="n">
        <f aca="false">V207+W207</f>
        <v>0.633527762560021</v>
      </c>
      <c r="V207" s="158" t="n">
        <f aca="false">IF(K207=0,0,M207/K207)</f>
        <v>0.557603686635945</v>
      </c>
      <c r="W207" s="158" t="n">
        <f aca="false">IF(K207+$AB$1*H207=0,0,(N207+$AB$1*J207)/(K207+$AB$1*H207))</f>
        <v>0.0759240759240759</v>
      </c>
      <c r="X207" s="159" t="n">
        <f aca="false">IF(F207=0,G207,F207)</f>
        <v>44</v>
      </c>
      <c r="Y207" s="159" t="n">
        <f aca="false">IF(K207=0,X207+E207,(X207+E207)/K207)</f>
        <v>0.202764976958525</v>
      </c>
      <c r="Z207" s="160" t="n">
        <f aca="false">(K207)/S207*100000</f>
        <v>65.8281914538626</v>
      </c>
      <c r="AA207" s="160" t="n">
        <f aca="false">SUM(M207:N207)/S207*100000</f>
        <v>42.4698009379759</v>
      </c>
      <c r="AB207" s="160" t="n">
        <f aca="false">IF(H207=0,(K207+$AB$1*I207)/S207*100000,(K207+$AB$1*H207)/S207*100000)</f>
        <v>75.9147691766319</v>
      </c>
      <c r="AC207" s="161" t="n">
        <f aca="false">(SUM(M207:N207)+$AB$1*ABS(H207-I207))/S207*100000</f>
        <v>51.2822846326059</v>
      </c>
      <c r="AD207" s="159" t="n">
        <f aca="false">(AB207*(W207*100+1))^0.5</f>
        <v>25.5399811873298</v>
      </c>
      <c r="AE207" s="159" t="n">
        <f aca="false">(AC207*(W207*100))^0.5</f>
        <v>19.732106000136</v>
      </c>
      <c r="AF207" s="151" t="n">
        <f aca="false">$AF$1*(X207/S207*100000)^0.5</f>
        <v>0.25574106718414</v>
      </c>
      <c r="AG207" s="162" t="n">
        <f aca="false">D207</f>
        <v>5.55213412000967</v>
      </c>
      <c r="AH207" s="165"/>
      <c r="AI207" s="161"/>
      <c r="AJ207" s="161"/>
      <c r="AK207" s="160"/>
      <c r="AL207" s="164"/>
      <c r="AM207" s="160"/>
      <c r="AN207" s="160"/>
      <c r="AO207" s="160"/>
      <c r="AP207" s="160"/>
      <c r="AQ207" s="161"/>
      <c r="AR207" s="161"/>
      <c r="AS207" s="161"/>
      <c r="AT207" s="161"/>
      <c r="AU207" s="161"/>
      <c r="AV207" s="161"/>
      <c r="AW207" s="161"/>
      <c r="AX207" s="161"/>
    </row>
    <row r="208" customFormat="false" ht="15.75" hidden="false" customHeight="false" outlineLevel="0" collapsed="false">
      <c r="A208" s="241" t="s">
        <v>87</v>
      </c>
      <c r="B208" s="241" t="s">
        <v>554</v>
      </c>
      <c r="C208" s="241" t="s">
        <v>554</v>
      </c>
      <c r="D208" s="151" t="n">
        <f aca="false">IF(AD208-AE208-AF208&lt;0,0,AD208-AE208-AF208)</f>
        <v>1.95278283654667</v>
      </c>
      <c r="E208" s="242"/>
      <c r="F208" s="243" t="n">
        <v>187</v>
      </c>
      <c r="G208" s="243" t="n">
        <v>94</v>
      </c>
      <c r="H208" s="243" t="n">
        <v>47</v>
      </c>
      <c r="I208" s="243" t="n">
        <v>3</v>
      </c>
      <c r="J208" s="242"/>
      <c r="K208" s="244" t="n">
        <v>39</v>
      </c>
      <c r="L208" s="243" t="n">
        <v>8</v>
      </c>
      <c r="M208" s="243" t="n">
        <v>30</v>
      </c>
      <c r="N208" s="243" t="n">
        <v>1</v>
      </c>
      <c r="O208" s="242"/>
      <c r="P208" s="241" t="s">
        <v>149</v>
      </c>
      <c r="Q208" s="245" t="n">
        <v>44004</v>
      </c>
      <c r="R208" s="243" t="n">
        <v>17500</v>
      </c>
      <c r="S208" s="246" t="n">
        <v>146439</v>
      </c>
      <c r="T208" s="247" t="n">
        <v>8</v>
      </c>
      <c r="U208" s="158" t="n">
        <f aca="false">V208+W208</f>
        <v>0.787265034334466</v>
      </c>
      <c r="V208" s="158" t="n">
        <f aca="false">IF(K208=0,0,M208/K208)</f>
        <v>0.769230769230769</v>
      </c>
      <c r="W208" s="158" t="n">
        <f aca="false">IF(K208+$AB$1*H208=0,0,(N208+$AB$1*J208)/(K208+$AB$1*H208))</f>
        <v>0.018034265103697</v>
      </c>
      <c r="X208" s="159" t="n">
        <f aca="false">IF(F208=0,G208,F208)</f>
        <v>187</v>
      </c>
      <c r="Y208" s="159" t="n">
        <f aca="false">IF(K208=0,X208+E208,(X208+E208)/K208)</f>
        <v>4.7948717948718</v>
      </c>
      <c r="Z208" s="160" t="n">
        <f aca="false">(K208)/S208*100000</f>
        <v>26.6322496056378</v>
      </c>
      <c r="AA208" s="160" t="n">
        <f aca="false">SUM(M208:N208)/S208*100000</f>
        <v>21.169224045507</v>
      </c>
      <c r="AB208" s="160" t="n">
        <f aca="false">IF(H208=0,(K208+$AB$1*I208)/S208*100000,(K208+$AB$1*H208)/S208*100000)</f>
        <v>37.8655959136569</v>
      </c>
      <c r="AC208" s="161" t="n">
        <f aca="false">(SUM(M208:N208)+$AB$1*ABS(H208-I208))/S208*100000</f>
        <v>31.6855482487589</v>
      </c>
      <c r="AD208" s="159" t="n">
        <f aca="false">(AB208*(W208*100+1))^0.5</f>
        <v>10.3030779583235</v>
      </c>
      <c r="AE208" s="159" t="n">
        <f aca="false">(AC208*(W208*100))^0.5</f>
        <v>7.55926965436543</v>
      </c>
      <c r="AF208" s="151" t="n">
        <f aca="false">$AF$1*(X208/S208*100000)^0.5</f>
        <v>0.791025467411439</v>
      </c>
      <c r="AG208" s="162" t="n">
        <f aca="false">D208</f>
        <v>1.95278283654667</v>
      </c>
      <c r="AH208" s="165"/>
      <c r="AI208" s="161"/>
      <c r="AJ208" s="161"/>
      <c r="AK208" s="160"/>
      <c r="AL208" s="164"/>
      <c r="AM208" s="160"/>
      <c r="AN208" s="160"/>
      <c r="AO208" s="160"/>
      <c r="AP208" s="160"/>
      <c r="AQ208" s="161"/>
      <c r="AR208" s="161"/>
      <c r="AS208" s="161"/>
      <c r="AT208" s="161"/>
      <c r="AU208" s="161"/>
      <c r="AV208" s="161"/>
      <c r="AW208" s="161"/>
      <c r="AX208" s="161"/>
    </row>
    <row r="209" customFormat="false" ht="15.75" hidden="false" customHeight="false" outlineLevel="0" collapsed="false">
      <c r="A209" s="241" t="s">
        <v>87</v>
      </c>
      <c r="B209" s="241" t="s">
        <v>555</v>
      </c>
      <c r="C209" s="241" t="s">
        <v>555</v>
      </c>
      <c r="D209" s="151" t="n">
        <f aca="false">IF(AD209-AE209-AF209&lt;0,0,AD209-AE209-AF209)</f>
        <v>5.58783027892963</v>
      </c>
      <c r="E209" s="242"/>
      <c r="F209" s="243" t="n">
        <v>35</v>
      </c>
      <c r="G209" s="243" t="n">
        <v>2</v>
      </c>
      <c r="H209" s="243" t="n">
        <v>87</v>
      </c>
      <c r="I209" s="243" t="n">
        <v>21</v>
      </c>
      <c r="J209" s="242"/>
      <c r="K209" s="244" t="n">
        <v>178</v>
      </c>
      <c r="L209" s="243" t="n">
        <v>70</v>
      </c>
      <c r="M209" s="243" t="n">
        <v>106</v>
      </c>
      <c r="N209" s="243" t="n">
        <v>2</v>
      </c>
      <c r="O209" s="242"/>
      <c r="P209" s="241" t="s">
        <v>149</v>
      </c>
      <c r="Q209" s="245" t="n">
        <v>44004</v>
      </c>
      <c r="R209" s="243" t="n">
        <v>10759</v>
      </c>
      <c r="S209" s="246" t="n">
        <v>235803</v>
      </c>
      <c r="T209" s="247" t="n">
        <v>22</v>
      </c>
      <c r="U209" s="158" t="n">
        <f aca="false">V209+W209</f>
        <v>0.605100244986403</v>
      </c>
      <c r="V209" s="158" t="n">
        <f aca="false">IF(K209=0,0,M209/K209)</f>
        <v>0.595505617977528</v>
      </c>
      <c r="W209" s="158" t="n">
        <f aca="false">IF(K209+$AB$1*H209=0,0,(N209+$AB$1*J209)/(K209+$AB$1*H209))</f>
        <v>0.00959462700887503</v>
      </c>
      <c r="X209" s="159" t="n">
        <f aca="false">IF(F209=0,G209,F209)</f>
        <v>35</v>
      </c>
      <c r="Y209" s="159" t="n">
        <f aca="false">IF(K209=0,X209+E209,(X209+E209)/K209)</f>
        <v>0.196629213483146</v>
      </c>
      <c r="Z209" s="160" t="n">
        <f aca="false">(K209)/S209*100000</f>
        <v>75.4867410507924</v>
      </c>
      <c r="AA209" s="160" t="n">
        <f aca="false">SUM(M209:N209)/S209*100000</f>
        <v>45.800944008346</v>
      </c>
      <c r="AB209" s="160" t="n">
        <f aca="false">IF(H209=0,(K209+$AB$1*I209)/S209*100000,(K209+$AB$1*H209)/S209*100000)</f>
        <v>88.4000627642566</v>
      </c>
      <c r="AC209" s="161" t="n">
        <f aca="false">(SUM(M209:N209)+$AB$1*ABS(H209-I209))/S209*100000</f>
        <v>55.5972570323533</v>
      </c>
      <c r="AD209" s="159" t="n">
        <f aca="false">(AB209*(W209*100+1))^0.5</f>
        <v>13.1611787368258</v>
      </c>
      <c r="AE209" s="159" t="n">
        <f aca="false">(AC209*(W209*100))^0.5</f>
        <v>7.30366308055064</v>
      </c>
      <c r="AF209" s="151" t="n">
        <f aca="false">$AF$1*(X209/S209*100000)^0.5</f>
        <v>0.269685377345517</v>
      </c>
      <c r="AG209" s="162" t="n">
        <f aca="false">D209</f>
        <v>5.58783027892963</v>
      </c>
      <c r="AH209" s="165"/>
      <c r="AI209" s="161"/>
      <c r="AJ209" s="161"/>
      <c r="AK209" s="160"/>
      <c r="AL209" s="164"/>
      <c r="AM209" s="160"/>
      <c r="AN209" s="160"/>
      <c r="AO209" s="160"/>
      <c r="AP209" s="160"/>
      <c r="AQ209" s="161"/>
      <c r="AR209" s="161"/>
      <c r="AS209" s="161"/>
      <c r="AT209" s="161"/>
      <c r="AU209" s="161"/>
      <c r="AV209" s="161"/>
      <c r="AW209" s="161"/>
      <c r="AX209" s="161"/>
    </row>
    <row r="210" customFormat="false" ht="15.75" hidden="false" customHeight="false" outlineLevel="0" collapsed="false">
      <c r="A210" s="241" t="s">
        <v>87</v>
      </c>
      <c r="B210" s="241" t="s">
        <v>556</v>
      </c>
      <c r="C210" s="241" t="s">
        <v>556</v>
      </c>
      <c r="D210" s="151" t="n">
        <f aca="false">IF(AD210-AE210-AF210&lt;0,0,AD210-AE210-AF210)</f>
        <v>1.12716566474776</v>
      </c>
      <c r="E210" s="242"/>
      <c r="F210" s="243" t="n">
        <v>252</v>
      </c>
      <c r="G210" s="243" t="n">
        <v>29</v>
      </c>
      <c r="H210" s="243" t="n">
        <v>24</v>
      </c>
      <c r="I210" s="243" t="n">
        <v>1</v>
      </c>
      <c r="J210" s="242"/>
      <c r="K210" s="244" t="n">
        <v>48</v>
      </c>
      <c r="L210" s="243" t="n">
        <v>10</v>
      </c>
      <c r="M210" s="243" t="n">
        <v>34</v>
      </c>
      <c r="N210" s="243" t="n">
        <v>4</v>
      </c>
      <c r="O210" s="242"/>
      <c r="P210" s="241" t="s">
        <v>149</v>
      </c>
      <c r="Q210" s="245" t="n">
        <v>44004</v>
      </c>
      <c r="R210" s="243" t="n">
        <v>16796</v>
      </c>
      <c r="S210" s="246" t="n">
        <v>374175</v>
      </c>
      <c r="T210" s="247" t="n">
        <v>22</v>
      </c>
      <c r="U210" s="158" t="n">
        <f aca="false">V210+W210</f>
        <v>0.779255319148936</v>
      </c>
      <c r="V210" s="158" t="n">
        <f aca="false">IF(K210=0,0,M210/K210)</f>
        <v>0.708333333333333</v>
      </c>
      <c r="W210" s="158" t="n">
        <f aca="false">IF(K210+$AB$1*H210=0,0,(N210+$AB$1*J210)/(K210+$AB$1*H210))</f>
        <v>0.0709219858156028</v>
      </c>
      <c r="X210" s="159" t="n">
        <f aca="false">IF(F210=0,G210,F210)</f>
        <v>252</v>
      </c>
      <c r="Y210" s="159" t="n">
        <f aca="false">IF(K210=0,X210+E210,(X210+E210)/K210)</f>
        <v>5.25</v>
      </c>
      <c r="Z210" s="160" t="n">
        <f aca="false">(K210)/S210*100000</f>
        <v>12.8282220885949</v>
      </c>
      <c r="AA210" s="160" t="n">
        <f aca="false">SUM(M210:N210)/S210*100000</f>
        <v>10.1556758201376</v>
      </c>
      <c r="AB210" s="160" t="n">
        <f aca="false">IF(H210=0,(K210+$AB$1*I210)/S210*100000,(K210+$AB$1*H210)/S210*100000)</f>
        <v>15.073160954099</v>
      </c>
      <c r="AC210" s="161" t="n">
        <f aca="false">(SUM(M210:N210)+$AB$1*ABS(H210-I210))/S210*100000</f>
        <v>12.3070755662457</v>
      </c>
      <c r="AD210" s="159" t="n">
        <f aca="false">(AB210*(W210*100+1))^0.5</f>
        <v>11.0442297917234</v>
      </c>
      <c r="AE210" s="159" t="n">
        <f aca="false">(AC210*(W210*100))^0.5</f>
        <v>9.34260262850151</v>
      </c>
      <c r="AF210" s="151" t="n">
        <f aca="false">$AF$1*(X210/S210*100000)^0.5</f>
        <v>0.574461498474096</v>
      </c>
      <c r="AG210" s="162" t="n">
        <f aca="false">D210</f>
        <v>1.12716566474776</v>
      </c>
      <c r="AH210" s="165"/>
      <c r="AI210" s="161"/>
      <c r="AJ210" s="161"/>
      <c r="AK210" s="160"/>
      <c r="AL210" s="164"/>
      <c r="AM210" s="160"/>
      <c r="AN210" s="160"/>
      <c r="AO210" s="160"/>
      <c r="AP210" s="160"/>
      <c r="AQ210" s="161"/>
      <c r="AR210" s="161"/>
      <c r="AS210" s="161"/>
      <c r="AT210" s="161"/>
      <c r="AU210" s="161"/>
      <c r="AV210" s="161"/>
      <c r="AW210" s="161"/>
      <c r="AX210" s="161"/>
    </row>
    <row r="211" customFormat="false" ht="15.75" hidden="false" customHeight="false" outlineLevel="0" collapsed="false">
      <c r="A211" s="241" t="s">
        <v>87</v>
      </c>
      <c r="B211" s="241" t="s">
        <v>557</v>
      </c>
      <c r="C211" s="241" t="s">
        <v>557</v>
      </c>
      <c r="D211" s="151" t="n">
        <f aca="false">IF(AD211-AE211-AF211&lt;0,0,AD211-AE211-AF211)</f>
        <v>0.629245026988732</v>
      </c>
      <c r="E211" s="242"/>
      <c r="F211" s="243" t="n">
        <v>89</v>
      </c>
      <c r="G211" s="243" t="n">
        <v>5</v>
      </c>
      <c r="H211" s="243" t="n">
        <v>8</v>
      </c>
      <c r="I211" s="243" t="n">
        <v>2</v>
      </c>
      <c r="J211" s="242"/>
      <c r="K211" s="244" t="n">
        <v>18</v>
      </c>
      <c r="L211" s="243" t="n">
        <v>0</v>
      </c>
      <c r="M211" s="243" t="n">
        <v>17</v>
      </c>
      <c r="N211" s="243" t="n">
        <v>1</v>
      </c>
      <c r="O211" s="242"/>
      <c r="P211" s="241" t="s">
        <v>149</v>
      </c>
      <c r="Q211" s="245" t="n">
        <v>44004</v>
      </c>
      <c r="R211" s="243" t="n">
        <v>6414</v>
      </c>
      <c r="S211" s="246" t="n">
        <v>63199</v>
      </c>
      <c r="T211" s="247" t="n">
        <v>10</v>
      </c>
      <c r="U211" s="158" t="n">
        <f aca="false">V211+W211</f>
        <v>0.992521367521367</v>
      </c>
      <c r="V211" s="158" t="n">
        <f aca="false">IF(K211=0,0,M211/K211)</f>
        <v>0.944444444444444</v>
      </c>
      <c r="W211" s="158" t="n">
        <f aca="false">IF(K211+$AB$1*H211=0,0,(N211+$AB$1*J211)/(K211+$AB$1*H211))</f>
        <v>0.0480769230769231</v>
      </c>
      <c r="X211" s="159" t="n">
        <f aca="false">IF(F211=0,G211,F211)</f>
        <v>89</v>
      </c>
      <c r="Y211" s="159" t="n">
        <f aca="false">IF(K211=0,X211+E211,(X211+E211)/K211)</f>
        <v>4.94444444444444</v>
      </c>
      <c r="Z211" s="160" t="n">
        <f aca="false">(K211)/S211*100000</f>
        <v>28.4814633142929</v>
      </c>
      <c r="AA211" s="160" t="n">
        <f aca="false">SUM(M211:N211)/S211*100000</f>
        <v>28.4814633142929</v>
      </c>
      <c r="AB211" s="160" t="n">
        <f aca="false">IF(H211=0,(K211+$AB$1*I211)/S211*100000,(K211+$AB$1*H211)/S211*100000)</f>
        <v>32.911913163183</v>
      </c>
      <c r="AC211" s="161" t="n">
        <f aca="false">(SUM(M211:N211)+$AB$1*ABS(H211-I211))/S211*100000</f>
        <v>31.8043007009605</v>
      </c>
      <c r="AD211" s="159" t="n">
        <f aca="false">(AB211*(W211*100+1))^0.5</f>
        <v>13.8254209668008</v>
      </c>
      <c r="AE211" s="159" t="n">
        <f aca="false">(AC211*(W211*100))^0.5</f>
        <v>12.3654879334194</v>
      </c>
      <c r="AF211" s="151" t="n">
        <f aca="false">$AF$1*(X211/S211*100000)^0.5</f>
        <v>0.830688006392665</v>
      </c>
      <c r="AG211" s="162" t="n">
        <f aca="false">D211</f>
        <v>0.629245026988732</v>
      </c>
      <c r="AH211" s="165"/>
      <c r="AI211" s="161"/>
      <c r="AJ211" s="161"/>
      <c r="AK211" s="160"/>
      <c r="AL211" s="164"/>
      <c r="AM211" s="160"/>
      <c r="AN211" s="160"/>
      <c r="AO211" s="160"/>
      <c r="AP211" s="160"/>
      <c r="AQ211" s="161"/>
      <c r="AR211" s="161"/>
      <c r="AS211" s="161"/>
      <c r="AT211" s="161"/>
      <c r="AU211" s="161"/>
      <c r="AV211" s="161"/>
      <c r="AW211" s="161"/>
      <c r="AX211" s="161"/>
    </row>
    <row r="212" customFormat="false" ht="15.75" hidden="false" customHeight="false" outlineLevel="0" collapsed="false">
      <c r="A212" s="241" t="s">
        <v>87</v>
      </c>
      <c r="B212" s="241" t="s">
        <v>558</v>
      </c>
      <c r="C212" s="241" t="s">
        <v>558</v>
      </c>
      <c r="D212" s="151" t="n">
        <f aca="false">IF(AD212-AE212-AF212&lt;0,0,AD212-AE212-AF212)</f>
        <v>10.3876657432259</v>
      </c>
      <c r="E212" s="242"/>
      <c r="F212" s="243" t="n">
        <v>9</v>
      </c>
      <c r="G212" s="243" t="n">
        <v>0</v>
      </c>
      <c r="H212" s="243" t="n">
        <v>31</v>
      </c>
      <c r="I212" s="243" t="n">
        <v>0</v>
      </c>
      <c r="J212" s="242"/>
      <c r="K212" s="244" t="n">
        <v>98</v>
      </c>
      <c r="L212" s="243" t="n">
        <v>33</v>
      </c>
      <c r="M212" s="243" t="n">
        <v>65</v>
      </c>
      <c r="N212" s="243" t="n">
        <v>0</v>
      </c>
      <c r="O212" s="242"/>
      <c r="P212" s="241" t="s">
        <v>149</v>
      </c>
      <c r="Q212" s="245" t="n">
        <v>44004</v>
      </c>
      <c r="R212" s="243" t="n">
        <v>23700</v>
      </c>
      <c r="S212" s="246" t="n">
        <v>96857</v>
      </c>
      <c r="T212" s="247" t="n">
        <v>4</v>
      </c>
      <c r="U212" s="158" t="n">
        <f aca="false">V212+W212</f>
        <v>0.663265306122449</v>
      </c>
      <c r="V212" s="158" t="n">
        <f aca="false">IF(K212=0,0,M212/K212)</f>
        <v>0.663265306122449</v>
      </c>
      <c r="W212" s="158" t="n">
        <f aca="false">IF(K212+$AB$1*H212=0,0,(N212+$AB$1*J212)/(K212+$AB$1*H212))</f>
        <v>0</v>
      </c>
      <c r="X212" s="159" t="n">
        <f aca="false">IF(F212=0,G212,F212)</f>
        <v>9</v>
      </c>
      <c r="Y212" s="159" t="n">
        <f aca="false">IF(K212=0,X212+E212,(X212+E212)/K212)</f>
        <v>0.0918367346938776</v>
      </c>
      <c r="Z212" s="160" t="n">
        <f aca="false">(K212)/S212*100000</f>
        <v>101.180090236121</v>
      </c>
      <c r="AA212" s="160" t="n">
        <f aca="false">SUM(M212:N212)/S212*100000</f>
        <v>67.109243523958</v>
      </c>
      <c r="AB212" s="160" t="n">
        <f aca="false">IF(H212=0,(K212+$AB$1*I212)/S212*100000,(K212+$AB$1*H212)/S212*100000)</f>
        <v>112.38217165512</v>
      </c>
      <c r="AC212" s="161" t="n">
        <f aca="false">(SUM(M212:N212)+$AB$1*ABS(H212-I212))/S212*100000</f>
        <v>78.3113249429571</v>
      </c>
      <c r="AD212" s="159" t="n">
        <f aca="false">(AB212*(W212*100+1))^0.5</f>
        <v>10.601045781201</v>
      </c>
      <c r="AE212" s="159" t="n">
        <f aca="false">(AC212*(W212*100))^0.5</f>
        <v>0</v>
      </c>
      <c r="AF212" s="151" t="n">
        <f aca="false">$AF$1*(X212/S212*100000)^0.5</f>
        <v>0.213380037975099</v>
      </c>
      <c r="AG212" s="162" t="n">
        <f aca="false">D212</f>
        <v>10.3876657432259</v>
      </c>
      <c r="AH212" s="165"/>
      <c r="AI212" s="161"/>
      <c r="AJ212" s="161"/>
      <c r="AK212" s="160"/>
      <c r="AL212" s="164"/>
      <c r="AM212" s="160"/>
      <c r="AN212" s="160"/>
      <c r="AO212" s="160"/>
      <c r="AP212" s="160"/>
      <c r="AQ212" s="161"/>
      <c r="AR212" s="161"/>
      <c r="AS212" s="161"/>
      <c r="AT212" s="161"/>
      <c r="AU212" s="161"/>
      <c r="AV212" s="161"/>
      <c r="AW212" s="161"/>
      <c r="AX212" s="161"/>
    </row>
    <row r="213" customFormat="false" ht="15.75" hidden="false" customHeight="false" outlineLevel="0" collapsed="false">
      <c r="A213" s="241" t="s">
        <v>87</v>
      </c>
      <c r="B213" s="241" t="s">
        <v>559</v>
      </c>
      <c r="C213" s="241" t="s">
        <v>559</v>
      </c>
      <c r="D213" s="151" t="n">
        <f aca="false">IF(AD213-AE213-AF213&lt;0,0,AD213-AE213-AF213)</f>
        <v>6.88698196687138</v>
      </c>
      <c r="E213" s="242"/>
      <c r="F213" s="243" t="n">
        <v>317</v>
      </c>
      <c r="G213" s="243" t="n">
        <v>67</v>
      </c>
      <c r="H213" s="243" t="n">
        <v>162</v>
      </c>
      <c r="I213" s="243" t="n">
        <v>13</v>
      </c>
      <c r="J213" s="242"/>
      <c r="K213" s="244" t="n">
        <v>450</v>
      </c>
      <c r="L213" s="243" t="n">
        <v>112</v>
      </c>
      <c r="M213" s="243" t="n">
        <v>301</v>
      </c>
      <c r="N213" s="243" t="n">
        <v>37</v>
      </c>
      <c r="O213" s="242"/>
      <c r="P213" s="241" t="s">
        <v>149</v>
      </c>
      <c r="Q213" s="245" t="n">
        <v>44004</v>
      </c>
      <c r="R213" s="243" t="n">
        <v>2399.5</v>
      </c>
      <c r="S213" s="246" t="n">
        <v>220962</v>
      </c>
      <c r="T213" s="247" t="n">
        <v>92</v>
      </c>
      <c r="U213" s="158" t="n">
        <f aca="false">V213+W213</f>
        <v>0.741910400631537</v>
      </c>
      <c r="V213" s="158" t="n">
        <f aca="false">IF(K213=0,0,M213/K213)</f>
        <v>0.668888888888889</v>
      </c>
      <c r="W213" s="158" t="n">
        <f aca="false">IF(K213+$AB$1*H213=0,0,(N213+$AB$1*J213)/(K213+$AB$1*H213))</f>
        <v>0.0730215117426485</v>
      </c>
      <c r="X213" s="159" t="n">
        <f aca="false">IF(F213=0,G213,F213)</f>
        <v>317</v>
      </c>
      <c r="Y213" s="159" t="n">
        <f aca="false">IF(K213=0,X213+E213,(X213+E213)/K213)</f>
        <v>0.704444444444444</v>
      </c>
      <c r="Z213" s="160" t="n">
        <f aca="false">(K213)/S213*100000</f>
        <v>203.654927091536</v>
      </c>
      <c r="AA213" s="160" t="n">
        <f aca="false">SUM(M213:N213)/S213*100000</f>
        <v>152.967478570976</v>
      </c>
      <c r="AB213" s="160" t="n">
        <f aca="false">IF(H213=0,(K213+$AB$1*I213)/S213*100000,(K213+$AB$1*H213)/S213*100000)</f>
        <v>229.31544790507</v>
      </c>
      <c r="AC213" s="161" t="n">
        <f aca="false">(SUM(M213:N213)+$AB$1*ABS(H213-I213))/S213*100000</f>
        <v>176.568821788362</v>
      </c>
      <c r="AD213" s="159" t="n">
        <f aca="false">(AB213*(W213*100+1))^0.5</f>
        <v>43.6326886073062</v>
      </c>
      <c r="AE213" s="159" t="n">
        <f aca="false">(AC213*(W213*100))^0.5</f>
        <v>35.9072726527712</v>
      </c>
      <c r="AF213" s="151" t="n">
        <f aca="false">$AF$1*(X213/S213*100000)^0.5</f>
        <v>0.838433987663619</v>
      </c>
      <c r="AG213" s="162" t="n">
        <f aca="false">D213</f>
        <v>6.88698196687138</v>
      </c>
      <c r="AH213" s="165"/>
      <c r="AI213" s="161"/>
      <c r="AJ213" s="161"/>
      <c r="AK213" s="160"/>
      <c r="AL213" s="164"/>
      <c r="AM213" s="160"/>
      <c r="AN213" s="160"/>
      <c r="AO213" s="160"/>
      <c r="AP213" s="160"/>
      <c r="AQ213" s="161"/>
      <c r="AR213" s="161"/>
      <c r="AS213" s="161"/>
      <c r="AT213" s="161"/>
      <c r="AU213" s="161"/>
      <c r="AV213" s="161"/>
      <c r="AW213" s="161"/>
      <c r="AX213" s="161"/>
    </row>
    <row r="214" customFormat="false" ht="15.75" hidden="false" customHeight="false" outlineLevel="0" collapsed="false">
      <c r="A214" s="241" t="s">
        <v>87</v>
      </c>
      <c r="B214" s="241" t="s">
        <v>560</v>
      </c>
      <c r="C214" s="241" t="s">
        <v>560</v>
      </c>
      <c r="D214" s="151" t="n">
        <f aca="false">IF(AD214-AE214-AF214&lt;0,0,AD214-AE214-AF214)</f>
        <v>2.8631633535921</v>
      </c>
      <c r="E214" s="242"/>
      <c r="F214" s="243" t="n">
        <v>24</v>
      </c>
      <c r="G214" s="243" t="n">
        <v>2</v>
      </c>
      <c r="H214" s="243" t="n">
        <v>47</v>
      </c>
      <c r="I214" s="243" t="n">
        <v>2</v>
      </c>
      <c r="J214" s="242"/>
      <c r="K214" s="244" t="n">
        <v>29</v>
      </c>
      <c r="L214" s="243" t="n">
        <v>11</v>
      </c>
      <c r="M214" s="243" t="n">
        <v>16</v>
      </c>
      <c r="N214" s="243" t="n">
        <v>2</v>
      </c>
      <c r="O214" s="242"/>
      <c r="P214" s="241" t="s">
        <v>149</v>
      </c>
      <c r="Q214" s="245" t="n">
        <v>44004</v>
      </c>
      <c r="R214" s="243" t="n">
        <v>8997</v>
      </c>
      <c r="S214" s="246" t="n">
        <v>120062</v>
      </c>
      <c r="T214" s="247" t="n">
        <v>13</v>
      </c>
      <c r="U214" s="158" t="n">
        <f aca="false">V214+W214</f>
        <v>0.595728538371078</v>
      </c>
      <c r="V214" s="158" t="n">
        <f aca="false">IF(K214=0,0,M214/K214)</f>
        <v>0.551724137931034</v>
      </c>
      <c r="W214" s="158" t="n">
        <f aca="false">IF(K214+$AB$1*H214=0,0,(N214+$AB$1*J214)/(K214+$AB$1*H214))</f>
        <v>0.044004400440044</v>
      </c>
      <c r="X214" s="159" t="n">
        <f aca="false">IF(F214=0,G214,F214)</f>
        <v>24</v>
      </c>
      <c r="Y214" s="159" t="n">
        <f aca="false">IF(K214=0,X214+E214,(X214+E214)/K214)</f>
        <v>0.827586206896552</v>
      </c>
      <c r="Z214" s="160" t="n">
        <f aca="false">(K214)/S214*100000</f>
        <v>24.1541870033816</v>
      </c>
      <c r="AA214" s="160" t="n">
        <f aca="false">SUM(M214:N214)/S214*100000</f>
        <v>14.9922540020989</v>
      </c>
      <c r="AB214" s="160" t="n">
        <f aca="false">IF(H214=0,(K214+$AB$1*I214)/S214*100000,(K214+$AB$1*H214)/S214*100000)</f>
        <v>37.8554413552998</v>
      </c>
      <c r="AC214" s="161" t="n">
        <f aca="false">(SUM(M214:N214)+$AB$1*ABS(H214-I214))/S214*100000</f>
        <v>28.1104762539355</v>
      </c>
      <c r="AD214" s="159" t="n">
        <f aca="false">(AB214*(W214*100+1))^0.5</f>
        <v>14.2981132104422</v>
      </c>
      <c r="AE214" s="159" t="n">
        <f aca="false">(AC214*(W214*100))^0.5</f>
        <v>11.1219811798012</v>
      </c>
      <c r="AF214" s="151" t="n">
        <f aca="false">$AF$1*(X214/S214*100000)^0.5</f>
        <v>0.312968677048859</v>
      </c>
      <c r="AG214" s="162" t="n">
        <f aca="false">D214</f>
        <v>2.8631633535921</v>
      </c>
      <c r="AH214" s="165"/>
      <c r="AI214" s="161"/>
      <c r="AJ214" s="161"/>
      <c r="AK214" s="160"/>
      <c r="AL214" s="164"/>
      <c r="AM214" s="160"/>
      <c r="AN214" s="160"/>
      <c r="AO214" s="160"/>
      <c r="AP214" s="160"/>
      <c r="AQ214" s="161"/>
      <c r="AR214" s="161"/>
      <c r="AS214" s="161"/>
      <c r="AT214" s="161"/>
      <c r="AU214" s="161"/>
      <c r="AV214" s="161"/>
      <c r="AW214" s="161"/>
      <c r="AX214" s="161"/>
    </row>
    <row r="215" customFormat="false" ht="15.75" hidden="false" customHeight="false" outlineLevel="0" collapsed="false">
      <c r="A215" s="241" t="s">
        <v>87</v>
      </c>
      <c r="B215" s="241" t="s">
        <v>561</v>
      </c>
      <c r="C215" s="241" t="s">
        <v>561</v>
      </c>
      <c r="D215" s="151" t="n">
        <f aca="false">IF(AD215-AE215-AF215&lt;0,0,AD215-AE215-AF215)</f>
        <v>2.70852248905652</v>
      </c>
      <c r="E215" s="242"/>
      <c r="F215" s="243" t="n">
        <v>59</v>
      </c>
      <c r="G215" s="243" t="n">
        <v>2</v>
      </c>
      <c r="H215" s="243" t="n">
        <v>20</v>
      </c>
      <c r="I215" s="243" t="n">
        <v>4</v>
      </c>
      <c r="J215" s="242"/>
      <c r="K215" s="244" t="n">
        <v>7</v>
      </c>
      <c r="L215" s="243" t="n">
        <v>0</v>
      </c>
      <c r="M215" s="243" t="n">
        <v>7</v>
      </c>
      <c r="N215" s="243" t="n">
        <v>0</v>
      </c>
      <c r="O215" s="242"/>
      <c r="P215" s="241" t="s">
        <v>149</v>
      </c>
      <c r="Q215" s="245" t="n">
        <v>44004</v>
      </c>
      <c r="R215" s="243" t="n">
        <v>16404</v>
      </c>
      <c r="S215" s="246" t="n">
        <v>139931</v>
      </c>
      <c r="T215" s="247" t="n">
        <v>9</v>
      </c>
      <c r="U215" s="158" t="n">
        <f aca="false">V215+W215</f>
        <v>1</v>
      </c>
      <c r="V215" s="158" t="n">
        <f aca="false">IF(K215=0,0,M215/K215)</f>
        <v>1</v>
      </c>
      <c r="W215" s="158" t="n">
        <f aca="false">IF(K215+$AB$1*H215=0,0,(N215+$AB$1*J215)/(K215+$AB$1*H215))</f>
        <v>0</v>
      </c>
      <c r="X215" s="159" t="n">
        <f aca="false">IF(F215=0,G215,F215)</f>
        <v>59</v>
      </c>
      <c r="Y215" s="159" t="n">
        <f aca="false">IF(K215=0,X215+E215,(X215+E215)/K215)</f>
        <v>8.42857142857143</v>
      </c>
      <c r="Z215" s="160" t="n">
        <f aca="false">(K215)/S215*100000</f>
        <v>5.00246550085399</v>
      </c>
      <c r="AA215" s="160" t="n">
        <f aca="false">SUM(M215:N215)/S215*100000</f>
        <v>5.00246550085399</v>
      </c>
      <c r="AB215" s="160" t="n">
        <f aca="false">IF(H215=0,(K215+$AB$1*I215)/S215*100000,(K215+$AB$1*H215)/S215*100000)</f>
        <v>10.004931001708</v>
      </c>
      <c r="AC215" s="161" t="n">
        <f aca="false">(SUM(M215:N215)+$AB$1*ABS(H215-I215))/S215*100000</f>
        <v>9.00443790153719</v>
      </c>
      <c r="AD215" s="159" t="n">
        <f aca="false">(AB215*(W215*100+1))^0.5</f>
        <v>3.16305722390664</v>
      </c>
      <c r="AE215" s="159" t="n">
        <f aca="false">(AC215*(W215*100))^0.5</f>
        <v>0</v>
      </c>
      <c r="AF215" s="151" t="n">
        <f aca="false">$AF$1*(X215/S215*100000)^0.5</f>
        <v>0.454534734850121</v>
      </c>
      <c r="AG215" s="162" t="n">
        <f aca="false">D215</f>
        <v>2.70852248905652</v>
      </c>
      <c r="AH215" s="165"/>
      <c r="AI215" s="161"/>
      <c r="AJ215" s="161"/>
      <c r="AK215" s="160"/>
      <c r="AL215" s="164"/>
      <c r="AM215" s="160"/>
      <c r="AN215" s="160"/>
      <c r="AO215" s="160"/>
      <c r="AP215" s="160"/>
      <c r="AQ215" s="161"/>
      <c r="AR215" s="161"/>
      <c r="AS215" s="161"/>
      <c r="AT215" s="161"/>
      <c r="AU215" s="161"/>
      <c r="AV215" s="161"/>
      <c r="AW215" s="161"/>
      <c r="AX215" s="161"/>
    </row>
    <row r="216" customFormat="false" ht="15.75" hidden="false" customHeight="false" outlineLevel="0" collapsed="false">
      <c r="A216" s="241" t="s">
        <v>87</v>
      </c>
      <c r="B216" s="241" t="s">
        <v>562</v>
      </c>
      <c r="C216" s="241" t="s">
        <v>562</v>
      </c>
      <c r="D216" s="151" t="n">
        <f aca="false">IF(AD216-AE216-AF216&lt;0,0,AD216-AE216-AF216)</f>
        <v>2.65663349743873</v>
      </c>
      <c r="E216" s="242"/>
      <c r="F216" s="243" t="n">
        <v>22</v>
      </c>
      <c r="G216" s="243" t="n">
        <v>0</v>
      </c>
      <c r="H216" s="243" t="n">
        <v>7</v>
      </c>
      <c r="I216" s="243" t="n">
        <v>0</v>
      </c>
      <c r="J216" s="242"/>
      <c r="K216" s="244" t="n">
        <v>2</v>
      </c>
      <c r="L216" s="243" t="n">
        <v>0</v>
      </c>
      <c r="M216" s="243" t="n">
        <v>2</v>
      </c>
      <c r="N216" s="243" t="n">
        <v>0</v>
      </c>
      <c r="O216" s="242"/>
      <c r="P216" s="241" t="s">
        <v>149</v>
      </c>
      <c r="Q216" s="245" t="n">
        <v>44004</v>
      </c>
      <c r="R216" s="243" t="n">
        <v>3827</v>
      </c>
      <c r="S216" s="246" t="n">
        <v>44952</v>
      </c>
      <c r="T216" s="247" t="n">
        <v>12</v>
      </c>
      <c r="U216" s="158" t="n">
        <f aca="false">V216+W216</f>
        <v>1</v>
      </c>
      <c r="V216" s="158" t="n">
        <f aca="false">IF(K216=0,0,M216/K216)</f>
        <v>1</v>
      </c>
      <c r="W216" s="158" t="n">
        <f aca="false">IF(K216+$AB$1*H216=0,0,(N216+$AB$1*J216)/(K216+$AB$1*H216))</f>
        <v>0</v>
      </c>
      <c r="X216" s="159" t="n">
        <f aca="false">IF(F216=0,G216,F216)</f>
        <v>22</v>
      </c>
      <c r="Y216" s="159" t="n">
        <f aca="false">IF(K216=0,X216+E216,(X216+E216)/K216)</f>
        <v>11</v>
      </c>
      <c r="Z216" s="160" t="n">
        <f aca="false">(K216)/S216*100000</f>
        <v>4.44919024737498</v>
      </c>
      <c r="AA216" s="160" t="n">
        <f aca="false">SUM(M216:N216)/S216*100000</f>
        <v>4.44919024737498</v>
      </c>
      <c r="AB216" s="160" t="n">
        <f aca="false">IF(H216=0,(K216+$AB$1*I216)/S216*100000,(K216+$AB$1*H216)/S216*100000)</f>
        <v>9.89944830040933</v>
      </c>
      <c r="AC216" s="161" t="n">
        <f aca="false">(SUM(M216:N216)+$AB$1*ABS(H216-I216))/S216*100000</f>
        <v>9.89944830040933</v>
      </c>
      <c r="AD216" s="159" t="n">
        <f aca="false">(AB216*(W216*100+1))^0.5</f>
        <v>3.14633887246897</v>
      </c>
      <c r="AE216" s="159" t="n">
        <f aca="false">(AC216*(W216*100))^0.5</f>
        <v>0</v>
      </c>
      <c r="AF216" s="151" t="n">
        <f aca="false">$AF$1*(X216/S216*100000)^0.5</f>
        <v>0.489705375030243</v>
      </c>
      <c r="AG216" s="162" t="n">
        <f aca="false">D216</f>
        <v>2.65663349743873</v>
      </c>
      <c r="AH216" s="165"/>
      <c r="AI216" s="161"/>
      <c r="AJ216" s="161"/>
      <c r="AK216" s="160"/>
      <c r="AL216" s="164"/>
      <c r="AM216" s="160"/>
      <c r="AN216" s="160"/>
      <c r="AO216" s="160"/>
      <c r="AP216" s="160"/>
      <c r="AQ216" s="161"/>
      <c r="AR216" s="161"/>
      <c r="AS216" s="161"/>
      <c r="AT216" s="161"/>
      <c r="AU216" s="161"/>
      <c r="AV216" s="161"/>
      <c r="AW216" s="161"/>
      <c r="AX216" s="161"/>
    </row>
    <row r="217" customFormat="false" ht="15.75" hidden="false" customHeight="false" outlineLevel="0" collapsed="false">
      <c r="A217" s="233" t="s">
        <v>86</v>
      </c>
      <c r="B217" s="233" t="s">
        <v>563</v>
      </c>
      <c r="C217" s="234" t="s">
        <v>564</v>
      </c>
      <c r="D217" s="151" t="n">
        <f aca="false">IF(AD217-AE217-AF217&lt;0,0,AD217-AE217-AF217)</f>
        <v>1.22119252542645</v>
      </c>
      <c r="E217" s="235"/>
      <c r="F217" s="236" t="n">
        <v>8055</v>
      </c>
      <c r="G217" s="236" t="n">
        <v>315</v>
      </c>
      <c r="H217" s="236" t="n">
        <v>403</v>
      </c>
      <c r="I217" s="236" t="n">
        <v>24</v>
      </c>
      <c r="J217" s="235"/>
      <c r="K217" s="237" t="n">
        <v>277</v>
      </c>
      <c r="L217" s="236" t="n">
        <v>62</v>
      </c>
      <c r="M217" s="237" t="n">
        <v>208</v>
      </c>
      <c r="N217" s="237" t="n">
        <v>7</v>
      </c>
      <c r="O217" s="235"/>
      <c r="P217" s="233" t="s">
        <v>149</v>
      </c>
      <c r="Q217" s="238" t="n">
        <v>44004</v>
      </c>
      <c r="R217" s="236" t="n">
        <v>504.32</v>
      </c>
      <c r="S217" s="239" t="n">
        <v>614663</v>
      </c>
      <c r="T217" s="240" t="n">
        <v>1219</v>
      </c>
      <c r="U217" s="158" t="n">
        <f aca="false">V217+W217</f>
        <v>0.767646935639381</v>
      </c>
      <c r="V217" s="158" t="n">
        <f aca="false">IF(K217=0,0,M217/K217)</f>
        <v>0.750902527075812</v>
      </c>
      <c r="W217" s="158" t="n">
        <f aca="false">IF(K217+$AB$1*H217=0,0,(N217+$AB$1*J217)/(K217+$AB$1*H217))</f>
        <v>0.016744408563569</v>
      </c>
      <c r="X217" s="159" t="n">
        <f aca="false">IF(F217=0,G217,F217)</f>
        <v>8055</v>
      </c>
      <c r="Y217" s="159" t="n">
        <f aca="false">IF(K217=0,X217+E217,(X217+E217)/K217)</f>
        <v>29.0794223826715</v>
      </c>
      <c r="Z217" s="160" t="n">
        <f aca="false">(K217)/S217*100000</f>
        <v>45.0653447498873</v>
      </c>
      <c r="AA217" s="160" t="n">
        <f aca="false">SUM(M217:N217)/S217*100000</f>
        <v>34.9785166831255</v>
      </c>
      <c r="AB217" s="160" t="n">
        <f aca="false">IF(H217=0,(K217+$AB$1*I217)/S217*100000,(K217+$AB$1*H217)/S217*100000)</f>
        <v>68.0128786017704</v>
      </c>
      <c r="AC217" s="161" t="n">
        <f aca="false">(SUM(M217:N217)+$AB$1*ABS(H217-I217))/S217*100000</f>
        <v>56.5594480227377</v>
      </c>
      <c r="AD217" s="159" t="n">
        <f aca="false">(AB217*(W217*100+1))^0.5</f>
        <v>13.4868981345236</v>
      </c>
      <c r="AE217" s="159" t="n">
        <f aca="false">(AC217*(W217*100))^0.5</f>
        <v>9.73167254803953</v>
      </c>
      <c r="AF217" s="151" t="n">
        <f aca="false">$AF$1*(X217/S217*100000)^0.5</f>
        <v>2.53403306105764</v>
      </c>
      <c r="AG217" s="162" t="n">
        <f aca="false">D217</f>
        <v>1.22119252542645</v>
      </c>
      <c r="AH217" s="165"/>
      <c r="AI217" s="161"/>
      <c r="AJ217" s="161"/>
      <c r="AK217" s="160"/>
      <c r="AL217" s="164"/>
      <c r="AM217" s="160"/>
      <c r="AN217" s="160"/>
      <c r="AO217" s="160"/>
      <c r="AP217" s="160"/>
      <c r="AQ217" s="161"/>
      <c r="AR217" s="161"/>
      <c r="AS217" s="161"/>
      <c r="AT217" s="161"/>
      <c r="AU217" s="161"/>
      <c r="AV217" s="161"/>
      <c r="AW217" s="161"/>
      <c r="AX217" s="161"/>
    </row>
    <row r="218" customFormat="false" ht="15.75" hidden="false" customHeight="false" outlineLevel="0" collapsed="false">
      <c r="A218" s="233" t="s">
        <v>86</v>
      </c>
      <c r="B218" s="233" t="s">
        <v>565</v>
      </c>
      <c r="C218" s="233" t="s">
        <v>566</v>
      </c>
      <c r="D218" s="151" t="n">
        <f aca="false">IF(AD218-AE218-AF218&lt;0,0,AD218-AE218-AF218)</f>
        <v>2.37131233488807</v>
      </c>
      <c r="E218" s="235"/>
      <c r="F218" s="236" t="n">
        <v>168</v>
      </c>
      <c r="G218" s="236" t="n">
        <v>1</v>
      </c>
      <c r="H218" s="236" t="n">
        <v>72</v>
      </c>
      <c r="I218" s="236" t="n">
        <v>15</v>
      </c>
      <c r="J218" s="235"/>
      <c r="K218" s="237" t="n">
        <v>51</v>
      </c>
      <c r="L218" s="236" t="n">
        <v>10</v>
      </c>
      <c r="M218" s="237" t="n">
        <v>40</v>
      </c>
      <c r="N218" s="237" t="n">
        <v>1</v>
      </c>
      <c r="O218" s="235"/>
      <c r="P218" s="233" t="s">
        <v>149</v>
      </c>
      <c r="Q218" s="238" t="n">
        <v>44004</v>
      </c>
      <c r="R218" s="236" t="n">
        <v>21951.71</v>
      </c>
      <c r="S218" s="239" t="n">
        <v>208394</v>
      </c>
      <c r="T218" s="240" t="n">
        <v>9</v>
      </c>
      <c r="U218" s="158" t="n">
        <f aca="false">V218+W218</f>
        <v>0.797437085070249</v>
      </c>
      <c r="V218" s="158" t="n">
        <f aca="false">IF(K218=0,0,M218/K218)</f>
        <v>0.784313725490196</v>
      </c>
      <c r="W218" s="158" t="n">
        <f aca="false">IF(K218+$AB$1*H218=0,0,(N218+$AB$1*J218)/(K218+$AB$1*H218))</f>
        <v>0.0131233595800525</v>
      </c>
      <c r="X218" s="159" t="n">
        <f aca="false">IF(F218=0,G218,F218)</f>
        <v>168</v>
      </c>
      <c r="Y218" s="159" t="n">
        <f aca="false">IF(K218=0,X218+E218,(X218+E218)/K218)</f>
        <v>3.29411764705882</v>
      </c>
      <c r="Z218" s="160" t="n">
        <f aca="false">(K218)/S218*100000</f>
        <v>24.472873499237</v>
      </c>
      <c r="AA218" s="160" t="n">
        <f aca="false">SUM(M218:N218)/S218*100000</f>
        <v>19.6742708523278</v>
      </c>
      <c r="AB218" s="160" t="n">
        <f aca="false">IF(H218=0,(K218+$AB$1*I218)/S218*100000,(K218+$AB$1*H218)/S218*100000)</f>
        <v>36.5653521694483</v>
      </c>
      <c r="AC218" s="161" t="n">
        <f aca="false">(SUM(M218:N218)+$AB$1*ABS(H218-I218))/S218*100000</f>
        <v>29.2474831329117</v>
      </c>
      <c r="AD218" s="159" t="n">
        <f aca="false">(AB218*(W218*100+1))^0.5</f>
        <v>9.19518236026564</v>
      </c>
      <c r="AE218" s="159" t="n">
        <f aca="false">(AC218*(W218*100))^0.5</f>
        <v>6.19536308834858</v>
      </c>
      <c r="AF218" s="151" t="n">
        <f aca="false">$AF$1*(X218/S218*100000)^0.5</f>
        <v>0.628506937028993</v>
      </c>
      <c r="AG218" s="162" t="n">
        <f aca="false">D218</f>
        <v>2.37131233488807</v>
      </c>
      <c r="AH218" s="163" t="n">
        <v>1</v>
      </c>
      <c r="AI218" s="161"/>
      <c r="AJ218" s="161"/>
      <c r="AK218" s="160"/>
      <c r="AL218" s="164"/>
      <c r="AM218" s="160"/>
      <c r="AN218" s="160"/>
      <c r="AO218" s="160"/>
      <c r="AP218" s="160"/>
      <c r="AQ218" s="161"/>
      <c r="AR218" s="161"/>
      <c r="AS218" s="161"/>
      <c r="AT218" s="161"/>
      <c r="AU218" s="161"/>
      <c r="AV218" s="161"/>
      <c r="AW218" s="161"/>
      <c r="AX218" s="161"/>
    </row>
    <row r="219" customFormat="false" ht="15.75" hidden="false" customHeight="false" outlineLevel="0" collapsed="false">
      <c r="A219" s="233" t="s">
        <v>86</v>
      </c>
      <c r="B219" s="233" t="s">
        <v>567</v>
      </c>
      <c r="C219" s="234" t="s">
        <v>568</v>
      </c>
      <c r="D219" s="151" t="n">
        <f aca="false">IF(AD219-AE219-AF219&lt;0,0,AD219-AE219-AF219)</f>
        <v>0.643005027796699</v>
      </c>
      <c r="E219" s="235"/>
      <c r="F219" s="236" t="n">
        <v>130</v>
      </c>
      <c r="G219" s="236" t="n">
        <v>1</v>
      </c>
      <c r="H219" s="236" t="n">
        <v>17</v>
      </c>
      <c r="I219" s="236" t="n">
        <v>4</v>
      </c>
      <c r="J219" s="235"/>
      <c r="K219" s="237" t="n">
        <v>17</v>
      </c>
      <c r="L219" s="236" t="n">
        <v>1</v>
      </c>
      <c r="M219" s="237" t="n">
        <v>15</v>
      </c>
      <c r="N219" s="237" t="n">
        <v>1</v>
      </c>
      <c r="O219" s="235"/>
      <c r="P219" s="233" t="s">
        <v>149</v>
      </c>
      <c r="Q219" s="238" t="n">
        <v>44004</v>
      </c>
      <c r="R219" s="236" t="n">
        <v>163.11</v>
      </c>
      <c r="S219" s="239" t="n">
        <v>165606</v>
      </c>
      <c r="T219" s="240" t="n">
        <v>1015</v>
      </c>
      <c r="U219" s="158" t="n">
        <f aca="false">V219+W219</f>
        <v>0.925925925925926</v>
      </c>
      <c r="V219" s="158" t="n">
        <f aca="false">IF(K219=0,0,M219/K219)</f>
        <v>0.882352941176471</v>
      </c>
      <c r="W219" s="158" t="n">
        <f aca="false">IF(K219+$AB$1*H219=0,0,(N219+$AB$1*J219)/(K219+$AB$1*H219))</f>
        <v>0.0435729847494553</v>
      </c>
      <c r="X219" s="159" t="n">
        <f aca="false">IF(F219=0,G219,F219)</f>
        <v>130</v>
      </c>
      <c r="Y219" s="159" t="n">
        <f aca="false">IF(K219=0,X219+E219,(X219+E219)/K219)</f>
        <v>7.64705882352941</v>
      </c>
      <c r="Z219" s="160" t="n">
        <f aca="false">(K219)/S219*100000</f>
        <v>10.2653285508979</v>
      </c>
      <c r="AA219" s="160" t="n">
        <f aca="false">SUM(M219:N219)/S219*100000</f>
        <v>9.66148569496274</v>
      </c>
      <c r="AB219" s="160" t="n">
        <f aca="false">IF(H219=0,(K219+$AB$1*I219)/S219*100000,(K219+$AB$1*H219)/S219*100000)</f>
        <v>13.8581935437122</v>
      </c>
      <c r="AC219" s="161" t="n">
        <f aca="false">(SUM(M219:N219)+$AB$1*ABS(H219-I219))/S219*100000</f>
        <v>12.4089706894678</v>
      </c>
      <c r="AD219" s="159" t="n">
        <f aca="false">(AB219*(W219*100+1))^0.5</f>
        <v>8.61640755403488</v>
      </c>
      <c r="AE219" s="159" t="n">
        <f aca="false">(AC219*(W219*100))^0.5</f>
        <v>7.35320263972521</v>
      </c>
      <c r="AF219" s="151" t="n">
        <f aca="false">$AF$1*(X219/S219*100000)^0.5</f>
        <v>0.620199886512973</v>
      </c>
      <c r="AG219" s="162" t="n">
        <f aca="false">D219</f>
        <v>0.643005027796699</v>
      </c>
      <c r="AH219" s="163" t="n">
        <v>1</v>
      </c>
      <c r="AI219" s="161"/>
      <c r="AJ219" s="161"/>
      <c r="AK219" s="160"/>
      <c r="AL219" s="164"/>
      <c r="AM219" s="160"/>
      <c r="AN219" s="160"/>
      <c r="AO219" s="160"/>
      <c r="AP219" s="160"/>
      <c r="AQ219" s="161"/>
      <c r="AR219" s="161"/>
      <c r="AS219" s="161"/>
      <c r="AT219" s="161"/>
      <c r="AU219" s="161"/>
      <c r="AV219" s="161"/>
      <c r="AW219" s="161"/>
      <c r="AX219" s="161"/>
    </row>
    <row r="220" customFormat="false" ht="15.75" hidden="false" customHeight="false" outlineLevel="0" collapsed="false">
      <c r="A220" s="233" t="s">
        <v>86</v>
      </c>
      <c r="B220" s="233" t="s">
        <v>569</v>
      </c>
      <c r="C220" s="234" t="s">
        <v>570</v>
      </c>
      <c r="D220" s="151" t="n">
        <f aca="false">IF(AD220-AE220-AF220&lt;0,0,AD220-AE220-AF220)</f>
        <v>4.08760570800561</v>
      </c>
      <c r="E220" s="235"/>
      <c r="F220" s="236" t="n">
        <v>239</v>
      </c>
      <c r="G220" s="236" t="n">
        <v>10</v>
      </c>
      <c r="H220" s="236" t="n">
        <v>12</v>
      </c>
      <c r="I220" s="236" t="n">
        <v>78</v>
      </c>
      <c r="J220" s="235"/>
      <c r="K220" s="237" t="n">
        <v>32</v>
      </c>
      <c r="L220" s="236" t="n">
        <v>8</v>
      </c>
      <c r="M220" s="237" t="n">
        <v>24</v>
      </c>
      <c r="N220" s="237" t="n">
        <v>0</v>
      </c>
      <c r="O220" s="235"/>
      <c r="P220" s="233" t="s">
        <v>149</v>
      </c>
      <c r="Q220" s="238" t="n">
        <v>44004</v>
      </c>
      <c r="R220" s="236" t="n">
        <v>17307</v>
      </c>
      <c r="S220" s="239" t="n">
        <v>145728</v>
      </c>
      <c r="T220" s="240" t="n">
        <v>8</v>
      </c>
      <c r="U220" s="158" t="n">
        <f aca="false">V220+W220</f>
        <v>0.75</v>
      </c>
      <c r="V220" s="158" t="n">
        <f aca="false">IF(K220=0,0,M220/K220)</f>
        <v>0.75</v>
      </c>
      <c r="W220" s="158" t="n">
        <f aca="false">IF(K220+$AB$1*H220=0,0,(N220+$AB$1*J220)/(K220+$AB$1*H220))</f>
        <v>0</v>
      </c>
      <c r="X220" s="159" t="n">
        <f aca="false">IF(F220=0,G220,F220)</f>
        <v>239</v>
      </c>
      <c r="Y220" s="159" t="n">
        <f aca="false">IF(K220=0,X220+E220,(X220+E220)/K220)</f>
        <v>7.46875</v>
      </c>
      <c r="Z220" s="160" t="n">
        <f aca="false">(K220)/S220*100000</f>
        <v>21.9587176108915</v>
      </c>
      <c r="AA220" s="160" t="n">
        <f aca="false">SUM(M220:N220)/S220*100000</f>
        <v>16.4690382081686</v>
      </c>
      <c r="AB220" s="160" t="n">
        <f aca="false">IF(H220=0,(K220+$AB$1*I220)/S220*100000,(K220+$AB$1*H220)/S220*100000)</f>
        <v>24.840799297321</v>
      </c>
      <c r="AC220" s="161" t="n">
        <f aca="false">(SUM(M220:N220)+$AB$1*ABS(H220-I220))/S220*100000</f>
        <v>32.320487483531</v>
      </c>
      <c r="AD220" s="159" t="n">
        <f aca="false">(AB220*(W220*100+1))^0.5</f>
        <v>4.98405450384735</v>
      </c>
      <c r="AE220" s="159" t="n">
        <f aca="false">(AC220*(W220*100))^0.5</f>
        <v>0</v>
      </c>
      <c r="AF220" s="151" t="n">
        <f aca="false">$AF$1*(X220/S220*100000)^0.5</f>
        <v>0.896448795841735</v>
      </c>
      <c r="AG220" s="162" t="n">
        <f aca="false">D220</f>
        <v>4.08760570800561</v>
      </c>
      <c r="AH220" s="165"/>
      <c r="AI220" s="161"/>
      <c r="AJ220" s="161"/>
      <c r="AK220" s="160"/>
      <c r="AL220" s="164"/>
      <c r="AM220" s="160"/>
      <c r="AN220" s="160"/>
      <c r="AO220" s="160"/>
      <c r="AP220" s="160"/>
      <c r="AQ220" s="161"/>
      <c r="AR220" s="161"/>
      <c r="AS220" s="161"/>
      <c r="AT220" s="161"/>
      <c r="AU220" s="161"/>
      <c r="AV220" s="161"/>
      <c r="AW220" s="161"/>
      <c r="AX220" s="161"/>
    </row>
    <row r="221" customFormat="false" ht="15.75" hidden="false" customHeight="false" outlineLevel="0" collapsed="false">
      <c r="A221" s="233" t="s">
        <v>86</v>
      </c>
      <c r="B221" s="233" t="s">
        <v>571</v>
      </c>
      <c r="C221" s="234" t="s">
        <v>572</v>
      </c>
      <c r="D221" s="151" t="n">
        <f aca="false">IF(AD221-AE221-AF221&lt;0,0,AD221-AE221-AF221)</f>
        <v>1.41670694895175</v>
      </c>
      <c r="E221" s="235"/>
      <c r="F221" s="236" t="n">
        <v>755</v>
      </c>
      <c r="G221" s="236" t="n">
        <v>22</v>
      </c>
      <c r="H221" s="236" t="n">
        <v>101</v>
      </c>
      <c r="I221" s="236" t="n">
        <v>23</v>
      </c>
      <c r="J221" s="235"/>
      <c r="K221" s="237" t="n">
        <v>85</v>
      </c>
      <c r="L221" s="236" t="n">
        <v>12</v>
      </c>
      <c r="M221" s="237" t="n">
        <v>72</v>
      </c>
      <c r="N221" s="237" t="n">
        <v>1</v>
      </c>
      <c r="O221" s="235"/>
      <c r="P221" s="233" t="s">
        <v>149</v>
      </c>
      <c r="Q221" s="238" t="n">
        <v>44004</v>
      </c>
      <c r="R221" s="236" t="n">
        <v>25716.41</v>
      </c>
      <c r="S221" s="239" t="n">
        <v>716319</v>
      </c>
      <c r="T221" s="240" t="n">
        <v>28</v>
      </c>
      <c r="U221" s="158" t="n">
        <f aca="false">V221+W221</f>
        <v>0.855367921992229</v>
      </c>
      <c r="V221" s="158" t="n">
        <f aca="false">IF(K221=0,0,M221/K221)</f>
        <v>0.847058823529412</v>
      </c>
      <c r="W221" s="158" t="n">
        <f aca="false">IF(K221+$AB$1*H221=0,0,(N221+$AB$1*J221)/(K221+$AB$1*H221))</f>
        <v>0.00830909846281678</v>
      </c>
      <c r="X221" s="159" t="n">
        <f aca="false">IF(F221=0,G221,F221)</f>
        <v>755</v>
      </c>
      <c r="Y221" s="159" t="n">
        <f aca="false">IF(K221=0,X221+E221,(X221+E221)/K221)</f>
        <v>8.88235294117647</v>
      </c>
      <c r="Z221" s="160" t="n">
        <f aca="false">(K221)/S221*100000</f>
        <v>11.8662216135549</v>
      </c>
      <c r="AA221" s="160" t="n">
        <f aca="false">SUM(M221:N221)/S221*100000</f>
        <v>10.1909903269353</v>
      </c>
      <c r="AB221" s="160" t="n">
        <f aca="false">IF(H221=0,(K221+$AB$1*I221)/S221*100000,(K221+$AB$1*H221)/S221*100000)</f>
        <v>16.8011737787215</v>
      </c>
      <c r="AC221" s="161" t="n">
        <f aca="false">(SUM(M221:N221)+$AB$1*ABS(H221-I221))/S221*100000</f>
        <v>14.0021415039947</v>
      </c>
      <c r="AD221" s="159" t="n">
        <f aca="false">(AB221*(W221*100+1))^0.5</f>
        <v>5.54629917156934</v>
      </c>
      <c r="AE221" s="159" t="n">
        <f aca="false">(AC221*(W221*100))^0.5</f>
        <v>3.41094081518554</v>
      </c>
      <c r="AF221" s="151" t="n">
        <f aca="false">$AF$1*(X221/S221*100000)^0.5</f>
        <v>0.718651407432054</v>
      </c>
      <c r="AG221" s="162" t="n">
        <f aca="false">D221</f>
        <v>1.41670694895175</v>
      </c>
      <c r="AH221" s="163" t="n">
        <v>1</v>
      </c>
      <c r="AI221" s="161"/>
      <c r="AJ221" s="161"/>
      <c r="AK221" s="160"/>
      <c r="AL221" s="164"/>
      <c r="AM221" s="160"/>
      <c r="AN221" s="160"/>
      <c r="AO221" s="160"/>
      <c r="AP221" s="160"/>
      <c r="AQ221" s="161"/>
      <c r="AR221" s="161"/>
      <c r="AS221" s="161"/>
      <c r="AT221" s="161"/>
      <c r="AU221" s="161"/>
      <c r="AV221" s="161"/>
      <c r="AW221" s="161"/>
      <c r="AX221" s="161"/>
    </row>
    <row r="222" customFormat="false" ht="15.75" hidden="false" customHeight="false" outlineLevel="0" collapsed="false">
      <c r="A222" s="233" t="s">
        <v>86</v>
      </c>
      <c r="B222" s="233" t="s">
        <v>573</v>
      </c>
      <c r="C222" s="234" t="s">
        <v>574</v>
      </c>
      <c r="D222" s="151" t="n">
        <f aca="false">IF(AD222-AE222-AF222&lt;0,0,AD222-AE222-AF222)</f>
        <v>2.57475671713764</v>
      </c>
      <c r="E222" s="235"/>
      <c r="F222" s="236" t="n">
        <v>595</v>
      </c>
      <c r="G222" s="236" t="n">
        <v>17</v>
      </c>
      <c r="H222" s="236" t="n">
        <v>74</v>
      </c>
      <c r="I222" s="236" t="n">
        <v>15</v>
      </c>
      <c r="J222" s="235"/>
      <c r="K222" s="237" t="n">
        <v>76</v>
      </c>
      <c r="L222" s="236" t="n">
        <v>33</v>
      </c>
      <c r="M222" s="237" t="n">
        <v>42</v>
      </c>
      <c r="N222" s="237" t="n">
        <v>1</v>
      </c>
      <c r="O222" s="235"/>
      <c r="P222" s="233" t="s">
        <v>149</v>
      </c>
      <c r="Q222" s="238" t="n">
        <v>44004</v>
      </c>
      <c r="R222" s="236" t="n">
        <v>31735.19</v>
      </c>
      <c r="S222" s="239" t="n">
        <v>318950</v>
      </c>
      <c r="T222" s="240" t="n">
        <v>10</v>
      </c>
      <c r="U222" s="158" t="n">
        <f aca="false">V222+W222</f>
        <v>0.562445121636279</v>
      </c>
      <c r="V222" s="158" t="n">
        <f aca="false">IF(K222=0,0,M222/K222)</f>
        <v>0.552631578947368</v>
      </c>
      <c r="W222" s="158" t="n">
        <f aca="false">IF(K222+$AB$1*H222=0,0,(N222+$AB$1*J222)/(K222+$AB$1*H222))</f>
        <v>0.0098135426889107</v>
      </c>
      <c r="X222" s="159" t="n">
        <f aca="false">IF(F222=0,G222,F222)</f>
        <v>595</v>
      </c>
      <c r="Y222" s="159" t="n">
        <f aca="false">IF(K222=0,X222+E222,(X222+E222)/K222)</f>
        <v>7.82894736842105</v>
      </c>
      <c r="Z222" s="160" t="n">
        <f aca="false">(K222)/S222*100000</f>
        <v>23.8281862360872</v>
      </c>
      <c r="AA222" s="160" t="n">
        <f aca="false">SUM(M222:N222)/S222*100000</f>
        <v>13.4817369493651</v>
      </c>
      <c r="AB222" s="160" t="n">
        <f aca="false">IF(H222=0,(K222+$AB$1*I222)/S222*100000,(K222+$AB$1*H222)/S222*100000)</f>
        <v>31.9485812823327</v>
      </c>
      <c r="AC222" s="161" t="n">
        <f aca="false">(SUM(M222:N222)+$AB$1*ABS(H222-I222))/S222*100000</f>
        <v>19.956105972723</v>
      </c>
      <c r="AD222" s="159" t="n">
        <f aca="false">(AB222*(W222*100+1))^0.5</f>
        <v>7.95622133357055</v>
      </c>
      <c r="AE222" s="159" t="n">
        <f aca="false">(AC222*(W222*100))^0.5</f>
        <v>4.42538244525536</v>
      </c>
      <c r="AF222" s="151" t="n">
        <f aca="false">$AF$1*(X222/S222*100000)^0.5</f>
        <v>0.956082171177551</v>
      </c>
      <c r="AG222" s="162" t="n">
        <f aca="false">D222</f>
        <v>2.57475671713764</v>
      </c>
      <c r="AH222" s="163" t="n">
        <v>1</v>
      </c>
      <c r="AI222" s="161"/>
      <c r="AJ222" s="161"/>
      <c r="AK222" s="160"/>
      <c r="AL222" s="164"/>
      <c r="AM222" s="160"/>
      <c r="AN222" s="160"/>
      <c r="AO222" s="160"/>
      <c r="AP222" s="160"/>
      <c r="AQ222" s="161"/>
      <c r="AR222" s="161"/>
      <c r="AS222" s="161"/>
      <c r="AT222" s="161"/>
      <c r="AU222" s="161"/>
      <c r="AV222" s="161"/>
      <c r="AW222" s="161"/>
      <c r="AX222" s="161"/>
    </row>
    <row r="223" customFormat="false" ht="15.75" hidden="false" customHeight="false" outlineLevel="0" collapsed="false">
      <c r="A223" s="233" t="s">
        <v>86</v>
      </c>
      <c r="B223" s="233" t="s">
        <v>575</v>
      </c>
      <c r="C223" s="234" t="s">
        <v>576</v>
      </c>
      <c r="D223" s="151" t="n">
        <f aca="false">IF(AD223-AE223-AF223&lt;0,0,AD223-AE223-AF223)</f>
        <v>0</v>
      </c>
      <c r="E223" s="235"/>
      <c r="F223" s="236" t="n">
        <v>98</v>
      </c>
      <c r="G223" s="236" t="n">
        <v>0</v>
      </c>
      <c r="H223" s="236" t="n">
        <v>0</v>
      </c>
      <c r="I223" s="236" t="n">
        <v>1</v>
      </c>
      <c r="J223" s="235"/>
      <c r="K223" s="237" t="n">
        <v>0</v>
      </c>
      <c r="L223" s="236" t="n">
        <v>0</v>
      </c>
      <c r="M223" s="237" t="n">
        <v>0</v>
      </c>
      <c r="N223" s="237" t="n">
        <v>0</v>
      </c>
      <c r="O223" s="235"/>
      <c r="P223" s="233" t="s">
        <v>149</v>
      </c>
      <c r="Q223" s="238" t="n">
        <v>44004</v>
      </c>
      <c r="R223" s="236" t="n">
        <v>18389.6</v>
      </c>
      <c r="S223" s="239" t="n">
        <v>25946</v>
      </c>
      <c r="T223" s="240" t="n">
        <v>1</v>
      </c>
      <c r="U223" s="158" t="n">
        <f aca="false">V223+W223</f>
        <v>0</v>
      </c>
      <c r="V223" s="158" t="n">
        <f aca="false">IF(K223=0,0,M223/K223)</f>
        <v>0</v>
      </c>
      <c r="W223" s="158" t="n">
        <f aca="false">IF(K223+$AB$1*H223=0,0,(N223+$AB$1*J223)/(K223+$AB$1*H223))</f>
        <v>0</v>
      </c>
      <c r="X223" s="159" t="n">
        <f aca="false">IF(F223=0,G223,F223)</f>
        <v>98</v>
      </c>
      <c r="Y223" s="159" t="n">
        <f aca="false">IF(K223=0,X223+E223,(X223+E223)/K223)</f>
        <v>98</v>
      </c>
      <c r="Z223" s="160" t="n">
        <f aca="false">(K223)/S223*100000</f>
        <v>0</v>
      </c>
      <c r="AA223" s="160" t="n">
        <f aca="false">SUM(M223:N223)/S223*100000</f>
        <v>0</v>
      </c>
      <c r="AB223" s="160" t="n">
        <f aca="false">IF(H223=0,(K223+$AB$1*I223)/S223*100000,(K223+$AB$1*H223)/S223*100000)</f>
        <v>1.34895552300933</v>
      </c>
      <c r="AC223" s="161" t="n">
        <f aca="false">(SUM(M223:N223)+$AB$1*ABS(H223-I223))/S223*100000</f>
        <v>1.34895552300933</v>
      </c>
      <c r="AD223" s="159" t="n">
        <f aca="false">(AB223*(W223*100+1))^0.5</f>
        <v>1.16144544555882</v>
      </c>
      <c r="AE223" s="159" t="n">
        <f aca="false">(AC223*(W223*100))^0.5</f>
        <v>0</v>
      </c>
      <c r="AF223" s="151" t="n">
        <f aca="false">$AF$1*(X223/S223*100000)^0.5</f>
        <v>1.36042896821877</v>
      </c>
      <c r="AG223" s="162" t="n">
        <f aca="false">D223</f>
        <v>0</v>
      </c>
      <c r="AH223" s="163" t="n">
        <v>0</v>
      </c>
      <c r="AI223" s="161"/>
      <c r="AJ223" s="161"/>
      <c r="AK223" s="160"/>
      <c r="AL223" s="164"/>
      <c r="AM223" s="160"/>
      <c r="AN223" s="160"/>
      <c r="AO223" s="160"/>
      <c r="AP223" s="160"/>
      <c r="AQ223" s="161"/>
      <c r="AR223" s="161"/>
      <c r="AS223" s="161"/>
      <c r="AT223" s="161"/>
      <c r="AU223" s="161"/>
      <c r="AV223" s="161"/>
      <c r="AW223" s="161"/>
      <c r="AX223" s="161"/>
    </row>
    <row r="224" customFormat="false" ht="15.75" hidden="false" customHeight="false" outlineLevel="0" collapsed="false">
      <c r="A224" s="233" t="s">
        <v>86</v>
      </c>
      <c r="B224" s="233" t="s">
        <v>577</v>
      </c>
      <c r="C224" s="234" t="s">
        <v>578</v>
      </c>
      <c r="D224" s="151" t="n">
        <f aca="false">IF(AD224-AE224-AF224&lt;0,0,AD224-AE224-AF224)</f>
        <v>2.32239135540843</v>
      </c>
      <c r="E224" s="235"/>
      <c r="F224" s="236" t="n">
        <v>524</v>
      </c>
      <c r="G224" s="236" t="n">
        <v>9</v>
      </c>
      <c r="H224" s="236" t="n">
        <v>51</v>
      </c>
      <c r="I224" s="236" t="n">
        <v>2</v>
      </c>
      <c r="J224" s="235"/>
      <c r="K224" s="237" t="n">
        <v>54</v>
      </c>
      <c r="L224" s="236" t="n">
        <v>28</v>
      </c>
      <c r="M224" s="237" t="n">
        <v>25</v>
      </c>
      <c r="N224" s="237" t="n">
        <v>1</v>
      </c>
      <c r="O224" s="235"/>
      <c r="P224" s="233" t="s">
        <v>149</v>
      </c>
      <c r="Q224" s="238" t="n">
        <v>44004</v>
      </c>
      <c r="R224" s="236" t="n">
        <v>10745.26</v>
      </c>
      <c r="S224" s="239" t="n">
        <v>261736</v>
      </c>
      <c r="T224" s="240" t="n">
        <v>24</v>
      </c>
      <c r="U224" s="158" t="n">
        <f aca="false">V224+W224</f>
        <v>0.476880847444522</v>
      </c>
      <c r="V224" s="158" t="n">
        <f aca="false">IF(K224=0,0,M224/K224)</f>
        <v>0.462962962962963</v>
      </c>
      <c r="W224" s="158" t="n">
        <f aca="false">IF(K224+$AB$1*H224=0,0,(N224+$AB$1*J224)/(K224+$AB$1*H224))</f>
        <v>0.0139178844815588</v>
      </c>
      <c r="X224" s="159" t="n">
        <f aca="false">IF(F224=0,G224,F224)</f>
        <v>524</v>
      </c>
      <c r="Y224" s="159" t="n">
        <f aca="false">IF(K224=0,X224+E224,(X224+E224)/K224)</f>
        <v>9.7037037037037</v>
      </c>
      <c r="Z224" s="160" t="n">
        <f aca="false">(K224)/S224*100000</f>
        <v>20.631475991075</v>
      </c>
      <c r="AA224" s="160" t="n">
        <f aca="false">SUM(M224:N224)/S224*100000</f>
        <v>9.9336736253324</v>
      </c>
      <c r="AB224" s="160" t="n">
        <f aca="false">IF(H224=0,(K224+$AB$1*I224)/S224*100000,(K224+$AB$1*H224)/S224*100000)</f>
        <v>27.4513249992359</v>
      </c>
      <c r="AC224" s="161" t="n">
        <f aca="false">(SUM(M224:N224)+$AB$1*ABS(H224-I224))/S224*100000</f>
        <v>16.4860775743497</v>
      </c>
      <c r="AD224" s="159" t="n">
        <f aca="false">(AB224*(W224*100+1))^0.5</f>
        <v>8.10294773645647</v>
      </c>
      <c r="AE224" s="159" t="n">
        <f aca="false">(AC224*(W224*100))^0.5</f>
        <v>4.79010775696974</v>
      </c>
      <c r="AF224" s="151" t="n">
        <f aca="false">$AF$1*(X224/S224*100000)^0.5</f>
        <v>0.990448624078299</v>
      </c>
      <c r="AG224" s="162" t="n">
        <f aca="false">D224</f>
        <v>2.32239135540843</v>
      </c>
      <c r="AH224" s="163" t="n">
        <v>1</v>
      </c>
      <c r="AI224" s="161"/>
      <c r="AJ224" s="161"/>
      <c r="AK224" s="160"/>
      <c r="AL224" s="164"/>
      <c r="AM224" s="160"/>
      <c r="AN224" s="160"/>
      <c r="AO224" s="160"/>
      <c r="AP224" s="160"/>
      <c r="AQ224" s="161"/>
      <c r="AR224" s="161"/>
      <c r="AS224" s="161"/>
      <c r="AT224" s="161"/>
      <c r="AU224" s="161"/>
      <c r="AV224" s="161"/>
      <c r="AW224" s="161"/>
      <c r="AX224" s="161"/>
    </row>
    <row r="225" customFormat="false" ht="15.75" hidden="false" customHeight="false" outlineLevel="0" collapsed="false">
      <c r="A225" s="233" t="s">
        <v>86</v>
      </c>
      <c r="B225" s="233" t="s">
        <v>579</v>
      </c>
      <c r="C225" s="234" t="s">
        <v>580</v>
      </c>
      <c r="D225" s="151" t="n">
        <f aca="false">IF(AD225-AE225-AF225&lt;0,0,AD225-AE225-AF225)</f>
        <v>3.89417501497824</v>
      </c>
      <c r="E225" s="235"/>
      <c r="F225" s="236" t="n">
        <v>288</v>
      </c>
      <c r="G225" s="236" t="n">
        <v>33</v>
      </c>
      <c r="H225" s="236" t="n">
        <v>35</v>
      </c>
      <c r="I225" s="236" t="n">
        <v>1</v>
      </c>
      <c r="J225" s="235"/>
      <c r="K225" s="237" t="n">
        <v>24</v>
      </c>
      <c r="L225" s="236" t="n">
        <v>1</v>
      </c>
      <c r="M225" s="237" t="n">
        <v>23</v>
      </c>
      <c r="N225" s="237" t="n">
        <v>0</v>
      </c>
      <c r="O225" s="235"/>
      <c r="P225" s="233" t="s">
        <v>149</v>
      </c>
      <c r="Q225" s="238" t="n">
        <v>44004</v>
      </c>
      <c r="R225" s="236" t="n">
        <v>3131.95</v>
      </c>
      <c r="S225" s="239" t="n">
        <v>154020</v>
      </c>
      <c r="T225" s="240" t="n">
        <v>49</v>
      </c>
      <c r="U225" s="158" t="n">
        <f aca="false">V225+W225</f>
        <v>0.958333333333333</v>
      </c>
      <c r="V225" s="158" t="n">
        <f aca="false">IF(K225=0,0,M225/K225)</f>
        <v>0.958333333333333</v>
      </c>
      <c r="W225" s="158" t="n">
        <f aca="false">IF(K225+$AB$1*H225=0,0,(N225+$AB$1*J225)/(K225+$AB$1*H225))</f>
        <v>0</v>
      </c>
      <c r="X225" s="159" t="n">
        <f aca="false">IF(F225=0,G225,F225)</f>
        <v>288</v>
      </c>
      <c r="Y225" s="159" t="n">
        <f aca="false">IF(K225=0,X225+E225,(X225+E225)/K225)</f>
        <v>12</v>
      </c>
      <c r="Z225" s="160" t="n">
        <f aca="false">(K225)/S225*100000</f>
        <v>15.5823918971562</v>
      </c>
      <c r="AA225" s="160" t="n">
        <f aca="false">SUM(M225:N225)/S225*100000</f>
        <v>14.933125568108</v>
      </c>
      <c r="AB225" s="160" t="n">
        <f aca="false">IF(H225=0,(K225+$AB$1*I225)/S225*100000,(K225+$AB$1*H225)/S225*100000)</f>
        <v>23.5359044279964</v>
      </c>
      <c r="AC225" s="161" t="n">
        <f aca="false">(SUM(M225:N225)+$AB$1*ABS(H225-I225))/S225*100000</f>
        <v>22.6593948837813</v>
      </c>
      <c r="AD225" s="159" t="n">
        <f aca="false">(AB225*(W225*100+1))^0.5</f>
        <v>4.85138170297869</v>
      </c>
      <c r="AE225" s="159" t="n">
        <f aca="false">(AC225*(W225*100))^0.5</f>
        <v>0</v>
      </c>
      <c r="AF225" s="151" t="n">
        <f aca="false">$AF$1*(X225/S225*100000)^0.5</f>
        <v>0.957206688000447</v>
      </c>
      <c r="AG225" s="162" t="n">
        <f aca="false">D225</f>
        <v>3.89417501497824</v>
      </c>
      <c r="AH225" s="163" t="n">
        <v>1</v>
      </c>
      <c r="AI225" s="161"/>
      <c r="AJ225" s="161"/>
      <c r="AK225" s="160"/>
      <c r="AL225" s="164"/>
      <c r="AM225" s="160"/>
      <c r="AN225" s="160"/>
      <c r="AO225" s="160"/>
      <c r="AP225" s="160"/>
      <c r="AQ225" s="161"/>
      <c r="AR225" s="161"/>
      <c r="AS225" s="161"/>
      <c r="AT225" s="161"/>
      <c r="AU225" s="161"/>
      <c r="AV225" s="161"/>
      <c r="AW225" s="161"/>
      <c r="AX225" s="161"/>
    </row>
    <row r="226" customFormat="false" ht="15.75" hidden="false" customHeight="false" outlineLevel="0" collapsed="false">
      <c r="A226" s="233" t="s">
        <v>86</v>
      </c>
      <c r="B226" s="233" t="s">
        <v>581</v>
      </c>
      <c r="C226" s="234" t="s">
        <v>582</v>
      </c>
      <c r="D226" s="151" t="n">
        <f aca="false">IF(AD226-AE226-AF226&lt;0,0,AD226-AE226-AF226)</f>
        <v>0</v>
      </c>
      <c r="E226" s="235"/>
      <c r="F226" s="236" t="n">
        <v>2542</v>
      </c>
      <c r="G226" s="236" t="n">
        <v>122</v>
      </c>
      <c r="H226" s="236" t="n">
        <v>122</v>
      </c>
      <c r="I226" s="236" t="n">
        <v>380</v>
      </c>
      <c r="J226" s="235"/>
      <c r="K226" s="237" t="n">
        <v>106</v>
      </c>
      <c r="L226" s="236" t="n">
        <v>38</v>
      </c>
      <c r="M226" s="237" t="n">
        <v>63</v>
      </c>
      <c r="N226" s="237" t="n">
        <v>5</v>
      </c>
      <c r="O226" s="235"/>
      <c r="P226" s="233" t="s">
        <v>149</v>
      </c>
      <c r="Q226" s="238" t="n">
        <v>44004</v>
      </c>
      <c r="R226" s="236" t="n">
        <v>694.96</v>
      </c>
      <c r="S226" s="239" t="n">
        <v>811314</v>
      </c>
      <c r="T226" s="240" t="n">
        <v>1167</v>
      </c>
      <c r="U226" s="158" t="n">
        <f aca="false">V226+W226</f>
        <v>0.627964370455901</v>
      </c>
      <c r="V226" s="158" t="n">
        <f aca="false">IF(K226=0,0,M226/K226)</f>
        <v>0.594339622641509</v>
      </c>
      <c r="W226" s="158" t="n">
        <f aca="false">IF(K226+$AB$1*H226=0,0,(N226+$AB$1*J226)/(K226+$AB$1*H226))</f>
        <v>0.0336247478143914</v>
      </c>
      <c r="X226" s="159" t="n">
        <f aca="false">IF(F226=0,G226,F226)</f>
        <v>2542</v>
      </c>
      <c r="Y226" s="159" t="n">
        <f aca="false">IF(K226=0,X226+E226,(X226+E226)/K226)</f>
        <v>23.9811320754717</v>
      </c>
      <c r="Z226" s="160" t="n">
        <f aca="false">(K226)/S226*100000</f>
        <v>13.0652250546644</v>
      </c>
      <c r="AA226" s="160" t="n">
        <f aca="false">SUM(M226:N226)/S226*100000</f>
        <v>8.38146512940736</v>
      </c>
      <c r="AB226" s="160" t="n">
        <f aca="false">IF(H226=0,(K226+$AB$1*I226)/S226*100000,(K226+$AB$1*H226)/S226*100000)</f>
        <v>18.3282921285717</v>
      </c>
      <c r="AC226" s="161" t="n">
        <f aca="false">(SUM(M226:N226)+$AB$1*ABS(H226-I226))/S226*100000</f>
        <v>19.5115577938998</v>
      </c>
      <c r="AD226" s="159" t="n">
        <f aca="false">(AB226*(W226*100+1))^0.5</f>
        <v>8.94185172085421</v>
      </c>
      <c r="AE226" s="159" t="n">
        <f aca="false">(AC226*(W226*100))^0.5</f>
        <v>8.09982228376526</v>
      </c>
      <c r="AF226" s="151" t="n">
        <f aca="false">$AF$1*(X226/S226*100000)^0.5</f>
        <v>1.23905712111879</v>
      </c>
      <c r="AG226" s="162" t="n">
        <f aca="false">D226</f>
        <v>0</v>
      </c>
      <c r="AH226" s="165"/>
      <c r="AI226" s="161"/>
      <c r="AJ226" s="161"/>
      <c r="AK226" s="160"/>
      <c r="AL226" s="164"/>
      <c r="AM226" s="160"/>
      <c r="AN226" s="160"/>
      <c r="AO226" s="160"/>
      <c r="AP226" s="160"/>
      <c r="AQ226" s="161"/>
      <c r="AR226" s="161"/>
      <c r="AS226" s="161"/>
      <c r="AT226" s="161"/>
      <c r="AU226" s="161"/>
      <c r="AV226" s="161"/>
      <c r="AW226" s="161"/>
      <c r="AX226" s="161"/>
    </row>
    <row r="227" customFormat="false" ht="15.75" hidden="false" customHeight="false" outlineLevel="0" collapsed="false">
      <c r="A227" s="201" t="s">
        <v>89</v>
      </c>
      <c r="B227" s="201" t="s">
        <v>583</v>
      </c>
      <c r="C227" s="201" t="s">
        <v>584</v>
      </c>
      <c r="D227" s="151" t="n">
        <f aca="false">IF(AD227-AE227-AF227&lt;0,0,AD227-AE227-AF227)</f>
        <v>1.68147591766462</v>
      </c>
      <c r="E227" s="205" t="n">
        <v>327</v>
      </c>
      <c r="F227" s="205" t="n">
        <v>138</v>
      </c>
      <c r="G227" s="205" t="n">
        <v>0</v>
      </c>
      <c r="H227" s="205" t="n">
        <v>146</v>
      </c>
      <c r="I227" s="205" t="n">
        <v>1</v>
      </c>
      <c r="J227" s="205" t="n">
        <v>3</v>
      </c>
      <c r="K227" s="206" t="n">
        <v>43</v>
      </c>
      <c r="L227" s="205" t="n">
        <v>2</v>
      </c>
      <c r="M227" s="205" t="n">
        <v>39</v>
      </c>
      <c r="N227" s="205" t="n">
        <v>2</v>
      </c>
      <c r="O227" s="204"/>
      <c r="P227" s="201" t="s">
        <v>149</v>
      </c>
      <c r="Q227" s="207" t="n">
        <v>44004</v>
      </c>
      <c r="R227" s="205" t="n">
        <v>13181.92</v>
      </c>
      <c r="S227" s="208" t="n">
        <v>129079</v>
      </c>
      <c r="T227" s="209" t="n">
        <v>10</v>
      </c>
      <c r="U227" s="158" t="n">
        <f aca="false">V227+W227</f>
        <v>0.939389071497417</v>
      </c>
      <c r="V227" s="158" t="n">
        <f aca="false">IF(K227=0,0,M227/K227)</f>
        <v>0.906976744186046</v>
      </c>
      <c r="W227" s="158" t="n">
        <f aca="false">IF(K227+$AB$1*H227=0,0,(N227+$AB$1*J227)/(K227+$AB$1*H227))</f>
        <v>0.0324123273113709</v>
      </c>
      <c r="X227" s="159" t="n">
        <f aca="false">IF(F227=0,G227,F227)</f>
        <v>138</v>
      </c>
      <c r="Y227" s="159" t="n">
        <f aca="false">IF(K227=0,X227+E227,(X227+E227)/K227)</f>
        <v>10.8139534883721</v>
      </c>
      <c r="Z227" s="160" t="n">
        <f aca="false">(K227)/S227*100000</f>
        <v>33.3129323902416</v>
      </c>
      <c r="AA227" s="160" t="n">
        <f aca="false">SUM(M227:N227)/S227*100000</f>
        <v>31.7634936744164</v>
      </c>
      <c r="AB227" s="160" t="n">
        <f aca="false">IF(H227=0,(K227+$AB$1*I227)/S227*100000,(K227+$AB$1*H227)/S227*100000)</f>
        <v>72.9010915795753</v>
      </c>
      <c r="AC227" s="161" t="n">
        <f aca="false">(SUM(M227:N227)+$AB$1*ABS(H227-I227))/S227*100000</f>
        <v>71.0805010884807</v>
      </c>
      <c r="AD227" s="159" t="n">
        <f aca="false">(AB227*(W227*100+1))^0.5</f>
        <v>17.5838134584884</v>
      </c>
      <c r="AE227" s="159" t="n">
        <f aca="false">(AC227*(W227*100))^0.5</f>
        <v>15.1785521929336</v>
      </c>
      <c r="AF227" s="151" t="n">
        <f aca="false">$AF$1*(X227/S227*100000)^0.5</f>
        <v>0.723785347890172</v>
      </c>
      <c r="AG227" s="162" t="n">
        <f aca="false">D227</f>
        <v>1.68147591766462</v>
      </c>
      <c r="AH227" s="165"/>
      <c r="AI227" s="161"/>
      <c r="AJ227" s="161"/>
      <c r="AK227" s="160"/>
      <c r="AL227" s="164"/>
      <c r="AM227" s="160"/>
      <c r="AN227" s="160"/>
      <c r="AO227" s="160"/>
      <c r="AP227" s="160"/>
      <c r="AQ227" s="161"/>
      <c r="AR227" s="161"/>
      <c r="AS227" s="161"/>
      <c r="AT227" s="161"/>
      <c r="AU227" s="161"/>
      <c r="AV227" s="161"/>
      <c r="AW227" s="161"/>
      <c r="AX227" s="161"/>
    </row>
    <row r="228" customFormat="false" ht="15.75" hidden="false" customHeight="false" outlineLevel="0" collapsed="false">
      <c r="A228" s="201" t="s">
        <v>89</v>
      </c>
      <c r="B228" s="201" t="s">
        <v>585</v>
      </c>
      <c r="C228" s="202" t="s">
        <v>586</v>
      </c>
      <c r="D228" s="151" t="n">
        <f aca="false">IF(AD228-AE228-AF228&lt;0,0,AD228-AE228-AF228)</f>
        <v>3.37641898984441</v>
      </c>
      <c r="E228" s="205" t="n">
        <v>292</v>
      </c>
      <c r="F228" s="205" t="n">
        <v>196</v>
      </c>
      <c r="G228" s="205" t="n">
        <v>15</v>
      </c>
      <c r="H228" s="205" t="n">
        <v>70</v>
      </c>
      <c r="I228" s="205" t="n">
        <v>5</v>
      </c>
      <c r="J228" s="205" t="n">
        <v>1</v>
      </c>
      <c r="K228" s="206" t="n">
        <v>34</v>
      </c>
      <c r="L228" s="205" t="n">
        <v>2</v>
      </c>
      <c r="M228" s="205" t="n">
        <v>32</v>
      </c>
      <c r="N228" s="205" t="n">
        <v>0</v>
      </c>
      <c r="O228" s="204"/>
      <c r="P228" s="201" t="s">
        <v>149</v>
      </c>
      <c r="Q228" s="207" t="n">
        <v>44004</v>
      </c>
      <c r="R228" s="205" t="n">
        <v>39766.32</v>
      </c>
      <c r="S228" s="208" t="n">
        <v>77178</v>
      </c>
      <c r="T228" s="209" t="n">
        <v>2</v>
      </c>
      <c r="U228" s="158" t="n">
        <f aca="false">V228+W228</f>
        <v>0.947159376571141</v>
      </c>
      <c r="V228" s="158" t="n">
        <f aca="false">IF(K228=0,0,M228/K228)</f>
        <v>0.941176470588235</v>
      </c>
      <c r="W228" s="158" t="n">
        <f aca="false">IF(K228+$AB$1*H228=0,0,(N228+$AB$1*J228)/(K228+$AB$1*H228))</f>
        <v>0.00598290598290598</v>
      </c>
      <c r="X228" s="159" t="n">
        <f aca="false">IF(F228=0,G228,F228)</f>
        <v>196</v>
      </c>
      <c r="Y228" s="159" t="n">
        <f aca="false">IF(K228=0,X228+E228,(X228+E228)/K228)</f>
        <v>14.3529411764706</v>
      </c>
      <c r="Z228" s="160" t="n">
        <f aca="false">(K228)/S228*100000</f>
        <v>44.0540050273394</v>
      </c>
      <c r="AA228" s="160" t="n">
        <f aca="false">SUM(M228:N228)/S228*100000</f>
        <v>41.4625929669077</v>
      </c>
      <c r="AB228" s="160" t="n">
        <f aca="false">IF(H228=0,(K228+$AB$1*I228)/S228*100000,(K228+$AB$1*H228)/S228*100000)</f>
        <v>75.7988027676281</v>
      </c>
      <c r="AC228" s="161" t="n">
        <f aca="false">(SUM(M228:N228)+$AB$1*ABS(H228-I228))/S228*100000</f>
        <v>70.9399051543186</v>
      </c>
      <c r="AD228" s="159" t="n">
        <f aca="false">(AB228*(W228*100+1))^0.5</f>
        <v>11.0067485582793</v>
      </c>
      <c r="AE228" s="159" t="n">
        <f aca="false">(AC228*(W228*100))^0.5</f>
        <v>6.51480454790898</v>
      </c>
      <c r="AF228" s="151" t="n">
        <f aca="false">$AF$1*(X228/S228*100000)^0.5</f>
        <v>1.1155250205259</v>
      </c>
      <c r="AG228" s="162" t="n">
        <f aca="false">D228</f>
        <v>3.37641898984441</v>
      </c>
      <c r="AH228" s="165"/>
      <c r="AI228" s="161"/>
      <c r="AJ228" s="161"/>
      <c r="AK228" s="160"/>
      <c r="AL228" s="164"/>
      <c r="AM228" s="160"/>
      <c r="AN228" s="160"/>
      <c r="AO228" s="160"/>
      <c r="AP228" s="160"/>
      <c r="AQ228" s="161"/>
      <c r="AR228" s="161"/>
      <c r="AS228" s="161"/>
      <c r="AT228" s="161"/>
      <c r="AU228" s="161"/>
      <c r="AV228" s="161"/>
      <c r="AW228" s="161"/>
      <c r="AX228" s="161"/>
    </row>
    <row r="229" customFormat="false" ht="15.75" hidden="false" customHeight="false" outlineLevel="0" collapsed="false">
      <c r="A229" s="201" t="s">
        <v>89</v>
      </c>
      <c r="B229" s="201" t="s">
        <v>587</v>
      </c>
      <c r="C229" s="202" t="s">
        <v>588</v>
      </c>
      <c r="D229" s="151" t="n">
        <f aca="false">IF(AD229-AE229-AF229&lt;0,0,AD229-AE229-AF229)</f>
        <v>1.16280030017668</v>
      </c>
      <c r="E229" s="205" t="n">
        <v>579</v>
      </c>
      <c r="F229" s="205" t="n">
        <v>339</v>
      </c>
      <c r="G229" s="205" t="n">
        <v>24</v>
      </c>
      <c r="H229" s="205" t="n">
        <v>26</v>
      </c>
      <c r="I229" s="205" t="n">
        <v>1</v>
      </c>
      <c r="J229" s="205" t="n">
        <v>2</v>
      </c>
      <c r="K229" s="206" t="n">
        <v>44</v>
      </c>
      <c r="L229" s="205" t="n">
        <v>1</v>
      </c>
      <c r="M229" s="205" t="n">
        <v>43</v>
      </c>
      <c r="N229" s="205" t="n">
        <v>0</v>
      </c>
      <c r="O229" s="204"/>
      <c r="P229" s="201" t="s">
        <v>149</v>
      </c>
      <c r="Q229" s="207" t="n">
        <v>44004</v>
      </c>
      <c r="R229" s="205" t="n">
        <v>14247.5</v>
      </c>
      <c r="S229" s="208" t="n">
        <v>176918</v>
      </c>
      <c r="T229" s="209" t="n">
        <v>12</v>
      </c>
      <c r="U229" s="158" t="n">
        <f aca="false">V229+W229</f>
        <v>0.990455401472351</v>
      </c>
      <c r="V229" s="158" t="n">
        <f aca="false">IF(K229=0,0,M229/K229)</f>
        <v>0.977272727272727</v>
      </c>
      <c r="W229" s="158" t="n">
        <f aca="false">IF(K229+$AB$1*H229=0,0,(N229+$AB$1*J229)/(K229+$AB$1*H229))</f>
        <v>0.0131826741996234</v>
      </c>
      <c r="X229" s="159" t="n">
        <f aca="false">IF(F229=0,G229,F229)</f>
        <v>339</v>
      </c>
      <c r="Y229" s="159" t="n">
        <f aca="false">IF(K229=0,X229+E229,(X229+E229)/K229)</f>
        <v>20.8636363636364</v>
      </c>
      <c r="Z229" s="160" t="n">
        <f aca="false">(K229)/S229*100000</f>
        <v>24.8702788862637</v>
      </c>
      <c r="AA229" s="160" t="n">
        <f aca="false">SUM(M229:N229)/S229*100000</f>
        <v>24.3050452752122</v>
      </c>
      <c r="AB229" s="160" t="n">
        <f aca="false">IF(H229=0,(K229+$AB$1*I229)/S229*100000,(K229+$AB$1*H229)/S229*100000)</f>
        <v>30.0139047468319</v>
      </c>
      <c r="AC229" s="161" t="n">
        <f aca="false">(SUM(M229:N229)+$AB$1*ABS(H229-I229))/S229*100000</f>
        <v>29.2508393719124</v>
      </c>
      <c r="AD229" s="159" t="n">
        <f aca="false">(AB229*(W229*100+1))^0.5</f>
        <v>8.34147813762244</v>
      </c>
      <c r="AE229" s="159" t="n">
        <f aca="false">(AC229*(W229*100))^0.5</f>
        <v>6.20970438511719</v>
      </c>
      <c r="AF229" s="151" t="n">
        <f aca="false">$AF$1*(X229/S229*100000)^0.5</f>
        <v>0.968973452328576</v>
      </c>
      <c r="AG229" s="162" t="n">
        <f aca="false">D229</f>
        <v>1.16280030017668</v>
      </c>
      <c r="AH229" s="165"/>
      <c r="AI229" s="161"/>
      <c r="AJ229" s="161"/>
      <c r="AK229" s="160"/>
      <c r="AL229" s="164"/>
      <c r="AM229" s="160"/>
      <c r="AN229" s="160"/>
      <c r="AO229" s="160"/>
      <c r="AP229" s="160"/>
      <c r="AQ229" s="161"/>
      <c r="AR229" s="161"/>
      <c r="AS229" s="161"/>
      <c r="AT229" s="161"/>
      <c r="AU229" s="161"/>
      <c r="AV229" s="161"/>
      <c r="AW229" s="161"/>
      <c r="AX229" s="161"/>
    </row>
    <row r="230" customFormat="false" ht="15.75" hidden="false" customHeight="false" outlineLevel="0" collapsed="false">
      <c r="A230" s="201" t="s">
        <v>89</v>
      </c>
      <c r="B230" s="201" t="s">
        <v>589</v>
      </c>
      <c r="C230" s="202" t="s">
        <v>590</v>
      </c>
      <c r="D230" s="151" t="n">
        <f aca="false">IF(AD230-AE230-AF230&lt;0,0,AD230-AE230-AF230)</f>
        <v>3.62928181726244</v>
      </c>
      <c r="E230" s="205" t="n">
        <v>26</v>
      </c>
      <c r="F230" s="205" t="n">
        <v>361</v>
      </c>
      <c r="G230" s="205" t="n">
        <v>13</v>
      </c>
      <c r="H230" s="205" t="n">
        <v>6</v>
      </c>
      <c r="I230" s="205" t="n">
        <v>0</v>
      </c>
      <c r="J230" s="205" t="n">
        <v>0</v>
      </c>
      <c r="K230" s="206" t="n">
        <v>7</v>
      </c>
      <c r="L230" s="205" t="n">
        <v>3</v>
      </c>
      <c r="M230" s="205" t="n">
        <v>4</v>
      </c>
      <c r="N230" s="205" t="n">
        <v>0</v>
      </c>
      <c r="O230" s="204"/>
      <c r="P230" s="201" t="s">
        <v>149</v>
      </c>
      <c r="Q230" s="207" t="n">
        <v>44004</v>
      </c>
      <c r="R230" s="205" t="n">
        <v>4828.58</v>
      </c>
      <c r="S230" s="208" t="n">
        <v>21597</v>
      </c>
      <c r="T230" s="209" t="n">
        <v>4</v>
      </c>
      <c r="U230" s="158" t="n">
        <f aca="false">V230+W230</f>
        <v>0.571428571428571</v>
      </c>
      <c r="V230" s="158" t="n">
        <f aca="false">IF(K230=0,0,M230/K230)</f>
        <v>0.571428571428571</v>
      </c>
      <c r="W230" s="158" t="n">
        <f aca="false">IF(K230+$AB$1*H230=0,0,(N230+$AB$1*J230)/(K230+$AB$1*H230))</f>
        <v>0</v>
      </c>
      <c r="X230" s="159" t="n">
        <f aca="false">IF(F230=0,G230,F230)</f>
        <v>361</v>
      </c>
      <c r="Y230" s="159" t="n">
        <f aca="false">IF(K230=0,X230+E230,(X230+E230)/K230)</f>
        <v>55.2857142857143</v>
      </c>
      <c r="Z230" s="160" t="n">
        <f aca="false">(K230)/S230*100000</f>
        <v>32.4119090614437</v>
      </c>
      <c r="AA230" s="160" t="n">
        <f aca="false">SUM(M230:N230)/S230*100000</f>
        <v>18.5210908922536</v>
      </c>
      <c r="AB230" s="160" t="n">
        <f aca="false">IF(H230=0,(K230+$AB$1*I230)/S230*100000,(K230+$AB$1*H230)/S230*100000)</f>
        <v>42.1354817798768</v>
      </c>
      <c r="AC230" s="161" t="n">
        <f aca="false">(SUM(M230:N230)+$AB$1*ABS(H230-I230))/S230*100000</f>
        <v>28.2446636106867</v>
      </c>
      <c r="AD230" s="159" t="n">
        <f aca="false">(AB230*(W230*100+1))^0.5</f>
        <v>6.49118492879974</v>
      </c>
      <c r="AE230" s="159" t="n">
        <f aca="false">(AC230*(W230*100))^0.5</f>
        <v>0</v>
      </c>
      <c r="AF230" s="151" t="n">
        <f aca="false">$AF$1*(X230/S230*100000)^0.5</f>
        <v>2.86190311153729</v>
      </c>
      <c r="AG230" s="162" t="n">
        <f aca="false">D230</f>
        <v>3.62928181726244</v>
      </c>
      <c r="AH230" s="165"/>
      <c r="AI230" s="161"/>
      <c r="AJ230" s="161"/>
      <c r="AK230" s="160"/>
      <c r="AL230" s="164"/>
      <c r="AM230" s="160"/>
      <c r="AN230" s="160"/>
      <c r="AO230" s="160"/>
      <c r="AP230" s="160"/>
      <c r="AQ230" s="161"/>
      <c r="AR230" s="161"/>
      <c r="AS230" s="161"/>
      <c r="AT230" s="161"/>
      <c r="AU230" s="161"/>
      <c r="AV230" s="161"/>
      <c r="AW230" s="161"/>
      <c r="AX230" s="161"/>
    </row>
    <row r="231" customFormat="false" ht="15.75" hidden="false" customHeight="false" outlineLevel="0" collapsed="false">
      <c r="A231" s="201" t="s">
        <v>89</v>
      </c>
      <c r="B231" s="201" t="s">
        <v>591</v>
      </c>
      <c r="C231" s="202" t="s">
        <v>592</v>
      </c>
      <c r="D231" s="151" t="n">
        <f aca="false">IF(AD231-AE231-AF231&lt;0,0,AD231-AE231-AF231)</f>
        <v>1.06063723714359</v>
      </c>
      <c r="E231" s="205" t="n">
        <v>888</v>
      </c>
      <c r="F231" s="205" t="n">
        <v>1370</v>
      </c>
      <c r="G231" s="205" t="n">
        <v>400</v>
      </c>
      <c r="H231" s="205" t="n">
        <v>56</v>
      </c>
      <c r="I231" s="205" t="n">
        <v>0</v>
      </c>
      <c r="J231" s="205" t="n">
        <v>10</v>
      </c>
      <c r="K231" s="206" t="n">
        <v>87</v>
      </c>
      <c r="L231" s="205" t="n">
        <v>17</v>
      </c>
      <c r="M231" s="205" t="n">
        <v>70</v>
      </c>
      <c r="N231" s="205" t="n">
        <v>0</v>
      </c>
      <c r="O231" s="204"/>
      <c r="P231" s="201" t="s">
        <v>149</v>
      </c>
      <c r="Q231" s="207" t="n">
        <v>44004</v>
      </c>
      <c r="R231" s="205" t="n">
        <v>250.8</v>
      </c>
      <c r="S231" s="208" t="n">
        <v>234867</v>
      </c>
      <c r="T231" s="209" t="n">
        <v>936</v>
      </c>
      <c r="U231" s="158" t="n">
        <f aca="false">V231+W231</f>
        <v>0.837430721787324</v>
      </c>
      <c r="V231" s="158" t="n">
        <f aca="false">IF(K231=0,0,M231/K231)</f>
        <v>0.804597701149425</v>
      </c>
      <c r="W231" s="158" t="n">
        <f aca="false">IF(K231+$AB$1*H231=0,0,(N231+$AB$1*J231)/(K231+$AB$1*H231))</f>
        <v>0.0328330206378987</v>
      </c>
      <c r="X231" s="159" t="n">
        <f aca="false">IF(F231=0,G231,F231)</f>
        <v>1370</v>
      </c>
      <c r="Y231" s="159" t="n">
        <f aca="false">IF(K231=0,X231+E231,(X231+E231)/K231)</f>
        <v>25.9540229885057</v>
      </c>
      <c r="Z231" s="160" t="n">
        <f aca="false">(K231)/S231*100000</f>
        <v>37.0422409278443</v>
      </c>
      <c r="AA231" s="160" t="n">
        <f aca="false">SUM(M231:N231)/S231*100000</f>
        <v>29.8041018959667</v>
      </c>
      <c r="AB231" s="160" t="n">
        <f aca="false">IF(H231=0,(K231+$AB$1*I231)/S231*100000,(K231+$AB$1*H231)/S231*100000)</f>
        <v>45.3873894587149</v>
      </c>
      <c r="AC231" s="161" t="n">
        <f aca="false">(SUM(M231:N231)+$AB$1*ABS(H231-I231))/S231*100000</f>
        <v>38.1492504268373</v>
      </c>
      <c r="AD231" s="159" t="n">
        <f aca="false">(AB231*(W231*100+1))^0.5</f>
        <v>13.9430233069642</v>
      </c>
      <c r="AE231" s="159" t="n">
        <f aca="false">(AC231*(W231*100))^0.5</f>
        <v>11.191760927507</v>
      </c>
      <c r="AF231" s="151" t="n">
        <f aca="false">$AF$1*(X231/S231*100000)^0.5</f>
        <v>1.6906251423137</v>
      </c>
      <c r="AG231" s="162" t="n">
        <f aca="false">D231</f>
        <v>1.06063723714359</v>
      </c>
      <c r="AH231" s="165"/>
      <c r="AI231" s="161"/>
      <c r="AJ231" s="161"/>
      <c r="AK231" s="160"/>
      <c r="AL231" s="164"/>
      <c r="AM231" s="160"/>
      <c r="AN231" s="160"/>
      <c r="AO231" s="160"/>
      <c r="AP231" s="160"/>
      <c r="AQ231" s="161"/>
      <c r="AR231" s="161"/>
      <c r="AS231" s="161"/>
      <c r="AT231" s="161"/>
      <c r="AU231" s="161"/>
      <c r="AV231" s="161"/>
      <c r="AW231" s="161"/>
      <c r="AX231" s="161"/>
    </row>
    <row r="232" customFormat="false" ht="15.75" hidden="false" customHeight="false" outlineLevel="0" collapsed="false">
      <c r="A232" s="248" t="s">
        <v>593</v>
      </c>
      <c r="B232" s="248" t="s">
        <v>594</v>
      </c>
      <c r="C232" s="249" t="s">
        <v>595</v>
      </c>
      <c r="D232" s="151" t="n">
        <f aca="false">IF(AD232-AE232-AF232&lt;0,0,AD232-AE232-AF232)</f>
        <v>4.20928281626371</v>
      </c>
      <c r="E232" s="250"/>
      <c r="F232" s="251" t="n">
        <v>276</v>
      </c>
      <c r="G232" s="251" t="n">
        <v>4</v>
      </c>
      <c r="H232" s="251" t="n">
        <v>46</v>
      </c>
      <c r="I232" s="251" t="n">
        <v>1</v>
      </c>
      <c r="J232" s="250"/>
      <c r="K232" s="252" t="n">
        <v>59</v>
      </c>
      <c r="L232" s="252" t="n">
        <v>2</v>
      </c>
      <c r="M232" s="251" t="n">
        <v>57</v>
      </c>
      <c r="N232" s="251" t="n">
        <v>0</v>
      </c>
      <c r="O232" s="250"/>
      <c r="P232" s="248" t="s">
        <v>149</v>
      </c>
      <c r="Q232" s="253" t="n">
        <v>44004</v>
      </c>
      <c r="R232" s="251" t="n">
        <v>2950.69</v>
      </c>
      <c r="S232" s="254" t="n">
        <v>317735</v>
      </c>
      <c r="T232" s="255" t="n">
        <v>108</v>
      </c>
      <c r="U232" s="158" t="n">
        <f aca="false">V232+W232</f>
        <v>0.966101694915254</v>
      </c>
      <c r="V232" s="158" t="n">
        <f aca="false">IF(K232=0,0,M232/K232)</f>
        <v>0.966101694915254</v>
      </c>
      <c r="W232" s="158" t="n">
        <f aca="false">IF(K232+$AB$1*H232=0,0,(N232+$AB$1*J232)/(K232+$AB$1*H232))</f>
        <v>0</v>
      </c>
      <c r="X232" s="159" t="n">
        <f aca="false">IF(F232=0,G232,F232)</f>
        <v>276</v>
      </c>
      <c r="Y232" s="159" t="n">
        <f aca="false">IF(K232=0,X232+E232,(X232+E232)/K232)</f>
        <v>4.67796610169492</v>
      </c>
      <c r="Z232" s="160" t="n">
        <f aca="false">(K232)/S232*100000</f>
        <v>18.5689332305223</v>
      </c>
      <c r="AA232" s="160" t="n">
        <f aca="false">SUM(M232:N232)/S232*100000</f>
        <v>17.9394778667758</v>
      </c>
      <c r="AB232" s="160" t="n">
        <f aca="false">IF(H232=0,(K232+$AB$1*I232)/S232*100000,(K232+$AB$1*H232)/S232*100000)</f>
        <v>23.6360489086818</v>
      </c>
      <c r="AC232" s="161" t="n">
        <f aca="false">(SUM(M232:N232)+$AB$1*ABS(H232-I232))/S232*100000</f>
        <v>22.8964388562796</v>
      </c>
      <c r="AD232" s="159" t="n">
        <f aca="false">(AB232*(W232*100+1))^0.5</f>
        <v>4.86169198002936</v>
      </c>
      <c r="AE232" s="159" t="n">
        <f aca="false">(AC232*(W232*100))^0.5</f>
        <v>0</v>
      </c>
      <c r="AF232" s="151" t="n">
        <f aca="false">$AF$1*(X232/S232*100000)^0.5</f>
        <v>0.652409163765651</v>
      </c>
      <c r="AG232" s="162" t="n">
        <f aca="false">D232</f>
        <v>4.20928281626371</v>
      </c>
      <c r="AH232" s="165"/>
      <c r="AI232" s="161"/>
      <c r="AJ232" s="161"/>
      <c r="AK232" s="160"/>
      <c r="AL232" s="164"/>
      <c r="AM232" s="160"/>
      <c r="AN232" s="160"/>
      <c r="AO232" s="160"/>
      <c r="AP232" s="160"/>
      <c r="AQ232" s="161"/>
      <c r="AR232" s="161"/>
      <c r="AS232" s="161"/>
      <c r="AT232" s="161"/>
      <c r="AU232" s="161"/>
      <c r="AV232" s="161"/>
      <c r="AW232" s="161"/>
      <c r="AX232" s="161"/>
    </row>
    <row r="233" customFormat="false" ht="15.75" hidden="false" customHeight="false" outlineLevel="0" collapsed="false">
      <c r="A233" s="248" t="s">
        <v>593</v>
      </c>
      <c r="B233" s="248" t="s">
        <v>596</v>
      </c>
      <c r="C233" s="248" t="s">
        <v>597</v>
      </c>
      <c r="D233" s="151" t="n">
        <f aca="false">IF(AD233-AE233-AF233&lt;0,0,AD233-AE233-AF233)</f>
        <v>3.08263838892425</v>
      </c>
      <c r="E233" s="250"/>
      <c r="F233" s="251" t="n">
        <v>60</v>
      </c>
      <c r="G233" s="251" t="n">
        <v>0</v>
      </c>
      <c r="H233" s="251" t="n">
        <v>6</v>
      </c>
      <c r="I233" s="251" t="n">
        <v>0</v>
      </c>
      <c r="J233" s="250"/>
      <c r="K233" s="252" t="n">
        <v>22</v>
      </c>
      <c r="L233" s="252" t="n">
        <v>0</v>
      </c>
      <c r="M233" s="251" t="n">
        <v>22</v>
      </c>
      <c r="N233" s="251" t="n">
        <v>0</v>
      </c>
      <c r="O233" s="250"/>
      <c r="P233" s="248" t="s">
        <v>149</v>
      </c>
      <c r="Q233" s="253" t="n">
        <v>44004</v>
      </c>
      <c r="R233" s="251" t="n">
        <v>2820.61</v>
      </c>
      <c r="S233" s="254" t="n">
        <v>200684</v>
      </c>
      <c r="T233" s="255" t="n">
        <v>71</v>
      </c>
      <c r="U233" s="158" t="n">
        <f aca="false">V233+W233</f>
        <v>1</v>
      </c>
      <c r="V233" s="158" t="n">
        <f aca="false">IF(K233=0,0,M233/K233)</f>
        <v>1</v>
      </c>
      <c r="W233" s="158" t="n">
        <f aca="false">IF(K233+$AB$1*H233=0,0,(N233+$AB$1*J233)/(K233+$AB$1*H233))</f>
        <v>0</v>
      </c>
      <c r="X233" s="159" t="n">
        <f aca="false">IF(F233=0,G233,F233)</f>
        <v>60</v>
      </c>
      <c r="Y233" s="159" t="n">
        <f aca="false">IF(K233=0,X233+E233,(X233+E233)/K233)</f>
        <v>2.72727272727273</v>
      </c>
      <c r="Z233" s="160" t="n">
        <f aca="false">(K233)/S233*100000</f>
        <v>10.9625082218812</v>
      </c>
      <c r="AA233" s="160" t="n">
        <f aca="false">SUM(M233:N233)/S233*100000</f>
        <v>10.9625082218812</v>
      </c>
      <c r="AB233" s="160" t="n">
        <f aca="false">IF(H233=0,(K233+$AB$1*I233)/S233*100000,(K233+$AB$1*H233)/S233*100000)</f>
        <v>12.0089294612426</v>
      </c>
      <c r="AC233" s="161" t="n">
        <f aca="false">(SUM(M233:N233)+$AB$1*ABS(H233-I233))/S233*100000</f>
        <v>12.0089294612426</v>
      </c>
      <c r="AD233" s="159" t="n">
        <f aca="false">(AB233*(W233*100+1))^0.5</f>
        <v>3.46539023217336</v>
      </c>
      <c r="AE233" s="159" t="n">
        <f aca="false">(AC233*(W233*100))^0.5</f>
        <v>0</v>
      </c>
      <c r="AF233" s="151" t="n">
        <f aca="false">$AF$1*(X233/S233*100000)^0.5</f>
        <v>0.382751843249113</v>
      </c>
      <c r="AG233" s="162" t="n">
        <f aca="false">D233</f>
        <v>3.08263838892425</v>
      </c>
      <c r="AH233" s="163" t="n">
        <v>1</v>
      </c>
      <c r="AI233" s="161"/>
      <c r="AJ233" s="161"/>
      <c r="AK233" s="160"/>
      <c r="AL233" s="164"/>
      <c r="AM233" s="160"/>
      <c r="AN233" s="160"/>
      <c r="AO233" s="160"/>
      <c r="AP233" s="160"/>
      <c r="AQ233" s="161"/>
      <c r="AR233" s="161"/>
      <c r="AS233" s="161"/>
      <c r="AT233" s="161"/>
      <c r="AU233" s="161"/>
      <c r="AV233" s="161"/>
      <c r="AW233" s="161"/>
      <c r="AX233" s="161"/>
    </row>
    <row r="234" customFormat="false" ht="15.75" hidden="false" customHeight="false" outlineLevel="0" collapsed="false">
      <c r="A234" s="248" t="s">
        <v>593</v>
      </c>
      <c r="B234" s="248" t="s">
        <v>598</v>
      </c>
      <c r="C234" s="249" t="s">
        <v>599</v>
      </c>
      <c r="D234" s="151" t="n">
        <f aca="false">IF(AD234-AE234-AF234&lt;0,0,AD234-AE234-AF234)</f>
        <v>0</v>
      </c>
      <c r="E234" s="250"/>
      <c r="F234" s="251" t="n">
        <v>169</v>
      </c>
      <c r="G234" s="251" t="n">
        <v>1</v>
      </c>
      <c r="H234" s="251" t="n">
        <v>8</v>
      </c>
      <c r="I234" s="251" t="n">
        <v>0</v>
      </c>
      <c r="J234" s="250"/>
      <c r="K234" s="252" t="n">
        <v>9</v>
      </c>
      <c r="L234" s="252" t="n">
        <v>0</v>
      </c>
      <c r="M234" s="251" t="n">
        <v>8</v>
      </c>
      <c r="N234" s="251" t="n">
        <v>1</v>
      </c>
      <c r="O234" s="250"/>
      <c r="P234" s="248" t="s">
        <v>149</v>
      </c>
      <c r="Q234" s="253" t="n">
        <v>44004</v>
      </c>
      <c r="R234" s="251" t="n">
        <v>3607.08</v>
      </c>
      <c r="S234" s="254" t="n">
        <v>197670</v>
      </c>
      <c r="T234" s="255" t="n">
        <v>55</v>
      </c>
      <c r="U234" s="158" t="n">
        <f aca="false">V234+W234</f>
        <v>0.973634651600753</v>
      </c>
      <c r="V234" s="158" t="n">
        <f aca="false">IF(K234=0,0,M234/K234)</f>
        <v>0.888888888888889</v>
      </c>
      <c r="W234" s="158" t="n">
        <f aca="false">IF(K234+$AB$1*H234=0,0,(N234+$AB$1*J234)/(K234+$AB$1*H234))</f>
        <v>0.0847457627118644</v>
      </c>
      <c r="X234" s="159" t="n">
        <f aca="false">IF(F234=0,G234,F234)</f>
        <v>169</v>
      </c>
      <c r="Y234" s="159" t="n">
        <f aca="false">IF(K234=0,X234+E234,(X234+E234)/K234)</f>
        <v>18.7777777777778</v>
      </c>
      <c r="Z234" s="160" t="n">
        <f aca="false">(K234)/S234*100000</f>
        <v>4.55304295037183</v>
      </c>
      <c r="AA234" s="160" t="n">
        <f aca="false">SUM(M234:N234)/S234*100000</f>
        <v>4.55304295037183</v>
      </c>
      <c r="AB234" s="160" t="n">
        <f aca="false">IF(H234=0,(K234+$AB$1*I234)/S234*100000,(K234+$AB$1*H234)/S234*100000)</f>
        <v>5.96954520159862</v>
      </c>
      <c r="AC234" s="161" t="n">
        <f aca="false">(SUM(M234:N234)+$AB$1*ABS(H234-I234))/S234*100000</f>
        <v>5.96954520159862</v>
      </c>
      <c r="AD234" s="159" t="n">
        <f aca="false">(AB234*(W234*100+1))^0.5</f>
        <v>7.52056589073197</v>
      </c>
      <c r="AE234" s="159" t="n">
        <f aca="false">(AC234*(W234*100))^0.5</f>
        <v>7.11262020040734</v>
      </c>
      <c r="AF234" s="151" t="n">
        <f aca="false">$AF$1*(X234/S234*100000)^0.5</f>
        <v>0.647248438237068</v>
      </c>
      <c r="AG234" s="162" t="n">
        <f aca="false">D234</f>
        <v>0</v>
      </c>
      <c r="AH234" s="165"/>
      <c r="AI234" s="161"/>
      <c r="AJ234" s="161"/>
      <c r="AK234" s="160"/>
      <c r="AL234" s="164"/>
      <c r="AM234" s="160"/>
      <c r="AN234" s="160"/>
      <c r="AO234" s="160"/>
      <c r="AP234" s="160"/>
      <c r="AQ234" s="161"/>
      <c r="AR234" s="161"/>
      <c r="AS234" s="161"/>
      <c r="AT234" s="161"/>
      <c r="AU234" s="161"/>
      <c r="AV234" s="161"/>
      <c r="AW234" s="161"/>
      <c r="AX234" s="161"/>
    </row>
    <row r="235" customFormat="false" ht="15.75" hidden="false" customHeight="false" outlineLevel="0" collapsed="false">
      <c r="A235" s="248" t="s">
        <v>593</v>
      </c>
      <c r="B235" s="248" t="s">
        <v>600</v>
      </c>
      <c r="C235" s="249" t="s">
        <v>601</v>
      </c>
      <c r="D235" s="151" t="n">
        <f aca="false">IF(AD235-AE235-AF235&lt;0,0,AD235-AE235-AF235)</f>
        <v>2.83458438439449</v>
      </c>
      <c r="E235" s="250"/>
      <c r="F235" s="251" t="n">
        <v>129</v>
      </c>
      <c r="G235" s="251" t="n">
        <v>0</v>
      </c>
      <c r="H235" s="251" t="n">
        <v>16</v>
      </c>
      <c r="I235" s="251" t="n">
        <v>7</v>
      </c>
      <c r="J235" s="250"/>
      <c r="K235" s="252" t="n">
        <v>16</v>
      </c>
      <c r="L235" s="252" t="n">
        <v>7</v>
      </c>
      <c r="M235" s="251" t="n">
        <v>9</v>
      </c>
      <c r="N235" s="251" t="n">
        <v>0</v>
      </c>
      <c r="O235" s="250"/>
      <c r="P235" s="248" t="s">
        <v>149</v>
      </c>
      <c r="Q235" s="253" t="n">
        <v>44004</v>
      </c>
      <c r="R235" s="251" t="n">
        <v>2126.36</v>
      </c>
      <c r="S235" s="254" t="n">
        <v>184720</v>
      </c>
      <c r="T235" s="255" t="n">
        <v>87</v>
      </c>
      <c r="U235" s="158" t="n">
        <f aca="false">V235+W235</f>
        <v>0.5625</v>
      </c>
      <c r="V235" s="158" t="n">
        <f aca="false">IF(K235=0,0,M235/K235)</f>
        <v>0.5625</v>
      </c>
      <c r="W235" s="158" t="n">
        <f aca="false">IF(K235+$AB$1*H235=0,0,(N235+$AB$1*J235)/(K235+$AB$1*H235))</f>
        <v>0</v>
      </c>
      <c r="X235" s="159" t="n">
        <f aca="false">IF(F235=0,G235,F235)</f>
        <v>129</v>
      </c>
      <c r="Y235" s="159" t="n">
        <f aca="false">IF(K235=0,X235+E235,(X235+E235)/K235)</f>
        <v>8.0625</v>
      </c>
      <c r="Z235" s="160" t="n">
        <f aca="false">(K235)/S235*100000</f>
        <v>8.6617583369424</v>
      </c>
      <c r="AA235" s="160" t="n">
        <f aca="false">SUM(M235:N235)/S235*100000</f>
        <v>4.8722390645301</v>
      </c>
      <c r="AB235" s="160" t="n">
        <f aca="false">IF(H235=0,(K235+$AB$1*I235)/S235*100000,(K235+$AB$1*H235)/S235*100000)</f>
        <v>11.6933737548722</v>
      </c>
      <c r="AC235" s="161" t="n">
        <f aca="false">(SUM(M235:N235)+$AB$1*ABS(H235-I235))/S235*100000</f>
        <v>6.57752273711564</v>
      </c>
      <c r="AD235" s="159" t="n">
        <f aca="false">(AB235*(W235*100+1))^0.5</f>
        <v>3.41955753788005</v>
      </c>
      <c r="AE235" s="159" t="n">
        <f aca="false">(AC235*(W235*100))^0.5</f>
        <v>0</v>
      </c>
      <c r="AF235" s="151" t="n">
        <f aca="false">$AF$1*(X235/S235*100000)^0.5</f>
        <v>0.584973153485552</v>
      </c>
      <c r="AG235" s="162" t="n">
        <f aca="false">D235</f>
        <v>2.83458438439449</v>
      </c>
      <c r="AH235" s="163" t="n">
        <v>1</v>
      </c>
      <c r="AI235" s="161"/>
      <c r="AJ235" s="161"/>
      <c r="AK235" s="160"/>
      <c r="AL235" s="164"/>
      <c r="AM235" s="160"/>
      <c r="AN235" s="160"/>
      <c r="AO235" s="160"/>
      <c r="AP235" s="160"/>
      <c r="AQ235" s="161"/>
      <c r="AR235" s="161"/>
      <c r="AS235" s="161"/>
      <c r="AT235" s="161"/>
      <c r="AU235" s="161"/>
      <c r="AV235" s="161"/>
      <c r="AW235" s="161"/>
      <c r="AX235" s="161"/>
    </row>
    <row r="236" customFormat="false" ht="15.75" hidden="false" customHeight="false" outlineLevel="0" collapsed="false">
      <c r="A236" s="248" t="s">
        <v>593</v>
      </c>
      <c r="B236" s="248" t="s">
        <v>602</v>
      </c>
      <c r="C236" s="248" t="s">
        <v>603</v>
      </c>
      <c r="D236" s="151" t="n">
        <f aca="false">IF(AD236-AE236-AF236&lt;0,0,AD236-AE236-AF236)</f>
        <v>3.47463858088273</v>
      </c>
      <c r="E236" s="250"/>
      <c r="F236" s="251" t="n">
        <v>237</v>
      </c>
      <c r="G236" s="251" t="n">
        <v>26</v>
      </c>
      <c r="H236" s="251" t="n">
        <v>45</v>
      </c>
      <c r="I236" s="251" t="n">
        <v>16</v>
      </c>
      <c r="J236" s="250"/>
      <c r="K236" s="252" t="n">
        <v>17</v>
      </c>
      <c r="L236" s="252" t="n">
        <v>2</v>
      </c>
      <c r="M236" s="251" t="n">
        <v>15</v>
      </c>
      <c r="N236" s="251" t="n">
        <v>0</v>
      </c>
      <c r="O236" s="250"/>
      <c r="P236" s="248" t="s">
        <v>149</v>
      </c>
      <c r="Q236" s="253" t="n">
        <v>44004</v>
      </c>
      <c r="R236" s="251" t="n">
        <v>2293.69</v>
      </c>
      <c r="S236" s="254" t="n">
        <v>178721</v>
      </c>
      <c r="T236" s="255" t="n">
        <v>78</v>
      </c>
      <c r="U236" s="158" t="n">
        <f aca="false">V236+W236</f>
        <v>0.882352941176471</v>
      </c>
      <c r="V236" s="158" t="n">
        <f aca="false">IF(K236=0,0,M236/K236)</f>
        <v>0.882352941176471</v>
      </c>
      <c r="W236" s="158" t="n">
        <f aca="false">IF(K236+$AB$1*H236=0,0,(N236+$AB$1*J236)/(K236+$AB$1*H236))</f>
        <v>0</v>
      </c>
      <c r="X236" s="159" t="n">
        <f aca="false">IF(F236=0,G236,F236)</f>
        <v>237</v>
      </c>
      <c r="Y236" s="159" t="n">
        <f aca="false">IF(K236=0,X236+E236,(X236+E236)/K236)</f>
        <v>13.9411764705882</v>
      </c>
      <c r="Z236" s="160" t="n">
        <f aca="false">(K236)/S236*100000</f>
        <v>9.51203272139256</v>
      </c>
      <c r="AA236" s="160" t="n">
        <f aca="false">SUM(M236:N236)/S236*100000</f>
        <v>8.39297004828755</v>
      </c>
      <c r="AB236" s="160" t="n">
        <f aca="false">IF(H236=0,(K236+$AB$1*I236)/S236*100000,(K236+$AB$1*H236)/S236*100000)</f>
        <v>18.3246512720945</v>
      </c>
      <c r="AC236" s="161" t="n">
        <f aca="false">(SUM(M236:N236)+$AB$1*ABS(H236-I236))/S236*100000</f>
        <v>14.0722131142955</v>
      </c>
      <c r="AD236" s="159" t="n">
        <f aca="false">(AB236*(W236*100+1))^0.5</f>
        <v>4.28073022650277</v>
      </c>
      <c r="AE236" s="159" t="n">
        <f aca="false">(AC236*(W236*100))^0.5</f>
        <v>0</v>
      </c>
      <c r="AF236" s="151" t="n">
        <f aca="false">$AF$1*(X236/S236*100000)^0.5</f>
        <v>0.806091645620039</v>
      </c>
      <c r="AG236" s="162" t="n">
        <f aca="false">D236</f>
        <v>3.47463858088273</v>
      </c>
      <c r="AH236" s="163" t="n">
        <v>1</v>
      </c>
      <c r="AI236" s="161"/>
      <c r="AJ236" s="161"/>
      <c r="AK236" s="160"/>
      <c r="AL236" s="164"/>
      <c r="AM236" s="160"/>
      <c r="AN236" s="160"/>
      <c r="AO236" s="160"/>
      <c r="AP236" s="160"/>
      <c r="AQ236" s="161"/>
      <c r="AR236" s="161"/>
      <c r="AS236" s="161"/>
      <c r="AT236" s="161"/>
      <c r="AU236" s="161"/>
      <c r="AV236" s="161"/>
      <c r="AW236" s="161"/>
      <c r="AX236" s="161"/>
    </row>
    <row r="237" customFormat="false" ht="15.75" hidden="false" customHeight="false" outlineLevel="0" collapsed="false">
      <c r="A237" s="248" t="s">
        <v>593</v>
      </c>
      <c r="B237" s="248" t="s">
        <v>604</v>
      </c>
      <c r="C237" s="249" t="s">
        <v>605</v>
      </c>
      <c r="D237" s="151" t="n">
        <f aca="false">IF(AD237-AE237-AF237&lt;0,0,AD237-AE237-AF237)</f>
        <v>1.52489653953763</v>
      </c>
      <c r="E237" s="250"/>
      <c r="F237" s="251" t="n">
        <v>13</v>
      </c>
      <c r="G237" s="251" t="n">
        <v>0</v>
      </c>
      <c r="H237" s="251" t="n">
        <v>5</v>
      </c>
      <c r="I237" s="251" t="n">
        <v>0</v>
      </c>
      <c r="J237" s="250"/>
      <c r="K237" s="252" t="n">
        <v>2</v>
      </c>
      <c r="L237" s="252" t="n">
        <v>0</v>
      </c>
      <c r="M237" s="251" t="n">
        <v>2</v>
      </c>
      <c r="N237" s="251" t="n">
        <v>0</v>
      </c>
      <c r="O237" s="250"/>
      <c r="P237" s="248" t="s">
        <v>149</v>
      </c>
      <c r="Q237" s="253" t="n">
        <v>44004</v>
      </c>
      <c r="R237" s="251" t="n">
        <v>2506.91</v>
      </c>
      <c r="S237" s="254" t="n">
        <v>121971</v>
      </c>
      <c r="T237" s="255" t="n">
        <v>49</v>
      </c>
      <c r="U237" s="158" t="n">
        <f aca="false">V237+W237</f>
        <v>1</v>
      </c>
      <c r="V237" s="158" t="n">
        <f aca="false">IF(K237=0,0,M237/K237)</f>
        <v>1</v>
      </c>
      <c r="W237" s="158" t="n">
        <f aca="false">IF(K237+$AB$1*H237=0,0,(N237+$AB$1*J237)/(K237+$AB$1*H237))</f>
        <v>0</v>
      </c>
      <c r="X237" s="159" t="n">
        <f aca="false">IF(F237=0,G237,F237)</f>
        <v>13</v>
      </c>
      <c r="Y237" s="159" t="n">
        <f aca="false">IF(K237=0,X237+E237,(X237+E237)/K237)</f>
        <v>6.5</v>
      </c>
      <c r="Z237" s="160" t="n">
        <f aca="false">(K237)/S237*100000</f>
        <v>1.6397340351395</v>
      </c>
      <c r="AA237" s="160" t="n">
        <f aca="false">SUM(M237:N237)/S237*100000</f>
        <v>1.6397340351395</v>
      </c>
      <c r="AB237" s="160" t="n">
        <f aca="false">IF(H237=0,(K237+$AB$1*I237)/S237*100000,(K237+$AB$1*H237)/S237*100000)</f>
        <v>3.07450131588656</v>
      </c>
      <c r="AC237" s="161" t="n">
        <f aca="false">(SUM(M237:N237)+$AB$1*ABS(H237-I237))/S237*100000</f>
        <v>3.07450131588656</v>
      </c>
      <c r="AD237" s="159" t="n">
        <f aca="false">(AB237*(W237*100+1))^0.5</f>
        <v>1.75342559462515</v>
      </c>
      <c r="AE237" s="159" t="n">
        <f aca="false">(AC237*(W237*100))^0.5</f>
        <v>0</v>
      </c>
      <c r="AF237" s="151" t="n">
        <f aca="false">$AF$1*(X237/S237*100000)^0.5</f>
        <v>0.228529055087516</v>
      </c>
      <c r="AG237" s="162" t="n">
        <f aca="false">D237</f>
        <v>1.52489653953763</v>
      </c>
      <c r="AH237" s="163" t="n">
        <v>0</v>
      </c>
      <c r="AI237" s="161"/>
      <c r="AJ237" s="161"/>
      <c r="AK237" s="160"/>
      <c r="AL237" s="164"/>
      <c r="AM237" s="160"/>
      <c r="AN237" s="160"/>
      <c r="AO237" s="160"/>
      <c r="AP237" s="160"/>
      <c r="AQ237" s="161"/>
      <c r="AR237" s="161"/>
      <c r="AS237" s="161"/>
      <c r="AT237" s="161"/>
      <c r="AU237" s="161"/>
      <c r="AV237" s="161"/>
      <c r="AW237" s="161"/>
      <c r="AX237" s="161"/>
    </row>
    <row r="238" customFormat="false" ht="15.75" hidden="false" customHeight="false" outlineLevel="0" collapsed="false">
      <c r="A238" s="248" t="s">
        <v>593</v>
      </c>
      <c r="B238" s="248" t="s">
        <v>606</v>
      </c>
      <c r="C238" s="249" t="s">
        <v>607</v>
      </c>
      <c r="D238" s="151" t="n">
        <f aca="false">IF(AD238-AE238-AF238&lt;0,0,AD238-AE238-AF238)</f>
        <v>2.21969462952463</v>
      </c>
      <c r="E238" s="250"/>
      <c r="F238" s="251" t="n">
        <v>245</v>
      </c>
      <c r="G238" s="251" t="n">
        <v>4</v>
      </c>
      <c r="H238" s="251" t="n">
        <v>25</v>
      </c>
      <c r="I238" s="251" t="n">
        <v>5</v>
      </c>
      <c r="J238" s="250"/>
      <c r="K238" s="252" t="n">
        <v>49</v>
      </c>
      <c r="L238" s="252" t="n">
        <v>16</v>
      </c>
      <c r="M238" s="251" t="n">
        <v>32</v>
      </c>
      <c r="N238" s="251" t="n">
        <v>1</v>
      </c>
      <c r="O238" s="250"/>
      <c r="P238" s="248" t="s">
        <v>149</v>
      </c>
      <c r="Q238" s="253" t="n">
        <v>44004</v>
      </c>
      <c r="R238" s="251" t="n">
        <v>118.8</v>
      </c>
      <c r="S238" s="254" t="n">
        <v>200326</v>
      </c>
      <c r="T238" s="255" t="n">
        <v>1686</v>
      </c>
      <c r="U238" s="158" t="n">
        <f aca="false">V238+W238</f>
        <v>0.670377241805813</v>
      </c>
      <c r="V238" s="158" t="n">
        <f aca="false">IF(K238=0,0,M238/K238)</f>
        <v>0.653061224489796</v>
      </c>
      <c r="W238" s="158" t="n">
        <f aca="false">IF(K238+$AB$1*H238=0,0,(N238+$AB$1*J238)/(K238+$AB$1*H238))</f>
        <v>0.0173160173160173</v>
      </c>
      <c r="X238" s="159" t="n">
        <f aca="false">IF(F238=0,G238,F238)</f>
        <v>245</v>
      </c>
      <c r="Y238" s="159" t="n">
        <f aca="false">IF(K238=0,X238+E238,(X238+E238)/K238)</f>
        <v>5</v>
      </c>
      <c r="Z238" s="160" t="n">
        <f aca="false">(K238)/S238*100000</f>
        <v>24.4601299881194</v>
      </c>
      <c r="AA238" s="160" t="n">
        <f aca="false">SUM(M238:N238)/S238*100000</f>
        <v>16.473148767509</v>
      </c>
      <c r="AB238" s="160" t="n">
        <f aca="false">IF(H238=0,(K238+$AB$1*I238)/S238*100000,(K238+$AB$1*H238)/S238*100000)</f>
        <v>28.8280103431407</v>
      </c>
      <c r="AC238" s="161" t="n">
        <f aca="false">(SUM(M238:N238)+$AB$1*ABS(H238-I238))/S238*100000</f>
        <v>19.967453051526</v>
      </c>
      <c r="AD238" s="159" t="n">
        <f aca="false">(AB238*(W238*100+1))^0.5</f>
        <v>8.87393052553127</v>
      </c>
      <c r="AE238" s="159" t="n">
        <f aca="false">(AC238*(W238*100))^0.5</f>
        <v>5.88010852618374</v>
      </c>
      <c r="AF238" s="151" t="n">
        <f aca="false">$AF$1*(X238/S238*100000)^0.5</f>
        <v>0.774127369822902</v>
      </c>
      <c r="AG238" s="162" t="n">
        <f aca="false">D238</f>
        <v>2.21969462952463</v>
      </c>
      <c r="AH238" s="165"/>
      <c r="AI238" s="161"/>
      <c r="AJ238" s="161"/>
      <c r="AK238" s="160"/>
      <c r="AL238" s="164"/>
      <c r="AM238" s="160"/>
      <c r="AN238" s="160"/>
      <c r="AO238" s="160"/>
      <c r="AP238" s="160"/>
      <c r="AQ238" s="161"/>
      <c r="AR238" s="161"/>
      <c r="AS238" s="161"/>
      <c r="AT238" s="161"/>
      <c r="AU238" s="161"/>
      <c r="AV238" s="161"/>
      <c r="AW238" s="161"/>
      <c r="AX238" s="161"/>
    </row>
    <row r="239" customFormat="false" ht="15.75" hidden="false" customHeight="false" outlineLevel="0" collapsed="false">
      <c r="A239" s="150" t="s">
        <v>90</v>
      </c>
      <c r="B239" s="150" t="s">
        <v>608</v>
      </c>
      <c r="C239" s="150" t="s">
        <v>608</v>
      </c>
      <c r="D239" s="151" t="n">
        <f aca="false">IF(AD239-AE239-AF239&lt;0,0,AD239-AE239-AF239)</f>
        <v>0.886701612059723</v>
      </c>
      <c r="E239" s="152"/>
      <c r="F239" s="153" t="n">
        <v>7507</v>
      </c>
      <c r="G239" s="153" t="n">
        <v>433</v>
      </c>
      <c r="H239" s="153" t="n">
        <v>809</v>
      </c>
      <c r="I239" s="153" t="n">
        <v>90</v>
      </c>
      <c r="J239" s="153" t="n">
        <v>1</v>
      </c>
      <c r="K239" s="154" t="n">
        <v>261</v>
      </c>
      <c r="L239" s="153" t="n">
        <v>26</v>
      </c>
      <c r="M239" s="153" t="n">
        <v>224</v>
      </c>
      <c r="N239" s="153" t="n">
        <v>11</v>
      </c>
      <c r="O239" s="152"/>
      <c r="P239" s="150" t="s">
        <v>149</v>
      </c>
      <c r="Q239" s="155" t="n">
        <v>44004</v>
      </c>
      <c r="R239" s="153" t="n">
        <v>1595</v>
      </c>
      <c r="S239" s="156" t="n">
        <v>1184978</v>
      </c>
      <c r="T239" s="157" t="n">
        <v>743</v>
      </c>
      <c r="U239" s="158" t="n">
        <f aca="false">V239+W239</f>
        <v>0.879095767133738</v>
      </c>
      <c r="V239" s="158" t="n">
        <f aca="false">IF(K239=0,0,M239/K239)</f>
        <v>0.85823754789272</v>
      </c>
      <c r="W239" s="158" t="n">
        <f aca="false">IF(K239+$AB$1*H239=0,0,(N239+$AB$1*J239)/(K239+$AB$1*H239))</f>
        <v>0.0208582192410181</v>
      </c>
      <c r="X239" s="159" t="n">
        <f aca="false">IF(F239=0,G239,F239)</f>
        <v>7507</v>
      </c>
      <c r="Y239" s="159" t="n">
        <f aca="false">IF(K239=0,X239+E239,(X239+E239)/K239)</f>
        <v>28.7624521072797</v>
      </c>
      <c r="Z239" s="160" t="n">
        <f aca="false">(K239)/S239*100000</f>
        <v>22.0257253721166</v>
      </c>
      <c r="AA239" s="160" t="n">
        <f aca="false">SUM(M239:N239)/S239*100000</f>
        <v>19.8315918101433</v>
      </c>
      <c r="AB239" s="160" t="n">
        <f aca="false">IF(H239=0,(K239+$AB$1*I239)/S239*100000,(K239+$AB$1*H239)/S239*100000)</f>
        <v>45.9206837595297</v>
      </c>
      <c r="AC239" s="161" t="n">
        <f aca="false">(SUM(M239:N239)+$AB$1*ABS(H239-I239))/S239*100000</f>
        <v>41.0682729974734</v>
      </c>
      <c r="AD239" s="159" t="n">
        <f aca="false">(AB239*(W239*100+1))^0.5</f>
        <v>11.9039091358638</v>
      </c>
      <c r="AE239" s="159" t="n">
        <f aca="false">(AC239*(W239*100))^0.5</f>
        <v>9.25532842221865</v>
      </c>
      <c r="AF239" s="151" t="n">
        <f aca="false">$AF$1*(X239/S239*100000)^0.5</f>
        <v>1.76187910158547</v>
      </c>
      <c r="AG239" s="162" t="n">
        <f aca="false">D239</f>
        <v>0.886701612059723</v>
      </c>
      <c r="AH239" s="165"/>
      <c r="AI239" s="161"/>
      <c r="AJ239" s="161"/>
      <c r="AK239" s="160"/>
      <c r="AL239" s="164"/>
      <c r="AM239" s="160"/>
      <c r="AN239" s="160"/>
      <c r="AO239" s="160"/>
      <c r="AP239" s="160"/>
      <c r="AQ239" s="161"/>
      <c r="AR239" s="161"/>
      <c r="AS239" s="161"/>
      <c r="AT239" s="161"/>
      <c r="AU239" s="161"/>
      <c r="AV239" s="161"/>
      <c r="AW239" s="161"/>
      <c r="AX239" s="161"/>
    </row>
    <row r="240" customFormat="false" ht="15.75" hidden="false" customHeight="false" outlineLevel="0" collapsed="false">
      <c r="A240" s="150" t="s">
        <v>90</v>
      </c>
      <c r="B240" s="150" t="s">
        <v>609</v>
      </c>
      <c r="C240" s="150" t="s">
        <v>609</v>
      </c>
      <c r="D240" s="151" t="n">
        <f aca="false">IF(AD240-AE240-AF240&lt;0,0,AD240-AE240-AF240)</f>
        <v>0.235666982501866</v>
      </c>
      <c r="E240" s="152"/>
      <c r="F240" s="153" t="n">
        <v>152</v>
      </c>
      <c r="G240" s="153" t="n">
        <v>2</v>
      </c>
      <c r="H240" s="153" t="n">
        <v>42</v>
      </c>
      <c r="I240" s="153" t="n">
        <v>1</v>
      </c>
      <c r="J240" s="153" t="n">
        <v>0</v>
      </c>
      <c r="K240" s="154" t="n">
        <v>8</v>
      </c>
      <c r="L240" s="153" t="n">
        <v>0</v>
      </c>
      <c r="M240" s="153" t="n">
        <v>7</v>
      </c>
      <c r="N240" s="153" t="n">
        <v>1</v>
      </c>
      <c r="O240" s="152"/>
      <c r="P240" s="150" t="s">
        <v>149</v>
      </c>
      <c r="Q240" s="155" t="n">
        <v>44004</v>
      </c>
      <c r="R240" s="153" t="n">
        <v>1318.21</v>
      </c>
      <c r="S240" s="156" t="n">
        <v>152867</v>
      </c>
      <c r="T240" s="157" t="n">
        <v>116</v>
      </c>
      <c r="U240" s="158" t="n">
        <f aca="false">V240+W240</f>
        <v>0.919052863436123</v>
      </c>
      <c r="V240" s="158" t="n">
        <f aca="false">IF(K240=0,0,M240/K240)</f>
        <v>0.875</v>
      </c>
      <c r="W240" s="158" t="n">
        <f aca="false">IF(K240+$AB$1*H240=0,0,(N240+$AB$1*J240)/(K240+$AB$1*H240))</f>
        <v>0.0440528634361233</v>
      </c>
      <c r="X240" s="159" t="n">
        <f aca="false">IF(F240=0,G240,F240)</f>
        <v>152</v>
      </c>
      <c r="Y240" s="159" t="n">
        <f aca="false">IF(K240=0,X240+E240,(X240+E240)/K240)</f>
        <v>19</v>
      </c>
      <c r="Z240" s="160" t="n">
        <f aca="false">(K240)/S240*100000</f>
        <v>5.23330738485088</v>
      </c>
      <c r="AA240" s="160" t="n">
        <f aca="false">SUM(M240:N240)/S240*100000</f>
        <v>5.23330738485088</v>
      </c>
      <c r="AB240" s="160" t="n">
        <f aca="false">IF(H240=0,(K240+$AB$1*I240)/S240*100000,(K240+$AB$1*H240)/S240*100000)</f>
        <v>14.8495097045144</v>
      </c>
      <c r="AC240" s="161" t="n">
        <f aca="false">(SUM(M240:N240)+$AB$1*ABS(H240-I240))/S240*100000</f>
        <v>14.6205525064272</v>
      </c>
      <c r="AD240" s="159" t="n">
        <f aca="false">(AB240*(W240*100+1))^0.5</f>
        <v>8.95912116310246</v>
      </c>
      <c r="AE240" s="159" t="n">
        <f aca="false">(AC240*(W240*100))^0.5</f>
        <v>8.02544206213157</v>
      </c>
      <c r="AF240" s="151" t="n">
        <f aca="false">$AF$1*(X240/S240*100000)^0.5</f>
        <v>0.698012118469026</v>
      </c>
      <c r="AG240" s="162" t="n">
        <f aca="false">D240</f>
        <v>0.235666982501866</v>
      </c>
      <c r="AH240" s="163" t="n">
        <v>1</v>
      </c>
      <c r="AI240" s="161"/>
      <c r="AJ240" s="161"/>
      <c r="AK240" s="160"/>
      <c r="AL240" s="164"/>
      <c r="AM240" s="160"/>
      <c r="AN240" s="160"/>
      <c r="AO240" s="160"/>
      <c r="AP240" s="160"/>
      <c r="AQ240" s="161"/>
      <c r="AR240" s="161"/>
      <c r="AS240" s="161"/>
      <c r="AT240" s="161"/>
      <c r="AU240" s="161"/>
      <c r="AV240" s="161"/>
      <c r="AW240" s="161"/>
      <c r="AX240" s="161"/>
    </row>
    <row r="241" customFormat="false" ht="15.75" hidden="false" customHeight="false" outlineLevel="0" collapsed="false">
      <c r="A241" s="150" t="s">
        <v>90</v>
      </c>
      <c r="B241" s="150" t="s">
        <v>610</v>
      </c>
      <c r="C241" s="150" t="s">
        <v>610</v>
      </c>
      <c r="D241" s="151" t="n">
        <f aca="false">IF(AD241-AE241-AF241&lt;0,0,AD241-AE241-AF241)</f>
        <v>2.44473210377861</v>
      </c>
      <c r="E241" s="152"/>
      <c r="F241" s="153" t="n">
        <v>284</v>
      </c>
      <c r="G241" s="153" t="n">
        <v>1</v>
      </c>
      <c r="H241" s="153" t="n">
        <v>50</v>
      </c>
      <c r="I241" s="153" t="n">
        <v>1</v>
      </c>
      <c r="J241" s="153" t="n">
        <v>0</v>
      </c>
      <c r="K241" s="154" t="n">
        <v>6</v>
      </c>
      <c r="L241" s="153" t="n">
        <v>0</v>
      </c>
      <c r="M241" s="153" t="n">
        <v>6</v>
      </c>
      <c r="N241" s="153" t="n">
        <v>0</v>
      </c>
      <c r="O241" s="152"/>
      <c r="P241" s="150" t="s">
        <v>149</v>
      </c>
      <c r="Q241" s="155" t="n">
        <v>44004</v>
      </c>
      <c r="R241" s="153" t="n">
        <v>920.64</v>
      </c>
      <c r="S241" s="156" t="n">
        <v>225113</v>
      </c>
      <c r="T241" s="157" t="n">
        <v>245</v>
      </c>
      <c r="U241" s="158" t="n">
        <f aca="false">V241+W241</f>
        <v>1</v>
      </c>
      <c r="V241" s="158" t="n">
        <f aca="false">IF(K241=0,0,M241/K241)</f>
        <v>1</v>
      </c>
      <c r="W241" s="158" t="n">
        <f aca="false">IF(K241+$AB$1*H241=0,0,(N241+$AB$1*J241)/(K241+$AB$1*H241))</f>
        <v>0</v>
      </c>
      <c r="X241" s="159" t="n">
        <f aca="false">IF(F241=0,G241,F241)</f>
        <v>284</v>
      </c>
      <c r="Y241" s="159" t="n">
        <f aca="false">IF(K241=0,X241+E241,(X241+E241)/K241)</f>
        <v>47.3333333333333</v>
      </c>
      <c r="Z241" s="160" t="n">
        <f aca="false">(K241)/S241*100000</f>
        <v>2.66532807967554</v>
      </c>
      <c r="AA241" s="160" t="n">
        <f aca="false">SUM(M241:N241)/S241*100000</f>
        <v>2.66532807967554</v>
      </c>
      <c r="AB241" s="160" t="n">
        <f aca="false">IF(H241=0,(K241+$AB$1*I241)/S241*100000,(K241+$AB$1*H241)/S241*100000)</f>
        <v>10.4392016453959</v>
      </c>
      <c r="AC241" s="161" t="n">
        <f aca="false">(SUM(M241:N241)+$AB$1*ABS(H241-I241))/S241*100000</f>
        <v>10.2837241740815</v>
      </c>
      <c r="AD241" s="159" t="n">
        <f aca="false">(AB241*(W241*100+1))^0.5</f>
        <v>3.23097533964527</v>
      </c>
      <c r="AE241" s="159" t="n">
        <f aca="false">(AC241*(W241*100))^0.5</f>
        <v>0</v>
      </c>
      <c r="AF241" s="151" t="n">
        <f aca="false">$AF$1*(X241/S241*100000)^0.5</f>
        <v>0.786243235866663</v>
      </c>
      <c r="AG241" s="162" t="n">
        <f aca="false">D241</f>
        <v>2.44473210377861</v>
      </c>
      <c r="AH241" s="163" t="n">
        <v>1</v>
      </c>
      <c r="AI241" s="161"/>
      <c r="AJ241" s="161"/>
      <c r="AK241" s="160"/>
      <c r="AL241" s="164"/>
      <c r="AM241" s="160"/>
      <c r="AN241" s="160"/>
      <c r="AO241" s="160"/>
      <c r="AP241" s="160"/>
      <c r="AQ241" s="161"/>
      <c r="AR241" s="161"/>
      <c r="AS241" s="161"/>
      <c r="AT241" s="161"/>
      <c r="AU241" s="161"/>
      <c r="AV241" s="161"/>
      <c r="AW241" s="161"/>
      <c r="AX241" s="161"/>
    </row>
    <row r="242" customFormat="false" ht="15.75" hidden="false" customHeight="false" outlineLevel="0" collapsed="false">
      <c r="A242" s="150" t="s">
        <v>90</v>
      </c>
      <c r="B242" s="150" t="s">
        <v>611</v>
      </c>
      <c r="C242" s="150" t="s">
        <v>611</v>
      </c>
      <c r="D242" s="151" t="n">
        <f aca="false">IF(AD242-AE242-AF242&lt;0,0,AD242-AE242-AF242)</f>
        <v>2.05326735113581</v>
      </c>
      <c r="E242" s="152"/>
      <c r="F242" s="153" t="n">
        <v>14</v>
      </c>
      <c r="G242" s="153" t="n">
        <v>0</v>
      </c>
      <c r="H242" s="153" t="n">
        <v>7</v>
      </c>
      <c r="I242" s="153" t="n">
        <v>0</v>
      </c>
      <c r="J242" s="153" t="n">
        <v>0</v>
      </c>
      <c r="K242" s="154" t="n">
        <v>0</v>
      </c>
      <c r="L242" s="153" t="n">
        <v>0</v>
      </c>
      <c r="M242" s="153" t="n">
        <v>0</v>
      </c>
      <c r="N242" s="153" t="n">
        <v>0</v>
      </c>
      <c r="O242" s="152"/>
      <c r="P242" s="150" t="s">
        <v>149</v>
      </c>
      <c r="Q242" s="155" t="n">
        <v>44004</v>
      </c>
      <c r="R242" s="153" t="n">
        <v>637.1</v>
      </c>
      <c r="S242" s="156" t="n">
        <v>40292</v>
      </c>
      <c r="T242" s="157" t="n">
        <v>63</v>
      </c>
      <c r="U242" s="158" t="n">
        <f aca="false">V242+W242</f>
        <v>0</v>
      </c>
      <c r="V242" s="158" t="n">
        <f aca="false">IF(K242=0,0,M242/K242)</f>
        <v>0</v>
      </c>
      <c r="W242" s="158" t="n">
        <f aca="false">IF(K242+$AB$1*H242=0,0,(N242+$AB$1*J242)/(K242+$AB$1*H242))</f>
        <v>0</v>
      </c>
      <c r="X242" s="159" t="n">
        <f aca="false">IF(F242=0,G242,F242)</f>
        <v>14</v>
      </c>
      <c r="Y242" s="159" t="n">
        <f aca="false">IF(K242=0,X242+E242,(X242+E242)/K242)</f>
        <v>14</v>
      </c>
      <c r="Z242" s="160" t="n">
        <f aca="false">(K242)/S242*100000</f>
        <v>0</v>
      </c>
      <c r="AA242" s="160" t="n">
        <f aca="false">SUM(M242:N242)/S242*100000</f>
        <v>0</v>
      </c>
      <c r="AB242" s="160" t="n">
        <f aca="false">IF(H242=0,(K242+$AB$1*I242)/S242*100000,(K242+$AB$1*H242)/S242*100000)</f>
        <v>6.08061153578874</v>
      </c>
      <c r="AC242" s="161" t="n">
        <f aca="false">(SUM(M242:N242)+$AB$1*ABS(H242-I242))/S242*100000</f>
        <v>6.08061153578874</v>
      </c>
      <c r="AD242" s="159" t="n">
        <f aca="false">(AB242*(W242*100+1))^0.5</f>
        <v>2.46588960332549</v>
      </c>
      <c r="AE242" s="159" t="n">
        <f aca="false">(AC242*(W242*100))^0.5</f>
        <v>0</v>
      </c>
      <c r="AF242" s="151" t="n">
        <f aca="false">$AF$1*(X242/S242*100000)^0.5</f>
        <v>0.412622252189681</v>
      </c>
      <c r="AG242" s="162" t="n">
        <f aca="false">D242</f>
        <v>2.05326735113581</v>
      </c>
      <c r="AH242" s="163" t="n">
        <v>0</v>
      </c>
      <c r="AI242" s="161"/>
      <c r="AJ242" s="161"/>
      <c r="AK242" s="160"/>
      <c r="AL242" s="164"/>
      <c r="AM242" s="160"/>
      <c r="AN242" s="160"/>
      <c r="AO242" s="160"/>
      <c r="AP242" s="160"/>
      <c r="AQ242" s="161"/>
      <c r="AR242" s="161"/>
      <c r="AS242" s="161"/>
      <c r="AT242" s="161"/>
      <c r="AU242" s="161"/>
      <c r="AV242" s="161"/>
      <c r="AW242" s="161"/>
      <c r="AX242" s="161"/>
    </row>
    <row r="243" customFormat="false" ht="15.75" hidden="false" customHeight="false" outlineLevel="0" collapsed="false">
      <c r="A243" s="150" t="s">
        <v>90</v>
      </c>
      <c r="B243" s="150" t="s">
        <v>612</v>
      </c>
      <c r="C243" s="150" t="s">
        <v>612</v>
      </c>
      <c r="D243" s="151" t="n">
        <f aca="false">IF(AD243-AE243-AF243&lt;0,0,AD243-AE243-AF243)</f>
        <v>0.760132673184796</v>
      </c>
      <c r="E243" s="152"/>
      <c r="F243" s="153" t="n">
        <v>16</v>
      </c>
      <c r="G243" s="153" t="n">
        <v>0</v>
      </c>
      <c r="H243" s="153" t="n">
        <v>3</v>
      </c>
      <c r="I243" s="153" t="n">
        <v>1</v>
      </c>
      <c r="J243" s="153" t="n">
        <v>0</v>
      </c>
      <c r="K243" s="154" t="n">
        <v>1</v>
      </c>
      <c r="L243" s="153" t="n">
        <v>0</v>
      </c>
      <c r="M243" s="153" t="n">
        <v>0</v>
      </c>
      <c r="N243" s="153" t="n">
        <v>1</v>
      </c>
      <c r="O243" s="152"/>
      <c r="P243" s="150" t="s">
        <v>149</v>
      </c>
      <c r="Q243" s="155" t="n">
        <v>44004</v>
      </c>
      <c r="R243" s="153" t="n">
        <v>2205.95</v>
      </c>
      <c r="S243" s="156" t="n">
        <v>88617</v>
      </c>
      <c r="T243" s="157" t="n">
        <v>40</v>
      </c>
      <c r="U243" s="158" t="n">
        <f aca="false">V243+W243</f>
        <v>0.487804878048781</v>
      </c>
      <c r="V243" s="158" t="n">
        <f aca="false">IF(K243=0,0,M243/K243)</f>
        <v>0</v>
      </c>
      <c r="W243" s="158" t="n">
        <f aca="false">IF(K243+$AB$1*H243=0,0,(N243+$AB$1*J243)/(K243+$AB$1*H243))</f>
        <v>0.487804878048781</v>
      </c>
      <c r="X243" s="159" t="n">
        <f aca="false">IF(F243=0,G243,F243)</f>
        <v>16</v>
      </c>
      <c r="Y243" s="159" t="n">
        <f aca="false">IF(K243=0,X243+E243,(X243+E243)/K243)</f>
        <v>16</v>
      </c>
      <c r="Z243" s="160" t="n">
        <f aca="false">(K243)/S243*100000</f>
        <v>1.12845165148899</v>
      </c>
      <c r="AA243" s="160" t="n">
        <f aca="false">SUM(M243:N243)/S243*100000</f>
        <v>1.12845165148899</v>
      </c>
      <c r="AB243" s="160" t="n">
        <f aca="false">IF(H243=0,(K243+$AB$1*I243)/S243*100000,(K243+$AB$1*H243)/S243*100000)</f>
        <v>2.31332588555243</v>
      </c>
      <c r="AC243" s="161" t="n">
        <f aca="false">(SUM(M243:N243)+$AB$1*ABS(H243-I243))/S243*100000</f>
        <v>1.91836780753129</v>
      </c>
      <c r="AD243" s="159" t="n">
        <f aca="false">(AB243*(W243*100+1))^0.5</f>
        <v>10.7311924330175</v>
      </c>
      <c r="AE243" s="159" t="n">
        <f aca="false">(AC243*(W243*100))^0.5</f>
        <v>9.67361966590327</v>
      </c>
      <c r="AF243" s="151" t="n">
        <f aca="false">$AF$1*(X243/S243*100000)^0.5</f>
        <v>0.297440093929411</v>
      </c>
      <c r="AG243" s="162" t="n">
        <f aca="false">D243</f>
        <v>0.760132673184796</v>
      </c>
      <c r="AH243" s="163" t="n">
        <v>0</v>
      </c>
      <c r="AI243" s="161"/>
      <c r="AJ243" s="161"/>
      <c r="AK243" s="160"/>
      <c r="AL243" s="164"/>
      <c r="AM243" s="160"/>
      <c r="AN243" s="160"/>
      <c r="AO243" s="160"/>
      <c r="AP243" s="160"/>
      <c r="AQ243" s="161"/>
      <c r="AR243" s="161"/>
      <c r="AS243" s="161"/>
      <c r="AT243" s="161"/>
      <c r="AU243" s="161"/>
      <c r="AV243" s="161"/>
      <c r="AW243" s="161"/>
      <c r="AX243" s="161"/>
    </row>
    <row r="244" customFormat="false" ht="15.75" hidden="false" customHeight="false" outlineLevel="0" collapsed="false">
      <c r="A244" s="150" t="s">
        <v>90</v>
      </c>
      <c r="B244" s="150" t="s">
        <v>613</v>
      </c>
      <c r="C244" s="150" t="s">
        <v>613</v>
      </c>
      <c r="D244" s="151" t="n">
        <f aca="false">IF(AD244-AE244-AF244&lt;0,0,AD244-AE244-AF244)</f>
        <v>0.19285378047354</v>
      </c>
      <c r="E244" s="152"/>
      <c r="F244" s="153" t="n">
        <v>211</v>
      </c>
      <c r="G244" s="153" t="n">
        <v>0</v>
      </c>
      <c r="H244" s="153" t="n">
        <v>4</v>
      </c>
      <c r="I244" s="153" t="n">
        <v>0</v>
      </c>
      <c r="J244" s="153" t="n">
        <v>0</v>
      </c>
      <c r="K244" s="154" t="n">
        <v>0</v>
      </c>
      <c r="L244" s="153" t="n">
        <v>0</v>
      </c>
      <c r="M244" s="153" t="n">
        <v>0</v>
      </c>
      <c r="N244" s="153" t="n">
        <v>0</v>
      </c>
      <c r="O244" s="152"/>
      <c r="P244" s="150" t="s">
        <v>149</v>
      </c>
      <c r="Q244" s="155" t="n">
        <v>44004</v>
      </c>
      <c r="R244" s="153" t="n">
        <v>2008.8</v>
      </c>
      <c r="S244" s="156" t="n">
        <v>74454</v>
      </c>
      <c r="T244" s="157" t="n">
        <v>37</v>
      </c>
      <c r="U244" s="158" t="n">
        <f aca="false">V244+W244</f>
        <v>0</v>
      </c>
      <c r="V244" s="158" t="n">
        <f aca="false">IF(K244=0,0,M244/K244)</f>
        <v>0</v>
      </c>
      <c r="W244" s="158" t="n">
        <f aca="false">IF(K244+$AB$1*H244=0,0,(N244+$AB$1*J244)/(K244+$AB$1*H244))</f>
        <v>0</v>
      </c>
      <c r="X244" s="159" t="n">
        <f aca="false">IF(F244=0,G244,F244)</f>
        <v>211</v>
      </c>
      <c r="Y244" s="159" t="n">
        <f aca="false">IF(K244=0,X244+E244,(X244+E244)/K244)</f>
        <v>211</v>
      </c>
      <c r="Z244" s="160" t="n">
        <f aca="false">(K244)/S244*100000</f>
        <v>0</v>
      </c>
      <c r="AA244" s="160" t="n">
        <f aca="false">SUM(M244:N244)/S244*100000</f>
        <v>0</v>
      </c>
      <c r="AB244" s="160" t="n">
        <f aca="false">IF(H244=0,(K244+$AB$1*I244)/S244*100000,(K244+$AB$1*H244)/S244*100000)</f>
        <v>1.88035565584119</v>
      </c>
      <c r="AC244" s="161" t="n">
        <f aca="false">(SUM(M244:N244)+$AB$1*ABS(H244-I244))/S244*100000</f>
        <v>1.88035565584119</v>
      </c>
      <c r="AD244" s="159" t="n">
        <f aca="false">(AB244*(W244*100+1))^0.5</f>
        <v>1.37126060828757</v>
      </c>
      <c r="AE244" s="159" t="n">
        <f aca="false">(AC244*(W244*100))^0.5</f>
        <v>0</v>
      </c>
      <c r="AF244" s="151" t="n">
        <f aca="false">$AF$1*(X244/S244*100000)^0.5</f>
        <v>1.17840682781403</v>
      </c>
      <c r="AG244" s="162" t="n">
        <f aca="false">D244</f>
        <v>0.19285378047354</v>
      </c>
      <c r="AH244" s="163" t="n">
        <v>0</v>
      </c>
      <c r="AI244" s="161"/>
      <c r="AJ244" s="161"/>
      <c r="AK244" s="160"/>
      <c r="AL244" s="164"/>
      <c r="AM244" s="160"/>
      <c r="AN244" s="160"/>
      <c r="AO244" s="160"/>
      <c r="AP244" s="160"/>
      <c r="AQ244" s="161"/>
      <c r="AR244" s="161"/>
      <c r="AS244" s="161"/>
      <c r="AT244" s="161"/>
      <c r="AU244" s="161"/>
      <c r="AV244" s="161"/>
      <c r="AW244" s="161"/>
      <c r="AX244" s="161"/>
    </row>
    <row r="245" customFormat="false" ht="15.75" hidden="false" customHeight="false" outlineLevel="0" collapsed="false">
      <c r="A245" s="150" t="s">
        <v>90</v>
      </c>
      <c r="B245" s="150" t="s">
        <v>614</v>
      </c>
      <c r="C245" s="150" t="s">
        <v>614</v>
      </c>
      <c r="D245" s="151" t="n">
        <f aca="false">IF(AD245-AE245-AF245&lt;0,0,AD245-AE245-AF245)</f>
        <v>0.728400631684501</v>
      </c>
      <c r="E245" s="152"/>
      <c r="F245" s="153" t="n">
        <v>235</v>
      </c>
      <c r="G245" s="153" t="n">
        <v>3</v>
      </c>
      <c r="H245" s="153" t="n">
        <v>110</v>
      </c>
      <c r="I245" s="153" t="n">
        <v>0</v>
      </c>
      <c r="J245" s="153" t="n">
        <v>0</v>
      </c>
      <c r="K245" s="154" t="n">
        <v>29</v>
      </c>
      <c r="L245" s="153" t="n">
        <v>2</v>
      </c>
      <c r="M245" s="153" t="n">
        <v>24</v>
      </c>
      <c r="N245" s="153" t="n">
        <v>3</v>
      </c>
      <c r="O245" s="152"/>
      <c r="P245" s="150" t="s">
        <v>149</v>
      </c>
      <c r="Q245" s="155" t="n">
        <v>44004</v>
      </c>
      <c r="R245" s="153" t="n">
        <v>812.7</v>
      </c>
      <c r="S245" s="156" t="n">
        <v>201992</v>
      </c>
      <c r="T245" s="157" t="n">
        <v>249</v>
      </c>
      <c r="U245" s="158" t="n">
        <f aca="false">V245+W245</f>
        <v>0.872030651340996</v>
      </c>
      <c r="V245" s="158" t="n">
        <f aca="false">IF(K245=0,0,M245/K245)</f>
        <v>0.827586206896552</v>
      </c>
      <c r="W245" s="158" t="n">
        <f aca="false">IF(K245+$AB$1*H245=0,0,(N245+$AB$1*J245)/(K245+$AB$1*H245))</f>
        <v>0.0444444444444444</v>
      </c>
      <c r="X245" s="159" t="n">
        <f aca="false">IF(F245=0,G245,F245)</f>
        <v>235</v>
      </c>
      <c r="Y245" s="159" t="n">
        <f aca="false">IF(K245=0,X245+E245,(X245+E245)/K245)</f>
        <v>8.10344827586207</v>
      </c>
      <c r="Z245" s="160" t="n">
        <f aca="false">(K245)/S245*100000</f>
        <v>14.3570042377916</v>
      </c>
      <c r="AA245" s="160" t="n">
        <f aca="false">SUM(M245:N245)/S245*100000</f>
        <v>13.3668660144956</v>
      </c>
      <c r="AB245" s="160" t="n">
        <f aca="false">IF(H245=0,(K245+$AB$1*I245)/S245*100000,(K245+$AB$1*H245)/S245*100000)</f>
        <v>33.4171650362391</v>
      </c>
      <c r="AC245" s="161" t="n">
        <f aca="false">(SUM(M245:N245)+$AB$1*ABS(H245-I245))/S245*100000</f>
        <v>32.4270268129431</v>
      </c>
      <c r="AD245" s="159" t="n">
        <f aca="false">(AB245*(W245*100+1))^0.5</f>
        <v>13.488435733273</v>
      </c>
      <c r="AE245" s="159" t="n">
        <f aca="false">(AC245*(W245*100))^0.5</f>
        <v>12.0050039220583</v>
      </c>
      <c r="AF245" s="151" t="n">
        <f aca="false">$AF$1*(X245/S245*100000)^0.5</f>
        <v>0.755031179530128</v>
      </c>
      <c r="AG245" s="162" t="n">
        <f aca="false">D245</f>
        <v>0.728400631684501</v>
      </c>
      <c r="AH245" s="163" t="n">
        <v>1</v>
      </c>
      <c r="AI245" s="161"/>
      <c r="AJ245" s="161"/>
      <c r="AK245" s="160"/>
      <c r="AL245" s="164"/>
      <c r="AM245" s="160"/>
      <c r="AN245" s="160"/>
      <c r="AO245" s="160"/>
      <c r="AP245" s="160"/>
      <c r="AQ245" s="161"/>
      <c r="AR245" s="161"/>
      <c r="AS245" s="161"/>
      <c r="AT245" s="161"/>
      <c r="AU245" s="161"/>
      <c r="AV245" s="161"/>
      <c r="AW245" s="161"/>
      <c r="AX245" s="161"/>
    </row>
    <row r="246" customFormat="false" ht="15.75" hidden="false" customHeight="false" outlineLevel="0" collapsed="false">
      <c r="A246" s="256" t="s">
        <v>99</v>
      </c>
      <c r="B246" s="256" t="s">
        <v>615</v>
      </c>
      <c r="C246" s="256" t="s">
        <v>616</v>
      </c>
      <c r="D246" s="151" t="n">
        <f aca="false">IF(AD246-AE246-AF246&lt;0,0,AD246-AE246-AF246)</f>
        <v>0.597525690915874</v>
      </c>
      <c r="E246" s="257"/>
      <c r="F246" s="258" t="n">
        <v>991</v>
      </c>
      <c r="G246" s="258" t="n">
        <v>57</v>
      </c>
      <c r="H246" s="258" t="n">
        <v>57</v>
      </c>
      <c r="I246" s="258" t="n">
        <v>1</v>
      </c>
      <c r="J246" s="258" t="n">
        <v>10</v>
      </c>
      <c r="K246" s="259" t="n">
        <v>104</v>
      </c>
      <c r="L246" s="258" t="n">
        <v>16</v>
      </c>
      <c r="M246" s="258" t="n">
        <v>81</v>
      </c>
      <c r="N246" s="258" t="n">
        <v>7</v>
      </c>
      <c r="O246" s="257"/>
      <c r="P246" s="256" t="s">
        <v>149</v>
      </c>
      <c r="Q246" s="260" t="n">
        <v>44004</v>
      </c>
      <c r="R246" s="258" t="n">
        <v>118.5</v>
      </c>
      <c r="S246" s="261" t="n">
        <v>977686</v>
      </c>
      <c r="T246" s="262" t="n">
        <v>8251</v>
      </c>
      <c r="U246" s="158" t="n">
        <f aca="false">V246+W246</f>
        <v>0.863557731095045</v>
      </c>
      <c r="V246" s="158" t="n">
        <f aca="false">IF(K246=0,0,M246/K246)</f>
        <v>0.778846153846154</v>
      </c>
      <c r="W246" s="158" t="n">
        <f aca="false">IF(K246+$AB$1*H246=0,0,(N246+$AB$1*J246)/(K246+$AB$1*H246))</f>
        <v>0.0847115772488907</v>
      </c>
      <c r="X246" s="159" t="n">
        <f aca="false">IF(F246=0,G246,F246)</f>
        <v>991</v>
      </c>
      <c r="Y246" s="159" t="n">
        <f aca="false">IF(K246=0,X246+E246,(X246+E246)/K246)</f>
        <v>9.52884615384615</v>
      </c>
      <c r="Z246" s="160" t="n">
        <f aca="false">(K246)/S246*100000</f>
        <v>10.6373620978515</v>
      </c>
      <c r="AA246" s="160" t="n">
        <f aca="false">SUM(M246:N246)/S246*100000</f>
        <v>9.00084485202816</v>
      </c>
      <c r="AB246" s="160" t="n">
        <f aca="false">IF(H246=0,(K246+$AB$1*I246)/S246*100000,(K246+$AB$1*H246)/S246*100000)</f>
        <v>12.6778945387374</v>
      </c>
      <c r="AC246" s="161" t="n">
        <f aca="false">(SUM(M246:N246)+$AB$1*ABS(H246-I246))/S246*100000</f>
        <v>11.0055784781617</v>
      </c>
      <c r="AD246" s="159" t="n">
        <f aca="false">(AB246*(W246*100+1))^0.5</f>
        <v>10.9578437110543</v>
      </c>
      <c r="AE246" s="159" t="n">
        <f aca="false">(AC246*(W246*100))^0.5</f>
        <v>9.65556788294466</v>
      </c>
      <c r="AF246" s="151" t="n">
        <f aca="false">$AF$1*(X246/S246*100000)^0.5</f>
        <v>0.704750137193733</v>
      </c>
      <c r="AG246" s="162" t="n">
        <f aca="false">D246</f>
        <v>0.597525690915874</v>
      </c>
      <c r="AH246" s="165"/>
      <c r="AI246" s="161"/>
      <c r="AJ246" s="161"/>
      <c r="AK246" s="160"/>
      <c r="AL246" s="164"/>
      <c r="AM246" s="160"/>
      <c r="AN246" s="160"/>
      <c r="AO246" s="160"/>
      <c r="AP246" s="160"/>
      <c r="AQ246" s="161"/>
      <c r="AR246" s="161"/>
      <c r="AS246" s="161"/>
      <c r="AT246" s="161"/>
      <c r="AU246" s="161"/>
      <c r="AV246" s="161"/>
      <c r="AW246" s="161"/>
      <c r="AX246" s="161"/>
    </row>
    <row r="247" customFormat="false" ht="15.75" hidden="false" customHeight="false" outlineLevel="0" collapsed="false">
      <c r="A247" s="256" t="s">
        <v>99</v>
      </c>
      <c r="B247" s="256" t="s">
        <v>617</v>
      </c>
      <c r="C247" s="256" t="s">
        <v>618</v>
      </c>
      <c r="D247" s="151" t="n">
        <f aca="false">IF(AD247-AE247-AF247&lt;0,0,AD247-AE247-AF247)</f>
        <v>0</v>
      </c>
      <c r="E247" s="257"/>
      <c r="F247" s="258" t="n">
        <v>85</v>
      </c>
      <c r="G247" s="258" t="n">
        <v>0</v>
      </c>
      <c r="H247" s="258" t="n">
        <v>7</v>
      </c>
      <c r="I247" s="258" t="n">
        <v>0</v>
      </c>
      <c r="J247" s="258" t="n">
        <v>1</v>
      </c>
      <c r="K247" s="259" t="n">
        <v>4</v>
      </c>
      <c r="L247" s="258" t="n">
        <v>0</v>
      </c>
      <c r="M247" s="258" t="n">
        <v>3</v>
      </c>
      <c r="N247" s="258" t="n">
        <v>1</v>
      </c>
      <c r="O247" s="257"/>
      <c r="P247" s="256" t="s">
        <v>149</v>
      </c>
      <c r="Q247" s="260" t="n">
        <v>44004</v>
      </c>
      <c r="R247" s="258" t="n">
        <v>2143.17</v>
      </c>
      <c r="S247" s="261" t="n">
        <v>292927</v>
      </c>
      <c r="T247" s="262" t="n">
        <v>137</v>
      </c>
      <c r="U247" s="158" t="n">
        <f aca="false">V247+W247</f>
        <v>0.959302325581395</v>
      </c>
      <c r="V247" s="158" t="n">
        <f aca="false">IF(K247=0,0,M247/K247)</f>
        <v>0.75</v>
      </c>
      <c r="W247" s="158" t="n">
        <f aca="false">IF(K247+$AB$1*H247=0,0,(N247+$AB$1*J247)/(K247+$AB$1*H247))</f>
        <v>0.209302325581395</v>
      </c>
      <c r="X247" s="159" t="n">
        <f aca="false">IF(F247=0,G247,F247)</f>
        <v>85</v>
      </c>
      <c r="Y247" s="159" t="n">
        <f aca="false">IF(K247=0,X247+E247,(X247+E247)/K247)</f>
        <v>21.25</v>
      </c>
      <c r="Z247" s="160" t="n">
        <f aca="false">(K247)/S247*100000</f>
        <v>1.3655279301669</v>
      </c>
      <c r="AA247" s="160" t="n">
        <f aca="false">SUM(M247:N247)/S247*100000</f>
        <v>1.3655279301669</v>
      </c>
      <c r="AB247" s="160" t="n">
        <f aca="false">IF(H247=0,(K247+$AB$1*I247)/S247*100000,(K247+$AB$1*H247)/S247*100000)</f>
        <v>2.20191378739413</v>
      </c>
      <c r="AC247" s="161" t="n">
        <f aca="false">(SUM(M247:N247)+$AB$1*ABS(H247-I247))/S247*100000</f>
        <v>2.20191378739413</v>
      </c>
      <c r="AD247" s="159" t="n">
        <f aca="false">(AB247*(W247*100+1))^0.5</f>
        <v>6.94899139663643</v>
      </c>
      <c r="AE247" s="159" t="n">
        <f aca="false">(AC247*(W247*100))^0.5</f>
        <v>6.78870883475886</v>
      </c>
      <c r="AF247" s="151" t="n">
        <f aca="false">$AF$1*(X247/S247*100000)^0.5</f>
        <v>0.377075053177254</v>
      </c>
      <c r="AG247" s="162" t="n">
        <f aca="false">D247</f>
        <v>0</v>
      </c>
      <c r="AH247" s="163" t="n">
        <v>1</v>
      </c>
      <c r="AI247" s="161"/>
      <c r="AJ247" s="161"/>
      <c r="AK247" s="160"/>
      <c r="AL247" s="164"/>
      <c r="AM247" s="160"/>
      <c r="AN247" s="160"/>
      <c r="AO247" s="160"/>
      <c r="AP247" s="160"/>
      <c r="AQ247" s="161"/>
      <c r="AR247" s="161"/>
      <c r="AS247" s="161"/>
      <c r="AT247" s="161"/>
      <c r="AU247" s="161"/>
      <c r="AV247" s="161"/>
      <c r="AW247" s="161"/>
      <c r="AX247" s="161"/>
    </row>
    <row r="248" customFormat="false" ht="15.75" hidden="false" customHeight="false" outlineLevel="0" collapsed="false">
      <c r="A248" s="256" t="s">
        <v>99</v>
      </c>
      <c r="B248" s="256" t="s">
        <v>619</v>
      </c>
      <c r="C248" s="256" t="s">
        <v>620</v>
      </c>
      <c r="D248" s="151" t="n">
        <f aca="false">IF(AD248-AE248-AF248&lt;0,0,AD248-AE248-AF248)</f>
        <v>0</v>
      </c>
      <c r="E248" s="257"/>
      <c r="F248" s="258" t="n">
        <v>461</v>
      </c>
      <c r="G248" s="258" t="n">
        <v>3</v>
      </c>
      <c r="H248" s="258" t="n">
        <v>43</v>
      </c>
      <c r="I248" s="258" t="n">
        <v>0</v>
      </c>
      <c r="J248" s="258" t="n">
        <v>3</v>
      </c>
      <c r="K248" s="259" t="n">
        <v>17</v>
      </c>
      <c r="L248" s="258" t="n">
        <v>1</v>
      </c>
      <c r="M248" s="258" t="n">
        <v>15</v>
      </c>
      <c r="N248" s="258" t="n">
        <v>1</v>
      </c>
      <c r="O248" s="257"/>
      <c r="P248" s="256" t="s">
        <v>149</v>
      </c>
      <c r="Q248" s="260" t="n">
        <v>44004</v>
      </c>
      <c r="R248" s="258" t="n">
        <v>2109.74</v>
      </c>
      <c r="S248" s="261" t="n">
        <v>971807</v>
      </c>
      <c r="T248" s="262" t="n">
        <v>461</v>
      </c>
      <c r="U248" s="158" t="n">
        <f aca="false">V248+W248</f>
        <v>0.946315499678811</v>
      </c>
      <c r="V248" s="158" t="n">
        <f aca="false">IF(K248=0,0,M248/K248)</f>
        <v>0.882352941176471</v>
      </c>
      <c r="W248" s="158" t="n">
        <f aca="false">IF(K248+$AB$1*H248=0,0,(N248+$AB$1*J248)/(K248+$AB$1*H248))</f>
        <v>0.0639625585023401</v>
      </c>
      <c r="X248" s="159" t="n">
        <f aca="false">IF(F248=0,G248,F248)</f>
        <v>461</v>
      </c>
      <c r="Y248" s="159" t="n">
        <f aca="false">IF(K248=0,X248+E248,(X248+E248)/K248)</f>
        <v>27.1176470588235</v>
      </c>
      <c r="Z248" s="160" t="n">
        <f aca="false">(K248)/S248*100000</f>
        <v>1.74931853752854</v>
      </c>
      <c r="AA248" s="160" t="n">
        <f aca="false">SUM(M248:N248)/S248*100000</f>
        <v>1.64641744708569</v>
      </c>
      <c r="AB248" s="160" t="n">
        <f aca="false">IF(H248=0,(K248+$AB$1*I248)/S248*100000,(K248+$AB$1*H248)/S248*100000)</f>
        <v>3.29797994869352</v>
      </c>
      <c r="AC248" s="161" t="n">
        <f aca="false">(SUM(M248:N248)+$AB$1*ABS(H248-I248))/S248*100000</f>
        <v>3.19507885825066</v>
      </c>
      <c r="AD248" s="159" t="n">
        <f aca="false">(AB248*(W248*100+1))^0.5</f>
        <v>4.93889699117919</v>
      </c>
      <c r="AE248" s="159" t="n">
        <f aca="false">(AC248*(W248*100))^0.5</f>
        <v>4.52067935592039</v>
      </c>
      <c r="AF248" s="151" t="n">
        <f aca="false">$AF$1*(X248/S248*100000)^0.5</f>
        <v>0.482123711511233</v>
      </c>
      <c r="AG248" s="162" t="n">
        <f aca="false">D248</f>
        <v>0</v>
      </c>
      <c r="AH248" s="163" t="n">
        <v>1</v>
      </c>
      <c r="AI248" s="161"/>
      <c r="AJ248" s="161"/>
      <c r="AK248" s="160"/>
      <c r="AL248" s="164"/>
      <c r="AM248" s="160"/>
      <c r="AN248" s="160"/>
      <c r="AO248" s="160"/>
      <c r="AP248" s="160"/>
      <c r="AQ248" s="161"/>
      <c r="AR248" s="161"/>
      <c r="AS248" s="161"/>
      <c r="AT248" s="161"/>
      <c r="AU248" s="161"/>
      <c r="AV248" s="161"/>
      <c r="AW248" s="161"/>
      <c r="AX248" s="161"/>
    </row>
    <row r="249" customFormat="false" ht="15.75" hidden="false" customHeight="false" outlineLevel="0" collapsed="false">
      <c r="A249" s="256" t="s">
        <v>99</v>
      </c>
      <c r="B249" s="256" t="s">
        <v>621</v>
      </c>
      <c r="C249" s="256" t="s">
        <v>622</v>
      </c>
      <c r="D249" s="151" t="n">
        <f aca="false">IF(AD249-AE249-AF249&lt;0,0,AD249-AE249-AF249)</f>
        <v>0.0490492474647038</v>
      </c>
      <c r="E249" s="257"/>
      <c r="F249" s="258" t="n">
        <v>462</v>
      </c>
      <c r="G249" s="258" t="n">
        <v>5</v>
      </c>
      <c r="H249" s="258" t="n">
        <v>27</v>
      </c>
      <c r="I249" s="258" t="n">
        <v>1</v>
      </c>
      <c r="J249" s="258" t="n">
        <v>1</v>
      </c>
      <c r="K249" s="259" t="n">
        <v>31</v>
      </c>
      <c r="L249" s="258" t="n">
        <v>0</v>
      </c>
      <c r="M249" s="258" t="n">
        <v>30</v>
      </c>
      <c r="N249" s="258" t="n">
        <v>1</v>
      </c>
      <c r="O249" s="257"/>
      <c r="P249" s="256" t="s">
        <v>149</v>
      </c>
      <c r="Q249" s="260" t="n">
        <v>44004</v>
      </c>
      <c r="R249" s="258" t="n">
        <v>4789.8</v>
      </c>
      <c r="S249" s="261" t="n">
        <v>1238097</v>
      </c>
      <c r="T249" s="262" t="n">
        <v>258</v>
      </c>
      <c r="U249" s="158" t="n">
        <f aca="false">V249+W249</f>
        <v>1.00111647194864</v>
      </c>
      <c r="V249" s="158" t="n">
        <f aca="false">IF(K249=0,0,M249/K249)</f>
        <v>0.967741935483871</v>
      </c>
      <c r="W249" s="158" t="n">
        <f aca="false">IF(K249+$AB$1*H249=0,0,(N249+$AB$1*J249)/(K249+$AB$1*H249))</f>
        <v>0.0333745364647713</v>
      </c>
      <c r="X249" s="159" t="n">
        <f aca="false">IF(F249=0,G249,F249)</f>
        <v>462</v>
      </c>
      <c r="Y249" s="159" t="n">
        <f aca="false">IF(K249=0,X249+E249,(X249+E249)/K249)</f>
        <v>14.9032258064516</v>
      </c>
      <c r="Z249" s="160" t="n">
        <f aca="false">(K249)/S249*100000</f>
        <v>2.50384259068554</v>
      </c>
      <c r="AA249" s="160" t="n">
        <f aca="false">SUM(M249:N249)/S249*100000</f>
        <v>2.50384259068554</v>
      </c>
      <c r="AB249" s="160" t="n">
        <f aca="false">IF(H249=0,(K249+$AB$1*I249)/S249*100000,(K249+$AB$1*H249)/S249*100000)</f>
        <v>3.26711073526549</v>
      </c>
      <c r="AC249" s="161" t="n">
        <f aca="false">(SUM(M249:N249)+$AB$1*ABS(H249-I249))/S249*100000</f>
        <v>3.23884154472549</v>
      </c>
      <c r="AD249" s="159" t="n">
        <f aca="false">(AB249*(W249*100+1))^0.5</f>
        <v>3.76443108213205</v>
      </c>
      <c r="AE249" s="159" t="n">
        <f aca="false">(AC249*(W249*100))^0.5</f>
        <v>3.28777790062007</v>
      </c>
      <c r="AF249" s="151" t="n">
        <f aca="false">$AF$1*(X249/S249*100000)^0.5</f>
        <v>0.427603934047277</v>
      </c>
      <c r="AG249" s="162" t="n">
        <f aca="false">D249</f>
        <v>0.0490492474647038</v>
      </c>
      <c r="AH249" s="163" t="n">
        <v>1</v>
      </c>
      <c r="AI249" s="161"/>
      <c r="AJ249" s="161"/>
      <c r="AK249" s="160"/>
      <c r="AL249" s="164"/>
      <c r="AM249" s="160"/>
      <c r="AN249" s="160"/>
      <c r="AO249" s="160"/>
      <c r="AP249" s="160"/>
      <c r="AQ249" s="161"/>
      <c r="AR249" s="161"/>
      <c r="AS249" s="161"/>
      <c r="AT249" s="161"/>
      <c r="AU249" s="161"/>
      <c r="AV249" s="161"/>
      <c r="AW249" s="161"/>
      <c r="AX249" s="161"/>
    </row>
    <row r="250" customFormat="false" ht="15.75" hidden="false" customHeight="false" outlineLevel="0" collapsed="false">
      <c r="A250" s="256" t="s">
        <v>99</v>
      </c>
      <c r="B250" s="256" t="s">
        <v>623</v>
      </c>
      <c r="C250" s="256" t="s">
        <v>624</v>
      </c>
      <c r="D250" s="151" t="n">
        <f aca="false">IF(AD250-AE250-AF250&lt;0,0,AD250-AE250-AF250)</f>
        <v>0</v>
      </c>
      <c r="E250" s="257"/>
      <c r="F250" s="258" t="n">
        <v>405</v>
      </c>
      <c r="G250" s="258" t="n">
        <v>0</v>
      </c>
      <c r="H250" s="258" t="n">
        <v>20</v>
      </c>
      <c r="I250" s="258" t="n">
        <v>0</v>
      </c>
      <c r="J250" s="258" t="n">
        <v>6</v>
      </c>
      <c r="K250" s="259" t="n">
        <v>1</v>
      </c>
      <c r="L250" s="258" t="n">
        <v>1</v>
      </c>
      <c r="M250" s="258" t="n">
        <v>0</v>
      </c>
      <c r="N250" s="258" t="n">
        <v>0</v>
      </c>
      <c r="O250" s="257"/>
      <c r="P250" s="256" t="s">
        <v>149</v>
      </c>
      <c r="Q250" s="260" t="n">
        <v>44004</v>
      </c>
      <c r="R250" s="258" t="n">
        <v>5325.03</v>
      </c>
      <c r="S250" s="261" t="n">
        <v>1007893</v>
      </c>
      <c r="T250" s="262" t="n">
        <v>189</v>
      </c>
      <c r="U250" s="158" t="n">
        <f aca="false">V250+W250</f>
        <v>0.2625</v>
      </c>
      <c r="V250" s="158" t="n">
        <f aca="false">IF(K250=0,0,M250/K250)</f>
        <v>0</v>
      </c>
      <c r="W250" s="158" t="n">
        <f aca="false">IF(K250+$AB$1*H250=0,0,(N250+$AB$1*J250)/(K250+$AB$1*H250))</f>
        <v>0.2625</v>
      </c>
      <c r="X250" s="159" t="n">
        <f aca="false">IF(F250=0,G250,F250)</f>
        <v>405</v>
      </c>
      <c r="Y250" s="159" t="n">
        <f aca="false">IF(K250=0,X250+E250,(X250+E250)/K250)</f>
        <v>405</v>
      </c>
      <c r="Z250" s="160" t="n">
        <f aca="false">(K250)/S250*100000</f>
        <v>0.0992168811570276</v>
      </c>
      <c r="AA250" s="160" t="n">
        <f aca="false">SUM(M250:N250)/S250*100000</f>
        <v>0</v>
      </c>
      <c r="AB250" s="160" t="n">
        <f aca="false">IF(H250=0,(K250+$AB$1*I250)/S250*100000,(K250+$AB$1*H250)/S250*100000)</f>
        <v>0.793735049256221</v>
      </c>
      <c r="AC250" s="161" t="n">
        <f aca="false">(SUM(M250:N250)+$AB$1*ABS(H250-I250))/S250*100000</f>
        <v>0.694518168099193</v>
      </c>
      <c r="AD250" s="159" t="n">
        <f aca="false">(AB250*(W250*100+1))^0.5</f>
        <v>4.65072898503364</v>
      </c>
      <c r="AE250" s="159" t="n">
        <f aca="false">(AC250*(W250*100))^0.5</f>
        <v>4.26978944593335</v>
      </c>
      <c r="AF250" s="151" t="n">
        <f aca="false">$AF$1*(X250/S250*100000)^0.5</f>
        <v>0.443729535478676</v>
      </c>
      <c r="AG250" s="162" t="n">
        <f aca="false">D250</f>
        <v>0</v>
      </c>
      <c r="AH250" s="163" t="n">
        <v>0</v>
      </c>
      <c r="AI250" s="161"/>
      <c r="AJ250" s="161"/>
      <c r="AK250" s="160"/>
      <c r="AL250" s="164"/>
      <c r="AM250" s="160"/>
      <c r="AN250" s="160"/>
      <c r="AO250" s="160"/>
      <c r="AP250" s="160"/>
      <c r="AQ250" s="161"/>
      <c r="AR250" s="161"/>
      <c r="AS250" s="161"/>
      <c r="AT250" s="161"/>
      <c r="AU250" s="161"/>
      <c r="AV250" s="161"/>
      <c r="AW250" s="161"/>
      <c r="AX250" s="161"/>
    </row>
    <row r="251" customFormat="false" ht="15.75" hidden="false" customHeight="false" outlineLevel="0" collapsed="false">
      <c r="A251" s="256" t="s">
        <v>99</v>
      </c>
      <c r="B251" s="256" t="s">
        <v>625</v>
      </c>
      <c r="C251" s="256" t="s">
        <v>626</v>
      </c>
      <c r="D251" s="151" t="n">
        <f aca="false">IF(AD251-AE251-AF251&lt;0,0,AD251-AE251-AF251)</f>
        <v>0.728825305652648</v>
      </c>
      <c r="E251" s="257"/>
      <c r="F251" s="258" t="n">
        <v>135</v>
      </c>
      <c r="G251" s="258" t="n">
        <v>2</v>
      </c>
      <c r="H251" s="258" t="n">
        <v>8</v>
      </c>
      <c r="I251" s="258" t="n">
        <v>0</v>
      </c>
      <c r="J251" s="258" t="n">
        <v>5</v>
      </c>
      <c r="K251" s="259" t="n">
        <v>14</v>
      </c>
      <c r="L251" s="258" t="n">
        <v>4</v>
      </c>
      <c r="M251" s="258" t="n">
        <v>9</v>
      </c>
      <c r="N251" s="258" t="n">
        <v>1</v>
      </c>
      <c r="O251" s="257"/>
      <c r="P251" s="256" t="s">
        <v>149</v>
      </c>
      <c r="Q251" s="260" t="n">
        <v>44004</v>
      </c>
      <c r="R251" s="258" t="n">
        <v>2725.63</v>
      </c>
      <c r="S251" s="261" t="n">
        <v>605822</v>
      </c>
      <c r="T251" s="262" t="n">
        <v>222</v>
      </c>
      <c r="U251" s="158" t="n">
        <f aca="false">V251+W251</f>
        <v>0.806547619047619</v>
      </c>
      <c r="V251" s="158" t="n">
        <f aca="false">IF(K251=0,0,M251/K251)</f>
        <v>0.642857142857143</v>
      </c>
      <c r="W251" s="158" t="n">
        <f aca="false">IF(K251+$AB$1*H251=0,0,(N251+$AB$1*J251)/(K251+$AB$1*H251))</f>
        <v>0.163690476190476</v>
      </c>
      <c r="X251" s="159" t="n">
        <f aca="false">IF(F251=0,G251,F251)</f>
        <v>135</v>
      </c>
      <c r="Y251" s="159" t="n">
        <f aca="false">IF(K251=0,X251+E251,(X251+E251)/K251)</f>
        <v>9.64285714285714</v>
      </c>
      <c r="Z251" s="160" t="n">
        <f aca="false">(K251)/S251*100000</f>
        <v>2.3109098051903</v>
      </c>
      <c r="AA251" s="160" t="n">
        <f aca="false">SUM(M251:N251)/S251*100000</f>
        <v>1.65064986085022</v>
      </c>
      <c r="AB251" s="160" t="n">
        <f aca="false">IF(H251=0,(K251+$AB$1*I251)/S251*100000,(K251+$AB$1*H251)/S251*100000)</f>
        <v>2.77309176622836</v>
      </c>
      <c r="AC251" s="161" t="n">
        <f aca="false">(SUM(M251:N251)+$AB$1*ABS(H251-I251))/S251*100000</f>
        <v>2.11283182188828</v>
      </c>
      <c r="AD251" s="159" t="n">
        <f aca="false">(AB251*(W251*100+1))^0.5</f>
        <v>6.94017023851788</v>
      </c>
      <c r="AE251" s="159" t="n">
        <f aca="false">(AC251*(W251*100))^0.5</f>
        <v>5.88090509220548</v>
      </c>
      <c r="AF251" s="151" t="n">
        <f aca="false">$AF$1*(X251/S251*100000)^0.5</f>
        <v>0.330439840659751</v>
      </c>
      <c r="AG251" s="162" t="n">
        <f aca="false">D251</f>
        <v>0.728825305652648</v>
      </c>
      <c r="AH251" s="163" t="n">
        <v>1</v>
      </c>
      <c r="AI251" s="161"/>
      <c r="AJ251" s="161"/>
      <c r="AK251" s="160"/>
      <c r="AL251" s="164"/>
      <c r="AM251" s="160"/>
      <c r="AN251" s="160"/>
      <c r="AO251" s="160"/>
      <c r="AP251" s="160"/>
      <c r="AQ251" s="161"/>
      <c r="AR251" s="161"/>
      <c r="AS251" s="161"/>
      <c r="AT251" s="161"/>
      <c r="AU251" s="161"/>
      <c r="AV251" s="161"/>
      <c r="AW251" s="161"/>
      <c r="AX251" s="161"/>
    </row>
    <row r="252" customFormat="false" ht="15.75" hidden="false" customHeight="false" outlineLevel="0" collapsed="false">
      <c r="A252" s="256" t="s">
        <v>99</v>
      </c>
      <c r="B252" s="256" t="s">
        <v>627</v>
      </c>
      <c r="C252" s="256" t="s">
        <v>628</v>
      </c>
      <c r="D252" s="151" t="n">
        <f aca="false">IF(AD252-AE252-AF252&lt;0,0,AD252-AE252-AF252)</f>
        <v>0</v>
      </c>
      <c r="E252" s="257"/>
      <c r="F252" s="258" t="n">
        <v>94</v>
      </c>
      <c r="G252" s="258" t="n">
        <v>0</v>
      </c>
      <c r="H252" s="258" t="n">
        <v>0</v>
      </c>
      <c r="I252" s="258" t="n">
        <v>0</v>
      </c>
      <c r="J252" s="258" t="n">
        <v>0</v>
      </c>
      <c r="K252" s="259" t="n">
        <v>0</v>
      </c>
      <c r="L252" s="258" t="n">
        <v>0</v>
      </c>
      <c r="M252" s="258" t="n">
        <v>0</v>
      </c>
      <c r="N252" s="258" t="n">
        <v>0</v>
      </c>
      <c r="O252" s="257"/>
      <c r="P252" s="256" t="s">
        <v>149</v>
      </c>
      <c r="Q252" s="260" t="n">
        <v>44004</v>
      </c>
      <c r="R252" s="258" t="n">
        <v>2183.98</v>
      </c>
      <c r="S252" s="261" t="n">
        <v>195592</v>
      </c>
      <c r="T252" s="262" t="n">
        <v>90</v>
      </c>
      <c r="U252" s="158" t="n">
        <f aca="false">V252+W252</f>
        <v>0</v>
      </c>
      <c r="V252" s="158" t="n">
        <f aca="false">IF(K252=0,0,M252/K252)</f>
        <v>0</v>
      </c>
      <c r="W252" s="158" t="n">
        <f aca="false">IF(K252+$AB$1*H252=0,0,(N252+$AB$1*J252)/(K252+$AB$1*H252))</f>
        <v>0</v>
      </c>
      <c r="X252" s="159" t="n">
        <f aca="false">IF(F252=0,G252,F252)</f>
        <v>94</v>
      </c>
      <c r="Y252" s="159" t="n">
        <f aca="false">IF(K252=0,X252+E252,(X252+E252)/K252)</f>
        <v>94</v>
      </c>
      <c r="Z252" s="160" t="n">
        <f aca="false">(K252)/S252*100000</f>
        <v>0</v>
      </c>
      <c r="AA252" s="160" t="n">
        <f aca="false">SUM(M252:N252)/S252*100000</f>
        <v>0</v>
      </c>
      <c r="AB252" s="160" t="n">
        <f aca="false">IF(H252=0,(K252+$AB$1*I252)/S252*100000,(K252+$AB$1*H252)/S252*100000)</f>
        <v>0</v>
      </c>
      <c r="AC252" s="161" t="n">
        <f aca="false">(SUM(M252:N252)+$AB$1*ABS(H252-I252))/S252*100000</f>
        <v>0</v>
      </c>
      <c r="AD252" s="159" t="n">
        <f aca="false">(AB252*(W252*100+1))^0.5</f>
        <v>0</v>
      </c>
      <c r="AE252" s="159" t="n">
        <f aca="false">(AC252*(W252*100))^0.5</f>
        <v>0</v>
      </c>
      <c r="AF252" s="151" t="n">
        <f aca="false">$AF$1*(X252/S252*100000)^0.5</f>
        <v>0.485273329267463</v>
      </c>
      <c r="AG252" s="162" t="n">
        <f aca="false">D252</f>
        <v>0</v>
      </c>
      <c r="AH252" s="163" t="n">
        <v>0</v>
      </c>
      <c r="AI252" s="161"/>
      <c r="AJ252" s="161"/>
      <c r="AK252" s="160"/>
      <c r="AL252" s="164"/>
      <c r="AM252" s="160"/>
      <c r="AN252" s="160"/>
      <c r="AO252" s="160"/>
      <c r="AP252" s="160"/>
      <c r="AQ252" s="161"/>
      <c r="AR252" s="161"/>
      <c r="AS252" s="161"/>
      <c r="AT252" s="161"/>
      <c r="AU252" s="161"/>
      <c r="AV252" s="161"/>
      <c r="AW252" s="161"/>
      <c r="AX252" s="161"/>
    </row>
    <row r="253" customFormat="false" ht="15.75" hidden="false" customHeight="false" outlineLevel="0" collapsed="false">
      <c r="A253" s="256" t="s">
        <v>99</v>
      </c>
      <c r="B253" s="256" t="s">
        <v>629</v>
      </c>
      <c r="C253" s="256" t="s">
        <v>630</v>
      </c>
      <c r="D253" s="151" t="n">
        <f aca="false">IF(AD253-AE253-AF253&lt;0,0,AD253-AE253-AF253)</f>
        <v>0.264777386953229</v>
      </c>
      <c r="E253" s="257"/>
      <c r="F253" s="258" t="n">
        <v>91</v>
      </c>
      <c r="G253" s="258" t="n">
        <v>3</v>
      </c>
      <c r="H253" s="258" t="n">
        <v>2</v>
      </c>
      <c r="I253" s="258" t="n">
        <v>0</v>
      </c>
      <c r="J253" s="258" t="n">
        <v>1</v>
      </c>
      <c r="K253" s="259" t="n">
        <v>6</v>
      </c>
      <c r="L253" s="258" t="n">
        <v>1</v>
      </c>
      <c r="M253" s="258" t="n">
        <v>5</v>
      </c>
      <c r="N253" s="258" t="n">
        <v>0</v>
      </c>
      <c r="O253" s="257"/>
      <c r="P253" s="256" t="s">
        <v>149</v>
      </c>
      <c r="Q253" s="260" t="n">
        <v>44004</v>
      </c>
      <c r="R253" s="258" t="n">
        <v>68.74</v>
      </c>
      <c r="S253" s="261" t="n">
        <v>158215</v>
      </c>
      <c r="T253" s="262" t="n">
        <v>2302</v>
      </c>
      <c r="U253" s="158" t="n">
        <f aca="false">V253+W253</f>
        <v>0.885572139303483</v>
      </c>
      <c r="V253" s="158" t="n">
        <f aca="false">IF(K253=0,0,M253/K253)</f>
        <v>0.833333333333333</v>
      </c>
      <c r="W253" s="158" t="n">
        <f aca="false">IF(K253+$AB$1*H253=0,0,(N253+$AB$1*J253)/(K253+$AB$1*H253))</f>
        <v>0.0522388059701493</v>
      </c>
      <c r="X253" s="159" t="n">
        <f aca="false">IF(F253=0,G253,F253)</f>
        <v>91</v>
      </c>
      <c r="Y253" s="159" t="n">
        <f aca="false">IF(K253=0,X253+E253,(X253+E253)/K253)</f>
        <v>15.1666666666667</v>
      </c>
      <c r="Z253" s="160" t="n">
        <f aca="false">(K253)/S253*100000</f>
        <v>3.79230793540435</v>
      </c>
      <c r="AA253" s="160" t="n">
        <f aca="false">SUM(M253:N253)/S253*100000</f>
        <v>3.16025661283696</v>
      </c>
      <c r="AB253" s="160" t="n">
        <f aca="false">IF(H253=0,(K253+$AB$1*I253)/S253*100000,(K253+$AB$1*H253)/S253*100000)</f>
        <v>4.23474386120153</v>
      </c>
      <c r="AC253" s="161" t="n">
        <f aca="false">(SUM(M253:N253)+$AB$1*ABS(H253-I253))/S253*100000</f>
        <v>3.60269253863414</v>
      </c>
      <c r="AD253" s="159" t="n">
        <f aca="false">(AB253*(W253*100+1))^0.5</f>
        <v>5.13386210869169</v>
      </c>
      <c r="AE253" s="159" t="n">
        <f aca="false">(AC253*(W253*100))^0.5</f>
        <v>4.33820650149129</v>
      </c>
      <c r="AF253" s="151" t="n">
        <f aca="false">$AF$1*(X253/S253*100000)^0.5</f>
        <v>0.530878220247168</v>
      </c>
      <c r="AG253" s="162" t="n">
        <f aca="false">D253</f>
        <v>0.264777386953229</v>
      </c>
      <c r="AH253" s="163" t="n">
        <v>1</v>
      </c>
      <c r="AI253" s="161"/>
      <c r="AJ253" s="161"/>
      <c r="AK253" s="160"/>
      <c r="AL253" s="164"/>
      <c r="AM253" s="160"/>
      <c r="AN253" s="160"/>
      <c r="AO253" s="160"/>
      <c r="AP253" s="160"/>
      <c r="AQ253" s="161"/>
      <c r="AR253" s="161"/>
      <c r="AS253" s="161"/>
      <c r="AT253" s="161"/>
      <c r="AU253" s="161"/>
      <c r="AV253" s="161"/>
      <c r="AW253" s="161"/>
      <c r="AX253" s="161"/>
    </row>
    <row r="254" customFormat="false" ht="15.75" hidden="false" customHeight="false" outlineLevel="0" collapsed="false">
      <c r="A254" s="256" t="s">
        <v>99</v>
      </c>
      <c r="B254" s="256" t="s">
        <v>631</v>
      </c>
      <c r="C254" s="256" t="s">
        <v>632</v>
      </c>
      <c r="D254" s="151" t="n">
        <f aca="false">IF(AD254-AE254-AF254&lt;0,0,AD254-AE254-AF254)</f>
        <v>0</v>
      </c>
      <c r="E254" s="257"/>
      <c r="F254" s="258" t="n">
        <v>82</v>
      </c>
      <c r="G254" s="258" t="n">
        <v>2</v>
      </c>
      <c r="H254" s="258" t="n">
        <v>10</v>
      </c>
      <c r="I254" s="258" t="n">
        <v>0</v>
      </c>
      <c r="J254" s="258" t="n">
        <v>3</v>
      </c>
      <c r="K254" s="259" t="n">
        <v>8</v>
      </c>
      <c r="L254" s="258" t="n">
        <v>0</v>
      </c>
      <c r="M254" s="258" t="n">
        <v>8</v>
      </c>
      <c r="N254" s="258" t="n">
        <v>0</v>
      </c>
      <c r="O254" s="257"/>
      <c r="P254" s="256" t="s">
        <v>149</v>
      </c>
      <c r="Q254" s="260" t="n">
        <v>44004</v>
      </c>
      <c r="R254" s="258" t="n">
        <v>2243.51</v>
      </c>
      <c r="S254" s="261" t="n">
        <v>425964</v>
      </c>
      <c r="T254" s="262" t="n">
        <v>190</v>
      </c>
      <c r="U254" s="158" t="n">
        <f aca="false">V254+W254</f>
        <v>1.09130434782609</v>
      </c>
      <c r="V254" s="158" t="n">
        <f aca="false">IF(K254=0,0,M254/K254)</f>
        <v>1</v>
      </c>
      <c r="W254" s="158" t="n">
        <f aca="false">IF(K254+$AB$1*H254=0,0,(N254+$AB$1*J254)/(K254+$AB$1*H254))</f>
        <v>0.091304347826087</v>
      </c>
      <c r="X254" s="159" t="n">
        <f aca="false">IF(F254=0,G254,F254)</f>
        <v>82</v>
      </c>
      <c r="Y254" s="159" t="n">
        <f aca="false">IF(K254=0,X254+E254,(X254+E254)/K254)</f>
        <v>10.25</v>
      </c>
      <c r="Z254" s="160" t="n">
        <f aca="false">(K254)/S254*100000</f>
        <v>1.87809298438366</v>
      </c>
      <c r="AA254" s="160" t="n">
        <f aca="false">SUM(M254:N254)/S254*100000</f>
        <v>1.87809298438366</v>
      </c>
      <c r="AB254" s="160" t="n">
        <f aca="false">IF(H254=0,(K254+$AB$1*I254)/S254*100000,(K254+$AB$1*H254)/S254*100000)</f>
        <v>2.69975866505151</v>
      </c>
      <c r="AC254" s="161" t="n">
        <f aca="false">(SUM(M254:N254)+$AB$1*ABS(H254-I254))/S254*100000</f>
        <v>2.69975866505151</v>
      </c>
      <c r="AD254" s="159" t="n">
        <f aca="false">(AB254*(W254*100+1))^0.5</f>
        <v>5.22969684447263</v>
      </c>
      <c r="AE254" s="159" t="n">
        <f aca="false">(AC254*(W254*100))^0.5</f>
        <v>4.96487365599926</v>
      </c>
      <c r="AF254" s="151" t="n">
        <f aca="false">$AF$1*(X254/S254*100000)^0.5</f>
        <v>0.307127367944749</v>
      </c>
      <c r="AG254" s="162" t="n">
        <f aca="false">D254</f>
        <v>0</v>
      </c>
      <c r="AH254" s="163" t="n">
        <v>1</v>
      </c>
      <c r="AI254" s="161"/>
      <c r="AJ254" s="161"/>
      <c r="AK254" s="160"/>
      <c r="AL254" s="164"/>
      <c r="AM254" s="160"/>
      <c r="AN254" s="160"/>
      <c r="AO254" s="160"/>
      <c r="AP254" s="160"/>
      <c r="AQ254" s="161"/>
      <c r="AR254" s="161"/>
      <c r="AS254" s="161"/>
      <c r="AT254" s="161"/>
      <c r="AU254" s="161"/>
      <c r="AV254" s="161"/>
      <c r="AW254" s="161"/>
      <c r="AX254" s="161"/>
    </row>
    <row r="255" customFormat="false" ht="15.75" hidden="false" customHeight="false" outlineLevel="0" collapsed="false">
      <c r="A255" s="256" t="s">
        <v>99</v>
      </c>
      <c r="B255" s="256" t="s">
        <v>633</v>
      </c>
      <c r="C255" s="256" t="s">
        <v>634</v>
      </c>
      <c r="D255" s="151" t="n">
        <f aca="false">IF(AD255-AE255-AF255&lt;0,0,AD255-AE255-AF255)</f>
        <v>1.50394190349586</v>
      </c>
      <c r="E255" s="257"/>
      <c r="F255" s="258" t="n">
        <v>84</v>
      </c>
      <c r="G255" s="258" t="n">
        <v>1</v>
      </c>
      <c r="H255" s="258" t="n">
        <v>4</v>
      </c>
      <c r="I255" s="258" t="n">
        <v>1</v>
      </c>
      <c r="J255" s="258" t="n">
        <v>2</v>
      </c>
      <c r="K255" s="259" t="n">
        <v>9</v>
      </c>
      <c r="L255" s="258" t="n">
        <v>6</v>
      </c>
      <c r="M255" s="258" t="n">
        <v>3</v>
      </c>
      <c r="N255" s="258" t="n">
        <v>0</v>
      </c>
      <c r="O255" s="257"/>
      <c r="P255" s="256" t="s">
        <v>149</v>
      </c>
      <c r="Q255" s="260" t="n">
        <v>44004</v>
      </c>
      <c r="R255" s="258" t="n">
        <v>2243.51</v>
      </c>
      <c r="S255" s="261" t="n">
        <v>425964</v>
      </c>
      <c r="T255" s="262" t="n">
        <v>190</v>
      </c>
      <c r="U255" s="158" t="n">
        <f aca="false">V255+W255</f>
        <v>0.400641025641026</v>
      </c>
      <c r="V255" s="158" t="n">
        <f aca="false">IF(K255=0,0,M255/K255)</f>
        <v>0.333333333333333</v>
      </c>
      <c r="W255" s="158" t="n">
        <f aca="false">IF(K255+$AB$1*H255=0,0,(N255+$AB$1*J255)/(K255+$AB$1*H255))</f>
        <v>0.0673076923076923</v>
      </c>
      <c r="X255" s="159" t="n">
        <f aca="false">IF(F255=0,G255,F255)</f>
        <v>84</v>
      </c>
      <c r="Y255" s="159" t="n">
        <f aca="false">IF(K255=0,X255+E255,(X255+E255)/K255)</f>
        <v>9.33333333333333</v>
      </c>
      <c r="Z255" s="160" t="n">
        <f aca="false">(K255)/S255*100000</f>
        <v>2.11285460743161</v>
      </c>
      <c r="AA255" s="160" t="n">
        <f aca="false">SUM(M255:N255)/S255*100000</f>
        <v>0.704284869143871</v>
      </c>
      <c r="AB255" s="160" t="n">
        <f aca="false">IF(H255=0,(K255+$AB$1*I255)/S255*100000,(K255+$AB$1*H255)/S255*100000)</f>
        <v>2.44152087969875</v>
      </c>
      <c r="AC255" s="161" t="n">
        <f aca="false">(SUM(M255:N255)+$AB$1*ABS(H255-I255))/S255*100000</f>
        <v>0.950784573344226</v>
      </c>
      <c r="AD255" s="159" t="n">
        <f aca="false">(AB255*(W255*100+1))^0.5</f>
        <v>4.34451775149507</v>
      </c>
      <c r="AE255" s="159" t="n">
        <f aca="false">(AC255*(W255*100))^0.5</f>
        <v>2.52972558815287</v>
      </c>
      <c r="AF255" s="151" t="n">
        <f aca="false">$AF$1*(X255/S255*100000)^0.5</f>
        <v>0.310850259846343</v>
      </c>
      <c r="AG255" s="162" t="n">
        <f aca="false">D255</f>
        <v>1.50394190349586</v>
      </c>
      <c r="AH255" s="165"/>
      <c r="AI255" s="161"/>
      <c r="AJ255" s="161"/>
      <c r="AK255" s="160"/>
      <c r="AL255" s="164"/>
      <c r="AM255" s="160"/>
      <c r="AN255" s="160"/>
      <c r="AO255" s="160"/>
      <c r="AP255" s="160"/>
      <c r="AQ255" s="161"/>
      <c r="AR255" s="161"/>
      <c r="AS255" s="161"/>
      <c r="AT255" s="161"/>
      <c r="AU255" s="161"/>
      <c r="AV255" s="161"/>
      <c r="AW255" s="161"/>
      <c r="AX255" s="161"/>
    </row>
    <row r="256" customFormat="false" ht="15.75" hidden="false" customHeight="false" outlineLevel="0" collapsed="false">
      <c r="A256" s="256" t="s">
        <v>99</v>
      </c>
      <c r="B256" s="256" t="s">
        <v>635</v>
      </c>
      <c r="C256" s="256" t="s">
        <v>636</v>
      </c>
      <c r="D256" s="151" t="n">
        <f aca="false">IF(AD256-AE256-AF256&lt;0,0,AD256-AE256-AF256)</f>
        <v>0</v>
      </c>
      <c r="E256" s="257"/>
      <c r="F256" s="258" t="n">
        <v>116</v>
      </c>
      <c r="G256" s="258" t="n">
        <v>3</v>
      </c>
      <c r="H256" s="258" t="n">
        <v>9</v>
      </c>
      <c r="I256" s="258" t="n">
        <v>0</v>
      </c>
      <c r="J256" s="258" t="n">
        <v>1</v>
      </c>
      <c r="K256" s="259" t="n">
        <v>2</v>
      </c>
      <c r="L256" s="258" t="n">
        <v>0</v>
      </c>
      <c r="M256" s="258" t="n">
        <v>2</v>
      </c>
      <c r="N256" s="258" t="n">
        <v>0</v>
      </c>
      <c r="O256" s="257"/>
      <c r="P256" s="256" t="s">
        <v>149</v>
      </c>
      <c r="Q256" s="260" t="n">
        <v>44004</v>
      </c>
      <c r="R256" s="258" t="n">
        <v>625</v>
      </c>
      <c r="S256" s="261" t="n">
        <v>386550</v>
      </c>
      <c r="T256" s="262" t="n">
        <v>618</v>
      </c>
      <c r="U256" s="158" t="n">
        <f aca="false">V256+W256</f>
        <v>1.06796116504854</v>
      </c>
      <c r="V256" s="158" t="n">
        <f aca="false">IF(K256=0,0,M256/K256)</f>
        <v>1</v>
      </c>
      <c r="W256" s="158" t="n">
        <f aca="false">IF(K256+$AB$1*H256=0,0,(N256+$AB$1*J256)/(K256+$AB$1*H256))</f>
        <v>0.0679611650485437</v>
      </c>
      <c r="X256" s="159" t="n">
        <f aca="false">IF(F256=0,G256,F256)</f>
        <v>116</v>
      </c>
      <c r="Y256" s="159" t="n">
        <f aca="false">IF(K256=0,X256+E256,(X256+E256)/K256)</f>
        <v>58</v>
      </c>
      <c r="Z256" s="160" t="n">
        <f aca="false">(K256)/S256*100000</f>
        <v>0.517397490622171</v>
      </c>
      <c r="AA256" s="160" t="n">
        <f aca="false">SUM(M256:N256)/S256*100000</f>
        <v>0.517397490622171</v>
      </c>
      <c r="AB256" s="160" t="n">
        <f aca="false">IF(H256=0,(K256+$AB$1*I256)/S256*100000,(K256+$AB$1*H256)/S256*100000)</f>
        <v>1.33229853835209</v>
      </c>
      <c r="AC256" s="161" t="n">
        <f aca="false">(SUM(M256:N256)+$AB$1*ABS(H256-I256))/S256*100000</f>
        <v>1.33229853835209</v>
      </c>
      <c r="AD256" s="159" t="n">
        <f aca="false">(AB256*(W256*100+1))^0.5</f>
        <v>3.22284883670334</v>
      </c>
      <c r="AE256" s="159" t="n">
        <f aca="false">(AC256*(W256*100))^0.5</f>
        <v>3.00906232668717</v>
      </c>
      <c r="AF256" s="151" t="n">
        <f aca="false">$AF$1*(X256/S256*100000)^0.5</f>
        <v>0.383463644736787</v>
      </c>
      <c r="AG256" s="162" t="n">
        <f aca="false">D256</f>
        <v>0</v>
      </c>
      <c r="AH256" s="163" t="n">
        <v>1</v>
      </c>
      <c r="AI256" s="161"/>
      <c r="AJ256" s="161"/>
      <c r="AK256" s="160"/>
      <c r="AL256" s="164"/>
      <c r="AM256" s="160"/>
      <c r="AN256" s="160"/>
      <c r="AO256" s="160"/>
      <c r="AP256" s="160"/>
      <c r="AQ256" s="161"/>
      <c r="AR256" s="161"/>
      <c r="AS256" s="161"/>
      <c r="AT256" s="161"/>
      <c r="AU256" s="161"/>
      <c r="AV256" s="161"/>
      <c r="AW256" s="161"/>
      <c r="AX256" s="161"/>
    </row>
    <row r="257" customFormat="false" ht="15.75" hidden="false" customHeight="false" outlineLevel="0" collapsed="false">
      <c r="A257" s="256" t="s">
        <v>99</v>
      </c>
      <c r="B257" s="256" t="s">
        <v>637</v>
      </c>
      <c r="C257" s="256" t="s">
        <v>638</v>
      </c>
      <c r="D257" s="151" t="n">
        <f aca="false">IF(AD257-AE257-AF257&lt;0,0,AD257-AE257-AF257)</f>
        <v>0</v>
      </c>
      <c r="E257" s="257"/>
      <c r="F257" s="258" t="n">
        <v>408</v>
      </c>
      <c r="G257" s="258" t="n">
        <v>6</v>
      </c>
      <c r="H257" s="258" t="n">
        <v>1</v>
      </c>
      <c r="I257" s="258" t="n">
        <v>0</v>
      </c>
      <c r="J257" s="258" t="n">
        <v>1</v>
      </c>
      <c r="K257" s="259" t="n">
        <v>2</v>
      </c>
      <c r="L257" s="258" t="n">
        <v>0</v>
      </c>
      <c r="M257" s="258" t="n">
        <v>1</v>
      </c>
      <c r="N257" s="258" t="n">
        <v>1</v>
      </c>
      <c r="O257" s="257"/>
      <c r="P257" s="256" t="s">
        <v>149</v>
      </c>
      <c r="Q257" s="260" t="n">
        <v>44004</v>
      </c>
      <c r="R257" s="258" t="n">
        <v>3356.61</v>
      </c>
      <c r="S257" s="261" t="n">
        <v>573268</v>
      </c>
      <c r="T257" s="262" t="n">
        <v>171</v>
      </c>
      <c r="U257" s="158" t="n">
        <f aca="false">V257+W257</f>
        <v>1.07446808510638</v>
      </c>
      <c r="V257" s="158" t="n">
        <f aca="false">IF(K257=0,0,M257/K257)</f>
        <v>0.5</v>
      </c>
      <c r="W257" s="158" t="n">
        <f aca="false">IF(K257+$AB$1*H257=0,0,(N257+$AB$1*J257)/(K257+$AB$1*H257))</f>
        <v>0.574468085106383</v>
      </c>
      <c r="X257" s="159" t="n">
        <f aca="false">IF(F257=0,G257,F257)</f>
        <v>408</v>
      </c>
      <c r="Y257" s="159" t="n">
        <f aca="false">IF(K257=0,X257+E257,(X257+E257)/K257)</f>
        <v>204</v>
      </c>
      <c r="Z257" s="160" t="n">
        <f aca="false">(K257)/S257*100000</f>
        <v>0.348876965049506</v>
      </c>
      <c r="AA257" s="160" t="n">
        <f aca="false">SUM(M257:N257)/S257*100000</f>
        <v>0.348876965049506</v>
      </c>
      <c r="AB257" s="160" t="n">
        <f aca="false">IF(H257=0,(K257+$AB$1*I257)/S257*100000,(K257+$AB$1*H257)/S257*100000)</f>
        <v>0.409930433933169</v>
      </c>
      <c r="AC257" s="161" t="n">
        <f aca="false">(SUM(M257:N257)+$AB$1*ABS(H257-I257))/S257*100000</f>
        <v>0.409930433933169</v>
      </c>
      <c r="AD257" s="159" t="n">
        <f aca="false">(AB257*(W257*100+1))^0.5</f>
        <v>4.89480597927791</v>
      </c>
      <c r="AE257" s="159" t="n">
        <f aca="false">(AC257*(W257*100))^0.5</f>
        <v>4.85275129600123</v>
      </c>
      <c r="AF257" s="151" t="n">
        <f aca="false">$AF$1*(X257/S257*100000)^0.5</f>
        <v>0.590539934520508</v>
      </c>
      <c r="AG257" s="162" t="n">
        <f aca="false">D257</f>
        <v>0</v>
      </c>
      <c r="AH257" s="163" t="n">
        <v>1</v>
      </c>
      <c r="AI257" s="161"/>
      <c r="AJ257" s="161"/>
      <c r="AK257" s="160"/>
      <c r="AL257" s="164"/>
      <c r="AM257" s="160"/>
      <c r="AN257" s="160"/>
      <c r="AO257" s="160"/>
      <c r="AP257" s="160"/>
      <c r="AQ257" s="161"/>
      <c r="AR257" s="161"/>
      <c r="AS257" s="161"/>
      <c r="AT257" s="161"/>
      <c r="AU257" s="161"/>
      <c r="AV257" s="161"/>
      <c r="AW257" s="161"/>
      <c r="AX257" s="161"/>
    </row>
    <row r="258" customFormat="false" ht="15.75" hidden="false" customHeight="false" outlineLevel="0" collapsed="false">
      <c r="A258" s="256" t="s">
        <v>99</v>
      </c>
      <c r="B258" s="256" t="s">
        <v>639</v>
      </c>
      <c r="C258" s="256" t="s">
        <v>640</v>
      </c>
      <c r="D258" s="151" t="n">
        <f aca="false">IF(AD258-AE258-AF258&lt;0,0,AD258-AE258-AF258)</f>
        <v>0</v>
      </c>
      <c r="E258" s="257"/>
      <c r="F258" s="258" t="n">
        <v>17</v>
      </c>
      <c r="G258" s="258" t="n">
        <v>0</v>
      </c>
      <c r="H258" s="258" t="n">
        <v>2</v>
      </c>
      <c r="I258" s="258" t="n">
        <v>0</v>
      </c>
      <c r="J258" s="258" t="n">
        <v>1</v>
      </c>
      <c r="K258" s="259" t="n">
        <v>1</v>
      </c>
      <c r="L258" s="258" t="n">
        <v>0</v>
      </c>
      <c r="M258" s="258" t="n">
        <v>1</v>
      </c>
      <c r="N258" s="258" t="n">
        <v>0</v>
      </c>
      <c r="O258" s="257"/>
      <c r="P258" s="256" t="s">
        <v>149</v>
      </c>
      <c r="Q258" s="260" t="n">
        <v>44004</v>
      </c>
      <c r="R258" s="258" t="n">
        <v>6851.32</v>
      </c>
      <c r="S258" s="261" t="n">
        <v>429048</v>
      </c>
      <c r="T258" s="262" t="n">
        <v>63</v>
      </c>
      <c r="U258" s="158" t="n">
        <f aca="false">V258+W258</f>
        <v>1.20588235294118</v>
      </c>
      <c r="V258" s="158" t="n">
        <f aca="false">IF(K258=0,0,M258/K258)</f>
        <v>1</v>
      </c>
      <c r="W258" s="158" t="n">
        <f aca="false">IF(K258+$AB$1*H258=0,0,(N258+$AB$1*J258)/(K258+$AB$1*H258))</f>
        <v>0.205882352941176</v>
      </c>
      <c r="X258" s="159" t="n">
        <f aca="false">IF(F258=0,G258,F258)</f>
        <v>17</v>
      </c>
      <c r="Y258" s="159" t="n">
        <f aca="false">IF(K258=0,X258+E258,(X258+E258)/K258)</f>
        <v>17</v>
      </c>
      <c r="Z258" s="160" t="n">
        <f aca="false">(K258)/S258*100000</f>
        <v>0.233074154873114</v>
      </c>
      <c r="AA258" s="160" t="n">
        <f aca="false">SUM(M258:N258)/S258*100000</f>
        <v>0.233074154873114</v>
      </c>
      <c r="AB258" s="160" t="n">
        <f aca="false">IF(H258=0,(K258+$AB$1*I258)/S258*100000,(K258+$AB$1*H258)/S258*100000)</f>
        <v>0.396226063284295</v>
      </c>
      <c r="AC258" s="161" t="n">
        <f aca="false">(SUM(M258:N258)+$AB$1*ABS(H258-I258))/S258*100000</f>
        <v>0.396226063284295</v>
      </c>
      <c r="AD258" s="159" t="n">
        <f aca="false">(AB258*(W258*100+1))^0.5</f>
        <v>2.92469169039119</v>
      </c>
      <c r="AE258" s="159" t="n">
        <f aca="false">(AC258*(W258*100))^0.5</f>
        <v>2.85615045481834</v>
      </c>
      <c r="AF258" s="151" t="n">
        <f aca="false">$AF$1*(X258/S258*100000)^0.5</f>
        <v>0.139337995898213</v>
      </c>
      <c r="AG258" s="162" t="n">
        <f aca="false">D258</f>
        <v>0</v>
      </c>
      <c r="AH258" s="163" t="n">
        <v>1</v>
      </c>
      <c r="AI258" s="161"/>
      <c r="AJ258" s="161"/>
      <c r="AK258" s="160"/>
      <c r="AL258" s="164"/>
      <c r="AM258" s="160"/>
      <c r="AN258" s="160"/>
      <c r="AO258" s="160"/>
      <c r="AP258" s="160"/>
      <c r="AQ258" s="161"/>
      <c r="AR258" s="161"/>
      <c r="AS258" s="161"/>
      <c r="AT258" s="161"/>
      <c r="AU258" s="161"/>
      <c r="AV258" s="161"/>
      <c r="AW258" s="161"/>
      <c r="AX258" s="161"/>
    </row>
    <row r="259" customFormat="false" ht="15.75" hidden="false" customHeight="false" outlineLevel="0" collapsed="false">
      <c r="A259" s="256" t="s">
        <v>99</v>
      </c>
      <c r="B259" s="256" t="s">
        <v>641</v>
      </c>
      <c r="C259" s="256" t="s">
        <v>642</v>
      </c>
      <c r="D259" s="151" t="n">
        <f aca="false">IF(AD259-AE259-AF259&lt;0,0,AD259-AE259-AF259)</f>
        <v>0.819203523135422</v>
      </c>
      <c r="E259" s="257"/>
      <c r="F259" s="258" t="n">
        <v>91</v>
      </c>
      <c r="G259" s="258" t="n">
        <v>4</v>
      </c>
      <c r="H259" s="258" t="n">
        <v>0</v>
      </c>
      <c r="I259" s="258" t="n">
        <v>0</v>
      </c>
      <c r="J259" s="258" t="n">
        <v>0</v>
      </c>
      <c r="K259" s="259" t="n">
        <v>4</v>
      </c>
      <c r="L259" s="258" t="n">
        <v>0</v>
      </c>
      <c r="M259" s="258" t="n">
        <v>4</v>
      </c>
      <c r="N259" s="258" t="n">
        <v>0</v>
      </c>
      <c r="O259" s="257"/>
      <c r="P259" s="256" t="s">
        <v>149</v>
      </c>
      <c r="Q259" s="260" t="n">
        <v>44004</v>
      </c>
      <c r="R259" s="258" t="n">
        <v>1201</v>
      </c>
      <c r="S259" s="261" t="n">
        <v>264474</v>
      </c>
      <c r="T259" s="262" t="n">
        <v>220</v>
      </c>
      <c r="U259" s="158" t="n">
        <f aca="false">V259+W259</f>
        <v>1</v>
      </c>
      <c r="V259" s="158" t="n">
        <f aca="false">IF(K259=0,0,M259/K259)</f>
        <v>1</v>
      </c>
      <c r="W259" s="158" t="n">
        <f aca="false">IF(K259+$AB$1*H259=0,0,(N259+$AB$1*J259)/(K259+$AB$1*H259))</f>
        <v>0</v>
      </c>
      <c r="X259" s="159" t="n">
        <f aca="false">IF(F259=0,G259,F259)</f>
        <v>91</v>
      </c>
      <c r="Y259" s="159" t="n">
        <f aca="false">IF(K259=0,X259+E259,(X259+E259)/K259)</f>
        <v>22.75</v>
      </c>
      <c r="Z259" s="160" t="n">
        <f aca="false">(K259)/S259*100000</f>
        <v>1.51243600505154</v>
      </c>
      <c r="AA259" s="160" t="n">
        <f aca="false">SUM(M259:N259)/S259*100000</f>
        <v>1.51243600505154</v>
      </c>
      <c r="AB259" s="160" t="n">
        <f aca="false">IF(H259=0,(K259+$AB$1*I259)/S259*100000,(K259+$AB$1*H259)/S259*100000)</f>
        <v>1.51243600505154</v>
      </c>
      <c r="AC259" s="161" t="n">
        <f aca="false">(SUM(M259:N259)+$AB$1*ABS(H259-I259))/S259*100000</f>
        <v>1.51243600505154</v>
      </c>
      <c r="AD259" s="159" t="n">
        <f aca="false">(AB259*(W259*100+1))^0.5</f>
        <v>1.22981136970331</v>
      </c>
      <c r="AE259" s="159" t="n">
        <f aca="false">(AC259*(W259*100))^0.5</f>
        <v>0</v>
      </c>
      <c r="AF259" s="151" t="n">
        <f aca="false">$AF$1*(X259/S259*100000)^0.5</f>
        <v>0.41060784656789</v>
      </c>
      <c r="AG259" s="162" t="n">
        <f aca="false">D259</f>
        <v>0.819203523135422</v>
      </c>
      <c r="AH259" s="163" t="n">
        <v>1</v>
      </c>
      <c r="AI259" s="161"/>
      <c r="AJ259" s="161"/>
      <c r="AK259" s="160"/>
      <c r="AL259" s="164"/>
      <c r="AM259" s="160"/>
      <c r="AN259" s="160"/>
      <c r="AO259" s="160"/>
      <c r="AP259" s="160"/>
      <c r="AQ259" s="161"/>
      <c r="AR259" s="161"/>
      <c r="AS259" s="161"/>
      <c r="AT259" s="161"/>
      <c r="AU259" s="161"/>
      <c r="AV259" s="161"/>
      <c r="AW259" s="161"/>
      <c r="AX259" s="161"/>
    </row>
    <row r="260" customFormat="false" ht="15.75" hidden="false" customHeight="false" outlineLevel="0" collapsed="false">
      <c r="A260" s="256" t="s">
        <v>99</v>
      </c>
      <c r="B260" s="256" t="s">
        <v>643</v>
      </c>
      <c r="C260" s="263" t="s">
        <v>644</v>
      </c>
      <c r="D260" s="151" t="n">
        <f aca="false">IF(AD260-AE260-AF260&lt;0,0,AD260-AE260-AF260)</f>
        <v>0.726221258606403</v>
      </c>
      <c r="E260" s="257"/>
      <c r="F260" s="258" t="n">
        <v>180</v>
      </c>
      <c r="G260" s="258" t="n">
        <v>1</v>
      </c>
      <c r="H260" s="258" t="n">
        <v>0</v>
      </c>
      <c r="I260" s="258" t="n">
        <v>0</v>
      </c>
      <c r="J260" s="258" t="n">
        <v>0</v>
      </c>
      <c r="K260" s="259" t="n">
        <v>6</v>
      </c>
      <c r="L260" s="258" t="n">
        <v>0</v>
      </c>
      <c r="M260" s="258" t="n">
        <v>6</v>
      </c>
      <c r="N260" s="258" t="n">
        <v>0</v>
      </c>
      <c r="O260" s="257"/>
      <c r="P260" s="256" t="s">
        <v>149</v>
      </c>
      <c r="Q260" s="260" t="n">
        <v>44004</v>
      </c>
      <c r="R260" s="258" t="n">
        <v>3921.63</v>
      </c>
      <c r="S260" s="261" t="n">
        <v>432526</v>
      </c>
      <c r="T260" s="262" t="n">
        <v>110</v>
      </c>
      <c r="U260" s="158" t="n">
        <f aca="false">V260+W260</f>
        <v>1</v>
      </c>
      <c r="V260" s="158" t="n">
        <f aca="false">IF(K260=0,0,M260/K260)</f>
        <v>1</v>
      </c>
      <c r="W260" s="158" t="n">
        <f aca="false">IF(K260+$AB$1*H260=0,0,(N260+$AB$1*J260)/(K260+$AB$1*H260))</f>
        <v>0</v>
      </c>
      <c r="X260" s="159" t="n">
        <f aca="false">IF(F260=0,G260,F260)</f>
        <v>180</v>
      </c>
      <c r="Y260" s="159" t="n">
        <f aca="false">IF(K260=0,X260+E260,(X260+E260)/K260)</f>
        <v>30</v>
      </c>
      <c r="Z260" s="160" t="n">
        <f aca="false">(K260)/S260*100000</f>
        <v>1.38719984463362</v>
      </c>
      <c r="AA260" s="160" t="n">
        <f aca="false">SUM(M260:N260)/S260*100000</f>
        <v>1.38719984463362</v>
      </c>
      <c r="AB260" s="160" t="n">
        <f aca="false">IF(H260=0,(K260+$AB$1*I260)/S260*100000,(K260+$AB$1*H260)/S260*100000)</f>
        <v>1.38719984463362</v>
      </c>
      <c r="AC260" s="161" t="n">
        <f aca="false">(SUM(M260:N260)+$AB$1*ABS(H260-I260))/S260*100000</f>
        <v>1.38719984463362</v>
      </c>
      <c r="AD260" s="159" t="n">
        <f aca="false">(AB260*(W260*100+1))^0.5</f>
        <v>1.17779448319035</v>
      </c>
      <c r="AE260" s="159" t="n">
        <f aca="false">(AC260*(W260*100))^0.5</f>
        <v>0</v>
      </c>
      <c r="AF260" s="151" t="n">
        <f aca="false">$AF$1*(X260/S260*100000)^0.5</f>
        <v>0.451573224583945</v>
      </c>
      <c r="AG260" s="162" t="n">
        <f aca="false">D260</f>
        <v>0.726221258606403</v>
      </c>
      <c r="AH260" s="165"/>
      <c r="AI260" s="161"/>
      <c r="AJ260" s="161"/>
      <c r="AK260" s="160"/>
      <c r="AL260" s="164"/>
      <c r="AM260" s="160"/>
      <c r="AN260" s="160"/>
      <c r="AO260" s="160"/>
      <c r="AP260" s="160"/>
      <c r="AQ260" s="161"/>
      <c r="AR260" s="161"/>
      <c r="AS260" s="161"/>
      <c r="AT260" s="161"/>
      <c r="AU260" s="161"/>
      <c r="AV260" s="161"/>
      <c r="AW260" s="161"/>
      <c r="AX260" s="161"/>
    </row>
    <row r="261" customFormat="false" ht="15.75" hidden="false" customHeight="false" outlineLevel="0" collapsed="false">
      <c r="A261" s="150" t="s">
        <v>102</v>
      </c>
      <c r="B261" s="150" t="s">
        <v>645</v>
      </c>
      <c r="C261" s="150" t="s">
        <v>645</v>
      </c>
      <c r="D261" s="151" t="n">
        <f aca="false">IF(AD261-AE261-AF261&lt;0,0,AD261-AE261-AF261)</f>
        <v>7.10232139691201</v>
      </c>
      <c r="E261" s="152"/>
      <c r="F261" s="153" t="n">
        <v>308</v>
      </c>
      <c r="G261" s="153" t="n">
        <v>256</v>
      </c>
      <c r="H261" s="153" t="n">
        <v>113</v>
      </c>
      <c r="I261" s="153" t="n">
        <v>79</v>
      </c>
      <c r="J261" s="152"/>
      <c r="K261" s="154" t="n">
        <v>643</v>
      </c>
      <c r="L261" s="153" t="n">
        <v>216</v>
      </c>
      <c r="M261" s="153" t="n">
        <v>414</v>
      </c>
      <c r="N261" s="153" t="n">
        <v>13</v>
      </c>
      <c r="O261" s="152"/>
      <c r="P261" s="150" t="s">
        <v>149</v>
      </c>
      <c r="Q261" s="155" t="n">
        <v>44004</v>
      </c>
      <c r="R261" s="153" t="n">
        <v>359.45</v>
      </c>
      <c r="S261" s="156" t="n">
        <v>410207</v>
      </c>
      <c r="T261" s="157" t="n">
        <v>1141</v>
      </c>
      <c r="U261" s="158" t="n">
        <f aca="false">V261+W261</f>
        <v>0.662903144404166</v>
      </c>
      <c r="V261" s="158" t="n">
        <f aca="false">IF(K261=0,0,M261/K261)</f>
        <v>0.643856920684292</v>
      </c>
      <c r="W261" s="158" t="n">
        <f aca="false">IF(K261+$AB$1*H261=0,0,(N261+$AB$1*J261)/(K261+$AB$1*H261))</f>
        <v>0.019046223719874</v>
      </c>
      <c r="X261" s="159" t="n">
        <f aca="false">IF(F261=0,G261,F261)</f>
        <v>308</v>
      </c>
      <c r="Y261" s="159" t="n">
        <f aca="false">IF(K261=0,X261+E261,(X261+E261)/K261)</f>
        <v>0.47900466562986</v>
      </c>
      <c r="Z261" s="160" t="n">
        <f aca="false">(K261)/S261*100000</f>
        <v>156.750128593612</v>
      </c>
      <c r="AA261" s="160" t="n">
        <f aca="false">SUM(M261:N261)/S261*100000</f>
        <v>104.093786795447</v>
      </c>
      <c r="AB261" s="160" t="n">
        <f aca="false">IF(H261=0,(K261+$AB$1*I261)/S261*100000,(K261+$AB$1*H261)/S261*100000)</f>
        <v>166.391602288601</v>
      </c>
      <c r="AC261" s="161" t="n">
        <f aca="false">(SUM(M261:N261)+$AB$1*ABS(H261-I261))/S261*100000</f>
        <v>106.99476118155</v>
      </c>
      <c r="AD261" s="159" t="n">
        <f aca="false">(AB261*(W261*100+1))^0.5</f>
        <v>21.9841936517649</v>
      </c>
      <c r="AE261" s="159" t="n">
        <f aca="false">(AC261*(W261*100))^0.5</f>
        <v>14.2753149118269</v>
      </c>
      <c r="AF261" s="151" t="n">
        <f aca="false">$AF$1*(X261/S261*100000)^0.5</f>
        <v>0.606557343025919</v>
      </c>
      <c r="AG261" s="162" t="n">
        <f aca="false">D261</f>
        <v>7.10232139691201</v>
      </c>
      <c r="AH261" s="165"/>
      <c r="AI261" s="161"/>
      <c r="AJ261" s="161"/>
      <c r="AK261" s="160"/>
      <c r="AL261" s="164"/>
      <c r="AM261" s="160"/>
      <c r="AN261" s="160"/>
      <c r="AO261" s="160"/>
      <c r="AP261" s="160"/>
      <c r="AQ261" s="161"/>
      <c r="AR261" s="161"/>
      <c r="AS261" s="161"/>
      <c r="AT261" s="161"/>
      <c r="AU261" s="161"/>
      <c r="AV261" s="161"/>
      <c r="AW261" s="161"/>
      <c r="AX261" s="161"/>
    </row>
    <row r="262" customFormat="false" ht="15.75" hidden="false" customHeight="false" outlineLevel="0" collapsed="false">
      <c r="A262" s="150" t="s">
        <v>102</v>
      </c>
      <c r="B262" s="150" t="s">
        <v>646</v>
      </c>
      <c r="C262" s="150" t="s">
        <v>646</v>
      </c>
      <c r="D262" s="151" t="n">
        <f aca="false">IF(AD262-AE262-AF262&lt;0,0,AD262-AE262-AF262)</f>
        <v>2.18508291937513</v>
      </c>
      <c r="E262" s="152"/>
      <c r="F262" s="153" t="n">
        <v>28</v>
      </c>
      <c r="G262" s="153" t="n">
        <v>0</v>
      </c>
      <c r="H262" s="153" t="n">
        <v>4</v>
      </c>
      <c r="I262" s="153" t="n">
        <v>0</v>
      </c>
      <c r="J262" s="152"/>
      <c r="K262" s="154" t="n">
        <v>34</v>
      </c>
      <c r="L262" s="153" t="n">
        <v>8</v>
      </c>
      <c r="M262" s="153" t="n">
        <v>25</v>
      </c>
      <c r="N262" s="153" t="n">
        <v>1</v>
      </c>
      <c r="O262" s="152"/>
      <c r="P262" s="150" t="s">
        <v>149</v>
      </c>
      <c r="Q262" s="155" t="n">
        <v>44004</v>
      </c>
      <c r="R262" s="153" t="n">
        <v>6644.4</v>
      </c>
      <c r="S262" s="156" t="n">
        <v>127567</v>
      </c>
      <c r="T262" s="157" t="n">
        <v>19</v>
      </c>
      <c r="U262" s="158" t="n">
        <f aca="false">V262+W262</f>
        <v>0.76354270521768</v>
      </c>
      <c r="V262" s="158" t="n">
        <f aca="false">IF(K262=0,0,M262/K262)</f>
        <v>0.735294117647059</v>
      </c>
      <c r="W262" s="158" t="n">
        <f aca="false">IF(K262+$AB$1*H262=0,0,(N262+$AB$1*J262)/(K262+$AB$1*H262))</f>
        <v>0.0282485875706215</v>
      </c>
      <c r="X262" s="159" t="n">
        <f aca="false">IF(F262=0,G262,F262)</f>
        <v>28</v>
      </c>
      <c r="Y262" s="159" t="n">
        <f aca="false">IF(K262=0,X262+E262,(X262+E262)/K262)</f>
        <v>0.823529411764706</v>
      </c>
      <c r="Z262" s="160" t="n">
        <f aca="false">(K262)/S262*100000</f>
        <v>26.6526609546356</v>
      </c>
      <c r="AA262" s="160" t="n">
        <f aca="false">SUM(M262:N262)/S262*100000</f>
        <v>20.3814466123684</v>
      </c>
      <c r="AB262" s="160" t="n">
        <f aca="false">IF(H262=0,(K262+$AB$1*I262)/S262*100000,(K262+$AB$1*H262)/S262*100000)</f>
        <v>27.7501234645324</v>
      </c>
      <c r="AC262" s="161" t="n">
        <f aca="false">(SUM(M262:N262)+$AB$1*ABS(H262-I262))/S262*100000</f>
        <v>21.4789091222652</v>
      </c>
      <c r="AD262" s="159" t="n">
        <f aca="false">(AB262*(W262*100+1))^0.5</f>
        <v>10.3024415913352</v>
      </c>
      <c r="AE262" s="159" t="n">
        <f aca="false">(AC262*(W262*100))^0.5</f>
        <v>7.7894084837151</v>
      </c>
      <c r="AF262" s="151" t="n">
        <f aca="false">$AF$1*(X262/S262*100000)^0.5</f>
        <v>0.327950188244926</v>
      </c>
      <c r="AG262" s="162" t="n">
        <f aca="false">D262</f>
        <v>2.18508291937513</v>
      </c>
      <c r="AH262" s="165"/>
      <c r="AI262" s="161"/>
      <c r="AJ262" s="161"/>
      <c r="AK262" s="160"/>
      <c r="AL262" s="164"/>
      <c r="AM262" s="160"/>
      <c r="AN262" s="160"/>
      <c r="AO262" s="160"/>
      <c r="AP262" s="160"/>
      <c r="AQ262" s="161"/>
      <c r="AR262" s="161"/>
      <c r="AS262" s="161"/>
      <c r="AT262" s="161"/>
      <c r="AU262" s="161"/>
      <c r="AV262" s="161"/>
      <c r="AW262" s="161"/>
      <c r="AX262" s="161"/>
    </row>
    <row r="263" customFormat="false" ht="15.75" hidden="false" customHeight="false" outlineLevel="0" collapsed="false">
      <c r="A263" s="150" t="s">
        <v>102</v>
      </c>
      <c r="B263" s="150" t="s">
        <v>647</v>
      </c>
      <c r="C263" s="150" t="s">
        <v>647</v>
      </c>
      <c r="D263" s="151" t="n">
        <f aca="false">IF(AD263-AE263-AF263&lt;0,0,AD263-AE263-AF263)</f>
        <v>1.60344530253846</v>
      </c>
      <c r="E263" s="152"/>
      <c r="F263" s="153" t="n">
        <v>1</v>
      </c>
      <c r="G263" s="153" t="n">
        <v>0</v>
      </c>
      <c r="H263" s="153" t="n">
        <v>2</v>
      </c>
      <c r="I263" s="153" t="n">
        <v>0</v>
      </c>
      <c r="J263" s="152"/>
      <c r="K263" s="154" t="n">
        <v>1</v>
      </c>
      <c r="L263" s="153" t="n">
        <v>0</v>
      </c>
      <c r="M263" s="153" t="n">
        <v>1</v>
      </c>
      <c r="N263" s="153" t="n">
        <v>0</v>
      </c>
      <c r="O263" s="152"/>
      <c r="P263" s="150" t="s">
        <v>149</v>
      </c>
      <c r="Q263" s="155" t="n">
        <v>44004</v>
      </c>
      <c r="R263" s="153" t="n">
        <v>5060</v>
      </c>
      <c r="S263" s="156" t="n">
        <v>59212</v>
      </c>
      <c r="T263" s="157" t="n">
        <v>12</v>
      </c>
      <c r="U263" s="158" t="n">
        <f aca="false">V263+W263</f>
        <v>1</v>
      </c>
      <c r="V263" s="158" t="n">
        <f aca="false">IF(K263=0,0,M263/K263)</f>
        <v>1</v>
      </c>
      <c r="W263" s="158" t="n">
        <f aca="false">IF(K263+$AB$1*H263=0,0,(N263+$AB$1*J263)/(K263+$AB$1*H263))</f>
        <v>0</v>
      </c>
      <c r="X263" s="159" t="n">
        <f aca="false">IF(F263=0,G263,F263)</f>
        <v>1</v>
      </c>
      <c r="Y263" s="159" t="n">
        <f aca="false">IF(K263=0,X263+E263,(X263+E263)/K263)</f>
        <v>1</v>
      </c>
      <c r="Z263" s="160" t="n">
        <f aca="false">(K263)/S263*100000</f>
        <v>1.68884685536716</v>
      </c>
      <c r="AA263" s="160" t="n">
        <f aca="false">SUM(M263:N263)/S263*100000</f>
        <v>1.68884685536716</v>
      </c>
      <c r="AB263" s="160" t="n">
        <f aca="false">IF(H263=0,(K263+$AB$1*I263)/S263*100000,(K263+$AB$1*H263)/S263*100000)</f>
        <v>2.87103965412416</v>
      </c>
      <c r="AC263" s="161" t="n">
        <f aca="false">(SUM(M263:N263)+$AB$1*ABS(H263-I263))/S263*100000</f>
        <v>2.87103965412416</v>
      </c>
      <c r="AD263" s="159" t="n">
        <f aca="false">(AB263*(W263*100+1))^0.5</f>
        <v>1.69441425103903</v>
      </c>
      <c r="AE263" s="159" t="n">
        <f aca="false">(AC263*(W263*100))^0.5</f>
        <v>0</v>
      </c>
      <c r="AF263" s="151" t="n">
        <f aca="false">$AF$1*(X263/S263*100000)^0.5</f>
        <v>0.0909689485005684</v>
      </c>
      <c r="AG263" s="162" t="n">
        <f aca="false">D263</f>
        <v>1.60344530253846</v>
      </c>
      <c r="AH263" s="163" t="n">
        <v>1</v>
      </c>
      <c r="AI263" s="161"/>
      <c r="AJ263" s="161"/>
      <c r="AK263" s="160"/>
      <c r="AL263" s="164"/>
      <c r="AM263" s="160"/>
      <c r="AN263" s="160"/>
      <c r="AO263" s="160"/>
      <c r="AP263" s="160"/>
      <c r="AQ263" s="161"/>
      <c r="AR263" s="161"/>
      <c r="AS263" s="161"/>
      <c r="AT263" s="161"/>
      <c r="AU263" s="161"/>
      <c r="AV263" s="161"/>
      <c r="AW263" s="161"/>
      <c r="AX263" s="161"/>
    </row>
    <row r="264" customFormat="false" ht="15.75" hidden="false" customHeight="false" outlineLevel="0" collapsed="false">
      <c r="A264" s="150" t="s">
        <v>102</v>
      </c>
      <c r="B264" s="150" t="s">
        <v>648</v>
      </c>
      <c r="C264" s="150" t="s">
        <v>648</v>
      </c>
      <c r="D264" s="151" t="n">
        <f aca="false">IF(AD264-AE264-AF264&lt;0,0,AD264-AE264-AF264)</f>
        <v>0</v>
      </c>
      <c r="E264" s="152"/>
      <c r="F264" s="153" t="n">
        <v>4</v>
      </c>
      <c r="G264" s="153" t="n">
        <v>0</v>
      </c>
      <c r="H264" s="153" t="n">
        <v>0</v>
      </c>
      <c r="I264" s="153" t="n">
        <v>0</v>
      </c>
      <c r="J264" s="152"/>
      <c r="K264" s="154" t="n">
        <v>0</v>
      </c>
      <c r="L264" s="153" t="n">
        <v>0</v>
      </c>
      <c r="M264" s="153" t="n">
        <v>0</v>
      </c>
      <c r="N264" s="153" t="n">
        <v>0</v>
      </c>
      <c r="O264" s="152"/>
      <c r="P264" s="150" t="s">
        <v>149</v>
      </c>
      <c r="Q264" s="155" t="n">
        <v>44004</v>
      </c>
      <c r="R264" s="153" t="n">
        <v>6426.7</v>
      </c>
      <c r="S264" s="156" t="n">
        <v>91123</v>
      </c>
      <c r="T264" s="157" t="n">
        <v>14</v>
      </c>
      <c r="U264" s="158" t="n">
        <f aca="false">V264+W264</f>
        <v>0</v>
      </c>
      <c r="V264" s="158" t="n">
        <f aca="false">IF(K264=0,0,M264/K264)</f>
        <v>0</v>
      </c>
      <c r="W264" s="158" t="n">
        <f aca="false">IF(K264+$AB$1*H264=0,0,(N264+$AB$1*J264)/(K264+$AB$1*H264))</f>
        <v>0</v>
      </c>
      <c r="X264" s="159" t="n">
        <f aca="false">IF(F264=0,G264,F264)</f>
        <v>4</v>
      </c>
      <c r="Y264" s="159" t="n">
        <f aca="false">IF(K264=0,X264+E264,(X264+E264)/K264)</f>
        <v>4</v>
      </c>
      <c r="Z264" s="160" t="n">
        <f aca="false">(K264)/S264*100000</f>
        <v>0</v>
      </c>
      <c r="AA264" s="160" t="n">
        <f aca="false">SUM(M264:N264)/S264*100000</f>
        <v>0</v>
      </c>
      <c r="AB264" s="160" t="n">
        <f aca="false">IF(H264=0,(K264+$AB$1*I264)/S264*100000,(K264+$AB$1*H264)/S264*100000)</f>
        <v>0</v>
      </c>
      <c r="AC264" s="161" t="n">
        <f aca="false">(SUM(M264:N264)+$AB$1*ABS(H264-I264))/S264*100000</f>
        <v>0</v>
      </c>
      <c r="AD264" s="159" t="n">
        <f aca="false">(AB264*(W264*100+1))^0.5</f>
        <v>0</v>
      </c>
      <c r="AE264" s="159" t="n">
        <f aca="false">(AC264*(W264*100))^0.5</f>
        <v>0</v>
      </c>
      <c r="AF264" s="151" t="n">
        <f aca="false">$AF$1*(X264/S264*100000)^0.5</f>
        <v>0.146660793701226</v>
      </c>
      <c r="AG264" s="162" t="n">
        <f aca="false">D264</f>
        <v>0</v>
      </c>
      <c r="AH264" s="163" t="n">
        <v>0</v>
      </c>
      <c r="AI264" s="161"/>
      <c r="AJ264" s="161"/>
      <c r="AK264" s="160"/>
      <c r="AL264" s="164"/>
      <c r="AM264" s="160"/>
      <c r="AN264" s="160"/>
      <c r="AO264" s="160"/>
      <c r="AP264" s="160"/>
      <c r="AQ264" s="161"/>
      <c r="AR264" s="161"/>
      <c r="AS264" s="161"/>
      <c r="AT264" s="161"/>
      <c r="AU264" s="161"/>
      <c r="AV264" s="161"/>
      <c r="AW264" s="161"/>
      <c r="AX264" s="161"/>
    </row>
    <row r="265" customFormat="false" ht="15.75" hidden="false" customHeight="false" outlineLevel="0" collapsed="false">
      <c r="A265" s="150" t="s">
        <v>102</v>
      </c>
      <c r="B265" s="150" t="s">
        <v>649</v>
      </c>
      <c r="C265" s="150" t="s">
        <v>649</v>
      </c>
      <c r="D265" s="151" t="n">
        <f aca="false">IF(AD265-AE265-AF265&lt;0,0,AD265-AE265-AF265)</f>
        <v>2.63117810589052</v>
      </c>
      <c r="E265" s="152"/>
      <c r="F265" s="153" t="n">
        <v>0</v>
      </c>
      <c r="G265" s="153" t="n">
        <v>0</v>
      </c>
      <c r="H265" s="153" t="n">
        <v>0</v>
      </c>
      <c r="I265" s="153" t="n">
        <v>0</v>
      </c>
      <c r="J265" s="152"/>
      <c r="K265" s="154" t="n">
        <v>5</v>
      </c>
      <c r="L265" s="153" t="n">
        <v>1</v>
      </c>
      <c r="M265" s="153" t="n">
        <v>4</v>
      </c>
      <c r="N265" s="153" t="n">
        <v>0</v>
      </c>
      <c r="O265" s="152"/>
      <c r="P265" s="150" t="s">
        <v>149</v>
      </c>
      <c r="Q265" s="155" t="n">
        <v>44004</v>
      </c>
      <c r="R265" s="153" t="n">
        <v>8648</v>
      </c>
      <c r="S265" s="156" t="n">
        <v>72222</v>
      </c>
      <c r="T265" s="157" t="n">
        <v>8</v>
      </c>
      <c r="U265" s="158" t="n">
        <f aca="false">V265+W265</f>
        <v>0.8</v>
      </c>
      <c r="V265" s="158" t="n">
        <f aca="false">IF(K265=0,0,M265/K265)</f>
        <v>0.8</v>
      </c>
      <c r="W265" s="158" t="n">
        <f aca="false">IF(K265+$AB$1*H265=0,0,(N265+$AB$1*J265)/(K265+$AB$1*H265))</f>
        <v>0</v>
      </c>
      <c r="X265" s="159" t="n">
        <f aca="false">IF(F265=0,G265,F265)</f>
        <v>0</v>
      </c>
      <c r="Y265" s="159" t="n">
        <f aca="false">IF(K265=0,X265+E265,(X265+E265)/K265)</f>
        <v>0</v>
      </c>
      <c r="Z265" s="160" t="n">
        <f aca="false">(K265)/S265*100000</f>
        <v>6.92309822491762</v>
      </c>
      <c r="AA265" s="160" t="n">
        <f aca="false">SUM(M265:N265)/S265*100000</f>
        <v>5.53847857993409</v>
      </c>
      <c r="AB265" s="160" t="n">
        <f aca="false">IF(H265=0,(K265+$AB$1*I265)/S265*100000,(K265+$AB$1*H265)/S265*100000)</f>
        <v>6.92309822491762</v>
      </c>
      <c r="AC265" s="161" t="n">
        <f aca="false">(SUM(M265:N265)+$AB$1*ABS(H265-I265))/S265*100000</f>
        <v>5.53847857993409</v>
      </c>
      <c r="AD265" s="159" t="n">
        <f aca="false">(AB265*(W265*100+1))^0.5</f>
        <v>2.63117810589052</v>
      </c>
      <c r="AE265" s="159" t="n">
        <f aca="false">(AC265*(W265*100))^0.5</f>
        <v>0</v>
      </c>
      <c r="AF265" s="151" t="n">
        <f aca="false">$AF$1*(X265/S265*100000)^0.5</f>
        <v>0</v>
      </c>
      <c r="AG265" s="162" t="n">
        <f aca="false">D265</f>
        <v>2.63117810589052</v>
      </c>
      <c r="AH265" s="163" t="n">
        <v>1</v>
      </c>
      <c r="AI265" s="161"/>
      <c r="AJ265" s="161"/>
      <c r="AK265" s="160"/>
      <c r="AL265" s="164"/>
      <c r="AM265" s="160"/>
      <c r="AN265" s="160"/>
      <c r="AO265" s="160"/>
      <c r="AP265" s="160"/>
      <c r="AQ265" s="161"/>
      <c r="AR265" s="161"/>
      <c r="AS265" s="161"/>
      <c r="AT265" s="161"/>
      <c r="AU265" s="161"/>
      <c r="AV265" s="161"/>
      <c r="AW265" s="161"/>
      <c r="AX265" s="161"/>
    </row>
    <row r="266" customFormat="false" ht="15.75" hidden="false" customHeight="false" outlineLevel="0" collapsed="false">
      <c r="A266" s="150" t="s">
        <v>102</v>
      </c>
      <c r="B266" s="150" t="s">
        <v>650</v>
      </c>
      <c r="C266" s="150" t="s">
        <v>650</v>
      </c>
      <c r="D266" s="151" t="n">
        <f aca="false">IF(AD266-AE266-AF266&lt;0,0,AD266-AE266-AF266)</f>
        <v>3.33857828842275</v>
      </c>
      <c r="E266" s="152"/>
      <c r="F266" s="153" t="n">
        <v>12</v>
      </c>
      <c r="G266" s="153" t="n">
        <v>11</v>
      </c>
      <c r="H266" s="153" t="n">
        <v>26</v>
      </c>
      <c r="I266" s="153" t="n">
        <v>11</v>
      </c>
      <c r="J266" s="152"/>
      <c r="K266" s="154" t="n">
        <v>142</v>
      </c>
      <c r="L266" s="153" t="n">
        <v>37</v>
      </c>
      <c r="M266" s="153" t="n">
        <v>103</v>
      </c>
      <c r="N266" s="153" t="n">
        <v>2</v>
      </c>
      <c r="O266" s="152"/>
      <c r="P266" s="150" t="s">
        <v>149</v>
      </c>
      <c r="Q266" s="155" t="n">
        <v>44004</v>
      </c>
      <c r="R266" s="153" t="n">
        <v>11595</v>
      </c>
      <c r="S266" s="156" t="n">
        <v>369211</v>
      </c>
      <c r="T266" s="157" t="n">
        <v>32</v>
      </c>
      <c r="U266" s="158" t="n">
        <f aca="false">V266+W266</f>
        <v>0.738588380048657</v>
      </c>
      <c r="V266" s="158" t="n">
        <f aca="false">IF(K266=0,0,M266/K266)</f>
        <v>0.725352112676056</v>
      </c>
      <c r="W266" s="158" t="n">
        <f aca="false">IF(K266+$AB$1*H266=0,0,(N266+$AB$1*J266)/(K266+$AB$1*H266))</f>
        <v>0.0132362673726009</v>
      </c>
      <c r="X266" s="159" t="n">
        <f aca="false">IF(F266=0,G266,F266)</f>
        <v>12</v>
      </c>
      <c r="Y266" s="159" t="n">
        <f aca="false">IF(K266=0,X266+E266,(X266+E266)/K266)</f>
        <v>0.0845070422535211</v>
      </c>
      <c r="Z266" s="160" t="n">
        <f aca="false">(K266)/S266*100000</f>
        <v>38.460392566852</v>
      </c>
      <c r="AA266" s="160" t="n">
        <f aca="false">SUM(M266:N266)/S266*100000</f>
        <v>28.4390226726723</v>
      </c>
      <c r="AB266" s="160" t="n">
        <f aca="false">IF(H266=0,(K266+$AB$1*I266)/S266*100000,(K266+$AB$1*H266)/S266*100000)</f>
        <v>40.9251078651503</v>
      </c>
      <c r="AC266" s="161" t="n">
        <f aca="false">(SUM(M266:N266)+$AB$1*ABS(H266-I266))/S266*100000</f>
        <v>29.8609738063059</v>
      </c>
      <c r="AD266" s="159" t="n">
        <f aca="false">(AB266*(W266*100+1))^0.5</f>
        <v>9.7516498532667</v>
      </c>
      <c r="AE266" s="159" t="n">
        <f aca="false">(AC266*(W266*100))^0.5</f>
        <v>6.28687389174061</v>
      </c>
      <c r="AF266" s="151" t="n">
        <f aca="false">$AF$1*(X266/S266*100000)^0.5</f>
        <v>0.126197673103336</v>
      </c>
      <c r="AG266" s="162" t="n">
        <f aca="false">D266</f>
        <v>3.33857828842275</v>
      </c>
      <c r="AH266" s="163" t="n">
        <v>1</v>
      </c>
      <c r="AI266" s="161"/>
      <c r="AJ266" s="161"/>
      <c r="AK266" s="160"/>
      <c r="AL266" s="164"/>
      <c r="AM266" s="160"/>
      <c r="AN266" s="160"/>
      <c r="AO266" s="160"/>
      <c r="AP266" s="160"/>
      <c r="AQ266" s="161"/>
      <c r="AR266" s="161"/>
      <c r="AS266" s="161"/>
      <c r="AT266" s="161"/>
      <c r="AU266" s="161"/>
      <c r="AV266" s="161"/>
      <c r="AW266" s="161"/>
      <c r="AX266" s="161"/>
    </row>
    <row r="267" customFormat="false" ht="15.75" hidden="false" customHeight="false" outlineLevel="0" collapsed="false">
      <c r="A267" s="150" t="s">
        <v>102</v>
      </c>
      <c r="B267" s="150" t="s">
        <v>651</v>
      </c>
      <c r="C267" s="150" t="s">
        <v>651</v>
      </c>
      <c r="D267" s="151" t="n">
        <f aca="false">IF(AD267-AE267-AF267&lt;0,0,AD267-AE267-AF267)</f>
        <v>4.46830438235245</v>
      </c>
      <c r="E267" s="152"/>
      <c r="F267" s="153" t="n">
        <v>0</v>
      </c>
      <c r="G267" s="153" t="n">
        <v>0</v>
      </c>
      <c r="H267" s="153" t="n">
        <v>2</v>
      </c>
      <c r="I267" s="153" t="n">
        <v>0</v>
      </c>
      <c r="J267" s="152"/>
      <c r="K267" s="154" t="n">
        <v>19</v>
      </c>
      <c r="L267" s="153" t="n">
        <v>19</v>
      </c>
      <c r="M267" s="153" t="n">
        <v>0</v>
      </c>
      <c r="N267" s="153" t="n">
        <v>0</v>
      </c>
      <c r="O267" s="152"/>
      <c r="P267" s="150" t="s">
        <v>149</v>
      </c>
      <c r="Q267" s="155" t="n">
        <v>44004</v>
      </c>
      <c r="R267" s="153" t="n">
        <v>1010.7</v>
      </c>
      <c r="S267" s="156" t="n">
        <v>98669</v>
      </c>
      <c r="T267" s="157" t="n">
        <v>98</v>
      </c>
      <c r="U267" s="158" t="n">
        <f aca="false">V267+W267</f>
        <v>0</v>
      </c>
      <c r="V267" s="158" t="n">
        <f aca="false">IF(K267=0,0,M267/K267)</f>
        <v>0</v>
      </c>
      <c r="W267" s="158" t="n">
        <f aca="false">IF(K267+$AB$1*H267=0,0,(N267+$AB$1*J267)/(K267+$AB$1*H267))</f>
        <v>0</v>
      </c>
      <c r="X267" s="159" t="n">
        <f aca="false">IF(F267=0,G267,F267)</f>
        <v>0</v>
      </c>
      <c r="Y267" s="159" t="n">
        <f aca="false">IF(K267=0,X267+E267,(X267+E267)/K267)</f>
        <v>0</v>
      </c>
      <c r="Z267" s="160" t="n">
        <f aca="false">(K267)/S267*100000</f>
        <v>19.2563013712514</v>
      </c>
      <c r="AA267" s="160" t="n">
        <f aca="false">SUM(M267:N267)/S267*100000</f>
        <v>0</v>
      </c>
      <c r="AB267" s="160" t="n">
        <f aca="false">IF(H267=0,(K267+$AB$1*I267)/S267*100000,(K267+$AB$1*H267)/S267*100000)</f>
        <v>19.9657440533501</v>
      </c>
      <c r="AC267" s="161" t="n">
        <f aca="false">(SUM(M267:N267)+$AB$1*ABS(H267-I267))/S267*100000</f>
        <v>0.709442682098734</v>
      </c>
      <c r="AD267" s="159" t="n">
        <f aca="false">(AB267*(W267*100+1))^0.5</f>
        <v>4.46830438235245</v>
      </c>
      <c r="AE267" s="159" t="n">
        <f aca="false">(AC267*(W267*100))^0.5</f>
        <v>0</v>
      </c>
      <c r="AF267" s="151" t="n">
        <f aca="false">$AF$1*(X267/S267*100000)^0.5</f>
        <v>0</v>
      </c>
      <c r="AG267" s="162" t="n">
        <f aca="false">D267</f>
        <v>4.46830438235245</v>
      </c>
      <c r="AH267" s="163" t="n">
        <v>1</v>
      </c>
      <c r="AI267" s="161"/>
      <c r="AJ267" s="161"/>
      <c r="AK267" s="160"/>
      <c r="AL267" s="164"/>
      <c r="AM267" s="160"/>
      <c r="AN267" s="160"/>
      <c r="AO267" s="160"/>
      <c r="AP267" s="160"/>
      <c r="AQ267" s="161"/>
      <c r="AR267" s="161"/>
      <c r="AS267" s="161"/>
      <c r="AT267" s="161"/>
      <c r="AU267" s="161"/>
      <c r="AV267" s="161"/>
      <c r="AW267" s="161"/>
      <c r="AX267" s="161"/>
    </row>
    <row r="268" customFormat="false" ht="15.75" hidden="false" customHeight="false" outlineLevel="0" collapsed="false">
      <c r="A268" s="150" t="s">
        <v>102</v>
      </c>
      <c r="B268" s="150" t="s">
        <v>652</v>
      </c>
      <c r="C268" s="150" t="s">
        <v>653</v>
      </c>
      <c r="D268" s="151" t="n">
        <f aca="false">IF(AD268-AE268-AF268&lt;0,0,AD268-AE268-AF268)</f>
        <v>3.56761698692172</v>
      </c>
      <c r="E268" s="152"/>
      <c r="F268" s="153" t="n">
        <v>13</v>
      </c>
      <c r="G268" s="153" t="n">
        <v>0</v>
      </c>
      <c r="H268" s="153" t="n">
        <v>0</v>
      </c>
      <c r="I268" s="153" t="n">
        <v>0</v>
      </c>
      <c r="J268" s="152"/>
      <c r="K268" s="154" t="n">
        <v>16</v>
      </c>
      <c r="L268" s="153" t="n">
        <v>0</v>
      </c>
      <c r="M268" s="153" t="n">
        <v>16</v>
      </c>
      <c r="N268" s="153" t="n">
        <v>0</v>
      </c>
      <c r="O268" s="152"/>
      <c r="P268" s="150" t="s">
        <v>149</v>
      </c>
      <c r="Q268" s="155" t="n">
        <v>44004</v>
      </c>
      <c r="R268" s="153" t="n">
        <v>10102</v>
      </c>
      <c r="S268" s="156" t="n">
        <v>110345</v>
      </c>
      <c r="T268" s="157" t="n">
        <v>11</v>
      </c>
      <c r="U268" s="158" t="n">
        <f aca="false">V268+W268</f>
        <v>1</v>
      </c>
      <c r="V268" s="158" t="n">
        <f aca="false">IF(K268=0,0,M268/K268)</f>
        <v>1</v>
      </c>
      <c r="W268" s="158" t="n">
        <f aca="false">IF(K268+$AB$1*H268=0,0,(N268+$AB$1*J268)/(K268+$AB$1*H268))</f>
        <v>0</v>
      </c>
      <c r="X268" s="159" t="n">
        <f aca="false">IF(F268=0,G268,F268)</f>
        <v>13</v>
      </c>
      <c r="Y268" s="159" t="n">
        <f aca="false">IF(K268=0,X268+E268,(X268+E268)/K268)</f>
        <v>0.8125</v>
      </c>
      <c r="Z268" s="160" t="n">
        <f aca="false">(K268)/S268*100000</f>
        <v>14.4999773437854</v>
      </c>
      <c r="AA268" s="160" t="n">
        <f aca="false">SUM(M268:N268)/S268*100000</f>
        <v>14.4999773437854</v>
      </c>
      <c r="AB268" s="160" t="n">
        <f aca="false">IF(H268=0,(K268+$AB$1*I268)/S268*100000,(K268+$AB$1*H268)/S268*100000)</f>
        <v>14.4999773437854</v>
      </c>
      <c r="AC268" s="161" t="n">
        <f aca="false">(SUM(M268:N268)+$AB$1*ABS(H268-I268))/S268*100000</f>
        <v>14.4999773437854</v>
      </c>
      <c r="AD268" s="159" t="n">
        <f aca="false">(AB268*(W268*100+1))^0.5</f>
        <v>3.80788357802407</v>
      </c>
      <c r="AE268" s="159" t="n">
        <f aca="false">(AC268*(W268*100))^0.5</f>
        <v>0</v>
      </c>
      <c r="AF268" s="151" t="n">
        <f aca="false">$AF$1*(X268/S268*100000)^0.5</f>
        <v>0.240266591102354</v>
      </c>
      <c r="AG268" s="162" t="n">
        <f aca="false">D268</f>
        <v>3.56761698692172</v>
      </c>
      <c r="AH268" s="163" t="n">
        <v>0</v>
      </c>
      <c r="AI268" s="161"/>
      <c r="AJ268" s="161"/>
      <c r="AK268" s="160"/>
      <c r="AL268" s="164"/>
      <c r="AM268" s="160"/>
      <c r="AN268" s="160"/>
      <c r="AO268" s="160"/>
      <c r="AP268" s="160"/>
      <c r="AQ268" s="161"/>
      <c r="AR268" s="161"/>
      <c r="AS268" s="161"/>
      <c r="AT268" s="161"/>
      <c r="AU268" s="161"/>
      <c r="AV268" s="161"/>
      <c r="AW268" s="161"/>
      <c r="AX268" s="161"/>
    </row>
    <row r="269" customFormat="false" ht="15.75" hidden="false" customHeight="false" outlineLevel="0" collapsed="false">
      <c r="A269" s="150" t="s">
        <v>102</v>
      </c>
      <c r="B269" s="150" t="s">
        <v>654</v>
      </c>
      <c r="C269" s="150" t="s">
        <v>654</v>
      </c>
      <c r="D269" s="151" t="n">
        <f aca="false">IF(AD269-AE269-AF269&lt;0,0,AD269-AE269-AF269)</f>
        <v>2.45418368199194</v>
      </c>
      <c r="E269" s="152"/>
      <c r="F269" s="153" t="n">
        <v>9</v>
      </c>
      <c r="G269" s="153" t="n">
        <v>0</v>
      </c>
      <c r="H269" s="153" t="n">
        <v>2</v>
      </c>
      <c r="I269" s="153" t="n">
        <v>0</v>
      </c>
      <c r="J269" s="152"/>
      <c r="K269" s="154" t="n">
        <v>3</v>
      </c>
      <c r="L269" s="153" t="n">
        <v>2</v>
      </c>
      <c r="M269" s="153" t="n">
        <v>0</v>
      </c>
      <c r="N269" s="153" t="n">
        <v>1</v>
      </c>
      <c r="O269" s="152"/>
      <c r="P269" s="150" t="s">
        <v>149</v>
      </c>
      <c r="Q269" s="155" t="n">
        <v>44004</v>
      </c>
      <c r="R269" s="153" t="n">
        <v>6948.4</v>
      </c>
      <c r="S269" s="156" t="n">
        <v>169481</v>
      </c>
      <c r="T269" s="157" t="n">
        <v>24</v>
      </c>
      <c r="U269" s="158" t="n">
        <f aca="false">V269+W269</f>
        <v>0.27027027027027</v>
      </c>
      <c r="V269" s="158" t="n">
        <f aca="false">IF(K269=0,0,M269/K269)</f>
        <v>0</v>
      </c>
      <c r="W269" s="158" t="n">
        <f aca="false">IF(K269+$AB$1*H269=0,0,(N269+$AB$1*J269)/(K269+$AB$1*H269))</f>
        <v>0.27027027027027</v>
      </c>
      <c r="X269" s="159" t="n">
        <f aca="false">IF(F269=0,G269,F269)</f>
        <v>9</v>
      </c>
      <c r="Y269" s="159" t="n">
        <f aca="false">IF(K269=0,X269+E269,(X269+E269)/K269)</f>
        <v>3</v>
      </c>
      <c r="Z269" s="160" t="n">
        <f aca="false">(K269)/S269*100000</f>
        <v>1.77010992382627</v>
      </c>
      <c r="AA269" s="160" t="n">
        <f aca="false">SUM(M269:N269)/S269*100000</f>
        <v>0.590036641275423</v>
      </c>
      <c r="AB269" s="160" t="n">
        <f aca="false">IF(H269=0,(K269+$AB$1*I269)/S269*100000,(K269+$AB$1*H269)/S269*100000)</f>
        <v>2.18313557271907</v>
      </c>
      <c r="AC269" s="161" t="n">
        <f aca="false">(SUM(M269:N269)+$AB$1*ABS(H269-I269))/S269*100000</f>
        <v>1.00306229016822</v>
      </c>
      <c r="AD269" s="159" t="n">
        <f aca="false">(AB269*(W269*100+1))^0.5</f>
        <v>7.8221991600995</v>
      </c>
      <c r="AE269" s="159" t="n">
        <f aca="false">(AC269*(W269*100))^0.5</f>
        <v>5.20670640867796</v>
      </c>
      <c r="AF269" s="151" t="n">
        <f aca="false">$AF$1*(X269/S269*100000)^0.5</f>
        <v>0.161309069429608</v>
      </c>
      <c r="AG269" s="162" t="n">
        <f aca="false">D269</f>
        <v>2.45418368199194</v>
      </c>
      <c r="AH269" s="163" t="n">
        <v>1</v>
      </c>
      <c r="AI269" s="161"/>
      <c r="AJ269" s="161"/>
      <c r="AK269" s="160"/>
      <c r="AL269" s="164"/>
      <c r="AM269" s="160"/>
      <c r="AN269" s="160"/>
      <c r="AO269" s="160"/>
      <c r="AP269" s="160"/>
      <c r="AQ269" s="161"/>
      <c r="AR269" s="161"/>
      <c r="AS269" s="161"/>
      <c r="AT269" s="161"/>
      <c r="AU269" s="161"/>
      <c r="AV269" s="161"/>
      <c r="AW269" s="161"/>
      <c r="AX269" s="161"/>
    </row>
    <row r="270" customFormat="false" ht="15.75" hidden="false" customHeight="false" outlineLevel="0" collapsed="false">
      <c r="A270" s="150" t="s">
        <v>102</v>
      </c>
      <c r="B270" s="150" t="s">
        <v>655</v>
      </c>
      <c r="C270" s="150" t="s">
        <v>655</v>
      </c>
      <c r="D270" s="151" t="n">
        <f aca="false">IF(AD270-AE270-AF270&lt;0,0,AD270-AE270-AF270)</f>
        <v>4.54060233555017</v>
      </c>
      <c r="E270" s="152"/>
      <c r="F270" s="153" t="n">
        <v>7</v>
      </c>
      <c r="G270" s="153" t="n">
        <v>1</v>
      </c>
      <c r="H270" s="153" t="n">
        <v>6</v>
      </c>
      <c r="I270" s="153" t="n">
        <v>1</v>
      </c>
      <c r="J270" s="152"/>
      <c r="K270" s="154" t="n">
        <v>22</v>
      </c>
      <c r="L270" s="153" t="n">
        <v>18</v>
      </c>
      <c r="M270" s="153" t="n">
        <v>4</v>
      </c>
      <c r="N270" s="153" t="n">
        <v>0</v>
      </c>
      <c r="O270" s="152"/>
      <c r="P270" s="150" t="s">
        <v>149</v>
      </c>
      <c r="Q270" s="155" t="n">
        <v>44004</v>
      </c>
      <c r="R270" s="153" t="n">
        <v>5799.1</v>
      </c>
      <c r="S270" s="156" t="n">
        <v>108240</v>
      </c>
      <c r="T270" s="157" t="n">
        <v>19</v>
      </c>
      <c r="U270" s="158" t="n">
        <f aca="false">V270+W270</f>
        <v>0.181818181818182</v>
      </c>
      <c r="V270" s="158" t="n">
        <f aca="false">IF(K270=0,0,M270/K270)</f>
        <v>0.181818181818182</v>
      </c>
      <c r="W270" s="158" t="n">
        <f aca="false">IF(K270+$AB$1*H270=0,0,(N270+$AB$1*J270)/(K270+$AB$1*H270))</f>
        <v>0</v>
      </c>
      <c r="X270" s="159" t="n">
        <f aca="false">IF(F270=0,G270,F270)</f>
        <v>7</v>
      </c>
      <c r="Y270" s="159" t="n">
        <f aca="false">IF(K270=0,X270+E270,(X270+E270)/K270)</f>
        <v>0.318181818181818</v>
      </c>
      <c r="Z270" s="160" t="n">
        <f aca="false">(K270)/S270*100000</f>
        <v>20.3252032520325</v>
      </c>
      <c r="AA270" s="160" t="n">
        <f aca="false">SUM(M270:N270)/S270*100000</f>
        <v>3.69549150036955</v>
      </c>
      <c r="AB270" s="160" t="n">
        <f aca="false">IF(H270=0,(K270+$AB$1*I270)/S270*100000,(K270+$AB$1*H270)/S270*100000)</f>
        <v>22.2653362897265</v>
      </c>
      <c r="AC270" s="161" t="n">
        <f aca="false">(SUM(M270:N270)+$AB$1*ABS(H270-I270))/S270*100000</f>
        <v>5.31226903178123</v>
      </c>
      <c r="AD270" s="159" t="n">
        <f aca="false">(AB270*(W270*100+1))^0.5</f>
        <v>4.71861592945713</v>
      </c>
      <c r="AE270" s="159" t="n">
        <f aca="false">(AC270*(W270*100))^0.5</f>
        <v>0</v>
      </c>
      <c r="AF270" s="151" t="n">
        <f aca="false">$AF$1*(X270/S270*100000)^0.5</f>
        <v>0.178013593906951</v>
      </c>
      <c r="AG270" s="162" t="n">
        <f aca="false">D270</f>
        <v>4.54060233555017</v>
      </c>
      <c r="AH270" s="165"/>
      <c r="AI270" s="161"/>
      <c r="AJ270" s="161"/>
      <c r="AK270" s="160"/>
      <c r="AL270" s="164"/>
      <c r="AM270" s="160"/>
      <c r="AN270" s="160"/>
      <c r="AO270" s="160"/>
      <c r="AP270" s="160"/>
      <c r="AQ270" s="161"/>
      <c r="AR270" s="161"/>
      <c r="AS270" s="161"/>
      <c r="AT270" s="161"/>
      <c r="AU270" s="161"/>
      <c r="AV270" s="161"/>
      <c r="AW270" s="161"/>
      <c r="AX270" s="161"/>
    </row>
    <row r="271" customFormat="false" ht="15.75" hidden="false" customHeight="false" outlineLevel="0" collapsed="false">
      <c r="A271" s="150" t="s">
        <v>102</v>
      </c>
      <c r="B271" s="150" t="s">
        <v>656</v>
      </c>
      <c r="C271" s="150" t="s">
        <v>656</v>
      </c>
      <c r="D271" s="151" t="n">
        <f aca="false">IF(AD271-AE271-AF271&lt;0,0,AD271-AE271-AF271)</f>
        <v>4.4663861549855</v>
      </c>
      <c r="E271" s="152"/>
      <c r="F271" s="153" t="n">
        <v>1</v>
      </c>
      <c r="G271" s="153" t="n">
        <v>0</v>
      </c>
      <c r="H271" s="153" t="n">
        <v>0</v>
      </c>
      <c r="I271" s="153" t="n">
        <v>0</v>
      </c>
      <c r="J271" s="152"/>
      <c r="K271" s="154" t="n">
        <v>14</v>
      </c>
      <c r="L271" s="153" t="n">
        <v>14</v>
      </c>
      <c r="M271" s="153" t="n">
        <v>0</v>
      </c>
      <c r="N271" s="153" t="n">
        <v>0</v>
      </c>
      <c r="O271" s="152"/>
      <c r="P271" s="150" t="s">
        <v>149</v>
      </c>
      <c r="Q271" s="155" t="n">
        <v>44004</v>
      </c>
      <c r="R271" s="153" t="n">
        <v>352.29</v>
      </c>
      <c r="S271" s="156" t="n">
        <v>67579</v>
      </c>
      <c r="T271" s="157" t="n">
        <v>192</v>
      </c>
      <c r="U271" s="158" t="n">
        <f aca="false">V271+W271</f>
        <v>0</v>
      </c>
      <c r="V271" s="158" t="n">
        <f aca="false">IF(K271=0,0,M271/K271)</f>
        <v>0</v>
      </c>
      <c r="W271" s="158" t="n">
        <f aca="false">IF(K271+$AB$1*H271=0,0,(N271+$AB$1*J271)/(K271+$AB$1*H271))</f>
        <v>0</v>
      </c>
      <c r="X271" s="159" t="n">
        <f aca="false">IF(F271=0,G271,F271)</f>
        <v>1</v>
      </c>
      <c r="Y271" s="159" t="n">
        <f aca="false">IF(K271=0,X271+E271,(X271+E271)/K271)</f>
        <v>0.0714285714285714</v>
      </c>
      <c r="Z271" s="160" t="n">
        <f aca="false">(K271)/S271*100000</f>
        <v>20.7164947690851</v>
      </c>
      <c r="AA271" s="160" t="n">
        <f aca="false">SUM(M271:N271)/S271*100000</f>
        <v>0</v>
      </c>
      <c r="AB271" s="160" t="n">
        <f aca="false">IF(H271=0,(K271+$AB$1*I271)/S271*100000,(K271+$AB$1*H271)/S271*100000)</f>
        <v>20.7164947690851</v>
      </c>
      <c r="AC271" s="161" t="n">
        <f aca="false">(SUM(M271:N271)+$AB$1*ABS(H271-I271))/S271*100000</f>
        <v>0</v>
      </c>
      <c r="AD271" s="159" t="n">
        <f aca="false">(AB271*(W271*100+1))^0.5</f>
        <v>4.55153762689984</v>
      </c>
      <c r="AE271" s="159" t="n">
        <f aca="false">(AC271*(W271*100))^0.5</f>
        <v>0</v>
      </c>
      <c r="AF271" s="151" t="n">
        <f aca="false">$AF$1*(X271/S271*100000)^0.5</f>
        <v>0.0851514719143467</v>
      </c>
      <c r="AG271" s="162" t="n">
        <f aca="false">D271</f>
        <v>4.4663861549855</v>
      </c>
      <c r="AH271" s="163" t="n">
        <v>0</v>
      </c>
      <c r="AI271" s="161"/>
      <c r="AJ271" s="161"/>
      <c r="AK271" s="160"/>
      <c r="AL271" s="164"/>
      <c r="AM271" s="160"/>
      <c r="AN271" s="160"/>
      <c r="AO271" s="160"/>
      <c r="AP271" s="160"/>
      <c r="AQ271" s="161"/>
      <c r="AR271" s="161"/>
      <c r="AS271" s="161"/>
      <c r="AT271" s="161"/>
      <c r="AU271" s="161"/>
      <c r="AV271" s="161"/>
      <c r="AW271" s="161"/>
      <c r="AX271" s="161"/>
    </row>
    <row r="272" customFormat="false" ht="15.75" hidden="false" customHeight="false" outlineLevel="0" collapsed="false">
      <c r="A272" s="211" t="s">
        <v>101</v>
      </c>
      <c r="B272" s="211" t="s">
        <v>657</v>
      </c>
      <c r="C272" s="211"/>
      <c r="D272" s="151" t="n">
        <f aca="false">IF(AD272-AE272-AF272&lt;0,0,AD272-AE272-AF272)</f>
        <v>7.81661677990546</v>
      </c>
      <c r="E272" s="218"/>
      <c r="F272" s="212" t="n">
        <v>16</v>
      </c>
      <c r="G272" s="212" t="n">
        <v>0</v>
      </c>
      <c r="H272" s="212" t="n">
        <v>22</v>
      </c>
      <c r="I272" s="212" t="n">
        <v>5</v>
      </c>
      <c r="J272" s="218"/>
      <c r="K272" s="213" t="n">
        <v>24</v>
      </c>
      <c r="L272" s="212" t="n">
        <v>18</v>
      </c>
      <c r="M272" s="212" t="n">
        <v>2</v>
      </c>
      <c r="N272" s="212" t="n">
        <v>4</v>
      </c>
      <c r="O272" s="218"/>
      <c r="P272" s="211" t="s">
        <v>149</v>
      </c>
      <c r="Q272" s="214" t="n">
        <v>44004</v>
      </c>
      <c r="R272" s="212" t="n">
        <v>1704.2</v>
      </c>
      <c r="S272" s="215" t="n">
        <v>110528</v>
      </c>
      <c r="T272" s="216" t="n">
        <v>65</v>
      </c>
      <c r="U272" s="158" t="n">
        <f aca="false">V272+W272</f>
        <v>0.209516298633018</v>
      </c>
      <c r="V272" s="158" t="n">
        <f aca="false">IF(K272=0,0,M272/K272)</f>
        <v>0.0833333333333333</v>
      </c>
      <c r="W272" s="158" t="n">
        <f aca="false">IF(K272+$AB$1*H272=0,0,(N272+$AB$1*J272)/(K272+$AB$1*H272))</f>
        <v>0.126182965299685</v>
      </c>
      <c r="X272" s="159" t="n">
        <f aca="false">IF(F272=0,G272,F272)</f>
        <v>16</v>
      </c>
      <c r="Y272" s="159" t="n">
        <f aca="false">IF(K272=0,X272+E272,(X272+E272)/K272)</f>
        <v>0.666666666666667</v>
      </c>
      <c r="Z272" s="160" t="n">
        <f aca="false">(K272)/S272*100000</f>
        <v>21.7139548349739</v>
      </c>
      <c r="AA272" s="160" t="n">
        <f aca="false">SUM(M272:N272)/S272*100000</f>
        <v>5.42848870874349</v>
      </c>
      <c r="AB272" s="160" t="n">
        <f aca="false">IF(H272=0,(K272+$AB$1*I272)/S272*100000,(K272+$AB$1*H272)/S272*100000)</f>
        <v>28.6805153445281</v>
      </c>
      <c r="AC272" s="161" t="n">
        <f aca="false">(SUM(M272:N272)+$AB$1*ABS(H272-I272))/S272*100000</f>
        <v>10.8117400115808</v>
      </c>
      <c r="AD272" s="159" t="n">
        <f aca="false">(AB272*(W272*100+1))^0.5</f>
        <v>19.7630909170123</v>
      </c>
      <c r="AE272" s="159" t="n">
        <f aca="false">(AC272*(W272*100))^0.5</f>
        <v>11.6801430415492</v>
      </c>
      <c r="AF272" s="151" t="n">
        <f aca="false">$AF$1*(X272/S272*100000)^0.5</f>
        <v>0.266331095557606</v>
      </c>
      <c r="AG272" s="162" t="n">
        <f aca="false">D272</f>
        <v>7.81661677990546</v>
      </c>
      <c r="AH272" s="163" t="n">
        <v>1</v>
      </c>
      <c r="AI272" s="161"/>
      <c r="AJ272" s="161"/>
      <c r="AK272" s="160"/>
      <c r="AL272" s="164"/>
      <c r="AM272" s="160"/>
      <c r="AN272" s="160"/>
      <c r="AO272" s="160"/>
      <c r="AP272" s="160"/>
      <c r="AQ272" s="161"/>
      <c r="AR272" s="161"/>
      <c r="AS272" s="161"/>
      <c r="AT272" s="161"/>
      <c r="AU272" s="161"/>
      <c r="AV272" s="161"/>
      <c r="AW272" s="161"/>
      <c r="AX272" s="161"/>
    </row>
    <row r="273" customFormat="false" ht="15.75" hidden="false" customHeight="false" outlineLevel="0" collapsed="false">
      <c r="A273" s="211" t="s">
        <v>101</v>
      </c>
      <c r="B273" s="211" t="s">
        <v>658</v>
      </c>
      <c r="C273" s="211"/>
      <c r="D273" s="151" t="n">
        <f aca="false">IF(AD273-AE273-AF273&lt;0,0,AD273-AE273-AF273)</f>
        <v>7.71037243350083</v>
      </c>
      <c r="E273" s="218"/>
      <c r="F273" s="212" t="n">
        <v>100</v>
      </c>
      <c r="G273" s="212" t="n">
        <v>12</v>
      </c>
      <c r="H273" s="212" t="n">
        <v>17</v>
      </c>
      <c r="I273" s="212" t="n">
        <v>6</v>
      </c>
      <c r="J273" s="218"/>
      <c r="K273" s="213" t="n">
        <v>71</v>
      </c>
      <c r="L273" s="212" t="n">
        <v>67</v>
      </c>
      <c r="M273" s="212" t="n">
        <v>2</v>
      </c>
      <c r="N273" s="212" t="n">
        <v>2</v>
      </c>
      <c r="O273" s="218"/>
      <c r="P273" s="211" t="s">
        <v>149</v>
      </c>
      <c r="Q273" s="214" t="n">
        <v>44004</v>
      </c>
      <c r="R273" s="212" t="n">
        <v>8148.9</v>
      </c>
      <c r="S273" s="215" t="n">
        <v>219559</v>
      </c>
      <c r="T273" s="216" t="n">
        <v>27</v>
      </c>
      <c r="U273" s="158" t="n">
        <f aca="false">V273+W273</f>
        <v>0.0541599172683927</v>
      </c>
      <c r="V273" s="158" t="n">
        <f aca="false">IF(K273=0,0,M273/K273)</f>
        <v>0.028169014084507</v>
      </c>
      <c r="W273" s="158" t="n">
        <f aca="false">IF(K273+$AB$1*H273=0,0,(N273+$AB$1*J273)/(K273+$AB$1*H273))</f>
        <v>0.0259909031838856</v>
      </c>
      <c r="X273" s="159" t="n">
        <f aca="false">IF(F273=0,G273,F273)</f>
        <v>100</v>
      </c>
      <c r="Y273" s="159" t="n">
        <f aca="false">IF(K273=0,X273+E273,(X273+E273)/K273)</f>
        <v>1.40845070422535</v>
      </c>
      <c r="Z273" s="160" t="n">
        <f aca="false">(K273)/S273*100000</f>
        <v>32.3375493603086</v>
      </c>
      <c r="AA273" s="160" t="n">
        <f aca="false">SUM(M273:N273)/S273*100000</f>
        <v>1.82183376677795</v>
      </c>
      <c r="AB273" s="160" t="n">
        <f aca="false">IF(H273=0,(K273+$AB$1*I273)/S273*100000,(K273+$AB$1*H273)/S273*100000)</f>
        <v>35.0475270883908</v>
      </c>
      <c r="AC273" s="161" t="n">
        <f aca="false">(SUM(M273:N273)+$AB$1*ABS(H273-I273))/S273*100000</f>
        <v>3.57534876730173</v>
      </c>
      <c r="AD273" s="159" t="n">
        <f aca="false">(AB273*(W273*100+1))^0.5</f>
        <v>11.231171596378</v>
      </c>
      <c r="AE273" s="159" t="n">
        <f aca="false">(AC273*(W273*100))^0.5</f>
        <v>3.04838553433722</v>
      </c>
      <c r="AF273" s="151" t="n">
        <f aca="false">$AF$1*(X273/S273*100000)^0.5</f>
        <v>0.472413628539968</v>
      </c>
      <c r="AG273" s="162" t="n">
        <f aca="false">D273</f>
        <v>7.71037243350083</v>
      </c>
      <c r="AH273" s="163" t="n">
        <v>1</v>
      </c>
      <c r="AI273" s="161"/>
      <c r="AJ273" s="161"/>
      <c r="AK273" s="160"/>
      <c r="AL273" s="164"/>
      <c r="AM273" s="160"/>
      <c r="AN273" s="160"/>
      <c r="AO273" s="160"/>
      <c r="AP273" s="160"/>
      <c r="AQ273" s="161"/>
      <c r="AR273" s="161"/>
      <c r="AS273" s="161"/>
      <c r="AT273" s="161"/>
      <c r="AU273" s="161"/>
      <c r="AV273" s="161"/>
      <c r="AW273" s="161"/>
      <c r="AX273" s="161"/>
    </row>
    <row r="274" customFormat="false" ht="15.75" hidden="false" customHeight="false" outlineLevel="0" collapsed="false">
      <c r="A274" s="211" t="s">
        <v>101</v>
      </c>
      <c r="B274" s="211" t="s">
        <v>659</v>
      </c>
      <c r="C274" s="211"/>
      <c r="D274" s="151" t="n">
        <f aca="false">IF(AD274-AE274-AF274&lt;0,0,AD274-AE274-AF274)</f>
        <v>4.43322292051778</v>
      </c>
      <c r="E274" s="218"/>
      <c r="F274" s="212" t="n">
        <v>10</v>
      </c>
      <c r="G274" s="212" t="n">
        <v>2</v>
      </c>
      <c r="H274" s="212" t="n">
        <v>12</v>
      </c>
      <c r="I274" s="212" t="n">
        <v>5</v>
      </c>
      <c r="J274" s="218"/>
      <c r="K274" s="213" t="n">
        <v>7</v>
      </c>
      <c r="L274" s="212" t="n">
        <v>5</v>
      </c>
      <c r="M274" s="212" t="n">
        <v>2</v>
      </c>
      <c r="N274" s="212" t="n">
        <v>0</v>
      </c>
      <c r="O274" s="218"/>
      <c r="P274" s="211" t="s">
        <v>149</v>
      </c>
      <c r="Q274" s="214" t="n">
        <v>44004</v>
      </c>
      <c r="R274" s="212" t="n">
        <v>2653.4</v>
      </c>
      <c r="S274" s="215" t="n">
        <v>49698</v>
      </c>
      <c r="T274" s="216" t="n">
        <v>19</v>
      </c>
      <c r="U274" s="158" t="n">
        <f aca="false">V274+W274</f>
        <v>0.285714285714286</v>
      </c>
      <c r="V274" s="158" t="n">
        <f aca="false">IF(K274=0,0,M274/K274)</f>
        <v>0.285714285714286</v>
      </c>
      <c r="W274" s="158" t="n">
        <f aca="false">IF(K274+$AB$1*H274=0,0,(N274+$AB$1*J274)/(K274+$AB$1*H274))</f>
        <v>0</v>
      </c>
      <c r="X274" s="159" t="n">
        <f aca="false">IF(F274=0,G274,F274)</f>
        <v>10</v>
      </c>
      <c r="Y274" s="159" t="n">
        <f aca="false">IF(K274=0,X274+E274,(X274+E274)/K274)</f>
        <v>1.42857142857143</v>
      </c>
      <c r="Z274" s="160" t="n">
        <f aca="false">(K274)/S274*100000</f>
        <v>14.08507384603</v>
      </c>
      <c r="AA274" s="160" t="n">
        <f aca="false">SUM(M274:N274)/S274*100000</f>
        <v>4.02430681315143</v>
      </c>
      <c r="AB274" s="160" t="n">
        <f aca="false">IF(H274=0,(K274+$AB$1*I274)/S274*100000,(K274+$AB$1*H274)/S274*100000)</f>
        <v>22.536118153648</v>
      </c>
      <c r="AC274" s="161" t="n">
        <f aca="false">(SUM(M274:N274)+$AB$1*ABS(H274-I274))/S274*100000</f>
        <v>8.95408265926194</v>
      </c>
      <c r="AD274" s="159" t="n">
        <f aca="false">(AB274*(W274*100+1))^0.5</f>
        <v>4.74722215128469</v>
      </c>
      <c r="AE274" s="159" t="n">
        <f aca="false">(AC274*(W274*100))^0.5</f>
        <v>0</v>
      </c>
      <c r="AF274" s="151" t="n">
        <f aca="false">$AF$1*(X274/S274*100000)^0.5</f>
        <v>0.313999230766908</v>
      </c>
      <c r="AG274" s="162" t="n">
        <f aca="false">D274</f>
        <v>4.43322292051778</v>
      </c>
      <c r="AH274" s="163" t="n">
        <v>0</v>
      </c>
      <c r="AI274" s="161"/>
      <c r="AJ274" s="161"/>
      <c r="AK274" s="160"/>
      <c r="AL274" s="164"/>
      <c r="AM274" s="160"/>
      <c r="AN274" s="160"/>
      <c r="AO274" s="160"/>
      <c r="AP274" s="160"/>
      <c r="AQ274" s="161"/>
      <c r="AR274" s="161"/>
      <c r="AS274" s="161"/>
      <c r="AT274" s="161"/>
      <c r="AU274" s="161"/>
      <c r="AV274" s="161"/>
      <c r="AW274" s="161"/>
      <c r="AX274" s="161"/>
    </row>
    <row r="275" customFormat="false" ht="15.75" hidden="false" customHeight="false" outlineLevel="0" collapsed="false">
      <c r="A275" s="211" t="s">
        <v>101</v>
      </c>
      <c r="B275" s="211" t="s">
        <v>660</v>
      </c>
      <c r="C275" s="211"/>
      <c r="D275" s="151" t="n">
        <f aca="false">IF(AD275-AE275-AF275&lt;0,0,AD275-AE275-AF275)</f>
        <v>14.4895567896807</v>
      </c>
      <c r="E275" s="218"/>
      <c r="F275" s="212" t="n">
        <v>21</v>
      </c>
      <c r="G275" s="212" t="n">
        <v>1</v>
      </c>
      <c r="H275" s="212" t="n">
        <v>2</v>
      </c>
      <c r="I275" s="212" t="n">
        <v>0</v>
      </c>
      <c r="J275" s="218"/>
      <c r="K275" s="213" t="n">
        <v>79</v>
      </c>
      <c r="L275" s="212" t="n">
        <v>76</v>
      </c>
      <c r="M275" s="212" t="n">
        <v>1</v>
      </c>
      <c r="N275" s="212" t="n">
        <v>2</v>
      </c>
      <c r="O275" s="218"/>
      <c r="P275" s="211" t="s">
        <v>149</v>
      </c>
      <c r="Q275" s="214" t="n">
        <v>44004</v>
      </c>
      <c r="R275" s="212" t="n">
        <v>6571.4</v>
      </c>
      <c r="S275" s="215" t="n">
        <v>84970</v>
      </c>
      <c r="T275" s="216" t="n">
        <v>13</v>
      </c>
      <c r="U275" s="158" t="n">
        <f aca="false">V275+W275</f>
        <v>0.0377523307339231</v>
      </c>
      <c r="V275" s="158" t="n">
        <f aca="false">IF(K275=0,0,M275/K275)</f>
        <v>0.0126582278481013</v>
      </c>
      <c r="W275" s="158" t="n">
        <f aca="false">IF(K275+$AB$1*H275=0,0,(N275+$AB$1*J275)/(K275+$AB$1*H275))</f>
        <v>0.0250941028858218</v>
      </c>
      <c r="X275" s="159" t="n">
        <f aca="false">IF(F275=0,G275,F275)</f>
        <v>21</v>
      </c>
      <c r="Y275" s="159" t="n">
        <f aca="false">IF(K275=0,X275+E275,(X275+E275)/K275)</f>
        <v>0.265822784810127</v>
      </c>
      <c r="Z275" s="160" t="n">
        <f aca="false">(K275)/S275*100000</f>
        <v>92.9739908202895</v>
      </c>
      <c r="AA275" s="160" t="n">
        <f aca="false">SUM(M275:N275)/S275*100000</f>
        <v>3.5306578792515</v>
      </c>
      <c r="AB275" s="160" t="n">
        <f aca="false">IF(H275=0,(K275+$AB$1*I275)/S275*100000,(K275+$AB$1*H275)/S275*100000)</f>
        <v>93.7978109921149</v>
      </c>
      <c r="AC275" s="161" t="n">
        <f aca="false">(SUM(M275:N275)+$AB$1*ABS(H275-I275))/S275*100000</f>
        <v>4.35447805107685</v>
      </c>
      <c r="AD275" s="159" t="n">
        <f aca="false">(AB275*(W275*100+1))^0.5</f>
        <v>18.1431806181335</v>
      </c>
      <c r="AE275" s="159" t="n">
        <f aca="false">(AC275*(W275*100))^0.5</f>
        <v>3.30562732666245</v>
      </c>
      <c r="AF275" s="151" t="n">
        <f aca="false">$AF$1*(X275/S275*100000)^0.5</f>
        <v>0.347996501790358</v>
      </c>
      <c r="AG275" s="162" t="n">
        <f aca="false">D275</f>
        <v>14.4895567896807</v>
      </c>
      <c r="AH275" s="163" t="n">
        <v>0</v>
      </c>
      <c r="AI275" s="161"/>
      <c r="AJ275" s="161"/>
      <c r="AK275" s="160"/>
      <c r="AL275" s="164"/>
      <c r="AM275" s="160"/>
      <c r="AN275" s="160"/>
      <c r="AO275" s="160"/>
      <c r="AP275" s="160"/>
      <c r="AQ275" s="161"/>
      <c r="AR275" s="161"/>
      <c r="AS275" s="161"/>
      <c r="AT275" s="161"/>
      <c r="AU275" s="161"/>
      <c r="AV275" s="161"/>
      <c r="AW275" s="161"/>
      <c r="AX275" s="161"/>
    </row>
    <row r="276" customFormat="false" ht="15.75" hidden="false" customHeight="false" outlineLevel="0" collapsed="false">
      <c r="A276" s="211" t="s">
        <v>101</v>
      </c>
      <c r="B276" s="211" t="s">
        <v>661</v>
      </c>
      <c r="C276" s="211"/>
      <c r="D276" s="151" t="n">
        <f aca="false">IF(AD276-AE276-AF276&lt;0,0,AD276-AE276-AF276)</f>
        <v>14.3754302467764</v>
      </c>
      <c r="E276" s="218"/>
      <c r="F276" s="212" t="n">
        <v>283</v>
      </c>
      <c r="G276" s="212" t="n">
        <v>12</v>
      </c>
      <c r="H276" s="212" t="n">
        <v>12</v>
      </c>
      <c r="I276" s="212" t="n">
        <v>5</v>
      </c>
      <c r="J276" s="218"/>
      <c r="K276" s="213" t="n">
        <v>226</v>
      </c>
      <c r="L276" s="212" t="n">
        <v>216</v>
      </c>
      <c r="M276" s="212" t="n">
        <v>6</v>
      </c>
      <c r="N276" s="212" t="n">
        <v>4</v>
      </c>
      <c r="O276" s="218"/>
      <c r="P276" s="211" t="s">
        <v>149</v>
      </c>
      <c r="Q276" s="214" t="n">
        <v>44004</v>
      </c>
      <c r="R276" s="212" t="n">
        <v>3896.9</v>
      </c>
      <c r="S276" s="215" t="n">
        <v>179783</v>
      </c>
      <c r="T276" s="216" t="n">
        <v>46</v>
      </c>
      <c r="U276" s="158" t="n">
        <f aca="false">V276+W276</f>
        <v>0.0439248671797514</v>
      </c>
      <c r="V276" s="158" t="n">
        <f aca="false">IF(K276=0,0,M276/K276)</f>
        <v>0.0265486725663717</v>
      </c>
      <c r="W276" s="158" t="n">
        <f aca="false">IF(K276+$AB$1*H276=0,0,(N276+$AB$1*J276)/(K276+$AB$1*H276))</f>
        <v>0.0173761946133797</v>
      </c>
      <c r="X276" s="159" t="n">
        <f aca="false">IF(F276=0,G276,F276)</f>
        <v>283</v>
      </c>
      <c r="Y276" s="159" t="n">
        <f aca="false">IF(K276=0,X276+E276,(X276+E276)/K276)</f>
        <v>1.25221238938053</v>
      </c>
      <c r="Z276" s="160" t="n">
        <f aca="false">(K276)/S276*100000</f>
        <v>125.707102451289</v>
      </c>
      <c r="AA276" s="160" t="n">
        <f aca="false">SUM(M276:N276)/S276*100000</f>
        <v>5.562261170411</v>
      </c>
      <c r="AB276" s="160" t="n">
        <f aca="false">IF(H276=0,(K276+$AB$1*I276)/S276*100000,(K276+$AB$1*H276)/S276*100000)</f>
        <v>128.043252142861</v>
      </c>
      <c r="AC276" s="161" t="n">
        <f aca="false">(SUM(M276:N276)+$AB$1*ABS(H276-I276))/S276*100000</f>
        <v>6.92501515716169</v>
      </c>
      <c r="AD276" s="159" t="n">
        <f aca="false">(AB276*(W276*100+1))^0.5</f>
        <v>18.7225452051611</v>
      </c>
      <c r="AE276" s="159" t="n">
        <f aca="false">(AC276*(W276*100))^0.5</f>
        <v>3.46886740985362</v>
      </c>
      <c r="AF276" s="151" t="n">
        <f aca="false">$AF$1*(X276/S276*100000)^0.5</f>
        <v>0.878247548531103</v>
      </c>
      <c r="AG276" s="162" t="n">
        <f aca="false">D276</f>
        <v>14.3754302467764</v>
      </c>
      <c r="AH276" s="163" t="n">
        <v>1</v>
      </c>
      <c r="AI276" s="161"/>
      <c r="AJ276" s="161"/>
      <c r="AK276" s="160"/>
      <c r="AL276" s="164"/>
      <c r="AM276" s="160"/>
      <c r="AN276" s="160"/>
      <c r="AO276" s="160"/>
      <c r="AP276" s="160"/>
      <c r="AQ276" s="161"/>
      <c r="AR276" s="161"/>
      <c r="AS276" s="161"/>
      <c r="AT276" s="161"/>
      <c r="AU276" s="161"/>
      <c r="AV276" s="161"/>
      <c r="AW276" s="161"/>
      <c r="AX276" s="161"/>
    </row>
    <row r="277" customFormat="false" ht="15.75" hidden="false" customHeight="false" outlineLevel="0" collapsed="false">
      <c r="A277" s="211" t="s">
        <v>101</v>
      </c>
      <c r="B277" s="211" t="s">
        <v>662</v>
      </c>
      <c r="C277" s="211"/>
      <c r="D277" s="151" t="n">
        <f aca="false">IF(AD277-AE277-AF277&lt;0,0,AD277-AE277-AF277)</f>
        <v>4.46347294390986</v>
      </c>
      <c r="E277" s="218"/>
      <c r="F277" s="212" t="n">
        <v>43</v>
      </c>
      <c r="G277" s="212" t="n">
        <v>11</v>
      </c>
      <c r="H277" s="212" t="n">
        <v>9</v>
      </c>
      <c r="I277" s="212" t="n">
        <v>4</v>
      </c>
      <c r="J277" s="218"/>
      <c r="K277" s="213" t="n">
        <v>20</v>
      </c>
      <c r="L277" s="212" t="n">
        <v>5</v>
      </c>
      <c r="M277" s="212" t="n">
        <v>15</v>
      </c>
      <c r="N277" s="212" t="n">
        <v>0</v>
      </c>
      <c r="O277" s="218"/>
      <c r="P277" s="211" t="s">
        <v>149</v>
      </c>
      <c r="Q277" s="214" t="n">
        <v>44004</v>
      </c>
      <c r="R277" s="212" t="n">
        <v>1783.6</v>
      </c>
      <c r="S277" s="215" t="n">
        <v>95086</v>
      </c>
      <c r="T277" s="216" t="n">
        <v>53</v>
      </c>
      <c r="U277" s="158" t="n">
        <f aca="false">V277+W277</f>
        <v>0.75</v>
      </c>
      <c r="V277" s="158" t="n">
        <f aca="false">IF(K277=0,0,M277/K277)</f>
        <v>0.75</v>
      </c>
      <c r="W277" s="158" t="n">
        <f aca="false">IF(K277+$AB$1*H277=0,0,(N277+$AB$1*J277)/(K277+$AB$1*H277))</f>
        <v>0</v>
      </c>
      <c r="X277" s="159" t="n">
        <f aca="false">IF(F277=0,G277,F277)</f>
        <v>43</v>
      </c>
      <c r="Y277" s="159" t="n">
        <f aca="false">IF(K277=0,X277+E277,(X277+E277)/K277)</f>
        <v>2.15</v>
      </c>
      <c r="Z277" s="160" t="n">
        <f aca="false">(K277)/S277*100000</f>
        <v>21.0335906442589</v>
      </c>
      <c r="AA277" s="160" t="n">
        <f aca="false">SUM(M277:N277)/S277*100000</f>
        <v>15.7751929831942</v>
      </c>
      <c r="AB277" s="160" t="n">
        <f aca="false">IF(H277=0,(K277+$AB$1*I277)/S277*100000,(K277+$AB$1*H277)/S277*100000)</f>
        <v>24.3463811707297</v>
      </c>
      <c r="AC277" s="161" t="n">
        <f aca="false">(SUM(M277:N277)+$AB$1*ABS(H277-I277))/S277*100000</f>
        <v>17.6156321645668</v>
      </c>
      <c r="AD277" s="159" t="n">
        <f aca="false">(AB277*(W277*100+1))^0.5</f>
        <v>4.93420522178898</v>
      </c>
      <c r="AE277" s="159" t="n">
        <f aca="false">(AC277*(W277*100))^0.5</f>
        <v>0</v>
      </c>
      <c r="AF277" s="151" t="n">
        <f aca="false">$AF$1*(X277/S277*100000)^0.5</f>
        <v>0.470732277879123</v>
      </c>
      <c r="AG277" s="162" t="n">
        <f aca="false">D277</f>
        <v>4.46347294390986</v>
      </c>
      <c r="AH277" s="165"/>
      <c r="AI277" s="161"/>
      <c r="AJ277" s="161"/>
      <c r="AK277" s="160"/>
      <c r="AL277" s="164"/>
      <c r="AM277" s="160"/>
      <c r="AN277" s="160"/>
      <c r="AO277" s="160"/>
      <c r="AP277" s="160"/>
      <c r="AQ277" s="161"/>
      <c r="AR277" s="161"/>
      <c r="AS277" s="161"/>
      <c r="AT277" s="161"/>
      <c r="AU277" s="161"/>
      <c r="AV277" s="161"/>
      <c r="AW277" s="161"/>
      <c r="AX277" s="161"/>
    </row>
    <row r="278" customFormat="false" ht="15.75" hidden="false" customHeight="false" outlineLevel="0" collapsed="false">
      <c r="A278" s="211" t="s">
        <v>101</v>
      </c>
      <c r="B278" s="211" t="s">
        <v>663</v>
      </c>
      <c r="C278" s="211"/>
      <c r="D278" s="151" t="n">
        <f aca="false">IF(AD278-AE278-AF278&lt;0,0,AD278-AE278-AF278)</f>
        <v>7.97600224227497</v>
      </c>
      <c r="E278" s="218"/>
      <c r="F278" s="212" t="n">
        <v>113</v>
      </c>
      <c r="G278" s="212" t="n">
        <v>56</v>
      </c>
      <c r="H278" s="212" t="n">
        <v>1</v>
      </c>
      <c r="I278" s="212" t="n">
        <v>0</v>
      </c>
      <c r="J278" s="218"/>
      <c r="K278" s="213" t="n">
        <v>48</v>
      </c>
      <c r="L278" s="212" t="n">
        <v>40</v>
      </c>
      <c r="M278" s="212" t="n">
        <v>8</v>
      </c>
      <c r="N278" s="212" t="n">
        <v>0</v>
      </c>
      <c r="O278" s="218"/>
      <c r="P278" s="211" t="s">
        <v>149</v>
      </c>
      <c r="Q278" s="214" t="n">
        <v>44004</v>
      </c>
      <c r="R278" s="212" t="n">
        <v>2476</v>
      </c>
      <c r="S278" s="215" t="n">
        <v>60606</v>
      </c>
      <c r="T278" s="216" t="n">
        <v>24</v>
      </c>
      <c r="U278" s="158" t="n">
        <f aca="false">V278+W278</f>
        <v>0.166666666666667</v>
      </c>
      <c r="V278" s="158" t="n">
        <f aca="false">IF(K278=0,0,M278/K278)</f>
        <v>0.166666666666667</v>
      </c>
      <c r="W278" s="158" t="n">
        <f aca="false">IF(K278+$AB$1*H278=0,0,(N278+$AB$1*J278)/(K278+$AB$1*H278))</f>
        <v>0</v>
      </c>
      <c r="X278" s="159" t="n">
        <f aca="false">IF(F278=0,G278,F278)</f>
        <v>113</v>
      </c>
      <c r="Y278" s="159" t="n">
        <f aca="false">IF(K278=0,X278+E278,(X278+E278)/K278)</f>
        <v>2.35416666666667</v>
      </c>
      <c r="Z278" s="160" t="n">
        <f aca="false">(K278)/S278*100000</f>
        <v>79.2000792000792</v>
      </c>
      <c r="AA278" s="160" t="n">
        <f aca="false">SUM(M278:N278)/S278*100000</f>
        <v>13.2000132000132</v>
      </c>
      <c r="AB278" s="160" t="n">
        <f aca="false">IF(H278=0,(K278+$AB$1*I278)/S278*100000,(K278+$AB$1*H278)/S278*100000)</f>
        <v>79.7775797775798</v>
      </c>
      <c r="AC278" s="161" t="n">
        <f aca="false">(SUM(M278:N278)+$AB$1*ABS(H278-I278))/S278*100000</f>
        <v>13.7775137775138</v>
      </c>
      <c r="AD278" s="159" t="n">
        <f aca="false">(AB278*(W278*100+1))^0.5</f>
        <v>8.93182958735666</v>
      </c>
      <c r="AE278" s="159" t="n">
        <f aca="false">(AC278*(W278*100))^0.5</f>
        <v>0</v>
      </c>
      <c r="AF278" s="151" t="n">
        <f aca="false">$AF$1*(X278/S278*100000)^0.5</f>
        <v>0.955827345081691</v>
      </c>
      <c r="AG278" s="162" t="n">
        <f aca="false">D278</f>
        <v>7.97600224227497</v>
      </c>
      <c r="AH278" s="165"/>
      <c r="AI278" s="161"/>
      <c r="AJ278" s="161"/>
      <c r="AK278" s="160"/>
      <c r="AL278" s="164"/>
      <c r="AM278" s="160"/>
      <c r="AN278" s="160"/>
      <c r="AO278" s="160"/>
      <c r="AP278" s="160"/>
      <c r="AQ278" s="161"/>
      <c r="AR278" s="161"/>
      <c r="AS278" s="161"/>
      <c r="AT278" s="161"/>
      <c r="AU278" s="161"/>
      <c r="AV278" s="161"/>
      <c r="AW278" s="161"/>
      <c r="AX278" s="161"/>
    </row>
    <row r="279" customFormat="false" ht="15.75" hidden="false" customHeight="false" outlineLevel="0" collapsed="false">
      <c r="A279" s="211" t="s">
        <v>101</v>
      </c>
      <c r="B279" s="211" t="s">
        <v>664</v>
      </c>
      <c r="C279" s="211"/>
      <c r="D279" s="151" t="n">
        <f aca="false">IF(AD279-AE279-AF279&lt;0,0,AD279-AE279-AF279)</f>
        <v>1.14521098317999</v>
      </c>
      <c r="E279" s="218"/>
      <c r="F279" s="212" t="n">
        <v>9</v>
      </c>
      <c r="G279" s="212" t="n">
        <v>1</v>
      </c>
      <c r="H279" s="212" t="n">
        <v>3</v>
      </c>
      <c r="I279" s="212" t="n">
        <v>0</v>
      </c>
      <c r="J279" s="218"/>
      <c r="K279" s="213" t="n">
        <v>0</v>
      </c>
      <c r="L279" s="212" t="n">
        <v>0</v>
      </c>
      <c r="M279" s="212" t="n">
        <v>0</v>
      </c>
      <c r="N279" s="212" t="n">
        <v>0</v>
      </c>
      <c r="O279" s="218"/>
      <c r="P279" s="211" t="s">
        <v>149</v>
      </c>
      <c r="Q279" s="214" t="n">
        <v>44004</v>
      </c>
      <c r="R279" s="212" t="n">
        <v>2991</v>
      </c>
      <c r="S279" s="215" t="n">
        <v>50608</v>
      </c>
      <c r="T279" s="216" t="n">
        <v>17</v>
      </c>
      <c r="U279" s="158" t="n">
        <f aca="false">V279+W279</f>
        <v>0</v>
      </c>
      <c r="V279" s="158" t="n">
        <f aca="false">IF(K279=0,0,M279/K279)</f>
        <v>0</v>
      </c>
      <c r="W279" s="158" t="n">
        <f aca="false">IF(K279+$AB$1*H279=0,0,(N279+$AB$1*J279)/(K279+$AB$1*H279))</f>
        <v>0</v>
      </c>
      <c r="X279" s="159" t="n">
        <f aca="false">IF(F279=0,G279,F279)</f>
        <v>9</v>
      </c>
      <c r="Y279" s="159" t="n">
        <f aca="false">IF(K279=0,X279+E279,(X279+E279)/K279)</f>
        <v>9</v>
      </c>
      <c r="Z279" s="160" t="n">
        <f aca="false">(K279)/S279*100000</f>
        <v>0</v>
      </c>
      <c r="AA279" s="160" t="n">
        <f aca="false">SUM(M279:N279)/S279*100000</f>
        <v>0</v>
      </c>
      <c r="AB279" s="160" t="n">
        <f aca="false">IF(H279=0,(K279+$AB$1*I279)/S279*100000,(K279+$AB$1*H279)/S279*100000)</f>
        <v>2.07477078722732</v>
      </c>
      <c r="AC279" s="161" t="n">
        <f aca="false">(SUM(M279:N279)+$AB$1*ABS(H279-I279))/S279*100000</f>
        <v>2.07477078722732</v>
      </c>
      <c r="AD279" s="159" t="n">
        <f aca="false">(AB279*(W279*100+1))^0.5</f>
        <v>1.44040646597664</v>
      </c>
      <c r="AE279" s="159" t="n">
        <f aca="false">(AC279*(W279*100))^0.5</f>
        <v>0</v>
      </c>
      <c r="AF279" s="151" t="n">
        <f aca="false">$AF$1*(X279/S279*100000)^0.5</f>
        <v>0.29519548279665</v>
      </c>
      <c r="AG279" s="162" t="n">
        <f aca="false">D279</f>
        <v>1.14521098317999</v>
      </c>
      <c r="AH279" s="163" t="n">
        <v>1</v>
      </c>
      <c r="AI279" s="161"/>
      <c r="AJ279" s="161"/>
      <c r="AK279" s="160"/>
      <c r="AL279" s="164"/>
      <c r="AM279" s="160"/>
      <c r="AN279" s="160"/>
      <c r="AO279" s="160"/>
      <c r="AP279" s="160"/>
      <c r="AQ279" s="161"/>
      <c r="AR279" s="161"/>
      <c r="AS279" s="161"/>
      <c r="AT279" s="161"/>
      <c r="AU279" s="161"/>
      <c r="AV279" s="161"/>
      <c r="AW279" s="161"/>
      <c r="AX279" s="161"/>
    </row>
    <row r="280" customFormat="false" ht="15.75" hidden="false" customHeight="false" outlineLevel="0" collapsed="false">
      <c r="A280" s="211" t="s">
        <v>101</v>
      </c>
      <c r="B280" s="211" t="s">
        <v>665</v>
      </c>
      <c r="C280" s="264" t="s">
        <v>666</v>
      </c>
      <c r="D280" s="151" t="n">
        <f aca="false">IF(AD280-AE280-AF280&lt;0,0,AD280-AE280-AF280)</f>
        <v>18.4938154532864</v>
      </c>
      <c r="E280" s="218"/>
      <c r="F280" s="212" t="n">
        <v>63</v>
      </c>
      <c r="G280" s="212" t="n">
        <v>21</v>
      </c>
      <c r="H280" s="212" t="n">
        <v>62</v>
      </c>
      <c r="I280" s="212" t="n">
        <v>21</v>
      </c>
      <c r="J280" s="218"/>
      <c r="K280" s="213" t="n">
        <v>495</v>
      </c>
      <c r="L280" s="212" t="n">
        <v>393</v>
      </c>
      <c r="M280" s="212" t="n">
        <v>85</v>
      </c>
      <c r="N280" s="212" t="n">
        <v>17</v>
      </c>
      <c r="O280" s="218"/>
      <c r="P280" s="211" t="s">
        <v>149</v>
      </c>
      <c r="Q280" s="214" t="n">
        <v>44004</v>
      </c>
      <c r="R280" s="212" t="n">
        <v>111.4</v>
      </c>
      <c r="S280" s="215" t="n">
        <v>212527</v>
      </c>
      <c r="T280" s="216" t="n">
        <v>1908</v>
      </c>
      <c r="U280" s="158" t="n">
        <f aca="false">V280+W280</f>
        <v>0.204618274871807</v>
      </c>
      <c r="V280" s="158" t="n">
        <f aca="false">IF(K280=0,0,M280/K280)</f>
        <v>0.171717171717172</v>
      </c>
      <c r="W280" s="158" t="n">
        <f aca="false">IF(K280+$AB$1*H280=0,0,(N280+$AB$1*J280)/(K280+$AB$1*H280))</f>
        <v>0.0329011031546352</v>
      </c>
      <c r="X280" s="159" t="n">
        <f aca="false">IF(F280=0,G280,F280)</f>
        <v>63</v>
      </c>
      <c r="Y280" s="159" t="n">
        <f aca="false">IF(K280=0,X280+E280,(X280+E280)/K280)</f>
        <v>0.127272727272727</v>
      </c>
      <c r="Z280" s="160" t="n">
        <f aca="false">(K280)/S280*100000</f>
        <v>232.911582998866</v>
      </c>
      <c r="AA280" s="160" t="n">
        <f aca="false">SUM(M280:N280)/S280*100000</f>
        <v>47.9939019512815</v>
      </c>
      <c r="AB280" s="160" t="n">
        <f aca="false">IF(H280=0,(K280+$AB$1*I280)/S280*100000,(K280+$AB$1*H280)/S280*100000)</f>
        <v>243.122050374776</v>
      </c>
      <c r="AC280" s="161" t="n">
        <f aca="false">(SUM(M280:N280)+$AB$1*ABS(H280-I280))/S280*100000</f>
        <v>54.7459852159961</v>
      </c>
      <c r="AD280" s="159" t="n">
        <f aca="false">(AB280*(W280*100+1))^0.5</f>
        <v>32.2958266070009</v>
      </c>
      <c r="AE280" s="159" t="n">
        <f aca="false">(AC280*(W280*100))^0.5</f>
        <v>13.4208915757994</v>
      </c>
      <c r="AF280" s="151" t="n">
        <f aca="false">$AF$1*(X280/S280*100000)^0.5</f>
        <v>0.381119577915124</v>
      </c>
      <c r="AG280" s="162" t="n">
        <f aca="false">D280</f>
        <v>18.4938154532864</v>
      </c>
      <c r="AH280" s="165"/>
      <c r="AI280" s="161"/>
      <c r="AJ280" s="161"/>
      <c r="AK280" s="160"/>
      <c r="AL280" s="164"/>
      <c r="AM280" s="160"/>
      <c r="AN280" s="160"/>
      <c r="AO280" s="160"/>
      <c r="AP280" s="160"/>
      <c r="AQ280" s="161"/>
      <c r="AR280" s="161"/>
      <c r="AS280" s="161"/>
      <c r="AT280" s="161"/>
      <c r="AU280" s="161"/>
      <c r="AV280" s="161"/>
      <c r="AW280" s="161"/>
      <c r="AX280" s="161"/>
    </row>
    <row r="281" customFormat="false" ht="15.75" hidden="false" customHeight="false" outlineLevel="0" collapsed="false">
      <c r="A281" s="211" t="s">
        <v>101</v>
      </c>
      <c r="B281" s="211" t="s">
        <v>667</v>
      </c>
      <c r="C281" s="211"/>
      <c r="D281" s="151" t="n">
        <f aca="false">IF(AD281-AE281-AF281&lt;0,0,AD281-AE281-AF281)</f>
        <v>20.1710185060308</v>
      </c>
      <c r="E281" s="218"/>
      <c r="F281" s="212" t="n">
        <v>72</v>
      </c>
      <c r="G281" s="212" t="n">
        <v>5</v>
      </c>
      <c r="H281" s="212" t="n">
        <v>31</v>
      </c>
      <c r="I281" s="212" t="n">
        <v>10</v>
      </c>
      <c r="J281" s="218"/>
      <c r="K281" s="213" t="n">
        <v>175</v>
      </c>
      <c r="L281" s="212" t="n">
        <v>146</v>
      </c>
      <c r="M281" s="212" t="n">
        <v>19</v>
      </c>
      <c r="N281" s="212" t="n">
        <v>10</v>
      </c>
      <c r="O281" s="218"/>
      <c r="P281" s="211" t="s">
        <v>149</v>
      </c>
      <c r="Q281" s="214" t="n">
        <v>44004</v>
      </c>
      <c r="R281" s="212" t="n">
        <v>1645.7</v>
      </c>
      <c r="S281" s="215" t="n">
        <v>96910</v>
      </c>
      <c r="T281" s="216" t="n">
        <v>59</v>
      </c>
      <c r="U281" s="158" t="n">
        <f aca="false">V281+W281</f>
        <v>0.162378262039279</v>
      </c>
      <c r="V281" s="158" t="n">
        <f aca="false">IF(K281=0,0,M281/K281)</f>
        <v>0.108571428571429</v>
      </c>
      <c r="W281" s="158" t="n">
        <f aca="false">IF(K281+$AB$1*H281=0,0,(N281+$AB$1*J281)/(K281+$AB$1*H281))</f>
        <v>0.0538068334678504</v>
      </c>
      <c r="X281" s="159" t="n">
        <f aca="false">IF(F281=0,G281,F281)</f>
        <v>72</v>
      </c>
      <c r="Y281" s="159" t="n">
        <f aca="false">IF(K281=0,X281+E281,(X281+E281)/K281)</f>
        <v>0.411428571428571</v>
      </c>
      <c r="Z281" s="160" t="n">
        <f aca="false">(K281)/S281*100000</f>
        <v>180.57991951295</v>
      </c>
      <c r="AA281" s="160" t="n">
        <f aca="false">SUM(M281:N281)/S281*100000</f>
        <v>29.9246723764317</v>
      </c>
      <c r="AB281" s="160" t="n">
        <f aca="false">IF(H281=0,(K281+$AB$1*I281)/S281*100000,(K281+$AB$1*H281)/S281*100000)</f>
        <v>191.775874522753</v>
      </c>
      <c r="AC281" s="161" t="n">
        <f aca="false">(SUM(M281:N281)+$AB$1*ABS(H281-I281))/S281*100000</f>
        <v>37.5090289959756</v>
      </c>
      <c r="AD281" s="159" t="n">
        <f aca="false">(AB281*(W281*100+1))^0.5</f>
        <v>34.9808680407229</v>
      </c>
      <c r="AE281" s="159" t="n">
        <f aca="false">(AC281*(W281*100))^0.5</f>
        <v>14.2064847049762</v>
      </c>
      <c r="AF281" s="151" t="n">
        <f aca="false">$AF$1*(X281/S281*100000)^0.5</f>
        <v>0.603364829715909</v>
      </c>
      <c r="AG281" s="162" t="n">
        <f aca="false">D281</f>
        <v>20.1710185060308</v>
      </c>
      <c r="AH281" s="165"/>
      <c r="AI281" s="161"/>
      <c r="AJ281" s="161"/>
      <c r="AK281" s="160"/>
      <c r="AL281" s="164"/>
      <c r="AM281" s="160"/>
      <c r="AN281" s="160"/>
      <c r="AO281" s="160"/>
      <c r="AP281" s="160"/>
      <c r="AQ281" s="161"/>
      <c r="AR281" s="161"/>
      <c r="AS281" s="161"/>
      <c r="AT281" s="161"/>
      <c r="AU281" s="161"/>
      <c r="AV281" s="161"/>
      <c r="AW281" s="161"/>
      <c r="AX281" s="161"/>
    </row>
    <row r="282" customFormat="false" ht="15.75" hidden="false" customHeight="false" outlineLevel="0" collapsed="false">
      <c r="A282" s="256" t="s">
        <v>91</v>
      </c>
      <c r="B282" s="256" t="s">
        <v>668</v>
      </c>
      <c r="C282" s="256" t="s">
        <v>669</v>
      </c>
      <c r="D282" s="151" t="n">
        <f aca="false">IF(AD282-AE282-AF282&lt;0,0,AD282-AE282-AF282)</f>
        <v>1.86756363630367</v>
      </c>
      <c r="E282" s="257"/>
      <c r="F282" s="258" t="n">
        <v>695</v>
      </c>
      <c r="G282" s="258" t="n">
        <v>693</v>
      </c>
      <c r="H282" s="258" t="n">
        <v>19</v>
      </c>
      <c r="I282" s="258" t="n">
        <v>1</v>
      </c>
      <c r="J282" s="257"/>
      <c r="K282" s="259" t="n">
        <v>28</v>
      </c>
      <c r="L282" s="258" t="n">
        <v>3</v>
      </c>
      <c r="M282" s="258" t="n">
        <v>25</v>
      </c>
      <c r="N282" s="258" t="n">
        <v>0</v>
      </c>
      <c r="O282" s="257"/>
      <c r="P282" s="256" t="s">
        <v>149</v>
      </c>
      <c r="Q282" s="260" t="n">
        <v>44004</v>
      </c>
      <c r="R282" s="258" t="n">
        <v>4389.4</v>
      </c>
      <c r="S282" s="261" t="n">
        <v>468201</v>
      </c>
      <c r="T282" s="262" t="n">
        <v>107</v>
      </c>
      <c r="U282" s="158" t="n">
        <f aca="false">V282+W282</f>
        <v>0.892857142857143</v>
      </c>
      <c r="V282" s="158" t="n">
        <f aca="false">IF(K282=0,0,M282/K282)</f>
        <v>0.892857142857143</v>
      </c>
      <c r="W282" s="158" t="n">
        <f aca="false">IF(K282+$AB$1*H282=0,0,(N282+$AB$1*J282)/(K282+$AB$1*H282))</f>
        <v>0</v>
      </c>
      <c r="X282" s="159" t="n">
        <f aca="false">IF(F282=0,G282,F282)</f>
        <v>695</v>
      </c>
      <c r="Y282" s="159" t="n">
        <f aca="false">IF(K282=0,X282+E282,(X282+E282)/K282)</f>
        <v>24.8214285714286</v>
      </c>
      <c r="Z282" s="160" t="n">
        <f aca="false">(K282)/S282*100000</f>
        <v>5.98033750461874</v>
      </c>
      <c r="AA282" s="160" t="n">
        <f aca="false">SUM(M282:N282)/S282*100000</f>
        <v>5.33958705769531</v>
      </c>
      <c r="AB282" s="160" t="n">
        <f aca="false">IF(H282=0,(K282+$AB$1*I282)/S282*100000,(K282+$AB$1*H282)/S282*100000)</f>
        <v>7.4006676619657</v>
      </c>
      <c r="AC282" s="161" t="n">
        <f aca="false">(SUM(M282:N282)+$AB$1*ABS(H282-I282))/S282*100000</f>
        <v>6.68516299623452</v>
      </c>
      <c r="AD282" s="159" t="n">
        <f aca="false">(AB282*(W282*100+1))^0.5</f>
        <v>2.7204168176891</v>
      </c>
      <c r="AE282" s="159" t="n">
        <f aca="false">(AC282*(W282*100))^0.5</f>
        <v>0</v>
      </c>
      <c r="AF282" s="151" t="n">
        <f aca="false">$AF$1*(X282/S282*100000)^0.5</f>
        <v>0.852853181385433</v>
      </c>
      <c r="AG282" s="162" t="n">
        <f aca="false">D282</f>
        <v>1.86756363630367</v>
      </c>
      <c r="AH282" s="165"/>
      <c r="AI282" s="161"/>
      <c r="AJ282" s="161"/>
      <c r="AK282" s="160"/>
      <c r="AL282" s="164"/>
      <c r="AM282" s="160"/>
      <c r="AN282" s="160"/>
      <c r="AO282" s="160"/>
      <c r="AP282" s="160"/>
      <c r="AQ282" s="161"/>
      <c r="AR282" s="161"/>
      <c r="AS282" s="161"/>
      <c r="AT282" s="161"/>
      <c r="AU282" s="161"/>
      <c r="AV282" s="161"/>
      <c r="AW282" s="161"/>
      <c r="AX282" s="161"/>
    </row>
    <row r="283" customFormat="false" ht="15.75" hidden="false" customHeight="false" outlineLevel="0" collapsed="false">
      <c r="A283" s="256" t="s">
        <v>91</v>
      </c>
      <c r="B283" s="256" t="s">
        <v>670</v>
      </c>
      <c r="C283" s="256" t="s">
        <v>671</v>
      </c>
      <c r="D283" s="151" t="n">
        <f aca="false">IF(AD283-AE283-AF283&lt;0,0,AD283-AE283-AF283)</f>
        <v>2.42388949230002</v>
      </c>
      <c r="E283" s="257"/>
      <c r="F283" s="258" t="n">
        <v>159</v>
      </c>
      <c r="G283" s="258" t="n">
        <v>159</v>
      </c>
      <c r="H283" s="258" t="n">
        <v>13</v>
      </c>
      <c r="I283" s="258" t="n">
        <v>3</v>
      </c>
      <c r="J283" s="257"/>
      <c r="K283" s="259" t="n">
        <v>11</v>
      </c>
      <c r="L283" s="258" t="n">
        <v>3</v>
      </c>
      <c r="M283" s="258" t="n">
        <v>8</v>
      </c>
      <c r="N283" s="258" t="n">
        <v>0</v>
      </c>
      <c r="O283" s="257"/>
      <c r="P283" s="256" t="s">
        <v>149</v>
      </c>
      <c r="Q283" s="260" t="n">
        <v>44004</v>
      </c>
      <c r="R283" s="258" t="n">
        <v>222.25</v>
      </c>
      <c r="S283" s="261" t="n">
        <v>159445</v>
      </c>
      <c r="T283" s="262" t="n">
        <v>717</v>
      </c>
      <c r="U283" s="158" t="n">
        <f aca="false">V283+W283</f>
        <v>0.727272727272727</v>
      </c>
      <c r="V283" s="158" t="n">
        <f aca="false">IF(K283=0,0,M283/K283)</f>
        <v>0.727272727272727</v>
      </c>
      <c r="W283" s="158" t="n">
        <f aca="false">IF(K283+$AB$1*H283=0,0,(N283+$AB$1*J283)/(K283+$AB$1*H283))</f>
        <v>0</v>
      </c>
      <c r="X283" s="159" t="n">
        <f aca="false">IF(F283=0,G283,F283)</f>
        <v>159</v>
      </c>
      <c r="Y283" s="159" t="n">
        <f aca="false">IF(K283=0,X283+E283,(X283+E283)/K283)</f>
        <v>14.4545454545455</v>
      </c>
      <c r="Z283" s="160" t="n">
        <f aca="false">(K283)/S283*100000</f>
        <v>6.89893066574681</v>
      </c>
      <c r="AA283" s="160" t="n">
        <f aca="false">SUM(M283:N283)/S283*100000</f>
        <v>5.01740412054313</v>
      </c>
      <c r="AB283" s="160" t="n">
        <f aca="false">IF(H283=0,(K283+$AB$1*I283)/S283*100000,(K283+$AB$1*H283)/S283*100000)</f>
        <v>9.75257925930572</v>
      </c>
      <c r="AC283" s="161" t="n">
        <f aca="false">(SUM(M283:N283)+$AB$1*ABS(H283-I283))/S283*100000</f>
        <v>7.21251842328075</v>
      </c>
      <c r="AD283" s="159" t="n">
        <f aca="false">(AB283*(W283*100+1))^0.5</f>
        <v>3.12291198391913</v>
      </c>
      <c r="AE283" s="159" t="n">
        <f aca="false">(AC283*(W283*100))^0.5</f>
        <v>0</v>
      </c>
      <c r="AF283" s="151" t="n">
        <f aca="false">$AF$1*(X283/S283*100000)^0.5</f>
        <v>0.699022491619114</v>
      </c>
      <c r="AG283" s="162" t="n">
        <f aca="false">D283</f>
        <v>2.42388949230002</v>
      </c>
      <c r="AH283" s="165"/>
      <c r="AI283" s="161"/>
      <c r="AJ283" s="161"/>
      <c r="AK283" s="160"/>
      <c r="AL283" s="164"/>
      <c r="AM283" s="160"/>
      <c r="AN283" s="160"/>
      <c r="AO283" s="160"/>
      <c r="AP283" s="160"/>
      <c r="AQ283" s="161"/>
      <c r="AR283" s="161"/>
      <c r="AS283" s="161"/>
      <c r="AT283" s="161"/>
      <c r="AU283" s="161"/>
      <c r="AV283" s="161"/>
      <c r="AW283" s="161"/>
      <c r="AX283" s="161"/>
    </row>
    <row r="284" customFormat="false" ht="15.75" hidden="false" customHeight="false" outlineLevel="0" collapsed="false">
      <c r="A284" s="256" t="s">
        <v>91</v>
      </c>
      <c r="B284" s="256" t="s">
        <v>672</v>
      </c>
      <c r="C284" s="256" t="s">
        <v>673</v>
      </c>
      <c r="D284" s="151" t="n">
        <f aca="false">IF(AD284-AE284-AF284&lt;0,0,AD284-AE284-AF284)</f>
        <v>1.26587856655073</v>
      </c>
      <c r="E284" s="257"/>
      <c r="F284" s="258" t="n">
        <v>125</v>
      </c>
      <c r="G284" s="258" t="n">
        <v>125</v>
      </c>
      <c r="H284" s="258" t="n">
        <v>52</v>
      </c>
      <c r="I284" s="258" t="n">
        <v>0</v>
      </c>
      <c r="J284" s="257"/>
      <c r="K284" s="259" t="n">
        <v>44</v>
      </c>
      <c r="L284" s="258" t="n">
        <v>0</v>
      </c>
      <c r="M284" s="258" t="n">
        <v>43</v>
      </c>
      <c r="N284" s="258" t="n">
        <v>1</v>
      </c>
      <c r="O284" s="257"/>
      <c r="P284" s="256" t="s">
        <v>149</v>
      </c>
      <c r="Q284" s="260" t="n">
        <v>44004</v>
      </c>
      <c r="R284" s="258" t="n">
        <v>2321.55</v>
      </c>
      <c r="S284" s="261" t="n">
        <v>238061</v>
      </c>
      <c r="T284" s="262" t="n">
        <v>103</v>
      </c>
      <c r="U284" s="158" t="n">
        <f aca="false">V284+W284</f>
        <v>0.993349897690734</v>
      </c>
      <c r="V284" s="158" t="n">
        <f aca="false">IF(K284=0,0,M284/K284)</f>
        <v>0.977272727272727</v>
      </c>
      <c r="W284" s="158" t="n">
        <f aca="false">IF(K284+$AB$1*H284=0,0,(N284+$AB$1*J284)/(K284+$AB$1*H284))</f>
        <v>0.0160771704180064</v>
      </c>
      <c r="X284" s="159" t="n">
        <f aca="false">IF(F284=0,G284,F284)</f>
        <v>125</v>
      </c>
      <c r="Y284" s="159" t="n">
        <f aca="false">IF(K284=0,X284+E284,(X284+E284)/K284)</f>
        <v>2.84090909090909</v>
      </c>
      <c r="Z284" s="160" t="n">
        <f aca="false">(K284)/S284*100000</f>
        <v>18.4826578061925</v>
      </c>
      <c r="AA284" s="160" t="n">
        <f aca="false">SUM(M284:N284)/S284*100000</f>
        <v>18.4826578061925</v>
      </c>
      <c r="AB284" s="160" t="n">
        <f aca="false">IF(H284=0,(K284+$AB$1*I284)/S284*100000,(K284+$AB$1*H284)/S284*100000)</f>
        <v>26.1277571714813</v>
      </c>
      <c r="AC284" s="161" t="n">
        <f aca="false">(SUM(M284:N284)+$AB$1*ABS(H284-I284))/S284*100000</f>
        <v>26.1277571714813</v>
      </c>
      <c r="AD284" s="159" t="n">
        <f aca="false">(AB284*(W284*100+1))^0.5</f>
        <v>8.25431993807489</v>
      </c>
      <c r="AE284" s="159" t="n">
        <f aca="false">(AC284*(W284*100))^0.5</f>
        <v>6.48120671392445</v>
      </c>
      <c r="AF284" s="151" t="n">
        <f aca="false">$AF$1*(X284/S284*100000)^0.5</f>
        <v>0.507234657599709</v>
      </c>
      <c r="AG284" s="162" t="n">
        <f aca="false">D284</f>
        <v>1.26587856655073</v>
      </c>
      <c r="AH284" s="165"/>
      <c r="AI284" s="161"/>
      <c r="AJ284" s="161"/>
      <c r="AK284" s="160"/>
      <c r="AL284" s="164"/>
      <c r="AM284" s="160"/>
      <c r="AN284" s="160"/>
      <c r="AO284" s="160"/>
      <c r="AP284" s="160"/>
      <c r="AQ284" s="161"/>
      <c r="AR284" s="161"/>
      <c r="AS284" s="161"/>
      <c r="AT284" s="161"/>
      <c r="AU284" s="161"/>
      <c r="AV284" s="161"/>
      <c r="AW284" s="161"/>
      <c r="AX284" s="161"/>
    </row>
    <row r="285" customFormat="false" ht="15.75" hidden="false" customHeight="false" outlineLevel="0" collapsed="false">
      <c r="A285" s="256" t="s">
        <v>91</v>
      </c>
      <c r="B285" s="256" t="s">
        <v>674</v>
      </c>
      <c r="C285" s="256" t="s">
        <v>675</v>
      </c>
      <c r="D285" s="151" t="n">
        <f aca="false">IF(AD285-AE285-AF285&lt;0,0,AD285-AE285-AF285)</f>
        <v>3.7698595818402</v>
      </c>
      <c r="E285" s="257"/>
      <c r="F285" s="258" t="n">
        <v>1390</v>
      </c>
      <c r="G285" s="258" t="n">
        <v>1264</v>
      </c>
      <c r="H285" s="258" t="n">
        <v>350</v>
      </c>
      <c r="I285" s="258" t="n">
        <v>19</v>
      </c>
      <c r="J285" s="257"/>
      <c r="K285" s="259" t="n">
        <v>370</v>
      </c>
      <c r="L285" s="258" t="n">
        <v>133</v>
      </c>
      <c r="M285" s="258" t="n">
        <v>214</v>
      </c>
      <c r="N285" s="258" t="n">
        <v>23</v>
      </c>
      <c r="O285" s="257"/>
      <c r="P285" s="256" t="s">
        <v>149</v>
      </c>
      <c r="Q285" s="260" t="n">
        <v>44004</v>
      </c>
      <c r="R285" s="258" t="n">
        <v>862.62</v>
      </c>
      <c r="S285" s="261" t="n">
        <v>654008</v>
      </c>
      <c r="T285" s="262" t="n">
        <v>758</v>
      </c>
      <c r="U285" s="158" t="n">
        <f aca="false">V285+W285</f>
        <v>0.625078885992592</v>
      </c>
      <c r="V285" s="158" t="n">
        <f aca="false">IF(K285=0,0,M285/K285)</f>
        <v>0.578378378378378</v>
      </c>
      <c r="W285" s="158" t="n">
        <f aca="false">IF(K285+$AB$1*H285=0,0,(N285+$AB$1*J285)/(K285+$AB$1*H285))</f>
        <v>0.0467005076142132</v>
      </c>
      <c r="X285" s="159" t="n">
        <f aca="false">IF(F285=0,G285,F285)</f>
        <v>1390</v>
      </c>
      <c r="Y285" s="159" t="n">
        <f aca="false">IF(K285=0,X285+E285,(X285+E285)/K285)</f>
        <v>3.75675675675676</v>
      </c>
      <c r="Z285" s="160" t="n">
        <f aca="false">(K285)/S285*100000</f>
        <v>56.5742315078715</v>
      </c>
      <c r="AA285" s="160" t="n">
        <f aca="false">SUM(M285:N285)/S285*100000</f>
        <v>36.2380888307177</v>
      </c>
      <c r="AB285" s="160" t="n">
        <f aca="false">IF(H285=0,(K285+$AB$1*I285)/S285*100000,(K285+$AB$1*H285)/S285*100000)</f>
        <v>75.3048892368289</v>
      </c>
      <c r="AC285" s="161" t="n">
        <f aca="false">(SUM(M285:N285)+$AB$1*ABS(H285-I285))/S285*100000</f>
        <v>53.9519394258174</v>
      </c>
      <c r="AD285" s="159" t="n">
        <f aca="false">(AB285*(W285*100+1))^0.5</f>
        <v>20.6635559513853</v>
      </c>
      <c r="AE285" s="159" t="n">
        <f aca="false">(AC285*(W285*100))^0.5</f>
        <v>15.87319425307</v>
      </c>
      <c r="AF285" s="151" t="n">
        <f aca="false">$AF$1*(X285/S285*100000)^0.5</f>
        <v>1.02050211647504</v>
      </c>
      <c r="AG285" s="162" t="n">
        <f aca="false">D285</f>
        <v>3.7698595818402</v>
      </c>
      <c r="AH285" s="165"/>
      <c r="AI285" s="161"/>
      <c r="AJ285" s="161"/>
      <c r="AK285" s="160"/>
      <c r="AL285" s="164"/>
      <c r="AM285" s="160"/>
      <c r="AN285" s="160"/>
      <c r="AO285" s="160"/>
      <c r="AP285" s="160"/>
      <c r="AQ285" s="161"/>
      <c r="AR285" s="161"/>
      <c r="AS285" s="161"/>
      <c r="AT285" s="161"/>
      <c r="AU285" s="161"/>
      <c r="AV285" s="161"/>
      <c r="AW285" s="161"/>
      <c r="AX285" s="161"/>
    </row>
    <row r="286" customFormat="false" ht="15.75" hidden="false" customHeight="false" outlineLevel="0" collapsed="false">
      <c r="A286" s="256" t="s">
        <v>91</v>
      </c>
      <c r="B286" s="256" t="s">
        <v>676</v>
      </c>
      <c r="C286" s="256" t="s">
        <v>677</v>
      </c>
      <c r="D286" s="151" t="n">
        <f aca="false">IF(AD286-AE286-AF286&lt;0,0,AD286-AE286-AF286)</f>
        <v>1.10130939462517</v>
      </c>
      <c r="E286" s="257"/>
      <c r="F286" s="258" t="n">
        <v>607</v>
      </c>
      <c r="G286" s="258" t="n">
        <v>508</v>
      </c>
      <c r="H286" s="258" t="n">
        <v>77</v>
      </c>
      <c r="I286" s="258" t="n">
        <v>27</v>
      </c>
      <c r="J286" s="257"/>
      <c r="K286" s="259" t="n">
        <v>125</v>
      </c>
      <c r="L286" s="258" t="n">
        <v>15</v>
      </c>
      <c r="M286" s="258" t="n">
        <v>105</v>
      </c>
      <c r="N286" s="258" t="n">
        <v>5</v>
      </c>
      <c r="O286" s="257"/>
      <c r="P286" s="256" t="s">
        <v>149</v>
      </c>
      <c r="Q286" s="260" t="n">
        <v>44004</v>
      </c>
      <c r="R286" s="258" t="n">
        <v>1208.39</v>
      </c>
      <c r="S286" s="261" t="n">
        <v>911997</v>
      </c>
      <c r="T286" s="262" t="n">
        <v>755</v>
      </c>
      <c r="U286" s="158" t="n">
        <f aca="false">V286+W286</f>
        <v>0.872905561039816</v>
      </c>
      <c r="V286" s="158" t="n">
        <f aca="false">IF(K286=0,0,M286/K286)</f>
        <v>0.84</v>
      </c>
      <c r="W286" s="158" t="n">
        <f aca="false">IF(K286+$AB$1*H286=0,0,(N286+$AB$1*J286)/(K286+$AB$1*H286))</f>
        <v>0.0329055610398157</v>
      </c>
      <c r="X286" s="159" t="n">
        <f aca="false">IF(F286=0,G286,F286)</f>
        <v>607</v>
      </c>
      <c r="Y286" s="159" t="n">
        <f aca="false">IF(K286=0,X286+E286,(X286+E286)/K286)</f>
        <v>4.856</v>
      </c>
      <c r="Z286" s="160" t="n">
        <f aca="false">(K286)/S286*100000</f>
        <v>13.7061854370135</v>
      </c>
      <c r="AA286" s="160" t="n">
        <f aca="false">SUM(M286:N286)/S286*100000</f>
        <v>12.0614431845719</v>
      </c>
      <c r="AB286" s="160" t="n">
        <f aca="false">IF(H286=0,(K286+$AB$1*I286)/S286*100000,(K286+$AB$1*H286)/S286*100000)</f>
        <v>16.6612390172336</v>
      </c>
      <c r="AC286" s="161" t="n">
        <f aca="false">(SUM(M286:N286)+$AB$1*ABS(H286-I286))/S286*100000</f>
        <v>13.9803091457538</v>
      </c>
      <c r="AD286" s="159" t="n">
        <f aca="false">(AB286*(W286*100+1))^0.5</f>
        <v>8.45493824727819</v>
      </c>
      <c r="AE286" s="159" t="n">
        <f aca="false">(AC286*(W286*100))^0.5</f>
        <v>6.78255052285713</v>
      </c>
      <c r="AF286" s="151" t="n">
        <f aca="false">$AF$1*(X286/S286*100000)^0.5</f>
        <v>0.571078329795899</v>
      </c>
      <c r="AG286" s="162" t="n">
        <f aca="false">D286</f>
        <v>1.10130939462517</v>
      </c>
      <c r="AH286" s="165"/>
      <c r="AI286" s="161"/>
      <c r="AJ286" s="161"/>
      <c r="AK286" s="160"/>
      <c r="AL286" s="164"/>
      <c r="AM286" s="160"/>
      <c r="AN286" s="160"/>
      <c r="AO286" s="160"/>
      <c r="AP286" s="160"/>
      <c r="AQ286" s="161"/>
      <c r="AR286" s="161"/>
      <c r="AS286" s="161"/>
      <c r="AT286" s="161"/>
      <c r="AU286" s="161"/>
      <c r="AV286" s="161"/>
      <c r="AW286" s="161"/>
      <c r="AX286" s="161"/>
    </row>
    <row r="287" customFormat="false" ht="15.75" hidden="false" customHeight="false" outlineLevel="0" collapsed="false">
      <c r="A287" s="256" t="s">
        <v>91</v>
      </c>
      <c r="B287" s="256" t="s">
        <v>678</v>
      </c>
      <c r="C287" s="256" t="s">
        <v>679</v>
      </c>
      <c r="D287" s="151" t="n">
        <f aca="false">IF(AD287-AE287-AF287&lt;0,0,AD287-AE287-AF287)</f>
        <v>2.7413931339441</v>
      </c>
      <c r="E287" s="257"/>
      <c r="F287" s="258" t="n">
        <v>1864</v>
      </c>
      <c r="G287" s="258" t="n">
        <v>1850</v>
      </c>
      <c r="H287" s="258" t="n">
        <v>725</v>
      </c>
      <c r="I287" s="258" t="n">
        <v>178</v>
      </c>
      <c r="J287" s="257"/>
      <c r="K287" s="259" t="n">
        <v>150</v>
      </c>
      <c r="L287" s="258" t="n">
        <v>41</v>
      </c>
      <c r="M287" s="258" t="n">
        <v>107</v>
      </c>
      <c r="N287" s="258" t="n">
        <v>2</v>
      </c>
      <c r="O287" s="257"/>
      <c r="P287" s="256" t="s">
        <v>149</v>
      </c>
      <c r="Q287" s="260" t="n">
        <v>44004</v>
      </c>
      <c r="R287" s="258" t="n">
        <v>1605.55</v>
      </c>
      <c r="S287" s="261" t="n">
        <v>1163161</v>
      </c>
      <c r="T287" s="262" t="n">
        <v>724</v>
      </c>
      <c r="U287" s="158" t="n">
        <f aca="false">V287+W287</f>
        <v>0.71828689370485</v>
      </c>
      <c r="V287" s="158" t="n">
        <f aca="false">IF(K287=0,0,M287/K287)</f>
        <v>0.713333333333333</v>
      </c>
      <c r="W287" s="158" t="n">
        <f aca="false">IF(K287+$AB$1*H287=0,0,(N287+$AB$1*J287)/(K287+$AB$1*H287))</f>
        <v>0.00495356037151703</v>
      </c>
      <c r="X287" s="159" t="n">
        <f aca="false">IF(F287=0,G287,F287)</f>
        <v>1864</v>
      </c>
      <c r="Y287" s="159" t="n">
        <f aca="false">IF(K287=0,X287+E287,(X287+E287)/K287)</f>
        <v>12.4266666666667</v>
      </c>
      <c r="Z287" s="160" t="n">
        <f aca="false">(K287)/S287*100000</f>
        <v>12.8958931738599</v>
      </c>
      <c r="AA287" s="160" t="n">
        <f aca="false">SUM(M287:N287)/S287*100000</f>
        <v>9.37101570633816</v>
      </c>
      <c r="AB287" s="160" t="n">
        <f aca="false">IF(H287=0,(K287+$AB$1*I287)/S287*100000,(K287+$AB$1*H287)/S287*100000)</f>
        <v>34.7114457929728</v>
      </c>
      <c r="AC287" s="161" t="n">
        <f aca="false">(SUM(M287:N287)+$AB$1*ABS(H287-I287))/S287*100000</f>
        <v>25.8304740272413</v>
      </c>
      <c r="AD287" s="159" t="n">
        <f aca="false">(AB287*(W287*100+1))^0.5</f>
        <v>7.2045797951571</v>
      </c>
      <c r="AE287" s="159" t="n">
        <f aca="false">(AC287*(W287*100))^0.5</f>
        <v>3.57704923811292</v>
      </c>
      <c r="AF287" s="151" t="n">
        <f aca="false">$AF$1*(X287/S287*100000)^0.5</f>
        <v>0.886137423100076</v>
      </c>
      <c r="AG287" s="162" t="n">
        <f aca="false">D287</f>
        <v>2.7413931339441</v>
      </c>
      <c r="AH287" s="165"/>
      <c r="AI287" s="161"/>
      <c r="AJ287" s="161"/>
      <c r="AK287" s="160"/>
      <c r="AL287" s="164"/>
      <c r="AM287" s="160"/>
      <c r="AN287" s="160"/>
      <c r="AO287" s="160"/>
      <c r="AP287" s="160"/>
      <c r="AQ287" s="161"/>
      <c r="AR287" s="161"/>
      <c r="AS287" s="161"/>
      <c r="AT287" s="161"/>
      <c r="AU287" s="161"/>
      <c r="AV287" s="161"/>
      <c r="AW287" s="161"/>
      <c r="AX287" s="161"/>
    </row>
    <row r="288" customFormat="false" ht="15.75" hidden="false" customHeight="false" outlineLevel="0" collapsed="false">
      <c r="A288" s="256" t="s">
        <v>91</v>
      </c>
      <c r="B288" s="256" t="s">
        <v>680</v>
      </c>
      <c r="C288" s="256" t="s">
        <v>681</v>
      </c>
      <c r="D288" s="151" t="n">
        <f aca="false">IF(AD288-AE288-AF288&lt;0,0,AD288-AE288-AF288)</f>
        <v>1.38683996570222</v>
      </c>
      <c r="E288" s="257"/>
      <c r="F288" s="258" t="n">
        <v>361</v>
      </c>
      <c r="G288" s="258" t="n">
        <v>355</v>
      </c>
      <c r="H288" s="258" t="n">
        <v>106</v>
      </c>
      <c r="I288" s="258" t="n">
        <v>3</v>
      </c>
      <c r="J288" s="257"/>
      <c r="K288" s="259" t="n">
        <v>52</v>
      </c>
      <c r="L288" s="258" t="n">
        <v>5</v>
      </c>
      <c r="M288" s="258" t="n">
        <v>45</v>
      </c>
      <c r="N288" s="258" t="n">
        <v>2</v>
      </c>
      <c r="O288" s="257"/>
      <c r="P288" s="256" t="s">
        <v>149</v>
      </c>
      <c r="Q288" s="260" t="n">
        <v>44004</v>
      </c>
      <c r="R288" s="258" t="n">
        <v>776.25</v>
      </c>
      <c r="S288" s="261" t="n">
        <v>212023</v>
      </c>
      <c r="T288" s="262" t="n">
        <v>273</v>
      </c>
      <c r="U288" s="158" t="n">
        <f aca="false">V288+W288</f>
        <v>0.887831304497971</v>
      </c>
      <c r="V288" s="158" t="n">
        <f aca="false">IF(K288=0,0,M288/K288)</f>
        <v>0.865384615384615</v>
      </c>
      <c r="W288" s="158" t="n">
        <f aca="false">IF(K288+$AB$1*H288=0,0,(N288+$AB$1*J288)/(K288+$AB$1*H288))</f>
        <v>0.0224466891133558</v>
      </c>
      <c r="X288" s="159" t="n">
        <f aca="false">IF(F288=0,G288,F288)</f>
        <v>361</v>
      </c>
      <c r="Y288" s="159" t="n">
        <f aca="false">IF(K288=0,X288+E288,(X288+E288)/K288)</f>
        <v>6.94230769230769</v>
      </c>
      <c r="Z288" s="160" t="n">
        <f aca="false">(K288)/S288*100000</f>
        <v>24.5256410861086</v>
      </c>
      <c r="AA288" s="160" t="n">
        <f aca="false">SUM(M288:N288)/S288*100000</f>
        <v>22.1674063662905</v>
      </c>
      <c r="AB288" s="160" t="n">
        <f aca="false">IF(H288=0,(K288+$AB$1*I288)/S288*100000,(K288+$AB$1*H288)/S288*100000)</f>
        <v>42.0237427071591</v>
      </c>
      <c r="AC288" s="161" t="n">
        <f aca="false">(SUM(M288:N288)+$AB$1*ABS(H288-I288))/S288*100000</f>
        <v>39.1702786961792</v>
      </c>
      <c r="AD288" s="159" t="n">
        <f aca="false">(AB288*(W288*100+1))^0.5</f>
        <v>11.6770343623663</v>
      </c>
      <c r="AE288" s="159" t="n">
        <f aca="false">(AC288*(W288*100))^0.5</f>
        <v>9.37679619260565</v>
      </c>
      <c r="AF288" s="151" t="n">
        <f aca="false">$AF$1*(X288/S288*100000)^0.5</f>
        <v>0.913398204058481</v>
      </c>
      <c r="AG288" s="162" t="n">
        <f aca="false">D288</f>
        <v>1.38683996570222</v>
      </c>
      <c r="AH288" s="165"/>
      <c r="AI288" s="161"/>
      <c r="AJ288" s="161"/>
      <c r="AK288" s="160"/>
      <c r="AL288" s="164"/>
      <c r="AM288" s="160"/>
      <c r="AN288" s="160"/>
      <c r="AO288" s="160"/>
      <c r="AP288" s="160"/>
      <c r="AQ288" s="161"/>
      <c r="AR288" s="161"/>
      <c r="AS288" s="161"/>
      <c r="AT288" s="161"/>
      <c r="AU288" s="161"/>
      <c r="AV288" s="161"/>
      <c r="AW288" s="161"/>
      <c r="AX288" s="161"/>
    </row>
    <row r="289" customFormat="false" ht="15.75" hidden="false" customHeight="false" outlineLevel="0" collapsed="false">
      <c r="A289" s="256" t="s">
        <v>91</v>
      </c>
      <c r="B289" s="256" t="s">
        <v>682</v>
      </c>
      <c r="C289" s="256" t="s">
        <v>683</v>
      </c>
      <c r="D289" s="151" t="n">
        <f aca="false">IF(AD289-AE289-AF289&lt;0,0,AD289-AE289-AF289)</f>
        <v>8.47155340994885</v>
      </c>
      <c r="E289" s="257"/>
      <c r="F289" s="258" t="n">
        <v>1029</v>
      </c>
      <c r="G289" s="258" t="n">
        <v>1010</v>
      </c>
      <c r="H289" s="258" t="n">
        <v>706</v>
      </c>
      <c r="I289" s="258" t="n">
        <v>196</v>
      </c>
      <c r="J289" s="257"/>
      <c r="K289" s="259" t="n">
        <v>729</v>
      </c>
      <c r="L289" s="258" t="n">
        <v>271</v>
      </c>
      <c r="M289" s="258" t="n">
        <v>408</v>
      </c>
      <c r="N289" s="258" t="n">
        <v>50</v>
      </c>
      <c r="O289" s="257"/>
      <c r="P289" s="256" t="s">
        <v>149</v>
      </c>
      <c r="Q289" s="260" t="n">
        <v>44004</v>
      </c>
      <c r="R289" s="258" t="n">
        <v>61.3</v>
      </c>
      <c r="S289" s="261" t="n">
        <v>449438</v>
      </c>
      <c r="T289" s="262" t="n">
        <v>7332</v>
      </c>
      <c r="U289" s="158" t="n">
        <f aca="false">V289+W289</f>
        <v>0.61089504170245</v>
      </c>
      <c r="V289" s="158" t="n">
        <f aca="false">IF(K289=0,0,M289/K289)</f>
        <v>0.559670781893004</v>
      </c>
      <c r="W289" s="158" t="n">
        <f aca="false">IF(K289+$AB$1*H289=0,0,(N289+$AB$1*J289)/(K289+$AB$1*H289))</f>
        <v>0.0512242598094458</v>
      </c>
      <c r="X289" s="159" t="n">
        <f aca="false">IF(F289=0,G289,F289)</f>
        <v>1029</v>
      </c>
      <c r="Y289" s="159" t="n">
        <f aca="false">IF(K289=0,X289+E289,(X289+E289)/K289)</f>
        <v>1.41152263374486</v>
      </c>
      <c r="Z289" s="160" t="n">
        <f aca="false">(K289)/S289*100000</f>
        <v>162.202572991158</v>
      </c>
      <c r="AA289" s="160" t="n">
        <f aca="false">SUM(M289:N289)/S289*100000</f>
        <v>101.905045857271</v>
      </c>
      <c r="AB289" s="160" t="n">
        <f aca="false">IF(H289=0,(K289+$AB$1*I289)/S289*100000,(K289+$AB$1*H289)/S289*100000)</f>
        <v>217.182347732056</v>
      </c>
      <c r="AC289" s="161" t="n">
        <f aca="false">(SUM(M289:N289)+$AB$1*ABS(H289-I289))/S289*100000</f>
        <v>141.621313729591</v>
      </c>
      <c r="AD289" s="159" t="n">
        <f aca="false">(AB289*(W289*100+1))^0.5</f>
        <v>36.4648165819778</v>
      </c>
      <c r="AE289" s="159" t="n">
        <f aca="false">(AC289*(W289*100))^0.5</f>
        <v>26.9340805839732</v>
      </c>
      <c r="AF289" s="151" t="n">
        <f aca="false">$AF$1*(X289/S289*100000)^0.5</f>
        <v>1.05918258805576</v>
      </c>
      <c r="AG289" s="162" t="n">
        <f aca="false">D289</f>
        <v>8.47155340994885</v>
      </c>
      <c r="AH289" s="165"/>
      <c r="AI289" s="161"/>
      <c r="AJ289" s="161"/>
      <c r="AK289" s="160"/>
      <c r="AL289" s="164"/>
      <c r="AM289" s="160"/>
      <c r="AN289" s="160"/>
      <c r="AO289" s="160"/>
      <c r="AP289" s="160"/>
      <c r="AQ289" s="161"/>
      <c r="AR289" s="161"/>
      <c r="AS289" s="161"/>
      <c r="AT289" s="161"/>
      <c r="AU289" s="161"/>
      <c r="AV289" s="161"/>
      <c r="AW289" s="161"/>
      <c r="AX289" s="161"/>
    </row>
    <row r="290" customFormat="false" ht="15.75" hidden="false" customHeight="false" outlineLevel="0" collapsed="false">
      <c r="A290" s="256" t="s">
        <v>91</v>
      </c>
      <c r="B290" s="256" t="s">
        <v>684</v>
      </c>
      <c r="C290" s="256" t="s">
        <v>685</v>
      </c>
      <c r="D290" s="151" t="n">
        <f aca="false">IF(AD290-AE290-AF290&lt;0,0,AD290-AE290-AF290)</f>
        <v>1.49969972503297</v>
      </c>
      <c r="E290" s="257"/>
      <c r="F290" s="258" t="n">
        <v>495</v>
      </c>
      <c r="G290" s="258" t="n">
        <v>494</v>
      </c>
      <c r="H290" s="258" t="n">
        <v>171</v>
      </c>
      <c r="I290" s="258" t="n">
        <v>7</v>
      </c>
      <c r="J290" s="257"/>
      <c r="K290" s="259" t="n">
        <v>46</v>
      </c>
      <c r="L290" s="258" t="n">
        <v>5</v>
      </c>
      <c r="M290" s="258" t="n">
        <v>40</v>
      </c>
      <c r="N290" s="258" t="n">
        <v>1</v>
      </c>
      <c r="O290" s="257"/>
      <c r="P290" s="256" t="s">
        <v>149</v>
      </c>
      <c r="Q290" s="260" t="n">
        <v>44004</v>
      </c>
      <c r="R290" s="258" t="n">
        <v>6643.98</v>
      </c>
      <c r="S290" s="261" t="n">
        <v>440730</v>
      </c>
      <c r="T290" s="262" t="n">
        <v>66</v>
      </c>
      <c r="U290" s="158" t="n">
        <f aca="false">V290+W290</f>
        <v>0.87901254852026</v>
      </c>
      <c r="V290" s="158" t="n">
        <f aca="false">IF(K290=0,0,M290/K290)</f>
        <v>0.869565217391304</v>
      </c>
      <c r="W290" s="158" t="n">
        <f aca="false">IF(K290+$AB$1*H290=0,0,(N290+$AB$1*J290)/(K290+$AB$1*H290))</f>
        <v>0.00944733112895607</v>
      </c>
      <c r="X290" s="159" t="n">
        <f aca="false">IF(F290=0,G290,F290)</f>
        <v>495</v>
      </c>
      <c r="Y290" s="159" t="n">
        <f aca="false">IF(K290=0,X290+E290,(X290+E290)/K290)</f>
        <v>10.7608695652174</v>
      </c>
      <c r="Z290" s="160" t="n">
        <f aca="false">(K290)/S290*100000</f>
        <v>10.4372291425589</v>
      </c>
      <c r="AA290" s="160" t="n">
        <f aca="false">SUM(M290:N290)/S290*100000</f>
        <v>9.30274771401992</v>
      </c>
      <c r="AB290" s="160" t="n">
        <f aca="false">IF(H290=0,(K290+$AB$1*I290)/S290*100000,(K290+$AB$1*H290)/S290*100000)</f>
        <v>24.0169718421709</v>
      </c>
      <c r="AC290" s="161" t="n">
        <f aca="false">(SUM(M290:N290)+$AB$1*ABS(H290-I290))/S290*100000</f>
        <v>22.3265945136478</v>
      </c>
      <c r="AD290" s="159" t="n">
        <f aca="false">(AB290*(W290*100+1))^0.5</f>
        <v>6.83422273656275</v>
      </c>
      <c r="AE290" s="159" t="n">
        <f aca="false">(AC290*(W290*100))^0.5</f>
        <v>4.59267603203584</v>
      </c>
      <c r="AF290" s="151" t="n">
        <f aca="false">$AF$1*(X290/S290*100000)^0.5</f>
        <v>0.741846979493936</v>
      </c>
      <c r="AG290" s="162" t="n">
        <f aca="false">D290</f>
        <v>1.49969972503297</v>
      </c>
      <c r="AH290" s="165"/>
      <c r="AI290" s="161"/>
      <c r="AJ290" s="161"/>
      <c r="AK290" s="160"/>
      <c r="AL290" s="164"/>
      <c r="AM290" s="160"/>
      <c r="AN290" s="160"/>
      <c r="AO290" s="160"/>
      <c r="AP290" s="160"/>
      <c r="AQ290" s="161"/>
      <c r="AR290" s="161"/>
      <c r="AS290" s="161"/>
      <c r="AT290" s="161"/>
      <c r="AU290" s="161"/>
      <c r="AV290" s="161"/>
      <c r="AW290" s="161"/>
      <c r="AX290" s="161"/>
    </row>
    <row r="291" customFormat="false" ht="15.75" hidden="false" customHeight="false" outlineLevel="0" collapsed="false">
      <c r="A291" s="256" t="s">
        <v>91</v>
      </c>
      <c r="B291" s="256" t="s">
        <v>686</v>
      </c>
      <c r="C291" s="256" t="s">
        <v>687</v>
      </c>
      <c r="D291" s="151" t="n">
        <f aca="false">IF(AD291-AE291-AF291&lt;0,0,AD291-AE291-AF291)</f>
        <v>0.511647934899327</v>
      </c>
      <c r="E291" s="257"/>
      <c r="F291" s="258" t="n">
        <v>148</v>
      </c>
      <c r="G291" s="258" t="n">
        <v>148</v>
      </c>
      <c r="H291" s="258" t="n">
        <v>10</v>
      </c>
      <c r="I291" s="258" t="n">
        <v>0</v>
      </c>
      <c r="J291" s="257"/>
      <c r="K291" s="259" t="n">
        <v>15</v>
      </c>
      <c r="L291" s="258" t="n">
        <v>2</v>
      </c>
      <c r="M291" s="258" t="n">
        <v>12</v>
      </c>
      <c r="N291" s="258" t="n">
        <v>1</v>
      </c>
      <c r="O291" s="257"/>
      <c r="P291" s="256" t="s">
        <v>149</v>
      </c>
      <c r="Q291" s="260" t="n">
        <v>44004</v>
      </c>
      <c r="R291" s="258" t="n">
        <v>1636.95</v>
      </c>
      <c r="S291" s="261" t="n">
        <v>133054</v>
      </c>
      <c r="T291" s="262" t="n">
        <v>81</v>
      </c>
      <c r="U291" s="158" t="n">
        <f aca="false">V291+W291</f>
        <v>0.854054054054054</v>
      </c>
      <c r="V291" s="158" t="n">
        <f aca="false">IF(K291=0,0,M291/K291)</f>
        <v>0.8</v>
      </c>
      <c r="W291" s="158" t="n">
        <f aca="false">IF(K291+$AB$1*H291=0,0,(N291+$AB$1*J291)/(K291+$AB$1*H291))</f>
        <v>0.0540540540540541</v>
      </c>
      <c r="X291" s="159" t="n">
        <f aca="false">IF(F291=0,G291,F291)</f>
        <v>148</v>
      </c>
      <c r="Y291" s="159" t="n">
        <f aca="false">IF(K291=0,X291+E291,(X291+E291)/K291)</f>
        <v>9.86666666666667</v>
      </c>
      <c r="Z291" s="160" t="n">
        <f aca="false">(K291)/S291*100000</f>
        <v>11.2736182301923</v>
      </c>
      <c r="AA291" s="160" t="n">
        <f aca="false">SUM(M291:N291)/S291*100000</f>
        <v>9.77046913283329</v>
      </c>
      <c r="AB291" s="160" t="n">
        <f aca="false">IF(H291=0,(K291+$AB$1*I291)/S291*100000,(K291+$AB$1*H291)/S291*100000)</f>
        <v>13.9041291505704</v>
      </c>
      <c r="AC291" s="161" t="n">
        <f aca="false">(SUM(M291:N291)+$AB$1*ABS(H291-I291))/S291*100000</f>
        <v>12.4009800532115</v>
      </c>
      <c r="AD291" s="159" t="n">
        <f aca="false">(AB291*(W291*100+1))^0.5</f>
        <v>9.43724451407925</v>
      </c>
      <c r="AE291" s="159" t="n">
        <f aca="false">(AC291*(W291*100))^0.5</f>
        <v>8.187327073713</v>
      </c>
      <c r="AF291" s="151" t="n">
        <f aca="false">$AF$1*(X291/S291*100000)^0.5</f>
        <v>0.738269505466914</v>
      </c>
      <c r="AG291" s="162" t="n">
        <f aca="false">D291</f>
        <v>0.511647934899327</v>
      </c>
      <c r="AH291" s="165"/>
      <c r="AI291" s="161"/>
      <c r="AJ291" s="161"/>
      <c r="AK291" s="160"/>
      <c r="AL291" s="164"/>
      <c r="AM291" s="160"/>
      <c r="AN291" s="160"/>
      <c r="AO291" s="160"/>
      <c r="AP291" s="160"/>
      <c r="AQ291" s="161"/>
      <c r="AR291" s="161"/>
      <c r="AS291" s="161"/>
      <c r="AT291" s="161"/>
      <c r="AU291" s="161"/>
      <c r="AV291" s="161"/>
      <c r="AW291" s="161"/>
      <c r="AX291" s="161"/>
    </row>
    <row r="292" customFormat="false" ht="15.75" hidden="false" customHeight="false" outlineLevel="0" collapsed="false">
      <c r="A292" s="265" t="s">
        <v>106</v>
      </c>
      <c r="B292" s="265" t="s">
        <v>688</v>
      </c>
      <c r="C292" s="265" t="s">
        <v>689</v>
      </c>
      <c r="D292" s="151" t="n">
        <f aca="false">IF(AD292-AE292-AF292&lt;0,0,AD292-AE292-AF292)</f>
        <v>1.34089939374063</v>
      </c>
      <c r="E292" s="266"/>
      <c r="F292" s="267" t="n">
        <v>32</v>
      </c>
      <c r="G292" s="267" t="n">
        <v>1</v>
      </c>
      <c r="H292" s="267" t="n">
        <v>15</v>
      </c>
      <c r="I292" s="267" t="n">
        <v>1</v>
      </c>
      <c r="J292" s="267" t="n">
        <v>0</v>
      </c>
      <c r="K292" s="268" t="n">
        <v>0</v>
      </c>
      <c r="L292" s="267" t="n">
        <v>0</v>
      </c>
      <c r="M292" s="267" t="n">
        <v>0</v>
      </c>
      <c r="N292" s="267" t="n">
        <v>0</v>
      </c>
      <c r="O292" s="266"/>
      <c r="P292" s="265" t="s">
        <v>149</v>
      </c>
      <c r="Q292" s="269" t="n">
        <v>44004</v>
      </c>
      <c r="R292" s="267" t="n">
        <v>2864.6</v>
      </c>
      <c r="S292" s="270" t="n">
        <v>199787</v>
      </c>
      <c r="T292" s="271" t="n">
        <v>70</v>
      </c>
      <c r="U292" s="158" t="n">
        <f aca="false">V292+W292</f>
        <v>0</v>
      </c>
      <c r="V292" s="158" t="n">
        <f aca="false">IF(K292=0,0,M292/K292)</f>
        <v>0</v>
      </c>
      <c r="W292" s="158" t="n">
        <f aca="false">IF(K292+$AB$1*H292=0,0,(N292+$AB$1*J292)/(K292+$AB$1*H292))</f>
        <v>0</v>
      </c>
      <c r="X292" s="159" t="n">
        <f aca="false">IF(F292=0,G292,F292)</f>
        <v>32</v>
      </c>
      <c r="Y292" s="159" t="n">
        <f aca="false">IF(K292=0,X292+E292,(X292+E292)/K292)</f>
        <v>32</v>
      </c>
      <c r="Z292" s="160" t="n">
        <f aca="false">(K292)/S292*100000</f>
        <v>0</v>
      </c>
      <c r="AA292" s="160" t="n">
        <f aca="false">SUM(M292:N292)/S292*100000</f>
        <v>0</v>
      </c>
      <c r="AB292" s="160" t="n">
        <f aca="false">IF(H292=0,(K292+$AB$1*I292)/S292*100000,(K292+$AB$1*H292)/S292*100000)</f>
        <v>2.62779860551487</v>
      </c>
      <c r="AC292" s="161" t="n">
        <f aca="false">(SUM(M292:N292)+$AB$1*ABS(H292-I292))/S292*100000</f>
        <v>2.45261203181388</v>
      </c>
      <c r="AD292" s="159" t="n">
        <f aca="false">(AB292*(W292*100+1))^0.5</f>
        <v>1.62104861294005</v>
      </c>
      <c r="AE292" s="159" t="n">
        <f aca="false">(AC292*(W292*100))^0.5</f>
        <v>0</v>
      </c>
      <c r="AF292" s="151" t="n">
        <f aca="false">$AF$1*(X292/S292*100000)^0.5</f>
        <v>0.280149219199419</v>
      </c>
      <c r="AG292" s="162" t="n">
        <f aca="false">D292</f>
        <v>1.34089939374063</v>
      </c>
      <c r="AH292" s="163" t="n">
        <v>0</v>
      </c>
      <c r="AI292" s="161"/>
      <c r="AJ292" s="161"/>
      <c r="AK292" s="160"/>
      <c r="AL292" s="164"/>
      <c r="AM292" s="160"/>
      <c r="AN292" s="160"/>
      <c r="AO292" s="160"/>
      <c r="AP292" s="160"/>
      <c r="AQ292" s="161"/>
      <c r="AR292" s="161"/>
      <c r="AS292" s="161"/>
      <c r="AT292" s="161"/>
      <c r="AU292" s="161"/>
      <c r="AV292" s="161"/>
      <c r="AW292" s="161"/>
      <c r="AX292" s="161"/>
    </row>
    <row r="293" customFormat="false" ht="15.75" hidden="false" customHeight="false" outlineLevel="0" collapsed="false">
      <c r="A293" s="265" t="s">
        <v>106</v>
      </c>
      <c r="B293" s="265" t="s">
        <v>690</v>
      </c>
      <c r="C293" s="265" t="s">
        <v>691</v>
      </c>
      <c r="D293" s="151" t="n">
        <f aca="false">IF(AD293-AE293-AF293&lt;0,0,AD293-AE293-AF293)</f>
        <v>0.285642548504246</v>
      </c>
      <c r="E293" s="266"/>
      <c r="F293" s="267" t="n">
        <v>77</v>
      </c>
      <c r="G293" s="267" t="n">
        <v>0</v>
      </c>
      <c r="H293" s="267" t="n">
        <v>3</v>
      </c>
      <c r="I293" s="267" t="n">
        <v>0</v>
      </c>
      <c r="J293" s="267" t="n">
        <v>0</v>
      </c>
      <c r="K293" s="268" t="n">
        <v>0</v>
      </c>
      <c r="L293" s="267" t="n">
        <v>0</v>
      </c>
      <c r="M293" s="267" t="n">
        <v>0</v>
      </c>
      <c r="N293" s="267" t="n">
        <v>0</v>
      </c>
      <c r="O293" s="266"/>
      <c r="P293" s="265" t="s">
        <v>149</v>
      </c>
      <c r="Q293" s="269" t="n">
        <v>44004</v>
      </c>
      <c r="R293" s="267" t="n">
        <v>1284.94</v>
      </c>
      <c r="S293" s="270" t="n">
        <v>206476</v>
      </c>
      <c r="T293" s="271" t="n">
        <v>161</v>
      </c>
      <c r="U293" s="158" t="n">
        <f aca="false">V293+W293</f>
        <v>0</v>
      </c>
      <c r="V293" s="158" t="n">
        <f aca="false">IF(K293=0,0,M293/K293)</f>
        <v>0</v>
      </c>
      <c r="W293" s="158" t="n">
        <f aca="false">IF(K293+$AB$1*H293=0,0,(N293+$AB$1*J293)/(K293+$AB$1*H293))</f>
        <v>0</v>
      </c>
      <c r="X293" s="159" t="n">
        <f aca="false">IF(F293=0,G293,F293)</f>
        <v>77</v>
      </c>
      <c r="Y293" s="159" t="n">
        <f aca="false">IF(K293=0,X293+E293,(X293+E293)/K293)</f>
        <v>77</v>
      </c>
      <c r="Z293" s="160" t="n">
        <f aca="false">(K293)/S293*100000</f>
        <v>0</v>
      </c>
      <c r="AA293" s="160" t="n">
        <f aca="false">SUM(M293:N293)/S293*100000</f>
        <v>0</v>
      </c>
      <c r="AB293" s="160" t="n">
        <f aca="false">IF(H293=0,(K293+$AB$1*I293)/S293*100000,(K293+$AB$1*H293)/S293*100000)</f>
        <v>0.508533679459114</v>
      </c>
      <c r="AC293" s="161" t="n">
        <f aca="false">(SUM(M293:N293)+$AB$1*ABS(H293-I293))/S293*100000</f>
        <v>0.508533679459114</v>
      </c>
      <c r="AD293" s="159" t="n">
        <f aca="false">(AB293*(W293*100+1))^0.5</f>
        <v>0.713115474140839</v>
      </c>
      <c r="AE293" s="159" t="n">
        <f aca="false">(AC293*(W293*100))^0.5</f>
        <v>0</v>
      </c>
      <c r="AF293" s="151" t="n">
        <f aca="false">$AF$1*(X293/S293*100000)^0.5</f>
        <v>0.427472925636593</v>
      </c>
      <c r="AG293" s="162" t="n">
        <f aca="false">D293</f>
        <v>0.285642548504246</v>
      </c>
      <c r="AH293" s="163" t="n">
        <v>0</v>
      </c>
      <c r="AI293" s="161"/>
      <c r="AJ293" s="161"/>
      <c r="AK293" s="160"/>
      <c r="AL293" s="164"/>
      <c r="AM293" s="160"/>
      <c r="AN293" s="160"/>
      <c r="AO293" s="160"/>
      <c r="AP293" s="160"/>
      <c r="AQ293" s="161"/>
      <c r="AR293" s="161"/>
      <c r="AS293" s="161"/>
      <c r="AT293" s="161"/>
      <c r="AU293" s="161"/>
      <c r="AV293" s="161"/>
      <c r="AW293" s="161"/>
      <c r="AX293" s="161"/>
    </row>
    <row r="294" customFormat="false" ht="15.75" hidden="false" customHeight="false" outlineLevel="0" collapsed="false">
      <c r="A294" s="265" t="s">
        <v>106</v>
      </c>
      <c r="B294" s="265" t="s">
        <v>692</v>
      </c>
      <c r="C294" s="265" t="s">
        <v>693</v>
      </c>
      <c r="D294" s="151" t="n">
        <f aca="false">IF(AD294-AE294-AF294&lt;0,0,AD294-AE294-AF294)</f>
        <v>1.99580199119076</v>
      </c>
      <c r="E294" s="266"/>
      <c r="F294" s="267" t="n">
        <v>23</v>
      </c>
      <c r="G294" s="267" t="n">
        <v>0</v>
      </c>
      <c r="H294" s="267" t="n">
        <v>3</v>
      </c>
      <c r="I294" s="267" t="n">
        <v>0</v>
      </c>
      <c r="J294" s="267" t="n">
        <v>0</v>
      </c>
      <c r="K294" s="268" t="n">
        <v>12</v>
      </c>
      <c r="L294" s="267" t="n">
        <v>0</v>
      </c>
      <c r="M294" s="267" t="n">
        <v>12</v>
      </c>
      <c r="N294" s="267" t="n">
        <v>0</v>
      </c>
      <c r="O294" s="266"/>
      <c r="P294" s="265" t="s">
        <v>149</v>
      </c>
      <c r="Q294" s="269" t="n">
        <v>44004</v>
      </c>
      <c r="R294" s="267" t="n">
        <v>2046.5</v>
      </c>
      <c r="S294" s="270" t="n">
        <v>269561</v>
      </c>
      <c r="T294" s="271" t="n">
        <v>132</v>
      </c>
      <c r="U294" s="158" t="n">
        <f aca="false">V294+W294</f>
        <v>1</v>
      </c>
      <c r="V294" s="158" t="n">
        <f aca="false">IF(K294=0,0,M294/K294)</f>
        <v>1</v>
      </c>
      <c r="W294" s="158" t="n">
        <f aca="false">IF(K294+$AB$1*H294=0,0,(N294+$AB$1*J294)/(K294+$AB$1*H294))</f>
        <v>0</v>
      </c>
      <c r="X294" s="159" t="n">
        <f aca="false">IF(F294=0,G294,F294)</f>
        <v>23</v>
      </c>
      <c r="Y294" s="159" t="n">
        <f aca="false">IF(K294=0,X294+E294,(X294+E294)/K294)</f>
        <v>1.91666666666667</v>
      </c>
      <c r="Z294" s="160" t="n">
        <f aca="false">(K294)/S294*100000</f>
        <v>4.45168255051732</v>
      </c>
      <c r="AA294" s="160" t="n">
        <f aca="false">SUM(M294:N294)/S294*100000</f>
        <v>4.45168255051732</v>
      </c>
      <c r="AB294" s="160" t="n">
        <f aca="false">IF(H294=0,(K294+$AB$1*I294)/S294*100000,(K294+$AB$1*H294)/S294*100000)</f>
        <v>4.84120477368759</v>
      </c>
      <c r="AC294" s="161" t="n">
        <f aca="false">(SUM(M294:N294)+$AB$1*ABS(H294-I294))/S294*100000</f>
        <v>4.84120477368759</v>
      </c>
      <c r="AD294" s="159" t="n">
        <f aca="false">(AB294*(W294*100+1))^0.5</f>
        <v>2.2002737951645</v>
      </c>
      <c r="AE294" s="159" t="n">
        <f aca="false">(AC294*(W294*100))^0.5</f>
        <v>0</v>
      </c>
      <c r="AF294" s="151" t="n">
        <f aca="false">$AF$1*(X294/S294*100000)^0.5</f>
        <v>0.204471803973739</v>
      </c>
      <c r="AG294" s="162" t="n">
        <f aca="false">D294</f>
        <v>1.99580199119076</v>
      </c>
      <c r="AH294" s="163" t="n">
        <v>1</v>
      </c>
      <c r="AI294" s="161"/>
      <c r="AJ294" s="161"/>
      <c r="AK294" s="160"/>
      <c r="AL294" s="164"/>
      <c r="AM294" s="160"/>
      <c r="AN294" s="160"/>
      <c r="AO294" s="160"/>
      <c r="AP294" s="160"/>
      <c r="AQ294" s="161"/>
      <c r="AR294" s="161"/>
      <c r="AS294" s="161"/>
      <c r="AT294" s="161"/>
      <c r="AU294" s="161"/>
      <c r="AV294" s="161"/>
      <c r="AW294" s="161"/>
      <c r="AX294" s="161"/>
    </row>
    <row r="295" customFormat="false" ht="15.75" hidden="false" customHeight="false" outlineLevel="0" collapsed="false">
      <c r="A295" s="265" t="s">
        <v>106</v>
      </c>
      <c r="B295" s="265" t="s">
        <v>694</v>
      </c>
      <c r="C295" s="265" t="s">
        <v>695</v>
      </c>
      <c r="D295" s="151" t="n">
        <f aca="false">IF(AD295-AE295-AF295&lt;0,0,AD295-AE295-AF295)</f>
        <v>0.548792467271541</v>
      </c>
      <c r="E295" s="266"/>
      <c r="F295" s="267" t="n">
        <v>19</v>
      </c>
      <c r="G295" s="267" t="n">
        <v>0</v>
      </c>
      <c r="H295" s="267" t="n">
        <v>2</v>
      </c>
      <c r="I295" s="267" t="n">
        <v>0</v>
      </c>
      <c r="J295" s="267" t="n">
        <v>1</v>
      </c>
      <c r="K295" s="268" t="n">
        <v>3</v>
      </c>
      <c r="L295" s="267" t="n">
        <v>1</v>
      </c>
      <c r="M295" s="267" t="n">
        <v>2</v>
      </c>
      <c r="N295" s="267" t="n">
        <v>0</v>
      </c>
      <c r="O295" s="266"/>
      <c r="P295" s="265" t="s">
        <v>149</v>
      </c>
      <c r="Q295" s="269" t="n">
        <v>44004</v>
      </c>
      <c r="R295" s="267" t="n">
        <v>1813.2</v>
      </c>
      <c r="S295" s="270" t="n">
        <v>246742</v>
      </c>
      <c r="T295" s="271" t="n">
        <v>136</v>
      </c>
      <c r="U295" s="158" t="n">
        <f aca="false">V295+W295</f>
        <v>0.761261261261261</v>
      </c>
      <c r="V295" s="158" t="n">
        <f aca="false">IF(K295=0,0,M295/K295)</f>
        <v>0.666666666666667</v>
      </c>
      <c r="W295" s="158" t="n">
        <f aca="false">IF(K295+$AB$1*H295=0,0,(N295+$AB$1*J295)/(K295+$AB$1*H295))</f>
        <v>0.0945945945945946</v>
      </c>
      <c r="X295" s="159" t="n">
        <f aca="false">IF(F295=0,G295,F295)</f>
        <v>19</v>
      </c>
      <c r="Y295" s="159" t="n">
        <f aca="false">IF(K295=0,X295+E295,(X295+E295)/K295)</f>
        <v>6.33333333333333</v>
      </c>
      <c r="Z295" s="160" t="n">
        <f aca="false">(K295)/S295*100000</f>
        <v>1.21584489061449</v>
      </c>
      <c r="AA295" s="160" t="n">
        <f aca="false">SUM(M295:N295)/S295*100000</f>
        <v>0.810563260409659</v>
      </c>
      <c r="AB295" s="160" t="n">
        <f aca="false">IF(H295=0,(K295+$AB$1*I295)/S295*100000,(K295+$AB$1*H295)/S295*100000)</f>
        <v>1.49954203175787</v>
      </c>
      <c r="AC295" s="161" t="n">
        <f aca="false">(SUM(M295:N295)+$AB$1*ABS(H295-I295))/S295*100000</f>
        <v>1.09426040155304</v>
      </c>
      <c r="AD295" s="159" t="n">
        <f aca="false">(AB295*(W295*100+1))^0.5</f>
        <v>3.96035340454951</v>
      </c>
      <c r="AE295" s="159" t="n">
        <f aca="false">(AC295*(W295*100))^0.5</f>
        <v>3.21731439349387</v>
      </c>
      <c r="AF295" s="151" t="n">
        <f aca="false">$AF$1*(X295/S295*100000)^0.5</f>
        <v>0.194246543784103</v>
      </c>
      <c r="AG295" s="162" t="n">
        <f aca="false">D295</f>
        <v>0.548792467271541</v>
      </c>
      <c r="AH295" s="163" t="n">
        <v>1</v>
      </c>
      <c r="AI295" s="161"/>
      <c r="AJ295" s="161"/>
      <c r="AK295" s="160"/>
      <c r="AL295" s="164"/>
      <c r="AM295" s="160"/>
      <c r="AN295" s="160"/>
      <c r="AO295" s="160"/>
      <c r="AP295" s="160"/>
      <c r="AQ295" s="161"/>
      <c r="AR295" s="161"/>
      <c r="AS295" s="161"/>
      <c r="AT295" s="161"/>
      <c r="AU295" s="161"/>
      <c r="AV295" s="161"/>
      <c r="AW295" s="161"/>
      <c r="AX295" s="161"/>
    </row>
    <row r="296" customFormat="false" ht="15.75" hidden="false" customHeight="false" outlineLevel="0" collapsed="false">
      <c r="A296" s="265" t="s">
        <v>106</v>
      </c>
      <c r="B296" s="265" t="s">
        <v>696</v>
      </c>
      <c r="C296" s="265" t="s">
        <v>697</v>
      </c>
      <c r="D296" s="151" t="n">
        <f aca="false">IF(AD296-AE296-AF296&lt;0,0,AD296-AE296-AF296)</f>
        <v>0.761419929816692</v>
      </c>
      <c r="E296" s="266"/>
      <c r="F296" s="267" t="n">
        <v>307</v>
      </c>
      <c r="G296" s="267" t="n">
        <v>1</v>
      </c>
      <c r="H296" s="267" t="n">
        <v>70</v>
      </c>
      <c r="I296" s="267" t="n">
        <v>12</v>
      </c>
      <c r="J296" s="267" t="n">
        <v>6</v>
      </c>
      <c r="K296" s="268" t="n">
        <v>37</v>
      </c>
      <c r="L296" s="267" t="n">
        <v>3</v>
      </c>
      <c r="M296" s="267" t="n">
        <v>33</v>
      </c>
      <c r="N296" s="267" t="n">
        <v>1</v>
      </c>
      <c r="O296" s="266"/>
      <c r="P296" s="265" t="s">
        <v>149</v>
      </c>
      <c r="Q296" s="269" t="n">
        <v>44004</v>
      </c>
      <c r="R296" s="267" t="n">
        <v>26.18</v>
      </c>
      <c r="S296" s="270" t="n">
        <v>390026</v>
      </c>
      <c r="T296" s="271" t="n">
        <v>14898</v>
      </c>
      <c r="U296" s="158" t="n">
        <f aca="false">V296+W296</f>
        <v>0.942298395956933</v>
      </c>
      <c r="V296" s="158" t="n">
        <f aca="false">IF(K296=0,0,M296/K296)</f>
        <v>0.891891891891892</v>
      </c>
      <c r="W296" s="158" t="n">
        <f aca="false">IF(K296+$AB$1*H296=0,0,(N296+$AB$1*J296)/(K296+$AB$1*H296))</f>
        <v>0.0504065040650407</v>
      </c>
      <c r="X296" s="159" t="n">
        <f aca="false">IF(F296=0,G296,F296)</f>
        <v>307</v>
      </c>
      <c r="Y296" s="159" t="n">
        <f aca="false">IF(K296=0,X296+E296,(X296+E296)/K296)</f>
        <v>8.2972972972973</v>
      </c>
      <c r="Z296" s="160" t="n">
        <f aca="false">(K296)/S296*100000</f>
        <v>9.48654705070944</v>
      </c>
      <c r="AA296" s="160" t="n">
        <f aca="false">SUM(M296:N296)/S296*100000</f>
        <v>8.71736756011138</v>
      </c>
      <c r="AB296" s="160" t="n">
        <f aca="false">IF(H296=0,(K296+$AB$1*I296)/S296*100000,(K296+$AB$1*H296)/S296*100000)</f>
        <v>15.7681795572603</v>
      </c>
      <c r="AC296" s="161" t="n">
        <f aca="false">(SUM(M296:N296)+$AB$1*ABS(H296-I296))/S296*100000</f>
        <v>13.9221487798249</v>
      </c>
      <c r="AD296" s="159" t="n">
        <f aca="false">(AB296*(W296*100+1))^0.5</f>
        <v>9.7596137347947</v>
      </c>
      <c r="AE296" s="159" t="n">
        <f aca="false">(AC296*(W296*100))^0.5</f>
        <v>8.37715255360881</v>
      </c>
      <c r="AF296" s="151" t="n">
        <f aca="false">$AF$1*(X296/S296*100000)^0.5</f>
        <v>0.6210412513692</v>
      </c>
      <c r="AG296" s="162" t="n">
        <f aca="false">D296</f>
        <v>0.761419929816692</v>
      </c>
      <c r="AH296" s="165"/>
      <c r="AI296" s="161"/>
      <c r="AJ296" s="161"/>
      <c r="AK296" s="160"/>
      <c r="AL296" s="164"/>
      <c r="AM296" s="160"/>
      <c r="AN296" s="160"/>
      <c r="AO296" s="160"/>
      <c r="AP296" s="160"/>
      <c r="AQ296" s="161"/>
      <c r="AR296" s="161"/>
      <c r="AS296" s="161"/>
      <c r="AT296" s="161"/>
      <c r="AU296" s="161"/>
      <c r="AV296" s="161"/>
      <c r="AW296" s="161"/>
      <c r="AX296" s="161"/>
    </row>
    <row r="297" customFormat="false" ht="15.75" hidden="false" customHeight="false" outlineLevel="0" collapsed="false">
      <c r="A297" s="265" t="s">
        <v>106</v>
      </c>
      <c r="B297" s="265" t="s">
        <v>698</v>
      </c>
      <c r="C297" s="265" t="s">
        <v>699</v>
      </c>
      <c r="D297" s="151" t="n">
        <f aca="false">IF(AD297-AE297-AF297&lt;0,0,AD297-AE297-AF297)</f>
        <v>0.440149779832566</v>
      </c>
      <c r="E297" s="266"/>
      <c r="F297" s="267" t="n">
        <v>107</v>
      </c>
      <c r="G297" s="267" t="n">
        <v>7</v>
      </c>
      <c r="H297" s="267" t="n">
        <v>11</v>
      </c>
      <c r="I297" s="267" t="n">
        <v>1</v>
      </c>
      <c r="J297" s="267" t="n">
        <v>2</v>
      </c>
      <c r="K297" s="268" t="n">
        <v>1</v>
      </c>
      <c r="L297" s="267" t="n">
        <v>1</v>
      </c>
      <c r="M297" s="267" t="n">
        <v>0</v>
      </c>
      <c r="N297" s="267" t="n">
        <v>0</v>
      </c>
      <c r="O297" s="266"/>
      <c r="P297" s="265" t="s">
        <v>149</v>
      </c>
      <c r="Q297" s="269" t="n">
        <v>44004</v>
      </c>
      <c r="R297" s="267" t="n">
        <v>5434.76</v>
      </c>
      <c r="S297" s="270" t="n">
        <v>347146</v>
      </c>
      <c r="T297" s="271" t="n">
        <v>64</v>
      </c>
      <c r="U297" s="158" t="n">
        <f aca="false">V297+W297</f>
        <v>0.144329896907216</v>
      </c>
      <c r="V297" s="158" t="n">
        <f aca="false">IF(K297=0,0,M297/K297)</f>
        <v>0</v>
      </c>
      <c r="W297" s="158" t="n">
        <f aca="false">IF(K297+$AB$1*H297=0,0,(N297+$AB$1*J297)/(K297+$AB$1*H297))</f>
        <v>0.144329896907216</v>
      </c>
      <c r="X297" s="159" t="n">
        <f aca="false">IF(F297=0,G297,F297)</f>
        <v>107</v>
      </c>
      <c r="Y297" s="159" t="n">
        <f aca="false">IF(K297=0,X297+E297,(X297+E297)/K297)</f>
        <v>107</v>
      </c>
      <c r="Z297" s="160" t="n">
        <f aca="false">(K297)/S297*100000</f>
        <v>0.288063235641488</v>
      </c>
      <c r="AA297" s="160" t="n">
        <f aca="false">SUM(M297:N297)/S297*100000</f>
        <v>0</v>
      </c>
      <c r="AB297" s="160" t="n">
        <f aca="false">IF(H297=0,(K297+$AB$1*I297)/S297*100000,(K297+$AB$1*H297)/S297*100000)</f>
        <v>1.39710669286122</v>
      </c>
      <c r="AC297" s="161" t="n">
        <f aca="false">(SUM(M297:N297)+$AB$1*ABS(H297-I297))/S297*100000</f>
        <v>1.00822132474521</v>
      </c>
      <c r="AD297" s="159" t="n">
        <f aca="false">(AB297*(W297*100+1))^0.5</f>
        <v>4.64343980124276</v>
      </c>
      <c r="AE297" s="159" t="n">
        <f aca="false">(AC297*(W297*100))^0.5</f>
        <v>3.81466223747441</v>
      </c>
      <c r="AF297" s="151" t="n">
        <f aca="false">$AF$1*(X297/S297*100000)^0.5</f>
        <v>0.388627783935776</v>
      </c>
      <c r="AG297" s="162" t="n">
        <f aca="false">D297</f>
        <v>0.440149779832566</v>
      </c>
      <c r="AH297" s="163" t="n">
        <v>0</v>
      </c>
      <c r="AI297" s="161"/>
      <c r="AJ297" s="161"/>
      <c r="AK297" s="160"/>
      <c r="AL297" s="164"/>
      <c r="AM297" s="160"/>
      <c r="AN297" s="160"/>
      <c r="AO297" s="160"/>
      <c r="AP297" s="160"/>
      <c r="AQ297" s="161"/>
      <c r="AR297" s="161"/>
      <c r="AS297" s="161"/>
      <c r="AT297" s="161"/>
      <c r="AU297" s="161"/>
      <c r="AV297" s="161"/>
      <c r="AW297" s="161"/>
      <c r="AX297" s="161"/>
    </row>
    <row r="298" customFormat="false" ht="15.75" hidden="false" customHeight="false" outlineLevel="0" collapsed="false">
      <c r="A298" s="265" t="s">
        <v>106</v>
      </c>
      <c r="B298" s="265" t="s">
        <v>700</v>
      </c>
      <c r="C298" s="265" t="s">
        <v>701</v>
      </c>
      <c r="D298" s="151" t="n">
        <f aca="false">IF(AD298-AE298-AF298&lt;0,0,AD298-AE298-AF298)</f>
        <v>0.84195462894816</v>
      </c>
      <c r="E298" s="266"/>
      <c r="F298" s="267" t="n">
        <v>73</v>
      </c>
      <c r="G298" s="267" t="n">
        <v>5</v>
      </c>
      <c r="H298" s="267" t="n">
        <v>7</v>
      </c>
      <c r="I298" s="267" t="n">
        <v>2</v>
      </c>
      <c r="J298" s="267" t="n">
        <v>0</v>
      </c>
      <c r="K298" s="268" t="n">
        <v>0</v>
      </c>
      <c r="L298" s="267" t="n">
        <v>0</v>
      </c>
      <c r="M298" s="267" t="n">
        <v>0</v>
      </c>
      <c r="N298" s="267" t="n">
        <v>0</v>
      </c>
      <c r="O298" s="266"/>
      <c r="P298" s="265" t="s">
        <v>149</v>
      </c>
      <c r="Q298" s="269" t="n">
        <v>44004</v>
      </c>
      <c r="R298" s="267" t="n">
        <v>1266</v>
      </c>
      <c r="S298" s="270" t="n">
        <v>131955</v>
      </c>
      <c r="T298" s="271" t="n">
        <v>104</v>
      </c>
      <c r="U298" s="158" t="n">
        <f aca="false">V298+W298</f>
        <v>0</v>
      </c>
      <c r="V298" s="158" t="n">
        <f aca="false">IF(K298=0,0,M298/K298)</f>
        <v>0</v>
      </c>
      <c r="W298" s="158" t="n">
        <f aca="false">IF(K298+$AB$1*H298=0,0,(N298+$AB$1*J298)/(K298+$AB$1*H298))</f>
        <v>0</v>
      </c>
      <c r="X298" s="159" t="n">
        <f aca="false">IF(F298=0,G298,F298)</f>
        <v>73</v>
      </c>
      <c r="Y298" s="159" t="n">
        <f aca="false">IF(K298=0,X298+E298,(X298+E298)/K298)</f>
        <v>73</v>
      </c>
      <c r="Z298" s="160" t="n">
        <f aca="false">(K298)/S298*100000</f>
        <v>0</v>
      </c>
      <c r="AA298" s="160" t="n">
        <f aca="false">SUM(M298:N298)/S298*100000</f>
        <v>0</v>
      </c>
      <c r="AB298" s="160" t="n">
        <f aca="false">IF(H298=0,(K298+$AB$1*I298)/S298*100000,(K298+$AB$1*H298)/S298*100000)</f>
        <v>1.85669356977758</v>
      </c>
      <c r="AC298" s="161" t="n">
        <f aca="false">(SUM(M298:N298)+$AB$1*ABS(H298-I298))/S298*100000</f>
        <v>1.32620969269827</v>
      </c>
      <c r="AD298" s="159" t="n">
        <f aca="false">(AB298*(W298*100+1))^0.5</f>
        <v>1.36260543437107</v>
      </c>
      <c r="AE298" s="159" t="n">
        <f aca="false">(AC298*(W298*100))^0.5</f>
        <v>0</v>
      </c>
      <c r="AF298" s="151" t="n">
        <f aca="false">$AF$1*(X298/S298*100000)^0.5</f>
        <v>0.520650805422911</v>
      </c>
      <c r="AG298" s="162" t="n">
        <f aca="false">D298</f>
        <v>0.84195462894816</v>
      </c>
      <c r="AH298" s="163" t="n">
        <v>0</v>
      </c>
      <c r="AI298" s="161"/>
      <c r="AJ298" s="161"/>
      <c r="AK298" s="160"/>
      <c r="AL298" s="164"/>
      <c r="AM298" s="160"/>
      <c r="AN298" s="160"/>
      <c r="AO298" s="160"/>
      <c r="AP298" s="160"/>
      <c r="AQ298" s="161"/>
      <c r="AR298" s="161"/>
      <c r="AS298" s="161"/>
      <c r="AT298" s="161"/>
      <c r="AU298" s="161"/>
      <c r="AV298" s="161"/>
      <c r="AW298" s="161"/>
      <c r="AX298" s="161"/>
    </row>
    <row r="299" customFormat="false" ht="15.75" hidden="false" customHeight="false" outlineLevel="0" collapsed="false">
      <c r="A299" s="265" t="s">
        <v>106</v>
      </c>
      <c r="B299" s="265" t="s">
        <v>702</v>
      </c>
      <c r="C299" s="265" t="s">
        <v>703</v>
      </c>
      <c r="D299" s="151" t="n">
        <f aca="false">IF(AD299-AE299-AF299&lt;0,0,AD299-AE299-AF299)</f>
        <v>0</v>
      </c>
      <c r="E299" s="266"/>
      <c r="F299" s="267" t="n">
        <v>14</v>
      </c>
      <c r="G299" s="267" t="n">
        <v>0</v>
      </c>
      <c r="H299" s="267" t="n">
        <v>0</v>
      </c>
      <c r="I299" s="267" t="n">
        <v>0</v>
      </c>
      <c r="J299" s="267" t="n">
        <v>0</v>
      </c>
      <c r="K299" s="268" t="n">
        <v>0</v>
      </c>
      <c r="L299" s="267" t="n">
        <v>0</v>
      </c>
      <c r="M299" s="267" t="n">
        <v>0</v>
      </c>
      <c r="N299" s="267" t="n">
        <v>0</v>
      </c>
      <c r="O299" s="266"/>
      <c r="P299" s="265" t="s">
        <v>149</v>
      </c>
      <c r="Q299" s="269" t="n">
        <v>44004</v>
      </c>
      <c r="R299" s="267" t="n">
        <v>1160.63</v>
      </c>
      <c r="S299" s="270" t="n">
        <v>180119</v>
      </c>
      <c r="T299" s="271" t="n">
        <v>155</v>
      </c>
      <c r="U299" s="158" t="n">
        <f aca="false">V299+W299</f>
        <v>0</v>
      </c>
      <c r="V299" s="158" t="n">
        <f aca="false">IF(K299=0,0,M299/K299)</f>
        <v>0</v>
      </c>
      <c r="W299" s="158" t="n">
        <f aca="false">IF(K299+$AB$1*H299=0,0,(N299+$AB$1*J299)/(K299+$AB$1*H299))</f>
        <v>0</v>
      </c>
      <c r="X299" s="159" t="n">
        <f aca="false">IF(F299=0,G299,F299)</f>
        <v>14</v>
      </c>
      <c r="Y299" s="159" t="n">
        <f aca="false">IF(K299=0,X299+E299,(X299+E299)/K299)</f>
        <v>14</v>
      </c>
      <c r="Z299" s="160" t="n">
        <f aca="false">(K299)/S299*100000</f>
        <v>0</v>
      </c>
      <c r="AA299" s="160" t="n">
        <f aca="false">SUM(M299:N299)/S299*100000</f>
        <v>0</v>
      </c>
      <c r="AB299" s="160" t="n">
        <f aca="false">IF(H299=0,(K299+$AB$1*I299)/S299*100000,(K299+$AB$1*H299)/S299*100000)</f>
        <v>0</v>
      </c>
      <c r="AC299" s="161" t="n">
        <f aca="false">(SUM(M299:N299)+$AB$1*ABS(H299-I299))/S299*100000</f>
        <v>0</v>
      </c>
      <c r="AD299" s="159" t="n">
        <f aca="false">(AB299*(W299*100+1))^0.5</f>
        <v>0</v>
      </c>
      <c r="AE299" s="159" t="n">
        <f aca="false">(AC299*(W299*100))^0.5</f>
        <v>0</v>
      </c>
      <c r="AF299" s="151" t="n">
        <f aca="false">$AF$1*(X299/S299*100000)^0.5</f>
        <v>0.19515617355912</v>
      </c>
      <c r="AG299" s="162" t="n">
        <f aca="false">D299</f>
        <v>0</v>
      </c>
      <c r="AH299" s="163" t="n">
        <v>0</v>
      </c>
      <c r="AI299" s="161"/>
      <c r="AJ299" s="161"/>
      <c r="AK299" s="160"/>
      <c r="AL299" s="164"/>
      <c r="AM299" s="160"/>
      <c r="AN299" s="160"/>
      <c r="AO299" s="160"/>
      <c r="AP299" s="160"/>
      <c r="AQ299" s="161"/>
      <c r="AR299" s="161"/>
      <c r="AS299" s="161"/>
      <c r="AT299" s="161"/>
      <c r="AU299" s="161"/>
      <c r="AV299" s="161"/>
      <c r="AW299" s="161"/>
      <c r="AX299" s="161"/>
    </row>
    <row r="300" customFormat="false" ht="15.75" hidden="false" customHeight="false" outlineLevel="0" collapsed="false">
      <c r="A300" s="265" t="s">
        <v>106</v>
      </c>
      <c r="B300" s="265" t="s">
        <v>704</v>
      </c>
      <c r="C300" s="265" t="s">
        <v>705</v>
      </c>
      <c r="D300" s="151" t="n">
        <f aca="false">IF(AD300-AE300-AF300&lt;0,0,AD300-AE300-AF300)</f>
        <v>0</v>
      </c>
      <c r="E300" s="266"/>
      <c r="F300" s="267" t="n">
        <v>87</v>
      </c>
      <c r="G300" s="267" t="n">
        <v>2</v>
      </c>
      <c r="H300" s="267" t="n">
        <v>2</v>
      </c>
      <c r="I300" s="267" t="n">
        <v>0</v>
      </c>
      <c r="J300" s="267" t="n">
        <v>2</v>
      </c>
      <c r="K300" s="268" t="n">
        <v>1</v>
      </c>
      <c r="L300" s="267" t="n">
        <v>0</v>
      </c>
      <c r="M300" s="267" t="n">
        <v>1</v>
      </c>
      <c r="N300" s="267" t="n">
        <v>0</v>
      </c>
      <c r="O300" s="266"/>
      <c r="P300" s="265" t="s">
        <v>149</v>
      </c>
      <c r="Q300" s="269" t="n">
        <v>44004</v>
      </c>
      <c r="R300" s="267" t="n">
        <v>2096.44</v>
      </c>
      <c r="S300" s="270" t="n">
        <v>319157</v>
      </c>
      <c r="T300" s="271" t="n">
        <v>152</v>
      </c>
      <c r="U300" s="158" t="n">
        <f aca="false">V300+W300</f>
        <v>1.41176470588235</v>
      </c>
      <c r="V300" s="158" t="n">
        <f aca="false">IF(K300=0,0,M300/K300)</f>
        <v>1</v>
      </c>
      <c r="W300" s="158" t="n">
        <f aca="false">IF(K300+$AB$1*H300=0,0,(N300+$AB$1*J300)/(K300+$AB$1*H300))</f>
        <v>0.411764705882353</v>
      </c>
      <c r="X300" s="159" t="n">
        <f aca="false">IF(F300=0,G300,F300)</f>
        <v>87</v>
      </c>
      <c r="Y300" s="159" t="n">
        <f aca="false">IF(K300=0,X300+E300,(X300+E300)/K300)</f>
        <v>87</v>
      </c>
      <c r="Z300" s="160" t="n">
        <f aca="false">(K300)/S300*100000</f>
        <v>0.313325416644473</v>
      </c>
      <c r="AA300" s="160" t="n">
        <f aca="false">SUM(M300:N300)/S300*100000</f>
        <v>0.313325416644473</v>
      </c>
      <c r="AB300" s="160" t="n">
        <f aca="false">IF(H300=0,(K300+$AB$1*I300)/S300*100000,(K300+$AB$1*H300)/S300*100000)</f>
        <v>0.532653208295604</v>
      </c>
      <c r="AC300" s="161" t="n">
        <f aca="false">(SUM(M300:N300)+$AB$1*ABS(H300-I300))/S300*100000</f>
        <v>0.532653208295604</v>
      </c>
      <c r="AD300" s="159" t="n">
        <f aca="false">(AB300*(W300*100+1))^0.5</f>
        <v>4.73977134189073</v>
      </c>
      <c r="AE300" s="159" t="n">
        <f aca="false">(AC300*(W300*100))^0.5</f>
        <v>4.68324451263364</v>
      </c>
      <c r="AF300" s="151" t="n">
        <f aca="false">$AF$1*(X300/S300*100000)^0.5</f>
        <v>0.365473152386791</v>
      </c>
      <c r="AG300" s="162" t="n">
        <f aca="false">D300</f>
        <v>0</v>
      </c>
      <c r="AH300" s="163" t="n">
        <v>1</v>
      </c>
      <c r="AI300" s="161"/>
      <c r="AJ300" s="161"/>
      <c r="AK300" s="160"/>
      <c r="AL300" s="164"/>
      <c r="AM300" s="160"/>
      <c r="AN300" s="160"/>
      <c r="AO300" s="160"/>
      <c r="AP300" s="160"/>
      <c r="AQ300" s="161"/>
      <c r="AR300" s="161"/>
      <c r="AS300" s="161"/>
      <c r="AT300" s="161"/>
      <c r="AU300" s="161"/>
      <c r="AV300" s="161"/>
      <c r="AW300" s="161"/>
      <c r="AX300" s="161"/>
    </row>
    <row r="301" customFormat="false" ht="15.75" hidden="false" customHeight="false" outlineLevel="0" collapsed="false">
      <c r="A301" s="265" t="s">
        <v>106</v>
      </c>
      <c r="B301" s="265" t="s">
        <v>706</v>
      </c>
      <c r="C301" s="265" t="s">
        <v>707</v>
      </c>
      <c r="D301" s="151" t="n">
        <f aca="false">IF(AD301-AE301-AF301&lt;0,0,AD301-AE301-AF301)</f>
        <v>1.1945966106658</v>
      </c>
      <c r="E301" s="266"/>
      <c r="F301" s="267" t="n">
        <v>166</v>
      </c>
      <c r="G301" s="267" t="n">
        <v>3</v>
      </c>
      <c r="H301" s="267" t="n">
        <v>21</v>
      </c>
      <c r="I301" s="267" t="n">
        <v>1</v>
      </c>
      <c r="J301" s="267" t="n">
        <v>6</v>
      </c>
      <c r="K301" s="268" t="n">
        <v>18</v>
      </c>
      <c r="L301" s="267" t="n">
        <v>6</v>
      </c>
      <c r="M301" s="267" t="n">
        <v>12</v>
      </c>
      <c r="N301" s="267" t="n">
        <v>0</v>
      </c>
      <c r="O301" s="266"/>
      <c r="P301" s="265" t="s">
        <v>149</v>
      </c>
      <c r="Q301" s="269" t="n">
        <v>44004</v>
      </c>
      <c r="R301" s="267" t="n">
        <v>2397.03</v>
      </c>
      <c r="S301" s="270" t="n">
        <v>251229</v>
      </c>
      <c r="T301" s="271" t="n">
        <v>105</v>
      </c>
      <c r="U301" s="158" t="n">
        <f aca="false">V301+W301</f>
        <v>0.749506903353057</v>
      </c>
      <c r="V301" s="158" t="n">
        <f aca="false">IF(K301=0,0,M301/K301)</f>
        <v>0.666666666666667</v>
      </c>
      <c r="W301" s="158" t="n">
        <f aca="false">IF(K301+$AB$1*H301=0,0,(N301+$AB$1*J301)/(K301+$AB$1*H301))</f>
        <v>0.0828402366863905</v>
      </c>
      <c r="X301" s="159" t="n">
        <f aca="false">IF(F301=0,G301,F301)</f>
        <v>166</v>
      </c>
      <c r="Y301" s="159" t="n">
        <f aca="false">IF(K301=0,X301+E301,(X301+E301)/K301)</f>
        <v>9.22222222222222</v>
      </c>
      <c r="Z301" s="160" t="n">
        <f aca="false">(K301)/S301*100000</f>
        <v>7.16477795158998</v>
      </c>
      <c r="AA301" s="160" t="n">
        <f aca="false">SUM(M301:N301)/S301*100000</f>
        <v>4.77651863439332</v>
      </c>
      <c r="AB301" s="160" t="n">
        <f aca="false">IF(H301=0,(K301+$AB$1*I301)/S301*100000,(K301+$AB$1*H301)/S301*100000)</f>
        <v>10.0903956151559</v>
      </c>
      <c r="AC301" s="161" t="n">
        <f aca="false">(SUM(M301:N301)+$AB$1*ABS(H301-I301))/S301*100000</f>
        <v>7.56282117112276</v>
      </c>
      <c r="AD301" s="159" t="n">
        <f aca="false">(AB301*(W301*100+1))^0.5</f>
        <v>9.67881561540662</v>
      </c>
      <c r="AE301" s="159" t="n">
        <f aca="false">(AC301*(W301*100))^0.5</f>
        <v>7.91521254188828</v>
      </c>
      <c r="AF301" s="151" t="n">
        <f aca="false">$AF$1*(X301/S301*100000)^0.5</f>
        <v>0.569006462852542</v>
      </c>
      <c r="AG301" s="162" t="n">
        <f aca="false">D301</f>
        <v>1.1945966106658</v>
      </c>
      <c r="AH301" s="163" t="n">
        <v>1</v>
      </c>
      <c r="AI301" s="161"/>
      <c r="AJ301" s="161"/>
      <c r="AK301" s="160"/>
      <c r="AL301" s="164"/>
      <c r="AM301" s="160"/>
      <c r="AN301" s="160"/>
      <c r="AO301" s="160"/>
      <c r="AP301" s="160"/>
      <c r="AQ301" s="161"/>
      <c r="AR301" s="161"/>
      <c r="AS301" s="161"/>
      <c r="AT301" s="161"/>
      <c r="AU301" s="161"/>
      <c r="AV301" s="161"/>
      <c r="AW301" s="161"/>
      <c r="AX301" s="161"/>
    </row>
    <row r="302" customFormat="false" ht="15.75" hidden="false" customHeight="false" outlineLevel="0" collapsed="false">
      <c r="A302" s="265" t="s">
        <v>106</v>
      </c>
      <c r="B302" s="265" t="s">
        <v>708</v>
      </c>
      <c r="C302" s="265" t="s">
        <v>709</v>
      </c>
      <c r="D302" s="151" t="n">
        <f aca="false">IF(AD302-AE302-AF302&lt;0,0,AD302-AE302-AF302)</f>
        <v>0</v>
      </c>
      <c r="E302" s="266"/>
      <c r="F302" s="267" t="n">
        <v>77</v>
      </c>
      <c r="G302" s="267" t="n">
        <v>0</v>
      </c>
      <c r="H302" s="267" t="n">
        <v>1</v>
      </c>
      <c r="I302" s="267" t="n">
        <v>0</v>
      </c>
      <c r="J302" s="267" t="n">
        <v>0</v>
      </c>
      <c r="K302" s="268" t="n">
        <v>0</v>
      </c>
      <c r="L302" s="267" t="n">
        <v>0</v>
      </c>
      <c r="M302" s="267" t="n">
        <v>0</v>
      </c>
      <c r="N302" s="267" t="n">
        <v>0</v>
      </c>
      <c r="O302" s="266"/>
      <c r="P302" s="265" t="s">
        <v>149</v>
      </c>
      <c r="Q302" s="269" t="n">
        <v>44004</v>
      </c>
      <c r="R302" s="267" t="n">
        <v>2642.93</v>
      </c>
      <c r="S302" s="270" t="n">
        <v>272151</v>
      </c>
      <c r="T302" s="271" t="n">
        <v>103</v>
      </c>
      <c r="U302" s="158" t="n">
        <f aca="false">V302+W302</f>
        <v>0</v>
      </c>
      <c r="V302" s="158" t="n">
        <f aca="false">IF(K302=0,0,M302/K302)</f>
        <v>0</v>
      </c>
      <c r="W302" s="158" t="n">
        <f aca="false">IF(K302+$AB$1*H302=0,0,(N302+$AB$1*J302)/(K302+$AB$1*H302))</f>
        <v>0</v>
      </c>
      <c r="X302" s="159" t="n">
        <f aca="false">IF(F302=0,G302,F302)</f>
        <v>77</v>
      </c>
      <c r="Y302" s="159" t="n">
        <f aca="false">IF(K302=0,X302+E302,(X302+E302)/K302)</f>
        <v>77</v>
      </c>
      <c r="Z302" s="160" t="n">
        <f aca="false">(K302)/S302*100000</f>
        <v>0</v>
      </c>
      <c r="AA302" s="160" t="n">
        <f aca="false">SUM(M302:N302)/S302*100000</f>
        <v>0</v>
      </c>
      <c r="AB302" s="160" t="n">
        <f aca="false">IF(H302=0,(K302+$AB$1*I302)/S302*100000,(K302+$AB$1*H302)/S302*100000)</f>
        <v>0.128605075858623</v>
      </c>
      <c r="AC302" s="161" t="n">
        <f aca="false">(SUM(M302:N302)+$AB$1*ABS(H302-I302))/S302*100000</f>
        <v>0.128605075858623</v>
      </c>
      <c r="AD302" s="159" t="n">
        <f aca="false">(AB302*(W302*100+1))^0.5</f>
        <v>0.358615498631365</v>
      </c>
      <c r="AE302" s="159" t="n">
        <f aca="false">(AC302*(W302*100))^0.5</f>
        <v>0</v>
      </c>
      <c r="AF302" s="151" t="n">
        <f aca="false">$AF$1*(X302/S302*100000)^0.5</f>
        <v>0.372338920575858</v>
      </c>
      <c r="AG302" s="162" t="n">
        <f aca="false">D302</f>
        <v>0</v>
      </c>
      <c r="AH302" s="163" t="n">
        <v>0</v>
      </c>
      <c r="AI302" s="161"/>
      <c r="AJ302" s="161"/>
      <c r="AK302" s="160"/>
      <c r="AL302" s="164"/>
      <c r="AM302" s="160"/>
      <c r="AN302" s="160"/>
      <c r="AO302" s="160"/>
      <c r="AP302" s="160"/>
      <c r="AQ302" s="161"/>
      <c r="AR302" s="161"/>
      <c r="AS302" s="161"/>
      <c r="AT302" s="161"/>
      <c r="AU302" s="161"/>
      <c r="AV302" s="161"/>
      <c r="AW302" s="161"/>
      <c r="AX302" s="161"/>
    </row>
    <row r="303" customFormat="false" ht="15.75" hidden="false" customHeight="false" outlineLevel="0" collapsed="false">
      <c r="A303" s="265" t="s">
        <v>106</v>
      </c>
      <c r="B303" s="265" t="s">
        <v>710</v>
      </c>
      <c r="C303" s="265" t="s">
        <v>711</v>
      </c>
      <c r="D303" s="151" t="n">
        <f aca="false">IF(AD303-AE303-AF303&lt;0,0,AD303-AE303-AF303)</f>
        <v>0.718355203865795</v>
      </c>
      <c r="E303" s="266"/>
      <c r="F303" s="267" t="n">
        <v>31</v>
      </c>
      <c r="G303" s="267" t="n">
        <v>1</v>
      </c>
      <c r="H303" s="267" t="n">
        <v>1</v>
      </c>
      <c r="I303" s="267" t="n">
        <v>0</v>
      </c>
      <c r="J303" s="267" t="n">
        <v>1</v>
      </c>
      <c r="K303" s="268" t="n">
        <v>3</v>
      </c>
      <c r="L303" s="267" t="n">
        <v>1</v>
      </c>
      <c r="M303" s="267" t="n">
        <v>2</v>
      </c>
      <c r="N303" s="267" t="n">
        <v>0</v>
      </c>
      <c r="O303" s="266"/>
      <c r="P303" s="265" t="s">
        <v>149</v>
      </c>
      <c r="Q303" s="269" t="n">
        <v>44004</v>
      </c>
      <c r="R303" s="267" t="n">
        <v>1416.96</v>
      </c>
      <c r="S303" s="270" t="n">
        <v>139343</v>
      </c>
      <c r="T303" s="271" t="n">
        <v>98</v>
      </c>
      <c r="U303" s="158" t="n">
        <f aca="false">V303+W303</f>
        <v>0.771144278606965</v>
      </c>
      <c r="V303" s="158" t="n">
        <f aca="false">IF(K303=0,0,M303/K303)</f>
        <v>0.666666666666667</v>
      </c>
      <c r="W303" s="158" t="n">
        <f aca="false">IF(K303+$AB$1*H303=0,0,(N303+$AB$1*J303)/(K303+$AB$1*H303))</f>
        <v>0.104477611940299</v>
      </c>
      <c r="X303" s="159" t="n">
        <f aca="false">IF(F303=0,G303,F303)</f>
        <v>31</v>
      </c>
      <c r="Y303" s="159" t="n">
        <f aca="false">IF(K303=0,X303+E303,(X303+E303)/K303)</f>
        <v>10.3333333333333</v>
      </c>
      <c r="Z303" s="160" t="n">
        <f aca="false">(K303)/S303*100000</f>
        <v>2.15296067976145</v>
      </c>
      <c r="AA303" s="160" t="n">
        <f aca="false">SUM(M303:N303)/S303*100000</f>
        <v>1.43530711984097</v>
      </c>
      <c r="AB303" s="160" t="n">
        <f aca="false">IF(H303=0,(K303+$AB$1*I303)/S303*100000,(K303+$AB$1*H303)/S303*100000)</f>
        <v>2.40413942573362</v>
      </c>
      <c r="AC303" s="161" t="n">
        <f aca="false">(SUM(M303:N303)+$AB$1*ABS(H303-I303))/S303*100000</f>
        <v>1.68648586581314</v>
      </c>
      <c r="AD303" s="159" t="n">
        <f aca="false">(AB303*(W303*100+1))^0.5</f>
        <v>5.2461427756925</v>
      </c>
      <c r="AE303" s="159" t="n">
        <f aca="false">(AC303*(W303*100))^0.5</f>
        <v>4.19761856093694</v>
      </c>
      <c r="AF303" s="151" t="n">
        <f aca="false">$AF$1*(X303/S303*100000)^0.5</f>
        <v>0.330169010889759</v>
      </c>
      <c r="AG303" s="162" t="n">
        <f aca="false">D303</f>
        <v>0.718355203865795</v>
      </c>
      <c r="AH303" s="163" t="n">
        <v>1</v>
      </c>
      <c r="AI303" s="161"/>
      <c r="AJ303" s="161"/>
      <c r="AK303" s="160"/>
      <c r="AL303" s="164"/>
      <c r="AM303" s="160"/>
      <c r="AN303" s="160"/>
      <c r="AO303" s="160"/>
      <c r="AP303" s="160"/>
      <c r="AQ303" s="161"/>
      <c r="AR303" s="161"/>
      <c r="AS303" s="161"/>
      <c r="AT303" s="161"/>
      <c r="AU303" s="161"/>
      <c r="AV303" s="161"/>
      <c r="AW303" s="161"/>
      <c r="AX303" s="161"/>
    </row>
    <row r="304" customFormat="false" ht="15.75" hidden="false" customHeight="false" outlineLevel="0" collapsed="false">
      <c r="A304" s="265" t="s">
        <v>106</v>
      </c>
      <c r="B304" s="265" t="s">
        <v>712</v>
      </c>
      <c r="C304" s="265" t="s">
        <v>713</v>
      </c>
      <c r="D304" s="151" t="n">
        <f aca="false">IF(AD304-AE304-AF304&lt;0,0,AD304-AE304-AF304)</f>
        <v>0</v>
      </c>
      <c r="E304" s="266"/>
      <c r="F304" s="267" t="n">
        <v>27</v>
      </c>
      <c r="G304" s="267" t="n">
        <v>2</v>
      </c>
      <c r="H304" s="267" t="n">
        <v>0</v>
      </c>
      <c r="I304" s="267" t="n">
        <v>0</v>
      </c>
      <c r="J304" s="267" t="n">
        <v>0</v>
      </c>
      <c r="K304" s="268" t="n">
        <v>0</v>
      </c>
      <c r="L304" s="267" t="n">
        <v>0</v>
      </c>
      <c r="M304" s="267" t="n">
        <v>0</v>
      </c>
      <c r="N304" s="267" t="n">
        <v>0</v>
      </c>
      <c r="O304" s="266"/>
      <c r="P304" s="265" t="s">
        <v>149</v>
      </c>
      <c r="Q304" s="269" t="n">
        <v>44004</v>
      </c>
      <c r="R304" s="267" t="n">
        <v>1645.88</v>
      </c>
      <c r="S304" s="270" t="n">
        <v>154526</v>
      </c>
      <c r="T304" s="271" t="n">
        <v>94</v>
      </c>
      <c r="U304" s="158" t="n">
        <f aca="false">V304+W304</f>
        <v>0</v>
      </c>
      <c r="V304" s="158" t="n">
        <f aca="false">IF(K304=0,0,M304/K304)</f>
        <v>0</v>
      </c>
      <c r="W304" s="158" t="n">
        <f aca="false">IF(K304+$AB$1*H304=0,0,(N304+$AB$1*J304)/(K304+$AB$1*H304))</f>
        <v>0</v>
      </c>
      <c r="X304" s="159" t="n">
        <f aca="false">IF(F304=0,G304,F304)</f>
        <v>27</v>
      </c>
      <c r="Y304" s="159" t="n">
        <f aca="false">IF(K304=0,X304+E304,(X304+E304)/K304)</f>
        <v>27</v>
      </c>
      <c r="Z304" s="160" t="n">
        <f aca="false">(K304)/S304*100000</f>
        <v>0</v>
      </c>
      <c r="AA304" s="160" t="n">
        <f aca="false">SUM(M304:N304)/S304*100000</f>
        <v>0</v>
      </c>
      <c r="AB304" s="160" t="n">
        <f aca="false">IF(H304=0,(K304+$AB$1*I304)/S304*100000,(K304+$AB$1*H304)/S304*100000)</f>
        <v>0</v>
      </c>
      <c r="AC304" s="161" t="n">
        <f aca="false">(SUM(M304:N304)+$AB$1*ABS(H304-I304))/S304*100000</f>
        <v>0</v>
      </c>
      <c r="AD304" s="159" t="n">
        <f aca="false">(AB304*(W304*100+1))^0.5</f>
        <v>0</v>
      </c>
      <c r="AE304" s="159" t="n">
        <f aca="false">(AC304*(W304*100))^0.5</f>
        <v>0</v>
      </c>
      <c r="AF304" s="151" t="n">
        <f aca="false">$AF$1*(X304/S304*100000)^0.5</f>
        <v>0.292603246700289</v>
      </c>
      <c r="AG304" s="162" t="n">
        <f aca="false">D304</f>
        <v>0</v>
      </c>
      <c r="AH304" s="163" t="n">
        <v>0</v>
      </c>
      <c r="AI304" s="161"/>
      <c r="AJ304" s="161"/>
      <c r="AK304" s="160"/>
      <c r="AL304" s="164"/>
      <c r="AM304" s="160"/>
      <c r="AN304" s="160"/>
      <c r="AO304" s="160"/>
      <c r="AP304" s="160"/>
      <c r="AQ304" s="161"/>
      <c r="AR304" s="161"/>
      <c r="AS304" s="161"/>
      <c r="AT304" s="161"/>
      <c r="AU304" s="161"/>
      <c r="AV304" s="161"/>
      <c r="AW304" s="161"/>
      <c r="AX304" s="161"/>
    </row>
    <row r="305" customFormat="false" ht="15.75" hidden="false" customHeight="false" outlineLevel="0" collapsed="false">
      <c r="A305" s="265" t="s">
        <v>106</v>
      </c>
      <c r="B305" s="265" t="s">
        <v>714</v>
      </c>
      <c r="C305" s="265" t="s">
        <v>715</v>
      </c>
      <c r="D305" s="151" t="n">
        <f aca="false">IF(AD305-AE305-AF305&lt;0,0,AD305-AE305-AF305)</f>
        <v>0.737299415379093</v>
      </c>
      <c r="E305" s="266"/>
      <c r="F305" s="267" t="n">
        <v>55</v>
      </c>
      <c r="G305" s="267" t="n">
        <v>3</v>
      </c>
      <c r="H305" s="267" t="n">
        <v>0</v>
      </c>
      <c r="I305" s="267" t="n">
        <v>0</v>
      </c>
      <c r="J305" s="267" t="n">
        <v>0</v>
      </c>
      <c r="K305" s="268" t="n">
        <v>2</v>
      </c>
      <c r="L305" s="267" t="n">
        <v>0</v>
      </c>
      <c r="M305" s="267" t="n">
        <v>2</v>
      </c>
      <c r="N305" s="267" t="n">
        <v>0</v>
      </c>
      <c r="O305" s="266"/>
      <c r="P305" s="265" t="s">
        <v>149</v>
      </c>
      <c r="Q305" s="269" t="n">
        <v>44004</v>
      </c>
      <c r="R305" s="267" t="n">
        <v>1280</v>
      </c>
      <c r="S305" s="270" t="n">
        <v>147379</v>
      </c>
      <c r="T305" s="271" t="n">
        <v>115</v>
      </c>
      <c r="U305" s="158" t="n">
        <f aca="false">V305+W305</f>
        <v>1</v>
      </c>
      <c r="V305" s="158" t="n">
        <f aca="false">IF(K305=0,0,M305/K305)</f>
        <v>1</v>
      </c>
      <c r="W305" s="158" t="n">
        <f aca="false">IF(K305+$AB$1*H305=0,0,(N305+$AB$1*J305)/(K305+$AB$1*H305))</f>
        <v>0</v>
      </c>
      <c r="X305" s="159" t="n">
        <f aca="false">IF(F305=0,G305,F305)</f>
        <v>55</v>
      </c>
      <c r="Y305" s="159" t="n">
        <f aca="false">IF(K305=0,X305+E305,(X305+E305)/K305)</f>
        <v>27.5</v>
      </c>
      <c r="Z305" s="160" t="n">
        <f aca="false">(K305)/S305*100000</f>
        <v>1.35704544066658</v>
      </c>
      <c r="AA305" s="160" t="n">
        <f aca="false">SUM(M305:N305)/S305*100000</f>
        <v>1.35704544066658</v>
      </c>
      <c r="AB305" s="160" t="n">
        <f aca="false">IF(H305=0,(K305+$AB$1*I305)/S305*100000,(K305+$AB$1*H305)/S305*100000)</f>
        <v>1.35704544066658</v>
      </c>
      <c r="AC305" s="161" t="n">
        <f aca="false">(SUM(M305:N305)+$AB$1*ABS(H305-I305))/S305*100000</f>
        <v>1.35704544066658</v>
      </c>
      <c r="AD305" s="159" t="n">
        <f aca="false">(AB305*(W305*100+1))^0.5</f>
        <v>1.16492293335936</v>
      </c>
      <c r="AE305" s="159" t="n">
        <f aca="false">(AC305*(W305*100))^0.5</f>
        <v>0</v>
      </c>
      <c r="AF305" s="151" t="n">
        <f aca="false">$AF$1*(X305/S305*100000)^0.5</f>
        <v>0.427623517980269</v>
      </c>
      <c r="AG305" s="162" t="n">
        <f aca="false">D305</f>
        <v>0.737299415379093</v>
      </c>
      <c r="AH305" s="163" t="n">
        <v>0</v>
      </c>
      <c r="AI305" s="161"/>
      <c r="AJ305" s="161"/>
      <c r="AK305" s="160"/>
      <c r="AL305" s="164"/>
      <c r="AM305" s="160"/>
      <c r="AN305" s="160"/>
      <c r="AO305" s="160"/>
      <c r="AP305" s="160"/>
      <c r="AQ305" s="161"/>
      <c r="AR305" s="161"/>
      <c r="AS305" s="161"/>
      <c r="AT305" s="161"/>
      <c r="AU305" s="161"/>
      <c r="AV305" s="161"/>
      <c r="AW305" s="161"/>
      <c r="AX305" s="161"/>
    </row>
    <row r="306" customFormat="false" ht="15.75" hidden="false" customHeight="false" outlineLevel="0" collapsed="false">
      <c r="A306" s="265" t="s">
        <v>106</v>
      </c>
      <c r="B306" s="265" t="s">
        <v>716</v>
      </c>
      <c r="C306" s="265" t="s">
        <v>717</v>
      </c>
      <c r="D306" s="151" t="n">
        <f aca="false">IF(AD306-AE306-AF306&lt;0,0,AD306-AE306-AF306)</f>
        <v>0</v>
      </c>
      <c r="E306" s="266"/>
      <c r="F306" s="267" t="n">
        <v>7</v>
      </c>
      <c r="G306" s="267" t="n">
        <v>0</v>
      </c>
      <c r="H306" s="267" t="n">
        <v>0</v>
      </c>
      <c r="I306" s="267" t="n">
        <v>0</v>
      </c>
      <c r="J306" s="267" t="n">
        <v>0</v>
      </c>
      <c r="K306" s="268" t="n">
        <v>0</v>
      </c>
      <c r="L306" s="267" t="n">
        <v>0</v>
      </c>
      <c r="M306" s="267" t="n">
        <v>0</v>
      </c>
      <c r="N306" s="267" t="n">
        <v>0</v>
      </c>
      <c r="O306" s="266"/>
      <c r="P306" s="265" t="s">
        <v>149</v>
      </c>
      <c r="Q306" s="269" t="n">
        <v>44004</v>
      </c>
      <c r="R306" s="267" t="n">
        <v>460.54</v>
      </c>
      <c r="S306" s="270" t="n">
        <v>85716</v>
      </c>
      <c r="T306" s="271" t="n">
        <v>186</v>
      </c>
      <c r="U306" s="158" t="n">
        <f aca="false">V306+W306</f>
        <v>0</v>
      </c>
      <c r="V306" s="158" t="n">
        <f aca="false">IF(K306=0,0,M306/K306)</f>
        <v>0</v>
      </c>
      <c r="W306" s="158" t="n">
        <f aca="false">IF(K306+$AB$1*H306=0,0,(N306+$AB$1*J306)/(K306+$AB$1*H306))</f>
        <v>0</v>
      </c>
      <c r="X306" s="159" t="n">
        <f aca="false">IF(F306=0,G306,F306)</f>
        <v>7</v>
      </c>
      <c r="Y306" s="159" t="n">
        <f aca="false">IF(K306=0,X306+E306,(X306+E306)/K306)</f>
        <v>7</v>
      </c>
      <c r="Z306" s="160" t="n">
        <f aca="false">(K306)/S306*100000</f>
        <v>0</v>
      </c>
      <c r="AA306" s="160" t="n">
        <f aca="false">SUM(M306:N306)/S306*100000</f>
        <v>0</v>
      </c>
      <c r="AB306" s="160" t="n">
        <f aca="false">IF(H306=0,(K306+$AB$1*I306)/S306*100000,(K306+$AB$1*H306)/S306*100000)</f>
        <v>0</v>
      </c>
      <c r="AC306" s="161" t="n">
        <f aca="false">(SUM(M306:N306)+$AB$1*ABS(H306-I306))/S306*100000</f>
        <v>0</v>
      </c>
      <c r="AD306" s="159" t="n">
        <f aca="false">(AB306*(W306*100+1))^0.5</f>
        <v>0</v>
      </c>
      <c r="AE306" s="159" t="n">
        <f aca="false">(AC306*(W306*100))^0.5</f>
        <v>0</v>
      </c>
      <c r="AF306" s="151" t="n">
        <f aca="false">$AF$1*(X306/S306*100000)^0.5</f>
        <v>0.200039661940675</v>
      </c>
      <c r="AG306" s="162" t="n">
        <f aca="false">D306</f>
        <v>0</v>
      </c>
      <c r="AH306" s="163" t="n">
        <v>0</v>
      </c>
      <c r="AI306" s="161"/>
      <c r="AJ306" s="161"/>
      <c r="AK306" s="160"/>
      <c r="AL306" s="164"/>
      <c r="AM306" s="160"/>
      <c r="AN306" s="160"/>
      <c r="AO306" s="160"/>
      <c r="AP306" s="160"/>
      <c r="AQ306" s="161"/>
      <c r="AR306" s="161"/>
      <c r="AS306" s="161"/>
      <c r="AT306" s="161"/>
      <c r="AU306" s="161"/>
      <c r="AV306" s="161"/>
      <c r="AW306" s="161"/>
      <c r="AX306" s="161"/>
    </row>
    <row r="307" customFormat="false" ht="15.75" hidden="false" customHeight="false" outlineLevel="0" collapsed="false">
      <c r="A307" s="265" t="s">
        <v>106</v>
      </c>
      <c r="B307" s="265" t="s">
        <v>718</v>
      </c>
      <c r="C307" s="265" t="s">
        <v>719</v>
      </c>
      <c r="D307" s="151" t="n">
        <f aca="false">IF(AD307-AE307-AF307&lt;0,0,AD307-AE307-AF307)</f>
        <v>2.51835092753635</v>
      </c>
      <c r="E307" s="266"/>
      <c r="F307" s="267" t="n">
        <v>167</v>
      </c>
      <c r="G307" s="267" t="n">
        <v>2</v>
      </c>
      <c r="H307" s="267" t="n">
        <v>5</v>
      </c>
      <c r="I307" s="267" t="n">
        <v>1</v>
      </c>
      <c r="J307" s="267" t="n">
        <v>0</v>
      </c>
      <c r="K307" s="268" t="n">
        <v>27</v>
      </c>
      <c r="L307" s="267" t="n">
        <v>6</v>
      </c>
      <c r="M307" s="267" t="n">
        <v>21</v>
      </c>
      <c r="N307" s="267" t="n">
        <v>0</v>
      </c>
      <c r="O307" s="266"/>
      <c r="P307" s="265" t="s">
        <v>149</v>
      </c>
      <c r="Q307" s="269" t="n">
        <v>44004</v>
      </c>
      <c r="R307" s="267" t="n">
        <v>1731.9</v>
      </c>
      <c r="S307" s="270" t="n">
        <v>313265</v>
      </c>
      <c r="T307" s="271" t="n">
        <v>181</v>
      </c>
      <c r="U307" s="158" t="n">
        <f aca="false">V307+W307</f>
        <v>0.777777777777778</v>
      </c>
      <c r="V307" s="158" t="n">
        <f aca="false">IF(K307=0,0,M307/K307)</f>
        <v>0.777777777777778</v>
      </c>
      <c r="W307" s="158" t="n">
        <f aca="false">IF(K307+$AB$1*H307=0,0,(N307+$AB$1*J307)/(K307+$AB$1*H307))</f>
        <v>0</v>
      </c>
      <c r="X307" s="159" t="n">
        <f aca="false">IF(F307=0,G307,F307)</f>
        <v>167</v>
      </c>
      <c r="Y307" s="159" t="n">
        <f aca="false">IF(K307=0,X307+E307,(X307+E307)/K307)</f>
        <v>6.18518518518519</v>
      </c>
      <c r="Z307" s="160" t="n">
        <f aca="false">(K307)/S307*100000</f>
        <v>8.61890093052208</v>
      </c>
      <c r="AA307" s="160" t="n">
        <f aca="false">SUM(M307:N307)/S307*100000</f>
        <v>6.70358961262829</v>
      </c>
      <c r="AB307" s="160" t="n">
        <f aca="false">IF(H307=0,(K307+$AB$1*I307)/S307*100000,(K307+$AB$1*H307)/S307*100000)</f>
        <v>9.17753339824111</v>
      </c>
      <c r="AC307" s="161" t="n">
        <f aca="false">(SUM(M307:N307)+$AB$1*ABS(H307-I307))/S307*100000</f>
        <v>7.15049558680351</v>
      </c>
      <c r="AD307" s="159" t="n">
        <f aca="false">(AB307*(W307*100+1))^0.5</f>
        <v>3.0294444042169</v>
      </c>
      <c r="AE307" s="159" t="n">
        <f aca="false">(AC307*(W307*100))^0.5</f>
        <v>0</v>
      </c>
      <c r="AF307" s="151" t="n">
        <f aca="false">$AF$1*(X307/S307*100000)^0.5</f>
        <v>0.511093476680554</v>
      </c>
      <c r="AG307" s="162" t="n">
        <f aca="false">D307</f>
        <v>2.51835092753635</v>
      </c>
      <c r="AH307" s="165"/>
      <c r="AI307" s="161"/>
      <c r="AJ307" s="161"/>
      <c r="AK307" s="160"/>
      <c r="AL307" s="164"/>
      <c r="AM307" s="160"/>
      <c r="AN307" s="160"/>
      <c r="AO307" s="160"/>
      <c r="AP307" s="160"/>
      <c r="AQ307" s="161"/>
      <c r="AR307" s="161"/>
      <c r="AS307" s="161"/>
      <c r="AT307" s="161"/>
      <c r="AU307" s="161"/>
      <c r="AV307" s="161"/>
      <c r="AW307" s="161"/>
      <c r="AX307" s="161"/>
    </row>
    <row r="308" customFormat="false" ht="15.75" hidden="false" customHeight="false" outlineLevel="0" collapsed="false">
      <c r="A308" s="265" t="s">
        <v>106</v>
      </c>
      <c r="B308" s="265" t="s">
        <v>720</v>
      </c>
      <c r="C308" s="265" t="s">
        <v>721</v>
      </c>
      <c r="D308" s="151" t="n">
        <f aca="false">IF(AD308-AE308-AF308&lt;0,0,AD308-AE308-AF308)</f>
        <v>1.84658219088595</v>
      </c>
      <c r="E308" s="266"/>
      <c r="F308" s="267" t="n">
        <v>25</v>
      </c>
      <c r="G308" s="267" t="n">
        <v>0</v>
      </c>
      <c r="H308" s="267" t="n">
        <v>2</v>
      </c>
      <c r="I308" s="267" t="n">
        <v>0</v>
      </c>
      <c r="J308" s="267" t="n">
        <v>0</v>
      </c>
      <c r="K308" s="268" t="n">
        <v>5</v>
      </c>
      <c r="L308" s="267" t="n">
        <v>5</v>
      </c>
      <c r="M308" s="267" t="n">
        <v>0</v>
      </c>
      <c r="N308" s="267" t="n">
        <v>0</v>
      </c>
      <c r="O308" s="266"/>
      <c r="P308" s="265" t="s">
        <v>149</v>
      </c>
      <c r="Q308" s="269" t="n">
        <v>44004</v>
      </c>
      <c r="R308" s="267" t="n">
        <v>709.9</v>
      </c>
      <c r="S308" s="270" t="n">
        <v>121743</v>
      </c>
      <c r="T308" s="271" t="n">
        <v>171</v>
      </c>
      <c r="U308" s="158" t="n">
        <f aca="false">V308+W308</f>
        <v>0</v>
      </c>
      <c r="V308" s="158" t="n">
        <f aca="false">IF(K308=0,0,M308/K308)</f>
        <v>0</v>
      </c>
      <c r="W308" s="158" t="n">
        <f aca="false">IF(K308+$AB$1*H308=0,0,(N308+$AB$1*J308)/(K308+$AB$1*H308))</f>
        <v>0</v>
      </c>
      <c r="X308" s="159" t="n">
        <f aca="false">IF(F308=0,G308,F308)</f>
        <v>25</v>
      </c>
      <c r="Y308" s="159" t="n">
        <f aca="false">IF(K308=0,X308+E308,(X308+E308)/K308)</f>
        <v>5</v>
      </c>
      <c r="Z308" s="160" t="n">
        <f aca="false">(K308)/S308*100000</f>
        <v>4.10701231282291</v>
      </c>
      <c r="AA308" s="160" t="n">
        <f aca="false">SUM(M308:N308)/S308*100000</f>
        <v>0</v>
      </c>
      <c r="AB308" s="160" t="n">
        <f aca="false">IF(H308=0,(K308+$AB$1*I308)/S308*100000,(K308+$AB$1*H308)/S308*100000)</f>
        <v>4.68199403661812</v>
      </c>
      <c r="AC308" s="161" t="n">
        <f aca="false">(SUM(M308:N308)+$AB$1*ABS(H308-I308))/S308*100000</f>
        <v>0.574981723795208</v>
      </c>
      <c r="AD308" s="159" t="n">
        <f aca="false">(AB308*(W308*100+1))^0.5</f>
        <v>2.16379158807361</v>
      </c>
      <c r="AE308" s="159" t="n">
        <f aca="false">(AC308*(W308*100))^0.5</f>
        <v>0</v>
      </c>
      <c r="AF308" s="151" t="n">
        <f aca="false">$AF$1*(X308/S308*100000)^0.5</f>
        <v>0.317209397187664</v>
      </c>
      <c r="AG308" s="162" t="n">
        <f aca="false">D308</f>
        <v>1.84658219088595</v>
      </c>
      <c r="AH308" s="163" t="n">
        <v>0</v>
      </c>
      <c r="AI308" s="161"/>
      <c r="AJ308" s="161"/>
      <c r="AK308" s="160"/>
      <c r="AL308" s="164"/>
      <c r="AM308" s="160"/>
      <c r="AN308" s="160"/>
      <c r="AO308" s="160"/>
      <c r="AP308" s="160"/>
      <c r="AQ308" s="161"/>
      <c r="AR308" s="161"/>
      <c r="AS308" s="161"/>
      <c r="AT308" s="161"/>
      <c r="AU308" s="161"/>
      <c r="AV308" s="161"/>
      <c r="AW308" s="161"/>
      <c r="AX308" s="161"/>
    </row>
    <row r="309" customFormat="false" ht="15.75" hidden="false" customHeight="false" outlineLevel="0" collapsed="false">
      <c r="A309" s="265" t="s">
        <v>106</v>
      </c>
      <c r="B309" s="265" t="s">
        <v>722</v>
      </c>
      <c r="C309" s="265" t="s">
        <v>723</v>
      </c>
      <c r="D309" s="151" t="n">
        <f aca="false">IF(AD309-AE309-AF309&lt;0,0,AD309-AE309-AF309)</f>
        <v>0.21781270580646</v>
      </c>
      <c r="E309" s="266"/>
      <c r="F309" s="267" t="n">
        <v>219</v>
      </c>
      <c r="G309" s="267" t="n">
        <v>0</v>
      </c>
      <c r="H309" s="267" t="n">
        <v>5</v>
      </c>
      <c r="I309" s="267" t="n">
        <v>0</v>
      </c>
      <c r="J309" s="267" t="n">
        <v>1</v>
      </c>
      <c r="K309" s="268" t="n">
        <v>1</v>
      </c>
      <c r="L309" s="267" t="n">
        <v>1</v>
      </c>
      <c r="M309" s="267" t="n">
        <v>0</v>
      </c>
      <c r="N309" s="267" t="n">
        <v>0</v>
      </c>
      <c r="O309" s="266"/>
      <c r="P309" s="265" t="s">
        <v>149</v>
      </c>
      <c r="Q309" s="269" t="n">
        <v>44004</v>
      </c>
      <c r="R309" s="267" t="n">
        <v>1480.46</v>
      </c>
      <c r="S309" s="270" t="n">
        <v>318627</v>
      </c>
      <c r="T309" s="271" t="n">
        <v>215</v>
      </c>
      <c r="U309" s="158" t="n">
        <f aca="false">V309+W309</f>
        <v>0.127272727272727</v>
      </c>
      <c r="V309" s="158" t="n">
        <f aca="false">IF(K309=0,0,M309/K309)</f>
        <v>0</v>
      </c>
      <c r="W309" s="158" t="n">
        <f aca="false">IF(K309+$AB$1*H309=0,0,(N309+$AB$1*J309)/(K309+$AB$1*H309))</f>
        <v>0.127272727272727</v>
      </c>
      <c r="X309" s="159" t="n">
        <f aca="false">IF(F309=0,G309,F309)</f>
        <v>219</v>
      </c>
      <c r="Y309" s="159" t="n">
        <f aca="false">IF(K309=0,X309+E309,(X309+E309)/K309)</f>
        <v>219</v>
      </c>
      <c r="Z309" s="160" t="n">
        <f aca="false">(K309)/S309*100000</f>
        <v>0.3138465980598</v>
      </c>
      <c r="AA309" s="160" t="n">
        <f aca="false">SUM(M309:N309)/S309*100000</f>
        <v>0</v>
      </c>
      <c r="AB309" s="160" t="n">
        <f aca="false">IF(H309=0,(K309+$AB$1*I309)/S309*100000,(K309+$AB$1*H309)/S309*100000)</f>
        <v>0.863078144664451</v>
      </c>
      <c r="AC309" s="161" t="n">
        <f aca="false">(SUM(M309:N309)+$AB$1*ABS(H309-I309))/S309*100000</f>
        <v>0.549231546604651</v>
      </c>
      <c r="AD309" s="159" t="n">
        <f aca="false">(AB309*(W309*100+1))^0.5</f>
        <v>3.44205012699662</v>
      </c>
      <c r="AE309" s="159" t="n">
        <f aca="false">(AC309*(W309*100))^0.5</f>
        <v>2.64390235902523</v>
      </c>
      <c r="AF309" s="151" t="n">
        <f aca="false">$AF$1*(X309/S309*100000)^0.5</f>
        <v>0.580335062164929</v>
      </c>
      <c r="AG309" s="162" t="n">
        <f aca="false">D309</f>
        <v>0.21781270580646</v>
      </c>
      <c r="AH309" s="163" t="n">
        <v>0</v>
      </c>
      <c r="AI309" s="161"/>
      <c r="AJ309" s="161"/>
      <c r="AK309" s="160"/>
      <c r="AL309" s="164"/>
      <c r="AM309" s="160"/>
      <c r="AN309" s="160"/>
      <c r="AO309" s="160"/>
      <c r="AP309" s="160"/>
      <c r="AQ309" s="161"/>
      <c r="AR309" s="161"/>
      <c r="AS309" s="161"/>
      <c r="AT309" s="161"/>
      <c r="AU309" s="161"/>
      <c r="AV309" s="161"/>
      <c r="AW309" s="161"/>
      <c r="AX309" s="161"/>
    </row>
    <row r="310" customFormat="false" ht="15.75" hidden="false" customHeight="false" outlineLevel="0" collapsed="false">
      <c r="A310" s="265" t="s">
        <v>106</v>
      </c>
      <c r="B310" s="265" t="s">
        <v>724</v>
      </c>
      <c r="C310" s="265" t="s">
        <v>725</v>
      </c>
      <c r="D310" s="151" t="n">
        <f aca="false">IF(AD310-AE310-AF310&lt;0,0,AD310-AE310-AF310)</f>
        <v>0.718972097248736</v>
      </c>
      <c r="E310" s="266"/>
      <c r="F310" s="267" t="n">
        <v>12</v>
      </c>
      <c r="G310" s="267" t="n">
        <v>0</v>
      </c>
      <c r="H310" s="267" t="n">
        <v>2</v>
      </c>
      <c r="I310" s="267" t="n">
        <v>0</v>
      </c>
      <c r="J310" s="267" t="n">
        <v>0</v>
      </c>
      <c r="K310" s="268" t="n">
        <v>0</v>
      </c>
      <c r="L310" s="267" t="n">
        <v>0</v>
      </c>
      <c r="M310" s="267" t="n">
        <v>0</v>
      </c>
      <c r="N310" s="267" t="n">
        <v>0</v>
      </c>
      <c r="O310" s="266"/>
      <c r="P310" s="265" t="s">
        <v>149</v>
      </c>
      <c r="Q310" s="269" t="n">
        <v>44004</v>
      </c>
      <c r="R310" s="267" t="n">
        <v>1868.74</v>
      </c>
      <c r="S310" s="270" t="n">
        <v>68297</v>
      </c>
      <c r="T310" s="271" t="n">
        <v>37</v>
      </c>
      <c r="U310" s="158" t="n">
        <f aca="false">V310+W310</f>
        <v>0</v>
      </c>
      <c r="V310" s="158" t="n">
        <f aca="false">IF(K310=0,0,M310/K310)</f>
        <v>0</v>
      </c>
      <c r="W310" s="158" t="n">
        <f aca="false">IF(K310+$AB$1*H310=0,0,(N310+$AB$1*J310)/(K310+$AB$1*H310))</f>
        <v>0</v>
      </c>
      <c r="X310" s="159" t="n">
        <f aca="false">IF(F310=0,G310,F310)</f>
        <v>12</v>
      </c>
      <c r="Y310" s="159" t="n">
        <f aca="false">IF(K310=0,X310+E310,(X310+E310)/K310)</f>
        <v>12</v>
      </c>
      <c r="Z310" s="160" t="n">
        <f aca="false">(K310)/S310*100000</f>
        <v>0</v>
      </c>
      <c r="AA310" s="160" t="n">
        <f aca="false">SUM(M310:N310)/S310*100000</f>
        <v>0</v>
      </c>
      <c r="AB310" s="160" t="n">
        <f aca="false">IF(H310=0,(K310+$AB$1*I310)/S310*100000,(K310+$AB$1*H310)/S310*100000)</f>
        <v>1.02493520945283</v>
      </c>
      <c r="AC310" s="161" t="n">
        <f aca="false">(SUM(M310:N310)+$AB$1*ABS(H310-I310))/S310*100000</f>
        <v>1.02493520945283</v>
      </c>
      <c r="AD310" s="159" t="n">
        <f aca="false">(AB310*(W310*100+1))^0.5</f>
        <v>1.01239083828966</v>
      </c>
      <c r="AE310" s="159" t="n">
        <f aca="false">(AC310*(W310*100))^0.5</f>
        <v>0</v>
      </c>
      <c r="AF310" s="151" t="n">
        <f aca="false">$AF$1*(X310/S310*100000)^0.5</f>
        <v>0.293418741040919</v>
      </c>
      <c r="AG310" s="162" t="n">
        <f aca="false">D310</f>
        <v>0.718972097248736</v>
      </c>
      <c r="AH310" s="163" t="n">
        <v>0</v>
      </c>
      <c r="AI310" s="161"/>
      <c r="AJ310" s="161"/>
      <c r="AK310" s="160"/>
      <c r="AL310" s="164"/>
      <c r="AM310" s="160"/>
      <c r="AN310" s="160"/>
      <c r="AO310" s="160"/>
      <c r="AP310" s="160"/>
      <c r="AQ310" s="161"/>
      <c r="AR310" s="161"/>
      <c r="AS310" s="161"/>
      <c r="AT310" s="161"/>
      <c r="AU310" s="161"/>
      <c r="AV310" s="161"/>
      <c r="AW310" s="161"/>
      <c r="AX310" s="161"/>
    </row>
    <row r="311" customFormat="false" ht="15.75" hidden="false" customHeight="false" outlineLevel="0" collapsed="false">
      <c r="A311" s="265" t="s">
        <v>106</v>
      </c>
      <c r="B311" s="265" t="s">
        <v>726</v>
      </c>
      <c r="C311" s="265" t="s">
        <v>727</v>
      </c>
      <c r="D311" s="151" t="n">
        <f aca="false">IF(AD311-AE311-AF311&lt;0,0,AD311-AE311-AF311)</f>
        <v>1.70303602398561</v>
      </c>
      <c r="E311" s="266"/>
      <c r="F311" s="267" t="n">
        <v>200</v>
      </c>
      <c r="G311" s="267" t="n">
        <v>20</v>
      </c>
      <c r="H311" s="267" t="n">
        <v>4</v>
      </c>
      <c r="I311" s="267" t="n">
        <v>0</v>
      </c>
      <c r="J311" s="267" t="n">
        <v>0</v>
      </c>
      <c r="K311" s="268" t="n">
        <v>12</v>
      </c>
      <c r="L311" s="267" t="n">
        <v>3</v>
      </c>
      <c r="M311" s="267" t="n">
        <v>9</v>
      </c>
      <c r="N311" s="267" t="n">
        <v>0</v>
      </c>
      <c r="O311" s="266"/>
      <c r="P311" s="265" t="s">
        <v>149</v>
      </c>
      <c r="Q311" s="269" t="n">
        <v>44004</v>
      </c>
      <c r="R311" s="267" t="n">
        <v>7000.5</v>
      </c>
      <c r="S311" s="270" t="n">
        <v>245916</v>
      </c>
      <c r="T311" s="271" t="n">
        <v>35</v>
      </c>
      <c r="U311" s="158" t="n">
        <f aca="false">V311+W311</f>
        <v>0.75</v>
      </c>
      <c r="V311" s="158" t="n">
        <f aca="false">IF(K311=0,0,M311/K311)</f>
        <v>0.75</v>
      </c>
      <c r="W311" s="158" t="n">
        <f aca="false">IF(K311+$AB$1*H311=0,0,(N311+$AB$1*J311)/(K311+$AB$1*H311))</f>
        <v>0</v>
      </c>
      <c r="X311" s="159" t="n">
        <f aca="false">IF(F311=0,G311,F311)</f>
        <v>200</v>
      </c>
      <c r="Y311" s="159" t="n">
        <f aca="false">IF(K311=0,X311+E311,(X311+E311)/K311)</f>
        <v>16.6666666666667</v>
      </c>
      <c r="Z311" s="160" t="n">
        <f aca="false">(K311)/S311*100000</f>
        <v>4.87971502464256</v>
      </c>
      <c r="AA311" s="160" t="n">
        <f aca="false">SUM(M311:N311)/S311*100000</f>
        <v>3.65978626848192</v>
      </c>
      <c r="AB311" s="160" t="n">
        <f aca="false">IF(H311=0,(K311+$AB$1*I311)/S311*100000,(K311+$AB$1*H311)/S311*100000)</f>
        <v>5.44901511085086</v>
      </c>
      <c r="AC311" s="161" t="n">
        <f aca="false">(SUM(M311:N311)+$AB$1*ABS(H311-I311))/S311*100000</f>
        <v>4.22908635469022</v>
      </c>
      <c r="AD311" s="159" t="n">
        <f aca="false">(AB311*(W311*100+1))^0.5</f>
        <v>2.33431255637519</v>
      </c>
      <c r="AE311" s="159" t="n">
        <f aca="false">(AC311*(W311*100))^0.5</f>
        <v>0</v>
      </c>
      <c r="AF311" s="151" t="n">
        <f aca="false">$AF$1*(X311/S311*100000)^0.5</f>
        <v>0.631276532389578</v>
      </c>
      <c r="AG311" s="162" t="n">
        <f aca="false">D311</f>
        <v>1.70303602398561</v>
      </c>
      <c r="AH311" s="163" t="n">
        <v>1</v>
      </c>
      <c r="AI311" s="161"/>
      <c r="AJ311" s="161"/>
      <c r="AK311" s="160"/>
      <c r="AL311" s="164"/>
      <c r="AM311" s="160"/>
      <c r="AN311" s="160"/>
      <c r="AO311" s="160"/>
      <c r="AP311" s="160"/>
      <c r="AQ311" s="161"/>
      <c r="AR311" s="161"/>
      <c r="AS311" s="161"/>
      <c r="AT311" s="161"/>
      <c r="AU311" s="161"/>
      <c r="AV311" s="161"/>
      <c r="AW311" s="161"/>
      <c r="AX311" s="161"/>
    </row>
    <row r="312" customFormat="false" ht="15.75" hidden="false" customHeight="false" outlineLevel="0" collapsed="false">
      <c r="A312" s="265" t="s">
        <v>106</v>
      </c>
      <c r="B312" s="265" t="s">
        <v>728</v>
      </c>
      <c r="C312" s="265" t="s">
        <v>729</v>
      </c>
      <c r="D312" s="151" t="n">
        <f aca="false">IF(AD312-AE312-AF312&lt;0,0,AD312-AE312-AF312)</f>
        <v>0</v>
      </c>
      <c r="E312" s="266"/>
      <c r="F312" s="267" t="n">
        <v>92</v>
      </c>
      <c r="G312" s="267" t="n">
        <v>3</v>
      </c>
      <c r="H312" s="267" t="n">
        <v>4</v>
      </c>
      <c r="I312" s="267" t="n">
        <v>1</v>
      </c>
      <c r="J312" s="267" t="n">
        <v>1</v>
      </c>
      <c r="K312" s="268" t="n">
        <v>4</v>
      </c>
      <c r="L312" s="267" t="n">
        <v>0</v>
      </c>
      <c r="M312" s="267" t="n">
        <v>4</v>
      </c>
      <c r="N312" s="267" t="n">
        <v>0</v>
      </c>
      <c r="O312" s="266"/>
      <c r="P312" s="265" t="s">
        <v>149</v>
      </c>
      <c r="Q312" s="269" t="n">
        <v>44004</v>
      </c>
      <c r="R312" s="267" t="n">
        <v>3947</v>
      </c>
      <c r="S312" s="270" t="n">
        <v>459101</v>
      </c>
      <c r="T312" s="271" t="n">
        <v>116</v>
      </c>
      <c r="U312" s="158" t="n">
        <f aca="false">V312+W312</f>
        <v>1.06481481481481</v>
      </c>
      <c r="V312" s="158" t="n">
        <f aca="false">IF(K312=0,0,M312/K312)</f>
        <v>1</v>
      </c>
      <c r="W312" s="158" t="n">
        <f aca="false">IF(K312+$AB$1*H312=0,0,(N312+$AB$1*J312)/(K312+$AB$1*H312))</f>
        <v>0.0648148148148148</v>
      </c>
      <c r="X312" s="159" t="n">
        <f aca="false">IF(F312=0,G312,F312)</f>
        <v>92</v>
      </c>
      <c r="Y312" s="159" t="n">
        <f aca="false">IF(K312=0,X312+E312,(X312+E312)/K312)</f>
        <v>23</v>
      </c>
      <c r="Z312" s="160" t="n">
        <f aca="false">(K312)/S312*100000</f>
        <v>0.871267978070185</v>
      </c>
      <c r="AA312" s="160" t="n">
        <f aca="false">SUM(M312:N312)/S312*100000</f>
        <v>0.871267978070185</v>
      </c>
      <c r="AB312" s="160" t="n">
        <f aca="false">IF(H312=0,(K312+$AB$1*I312)/S312*100000,(K312+$AB$1*H312)/S312*100000)</f>
        <v>1.17621177039475</v>
      </c>
      <c r="AC312" s="161" t="n">
        <f aca="false">(SUM(M312:N312)+$AB$1*ABS(H312-I312))/S312*100000</f>
        <v>1.09997582231361</v>
      </c>
      <c r="AD312" s="159" t="n">
        <f aca="false">(AB312*(W312*100+1))^0.5</f>
        <v>2.96644679347344</v>
      </c>
      <c r="AE312" s="159" t="n">
        <f aca="false">(AC312*(W312*100))^0.5</f>
        <v>2.670107286684</v>
      </c>
      <c r="AF312" s="151" t="n">
        <f aca="false">$AF$1*(X312/S312*100000)^0.5</f>
        <v>0.313355869784674</v>
      </c>
      <c r="AG312" s="162" t="n">
        <f aca="false">D312</f>
        <v>0</v>
      </c>
      <c r="AH312" s="163" t="n">
        <v>0</v>
      </c>
      <c r="AI312" s="161"/>
      <c r="AJ312" s="161"/>
      <c r="AK312" s="160"/>
      <c r="AL312" s="164"/>
      <c r="AM312" s="160"/>
      <c r="AN312" s="160"/>
      <c r="AO312" s="160"/>
      <c r="AP312" s="160"/>
      <c r="AQ312" s="161"/>
      <c r="AR312" s="161"/>
      <c r="AS312" s="161"/>
      <c r="AT312" s="161"/>
      <c r="AU312" s="161"/>
      <c r="AV312" s="161"/>
      <c r="AW312" s="161"/>
      <c r="AX312" s="161"/>
    </row>
    <row r="313" customFormat="false" ht="15.75" hidden="false" customHeight="false" outlineLevel="0" collapsed="false">
      <c r="A313" s="265" t="s">
        <v>106</v>
      </c>
      <c r="B313" s="265" t="s">
        <v>730</v>
      </c>
      <c r="C313" s="265" t="s">
        <v>731</v>
      </c>
      <c r="D313" s="151" t="n">
        <f aca="false">IF(AD313-AE313-AF313&lt;0,0,AD313-AE313-AF313)</f>
        <v>1.54683338474187</v>
      </c>
      <c r="E313" s="266"/>
      <c r="F313" s="267" t="n">
        <v>73</v>
      </c>
      <c r="G313" s="267" t="n">
        <v>4</v>
      </c>
      <c r="H313" s="267" t="n">
        <v>1</v>
      </c>
      <c r="I313" s="267" t="n">
        <v>0</v>
      </c>
      <c r="J313" s="267" t="n">
        <v>1</v>
      </c>
      <c r="K313" s="268" t="n">
        <v>1</v>
      </c>
      <c r="L313" s="267" t="n">
        <v>1</v>
      </c>
      <c r="M313" s="267" t="n">
        <v>0</v>
      </c>
      <c r="N313" s="267" t="n">
        <v>0</v>
      </c>
      <c r="O313" s="266"/>
      <c r="P313" s="265" t="s">
        <v>149</v>
      </c>
      <c r="Q313" s="269" t="n">
        <v>44004</v>
      </c>
      <c r="R313" s="267" t="n">
        <v>2669.7</v>
      </c>
      <c r="S313" s="270" t="n">
        <v>244498</v>
      </c>
      <c r="T313" s="271" t="n">
        <v>92</v>
      </c>
      <c r="U313" s="158" t="n">
        <f aca="false">V313+W313</f>
        <v>0.259259259259259</v>
      </c>
      <c r="V313" s="158" t="n">
        <f aca="false">IF(K313=0,0,M313/K313)</f>
        <v>0</v>
      </c>
      <c r="W313" s="158" t="n">
        <f aca="false">IF(K313+$AB$1*H313=0,0,(N313+$AB$1*J313)/(K313+$AB$1*H313))</f>
        <v>0.259259259259259</v>
      </c>
      <c r="X313" s="159" t="n">
        <f aca="false">IF(F313=0,G313,F313)</f>
        <v>73</v>
      </c>
      <c r="Y313" s="159" t="n">
        <f aca="false">IF(K313=0,X313+E313,(X313+E313)/K313)</f>
        <v>73</v>
      </c>
      <c r="Z313" s="160" t="n">
        <f aca="false">(K313)/S313*100000</f>
        <v>0.409001300624136</v>
      </c>
      <c r="AA313" s="160" t="n">
        <f aca="false">SUM(M313:N313)/S313*100000</f>
        <v>0</v>
      </c>
      <c r="AB313" s="160" t="n">
        <f aca="false">IF(H313=0,(K313+$AB$1*I313)/S313*100000,(K313+$AB$1*H313)/S313*100000)</f>
        <v>0.552151755842584</v>
      </c>
      <c r="AC313" s="161" t="n">
        <f aca="false">(SUM(M313:N313)+$AB$1*ABS(H313-I313))/S313*100000</f>
        <v>0.143150455218448</v>
      </c>
      <c r="AD313" s="159" t="n">
        <f aca="false">(AB313*(W313*100+1))^0.5</f>
        <v>3.85580047171626</v>
      </c>
      <c r="AE313" s="159" t="n">
        <f aca="false">(AC313*(W313*100))^0.5</f>
        <v>1.9264755638876</v>
      </c>
      <c r="AF313" s="151" t="n">
        <f aca="false">$AF$1*(X313/S313*100000)^0.5</f>
        <v>0.382491523086791</v>
      </c>
      <c r="AG313" s="162" t="n">
        <f aca="false">D313</f>
        <v>1.54683338474187</v>
      </c>
      <c r="AH313" s="163" t="n">
        <v>0</v>
      </c>
      <c r="AI313" s="161"/>
      <c r="AJ313" s="161"/>
      <c r="AK313" s="160"/>
      <c r="AL313" s="164"/>
      <c r="AM313" s="160"/>
      <c r="AN313" s="160"/>
      <c r="AO313" s="160"/>
      <c r="AP313" s="160"/>
      <c r="AQ313" s="161"/>
      <c r="AR313" s="161"/>
      <c r="AS313" s="161"/>
      <c r="AT313" s="161"/>
      <c r="AU313" s="161"/>
      <c r="AV313" s="161"/>
      <c r="AW313" s="161"/>
      <c r="AX313" s="161"/>
    </row>
    <row r="314" customFormat="false" ht="15.75" hidden="false" customHeight="false" outlineLevel="0" collapsed="false">
      <c r="A314" s="195" t="s">
        <v>104</v>
      </c>
      <c r="B314" s="195" t="s">
        <v>732</v>
      </c>
      <c r="C314" s="195" t="s">
        <v>733</v>
      </c>
      <c r="D314" s="151" t="n">
        <f aca="false">IF(AD314-AE314-AF314&lt;0,0,AD314-AE314-AF314)</f>
        <v>0.34093145733502</v>
      </c>
      <c r="E314" s="272"/>
      <c r="F314" s="196" t="n">
        <v>15</v>
      </c>
      <c r="G314" s="196" t="n">
        <v>0</v>
      </c>
      <c r="H314" s="196" t="n">
        <v>1</v>
      </c>
      <c r="I314" s="196" t="n">
        <v>0</v>
      </c>
      <c r="J314" s="272"/>
      <c r="K314" s="197" t="n">
        <v>0</v>
      </c>
      <c r="L314" s="196" t="n">
        <v>0</v>
      </c>
      <c r="M314" s="196" t="n">
        <v>0</v>
      </c>
      <c r="N314" s="196" t="n">
        <v>0</v>
      </c>
      <c r="O314" s="272"/>
      <c r="P314" s="195" t="s">
        <v>149</v>
      </c>
      <c r="Q314" s="198" t="n">
        <v>44004</v>
      </c>
      <c r="R314" s="196" t="n">
        <v>31983.69</v>
      </c>
      <c r="S314" s="199" t="n">
        <v>88373</v>
      </c>
      <c r="T314" s="200" t="n">
        <v>3</v>
      </c>
      <c r="U314" s="158" t="n">
        <f aca="false">V314+W314</f>
        <v>0</v>
      </c>
      <c r="V314" s="158" t="n">
        <f aca="false">IF(K314=0,0,M314/K314)</f>
        <v>0</v>
      </c>
      <c r="W314" s="158" t="n">
        <f aca="false">IF(K314+$AB$1*H314=0,0,(N314+$AB$1*J314)/(K314+$AB$1*H314))</f>
        <v>0</v>
      </c>
      <c r="X314" s="159" t="n">
        <f aca="false">IF(F314=0,G314,F314)</f>
        <v>15</v>
      </c>
      <c r="Y314" s="159" t="n">
        <f aca="false">IF(K314=0,X314+E314,(X314+E314)/K314)</f>
        <v>15</v>
      </c>
      <c r="Z314" s="160" t="n">
        <f aca="false">(K314)/S314*100000</f>
        <v>0</v>
      </c>
      <c r="AA314" s="160" t="n">
        <f aca="false">SUM(M314:N314)/S314*100000</f>
        <v>0</v>
      </c>
      <c r="AB314" s="160" t="n">
        <f aca="false">IF(H314=0,(K314+$AB$1*I314)/S314*100000,(K314+$AB$1*H314)/S314*100000)</f>
        <v>0.396048566869972</v>
      </c>
      <c r="AC314" s="161" t="n">
        <f aca="false">(SUM(M314:N314)+$AB$1*ABS(H314-I314))/S314*100000</f>
        <v>0.396048566869972</v>
      </c>
      <c r="AD314" s="159" t="n">
        <f aca="false">(AB314*(W314*100+1))^0.5</f>
        <v>0.629323896630322</v>
      </c>
      <c r="AE314" s="159" t="n">
        <f aca="false">(AC314*(W314*100))^0.5</f>
        <v>0</v>
      </c>
      <c r="AF314" s="151" t="n">
        <f aca="false">$AF$1*(X314/S314*100000)^0.5</f>
        <v>0.288392439295301</v>
      </c>
      <c r="AG314" s="162" t="n">
        <f aca="false">D314</f>
        <v>0.34093145733502</v>
      </c>
      <c r="AH314" s="163" t="n">
        <v>0</v>
      </c>
      <c r="AI314" s="161"/>
      <c r="AJ314" s="161"/>
      <c r="AK314" s="160"/>
      <c r="AL314" s="164"/>
      <c r="AM314" s="160"/>
      <c r="AN314" s="160"/>
      <c r="AO314" s="160"/>
      <c r="AP314" s="160"/>
      <c r="AQ314" s="161"/>
      <c r="AR314" s="161"/>
      <c r="AS314" s="161"/>
      <c r="AT314" s="161"/>
      <c r="AU314" s="161"/>
      <c r="AV314" s="161"/>
      <c r="AW314" s="161"/>
      <c r="AX314" s="161"/>
    </row>
    <row r="315" customFormat="false" ht="15.75" hidden="false" customHeight="false" outlineLevel="0" collapsed="false">
      <c r="A315" s="195" t="s">
        <v>104</v>
      </c>
      <c r="B315" s="195" t="s">
        <v>734</v>
      </c>
      <c r="C315" s="195" t="s">
        <v>735</v>
      </c>
      <c r="D315" s="151" t="n">
        <f aca="false">IF(AD315-AE315-AF315&lt;0,0,AD315-AE315-AF315)</f>
        <v>7.98391649903526</v>
      </c>
      <c r="E315" s="272"/>
      <c r="F315" s="196" t="n">
        <v>92</v>
      </c>
      <c r="G315" s="196" t="n">
        <v>4</v>
      </c>
      <c r="H315" s="196" t="n">
        <v>53</v>
      </c>
      <c r="I315" s="196" t="n">
        <v>0</v>
      </c>
      <c r="J315" s="272"/>
      <c r="K315" s="197" t="n">
        <v>83</v>
      </c>
      <c r="L315" s="196" t="n">
        <v>5</v>
      </c>
      <c r="M315" s="196" t="n">
        <v>78</v>
      </c>
      <c r="N315" s="196" t="n">
        <v>0</v>
      </c>
      <c r="O315" s="272"/>
      <c r="P315" s="195" t="s">
        <v>149</v>
      </c>
      <c r="Q315" s="198" t="n">
        <v>44004</v>
      </c>
      <c r="R315" s="196" t="n">
        <v>2602</v>
      </c>
      <c r="S315" s="199" t="n">
        <v>138790</v>
      </c>
      <c r="T315" s="200" t="n">
        <v>53</v>
      </c>
      <c r="U315" s="158" t="n">
        <f aca="false">V315+W315</f>
        <v>0.939759036144578</v>
      </c>
      <c r="V315" s="158" t="n">
        <f aca="false">IF(K315=0,0,M315/K315)</f>
        <v>0.939759036144578</v>
      </c>
      <c r="W315" s="158" t="n">
        <f aca="false">IF(K315+$AB$1*H315=0,0,(N315+$AB$1*J315)/(K315+$AB$1*H315))</f>
        <v>0</v>
      </c>
      <c r="X315" s="159" t="n">
        <f aca="false">IF(F315=0,G315,F315)</f>
        <v>92</v>
      </c>
      <c r="Y315" s="159" t="n">
        <f aca="false">IF(K315=0,X315+E315,(X315+E315)/K315)</f>
        <v>1.10843373493976</v>
      </c>
      <c r="Z315" s="160" t="n">
        <f aca="false">(K315)/S315*100000</f>
        <v>59.8025794365588</v>
      </c>
      <c r="AA315" s="160" t="n">
        <f aca="false">SUM(M315:N315)/S315*100000</f>
        <v>56.2000144102601</v>
      </c>
      <c r="AB315" s="160" t="n">
        <f aca="false">IF(H315=0,(K315+$AB$1*I315)/S315*100000,(K315+$AB$1*H315)/S315*100000)</f>
        <v>73.1680956841271</v>
      </c>
      <c r="AC315" s="161" t="n">
        <f aca="false">(SUM(M315:N315)+$AB$1*ABS(H315-I315))/S315*100000</f>
        <v>69.5655306578284</v>
      </c>
      <c r="AD315" s="159" t="n">
        <f aca="false">(AB315*(W315*100+1))^0.5</f>
        <v>8.55383514478313</v>
      </c>
      <c r="AE315" s="159" t="n">
        <f aca="false">(AC315*(W315*100))^0.5</f>
        <v>0</v>
      </c>
      <c r="AF315" s="151" t="n">
        <f aca="false">$AF$1*(X315/S315*100000)^0.5</f>
        <v>0.569918645747876</v>
      </c>
      <c r="AG315" s="162" t="n">
        <f aca="false">D315</f>
        <v>7.98391649903526</v>
      </c>
      <c r="AH315" s="165"/>
      <c r="AI315" s="161"/>
      <c r="AJ315" s="161"/>
      <c r="AK315" s="160"/>
      <c r="AL315" s="164"/>
      <c r="AM315" s="160"/>
      <c r="AN315" s="160"/>
      <c r="AO315" s="160"/>
      <c r="AP315" s="160"/>
      <c r="AQ315" s="161"/>
      <c r="AR315" s="161"/>
      <c r="AS315" s="161"/>
      <c r="AT315" s="161"/>
      <c r="AU315" s="161"/>
      <c r="AV315" s="161"/>
      <c r="AW315" s="161"/>
      <c r="AX315" s="161"/>
    </row>
    <row r="316" customFormat="false" ht="15.75" hidden="false" customHeight="false" outlineLevel="0" collapsed="false">
      <c r="A316" s="195" t="s">
        <v>104</v>
      </c>
      <c r="B316" s="195" t="s">
        <v>736</v>
      </c>
      <c r="C316" s="195" t="s">
        <v>737</v>
      </c>
      <c r="D316" s="151" t="n">
        <f aca="false">IF(AD316-AE316-AF316&lt;0,0,AD316-AE316-AF316)</f>
        <v>4.40572072565328</v>
      </c>
      <c r="E316" s="272"/>
      <c r="F316" s="196" t="n">
        <v>235</v>
      </c>
      <c r="G316" s="196" t="n">
        <v>28</v>
      </c>
      <c r="H316" s="196" t="n">
        <v>11</v>
      </c>
      <c r="I316" s="196" t="n">
        <v>0</v>
      </c>
      <c r="J316" s="272"/>
      <c r="K316" s="197" t="n">
        <v>17</v>
      </c>
      <c r="L316" s="196" t="n">
        <v>0</v>
      </c>
      <c r="M316" s="196" t="n">
        <v>17</v>
      </c>
      <c r="N316" s="196" t="n">
        <v>0</v>
      </c>
      <c r="O316" s="272"/>
      <c r="P316" s="195" t="s">
        <v>149</v>
      </c>
      <c r="Q316" s="198" t="n">
        <v>44004</v>
      </c>
      <c r="R316" s="196" t="n">
        <v>27108</v>
      </c>
      <c r="S316" s="199" t="n">
        <v>62862</v>
      </c>
      <c r="T316" s="200" t="n">
        <v>2</v>
      </c>
      <c r="U316" s="158" t="n">
        <f aca="false">V316+W316</f>
        <v>1</v>
      </c>
      <c r="V316" s="158" t="n">
        <f aca="false">IF(K316=0,0,M316/K316)</f>
        <v>1</v>
      </c>
      <c r="W316" s="158" t="n">
        <f aca="false">IF(K316+$AB$1*H316=0,0,(N316+$AB$1*J316)/(K316+$AB$1*H316))</f>
        <v>0</v>
      </c>
      <c r="X316" s="159" t="n">
        <f aca="false">IF(F316=0,G316,F316)</f>
        <v>235</v>
      </c>
      <c r="Y316" s="159" t="n">
        <f aca="false">IF(K316=0,X316+E316,(X316+E316)/K316)</f>
        <v>13.8235294117647</v>
      </c>
      <c r="Z316" s="160" t="n">
        <f aca="false">(K316)/S316*100000</f>
        <v>27.0433648308994</v>
      </c>
      <c r="AA316" s="160" t="n">
        <f aca="false">SUM(M316:N316)/S316*100000</f>
        <v>27.0433648308994</v>
      </c>
      <c r="AB316" s="160" t="n">
        <f aca="false">IF(H316=0,(K316+$AB$1*I316)/S316*100000,(K316+$AB$1*H316)/S316*100000)</f>
        <v>33.1678915720149</v>
      </c>
      <c r="AC316" s="161" t="n">
        <f aca="false">(SUM(M316:N316)+$AB$1*ABS(H316-I316))/S316*100000</f>
        <v>33.1678915720149</v>
      </c>
      <c r="AD316" s="159" t="n">
        <f aca="false">(AB316*(W316*100+1))^0.5</f>
        <v>5.75915719285512</v>
      </c>
      <c r="AE316" s="159" t="n">
        <f aca="false">(AC316*(W316*100))^0.5</f>
        <v>0</v>
      </c>
      <c r="AF316" s="151" t="n">
        <f aca="false">$AF$1*(X316/S316*100000)^0.5</f>
        <v>1.35343646720184</v>
      </c>
      <c r="AG316" s="162" t="n">
        <f aca="false">D316</f>
        <v>4.40572072565328</v>
      </c>
      <c r="AH316" s="165"/>
      <c r="AI316" s="161"/>
      <c r="AJ316" s="161"/>
      <c r="AK316" s="160"/>
      <c r="AL316" s="164"/>
      <c r="AM316" s="160"/>
      <c r="AN316" s="160"/>
      <c r="AO316" s="160"/>
      <c r="AP316" s="160"/>
      <c r="AQ316" s="161"/>
      <c r="AR316" s="161"/>
      <c r="AS316" s="161"/>
      <c r="AT316" s="161"/>
      <c r="AU316" s="161"/>
      <c r="AV316" s="161"/>
      <c r="AW316" s="161"/>
      <c r="AX316" s="161"/>
    </row>
    <row r="317" customFormat="false" ht="15.75" hidden="false" customHeight="false" outlineLevel="0" collapsed="false">
      <c r="A317" s="195" t="s">
        <v>104</v>
      </c>
      <c r="B317" s="195" t="s">
        <v>738</v>
      </c>
      <c r="C317" s="195" t="s">
        <v>739</v>
      </c>
      <c r="D317" s="151" t="n">
        <f aca="false">IF(AD317-AE317-AF317&lt;0,0,AD317-AE317-AF317)</f>
        <v>0</v>
      </c>
      <c r="E317" s="272"/>
      <c r="F317" s="196" t="n">
        <v>5</v>
      </c>
      <c r="G317" s="196" t="n">
        <v>0</v>
      </c>
      <c r="H317" s="196" t="n">
        <v>0</v>
      </c>
      <c r="I317" s="196" t="n">
        <v>0</v>
      </c>
      <c r="J317" s="272"/>
      <c r="K317" s="197" t="n">
        <v>0</v>
      </c>
      <c r="L317" s="196" t="n">
        <v>0</v>
      </c>
      <c r="M317" s="196" t="n">
        <v>0</v>
      </c>
      <c r="N317" s="196" t="n">
        <v>0</v>
      </c>
      <c r="O317" s="272"/>
      <c r="P317" s="195" t="s">
        <v>149</v>
      </c>
      <c r="Q317" s="198" t="n">
        <v>44004</v>
      </c>
      <c r="R317" s="196" t="n">
        <v>537.39</v>
      </c>
      <c r="S317" s="199" t="n">
        <v>69290</v>
      </c>
      <c r="T317" s="200" t="n">
        <v>129</v>
      </c>
      <c r="U317" s="158" t="n">
        <f aca="false">V317+W317</f>
        <v>0</v>
      </c>
      <c r="V317" s="158" t="n">
        <f aca="false">IF(K317=0,0,M317/K317)</f>
        <v>0</v>
      </c>
      <c r="W317" s="158" t="n">
        <f aca="false">IF(K317+$AB$1*H317=0,0,(N317+$AB$1*J317)/(K317+$AB$1*H317))</f>
        <v>0</v>
      </c>
      <c r="X317" s="159" t="n">
        <f aca="false">IF(F317=0,G317,F317)</f>
        <v>5</v>
      </c>
      <c r="Y317" s="159" t="n">
        <f aca="false">IF(K317=0,X317+E317,(X317+E317)/K317)</f>
        <v>5</v>
      </c>
      <c r="Z317" s="160" t="n">
        <f aca="false">(K317)/S317*100000</f>
        <v>0</v>
      </c>
      <c r="AA317" s="160" t="n">
        <f aca="false">SUM(M317:N317)/S317*100000</f>
        <v>0</v>
      </c>
      <c r="AB317" s="160" t="n">
        <f aca="false">IF(H317=0,(K317+$AB$1*I317)/S317*100000,(K317+$AB$1*H317)/S317*100000)</f>
        <v>0</v>
      </c>
      <c r="AC317" s="161" t="n">
        <f aca="false">(SUM(M317:N317)+$AB$1*ABS(H317-I317))/S317*100000</f>
        <v>0</v>
      </c>
      <c r="AD317" s="159" t="n">
        <f aca="false">(AB317*(W317*100+1))^0.5</f>
        <v>0</v>
      </c>
      <c r="AE317" s="159" t="n">
        <f aca="false">(AC317*(W317*100))^0.5</f>
        <v>0</v>
      </c>
      <c r="AF317" s="151" t="n">
        <f aca="false">$AF$1*(X317/S317*100000)^0.5</f>
        <v>0.188038925784117</v>
      </c>
      <c r="AG317" s="162" t="n">
        <f aca="false">D317</f>
        <v>0</v>
      </c>
      <c r="AH317" s="163" t="n">
        <v>0</v>
      </c>
      <c r="AI317" s="161"/>
      <c r="AJ317" s="161"/>
      <c r="AK317" s="160"/>
      <c r="AL317" s="164"/>
      <c r="AM317" s="160"/>
      <c r="AN317" s="160"/>
      <c r="AO317" s="160"/>
      <c r="AP317" s="160"/>
      <c r="AQ317" s="161"/>
      <c r="AR317" s="161"/>
      <c r="AS317" s="161"/>
      <c r="AT317" s="161"/>
      <c r="AU317" s="161"/>
      <c r="AV317" s="161"/>
      <c r="AW317" s="161"/>
      <c r="AX317" s="161"/>
    </row>
    <row r="318" customFormat="false" ht="15.75" hidden="false" customHeight="false" outlineLevel="0" collapsed="false">
      <c r="A318" s="195" t="s">
        <v>104</v>
      </c>
      <c r="B318" s="195" t="s">
        <v>740</v>
      </c>
      <c r="C318" s="195" t="s">
        <v>741</v>
      </c>
      <c r="D318" s="151" t="n">
        <f aca="false">IF(AD318-AE318-AF318&lt;0,0,AD318-AE318-AF318)</f>
        <v>0</v>
      </c>
      <c r="E318" s="272"/>
      <c r="F318" s="196" t="n">
        <v>4</v>
      </c>
      <c r="G318" s="196" t="n">
        <v>0</v>
      </c>
      <c r="H318" s="196" t="n">
        <v>0</v>
      </c>
      <c r="I318" s="196" t="n">
        <v>0</v>
      </c>
      <c r="J318" s="272"/>
      <c r="K318" s="197" t="n">
        <v>0</v>
      </c>
      <c r="L318" s="196" t="n">
        <v>0</v>
      </c>
      <c r="M318" s="196" t="n">
        <v>0</v>
      </c>
      <c r="N318" s="196" t="n">
        <v>0</v>
      </c>
      <c r="O318" s="272"/>
      <c r="P318" s="195" t="s">
        <v>149</v>
      </c>
      <c r="Q318" s="198" t="n">
        <v>44004</v>
      </c>
      <c r="R318" s="196" t="n">
        <v>4237.4</v>
      </c>
      <c r="S318" s="199" t="n">
        <v>92048</v>
      </c>
      <c r="T318" s="200" t="n">
        <v>22</v>
      </c>
      <c r="U318" s="158" t="n">
        <f aca="false">V318+W318</f>
        <v>0</v>
      </c>
      <c r="V318" s="158" t="n">
        <f aca="false">IF(K318=0,0,M318/K318)</f>
        <v>0</v>
      </c>
      <c r="W318" s="158" t="n">
        <f aca="false">IF(K318+$AB$1*H318=0,0,(N318+$AB$1*J318)/(K318+$AB$1*H318))</f>
        <v>0</v>
      </c>
      <c r="X318" s="159" t="n">
        <f aca="false">IF(F318=0,G318,F318)</f>
        <v>4</v>
      </c>
      <c r="Y318" s="159" t="n">
        <f aca="false">IF(K318=0,X318+E318,(X318+E318)/K318)</f>
        <v>4</v>
      </c>
      <c r="Z318" s="160" t="n">
        <f aca="false">(K318)/S318*100000</f>
        <v>0</v>
      </c>
      <c r="AA318" s="160" t="n">
        <f aca="false">SUM(M318:N318)/S318*100000</f>
        <v>0</v>
      </c>
      <c r="AB318" s="160" t="n">
        <f aca="false">IF(H318=0,(K318+$AB$1*I318)/S318*100000,(K318+$AB$1*H318)/S318*100000)</f>
        <v>0</v>
      </c>
      <c r="AC318" s="161" t="n">
        <f aca="false">(SUM(M318:N318)+$AB$1*ABS(H318-I318))/S318*100000</f>
        <v>0</v>
      </c>
      <c r="AD318" s="159" t="n">
        <f aca="false">(AB318*(W318*100+1))^0.5</f>
        <v>0</v>
      </c>
      <c r="AE318" s="159" t="n">
        <f aca="false">(AC318*(W318*100))^0.5</f>
        <v>0</v>
      </c>
      <c r="AF318" s="151" t="n">
        <f aca="false">$AF$1*(X318/S318*100000)^0.5</f>
        <v>0.145922028187819</v>
      </c>
      <c r="AG318" s="162" t="n">
        <f aca="false">D318</f>
        <v>0</v>
      </c>
      <c r="AH318" s="163" t="n">
        <v>0</v>
      </c>
      <c r="AI318" s="161"/>
      <c r="AJ318" s="161"/>
      <c r="AK318" s="160"/>
      <c r="AL318" s="164"/>
      <c r="AM318" s="160"/>
      <c r="AN318" s="160"/>
      <c r="AO318" s="160"/>
      <c r="AP318" s="160"/>
      <c r="AQ318" s="161"/>
      <c r="AR318" s="161"/>
      <c r="AS318" s="161"/>
      <c r="AT318" s="161"/>
      <c r="AU318" s="161"/>
      <c r="AV318" s="161"/>
      <c r="AW318" s="161"/>
      <c r="AX318" s="161"/>
    </row>
    <row r="319" customFormat="false" ht="15.75" hidden="false" customHeight="false" outlineLevel="0" collapsed="false">
      <c r="A319" s="195" t="s">
        <v>104</v>
      </c>
      <c r="B319" s="195" t="s">
        <v>742</v>
      </c>
      <c r="C319" s="195" t="s">
        <v>743</v>
      </c>
      <c r="D319" s="151" t="n">
        <f aca="false">IF(AD319-AE319-AF319&lt;0,0,AD319-AE319-AF319)</f>
        <v>0</v>
      </c>
      <c r="E319" s="272"/>
      <c r="F319" s="196" t="n">
        <v>6</v>
      </c>
      <c r="G319" s="196" t="n">
        <v>5</v>
      </c>
      <c r="H319" s="196" t="n">
        <v>0</v>
      </c>
      <c r="I319" s="196" t="n">
        <v>0</v>
      </c>
      <c r="J319" s="272"/>
      <c r="K319" s="197" t="n">
        <v>0</v>
      </c>
      <c r="L319" s="196" t="n">
        <v>0</v>
      </c>
      <c r="M319" s="196" t="n">
        <v>0</v>
      </c>
      <c r="N319" s="196" t="n">
        <v>0</v>
      </c>
      <c r="O319" s="272"/>
      <c r="P319" s="195" t="s">
        <v>149</v>
      </c>
      <c r="Q319" s="198" t="n">
        <v>44004</v>
      </c>
      <c r="R319" s="196" t="n">
        <v>3922.02</v>
      </c>
      <c r="S319" s="199" t="n">
        <v>45846</v>
      </c>
      <c r="T319" s="200" t="n">
        <v>12</v>
      </c>
      <c r="U319" s="158" t="n">
        <f aca="false">V319+W319</f>
        <v>0</v>
      </c>
      <c r="V319" s="158" t="n">
        <f aca="false">IF(K319=0,0,M319/K319)</f>
        <v>0</v>
      </c>
      <c r="W319" s="158" t="n">
        <f aca="false">IF(K319+$AB$1*H319=0,0,(N319+$AB$1*J319)/(K319+$AB$1*H319))</f>
        <v>0</v>
      </c>
      <c r="X319" s="159" t="n">
        <f aca="false">IF(F319=0,G319,F319)</f>
        <v>6</v>
      </c>
      <c r="Y319" s="159" t="n">
        <f aca="false">IF(K319=0,X319+E319,(X319+E319)/K319)</f>
        <v>6</v>
      </c>
      <c r="Z319" s="160" t="n">
        <f aca="false">(K319)/S319*100000</f>
        <v>0</v>
      </c>
      <c r="AA319" s="160" t="n">
        <f aca="false">SUM(M319:N319)/S319*100000</f>
        <v>0</v>
      </c>
      <c r="AB319" s="160" t="n">
        <f aca="false">IF(H319=0,(K319+$AB$1*I319)/S319*100000,(K319+$AB$1*H319)/S319*100000)</f>
        <v>0</v>
      </c>
      <c r="AC319" s="161" t="n">
        <f aca="false">(SUM(M319:N319)+$AB$1*ABS(H319-I319))/S319*100000</f>
        <v>0</v>
      </c>
      <c r="AD319" s="159" t="n">
        <f aca="false">(AB319*(W319*100+1))^0.5</f>
        <v>0</v>
      </c>
      <c r="AE319" s="159" t="n">
        <f aca="false">(AC319*(W319*100))^0.5</f>
        <v>0</v>
      </c>
      <c r="AF319" s="151" t="n">
        <f aca="false">$AF$1*(X319/S319*100000)^0.5</f>
        <v>0.253234539453557</v>
      </c>
      <c r="AG319" s="162" t="n">
        <f aca="false">D319</f>
        <v>0</v>
      </c>
      <c r="AH319" s="163" t="n">
        <v>0</v>
      </c>
      <c r="AI319" s="161"/>
      <c r="AJ319" s="161"/>
      <c r="AK319" s="160"/>
      <c r="AL319" s="164"/>
      <c r="AM319" s="160"/>
      <c r="AN319" s="160"/>
      <c r="AO319" s="160"/>
      <c r="AP319" s="160"/>
      <c r="AQ319" s="161"/>
      <c r="AR319" s="161"/>
      <c r="AS319" s="161"/>
      <c r="AT319" s="161"/>
      <c r="AU319" s="161"/>
      <c r="AV319" s="161"/>
      <c r="AW319" s="161"/>
      <c r="AX319" s="161"/>
    </row>
    <row r="320" customFormat="false" ht="15.75" hidden="false" customHeight="false" outlineLevel="0" collapsed="false">
      <c r="A320" s="195" t="s">
        <v>104</v>
      </c>
      <c r="B320" s="195" t="s">
        <v>744</v>
      </c>
      <c r="C320" s="195" t="s">
        <v>745</v>
      </c>
      <c r="D320" s="151" t="n">
        <f aca="false">IF(AD320-AE320-AF320&lt;0,0,AD320-AE320-AF320)</f>
        <v>8.73447088423553</v>
      </c>
      <c r="E320" s="272"/>
      <c r="F320" s="196" t="n">
        <v>319</v>
      </c>
      <c r="G320" s="196" t="n">
        <v>33</v>
      </c>
      <c r="H320" s="196" t="n">
        <v>72</v>
      </c>
      <c r="I320" s="196" t="n">
        <v>43</v>
      </c>
      <c r="J320" s="272"/>
      <c r="K320" s="197" t="n">
        <v>217</v>
      </c>
      <c r="L320" s="196" t="n">
        <v>86</v>
      </c>
      <c r="M320" s="196" t="n">
        <v>130</v>
      </c>
      <c r="N320" s="196" t="n">
        <v>1</v>
      </c>
      <c r="O320" s="272"/>
      <c r="P320" s="195" t="s">
        <v>149</v>
      </c>
      <c r="Q320" s="198" t="n">
        <v>44004</v>
      </c>
      <c r="R320" s="196" t="n">
        <v>11157.15</v>
      </c>
      <c r="S320" s="199" t="n">
        <v>121163</v>
      </c>
      <c r="T320" s="200" t="n">
        <v>11</v>
      </c>
      <c r="U320" s="158" t="n">
        <f aca="false">V320+W320</f>
        <v>0.603207160171546</v>
      </c>
      <c r="V320" s="158" t="n">
        <f aca="false">IF(K320=0,0,M320/K320)</f>
        <v>0.599078341013825</v>
      </c>
      <c r="W320" s="158" t="n">
        <f aca="false">IF(K320+$AB$1*H320=0,0,(N320+$AB$1*J320)/(K320+$AB$1*H320))</f>
        <v>0.00412881915772089</v>
      </c>
      <c r="X320" s="159" t="n">
        <f aca="false">IF(F320=0,G320,F320)</f>
        <v>319</v>
      </c>
      <c r="Y320" s="159" t="n">
        <f aca="false">IF(K320=0,X320+E320,(X320+E320)/K320)</f>
        <v>1.47004608294931</v>
      </c>
      <c r="Z320" s="160" t="n">
        <f aca="false">(K320)/S320*100000</f>
        <v>179.097579294009</v>
      </c>
      <c r="AA320" s="160" t="n">
        <f aca="false">SUM(M320:N320)/S320*100000</f>
        <v>108.118815149839</v>
      </c>
      <c r="AB320" s="160" t="n">
        <f aca="false">IF(H320=0,(K320+$AB$1*I320)/S320*100000,(K320+$AB$1*H320)/S320*100000)</f>
        <v>199.896007857184</v>
      </c>
      <c r="AC320" s="161" t="n">
        <f aca="false">(SUM(M320:N320)+$AB$1*ABS(H320-I320))/S320*100000</f>
        <v>116.495959987785</v>
      </c>
      <c r="AD320" s="159" t="n">
        <f aca="false">(AB320*(W320*100+1))^0.5</f>
        <v>16.8056375819679</v>
      </c>
      <c r="AE320" s="159" t="n">
        <f aca="false">(AC320*(W320*100))^0.5</f>
        <v>6.93534967679823</v>
      </c>
      <c r="AF320" s="151" t="n">
        <f aca="false">$AF$1*(X320/S320*100000)^0.5</f>
        <v>1.1358170209341</v>
      </c>
      <c r="AG320" s="162" t="n">
        <f aca="false">D320</f>
        <v>8.73447088423553</v>
      </c>
      <c r="AH320" s="165"/>
      <c r="AI320" s="161"/>
      <c r="AJ320" s="161"/>
      <c r="AK320" s="160"/>
      <c r="AL320" s="164"/>
      <c r="AM320" s="160"/>
      <c r="AN320" s="160"/>
      <c r="AO320" s="160"/>
      <c r="AP320" s="160"/>
      <c r="AQ320" s="161"/>
      <c r="AR320" s="161"/>
      <c r="AS320" s="161"/>
      <c r="AT320" s="161"/>
      <c r="AU320" s="161"/>
      <c r="AV320" s="161"/>
      <c r="AW320" s="161"/>
      <c r="AX320" s="161"/>
    </row>
    <row r="321" customFormat="false" ht="15.75" hidden="false" customHeight="false" outlineLevel="0" collapsed="false">
      <c r="A321" s="195" t="s">
        <v>104</v>
      </c>
      <c r="B321" s="195" t="s">
        <v>746</v>
      </c>
      <c r="C321" s="195" t="s">
        <v>747</v>
      </c>
      <c r="D321" s="151" t="n">
        <f aca="false">IF(AD321-AE321-AF321&lt;0,0,AD321-AE321-AF321)</f>
        <v>18.3874341993779</v>
      </c>
      <c r="E321" s="272"/>
      <c r="F321" s="196" t="n">
        <v>1396</v>
      </c>
      <c r="G321" s="196" t="n">
        <v>905</v>
      </c>
      <c r="H321" s="196" t="n">
        <v>252</v>
      </c>
      <c r="I321" s="196" t="n">
        <v>173</v>
      </c>
      <c r="J321" s="272"/>
      <c r="K321" s="197" t="n">
        <v>1418</v>
      </c>
      <c r="L321" s="196" t="n">
        <v>957</v>
      </c>
      <c r="M321" s="196" t="n">
        <v>442</v>
      </c>
      <c r="N321" s="196" t="n">
        <v>19</v>
      </c>
      <c r="O321" s="272"/>
      <c r="P321" s="195" t="s">
        <v>149</v>
      </c>
      <c r="Q321" s="198" t="n">
        <v>44004</v>
      </c>
      <c r="R321" s="196" t="n">
        <v>935.92</v>
      </c>
      <c r="S321" s="199" t="n">
        <v>282766</v>
      </c>
      <c r="T321" s="200" t="n">
        <v>302</v>
      </c>
      <c r="U321" s="158" t="n">
        <f aca="false">V321+W321</f>
        <v>0.324321155678297</v>
      </c>
      <c r="V321" s="158" t="n">
        <f aca="false">IF(K321=0,0,M321/K321)</f>
        <v>0.311706629055007</v>
      </c>
      <c r="W321" s="158" t="n">
        <f aca="false">IF(K321+$AB$1*H321=0,0,(N321+$AB$1*J321)/(K321+$AB$1*H321))</f>
        <v>0.0126145266232904</v>
      </c>
      <c r="X321" s="159" t="n">
        <f aca="false">IF(F321=0,G321,F321)</f>
        <v>1396</v>
      </c>
      <c r="Y321" s="159" t="n">
        <f aca="false">IF(K321=0,X321+E321,(X321+E321)/K321)</f>
        <v>0.984485190409027</v>
      </c>
      <c r="Z321" s="160" t="n">
        <f aca="false">(K321)/S321*100000</f>
        <v>501.474717611028</v>
      </c>
      <c r="AA321" s="160" t="n">
        <f aca="false">SUM(M321:N321)/S321*100000</f>
        <v>163.032330619664</v>
      </c>
      <c r="AB321" s="160" t="n">
        <f aca="false">IF(H321=0,(K321+$AB$1*I321)/S321*100000,(K321+$AB$1*H321)/S321*100000)</f>
        <v>532.666586506157</v>
      </c>
      <c r="AC321" s="161" t="n">
        <f aca="false">(SUM(M321:N321)+$AB$1*ABS(H321-I321))/S321*100000</f>
        <v>172.810733963772</v>
      </c>
      <c r="AD321" s="159" t="n">
        <f aca="false">(AB321*(W321*100+1))^0.5</f>
        <v>34.7073518175627</v>
      </c>
      <c r="AE321" s="159" t="n">
        <f aca="false">(AC321*(W321*100))^0.5</f>
        <v>14.7645711227125</v>
      </c>
      <c r="AF321" s="151" t="n">
        <f aca="false">$AF$1*(X321/S321*100000)^0.5</f>
        <v>1.55534649547224</v>
      </c>
      <c r="AG321" s="162" t="n">
        <f aca="false">D321</f>
        <v>18.3874341993779</v>
      </c>
      <c r="AH321" s="165"/>
      <c r="AI321" s="161"/>
      <c r="AJ321" s="161"/>
      <c r="AK321" s="160"/>
      <c r="AL321" s="164"/>
      <c r="AM321" s="160"/>
      <c r="AN321" s="160"/>
      <c r="AO321" s="160"/>
      <c r="AP321" s="160"/>
      <c r="AQ321" s="161"/>
      <c r="AR321" s="161"/>
      <c r="AS321" s="161"/>
      <c r="AT321" s="161"/>
      <c r="AU321" s="161"/>
      <c r="AV321" s="161"/>
      <c r="AW321" s="161"/>
      <c r="AX321" s="161"/>
    </row>
    <row r="322" customFormat="false" ht="15.75" hidden="false" customHeight="false" outlineLevel="0" collapsed="false">
      <c r="A322" s="195" t="s">
        <v>104</v>
      </c>
      <c r="B322" s="195" t="s">
        <v>748</v>
      </c>
      <c r="C322" s="195" t="s">
        <v>749</v>
      </c>
      <c r="D322" s="151" t="n">
        <f aca="false">IF(AD322-AE322-AF322&lt;0,0,AD322-AE322-AF322)</f>
        <v>3.40355290877024</v>
      </c>
      <c r="E322" s="272"/>
      <c r="F322" s="196" t="n">
        <v>290</v>
      </c>
      <c r="G322" s="196" t="n">
        <v>17</v>
      </c>
      <c r="H322" s="196" t="n">
        <v>17</v>
      </c>
      <c r="I322" s="196" t="n">
        <v>0</v>
      </c>
      <c r="J322" s="272"/>
      <c r="K322" s="197" t="n">
        <v>31</v>
      </c>
      <c r="L322" s="196" t="n">
        <v>7</v>
      </c>
      <c r="M322" s="196" t="n">
        <v>24</v>
      </c>
      <c r="N322" s="196" t="n">
        <v>0</v>
      </c>
      <c r="O322" s="272"/>
      <c r="P322" s="195" t="s">
        <v>149</v>
      </c>
      <c r="Q322" s="198" t="n">
        <v>44004</v>
      </c>
      <c r="R322" s="196" t="n">
        <v>7030.66</v>
      </c>
      <c r="S322" s="199" t="n">
        <v>206133</v>
      </c>
      <c r="T322" s="200" t="n">
        <v>29</v>
      </c>
      <c r="U322" s="158" t="n">
        <f aca="false">V322+W322</f>
        <v>0.774193548387097</v>
      </c>
      <c r="V322" s="158" t="n">
        <f aca="false">IF(K322=0,0,M322/K322)</f>
        <v>0.774193548387097</v>
      </c>
      <c r="W322" s="158" t="n">
        <f aca="false">IF(K322+$AB$1*H322=0,0,(N322+$AB$1*J322)/(K322+$AB$1*H322))</f>
        <v>0</v>
      </c>
      <c r="X322" s="159" t="n">
        <f aca="false">IF(F322=0,G322,F322)</f>
        <v>290</v>
      </c>
      <c r="Y322" s="159" t="n">
        <f aca="false">IF(K322=0,X322+E322,(X322+E322)/K322)</f>
        <v>9.35483870967742</v>
      </c>
      <c r="Z322" s="160" t="n">
        <f aca="false">(K322)/S322*100000</f>
        <v>15.0388341507667</v>
      </c>
      <c r="AA322" s="160" t="n">
        <f aca="false">SUM(M322:N322)/S322*100000</f>
        <v>11.6429683747872</v>
      </c>
      <c r="AB322" s="160" t="n">
        <f aca="false">IF(H322=0,(K322+$AB$1*I322)/S322*100000,(K322+$AB$1*H322)/S322*100000)</f>
        <v>17.9253200603494</v>
      </c>
      <c r="AC322" s="161" t="n">
        <f aca="false">(SUM(M322:N322)+$AB$1*ABS(H322-I322))/S322*100000</f>
        <v>14.5294542843698</v>
      </c>
      <c r="AD322" s="159" t="n">
        <f aca="false">(AB322*(W322*100+1))^0.5</f>
        <v>4.23383042413715</v>
      </c>
      <c r="AE322" s="159" t="n">
        <f aca="false">(AC322*(W322*100))^0.5</f>
        <v>0</v>
      </c>
      <c r="AF322" s="151" t="n">
        <f aca="false">$AF$1*(X322/S322*100000)^0.5</f>
        <v>0.830277515366914</v>
      </c>
      <c r="AG322" s="162" t="n">
        <f aca="false">D322</f>
        <v>3.40355290877024</v>
      </c>
      <c r="AH322" s="165"/>
      <c r="AI322" s="161"/>
      <c r="AJ322" s="161"/>
      <c r="AK322" s="160"/>
      <c r="AL322" s="164"/>
      <c r="AM322" s="160"/>
      <c r="AN322" s="160"/>
      <c r="AO322" s="160"/>
      <c r="AP322" s="160"/>
      <c r="AQ322" s="161"/>
      <c r="AR322" s="161"/>
      <c r="AS322" s="161"/>
      <c r="AT322" s="161"/>
      <c r="AU322" s="161"/>
      <c r="AV322" s="161"/>
      <c r="AW322" s="161"/>
      <c r="AX322" s="161"/>
    </row>
    <row r="323" customFormat="false" ht="15.75" hidden="false" customHeight="false" outlineLevel="0" collapsed="false">
      <c r="A323" s="195" t="s">
        <v>104</v>
      </c>
      <c r="B323" s="195" t="s">
        <v>750</v>
      </c>
      <c r="C323" s="195" t="s">
        <v>751</v>
      </c>
      <c r="D323" s="151" t="n">
        <f aca="false">IF(AD323-AE323-AF323&lt;0,0,AD323-AE323-AF323)</f>
        <v>24.4718139766947</v>
      </c>
      <c r="E323" s="272"/>
      <c r="F323" s="196" t="n">
        <v>166</v>
      </c>
      <c r="G323" s="196" t="n">
        <v>1</v>
      </c>
      <c r="H323" s="196" t="n">
        <v>852</v>
      </c>
      <c r="I323" s="196" t="n">
        <v>5</v>
      </c>
      <c r="J323" s="272"/>
      <c r="K323" s="197" t="n">
        <v>56</v>
      </c>
      <c r="L323" s="196" t="n">
        <v>23</v>
      </c>
      <c r="M323" s="196" t="n">
        <v>33</v>
      </c>
      <c r="N323" s="196" t="n">
        <v>0</v>
      </c>
      <c r="O323" s="272"/>
      <c r="P323" s="195" t="s">
        <v>149</v>
      </c>
      <c r="Q323" s="198" t="n">
        <v>44004</v>
      </c>
      <c r="R323" s="196" t="n">
        <v>8390</v>
      </c>
      <c r="S323" s="199" t="n">
        <v>53612</v>
      </c>
      <c r="T323" s="200" t="n">
        <v>6</v>
      </c>
      <c r="U323" s="158" t="n">
        <f aca="false">V323+W323</f>
        <v>0.589285714285714</v>
      </c>
      <c r="V323" s="158" t="n">
        <f aca="false">IF(K323=0,0,M323/K323)</f>
        <v>0.589285714285714</v>
      </c>
      <c r="W323" s="158" t="n">
        <f aca="false">IF(K323+$AB$1*H323=0,0,(N323+$AB$1*J323)/(K323+$AB$1*H323))</f>
        <v>0</v>
      </c>
      <c r="X323" s="159" t="n">
        <f aca="false">IF(F323=0,G323,F323)</f>
        <v>166</v>
      </c>
      <c r="Y323" s="159" t="n">
        <f aca="false">IF(K323=0,X323+E323,(X323+E323)/K323)</f>
        <v>2.96428571428571</v>
      </c>
      <c r="Z323" s="160" t="n">
        <f aca="false">(K323)/S323*100000</f>
        <v>104.454226665672</v>
      </c>
      <c r="AA323" s="160" t="n">
        <f aca="false">SUM(M323:N323)/S323*100000</f>
        <v>61.5533835708423</v>
      </c>
      <c r="AB323" s="160" t="n">
        <f aca="false">IF(H323=0,(K323+$AB$1*I323)/S323*100000,(K323+$AB$1*H323)/S323*100000)</f>
        <v>660.672983660375</v>
      </c>
      <c r="AC323" s="161" t="n">
        <f aca="false">(SUM(M323:N323)+$AB$1*ABS(H323-I323))/S323*100000</f>
        <v>614.507945982243</v>
      </c>
      <c r="AD323" s="159" t="n">
        <f aca="false">(AB323*(W323*100+1))^0.5</f>
        <v>25.7035597468595</v>
      </c>
      <c r="AE323" s="159" t="n">
        <f aca="false">(AC323*(W323*100))^0.5</f>
        <v>0</v>
      </c>
      <c r="AF323" s="151" t="n">
        <f aca="false">$AF$1*(X323/S323*100000)^0.5</f>
        <v>1.2317457701648</v>
      </c>
      <c r="AG323" s="162" t="n">
        <f aca="false">D323</f>
        <v>24.4718139766947</v>
      </c>
      <c r="AH323" s="165"/>
      <c r="AI323" s="161"/>
      <c r="AJ323" s="161"/>
      <c r="AK323" s="160"/>
      <c r="AL323" s="164"/>
      <c r="AM323" s="160"/>
      <c r="AN323" s="160"/>
      <c r="AO323" s="160"/>
      <c r="AP323" s="160"/>
      <c r="AQ323" s="161"/>
      <c r="AR323" s="161"/>
      <c r="AS323" s="161"/>
      <c r="AT323" s="161"/>
      <c r="AU323" s="161"/>
      <c r="AV323" s="161"/>
      <c r="AW323" s="161"/>
      <c r="AX323" s="161"/>
    </row>
    <row r="324" customFormat="false" ht="15.75" hidden="false" customHeight="false" outlineLevel="0" collapsed="false">
      <c r="A324" s="195" t="s">
        <v>104</v>
      </c>
      <c r="B324" s="195" t="s">
        <v>752</v>
      </c>
      <c r="C324" s="195" t="s">
        <v>752</v>
      </c>
      <c r="D324" s="151" t="n">
        <f aca="false">IF(AD324-AE324-AF324&lt;0,0,AD324-AE324-AF324)</f>
        <v>3.11330458389573</v>
      </c>
      <c r="E324" s="272"/>
      <c r="F324" s="196" t="n">
        <v>165</v>
      </c>
      <c r="G324" s="196" t="n">
        <v>178</v>
      </c>
      <c r="H324" s="196" t="n">
        <v>0</v>
      </c>
      <c r="I324" s="196" t="n">
        <v>0</v>
      </c>
      <c r="J324" s="272"/>
      <c r="K324" s="197" t="n">
        <v>15</v>
      </c>
      <c r="L324" s="196" t="n">
        <v>6</v>
      </c>
      <c r="M324" s="196" t="n">
        <v>9</v>
      </c>
      <c r="N324" s="196" t="n">
        <v>0</v>
      </c>
      <c r="O324" s="272"/>
      <c r="P324" s="195" t="s">
        <v>149</v>
      </c>
      <c r="Q324" s="198" t="n">
        <v>44004</v>
      </c>
      <c r="R324" s="196" t="n">
        <v>2050</v>
      </c>
      <c r="S324" s="199" t="n">
        <v>91240</v>
      </c>
      <c r="T324" s="200" t="n">
        <v>45</v>
      </c>
      <c r="U324" s="158" t="n">
        <f aca="false">V324+W324</f>
        <v>0.6</v>
      </c>
      <c r="V324" s="158" t="n">
        <f aca="false">IF(K324=0,0,M324/K324)</f>
        <v>0.6</v>
      </c>
      <c r="W324" s="158" t="n">
        <f aca="false">IF(K324+$AB$1*H324=0,0,(N324+$AB$1*J324)/(K324+$AB$1*H324))</f>
        <v>0</v>
      </c>
      <c r="X324" s="159" t="n">
        <f aca="false">IF(F324=0,G324,F324)</f>
        <v>165</v>
      </c>
      <c r="Y324" s="159" t="n">
        <f aca="false">IF(K324=0,X324+E324,(X324+E324)/K324)</f>
        <v>11</v>
      </c>
      <c r="Z324" s="160" t="n">
        <f aca="false">(K324)/S324*100000</f>
        <v>16.4401578255151</v>
      </c>
      <c r="AA324" s="160" t="n">
        <f aca="false">SUM(M324:N324)/S324*100000</f>
        <v>9.86409469530907</v>
      </c>
      <c r="AB324" s="160" t="n">
        <f aca="false">IF(H324=0,(K324+$AB$1*I324)/S324*100000,(K324+$AB$1*H324)/S324*100000)</f>
        <v>16.4401578255151</v>
      </c>
      <c r="AC324" s="161" t="n">
        <f aca="false">(SUM(M324:N324)+$AB$1*ABS(H324-I324))/S324*100000</f>
        <v>9.86409469530907</v>
      </c>
      <c r="AD324" s="159" t="n">
        <f aca="false">(AB324*(W324*100+1))^0.5</f>
        <v>4.05464644889232</v>
      </c>
      <c r="AE324" s="159" t="n">
        <f aca="false">(AC324*(W324*100))^0.5</f>
        <v>0</v>
      </c>
      <c r="AF324" s="151" t="n">
        <f aca="false">$AF$1*(X324/S324*100000)^0.5</f>
        <v>0.941341864996594</v>
      </c>
      <c r="AG324" s="162" t="n">
        <f aca="false">D324</f>
        <v>3.11330458389573</v>
      </c>
      <c r="AH324" s="163" t="n">
        <v>0</v>
      </c>
      <c r="AI324" s="161"/>
      <c r="AJ324" s="161"/>
      <c r="AK324" s="160"/>
      <c r="AL324" s="164"/>
      <c r="AM324" s="160"/>
      <c r="AN324" s="160"/>
      <c r="AO324" s="160"/>
      <c r="AP324" s="160"/>
      <c r="AQ324" s="161"/>
      <c r="AR324" s="161"/>
      <c r="AS324" s="161"/>
      <c r="AT324" s="161"/>
      <c r="AU324" s="161"/>
      <c r="AV324" s="161"/>
      <c r="AW324" s="161"/>
      <c r="AX324" s="161"/>
    </row>
    <row r="325" customFormat="false" ht="15.75" hidden="false" customHeight="false" outlineLevel="0" collapsed="false">
      <c r="A325" s="195" t="s">
        <v>104</v>
      </c>
      <c r="B325" s="195" t="s">
        <v>753</v>
      </c>
      <c r="C325" s="195" t="s">
        <v>754</v>
      </c>
      <c r="D325" s="151" t="n">
        <f aca="false">IF(AD325-AE325-AF325&lt;0,0,AD325-AE325-AF325)</f>
        <v>1.94745887918619</v>
      </c>
      <c r="E325" s="272"/>
      <c r="F325" s="196" t="n">
        <v>15</v>
      </c>
      <c r="G325" s="196" t="n">
        <v>6</v>
      </c>
      <c r="H325" s="196" t="n">
        <v>0</v>
      </c>
      <c r="I325" s="196" t="n">
        <v>0</v>
      </c>
      <c r="J325" s="272"/>
      <c r="K325" s="197" t="n">
        <v>8</v>
      </c>
      <c r="L325" s="196" t="n">
        <v>7</v>
      </c>
      <c r="M325" s="196" t="n">
        <v>1</v>
      </c>
      <c r="N325" s="196" t="n">
        <v>0</v>
      </c>
      <c r="O325" s="272"/>
      <c r="P325" s="195" t="s">
        <v>149</v>
      </c>
      <c r="Q325" s="198" t="n">
        <v>44004</v>
      </c>
      <c r="R325" s="196" t="n">
        <v>2248</v>
      </c>
      <c r="S325" s="199" t="n">
        <v>172438</v>
      </c>
      <c r="T325" s="200" t="n">
        <v>77</v>
      </c>
      <c r="U325" s="158" t="n">
        <f aca="false">V325+W325</f>
        <v>0.125</v>
      </c>
      <c r="V325" s="158" t="n">
        <f aca="false">IF(K325=0,0,M325/K325)</f>
        <v>0.125</v>
      </c>
      <c r="W325" s="158" t="n">
        <f aca="false">IF(K325+$AB$1*H325=0,0,(N325+$AB$1*J325)/(K325+$AB$1*H325))</f>
        <v>0</v>
      </c>
      <c r="X325" s="159" t="n">
        <f aca="false">IF(F325=0,G325,F325)</f>
        <v>15</v>
      </c>
      <c r="Y325" s="159" t="n">
        <f aca="false">IF(K325=0,X325+E325,(X325+E325)/K325)</f>
        <v>1.875</v>
      </c>
      <c r="Z325" s="160" t="n">
        <f aca="false">(K325)/S325*100000</f>
        <v>4.63934863545158</v>
      </c>
      <c r="AA325" s="160" t="n">
        <f aca="false">SUM(M325:N325)/S325*100000</f>
        <v>0.579918579431448</v>
      </c>
      <c r="AB325" s="160" t="n">
        <f aca="false">IF(H325=0,(K325+$AB$1*I325)/S325*100000,(K325+$AB$1*H325)/S325*100000)</f>
        <v>4.63934863545158</v>
      </c>
      <c r="AC325" s="161" t="n">
        <f aca="false">(SUM(M325:N325)+$AB$1*ABS(H325-I325))/S325*100000</f>
        <v>0.579918579431448</v>
      </c>
      <c r="AD325" s="159" t="n">
        <f aca="false">(AB325*(W325*100+1))^0.5</f>
        <v>2.15391472334714</v>
      </c>
      <c r="AE325" s="159" t="n">
        <f aca="false">(AC325*(W325*100))^0.5</f>
        <v>0</v>
      </c>
      <c r="AF325" s="151" t="n">
        <f aca="false">$AF$1*(X325/S325*100000)^0.5</f>
        <v>0.206455844160952</v>
      </c>
      <c r="AG325" s="162" t="n">
        <f aca="false">D325</f>
        <v>1.94745887918619</v>
      </c>
      <c r="AH325" s="163" t="n">
        <v>0</v>
      </c>
      <c r="AI325" s="161"/>
      <c r="AJ325" s="161"/>
      <c r="AK325" s="160"/>
      <c r="AL325" s="164"/>
      <c r="AM325" s="160"/>
      <c r="AN325" s="160"/>
      <c r="AO325" s="160"/>
      <c r="AP325" s="160"/>
      <c r="AQ325" s="161"/>
      <c r="AR325" s="161"/>
      <c r="AS325" s="161"/>
      <c r="AT325" s="161"/>
      <c r="AU325" s="161"/>
      <c r="AV325" s="161"/>
      <c r="AW325" s="161"/>
      <c r="AX325" s="161"/>
    </row>
    <row r="326" customFormat="false" ht="15.75" hidden="false" customHeight="false" outlineLevel="0" collapsed="false">
      <c r="A326" s="195" t="s">
        <v>104</v>
      </c>
      <c r="B326" s="195" t="s">
        <v>755</v>
      </c>
      <c r="C326" s="195" t="s">
        <v>756</v>
      </c>
      <c r="D326" s="151" t="n">
        <f aca="false">IF(AD326-AE326-AF326&lt;0,0,AD326-AE326-AF326)</f>
        <v>0</v>
      </c>
      <c r="E326" s="272"/>
      <c r="F326" s="196" t="n">
        <v>405</v>
      </c>
      <c r="G326" s="196" t="n">
        <v>12</v>
      </c>
      <c r="H326" s="196" t="n">
        <v>0</v>
      </c>
      <c r="I326" s="196" t="n">
        <v>0</v>
      </c>
      <c r="J326" s="272"/>
      <c r="K326" s="197" t="n">
        <v>0</v>
      </c>
      <c r="L326" s="196" t="n">
        <v>0</v>
      </c>
      <c r="M326" s="196" t="n">
        <v>0</v>
      </c>
      <c r="N326" s="196" t="n">
        <v>0</v>
      </c>
      <c r="O326" s="272"/>
      <c r="P326" s="195" t="s">
        <v>149</v>
      </c>
      <c r="Q326" s="198" t="n">
        <v>44004</v>
      </c>
      <c r="R326" s="196" t="n">
        <v>23813.91</v>
      </c>
      <c r="S326" s="199" t="n">
        <v>21301</v>
      </c>
      <c r="T326" s="200" t="n">
        <v>1</v>
      </c>
      <c r="U326" s="158" t="n">
        <f aca="false">V326+W326</f>
        <v>0</v>
      </c>
      <c r="V326" s="158" t="n">
        <f aca="false">IF(K326=0,0,M326/K326)</f>
        <v>0</v>
      </c>
      <c r="W326" s="158" t="n">
        <f aca="false">IF(K326+$AB$1*H326=0,0,(N326+$AB$1*J326)/(K326+$AB$1*H326))</f>
        <v>0</v>
      </c>
      <c r="X326" s="159" t="n">
        <f aca="false">IF(F326=0,G326,F326)</f>
        <v>405</v>
      </c>
      <c r="Y326" s="159" t="n">
        <f aca="false">IF(K326=0,X326+E326,(X326+E326)/K326)</f>
        <v>405</v>
      </c>
      <c r="Z326" s="160" t="n">
        <f aca="false">(K326)/S326*100000</f>
        <v>0</v>
      </c>
      <c r="AA326" s="160" t="n">
        <f aca="false">SUM(M326:N326)/S326*100000</f>
        <v>0</v>
      </c>
      <c r="AB326" s="160" t="n">
        <f aca="false">IF(H326=0,(K326+$AB$1*I326)/S326*100000,(K326+$AB$1*H326)/S326*100000)</f>
        <v>0</v>
      </c>
      <c r="AC326" s="161" t="n">
        <f aca="false">(SUM(M326:N326)+$AB$1*ABS(H326-I326))/S326*100000</f>
        <v>0</v>
      </c>
      <c r="AD326" s="159" t="n">
        <f aca="false">(AB326*(W326*100+1))^0.5</f>
        <v>0</v>
      </c>
      <c r="AE326" s="159" t="n">
        <f aca="false">(AC326*(W326*100))^0.5</f>
        <v>0</v>
      </c>
      <c r="AF326" s="151" t="n">
        <f aca="false">$AF$1*(X326/S326*100000)^0.5</f>
        <v>3.05228832448278</v>
      </c>
      <c r="AG326" s="162" t="n">
        <f aca="false">D326</f>
        <v>0</v>
      </c>
      <c r="AH326" s="163" t="n">
        <v>0</v>
      </c>
      <c r="AI326" s="161"/>
      <c r="AJ326" s="161"/>
      <c r="AK326" s="160"/>
      <c r="AL326" s="164"/>
      <c r="AM326" s="160"/>
      <c r="AN326" s="160"/>
      <c r="AO326" s="160"/>
      <c r="AP326" s="160"/>
      <c r="AQ326" s="161"/>
      <c r="AR326" s="161"/>
      <c r="AS326" s="161"/>
      <c r="AT326" s="161"/>
      <c r="AU326" s="161"/>
      <c r="AV326" s="161"/>
      <c r="AW326" s="161"/>
      <c r="AX326" s="161"/>
    </row>
    <row r="327" customFormat="false" ht="15.75" hidden="false" customHeight="false" outlineLevel="0" collapsed="false">
      <c r="A327" s="195" t="s">
        <v>104</v>
      </c>
      <c r="B327" s="195" t="s">
        <v>757</v>
      </c>
      <c r="C327" s="195" t="s">
        <v>758</v>
      </c>
      <c r="D327" s="151" t="n">
        <f aca="false">IF(AD327-AE327-AF327&lt;0,0,AD327-AE327-AF327)</f>
        <v>1.51658269844404</v>
      </c>
      <c r="E327" s="272"/>
      <c r="F327" s="196" t="n">
        <v>30</v>
      </c>
      <c r="G327" s="196" t="n">
        <v>0</v>
      </c>
      <c r="H327" s="196" t="n">
        <v>0</v>
      </c>
      <c r="I327" s="196" t="n">
        <v>0</v>
      </c>
      <c r="J327" s="272"/>
      <c r="K327" s="197" t="n">
        <v>2</v>
      </c>
      <c r="L327" s="196" t="n">
        <v>0</v>
      </c>
      <c r="M327" s="196" t="n">
        <v>2</v>
      </c>
      <c r="N327" s="196" t="n">
        <v>0</v>
      </c>
      <c r="O327" s="272"/>
      <c r="P327" s="195" t="s">
        <v>149</v>
      </c>
      <c r="Q327" s="198" t="n">
        <v>44004</v>
      </c>
      <c r="R327" s="196" t="n">
        <v>1275</v>
      </c>
      <c r="S327" s="199" t="n">
        <v>46198</v>
      </c>
      <c r="T327" s="200" t="n">
        <v>36</v>
      </c>
      <c r="U327" s="158" t="n">
        <f aca="false">V327+W327</f>
        <v>1</v>
      </c>
      <c r="V327" s="158" t="n">
        <f aca="false">IF(K327=0,0,M327/K327)</f>
        <v>1</v>
      </c>
      <c r="W327" s="158" t="n">
        <f aca="false">IF(K327+$AB$1*H327=0,0,(N327+$AB$1*J327)/(K327+$AB$1*H327))</f>
        <v>0</v>
      </c>
      <c r="X327" s="159" t="n">
        <f aca="false">IF(F327=0,G327,F327)</f>
        <v>30</v>
      </c>
      <c r="Y327" s="159" t="n">
        <f aca="false">IF(K327=0,X327+E327,(X327+E327)/K327)</f>
        <v>15</v>
      </c>
      <c r="Z327" s="160" t="n">
        <f aca="false">(K327)/S327*100000</f>
        <v>4.32919173990216</v>
      </c>
      <c r="AA327" s="160" t="n">
        <f aca="false">SUM(M327:N327)/S327*100000</f>
        <v>4.32919173990216</v>
      </c>
      <c r="AB327" s="160" t="n">
        <f aca="false">IF(H327=0,(K327+$AB$1*I327)/S327*100000,(K327+$AB$1*H327)/S327*100000)</f>
        <v>4.32919173990216</v>
      </c>
      <c r="AC327" s="161" t="n">
        <f aca="false">(SUM(M327:N327)+$AB$1*ABS(H327-I327))/S327*100000</f>
        <v>4.32919173990216</v>
      </c>
      <c r="AD327" s="159" t="n">
        <f aca="false">(AB327*(W327*100+1))^0.5</f>
        <v>2.08067098309708</v>
      </c>
      <c r="AE327" s="159" t="n">
        <f aca="false">(AC327*(W327*100))^0.5</f>
        <v>0</v>
      </c>
      <c r="AF327" s="151" t="n">
        <f aca="false">$AF$1*(X327/S327*100000)^0.5</f>
        <v>0.56408828465304</v>
      </c>
      <c r="AG327" s="162" t="n">
        <f aca="false">D327</f>
        <v>1.51658269844404</v>
      </c>
      <c r="AH327" s="165"/>
      <c r="AI327" s="161"/>
      <c r="AJ327" s="161"/>
      <c r="AK327" s="160"/>
      <c r="AL327" s="164"/>
      <c r="AM327" s="160"/>
      <c r="AN327" s="160"/>
      <c r="AO327" s="160"/>
      <c r="AP327" s="160"/>
      <c r="AQ327" s="161"/>
      <c r="AR327" s="161"/>
      <c r="AS327" s="161"/>
      <c r="AT327" s="161"/>
      <c r="AU327" s="161"/>
      <c r="AV327" s="161"/>
      <c r="AW327" s="161"/>
      <c r="AX327" s="161"/>
    </row>
    <row r="328" customFormat="false" ht="15.75" hidden="false" customHeight="false" outlineLevel="0" collapsed="false">
      <c r="A328" s="195" t="s">
        <v>104</v>
      </c>
      <c r="B328" s="195" t="s">
        <v>759</v>
      </c>
      <c r="C328" s="195" t="s">
        <v>760</v>
      </c>
      <c r="D328" s="151" t="n">
        <f aca="false">IF(AD328-AE328-AF328&lt;0,0,AD328-AE328-AF328)</f>
        <v>0</v>
      </c>
      <c r="E328" s="272"/>
      <c r="F328" s="196" t="n">
        <v>34</v>
      </c>
      <c r="G328" s="196" t="n">
        <v>0</v>
      </c>
      <c r="H328" s="196" t="n">
        <v>0</v>
      </c>
      <c r="I328" s="196" t="n">
        <v>0</v>
      </c>
      <c r="J328" s="272"/>
      <c r="K328" s="197" t="n">
        <v>0</v>
      </c>
      <c r="L328" s="196" t="n">
        <v>0</v>
      </c>
      <c r="M328" s="196" t="n">
        <v>0</v>
      </c>
      <c r="N328" s="196" t="n">
        <v>0</v>
      </c>
      <c r="O328" s="272"/>
      <c r="P328" s="195" t="s">
        <v>149</v>
      </c>
      <c r="Q328" s="198" t="n">
        <v>44004</v>
      </c>
      <c r="R328" s="196" t="n">
        <v>24118</v>
      </c>
      <c r="S328" s="199" t="n">
        <v>91657</v>
      </c>
      <c r="T328" s="200" t="n">
        <v>4</v>
      </c>
      <c r="U328" s="158" t="n">
        <f aca="false">V328+W328</f>
        <v>0</v>
      </c>
      <c r="V328" s="158" t="n">
        <f aca="false">IF(K328=0,0,M328/K328)</f>
        <v>0</v>
      </c>
      <c r="W328" s="158" t="n">
        <f aca="false">IF(K328+$AB$1*H328=0,0,(N328+$AB$1*J328)/(K328+$AB$1*H328))</f>
        <v>0</v>
      </c>
      <c r="X328" s="159" t="n">
        <f aca="false">IF(F328=0,G328,F328)</f>
        <v>34</v>
      </c>
      <c r="Y328" s="159" t="n">
        <f aca="false">IF(K328=0,X328+E328,(X328+E328)/K328)</f>
        <v>34</v>
      </c>
      <c r="Z328" s="160" t="n">
        <f aca="false">(K328)/S328*100000</f>
        <v>0</v>
      </c>
      <c r="AA328" s="160" t="n">
        <f aca="false">SUM(M328:N328)/S328*100000</f>
        <v>0</v>
      </c>
      <c r="AB328" s="160" t="n">
        <f aca="false">IF(H328=0,(K328+$AB$1*I328)/S328*100000,(K328+$AB$1*H328)/S328*100000)</f>
        <v>0</v>
      </c>
      <c r="AC328" s="161" t="n">
        <f aca="false">(SUM(M328:N328)+$AB$1*ABS(H328-I328))/S328*100000</f>
        <v>0</v>
      </c>
      <c r="AD328" s="159" t="n">
        <f aca="false">(AB328*(W328*100+1))^0.5</f>
        <v>0</v>
      </c>
      <c r="AE328" s="159" t="n">
        <f aca="false">(AC328*(W328*100))^0.5</f>
        <v>0</v>
      </c>
      <c r="AF328" s="151" t="n">
        <f aca="false">$AF$1*(X328/S328*100000)^0.5</f>
        <v>0.426338624160531</v>
      </c>
      <c r="AG328" s="162" t="n">
        <f aca="false">D328</f>
        <v>0</v>
      </c>
      <c r="AH328" s="163" t="n">
        <v>0</v>
      </c>
      <c r="AI328" s="161"/>
      <c r="AJ328" s="161"/>
      <c r="AK328" s="160"/>
      <c r="AL328" s="164"/>
      <c r="AM328" s="160"/>
      <c r="AN328" s="160"/>
      <c r="AO328" s="160"/>
      <c r="AP328" s="160"/>
      <c r="AQ328" s="161"/>
      <c r="AR328" s="161"/>
      <c r="AS328" s="161"/>
      <c r="AT328" s="161"/>
      <c r="AU328" s="161"/>
      <c r="AV328" s="161"/>
      <c r="AW328" s="161"/>
      <c r="AX328" s="161"/>
    </row>
    <row r="329" customFormat="false" ht="15.75" hidden="false" customHeight="false" outlineLevel="0" collapsed="false">
      <c r="A329" s="195" t="s">
        <v>104</v>
      </c>
      <c r="B329" s="195" t="s">
        <v>761</v>
      </c>
      <c r="C329" s="195" t="s">
        <v>762</v>
      </c>
      <c r="D329" s="151" t="n">
        <f aca="false">IF(AD329-AE329-AF329&lt;0,0,AD329-AE329-AF329)</f>
        <v>5.28829366919256</v>
      </c>
      <c r="E329" s="272"/>
      <c r="F329" s="196" t="n">
        <v>315</v>
      </c>
      <c r="G329" s="196" t="n">
        <v>15</v>
      </c>
      <c r="H329" s="196" t="n">
        <v>181</v>
      </c>
      <c r="I329" s="196" t="n">
        <v>0</v>
      </c>
      <c r="J329" s="272"/>
      <c r="K329" s="197" t="n">
        <v>18</v>
      </c>
      <c r="L329" s="196" t="n">
        <v>2</v>
      </c>
      <c r="M329" s="196" t="n">
        <v>16</v>
      </c>
      <c r="N329" s="196" t="n">
        <v>0</v>
      </c>
      <c r="O329" s="272"/>
      <c r="P329" s="195" t="s">
        <v>149</v>
      </c>
      <c r="Q329" s="198" t="n">
        <v>44004</v>
      </c>
      <c r="R329" s="196" t="n">
        <v>44071</v>
      </c>
      <c r="S329" s="199" t="n">
        <v>216271</v>
      </c>
      <c r="T329" s="200" t="n">
        <v>5</v>
      </c>
      <c r="U329" s="158" t="n">
        <f aca="false">V329+W329</f>
        <v>0.888888888888889</v>
      </c>
      <c r="V329" s="158" t="n">
        <f aca="false">IF(K329=0,0,M329/K329)</f>
        <v>0.888888888888889</v>
      </c>
      <c r="W329" s="158" t="n">
        <f aca="false">IF(K329+$AB$1*H329=0,0,(N329+$AB$1*J329)/(K329+$AB$1*H329))</f>
        <v>0</v>
      </c>
      <c r="X329" s="159" t="n">
        <f aca="false">IF(F329=0,G329,F329)</f>
        <v>315</v>
      </c>
      <c r="Y329" s="159" t="n">
        <f aca="false">IF(K329=0,X329+E329,(X329+E329)/K329)</f>
        <v>17.5</v>
      </c>
      <c r="Z329" s="160" t="n">
        <f aca="false">(K329)/S329*100000</f>
        <v>8.32289118744538</v>
      </c>
      <c r="AA329" s="160" t="n">
        <f aca="false">SUM(M329:N329)/S329*100000</f>
        <v>7.39812549995145</v>
      </c>
      <c r="AB329" s="160" t="n">
        <f aca="false">IF(H329=0,(K329+$AB$1*I329)/S329*100000,(K329+$AB$1*H329)/S329*100000)</f>
        <v>37.6148443388157</v>
      </c>
      <c r="AC329" s="161" t="n">
        <f aca="false">(SUM(M329:N329)+$AB$1*ABS(H329-I329))/S329*100000</f>
        <v>36.6900786513217</v>
      </c>
      <c r="AD329" s="159" t="n">
        <f aca="false">(AB329*(W329*100+1))^0.5</f>
        <v>6.1330941896253</v>
      </c>
      <c r="AE329" s="159" t="n">
        <f aca="false">(AC329*(W329*100))^0.5</f>
        <v>0</v>
      </c>
      <c r="AF329" s="151" t="n">
        <f aca="false">$AF$1*(X329/S329*100000)^0.5</f>
        <v>0.844800520432748</v>
      </c>
      <c r="AG329" s="162" t="n">
        <f aca="false">D329</f>
        <v>5.28829366919256</v>
      </c>
      <c r="AH329" s="165"/>
      <c r="AI329" s="161"/>
      <c r="AJ329" s="161"/>
      <c r="AK329" s="160"/>
      <c r="AL329" s="164"/>
      <c r="AM329" s="160"/>
      <c r="AN329" s="160"/>
      <c r="AO329" s="160"/>
      <c r="AP329" s="160"/>
      <c r="AQ329" s="161"/>
      <c r="AR329" s="161"/>
      <c r="AS329" s="161"/>
      <c r="AT329" s="161"/>
      <c r="AU329" s="161"/>
      <c r="AV329" s="161"/>
      <c r="AW329" s="161"/>
      <c r="AX329" s="161"/>
    </row>
    <row r="330" customFormat="false" ht="15.75" hidden="false" customHeight="false" outlineLevel="0" collapsed="false">
      <c r="A330" s="195" t="s">
        <v>104</v>
      </c>
      <c r="B330" s="195" t="s">
        <v>763</v>
      </c>
      <c r="C330" s="195" t="s">
        <v>764</v>
      </c>
      <c r="D330" s="151" t="n">
        <f aca="false">IF(AD330-AE330-AF330&lt;0,0,AD330-AE330-AF330)</f>
        <v>4.41634127240215</v>
      </c>
      <c r="E330" s="272"/>
      <c r="F330" s="196" t="n">
        <v>3354</v>
      </c>
      <c r="G330" s="196" t="n">
        <v>1125</v>
      </c>
      <c r="H330" s="196" t="n">
        <v>189</v>
      </c>
      <c r="I330" s="196" t="n">
        <v>8</v>
      </c>
      <c r="J330" s="272"/>
      <c r="K330" s="197" t="n">
        <v>441</v>
      </c>
      <c r="L330" s="196" t="n">
        <v>59</v>
      </c>
      <c r="M330" s="196" t="n">
        <v>376</v>
      </c>
      <c r="N330" s="196" t="n">
        <v>6</v>
      </c>
      <c r="O330" s="272"/>
      <c r="P330" s="195" t="s">
        <v>149</v>
      </c>
      <c r="Q330" s="198" t="n">
        <v>44004</v>
      </c>
      <c r="R330" s="196" t="n">
        <v>21633</v>
      </c>
      <c r="S330" s="199" t="n">
        <v>201300</v>
      </c>
      <c r="T330" s="200" t="n">
        <v>9</v>
      </c>
      <c r="U330" s="158" t="n">
        <f aca="false">V330+W330</f>
        <v>0.864438529034802</v>
      </c>
      <c r="V330" s="158" t="n">
        <f aca="false">IF(K330=0,0,M330/K330)</f>
        <v>0.852607709750567</v>
      </c>
      <c r="W330" s="158" t="n">
        <f aca="false">IF(K330+$AB$1*H330=0,0,(N330+$AB$1*J330)/(K330+$AB$1*H330))</f>
        <v>0.0118308192842354</v>
      </c>
      <c r="X330" s="159" t="n">
        <f aca="false">IF(F330=0,G330,F330)</f>
        <v>3354</v>
      </c>
      <c r="Y330" s="159" t="n">
        <f aca="false">IF(K330=0,X330+E330,(X330+E330)/K330)</f>
        <v>7.60544217687075</v>
      </c>
      <c r="Z330" s="160" t="n">
        <f aca="false">(K330)/S330*100000</f>
        <v>219.076005961252</v>
      </c>
      <c r="AA330" s="160" t="n">
        <f aca="false">SUM(M330:N330)/S330*100000</f>
        <v>189.76651763537</v>
      </c>
      <c r="AB330" s="160" t="n">
        <f aca="false">IF(H330=0,(K330+$AB$1*I330)/S330*100000,(K330+$AB$1*H330)/S330*100000)</f>
        <v>251.93740685544</v>
      </c>
      <c r="AC330" s="161" t="n">
        <f aca="false">(SUM(M330:N330)+$AB$1*ABS(H330-I330))/S330*100000</f>
        <v>221.23695976155</v>
      </c>
      <c r="AD330" s="159" t="n">
        <f aca="false">(AB330*(W330*100+1))^0.5</f>
        <v>23.4520787991171</v>
      </c>
      <c r="AE330" s="159" t="n">
        <f aca="false">(AC330*(W330*100))^0.5</f>
        <v>16.1784254176127</v>
      </c>
      <c r="AF330" s="151" t="n">
        <f aca="false">$AF$1*(X330/S330*100000)^0.5</f>
        <v>2.8573121091023</v>
      </c>
      <c r="AG330" s="162" t="n">
        <f aca="false">D330</f>
        <v>4.41634127240215</v>
      </c>
      <c r="AH330" s="165"/>
      <c r="AI330" s="161"/>
      <c r="AJ330" s="161"/>
      <c r="AK330" s="160"/>
      <c r="AL330" s="164"/>
      <c r="AM330" s="160"/>
      <c r="AN330" s="160"/>
      <c r="AO330" s="160"/>
      <c r="AP330" s="160"/>
      <c r="AQ330" s="161"/>
      <c r="AR330" s="161"/>
      <c r="AS330" s="161"/>
      <c r="AT330" s="161"/>
      <c r="AU330" s="161"/>
      <c r="AV330" s="161"/>
      <c r="AW330" s="161"/>
      <c r="AX330" s="161"/>
    </row>
    <row r="331" customFormat="false" ht="15.75" hidden="false" customHeight="false" outlineLevel="0" collapsed="false">
      <c r="A331" s="195" t="s">
        <v>104</v>
      </c>
      <c r="B331" s="195" t="s">
        <v>765</v>
      </c>
      <c r="C331" s="195" t="s">
        <v>766</v>
      </c>
      <c r="D331" s="151" t="n">
        <f aca="false">IF(AD331-AE331-AF331&lt;0,0,AD331-AE331-AF331)</f>
        <v>3.56960295057698</v>
      </c>
      <c r="E331" s="272"/>
      <c r="F331" s="196" t="n">
        <v>319</v>
      </c>
      <c r="G331" s="196" t="n">
        <v>16</v>
      </c>
      <c r="H331" s="196" t="n">
        <v>17</v>
      </c>
      <c r="I331" s="196" t="n">
        <v>0</v>
      </c>
      <c r="J331" s="272"/>
      <c r="K331" s="197" t="n">
        <v>24</v>
      </c>
      <c r="L331" s="196" t="n">
        <v>6</v>
      </c>
      <c r="M331" s="196" t="n">
        <v>18</v>
      </c>
      <c r="N331" s="196" t="n">
        <v>0</v>
      </c>
      <c r="O331" s="272"/>
      <c r="P331" s="195" t="s">
        <v>149</v>
      </c>
      <c r="Q331" s="198" t="n">
        <v>44004</v>
      </c>
      <c r="R331" s="196" t="n">
        <v>11112.61</v>
      </c>
      <c r="S331" s="199" t="n">
        <v>139921</v>
      </c>
      <c r="T331" s="200" t="n">
        <v>13</v>
      </c>
      <c r="U331" s="158" t="n">
        <f aca="false">V331+W331</f>
        <v>0.75</v>
      </c>
      <c r="V331" s="158" t="n">
        <f aca="false">IF(K331=0,0,M331/K331)</f>
        <v>0.75</v>
      </c>
      <c r="W331" s="158" t="n">
        <f aca="false">IF(K331+$AB$1*H331=0,0,(N331+$AB$1*J331)/(K331+$AB$1*H331))</f>
        <v>0</v>
      </c>
      <c r="X331" s="159" t="n">
        <f aca="false">IF(F331=0,G331,F331)</f>
        <v>319</v>
      </c>
      <c r="Y331" s="159" t="n">
        <f aca="false">IF(K331=0,X331+E331,(X331+E331)/K331)</f>
        <v>13.2916666666667</v>
      </c>
      <c r="Z331" s="160" t="n">
        <f aca="false">(K331)/S331*100000</f>
        <v>17.1525360739274</v>
      </c>
      <c r="AA331" s="160" t="n">
        <f aca="false">SUM(M331:N331)/S331*100000</f>
        <v>12.8644020554456</v>
      </c>
      <c r="AB331" s="160" t="n">
        <f aca="false">IF(H331=0,(K331+$AB$1*I331)/S331*100000,(K331+$AB$1*H331)/S331*100000)</f>
        <v>21.4049356422553</v>
      </c>
      <c r="AC331" s="161" t="n">
        <f aca="false">(SUM(M331:N331)+$AB$1*ABS(H331-I331))/S331*100000</f>
        <v>17.1168016237734</v>
      </c>
      <c r="AD331" s="159" t="n">
        <f aca="false">(AB331*(W331*100+1))^0.5</f>
        <v>4.62654683778899</v>
      </c>
      <c r="AE331" s="159" t="n">
        <f aca="false">(AC331*(W331*100))^0.5</f>
        <v>0</v>
      </c>
      <c r="AF331" s="151" t="n">
        <f aca="false">$AF$1*(X331/S331*100000)^0.5</f>
        <v>1.05694388721201</v>
      </c>
      <c r="AG331" s="162" t="n">
        <f aca="false">D331</f>
        <v>3.56960295057698</v>
      </c>
      <c r="AH331" s="163" t="n">
        <v>1</v>
      </c>
      <c r="AI331" s="161"/>
      <c r="AJ331" s="161"/>
      <c r="AK331" s="160"/>
      <c r="AL331" s="164"/>
      <c r="AM331" s="160"/>
      <c r="AN331" s="160"/>
      <c r="AO331" s="160"/>
      <c r="AP331" s="160"/>
      <c r="AQ331" s="161"/>
      <c r="AR331" s="161"/>
      <c r="AS331" s="161"/>
      <c r="AT331" s="161"/>
      <c r="AU331" s="161"/>
      <c r="AV331" s="161"/>
      <c r="AW331" s="161"/>
      <c r="AX331" s="161"/>
    </row>
    <row r="332" customFormat="false" ht="15.75" hidden="false" customHeight="false" outlineLevel="0" collapsed="false">
      <c r="A332" s="195" t="s">
        <v>104</v>
      </c>
      <c r="B332" s="195" t="s">
        <v>767</v>
      </c>
      <c r="C332" s="195" t="s">
        <v>768</v>
      </c>
      <c r="D332" s="151" t="n">
        <f aca="false">IF(AD332-AE332-AF332&lt;0,0,AD332-AE332-AF332)</f>
        <v>1.90237761953834</v>
      </c>
      <c r="E332" s="272"/>
      <c r="F332" s="196" t="n">
        <v>41</v>
      </c>
      <c r="G332" s="196" t="n">
        <v>0</v>
      </c>
      <c r="H332" s="196" t="n">
        <v>15</v>
      </c>
      <c r="I332" s="196" t="n">
        <v>0</v>
      </c>
      <c r="J332" s="272"/>
      <c r="K332" s="197" t="n">
        <v>0</v>
      </c>
      <c r="L332" s="196" t="n">
        <v>0</v>
      </c>
      <c r="M332" s="196" t="n">
        <v>0</v>
      </c>
      <c r="N332" s="196" t="n">
        <v>0</v>
      </c>
      <c r="O332" s="272"/>
      <c r="P332" s="195" t="s">
        <v>149</v>
      </c>
      <c r="Q332" s="198" t="n">
        <v>44004</v>
      </c>
      <c r="R332" s="196" t="n">
        <v>2168</v>
      </c>
      <c r="S332" s="199" t="n">
        <v>93862</v>
      </c>
      <c r="T332" s="200" t="n">
        <v>43</v>
      </c>
      <c r="U332" s="158" t="n">
        <f aca="false">V332+W332</f>
        <v>0</v>
      </c>
      <c r="V332" s="158" t="n">
        <f aca="false">IF(K332=0,0,M332/K332)</f>
        <v>0</v>
      </c>
      <c r="W332" s="158" t="n">
        <f aca="false">IF(K332+$AB$1*H332=0,0,(N332+$AB$1*J332)/(K332+$AB$1*H332))</f>
        <v>0</v>
      </c>
      <c r="X332" s="159" t="n">
        <f aca="false">IF(F332=0,G332,F332)</f>
        <v>41</v>
      </c>
      <c r="Y332" s="159" t="n">
        <f aca="false">IF(K332=0,X332+E332,(X332+E332)/K332)</f>
        <v>41</v>
      </c>
      <c r="Z332" s="160" t="n">
        <f aca="false">(K332)/S332*100000</f>
        <v>0</v>
      </c>
      <c r="AA332" s="160" t="n">
        <f aca="false">SUM(M332:N332)/S332*100000</f>
        <v>0</v>
      </c>
      <c r="AB332" s="160" t="n">
        <f aca="false">IF(H332=0,(K332+$AB$1*I332)/S332*100000,(K332+$AB$1*H332)/S332*100000)</f>
        <v>5.593317849609</v>
      </c>
      <c r="AC332" s="161" t="n">
        <f aca="false">(SUM(M332:N332)+$AB$1*ABS(H332-I332))/S332*100000</f>
        <v>5.593317849609</v>
      </c>
      <c r="AD332" s="159" t="n">
        <f aca="false">(AB332*(W332*100+1))^0.5</f>
        <v>2.36501962985701</v>
      </c>
      <c r="AE332" s="159" t="n">
        <f aca="false">(AC332*(W332*100))^0.5</f>
        <v>0</v>
      </c>
      <c r="AF332" s="151" t="n">
        <f aca="false">$AF$1*(X332/S332*100000)^0.5</f>
        <v>0.462642010318674</v>
      </c>
      <c r="AG332" s="162" t="n">
        <f aca="false">D332</f>
        <v>1.90237761953834</v>
      </c>
      <c r="AH332" s="163" t="n">
        <v>0</v>
      </c>
      <c r="AI332" s="161"/>
      <c r="AJ332" s="161"/>
      <c r="AK332" s="160"/>
      <c r="AL332" s="164"/>
      <c r="AM332" s="160"/>
      <c r="AN332" s="160"/>
      <c r="AO332" s="160"/>
      <c r="AP332" s="160"/>
      <c r="AQ332" s="161"/>
      <c r="AR332" s="161"/>
      <c r="AS332" s="161"/>
      <c r="AT332" s="161"/>
      <c r="AU332" s="161"/>
      <c r="AV332" s="161"/>
      <c r="AW332" s="161"/>
      <c r="AX332" s="161"/>
    </row>
    <row r="333" customFormat="false" ht="15.75" hidden="false" customHeight="false" outlineLevel="0" collapsed="false">
      <c r="A333" s="195" t="s">
        <v>104</v>
      </c>
      <c r="B333" s="195" t="s">
        <v>769</v>
      </c>
      <c r="C333" s="195" t="s">
        <v>770</v>
      </c>
      <c r="D333" s="151" t="n">
        <f aca="false">IF(AD333-AE333-AF333&lt;0,0,AD333-AE333-AF333)</f>
        <v>0.712218631767297</v>
      </c>
      <c r="E333" s="272"/>
      <c r="F333" s="196" t="n">
        <v>15</v>
      </c>
      <c r="G333" s="196" t="n">
        <v>5</v>
      </c>
      <c r="H333" s="196" t="n">
        <v>4</v>
      </c>
      <c r="I333" s="196" t="n">
        <v>2</v>
      </c>
      <c r="J333" s="272"/>
      <c r="K333" s="197" t="n">
        <v>0</v>
      </c>
      <c r="L333" s="196" t="n">
        <v>0</v>
      </c>
      <c r="M333" s="196" t="n">
        <v>0</v>
      </c>
      <c r="N333" s="196" t="n">
        <v>0</v>
      </c>
      <c r="O333" s="272"/>
      <c r="P333" s="195" t="s">
        <v>149</v>
      </c>
      <c r="Q333" s="198" t="n">
        <v>44004</v>
      </c>
      <c r="R333" s="196" t="n">
        <v>6525.25</v>
      </c>
      <c r="S333" s="199" t="n">
        <v>164008</v>
      </c>
      <c r="T333" s="200" t="n">
        <v>25</v>
      </c>
      <c r="U333" s="158" t="n">
        <f aca="false">V333+W333</f>
        <v>0</v>
      </c>
      <c r="V333" s="158" t="n">
        <f aca="false">IF(K333=0,0,M333/K333)</f>
        <v>0</v>
      </c>
      <c r="W333" s="158" t="n">
        <f aca="false">IF(K333+$AB$1*H333=0,0,(N333+$AB$1*J333)/(K333+$AB$1*H333))</f>
        <v>0</v>
      </c>
      <c r="X333" s="159" t="n">
        <f aca="false">IF(F333=0,G333,F333)</f>
        <v>15</v>
      </c>
      <c r="Y333" s="159" t="n">
        <f aca="false">IF(K333=0,X333+E333,(X333+E333)/K333)</f>
        <v>15</v>
      </c>
      <c r="Z333" s="160" t="n">
        <f aca="false">(K333)/S333*100000</f>
        <v>0</v>
      </c>
      <c r="AA333" s="160" t="n">
        <f aca="false">SUM(M333:N333)/S333*100000</f>
        <v>0</v>
      </c>
      <c r="AB333" s="160" t="n">
        <f aca="false">IF(H333=0,(K333+$AB$1*I333)/S333*100000,(K333+$AB$1*H333)/S333*100000)</f>
        <v>0.853616896736745</v>
      </c>
      <c r="AC333" s="161" t="n">
        <f aca="false">(SUM(M333:N333)+$AB$1*ABS(H333-I333))/S333*100000</f>
        <v>0.426808448368372</v>
      </c>
      <c r="AD333" s="159" t="n">
        <f aca="false">(AB333*(W333*100+1))^0.5</f>
        <v>0.923913901149206</v>
      </c>
      <c r="AE333" s="159" t="n">
        <f aca="false">(AC333*(W333*100))^0.5</f>
        <v>0</v>
      </c>
      <c r="AF333" s="151" t="n">
        <f aca="false">$AF$1*(X333/S333*100000)^0.5</f>
        <v>0.211695269381909</v>
      </c>
      <c r="AG333" s="162" t="n">
        <f aca="false">D333</f>
        <v>0.712218631767297</v>
      </c>
      <c r="AH333" s="163" t="n">
        <v>0</v>
      </c>
      <c r="AI333" s="161"/>
      <c r="AJ333" s="161"/>
      <c r="AK333" s="160"/>
      <c r="AL333" s="164"/>
      <c r="AM333" s="160"/>
      <c r="AN333" s="160"/>
      <c r="AO333" s="160"/>
      <c r="AP333" s="160"/>
      <c r="AQ333" s="161"/>
      <c r="AR333" s="161"/>
      <c r="AS333" s="161"/>
      <c r="AT333" s="161"/>
      <c r="AU333" s="161"/>
      <c r="AV333" s="161"/>
      <c r="AW333" s="161"/>
      <c r="AX333" s="161"/>
    </row>
    <row r="334" customFormat="false" ht="15.75" hidden="false" customHeight="false" outlineLevel="0" collapsed="false">
      <c r="A334" s="195" t="s">
        <v>104</v>
      </c>
      <c r="B334" s="195" t="s">
        <v>771</v>
      </c>
      <c r="C334" s="195" t="s">
        <v>772</v>
      </c>
      <c r="D334" s="151" t="n">
        <f aca="false">IF(AD334-AE334-AF334&lt;0,0,AD334-AE334-AF334)</f>
        <v>1.54096842850581</v>
      </c>
      <c r="E334" s="272"/>
      <c r="F334" s="196" t="n">
        <v>85</v>
      </c>
      <c r="G334" s="196" t="n">
        <v>158</v>
      </c>
      <c r="H334" s="196" t="n">
        <v>8</v>
      </c>
      <c r="I334" s="196" t="n">
        <v>8</v>
      </c>
      <c r="J334" s="272"/>
      <c r="K334" s="197" t="n">
        <v>1</v>
      </c>
      <c r="L334" s="196" t="n">
        <v>1</v>
      </c>
      <c r="M334" s="196" t="n">
        <v>0</v>
      </c>
      <c r="N334" s="196" t="n">
        <v>0</v>
      </c>
      <c r="O334" s="272"/>
      <c r="P334" s="195" t="s">
        <v>149</v>
      </c>
      <c r="Q334" s="198" t="n">
        <v>44004</v>
      </c>
      <c r="R334" s="196" t="n">
        <v>15682</v>
      </c>
      <c r="S334" s="199" t="n">
        <v>71608</v>
      </c>
      <c r="T334" s="200" t="n">
        <v>5</v>
      </c>
      <c r="U334" s="158" t="n">
        <f aca="false">V334+W334</f>
        <v>0</v>
      </c>
      <c r="V334" s="158" t="n">
        <f aca="false">IF(K334=0,0,M334/K334)</f>
        <v>0</v>
      </c>
      <c r="W334" s="158" t="n">
        <f aca="false">IF(K334+$AB$1*H334=0,0,(N334+$AB$1*J334)/(K334+$AB$1*H334))</f>
        <v>0</v>
      </c>
      <c r="X334" s="159" t="n">
        <f aca="false">IF(F334=0,G334,F334)</f>
        <v>85</v>
      </c>
      <c r="Y334" s="159" t="n">
        <f aca="false">IF(K334=0,X334+E334,(X334+E334)/K334)</f>
        <v>85</v>
      </c>
      <c r="Z334" s="160" t="n">
        <f aca="false">(K334)/S334*100000</f>
        <v>1.39649201206569</v>
      </c>
      <c r="AA334" s="160" t="n">
        <f aca="false">SUM(M334:N334)/S334*100000</f>
        <v>0</v>
      </c>
      <c r="AB334" s="160" t="n">
        <f aca="false">IF(H334=0,(K334+$AB$1*I334)/S334*100000,(K334+$AB$1*H334)/S334*100000)</f>
        <v>5.30666964584963</v>
      </c>
      <c r="AC334" s="161" t="n">
        <f aca="false">(SUM(M334:N334)+$AB$1*ABS(H334-I334))/S334*100000</f>
        <v>0</v>
      </c>
      <c r="AD334" s="159" t="n">
        <f aca="false">(AB334*(W334*100+1))^0.5</f>
        <v>2.30362098572001</v>
      </c>
      <c r="AE334" s="159" t="n">
        <f aca="false">(AC334*(W334*100))^0.5</f>
        <v>0</v>
      </c>
      <c r="AF334" s="151" t="n">
        <f aca="false">$AF$1*(X334/S334*100000)^0.5</f>
        <v>0.762652557214201</v>
      </c>
      <c r="AG334" s="162" t="n">
        <f aca="false">D334</f>
        <v>1.54096842850581</v>
      </c>
      <c r="AH334" s="163" t="n">
        <v>0</v>
      </c>
      <c r="AI334" s="161"/>
      <c r="AJ334" s="161"/>
      <c r="AK334" s="160"/>
      <c r="AL334" s="164"/>
      <c r="AM334" s="160"/>
      <c r="AN334" s="160"/>
      <c r="AO334" s="160"/>
      <c r="AP334" s="160"/>
      <c r="AQ334" s="161"/>
      <c r="AR334" s="161"/>
      <c r="AS334" s="161"/>
      <c r="AT334" s="161"/>
      <c r="AU334" s="161"/>
      <c r="AV334" s="161"/>
      <c r="AW334" s="161"/>
      <c r="AX334" s="161"/>
    </row>
    <row r="335" customFormat="false" ht="15.75" hidden="false" customHeight="false" outlineLevel="0" collapsed="false">
      <c r="A335" s="195" t="s">
        <v>104</v>
      </c>
      <c r="B335" s="195" t="s">
        <v>773</v>
      </c>
      <c r="C335" s="195" t="s">
        <v>774</v>
      </c>
      <c r="D335" s="151" t="n">
        <f aca="false">IF(AD335-AE335-AF335&lt;0,0,AD335-AE335-AF335)</f>
        <v>0</v>
      </c>
      <c r="E335" s="272"/>
      <c r="F335" s="196" t="n">
        <v>197</v>
      </c>
      <c r="G335" s="196" t="n">
        <v>221</v>
      </c>
      <c r="H335" s="196" t="n">
        <v>0</v>
      </c>
      <c r="I335" s="196" t="n">
        <v>0</v>
      </c>
      <c r="J335" s="272"/>
      <c r="K335" s="197" t="n">
        <v>0</v>
      </c>
      <c r="L335" s="196" t="n">
        <v>0</v>
      </c>
      <c r="M335" s="196" t="n">
        <v>0</v>
      </c>
      <c r="N335" s="196" t="n">
        <v>0</v>
      </c>
      <c r="O335" s="272"/>
      <c r="P335" s="195" t="s">
        <v>149</v>
      </c>
      <c r="Q335" s="198" t="n">
        <v>44004</v>
      </c>
      <c r="R335" s="196" t="n">
        <v>8055</v>
      </c>
      <c r="S335" s="199" t="n">
        <v>103342</v>
      </c>
      <c r="T335" s="200" t="n">
        <v>13</v>
      </c>
      <c r="U335" s="158" t="n">
        <f aca="false">V335+W335</f>
        <v>0</v>
      </c>
      <c r="V335" s="158" t="n">
        <f aca="false">IF(K335=0,0,M335/K335)</f>
        <v>0</v>
      </c>
      <c r="W335" s="158" t="n">
        <f aca="false">IF(K335+$AB$1*H335=0,0,(N335+$AB$1*J335)/(K335+$AB$1*H335))</f>
        <v>0</v>
      </c>
      <c r="X335" s="159" t="n">
        <f aca="false">IF(F335=0,G335,F335)</f>
        <v>197</v>
      </c>
      <c r="Y335" s="159" t="n">
        <f aca="false">IF(K335=0,X335+E335,(X335+E335)/K335)</f>
        <v>197</v>
      </c>
      <c r="Z335" s="160" t="n">
        <f aca="false">(K335)/S335*100000</f>
        <v>0</v>
      </c>
      <c r="AA335" s="160" t="n">
        <f aca="false">SUM(M335:N335)/S335*100000</f>
        <v>0</v>
      </c>
      <c r="AB335" s="160" t="n">
        <f aca="false">IF(H335=0,(K335+$AB$1*I335)/S335*100000,(K335+$AB$1*H335)/S335*100000)</f>
        <v>0</v>
      </c>
      <c r="AC335" s="161" t="n">
        <f aca="false">(SUM(M335:N335)+$AB$1*ABS(H335-I335))/S335*100000</f>
        <v>0</v>
      </c>
      <c r="AD335" s="159" t="n">
        <f aca="false">(AB335*(W335*100+1))^0.5</f>
        <v>0</v>
      </c>
      <c r="AE335" s="159" t="n">
        <f aca="false">(AC335*(W335*100))^0.5</f>
        <v>0</v>
      </c>
      <c r="AF335" s="151" t="n">
        <f aca="false">$AF$1*(X335/S335*100000)^0.5</f>
        <v>0.96647966759875</v>
      </c>
      <c r="AG335" s="162" t="n">
        <f aca="false">D335</f>
        <v>0</v>
      </c>
      <c r="AH335" s="163" t="n">
        <v>0</v>
      </c>
      <c r="AI335" s="161"/>
      <c r="AJ335" s="161"/>
      <c r="AK335" s="160"/>
      <c r="AL335" s="164"/>
      <c r="AM335" s="160"/>
      <c r="AN335" s="160"/>
      <c r="AO335" s="160"/>
      <c r="AP335" s="160"/>
      <c r="AQ335" s="161"/>
      <c r="AR335" s="161"/>
      <c r="AS335" s="161"/>
      <c r="AT335" s="161"/>
      <c r="AU335" s="161"/>
      <c r="AV335" s="161"/>
      <c r="AW335" s="161"/>
      <c r="AX335" s="161"/>
    </row>
    <row r="336" customFormat="false" ht="15.75" hidden="false" customHeight="false" outlineLevel="0" collapsed="false">
      <c r="A336" s="195" t="s">
        <v>104</v>
      </c>
      <c r="B336" s="195" t="s">
        <v>775</v>
      </c>
      <c r="C336" s="195" t="s">
        <v>776</v>
      </c>
      <c r="D336" s="151" t="n">
        <f aca="false">IF(AD336-AE336-AF336&lt;0,0,AD336-AE336-AF336)</f>
        <v>0</v>
      </c>
      <c r="E336" s="272"/>
      <c r="F336" s="196" t="n">
        <v>325</v>
      </c>
      <c r="G336" s="196" t="n">
        <v>12</v>
      </c>
      <c r="H336" s="196" t="n">
        <v>0</v>
      </c>
      <c r="I336" s="196" t="n">
        <v>0</v>
      </c>
      <c r="J336" s="272"/>
      <c r="K336" s="197" t="n">
        <v>1</v>
      </c>
      <c r="L336" s="196" t="n">
        <v>1</v>
      </c>
      <c r="M336" s="196" t="n">
        <v>0</v>
      </c>
      <c r="N336" s="196" t="n">
        <v>0</v>
      </c>
      <c r="O336" s="272"/>
      <c r="P336" s="195" t="s">
        <v>149</v>
      </c>
      <c r="Q336" s="198" t="n">
        <v>44004</v>
      </c>
      <c r="R336" s="196" t="n">
        <v>4989.51</v>
      </c>
      <c r="S336" s="199" t="n">
        <v>114978</v>
      </c>
      <c r="T336" s="200" t="n">
        <v>23</v>
      </c>
      <c r="U336" s="158" t="n">
        <f aca="false">V336+W336</f>
        <v>0</v>
      </c>
      <c r="V336" s="158" t="n">
        <f aca="false">IF(K336=0,0,M336/K336)</f>
        <v>0</v>
      </c>
      <c r="W336" s="158" t="n">
        <f aca="false">IF(K336+$AB$1*H336=0,0,(N336+$AB$1*J336)/(K336+$AB$1*H336))</f>
        <v>0</v>
      </c>
      <c r="X336" s="159" t="n">
        <f aca="false">IF(F336=0,G336,F336)</f>
        <v>325</v>
      </c>
      <c r="Y336" s="159" t="n">
        <f aca="false">IF(K336=0,X336+E336,(X336+E336)/K336)</f>
        <v>325</v>
      </c>
      <c r="Z336" s="160" t="n">
        <f aca="false">(K336)/S336*100000</f>
        <v>0.869731600827985</v>
      </c>
      <c r="AA336" s="160" t="n">
        <f aca="false">SUM(M336:N336)/S336*100000</f>
        <v>0</v>
      </c>
      <c r="AB336" s="160" t="n">
        <f aca="false">IF(H336=0,(K336+$AB$1*I336)/S336*100000,(K336+$AB$1*H336)/S336*100000)</f>
        <v>0.869731600827985</v>
      </c>
      <c r="AC336" s="161" t="n">
        <f aca="false">(SUM(M336:N336)+$AB$1*ABS(H336-I336))/S336*100000</f>
        <v>0</v>
      </c>
      <c r="AD336" s="159" t="n">
        <f aca="false">(AB336*(W336*100+1))^0.5</f>
        <v>0.93259401715215</v>
      </c>
      <c r="AE336" s="159" t="n">
        <f aca="false">(AC336*(W336*100))^0.5</f>
        <v>0</v>
      </c>
      <c r="AF336" s="151" t="n">
        <f aca="false">$AF$1*(X336/S336*100000)^0.5</f>
        <v>1.17688044181156</v>
      </c>
      <c r="AG336" s="162" t="n">
        <f aca="false">D336</f>
        <v>0</v>
      </c>
      <c r="AH336" s="163" t="n">
        <v>0</v>
      </c>
      <c r="AI336" s="161"/>
      <c r="AJ336" s="161"/>
      <c r="AK336" s="160"/>
      <c r="AL336" s="164"/>
      <c r="AM336" s="160"/>
      <c r="AN336" s="160"/>
      <c r="AO336" s="160"/>
      <c r="AP336" s="160"/>
      <c r="AQ336" s="161"/>
      <c r="AR336" s="161"/>
      <c r="AS336" s="161"/>
      <c r="AT336" s="161"/>
      <c r="AU336" s="161"/>
      <c r="AV336" s="161"/>
      <c r="AW336" s="161"/>
      <c r="AX336" s="161"/>
    </row>
    <row r="337" customFormat="false" ht="15.75" hidden="false" customHeight="false" outlineLevel="0" collapsed="false">
      <c r="A337" s="195" t="s">
        <v>104</v>
      </c>
      <c r="B337" s="195" t="s">
        <v>777</v>
      </c>
      <c r="C337" s="195" t="s">
        <v>778</v>
      </c>
      <c r="D337" s="151" t="n">
        <f aca="false">IF(AD337-AE337-AF337&lt;0,0,AD337-AE337-AF337)</f>
        <v>4.06084222967552</v>
      </c>
      <c r="E337" s="272"/>
      <c r="F337" s="196" t="n">
        <v>7</v>
      </c>
      <c r="G337" s="196" t="n">
        <v>4</v>
      </c>
      <c r="H337" s="196" t="n">
        <v>0</v>
      </c>
      <c r="I337" s="196" t="n">
        <v>0</v>
      </c>
      <c r="J337" s="272"/>
      <c r="K337" s="197" t="n">
        <v>7</v>
      </c>
      <c r="L337" s="196" t="n">
        <v>3</v>
      </c>
      <c r="M337" s="196" t="n">
        <v>4</v>
      </c>
      <c r="N337" s="196" t="n">
        <v>0</v>
      </c>
      <c r="O337" s="272"/>
      <c r="P337" s="195" t="s">
        <v>149</v>
      </c>
      <c r="Q337" s="198" t="n">
        <v>44004</v>
      </c>
      <c r="R337" s="196" t="n">
        <v>17742</v>
      </c>
      <c r="S337" s="199" t="n">
        <v>36714</v>
      </c>
      <c r="T337" s="200" t="n">
        <v>2</v>
      </c>
      <c r="U337" s="158" t="n">
        <f aca="false">V337+W337</f>
        <v>0.571428571428571</v>
      </c>
      <c r="V337" s="158" t="n">
        <f aca="false">IF(K337=0,0,M337/K337)</f>
        <v>0.571428571428571</v>
      </c>
      <c r="W337" s="158" t="n">
        <f aca="false">IF(K337+$AB$1*H337=0,0,(N337+$AB$1*J337)/(K337+$AB$1*H337))</f>
        <v>0</v>
      </c>
      <c r="X337" s="159" t="n">
        <f aca="false">IF(F337=0,G337,F337)</f>
        <v>7</v>
      </c>
      <c r="Y337" s="159" t="n">
        <f aca="false">IF(K337=0,X337+E337,(X337+E337)/K337)</f>
        <v>1</v>
      </c>
      <c r="Z337" s="160" t="n">
        <f aca="false">(K337)/S337*100000</f>
        <v>19.0662962357684</v>
      </c>
      <c r="AA337" s="160" t="n">
        <f aca="false">SUM(M337:N337)/S337*100000</f>
        <v>10.8950264204391</v>
      </c>
      <c r="AB337" s="160" t="n">
        <f aca="false">IF(H337=0,(K337+$AB$1*I337)/S337*100000,(K337+$AB$1*H337)/S337*100000)</f>
        <v>19.0662962357684</v>
      </c>
      <c r="AC337" s="161" t="n">
        <f aca="false">(SUM(M337:N337)+$AB$1*ABS(H337-I337))/S337*100000</f>
        <v>10.8950264204391</v>
      </c>
      <c r="AD337" s="159" t="n">
        <f aca="false">(AB337*(W337*100+1))^0.5</f>
        <v>4.36649702115648</v>
      </c>
      <c r="AE337" s="159" t="n">
        <f aca="false">(AC337*(W337*100))^0.5</f>
        <v>0</v>
      </c>
      <c r="AF337" s="151" t="n">
        <f aca="false">$AF$1*(X337/S337*100000)^0.5</f>
        <v>0.305654791480953</v>
      </c>
      <c r="AG337" s="162" t="n">
        <f aca="false">D337</f>
        <v>4.06084222967552</v>
      </c>
      <c r="AH337" s="165"/>
      <c r="AI337" s="161"/>
      <c r="AJ337" s="161"/>
      <c r="AK337" s="160"/>
      <c r="AL337" s="164"/>
      <c r="AM337" s="160"/>
      <c r="AN337" s="160"/>
      <c r="AO337" s="160"/>
      <c r="AP337" s="160"/>
      <c r="AQ337" s="161"/>
      <c r="AR337" s="161"/>
      <c r="AS337" s="161"/>
      <c r="AT337" s="161"/>
      <c r="AU337" s="161"/>
      <c r="AV337" s="161"/>
      <c r="AW337" s="161"/>
      <c r="AX337" s="161"/>
    </row>
    <row r="338" customFormat="false" ht="15.75" hidden="false" customHeight="false" outlineLevel="0" collapsed="false">
      <c r="A338" s="195" t="s">
        <v>104</v>
      </c>
      <c r="B338" s="195" t="s">
        <v>779</v>
      </c>
      <c r="C338" s="195" t="s">
        <v>780</v>
      </c>
      <c r="D338" s="151" t="n">
        <f aca="false">IF(AD338-AE338-AF338&lt;0,0,AD338-AE338-AF338)</f>
        <v>4.42423961114294</v>
      </c>
      <c r="E338" s="272"/>
      <c r="F338" s="196" t="n">
        <v>117</v>
      </c>
      <c r="G338" s="196" t="n">
        <v>6</v>
      </c>
      <c r="H338" s="196" t="n">
        <v>0</v>
      </c>
      <c r="I338" s="196" t="n">
        <v>0</v>
      </c>
      <c r="J338" s="272"/>
      <c r="K338" s="197" t="n">
        <v>7</v>
      </c>
      <c r="L338" s="196" t="n">
        <v>4</v>
      </c>
      <c r="M338" s="196" t="n">
        <v>3</v>
      </c>
      <c r="N338" s="196" t="n">
        <v>0</v>
      </c>
      <c r="O338" s="272"/>
      <c r="P338" s="195" t="s">
        <v>149</v>
      </c>
      <c r="Q338" s="198" t="n">
        <v>44004</v>
      </c>
      <c r="R338" s="196" t="n">
        <v>678.32</v>
      </c>
      <c r="S338" s="199" t="n">
        <v>18222</v>
      </c>
      <c r="T338" s="200" t="n">
        <v>27</v>
      </c>
      <c r="U338" s="158" t="n">
        <f aca="false">V338+W338</f>
        <v>0.428571428571429</v>
      </c>
      <c r="V338" s="158" t="n">
        <f aca="false">IF(K338=0,0,M338/K338)</f>
        <v>0.428571428571429</v>
      </c>
      <c r="W338" s="158" t="n">
        <f aca="false">IF(K338+$AB$1*H338=0,0,(N338+$AB$1*J338)/(K338+$AB$1*H338))</f>
        <v>0</v>
      </c>
      <c r="X338" s="159" t="n">
        <f aca="false">IF(F338=0,G338,F338)</f>
        <v>117</v>
      </c>
      <c r="Y338" s="159" t="n">
        <f aca="false">IF(K338=0,X338+E338,(X338+E338)/K338)</f>
        <v>16.7142857142857</v>
      </c>
      <c r="Z338" s="160" t="n">
        <f aca="false">(K338)/S338*100000</f>
        <v>38.4151026232027</v>
      </c>
      <c r="AA338" s="160" t="n">
        <f aca="false">SUM(M338:N338)/S338*100000</f>
        <v>16.463615409944</v>
      </c>
      <c r="AB338" s="160" t="n">
        <f aca="false">IF(H338=0,(K338+$AB$1*I338)/S338*100000,(K338+$AB$1*H338)/S338*100000)</f>
        <v>38.4151026232027</v>
      </c>
      <c r="AC338" s="161" t="n">
        <f aca="false">(SUM(M338:N338)+$AB$1*ABS(H338-I338))/S338*100000</f>
        <v>16.463615409944</v>
      </c>
      <c r="AD338" s="159" t="n">
        <f aca="false">(AB338*(W338*100+1))^0.5</f>
        <v>6.19799182180831</v>
      </c>
      <c r="AE338" s="159" t="n">
        <f aca="false">(AC338*(W338*100))^0.5</f>
        <v>0</v>
      </c>
      <c r="AF338" s="151" t="n">
        <f aca="false">$AF$1*(X338/S338*100000)^0.5</f>
        <v>1.77375221066537</v>
      </c>
      <c r="AG338" s="162" t="n">
        <f aca="false">D338</f>
        <v>4.42423961114294</v>
      </c>
      <c r="AH338" s="163" t="n">
        <v>0</v>
      </c>
      <c r="AI338" s="161"/>
      <c r="AJ338" s="161"/>
      <c r="AK338" s="160"/>
      <c r="AL338" s="164"/>
      <c r="AM338" s="160"/>
      <c r="AN338" s="160"/>
      <c r="AO338" s="160"/>
      <c r="AP338" s="160"/>
      <c r="AQ338" s="161"/>
      <c r="AR338" s="161"/>
      <c r="AS338" s="161"/>
      <c r="AT338" s="161"/>
      <c r="AU338" s="161"/>
      <c r="AV338" s="161"/>
      <c r="AW338" s="161"/>
      <c r="AX338" s="161"/>
    </row>
    <row r="339" customFormat="false" ht="15.75" hidden="false" customHeight="false" outlineLevel="0" collapsed="false">
      <c r="A339" s="195" t="s">
        <v>104</v>
      </c>
      <c r="B339" s="195" t="s">
        <v>781</v>
      </c>
      <c r="C339" s="195" t="s">
        <v>782</v>
      </c>
      <c r="D339" s="151" t="n">
        <f aca="false">IF(AD339-AE339-AF339&lt;0,0,AD339-AE339-AF339)</f>
        <v>0.680062869299395</v>
      </c>
      <c r="E339" s="272"/>
      <c r="F339" s="196" t="n">
        <v>349</v>
      </c>
      <c r="G339" s="196" t="n">
        <v>35</v>
      </c>
      <c r="H339" s="196" t="n">
        <v>1</v>
      </c>
      <c r="I339" s="196" t="n">
        <v>0</v>
      </c>
      <c r="J339" s="272"/>
      <c r="K339" s="197" t="n">
        <v>4</v>
      </c>
      <c r="L339" s="196" t="n">
        <v>4</v>
      </c>
      <c r="M339" s="196" t="n">
        <v>0</v>
      </c>
      <c r="N339" s="196" t="n">
        <v>0</v>
      </c>
      <c r="O339" s="272"/>
      <c r="P339" s="195" t="s">
        <v>149</v>
      </c>
      <c r="Q339" s="198" t="n">
        <v>44004</v>
      </c>
      <c r="R339" s="196" t="n">
        <v>5588.13</v>
      </c>
      <c r="S339" s="199" t="n">
        <v>130862</v>
      </c>
      <c r="T339" s="200" t="n">
        <v>23</v>
      </c>
      <c r="U339" s="158" t="n">
        <f aca="false">V339+W339</f>
        <v>0</v>
      </c>
      <c r="V339" s="158" t="n">
        <f aca="false">IF(K339=0,0,M339/K339)</f>
        <v>0</v>
      </c>
      <c r="W339" s="158" t="n">
        <f aca="false">IF(K339+$AB$1*H339=0,0,(N339+$AB$1*J339)/(K339+$AB$1*H339))</f>
        <v>0</v>
      </c>
      <c r="X339" s="159" t="n">
        <f aca="false">IF(F339=0,G339,F339)</f>
        <v>349</v>
      </c>
      <c r="Y339" s="159" t="n">
        <f aca="false">IF(K339=0,X339+E339,(X339+E339)/K339)</f>
        <v>87.25</v>
      </c>
      <c r="Z339" s="160" t="n">
        <f aca="false">(K339)/S339*100000</f>
        <v>3.05665510232153</v>
      </c>
      <c r="AA339" s="160" t="n">
        <f aca="false">SUM(M339:N339)/S339*100000</f>
        <v>0</v>
      </c>
      <c r="AB339" s="160" t="n">
        <f aca="false">IF(H339=0,(K339+$AB$1*I339)/S339*100000,(K339+$AB$1*H339)/S339*100000)</f>
        <v>3.32411242377466</v>
      </c>
      <c r="AC339" s="161" t="n">
        <f aca="false">(SUM(M339:N339)+$AB$1*ABS(H339-I339))/S339*100000</f>
        <v>0.267457321453134</v>
      </c>
      <c r="AD339" s="159" t="n">
        <f aca="false">(AB339*(W339*100+1))^0.5</f>
        <v>1.82321485946519</v>
      </c>
      <c r="AE339" s="159" t="n">
        <f aca="false">(AC339*(W339*100))^0.5</f>
        <v>0</v>
      </c>
      <c r="AF339" s="151" t="n">
        <f aca="false">$AF$1*(X339/S339*100000)^0.5</f>
        <v>1.14315199016579</v>
      </c>
      <c r="AG339" s="162" t="n">
        <f aca="false">D339</f>
        <v>0.680062869299395</v>
      </c>
      <c r="AH339" s="163" t="n">
        <v>0</v>
      </c>
      <c r="AI339" s="161"/>
      <c r="AJ339" s="161"/>
      <c r="AK339" s="160"/>
      <c r="AL339" s="164"/>
      <c r="AM339" s="160"/>
      <c r="AN339" s="160"/>
      <c r="AO339" s="160"/>
      <c r="AP339" s="160"/>
      <c r="AQ339" s="161"/>
      <c r="AR339" s="161"/>
      <c r="AS339" s="161"/>
      <c r="AT339" s="161"/>
      <c r="AU339" s="161"/>
      <c r="AV339" s="161"/>
      <c r="AW339" s="161"/>
      <c r="AX339" s="161"/>
    </row>
    <row r="340" customFormat="false" ht="15.75" hidden="false" customHeight="false" outlineLevel="0" collapsed="false">
      <c r="A340" s="195" t="s">
        <v>104</v>
      </c>
      <c r="B340" s="195" t="s">
        <v>783</v>
      </c>
      <c r="C340" s="195" t="s">
        <v>784</v>
      </c>
      <c r="D340" s="151" t="n">
        <f aca="false">IF(AD340-AE340-AF340&lt;0,0,AD340-AE340-AF340)</f>
        <v>0.300002343777466</v>
      </c>
      <c r="E340" s="272"/>
      <c r="F340" s="196" t="n">
        <v>144</v>
      </c>
      <c r="G340" s="196" t="n">
        <v>13</v>
      </c>
      <c r="H340" s="196" t="n">
        <v>0</v>
      </c>
      <c r="I340" s="196" t="n">
        <v>0</v>
      </c>
      <c r="J340" s="272"/>
      <c r="K340" s="197" t="n">
        <v>1</v>
      </c>
      <c r="L340" s="196" t="n">
        <v>0</v>
      </c>
      <c r="M340" s="196" t="n">
        <v>1</v>
      </c>
      <c r="N340" s="196" t="n">
        <v>0</v>
      </c>
      <c r="O340" s="272"/>
      <c r="P340" s="195" t="s">
        <v>149</v>
      </c>
      <c r="Q340" s="198" t="n">
        <v>44004</v>
      </c>
      <c r="R340" s="196" t="n">
        <v>10977.09</v>
      </c>
      <c r="S340" s="199" t="n">
        <v>28444</v>
      </c>
      <c r="T340" s="200" t="n">
        <v>3</v>
      </c>
      <c r="U340" s="158" t="n">
        <f aca="false">V340+W340</f>
        <v>1</v>
      </c>
      <c r="V340" s="158" t="n">
        <f aca="false">IF(K340=0,0,M340/K340)</f>
        <v>1</v>
      </c>
      <c r="W340" s="158" t="n">
        <f aca="false">IF(K340+$AB$1*H340=0,0,(N340+$AB$1*J340)/(K340+$AB$1*H340))</f>
        <v>0</v>
      </c>
      <c r="X340" s="159" t="n">
        <f aca="false">IF(F340=0,G340,F340)</f>
        <v>144</v>
      </c>
      <c r="Y340" s="159" t="n">
        <f aca="false">IF(K340=0,X340+E340,(X340+E340)/K340)</f>
        <v>144</v>
      </c>
      <c r="Z340" s="160" t="n">
        <f aca="false">(K340)/S340*100000</f>
        <v>3.51567993249895</v>
      </c>
      <c r="AA340" s="160" t="n">
        <f aca="false">SUM(M340:N340)/S340*100000</f>
        <v>3.51567993249895</v>
      </c>
      <c r="AB340" s="160" t="n">
        <f aca="false">IF(H340=0,(K340+$AB$1*I340)/S340*100000,(K340+$AB$1*H340)/S340*100000)</f>
        <v>3.51567993249895</v>
      </c>
      <c r="AC340" s="161" t="n">
        <f aca="false">(SUM(M340:N340)+$AB$1*ABS(H340-I340))/S340*100000</f>
        <v>3.51567993249895</v>
      </c>
      <c r="AD340" s="159" t="n">
        <f aca="false">(AB340*(W340*100+1))^0.5</f>
        <v>1.87501464860916</v>
      </c>
      <c r="AE340" s="159" t="n">
        <f aca="false">(AC340*(W340*100))^0.5</f>
        <v>0</v>
      </c>
      <c r="AF340" s="151" t="n">
        <f aca="false">$AF$1*(X340/S340*100000)^0.5</f>
        <v>1.5750123048317</v>
      </c>
      <c r="AG340" s="162" t="n">
        <f aca="false">D340</f>
        <v>0.300002343777466</v>
      </c>
      <c r="AH340" s="165"/>
      <c r="AI340" s="161"/>
      <c r="AJ340" s="161"/>
      <c r="AK340" s="160"/>
      <c r="AL340" s="164"/>
      <c r="AM340" s="160"/>
      <c r="AN340" s="160"/>
      <c r="AO340" s="160"/>
      <c r="AP340" s="160"/>
      <c r="AQ340" s="161"/>
      <c r="AR340" s="161"/>
      <c r="AS340" s="161"/>
      <c r="AT340" s="161"/>
      <c r="AU340" s="161"/>
      <c r="AV340" s="161"/>
      <c r="AW340" s="161"/>
      <c r="AX340" s="161"/>
    </row>
    <row r="341" customFormat="false" ht="15.75" hidden="false" customHeight="false" outlineLevel="0" collapsed="false">
      <c r="A341" s="195" t="s">
        <v>104</v>
      </c>
      <c r="B341" s="195" t="s">
        <v>785</v>
      </c>
      <c r="C341" s="195" t="s">
        <v>786</v>
      </c>
      <c r="D341" s="151" t="n">
        <f aca="false">IF(AD341-AE341-AF341&lt;0,0,AD341-AE341-AF341)</f>
        <v>1.94364092578552</v>
      </c>
      <c r="E341" s="272"/>
      <c r="F341" s="196" t="n">
        <v>125</v>
      </c>
      <c r="G341" s="196" t="n">
        <v>56</v>
      </c>
      <c r="H341" s="196" t="n">
        <v>33</v>
      </c>
      <c r="I341" s="196" t="n">
        <v>16</v>
      </c>
      <c r="J341" s="272"/>
      <c r="K341" s="197" t="n">
        <v>0</v>
      </c>
      <c r="L341" s="196" t="n">
        <v>0</v>
      </c>
      <c r="M341" s="196" t="n">
        <v>0</v>
      </c>
      <c r="N341" s="196" t="n">
        <v>0</v>
      </c>
      <c r="O341" s="272"/>
      <c r="P341" s="195" t="s">
        <v>149</v>
      </c>
      <c r="Q341" s="198" t="n">
        <v>44004</v>
      </c>
      <c r="R341" s="196" t="n">
        <v>17152</v>
      </c>
      <c r="S341" s="199" t="n">
        <v>181139</v>
      </c>
      <c r="T341" s="200" t="n">
        <v>11</v>
      </c>
      <c r="U341" s="158" t="n">
        <f aca="false">V341+W341</f>
        <v>0</v>
      </c>
      <c r="V341" s="158" t="n">
        <f aca="false">IF(K341=0,0,M341/K341)</f>
        <v>0</v>
      </c>
      <c r="W341" s="158" t="n">
        <f aca="false">IF(K341+$AB$1*H341=0,0,(N341+$AB$1*J341)/(K341+$AB$1*H341))</f>
        <v>0</v>
      </c>
      <c r="X341" s="159" t="n">
        <f aca="false">IF(F341=0,G341,F341)</f>
        <v>125</v>
      </c>
      <c r="Y341" s="159" t="n">
        <f aca="false">IF(K341=0,X341+E341,(X341+E341)/K341)</f>
        <v>125</v>
      </c>
      <c r="Z341" s="160" t="n">
        <f aca="false">(K341)/S341*100000</f>
        <v>0</v>
      </c>
      <c r="AA341" s="160" t="n">
        <f aca="false">SUM(M341:N341)/S341*100000</f>
        <v>0</v>
      </c>
      <c r="AB341" s="160" t="n">
        <f aca="false">IF(H341=0,(K341+$AB$1*I341)/S341*100000,(K341+$AB$1*H341)/S341*100000)</f>
        <v>6.37631873864822</v>
      </c>
      <c r="AC341" s="161" t="n">
        <f aca="false">(SUM(M341:N341)+$AB$1*ABS(H341-I341))/S341*100000</f>
        <v>3.28477025930363</v>
      </c>
      <c r="AD341" s="159" t="n">
        <f aca="false">(AB341*(W341*100+1))^0.5</f>
        <v>2.525137370253</v>
      </c>
      <c r="AE341" s="159" t="n">
        <f aca="false">(AC341*(W341*100))^0.5</f>
        <v>0</v>
      </c>
      <c r="AF341" s="151" t="n">
        <f aca="false">$AF$1*(X341/S341*100000)^0.5</f>
        <v>0.581496444467475</v>
      </c>
      <c r="AG341" s="162" t="n">
        <f aca="false">D341</f>
        <v>1.94364092578552</v>
      </c>
      <c r="AH341" s="163" t="n">
        <v>0</v>
      </c>
      <c r="AI341" s="161"/>
      <c r="AJ341" s="161"/>
      <c r="AK341" s="160"/>
      <c r="AL341" s="164"/>
      <c r="AM341" s="160"/>
      <c r="AN341" s="160"/>
      <c r="AO341" s="160"/>
      <c r="AP341" s="160"/>
      <c r="AQ341" s="161"/>
      <c r="AR341" s="161"/>
      <c r="AS341" s="161"/>
      <c r="AT341" s="161"/>
      <c r="AU341" s="161"/>
      <c r="AV341" s="161"/>
      <c r="AW341" s="161"/>
      <c r="AX341" s="161"/>
    </row>
    <row r="342" customFormat="false" ht="15.75" hidden="false" customHeight="false" outlineLevel="0" collapsed="false">
      <c r="A342" s="195" t="s">
        <v>104</v>
      </c>
      <c r="B342" s="195" t="s">
        <v>787</v>
      </c>
      <c r="C342" s="195" t="s">
        <v>788</v>
      </c>
      <c r="D342" s="151" t="n">
        <f aca="false">IF(AD342-AE342-AF342&lt;0,0,AD342-AE342-AF342)</f>
        <v>0.950659320677623</v>
      </c>
      <c r="E342" s="272"/>
      <c r="F342" s="196" t="n">
        <v>96</v>
      </c>
      <c r="G342" s="196" t="n">
        <v>6</v>
      </c>
      <c r="H342" s="196" t="n">
        <v>0</v>
      </c>
      <c r="I342" s="196" t="n">
        <v>0</v>
      </c>
      <c r="J342" s="272"/>
      <c r="K342" s="197" t="n">
        <v>2</v>
      </c>
      <c r="L342" s="196" t="n">
        <v>1</v>
      </c>
      <c r="M342" s="196" t="n">
        <v>1</v>
      </c>
      <c r="N342" s="196" t="n">
        <v>0</v>
      </c>
      <c r="O342" s="272"/>
      <c r="P342" s="195" t="s">
        <v>149</v>
      </c>
      <c r="Q342" s="198" t="n">
        <v>44004</v>
      </c>
      <c r="R342" s="196" t="n">
        <v>1253</v>
      </c>
      <c r="S342" s="199" t="n">
        <v>58700</v>
      </c>
      <c r="T342" s="200" t="n">
        <v>47</v>
      </c>
      <c r="U342" s="158" t="n">
        <f aca="false">V342+W342</f>
        <v>0.5</v>
      </c>
      <c r="V342" s="158" t="n">
        <f aca="false">IF(K342=0,0,M342/K342)</f>
        <v>0.5</v>
      </c>
      <c r="W342" s="158" t="n">
        <f aca="false">IF(K342+$AB$1*H342=0,0,(N342+$AB$1*J342)/(K342+$AB$1*H342))</f>
        <v>0</v>
      </c>
      <c r="X342" s="159" t="n">
        <f aca="false">IF(F342=0,G342,F342)</f>
        <v>96</v>
      </c>
      <c r="Y342" s="159" t="n">
        <f aca="false">IF(K342=0,X342+E342,(X342+E342)/K342)</f>
        <v>48</v>
      </c>
      <c r="Z342" s="160" t="n">
        <f aca="false">(K342)/S342*100000</f>
        <v>3.40715502555366</v>
      </c>
      <c r="AA342" s="160" t="n">
        <f aca="false">SUM(M342:N342)/S342*100000</f>
        <v>1.70357751277683</v>
      </c>
      <c r="AB342" s="160" t="n">
        <f aca="false">IF(H342=0,(K342+$AB$1*I342)/S342*100000,(K342+$AB$1*H342)/S342*100000)</f>
        <v>3.40715502555366</v>
      </c>
      <c r="AC342" s="161" t="n">
        <f aca="false">(SUM(M342:N342)+$AB$1*ABS(H342-I342))/S342*100000</f>
        <v>1.70357751277683</v>
      </c>
      <c r="AD342" s="159" t="n">
        <f aca="false">(AB342*(W342*100+1))^0.5</f>
        <v>1.84584805050515</v>
      </c>
      <c r="AE342" s="159" t="n">
        <f aca="false">(AC342*(W342*100))^0.5</f>
        <v>0</v>
      </c>
      <c r="AF342" s="151" t="n">
        <f aca="false">$AF$1*(X342/S342*100000)^0.5</f>
        <v>0.895188729827527</v>
      </c>
      <c r="AG342" s="162" t="n">
        <f aca="false">D342</f>
        <v>0.950659320677623</v>
      </c>
      <c r="AH342" s="163" t="n">
        <v>0</v>
      </c>
      <c r="AI342" s="161"/>
      <c r="AJ342" s="161"/>
      <c r="AK342" s="160"/>
      <c r="AL342" s="164"/>
      <c r="AM342" s="160"/>
      <c r="AN342" s="160"/>
      <c r="AO342" s="160"/>
      <c r="AP342" s="160"/>
      <c r="AQ342" s="161"/>
      <c r="AR342" s="161"/>
      <c r="AS342" s="161"/>
      <c r="AT342" s="161"/>
      <c r="AU342" s="161"/>
      <c r="AV342" s="161"/>
      <c r="AW342" s="161"/>
      <c r="AX342" s="161"/>
    </row>
    <row r="343" customFormat="false" ht="15.75" hidden="false" customHeight="false" outlineLevel="0" collapsed="false">
      <c r="A343" s="201" t="s">
        <v>103</v>
      </c>
      <c r="B343" s="201" t="s">
        <v>789</v>
      </c>
      <c r="C343" s="201" t="s">
        <v>790</v>
      </c>
      <c r="D343" s="151" t="n">
        <f aca="false">IF(AD343-AE343-AF343&lt;0,0,AD343-AE343-AF343)</f>
        <v>1.60632788432024</v>
      </c>
      <c r="E343" s="204"/>
      <c r="F343" s="205" t="n">
        <v>330</v>
      </c>
      <c r="G343" s="205" t="n">
        <v>1</v>
      </c>
      <c r="H343" s="205" t="n">
        <v>0</v>
      </c>
      <c r="I343" s="205" t="n">
        <v>0</v>
      </c>
      <c r="J343" s="205" t="n">
        <v>0</v>
      </c>
      <c r="K343" s="206" t="n">
        <v>7</v>
      </c>
      <c r="L343" s="205" t="n">
        <v>3</v>
      </c>
      <c r="M343" s="205" t="n">
        <v>4</v>
      </c>
      <c r="N343" s="205" t="n">
        <v>0</v>
      </c>
      <c r="O343" s="204"/>
      <c r="P343" s="201" t="s">
        <v>149</v>
      </c>
      <c r="Q343" s="207" t="n">
        <v>44004</v>
      </c>
      <c r="R343" s="205" t="n">
        <v>11036.48</v>
      </c>
      <c r="S343" s="208" t="n">
        <v>73180</v>
      </c>
      <c r="T343" s="209" t="n">
        <v>7</v>
      </c>
      <c r="U343" s="158" t="n">
        <f aca="false">V343+W343</f>
        <v>0.571428571428571</v>
      </c>
      <c r="V343" s="158" t="n">
        <f aca="false">IF(K343=0,0,M343/K343)</f>
        <v>0.571428571428571</v>
      </c>
      <c r="W343" s="158" t="n">
        <f aca="false">IF(K343+$AB$1*H343=0,0,(N343+$AB$1*J343)/(K343+$AB$1*H343))</f>
        <v>0</v>
      </c>
      <c r="X343" s="159" t="n">
        <f aca="false">IF(F343=0,G343,F343)</f>
        <v>330</v>
      </c>
      <c r="Y343" s="159" t="n">
        <f aca="false">IF(K343=0,X343+E343,(X343+E343)/K343)</f>
        <v>47.1428571428571</v>
      </c>
      <c r="Z343" s="160" t="n">
        <f aca="false">(K343)/S343*100000</f>
        <v>9.5654550423613</v>
      </c>
      <c r="AA343" s="160" t="n">
        <f aca="false">SUM(M343:N343)/S343*100000</f>
        <v>5.46597430992074</v>
      </c>
      <c r="AB343" s="160" t="n">
        <f aca="false">IF(H343=0,(K343+$AB$1*I343)/S343*100000,(K343+$AB$1*H343)/S343*100000)</f>
        <v>9.5654550423613</v>
      </c>
      <c r="AC343" s="161" t="n">
        <f aca="false">(SUM(M343:N343)+$AB$1*ABS(H343-I343))/S343*100000</f>
        <v>5.46597430992074</v>
      </c>
      <c r="AD343" s="159" t="n">
        <f aca="false">(AB343*(W343*100+1))^0.5</f>
        <v>3.09280698433661</v>
      </c>
      <c r="AE343" s="159" t="n">
        <f aca="false">(AC343*(W343*100))^0.5</f>
        <v>0</v>
      </c>
      <c r="AF343" s="151" t="n">
        <f aca="false">$AF$1*(X343/S343*100000)^0.5</f>
        <v>1.48647910001636</v>
      </c>
      <c r="AG343" s="162" t="n">
        <f aca="false">D343</f>
        <v>1.60632788432024</v>
      </c>
      <c r="AH343" s="163" t="n">
        <v>1</v>
      </c>
      <c r="AI343" s="161"/>
      <c r="AJ343" s="161"/>
      <c r="AK343" s="160"/>
      <c r="AL343" s="164"/>
      <c r="AM343" s="160"/>
      <c r="AN343" s="160"/>
      <c r="AO343" s="160"/>
      <c r="AP343" s="160"/>
      <c r="AQ343" s="161"/>
      <c r="AR343" s="161"/>
      <c r="AS343" s="161"/>
      <c r="AT343" s="161"/>
      <c r="AU343" s="161"/>
      <c r="AV343" s="161"/>
      <c r="AW343" s="161"/>
      <c r="AX343" s="161"/>
    </row>
    <row r="344" customFormat="false" ht="15.75" hidden="false" customHeight="false" outlineLevel="0" collapsed="false">
      <c r="A344" s="201" t="s">
        <v>103</v>
      </c>
      <c r="B344" s="201" t="s">
        <v>791</v>
      </c>
      <c r="C344" s="201" t="s">
        <v>792</v>
      </c>
      <c r="D344" s="151" t="n">
        <f aca="false">IF(AD344-AE344-AF344&lt;0,0,AD344-AE344-AF344)</f>
        <v>1.19005637915766</v>
      </c>
      <c r="E344" s="204"/>
      <c r="F344" s="205" t="n">
        <v>17</v>
      </c>
      <c r="G344" s="205" t="n">
        <v>2</v>
      </c>
      <c r="H344" s="205" t="n">
        <v>1</v>
      </c>
      <c r="I344" s="205" t="n">
        <v>0</v>
      </c>
      <c r="J344" s="205" t="n">
        <v>0</v>
      </c>
      <c r="K344" s="206" t="n">
        <v>1</v>
      </c>
      <c r="L344" s="205" t="n">
        <v>1</v>
      </c>
      <c r="M344" s="205" t="n">
        <v>0</v>
      </c>
      <c r="N344" s="205" t="n">
        <v>0</v>
      </c>
      <c r="O344" s="204"/>
      <c r="P344" s="201" t="s">
        <v>149</v>
      </c>
      <c r="Q344" s="207" t="n">
        <v>44004</v>
      </c>
      <c r="R344" s="205" t="n">
        <v>16241.84</v>
      </c>
      <c r="S344" s="208" t="n">
        <v>53848</v>
      </c>
      <c r="T344" s="209" t="n">
        <v>3</v>
      </c>
      <c r="U344" s="158" t="n">
        <f aca="false">V344+W344</f>
        <v>0</v>
      </c>
      <c r="V344" s="158" t="n">
        <f aca="false">IF(K344=0,0,M344/K344)</f>
        <v>0</v>
      </c>
      <c r="W344" s="158" t="n">
        <f aca="false">IF(K344+$AB$1*H344=0,0,(N344+$AB$1*J344)/(K344+$AB$1*H344))</f>
        <v>0</v>
      </c>
      <c r="X344" s="159" t="n">
        <f aca="false">IF(F344=0,G344,F344)</f>
        <v>17</v>
      </c>
      <c r="Y344" s="159" t="n">
        <f aca="false">IF(K344=0,X344+E344,(X344+E344)/K344)</f>
        <v>17</v>
      </c>
      <c r="Z344" s="160" t="n">
        <f aca="false">(K344)/S344*100000</f>
        <v>1.85707918585649</v>
      </c>
      <c r="AA344" s="160" t="n">
        <f aca="false">SUM(M344:N344)/S344*100000</f>
        <v>0</v>
      </c>
      <c r="AB344" s="160" t="n">
        <f aca="false">IF(H344=0,(K344+$AB$1*I344)/S344*100000,(K344+$AB$1*H344)/S344*100000)</f>
        <v>2.50705690090625</v>
      </c>
      <c r="AC344" s="161" t="n">
        <f aca="false">(SUM(M344:N344)+$AB$1*ABS(H344-I344))/S344*100000</f>
        <v>0.64997771504977</v>
      </c>
      <c r="AD344" s="159" t="n">
        <f aca="false">(AB344*(W344*100+1))^0.5</f>
        <v>1.58336884550197</v>
      </c>
      <c r="AE344" s="159" t="n">
        <f aca="false">(AC344*(W344*100))^0.5</f>
        <v>0</v>
      </c>
      <c r="AF344" s="151" t="n">
        <f aca="false">$AF$1*(X344/S344*100000)^0.5</f>
        <v>0.393312466344312</v>
      </c>
      <c r="AG344" s="162" t="n">
        <f aca="false">D344</f>
        <v>1.19005637915766</v>
      </c>
      <c r="AH344" s="163" t="n">
        <v>1</v>
      </c>
      <c r="AI344" s="161"/>
      <c r="AJ344" s="161"/>
      <c r="AK344" s="160"/>
      <c r="AL344" s="164"/>
      <c r="AM344" s="160"/>
      <c r="AN344" s="160"/>
      <c r="AO344" s="160"/>
      <c r="AP344" s="160"/>
      <c r="AQ344" s="161"/>
      <c r="AR344" s="161"/>
      <c r="AS344" s="161"/>
      <c r="AT344" s="161"/>
      <c r="AU344" s="161"/>
      <c r="AV344" s="161"/>
      <c r="AW344" s="161"/>
      <c r="AX344" s="161"/>
    </row>
    <row r="345" customFormat="false" ht="15.75" hidden="false" customHeight="false" outlineLevel="0" collapsed="false">
      <c r="A345" s="201" t="s">
        <v>103</v>
      </c>
      <c r="B345" s="201" t="s">
        <v>793</v>
      </c>
      <c r="C345" s="201" t="s">
        <v>794</v>
      </c>
      <c r="D345" s="151" t="n">
        <f aca="false">IF(AD345-AE345-AF345&lt;0,0,AD345-AE345-AF345)</f>
        <v>0</v>
      </c>
      <c r="E345" s="204"/>
      <c r="F345" s="205" t="n">
        <v>6</v>
      </c>
      <c r="G345" s="205" t="n">
        <v>0</v>
      </c>
      <c r="H345" s="205" t="n">
        <v>0</v>
      </c>
      <c r="I345" s="205" t="n">
        <v>0</v>
      </c>
      <c r="J345" s="205" t="n">
        <v>0</v>
      </c>
      <c r="K345" s="206" t="n">
        <v>0</v>
      </c>
      <c r="L345" s="205" t="n">
        <v>0</v>
      </c>
      <c r="M345" s="205" t="n">
        <v>0</v>
      </c>
      <c r="N345" s="205" t="n">
        <v>0</v>
      </c>
      <c r="O345" s="204"/>
      <c r="P345" s="201" t="s">
        <v>149</v>
      </c>
      <c r="Q345" s="207" t="n">
        <v>44004</v>
      </c>
      <c r="R345" s="205" t="n">
        <v>2773.74</v>
      </c>
      <c r="S345" s="208" t="n">
        <v>28218</v>
      </c>
      <c r="T345" s="209" t="n">
        <v>10</v>
      </c>
      <c r="U345" s="158" t="n">
        <f aca="false">V345+W345</f>
        <v>0</v>
      </c>
      <c r="V345" s="158" t="n">
        <f aca="false">IF(K345=0,0,M345/K345)</f>
        <v>0</v>
      </c>
      <c r="W345" s="158" t="n">
        <f aca="false">IF(K345+$AB$1*H345=0,0,(N345+$AB$1*J345)/(K345+$AB$1*H345))</f>
        <v>0</v>
      </c>
      <c r="X345" s="159" t="n">
        <f aca="false">IF(F345=0,G345,F345)</f>
        <v>6</v>
      </c>
      <c r="Y345" s="159" t="n">
        <f aca="false">IF(K345=0,X345+E345,(X345+E345)/K345)</f>
        <v>6</v>
      </c>
      <c r="Z345" s="160" t="n">
        <f aca="false">(K345)/S345*100000</f>
        <v>0</v>
      </c>
      <c r="AA345" s="160" t="n">
        <f aca="false">SUM(M345:N345)/S345*100000</f>
        <v>0</v>
      </c>
      <c r="AB345" s="160" t="n">
        <f aca="false">IF(H345=0,(K345+$AB$1*I345)/S345*100000,(K345+$AB$1*H345)/S345*100000)</f>
        <v>0</v>
      </c>
      <c r="AC345" s="161" t="n">
        <f aca="false">(SUM(M345:N345)+$AB$1*ABS(H345-I345))/S345*100000</f>
        <v>0</v>
      </c>
      <c r="AD345" s="159" t="n">
        <f aca="false">(AB345*(W345*100+1))^0.5</f>
        <v>0</v>
      </c>
      <c r="AE345" s="159" t="n">
        <f aca="false">(AC345*(W345*100))^0.5</f>
        <v>0</v>
      </c>
      <c r="AF345" s="151" t="n">
        <f aca="false">$AF$1*(X345/S345*100000)^0.5</f>
        <v>0.322782923416939</v>
      </c>
      <c r="AG345" s="162" t="n">
        <f aca="false">D345</f>
        <v>0</v>
      </c>
      <c r="AH345" s="163" t="n">
        <v>0</v>
      </c>
      <c r="AI345" s="161"/>
      <c r="AJ345" s="161"/>
      <c r="AK345" s="160"/>
      <c r="AL345" s="164"/>
      <c r="AM345" s="160"/>
      <c r="AN345" s="160"/>
      <c r="AO345" s="160"/>
      <c r="AP345" s="160"/>
      <c r="AQ345" s="161"/>
      <c r="AR345" s="161"/>
      <c r="AS345" s="161"/>
      <c r="AT345" s="161"/>
      <c r="AU345" s="161"/>
      <c r="AV345" s="161"/>
      <c r="AW345" s="161"/>
      <c r="AX345" s="161"/>
    </row>
    <row r="346" customFormat="false" ht="15.75" hidden="false" customHeight="false" outlineLevel="0" collapsed="false">
      <c r="A346" s="201" t="s">
        <v>103</v>
      </c>
      <c r="B346" s="201" t="s">
        <v>795</v>
      </c>
      <c r="C346" s="201" t="s">
        <v>796</v>
      </c>
      <c r="D346" s="151" t="n">
        <f aca="false">IF(AD346-AE346-AF346&lt;0,0,AD346-AE346-AF346)</f>
        <v>2.28416338662642</v>
      </c>
      <c r="E346" s="204"/>
      <c r="F346" s="205" t="n">
        <v>254</v>
      </c>
      <c r="G346" s="205" t="n">
        <v>31</v>
      </c>
      <c r="H346" s="205" t="n">
        <v>14</v>
      </c>
      <c r="I346" s="205" t="n">
        <v>5</v>
      </c>
      <c r="J346" s="205" t="n">
        <v>1</v>
      </c>
      <c r="K346" s="206" t="n">
        <v>25</v>
      </c>
      <c r="L346" s="205" t="n">
        <v>14</v>
      </c>
      <c r="M346" s="205" t="n">
        <v>11</v>
      </c>
      <c r="N346" s="205" t="n">
        <v>0</v>
      </c>
      <c r="O346" s="204"/>
      <c r="P346" s="201" t="s">
        <v>149</v>
      </c>
      <c r="Q346" s="207" t="n">
        <v>44004</v>
      </c>
      <c r="R346" s="205" t="n">
        <v>11674.76</v>
      </c>
      <c r="S346" s="208" t="n">
        <v>157940</v>
      </c>
      <c r="T346" s="209" t="n">
        <v>14</v>
      </c>
      <c r="U346" s="158" t="n">
        <f aca="false">V346+W346</f>
        <v>0.451705685618729</v>
      </c>
      <c r="V346" s="158" t="n">
        <f aca="false">IF(K346=0,0,M346/K346)</f>
        <v>0.44</v>
      </c>
      <c r="W346" s="158" t="n">
        <f aca="false">IF(K346+$AB$1*H346=0,0,(N346+$AB$1*J346)/(K346+$AB$1*H346))</f>
        <v>0.0117056856187291</v>
      </c>
      <c r="X346" s="159" t="n">
        <f aca="false">IF(F346=0,G346,F346)</f>
        <v>254</v>
      </c>
      <c r="Y346" s="159" t="n">
        <f aca="false">IF(K346=0,X346+E346,(X346+E346)/K346)</f>
        <v>10.16</v>
      </c>
      <c r="Z346" s="160" t="n">
        <f aca="false">(K346)/S346*100000</f>
        <v>15.8287957452197</v>
      </c>
      <c r="AA346" s="160" t="n">
        <f aca="false">SUM(M346:N346)/S346*100000</f>
        <v>6.96467012789667</v>
      </c>
      <c r="AB346" s="160" t="n">
        <f aca="false">IF(H346=0,(K346+$AB$1*I346)/S346*100000,(K346+$AB$1*H346)/S346*100000)</f>
        <v>18.9312397112828</v>
      </c>
      <c r="AC346" s="161" t="n">
        <f aca="false">(SUM(M346:N346)+$AB$1*ABS(H346-I346))/S346*100000</f>
        <v>8.95909839179435</v>
      </c>
      <c r="AD346" s="159" t="n">
        <f aca="false">(AB346*(W346*100+1))^0.5</f>
        <v>6.4102693979731</v>
      </c>
      <c r="AE346" s="159" t="n">
        <f aca="false">(AC346*(W346*100))^0.5</f>
        <v>3.23840067319666</v>
      </c>
      <c r="AF346" s="151" t="n">
        <f aca="false">$AF$1*(X346/S346*100000)^0.5</f>
        <v>0.887705338150007</v>
      </c>
      <c r="AG346" s="162" t="n">
        <f aca="false">D346</f>
        <v>2.28416338662642</v>
      </c>
      <c r="AH346" s="165"/>
      <c r="AI346" s="161"/>
      <c r="AJ346" s="161"/>
      <c r="AK346" s="160"/>
      <c r="AL346" s="164"/>
      <c r="AM346" s="160"/>
      <c r="AN346" s="160"/>
      <c r="AO346" s="160"/>
      <c r="AP346" s="160"/>
      <c r="AQ346" s="161"/>
      <c r="AR346" s="161"/>
      <c r="AS346" s="161"/>
      <c r="AT346" s="161"/>
      <c r="AU346" s="161"/>
      <c r="AV346" s="161"/>
      <c r="AW346" s="161"/>
      <c r="AX346" s="161"/>
    </row>
    <row r="347" customFormat="false" ht="15.75" hidden="false" customHeight="false" outlineLevel="0" collapsed="false">
      <c r="A347" s="201" t="s">
        <v>103</v>
      </c>
      <c r="B347" s="201" t="s">
        <v>797</v>
      </c>
      <c r="C347" s="201" t="s">
        <v>798</v>
      </c>
      <c r="D347" s="151" t="n">
        <f aca="false">IF(AD347-AE347-AF347&lt;0,0,AD347-AE347-AF347)</f>
        <v>2.34403956498091</v>
      </c>
      <c r="E347" s="204"/>
      <c r="F347" s="205" t="n">
        <v>9</v>
      </c>
      <c r="G347" s="205" t="n">
        <v>0</v>
      </c>
      <c r="H347" s="205" t="n">
        <v>2</v>
      </c>
      <c r="I347" s="205" t="n">
        <v>0</v>
      </c>
      <c r="J347" s="205" t="n">
        <v>0</v>
      </c>
      <c r="K347" s="206" t="n">
        <v>1</v>
      </c>
      <c r="L347" s="205" t="n">
        <v>0</v>
      </c>
      <c r="M347" s="205" t="n">
        <v>1</v>
      </c>
      <c r="N347" s="205" t="n">
        <v>0</v>
      </c>
      <c r="O347" s="204"/>
      <c r="P347" s="201" t="s">
        <v>149</v>
      </c>
      <c r="Q347" s="207" t="n">
        <v>44004</v>
      </c>
      <c r="R347" s="205" t="n">
        <v>2812.44</v>
      </c>
      <c r="S347" s="208" t="n">
        <v>21776</v>
      </c>
      <c r="T347" s="209" t="n">
        <v>8</v>
      </c>
      <c r="U347" s="158" t="n">
        <f aca="false">V347+W347</f>
        <v>1</v>
      </c>
      <c r="V347" s="158" t="n">
        <f aca="false">IF(K347=0,0,M347/K347)</f>
        <v>1</v>
      </c>
      <c r="W347" s="158" t="n">
        <f aca="false">IF(K347+$AB$1*H347=0,0,(N347+$AB$1*J347)/(K347+$AB$1*H347))</f>
        <v>0</v>
      </c>
      <c r="X347" s="159" t="n">
        <f aca="false">IF(F347=0,G347,F347)</f>
        <v>9</v>
      </c>
      <c r="Y347" s="159" t="n">
        <f aca="false">IF(K347=0,X347+E347,(X347+E347)/K347)</f>
        <v>9</v>
      </c>
      <c r="Z347" s="160" t="n">
        <f aca="false">(K347)/S347*100000</f>
        <v>4.59221160911095</v>
      </c>
      <c r="AA347" s="160" t="n">
        <f aca="false">SUM(M347:N347)/S347*100000</f>
        <v>4.59221160911095</v>
      </c>
      <c r="AB347" s="160" t="n">
        <f aca="false">IF(H347=0,(K347+$AB$1*I347)/S347*100000,(K347+$AB$1*H347)/S347*100000)</f>
        <v>7.80675973548861</v>
      </c>
      <c r="AC347" s="161" t="n">
        <f aca="false">(SUM(M347:N347)+$AB$1*ABS(H347-I347))/S347*100000</f>
        <v>7.80675973548861</v>
      </c>
      <c r="AD347" s="159" t="n">
        <f aca="false">(AB347*(W347*100+1))^0.5</f>
        <v>2.79405793345246</v>
      </c>
      <c r="AE347" s="159" t="n">
        <f aca="false">(AC347*(W347*100))^0.5</f>
        <v>0</v>
      </c>
      <c r="AF347" s="151" t="n">
        <f aca="false">$AF$1*(X347/S347*100000)^0.5</f>
        <v>0.450018368471547</v>
      </c>
      <c r="AG347" s="162" t="n">
        <f aca="false">D347</f>
        <v>2.34403956498091</v>
      </c>
      <c r="AH347" s="165"/>
      <c r="AI347" s="161"/>
      <c r="AJ347" s="161"/>
      <c r="AK347" s="160"/>
      <c r="AL347" s="164"/>
      <c r="AM347" s="160"/>
      <c r="AN347" s="160"/>
      <c r="AO347" s="160"/>
      <c r="AP347" s="160"/>
      <c r="AQ347" s="161"/>
      <c r="AR347" s="161"/>
      <c r="AS347" s="161"/>
      <c r="AT347" s="161"/>
      <c r="AU347" s="161"/>
      <c r="AV347" s="161"/>
      <c r="AW347" s="161"/>
      <c r="AX347" s="161"/>
    </row>
    <row r="348" customFormat="false" ht="15.75" hidden="false" customHeight="false" outlineLevel="0" collapsed="false">
      <c r="A348" s="201" t="s">
        <v>103</v>
      </c>
      <c r="B348" s="201" t="s">
        <v>799</v>
      </c>
      <c r="C348" s="201" t="s">
        <v>800</v>
      </c>
      <c r="D348" s="151" t="n">
        <f aca="false">IF(AD348-AE348-AF348&lt;0,0,AD348-AE348-AF348)</f>
        <v>0</v>
      </c>
      <c r="E348" s="204"/>
      <c r="F348" s="205" t="n">
        <v>0</v>
      </c>
      <c r="G348" s="205" t="n">
        <v>0</v>
      </c>
      <c r="H348" s="205" t="n">
        <v>0</v>
      </c>
      <c r="I348" s="205" t="n">
        <v>0</v>
      </c>
      <c r="J348" s="205" t="n">
        <v>0</v>
      </c>
      <c r="K348" s="206" t="n">
        <v>0</v>
      </c>
      <c r="L348" s="205" t="n">
        <v>0</v>
      </c>
      <c r="M348" s="205" t="n">
        <v>0</v>
      </c>
      <c r="N348" s="205" t="n">
        <v>0</v>
      </c>
      <c r="O348" s="204"/>
      <c r="P348" s="201" t="s">
        <v>149</v>
      </c>
      <c r="Q348" s="207" t="n">
        <v>44004</v>
      </c>
      <c r="R348" s="205" t="n">
        <v>5461.69</v>
      </c>
      <c r="S348" s="208" t="n">
        <v>37392</v>
      </c>
      <c r="T348" s="209" t="n">
        <v>7</v>
      </c>
      <c r="U348" s="158" t="n">
        <f aca="false">V348+W348</f>
        <v>0</v>
      </c>
      <c r="V348" s="158" t="n">
        <f aca="false">IF(K348=0,0,M348/K348)</f>
        <v>0</v>
      </c>
      <c r="W348" s="158" t="n">
        <f aca="false">IF(K348+$AB$1*H348=0,0,(N348+$AB$1*J348)/(K348+$AB$1*H348))</f>
        <v>0</v>
      </c>
      <c r="X348" s="159" t="n">
        <f aca="false">IF(F348=0,G348,F348)</f>
        <v>0</v>
      </c>
      <c r="Y348" s="159" t="n">
        <f aca="false">IF(K348=0,X348+E348,(X348+E348)/K348)</f>
        <v>0</v>
      </c>
      <c r="Z348" s="160" t="n">
        <f aca="false">(K348)/S348*100000</f>
        <v>0</v>
      </c>
      <c r="AA348" s="160" t="n">
        <f aca="false">SUM(M348:N348)/S348*100000</f>
        <v>0</v>
      </c>
      <c r="AB348" s="160" t="n">
        <f aca="false">IF(H348=0,(K348+$AB$1*I348)/S348*100000,(K348+$AB$1*H348)/S348*100000)</f>
        <v>0</v>
      </c>
      <c r="AC348" s="161" t="n">
        <f aca="false">(SUM(M348:N348)+$AB$1*ABS(H348-I348))/S348*100000</f>
        <v>0</v>
      </c>
      <c r="AD348" s="159" t="n">
        <f aca="false">(AB348*(W348*100+1))^0.5</f>
        <v>0</v>
      </c>
      <c r="AE348" s="159" t="n">
        <f aca="false">(AC348*(W348*100))^0.5</f>
        <v>0</v>
      </c>
      <c r="AF348" s="151" t="n">
        <f aca="false">$AF$1*(X348/S348*100000)^0.5</f>
        <v>0</v>
      </c>
      <c r="AG348" s="162" t="n">
        <f aca="false">D348</f>
        <v>0</v>
      </c>
      <c r="AH348" s="163" t="n">
        <v>0</v>
      </c>
      <c r="AI348" s="161"/>
      <c r="AJ348" s="161"/>
      <c r="AK348" s="160"/>
      <c r="AL348" s="164"/>
      <c r="AM348" s="160"/>
      <c r="AN348" s="160"/>
      <c r="AO348" s="160"/>
      <c r="AP348" s="160"/>
      <c r="AQ348" s="161"/>
      <c r="AR348" s="161"/>
      <c r="AS348" s="161"/>
      <c r="AT348" s="161"/>
      <c r="AU348" s="161"/>
      <c r="AV348" s="161"/>
      <c r="AW348" s="161"/>
      <c r="AX348" s="161"/>
    </row>
    <row r="349" customFormat="false" ht="15.75" hidden="false" customHeight="false" outlineLevel="0" collapsed="false">
      <c r="A349" s="201" t="s">
        <v>103</v>
      </c>
      <c r="B349" s="201" t="s">
        <v>801</v>
      </c>
      <c r="C349" s="201" t="s">
        <v>802</v>
      </c>
      <c r="D349" s="151" t="n">
        <f aca="false">IF(AD349-AE349-AF349&lt;0,0,AD349-AE349-AF349)</f>
        <v>1.56204842496906</v>
      </c>
      <c r="E349" s="204"/>
      <c r="F349" s="205" t="n">
        <v>205</v>
      </c>
      <c r="G349" s="205" t="n">
        <v>104</v>
      </c>
      <c r="H349" s="205" t="n">
        <v>9</v>
      </c>
      <c r="I349" s="205" t="n">
        <v>0</v>
      </c>
      <c r="J349" s="205" t="n">
        <v>1</v>
      </c>
      <c r="K349" s="206" t="n">
        <v>19</v>
      </c>
      <c r="L349" s="205" t="n">
        <v>3</v>
      </c>
      <c r="M349" s="205" t="n">
        <v>16</v>
      </c>
      <c r="N349" s="205" t="n">
        <v>0</v>
      </c>
      <c r="O349" s="204"/>
      <c r="P349" s="201" t="s">
        <v>149</v>
      </c>
      <c r="Q349" s="207" t="n">
        <v>44004</v>
      </c>
      <c r="R349" s="205" t="n">
        <v>8034.44</v>
      </c>
      <c r="S349" s="208" t="n">
        <v>45758</v>
      </c>
      <c r="T349" s="209" t="n">
        <v>6</v>
      </c>
      <c r="U349" s="158" t="n">
        <f aca="false">V349+W349</f>
        <v>0.8579066175597</v>
      </c>
      <c r="V349" s="158" t="n">
        <f aca="false">IF(K349=0,0,M349/K349)</f>
        <v>0.842105263157895</v>
      </c>
      <c r="W349" s="158" t="n">
        <f aca="false">IF(K349+$AB$1*H349=0,0,(N349+$AB$1*J349)/(K349+$AB$1*H349))</f>
        <v>0.0158013544018059</v>
      </c>
      <c r="X349" s="159" t="n">
        <f aca="false">IF(F349=0,G349,F349)</f>
        <v>205</v>
      </c>
      <c r="Y349" s="159" t="n">
        <f aca="false">IF(K349=0,X349+E349,(X349+E349)/K349)</f>
        <v>10.7894736842105</v>
      </c>
      <c r="Z349" s="160" t="n">
        <f aca="false">(K349)/S349*100000</f>
        <v>41.5227938284016</v>
      </c>
      <c r="AA349" s="160" t="n">
        <f aca="false">SUM(M349:N349)/S349*100000</f>
        <v>34.9665632239171</v>
      </c>
      <c r="AB349" s="160" t="n">
        <f aca="false">IF(H349=0,(K349+$AB$1*I349)/S349*100000,(K349+$AB$1*H349)/S349*100000)</f>
        <v>48.4068359631103</v>
      </c>
      <c r="AC349" s="161" t="n">
        <f aca="false">(SUM(M349:N349)+$AB$1*ABS(H349-I349))/S349*100000</f>
        <v>41.8506053586258</v>
      </c>
      <c r="AD349" s="159" t="n">
        <f aca="false">(AB349*(W349*100+1))^0.5</f>
        <v>11.1756965337928</v>
      </c>
      <c r="AE349" s="159" t="n">
        <f aca="false">(AC349*(W349*100))^0.5</f>
        <v>8.13201234136891</v>
      </c>
      <c r="AF349" s="151" t="n">
        <f aca="false">$AF$1*(X349/S349*100000)^0.5</f>
        <v>1.48163576745486</v>
      </c>
      <c r="AG349" s="162" t="n">
        <f aca="false">D349</f>
        <v>1.56204842496906</v>
      </c>
      <c r="AH349" s="165"/>
      <c r="AI349" s="161"/>
      <c r="AJ349" s="161"/>
      <c r="AK349" s="160"/>
      <c r="AL349" s="164"/>
      <c r="AM349" s="160"/>
      <c r="AN349" s="160"/>
      <c r="AO349" s="160"/>
      <c r="AP349" s="160"/>
      <c r="AQ349" s="161"/>
      <c r="AR349" s="161"/>
      <c r="AS349" s="161"/>
      <c r="AT349" s="161"/>
      <c r="AU349" s="161"/>
      <c r="AV349" s="161"/>
      <c r="AW349" s="161"/>
      <c r="AX349" s="161"/>
    </row>
    <row r="350" customFormat="false" ht="15.75" hidden="false" customHeight="false" outlineLevel="0" collapsed="false">
      <c r="A350" s="201" t="s">
        <v>103</v>
      </c>
      <c r="B350" s="201" t="s">
        <v>803</v>
      </c>
      <c r="C350" s="201" t="s">
        <v>804</v>
      </c>
      <c r="D350" s="151" t="n">
        <f aca="false">IF(AD350-AE350-AF350&lt;0,0,AD350-AE350-AF350)</f>
        <v>4.66540516786071</v>
      </c>
      <c r="E350" s="204"/>
      <c r="F350" s="205" t="n">
        <v>62</v>
      </c>
      <c r="G350" s="205" t="n">
        <v>1</v>
      </c>
      <c r="H350" s="205" t="n">
        <v>7</v>
      </c>
      <c r="I350" s="205" t="n">
        <v>2</v>
      </c>
      <c r="J350" s="205" t="n">
        <v>1</v>
      </c>
      <c r="K350" s="206" t="n">
        <v>61</v>
      </c>
      <c r="L350" s="205" t="n">
        <v>14</v>
      </c>
      <c r="M350" s="205" t="n">
        <v>47</v>
      </c>
      <c r="N350" s="205" t="n">
        <v>0</v>
      </c>
      <c r="O350" s="204"/>
      <c r="P350" s="201" t="s">
        <v>149</v>
      </c>
      <c r="Q350" s="207" t="n">
        <v>44004</v>
      </c>
      <c r="R350" s="205" t="n">
        <v>7415.29</v>
      </c>
      <c r="S350" s="208" t="n">
        <v>80479</v>
      </c>
      <c r="T350" s="209" t="n">
        <v>11</v>
      </c>
      <c r="U350" s="158" t="n">
        <f aca="false">V350+W350</f>
        <v>0.776007957731013</v>
      </c>
      <c r="V350" s="158" t="n">
        <f aca="false">IF(K350=0,0,M350/K350)</f>
        <v>0.770491803278688</v>
      </c>
      <c r="W350" s="158" t="n">
        <f aca="false">IF(K350+$AB$1*H350=0,0,(N350+$AB$1*J350)/(K350+$AB$1*H350))</f>
        <v>0.00551615445232467</v>
      </c>
      <c r="X350" s="159" t="n">
        <f aca="false">IF(F350=0,G350,F350)</f>
        <v>62</v>
      </c>
      <c r="Y350" s="159" t="n">
        <f aca="false">IF(K350=0,X350+E350,(X350+E350)/K350)</f>
        <v>1.01639344262295</v>
      </c>
      <c r="Z350" s="160" t="n">
        <f aca="false">(K350)/S350*100000</f>
        <v>75.7961704295531</v>
      </c>
      <c r="AA350" s="160" t="n">
        <f aca="false">SUM(M350:N350)/S350*100000</f>
        <v>58.4003280358851</v>
      </c>
      <c r="AB350" s="160" t="n">
        <f aca="false">IF(H350=0,(K350+$AB$1*I350)/S350*100000,(K350+$AB$1*H350)/S350*100000)</f>
        <v>78.8404428484449</v>
      </c>
      <c r="AC350" s="161" t="n">
        <f aca="false">(SUM(M350:N350)+$AB$1*ABS(H350-I350))/S350*100000</f>
        <v>60.5748083350936</v>
      </c>
      <c r="AD350" s="159" t="n">
        <f aca="false">(AB350*(W350*100+1))^0.5</f>
        <v>11.0602915347026</v>
      </c>
      <c r="AE350" s="159" t="n">
        <f aca="false">(AC350*(W350*100))^0.5</f>
        <v>5.78048439749075</v>
      </c>
      <c r="AF350" s="151" t="n">
        <f aca="false">$AF$1*(X350/S350*100000)^0.5</f>
        <v>0.614401969351168</v>
      </c>
      <c r="AG350" s="162" t="n">
        <f aca="false">D350</f>
        <v>4.66540516786071</v>
      </c>
      <c r="AH350" s="165"/>
      <c r="AI350" s="161"/>
      <c r="AJ350" s="161"/>
      <c r="AK350" s="160"/>
      <c r="AL350" s="164"/>
      <c r="AM350" s="160"/>
      <c r="AN350" s="160"/>
      <c r="AO350" s="160"/>
      <c r="AP350" s="160"/>
      <c r="AQ350" s="161"/>
      <c r="AR350" s="161"/>
      <c r="AS350" s="161"/>
      <c r="AT350" s="161"/>
      <c r="AU350" s="161"/>
      <c r="AV350" s="161"/>
      <c r="AW350" s="161"/>
      <c r="AX350" s="161"/>
    </row>
    <row r="351" customFormat="false" ht="15.75" hidden="false" customHeight="false" outlineLevel="0" collapsed="false">
      <c r="A351" s="201" t="s">
        <v>103</v>
      </c>
      <c r="B351" s="201" t="s">
        <v>805</v>
      </c>
      <c r="C351" s="201" t="s">
        <v>806</v>
      </c>
      <c r="D351" s="151" t="n">
        <f aca="false">IF(AD351-AE351-AF351&lt;0,0,AD351-AE351-AF351)</f>
        <v>4.79791550674625</v>
      </c>
      <c r="E351" s="204"/>
      <c r="F351" s="205" t="n">
        <v>303</v>
      </c>
      <c r="G351" s="205" t="n">
        <v>78</v>
      </c>
      <c r="H351" s="205" t="n">
        <v>60</v>
      </c>
      <c r="I351" s="205" t="n">
        <v>7</v>
      </c>
      <c r="J351" s="205" t="n">
        <v>8</v>
      </c>
      <c r="K351" s="206" t="n">
        <v>121</v>
      </c>
      <c r="L351" s="205" t="n">
        <v>54</v>
      </c>
      <c r="M351" s="205" t="n">
        <v>63</v>
      </c>
      <c r="N351" s="205" t="n">
        <v>4</v>
      </c>
      <c r="O351" s="204"/>
      <c r="P351" s="201" t="s">
        <v>149</v>
      </c>
      <c r="Q351" s="207" t="n">
        <v>44004</v>
      </c>
      <c r="R351" s="205" t="n">
        <v>656.64</v>
      </c>
      <c r="S351" s="208" t="n">
        <v>225922</v>
      </c>
      <c r="T351" s="209" t="n">
        <v>344</v>
      </c>
      <c r="U351" s="158" t="n">
        <f aca="false">V351+W351</f>
        <v>0.568548480968455</v>
      </c>
      <c r="V351" s="158" t="n">
        <f aca="false">IF(K351=0,0,M351/K351)</f>
        <v>0.520661157024793</v>
      </c>
      <c r="W351" s="158" t="n">
        <f aca="false">IF(K351+$AB$1*H351=0,0,(N351+$AB$1*J351)/(K351+$AB$1*H351))</f>
        <v>0.047887323943662</v>
      </c>
      <c r="X351" s="159" t="n">
        <f aca="false">IF(F351=0,G351,F351)</f>
        <v>303</v>
      </c>
      <c r="Y351" s="159" t="n">
        <f aca="false">IF(K351=0,X351+E351,(X351+E351)/K351)</f>
        <v>2.50413223140496</v>
      </c>
      <c r="Z351" s="160" t="n">
        <f aca="false">(K351)/S351*100000</f>
        <v>53.5583077345278</v>
      </c>
      <c r="AA351" s="160" t="n">
        <f aca="false">SUM(M351:N351)/S351*100000</f>
        <v>29.6562530430857</v>
      </c>
      <c r="AB351" s="160" t="n">
        <f aca="false">IF(H351=0,(K351+$AB$1*I351)/S351*100000,(K351+$AB$1*H351)/S351*100000)</f>
        <v>62.8535512256443</v>
      </c>
      <c r="AC351" s="161" t="n">
        <f aca="false">(SUM(M351:N351)+$AB$1*ABS(H351-I351))/S351*100000</f>
        <v>37.8670514602385</v>
      </c>
      <c r="AD351" s="159" t="n">
        <f aca="false">(AB351*(W351*100+1))^0.5</f>
        <v>19.0746530264863</v>
      </c>
      <c r="AE351" s="159" t="n">
        <f aca="false">(AC351*(W351*100))^0.5</f>
        <v>13.4660750037558</v>
      </c>
      <c r="AF351" s="151" t="n">
        <f aca="false">$AF$1*(X351/S351*100000)^0.5</f>
        <v>0.81066251598426</v>
      </c>
      <c r="AG351" s="162" t="n">
        <f aca="false">D351</f>
        <v>4.79791550674625</v>
      </c>
      <c r="AH351" s="165"/>
      <c r="AI351" s="161"/>
      <c r="AJ351" s="161"/>
      <c r="AK351" s="160"/>
      <c r="AL351" s="164"/>
      <c r="AM351" s="160"/>
      <c r="AN351" s="160"/>
      <c r="AO351" s="160"/>
      <c r="AP351" s="160"/>
      <c r="AQ351" s="161"/>
      <c r="AR351" s="161"/>
      <c r="AS351" s="161"/>
      <c r="AT351" s="161"/>
      <c r="AU351" s="161"/>
      <c r="AV351" s="161"/>
      <c r="AW351" s="161"/>
      <c r="AX351" s="161"/>
    </row>
    <row r="352" customFormat="false" ht="15.75" hidden="false" customHeight="false" outlineLevel="0" collapsed="false">
      <c r="A352" s="201" t="s">
        <v>103</v>
      </c>
      <c r="B352" s="201" t="s">
        <v>807</v>
      </c>
      <c r="C352" s="201" t="s">
        <v>808</v>
      </c>
      <c r="D352" s="151" t="n">
        <f aca="false">IF(AD352-AE352-AF352&lt;0,0,AD352-AE352-AF352)</f>
        <v>0.428276528031564</v>
      </c>
      <c r="E352" s="204"/>
      <c r="F352" s="205" t="n">
        <v>113</v>
      </c>
      <c r="G352" s="205" t="n">
        <v>0</v>
      </c>
      <c r="H352" s="205" t="n">
        <v>3</v>
      </c>
      <c r="I352" s="205" t="n">
        <v>0</v>
      </c>
      <c r="J352" s="205" t="n">
        <v>0</v>
      </c>
      <c r="K352" s="206" t="n">
        <v>0</v>
      </c>
      <c r="L352" s="205" t="n">
        <v>0</v>
      </c>
      <c r="M352" s="205" t="n">
        <v>0</v>
      </c>
      <c r="N352" s="205" t="n">
        <v>0</v>
      </c>
      <c r="O352" s="204"/>
      <c r="P352" s="201" t="s">
        <v>149</v>
      </c>
      <c r="Q352" s="207" t="n">
        <v>44004</v>
      </c>
      <c r="R352" s="205" t="n">
        <v>3946.94</v>
      </c>
      <c r="S352" s="208" t="n">
        <v>42922</v>
      </c>
      <c r="T352" s="209" t="n">
        <v>11</v>
      </c>
      <c r="U352" s="158" t="n">
        <f aca="false">V352+W352</f>
        <v>0</v>
      </c>
      <c r="V352" s="158" t="n">
        <f aca="false">IF(K352=0,0,M352/K352)</f>
        <v>0</v>
      </c>
      <c r="W352" s="158" t="n">
        <f aca="false">IF(K352+$AB$1*H352=0,0,(N352+$AB$1*J352)/(K352+$AB$1*H352))</f>
        <v>0</v>
      </c>
      <c r="X352" s="159" t="n">
        <f aca="false">IF(F352=0,G352,F352)</f>
        <v>113</v>
      </c>
      <c r="Y352" s="159" t="n">
        <f aca="false">IF(K352=0,X352+E352,(X352+E352)/K352)</f>
        <v>113</v>
      </c>
      <c r="Z352" s="160" t="n">
        <f aca="false">(K352)/S352*100000</f>
        <v>0</v>
      </c>
      <c r="AA352" s="160" t="n">
        <f aca="false">SUM(M352:N352)/S352*100000</f>
        <v>0</v>
      </c>
      <c r="AB352" s="160" t="n">
        <f aca="false">IF(H352=0,(K352+$AB$1*I352)/S352*100000,(K352+$AB$1*H352)/S352*100000)</f>
        <v>2.4462979357905</v>
      </c>
      <c r="AC352" s="161" t="n">
        <f aca="false">(SUM(M352:N352)+$AB$1*ABS(H352-I352))/S352*100000</f>
        <v>2.4462979357905</v>
      </c>
      <c r="AD352" s="159" t="n">
        <f aca="false">(AB352*(W352*100+1))^0.5</f>
        <v>1.56406455614546</v>
      </c>
      <c r="AE352" s="159" t="n">
        <f aca="false">(AC352*(W352*100))^0.5</f>
        <v>0</v>
      </c>
      <c r="AF352" s="151" t="n">
        <f aca="false">$AF$1*(X352/S352*100000)^0.5</f>
        <v>1.1357880281139</v>
      </c>
      <c r="AG352" s="162" t="n">
        <f aca="false">D352</f>
        <v>0.428276528031564</v>
      </c>
      <c r="AH352" s="163" t="n">
        <v>0</v>
      </c>
      <c r="AI352" s="161"/>
      <c r="AJ352" s="161"/>
      <c r="AK352" s="160"/>
      <c r="AL352" s="164"/>
      <c r="AM352" s="160"/>
      <c r="AN352" s="160"/>
      <c r="AO352" s="160"/>
      <c r="AP352" s="160"/>
      <c r="AQ352" s="161"/>
      <c r="AR352" s="161"/>
      <c r="AS352" s="161"/>
      <c r="AT352" s="161"/>
      <c r="AU352" s="161"/>
      <c r="AV352" s="161"/>
      <c r="AW352" s="161"/>
      <c r="AX352" s="161"/>
    </row>
    <row r="353" customFormat="false" ht="15.75" hidden="false" customHeight="false" outlineLevel="0" collapsed="false">
      <c r="A353" s="201" t="s">
        <v>103</v>
      </c>
      <c r="B353" s="201" t="s">
        <v>809</v>
      </c>
      <c r="C353" s="201" t="s">
        <v>810</v>
      </c>
      <c r="D353" s="151" t="n">
        <f aca="false">IF(AD353-AE353-AF353&lt;0,0,AD353-AE353-AF353)</f>
        <v>1.60925918712169</v>
      </c>
      <c r="E353" s="204"/>
      <c r="F353" s="205" t="n">
        <v>0</v>
      </c>
      <c r="G353" s="205" t="n">
        <v>0</v>
      </c>
      <c r="H353" s="205" t="n">
        <v>1</v>
      </c>
      <c r="I353" s="205" t="n">
        <v>0</v>
      </c>
      <c r="J353" s="205" t="n">
        <v>0</v>
      </c>
      <c r="K353" s="206" t="n">
        <v>0</v>
      </c>
      <c r="L353" s="205" t="n">
        <v>0</v>
      </c>
      <c r="M353" s="205" t="n">
        <v>0</v>
      </c>
      <c r="N353" s="205" t="n">
        <v>0</v>
      </c>
      <c r="O353" s="204"/>
      <c r="P353" s="201" t="s">
        <v>149</v>
      </c>
      <c r="Q353" s="207" t="n">
        <v>44004</v>
      </c>
      <c r="R353" s="205" t="n">
        <v>5179.65</v>
      </c>
      <c r="S353" s="208" t="n">
        <v>13515</v>
      </c>
      <c r="T353" s="209" t="n">
        <v>3</v>
      </c>
      <c r="U353" s="158" t="n">
        <f aca="false">V353+W353</f>
        <v>0</v>
      </c>
      <c r="V353" s="158" t="n">
        <f aca="false">IF(K353=0,0,M353/K353)</f>
        <v>0</v>
      </c>
      <c r="W353" s="158" t="n">
        <f aca="false">IF(K353+$AB$1*H353=0,0,(N353+$AB$1*J353)/(K353+$AB$1*H353))</f>
        <v>0</v>
      </c>
      <c r="X353" s="159" t="n">
        <f aca="false">IF(F353=0,G353,F353)</f>
        <v>0</v>
      </c>
      <c r="Y353" s="159" t="n">
        <f aca="false">IF(K353=0,X353+E353,(X353+E353)/K353)</f>
        <v>0</v>
      </c>
      <c r="Z353" s="160" t="n">
        <f aca="false">(K353)/S353*100000</f>
        <v>0</v>
      </c>
      <c r="AA353" s="160" t="n">
        <f aca="false">SUM(M353:N353)/S353*100000</f>
        <v>0</v>
      </c>
      <c r="AB353" s="160" t="n">
        <f aca="false">IF(H353=0,(K353+$AB$1*I353)/S353*100000,(K353+$AB$1*H353)/S353*100000)</f>
        <v>2.58971513133555</v>
      </c>
      <c r="AC353" s="161" t="n">
        <f aca="false">(SUM(M353:N353)+$AB$1*ABS(H353-I353))/S353*100000</f>
        <v>2.58971513133555</v>
      </c>
      <c r="AD353" s="159" t="n">
        <f aca="false">(AB353*(W353*100+1))^0.5</f>
        <v>1.60925918712169</v>
      </c>
      <c r="AE353" s="159" t="n">
        <f aca="false">(AC353*(W353*100))^0.5</f>
        <v>0</v>
      </c>
      <c r="AF353" s="151" t="n">
        <f aca="false">$AF$1*(X353/S353*100000)^0.5</f>
        <v>0</v>
      </c>
      <c r="AG353" s="162" t="n">
        <f aca="false">D353</f>
        <v>1.60925918712169</v>
      </c>
      <c r="AH353" s="163" t="n">
        <v>0</v>
      </c>
      <c r="AI353" s="161"/>
      <c r="AJ353" s="161"/>
      <c r="AK353" s="160"/>
      <c r="AL353" s="164"/>
      <c r="AM353" s="160"/>
      <c r="AN353" s="160"/>
      <c r="AO353" s="160"/>
      <c r="AP353" s="160"/>
      <c r="AQ353" s="161"/>
      <c r="AR353" s="161"/>
      <c r="AS353" s="161"/>
      <c r="AT353" s="161"/>
      <c r="AU353" s="161"/>
      <c r="AV353" s="161"/>
      <c r="AW353" s="161"/>
      <c r="AX353" s="161"/>
    </row>
    <row r="354" customFormat="false" ht="15.75" hidden="false" customHeight="false" outlineLevel="0" collapsed="false">
      <c r="A354" s="201" t="s">
        <v>103</v>
      </c>
      <c r="B354" s="201" t="s">
        <v>811</v>
      </c>
      <c r="C354" s="201" t="s">
        <v>812</v>
      </c>
      <c r="D354" s="151" t="n">
        <f aca="false">IF(AD354-AE354-AF354&lt;0,0,AD354-AE354-AF354)</f>
        <v>2.15733141593999</v>
      </c>
      <c r="E354" s="204"/>
      <c r="F354" s="205" t="n">
        <v>9</v>
      </c>
      <c r="G354" s="205" t="n">
        <v>3</v>
      </c>
      <c r="H354" s="205" t="n">
        <v>13</v>
      </c>
      <c r="I354" s="205" t="n">
        <v>2</v>
      </c>
      <c r="J354" s="205" t="n">
        <v>6</v>
      </c>
      <c r="K354" s="206" t="n">
        <v>50</v>
      </c>
      <c r="L354" s="205" t="n">
        <v>0</v>
      </c>
      <c r="M354" s="205" t="n">
        <v>50</v>
      </c>
      <c r="N354" s="205" t="n">
        <v>0</v>
      </c>
      <c r="O354" s="204"/>
      <c r="P354" s="201" t="s">
        <v>149</v>
      </c>
      <c r="Q354" s="207" t="n">
        <v>44004</v>
      </c>
      <c r="R354" s="205" t="n">
        <v>20840.83</v>
      </c>
      <c r="S354" s="208" t="n">
        <v>58987</v>
      </c>
      <c r="T354" s="209" t="n">
        <v>3</v>
      </c>
      <c r="U354" s="158" t="n">
        <f aca="false">V354+W354</f>
        <v>1.03849679193401</v>
      </c>
      <c r="V354" s="158" t="n">
        <f aca="false">IF(K354=0,0,M354/K354)</f>
        <v>1</v>
      </c>
      <c r="W354" s="158" t="n">
        <f aca="false">IF(K354+$AB$1*H354=0,0,(N354+$AB$1*J354)/(K354+$AB$1*H354))</f>
        <v>0.0384967919340055</v>
      </c>
      <c r="X354" s="159" t="n">
        <f aca="false">IF(F354=0,G354,F354)</f>
        <v>9</v>
      </c>
      <c r="Y354" s="159" t="n">
        <f aca="false">IF(K354=0,X354+E354,(X354+E354)/K354)</f>
        <v>0.18</v>
      </c>
      <c r="Z354" s="160" t="n">
        <f aca="false">(K354)/S354*100000</f>
        <v>84.7644396222897</v>
      </c>
      <c r="AA354" s="160" t="n">
        <f aca="false">SUM(M354:N354)/S354*100000</f>
        <v>84.7644396222897</v>
      </c>
      <c r="AB354" s="160" t="n">
        <f aca="false">IF(H354=0,(K354+$AB$1*I354)/S354*100000,(K354+$AB$1*H354)/S354*100000)</f>
        <v>92.478003627918</v>
      </c>
      <c r="AC354" s="161" t="n">
        <f aca="false">(SUM(M354:N354)+$AB$1*ABS(H354-I354))/S354*100000</f>
        <v>91.291301473206</v>
      </c>
      <c r="AD354" s="159" t="n">
        <f aca="false">(AB354*(W354*100+1))^0.5</f>
        <v>21.1775506147792</v>
      </c>
      <c r="AE354" s="159" t="n">
        <f aca="false">(AC354*(W354*100))^0.5</f>
        <v>18.7467923608242</v>
      </c>
      <c r="AF354" s="151" t="n">
        <f aca="false">$AF$1*(X354/S354*100000)^0.5</f>
        <v>0.273426838014961</v>
      </c>
      <c r="AG354" s="162" t="n">
        <f aca="false">D354</f>
        <v>2.15733141593999</v>
      </c>
      <c r="AH354" s="165"/>
      <c r="AI354" s="161"/>
      <c r="AJ354" s="161"/>
      <c r="AK354" s="160"/>
      <c r="AL354" s="164"/>
      <c r="AM354" s="160"/>
      <c r="AN354" s="160"/>
      <c r="AO354" s="160"/>
      <c r="AP354" s="160"/>
      <c r="AQ354" s="161"/>
      <c r="AR354" s="161"/>
      <c r="AS354" s="161"/>
      <c r="AT354" s="161"/>
      <c r="AU354" s="161"/>
      <c r="AV354" s="161"/>
      <c r="AW354" s="161"/>
      <c r="AX354" s="161"/>
    </row>
    <row r="355" customFormat="false" ht="15.75" hidden="false" customHeight="false" outlineLevel="0" collapsed="false">
      <c r="A355" s="201" t="s">
        <v>103</v>
      </c>
      <c r="B355" s="201" t="s">
        <v>813</v>
      </c>
      <c r="C355" s="201" t="s">
        <v>814</v>
      </c>
      <c r="D355" s="151" t="n">
        <f aca="false">IF(AD355-AE355-AF355&lt;0,0,AD355-AE355-AF355)</f>
        <v>5.74300487401298</v>
      </c>
      <c r="E355" s="204"/>
      <c r="F355" s="205" t="n">
        <v>21</v>
      </c>
      <c r="G355" s="205" t="n">
        <v>0</v>
      </c>
      <c r="H355" s="205" t="n">
        <v>14</v>
      </c>
      <c r="I355" s="205" t="n">
        <v>7</v>
      </c>
      <c r="J355" s="205" t="n">
        <v>0</v>
      </c>
      <c r="K355" s="206" t="n">
        <v>7</v>
      </c>
      <c r="L355" s="205" t="n">
        <v>1</v>
      </c>
      <c r="M355" s="205" t="n">
        <v>6</v>
      </c>
      <c r="N355" s="205" t="n">
        <v>0</v>
      </c>
      <c r="O355" s="204"/>
      <c r="P355" s="201" t="s">
        <v>149</v>
      </c>
      <c r="Q355" s="207" t="n">
        <v>44004</v>
      </c>
      <c r="R355" s="205" t="n">
        <v>3959.53</v>
      </c>
      <c r="S355" s="208" t="n">
        <v>29682</v>
      </c>
      <c r="T355" s="209" t="n">
        <v>7</v>
      </c>
      <c r="U355" s="158" t="n">
        <f aca="false">V355+W355</f>
        <v>0.857142857142857</v>
      </c>
      <c r="V355" s="158" t="n">
        <f aca="false">IF(K355=0,0,M355/K355)</f>
        <v>0.857142857142857</v>
      </c>
      <c r="W355" s="158" t="n">
        <f aca="false">IF(K355+$AB$1*H355=0,0,(N355+$AB$1*J355)/(K355+$AB$1*H355))</f>
        <v>0</v>
      </c>
      <c r="X355" s="159" t="n">
        <f aca="false">IF(F355=0,G355,F355)</f>
        <v>21</v>
      </c>
      <c r="Y355" s="159" t="n">
        <f aca="false">IF(K355=0,X355+E355,(X355+E355)/K355)</f>
        <v>3</v>
      </c>
      <c r="Z355" s="160" t="n">
        <f aca="false">(K355)/S355*100000</f>
        <v>23.5833164881073</v>
      </c>
      <c r="AA355" s="160" t="n">
        <f aca="false">SUM(M355:N355)/S355*100000</f>
        <v>20.2142712755205</v>
      </c>
      <c r="AB355" s="160" t="n">
        <f aca="false">IF(H355=0,(K355+$AB$1*I355)/S355*100000,(K355+$AB$1*H355)/S355*100000)</f>
        <v>40.0916380297824</v>
      </c>
      <c r="AC355" s="161" t="n">
        <f aca="false">(SUM(M355:N355)+$AB$1*ABS(H355-I355))/S355*100000</f>
        <v>28.4684320463581</v>
      </c>
      <c r="AD355" s="159" t="n">
        <f aca="false">(AB355*(W355*100+1))^0.5</f>
        <v>6.33179579817467</v>
      </c>
      <c r="AE355" s="159" t="n">
        <f aca="false">(AC355*(W355*100))^0.5</f>
        <v>0</v>
      </c>
      <c r="AF355" s="151" t="n">
        <f aca="false">$AF$1*(X355/S355*100000)^0.5</f>
        <v>0.58879092416169</v>
      </c>
      <c r="AG355" s="162" t="n">
        <f aca="false">D355</f>
        <v>5.74300487401298</v>
      </c>
      <c r="AH355" s="165"/>
      <c r="AI355" s="161"/>
      <c r="AJ355" s="161"/>
      <c r="AK355" s="160"/>
      <c r="AL355" s="164"/>
      <c r="AM355" s="160"/>
      <c r="AN355" s="160"/>
      <c r="AO355" s="160"/>
      <c r="AP355" s="160"/>
      <c r="AQ355" s="161"/>
      <c r="AR355" s="161"/>
      <c r="AS355" s="161"/>
      <c r="AT355" s="161"/>
      <c r="AU355" s="161"/>
      <c r="AV355" s="161"/>
      <c r="AW355" s="161"/>
      <c r="AX355" s="161"/>
    </row>
    <row r="356" customFormat="false" ht="15.75" hidden="false" customHeight="false" outlineLevel="0" collapsed="false">
      <c r="A356" s="188" t="s">
        <v>100</v>
      </c>
      <c r="B356" s="188" t="s">
        <v>815</v>
      </c>
      <c r="C356" s="188" t="s">
        <v>815</v>
      </c>
      <c r="D356" s="151" t="n">
        <f aca="false">IF(AD356-AE356-AF356&lt;0,0,AD356-AE356-AF356)</f>
        <v>0</v>
      </c>
      <c r="E356" s="189"/>
      <c r="F356" s="190" t="n">
        <v>7676</v>
      </c>
      <c r="G356" s="190" t="n">
        <v>443</v>
      </c>
      <c r="H356" s="190" t="n">
        <v>175</v>
      </c>
      <c r="I356" s="190" t="n">
        <v>2</v>
      </c>
      <c r="J356" s="190" t="n">
        <v>17</v>
      </c>
      <c r="K356" s="191" t="n">
        <v>20</v>
      </c>
      <c r="L356" s="190" t="n">
        <v>1</v>
      </c>
      <c r="M356" s="190" t="n">
        <v>18</v>
      </c>
      <c r="N356" s="190" t="n">
        <v>1</v>
      </c>
      <c r="O356" s="189"/>
      <c r="P356" s="188" t="s">
        <v>149</v>
      </c>
      <c r="Q356" s="192" t="n">
        <v>44004</v>
      </c>
      <c r="R356" s="190" t="n">
        <v>6976.41</v>
      </c>
      <c r="S356" s="193" t="n">
        <v>543280</v>
      </c>
      <c r="T356" s="194" t="n">
        <v>78</v>
      </c>
      <c r="U356" s="158" t="n">
        <f aca="false">V356+W356</f>
        <v>0.985538461538462</v>
      </c>
      <c r="V356" s="158" t="n">
        <f aca="false">IF(K356=0,0,M356/K356)</f>
        <v>0.9</v>
      </c>
      <c r="W356" s="158" t="n">
        <f aca="false">IF(K356+$AB$1*H356=0,0,(N356+$AB$1*J356)/(K356+$AB$1*H356))</f>
        <v>0.0855384615384615</v>
      </c>
      <c r="X356" s="159" t="n">
        <f aca="false">IF(F356=0,G356,F356)</f>
        <v>7676</v>
      </c>
      <c r="Y356" s="159" t="n">
        <f aca="false">IF(K356=0,X356+E356,(X356+E356)/K356)</f>
        <v>383.8</v>
      </c>
      <c r="Z356" s="160" t="n">
        <f aca="false">(K356)/S356*100000</f>
        <v>3.68134295390959</v>
      </c>
      <c r="AA356" s="160" t="n">
        <f aca="false">SUM(M356:N356)/S356*100000</f>
        <v>3.49727580621411</v>
      </c>
      <c r="AB356" s="160" t="n">
        <f aca="false">IF(H356=0,(K356+$AB$1*I356)/S356*100000,(K356+$AB$1*H356)/S356*100000)</f>
        <v>14.9554557502577</v>
      </c>
      <c r="AC356" s="161" t="n">
        <f aca="false">(SUM(M356:N356)+$AB$1*ABS(H356-I356))/S356*100000</f>
        <v>14.6425415991754</v>
      </c>
      <c r="AD356" s="159" t="n">
        <f aca="false">(AB356*(W356*100+1))^0.5</f>
        <v>11.9533310586889</v>
      </c>
      <c r="AE356" s="159" t="n">
        <f aca="false">(AC356*(W356*100))^0.5</f>
        <v>11.1915167935646</v>
      </c>
      <c r="AF356" s="151" t="n">
        <f aca="false">$AF$1*(X356/S356*100000)^0.5</f>
        <v>2.63119881156507</v>
      </c>
      <c r="AG356" s="162" t="n">
        <f aca="false">D356</f>
        <v>0</v>
      </c>
      <c r="AH356" s="163" t="n">
        <v>1</v>
      </c>
      <c r="AI356" s="161"/>
      <c r="AJ356" s="161"/>
      <c r="AK356" s="160"/>
      <c r="AL356" s="164"/>
      <c r="AM356" s="160"/>
      <c r="AN356" s="160"/>
      <c r="AO356" s="160"/>
      <c r="AP356" s="160"/>
      <c r="AQ356" s="161"/>
      <c r="AR356" s="161"/>
      <c r="AS356" s="161"/>
      <c r="AT356" s="161"/>
      <c r="AU356" s="161"/>
      <c r="AV356" s="161"/>
      <c r="AW356" s="161"/>
      <c r="AX356" s="161"/>
    </row>
    <row r="357" customFormat="false" ht="15.75" hidden="false" customHeight="false" outlineLevel="0" collapsed="false">
      <c r="A357" s="188" t="s">
        <v>100</v>
      </c>
      <c r="B357" s="188" t="s">
        <v>816</v>
      </c>
      <c r="C357" s="188" t="s">
        <v>816</v>
      </c>
      <c r="D357" s="151" t="n">
        <f aca="false">IF(AD357-AE357-AF357&lt;0,0,AD357-AE357-AF357)</f>
        <v>0</v>
      </c>
      <c r="E357" s="189"/>
      <c r="F357" s="190" t="n">
        <v>3284</v>
      </c>
      <c r="G357" s="190" t="n">
        <v>345</v>
      </c>
      <c r="H357" s="190" t="n">
        <v>171</v>
      </c>
      <c r="I357" s="190" t="n">
        <v>2</v>
      </c>
      <c r="J357" s="190" t="n">
        <v>13</v>
      </c>
      <c r="K357" s="191" t="n">
        <v>27</v>
      </c>
      <c r="L357" s="190" t="n">
        <v>0</v>
      </c>
      <c r="M357" s="190" t="n">
        <v>27</v>
      </c>
      <c r="N357" s="190" t="n">
        <v>0</v>
      </c>
      <c r="O357" s="189"/>
      <c r="P357" s="188" t="s">
        <v>149</v>
      </c>
      <c r="Q357" s="192" t="n">
        <v>44004</v>
      </c>
      <c r="R357" s="190" t="n">
        <v>1623.38</v>
      </c>
      <c r="S357" s="193" t="n">
        <v>285448</v>
      </c>
      <c r="T357" s="194" t="n">
        <v>176</v>
      </c>
      <c r="U357" s="158" t="n">
        <f aca="false">V357+W357</f>
        <v>1.05238917674151</v>
      </c>
      <c r="V357" s="158" t="n">
        <f aca="false">IF(K357=0,0,M357/K357)</f>
        <v>1</v>
      </c>
      <c r="W357" s="158" t="n">
        <f aca="false">IF(K357+$AB$1*H357=0,0,(N357+$AB$1*J357)/(K357+$AB$1*H357))</f>
        <v>0.0523891767415083</v>
      </c>
      <c r="X357" s="159" t="n">
        <f aca="false">IF(F357=0,G357,F357)</f>
        <v>3284</v>
      </c>
      <c r="Y357" s="159" t="n">
        <f aca="false">IF(K357=0,X357+E357,(X357+E357)/K357)</f>
        <v>121.62962962963</v>
      </c>
      <c r="Z357" s="160" t="n">
        <f aca="false">(K357)/S357*100000</f>
        <v>9.45881561615426</v>
      </c>
      <c r="AA357" s="160" t="n">
        <f aca="false">SUM(M357:N357)/S357*100000</f>
        <v>9.45881561615426</v>
      </c>
      <c r="AB357" s="160" t="n">
        <f aca="false">IF(H357=0,(K357+$AB$1*I357)/S357*100000,(K357+$AB$1*H357)/S357*100000)</f>
        <v>30.4258568986295</v>
      </c>
      <c r="AC357" s="161" t="n">
        <f aca="false">(SUM(M357:N357)+$AB$1*ABS(H357-I357))/S357*100000</f>
        <v>30.1806283456181</v>
      </c>
      <c r="AD357" s="159" t="n">
        <f aca="false">(AB357*(W357*100+1))^0.5</f>
        <v>13.7776781917725</v>
      </c>
      <c r="AE357" s="159" t="n">
        <f aca="false">(AC357*(W357*100))^0.5</f>
        <v>12.5743320799491</v>
      </c>
      <c r="AF357" s="151" t="n">
        <f aca="false">$AF$1*(X357/S357*100000)^0.5</f>
        <v>2.37430284012512</v>
      </c>
      <c r="AG357" s="162" t="n">
        <f aca="false">D357</f>
        <v>0</v>
      </c>
      <c r="AH357" s="163" t="n">
        <v>1</v>
      </c>
      <c r="AI357" s="161"/>
      <c r="AJ357" s="161"/>
      <c r="AK357" s="160"/>
      <c r="AL357" s="164"/>
      <c r="AM357" s="160"/>
      <c r="AN357" s="160"/>
      <c r="AO357" s="160"/>
      <c r="AP357" s="160"/>
      <c r="AQ357" s="161"/>
      <c r="AR357" s="161"/>
      <c r="AS357" s="161"/>
      <c r="AT357" s="161"/>
      <c r="AU357" s="161"/>
      <c r="AV357" s="161"/>
      <c r="AW357" s="161"/>
      <c r="AX357" s="161"/>
    </row>
    <row r="358" customFormat="false" ht="15.75" hidden="false" customHeight="false" outlineLevel="0" collapsed="false">
      <c r="A358" s="188" t="s">
        <v>100</v>
      </c>
      <c r="B358" s="188" t="s">
        <v>817</v>
      </c>
      <c r="C358" s="188" t="s">
        <v>817</v>
      </c>
      <c r="D358" s="151" t="n">
        <f aca="false">IF(AD358-AE358-AF358&lt;0,0,AD358-AE358-AF358)</f>
        <v>0</v>
      </c>
      <c r="E358" s="189"/>
      <c r="F358" s="190" t="n">
        <v>13107</v>
      </c>
      <c r="G358" s="190" t="n">
        <v>358</v>
      </c>
      <c r="H358" s="190" t="n">
        <v>245</v>
      </c>
      <c r="I358" s="190" t="n">
        <v>4</v>
      </c>
      <c r="J358" s="190" t="n">
        <v>9</v>
      </c>
      <c r="K358" s="191" t="n">
        <v>46</v>
      </c>
      <c r="L358" s="190" t="n">
        <v>1</v>
      </c>
      <c r="M358" s="190" t="n">
        <v>43</v>
      </c>
      <c r="N358" s="190" t="n">
        <v>2</v>
      </c>
      <c r="O358" s="189"/>
      <c r="P358" s="188" t="s">
        <v>149</v>
      </c>
      <c r="Q358" s="192" t="n">
        <v>44004</v>
      </c>
      <c r="R358" s="190" t="n">
        <v>12614.78</v>
      </c>
      <c r="S358" s="193" t="n">
        <v>702863</v>
      </c>
      <c r="T358" s="194" t="n">
        <v>56</v>
      </c>
      <c r="U358" s="158" t="n">
        <f aca="false">V358+W358</f>
        <v>0.973871792756373</v>
      </c>
      <c r="V358" s="158" t="n">
        <f aca="false">IF(K358=0,0,M358/K358)</f>
        <v>0.934782608695652</v>
      </c>
      <c r="W358" s="158" t="n">
        <f aca="false">IF(K358+$AB$1*H358=0,0,(N358+$AB$1*J358)/(K358+$AB$1*H358))</f>
        <v>0.0390891840607211</v>
      </c>
      <c r="X358" s="159" t="n">
        <f aca="false">IF(F358=0,G358,F358)</f>
        <v>13107</v>
      </c>
      <c r="Y358" s="159" t="n">
        <f aca="false">IF(K358=0,X358+E358,(X358+E358)/K358)</f>
        <v>284.934782608696</v>
      </c>
      <c r="Z358" s="160" t="n">
        <f aca="false">(K358)/S358*100000</f>
        <v>6.54466090831357</v>
      </c>
      <c r="AA358" s="160" t="n">
        <f aca="false">SUM(M358:N358)/S358*100000</f>
        <v>6.40238567117632</v>
      </c>
      <c r="AB358" s="160" t="n">
        <f aca="false">IF(H358=0,(K358+$AB$1*I358)/S358*100000,(K358+$AB$1*H358)/S358*100000)</f>
        <v>18.7447624928329</v>
      </c>
      <c r="AC358" s="161" t="n">
        <f aca="false">(SUM(M358:N358)+$AB$1*ABS(H358-I358))/S358*100000</f>
        <v>18.4033019237035</v>
      </c>
      <c r="AD358" s="159" t="n">
        <f aca="false">(AB358*(W358*100+1))^0.5</f>
        <v>9.59252363137654</v>
      </c>
      <c r="AE358" s="159" t="n">
        <f aca="false">(AC358*(W358*100))^0.5</f>
        <v>8.48156858264241</v>
      </c>
      <c r="AF358" s="151" t="n">
        <f aca="false">$AF$1*(X358/S358*100000)^0.5</f>
        <v>3.02283435081613</v>
      </c>
      <c r="AG358" s="162" t="n">
        <f aca="false">D358</f>
        <v>0</v>
      </c>
      <c r="AH358" s="163" t="n">
        <v>1</v>
      </c>
      <c r="AI358" s="161"/>
      <c r="AJ358" s="161"/>
      <c r="AK358" s="160"/>
      <c r="AL358" s="164"/>
      <c r="AM358" s="160"/>
      <c r="AN358" s="160"/>
      <c r="AO358" s="160"/>
      <c r="AP358" s="160"/>
      <c r="AQ358" s="161"/>
      <c r="AR358" s="161"/>
      <c r="AS358" s="161"/>
      <c r="AT358" s="161"/>
      <c r="AU358" s="161"/>
      <c r="AV358" s="161"/>
      <c r="AW358" s="161"/>
      <c r="AX358" s="161"/>
    </row>
    <row r="359" customFormat="false" ht="15.75" hidden="false" customHeight="false" outlineLevel="0" collapsed="false">
      <c r="A359" s="188" t="s">
        <v>100</v>
      </c>
      <c r="B359" s="188" t="s">
        <v>818</v>
      </c>
      <c r="C359" s="188" t="s">
        <v>818</v>
      </c>
      <c r="D359" s="151" t="n">
        <f aca="false">IF(AD359-AE359-AF359&lt;0,0,AD359-AE359-AF359)</f>
        <v>0</v>
      </c>
      <c r="E359" s="189"/>
      <c r="F359" s="190" t="n">
        <v>658</v>
      </c>
      <c r="G359" s="190" t="n">
        <v>1</v>
      </c>
      <c r="H359" s="190" t="n">
        <v>35</v>
      </c>
      <c r="I359" s="190" t="n">
        <v>1</v>
      </c>
      <c r="J359" s="190" t="n">
        <v>2</v>
      </c>
      <c r="K359" s="191" t="n">
        <v>4</v>
      </c>
      <c r="L359" s="190" t="n">
        <v>0</v>
      </c>
      <c r="M359" s="190" t="n">
        <v>3</v>
      </c>
      <c r="N359" s="190" t="n">
        <v>1</v>
      </c>
      <c r="O359" s="189"/>
      <c r="P359" s="188" t="s">
        <v>149</v>
      </c>
      <c r="Q359" s="192" t="n">
        <v>44004</v>
      </c>
      <c r="R359" s="190" t="n">
        <v>7723.8</v>
      </c>
      <c r="S359" s="193" t="n">
        <v>408704</v>
      </c>
      <c r="T359" s="194" t="n">
        <v>53</v>
      </c>
      <c r="U359" s="158" t="n">
        <f aca="false">V359+W359</f>
        <v>0.854615384615385</v>
      </c>
      <c r="V359" s="158" t="n">
        <f aca="false">IF(K359=0,0,M359/K359)</f>
        <v>0.75</v>
      </c>
      <c r="W359" s="158" t="n">
        <f aca="false">IF(K359+$AB$1*H359=0,0,(N359+$AB$1*J359)/(K359+$AB$1*H359))</f>
        <v>0.104615384615385</v>
      </c>
      <c r="X359" s="159" t="n">
        <f aca="false">IF(F359=0,G359,F359)</f>
        <v>658</v>
      </c>
      <c r="Y359" s="159" t="n">
        <f aca="false">IF(K359=0,X359+E359,(X359+E359)/K359)</f>
        <v>164.5</v>
      </c>
      <c r="Z359" s="160" t="n">
        <f aca="false">(K359)/S359*100000</f>
        <v>0.978703413717507</v>
      </c>
      <c r="AA359" s="160" t="n">
        <f aca="false">SUM(M359:N359)/S359*100000</f>
        <v>0.978703413717507</v>
      </c>
      <c r="AB359" s="160" t="n">
        <f aca="false">IF(H359=0,(K359+$AB$1*I359)/S359*100000,(K359+$AB$1*H359)/S359*100000)</f>
        <v>3.97598261822737</v>
      </c>
      <c r="AC359" s="161" t="n">
        <f aca="false">(SUM(M359:N359)+$AB$1*ABS(H359-I359))/S359*100000</f>
        <v>3.89034606952709</v>
      </c>
      <c r="AD359" s="159" t="n">
        <f aca="false">(AB359*(W359*100+1))^0.5</f>
        <v>6.75062054193697</v>
      </c>
      <c r="AE359" s="159" t="n">
        <f aca="false">(AC359*(W359*100))^0.5</f>
        <v>6.37957718309393</v>
      </c>
      <c r="AF359" s="151" t="n">
        <f aca="false">$AF$1*(X359/S359*100000)^0.5</f>
        <v>0.888191356987331</v>
      </c>
      <c r="AG359" s="162" t="n">
        <f aca="false">D359</f>
        <v>0</v>
      </c>
      <c r="AH359" s="163" t="n">
        <v>1</v>
      </c>
      <c r="AI359" s="161"/>
      <c r="AJ359" s="161"/>
      <c r="AK359" s="160"/>
      <c r="AL359" s="164"/>
      <c r="AM359" s="160"/>
      <c r="AN359" s="160"/>
      <c r="AO359" s="160"/>
      <c r="AP359" s="160"/>
      <c r="AQ359" s="161"/>
      <c r="AR359" s="161"/>
      <c r="AS359" s="161"/>
      <c r="AT359" s="161"/>
      <c r="AU359" s="161"/>
      <c r="AV359" s="161"/>
      <c r="AW359" s="161"/>
      <c r="AX359" s="161"/>
    </row>
    <row r="360" customFormat="false" ht="15.75" hidden="false" customHeight="false" outlineLevel="0" collapsed="false">
      <c r="A360" s="188" t="s">
        <v>100</v>
      </c>
      <c r="B360" s="188" t="s">
        <v>819</v>
      </c>
      <c r="C360" s="188" t="s">
        <v>819</v>
      </c>
      <c r="D360" s="151" t="n">
        <f aca="false">IF(AD360-AE360-AF360&lt;0,0,AD360-AE360-AF360)</f>
        <v>0</v>
      </c>
      <c r="E360" s="189"/>
      <c r="F360" s="190" t="n">
        <v>6732</v>
      </c>
      <c r="G360" s="190" t="n">
        <v>204</v>
      </c>
      <c r="H360" s="190" t="n">
        <v>274</v>
      </c>
      <c r="I360" s="190" t="n">
        <v>4</v>
      </c>
      <c r="J360" s="190" t="n">
        <v>32</v>
      </c>
      <c r="K360" s="191" t="n">
        <v>15</v>
      </c>
      <c r="L360" s="190" t="n">
        <v>1</v>
      </c>
      <c r="M360" s="190" t="n">
        <v>13</v>
      </c>
      <c r="N360" s="190" t="n">
        <v>1</v>
      </c>
      <c r="O360" s="189"/>
      <c r="P360" s="188" t="s">
        <v>149</v>
      </c>
      <c r="Q360" s="192" t="n">
        <v>44004</v>
      </c>
      <c r="R360" s="190" t="n">
        <v>10983.47</v>
      </c>
      <c r="S360" s="193" t="n">
        <v>791348</v>
      </c>
      <c r="T360" s="194" t="n">
        <v>72</v>
      </c>
      <c r="U360" s="158" t="n">
        <f aca="false">V360+W360</f>
        <v>0.976675683799219</v>
      </c>
      <c r="V360" s="158" t="n">
        <f aca="false">IF(K360=0,0,M360/K360)</f>
        <v>0.866666666666667</v>
      </c>
      <c r="W360" s="158" t="n">
        <f aca="false">IF(K360+$AB$1*H360=0,0,(N360+$AB$1*J360)/(K360+$AB$1*H360))</f>
        <v>0.110009017132552</v>
      </c>
      <c r="X360" s="159" t="n">
        <f aca="false">IF(F360=0,G360,F360)</f>
        <v>6732</v>
      </c>
      <c r="Y360" s="159" t="n">
        <f aca="false">IF(K360=0,X360+E360,(X360+E360)/K360)</f>
        <v>448.8</v>
      </c>
      <c r="Z360" s="160" t="n">
        <f aca="false">(K360)/S360*100000</f>
        <v>1.89549983066868</v>
      </c>
      <c r="AA360" s="160" t="n">
        <f aca="false">SUM(M360:N360)/S360*100000</f>
        <v>1.76913317529077</v>
      </c>
      <c r="AB360" s="160" t="n">
        <f aca="false">IF(H360=0,(K360+$AB$1*I360)/S360*100000,(K360+$AB$1*H360)/S360*100000)</f>
        <v>14.0140620814105</v>
      </c>
      <c r="AC360" s="161" t="n">
        <f aca="false">(SUM(M360:N360)+$AB$1*ABS(H360-I360))/S360*100000</f>
        <v>13.7107821085035</v>
      </c>
      <c r="AD360" s="159" t="n">
        <f aca="false">(AB360*(W360*100+1))^0.5</f>
        <v>12.9684764580294</v>
      </c>
      <c r="AE360" s="159" t="n">
        <f aca="false">(AC360*(W360*100))^0.5</f>
        <v>12.281325921394</v>
      </c>
      <c r="AF360" s="151" t="n">
        <f aca="false">$AF$1*(X360/S360*100000)^0.5</f>
        <v>2.04167372212607</v>
      </c>
      <c r="AG360" s="162" t="n">
        <f aca="false">D360</f>
        <v>0</v>
      </c>
      <c r="AH360" s="163" t="n">
        <v>1</v>
      </c>
      <c r="AI360" s="161"/>
      <c r="AJ360" s="161"/>
      <c r="AK360" s="160"/>
      <c r="AL360" s="164"/>
      <c r="AM360" s="160"/>
      <c r="AN360" s="160"/>
      <c r="AO360" s="160"/>
      <c r="AP360" s="160"/>
      <c r="AQ360" s="161"/>
      <c r="AR360" s="161"/>
      <c r="AS360" s="161"/>
      <c r="AT360" s="161"/>
      <c r="AU360" s="161"/>
      <c r="AV360" s="161"/>
      <c r="AW360" s="161"/>
      <c r="AX360" s="161"/>
    </row>
    <row r="361" customFormat="false" ht="15.75" hidden="false" customHeight="false" outlineLevel="0" collapsed="false">
      <c r="A361" s="188" t="s">
        <v>100</v>
      </c>
      <c r="B361" s="188" t="s">
        <v>820</v>
      </c>
      <c r="C361" s="188" t="s">
        <v>820</v>
      </c>
      <c r="D361" s="151" t="n">
        <f aca="false">IF(AD361-AE361-AF361&lt;0,0,AD361-AE361-AF361)</f>
        <v>0</v>
      </c>
      <c r="E361" s="189"/>
      <c r="F361" s="190" t="n">
        <v>9476</v>
      </c>
      <c r="G361" s="190" t="n">
        <v>579</v>
      </c>
      <c r="H361" s="190" t="n">
        <v>30</v>
      </c>
      <c r="I361" s="190" t="n">
        <v>0</v>
      </c>
      <c r="J361" s="190" t="n">
        <v>1</v>
      </c>
      <c r="K361" s="191" t="n">
        <v>12</v>
      </c>
      <c r="L361" s="190" t="n">
        <v>0</v>
      </c>
      <c r="M361" s="190" t="n">
        <v>12</v>
      </c>
      <c r="N361" s="190" t="n">
        <v>0</v>
      </c>
      <c r="O361" s="189"/>
      <c r="P361" s="188" t="s">
        <v>149</v>
      </c>
      <c r="Q361" s="192" t="n">
        <v>44004</v>
      </c>
      <c r="R361" s="190" t="n">
        <v>3707.84</v>
      </c>
      <c r="S361" s="193" t="n">
        <v>180946</v>
      </c>
      <c r="T361" s="194" t="n">
        <v>49</v>
      </c>
      <c r="U361" s="158" t="n">
        <f aca="false">V361+W361</f>
        <v>1.01555555555556</v>
      </c>
      <c r="V361" s="158" t="n">
        <f aca="false">IF(K361=0,0,M361/K361)</f>
        <v>1</v>
      </c>
      <c r="W361" s="158" t="n">
        <f aca="false">IF(K361+$AB$1*H361=0,0,(N361+$AB$1*J361)/(K361+$AB$1*H361))</f>
        <v>0.0155555555555556</v>
      </c>
      <c r="X361" s="159" t="n">
        <f aca="false">IF(F361=0,G361,F361)</f>
        <v>9476</v>
      </c>
      <c r="Y361" s="159" t="n">
        <f aca="false">IF(K361=0,X361+E361,(X361+E361)/K361)</f>
        <v>789.666666666667</v>
      </c>
      <c r="Z361" s="160" t="n">
        <f aca="false">(K361)/S361*100000</f>
        <v>6.63181280603053</v>
      </c>
      <c r="AA361" s="160" t="n">
        <f aca="false">SUM(M361:N361)/S361*100000</f>
        <v>6.63181280603053</v>
      </c>
      <c r="AB361" s="160" t="n">
        <f aca="false">IF(H361=0,(K361+$AB$1*I361)/S361*100000,(K361+$AB$1*H361)/S361*100000)</f>
        <v>12.4346490113072</v>
      </c>
      <c r="AC361" s="161" t="n">
        <f aca="false">(SUM(M361:N361)+$AB$1*ABS(H361-I361))/S361*100000</f>
        <v>12.4346490113072</v>
      </c>
      <c r="AD361" s="159" t="n">
        <f aca="false">(AB361*(W361*100+1))^0.5</f>
        <v>5.63714789252771</v>
      </c>
      <c r="AE361" s="159" t="n">
        <f aca="false">(AC361*(W361*100))^0.5</f>
        <v>4.39804358219906</v>
      </c>
      <c r="AF361" s="151" t="n">
        <f aca="false">$AF$1*(X361/S361*100000)^0.5</f>
        <v>5.06566041215039</v>
      </c>
      <c r="AG361" s="162" t="n">
        <f aca="false">D361</f>
        <v>0</v>
      </c>
      <c r="AH361" s="163" t="n">
        <v>1</v>
      </c>
      <c r="AI361" s="161"/>
      <c r="AJ361" s="161"/>
      <c r="AK361" s="160"/>
      <c r="AL361" s="164"/>
      <c r="AM361" s="160"/>
      <c r="AN361" s="160"/>
      <c r="AO361" s="160"/>
      <c r="AP361" s="160"/>
      <c r="AQ361" s="161"/>
      <c r="AR361" s="161"/>
      <c r="AS361" s="161"/>
      <c r="AT361" s="161"/>
      <c r="AU361" s="161"/>
      <c r="AV361" s="161"/>
      <c r="AW361" s="161"/>
      <c r="AX361" s="161"/>
    </row>
    <row r="362" customFormat="false" ht="15.75" hidden="false" customHeight="false" outlineLevel="0" collapsed="false">
      <c r="A362" s="188" t="s">
        <v>100</v>
      </c>
      <c r="B362" s="188" t="s">
        <v>821</v>
      </c>
      <c r="C362" s="188" t="s">
        <v>821</v>
      </c>
      <c r="D362" s="151" t="n">
        <f aca="false">IF(AD362-AE362-AF362&lt;0,0,AD362-AE362-AF362)</f>
        <v>0</v>
      </c>
      <c r="E362" s="189"/>
      <c r="F362" s="190" t="n">
        <v>7817</v>
      </c>
      <c r="G362" s="190" t="n">
        <v>523</v>
      </c>
      <c r="H362" s="190" t="n">
        <v>62</v>
      </c>
      <c r="I362" s="190" t="n">
        <v>5</v>
      </c>
      <c r="J362" s="190" t="n">
        <v>10</v>
      </c>
      <c r="K362" s="191" t="n">
        <v>11</v>
      </c>
      <c r="L362" s="190" t="n">
        <v>3</v>
      </c>
      <c r="M362" s="190" t="n">
        <v>8</v>
      </c>
      <c r="N362" s="190" t="n">
        <v>0</v>
      </c>
      <c r="O362" s="189"/>
      <c r="P362" s="188" t="s">
        <v>149</v>
      </c>
      <c r="Q362" s="192" t="n">
        <v>44004</v>
      </c>
      <c r="R362" s="190" t="n">
        <v>5259.36</v>
      </c>
      <c r="S362" s="193" t="n">
        <v>313976</v>
      </c>
      <c r="T362" s="194" t="n">
        <v>60</v>
      </c>
      <c r="U362" s="158" t="n">
        <f aca="false">V362+W362</f>
        <v>0.834306366416458</v>
      </c>
      <c r="V362" s="158" t="n">
        <f aca="false">IF(K362=0,0,M362/K362)</f>
        <v>0.727272727272727</v>
      </c>
      <c r="W362" s="158" t="n">
        <f aca="false">IF(K362+$AB$1*H362=0,0,(N362+$AB$1*J362)/(K362+$AB$1*H362))</f>
        <v>0.107033639143731</v>
      </c>
      <c r="X362" s="159" t="n">
        <f aca="false">IF(F362=0,G362,F362)</f>
        <v>7817</v>
      </c>
      <c r="Y362" s="159" t="n">
        <f aca="false">IF(K362=0,X362+E362,(X362+E362)/K362)</f>
        <v>710.636363636364</v>
      </c>
      <c r="Z362" s="160" t="n">
        <f aca="false">(K362)/S362*100000</f>
        <v>3.50345249318419</v>
      </c>
      <c r="AA362" s="160" t="n">
        <f aca="false">SUM(M362:N362)/S362*100000</f>
        <v>2.5479654495885</v>
      </c>
      <c r="AB362" s="160" t="n">
        <f aca="false">IF(H362=0,(K362+$AB$1*I362)/S362*100000,(K362+$AB$1*H362)/S362*100000)</f>
        <v>10.414808775193</v>
      </c>
      <c r="AC362" s="161" t="n">
        <f aca="false">(SUM(M362:N362)+$AB$1*ABS(H362-I362))/S362*100000</f>
        <v>8.90195428949984</v>
      </c>
      <c r="AD362" s="159" t="n">
        <f aca="false">(AB362*(W362*100+1))^0.5</f>
        <v>11.0403033108104</v>
      </c>
      <c r="AE362" s="159" t="n">
        <f aca="false">(AC362*(W362*100))^0.5</f>
        <v>9.76119133659572</v>
      </c>
      <c r="AF362" s="151" t="n">
        <f aca="false">$AF$1*(X362/S362*100000)^0.5</f>
        <v>3.49276904842747</v>
      </c>
      <c r="AG362" s="162" t="n">
        <f aca="false">D362</f>
        <v>0</v>
      </c>
      <c r="AH362" s="165"/>
      <c r="AI362" s="161"/>
      <c r="AJ362" s="161"/>
      <c r="AK362" s="160"/>
      <c r="AL362" s="164"/>
      <c r="AM362" s="160"/>
      <c r="AN362" s="160"/>
      <c r="AO362" s="160"/>
      <c r="AP362" s="160"/>
      <c r="AQ362" s="161"/>
      <c r="AR362" s="161"/>
      <c r="AS362" s="161"/>
      <c r="AT362" s="161"/>
      <c r="AU362" s="161"/>
      <c r="AV362" s="161"/>
      <c r="AW362" s="161"/>
      <c r="AX362" s="161"/>
    </row>
    <row r="363" customFormat="false" ht="15.75" hidden="false" customHeight="false" outlineLevel="0" collapsed="false">
      <c r="A363" s="188" t="s">
        <v>100</v>
      </c>
      <c r="B363" s="188" t="s">
        <v>822</v>
      </c>
      <c r="C363" s="188" t="s">
        <v>822</v>
      </c>
      <c r="D363" s="151" t="n">
        <f aca="false">IF(AD363-AE363-AF363&lt;0,0,AD363-AE363-AF363)</f>
        <v>0</v>
      </c>
      <c r="E363" s="189"/>
      <c r="F363" s="190" t="n">
        <v>6630</v>
      </c>
      <c r="G363" s="190" t="n">
        <v>62</v>
      </c>
      <c r="H363" s="190" t="n">
        <v>996</v>
      </c>
      <c r="I363" s="190" t="n">
        <v>36</v>
      </c>
      <c r="J363" s="190" t="n">
        <v>78</v>
      </c>
      <c r="K363" s="191" t="n">
        <v>92</v>
      </c>
      <c r="L363" s="190" t="n">
        <v>5</v>
      </c>
      <c r="M363" s="190" t="n">
        <v>81</v>
      </c>
      <c r="N363" s="190" t="n">
        <v>6</v>
      </c>
      <c r="O363" s="189"/>
      <c r="P363" s="188" t="s">
        <v>149</v>
      </c>
      <c r="Q363" s="192" t="n">
        <v>44004</v>
      </c>
      <c r="R363" s="190" t="n">
        <v>632.27</v>
      </c>
      <c r="S363" s="193" t="n">
        <v>1035834</v>
      </c>
      <c r="T363" s="194" t="n">
        <v>1638</v>
      </c>
      <c r="U363" s="158" t="n">
        <f aca="false">V363+W363</f>
        <v>0.956013538850185</v>
      </c>
      <c r="V363" s="158" t="n">
        <f aca="false">IF(K363=0,0,M363/K363)</f>
        <v>0.880434782608696</v>
      </c>
      <c r="W363" s="158" t="n">
        <f aca="false">IF(K363+$AB$1*H363=0,0,(N363+$AB$1*J363)/(K363+$AB$1*H363))</f>
        <v>0.0755787562414889</v>
      </c>
      <c r="X363" s="159" t="n">
        <f aca="false">IF(F363=0,G363,F363)</f>
        <v>6630</v>
      </c>
      <c r="Y363" s="159" t="n">
        <f aca="false">IF(K363=0,X363+E363,(X363+E363)/K363)</f>
        <v>72.0652173913043</v>
      </c>
      <c r="Z363" s="160" t="n">
        <f aca="false">(K363)/S363*100000</f>
        <v>8.88173201497537</v>
      </c>
      <c r="AA363" s="160" t="n">
        <f aca="false">SUM(M363:N363)/S363*100000</f>
        <v>8.39902918807454</v>
      </c>
      <c r="AB363" s="160" t="n">
        <f aca="false">IF(H363=0,(K363+$AB$1*I363)/S363*100000,(K363+$AB$1*H363)/S363*100000)</f>
        <v>42.5357731065016</v>
      </c>
      <c r="AC363" s="161" t="n">
        <f aca="false">(SUM(M363:N363)+$AB$1*ABS(H363-I363))/S363*100000</f>
        <v>40.8366591558107</v>
      </c>
      <c r="AD363" s="159" t="n">
        <f aca="false">(AB363*(W363*100+1))^0.5</f>
        <v>19.0791995592703</v>
      </c>
      <c r="AE363" s="159" t="n">
        <f aca="false">(AC363*(W363*100))^0.5</f>
        <v>17.5681072061101</v>
      </c>
      <c r="AF363" s="151" t="n">
        <f aca="false">$AF$1*(X363/S363*100000)^0.5</f>
        <v>1.77096395996799</v>
      </c>
      <c r="AG363" s="162" t="n">
        <f aca="false">D363</f>
        <v>0</v>
      </c>
      <c r="AH363" s="163" t="n">
        <v>1</v>
      </c>
      <c r="AI363" s="161"/>
      <c r="AJ363" s="161"/>
      <c r="AK363" s="160"/>
      <c r="AL363" s="164"/>
      <c r="AM363" s="160"/>
      <c r="AN363" s="160"/>
      <c r="AO363" s="160"/>
      <c r="AP363" s="160"/>
      <c r="AQ363" s="161"/>
      <c r="AR363" s="161"/>
      <c r="AS363" s="161"/>
      <c r="AT363" s="161"/>
      <c r="AU363" s="161"/>
      <c r="AV363" s="161"/>
      <c r="AW363" s="161"/>
      <c r="AX363" s="161"/>
    </row>
    <row r="364" customFormat="false" ht="15.75" hidden="false" customHeight="false" outlineLevel="0" collapsed="false">
      <c r="A364" s="188" t="s">
        <v>100</v>
      </c>
      <c r="B364" s="188" t="s">
        <v>823</v>
      </c>
      <c r="C364" s="188" t="s">
        <v>823</v>
      </c>
      <c r="D364" s="151" t="n">
        <f aca="false">IF(AD364-AE364-AF364&lt;0,0,AD364-AE364-AF364)</f>
        <v>0</v>
      </c>
      <c r="E364" s="189"/>
      <c r="F364" s="190" t="n">
        <v>3664</v>
      </c>
      <c r="G364" s="190" t="n">
        <v>177</v>
      </c>
      <c r="H364" s="190" t="n">
        <v>114</v>
      </c>
      <c r="I364" s="190" t="n">
        <v>1</v>
      </c>
      <c r="J364" s="190" t="n">
        <v>12</v>
      </c>
      <c r="K364" s="191" t="n">
        <v>9</v>
      </c>
      <c r="L364" s="190" t="n">
        <v>0</v>
      </c>
      <c r="M364" s="190" t="n">
        <v>9</v>
      </c>
      <c r="N364" s="190" t="n">
        <v>0</v>
      </c>
      <c r="O364" s="189"/>
      <c r="P364" s="188" t="s">
        <v>149</v>
      </c>
      <c r="Q364" s="192" t="n">
        <v>44004</v>
      </c>
      <c r="R364" s="190" t="n">
        <v>12758.45</v>
      </c>
      <c r="S364" s="193" t="n">
        <v>395250</v>
      </c>
      <c r="T364" s="194" t="n">
        <v>31</v>
      </c>
      <c r="U364" s="158" t="n">
        <f aca="false">V364+W364</f>
        <v>1.08588957055215</v>
      </c>
      <c r="V364" s="158" t="n">
        <f aca="false">IF(K364=0,0,M364/K364)</f>
        <v>1</v>
      </c>
      <c r="W364" s="158" t="n">
        <f aca="false">IF(K364+$AB$1*H364=0,0,(N364+$AB$1*J364)/(K364+$AB$1*H364))</f>
        <v>0.0858895705521472</v>
      </c>
      <c r="X364" s="159" t="n">
        <f aca="false">IF(F364=0,G364,F364)</f>
        <v>3664</v>
      </c>
      <c r="Y364" s="159" t="n">
        <f aca="false">IF(K364=0,X364+E364,(X364+E364)/K364)</f>
        <v>407.111111111111</v>
      </c>
      <c r="Z364" s="160" t="n">
        <f aca="false">(K364)/S364*100000</f>
        <v>2.27703984819734</v>
      </c>
      <c r="AA364" s="160" t="n">
        <f aca="false">SUM(M364:N364)/S364*100000</f>
        <v>2.27703984819734</v>
      </c>
      <c r="AB364" s="160" t="n">
        <f aca="false">IF(H364=0,(K364+$AB$1*I364)/S364*100000,(K364+$AB$1*H364)/S364*100000)</f>
        <v>12.3719165085389</v>
      </c>
      <c r="AC364" s="161" t="n">
        <f aca="false">(SUM(M364:N364)+$AB$1*ABS(H364-I364))/S364*100000</f>
        <v>12.2833649588868</v>
      </c>
      <c r="AD364" s="159" t="n">
        <f aca="false">(AB364*(W364*100+1))^0.5</f>
        <v>10.8919133347214</v>
      </c>
      <c r="AE364" s="159" t="n">
        <f aca="false">(AC364*(W364*100))^0.5</f>
        <v>10.2713822889331</v>
      </c>
      <c r="AF364" s="151" t="n">
        <f aca="false">$AF$1*(X364/S364*100000)^0.5</f>
        <v>2.13127668099548</v>
      </c>
      <c r="AG364" s="162" t="n">
        <f aca="false">D364</f>
        <v>0</v>
      </c>
      <c r="AH364" s="163" t="n">
        <v>1</v>
      </c>
      <c r="AI364" s="161"/>
      <c r="AJ364" s="161"/>
      <c r="AK364" s="160"/>
      <c r="AL364" s="164"/>
      <c r="AM364" s="160"/>
      <c r="AN364" s="160"/>
      <c r="AO364" s="160"/>
      <c r="AP364" s="160"/>
      <c r="AQ364" s="161"/>
      <c r="AR364" s="161"/>
      <c r="AS364" s="161"/>
      <c r="AT364" s="161"/>
      <c r="AU364" s="161"/>
      <c r="AV364" s="161"/>
      <c r="AW364" s="161"/>
      <c r="AX364" s="161"/>
    </row>
    <row r="365" customFormat="false" ht="15.75" hidden="false" customHeight="false" outlineLevel="0" collapsed="false">
      <c r="A365" s="188" t="s">
        <v>100</v>
      </c>
      <c r="B365" s="188" t="s">
        <v>824</v>
      </c>
      <c r="C365" s="188" t="s">
        <v>824</v>
      </c>
      <c r="D365" s="151" t="n">
        <f aca="false">IF(AD365-AE365-AF365&lt;0,0,AD365-AE365-AF365)</f>
        <v>0</v>
      </c>
      <c r="E365" s="189"/>
      <c r="F365" s="190" t="n">
        <v>11454</v>
      </c>
      <c r="G365" s="190" t="n">
        <v>598</v>
      </c>
      <c r="H365" s="190" t="n">
        <v>71</v>
      </c>
      <c r="I365" s="190" t="n">
        <v>3</v>
      </c>
      <c r="J365" s="190" t="n">
        <v>7</v>
      </c>
      <c r="K365" s="191" t="n">
        <v>0</v>
      </c>
      <c r="L365" s="190" t="n">
        <v>0</v>
      </c>
      <c r="M365" s="190" t="n">
        <v>0</v>
      </c>
      <c r="N365" s="190" t="n">
        <v>0</v>
      </c>
      <c r="O365" s="189"/>
      <c r="P365" s="188" t="s">
        <v>149</v>
      </c>
      <c r="Q365" s="192" t="n">
        <v>44004</v>
      </c>
      <c r="R365" s="190" t="n">
        <v>8851.59</v>
      </c>
      <c r="S365" s="193" t="n">
        <v>643224</v>
      </c>
      <c r="T365" s="194" t="n">
        <v>73</v>
      </c>
      <c r="U365" s="158" t="n">
        <f aca="false">V365+W365</f>
        <v>0.0985915492957747</v>
      </c>
      <c r="V365" s="158" t="n">
        <f aca="false">IF(K365=0,0,M365/K365)</f>
        <v>0</v>
      </c>
      <c r="W365" s="158" t="n">
        <f aca="false">IF(K365+$AB$1*H365=0,0,(N365+$AB$1*J365)/(K365+$AB$1*H365))</f>
        <v>0.0985915492957747</v>
      </c>
      <c r="X365" s="159" t="n">
        <f aca="false">IF(F365=0,G365,F365)</f>
        <v>11454</v>
      </c>
      <c r="Y365" s="159" t="n">
        <f aca="false">IF(K365=0,X365+E365,(X365+E365)/K365)</f>
        <v>11454</v>
      </c>
      <c r="Z365" s="160" t="n">
        <f aca="false">(K365)/S365*100000</f>
        <v>0</v>
      </c>
      <c r="AA365" s="160" t="n">
        <f aca="false">SUM(M365:N365)/S365*100000</f>
        <v>0</v>
      </c>
      <c r="AB365" s="160" t="n">
        <f aca="false">IF(H365=0,(K365+$AB$1*I365)/S365*100000,(K365+$AB$1*H365)/S365*100000)</f>
        <v>3.86335086999241</v>
      </c>
      <c r="AC365" s="161" t="n">
        <f aca="false">(SUM(M365:N365)+$AB$1*ABS(H365-I365))/S365*100000</f>
        <v>3.7001106923871</v>
      </c>
      <c r="AD365" s="159" t="n">
        <f aca="false">(AB365*(W365*100+1))^0.5</f>
        <v>6.47709237579375</v>
      </c>
      <c r="AE365" s="159" t="n">
        <f aca="false">(AC365*(W365*100))^0.5</f>
        <v>6.03986461543887</v>
      </c>
      <c r="AF365" s="151" t="n">
        <f aca="false">$AF$1*(X365/S365*100000)^0.5</f>
        <v>2.95389809799851</v>
      </c>
      <c r="AG365" s="162" t="n">
        <f aca="false">D365</f>
        <v>0</v>
      </c>
      <c r="AH365" s="163" t="n">
        <v>0</v>
      </c>
      <c r="AI365" s="161"/>
      <c r="AJ365" s="161"/>
      <c r="AK365" s="160"/>
      <c r="AL365" s="164"/>
      <c r="AM365" s="160"/>
      <c r="AN365" s="160"/>
      <c r="AO365" s="160"/>
      <c r="AP365" s="160"/>
      <c r="AQ365" s="161"/>
      <c r="AR365" s="161"/>
      <c r="AS365" s="161"/>
      <c r="AT365" s="161"/>
      <c r="AU365" s="161"/>
      <c r="AV365" s="161"/>
      <c r="AW365" s="161"/>
      <c r="AX365" s="161"/>
    </row>
    <row r="366" customFormat="false" ht="15.75" hidden="false" customHeight="false" outlineLevel="0" collapsed="false">
      <c r="A366" s="188" t="s">
        <v>100</v>
      </c>
      <c r="B366" s="188" t="s">
        <v>825</v>
      </c>
      <c r="C366" s="188" t="s">
        <v>825</v>
      </c>
      <c r="D366" s="151" t="n">
        <f aca="false">IF(AD366-AE366-AF366&lt;0,0,AD366-AE366-AF366)</f>
        <v>0</v>
      </c>
      <c r="E366" s="189"/>
      <c r="F366" s="190" t="n">
        <v>8609</v>
      </c>
      <c r="G366" s="190" t="n">
        <v>278</v>
      </c>
      <c r="H366" s="190" t="n">
        <v>71</v>
      </c>
      <c r="I366" s="190" t="n">
        <v>1</v>
      </c>
      <c r="J366" s="190" t="n">
        <v>12</v>
      </c>
      <c r="K366" s="191" t="n">
        <v>4</v>
      </c>
      <c r="L366" s="190" t="n">
        <v>1</v>
      </c>
      <c r="M366" s="190" t="n">
        <v>3</v>
      </c>
      <c r="N366" s="190" t="n">
        <v>0</v>
      </c>
      <c r="O366" s="189"/>
      <c r="P366" s="188" t="s">
        <v>149</v>
      </c>
      <c r="Q366" s="192" t="n">
        <v>44004</v>
      </c>
      <c r="R366" s="190" t="n">
        <v>7588.13</v>
      </c>
      <c r="S366" s="193" t="n">
        <v>590272</v>
      </c>
      <c r="T366" s="194" t="n">
        <v>78</v>
      </c>
      <c r="U366" s="158" t="n">
        <f aca="false">V366+W366</f>
        <v>0.895580589254766</v>
      </c>
      <c r="V366" s="158" t="n">
        <f aca="false">IF(K366=0,0,M366/K366)</f>
        <v>0.75</v>
      </c>
      <c r="W366" s="158" t="n">
        <f aca="false">IF(K366+$AB$1*H366=0,0,(N366+$AB$1*J366)/(K366+$AB$1*H366))</f>
        <v>0.145580589254766</v>
      </c>
      <c r="X366" s="159" t="n">
        <f aca="false">IF(F366=0,G366,F366)</f>
        <v>8609</v>
      </c>
      <c r="Y366" s="159" t="n">
        <f aca="false">IF(K366=0,X366+E366,(X366+E366)/K366)</f>
        <v>2152.25</v>
      </c>
      <c r="Z366" s="160" t="n">
        <f aca="false">(K366)/S366*100000</f>
        <v>0.677653691857313</v>
      </c>
      <c r="AA366" s="160" t="n">
        <f aca="false">SUM(M366:N366)/S366*100000</f>
        <v>0.508240268892985</v>
      </c>
      <c r="AB366" s="160" t="n">
        <f aca="false">IF(H366=0,(K366+$AB$1*I366)/S366*100000,(K366+$AB$1*H366)/S366*100000)</f>
        <v>4.88757725252087</v>
      </c>
      <c r="AC366" s="161" t="n">
        <f aca="false">(SUM(M366:N366)+$AB$1*ABS(H366-I366))/S366*100000</f>
        <v>4.65886913151903</v>
      </c>
      <c r="AD366" s="159" t="n">
        <f aca="false">(AB366*(W366*100+1))^0.5</f>
        <v>8.72016140318164</v>
      </c>
      <c r="AE366" s="159" t="n">
        <f aca="false">(AC366*(W366*100))^0.5</f>
        <v>8.2355383152978</v>
      </c>
      <c r="AF366" s="151" t="n">
        <f aca="false">$AF$1*(X366/S366*100000)^0.5</f>
        <v>2.67330371930866</v>
      </c>
      <c r="AG366" s="162" t="n">
        <f aca="false">D366</f>
        <v>0</v>
      </c>
      <c r="AH366" s="163" t="n">
        <v>1</v>
      </c>
      <c r="AI366" s="161"/>
      <c r="AJ366" s="161"/>
      <c r="AK366" s="160"/>
      <c r="AL366" s="164"/>
      <c r="AM366" s="160"/>
      <c r="AN366" s="160"/>
      <c r="AO366" s="160"/>
      <c r="AP366" s="160"/>
      <c r="AQ366" s="161"/>
      <c r="AR366" s="161"/>
      <c r="AS366" s="161"/>
      <c r="AT366" s="161"/>
      <c r="AU366" s="161"/>
      <c r="AV366" s="161"/>
      <c r="AW366" s="161"/>
      <c r="AX366" s="161"/>
    </row>
    <row r="367" customFormat="false" ht="15.75" hidden="false" customHeight="false" outlineLevel="0" collapsed="false">
      <c r="A367" s="188" t="s">
        <v>100</v>
      </c>
      <c r="B367" s="188" t="s">
        <v>826</v>
      </c>
      <c r="C367" s="188" t="s">
        <v>826</v>
      </c>
      <c r="D367" s="151" t="n">
        <f aca="false">IF(AD367-AE367-AF367&lt;0,0,AD367-AE367-AF367)</f>
        <v>0</v>
      </c>
      <c r="E367" s="189"/>
      <c r="F367" s="190" t="n">
        <v>5186</v>
      </c>
      <c r="G367" s="190" t="n">
        <v>296</v>
      </c>
      <c r="H367" s="190" t="n">
        <v>111</v>
      </c>
      <c r="I367" s="190" t="n">
        <v>4</v>
      </c>
      <c r="J367" s="190" t="n">
        <v>10</v>
      </c>
      <c r="K367" s="191" t="n">
        <v>6</v>
      </c>
      <c r="L367" s="190" t="n">
        <v>2</v>
      </c>
      <c r="M367" s="190" t="n">
        <v>4</v>
      </c>
      <c r="N367" s="190" t="n">
        <v>0</v>
      </c>
      <c r="O367" s="189"/>
      <c r="P367" s="188" t="s">
        <v>149</v>
      </c>
      <c r="Q367" s="192" t="n">
        <v>44004</v>
      </c>
      <c r="R367" s="190" t="n">
        <v>8275.18</v>
      </c>
      <c r="S367" s="193" t="n">
        <v>439796</v>
      </c>
      <c r="T367" s="194" t="n">
        <v>53</v>
      </c>
      <c r="U367" s="158" t="n">
        <f aca="false">V367+W367</f>
        <v>0.744704570791527</v>
      </c>
      <c r="V367" s="158" t="n">
        <f aca="false">IF(K367=0,0,M367/K367)</f>
        <v>0.666666666666667</v>
      </c>
      <c r="W367" s="158" t="n">
        <f aca="false">IF(K367+$AB$1*H367=0,0,(N367+$AB$1*J367)/(K367+$AB$1*H367))</f>
        <v>0.0780379041248607</v>
      </c>
      <c r="X367" s="159" t="n">
        <f aca="false">IF(F367=0,G367,F367)</f>
        <v>5186</v>
      </c>
      <c r="Y367" s="159" t="n">
        <f aca="false">IF(K367=0,X367+E367,(X367+E367)/K367)</f>
        <v>864.333333333333</v>
      </c>
      <c r="Z367" s="160" t="n">
        <f aca="false">(K367)/S367*100000</f>
        <v>1.36426888830276</v>
      </c>
      <c r="AA367" s="160" t="n">
        <f aca="false">SUM(M367:N367)/S367*100000</f>
        <v>0.909512592201839</v>
      </c>
      <c r="AB367" s="160" t="n">
        <f aca="false">IF(H367=0,(K367+$AB$1*I367)/S367*100000,(K367+$AB$1*H367)/S367*100000)</f>
        <v>10.1979099400631</v>
      </c>
      <c r="AC367" s="161" t="n">
        <f aca="false">(SUM(M367:N367)+$AB$1*ABS(H367-I367))/S367*100000</f>
        <v>9.42482423669156</v>
      </c>
      <c r="AD367" s="159" t="n">
        <f aca="false">(AB367*(W367*100+1))^0.5</f>
        <v>9.47524468062562</v>
      </c>
      <c r="AE367" s="159" t="n">
        <f aca="false">(AC367*(W367*100))^0.5</f>
        <v>8.57609194316735</v>
      </c>
      <c r="AF367" s="151" t="n">
        <f aca="false">$AF$1*(X367/S367*100000)^0.5</f>
        <v>2.40374646570088</v>
      </c>
      <c r="AG367" s="162" t="n">
        <f aca="false">D367</f>
        <v>0</v>
      </c>
      <c r="AH367" s="163" t="n">
        <v>1</v>
      </c>
      <c r="AI367" s="161"/>
      <c r="AJ367" s="161"/>
      <c r="AK367" s="160"/>
      <c r="AL367" s="164"/>
      <c r="AM367" s="160"/>
      <c r="AN367" s="160"/>
      <c r="AO367" s="160"/>
      <c r="AP367" s="160"/>
      <c r="AQ367" s="161"/>
      <c r="AR367" s="161"/>
      <c r="AS367" s="161"/>
      <c r="AT367" s="161"/>
      <c r="AU367" s="161"/>
      <c r="AV367" s="161"/>
      <c r="AW367" s="161"/>
      <c r="AX367" s="161"/>
    </row>
    <row r="368" customFormat="false" ht="15.75" hidden="false" customHeight="false" outlineLevel="0" collapsed="false">
      <c r="A368" s="166" t="s">
        <v>105</v>
      </c>
      <c r="B368" s="166" t="s">
        <v>827</v>
      </c>
      <c r="C368" s="166" t="s">
        <v>828</v>
      </c>
      <c r="D368" s="151" t="n">
        <f aca="false">IF(AD368-AE368-AF368&lt;0,0,AD368-AE368-AF368)</f>
        <v>0.982181166706647</v>
      </c>
      <c r="E368" s="167"/>
      <c r="F368" s="169" t="n">
        <v>202</v>
      </c>
      <c r="G368" s="169" t="n">
        <v>2</v>
      </c>
      <c r="H368" s="169" t="n">
        <v>14</v>
      </c>
      <c r="I368" s="169" t="n">
        <v>0</v>
      </c>
      <c r="J368" s="169" t="n">
        <v>1</v>
      </c>
      <c r="K368" s="168" t="n">
        <v>10</v>
      </c>
      <c r="L368" s="169" t="n">
        <v>5</v>
      </c>
      <c r="M368" s="169" t="n">
        <v>5</v>
      </c>
      <c r="N368" s="169" t="n">
        <v>0</v>
      </c>
      <c r="O368" s="169" t="n">
        <v>0</v>
      </c>
      <c r="P368" s="166" t="s">
        <v>149</v>
      </c>
      <c r="Q368" s="170" t="n">
        <v>44004</v>
      </c>
      <c r="R368" s="169" t="n">
        <v>948</v>
      </c>
      <c r="S368" s="171" t="n">
        <v>161132</v>
      </c>
      <c r="T368" s="172" t="n">
        <v>170</v>
      </c>
      <c r="U368" s="158" t="n">
        <f aca="false">V368+W368</f>
        <v>0.523489932885906</v>
      </c>
      <c r="V368" s="158" t="n">
        <f aca="false">IF(K368=0,0,M368/K368)</f>
        <v>0.5</v>
      </c>
      <c r="W368" s="158" t="n">
        <f aca="false">IF(K368+$AB$1*H368=0,0,(N368+$AB$1*J368)/(K368+$AB$1*H368))</f>
        <v>0.023489932885906</v>
      </c>
      <c r="X368" s="159" t="n">
        <f aca="false">IF(F368=0,G368,F368)</f>
        <v>202</v>
      </c>
      <c r="Y368" s="159" t="n">
        <f aca="false">IF(K368=0,X368+E368,(X368+E368)/K368)</f>
        <v>20.2</v>
      </c>
      <c r="Z368" s="160" t="n">
        <f aca="false">(K368)/S368*100000</f>
        <v>6.20609189980885</v>
      </c>
      <c r="AA368" s="160" t="n">
        <f aca="false">SUM(M368:N368)/S368*100000</f>
        <v>3.10304594990443</v>
      </c>
      <c r="AB368" s="160" t="n">
        <f aca="false">IF(H368=0,(K368+$AB$1*I368)/S368*100000,(K368+$AB$1*H368)/S368*100000)</f>
        <v>9.24707693071519</v>
      </c>
      <c r="AC368" s="161" t="n">
        <f aca="false">(SUM(M368:N368)+$AB$1*ABS(H368-I368))/S368*100000</f>
        <v>6.14403098081076</v>
      </c>
      <c r="AD368" s="159" t="n">
        <f aca="false">(AB368*(W368*100+1))^0.5</f>
        <v>5.56492574793646</v>
      </c>
      <c r="AE368" s="159" t="n">
        <f aca="false">(AC368*(W368*100))^0.5</f>
        <v>3.79898506693791</v>
      </c>
      <c r="AF368" s="151" t="n">
        <f aca="false">$AF$1*(X368/S368*100000)^0.5</f>
        <v>0.783759514291903</v>
      </c>
      <c r="AG368" s="162" t="n">
        <f aca="false">D368</f>
        <v>0.982181166706647</v>
      </c>
      <c r="AH368" s="165"/>
      <c r="AI368" s="161"/>
      <c r="AJ368" s="161"/>
      <c r="AK368" s="160"/>
      <c r="AL368" s="164"/>
      <c r="AM368" s="160"/>
      <c r="AN368" s="160"/>
      <c r="AO368" s="160"/>
      <c r="AP368" s="160"/>
      <c r="AQ368" s="161"/>
      <c r="AR368" s="161"/>
      <c r="AS368" s="161"/>
      <c r="AT368" s="161"/>
      <c r="AU368" s="161"/>
      <c r="AV368" s="161"/>
      <c r="AW368" s="161"/>
      <c r="AX368" s="161"/>
    </row>
    <row r="369" customFormat="false" ht="15.75" hidden="false" customHeight="false" outlineLevel="0" collapsed="false">
      <c r="A369" s="166" t="s">
        <v>105</v>
      </c>
      <c r="B369" s="166" t="s">
        <v>829</v>
      </c>
      <c r="C369" s="166" t="s">
        <v>830</v>
      </c>
      <c r="D369" s="151" t="n">
        <f aca="false">IF(AD369-AE369-AF369&lt;0,0,AD369-AE369-AF369)</f>
        <v>0.925046731684664</v>
      </c>
      <c r="E369" s="167"/>
      <c r="F369" s="169" t="n">
        <v>393</v>
      </c>
      <c r="G369" s="169" t="n">
        <v>29</v>
      </c>
      <c r="H369" s="169" t="n">
        <v>1</v>
      </c>
      <c r="I369" s="169" t="n">
        <v>0</v>
      </c>
      <c r="J369" s="169" t="n">
        <v>0</v>
      </c>
      <c r="K369" s="168" t="n">
        <v>6</v>
      </c>
      <c r="L369" s="169" t="n">
        <v>5</v>
      </c>
      <c r="M369" s="169" t="n">
        <v>1</v>
      </c>
      <c r="N369" s="169" t="n">
        <v>0</v>
      </c>
      <c r="O369" s="169" t="n">
        <v>0</v>
      </c>
      <c r="P369" s="166" t="s">
        <v>149</v>
      </c>
      <c r="Q369" s="170" t="n">
        <v>44004</v>
      </c>
      <c r="R369" s="169" t="n">
        <v>3006</v>
      </c>
      <c r="S369" s="171" t="n">
        <v>149809</v>
      </c>
      <c r="T369" s="172" t="n">
        <v>50</v>
      </c>
      <c r="U369" s="158" t="n">
        <f aca="false">V369+W369</f>
        <v>0.166666666666667</v>
      </c>
      <c r="V369" s="158" t="n">
        <f aca="false">IF(K369=0,0,M369/K369)</f>
        <v>0.166666666666667</v>
      </c>
      <c r="W369" s="158" t="n">
        <f aca="false">IF(K369+$AB$1*H369=0,0,(N369+$AB$1*J369)/(K369+$AB$1*H369))</f>
        <v>0</v>
      </c>
      <c r="X369" s="159" t="n">
        <f aca="false">IF(F369=0,G369,F369)</f>
        <v>393</v>
      </c>
      <c r="Y369" s="159" t="n">
        <f aca="false">IF(K369=0,X369+E369,(X369+E369)/K369)</f>
        <v>65.5</v>
      </c>
      <c r="Z369" s="160" t="n">
        <f aca="false">(K369)/S369*100000</f>
        <v>4.00509982711319</v>
      </c>
      <c r="AA369" s="160" t="n">
        <f aca="false">SUM(M369:N369)/S369*100000</f>
        <v>0.667516637852198</v>
      </c>
      <c r="AB369" s="160" t="n">
        <f aca="false">IF(H369=0,(K369+$AB$1*I369)/S369*100000,(K369+$AB$1*H369)/S369*100000)</f>
        <v>4.23873065036146</v>
      </c>
      <c r="AC369" s="161" t="n">
        <f aca="false">(SUM(M369:N369)+$AB$1*ABS(H369-I369))/S369*100000</f>
        <v>0.901147461100468</v>
      </c>
      <c r="AD369" s="159" t="n">
        <f aca="false">(AB369*(W369*100+1))^0.5</f>
        <v>2.05881777978564</v>
      </c>
      <c r="AE369" s="159" t="n">
        <f aca="false">(AC369*(W369*100))^0.5</f>
        <v>0</v>
      </c>
      <c r="AF369" s="151" t="n">
        <f aca="false">$AF$1*(X369/S369*100000)^0.5</f>
        <v>1.13377104810097</v>
      </c>
      <c r="AG369" s="162" t="n">
        <f aca="false">D369</f>
        <v>0.925046731684664</v>
      </c>
      <c r="AH369" s="163" t="n">
        <v>0</v>
      </c>
      <c r="AI369" s="161"/>
      <c r="AJ369" s="161"/>
      <c r="AK369" s="160"/>
      <c r="AL369" s="164"/>
      <c r="AM369" s="160"/>
      <c r="AN369" s="160"/>
      <c r="AO369" s="160"/>
      <c r="AP369" s="160"/>
      <c r="AQ369" s="161"/>
      <c r="AR369" s="161"/>
      <c r="AS369" s="161"/>
      <c r="AT369" s="161"/>
      <c r="AU369" s="161"/>
      <c r="AV369" s="161"/>
      <c r="AW369" s="161"/>
      <c r="AX369" s="161"/>
    </row>
    <row r="370" customFormat="false" ht="15.75" hidden="false" customHeight="false" outlineLevel="0" collapsed="false">
      <c r="A370" s="166" t="s">
        <v>105</v>
      </c>
      <c r="B370" s="166" t="s">
        <v>831</v>
      </c>
      <c r="C370" s="166" t="s">
        <v>832</v>
      </c>
      <c r="D370" s="151" t="n">
        <f aca="false">IF(AD370-AE370-AF370&lt;0,0,AD370-AE370-AF370)</f>
        <v>3.44748508017169</v>
      </c>
      <c r="E370" s="167"/>
      <c r="F370" s="169" t="n">
        <v>88</v>
      </c>
      <c r="G370" s="169" t="n">
        <v>7</v>
      </c>
      <c r="H370" s="169" t="n">
        <v>16</v>
      </c>
      <c r="I370" s="169" t="n">
        <v>4</v>
      </c>
      <c r="J370" s="169" t="n">
        <v>3</v>
      </c>
      <c r="K370" s="168" t="n">
        <v>41</v>
      </c>
      <c r="L370" s="169" t="n">
        <v>22</v>
      </c>
      <c r="M370" s="169" t="n">
        <v>16</v>
      </c>
      <c r="N370" s="169" t="n">
        <v>1</v>
      </c>
      <c r="O370" s="169" t="n">
        <v>2</v>
      </c>
      <c r="P370" s="166" t="s">
        <v>149</v>
      </c>
      <c r="Q370" s="170" t="n">
        <v>44004</v>
      </c>
      <c r="R370" s="169" t="n">
        <v>5000</v>
      </c>
      <c r="S370" s="171" t="n">
        <v>258984</v>
      </c>
      <c r="T370" s="172" t="n">
        <v>52</v>
      </c>
      <c r="U370" s="158" t="n">
        <f aca="false">V370+W370</f>
        <v>0.434235318748037</v>
      </c>
      <c r="V370" s="158" t="n">
        <f aca="false">IF(K370=0,0,M370/K370)</f>
        <v>0.390243902439024</v>
      </c>
      <c r="W370" s="158" t="n">
        <f aca="false">IF(K370+$AB$1*H370=0,0,(N370+$AB$1*J370)/(K370+$AB$1*H370))</f>
        <v>0.0439914163090129</v>
      </c>
      <c r="X370" s="159" t="n">
        <f aca="false">IF(F370=0,G370,F370)</f>
        <v>88</v>
      </c>
      <c r="Y370" s="159" t="n">
        <f aca="false">IF(K370=0,X370+E370,(X370+E370)/K370)</f>
        <v>2.14634146341463</v>
      </c>
      <c r="Z370" s="160" t="n">
        <f aca="false">(K370)/S370*100000</f>
        <v>15.8310938127452</v>
      </c>
      <c r="AA370" s="160" t="n">
        <f aca="false">SUM(M370:N370)/S370*100000</f>
        <v>6.56411206869923</v>
      </c>
      <c r="AB370" s="160" t="n">
        <f aca="false">IF(H370=0,(K370+$AB$1*I370)/S370*100000,(K370+$AB$1*H370)/S370*100000)</f>
        <v>17.9933895530226</v>
      </c>
      <c r="AC370" s="161" t="n">
        <f aca="false">(SUM(M370:N370)+$AB$1*ABS(H370-I370))/S370*100000</f>
        <v>8.18583387390727</v>
      </c>
      <c r="AD370" s="159" t="n">
        <f aca="false">(AB370*(W370*100+1))^0.5</f>
        <v>9.85641205595365</v>
      </c>
      <c r="AE370" s="159" t="n">
        <f aca="false">(AC370*(W370*100))^0.5</f>
        <v>6.00088681599207</v>
      </c>
      <c r="AF370" s="151" t="n">
        <f aca="false">$AF$1*(X370/S370*100000)^0.5</f>
        <v>0.40804015978989</v>
      </c>
      <c r="AG370" s="162" t="n">
        <f aca="false">D370</f>
        <v>3.44748508017169</v>
      </c>
      <c r="AH370" s="163" t="n">
        <v>1</v>
      </c>
      <c r="AI370" s="161"/>
      <c r="AJ370" s="161"/>
      <c r="AK370" s="160"/>
      <c r="AL370" s="164"/>
      <c r="AM370" s="160"/>
      <c r="AN370" s="160"/>
      <c r="AO370" s="160"/>
      <c r="AP370" s="160"/>
      <c r="AQ370" s="161"/>
      <c r="AR370" s="161"/>
      <c r="AS370" s="161"/>
      <c r="AT370" s="161"/>
      <c r="AU370" s="161"/>
      <c r="AV370" s="161"/>
      <c r="AW370" s="161"/>
      <c r="AX370" s="161"/>
    </row>
    <row r="371" customFormat="false" ht="15.75" hidden="false" customHeight="false" outlineLevel="0" collapsed="false">
      <c r="A371" s="166" t="s">
        <v>105</v>
      </c>
      <c r="B371" s="166" t="s">
        <v>833</v>
      </c>
      <c r="C371" s="166" t="s">
        <v>834</v>
      </c>
      <c r="D371" s="151" t="n">
        <f aca="false">IF(AD371-AE371-AF371&lt;0,0,AD371-AE371-AF371)</f>
        <v>0.425835543408889</v>
      </c>
      <c r="E371" s="167"/>
      <c r="F371" s="169" t="n">
        <v>320</v>
      </c>
      <c r="G371" s="169" t="n">
        <v>7</v>
      </c>
      <c r="H371" s="169" t="n">
        <v>19</v>
      </c>
      <c r="I371" s="169" t="n">
        <v>2</v>
      </c>
      <c r="J371" s="169" t="n">
        <v>2</v>
      </c>
      <c r="K371" s="168" t="n">
        <v>38</v>
      </c>
      <c r="L371" s="169" t="n">
        <v>0</v>
      </c>
      <c r="M371" s="169" t="n">
        <v>37</v>
      </c>
      <c r="N371" s="169" t="n">
        <v>1</v>
      </c>
      <c r="O371" s="169" t="n">
        <v>0</v>
      </c>
      <c r="P371" s="166" t="s">
        <v>149</v>
      </c>
      <c r="Q371" s="170" t="n">
        <v>44004</v>
      </c>
      <c r="R371" s="169" t="n">
        <v>3014</v>
      </c>
      <c r="S371" s="171" t="n">
        <v>118188</v>
      </c>
      <c r="T371" s="172" t="n">
        <v>39</v>
      </c>
      <c r="U371" s="158" t="n">
        <f aca="false">V371+W371</f>
        <v>1.01175811870101</v>
      </c>
      <c r="V371" s="158" t="n">
        <f aca="false">IF(K371=0,0,M371/K371)</f>
        <v>0.973684210526316</v>
      </c>
      <c r="W371" s="158" t="n">
        <f aca="false">IF(K371+$AB$1*H371=0,0,(N371+$AB$1*J371)/(K371+$AB$1*H371))</f>
        <v>0.0380739081746921</v>
      </c>
      <c r="X371" s="159" t="n">
        <f aca="false">IF(F371=0,G371,F371)</f>
        <v>320</v>
      </c>
      <c r="Y371" s="159" t="n">
        <f aca="false">IF(K371=0,X371+E371,(X371+E371)/K371)</f>
        <v>8.42105263157895</v>
      </c>
      <c r="Z371" s="160" t="n">
        <f aca="false">(K371)/S371*100000</f>
        <v>32.1521643483264</v>
      </c>
      <c r="AA371" s="160" t="n">
        <f aca="false">SUM(M371:N371)/S371*100000</f>
        <v>32.1521643483264</v>
      </c>
      <c r="AB371" s="160" t="n">
        <f aca="false">IF(H371=0,(K371+$AB$1*I371)/S371*100000,(K371+$AB$1*H371)/S371*100000)</f>
        <v>37.7787931092835</v>
      </c>
      <c r="AC371" s="161" t="n">
        <f aca="false">(SUM(M371:N371)+$AB$1*ABS(H371-I371))/S371*100000</f>
        <v>37.1865163976038</v>
      </c>
      <c r="AD371" s="159" t="n">
        <f aca="false">(AB371*(W371*100+1))^0.5</f>
        <v>13.4765508602401</v>
      </c>
      <c r="AE371" s="159" t="n">
        <f aca="false">(AC371*(W371*100))^0.5</f>
        <v>11.8988907493894</v>
      </c>
      <c r="AF371" s="151" t="n">
        <f aca="false">$AF$1*(X371/S371*100000)^0.5</f>
        <v>1.15182456744181</v>
      </c>
      <c r="AG371" s="162" t="n">
        <f aca="false">D371</f>
        <v>0.425835543408889</v>
      </c>
      <c r="AH371" s="165"/>
      <c r="AI371" s="161"/>
      <c r="AJ371" s="161"/>
      <c r="AK371" s="160"/>
      <c r="AL371" s="164"/>
      <c r="AM371" s="160"/>
      <c r="AN371" s="160"/>
      <c r="AO371" s="160"/>
      <c r="AP371" s="160"/>
      <c r="AQ371" s="161"/>
      <c r="AR371" s="161"/>
      <c r="AS371" s="161"/>
      <c r="AT371" s="161"/>
      <c r="AU371" s="161"/>
      <c r="AV371" s="161"/>
      <c r="AW371" s="161"/>
      <c r="AX371" s="161"/>
    </row>
    <row r="372" customFormat="false" ht="15.75" hidden="false" customHeight="false" outlineLevel="0" collapsed="false">
      <c r="A372" s="166" t="s">
        <v>105</v>
      </c>
      <c r="B372" s="166" t="s">
        <v>835</v>
      </c>
      <c r="C372" s="166" t="s">
        <v>836</v>
      </c>
      <c r="D372" s="151" t="n">
        <f aca="false">IF(AD372-AE372-AF372&lt;0,0,AD372-AE372-AF372)</f>
        <v>0</v>
      </c>
      <c r="E372" s="167"/>
      <c r="F372" s="169" t="n">
        <v>345</v>
      </c>
      <c r="G372" s="169" t="n">
        <v>9</v>
      </c>
      <c r="H372" s="169" t="n">
        <v>12</v>
      </c>
      <c r="I372" s="169" t="n">
        <v>0</v>
      </c>
      <c r="J372" s="169" t="n">
        <v>1</v>
      </c>
      <c r="K372" s="168" t="n">
        <v>7</v>
      </c>
      <c r="L372" s="169" t="n">
        <v>0</v>
      </c>
      <c r="M372" s="169" t="n">
        <v>7</v>
      </c>
      <c r="N372" s="169" t="n">
        <v>0</v>
      </c>
      <c r="O372" s="169" t="n">
        <v>0</v>
      </c>
      <c r="P372" s="166" t="s">
        <v>149</v>
      </c>
      <c r="Q372" s="170" t="n">
        <v>44004</v>
      </c>
      <c r="R372" s="169" t="n">
        <v>3044</v>
      </c>
      <c r="S372" s="171" t="n">
        <v>152505</v>
      </c>
      <c r="T372" s="172" t="n">
        <v>50</v>
      </c>
      <c r="U372" s="158" t="n">
        <f aca="false">V372+W372</f>
        <v>1.03125</v>
      </c>
      <c r="V372" s="158" t="n">
        <f aca="false">IF(K372=0,0,M372/K372)</f>
        <v>1</v>
      </c>
      <c r="W372" s="158" t="n">
        <f aca="false">IF(K372+$AB$1*H372=0,0,(N372+$AB$1*J372)/(K372+$AB$1*H372))</f>
        <v>0.03125</v>
      </c>
      <c r="X372" s="159" t="n">
        <f aca="false">IF(F372=0,G372,F372)</f>
        <v>345</v>
      </c>
      <c r="Y372" s="159" t="n">
        <f aca="false">IF(K372=0,X372+E372,(X372+E372)/K372)</f>
        <v>49.2857142857143</v>
      </c>
      <c r="Z372" s="160" t="n">
        <f aca="false">(K372)/S372*100000</f>
        <v>4.59001344218222</v>
      </c>
      <c r="AA372" s="160" t="n">
        <f aca="false">SUM(M372:N372)/S372*100000</f>
        <v>4.59001344218222</v>
      </c>
      <c r="AB372" s="160" t="n">
        <f aca="false">IF(H372=0,(K372+$AB$1*I372)/S372*100000,(K372+$AB$1*H372)/S372*100000)</f>
        <v>7.34402150749156</v>
      </c>
      <c r="AC372" s="161" t="n">
        <f aca="false">(SUM(M372:N372)+$AB$1*ABS(H372-I372))/S372*100000</f>
        <v>7.34402150749156</v>
      </c>
      <c r="AD372" s="159" t="n">
        <f aca="false">(AB372*(W372*100+1))^0.5</f>
        <v>5.50400660595558</v>
      </c>
      <c r="AE372" s="159" t="n">
        <f aca="false">(AC372*(W372*100))^0.5</f>
        <v>4.79062284164712</v>
      </c>
      <c r="AF372" s="151" t="n">
        <f aca="false">$AF$1*(X372/S372*100000)^0.5</f>
        <v>1.05284768427679</v>
      </c>
      <c r="AG372" s="162" t="n">
        <f aca="false">D372</f>
        <v>0</v>
      </c>
      <c r="AH372" s="165"/>
      <c r="AI372" s="161"/>
      <c r="AJ372" s="161"/>
      <c r="AK372" s="160"/>
      <c r="AL372" s="164"/>
      <c r="AM372" s="160"/>
      <c r="AN372" s="160"/>
      <c r="AO372" s="160"/>
      <c r="AP372" s="160"/>
      <c r="AQ372" s="161"/>
      <c r="AR372" s="161"/>
      <c r="AS372" s="161"/>
      <c r="AT372" s="161"/>
      <c r="AU372" s="161"/>
      <c r="AV372" s="161"/>
      <c r="AW372" s="161"/>
      <c r="AX372" s="161"/>
    </row>
    <row r="373" customFormat="false" ht="15.75" hidden="false" customHeight="false" outlineLevel="0" collapsed="false">
      <c r="A373" s="166" t="s">
        <v>105</v>
      </c>
      <c r="B373" s="166" t="s">
        <v>837</v>
      </c>
      <c r="C373" s="166" t="s">
        <v>838</v>
      </c>
      <c r="D373" s="151" t="n">
        <f aca="false">IF(AD373-AE373-AF373&lt;0,0,AD373-AE373-AF373)</f>
        <v>0.9706750699065</v>
      </c>
      <c r="E373" s="167"/>
      <c r="F373" s="169" t="n">
        <v>468</v>
      </c>
      <c r="G373" s="169" t="n">
        <v>13</v>
      </c>
      <c r="H373" s="169" t="n">
        <v>54</v>
      </c>
      <c r="I373" s="169" t="n">
        <v>2</v>
      </c>
      <c r="J373" s="169" t="n">
        <v>2</v>
      </c>
      <c r="K373" s="168" t="n">
        <v>44</v>
      </c>
      <c r="L373" s="169" t="n">
        <v>9</v>
      </c>
      <c r="M373" s="169" t="n">
        <v>32</v>
      </c>
      <c r="N373" s="169" t="n">
        <v>1</v>
      </c>
      <c r="O373" s="169" t="n">
        <v>2</v>
      </c>
      <c r="P373" s="166" t="s">
        <v>149</v>
      </c>
      <c r="Q373" s="170" t="n">
        <v>44004</v>
      </c>
      <c r="R373" s="169" t="n">
        <v>1776</v>
      </c>
      <c r="S373" s="171" t="n">
        <v>417472</v>
      </c>
      <c r="T373" s="172" t="n">
        <v>235</v>
      </c>
      <c r="U373" s="158" t="n">
        <f aca="false">V373+W373</f>
        <v>0.754299754299754</v>
      </c>
      <c r="V373" s="158" t="n">
        <f aca="false">IF(K373=0,0,M373/K373)</f>
        <v>0.727272727272727</v>
      </c>
      <c r="W373" s="158" t="n">
        <f aca="false">IF(K373+$AB$1*H373=0,0,(N373+$AB$1*J373)/(K373+$AB$1*H373))</f>
        <v>0.027027027027027</v>
      </c>
      <c r="X373" s="159" t="n">
        <f aca="false">IF(F373=0,G373,F373)</f>
        <v>468</v>
      </c>
      <c r="Y373" s="159" t="n">
        <f aca="false">IF(K373=0,X373+E373,(X373+E373)/K373)</f>
        <v>10.6363636363636</v>
      </c>
      <c r="Z373" s="160" t="n">
        <f aca="false">(K373)/S373*100000</f>
        <v>10.539629005059</v>
      </c>
      <c r="AA373" s="160" t="n">
        <f aca="false">SUM(M373:N373)/S373*100000</f>
        <v>7.90472175379427</v>
      </c>
      <c r="AB373" s="160" t="n">
        <f aca="false">IF(H373=0,(K373+$AB$1*I373)/S373*100000,(K373+$AB$1*H373)/S373*100000)</f>
        <v>15.0668787367776</v>
      </c>
      <c r="AC373" s="161" t="n">
        <f aca="false">(SUM(M373:N373)+$AB$1*ABS(H373-I373))/S373*100000</f>
        <v>12.2642955695232</v>
      </c>
      <c r="AD373" s="159" t="n">
        <f aca="false">(AB373*(W373*100+1))^0.5</f>
        <v>7.4691480518169</v>
      </c>
      <c r="AE373" s="159" t="n">
        <f aca="false">(AC373*(W373*100))^0.5</f>
        <v>5.75732097268297</v>
      </c>
      <c r="AF373" s="151" t="n">
        <f aca="false">$AF$1*(X373/S373*100000)^0.5</f>
        <v>0.741152009227425</v>
      </c>
      <c r="AG373" s="162" t="n">
        <f aca="false">D373</f>
        <v>0.9706750699065</v>
      </c>
      <c r="AH373" s="165"/>
      <c r="AI373" s="161"/>
      <c r="AJ373" s="161"/>
      <c r="AK373" s="160"/>
      <c r="AL373" s="164"/>
      <c r="AM373" s="160"/>
      <c r="AN373" s="160"/>
      <c r="AO373" s="160"/>
      <c r="AP373" s="160"/>
      <c r="AQ373" s="161"/>
      <c r="AR373" s="161"/>
      <c r="AS373" s="161"/>
      <c r="AT373" s="161"/>
      <c r="AU373" s="161"/>
      <c r="AV373" s="161"/>
      <c r="AW373" s="161"/>
      <c r="AX373" s="161"/>
    </row>
    <row r="374" customFormat="false" ht="15.75" hidden="false" customHeight="false" outlineLevel="0" collapsed="false">
      <c r="A374" s="211" t="s">
        <v>97</v>
      </c>
      <c r="B374" s="211" t="s">
        <v>839</v>
      </c>
      <c r="C374" s="211" t="s">
        <v>840</v>
      </c>
      <c r="D374" s="151" t="n">
        <f aca="false">IF(AD374-AE374-AF374&lt;0,0,AD374-AE374-AF374)</f>
        <v>7.18521373332097</v>
      </c>
      <c r="E374" s="218"/>
      <c r="F374" s="212" t="n">
        <v>169</v>
      </c>
      <c r="G374" s="212" t="n">
        <v>0</v>
      </c>
      <c r="H374" s="212" t="n">
        <v>3</v>
      </c>
      <c r="I374" s="212" t="n">
        <v>0</v>
      </c>
      <c r="J374" s="212" t="n">
        <v>0</v>
      </c>
      <c r="K374" s="213" t="n">
        <v>56</v>
      </c>
      <c r="L374" s="273" t="n">
        <v>55</v>
      </c>
      <c r="M374" s="212" t="n">
        <v>0</v>
      </c>
      <c r="N374" s="212" t="n">
        <v>1</v>
      </c>
      <c r="O374" s="218"/>
      <c r="P374" s="211" t="s">
        <v>149</v>
      </c>
      <c r="Q374" s="214" t="n">
        <v>44005</v>
      </c>
      <c r="R374" s="212" t="n">
        <v>395.83</v>
      </c>
      <c r="S374" s="215" t="n">
        <v>183240</v>
      </c>
      <c r="T374" s="216" t="n">
        <v>463</v>
      </c>
      <c r="U374" s="158" t="n">
        <f aca="false">V374+W374</f>
        <v>0.0175284837861525</v>
      </c>
      <c r="V374" s="158" t="n">
        <f aca="false">IF(K374=0,0,M374/K374)</f>
        <v>0</v>
      </c>
      <c r="W374" s="158" t="n">
        <f aca="false">IF(K374+$AB$1*H374=0,0,(N374+$AB$1*J374)/(K374+$AB$1*H374))</f>
        <v>0.0175284837861525</v>
      </c>
      <c r="X374" s="159" t="n">
        <f aca="false">IF(F374=0,G374,F374)</f>
        <v>169</v>
      </c>
      <c r="Y374" s="159" t="n">
        <f aca="false">IF(K374=0,X374+E374,(X374+E374)/K374)</f>
        <v>3.01785714285714</v>
      </c>
      <c r="Z374" s="160" t="n">
        <f aca="false">(K374)/S374*100000</f>
        <v>30.561012879284</v>
      </c>
      <c r="AA374" s="160" t="n">
        <f aca="false">SUM(M374:N374)/S374*100000</f>
        <v>0.545732372844357</v>
      </c>
      <c r="AB374" s="160" t="n">
        <f aca="false">IF(H374=0,(K374+$AB$1*I374)/S374*100000,(K374+$AB$1*H374)/S374*100000)</f>
        <v>31.1340318707706</v>
      </c>
      <c r="AC374" s="161" t="n">
        <f aca="false">(SUM(M374:N374)+$AB$1*ABS(H374-I374))/S374*100000</f>
        <v>1.11875136433093</v>
      </c>
      <c r="AD374" s="159" t="n">
        <f aca="false">(AB374*(W374*100+1))^0.5</f>
        <v>9.25782205247035</v>
      </c>
      <c r="AE374" s="159" t="n">
        <f aca="false">(AC374*(W374*100))^0.5</f>
        <v>1.40035763826284</v>
      </c>
      <c r="AF374" s="151" t="n">
        <f aca="false">$AF$1*(X374/S374*100000)^0.5</f>
        <v>0.672250680886537</v>
      </c>
      <c r="AG374" s="162" t="n">
        <f aca="false">D374</f>
        <v>7.18521373332097</v>
      </c>
      <c r="AH374" s="165"/>
      <c r="AI374" s="161"/>
      <c r="AJ374" s="161"/>
      <c r="AK374" s="160"/>
      <c r="AL374" s="164"/>
      <c r="AM374" s="160"/>
      <c r="AN374" s="160"/>
      <c r="AO374" s="160"/>
      <c r="AP374" s="160"/>
      <c r="AQ374" s="161"/>
      <c r="AR374" s="161"/>
      <c r="AS374" s="161"/>
      <c r="AT374" s="161"/>
      <c r="AU374" s="161"/>
      <c r="AV374" s="161"/>
      <c r="AW374" s="161"/>
      <c r="AX374" s="161"/>
    </row>
    <row r="375" customFormat="false" ht="15.75" hidden="false" customHeight="false" outlineLevel="0" collapsed="false">
      <c r="A375" s="211" t="s">
        <v>97</v>
      </c>
      <c r="B375" s="211" t="s">
        <v>841</v>
      </c>
      <c r="C375" s="211" t="s">
        <v>842</v>
      </c>
      <c r="D375" s="151" t="n">
        <f aca="false">IF(AD375-AE375-AF375&lt;0,0,AD375-AE375-AF375)</f>
        <v>2.67133896351967</v>
      </c>
      <c r="E375" s="218"/>
      <c r="F375" s="212" t="n">
        <v>72</v>
      </c>
      <c r="G375" s="212" t="n">
        <v>1</v>
      </c>
      <c r="H375" s="212" t="n">
        <v>10</v>
      </c>
      <c r="I375" s="212" t="n">
        <v>0</v>
      </c>
      <c r="J375" s="212" t="n">
        <v>1</v>
      </c>
      <c r="K375" s="213" t="n">
        <v>15</v>
      </c>
      <c r="L375" s="273" t="n">
        <v>13</v>
      </c>
      <c r="M375" s="212" t="n">
        <v>2</v>
      </c>
      <c r="N375" s="212" t="n">
        <v>0</v>
      </c>
      <c r="O375" s="218"/>
      <c r="P375" s="211" t="s">
        <v>149</v>
      </c>
      <c r="Q375" s="214" t="n">
        <v>44005</v>
      </c>
      <c r="R375" s="212" t="n">
        <v>1174.71</v>
      </c>
      <c r="S375" s="215" t="n">
        <v>171140</v>
      </c>
      <c r="T375" s="216" t="n">
        <v>146</v>
      </c>
      <c r="U375" s="158" t="n">
        <f aca="false">V375+W375</f>
        <v>0.152252252252252</v>
      </c>
      <c r="V375" s="158" t="n">
        <f aca="false">IF(K375=0,0,M375/K375)</f>
        <v>0.133333333333333</v>
      </c>
      <c r="W375" s="158" t="n">
        <f aca="false">IF(K375+$AB$1*H375=0,0,(N375+$AB$1*J375)/(K375+$AB$1*H375))</f>
        <v>0.0189189189189189</v>
      </c>
      <c r="X375" s="159" t="n">
        <f aca="false">IF(F375=0,G375,F375)</f>
        <v>72</v>
      </c>
      <c r="Y375" s="159" t="n">
        <f aca="false">IF(K375=0,X375+E375,(X375+E375)/K375)</f>
        <v>4.8</v>
      </c>
      <c r="Z375" s="160" t="n">
        <f aca="false">(K375)/S375*100000</f>
        <v>8.764754002571</v>
      </c>
      <c r="AA375" s="160" t="n">
        <f aca="false">SUM(M375:N375)/S375*100000</f>
        <v>1.16863386700947</v>
      </c>
      <c r="AB375" s="160" t="n">
        <f aca="false">IF(H375=0,(K375+$AB$1*I375)/S375*100000,(K375+$AB$1*H375)/S375*100000)</f>
        <v>10.8098632698376</v>
      </c>
      <c r="AC375" s="161" t="n">
        <f aca="false">(SUM(M375:N375)+$AB$1*ABS(H375-I375))/S375*100000</f>
        <v>3.21374313427603</v>
      </c>
      <c r="AD375" s="159" t="n">
        <f aca="false">(AB375*(W375*100+1))^0.5</f>
        <v>5.59114978716393</v>
      </c>
      <c r="AE375" s="159" t="n">
        <f aca="false">(AC375*(W375*100))^0.5</f>
        <v>2.46577666838667</v>
      </c>
      <c r="AF375" s="151" t="n">
        <f aca="false">$AF$1*(X375/S375*100000)^0.5</f>
        <v>0.454034155257586</v>
      </c>
      <c r="AG375" s="162" t="n">
        <f aca="false">D375</f>
        <v>2.67133896351967</v>
      </c>
      <c r="AH375" s="163" t="n">
        <v>1</v>
      </c>
      <c r="AI375" s="161"/>
      <c r="AJ375" s="161"/>
      <c r="AK375" s="160"/>
      <c r="AL375" s="164"/>
      <c r="AM375" s="160"/>
      <c r="AN375" s="160"/>
      <c r="AO375" s="160"/>
      <c r="AP375" s="160"/>
      <c r="AQ375" s="161"/>
      <c r="AR375" s="161"/>
      <c r="AS375" s="161"/>
      <c r="AT375" s="161"/>
      <c r="AU375" s="161"/>
      <c r="AV375" s="161"/>
      <c r="AW375" s="161"/>
      <c r="AX375" s="161"/>
    </row>
    <row r="376" customFormat="false" ht="15.75" hidden="false" customHeight="false" outlineLevel="0" collapsed="false">
      <c r="A376" s="211" t="s">
        <v>97</v>
      </c>
      <c r="B376" s="211" t="s">
        <v>843</v>
      </c>
      <c r="C376" s="211" t="s">
        <v>844</v>
      </c>
      <c r="D376" s="151" t="n">
        <f aca="false">IF(AD376-AE376-AF376&lt;0,0,AD376-AE376-AF376)</f>
        <v>1.41263136098885</v>
      </c>
      <c r="E376" s="218"/>
      <c r="F376" s="212" t="n">
        <v>321</v>
      </c>
      <c r="G376" s="212" t="n">
        <v>0</v>
      </c>
      <c r="H376" s="212" t="n">
        <v>22</v>
      </c>
      <c r="I376" s="212" t="n">
        <v>0</v>
      </c>
      <c r="J376" s="212" t="n">
        <v>4</v>
      </c>
      <c r="K376" s="213" t="n">
        <v>26</v>
      </c>
      <c r="L376" s="273" t="n">
        <v>18</v>
      </c>
      <c r="M376" s="212" t="n">
        <v>8</v>
      </c>
      <c r="N376" s="212" t="n">
        <v>0</v>
      </c>
      <c r="O376" s="218"/>
      <c r="P376" s="211" t="s">
        <v>149</v>
      </c>
      <c r="Q376" s="214" t="n">
        <v>44005</v>
      </c>
      <c r="R376" s="212" t="n">
        <v>4559</v>
      </c>
      <c r="S376" s="215" t="n">
        <v>742527</v>
      </c>
      <c r="T376" s="216" t="n">
        <v>163</v>
      </c>
      <c r="U376" s="158" t="n">
        <f aca="false">V376+W376</f>
        <v>0.349235334398539</v>
      </c>
      <c r="V376" s="158" t="n">
        <f aca="false">IF(K376=0,0,M376/K376)</f>
        <v>0.307692307692308</v>
      </c>
      <c r="W376" s="158" t="n">
        <f aca="false">IF(K376+$AB$1*H376=0,0,(N376+$AB$1*J376)/(K376+$AB$1*H376))</f>
        <v>0.0415430267062315</v>
      </c>
      <c r="X376" s="159" t="n">
        <f aca="false">IF(F376=0,G376,F376)</f>
        <v>321</v>
      </c>
      <c r="Y376" s="159" t="n">
        <f aca="false">IF(K376=0,X376+E376,(X376+E376)/K376)</f>
        <v>12.3461538461538</v>
      </c>
      <c r="Z376" s="160" t="n">
        <f aca="false">(K376)/S376*100000</f>
        <v>3.50155617236814</v>
      </c>
      <c r="AA376" s="160" t="n">
        <f aca="false">SUM(M376:N376)/S376*100000</f>
        <v>1.0774018991902</v>
      </c>
      <c r="AB376" s="160" t="n">
        <f aca="false">IF(H376=0,(K376+$AB$1*I376)/S376*100000,(K376+$AB$1*H376)/S376*100000)</f>
        <v>4.53855550033871</v>
      </c>
      <c r="AC376" s="161" t="n">
        <f aca="false">(SUM(M376:N376)+$AB$1*ABS(H376-I376))/S376*100000</f>
        <v>2.11440122716076</v>
      </c>
      <c r="AD376" s="159" t="n">
        <f aca="false">(AB376*(W376*100+1))^0.5</f>
        <v>4.83664023224461</v>
      </c>
      <c r="AE376" s="159" t="n">
        <f aca="false">(AC376*(W376*100))^0.5</f>
        <v>2.96375819944253</v>
      </c>
      <c r="AF376" s="151" t="n">
        <f aca="false">$AF$1*(X376/S376*100000)^0.5</f>
        <v>0.460250671813234</v>
      </c>
      <c r="AG376" s="162" t="n">
        <f aca="false">D376</f>
        <v>1.41263136098885</v>
      </c>
      <c r="AH376" s="165"/>
      <c r="AI376" s="161"/>
      <c r="AJ376" s="161"/>
      <c r="AK376" s="160"/>
      <c r="AL376" s="164"/>
      <c r="AM376" s="160"/>
      <c r="AN376" s="160"/>
      <c r="AO376" s="160"/>
      <c r="AP376" s="160"/>
      <c r="AQ376" s="161"/>
      <c r="AR376" s="161"/>
      <c r="AS376" s="161"/>
      <c r="AT376" s="161"/>
      <c r="AU376" s="161"/>
      <c r="AV376" s="161"/>
      <c r="AW376" s="161"/>
      <c r="AX376" s="161"/>
    </row>
    <row r="377" customFormat="false" ht="15.75" hidden="false" customHeight="false" outlineLevel="0" collapsed="false">
      <c r="A377" s="211" t="s">
        <v>97</v>
      </c>
      <c r="B377" s="211" t="s">
        <v>845</v>
      </c>
      <c r="C377" s="211" t="s">
        <v>846</v>
      </c>
      <c r="D377" s="151" t="n">
        <f aca="false">IF(AD377-AE377-AF377&lt;0,0,AD377-AE377-AF377)</f>
        <v>3.42736648259705</v>
      </c>
      <c r="E377" s="218"/>
      <c r="F377" s="212" t="n">
        <v>363</v>
      </c>
      <c r="G377" s="212" t="n">
        <v>11</v>
      </c>
      <c r="H377" s="212" t="n">
        <v>54</v>
      </c>
      <c r="I377" s="212" t="n">
        <v>5</v>
      </c>
      <c r="J377" s="212" t="n">
        <v>7</v>
      </c>
      <c r="K377" s="213" t="n">
        <v>183</v>
      </c>
      <c r="L377" s="273" t="n">
        <v>63</v>
      </c>
      <c r="M377" s="212" t="n">
        <v>115</v>
      </c>
      <c r="N377" s="212" t="n">
        <v>5</v>
      </c>
      <c r="O377" s="218"/>
      <c r="P377" s="211" t="s">
        <v>149</v>
      </c>
      <c r="Q377" s="214" t="n">
        <v>44005</v>
      </c>
      <c r="R377" s="212" t="n">
        <v>1154.67</v>
      </c>
      <c r="S377" s="215" t="n">
        <v>410241</v>
      </c>
      <c r="T377" s="216" t="n">
        <v>355</v>
      </c>
      <c r="U377" s="158" t="n">
        <f aca="false">V377+W377</f>
        <v>0.665314755722278</v>
      </c>
      <c r="V377" s="158" t="n">
        <f aca="false">IF(K377=0,0,M377/K377)</f>
        <v>0.628415300546448</v>
      </c>
      <c r="W377" s="158" t="n">
        <f aca="false">IF(K377+$AB$1*H377=0,0,(N377+$AB$1*J377)/(K377+$AB$1*H377))</f>
        <v>0.0368994551758296</v>
      </c>
      <c r="X377" s="159" t="n">
        <f aca="false">IF(F377=0,G377,F377)</f>
        <v>363</v>
      </c>
      <c r="Y377" s="159" t="n">
        <f aca="false">IF(K377=0,X377+E377,(X377+E377)/K377)</f>
        <v>1.98360655737705</v>
      </c>
      <c r="Z377" s="160" t="n">
        <f aca="false">(K377)/S377*100000</f>
        <v>44.6079255852048</v>
      </c>
      <c r="AA377" s="160" t="n">
        <f aca="false">SUM(M377:N377)/S377*100000</f>
        <v>29.2510987443966</v>
      </c>
      <c r="AB377" s="160" t="n">
        <f aca="false">IF(H377=0,(K377+$AB$1*I377)/S377*100000,(K377+$AB$1*H377)/S377*100000)</f>
        <v>49.2149736374473</v>
      </c>
      <c r="AC377" s="161" t="n">
        <f aca="false">(SUM(M377:N377)+$AB$1*ABS(H377-I377))/S377*100000</f>
        <v>33.4315682732833</v>
      </c>
      <c r="AD377" s="159" t="n">
        <f aca="false">(AB377*(W377*100+1))^0.5</f>
        <v>15.1926148180262</v>
      </c>
      <c r="AE377" s="159" t="n">
        <f aca="false">(AC377*(W377*100))^0.5</f>
        <v>11.1067846605474</v>
      </c>
      <c r="AF377" s="151" t="n">
        <f aca="false">$AF$1*(X377/S377*100000)^0.5</f>
        <v>0.65846367488178</v>
      </c>
      <c r="AG377" s="162" t="n">
        <f aca="false">D377</f>
        <v>3.42736648259705</v>
      </c>
      <c r="AH377" s="163" t="n">
        <v>1</v>
      </c>
      <c r="AI377" s="161"/>
      <c r="AJ377" s="161"/>
      <c r="AK377" s="160"/>
      <c r="AL377" s="164"/>
      <c r="AM377" s="160"/>
      <c r="AN377" s="160"/>
      <c r="AO377" s="160"/>
      <c r="AP377" s="160"/>
      <c r="AQ377" s="161"/>
      <c r="AR377" s="161"/>
      <c r="AS377" s="161"/>
      <c r="AT377" s="161"/>
      <c r="AU377" s="161"/>
      <c r="AV377" s="161"/>
      <c r="AW377" s="161"/>
      <c r="AX377" s="161"/>
    </row>
    <row r="378" customFormat="false" ht="15.75" hidden="false" customHeight="false" outlineLevel="0" collapsed="false">
      <c r="A378" s="211" t="s">
        <v>97</v>
      </c>
      <c r="B378" s="211" t="s">
        <v>847</v>
      </c>
      <c r="C378" s="211" t="s">
        <v>848</v>
      </c>
      <c r="D378" s="151" t="n">
        <f aca="false">IF(AD378-AE378-AF378&lt;0,0,AD378-AE378-AF378)</f>
        <v>3.89475148212908</v>
      </c>
      <c r="E378" s="218"/>
      <c r="F378" s="212" t="n">
        <v>285</v>
      </c>
      <c r="G378" s="212" t="n">
        <v>18</v>
      </c>
      <c r="H378" s="212" t="n">
        <v>23</v>
      </c>
      <c r="I378" s="212" t="n">
        <v>0</v>
      </c>
      <c r="J378" s="212" t="n">
        <v>2</v>
      </c>
      <c r="K378" s="213" t="n">
        <v>48</v>
      </c>
      <c r="L378" s="273" t="n">
        <v>23</v>
      </c>
      <c r="M378" s="212" t="n">
        <v>20</v>
      </c>
      <c r="N378" s="212" t="n">
        <v>5</v>
      </c>
      <c r="O378" s="218"/>
      <c r="P378" s="211" t="s">
        <v>149</v>
      </c>
      <c r="Q378" s="214" t="n">
        <v>44005</v>
      </c>
      <c r="R378" s="212" t="n">
        <v>1786.01</v>
      </c>
      <c r="S378" s="215" t="n">
        <v>199867</v>
      </c>
      <c r="T378" s="216" t="n">
        <v>112</v>
      </c>
      <c r="U378" s="158" t="n">
        <f aca="false">V378+W378</f>
        <v>0.518361581920904</v>
      </c>
      <c r="V378" s="158" t="n">
        <f aca="false">IF(K378=0,0,M378/K378)</f>
        <v>0.416666666666667</v>
      </c>
      <c r="W378" s="158" t="n">
        <f aca="false">IF(K378+$AB$1*H378=0,0,(N378+$AB$1*J378)/(K378+$AB$1*H378))</f>
        <v>0.101694915254237</v>
      </c>
      <c r="X378" s="159" t="n">
        <f aca="false">IF(F378=0,G378,F378)</f>
        <v>285</v>
      </c>
      <c r="Y378" s="159" t="n">
        <f aca="false">IF(K378=0,X378+E378,(X378+E378)/K378)</f>
        <v>5.9375</v>
      </c>
      <c r="Z378" s="160" t="n">
        <f aca="false">(K378)/S378*100000</f>
        <v>24.0159706204626</v>
      </c>
      <c r="AA378" s="160" t="n">
        <f aca="false">SUM(M378:N378)/S378*100000</f>
        <v>12.5083180314909</v>
      </c>
      <c r="AB378" s="160" t="n">
        <f aca="false">IF(H378=0,(K378+$AB$1*I378)/S378*100000,(K378+$AB$1*H378)/S378*100000)</f>
        <v>28.0436490266027</v>
      </c>
      <c r="AC378" s="161" t="n">
        <f aca="false">(SUM(M378:N378)+$AB$1*ABS(H378-I378))/S378*100000</f>
        <v>16.535996437631</v>
      </c>
      <c r="AD378" s="159" t="n">
        <f aca="false">(AB378*(W378*100+1))^0.5</f>
        <v>17.6983982366935</v>
      </c>
      <c r="AE378" s="159" t="n">
        <f aca="false">(AC378*(W378*100))^0.5</f>
        <v>12.9677552273678</v>
      </c>
      <c r="AF378" s="151" t="n">
        <f aca="false">$AF$1*(X378/S378*100000)^0.5</f>
        <v>0.835891527196612</v>
      </c>
      <c r="AG378" s="162" t="n">
        <f aca="false">D378</f>
        <v>3.89475148212908</v>
      </c>
      <c r="AH378" s="165"/>
      <c r="AI378" s="161"/>
      <c r="AJ378" s="161"/>
      <c r="AK378" s="160"/>
      <c r="AL378" s="164"/>
      <c r="AM378" s="160"/>
      <c r="AN378" s="160"/>
      <c r="AO378" s="160"/>
      <c r="AP378" s="160"/>
      <c r="AQ378" s="161"/>
      <c r="AR378" s="161"/>
      <c r="AS378" s="161"/>
      <c r="AT378" s="161"/>
      <c r="AU378" s="161"/>
      <c r="AV378" s="161"/>
      <c r="AW378" s="161"/>
      <c r="AX378" s="161"/>
    </row>
    <row r="379" customFormat="false" ht="15.75" hidden="false" customHeight="false" outlineLevel="0" collapsed="false">
      <c r="A379" s="211" t="s">
        <v>97</v>
      </c>
      <c r="B379" s="211" t="s">
        <v>849</v>
      </c>
      <c r="C379" s="211" t="s">
        <v>850</v>
      </c>
      <c r="D379" s="151" t="n">
        <f aca="false">IF(AD379-AE379-AF379&lt;0,0,AD379-AE379-AF379)</f>
        <v>9.25917123293143</v>
      </c>
      <c r="E379" s="218"/>
      <c r="F379" s="212" t="n">
        <v>560</v>
      </c>
      <c r="G379" s="212" t="n">
        <v>6</v>
      </c>
      <c r="H379" s="212" t="n">
        <v>318</v>
      </c>
      <c r="I379" s="212" t="n">
        <v>37</v>
      </c>
      <c r="J379" s="212" t="n">
        <v>26</v>
      </c>
      <c r="K379" s="213" t="n">
        <v>618</v>
      </c>
      <c r="L379" s="273" t="n">
        <v>453</v>
      </c>
      <c r="M379" s="212" t="n">
        <v>150</v>
      </c>
      <c r="N379" s="212" t="n">
        <v>15</v>
      </c>
      <c r="O379" s="218"/>
      <c r="P379" s="211" t="s">
        <v>149</v>
      </c>
      <c r="Q379" s="214" t="n">
        <v>44005</v>
      </c>
      <c r="R379" s="212" t="n">
        <v>1883.32</v>
      </c>
      <c r="S379" s="215" t="n">
        <v>721623</v>
      </c>
      <c r="T379" s="216" t="n">
        <v>383</v>
      </c>
      <c r="U379" s="158" t="n">
        <f aca="false">V379+W379</f>
        <v>0.275763832588504</v>
      </c>
      <c r="V379" s="158" t="n">
        <f aca="false">IF(K379=0,0,M379/K379)</f>
        <v>0.242718446601942</v>
      </c>
      <c r="W379" s="158" t="n">
        <f aca="false">IF(K379+$AB$1*H379=0,0,(N379+$AB$1*J379)/(K379+$AB$1*H379))</f>
        <v>0.0330453859865625</v>
      </c>
      <c r="X379" s="159" t="n">
        <f aca="false">IF(F379=0,G379,F379)</f>
        <v>560</v>
      </c>
      <c r="Y379" s="159" t="n">
        <f aca="false">IF(K379=0,X379+E379,(X379+E379)/K379)</f>
        <v>0.906148867313916</v>
      </c>
      <c r="Z379" s="160" t="n">
        <f aca="false">(K379)/S379*100000</f>
        <v>85.6402858556338</v>
      </c>
      <c r="AA379" s="160" t="n">
        <f aca="false">SUM(M379:N379)/S379*100000</f>
        <v>22.8651248643682</v>
      </c>
      <c r="AB379" s="160" t="n">
        <f aca="false">IF(H379=0,(K379+$AB$1*I379)/S379*100000,(K379+$AB$1*H379)/S379*100000)</f>
        <v>101.063851900508</v>
      </c>
      <c r="AC379" s="161" t="n">
        <f aca="false">(SUM(M379:N379)+$AB$1*ABS(H379-I379))/S379*100000</f>
        <v>36.494125048675</v>
      </c>
      <c r="AD379" s="159" t="n">
        <f aca="false">(AB379*(W379*100+1))^0.5</f>
        <v>20.8574507415123</v>
      </c>
      <c r="AE379" s="159" t="n">
        <f aca="false">(AC379*(W379*100))^0.5</f>
        <v>10.9816321577229</v>
      </c>
      <c r="AF379" s="151" t="n">
        <f aca="false">$AF$1*(X379/S379*100000)^0.5</f>
        <v>0.616647350857976</v>
      </c>
      <c r="AG379" s="162" t="n">
        <f aca="false">D379</f>
        <v>9.25917123293143</v>
      </c>
      <c r="AH379" s="165"/>
      <c r="AI379" s="161"/>
      <c r="AJ379" s="161"/>
      <c r="AK379" s="160"/>
      <c r="AL379" s="164"/>
      <c r="AM379" s="160"/>
      <c r="AN379" s="160"/>
      <c r="AO379" s="160"/>
      <c r="AP379" s="160"/>
      <c r="AQ379" s="161"/>
      <c r="AR379" s="161"/>
      <c r="AS379" s="161"/>
      <c r="AT379" s="161"/>
      <c r="AU379" s="161"/>
      <c r="AV379" s="161"/>
      <c r="AW379" s="161"/>
      <c r="AX379" s="161"/>
    </row>
    <row r="380" customFormat="false" ht="15.75" hidden="false" customHeight="false" outlineLevel="0" collapsed="false">
      <c r="A380" s="211" t="s">
        <v>97</v>
      </c>
      <c r="B380" s="211" t="s">
        <v>851</v>
      </c>
      <c r="C380" s="211" t="s">
        <v>852</v>
      </c>
      <c r="D380" s="151" t="n">
        <f aca="false">IF(AD380-AE380-AF380&lt;0,0,AD380-AE380-AF380)</f>
        <v>5.89731054708913</v>
      </c>
      <c r="E380" s="218"/>
      <c r="F380" s="212" t="n">
        <v>529</v>
      </c>
      <c r="G380" s="212" t="n">
        <v>3</v>
      </c>
      <c r="H380" s="212" t="n">
        <v>39</v>
      </c>
      <c r="I380" s="212" t="n">
        <v>4</v>
      </c>
      <c r="J380" s="212" t="n">
        <v>2</v>
      </c>
      <c r="K380" s="213" t="n">
        <v>82</v>
      </c>
      <c r="L380" s="273" t="n">
        <v>74</v>
      </c>
      <c r="M380" s="212" t="n">
        <v>5</v>
      </c>
      <c r="N380" s="212" t="n">
        <v>3</v>
      </c>
      <c r="O380" s="218"/>
      <c r="P380" s="211" t="s">
        <v>149</v>
      </c>
      <c r="Q380" s="214" t="n">
        <v>44005</v>
      </c>
      <c r="R380" s="212" t="n">
        <v>749.79</v>
      </c>
      <c r="S380" s="215" t="n">
        <v>355446</v>
      </c>
      <c r="T380" s="216" t="n">
        <v>474</v>
      </c>
      <c r="U380" s="158" t="n">
        <f aca="false">V380+W380</f>
        <v>0.0996583070901279</v>
      </c>
      <c r="V380" s="158" t="n">
        <f aca="false">IF(K380=0,0,M380/K380)</f>
        <v>0.0609756097560976</v>
      </c>
      <c r="W380" s="158" t="n">
        <f aca="false">IF(K380+$AB$1*H380=0,0,(N380+$AB$1*J380)/(K380+$AB$1*H380))</f>
        <v>0.0386826973340303</v>
      </c>
      <c r="X380" s="159" t="n">
        <f aca="false">IF(F380=0,G380,F380)</f>
        <v>529</v>
      </c>
      <c r="Y380" s="159" t="n">
        <f aca="false">IF(K380=0,X380+E380,(X380+E380)/K380)</f>
        <v>6.45121951219512</v>
      </c>
      <c r="Z380" s="160" t="n">
        <f aca="false">(K380)/S380*100000</f>
        <v>23.0696083230645</v>
      </c>
      <c r="AA380" s="160" t="n">
        <f aca="false">SUM(M380:N380)/S380*100000</f>
        <v>2.25069349493313</v>
      </c>
      <c r="AB380" s="160" t="n">
        <f aca="false">IF(H380=0,(K380+$AB$1*I380)/S380*100000,(K380+$AB$1*H380)/S380*100000)</f>
        <v>26.9098540987942</v>
      </c>
      <c r="AC380" s="161" t="n">
        <f aca="false">(SUM(M380:N380)+$AB$1*ABS(H380-I380))/S380*100000</f>
        <v>5.69706790904948</v>
      </c>
      <c r="AD380" s="159" t="n">
        <f aca="false">(AB380*(W380*100+1))^0.5</f>
        <v>11.4457165891634</v>
      </c>
      <c r="AE380" s="159" t="n">
        <f aca="false">(AC380*(W380*100))^0.5</f>
        <v>4.69444302997893</v>
      </c>
      <c r="AF380" s="151" t="n">
        <f aca="false">$AF$1*(X380/S380*100000)^0.5</f>
        <v>0.853963012095383</v>
      </c>
      <c r="AG380" s="162" t="n">
        <f aca="false">D380</f>
        <v>5.89731054708913</v>
      </c>
      <c r="AH380" s="165"/>
      <c r="AI380" s="161"/>
      <c r="AJ380" s="161"/>
      <c r="AK380" s="160"/>
      <c r="AL380" s="164"/>
      <c r="AM380" s="160"/>
      <c r="AN380" s="160"/>
      <c r="AO380" s="160"/>
      <c r="AP380" s="160"/>
      <c r="AQ380" s="161"/>
      <c r="AR380" s="161"/>
      <c r="AS380" s="161"/>
      <c r="AT380" s="161"/>
      <c r="AU380" s="161"/>
      <c r="AV380" s="161"/>
      <c r="AW380" s="161"/>
      <c r="AX380" s="161"/>
    </row>
    <row r="381" customFormat="false" ht="15.75" hidden="false" customHeight="false" outlineLevel="0" collapsed="false">
      <c r="A381" s="211" t="s">
        <v>97</v>
      </c>
      <c r="B381" s="211" t="s">
        <v>853</v>
      </c>
      <c r="C381" s="211" t="s">
        <v>854</v>
      </c>
      <c r="D381" s="151" t="n">
        <f aca="false">IF(AD381-AE381-AF381&lt;0,0,AD381-AE381-AF381)</f>
        <v>3.77789404566652</v>
      </c>
      <c r="E381" s="218"/>
      <c r="F381" s="212" t="n">
        <v>84</v>
      </c>
      <c r="G381" s="212" t="n">
        <v>2</v>
      </c>
      <c r="H381" s="212" t="n">
        <v>7</v>
      </c>
      <c r="I381" s="212" t="n">
        <v>1</v>
      </c>
      <c r="J381" s="212" t="n">
        <v>3</v>
      </c>
      <c r="K381" s="213" t="n">
        <v>21</v>
      </c>
      <c r="L381" s="273" t="n">
        <v>14</v>
      </c>
      <c r="M381" s="212" t="n">
        <v>7</v>
      </c>
      <c r="N381" s="212" t="n">
        <v>0</v>
      </c>
      <c r="O381" s="218"/>
      <c r="P381" s="211" t="s">
        <v>149</v>
      </c>
      <c r="Q381" s="214" t="n">
        <v>44005</v>
      </c>
      <c r="R381" s="212" t="n">
        <v>903.69</v>
      </c>
      <c r="S381" s="215" t="n">
        <v>130077</v>
      </c>
      <c r="T381" s="216" t="n">
        <v>144</v>
      </c>
      <c r="U381" s="158" t="n">
        <f aca="false">V381+W381</f>
        <v>0.378109452736318</v>
      </c>
      <c r="V381" s="158" t="n">
        <f aca="false">IF(K381=0,0,M381/K381)</f>
        <v>0.333333333333333</v>
      </c>
      <c r="W381" s="158" t="n">
        <f aca="false">IF(K381+$AB$1*H381=0,0,(N381+$AB$1*J381)/(K381+$AB$1*H381))</f>
        <v>0.0447761194029851</v>
      </c>
      <c r="X381" s="159" t="n">
        <f aca="false">IF(F381=0,G381,F381)</f>
        <v>84</v>
      </c>
      <c r="Y381" s="159" t="n">
        <f aca="false">IF(K381=0,X381+E381,(X381+E381)/K381)</f>
        <v>4</v>
      </c>
      <c r="Z381" s="160" t="n">
        <f aca="false">(K381)/S381*100000</f>
        <v>16.1442837703822</v>
      </c>
      <c r="AA381" s="160" t="n">
        <f aca="false">SUM(M381:N381)/S381*100000</f>
        <v>5.38142792346072</v>
      </c>
      <c r="AB381" s="160" t="n">
        <f aca="false">IF(H381=0,(K381+$AB$1*I381)/S381*100000,(K381+$AB$1*H381)/S381*100000)</f>
        <v>18.0277835435934</v>
      </c>
      <c r="AC381" s="161" t="n">
        <f aca="false">(SUM(M381:N381)+$AB$1*ABS(H381-I381))/S381*100000</f>
        <v>6.99585630049894</v>
      </c>
      <c r="AD381" s="159" t="n">
        <f aca="false">(AB381*(W381*100+1))^0.5</f>
        <v>9.93726332525732</v>
      </c>
      <c r="AE381" s="159" t="n">
        <f aca="false">(AC381*(W381*100))^0.5</f>
        <v>5.59684998045567</v>
      </c>
      <c r="AF381" s="151" t="n">
        <f aca="false">$AF$1*(X381/S381*100000)^0.5</f>
        <v>0.562519299135141</v>
      </c>
      <c r="AG381" s="162" t="n">
        <f aca="false">D381</f>
        <v>3.77789404566652</v>
      </c>
      <c r="AH381" s="163" t="n">
        <v>1</v>
      </c>
      <c r="AI381" s="161"/>
      <c r="AJ381" s="161"/>
      <c r="AK381" s="160"/>
      <c r="AL381" s="164"/>
      <c r="AM381" s="160"/>
      <c r="AN381" s="160"/>
      <c r="AO381" s="160"/>
      <c r="AP381" s="160"/>
      <c r="AQ381" s="161"/>
      <c r="AR381" s="161"/>
      <c r="AS381" s="161"/>
      <c r="AT381" s="161"/>
      <c r="AU381" s="161"/>
      <c r="AV381" s="161"/>
      <c r="AW381" s="161"/>
      <c r="AX381" s="161"/>
    </row>
    <row r="382" customFormat="false" ht="15.75" hidden="false" customHeight="false" outlineLevel="0" collapsed="false">
      <c r="A382" s="211" t="s">
        <v>97</v>
      </c>
      <c r="B382" s="211" t="s">
        <v>855</v>
      </c>
      <c r="C382" s="211" t="s">
        <v>856</v>
      </c>
      <c r="D382" s="151" t="n">
        <f aca="false">IF(AD382-AE382-AF382&lt;0,0,AD382-AE382-AF382)</f>
        <v>2.49450910227438</v>
      </c>
      <c r="E382" s="218"/>
      <c r="F382" s="212" t="n">
        <v>239</v>
      </c>
      <c r="G382" s="212" t="n">
        <v>0</v>
      </c>
      <c r="H382" s="212" t="n">
        <v>3</v>
      </c>
      <c r="I382" s="212" t="n">
        <v>0</v>
      </c>
      <c r="J382" s="212" t="n">
        <v>0</v>
      </c>
      <c r="K382" s="213" t="n">
        <v>32</v>
      </c>
      <c r="L382" s="273" t="n">
        <v>28</v>
      </c>
      <c r="M382" s="212" t="n">
        <v>4</v>
      </c>
      <c r="N382" s="212" t="n">
        <v>0</v>
      </c>
      <c r="O382" s="218"/>
      <c r="P382" s="211" t="s">
        <v>149</v>
      </c>
      <c r="Q382" s="214" t="n">
        <v>44005</v>
      </c>
      <c r="R382" s="212" t="n">
        <v>3000.25</v>
      </c>
      <c r="S382" s="215" t="n">
        <v>349991</v>
      </c>
      <c r="T382" s="216" t="n">
        <v>117</v>
      </c>
      <c r="U382" s="158" t="n">
        <f aca="false">V382+W382</f>
        <v>0.125</v>
      </c>
      <c r="V382" s="158" t="n">
        <f aca="false">IF(K382=0,0,M382/K382)</f>
        <v>0.125</v>
      </c>
      <c r="W382" s="158" t="n">
        <f aca="false">IF(K382+$AB$1*H382=0,0,(N382+$AB$1*J382)/(K382+$AB$1*H382))</f>
        <v>0</v>
      </c>
      <c r="X382" s="159" t="n">
        <f aca="false">IF(F382=0,G382,F382)</f>
        <v>239</v>
      </c>
      <c r="Y382" s="159" t="n">
        <f aca="false">IF(K382=0,X382+E382,(X382+E382)/K382)</f>
        <v>7.46875</v>
      </c>
      <c r="Z382" s="160" t="n">
        <f aca="false">(K382)/S382*100000</f>
        <v>9.1430922509436</v>
      </c>
      <c r="AA382" s="160" t="n">
        <f aca="false">SUM(M382:N382)/S382*100000</f>
        <v>1.14288653136795</v>
      </c>
      <c r="AB382" s="160" t="n">
        <f aca="false">IF(H382=0,(K382+$AB$1*I382)/S382*100000,(K382+$AB$1*H382)/S382*100000)</f>
        <v>9.44309996542768</v>
      </c>
      <c r="AC382" s="161" t="n">
        <f aca="false">(SUM(M382:N382)+$AB$1*ABS(H382-I382))/S382*100000</f>
        <v>1.44289424585204</v>
      </c>
      <c r="AD382" s="159" t="n">
        <f aca="false">(AB382*(W382*100+1))^0.5</f>
        <v>3.07296273414236</v>
      </c>
      <c r="AE382" s="159" t="n">
        <f aca="false">(AC382*(W382*100))^0.5</f>
        <v>0</v>
      </c>
      <c r="AF382" s="151" t="n">
        <f aca="false">$AF$1*(X382/S382*100000)^0.5</f>
        <v>0.578453631867976</v>
      </c>
      <c r="AG382" s="162" t="n">
        <f aca="false">D382</f>
        <v>2.49450910227438</v>
      </c>
      <c r="AH382" s="165"/>
      <c r="AI382" s="161"/>
      <c r="AJ382" s="161"/>
      <c r="AK382" s="160"/>
      <c r="AL382" s="164"/>
      <c r="AM382" s="160"/>
      <c r="AN382" s="160"/>
      <c r="AO382" s="160"/>
      <c r="AP382" s="160"/>
      <c r="AQ382" s="161"/>
      <c r="AR382" s="161"/>
      <c r="AS382" s="161"/>
      <c r="AT382" s="161"/>
      <c r="AU382" s="161"/>
      <c r="AV382" s="161"/>
      <c r="AW382" s="161"/>
      <c r="AX382" s="161"/>
    </row>
    <row r="383" customFormat="false" ht="15.75" hidden="false" customHeight="false" outlineLevel="0" collapsed="false">
      <c r="A383" s="211" t="s">
        <v>97</v>
      </c>
      <c r="B383" s="211" t="s">
        <v>857</v>
      </c>
      <c r="C383" s="211" t="s">
        <v>858</v>
      </c>
      <c r="D383" s="151" t="n">
        <f aca="false">IF(AD383-AE383-AF383&lt;0,0,AD383-AE383-AF383)</f>
        <v>9.26842081948703</v>
      </c>
      <c r="E383" s="212" t="n">
        <v>1313</v>
      </c>
      <c r="F383" s="212" t="n">
        <v>491</v>
      </c>
      <c r="G383" s="212" t="n">
        <v>22</v>
      </c>
      <c r="H383" s="212" t="n">
        <v>87</v>
      </c>
      <c r="I383" s="212" t="n">
        <v>1</v>
      </c>
      <c r="J383" s="212" t="n">
        <v>6</v>
      </c>
      <c r="K383" s="213" t="n">
        <v>662</v>
      </c>
      <c r="L383" s="273" t="n">
        <v>207</v>
      </c>
      <c r="M383" s="212" t="n">
        <v>454</v>
      </c>
      <c r="N383" s="212" t="n">
        <v>1</v>
      </c>
      <c r="O383" s="218"/>
      <c r="P383" s="211" t="s">
        <v>149</v>
      </c>
      <c r="Q383" s="214" t="n">
        <v>44005</v>
      </c>
      <c r="R383" s="212" t="n">
        <v>6944.88</v>
      </c>
      <c r="S383" s="215" t="n">
        <v>275132</v>
      </c>
      <c r="T383" s="216" t="n">
        <v>40</v>
      </c>
      <c r="U383" s="158" t="n">
        <f aca="false">V383+W383</f>
        <v>0.690277461764447</v>
      </c>
      <c r="V383" s="158" t="n">
        <f aca="false">IF(K383=0,0,M383/K383)</f>
        <v>0.685800604229607</v>
      </c>
      <c r="W383" s="158" t="n">
        <f aca="false">IF(K383+$AB$1*H383=0,0,(N383+$AB$1*J383)/(K383+$AB$1*H383))</f>
        <v>0.00447685753484006</v>
      </c>
      <c r="X383" s="159" t="n">
        <f aca="false">IF(F383=0,G383,F383)</f>
        <v>491</v>
      </c>
      <c r="Y383" s="159" t="n">
        <f aca="false">IF(K383=0,X383+E383,(X383+E383)/K383)</f>
        <v>2.72507552870091</v>
      </c>
      <c r="Z383" s="160" t="n">
        <f aca="false">(K383)/S383*100000</f>
        <v>240.611779073318</v>
      </c>
      <c r="AA383" s="160" t="n">
        <f aca="false">SUM(M383:N383)/S383*100000</f>
        <v>165.375165375165</v>
      </c>
      <c r="AB383" s="160" t="n">
        <f aca="false">IF(H383=0,(K383+$AB$1*I383)/S383*100000,(K383+$AB$1*H383)/S383*100000)</f>
        <v>251.679193986886</v>
      </c>
      <c r="AC383" s="161" t="n">
        <f aca="false">(SUM(M383:N383)+$AB$1*ABS(H383-I383))/S383*100000</f>
        <v>176.315368623061</v>
      </c>
      <c r="AD383" s="159" t="n">
        <f aca="false">(AB383*(W383*100+1))^0.5</f>
        <v>19.0880167535329</v>
      </c>
      <c r="AE383" s="159" t="n">
        <f aca="false">(AC383*(W383*100))^0.5</f>
        <v>8.88447402229447</v>
      </c>
      <c r="AF383" s="151" t="n">
        <f aca="false">$AF$1*(X383/S383*100000)^0.5</f>
        <v>0.935121911751406</v>
      </c>
      <c r="AG383" s="162" t="n">
        <f aca="false">D383</f>
        <v>9.26842081948703</v>
      </c>
      <c r="AH383" s="165"/>
      <c r="AI383" s="161"/>
      <c r="AJ383" s="161"/>
      <c r="AK383" s="160"/>
      <c r="AL383" s="164"/>
      <c r="AM383" s="160"/>
      <c r="AN383" s="160"/>
      <c r="AO383" s="160"/>
      <c r="AP383" s="160"/>
      <c r="AQ383" s="161"/>
      <c r="AR383" s="161"/>
      <c r="AS383" s="161"/>
      <c r="AT383" s="161"/>
      <c r="AU383" s="161"/>
      <c r="AV383" s="161"/>
      <c r="AW383" s="161"/>
      <c r="AX383" s="161"/>
    </row>
    <row r="384" customFormat="false" ht="15.75" hidden="false" customHeight="false" outlineLevel="0" collapsed="false">
      <c r="A384" s="211" t="s">
        <v>97</v>
      </c>
      <c r="B384" s="211" t="s">
        <v>859</v>
      </c>
      <c r="C384" s="211" t="s">
        <v>860</v>
      </c>
      <c r="D384" s="151" t="n">
        <f aca="false">IF(AD384-AE384-AF384&lt;0,0,AD384-AE384-AF384)</f>
        <v>4.10550212474326</v>
      </c>
      <c r="E384" s="218"/>
      <c r="F384" s="212" t="n">
        <v>278</v>
      </c>
      <c r="G384" s="212" t="n">
        <v>4</v>
      </c>
      <c r="H384" s="212" t="n">
        <v>40</v>
      </c>
      <c r="I384" s="212" t="n">
        <v>0</v>
      </c>
      <c r="J384" s="212" t="n">
        <v>0</v>
      </c>
      <c r="K384" s="213" t="n">
        <v>55</v>
      </c>
      <c r="L384" s="273" t="n">
        <v>32</v>
      </c>
      <c r="M384" s="212" t="n">
        <v>23</v>
      </c>
      <c r="N384" s="212" t="n">
        <v>0</v>
      </c>
      <c r="O384" s="218"/>
      <c r="P384" s="211" t="s">
        <v>149</v>
      </c>
      <c r="Q384" s="214" t="n">
        <v>44005</v>
      </c>
      <c r="R384" s="212" t="n">
        <v>7502.58</v>
      </c>
      <c r="S384" s="215" t="n">
        <v>302414</v>
      </c>
      <c r="T384" s="216" t="n">
        <v>40</v>
      </c>
      <c r="U384" s="158" t="n">
        <f aca="false">V384+W384</f>
        <v>0.418181818181818</v>
      </c>
      <c r="V384" s="158" t="n">
        <f aca="false">IF(K384=0,0,M384/K384)</f>
        <v>0.418181818181818</v>
      </c>
      <c r="W384" s="158" t="n">
        <f aca="false">IF(K384+$AB$1*H384=0,0,(N384+$AB$1*J384)/(K384+$AB$1*H384))</f>
        <v>0</v>
      </c>
      <c r="X384" s="159" t="n">
        <f aca="false">IF(F384=0,G384,F384)</f>
        <v>278</v>
      </c>
      <c r="Y384" s="159" t="n">
        <f aca="false">IF(K384=0,X384+E384,(X384+E384)/K384)</f>
        <v>5.05454545454546</v>
      </c>
      <c r="Z384" s="160" t="n">
        <f aca="false">(K384)/S384*100000</f>
        <v>18.1869886976132</v>
      </c>
      <c r="AA384" s="160" t="n">
        <f aca="false">SUM(M384:N384)/S384*100000</f>
        <v>7.60546800082007</v>
      </c>
      <c r="AB384" s="160" t="n">
        <f aca="false">IF(H384=0,(K384+$AB$1*I384)/S384*100000,(K384+$AB$1*H384)/S384*100000)</f>
        <v>22.8164040024602</v>
      </c>
      <c r="AC384" s="161" t="n">
        <f aca="false">(SUM(M384:N384)+$AB$1*ABS(H384-I384))/S384*100000</f>
        <v>12.2348833056671</v>
      </c>
      <c r="AD384" s="159" t="n">
        <f aca="false">(AB384*(W384*100+1))^0.5</f>
        <v>4.77665196580829</v>
      </c>
      <c r="AE384" s="159" t="n">
        <f aca="false">(AC384*(W384*100))^0.5</f>
        <v>0</v>
      </c>
      <c r="AF384" s="151" t="n">
        <f aca="false">$AF$1*(X384/S384*100000)^0.5</f>
        <v>0.671149841065028</v>
      </c>
      <c r="AG384" s="162" t="n">
        <f aca="false">D384</f>
        <v>4.10550212474326</v>
      </c>
      <c r="AH384" s="165"/>
      <c r="AI384" s="161"/>
      <c r="AJ384" s="161"/>
      <c r="AK384" s="160"/>
      <c r="AL384" s="164"/>
      <c r="AM384" s="160"/>
      <c r="AN384" s="160"/>
      <c r="AO384" s="160"/>
      <c r="AP384" s="160"/>
      <c r="AQ384" s="161"/>
      <c r="AR384" s="161"/>
      <c r="AS384" s="161"/>
      <c r="AT384" s="161"/>
      <c r="AU384" s="161"/>
      <c r="AV384" s="161"/>
      <c r="AW384" s="161"/>
      <c r="AX384" s="161"/>
    </row>
    <row r="385" customFormat="false" ht="15.75" hidden="false" customHeight="false" outlineLevel="0" collapsed="false">
      <c r="A385" s="211" t="s">
        <v>97</v>
      </c>
      <c r="B385" s="211" t="s">
        <v>861</v>
      </c>
      <c r="C385" s="211" t="s">
        <v>862</v>
      </c>
      <c r="D385" s="151" t="n">
        <f aca="false">IF(AD385-AE385-AF385&lt;0,0,AD385-AE385-AF385)</f>
        <v>17.4702439946795</v>
      </c>
      <c r="E385" s="218"/>
      <c r="F385" s="212" t="n">
        <v>2524</v>
      </c>
      <c r="G385" s="212" t="n">
        <v>212</v>
      </c>
      <c r="H385" s="212" t="n">
        <v>1393</v>
      </c>
      <c r="I385" s="212" t="n">
        <v>194</v>
      </c>
      <c r="J385" s="212" t="n">
        <v>141</v>
      </c>
      <c r="K385" s="213" t="n">
        <v>4260</v>
      </c>
      <c r="L385" s="273" t="n">
        <v>2742</v>
      </c>
      <c r="M385" s="212" t="n">
        <v>1334</v>
      </c>
      <c r="N385" s="212" t="n">
        <v>184</v>
      </c>
      <c r="O385" s="218"/>
      <c r="P385" s="211" t="s">
        <v>149</v>
      </c>
      <c r="Q385" s="214" t="n">
        <v>44005</v>
      </c>
      <c r="R385" s="212" t="n">
        <v>175.77</v>
      </c>
      <c r="S385" s="215" t="n">
        <v>1447677</v>
      </c>
      <c r="T385" s="216" t="n">
        <v>8236</v>
      </c>
      <c r="U385" s="158" t="n">
        <f aca="false">V385+W385</f>
        <v>0.362297207608392</v>
      </c>
      <c r="V385" s="158" t="n">
        <f aca="false">IF(K385=0,0,M385/K385)</f>
        <v>0.313145539906103</v>
      </c>
      <c r="W385" s="158" t="n">
        <f aca="false">IF(K385+$AB$1*H385=0,0,(N385+$AB$1*J385)/(K385+$AB$1*H385))</f>
        <v>0.0491516677022885</v>
      </c>
      <c r="X385" s="159" t="n">
        <f aca="false">IF(F385=0,G385,F385)</f>
        <v>2524</v>
      </c>
      <c r="Y385" s="159" t="n">
        <f aca="false">IF(K385=0,X385+E385,(X385+E385)/K385)</f>
        <v>0.592488262910798</v>
      </c>
      <c r="Z385" s="160" t="n">
        <f aca="false">(K385)/S385*100000</f>
        <v>294.264535528298</v>
      </c>
      <c r="AA385" s="160" t="n">
        <f aca="false">SUM(M385:N385)/S385*100000</f>
        <v>104.857644350225</v>
      </c>
      <c r="AB385" s="160" t="n">
        <f aca="false">IF(H385=0,(K385+$AB$1*I385)/S385*100000,(K385+$AB$1*H385)/S385*100000)</f>
        <v>327.942628086237</v>
      </c>
      <c r="AC385" s="161" t="n">
        <f aca="false">(SUM(M385:N385)+$AB$1*ABS(H385-I385))/S385*100000</f>
        <v>133.845464147044</v>
      </c>
      <c r="AD385" s="159" t="n">
        <f aca="false">(AB385*(W385*100+1))^0.5</f>
        <v>44.0435618018937</v>
      </c>
      <c r="AE385" s="159" t="n">
        <f aca="false">(AC385*(W385*100))^0.5</f>
        <v>25.64903073649</v>
      </c>
      <c r="AF385" s="151" t="n">
        <f aca="false">$AF$1*(X385/S385*100000)^0.5</f>
        <v>0.924287070724204</v>
      </c>
      <c r="AG385" s="162" t="n">
        <f aca="false">D385</f>
        <v>17.4702439946795</v>
      </c>
      <c r="AH385" s="165"/>
      <c r="AI385" s="161"/>
      <c r="AJ385" s="161"/>
      <c r="AK385" s="160"/>
      <c r="AL385" s="164"/>
      <c r="AM385" s="160"/>
      <c r="AN385" s="160"/>
      <c r="AO385" s="160"/>
      <c r="AP385" s="160"/>
      <c r="AQ385" s="161"/>
      <c r="AR385" s="161"/>
      <c r="AS385" s="161"/>
      <c r="AT385" s="161"/>
      <c r="AU385" s="161"/>
      <c r="AV385" s="161"/>
      <c r="AW385" s="161"/>
      <c r="AX385" s="161"/>
    </row>
    <row r="386" customFormat="false" ht="15.75" hidden="false" customHeight="false" outlineLevel="0" collapsed="false">
      <c r="A386" s="211" t="s">
        <v>97</v>
      </c>
      <c r="B386" s="211" t="s">
        <v>863</v>
      </c>
      <c r="C386" s="211" t="s">
        <v>864</v>
      </c>
      <c r="D386" s="151" t="n">
        <f aca="false">IF(AD386-AE386-AF386&lt;0,0,AD386-AE386-AF386)</f>
        <v>5.9986978567714</v>
      </c>
      <c r="E386" s="218"/>
      <c r="F386" s="212" t="n">
        <v>273</v>
      </c>
      <c r="G386" s="212" t="n">
        <v>1</v>
      </c>
      <c r="H386" s="212" t="n">
        <v>79</v>
      </c>
      <c r="I386" s="212" t="n">
        <v>11</v>
      </c>
      <c r="J386" s="212" t="n">
        <v>7</v>
      </c>
      <c r="K386" s="213" t="n">
        <v>203</v>
      </c>
      <c r="L386" s="273" t="n">
        <v>111</v>
      </c>
      <c r="M386" s="212" t="n">
        <v>86</v>
      </c>
      <c r="N386" s="212" t="n">
        <v>6</v>
      </c>
      <c r="O386" s="218"/>
      <c r="P386" s="211" t="s">
        <v>149</v>
      </c>
      <c r="Q386" s="214" t="n">
        <v>44005</v>
      </c>
      <c r="R386" s="212" t="n">
        <v>1619.12</v>
      </c>
      <c r="S386" s="215" t="n">
        <v>338917</v>
      </c>
      <c r="T386" s="216" t="n">
        <v>209</v>
      </c>
      <c r="U386" s="158" t="n">
        <f aca="false">V386+W386</f>
        <v>0.460280915254491</v>
      </c>
      <c r="V386" s="158" t="n">
        <f aca="false">IF(K386=0,0,M386/K386)</f>
        <v>0.423645320197044</v>
      </c>
      <c r="W386" s="158" t="n">
        <f aca="false">IF(K386+$AB$1*H386=0,0,(N386+$AB$1*J386)/(K386+$AB$1*H386))</f>
        <v>0.0366355950574463</v>
      </c>
      <c r="X386" s="159" t="n">
        <f aca="false">IF(F386=0,G386,F386)</f>
        <v>273</v>
      </c>
      <c r="Y386" s="159" t="n">
        <f aca="false">IF(K386=0,X386+E386,(X386+E386)/K386)</f>
        <v>1.3448275862069</v>
      </c>
      <c r="Z386" s="160" t="n">
        <f aca="false">(K386)/S386*100000</f>
        <v>59.8966708663183</v>
      </c>
      <c r="AA386" s="160" t="n">
        <f aca="false">SUM(M386:N386)/S386*100000</f>
        <v>27.1452892596122</v>
      </c>
      <c r="AB386" s="160" t="n">
        <f aca="false">IF(H386=0,(K386+$AB$1*I386)/S386*100000,(K386+$AB$1*H386)/S386*100000)</f>
        <v>68.0550105187996</v>
      </c>
      <c r="AC386" s="161" t="n">
        <f aca="false">(SUM(M386:N386)+$AB$1*ABS(H386-I386))/S386*100000</f>
        <v>34.1676575680771</v>
      </c>
      <c r="AD386" s="159" t="n">
        <f aca="false">(AB386*(W386*100+1))^0.5</f>
        <v>17.8151225428987</v>
      </c>
      <c r="AE386" s="159" t="n">
        <f aca="false">(AC386*(W386*100))^0.5</f>
        <v>11.1881744119654</v>
      </c>
      <c r="AF386" s="151" t="n">
        <f aca="false">$AF$1*(X386/S386*100000)^0.5</f>
        <v>0.628250274161978</v>
      </c>
      <c r="AG386" s="162" t="n">
        <f aca="false">D386</f>
        <v>5.9986978567714</v>
      </c>
      <c r="AH386" s="165"/>
      <c r="AI386" s="161"/>
      <c r="AJ386" s="161"/>
      <c r="AK386" s="160"/>
      <c r="AL386" s="164"/>
      <c r="AM386" s="160"/>
      <c r="AN386" s="160"/>
      <c r="AO386" s="160"/>
      <c r="AP386" s="160"/>
      <c r="AQ386" s="161"/>
      <c r="AR386" s="161"/>
      <c r="AS386" s="161"/>
      <c r="AT386" s="161"/>
      <c r="AU386" s="161"/>
      <c r="AV386" s="161"/>
      <c r="AW386" s="161"/>
      <c r="AX386" s="161"/>
    </row>
    <row r="387" customFormat="false" ht="15.75" hidden="false" customHeight="false" outlineLevel="0" collapsed="false">
      <c r="A387" s="211" t="s">
        <v>97</v>
      </c>
      <c r="B387" s="211" t="s">
        <v>865</v>
      </c>
      <c r="C387" s="211" t="s">
        <v>866</v>
      </c>
      <c r="D387" s="151" t="n">
        <f aca="false">IF(AD387-AE387-AF387&lt;0,0,AD387-AE387-AF387)</f>
        <v>3.39770304602251</v>
      </c>
      <c r="E387" s="218"/>
      <c r="F387" s="212" t="n">
        <v>177</v>
      </c>
      <c r="G387" s="212" t="n">
        <v>9</v>
      </c>
      <c r="H387" s="212" t="n">
        <v>14</v>
      </c>
      <c r="I387" s="212" t="n">
        <v>0</v>
      </c>
      <c r="J387" s="212" t="n">
        <v>1</v>
      </c>
      <c r="K387" s="213" t="n">
        <v>28</v>
      </c>
      <c r="L387" s="273" t="n">
        <v>25</v>
      </c>
      <c r="M387" s="212" t="n">
        <v>3</v>
      </c>
      <c r="N387" s="212" t="n">
        <v>0</v>
      </c>
      <c r="O387" s="218"/>
      <c r="P387" s="211" t="s">
        <v>149</v>
      </c>
      <c r="Q387" s="214" t="n">
        <v>44005</v>
      </c>
      <c r="R387" s="212" t="n">
        <v>247.52</v>
      </c>
      <c r="S387" s="215" t="n">
        <v>168452</v>
      </c>
      <c r="T387" s="216" t="n">
        <v>681</v>
      </c>
      <c r="U387" s="158" t="n">
        <f aca="false">V387+W387</f>
        <v>0.117781155015198</v>
      </c>
      <c r="V387" s="158" t="n">
        <f aca="false">IF(K387=0,0,M387/K387)</f>
        <v>0.107142857142857</v>
      </c>
      <c r="W387" s="158" t="n">
        <f aca="false">IF(K387+$AB$1*H387=0,0,(N387+$AB$1*J387)/(K387+$AB$1*H387))</f>
        <v>0.0106382978723404</v>
      </c>
      <c r="X387" s="159" t="n">
        <f aca="false">IF(F387=0,G387,F387)</f>
        <v>177</v>
      </c>
      <c r="Y387" s="159" t="n">
        <f aca="false">IF(K387=0,X387+E387,(X387+E387)/K387)</f>
        <v>6.32142857142857</v>
      </c>
      <c r="Z387" s="160" t="n">
        <f aca="false">(K387)/S387*100000</f>
        <v>16.6219457174744</v>
      </c>
      <c r="AA387" s="160" t="n">
        <f aca="false">SUM(M387:N387)/S387*100000</f>
        <v>1.78092275544369</v>
      </c>
      <c r="AB387" s="160" t="n">
        <f aca="false">IF(H387=0,(K387+$AB$1*I387)/S387*100000,(K387+$AB$1*H387)/S387*100000)</f>
        <v>19.5307862180324</v>
      </c>
      <c r="AC387" s="161" t="n">
        <f aca="false">(SUM(M387:N387)+$AB$1*ABS(H387-I387))/S387*100000</f>
        <v>4.68976325600171</v>
      </c>
      <c r="AD387" s="159" t="n">
        <f aca="false">(AB387*(W387*100+1))^0.5</f>
        <v>6.34887536220987</v>
      </c>
      <c r="AE387" s="159" t="n">
        <f aca="false">(AC387*(W387*100))^0.5</f>
        <v>2.23363153783482</v>
      </c>
      <c r="AF387" s="151" t="n">
        <f aca="false">$AF$1*(X387/S387*100000)^0.5</f>
        <v>0.717540778352541</v>
      </c>
      <c r="AG387" s="162" t="n">
        <f aca="false">D387</f>
        <v>3.39770304602251</v>
      </c>
      <c r="AH387" s="163" t="n">
        <v>1</v>
      </c>
      <c r="AI387" s="161"/>
      <c r="AJ387" s="161"/>
      <c r="AK387" s="160"/>
      <c r="AL387" s="164"/>
      <c r="AM387" s="160"/>
      <c r="AN387" s="160"/>
      <c r="AO387" s="160"/>
      <c r="AP387" s="160"/>
      <c r="AQ387" s="161"/>
      <c r="AR387" s="161"/>
      <c r="AS387" s="161"/>
      <c r="AT387" s="161"/>
      <c r="AU387" s="161"/>
      <c r="AV387" s="161"/>
      <c r="AW387" s="161"/>
      <c r="AX387" s="161"/>
    </row>
    <row r="388" customFormat="false" ht="15.75" hidden="false" customHeight="false" outlineLevel="0" collapsed="false">
      <c r="A388" s="211" t="s">
        <v>97</v>
      </c>
      <c r="B388" s="211" t="s">
        <v>867</v>
      </c>
      <c r="C388" s="211" t="s">
        <v>868</v>
      </c>
      <c r="D388" s="151" t="n">
        <f aca="false">IF(AD388-AE388-AF388&lt;0,0,AD388-AE388-AF388)</f>
        <v>2.73946525239655</v>
      </c>
      <c r="E388" s="218"/>
      <c r="F388" s="212" t="n">
        <v>135</v>
      </c>
      <c r="G388" s="212" t="n">
        <v>6</v>
      </c>
      <c r="H388" s="212" t="n">
        <v>57</v>
      </c>
      <c r="I388" s="212" t="n">
        <v>11</v>
      </c>
      <c r="J388" s="212" t="n">
        <v>1</v>
      </c>
      <c r="K388" s="213" t="n">
        <v>54</v>
      </c>
      <c r="L388" s="273" t="n">
        <v>22</v>
      </c>
      <c r="M388" s="212" t="n">
        <v>28</v>
      </c>
      <c r="N388" s="212" t="n">
        <v>4</v>
      </c>
      <c r="O388" s="218"/>
      <c r="P388" s="211" t="s">
        <v>149</v>
      </c>
      <c r="Q388" s="214" t="n">
        <v>44005</v>
      </c>
      <c r="R388" s="212" t="n">
        <v>1236.27</v>
      </c>
      <c r="S388" s="215" t="n">
        <v>323304</v>
      </c>
      <c r="T388" s="216" t="n">
        <v>262</v>
      </c>
      <c r="U388" s="158" t="n">
        <f aca="false">V388+W388</f>
        <v>0.577342047930283</v>
      </c>
      <c r="V388" s="158" t="n">
        <f aca="false">IF(K388=0,0,M388/K388)</f>
        <v>0.518518518518518</v>
      </c>
      <c r="W388" s="158" t="n">
        <f aca="false">IF(K388+$AB$1*H388=0,0,(N388+$AB$1*J388)/(K388+$AB$1*H388))</f>
        <v>0.0588235294117647</v>
      </c>
      <c r="X388" s="159" t="n">
        <f aca="false">IF(F388=0,G388,F388)</f>
        <v>135</v>
      </c>
      <c r="Y388" s="159" t="n">
        <f aca="false">IF(K388=0,X388+E388,(X388+E388)/K388)</f>
        <v>2.5</v>
      </c>
      <c r="Z388" s="160" t="n">
        <f aca="false">(K388)/S388*100000</f>
        <v>16.7025462103778</v>
      </c>
      <c r="AA388" s="160" t="n">
        <f aca="false">SUM(M388:N388)/S388*100000</f>
        <v>9.89780516170539</v>
      </c>
      <c r="AB388" s="160" t="n">
        <f aca="false">IF(H388=0,(K388+$AB$1*I388)/S388*100000,(K388+$AB$1*H388)/S388*100000)</f>
        <v>22.8732091158786</v>
      </c>
      <c r="AC388" s="161" t="n">
        <f aca="false">(SUM(M388:N388)+$AB$1*ABS(H388-I388))/S388*100000</f>
        <v>14.8776383836884</v>
      </c>
      <c r="AD388" s="159" t="n">
        <f aca="false">(AB388*(W388*100+1))^0.5</f>
        <v>12.5467724149604</v>
      </c>
      <c r="AE388" s="159" t="n">
        <f aca="false">(AC388*(W388*100))^0.5</f>
        <v>9.3549730039188</v>
      </c>
      <c r="AF388" s="151" t="n">
        <f aca="false">$AF$1*(X388/S388*100000)^0.5</f>
        <v>0.452334158645054</v>
      </c>
      <c r="AG388" s="162" t="n">
        <f aca="false">D388</f>
        <v>2.73946525239655</v>
      </c>
      <c r="AH388" s="165"/>
      <c r="AI388" s="161"/>
      <c r="AJ388" s="161"/>
      <c r="AK388" s="160"/>
      <c r="AL388" s="164"/>
      <c r="AM388" s="160"/>
      <c r="AN388" s="160"/>
      <c r="AO388" s="160"/>
      <c r="AP388" s="160"/>
      <c r="AQ388" s="161"/>
      <c r="AR388" s="161"/>
      <c r="AS388" s="161"/>
      <c r="AT388" s="161"/>
      <c r="AU388" s="161"/>
      <c r="AV388" s="161"/>
      <c r="AW388" s="161"/>
      <c r="AX388" s="161"/>
    </row>
    <row r="389" customFormat="false" ht="15.75" hidden="false" customHeight="false" outlineLevel="0" collapsed="false">
      <c r="A389" s="211" t="s">
        <v>97</v>
      </c>
      <c r="B389" s="211" t="s">
        <v>869</v>
      </c>
      <c r="C389" s="211" t="s">
        <v>870</v>
      </c>
      <c r="D389" s="151" t="n">
        <f aca="false">IF(AD389-AE389-AF389&lt;0,0,AD389-AE389-AF389)</f>
        <v>8.43513270451866</v>
      </c>
      <c r="E389" s="218"/>
      <c r="F389" s="212" t="n">
        <v>147</v>
      </c>
      <c r="G389" s="212" t="n">
        <v>25</v>
      </c>
      <c r="H389" s="212" t="n">
        <v>101</v>
      </c>
      <c r="I389" s="212" t="n">
        <v>6</v>
      </c>
      <c r="J389" s="212" t="n">
        <v>0</v>
      </c>
      <c r="K389" s="213" t="n">
        <v>81</v>
      </c>
      <c r="L389" s="273" t="n">
        <v>38</v>
      </c>
      <c r="M389" s="212" t="n">
        <v>43</v>
      </c>
      <c r="N389" s="212" t="n">
        <v>0</v>
      </c>
      <c r="O389" s="218"/>
      <c r="P389" s="211" t="s">
        <v>149</v>
      </c>
      <c r="Q389" s="214" t="n">
        <v>44005</v>
      </c>
      <c r="R389" s="212" t="n">
        <v>99.33</v>
      </c>
      <c r="S389" s="215" t="n">
        <v>138804</v>
      </c>
      <c r="T389" s="216" t="n">
        <v>1397</v>
      </c>
      <c r="U389" s="158" t="n">
        <f aca="false">V389+W389</f>
        <v>0.530864197530864</v>
      </c>
      <c r="V389" s="158" t="n">
        <f aca="false">IF(K389=0,0,M389/K389)</f>
        <v>0.530864197530864</v>
      </c>
      <c r="W389" s="158" t="n">
        <f aca="false">IF(K389+$AB$1*H389=0,0,(N389+$AB$1*J389)/(K389+$AB$1*H389))</f>
        <v>0</v>
      </c>
      <c r="X389" s="159" t="n">
        <f aca="false">IF(F389=0,G389,F389)</f>
        <v>147</v>
      </c>
      <c r="Y389" s="159" t="n">
        <f aca="false">IF(K389=0,X389+E389,(X389+E389)/K389)</f>
        <v>1.81481481481482</v>
      </c>
      <c r="Z389" s="160" t="n">
        <f aca="false">(K389)/S389*100000</f>
        <v>58.3556669836604</v>
      </c>
      <c r="AA389" s="160" t="n">
        <f aca="false">SUM(M389:N389)/S389*100000</f>
        <v>30.9789343246592</v>
      </c>
      <c r="AB389" s="160" t="n">
        <f aca="false">IF(H389=0,(K389+$AB$1*I389)/S389*100000,(K389+$AB$1*H389)/S389*100000)</f>
        <v>83.8232327598628</v>
      </c>
      <c r="AC389" s="161" t="n">
        <f aca="false">(SUM(M389:N389)+$AB$1*ABS(H389-I389))/S389*100000</f>
        <v>54.9335754012853</v>
      </c>
      <c r="AD389" s="159" t="n">
        <f aca="false">(AB389*(W389*100+1))^0.5</f>
        <v>9.15550286766723</v>
      </c>
      <c r="AE389" s="159" t="n">
        <f aca="false">(AC389*(W389*100))^0.5</f>
        <v>0</v>
      </c>
      <c r="AF389" s="151" t="n">
        <f aca="false">$AF$1*(X389/S389*100000)^0.5</f>
        <v>0.720370163148571</v>
      </c>
      <c r="AG389" s="162" t="n">
        <f aca="false">D389</f>
        <v>8.43513270451866</v>
      </c>
      <c r="AH389" s="165"/>
      <c r="AI389" s="161"/>
      <c r="AJ389" s="161"/>
      <c r="AK389" s="160"/>
      <c r="AL389" s="164"/>
      <c r="AM389" s="160"/>
      <c r="AN389" s="160"/>
      <c r="AO389" s="160"/>
      <c r="AP389" s="160"/>
      <c r="AQ389" s="161"/>
      <c r="AR389" s="161"/>
      <c r="AS389" s="161"/>
      <c r="AT389" s="161"/>
      <c r="AU389" s="161"/>
      <c r="AV389" s="161"/>
      <c r="AW389" s="161"/>
      <c r="AX389" s="161"/>
    </row>
    <row r="390" customFormat="false" ht="15.75" hidden="false" customHeight="false" outlineLevel="0" collapsed="false">
      <c r="A390" s="211" t="s">
        <v>97</v>
      </c>
      <c r="B390" s="211" t="s">
        <v>871</v>
      </c>
      <c r="C390" s="211" t="s">
        <v>872</v>
      </c>
      <c r="D390" s="151" t="n">
        <f aca="false">IF(AD390-AE390-AF390&lt;0,0,AD390-AE390-AF390)</f>
        <v>1.0527039676823</v>
      </c>
      <c r="E390" s="218"/>
      <c r="F390" s="212" t="n">
        <v>549</v>
      </c>
      <c r="G390" s="212" t="n">
        <v>9</v>
      </c>
      <c r="H390" s="212" t="n">
        <v>33</v>
      </c>
      <c r="I390" s="212" t="n">
        <v>5</v>
      </c>
      <c r="J390" s="212" t="n">
        <v>1</v>
      </c>
      <c r="K390" s="213" t="n">
        <v>30</v>
      </c>
      <c r="L390" s="273" t="n">
        <v>9</v>
      </c>
      <c r="M390" s="212" t="n">
        <v>21</v>
      </c>
      <c r="N390" s="212" t="n">
        <v>0</v>
      </c>
      <c r="O390" s="218"/>
      <c r="P390" s="211" t="s">
        <v>149</v>
      </c>
      <c r="Q390" s="214" t="n">
        <v>44005</v>
      </c>
      <c r="R390" s="212" t="n">
        <v>1961.77</v>
      </c>
      <c r="S390" s="215" t="n">
        <v>366583</v>
      </c>
      <c r="T390" s="216" t="n">
        <v>187</v>
      </c>
      <c r="U390" s="158" t="n">
        <f aca="false">V390+W390</f>
        <v>0.708423586040914</v>
      </c>
      <c r="V390" s="158" t="n">
        <f aca="false">IF(K390=0,0,M390/K390)</f>
        <v>0.7</v>
      </c>
      <c r="W390" s="158" t="n">
        <f aca="false">IF(K390+$AB$1*H390=0,0,(N390+$AB$1*J390)/(K390+$AB$1*H390))</f>
        <v>0.00842358604091456</v>
      </c>
      <c r="X390" s="159" t="n">
        <f aca="false">IF(F390=0,G390,F390)</f>
        <v>549</v>
      </c>
      <c r="Y390" s="159" t="n">
        <f aca="false">IF(K390=0,X390+E390,(X390+E390)/K390)</f>
        <v>18.3</v>
      </c>
      <c r="Z390" s="160" t="n">
        <f aca="false">(K390)/S390*100000</f>
        <v>8.18368555006642</v>
      </c>
      <c r="AA390" s="160" t="n">
        <f aca="false">SUM(M390:N390)/S390*100000</f>
        <v>5.7285798850465</v>
      </c>
      <c r="AB390" s="160" t="n">
        <f aca="false">IF(H390=0,(K390+$AB$1*I390)/S390*100000,(K390+$AB$1*H390)/S390*100000)</f>
        <v>11.334404486842</v>
      </c>
      <c r="AC390" s="161" t="n">
        <f aca="false">(SUM(M390:N390)+$AB$1*ABS(H390-I390))/S390*100000</f>
        <v>8.40191716473486</v>
      </c>
      <c r="AD390" s="159" t="n">
        <f aca="false">(AB390*(W390*100+1))^0.5</f>
        <v>4.56968681953</v>
      </c>
      <c r="AE390" s="159" t="n">
        <f aca="false">(AC390*(W390*100))^0.5</f>
        <v>2.66034343921572</v>
      </c>
      <c r="AF390" s="151" t="n">
        <f aca="false">$AF$1*(X390/S390*100000)^0.5</f>
        <v>0.856639412631976</v>
      </c>
      <c r="AG390" s="162" t="n">
        <f aca="false">D390</f>
        <v>1.0527039676823</v>
      </c>
      <c r="AH390" s="165"/>
      <c r="AI390" s="161"/>
      <c r="AJ390" s="161"/>
      <c r="AK390" s="160"/>
      <c r="AL390" s="164"/>
      <c r="AM390" s="160"/>
      <c r="AN390" s="160"/>
      <c r="AO390" s="160"/>
      <c r="AP390" s="160"/>
      <c r="AQ390" s="161"/>
      <c r="AR390" s="161"/>
      <c r="AS390" s="161"/>
      <c r="AT390" s="161"/>
      <c r="AU390" s="161"/>
      <c r="AV390" s="161"/>
      <c r="AW390" s="161"/>
      <c r="AX390" s="161"/>
    </row>
    <row r="391" customFormat="false" ht="15.75" hidden="false" customHeight="false" outlineLevel="0" collapsed="false">
      <c r="A391" s="211" t="s">
        <v>97</v>
      </c>
      <c r="B391" s="211" t="s">
        <v>873</v>
      </c>
      <c r="C391" s="211" t="s">
        <v>874</v>
      </c>
      <c r="D391" s="151" t="n">
        <f aca="false">IF(AD391-AE391-AF391&lt;0,0,AD391-AE391-AF391)</f>
        <v>2.03369137970129</v>
      </c>
      <c r="E391" s="218"/>
      <c r="F391" s="212" t="n">
        <v>89</v>
      </c>
      <c r="G391" s="212" t="n">
        <v>2</v>
      </c>
      <c r="H391" s="212" t="n">
        <v>54</v>
      </c>
      <c r="I391" s="212" t="n">
        <v>4</v>
      </c>
      <c r="J391" s="212" t="n">
        <v>3</v>
      </c>
      <c r="K391" s="213" t="n">
        <v>48</v>
      </c>
      <c r="L391" s="273" t="n">
        <v>14</v>
      </c>
      <c r="M391" s="212" t="n">
        <v>34</v>
      </c>
      <c r="N391" s="212" t="n">
        <v>0</v>
      </c>
      <c r="O391" s="218"/>
      <c r="P391" s="211" t="s">
        <v>149</v>
      </c>
      <c r="Q391" s="214" t="n">
        <v>44005</v>
      </c>
      <c r="R391" s="212" t="n">
        <v>1883.25</v>
      </c>
      <c r="S391" s="215" t="n">
        <v>289482</v>
      </c>
      <c r="T391" s="216" t="n">
        <v>154</v>
      </c>
      <c r="U391" s="158" t="n">
        <f aca="false">V391+W391</f>
        <v>0.724028400597907</v>
      </c>
      <c r="V391" s="158" t="n">
        <f aca="false">IF(K391=0,0,M391/K391)</f>
        <v>0.708333333333333</v>
      </c>
      <c r="W391" s="158" t="n">
        <f aca="false">IF(K391+$AB$1*H391=0,0,(N391+$AB$1*J391)/(K391+$AB$1*H391))</f>
        <v>0.015695067264574</v>
      </c>
      <c r="X391" s="159" t="n">
        <f aca="false">IF(F391=0,G391,F391)</f>
        <v>89</v>
      </c>
      <c r="Y391" s="159" t="n">
        <f aca="false">IF(K391=0,X391+E391,(X391+E391)/K391)</f>
        <v>1.85416666666667</v>
      </c>
      <c r="Z391" s="160" t="n">
        <f aca="false">(K391)/S391*100000</f>
        <v>16.5813418450888</v>
      </c>
      <c r="AA391" s="160" t="n">
        <f aca="false">SUM(M391:N391)/S391*100000</f>
        <v>11.7451171402712</v>
      </c>
      <c r="AB391" s="160" t="n">
        <f aca="false">IF(H391=0,(K391+$AB$1*I391)/S391*100000,(K391+$AB$1*H391)/S391*100000)</f>
        <v>23.1102451965925</v>
      </c>
      <c r="AC391" s="161" t="n">
        <f aca="false">(SUM(M391:N391)+$AB$1*ABS(H391-I391))/S391*100000</f>
        <v>17.7903980212932</v>
      </c>
      <c r="AD391" s="159" t="n">
        <f aca="false">(AB391*(W391*100+1))^0.5</f>
        <v>7.7059671996917</v>
      </c>
      <c r="AE391" s="159" t="n">
        <f aca="false">(AC391*(W391*100))^0.5</f>
        <v>5.28414130779771</v>
      </c>
      <c r="AF391" s="151" t="n">
        <f aca="false">$AF$1*(X391/S391*100000)^0.5</f>
        <v>0.388134512192703</v>
      </c>
      <c r="AG391" s="162" t="n">
        <f aca="false">D391</f>
        <v>2.03369137970129</v>
      </c>
      <c r="AH391" s="165"/>
      <c r="AI391" s="161"/>
      <c r="AJ391" s="161"/>
      <c r="AK391" s="160"/>
      <c r="AL391" s="164"/>
      <c r="AM391" s="160"/>
      <c r="AN391" s="160"/>
      <c r="AO391" s="160"/>
      <c r="AP391" s="160"/>
      <c r="AQ391" s="161"/>
      <c r="AR391" s="161"/>
      <c r="AS391" s="161"/>
      <c r="AT391" s="161"/>
      <c r="AU391" s="161"/>
      <c r="AV391" s="161"/>
      <c r="AW391" s="161"/>
      <c r="AX391" s="161"/>
    </row>
    <row r="392" customFormat="false" ht="15.75" hidden="false" customHeight="false" outlineLevel="0" collapsed="false">
      <c r="A392" s="211" t="s">
        <v>97</v>
      </c>
      <c r="B392" s="211" t="s">
        <v>875</v>
      </c>
      <c r="C392" s="211" t="s">
        <v>876</v>
      </c>
      <c r="D392" s="151" t="n">
        <f aca="false">IF(AD392-AE392-AF392&lt;0,0,AD392-AE392-AF392)</f>
        <v>4.6756899839754</v>
      </c>
      <c r="E392" s="218"/>
      <c r="F392" s="212" t="n">
        <v>259</v>
      </c>
      <c r="G392" s="212" t="n">
        <v>1</v>
      </c>
      <c r="H392" s="212" t="n">
        <v>20</v>
      </c>
      <c r="I392" s="212" t="n">
        <v>1</v>
      </c>
      <c r="J392" s="212" t="n">
        <v>1</v>
      </c>
      <c r="K392" s="213" t="n">
        <v>84</v>
      </c>
      <c r="L392" s="273" t="n">
        <v>69</v>
      </c>
      <c r="M392" s="212" t="n">
        <v>15</v>
      </c>
      <c r="N392" s="212" t="n">
        <v>0</v>
      </c>
      <c r="O392" s="218"/>
      <c r="P392" s="211" t="s">
        <v>149</v>
      </c>
      <c r="Q392" s="214" t="n">
        <v>44005</v>
      </c>
      <c r="R392" s="212" t="n">
        <v>819.96</v>
      </c>
      <c r="S392" s="215" t="n">
        <v>237966</v>
      </c>
      <c r="T392" s="216" t="n">
        <v>290</v>
      </c>
      <c r="U392" s="158" t="n">
        <f aca="false">V392+W392</f>
        <v>0.182417582417582</v>
      </c>
      <c r="V392" s="158" t="n">
        <f aca="false">IF(K392=0,0,M392/K392)</f>
        <v>0.178571428571429</v>
      </c>
      <c r="W392" s="158" t="n">
        <f aca="false">IF(K392+$AB$1*H392=0,0,(N392+$AB$1*J392)/(K392+$AB$1*H392))</f>
        <v>0.00384615384615385</v>
      </c>
      <c r="X392" s="159" t="n">
        <f aca="false">IF(F392=0,G392,F392)</f>
        <v>259</v>
      </c>
      <c r="Y392" s="159" t="n">
        <f aca="false">IF(K392=0,X392+E392,(X392+E392)/K392)</f>
        <v>3.08333333333333</v>
      </c>
      <c r="Z392" s="160" t="n">
        <f aca="false">(K392)/S392*100000</f>
        <v>35.2991603842566</v>
      </c>
      <c r="AA392" s="160" t="n">
        <f aca="false">SUM(M392:N392)/S392*100000</f>
        <v>6.30342149718867</v>
      </c>
      <c r="AB392" s="160" t="n">
        <f aca="false">IF(H392=0,(K392+$AB$1*I392)/S392*100000,(K392+$AB$1*H392)/S392*100000)</f>
        <v>38.2407570829446</v>
      </c>
      <c r="AC392" s="161" t="n">
        <f aca="false">(SUM(M392:N392)+$AB$1*ABS(H392-I392))/S392*100000</f>
        <v>9.09793836094232</v>
      </c>
      <c r="AD392" s="159" t="n">
        <f aca="false">(AB392*(W392*100+1))^0.5</f>
        <v>7.27658852597733</v>
      </c>
      <c r="AE392" s="159" t="n">
        <f aca="false">(AC392*(W392*100))^0.5</f>
        <v>1.87061675976157</v>
      </c>
      <c r="AF392" s="151" t="n">
        <f aca="false">$AF$1*(X392/S392*100000)^0.5</f>
        <v>0.730281782240351</v>
      </c>
      <c r="AG392" s="162" t="n">
        <f aca="false">D392</f>
        <v>4.6756899839754</v>
      </c>
      <c r="AH392" s="165"/>
      <c r="AI392" s="161"/>
      <c r="AJ392" s="161"/>
      <c r="AK392" s="160"/>
      <c r="AL392" s="164"/>
      <c r="AM392" s="160"/>
      <c r="AN392" s="160"/>
      <c r="AO392" s="160"/>
      <c r="AP392" s="160"/>
      <c r="AQ392" s="161"/>
      <c r="AR392" s="161"/>
      <c r="AS392" s="161"/>
      <c r="AT392" s="161"/>
      <c r="AU392" s="161"/>
      <c r="AV392" s="161"/>
      <c r="AW392" s="161"/>
      <c r="AX392" s="161"/>
    </row>
    <row r="393" customFormat="false" ht="15.75" hidden="false" customHeight="false" outlineLevel="0" collapsed="false">
      <c r="A393" s="211" t="s">
        <v>97</v>
      </c>
      <c r="B393" s="211" t="s">
        <v>877</v>
      </c>
      <c r="C393" s="211" t="s">
        <v>878</v>
      </c>
      <c r="D393" s="151" t="n">
        <f aca="false">IF(AD393-AE393-AF393&lt;0,0,AD393-AE393-AF393)</f>
        <v>4.66398831929464</v>
      </c>
      <c r="E393" s="218"/>
      <c r="F393" s="212" t="n">
        <v>82</v>
      </c>
      <c r="G393" s="212" t="n">
        <v>3</v>
      </c>
      <c r="H393" s="212" t="n">
        <v>40</v>
      </c>
      <c r="I393" s="212" t="n">
        <v>0</v>
      </c>
      <c r="J393" s="212" t="n">
        <v>1</v>
      </c>
      <c r="K393" s="213" t="n">
        <v>65</v>
      </c>
      <c r="L393" s="273" t="n">
        <v>38</v>
      </c>
      <c r="M393" s="212" t="n">
        <v>23</v>
      </c>
      <c r="N393" s="212" t="n">
        <v>4</v>
      </c>
      <c r="O393" s="218"/>
      <c r="P393" s="211" t="s">
        <v>149</v>
      </c>
      <c r="Q393" s="214" t="n">
        <v>44005</v>
      </c>
      <c r="R393" s="212" t="n">
        <v>1359.44</v>
      </c>
      <c r="S393" s="215" t="n">
        <v>226057</v>
      </c>
      <c r="T393" s="216" t="n">
        <v>166</v>
      </c>
      <c r="U393" s="158" t="n">
        <f aca="false">V393+W393</f>
        <v>0.408909444985394</v>
      </c>
      <c r="V393" s="158" t="n">
        <f aca="false">IF(K393=0,0,M393/K393)</f>
        <v>0.353846153846154</v>
      </c>
      <c r="W393" s="158" t="n">
        <f aca="false">IF(K393+$AB$1*H393=0,0,(N393+$AB$1*J393)/(K393+$AB$1*H393))</f>
        <v>0.0550632911392405</v>
      </c>
      <c r="X393" s="159" t="n">
        <f aca="false">IF(F393=0,G393,F393)</f>
        <v>82</v>
      </c>
      <c r="Y393" s="159" t="n">
        <f aca="false">IF(K393=0,X393+E393,(X393+E393)/K393)</f>
        <v>1.26153846153846</v>
      </c>
      <c r="Z393" s="160" t="n">
        <f aca="false">(K393)/S393*100000</f>
        <v>28.7538098798091</v>
      </c>
      <c r="AA393" s="160" t="n">
        <f aca="false">SUM(M393:N393)/S393*100000</f>
        <v>11.9438902577668</v>
      </c>
      <c r="AB393" s="160" t="n">
        <f aca="false">IF(H393=0,(K393+$AB$1*I393)/S393*100000,(K393+$AB$1*H393)/S393*100000)</f>
        <v>34.9469381616141</v>
      </c>
      <c r="AC393" s="161" t="n">
        <f aca="false">(SUM(M393:N393)+$AB$1*ABS(H393-I393))/S393*100000</f>
        <v>18.1370185395719</v>
      </c>
      <c r="AD393" s="159" t="n">
        <f aca="false">(AB393*(W393*100+1))^0.5</f>
        <v>15.0790013330928</v>
      </c>
      <c r="AE393" s="159" t="n">
        <f aca="false">(AC393*(W393*100))^0.5</f>
        <v>9.99341749474247</v>
      </c>
      <c r="AF393" s="151" t="n">
        <f aca="false">$AF$1*(X393/S393*100000)^0.5</f>
        <v>0.421595519055652</v>
      </c>
      <c r="AG393" s="162" t="n">
        <f aca="false">D393</f>
        <v>4.66398831929464</v>
      </c>
      <c r="AH393" s="165"/>
      <c r="AI393" s="161"/>
      <c r="AJ393" s="161"/>
      <c r="AK393" s="160"/>
      <c r="AL393" s="164"/>
      <c r="AM393" s="160"/>
      <c r="AN393" s="160"/>
      <c r="AO393" s="160"/>
      <c r="AP393" s="160"/>
      <c r="AQ393" s="161"/>
      <c r="AR393" s="161"/>
      <c r="AS393" s="161"/>
      <c r="AT393" s="161"/>
      <c r="AU393" s="161"/>
      <c r="AV393" s="161"/>
      <c r="AW393" s="161"/>
      <c r="AX393" s="161"/>
    </row>
    <row r="394" customFormat="false" ht="15.75" hidden="false" customHeight="false" outlineLevel="0" collapsed="false">
      <c r="A394" s="211" t="s">
        <v>97</v>
      </c>
      <c r="B394" s="211" t="s">
        <v>879</v>
      </c>
      <c r="C394" s="211" t="s">
        <v>880</v>
      </c>
      <c r="D394" s="151" t="n">
        <f aca="false">IF(AD394-AE394-AF394&lt;0,0,AD394-AE394-AF394)</f>
        <v>5.35729678725509</v>
      </c>
      <c r="E394" s="218"/>
      <c r="F394" s="212" t="n">
        <v>75</v>
      </c>
      <c r="G394" s="212" t="n">
        <v>2</v>
      </c>
      <c r="H394" s="212" t="n">
        <v>34</v>
      </c>
      <c r="I394" s="212" t="n">
        <v>0</v>
      </c>
      <c r="J394" s="212" t="n">
        <v>1</v>
      </c>
      <c r="K394" s="213" t="n">
        <v>121</v>
      </c>
      <c r="L394" s="273" t="n">
        <v>92</v>
      </c>
      <c r="M394" s="212" t="n">
        <v>29</v>
      </c>
      <c r="N394" s="212" t="n">
        <v>0</v>
      </c>
      <c r="O394" s="218"/>
      <c r="P394" s="211" t="s">
        <v>149</v>
      </c>
      <c r="Q394" s="214" t="n">
        <v>44005</v>
      </c>
      <c r="R394" s="212" t="n">
        <v>566.51</v>
      </c>
      <c r="S394" s="215" t="n">
        <v>286596</v>
      </c>
      <c r="T394" s="216" t="n">
        <v>506</v>
      </c>
      <c r="U394" s="158" t="n">
        <f aca="false">V394+W394</f>
        <v>0.242302980554571</v>
      </c>
      <c r="V394" s="158" t="n">
        <f aca="false">IF(K394=0,0,M394/K394)</f>
        <v>0.239669421487603</v>
      </c>
      <c r="W394" s="158" t="n">
        <f aca="false">IF(K394+$AB$1*H394=0,0,(N394+$AB$1*J394)/(K394+$AB$1*H394))</f>
        <v>0.00263355906696765</v>
      </c>
      <c r="X394" s="159" t="n">
        <f aca="false">IF(F394=0,G394,F394)</f>
        <v>75</v>
      </c>
      <c r="Y394" s="159" t="n">
        <f aca="false">IF(K394=0,X394+E394,(X394+E394)/K394)</f>
        <v>0.619834710743802</v>
      </c>
      <c r="Z394" s="160" t="n">
        <f aca="false">(K394)/S394*100000</f>
        <v>42.2197099750171</v>
      </c>
      <c r="AA394" s="160" t="n">
        <f aca="false">SUM(M394:N394)/S394*100000</f>
        <v>10.1187734650867</v>
      </c>
      <c r="AB394" s="160" t="n">
        <f aca="false">IF(H394=0,(K394+$AB$1*I394)/S394*100000,(K394+$AB$1*H394)/S394*100000)</f>
        <v>46.371896327932</v>
      </c>
      <c r="AC394" s="161" t="n">
        <f aca="false">(SUM(M394:N394)+$AB$1*ABS(H394-I394))/S394*100000</f>
        <v>14.2709598180016</v>
      </c>
      <c r="AD394" s="159" t="n">
        <f aca="false">(AB394*(W394*100+1))^0.5</f>
        <v>7.654032213848</v>
      </c>
      <c r="AE394" s="159" t="n">
        <f aca="false">(AC394*(W394*100))^0.5</f>
        <v>1.93864425883217</v>
      </c>
      <c r="AF394" s="151" t="n">
        <f aca="false">$AF$1*(X394/S394*100000)^0.5</f>
        <v>0.358091167760746</v>
      </c>
      <c r="AG394" s="162" t="n">
        <f aca="false">D394</f>
        <v>5.35729678725509</v>
      </c>
      <c r="AH394" s="165"/>
      <c r="AI394" s="161"/>
      <c r="AJ394" s="161"/>
      <c r="AK394" s="160"/>
      <c r="AL394" s="164"/>
      <c r="AM394" s="160"/>
      <c r="AN394" s="160"/>
      <c r="AO394" s="160"/>
      <c r="AP394" s="160"/>
      <c r="AQ394" s="161"/>
      <c r="AR394" s="161"/>
      <c r="AS394" s="161"/>
      <c r="AT394" s="161"/>
      <c r="AU394" s="161"/>
      <c r="AV394" s="161"/>
      <c r="AW394" s="161"/>
      <c r="AX394" s="161"/>
    </row>
    <row r="395" customFormat="false" ht="15.75" hidden="false" customHeight="false" outlineLevel="0" collapsed="false">
      <c r="A395" s="211" t="s">
        <v>97</v>
      </c>
      <c r="B395" s="211" t="s">
        <v>881</v>
      </c>
      <c r="C395" s="211" t="s">
        <v>882</v>
      </c>
      <c r="D395" s="151" t="n">
        <f aca="false">IF(AD395-AE395-AF395&lt;0,0,AD395-AE395-AF395)</f>
        <v>4.33039556708069</v>
      </c>
      <c r="E395" s="218"/>
      <c r="F395" s="212" t="n">
        <v>241</v>
      </c>
      <c r="G395" s="212" t="n">
        <v>10</v>
      </c>
      <c r="H395" s="212" t="n">
        <v>13</v>
      </c>
      <c r="I395" s="212" t="n">
        <v>3</v>
      </c>
      <c r="J395" s="212" t="n">
        <v>2</v>
      </c>
      <c r="K395" s="213" t="n">
        <v>34</v>
      </c>
      <c r="L395" s="273" t="n">
        <v>27</v>
      </c>
      <c r="M395" s="212" t="n">
        <v>6</v>
      </c>
      <c r="N395" s="212" t="n">
        <v>1</v>
      </c>
      <c r="O395" s="218"/>
      <c r="P395" s="211" t="s">
        <v>149</v>
      </c>
      <c r="Q395" s="214" t="n">
        <v>44005</v>
      </c>
      <c r="R395" s="212" t="n">
        <v>2054.3</v>
      </c>
      <c r="S395" s="215" t="n">
        <v>228778</v>
      </c>
      <c r="T395" s="216" t="n">
        <v>111</v>
      </c>
      <c r="U395" s="158" t="n">
        <f aca="false">V395+W395</f>
        <v>0.220569161516747</v>
      </c>
      <c r="V395" s="158" t="n">
        <f aca="false">IF(K395=0,0,M395/K395)</f>
        <v>0.176470588235294</v>
      </c>
      <c r="W395" s="158" t="n">
        <f aca="false">IF(K395+$AB$1*H395=0,0,(N395+$AB$1*J395)/(K395+$AB$1*H395))</f>
        <v>0.0440985732814527</v>
      </c>
      <c r="X395" s="159" t="n">
        <f aca="false">IF(F395=0,G395,F395)</f>
        <v>241</v>
      </c>
      <c r="Y395" s="159" t="n">
        <f aca="false">IF(K395=0,X395+E395,(X395+E395)/K395)</f>
        <v>7.08823529411765</v>
      </c>
      <c r="Z395" s="160" t="n">
        <f aca="false">(K395)/S395*100000</f>
        <v>14.8615688571454</v>
      </c>
      <c r="AA395" s="160" t="n">
        <f aca="false">SUM(M395:N395)/S395*100000</f>
        <v>3.0597347647064</v>
      </c>
      <c r="AB395" s="160" t="n">
        <f aca="false">IF(H395=0,(K395+$AB$1*I395)/S395*100000,(K395+$AB$1*H395)/S395*100000)</f>
        <v>16.8503964542045</v>
      </c>
      <c r="AC395" s="161" t="n">
        <f aca="false">(SUM(M395:N395)+$AB$1*ABS(H395-I395))/S395*100000</f>
        <v>4.5896021470596</v>
      </c>
      <c r="AD395" s="159" t="n">
        <f aca="false">(AB395*(W395*100+1))^0.5</f>
        <v>9.54768248005406</v>
      </c>
      <c r="AE395" s="159" t="n">
        <f aca="false">(AC395*(W395*100))^0.5</f>
        <v>4.4988321441772</v>
      </c>
      <c r="AF395" s="151" t="n">
        <f aca="false">$AF$1*(X395/S395*100000)^0.5</f>
        <v>0.718454768796178</v>
      </c>
      <c r="AG395" s="162" t="n">
        <f aca="false">D395</f>
        <v>4.33039556708069</v>
      </c>
      <c r="AH395" s="163" t="n">
        <v>1</v>
      </c>
      <c r="AI395" s="161"/>
      <c r="AJ395" s="161"/>
      <c r="AK395" s="160"/>
      <c r="AL395" s="164"/>
      <c r="AM395" s="160"/>
      <c r="AN395" s="160"/>
      <c r="AO395" s="160"/>
      <c r="AP395" s="160"/>
      <c r="AQ395" s="161"/>
      <c r="AR395" s="161"/>
      <c r="AS395" s="161"/>
      <c r="AT395" s="161"/>
      <c r="AU395" s="161"/>
      <c r="AV395" s="161"/>
      <c r="AW395" s="161"/>
      <c r="AX395" s="161"/>
    </row>
    <row r="396" customFormat="false" ht="15.75" hidden="false" customHeight="false" outlineLevel="0" collapsed="false">
      <c r="A396" s="211" t="s">
        <v>97</v>
      </c>
      <c r="B396" s="211" t="s">
        <v>883</v>
      </c>
      <c r="C396" s="211" t="s">
        <v>884</v>
      </c>
      <c r="D396" s="151" t="n">
        <f aca="false">IF(AD396-AE396-AF396&lt;0,0,AD396-AE396-AF396)</f>
        <v>1.41949823673514</v>
      </c>
      <c r="E396" s="218"/>
      <c r="F396" s="212" t="n">
        <v>178</v>
      </c>
      <c r="G396" s="212" t="n">
        <v>0</v>
      </c>
      <c r="H396" s="212" t="n">
        <v>6</v>
      </c>
      <c r="I396" s="212" t="n">
        <v>1</v>
      </c>
      <c r="J396" s="212" t="n">
        <v>1</v>
      </c>
      <c r="K396" s="213" t="n">
        <v>6</v>
      </c>
      <c r="L396" s="273" t="n">
        <v>3</v>
      </c>
      <c r="M396" s="212" t="n">
        <v>2</v>
      </c>
      <c r="N396" s="212" t="n">
        <v>1</v>
      </c>
      <c r="O396" s="218"/>
      <c r="P396" s="211" t="s">
        <v>149</v>
      </c>
      <c r="Q396" s="214" t="n">
        <v>44005</v>
      </c>
      <c r="R396" s="212" t="n">
        <v>1151.47</v>
      </c>
      <c r="S396" s="215" t="n">
        <v>225362</v>
      </c>
      <c r="T396" s="216" t="n">
        <v>196</v>
      </c>
      <c r="U396" s="158" t="n">
        <f aca="false">V396+W396</f>
        <v>0.5</v>
      </c>
      <c r="V396" s="158" t="n">
        <f aca="false">IF(K396=0,0,M396/K396)</f>
        <v>0.333333333333333</v>
      </c>
      <c r="W396" s="158" t="n">
        <f aca="false">IF(K396+$AB$1*H396=0,0,(N396+$AB$1*J396)/(K396+$AB$1*H396))</f>
        <v>0.166666666666667</v>
      </c>
      <c r="X396" s="159" t="n">
        <f aca="false">IF(F396=0,G396,F396)</f>
        <v>178</v>
      </c>
      <c r="Y396" s="159" t="n">
        <f aca="false">IF(K396=0,X396+E396,(X396+E396)/K396)</f>
        <v>29.6666666666667</v>
      </c>
      <c r="Z396" s="160" t="n">
        <f aca="false">(K396)/S396*100000</f>
        <v>2.66238318793763</v>
      </c>
      <c r="AA396" s="160" t="n">
        <f aca="false">SUM(M396:N396)/S396*100000</f>
        <v>1.33119159396881</v>
      </c>
      <c r="AB396" s="160" t="n">
        <f aca="false">IF(H396=0,(K396+$AB$1*I396)/S396*100000,(K396+$AB$1*H396)/S396*100000)</f>
        <v>3.5942173037158</v>
      </c>
      <c r="AC396" s="161" t="n">
        <f aca="false">(SUM(M396:N396)+$AB$1*ABS(H396-I396))/S396*100000</f>
        <v>2.10772002378396</v>
      </c>
      <c r="AD396" s="159" t="n">
        <f aca="false">(AB396*(W396*100+1))^0.5</f>
        <v>7.96855313292899</v>
      </c>
      <c r="AE396" s="159" t="n">
        <f aca="false">(AC396*(W396*100))^0.5</f>
        <v>5.92694415892928</v>
      </c>
      <c r="AF396" s="151" t="n">
        <f aca="false">$AF$1*(X396/S396*100000)^0.5</f>
        <v>0.62211073726457</v>
      </c>
      <c r="AG396" s="162" t="n">
        <f aca="false">D396</f>
        <v>1.41949823673514</v>
      </c>
      <c r="AH396" s="163" t="n">
        <v>0</v>
      </c>
      <c r="AI396" s="161"/>
      <c r="AJ396" s="161"/>
      <c r="AK396" s="160"/>
      <c r="AL396" s="164"/>
      <c r="AM396" s="160"/>
      <c r="AN396" s="160"/>
      <c r="AO396" s="160"/>
      <c r="AP396" s="160"/>
      <c r="AQ396" s="161"/>
      <c r="AR396" s="161"/>
      <c r="AS396" s="161"/>
      <c r="AT396" s="161"/>
      <c r="AU396" s="161"/>
      <c r="AV396" s="161"/>
      <c r="AW396" s="161"/>
      <c r="AX396" s="161"/>
    </row>
    <row r="397" customFormat="false" ht="15.75" hidden="false" customHeight="false" outlineLevel="0" collapsed="false">
      <c r="A397" s="211" t="s">
        <v>97</v>
      </c>
      <c r="B397" s="211" t="s">
        <v>885</v>
      </c>
      <c r="C397" s="211" t="s">
        <v>886</v>
      </c>
      <c r="D397" s="151" t="n">
        <f aca="false">IF(AD397-AE397-AF397&lt;0,0,AD397-AE397-AF397)</f>
        <v>0.62628578227148</v>
      </c>
      <c r="E397" s="218"/>
      <c r="F397" s="212" t="n">
        <v>71</v>
      </c>
      <c r="G397" s="212" t="n">
        <v>0</v>
      </c>
      <c r="H397" s="212" t="n">
        <v>25</v>
      </c>
      <c r="I397" s="212" t="n">
        <v>1</v>
      </c>
      <c r="J397" s="212" t="n">
        <v>3</v>
      </c>
      <c r="K397" s="213" t="n">
        <v>11</v>
      </c>
      <c r="L397" s="273" t="n">
        <v>3</v>
      </c>
      <c r="M397" s="212" t="n">
        <v>8</v>
      </c>
      <c r="N397" s="212" t="n">
        <v>0</v>
      </c>
      <c r="O397" s="218"/>
      <c r="P397" s="211" t="s">
        <v>149</v>
      </c>
      <c r="Q397" s="214" t="n">
        <v>44005</v>
      </c>
      <c r="R397" s="212" t="n">
        <v>2056.2</v>
      </c>
      <c r="S397" s="215" t="n">
        <v>393132</v>
      </c>
      <c r="T397" s="216" t="n">
        <v>191</v>
      </c>
      <c r="U397" s="158" t="n">
        <f aca="false">V397+W397</f>
        <v>0.780437284234753</v>
      </c>
      <c r="V397" s="158" t="n">
        <f aca="false">IF(K397=0,0,M397/K397)</f>
        <v>0.727272727272727</v>
      </c>
      <c r="W397" s="158" t="n">
        <f aca="false">IF(K397+$AB$1*H397=0,0,(N397+$AB$1*J397)/(K397+$AB$1*H397))</f>
        <v>0.0531645569620253</v>
      </c>
      <c r="X397" s="159" t="n">
        <f aca="false">IF(F397=0,G397,F397)</f>
        <v>71</v>
      </c>
      <c r="Y397" s="159" t="n">
        <f aca="false">IF(K397=0,X397+E397,(X397+E397)/K397)</f>
        <v>6.45454545454545</v>
      </c>
      <c r="Z397" s="160" t="n">
        <f aca="false">(K397)/S397*100000</f>
        <v>2.7980423877985</v>
      </c>
      <c r="AA397" s="160" t="n">
        <f aca="false">SUM(M397:N397)/S397*100000</f>
        <v>2.03493991839891</v>
      </c>
      <c r="AB397" s="160" t="n">
        <f aca="false">IF(H397=0,(K397+$AB$1*I397)/S397*100000,(K397+$AB$1*H397)/S397*100000)</f>
        <v>5.02375792354731</v>
      </c>
      <c r="AC397" s="161" t="n">
        <f aca="false">(SUM(M397:N397)+$AB$1*ABS(H397-I397))/S397*100000</f>
        <v>4.17162683271776</v>
      </c>
      <c r="AD397" s="159" t="n">
        <f aca="false">(AB397*(W397*100+1))^0.5</f>
        <v>5.63314693155904</v>
      </c>
      <c r="AE397" s="159" t="n">
        <f aca="false">(AC397*(W397*100))^0.5</f>
        <v>4.70938098238332</v>
      </c>
      <c r="AF397" s="151" t="n">
        <f aca="false">$AF$1*(X397/S397*100000)^0.5</f>
        <v>0.297480166904237</v>
      </c>
      <c r="AG397" s="162" t="n">
        <f aca="false">D397</f>
        <v>0.62628578227148</v>
      </c>
      <c r="AH397" s="165"/>
      <c r="AI397" s="161"/>
      <c r="AJ397" s="161"/>
      <c r="AK397" s="160"/>
      <c r="AL397" s="164"/>
      <c r="AM397" s="160"/>
      <c r="AN397" s="160"/>
      <c r="AO397" s="160"/>
      <c r="AP397" s="160"/>
      <c r="AQ397" s="161"/>
      <c r="AR397" s="161"/>
      <c r="AS397" s="161"/>
      <c r="AT397" s="161"/>
      <c r="AU397" s="161"/>
      <c r="AV397" s="161"/>
      <c r="AW397" s="161"/>
      <c r="AX397" s="161"/>
    </row>
    <row r="398" customFormat="false" ht="15.75" hidden="false" customHeight="false" outlineLevel="0" collapsed="false">
      <c r="A398" s="195" t="s">
        <v>98</v>
      </c>
      <c r="B398" s="195" t="s">
        <v>887</v>
      </c>
      <c r="C398" s="195" t="s">
        <v>887</v>
      </c>
      <c r="D398" s="151" t="n">
        <f aca="false">IF(AD398-AE398-AF398&lt;0,0,AD398-AE398-AF398)</f>
        <v>2.24545178513487</v>
      </c>
      <c r="E398" s="196" t="n">
        <v>0</v>
      </c>
      <c r="F398" s="196" t="n">
        <v>56</v>
      </c>
      <c r="G398" s="196" t="n">
        <v>4</v>
      </c>
      <c r="H398" s="196" t="n">
        <v>13</v>
      </c>
      <c r="I398" s="196" t="n">
        <v>3</v>
      </c>
      <c r="J398" s="272"/>
      <c r="K398" s="197" t="n">
        <v>18</v>
      </c>
      <c r="L398" s="196" t="n">
        <v>11</v>
      </c>
      <c r="M398" s="196" t="n">
        <v>7</v>
      </c>
      <c r="N398" s="196" t="n">
        <v>0</v>
      </c>
      <c r="O398" s="272"/>
      <c r="P398" s="195" t="s">
        <v>149</v>
      </c>
      <c r="Q398" s="198" t="n">
        <v>44004</v>
      </c>
      <c r="R398" s="196" t="n">
        <v>9573</v>
      </c>
      <c r="S398" s="199" t="n">
        <v>354010</v>
      </c>
      <c r="T398" s="200" t="n">
        <v>37</v>
      </c>
      <c r="U398" s="158" t="n">
        <f aca="false">V398+W398</f>
        <v>0.388888888888889</v>
      </c>
      <c r="V398" s="158" t="n">
        <f aca="false">IF(K398=0,0,M398/K398)</f>
        <v>0.388888888888889</v>
      </c>
      <c r="W398" s="158" t="n">
        <f aca="false">IF(K398+$AB$1*H398=0,0,(N398+$AB$1*J398)/(K398+$AB$1*H398))</f>
        <v>0</v>
      </c>
      <c r="X398" s="159" t="n">
        <f aca="false">IF(F398=0,G398,F398)</f>
        <v>56</v>
      </c>
      <c r="Y398" s="159" t="n">
        <f aca="false">IF(K398=0,X398+E398,(X398+E398)/K398)</f>
        <v>3.11111111111111</v>
      </c>
      <c r="Z398" s="160" t="n">
        <f aca="false">(K398)/S398*100000</f>
        <v>5.08460212988334</v>
      </c>
      <c r="AA398" s="160" t="n">
        <f aca="false">SUM(M398:N398)/S398*100000</f>
        <v>1.97734527273241</v>
      </c>
      <c r="AB398" s="160" t="n">
        <f aca="false">IF(H398=0,(K398+$AB$1*I398)/S398*100000,(K398+$AB$1*H398)/S398*100000)</f>
        <v>6.3698765571594</v>
      </c>
      <c r="AC398" s="161" t="n">
        <f aca="false">(SUM(M398:N398)+$AB$1*ABS(H398-I398))/S398*100000</f>
        <v>2.96601790909861</v>
      </c>
      <c r="AD398" s="159" t="n">
        <f aca="false">(AB398*(W398*100+1))^0.5</f>
        <v>2.52386143778921</v>
      </c>
      <c r="AE398" s="159" t="n">
        <f aca="false">(AC398*(W398*100))^0.5</f>
        <v>0</v>
      </c>
      <c r="AF398" s="151" t="n">
        <f aca="false">$AF$1*(X398/S398*100000)^0.5</f>
        <v>0.27840965265434</v>
      </c>
      <c r="AG398" s="162" t="n">
        <f aca="false">D398</f>
        <v>2.24545178513487</v>
      </c>
      <c r="AH398" s="165"/>
      <c r="AI398" s="161"/>
      <c r="AJ398" s="161"/>
      <c r="AK398" s="160"/>
      <c r="AL398" s="164"/>
      <c r="AM398" s="160"/>
      <c r="AN398" s="160"/>
      <c r="AO398" s="160"/>
      <c r="AP398" s="160"/>
      <c r="AQ398" s="161"/>
      <c r="AR398" s="161"/>
      <c r="AS398" s="161"/>
      <c r="AT398" s="161"/>
      <c r="AU398" s="161"/>
      <c r="AV398" s="161"/>
      <c r="AW398" s="161"/>
      <c r="AX398" s="161"/>
    </row>
    <row r="399" customFormat="false" ht="15.75" hidden="false" customHeight="false" outlineLevel="0" collapsed="false">
      <c r="A399" s="195" t="s">
        <v>98</v>
      </c>
      <c r="B399" s="195" t="s">
        <v>888</v>
      </c>
      <c r="C399" s="195" t="s">
        <v>888</v>
      </c>
      <c r="D399" s="151" t="n">
        <f aca="false">IF(AD399-AE399-AF399&lt;0,0,AD399-AE399-AF399)</f>
        <v>0.716397344533446</v>
      </c>
      <c r="E399" s="196" t="n">
        <v>28</v>
      </c>
      <c r="F399" s="196" t="n">
        <v>11</v>
      </c>
      <c r="G399" s="196" t="n">
        <v>0</v>
      </c>
      <c r="H399" s="196" t="n">
        <v>0</v>
      </c>
      <c r="I399" s="196" t="n">
        <v>0</v>
      </c>
      <c r="J399" s="272"/>
      <c r="K399" s="197" t="n">
        <v>1</v>
      </c>
      <c r="L399" s="196" t="n">
        <v>0</v>
      </c>
      <c r="M399" s="196" t="n">
        <v>1</v>
      </c>
      <c r="N399" s="196" t="n">
        <v>0</v>
      </c>
      <c r="O399" s="272"/>
      <c r="P399" s="195" t="s">
        <v>149</v>
      </c>
      <c r="Q399" s="198" t="n">
        <v>44004</v>
      </c>
      <c r="R399" s="196" t="n">
        <v>2615</v>
      </c>
      <c r="S399" s="199" t="n">
        <v>114876</v>
      </c>
      <c r="T399" s="200" t="n">
        <v>44</v>
      </c>
      <c r="U399" s="158" t="n">
        <f aca="false">V399+W399</f>
        <v>1</v>
      </c>
      <c r="V399" s="158" t="n">
        <f aca="false">IF(K399=0,0,M399/K399)</f>
        <v>1</v>
      </c>
      <c r="W399" s="158" t="n">
        <f aca="false">IF(K399+$AB$1*H399=0,0,(N399+$AB$1*J399)/(K399+$AB$1*H399))</f>
        <v>0</v>
      </c>
      <c r="X399" s="159" t="n">
        <f aca="false">IF(F399=0,G399,F399)</f>
        <v>11</v>
      </c>
      <c r="Y399" s="159" t="n">
        <f aca="false">IF(K399=0,X399+E399,(X399+E399)/K399)</f>
        <v>39</v>
      </c>
      <c r="Z399" s="160" t="n">
        <f aca="false">(K399)/S399*100000</f>
        <v>0.870503847627007</v>
      </c>
      <c r="AA399" s="160" t="n">
        <f aca="false">SUM(M399:N399)/S399*100000</f>
        <v>0.870503847627007</v>
      </c>
      <c r="AB399" s="160" t="n">
        <f aca="false">IF(H399=0,(K399+$AB$1*I399)/S399*100000,(K399+$AB$1*H399)/S399*100000)</f>
        <v>0.870503847627007</v>
      </c>
      <c r="AC399" s="161" t="n">
        <f aca="false">(SUM(M399:N399)+$AB$1*ABS(H399-I399))/S399*100000</f>
        <v>0.870503847627007</v>
      </c>
      <c r="AD399" s="159" t="n">
        <f aca="false">(AB399*(W399*100+1))^0.5</f>
        <v>0.933007956893727</v>
      </c>
      <c r="AE399" s="159" t="n">
        <f aca="false">(AC399*(W399*100))^0.5</f>
        <v>0</v>
      </c>
      <c r="AF399" s="151" t="n">
        <f aca="false">$AF$1*(X399/S399*100000)^0.5</f>
        <v>0.21661061236028</v>
      </c>
      <c r="AG399" s="162" t="n">
        <f aca="false">D399</f>
        <v>0.716397344533446</v>
      </c>
      <c r="AH399" s="163" t="n">
        <v>1</v>
      </c>
      <c r="AI399" s="161"/>
      <c r="AJ399" s="161"/>
      <c r="AK399" s="160"/>
      <c r="AL399" s="164"/>
      <c r="AM399" s="160"/>
      <c r="AN399" s="160"/>
      <c r="AO399" s="160"/>
      <c r="AP399" s="160"/>
      <c r="AQ399" s="161"/>
      <c r="AR399" s="161"/>
      <c r="AS399" s="161"/>
      <c r="AT399" s="161"/>
      <c r="AU399" s="161"/>
      <c r="AV399" s="161"/>
      <c r="AW399" s="161"/>
      <c r="AX399" s="161"/>
    </row>
    <row r="400" customFormat="false" ht="15.75" hidden="false" customHeight="false" outlineLevel="0" collapsed="false">
      <c r="A400" s="195" t="s">
        <v>98</v>
      </c>
      <c r="B400" s="195" t="s">
        <v>889</v>
      </c>
      <c r="C400" s="195" t="s">
        <v>889</v>
      </c>
      <c r="D400" s="151" t="n">
        <f aca="false">IF(AD400-AE400-AF400&lt;0,0,AD400-AE400-AF400)</f>
        <v>1.41901615585957</v>
      </c>
      <c r="E400" s="196" t="n">
        <v>39</v>
      </c>
      <c r="F400" s="196" t="n">
        <v>11</v>
      </c>
      <c r="G400" s="196" t="n">
        <v>0</v>
      </c>
      <c r="H400" s="196" t="n">
        <v>0</v>
      </c>
      <c r="I400" s="196" t="n">
        <v>0</v>
      </c>
      <c r="J400" s="272"/>
      <c r="K400" s="197" t="n">
        <v>2</v>
      </c>
      <c r="L400" s="196" t="n">
        <v>2</v>
      </c>
      <c r="M400" s="196" t="n">
        <v>0</v>
      </c>
      <c r="N400" s="196" t="n">
        <v>0</v>
      </c>
      <c r="O400" s="272"/>
      <c r="P400" s="195" t="s">
        <v>149</v>
      </c>
      <c r="Q400" s="198" t="n">
        <v>44004</v>
      </c>
      <c r="R400" s="196" t="n">
        <v>599</v>
      </c>
      <c r="S400" s="199" t="n">
        <v>69390</v>
      </c>
      <c r="T400" s="200" t="n">
        <v>116</v>
      </c>
      <c r="U400" s="158" t="n">
        <f aca="false">V400+W400</f>
        <v>0</v>
      </c>
      <c r="V400" s="158" t="n">
        <f aca="false">IF(K400=0,0,M400/K400)</f>
        <v>0</v>
      </c>
      <c r="W400" s="158" t="n">
        <f aca="false">IF(K400+$AB$1*H400=0,0,(N400+$AB$1*J400)/(K400+$AB$1*H400))</f>
        <v>0</v>
      </c>
      <c r="X400" s="159" t="n">
        <f aca="false">IF(F400=0,G400,F400)</f>
        <v>11</v>
      </c>
      <c r="Y400" s="159" t="n">
        <f aca="false">IF(K400=0,X400+E400,(X400+E400)/K400)</f>
        <v>25</v>
      </c>
      <c r="Z400" s="160" t="n">
        <f aca="false">(K400)/S400*100000</f>
        <v>2.88225969159821</v>
      </c>
      <c r="AA400" s="160" t="n">
        <f aca="false">SUM(M400:N400)/S400*100000</f>
        <v>0</v>
      </c>
      <c r="AB400" s="160" t="n">
        <f aca="false">IF(H400=0,(K400+$AB$1*I400)/S400*100000,(K400+$AB$1*H400)/S400*100000)</f>
        <v>2.88225969159821</v>
      </c>
      <c r="AC400" s="161" t="n">
        <f aca="false">(SUM(M400:N400)+$AB$1*ABS(H400-I400))/S400*100000</f>
        <v>0</v>
      </c>
      <c r="AD400" s="159" t="n">
        <f aca="false">(AB400*(W400*100+1))^0.5</f>
        <v>1.69772191232787</v>
      </c>
      <c r="AE400" s="159" t="n">
        <f aca="false">(AC400*(W400*100))^0.5</f>
        <v>0</v>
      </c>
      <c r="AF400" s="151" t="n">
        <f aca="false">$AF$1*(X400/S400*100000)^0.5</f>
        <v>0.278705756468308</v>
      </c>
      <c r="AG400" s="162" t="n">
        <f aca="false">D400</f>
        <v>1.41901615585957</v>
      </c>
      <c r="AH400" s="163" t="n">
        <v>1</v>
      </c>
      <c r="AI400" s="161"/>
      <c r="AJ400" s="161"/>
      <c r="AK400" s="160"/>
      <c r="AL400" s="164"/>
      <c r="AM400" s="160"/>
      <c r="AN400" s="160"/>
      <c r="AO400" s="160"/>
      <c r="AP400" s="160"/>
      <c r="AQ400" s="161"/>
      <c r="AR400" s="161"/>
      <c r="AS400" s="161"/>
      <c r="AT400" s="161"/>
      <c r="AU400" s="161"/>
      <c r="AV400" s="161"/>
      <c r="AW400" s="161"/>
      <c r="AX400" s="161"/>
    </row>
    <row r="401" customFormat="false" ht="15.75" hidden="false" customHeight="false" outlineLevel="0" collapsed="false">
      <c r="A401" s="195" t="s">
        <v>98</v>
      </c>
      <c r="B401" s="195" t="s">
        <v>890</v>
      </c>
      <c r="C401" s="195" t="s">
        <v>890</v>
      </c>
      <c r="D401" s="151" t="n">
        <f aca="false">IF(AD401-AE401-AF401&lt;0,0,AD401-AE401-AF401)</f>
        <v>5.70668522307512</v>
      </c>
      <c r="E401" s="196" t="n">
        <v>22</v>
      </c>
      <c r="F401" s="196" t="n">
        <v>108</v>
      </c>
      <c r="G401" s="196" t="n">
        <v>0</v>
      </c>
      <c r="H401" s="196" t="n">
        <v>6</v>
      </c>
      <c r="I401" s="196" t="n">
        <v>0</v>
      </c>
      <c r="J401" s="272"/>
      <c r="K401" s="197" t="n">
        <v>57</v>
      </c>
      <c r="L401" s="196" t="n">
        <v>0</v>
      </c>
      <c r="M401" s="196" t="n">
        <v>57</v>
      </c>
      <c r="N401" s="196" t="n">
        <v>0</v>
      </c>
      <c r="O401" s="272"/>
      <c r="P401" s="195" t="s">
        <v>149</v>
      </c>
      <c r="Q401" s="198" t="n">
        <v>44004</v>
      </c>
      <c r="R401" s="196" t="n">
        <v>4044</v>
      </c>
      <c r="S401" s="199" t="n">
        <v>148756</v>
      </c>
      <c r="T401" s="200" t="n">
        <v>37</v>
      </c>
      <c r="U401" s="158" t="n">
        <f aca="false">V401+W401</f>
        <v>1</v>
      </c>
      <c r="V401" s="158" t="n">
        <f aca="false">IF(K401=0,0,M401/K401)</f>
        <v>1</v>
      </c>
      <c r="W401" s="158" t="n">
        <f aca="false">IF(K401+$AB$1*H401=0,0,(N401+$AB$1*J401)/(K401+$AB$1*H401))</f>
        <v>0</v>
      </c>
      <c r="X401" s="159" t="n">
        <f aca="false">IF(F401=0,G401,F401)</f>
        <v>108</v>
      </c>
      <c r="Y401" s="159" t="n">
        <f aca="false">IF(K401=0,X401+E401,(X401+E401)/K401)</f>
        <v>2.28070175438596</v>
      </c>
      <c r="Z401" s="160" t="n">
        <f aca="false">(K401)/S401*100000</f>
        <v>38.3177821398801</v>
      </c>
      <c r="AA401" s="160" t="n">
        <f aca="false">SUM(M401:N401)/S401*100000</f>
        <v>38.3177821398801</v>
      </c>
      <c r="AB401" s="160" t="n">
        <f aca="false">IF(H401=0,(K401+$AB$1*I401)/S401*100000,(K401+$AB$1*H401)/S401*100000)</f>
        <v>39.7294899029283</v>
      </c>
      <c r="AC401" s="161" t="n">
        <f aca="false">(SUM(M401:N401)+$AB$1*ABS(H401-I401))/S401*100000</f>
        <v>39.7294899029283</v>
      </c>
      <c r="AD401" s="159" t="n">
        <f aca="false">(AB401*(W401*100+1))^0.5</f>
        <v>6.30313334008795</v>
      </c>
      <c r="AE401" s="159" t="n">
        <f aca="false">(AC401*(W401*100))^0.5</f>
        <v>0</v>
      </c>
      <c r="AF401" s="151" t="n">
        <f aca="false">$AF$1*(X401/S401*100000)^0.5</f>
        <v>0.596448117012829</v>
      </c>
      <c r="AG401" s="162" t="n">
        <f aca="false">D401</f>
        <v>5.70668522307512</v>
      </c>
      <c r="AH401" s="165"/>
      <c r="AI401" s="161"/>
      <c r="AJ401" s="161"/>
      <c r="AK401" s="160"/>
      <c r="AL401" s="164"/>
      <c r="AM401" s="160"/>
      <c r="AN401" s="160"/>
      <c r="AO401" s="160"/>
      <c r="AP401" s="160"/>
      <c r="AQ401" s="161"/>
      <c r="AR401" s="161"/>
      <c r="AS401" s="161"/>
      <c r="AT401" s="161"/>
      <c r="AU401" s="161"/>
      <c r="AV401" s="161"/>
      <c r="AW401" s="161"/>
      <c r="AX401" s="161"/>
    </row>
    <row r="402" customFormat="false" ht="15.75" hidden="false" customHeight="false" outlineLevel="0" collapsed="false">
      <c r="A402" s="195" t="s">
        <v>98</v>
      </c>
      <c r="B402" s="195" t="s">
        <v>891</v>
      </c>
      <c r="C402" s="195" t="s">
        <v>891</v>
      </c>
      <c r="D402" s="151" t="n">
        <f aca="false">IF(AD402-AE402-AF402&lt;0,0,AD402-AE402-AF402)</f>
        <v>1.44044056146597</v>
      </c>
      <c r="E402" s="196" t="n">
        <v>186</v>
      </c>
      <c r="F402" s="196" t="n">
        <v>32</v>
      </c>
      <c r="G402" s="196" t="n">
        <v>0</v>
      </c>
      <c r="H402" s="196" t="n">
        <v>12</v>
      </c>
      <c r="I402" s="196" t="n">
        <v>3</v>
      </c>
      <c r="J402" s="272"/>
      <c r="K402" s="197" t="n">
        <v>4</v>
      </c>
      <c r="L402" s="196" t="n">
        <v>2</v>
      </c>
      <c r="M402" s="196" t="n">
        <v>2</v>
      </c>
      <c r="N402" s="196" t="n">
        <v>0</v>
      </c>
      <c r="O402" s="272"/>
      <c r="P402" s="195" t="s">
        <v>149</v>
      </c>
      <c r="Q402" s="198" t="n">
        <v>44004</v>
      </c>
      <c r="R402" s="196" t="n">
        <v>4275</v>
      </c>
      <c r="S402" s="199" t="n">
        <v>293463</v>
      </c>
      <c r="T402" s="200" t="n">
        <v>69</v>
      </c>
      <c r="U402" s="158" t="n">
        <f aca="false">V402+W402</f>
        <v>0.5</v>
      </c>
      <c r="V402" s="158" t="n">
        <f aca="false">IF(K402=0,0,M402/K402)</f>
        <v>0.5</v>
      </c>
      <c r="W402" s="158" t="n">
        <f aca="false">IF(K402+$AB$1*H402=0,0,(N402+$AB$1*J402)/(K402+$AB$1*H402))</f>
        <v>0</v>
      </c>
      <c r="X402" s="159" t="n">
        <f aca="false">IF(F402=0,G402,F402)</f>
        <v>32</v>
      </c>
      <c r="Y402" s="159" t="n">
        <f aca="false">IF(K402=0,X402+E402,(X402+E402)/K402)</f>
        <v>54.5</v>
      </c>
      <c r="Z402" s="160" t="n">
        <f aca="false">(K402)/S402*100000</f>
        <v>1.36303384072268</v>
      </c>
      <c r="AA402" s="160" t="n">
        <f aca="false">SUM(M402:N402)/S402*100000</f>
        <v>0.68151692036134</v>
      </c>
      <c r="AB402" s="160" t="n">
        <f aca="false">IF(H402=0,(K402+$AB$1*I402)/S402*100000,(K402+$AB$1*H402)/S402*100000)</f>
        <v>2.79421937348149</v>
      </c>
      <c r="AC402" s="161" t="n">
        <f aca="false">(SUM(M402:N402)+$AB$1*ABS(H402-I402))/S402*100000</f>
        <v>1.75490606993045</v>
      </c>
      <c r="AD402" s="159" t="n">
        <f aca="false">(AB402*(W402*100+1))^0.5</f>
        <v>1.67159186809505</v>
      </c>
      <c r="AE402" s="159" t="n">
        <f aca="false">(AC402*(W402*100))^0.5</f>
        <v>0</v>
      </c>
      <c r="AF402" s="151" t="n">
        <f aca="false">$AF$1*(X402/S402*100000)^0.5</f>
        <v>0.231151306629076</v>
      </c>
      <c r="AG402" s="162" t="n">
        <f aca="false">D402</f>
        <v>1.44044056146597</v>
      </c>
      <c r="AH402" s="163" t="n">
        <v>0</v>
      </c>
      <c r="AI402" s="161"/>
      <c r="AJ402" s="161"/>
      <c r="AK402" s="160"/>
      <c r="AL402" s="164"/>
      <c r="AM402" s="160"/>
      <c r="AN402" s="160"/>
      <c r="AO402" s="160"/>
      <c r="AP402" s="160"/>
      <c r="AQ402" s="161"/>
      <c r="AR402" s="161"/>
      <c r="AS402" s="161"/>
      <c r="AT402" s="161"/>
      <c r="AU402" s="161"/>
      <c r="AV402" s="161"/>
      <c r="AW402" s="161"/>
      <c r="AX402" s="161"/>
    </row>
    <row r="403" customFormat="false" ht="15.75" hidden="false" customHeight="false" outlineLevel="0" collapsed="false">
      <c r="A403" s="195" t="s">
        <v>98</v>
      </c>
      <c r="B403" s="195" t="s">
        <v>892</v>
      </c>
      <c r="C403" s="195" t="s">
        <v>892</v>
      </c>
      <c r="D403" s="151" t="n">
        <f aca="false">IF(AD403-AE403-AF403&lt;0,0,AD403-AE403-AF403)</f>
        <v>0.593286174641601</v>
      </c>
      <c r="E403" s="196" t="n">
        <v>646</v>
      </c>
      <c r="F403" s="196" t="n">
        <v>35</v>
      </c>
      <c r="G403" s="196" t="n">
        <v>0</v>
      </c>
      <c r="H403" s="196" t="n">
        <v>30</v>
      </c>
      <c r="I403" s="196" t="n">
        <v>2</v>
      </c>
      <c r="J403" s="272"/>
      <c r="K403" s="197" t="n">
        <v>14</v>
      </c>
      <c r="L403" s="196" t="n">
        <v>0</v>
      </c>
      <c r="M403" s="196" t="n">
        <v>12</v>
      </c>
      <c r="N403" s="196" t="n">
        <v>2</v>
      </c>
      <c r="O403" s="272"/>
      <c r="P403" s="195" t="s">
        <v>149</v>
      </c>
      <c r="Q403" s="198" t="n">
        <v>44004</v>
      </c>
      <c r="R403" s="196" t="n">
        <v>9584</v>
      </c>
      <c r="S403" s="199" t="n">
        <v>112959</v>
      </c>
      <c r="T403" s="200" t="n">
        <v>12</v>
      </c>
      <c r="U403" s="158" t="n">
        <f aca="false">V403+W403</f>
        <v>0.938775510204082</v>
      </c>
      <c r="V403" s="158" t="n">
        <f aca="false">IF(K403=0,0,M403/K403)</f>
        <v>0.857142857142857</v>
      </c>
      <c r="W403" s="158" t="n">
        <f aca="false">IF(K403+$AB$1*H403=0,0,(N403+$AB$1*J403)/(K403+$AB$1*H403))</f>
        <v>0.0816326530612245</v>
      </c>
      <c r="X403" s="159" t="n">
        <f aca="false">IF(F403=0,G403,F403)</f>
        <v>35</v>
      </c>
      <c r="Y403" s="159" t="n">
        <f aca="false">IF(K403=0,X403+E403,(X403+E403)/K403)</f>
        <v>48.6428571428572</v>
      </c>
      <c r="Z403" s="160" t="n">
        <f aca="false">(K403)/S403*100000</f>
        <v>12.3938774245523</v>
      </c>
      <c r="AA403" s="160" t="n">
        <f aca="false">SUM(M403:N403)/S403*100000</f>
        <v>12.3938774245523</v>
      </c>
      <c r="AB403" s="160" t="n">
        <f aca="false">IF(H403=0,(K403+$AB$1*I403)/S403*100000,(K403+$AB$1*H403)/S403*100000)</f>
        <v>21.6892854929665</v>
      </c>
      <c r="AC403" s="161" t="n">
        <f aca="false">(SUM(M403:N403)+$AB$1*ABS(H403-I403))/S403*100000</f>
        <v>21.0695916217389</v>
      </c>
      <c r="AD403" s="159" t="n">
        <f aca="false">(AB403*(W403*100+1))^0.5</f>
        <v>14.0976834009097</v>
      </c>
      <c r="AE403" s="159" t="n">
        <f aca="false">(AC403*(W403*100))^0.5</f>
        <v>13.1147499518637</v>
      </c>
      <c r="AF403" s="151" t="n">
        <f aca="false">$AF$1*(X403/S403*100000)^0.5</f>
        <v>0.389647274404384</v>
      </c>
      <c r="AG403" s="162" t="n">
        <f aca="false">D403</f>
        <v>0.593286174641601</v>
      </c>
      <c r="AH403" s="163" t="n">
        <v>1</v>
      </c>
      <c r="AI403" s="161"/>
      <c r="AJ403" s="161"/>
      <c r="AK403" s="160"/>
      <c r="AL403" s="164"/>
      <c r="AM403" s="160"/>
      <c r="AN403" s="160"/>
      <c r="AO403" s="160"/>
      <c r="AP403" s="160"/>
      <c r="AQ403" s="161"/>
      <c r="AR403" s="161"/>
      <c r="AS403" s="161"/>
      <c r="AT403" s="161"/>
      <c r="AU403" s="161"/>
      <c r="AV403" s="161"/>
      <c r="AW403" s="161"/>
      <c r="AX403" s="161"/>
    </row>
    <row r="404" customFormat="false" ht="15.75" hidden="false" customHeight="false" outlineLevel="0" collapsed="false">
      <c r="A404" s="195" t="s">
        <v>98</v>
      </c>
      <c r="B404" s="195" t="s">
        <v>893</v>
      </c>
      <c r="C404" s="195" t="s">
        <v>893</v>
      </c>
      <c r="D404" s="151" t="n">
        <f aca="false">IF(AD404-AE404-AF404&lt;0,0,AD404-AE404-AF404)</f>
        <v>1.08531445846727</v>
      </c>
      <c r="E404" s="196" t="n">
        <v>344</v>
      </c>
      <c r="F404" s="196" t="n">
        <v>14</v>
      </c>
      <c r="G404" s="196" t="n">
        <v>0</v>
      </c>
      <c r="H404" s="196" t="n">
        <v>35</v>
      </c>
      <c r="I404" s="196" t="n">
        <v>3</v>
      </c>
      <c r="J404" s="272"/>
      <c r="K404" s="197" t="n">
        <v>14</v>
      </c>
      <c r="L404" s="196" t="n">
        <v>0</v>
      </c>
      <c r="M404" s="196" t="n">
        <v>13</v>
      </c>
      <c r="N404" s="196" t="n">
        <v>1</v>
      </c>
      <c r="O404" s="272"/>
      <c r="P404" s="195" t="s">
        <v>149</v>
      </c>
      <c r="Q404" s="198" t="n">
        <v>44004</v>
      </c>
      <c r="R404" s="196" t="n">
        <v>3457</v>
      </c>
      <c r="S404" s="199" t="n">
        <v>117455</v>
      </c>
      <c r="T404" s="200" t="n">
        <v>34</v>
      </c>
      <c r="U404" s="158" t="n">
        <f aca="false">V404+W404</f>
        <v>0.966666666666667</v>
      </c>
      <c r="V404" s="158" t="n">
        <f aca="false">IF(K404=0,0,M404/K404)</f>
        <v>0.928571428571429</v>
      </c>
      <c r="W404" s="158" t="n">
        <f aca="false">IF(K404+$AB$1*H404=0,0,(N404+$AB$1*J404)/(K404+$AB$1*H404))</f>
        <v>0.0380952380952381</v>
      </c>
      <c r="X404" s="159" t="n">
        <f aca="false">IF(F404=0,G404,F404)</f>
        <v>14</v>
      </c>
      <c r="Y404" s="159" t="n">
        <f aca="false">IF(K404=0,X404+E404,(X404+E404)/K404)</f>
        <v>25.5714285714286</v>
      </c>
      <c r="Z404" s="160" t="n">
        <f aca="false">(K404)/S404*100000</f>
        <v>11.9194585160274</v>
      </c>
      <c r="AA404" s="160" t="n">
        <f aca="false">SUM(M404:N404)/S404*100000</f>
        <v>11.9194585160274</v>
      </c>
      <c r="AB404" s="160" t="n">
        <f aca="false">IF(H404=0,(K404+$AB$1*I404)/S404*100000,(K404+$AB$1*H404)/S404*100000)</f>
        <v>22.3489847175514</v>
      </c>
      <c r="AC404" s="161" t="n">
        <f aca="false">(SUM(M404:N404)+$AB$1*ABS(H404-I404))/S404*100000</f>
        <v>21.4550253288493</v>
      </c>
      <c r="AD404" s="159" t="n">
        <f aca="false">(AB404*(W404*100+1))^0.5</f>
        <v>10.367640720904</v>
      </c>
      <c r="AE404" s="159" t="n">
        <f aca="false">(AC404*(W404*100))^0.5</f>
        <v>9.040654280758</v>
      </c>
      <c r="AF404" s="151" t="n">
        <f aca="false">$AF$1*(X404/S404*100000)^0.5</f>
        <v>0.241671981678751</v>
      </c>
      <c r="AG404" s="162" t="n">
        <f aca="false">D404</f>
        <v>1.08531445846727</v>
      </c>
      <c r="AH404" s="165"/>
      <c r="AI404" s="161"/>
      <c r="AJ404" s="161"/>
      <c r="AK404" s="160"/>
      <c r="AL404" s="164"/>
      <c r="AM404" s="160"/>
      <c r="AN404" s="160"/>
      <c r="AO404" s="160"/>
      <c r="AP404" s="160"/>
      <c r="AQ404" s="161"/>
      <c r="AR404" s="161"/>
      <c r="AS404" s="161"/>
      <c r="AT404" s="161"/>
      <c r="AU404" s="161"/>
      <c r="AV404" s="161"/>
      <c r="AW404" s="161"/>
      <c r="AX404" s="161"/>
    </row>
    <row r="405" customFormat="false" ht="15.75" hidden="false" customHeight="false" outlineLevel="0" collapsed="false">
      <c r="A405" s="195" t="s">
        <v>98</v>
      </c>
      <c r="B405" s="195" t="s">
        <v>894</v>
      </c>
      <c r="C405" s="195" t="s">
        <v>894</v>
      </c>
      <c r="D405" s="151" t="n">
        <f aca="false">IF(AD405-AE405-AF405&lt;0,0,AD405-AE405-AF405)</f>
        <v>0.270973145231475</v>
      </c>
      <c r="E405" s="196" t="n">
        <v>481</v>
      </c>
      <c r="F405" s="196" t="n">
        <v>349</v>
      </c>
      <c r="G405" s="196" t="n">
        <v>4</v>
      </c>
      <c r="H405" s="196" t="n">
        <v>43</v>
      </c>
      <c r="I405" s="196" t="n">
        <v>1</v>
      </c>
      <c r="J405" s="272"/>
      <c r="K405" s="197" t="n">
        <v>44</v>
      </c>
      <c r="L405" s="196" t="n">
        <v>1</v>
      </c>
      <c r="M405" s="196" t="n">
        <v>40</v>
      </c>
      <c r="N405" s="196" t="n">
        <v>3</v>
      </c>
      <c r="O405" s="272"/>
      <c r="P405" s="195" t="s">
        <v>149</v>
      </c>
      <c r="Q405" s="198" t="n">
        <v>44004</v>
      </c>
      <c r="R405" s="196" t="n">
        <v>395</v>
      </c>
      <c r="S405" s="199" t="n">
        <v>367600</v>
      </c>
      <c r="T405" s="200" t="n">
        <v>931</v>
      </c>
      <c r="U405" s="158" t="n">
        <f aca="false">V405+W405</f>
        <v>0.959895312139173</v>
      </c>
      <c r="V405" s="158" t="n">
        <f aca="false">IF(K405=0,0,M405/K405)</f>
        <v>0.909090909090909</v>
      </c>
      <c r="W405" s="158" t="n">
        <f aca="false">IF(K405+$AB$1*H405=0,0,(N405+$AB$1*J405)/(K405+$AB$1*H405))</f>
        <v>0.0508044030482642</v>
      </c>
      <c r="X405" s="159" t="n">
        <f aca="false">IF(F405=0,G405,F405)</f>
        <v>349</v>
      </c>
      <c r="Y405" s="159" t="n">
        <f aca="false">IF(K405=0,X405+E405,(X405+E405)/K405)</f>
        <v>18.8636363636364</v>
      </c>
      <c r="Z405" s="160" t="n">
        <f aca="false">(K405)/S405*100000</f>
        <v>11.9695321001088</v>
      </c>
      <c r="AA405" s="160" t="n">
        <f aca="false">SUM(M405:N405)/S405*100000</f>
        <v>11.6974972796518</v>
      </c>
      <c r="AB405" s="160" t="n">
        <f aca="false">IF(H405=0,(K405+$AB$1*I405)/S405*100000,(K405+$AB$1*H405)/S405*100000)</f>
        <v>16.0636561479869</v>
      </c>
      <c r="AC405" s="161" t="n">
        <f aca="false">(SUM(M405:N405)+$AB$1*ABS(H405-I405))/S405*100000</f>
        <v>15.69640914037</v>
      </c>
      <c r="AD405" s="159" t="n">
        <f aca="false">(AB405*(W405*100+1))^0.5</f>
        <v>9.8830209088665</v>
      </c>
      <c r="AE405" s="159" t="n">
        <f aca="false">(AC405*(W405*100))^0.5</f>
        <v>8.92998710177016</v>
      </c>
      <c r="AF405" s="151" t="n">
        <f aca="false">$AF$1*(X405/S405*100000)^0.5</f>
        <v>0.682060661864872</v>
      </c>
      <c r="AG405" s="162" t="n">
        <f aca="false">D405</f>
        <v>0.270973145231475</v>
      </c>
      <c r="AH405" s="163" t="n">
        <v>1</v>
      </c>
      <c r="AI405" s="161"/>
      <c r="AJ405" s="161"/>
      <c r="AK405" s="160"/>
      <c r="AL405" s="164"/>
      <c r="AM405" s="160"/>
      <c r="AN405" s="160"/>
      <c r="AO405" s="160"/>
      <c r="AP405" s="160"/>
      <c r="AQ405" s="161"/>
      <c r="AR405" s="161"/>
      <c r="AS405" s="161"/>
      <c r="AT405" s="161"/>
      <c r="AU405" s="161"/>
      <c r="AV405" s="161"/>
      <c r="AW405" s="161"/>
      <c r="AX405" s="161"/>
    </row>
    <row r="406" customFormat="false" ht="15.75" hidden="false" customHeight="false" outlineLevel="0" collapsed="false">
      <c r="A406" s="195" t="s">
        <v>98</v>
      </c>
      <c r="B406" s="195" t="s">
        <v>895</v>
      </c>
      <c r="C406" s="195" t="s">
        <v>895</v>
      </c>
      <c r="D406" s="151" t="n">
        <f aca="false">IF(AD406-AE406-AF406&lt;0,0,AD406-AE406-AF406)</f>
        <v>0.742839325721217</v>
      </c>
      <c r="E406" s="196" t="n">
        <v>142</v>
      </c>
      <c r="F406" s="196" t="n">
        <v>117</v>
      </c>
      <c r="G406" s="196" t="n">
        <v>3</v>
      </c>
      <c r="H406" s="196" t="n">
        <v>10</v>
      </c>
      <c r="I406" s="196" t="n">
        <v>0</v>
      </c>
      <c r="J406" s="272"/>
      <c r="K406" s="197" t="n">
        <v>2</v>
      </c>
      <c r="L406" s="196" t="n">
        <v>0</v>
      </c>
      <c r="M406" s="196" t="n">
        <v>2</v>
      </c>
      <c r="N406" s="196" t="n">
        <v>0</v>
      </c>
      <c r="O406" s="272"/>
      <c r="P406" s="195" t="s">
        <v>149</v>
      </c>
      <c r="Q406" s="198" t="n">
        <v>44004</v>
      </c>
      <c r="R406" s="196" t="n">
        <v>5090</v>
      </c>
      <c r="S406" s="199" t="n">
        <v>457019</v>
      </c>
      <c r="T406" s="200" t="n">
        <v>90</v>
      </c>
      <c r="U406" s="158" t="n">
        <f aca="false">V406+W406</f>
        <v>1</v>
      </c>
      <c r="V406" s="158" t="n">
        <f aca="false">IF(K406=0,0,M406/K406)</f>
        <v>1</v>
      </c>
      <c r="W406" s="158" t="n">
        <f aca="false">IF(K406+$AB$1*H406=0,0,(N406+$AB$1*J406)/(K406+$AB$1*H406))</f>
        <v>0</v>
      </c>
      <c r="X406" s="159" t="n">
        <f aca="false">IF(F406=0,G406,F406)</f>
        <v>117</v>
      </c>
      <c r="Y406" s="159" t="n">
        <f aca="false">IF(K406=0,X406+E406,(X406+E406)/K406)</f>
        <v>129.5</v>
      </c>
      <c r="Z406" s="160" t="n">
        <f aca="false">(K406)/S406*100000</f>
        <v>0.437618567280573</v>
      </c>
      <c r="AA406" s="160" t="n">
        <f aca="false">SUM(M406:N406)/S406*100000</f>
        <v>0.437618567280573</v>
      </c>
      <c r="AB406" s="160" t="n">
        <f aca="false">IF(H406=0,(K406+$AB$1*I406)/S406*100000,(K406+$AB$1*H406)/S406*100000)</f>
        <v>1.20345106002157</v>
      </c>
      <c r="AC406" s="161" t="n">
        <f aca="false">(SUM(M406:N406)+$AB$1*ABS(H406-I406))/S406*100000</f>
        <v>1.20345106002157</v>
      </c>
      <c r="AD406" s="159" t="n">
        <f aca="false">(AB406*(W406*100+1))^0.5</f>
        <v>1.09701917030724</v>
      </c>
      <c r="AE406" s="159" t="n">
        <f aca="false">(AC406*(W406*100))^0.5</f>
        <v>0</v>
      </c>
      <c r="AF406" s="151" t="n">
        <f aca="false">$AF$1*(X406/S406*100000)^0.5</f>
        <v>0.354179844586018</v>
      </c>
      <c r="AG406" s="162" t="n">
        <f aca="false">D406</f>
        <v>0.742839325721217</v>
      </c>
      <c r="AH406" s="163" t="n">
        <v>0</v>
      </c>
      <c r="AI406" s="161"/>
      <c r="AJ406" s="161"/>
      <c r="AK406" s="160"/>
      <c r="AL406" s="164"/>
      <c r="AM406" s="160"/>
      <c r="AN406" s="160"/>
      <c r="AO406" s="160"/>
      <c r="AP406" s="160"/>
      <c r="AQ406" s="161"/>
      <c r="AR406" s="161"/>
      <c r="AS406" s="161"/>
      <c r="AT406" s="161"/>
      <c r="AU406" s="161"/>
      <c r="AV406" s="161"/>
      <c r="AW406" s="161"/>
      <c r="AX406" s="161"/>
    </row>
    <row r="407" customFormat="false" ht="15.75" hidden="false" customHeight="false" outlineLevel="0" collapsed="false">
      <c r="A407" s="195" t="s">
        <v>98</v>
      </c>
      <c r="B407" s="195" t="s">
        <v>896</v>
      </c>
      <c r="C407" s="195" t="s">
        <v>896</v>
      </c>
      <c r="D407" s="151" t="n">
        <f aca="false">IF(AD407-AE407-AF407&lt;0,0,AD407-AE407-AF407)</f>
        <v>2.92284713624106</v>
      </c>
      <c r="E407" s="196" t="n">
        <v>404</v>
      </c>
      <c r="F407" s="196" t="n">
        <v>74</v>
      </c>
      <c r="G407" s="196" t="n">
        <v>14</v>
      </c>
      <c r="H407" s="196" t="n">
        <v>31</v>
      </c>
      <c r="I407" s="196" t="n">
        <v>3</v>
      </c>
      <c r="J407" s="272"/>
      <c r="K407" s="197" t="n">
        <v>15</v>
      </c>
      <c r="L407" s="196" t="n">
        <v>1</v>
      </c>
      <c r="M407" s="196" t="n">
        <v>14</v>
      </c>
      <c r="N407" s="196" t="n">
        <v>0</v>
      </c>
      <c r="O407" s="272"/>
      <c r="P407" s="195" t="s">
        <v>149</v>
      </c>
      <c r="Q407" s="198" t="n">
        <v>44004</v>
      </c>
      <c r="R407" s="196" t="n">
        <v>7112</v>
      </c>
      <c r="S407" s="199" t="n">
        <v>235156</v>
      </c>
      <c r="T407" s="200" t="n">
        <v>33</v>
      </c>
      <c r="U407" s="158" t="n">
        <f aca="false">V407+W407</f>
        <v>0.933333333333333</v>
      </c>
      <c r="V407" s="158" t="n">
        <f aca="false">IF(K407=0,0,M407/K407)</f>
        <v>0.933333333333333</v>
      </c>
      <c r="W407" s="158" t="n">
        <f aca="false">IF(K407+$AB$1*H407=0,0,(N407+$AB$1*J407)/(K407+$AB$1*H407))</f>
        <v>0</v>
      </c>
      <c r="X407" s="159" t="n">
        <f aca="false">IF(F407=0,G407,F407)</f>
        <v>74</v>
      </c>
      <c r="Y407" s="159" t="n">
        <f aca="false">IF(K407=0,X407+E407,(X407+E407)/K407)</f>
        <v>31.8666666666667</v>
      </c>
      <c r="Z407" s="160" t="n">
        <f aca="false">(K407)/S407*100000</f>
        <v>6.37874432291755</v>
      </c>
      <c r="AA407" s="160" t="n">
        <f aca="false">SUM(M407:N407)/S407*100000</f>
        <v>5.95349470138972</v>
      </c>
      <c r="AB407" s="160" t="n">
        <f aca="false">IF(H407=0,(K407+$AB$1*I407)/S407*100000,(K407+$AB$1*H407)/S407*100000)</f>
        <v>10.9927027164946</v>
      </c>
      <c r="AC407" s="161" t="n">
        <f aca="false">(SUM(M407:N407)+$AB$1*ABS(H407-I407))/S407*100000</f>
        <v>10.1209409923625</v>
      </c>
      <c r="AD407" s="159" t="n">
        <f aca="false">(AB407*(W407*100+1))^0.5</f>
        <v>3.3155245009643</v>
      </c>
      <c r="AE407" s="159" t="n">
        <f aca="false">(AC407*(W407*100))^0.5</f>
        <v>0</v>
      </c>
      <c r="AF407" s="151" t="n">
        <f aca="false">$AF$1*(X407/S407*100000)^0.5</f>
        <v>0.392677364723247</v>
      </c>
      <c r="AG407" s="162" t="n">
        <f aca="false">D407</f>
        <v>2.92284713624106</v>
      </c>
      <c r="AH407" s="163" t="n">
        <v>1</v>
      </c>
      <c r="AI407" s="161"/>
      <c r="AJ407" s="161"/>
      <c r="AK407" s="160"/>
      <c r="AL407" s="164"/>
      <c r="AM407" s="160"/>
      <c r="AN407" s="160"/>
      <c r="AO407" s="160"/>
      <c r="AP407" s="160"/>
      <c r="AQ407" s="161"/>
      <c r="AR407" s="161"/>
      <c r="AS407" s="161"/>
      <c r="AT407" s="161"/>
      <c r="AU407" s="161"/>
      <c r="AV407" s="161"/>
      <c r="AW407" s="161"/>
      <c r="AX407" s="161"/>
    </row>
    <row r="408" customFormat="false" ht="15.75" hidden="false" customHeight="false" outlineLevel="0" collapsed="false">
      <c r="A408" s="195" t="s">
        <v>98</v>
      </c>
      <c r="B408" s="195" t="s">
        <v>897</v>
      </c>
      <c r="C408" s="195" t="s">
        <v>897</v>
      </c>
      <c r="D408" s="151" t="n">
        <f aca="false">IF(AD408-AE408-AF408&lt;0,0,AD408-AE408-AF408)</f>
        <v>1.88108780008494</v>
      </c>
      <c r="E408" s="196" t="n">
        <v>28</v>
      </c>
      <c r="F408" s="196" t="n">
        <v>12</v>
      </c>
      <c r="G408" s="196" t="n">
        <v>0</v>
      </c>
      <c r="H408" s="196" t="n">
        <v>13</v>
      </c>
      <c r="I408" s="196" t="n">
        <v>1</v>
      </c>
      <c r="J408" s="272"/>
      <c r="K408" s="197" t="n">
        <v>5</v>
      </c>
      <c r="L408" s="196" t="n">
        <v>0</v>
      </c>
      <c r="M408" s="196" t="n">
        <v>5</v>
      </c>
      <c r="N408" s="196" t="n">
        <v>0</v>
      </c>
      <c r="O408" s="272"/>
      <c r="P408" s="195" t="s">
        <v>149</v>
      </c>
      <c r="Q408" s="198" t="n">
        <v>44004</v>
      </c>
      <c r="R408" s="196" t="n">
        <v>5196</v>
      </c>
      <c r="S408" s="199" t="n">
        <v>229196</v>
      </c>
      <c r="T408" s="200" t="n">
        <v>44</v>
      </c>
      <c r="U408" s="158" t="n">
        <f aca="false">V408+W408</f>
        <v>1</v>
      </c>
      <c r="V408" s="158" t="n">
        <f aca="false">IF(K408=0,0,M408/K408)</f>
        <v>1</v>
      </c>
      <c r="W408" s="158" t="n">
        <f aca="false">IF(K408+$AB$1*H408=0,0,(N408+$AB$1*J408)/(K408+$AB$1*H408))</f>
        <v>0</v>
      </c>
      <c r="X408" s="159" t="n">
        <f aca="false">IF(F408=0,G408,F408)</f>
        <v>12</v>
      </c>
      <c r="Y408" s="159" t="n">
        <f aca="false">IF(K408=0,X408+E408,(X408+E408)/K408)</f>
        <v>8</v>
      </c>
      <c r="Z408" s="160" t="n">
        <f aca="false">(K408)/S408*100000</f>
        <v>2.18153894483324</v>
      </c>
      <c r="AA408" s="160" t="n">
        <f aca="false">SUM(M408:N408)/S408*100000</f>
        <v>2.18153894483324</v>
      </c>
      <c r="AB408" s="160" t="n">
        <f aca="false">IF(H408=0,(K408+$AB$1*I408)/S408*100000,(K408+$AB$1*H408)/S408*100000)</f>
        <v>4.1667393846315</v>
      </c>
      <c r="AC408" s="161" t="n">
        <f aca="false">(SUM(M408:N408)+$AB$1*ABS(H408-I408))/S408*100000</f>
        <v>4.01403165849317</v>
      </c>
      <c r="AD408" s="159" t="n">
        <f aca="false">(AB408*(W408*100+1))^0.5</f>
        <v>2.0412592644325</v>
      </c>
      <c r="AE408" s="159" t="n">
        <f aca="false">(AC408*(W408*100))^0.5</f>
        <v>0</v>
      </c>
      <c r="AF408" s="151" t="n">
        <f aca="false">$AF$1*(X408/S408*100000)^0.5</f>
        <v>0.160171464347551</v>
      </c>
      <c r="AG408" s="162" t="n">
        <f aca="false">D408</f>
        <v>1.88108780008494</v>
      </c>
      <c r="AH408" s="163" t="n">
        <v>1</v>
      </c>
      <c r="AI408" s="161"/>
      <c r="AJ408" s="161"/>
      <c r="AK408" s="160"/>
      <c r="AL408" s="164"/>
      <c r="AM408" s="160"/>
      <c r="AN408" s="160"/>
      <c r="AO408" s="160"/>
      <c r="AP408" s="160"/>
      <c r="AQ408" s="161"/>
      <c r="AR408" s="161"/>
      <c r="AS408" s="161"/>
      <c r="AT408" s="161"/>
      <c r="AU408" s="161"/>
      <c r="AV408" s="161"/>
      <c r="AW408" s="161"/>
      <c r="AX408" s="161"/>
    </row>
    <row r="409" customFormat="false" ht="15.75" hidden="false" customHeight="false" outlineLevel="0" collapsed="false">
      <c r="A409" s="195" t="s">
        <v>98</v>
      </c>
      <c r="B409" s="195" t="s">
        <v>898</v>
      </c>
      <c r="C409" s="195" t="s">
        <v>898</v>
      </c>
      <c r="D409" s="151" t="n">
        <f aca="false">IF(AD409-AE409-AF409&lt;0,0,AD409-AE409-AF409)</f>
        <v>1.65407202329031</v>
      </c>
      <c r="E409" s="196" t="n">
        <v>31</v>
      </c>
      <c r="F409" s="196" t="n">
        <v>38</v>
      </c>
      <c r="G409" s="196" t="n">
        <v>2</v>
      </c>
      <c r="H409" s="196" t="n">
        <v>17</v>
      </c>
      <c r="I409" s="196" t="n">
        <v>1</v>
      </c>
      <c r="J409" s="272"/>
      <c r="K409" s="197" t="n">
        <v>0</v>
      </c>
      <c r="L409" s="196" t="n">
        <v>0</v>
      </c>
      <c r="M409" s="196" t="n">
        <v>0</v>
      </c>
      <c r="N409" s="196" t="n">
        <v>0</v>
      </c>
      <c r="O409" s="272"/>
      <c r="P409" s="195" t="s">
        <v>149</v>
      </c>
      <c r="Q409" s="198" t="n">
        <v>44004</v>
      </c>
      <c r="R409" s="196" t="n">
        <v>5721</v>
      </c>
      <c r="S409" s="199" t="n">
        <v>147337</v>
      </c>
      <c r="T409" s="200" t="n">
        <v>26</v>
      </c>
      <c r="U409" s="158" t="n">
        <f aca="false">V409+W409</f>
        <v>0</v>
      </c>
      <c r="V409" s="158" t="n">
        <f aca="false">IF(K409=0,0,M409/K409)</f>
        <v>0</v>
      </c>
      <c r="W409" s="158" t="n">
        <f aca="false">IF(K409+$AB$1*H409=0,0,(N409+$AB$1*J409)/(K409+$AB$1*H409))</f>
        <v>0</v>
      </c>
      <c r="X409" s="159" t="n">
        <f aca="false">IF(F409=0,G409,F409)</f>
        <v>38</v>
      </c>
      <c r="Y409" s="159" t="n">
        <f aca="false">IF(K409=0,X409+E409,(X409+E409)/K409)</f>
        <v>69</v>
      </c>
      <c r="Z409" s="160" t="n">
        <f aca="false">(K409)/S409*100000</f>
        <v>0</v>
      </c>
      <c r="AA409" s="160" t="n">
        <f aca="false">SUM(M409:N409)/S409*100000</f>
        <v>0</v>
      </c>
      <c r="AB409" s="160" t="n">
        <f aca="false">IF(H409=0,(K409+$AB$1*I409)/S409*100000,(K409+$AB$1*H409)/S409*100000)</f>
        <v>4.0383610362638</v>
      </c>
      <c r="AC409" s="161" t="n">
        <f aca="false">(SUM(M409:N409)+$AB$1*ABS(H409-I409))/S409*100000</f>
        <v>3.80081038707182</v>
      </c>
      <c r="AD409" s="159" t="n">
        <f aca="false">(AB409*(W409*100+1))^0.5</f>
        <v>2.00956737539795</v>
      </c>
      <c r="AE409" s="159" t="n">
        <f aca="false">(AC409*(W409*100))^0.5</f>
        <v>0</v>
      </c>
      <c r="AF409" s="151" t="n">
        <f aca="false">$AF$1*(X409/S409*100000)^0.5</f>
        <v>0.355495352107644</v>
      </c>
      <c r="AG409" s="162" t="n">
        <f aca="false">D409</f>
        <v>1.65407202329031</v>
      </c>
      <c r="AH409" s="163" t="n">
        <v>0</v>
      </c>
      <c r="AI409" s="161"/>
      <c r="AJ409" s="161"/>
      <c r="AK409" s="160"/>
      <c r="AL409" s="164"/>
      <c r="AM409" s="160"/>
      <c r="AN409" s="160"/>
      <c r="AO409" s="160"/>
      <c r="AP409" s="160"/>
      <c r="AQ409" s="161"/>
      <c r="AR409" s="161"/>
      <c r="AS409" s="161"/>
      <c r="AT409" s="161"/>
      <c r="AU409" s="161"/>
      <c r="AV409" s="161"/>
      <c r="AW409" s="161"/>
      <c r="AX409" s="161"/>
    </row>
    <row r="410" customFormat="false" ht="15.75" hidden="false" customHeight="false" outlineLevel="0" collapsed="false">
      <c r="A410" s="195" t="s">
        <v>98</v>
      </c>
      <c r="B410" s="195" t="s">
        <v>899</v>
      </c>
      <c r="C410" s="195" t="s">
        <v>899</v>
      </c>
      <c r="D410" s="151" t="n">
        <f aca="false">IF(AD410-AE410-AF410&lt;0,0,AD410-AE410-AF410)</f>
        <v>2.59204789395759</v>
      </c>
      <c r="E410" s="196" t="n">
        <v>70</v>
      </c>
      <c r="F410" s="196" t="n">
        <v>219</v>
      </c>
      <c r="G410" s="196" t="n">
        <v>84</v>
      </c>
      <c r="H410" s="196" t="n">
        <v>18</v>
      </c>
      <c r="I410" s="196" t="n">
        <v>3</v>
      </c>
      <c r="J410" s="272"/>
      <c r="K410" s="197" t="n">
        <v>18</v>
      </c>
      <c r="L410" s="196" t="n">
        <v>5</v>
      </c>
      <c r="M410" s="196" t="n">
        <v>13</v>
      </c>
      <c r="N410" s="196" t="n">
        <v>0</v>
      </c>
      <c r="O410" s="272"/>
      <c r="P410" s="195" t="s">
        <v>149</v>
      </c>
      <c r="Q410" s="198" t="n">
        <v>44004</v>
      </c>
      <c r="R410" s="196" t="n">
        <v>4080</v>
      </c>
      <c r="S410" s="199" t="n">
        <v>225640</v>
      </c>
      <c r="T410" s="200" t="n">
        <v>55</v>
      </c>
      <c r="U410" s="158" t="n">
        <f aca="false">V410+W410</f>
        <v>0.722222222222222</v>
      </c>
      <c r="V410" s="158" t="n">
        <f aca="false">IF(K410=0,0,M410/K410)</f>
        <v>0.722222222222222</v>
      </c>
      <c r="W410" s="158" t="n">
        <f aca="false">IF(K410+$AB$1*H410=0,0,(N410+$AB$1*J410)/(K410+$AB$1*H410))</f>
        <v>0</v>
      </c>
      <c r="X410" s="159" t="n">
        <f aca="false">IF(F410=0,G410,F410)</f>
        <v>219</v>
      </c>
      <c r="Y410" s="159" t="n">
        <f aca="false">IF(K410=0,X410+E410,(X410+E410)/K410)</f>
        <v>16.0555555555556</v>
      </c>
      <c r="Z410" s="160" t="n">
        <f aca="false">(K410)/S410*100000</f>
        <v>7.97730898776813</v>
      </c>
      <c r="AA410" s="160" t="n">
        <f aca="false">SUM(M410:N410)/S410*100000</f>
        <v>5.7613898244992</v>
      </c>
      <c r="AB410" s="160" t="n">
        <f aca="false">IF(H410=0,(K410+$AB$1*I410)/S410*100000,(K410+$AB$1*H410)/S410*100000)</f>
        <v>10.769367133487</v>
      </c>
      <c r="AC410" s="161" t="n">
        <f aca="false">(SUM(M410:N410)+$AB$1*ABS(H410-I410))/S410*100000</f>
        <v>8.08810494593157</v>
      </c>
      <c r="AD410" s="159" t="n">
        <f aca="false">(AB410*(W410*100+1))^0.5</f>
        <v>3.28167139328224</v>
      </c>
      <c r="AE410" s="159" t="n">
        <f aca="false">(AC410*(W410*100))^0.5</f>
        <v>0</v>
      </c>
      <c r="AF410" s="151" t="n">
        <f aca="false">$AF$1*(X410/S410*100000)^0.5</f>
        <v>0.689623499324651</v>
      </c>
      <c r="AG410" s="162" t="n">
        <f aca="false">D410</f>
        <v>2.59204789395759</v>
      </c>
      <c r="AH410" s="163" t="n">
        <v>1</v>
      </c>
      <c r="AI410" s="161"/>
      <c r="AJ410" s="161"/>
      <c r="AK410" s="160"/>
      <c r="AL410" s="164"/>
      <c r="AM410" s="160"/>
      <c r="AN410" s="160"/>
      <c r="AO410" s="160"/>
      <c r="AP410" s="160"/>
      <c r="AQ410" s="161"/>
      <c r="AR410" s="161"/>
      <c r="AS410" s="161"/>
      <c r="AT410" s="161"/>
      <c r="AU410" s="161"/>
      <c r="AV410" s="161"/>
      <c r="AW410" s="161"/>
      <c r="AX410" s="161"/>
    </row>
    <row r="411" customFormat="false" ht="15.75" hidden="false" customHeight="false" outlineLevel="0" collapsed="false">
      <c r="A411" s="188" t="s">
        <v>96</v>
      </c>
      <c r="B411" s="188" t="s">
        <v>900</v>
      </c>
      <c r="C411" s="188" t="s">
        <v>901</v>
      </c>
      <c r="D411" s="151" t="n">
        <f aca="false">IF(AD411-AE411-AF411&lt;0,0,AD411-AE411-AF411)</f>
        <v>3.85097055299251</v>
      </c>
      <c r="E411" s="189"/>
      <c r="F411" s="190" t="n">
        <v>1102</v>
      </c>
      <c r="G411" s="190" t="n">
        <v>37</v>
      </c>
      <c r="H411" s="190" t="n">
        <v>36</v>
      </c>
      <c r="I411" s="190" t="n">
        <v>6</v>
      </c>
      <c r="J411" s="189"/>
      <c r="K411" s="191" t="n">
        <v>63</v>
      </c>
      <c r="L411" s="190" t="n">
        <v>45</v>
      </c>
      <c r="M411" s="190" t="n">
        <v>17</v>
      </c>
      <c r="N411" s="190" t="n">
        <v>1</v>
      </c>
      <c r="O411" s="189"/>
      <c r="P411" s="188" t="s">
        <v>149</v>
      </c>
      <c r="Q411" s="192" t="n">
        <v>44004</v>
      </c>
      <c r="R411" s="190" t="n">
        <v>221</v>
      </c>
      <c r="S411" s="193" t="n">
        <v>154570</v>
      </c>
      <c r="T411" s="194" t="n">
        <v>699</v>
      </c>
      <c r="U411" s="158" t="n">
        <f aca="false">V411+W411</f>
        <v>0.283068783068783</v>
      </c>
      <c r="V411" s="158" t="n">
        <f aca="false">IF(K411=0,0,M411/K411)</f>
        <v>0.26984126984127</v>
      </c>
      <c r="W411" s="158" t="n">
        <f aca="false">IF(K411+$AB$1*H411=0,0,(N411+$AB$1*J411)/(K411+$AB$1*H411))</f>
        <v>0.0132275132275132</v>
      </c>
      <c r="X411" s="159" t="n">
        <f aca="false">IF(F411=0,G411,F411)</f>
        <v>1102</v>
      </c>
      <c r="Y411" s="159" t="n">
        <f aca="false">IF(K411=0,X411+E411,(X411+E411)/K411)</f>
        <v>17.4920634920635</v>
      </c>
      <c r="Z411" s="160" t="n">
        <f aca="false">(K411)/S411*100000</f>
        <v>40.7582325160122</v>
      </c>
      <c r="AA411" s="160" t="n">
        <f aca="false">SUM(M411:N411)/S411*100000</f>
        <v>11.6452092902892</v>
      </c>
      <c r="AB411" s="160" t="n">
        <f aca="false">IF(H411=0,(K411+$AB$1*I411)/S411*100000,(K411+$AB$1*H411)/S411*100000)</f>
        <v>48.9098790192146</v>
      </c>
      <c r="AC411" s="161" t="n">
        <f aca="false">(SUM(M411:N411)+$AB$1*ABS(H411-I411))/S411*100000</f>
        <v>18.4382480429579</v>
      </c>
      <c r="AD411" s="159" t="n">
        <f aca="false">(AB411*(W411*100+1))^0.5</f>
        <v>10.6585874386566</v>
      </c>
      <c r="AE411" s="159" t="n">
        <f aca="false">(AC411*(W411*100))^0.5</f>
        <v>4.93854401499466</v>
      </c>
      <c r="AF411" s="151" t="n">
        <f aca="false">$AF$1*(X411/S411*100000)^0.5</f>
        <v>1.86907287066942</v>
      </c>
      <c r="AG411" s="162" t="n">
        <f aca="false">D411</f>
        <v>3.85097055299251</v>
      </c>
      <c r="AH411" s="163"/>
      <c r="AI411" s="161"/>
      <c r="AJ411" s="161"/>
      <c r="AK411" s="160"/>
      <c r="AL411" s="164"/>
      <c r="AM411" s="160"/>
      <c r="AN411" s="160"/>
      <c r="AO411" s="160"/>
      <c r="AP411" s="160"/>
      <c r="AQ411" s="161"/>
      <c r="AR411" s="161"/>
      <c r="AS411" s="161"/>
      <c r="AT411" s="161"/>
      <c r="AU411" s="161"/>
      <c r="AV411" s="161"/>
      <c r="AW411" s="161"/>
      <c r="AX411" s="161"/>
    </row>
    <row r="412" customFormat="false" ht="15.75" hidden="false" customHeight="false" outlineLevel="0" collapsed="false">
      <c r="A412" s="188" t="s">
        <v>96</v>
      </c>
      <c r="B412" s="188" t="s">
        <v>902</v>
      </c>
      <c r="C412" s="188" t="s">
        <v>902</v>
      </c>
      <c r="D412" s="151" t="n">
        <f aca="false">IF(AD412-AE412-AF412&lt;0,0,AD412-AE412-AF412)</f>
        <v>5.91780989821635</v>
      </c>
      <c r="E412" s="189"/>
      <c r="F412" s="190" t="n">
        <v>301</v>
      </c>
      <c r="G412" s="190" t="n">
        <v>0</v>
      </c>
      <c r="H412" s="190" t="n">
        <v>10</v>
      </c>
      <c r="I412" s="190" t="n">
        <v>0</v>
      </c>
      <c r="J412" s="189"/>
      <c r="K412" s="191" t="n">
        <v>74</v>
      </c>
      <c r="L412" s="190" t="n">
        <v>0</v>
      </c>
      <c r="M412" s="190" t="n">
        <v>74</v>
      </c>
      <c r="N412" s="190" t="n">
        <v>0</v>
      </c>
      <c r="O412" s="189"/>
      <c r="P412" s="188" t="s">
        <v>149</v>
      </c>
      <c r="Q412" s="192" t="n">
        <v>44004</v>
      </c>
      <c r="R412" s="190" t="n">
        <v>3001</v>
      </c>
      <c r="S412" s="193" t="n">
        <v>164453</v>
      </c>
      <c r="T412" s="194" t="n">
        <v>55</v>
      </c>
      <c r="U412" s="158" t="n">
        <f aca="false">V412+W412</f>
        <v>1</v>
      </c>
      <c r="V412" s="158" t="n">
        <f aca="false">IF(K412=0,0,M412/K412)</f>
        <v>1</v>
      </c>
      <c r="W412" s="158" t="n">
        <f aca="false">IF(K412+$AB$1*H412=0,0,(N412+$AB$1*J412)/(K412+$AB$1*H412))</f>
        <v>0</v>
      </c>
      <c r="X412" s="159" t="n">
        <f aca="false">IF(F412=0,G412,F412)</f>
        <v>301</v>
      </c>
      <c r="Y412" s="159" t="n">
        <f aca="false">IF(K412=0,X412+E412,(X412+E412)/K412)</f>
        <v>4.06756756756757</v>
      </c>
      <c r="Z412" s="160" t="n">
        <f aca="false">(K412)/S412*100000</f>
        <v>44.997658905584</v>
      </c>
      <c r="AA412" s="160" t="n">
        <f aca="false">SUM(M412:N412)/S412*100000</f>
        <v>44.997658905584</v>
      </c>
      <c r="AB412" s="160" t="n">
        <f aca="false">IF(H412=0,(K412+$AB$1*I412)/S412*100000,(K412+$AB$1*H412)/S412*100000)</f>
        <v>47.1259265565237</v>
      </c>
      <c r="AC412" s="161" t="n">
        <f aca="false">(SUM(M412:N412)+$AB$1*ABS(H412-I412))/S412*100000</f>
        <v>47.1259265565237</v>
      </c>
      <c r="AD412" s="159" t="n">
        <f aca="false">(AB412*(W412*100+1))^0.5</f>
        <v>6.86483259493804</v>
      </c>
      <c r="AE412" s="159" t="n">
        <f aca="false">(AC412*(W412*100))^0.5</f>
        <v>0</v>
      </c>
      <c r="AF412" s="151" t="n">
        <f aca="false">$AF$1*(X412/S412*100000)^0.5</f>
        <v>0.947022696721691</v>
      </c>
      <c r="AG412" s="162" t="n">
        <f aca="false">D412</f>
        <v>5.91780989821635</v>
      </c>
      <c r="AH412" s="165"/>
      <c r="AI412" s="161"/>
      <c r="AJ412" s="161"/>
      <c r="AK412" s="160"/>
      <c r="AL412" s="164"/>
      <c r="AM412" s="160"/>
      <c r="AN412" s="160"/>
      <c r="AO412" s="160"/>
      <c r="AP412" s="160"/>
      <c r="AQ412" s="161"/>
      <c r="AR412" s="161"/>
      <c r="AS412" s="161"/>
      <c r="AT412" s="161"/>
      <c r="AU412" s="161"/>
      <c r="AV412" s="161"/>
      <c r="AW412" s="161"/>
      <c r="AX412" s="161"/>
    </row>
    <row r="413" customFormat="false" ht="15.75" hidden="false" customHeight="false" outlineLevel="0" collapsed="false">
      <c r="A413" s="188" t="s">
        <v>96</v>
      </c>
      <c r="B413" s="188" t="s">
        <v>903</v>
      </c>
      <c r="C413" s="188" t="s">
        <v>903</v>
      </c>
      <c r="D413" s="151" t="n">
        <f aca="false">IF(AD413-AE413-AF413&lt;0,0,AD413-AE413-AF413)</f>
        <v>3.08726997232104</v>
      </c>
      <c r="E413" s="189"/>
      <c r="F413" s="190" t="n">
        <v>991</v>
      </c>
      <c r="G413" s="190" t="n">
        <v>0</v>
      </c>
      <c r="H413" s="190" t="n">
        <v>15</v>
      </c>
      <c r="I413" s="190" t="n">
        <v>1</v>
      </c>
      <c r="J413" s="189"/>
      <c r="K413" s="191" t="n">
        <v>98</v>
      </c>
      <c r="L413" s="190" t="n">
        <v>46</v>
      </c>
      <c r="M413" s="190" t="n">
        <v>49</v>
      </c>
      <c r="N413" s="190" t="n">
        <v>3</v>
      </c>
      <c r="O413" s="189"/>
      <c r="P413" s="188" t="s">
        <v>149</v>
      </c>
      <c r="Q413" s="192" t="n">
        <v>44004</v>
      </c>
      <c r="R413" s="190" t="n">
        <v>2681.2</v>
      </c>
      <c r="S413" s="193" t="n">
        <v>264348</v>
      </c>
      <c r="T413" s="194" t="n">
        <v>99</v>
      </c>
      <c r="U413" s="158" t="n">
        <f aca="false">V413+W413</f>
        <v>0.529055690072639</v>
      </c>
      <c r="V413" s="158" t="n">
        <f aca="false">IF(K413=0,0,M413/K413)</f>
        <v>0.5</v>
      </c>
      <c r="W413" s="158" t="n">
        <f aca="false">IF(K413+$AB$1*H413=0,0,(N413+$AB$1*J413)/(K413+$AB$1*H413))</f>
        <v>0.0290556900726392</v>
      </c>
      <c r="X413" s="159" t="n">
        <f aca="false">IF(F413=0,G413,F413)</f>
        <v>991</v>
      </c>
      <c r="Y413" s="159" t="n">
        <f aca="false">IF(K413=0,X413+E413,(X413+E413)/K413)</f>
        <v>10.1122448979592</v>
      </c>
      <c r="Z413" s="160" t="n">
        <f aca="false">(K413)/S413*100000</f>
        <v>37.0723440313526</v>
      </c>
      <c r="AA413" s="160" t="n">
        <f aca="false">SUM(M413:N413)/S413*100000</f>
        <v>19.6710396901055</v>
      </c>
      <c r="AB413" s="160" t="n">
        <f aca="false">IF(H413=0,(K413+$AB$1*I413)/S413*100000,(K413+$AB$1*H413)/S413*100000)</f>
        <v>39.0583624616036</v>
      </c>
      <c r="AC413" s="161" t="n">
        <f aca="false">(SUM(M413:N413)+$AB$1*ABS(H413-I413))/S413*100000</f>
        <v>21.5246568916731</v>
      </c>
      <c r="AD413" s="159" t="n">
        <f aca="false">(AB413*(W413*100+1))^0.5</f>
        <v>12.3509161564849</v>
      </c>
      <c r="AE413" s="159" t="n">
        <f aca="false">(AC413*(W413*100))^0.5</f>
        <v>7.90831056272041</v>
      </c>
      <c r="AF413" s="151" t="n">
        <f aca="false">$AF$1*(X413/S413*100000)^0.5</f>
        <v>1.35533562144346</v>
      </c>
      <c r="AG413" s="162" t="n">
        <f aca="false">D413</f>
        <v>3.08726997232104</v>
      </c>
      <c r="AH413" s="163" t="n">
        <v>0</v>
      </c>
      <c r="AI413" s="161"/>
      <c r="AJ413" s="161"/>
      <c r="AK413" s="160"/>
      <c r="AL413" s="164"/>
      <c r="AM413" s="160"/>
      <c r="AN413" s="160"/>
      <c r="AO413" s="160"/>
      <c r="AP413" s="160"/>
      <c r="AQ413" s="161"/>
      <c r="AR413" s="161"/>
      <c r="AS413" s="161"/>
      <c r="AT413" s="161"/>
      <c r="AU413" s="161"/>
      <c r="AV413" s="161"/>
      <c r="AW413" s="161"/>
      <c r="AX413" s="161"/>
    </row>
    <row r="414" customFormat="false" ht="15.75" hidden="false" customHeight="false" outlineLevel="0" collapsed="false">
      <c r="A414" s="188" t="s">
        <v>96</v>
      </c>
      <c r="B414" s="188" t="s">
        <v>904</v>
      </c>
      <c r="C414" s="188" t="s">
        <v>904</v>
      </c>
      <c r="D414" s="151" t="n">
        <f aca="false">IF(AD414-AE414-AF414&lt;0,0,AD414-AE414-AF414)</f>
        <v>0.698443937494651</v>
      </c>
      <c r="E414" s="189"/>
      <c r="F414" s="190" t="n">
        <v>79</v>
      </c>
      <c r="G414" s="190" t="n">
        <v>0</v>
      </c>
      <c r="H414" s="190" t="n">
        <v>1</v>
      </c>
      <c r="I414" s="190" t="n">
        <v>0</v>
      </c>
      <c r="J414" s="189"/>
      <c r="K414" s="191" t="n">
        <v>1</v>
      </c>
      <c r="L414" s="190" t="n">
        <v>0</v>
      </c>
      <c r="M414" s="190" t="n">
        <v>1</v>
      </c>
      <c r="N414" s="190" t="n">
        <v>0</v>
      </c>
      <c r="O414" s="189"/>
      <c r="P414" s="188" t="s">
        <v>149</v>
      </c>
      <c r="Q414" s="192" t="n">
        <v>44004</v>
      </c>
      <c r="R414" s="190" t="n">
        <v>1864.9</v>
      </c>
      <c r="S414" s="193" t="n">
        <v>59714</v>
      </c>
      <c r="T414" s="194" t="n">
        <v>32</v>
      </c>
      <c r="U414" s="158" t="n">
        <f aca="false">V414+W414</f>
        <v>1</v>
      </c>
      <c r="V414" s="158" t="n">
        <f aca="false">IF(K414=0,0,M414/K414)</f>
        <v>1</v>
      </c>
      <c r="W414" s="158" t="n">
        <f aca="false">IF(K414+$AB$1*H414=0,0,(N414+$AB$1*J414)/(K414+$AB$1*H414))</f>
        <v>0</v>
      </c>
      <c r="X414" s="159" t="n">
        <f aca="false">IF(F414=0,G414,F414)</f>
        <v>79</v>
      </c>
      <c r="Y414" s="159" t="n">
        <f aca="false">IF(K414=0,X414+E414,(X414+E414)/K414)</f>
        <v>79</v>
      </c>
      <c r="Z414" s="160" t="n">
        <f aca="false">(K414)/S414*100000</f>
        <v>1.67464916100077</v>
      </c>
      <c r="AA414" s="160" t="n">
        <f aca="false">SUM(M414:N414)/S414*100000</f>
        <v>1.67464916100077</v>
      </c>
      <c r="AB414" s="160" t="n">
        <f aca="false">IF(H414=0,(K414+$AB$1*I414)/S414*100000,(K414+$AB$1*H414)/S414*100000)</f>
        <v>2.26077636735104</v>
      </c>
      <c r="AC414" s="161" t="n">
        <f aca="false">(SUM(M414:N414)+$AB$1*ABS(H414-I414))/S414*100000</f>
        <v>2.26077636735104</v>
      </c>
      <c r="AD414" s="159" t="n">
        <f aca="false">(AB414*(W414*100+1))^0.5</f>
        <v>1.50358783160514</v>
      </c>
      <c r="AE414" s="159" t="n">
        <f aca="false">(AC414*(W414*100))^0.5</f>
        <v>0</v>
      </c>
      <c r="AF414" s="151" t="n">
        <f aca="false">$AF$1*(X414/S414*100000)^0.5</f>
        <v>0.805143894110486</v>
      </c>
      <c r="AG414" s="162" t="n">
        <f aca="false">D414</f>
        <v>0.698443937494651</v>
      </c>
      <c r="AH414" s="163" t="n">
        <v>0</v>
      </c>
      <c r="AI414" s="161"/>
      <c r="AJ414" s="161"/>
      <c r="AK414" s="160"/>
      <c r="AL414" s="164"/>
      <c r="AM414" s="160"/>
      <c r="AN414" s="160"/>
      <c r="AO414" s="160"/>
      <c r="AP414" s="160"/>
      <c r="AQ414" s="161"/>
      <c r="AR414" s="161"/>
      <c r="AS414" s="161"/>
      <c r="AT414" s="161"/>
      <c r="AU414" s="161"/>
      <c r="AV414" s="161"/>
      <c r="AW414" s="161"/>
      <c r="AX414" s="161"/>
    </row>
    <row r="415" customFormat="false" ht="15.75" hidden="false" customHeight="false" outlineLevel="0" collapsed="false">
      <c r="A415" s="188" t="s">
        <v>96</v>
      </c>
      <c r="B415" s="188" t="s">
        <v>905</v>
      </c>
      <c r="C415" s="188" t="s">
        <v>906</v>
      </c>
      <c r="D415" s="151" t="n">
        <f aca="false">IF(AD415-AE415-AF415&lt;0,0,AD415-AE415-AF415)</f>
        <v>2.24027215636116</v>
      </c>
      <c r="E415" s="189"/>
      <c r="F415" s="190" t="n">
        <v>133</v>
      </c>
      <c r="G415" s="190" t="n">
        <v>0</v>
      </c>
      <c r="H415" s="190" t="n">
        <v>51</v>
      </c>
      <c r="I415" s="190" t="n">
        <v>2</v>
      </c>
      <c r="J415" s="189"/>
      <c r="K415" s="191" t="n">
        <v>101</v>
      </c>
      <c r="L415" s="190" t="n">
        <v>24</v>
      </c>
      <c r="M415" s="190" t="n">
        <v>73</v>
      </c>
      <c r="N415" s="190" t="n">
        <v>4</v>
      </c>
      <c r="O415" s="189"/>
      <c r="P415" s="188" t="s">
        <v>149</v>
      </c>
      <c r="Q415" s="192" t="n">
        <v>44004</v>
      </c>
      <c r="R415" s="190" t="n">
        <v>300.9</v>
      </c>
      <c r="S415" s="193" t="n">
        <v>346500</v>
      </c>
      <c r="T415" s="194" t="n">
        <v>1152</v>
      </c>
      <c r="U415" s="158" t="n">
        <f aca="false">V415+W415</f>
        <v>0.756428145969835</v>
      </c>
      <c r="V415" s="158" t="n">
        <f aca="false">IF(K415=0,0,M415/K415)</f>
        <v>0.722772277227723</v>
      </c>
      <c r="W415" s="158" t="n">
        <f aca="false">IF(K415+$AB$1*H415=0,0,(N415+$AB$1*J415)/(K415+$AB$1*H415))</f>
        <v>0.0336558687421119</v>
      </c>
      <c r="X415" s="159" t="n">
        <f aca="false">IF(F415=0,G415,F415)</f>
        <v>133</v>
      </c>
      <c r="Y415" s="159" t="n">
        <f aca="false">IF(K415=0,X415+E415,(X415+E415)/K415)</f>
        <v>1.31683168316832</v>
      </c>
      <c r="Z415" s="160" t="n">
        <f aca="false">(K415)/S415*100000</f>
        <v>29.1486291486291</v>
      </c>
      <c r="AA415" s="160" t="n">
        <f aca="false">SUM(M415:N415)/S415*100000</f>
        <v>22.2222222222222</v>
      </c>
      <c r="AB415" s="160" t="n">
        <f aca="false">IF(H415=0,(K415+$AB$1*I415)/S415*100000,(K415+$AB$1*H415)/S415*100000)</f>
        <v>34.3001443001443</v>
      </c>
      <c r="AC415" s="161" t="n">
        <f aca="false">(SUM(M415:N415)+$AB$1*ABS(H415-I415))/S415*100000</f>
        <v>27.1717171717172</v>
      </c>
      <c r="AD415" s="159" t="n">
        <f aca="false">(AB415*(W415*100+1))^0.5</f>
        <v>12.2368402678248</v>
      </c>
      <c r="AE415" s="159" t="n">
        <f aca="false">(AC415*(W415*100))^0.5</f>
        <v>9.56288526873088</v>
      </c>
      <c r="AF415" s="151" t="n">
        <f aca="false">$AF$1*(X415/S415*100000)^0.5</f>
        <v>0.433682842732806</v>
      </c>
      <c r="AG415" s="162" t="n">
        <f aca="false">D415</f>
        <v>2.24027215636116</v>
      </c>
      <c r="AH415" s="165"/>
      <c r="AI415" s="161"/>
      <c r="AJ415" s="161"/>
      <c r="AK415" s="160"/>
      <c r="AL415" s="164"/>
      <c r="AM415" s="160"/>
      <c r="AN415" s="160"/>
      <c r="AO415" s="160"/>
      <c r="AP415" s="160"/>
      <c r="AQ415" s="161"/>
      <c r="AR415" s="161"/>
      <c r="AS415" s="161"/>
      <c r="AT415" s="161"/>
      <c r="AU415" s="161"/>
      <c r="AV415" s="161"/>
      <c r="AW415" s="161"/>
      <c r="AX415" s="161"/>
    </row>
    <row r="416" customFormat="false" ht="15.75" hidden="false" customHeight="false" outlineLevel="0" collapsed="false">
      <c r="A416" s="188" t="s">
        <v>96</v>
      </c>
      <c r="B416" s="188" t="s">
        <v>907</v>
      </c>
      <c r="C416" s="188" t="s">
        <v>907</v>
      </c>
      <c r="D416" s="151" t="n">
        <f aca="false">IF(AD416-AE416-AF416&lt;0,0,AD416-AE416-AF416)</f>
        <v>2.53143598564641</v>
      </c>
      <c r="E416" s="189"/>
      <c r="F416" s="190" t="n">
        <v>262</v>
      </c>
      <c r="G416" s="190" t="n">
        <v>10</v>
      </c>
      <c r="H416" s="190" t="n">
        <v>3</v>
      </c>
      <c r="I416" s="190" t="n">
        <v>0</v>
      </c>
      <c r="J416" s="189"/>
      <c r="K416" s="191" t="n">
        <v>20</v>
      </c>
      <c r="L416" s="190" t="n">
        <v>16</v>
      </c>
      <c r="M416" s="190" t="n">
        <v>4</v>
      </c>
      <c r="N416" s="190" t="n">
        <v>0</v>
      </c>
      <c r="O416" s="189"/>
      <c r="P416" s="188" t="s">
        <v>149</v>
      </c>
      <c r="Q416" s="192" t="n">
        <v>44004</v>
      </c>
      <c r="R416" s="190" t="n">
        <v>3283.6</v>
      </c>
      <c r="S416" s="193" t="n">
        <v>186276</v>
      </c>
      <c r="T416" s="194" t="n">
        <v>57</v>
      </c>
      <c r="U416" s="158" t="n">
        <f aca="false">V416+W416</f>
        <v>0.2</v>
      </c>
      <c r="V416" s="158" t="n">
        <f aca="false">IF(K416=0,0,M416/K416)</f>
        <v>0.2</v>
      </c>
      <c r="W416" s="158" t="n">
        <f aca="false">IF(K416+$AB$1*H416=0,0,(N416+$AB$1*J416)/(K416+$AB$1*H416))</f>
        <v>0</v>
      </c>
      <c r="X416" s="159" t="n">
        <f aca="false">IF(F416=0,G416,F416)</f>
        <v>262</v>
      </c>
      <c r="Y416" s="159" t="n">
        <f aca="false">IF(K416=0,X416+E416,(X416+E416)/K416)</f>
        <v>13.1</v>
      </c>
      <c r="Z416" s="160" t="n">
        <f aca="false">(K416)/S416*100000</f>
        <v>10.7367562112135</v>
      </c>
      <c r="AA416" s="160" t="n">
        <f aca="false">SUM(M416:N416)/S416*100000</f>
        <v>2.14735124224269</v>
      </c>
      <c r="AB416" s="160" t="n">
        <f aca="false">IF(H416=0,(K416+$AB$1*I416)/S416*100000,(K416+$AB$1*H416)/S416*100000)</f>
        <v>11.3004359123022</v>
      </c>
      <c r="AC416" s="161" t="n">
        <f aca="false">(SUM(M416:N416)+$AB$1*ABS(H416-I416))/S416*100000</f>
        <v>2.7110309433314</v>
      </c>
      <c r="AD416" s="159" t="n">
        <f aca="false">(AB416*(W416*100+1))^0.5</f>
        <v>3.36161210021355</v>
      </c>
      <c r="AE416" s="159" t="n">
        <f aca="false">(AC416*(W416*100))^0.5</f>
        <v>0</v>
      </c>
      <c r="AF416" s="151" t="n">
        <f aca="false">$AF$1*(X416/S416*100000)^0.5</f>
        <v>0.83017611456714</v>
      </c>
      <c r="AG416" s="162" t="n">
        <f aca="false">D416</f>
        <v>2.53143598564641</v>
      </c>
      <c r="AH416" s="163" t="n">
        <v>1</v>
      </c>
      <c r="AI416" s="161"/>
      <c r="AJ416" s="161"/>
      <c r="AK416" s="160"/>
      <c r="AL416" s="164"/>
      <c r="AM416" s="160"/>
      <c r="AN416" s="160"/>
      <c r="AO416" s="160"/>
      <c r="AP416" s="160"/>
      <c r="AQ416" s="161"/>
      <c r="AR416" s="161"/>
      <c r="AS416" s="161"/>
      <c r="AT416" s="161"/>
      <c r="AU416" s="161"/>
      <c r="AV416" s="161"/>
      <c r="AW416" s="161"/>
      <c r="AX416" s="161"/>
    </row>
    <row r="417" customFormat="false" ht="15.75" hidden="false" customHeight="false" outlineLevel="0" collapsed="false">
      <c r="A417" s="188" t="s">
        <v>96</v>
      </c>
      <c r="B417" s="188" t="s">
        <v>908</v>
      </c>
      <c r="C417" s="188" t="s">
        <v>908</v>
      </c>
      <c r="D417" s="151" t="n">
        <f aca="false">IF(AD417-AE417-AF417&lt;0,0,AD417-AE417-AF417)</f>
        <v>2.27079149440545</v>
      </c>
      <c r="E417" s="189"/>
      <c r="F417" s="190" t="n">
        <v>133</v>
      </c>
      <c r="G417" s="190" t="n">
        <v>1</v>
      </c>
      <c r="H417" s="190" t="n">
        <v>2</v>
      </c>
      <c r="I417" s="190" t="n">
        <v>0</v>
      </c>
      <c r="J417" s="189"/>
      <c r="K417" s="191" t="n">
        <v>14</v>
      </c>
      <c r="L417" s="190" t="n">
        <v>0</v>
      </c>
      <c r="M417" s="190" t="n">
        <v>14</v>
      </c>
      <c r="N417" s="190" t="n">
        <v>0</v>
      </c>
      <c r="O417" s="189"/>
      <c r="P417" s="188" t="s">
        <v>149</v>
      </c>
      <c r="Q417" s="192" t="n">
        <v>44004</v>
      </c>
      <c r="R417" s="190" t="n">
        <v>3634.7</v>
      </c>
      <c r="S417" s="193" t="n">
        <v>177667</v>
      </c>
      <c r="T417" s="194" t="n">
        <v>49</v>
      </c>
      <c r="U417" s="158" t="n">
        <f aca="false">V417+W417</f>
        <v>1</v>
      </c>
      <c r="V417" s="158" t="n">
        <f aca="false">IF(K417=0,0,M417/K417)</f>
        <v>1</v>
      </c>
      <c r="W417" s="158" t="n">
        <f aca="false">IF(K417+$AB$1*H417=0,0,(N417+$AB$1*J417)/(K417+$AB$1*H417))</f>
        <v>0</v>
      </c>
      <c r="X417" s="159" t="n">
        <f aca="false">IF(F417=0,G417,F417)</f>
        <v>133</v>
      </c>
      <c r="Y417" s="159" t="n">
        <f aca="false">IF(K417=0,X417+E417,(X417+E417)/K417)</f>
        <v>9.5</v>
      </c>
      <c r="Z417" s="160" t="n">
        <f aca="false">(K417)/S417*100000</f>
        <v>7.87991016902407</v>
      </c>
      <c r="AA417" s="160" t="n">
        <f aca="false">SUM(M417:N417)/S417*100000</f>
        <v>7.87991016902407</v>
      </c>
      <c r="AB417" s="160" t="n">
        <f aca="false">IF(H417=0,(K417+$AB$1*I417)/S417*100000,(K417+$AB$1*H417)/S417*100000)</f>
        <v>8.27390567747528</v>
      </c>
      <c r="AC417" s="161" t="n">
        <f aca="false">(SUM(M417:N417)+$AB$1*ABS(H417-I417))/S417*100000</f>
        <v>8.27390567747528</v>
      </c>
      <c r="AD417" s="159" t="n">
        <f aca="false">(AB417*(W417*100+1))^0.5</f>
        <v>2.87643975731724</v>
      </c>
      <c r="AE417" s="159" t="n">
        <f aca="false">(AC417*(W417*100))^0.5</f>
        <v>0</v>
      </c>
      <c r="AF417" s="151" t="n">
        <f aca="false">$AF$1*(X417/S417*100000)^0.5</f>
        <v>0.605648262911792</v>
      </c>
      <c r="AG417" s="162" t="n">
        <f aca="false">D417</f>
        <v>2.27079149440545</v>
      </c>
      <c r="AH417" s="165"/>
      <c r="AI417" s="161"/>
      <c r="AJ417" s="161"/>
      <c r="AK417" s="160"/>
      <c r="AL417" s="164"/>
      <c r="AM417" s="160"/>
      <c r="AN417" s="160"/>
      <c r="AO417" s="160"/>
      <c r="AP417" s="160"/>
      <c r="AQ417" s="161"/>
      <c r="AR417" s="161"/>
      <c r="AS417" s="161"/>
      <c r="AT417" s="161"/>
      <c r="AU417" s="161"/>
      <c r="AV417" s="161"/>
      <c r="AW417" s="161"/>
      <c r="AX417" s="161"/>
    </row>
    <row r="418" customFormat="false" ht="15.75" hidden="false" customHeight="false" outlineLevel="0" collapsed="false">
      <c r="A418" s="188" t="s">
        <v>96</v>
      </c>
      <c r="B418" s="188" t="s">
        <v>909</v>
      </c>
      <c r="C418" s="188" t="s">
        <v>909</v>
      </c>
      <c r="D418" s="151" t="n">
        <f aca="false">IF(AD418-AE418-AF418&lt;0,0,AD418-AE418-AF418)</f>
        <v>3.87802830290326</v>
      </c>
      <c r="E418" s="189"/>
      <c r="F418" s="190" t="n">
        <v>148</v>
      </c>
      <c r="G418" s="190" t="n">
        <v>0</v>
      </c>
      <c r="H418" s="190" t="n">
        <v>7</v>
      </c>
      <c r="I418" s="190" t="n">
        <v>0</v>
      </c>
      <c r="J418" s="189"/>
      <c r="K418" s="191" t="n">
        <v>79</v>
      </c>
      <c r="L418" s="190" t="n">
        <v>29</v>
      </c>
      <c r="M418" s="190" t="n">
        <v>49</v>
      </c>
      <c r="N418" s="190" t="n">
        <v>1</v>
      </c>
      <c r="O418" s="189"/>
      <c r="P418" s="188" t="s">
        <v>149</v>
      </c>
      <c r="Q418" s="192" t="n">
        <v>44004</v>
      </c>
      <c r="R418" s="190" t="n">
        <v>3391.7</v>
      </c>
      <c r="S418" s="193" t="n">
        <v>140338</v>
      </c>
      <c r="T418" s="194" t="n">
        <v>41</v>
      </c>
      <c r="U418" s="158" t="n">
        <f aca="false">V418+W418</f>
        <v>0.632530635397969</v>
      </c>
      <c r="V418" s="158" t="n">
        <f aca="false">IF(K418=0,0,M418/K418)</f>
        <v>0.620253164556962</v>
      </c>
      <c r="W418" s="158" t="n">
        <f aca="false">IF(K418+$AB$1*H418=0,0,(N418+$AB$1*J418)/(K418+$AB$1*H418))</f>
        <v>0.0122774708410068</v>
      </c>
      <c r="X418" s="159" t="n">
        <f aca="false">IF(F418=0,G418,F418)</f>
        <v>148</v>
      </c>
      <c r="Y418" s="159" t="n">
        <f aca="false">IF(K418=0,X418+E418,(X418+E418)/K418)</f>
        <v>1.87341772151899</v>
      </c>
      <c r="Z418" s="160" t="n">
        <f aca="false">(K418)/S418*100000</f>
        <v>56.2926648520002</v>
      </c>
      <c r="AA418" s="160" t="n">
        <f aca="false">SUM(M418:N418)/S418*100000</f>
        <v>35.628268893671</v>
      </c>
      <c r="AB418" s="160" t="n">
        <f aca="false">IF(H418=0,(K418+$AB$1*I418)/S418*100000,(K418+$AB$1*H418)/S418*100000)</f>
        <v>58.03845002779</v>
      </c>
      <c r="AC418" s="161" t="n">
        <f aca="false">(SUM(M418:N418)+$AB$1*ABS(H418-I418))/S418*100000</f>
        <v>37.3740540694609</v>
      </c>
      <c r="AD418" s="159" t="n">
        <f aca="false">(AB418*(W418*100+1))^0.5</f>
        <v>11.3707953906106</v>
      </c>
      <c r="AE418" s="159" t="n">
        <f aca="false">(AC418*(W418*100))^0.5</f>
        <v>6.77391215656075</v>
      </c>
      <c r="AF418" s="151" t="n">
        <f aca="false">$AF$1*(X418/S418*100000)^0.5</f>
        <v>0.718854931146615</v>
      </c>
      <c r="AG418" s="162" t="n">
        <f aca="false">D418</f>
        <v>3.87802830290326</v>
      </c>
      <c r="AH418" s="165"/>
      <c r="AI418" s="161"/>
      <c r="AJ418" s="161"/>
      <c r="AK418" s="160"/>
      <c r="AL418" s="164"/>
      <c r="AM418" s="160"/>
      <c r="AN418" s="160"/>
      <c r="AO418" s="160"/>
      <c r="AP418" s="160"/>
      <c r="AQ418" s="161"/>
      <c r="AR418" s="161"/>
      <c r="AS418" s="161"/>
      <c r="AT418" s="161"/>
      <c r="AU418" s="161"/>
      <c r="AV418" s="161"/>
      <c r="AW418" s="161"/>
      <c r="AX418" s="161"/>
    </row>
    <row r="419" customFormat="false" ht="15.75" hidden="false" customHeight="false" outlineLevel="0" collapsed="false">
      <c r="A419" s="188" t="s">
        <v>96</v>
      </c>
      <c r="B419" s="188" t="s">
        <v>910</v>
      </c>
      <c r="C419" s="188" t="s">
        <v>910</v>
      </c>
      <c r="D419" s="151" t="n">
        <f aca="false">IF(AD419-AE419-AF419&lt;0,0,AD419-AE419-AF419)</f>
        <v>2.51338341322102</v>
      </c>
      <c r="E419" s="189"/>
      <c r="F419" s="190" t="n">
        <v>306</v>
      </c>
      <c r="G419" s="190" t="n">
        <v>1</v>
      </c>
      <c r="H419" s="190" t="n">
        <v>35</v>
      </c>
      <c r="I419" s="190" t="n">
        <v>1</v>
      </c>
      <c r="J419" s="189"/>
      <c r="K419" s="191" t="n">
        <v>16</v>
      </c>
      <c r="L419" s="190" t="n">
        <v>4</v>
      </c>
      <c r="M419" s="190" t="n">
        <v>12</v>
      </c>
      <c r="N419" s="190" t="n">
        <v>0</v>
      </c>
      <c r="O419" s="189"/>
      <c r="P419" s="188" t="s">
        <v>149</v>
      </c>
      <c r="Q419" s="192" t="n">
        <v>44004</v>
      </c>
      <c r="R419" s="190" t="n">
        <v>5302.9</v>
      </c>
      <c r="S419" s="193" t="n">
        <v>264881</v>
      </c>
      <c r="T419" s="194" t="n">
        <v>50</v>
      </c>
      <c r="U419" s="158" t="n">
        <f aca="false">V419+W419</f>
        <v>0.75</v>
      </c>
      <c r="V419" s="158" t="n">
        <f aca="false">IF(K419=0,0,M419/K419)</f>
        <v>0.75</v>
      </c>
      <c r="W419" s="158" t="n">
        <f aca="false">IF(K419+$AB$1*H419=0,0,(N419+$AB$1*J419)/(K419+$AB$1*H419))</f>
        <v>0</v>
      </c>
      <c r="X419" s="159" t="n">
        <f aca="false">IF(F419=0,G419,F419)</f>
        <v>306</v>
      </c>
      <c r="Y419" s="159" t="n">
        <f aca="false">IF(K419=0,X419+E419,(X419+E419)/K419)</f>
        <v>19.125</v>
      </c>
      <c r="Z419" s="160" t="n">
        <f aca="false">(K419)/S419*100000</f>
        <v>6.04044835227895</v>
      </c>
      <c r="AA419" s="160" t="n">
        <f aca="false">SUM(M419:N419)/S419*100000</f>
        <v>4.53033626420921</v>
      </c>
      <c r="AB419" s="160" t="n">
        <f aca="false">IF(H419=0,(K419+$AB$1*I419)/S419*100000,(K419+$AB$1*H419)/S419*100000)</f>
        <v>10.6651666219925</v>
      </c>
      <c r="AC419" s="161" t="n">
        <f aca="false">(SUM(M419:N419)+$AB$1*ABS(H419-I419))/S419*100000</f>
        <v>9.02291972621668</v>
      </c>
      <c r="AD419" s="159" t="n">
        <f aca="false">(AB419*(W419*100+1))^0.5</f>
        <v>3.2657566691339</v>
      </c>
      <c r="AE419" s="159" t="n">
        <f aca="false">(AC419*(W419*100))^0.5</f>
        <v>0</v>
      </c>
      <c r="AF419" s="151" t="n">
        <f aca="false">$AF$1*(X419/S419*100000)^0.5</f>
        <v>0.752373255912875</v>
      </c>
      <c r="AG419" s="162" t="n">
        <f aca="false">D419</f>
        <v>2.51338341322102</v>
      </c>
      <c r="AH419" s="163" t="n">
        <v>0</v>
      </c>
      <c r="AI419" s="161"/>
      <c r="AJ419" s="161"/>
      <c r="AK419" s="160"/>
      <c r="AL419" s="164"/>
      <c r="AM419" s="160"/>
      <c r="AN419" s="160"/>
      <c r="AO419" s="160"/>
      <c r="AP419" s="160"/>
      <c r="AQ419" s="161"/>
      <c r="AR419" s="161"/>
      <c r="AS419" s="161"/>
      <c r="AT419" s="161"/>
      <c r="AU419" s="161"/>
      <c r="AV419" s="161"/>
      <c r="AW419" s="161"/>
      <c r="AX419" s="161"/>
    </row>
    <row r="420" customFormat="false" ht="15.75" hidden="false" customHeight="false" outlineLevel="0" collapsed="false">
      <c r="A420" s="188" t="s">
        <v>96</v>
      </c>
      <c r="B420" s="188" t="s">
        <v>911</v>
      </c>
      <c r="C420" s="188" t="s">
        <v>911</v>
      </c>
      <c r="D420" s="151" t="n">
        <f aca="false">IF(AD420-AE420-AF420&lt;0,0,AD420-AE420-AF420)</f>
        <v>1.64594696540026</v>
      </c>
      <c r="E420" s="189"/>
      <c r="F420" s="190" t="n">
        <v>131</v>
      </c>
      <c r="G420" s="190" t="n">
        <v>1</v>
      </c>
      <c r="H420" s="190" t="n">
        <v>6</v>
      </c>
      <c r="I420" s="190" t="n">
        <v>0</v>
      </c>
      <c r="J420" s="189"/>
      <c r="K420" s="191" t="n">
        <v>10</v>
      </c>
      <c r="L420" s="190" t="n">
        <v>1</v>
      </c>
      <c r="M420" s="190" t="n">
        <v>9</v>
      </c>
      <c r="N420" s="190" t="n">
        <v>0</v>
      </c>
      <c r="O420" s="189"/>
      <c r="P420" s="188" t="s">
        <v>149</v>
      </c>
      <c r="Q420" s="192" t="n">
        <v>44004</v>
      </c>
      <c r="R420" s="190" t="n">
        <v>5779.5</v>
      </c>
      <c r="S420" s="193" t="n">
        <v>264587</v>
      </c>
      <c r="T420" s="194" t="n">
        <v>46</v>
      </c>
      <c r="U420" s="158" t="n">
        <f aca="false">V420+W420</f>
        <v>0.9</v>
      </c>
      <c r="V420" s="158" t="n">
        <f aca="false">IF(K420=0,0,M420/K420)</f>
        <v>0.9</v>
      </c>
      <c r="W420" s="158" t="n">
        <f aca="false">IF(K420+$AB$1*H420=0,0,(N420+$AB$1*J420)/(K420+$AB$1*H420))</f>
        <v>0</v>
      </c>
      <c r="X420" s="159" t="n">
        <f aca="false">IF(F420=0,G420,F420)</f>
        <v>131</v>
      </c>
      <c r="Y420" s="159" t="n">
        <f aca="false">IF(K420=0,X420+E420,(X420+E420)/K420)</f>
        <v>13.1</v>
      </c>
      <c r="Z420" s="160" t="n">
        <f aca="false">(K420)/S420*100000</f>
        <v>3.77947518207622</v>
      </c>
      <c r="AA420" s="160" t="n">
        <f aca="false">SUM(M420:N420)/S420*100000</f>
        <v>3.40152766386859</v>
      </c>
      <c r="AB420" s="160" t="n">
        <f aca="false">IF(H420=0,(K420+$AB$1*I420)/S420*100000,(K420+$AB$1*H420)/S420*100000)</f>
        <v>4.57316497031222</v>
      </c>
      <c r="AC420" s="161" t="n">
        <f aca="false">(SUM(M420:N420)+$AB$1*ABS(H420-I420))/S420*100000</f>
        <v>4.1952174521046</v>
      </c>
      <c r="AD420" s="159" t="n">
        <f aca="false">(AB420*(W420*100+1))^0.5</f>
        <v>2.13849595985408</v>
      </c>
      <c r="AE420" s="159" t="n">
        <f aca="false">(AC420*(W420*100))^0.5</f>
        <v>0</v>
      </c>
      <c r="AF420" s="151" t="n">
        <f aca="false">$AF$1*(X420/S420*100000)^0.5</f>
        <v>0.492548994453823</v>
      </c>
      <c r="AG420" s="162" t="n">
        <f aca="false">D420</f>
        <v>1.64594696540026</v>
      </c>
      <c r="AH420" s="163" t="n">
        <v>1</v>
      </c>
      <c r="AI420" s="161"/>
      <c r="AJ420" s="161"/>
      <c r="AK420" s="160"/>
      <c r="AL420" s="164"/>
      <c r="AM420" s="160"/>
      <c r="AN420" s="160"/>
      <c r="AO420" s="160"/>
      <c r="AP420" s="160"/>
      <c r="AQ420" s="161"/>
      <c r="AR420" s="161"/>
      <c r="AS420" s="161"/>
      <c r="AT420" s="161"/>
      <c r="AU420" s="161"/>
      <c r="AV420" s="161"/>
      <c r="AW420" s="161"/>
      <c r="AX420" s="161"/>
    </row>
    <row r="421" customFormat="false" ht="15.75" hidden="false" customHeight="false" outlineLevel="0" collapsed="false">
      <c r="A421" s="188" t="s">
        <v>96</v>
      </c>
      <c r="B421" s="188" t="s">
        <v>912</v>
      </c>
      <c r="C421" s="188" t="s">
        <v>912</v>
      </c>
      <c r="D421" s="151" t="n">
        <f aca="false">IF(AD421-AE421-AF421&lt;0,0,AD421-AE421-AF421)</f>
        <v>2.24311916837491</v>
      </c>
      <c r="E421" s="189"/>
      <c r="F421" s="190" t="n">
        <v>31</v>
      </c>
      <c r="G421" s="190" t="n">
        <v>0</v>
      </c>
      <c r="H421" s="190" t="n">
        <v>0</v>
      </c>
      <c r="I421" s="190" t="n">
        <v>0</v>
      </c>
      <c r="J421" s="189"/>
      <c r="K421" s="191" t="n">
        <v>4</v>
      </c>
      <c r="L421" s="190" t="n">
        <v>3</v>
      </c>
      <c r="M421" s="190" t="n">
        <v>1</v>
      </c>
      <c r="N421" s="190" t="n">
        <v>0</v>
      </c>
      <c r="O421" s="189"/>
      <c r="P421" s="188" t="s">
        <v>149</v>
      </c>
      <c r="Q421" s="192" t="n">
        <v>44004</v>
      </c>
      <c r="R421" s="190" t="n">
        <v>5101.8</v>
      </c>
      <c r="S421" s="193" t="n">
        <v>51533</v>
      </c>
      <c r="T421" s="194" t="n">
        <v>10</v>
      </c>
      <c r="U421" s="158" t="n">
        <f aca="false">V421+W421</f>
        <v>0.25</v>
      </c>
      <c r="V421" s="158" t="n">
        <f aca="false">IF(K421=0,0,M421/K421)</f>
        <v>0.25</v>
      </c>
      <c r="W421" s="158" t="n">
        <f aca="false">IF(K421+$AB$1*H421=0,0,(N421+$AB$1*J421)/(K421+$AB$1*H421))</f>
        <v>0</v>
      </c>
      <c r="X421" s="159" t="n">
        <f aca="false">IF(F421=0,G421,F421)</f>
        <v>31</v>
      </c>
      <c r="Y421" s="159" t="n">
        <f aca="false">IF(K421=0,X421+E421,(X421+E421)/K421)</f>
        <v>7.75</v>
      </c>
      <c r="Z421" s="160" t="n">
        <f aca="false">(K421)/S421*100000</f>
        <v>7.76201657190538</v>
      </c>
      <c r="AA421" s="160" t="n">
        <f aca="false">SUM(M421:N421)/S421*100000</f>
        <v>1.94050414297635</v>
      </c>
      <c r="AB421" s="160" t="n">
        <f aca="false">IF(H421=0,(K421+$AB$1*I421)/S421*100000,(K421+$AB$1*H421)/S421*100000)</f>
        <v>7.76201657190538</v>
      </c>
      <c r="AC421" s="161" t="n">
        <f aca="false">(SUM(M421:N421)+$AB$1*ABS(H421-I421))/S421*100000</f>
        <v>1.94050414297635</v>
      </c>
      <c r="AD421" s="159" t="n">
        <f aca="false">(AB421*(W421*100+1))^0.5</f>
        <v>2.78603958548786</v>
      </c>
      <c r="AE421" s="159" t="n">
        <f aca="false">(AC421*(W421*100))^0.5</f>
        <v>0</v>
      </c>
      <c r="AF421" s="151" t="n">
        <f aca="false">$AF$1*(X421/S421*100000)^0.5</f>
        <v>0.542920417112957</v>
      </c>
      <c r="AG421" s="162" t="n">
        <f aca="false">D421</f>
        <v>2.24311916837491</v>
      </c>
      <c r="AH421" s="163" t="n">
        <v>0</v>
      </c>
      <c r="AI421" s="161"/>
      <c r="AJ421" s="161"/>
      <c r="AK421" s="160"/>
      <c r="AL421" s="164"/>
      <c r="AM421" s="160"/>
      <c r="AN421" s="160"/>
      <c r="AO421" s="160"/>
      <c r="AP421" s="160"/>
      <c r="AQ421" s="161"/>
      <c r="AR421" s="161"/>
      <c r="AS421" s="161"/>
      <c r="AT421" s="161"/>
      <c r="AU421" s="161"/>
      <c r="AV421" s="161"/>
      <c r="AW421" s="161"/>
      <c r="AX421" s="161"/>
    </row>
    <row r="422" customFormat="false" ht="15.75" hidden="false" customHeight="false" outlineLevel="0" collapsed="false">
      <c r="A422" s="188" t="s">
        <v>96</v>
      </c>
      <c r="B422" s="188" t="s">
        <v>913</v>
      </c>
      <c r="C422" s="188" t="s">
        <v>913</v>
      </c>
      <c r="D422" s="151" t="n">
        <f aca="false">IF(AD422-AE422-AF422&lt;0,0,AD422-AE422-AF422)</f>
        <v>2.65025676314375</v>
      </c>
      <c r="E422" s="189"/>
      <c r="F422" s="190" t="n">
        <v>215</v>
      </c>
      <c r="G422" s="190" t="n">
        <v>0</v>
      </c>
      <c r="H422" s="190" t="n">
        <v>13</v>
      </c>
      <c r="I422" s="190" t="n">
        <v>0</v>
      </c>
      <c r="J422" s="189"/>
      <c r="K422" s="191" t="n">
        <v>26</v>
      </c>
      <c r="L422" s="190" t="n">
        <v>4</v>
      </c>
      <c r="M422" s="190" t="n">
        <v>22</v>
      </c>
      <c r="N422" s="190" t="n">
        <v>0</v>
      </c>
      <c r="O422" s="189"/>
      <c r="P422" s="188" t="s">
        <v>149</v>
      </c>
      <c r="Q422" s="192" t="n">
        <v>44004</v>
      </c>
      <c r="R422" s="190" t="n">
        <v>2945.1</v>
      </c>
      <c r="S422" s="193" t="n">
        <v>288406</v>
      </c>
      <c r="T422" s="194" t="n">
        <v>98</v>
      </c>
      <c r="U422" s="158" t="n">
        <f aca="false">V422+W422</f>
        <v>0.846153846153846</v>
      </c>
      <c r="V422" s="158" t="n">
        <f aca="false">IF(K422=0,0,M422/K422)</f>
        <v>0.846153846153846</v>
      </c>
      <c r="W422" s="158" t="n">
        <f aca="false">IF(K422+$AB$1*H422=0,0,(N422+$AB$1*J422)/(K422+$AB$1*H422))</f>
        <v>0</v>
      </c>
      <c r="X422" s="159" t="n">
        <f aca="false">IF(F422=0,G422,F422)</f>
        <v>215</v>
      </c>
      <c r="Y422" s="159" t="n">
        <f aca="false">IF(K422=0,X422+E422,(X422+E422)/K422)</f>
        <v>8.26923076923077</v>
      </c>
      <c r="Z422" s="160" t="n">
        <f aca="false">(K422)/S422*100000</f>
        <v>9.0150690346248</v>
      </c>
      <c r="AA422" s="160" t="n">
        <f aca="false">SUM(M422:N422)/S422*100000</f>
        <v>7.62813533699022</v>
      </c>
      <c r="AB422" s="160" t="n">
        <f aca="false">IF(H422=0,(K422+$AB$1*I422)/S422*100000,(K422+$AB$1*H422)/S422*100000)</f>
        <v>10.5927061156841</v>
      </c>
      <c r="AC422" s="161" t="n">
        <f aca="false">(SUM(M422:N422)+$AB$1*ABS(H422-I422))/S422*100000</f>
        <v>9.20577241804956</v>
      </c>
      <c r="AD422" s="159" t="n">
        <f aca="false">(AB422*(W422*100+1))^0.5</f>
        <v>3.25464377707978</v>
      </c>
      <c r="AE422" s="159" t="n">
        <f aca="false">(AC422*(W422*100))^0.5</f>
        <v>0</v>
      </c>
      <c r="AF422" s="151" t="n">
        <f aca="false">$AF$1*(X422/S422*100000)^0.5</f>
        <v>0.604387013936028</v>
      </c>
      <c r="AG422" s="162" t="n">
        <f aca="false">D422</f>
        <v>2.65025676314375</v>
      </c>
      <c r="AH422" s="165"/>
      <c r="AI422" s="161"/>
      <c r="AJ422" s="161"/>
      <c r="AK422" s="160"/>
      <c r="AL422" s="164"/>
      <c r="AM422" s="160"/>
      <c r="AN422" s="160"/>
      <c r="AO422" s="160"/>
      <c r="AP422" s="160"/>
      <c r="AQ422" s="161"/>
      <c r="AR422" s="161"/>
      <c r="AS422" s="161"/>
      <c r="AT422" s="161"/>
      <c r="AU422" s="161"/>
      <c r="AV422" s="161"/>
      <c r="AW422" s="161"/>
      <c r="AX422" s="161"/>
    </row>
    <row r="423" customFormat="false" ht="15.75" hidden="false" customHeight="false" outlineLevel="0" collapsed="false">
      <c r="A423" s="188" t="s">
        <v>96</v>
      </c>
      <c r="B423" s="188" t="s">
        <v>914</v>
      </c>
      <c r="C423" s="188" t="s">
        <v>914</v>
      </c>
      <c r="D423" s="151" t="n">
        <f aca="false">IF(AD423-AE423-AF423&lt;0,0,AD423-AE423-AF423)</f>
        <v>2.3961259989757</v>
      </c>
      <c r="E423" s="189"/>
      <c r="F423" s="190" t="n">
        <v>333</v>
      </c>
      <c r="G423" s="190" t="n">
        <v>0</v>
      </c>
      <c r="H423" s="190" t="n">
        <v>3</v>
      </c>
      <c r="I423" s="190" t="n">
        <v>0</v>
      </c>
      <c r="J423" s="189"/>
      <c r="K423" s="191" t="n">
        <v>12</v>
      </c>
      <c r="L423" s="190" t="n">
        <v>1</v>
      </c>
      <c r="M423" s="190" t="n">
        <v>11</v>
      </c>
      <c r="N423" s="190" t="n">
        <v>0</v>
      </c>
      <c r="O423" s="189"/>
      <c r="P423" s="188" t="s">
        <v>149</v>
      </c>
      <c r="Q423" s="192" t="n">
        <v>44004</v>
      </c>
      <c r="R423" s="190" t="n">
        <v>559.5</v>
      </c>
      <c r="S423" s="193" t="n">
        <v>94971</v>
      </c>
      <c r="T423" s="194" t="n">
        <v>170</v>
      </c>
      <c r="U423" s="158" t="n">
        <f aca="false">V423+W423</f>
        <v>0.916666666666667</v>
      </c>
      <c r="V423" s="158" t="n">
        <f aca="false">IF(K423=0,0,M423/K423)</f>
        <v>0.916666666666667</v>
      </c>
      <c r="W423" s="158" t="n">
        <f aca="false">IF(K423+$AB$1*H423=0,0,(N423+$AB$1*J423)/(K423+$AB$1*H423))</f>
        <v>0</v>
      </c>
      <c r="X423" s="159" t="n">
        <f aca="false">IF(F423=0,G423,F423)</f>
        <v>333</v>
      </c>
      <c r="Y423" s="159" t="n">
        <f aca="false">IF(K423=0,X423+E423,(X423+E423)/K423)</f>
        <v>27.75</v>
      </c>
      <c r="Z423" s="160" t="n">
        <f aca="false">(K423)/S423*100000</f>
        <v>12.6354360804877</v>
      </c>
      <c r="AA423" s="160" t="n">
        <f aca="false">SUM(M423:N423)/S423*100000</f>
        <v>11.5824830737804</v>
      </c>
      <c r="AB423" s="160" t="n">
        <f aca="false">IF(H423=0,(K423+$AB$1*I423)/S423*100000,(K423+$AB$1*H423)/S423*100000)</f>
        <v>13.7410367375304</v>
      </c>
      <c r="AC423" s="161" t="n">
        <f aca="false">(SUM(M423:N423)+$AB$1*ABS(H423-I423))/S423*100000</f>
        <v>12.6880837308231</v>
      </c>
      <c r="AD423" s="159" t="n">
        <f aca="false">(AB423*(W423*100+1))^0.5</f>
        <v>3.70689044045416</v>
      </c>
      <c r="AE423" s="159" t="n">
        <f aca="false">(AC423*(W423*100))^0.5</f>
        <v>0</v>
      </c>
      <c r="AF423" s="151" t="n">
        <f aca="false">$AF$1*(X423/S423*100000)^0.5</f>
        <v>1.31076444147845</v>
      </c>
      <c r="AG423" s="162" t="n">
        <f aca="false">D423</f>
        <v>2.3961259989757</v>
      </c>
      <c r="AH423" s="165"/>
      <c r="AI423" s="161"/>
      <c r="AJ423" s="161"/>
      <c r="AK423" s="160"/>
      <c r="AL423" s="164"/>
      <c r="AM423" s="160"/>
      <c r="AN423" s="160"/>
      <c r="AO423" s="160"/>
      <c r="AP423" s="160"/>
      <c r="AQ423" s="161"/>
      <c r="AR423" s="161"/>
      <c r="AS423" s="161"/>
      <c r="AT423" s="161"/>
      <c r="AU423" s="161"/>
      <c r="AV423" s="161"/>
      <c r="AW423" s="161"/>
      <c r="AX423" s="161"/>
    </row>
    <row r="424" customFormat="false" ht="15.75" hidden="false" customHeight="false" outlineLevel="0" collapsed="false">
      <c r="A424" s="166" t="s">
        <v>94</v>
      </c>
      <c r="B424" s="166" t="s">
        <v>915</v>
      </c>
      <c r="C424" s="166" t="s">
        <v>915</v>
      </c>
      <c r="D424" s="151" t="n">
        <f aca="false">IF(AD424-AE424-AF424&lt;0,0,AD424-AE424-AF424)</f>
        <v>9.06970639937454</v>
      </c>
      <c r="E424" s="167"/>
      <c r="F424" s="169" t="n">
        <v>211</v>
      </c>
      <c r="G424" s="169" t="n">
        <v>177</v>
      </c>
      <c r="H424" s="169" t="n">
        <v>69</v>
      </c>
      <c r="I424" s="169" t="n">
        <v>30</v>
      </c>
      <c r="J424" s="167"/>
      <c r="K424" s="168" t="n">
        <v>107</v>
      </c>
      <c r="L424" s="169" t="n">
        <v>91</v>
      </c>
      <c r="M424" s="169" t="n">
        <v>11</v>
      </c>
      <c r="N424" s="169" t="n">
        <v>5</v>
      </c>
      <c r="O424" s="167"/>
      <c r="P424" s="166" t="s">
        <v>149</v>
      </c>
      <c r="Q424" s="170" t="n">
        <v>44004</v>
      </c>
      <c r="R424" s="169" t="n">
        <v>302.89</v>
      </c>
      <c r="S424" s="171" t="n">
        <v>220700</v>
      </c>
      <c r="T424" s="172" t="n">
        <v>729</v>
      </c>
      <c r="U424" s="158" t="n">
        <f aca="false">V424+W424</f>
        <v>0.14092802348741</v>
      </c>
      <c r="V424" s="158" t="n">
        <f aca="false">IF(K424=0,0,M424/K424)</f>
        <v>0.102803738317757</v>
      </c>
      <c r="W424" s="158" t="n">
        <f aca="false">IF(K424+$AB$1*H424=0,0,(N424+$AB$1*J424)/(K424+$AB$1*H424))</f>
        <v>0.0381242851696531</v>
      </c>
      <c r="X424" s="159" t="n">
        <f aca="false">IF(F424=0,G424,F424)</f>
        <v>211</v>
      </c>
      <c r="Y424" s="159" t="n">
        <f aca="false">IF(K424=0,X424+E424,(X424+E424)/K424)</f>
        <v>1.97196261682243</v>
      </c>
      <c r="Z424" s="160" t="n">
        <f aca="false">(K424)/S424*100000</f>
        <v>48.4821024014499</v>
      </c>
      <c r="AA424" s="160" t="n">
        <f aca="false">SUM(M424:N424)/S424*100000</f>
        <v>7.24966017217943</v>
      </c>
      <c r="AB424" s="160" t="n">
        <f aca="false">IF(H424=0,(K424+$AB$1*I424)/S424*100000,(K424+$AB$1*H424)/S424*100000)</f>
        <v>59.4245582238333</v>
      </c>
      <c r="AC424" s="161" t="n">
        <f aca="false">(SUM(M424:N424)+$AB$1*ABS(H424-I424))/S424*100000</f>
        <v>13.43452650657</v>
      </c>
      <c r="AD424" s="159" t="n">
        <f aca="false">(AB424*(W424*100+1))^0.5</f>
        <v>16.9108379036771</v>
      </c>
      <c r="AE424" s="159" t="n">
        <f aca="false">(AC424*(W424*100))^0.5</f>
        <v>7.15668722004628</v>
      </c>
      <c r="AF424" s="151" t="n">
        <f aca="false">$AF$1*(X424/S424*100000)^0.5</f>
        <v>0.684444284256228</v>
      </c>
      <c r="AG424" s="162" t="n">
        <f aca="false">D424</f>
        <v>9.06970639937454</v>
      </c>
      <c r="AH424" s="165"/>
      <c r="AI424" s="161"/>
      <c r="AJ424" s="161"/>
      <c r="AK424" s="160"/>
      <c r="AL424" s="164"/>
      <c r="AM424" s="160"/>
      <c r="AN424" s="160"/>
      <c r="AO424" s="160"/>
      <c r="AP424" s="160"/>
      <c r="AQ424" s="161"/>
      <c r="AR424" s="161"/>
      <c r="AS424" s="161"/>
      <c r="AT424" s="161"/>
      <c r="AU424" s="161"/>
      <c r="AV424" s="161"/>
      <c r="AW424" s="161"/>
      <c r="AX424" s="161"/>
    </row>
    <row r="425" customFormat="false" ht="15.75" hidden="false" customHeight="false" outlineLevel="0" collapsed="false">
      <c r="A425" s="166" t="s">
        <v>94</v>
      </c>
      <c r="B425" s="166" t="s">
        <v>916</v>
      </c>
      <c r="C425" s="166" t="s">
        <v>916</v>
      </c>
      <c r="D425" s="151" t="n">
        <f aca="false">IF(AD425-AE425-AF425&lt;0,0,AD425-AE425-AF425)</f>
        <v>1.22507328373876</v>
      </c>
      <c r="E425" s="167"/>
      <c r="F425" s="169" t="n">
        <v>18</v>
      </c>
      <c r="G425" s="169" t="n">
        <v>6</v>
      </c>
      <c r="H425" s="169" t="n">
        <v>27</v>
      </c>
      <c r="I425" s="169" t="n">
        <v>4</v>
      </c>
      <c r="J425" s="167"/>
      <c r="K425" s="168" t="n">
        <v>7</v>
      </c>
      <c r="L425" s="169" t="n">
        <v>3</v>
      </c>
      <c r="M425" s="169" t="n">
        <v>3</v>
      </c>
      <c r="N425" s="169" t="n">
        <v>1</v>
      </c>
      <c r="O425" s="167"/>
      <c r="P425" s="166" t="s">
        <v>149</v>
      </c>
      <c r="Q425" s="170" t="n">
        <v>44004</v>
      </c>
      <c r="R425" s="169" t="n">
        <v>2871.65</v>
      </c>
      <c r="S425" s="171" t="n">
        <v>249600</v>
      </c>
      <c r="T425" s="172" t="n">
        <v>87</v>
      </c>
      <c r="U425" s="158" t="n">
        <f aca="false">V425+W425</f>
        <v>0.48936170212766</v>
      </c>
      <c r="V425" s="158" t="n">
        <f aca="false">IF(K425=0,0,M425/K425)</f>
        <v>0.428571428571429</v>
      </c>
      <c r="W425" s="158" t="n">
        <f aca="false">IF(K425+$AB$1*H425=0,0,(N425+$AB$1*J425)/(K425+$AB$1*H425))</f>
        <v>0.060790273556231</v>
      </c>
      <c r="X425" s="159" t="n">
        <f aca="false">IF(F425=0,G425,F425)</f>
        <v>18</v>
      </c>
      <c r="Y425" s="159" t="n">
        <f aca="false">IF(K425=0,X425+E425,(X425+E425)/K425)</f>
        <v>2.57142857142857</v>
      </c>
      <c r="Z425" s="160" t="n">
        <f aca="false">(K425)/S425*100000</f>
        <v>2.80448717948718</v>
      </c>
      <c r="AA425" s="160" t="n">
        <f aca="false">SUM(M425:N425)/S425*100000</f>
        <v>1.6025641025641</v>
      </c>
      <c r="AB425" s="160" t="n">
        <f aca="false">IF(H425=0,(K425+$AB$1*I425)/S425*100000,(K425+$AB$1*H425)/S425*100000)</f>
        <v>6.59054487179487</v>
      </c>
      <c r="AC425" s="161" t="n">
        <f aca="false">(SUM(M425:N425)+$AB$1*ABS(H425-I425))/S425*100000</f>
        <v>4.82772435897436</v>
      </c>
      <c r="AD425" s="159" t="n">
        <f aca="false">(AB425*(W425*100+1))^0.5</f>
        <v>6.8304207363747</v>
      </c>
      <c r="AE425" s="159" t="n">
        <f aca="false">(AC425*(W425*100))^0.5</f>
        <v>5.41736729820059</v>
      </c>
      <c r="AF425" s="151" t="n">
        <f aca="false">$AF$1*(X425/S425*100000)^0.5</f>
        <v>0.187980154435351</v>
      </c>
      <c r="AG425" s="162" t="n">
        <f aca="false">D425</f>
        <v>1.22507328373876</v>
      </c>
      <c r="AH425" s="165"/>
      <c r="AI425" s="161"/>
      <c r="AJ425" s="161"/>
      <c r="AK425" s="160"/>
      <c r="AL425" s="164"/>
      <c r="AM425" s="160"/>
      <c r="AN425" s="160"/>
      <c r="AO425" s="160"/>
      <c r="AP425" s="160"/>
      <c r="AQ425" s="161"/>
      <c r="AR425" s="161"/>
      <c r="AS425" s="161"/>
      <c r="AT425" s="161"/>
      <c r="AU425" s="161"/>
      <c r="AV425" s="161"/>
      <c r="AW425" s="161"/>
      <c r="AX425" s="161"/>
    </row>
    <row r="426" customFormat="false" ht="15.75" hidden="false" customHeight="false" outlineLevel="0" collapsed="false">
      <c r="A426" s="166" t="s">
        <v>94</v>
      </c>
      <c r="B426" s="166" t="s">
        <v>917</v>
      </c>
      <c r="C426" s="166" t="s">
        <v>917</v>
      </c>
      <c r="D426" s="151" t="n">
        <f aca="false">IF(AD426-AE426-AF426&lt;0,0,AD426-AE426-AF426)</f>
        <v>2.86528858225362</v>
      </c>
      <c r="E426" s="167"/>
      <c r="F426" s="169" t="n">
        <v>15</v>
      </c>
      <c r="G426" s="169" t="n">
        <v>0</v>
      </c>
      <c r="H426" s="169" t="n">
        <v>8</v>
      </c>
      <c r="I426" s="169" t="n">
        <v>2</v>
      </c>
      <c r="J426" s="167"/>
      <c r="K426" s="168" t="n">
        <v>4</v>
      </c>
      <c r="L426" s="169" t="n">
        <v>0</v>
      </c>
      <c r="M426" s="169" t="n">
        <v>4</v>
      </c>
      <c r="N426" s="169" t="n">
        <v>0</v>
      </c>
      <c r="O426" s="167"/>
      <c r="P426" s="166" t="s">
        <v>149</v>
      </c>
      <c r="Q426" s="170" t="n">
        <v>44004</v>
      </c>
      <c r="R426" s="169" t="n">
        <v>1615.86</v>
      </c>
      <c r="S426" s="171" t="n">
        <v>66500</v>
      </c>
      <c r="T426" s="172" t="n">
        <v>41</v>
      </c>
      <c r="U426" s="158" t="n">
        <f aca="false">V426+W426</f>
        <v>1</v>
      </c>
      <c r="V426" s="158" t="n">
        <f aca="false">IF(K426=0,0,M426/K426)</f>
        <v>1</v>
      </c>
      <c r="W426" s="158" t="n">
        <f aca="false">IF(K426+$AB$1*H426=0,0,(N426+$AB$1*J426)/(K426+$AB$1*H426))</f>
        <v>0</v>
      </c>
      <c r="X426" s="159" t="n">
        <f aca="false">IF(F426=0,G426,F426)</f>
        <v>15</v>
      </c>
      <c r="Y426" s="159" t="n">
        <f aca="false">IF(K426=0,X426+E426,(X426+E426)/K426)</f>
        <v>3.75</v>
      </c>
      <c r="Z426" s="160" t="n">
        <f aca="false">(K426)/S426*100000</f>
        <v>6.01503759398496</v>
      </c>
      <c r="AA426" s="160" t="n">
        <f aca="false">SUM(M426:N426)/S426*100000</f>
        <v>6.01503759398496</v>
      </c>
      <c r="AB426" s="160" t="n">
        <f aca="false">IF(H426=0,(K426+$AB$1*I426)/S426*100000,(K426+$AB$1*H426)/S426*100000)</f>
        <v>10.2255639097744</v>
      </c>
      <c r="AC426" s="161" t="n">
        <f aca="false">(SUM(M426:N426)+$AB$1*ABS(H426-I426))/S426*100000</f>
        <v>9.17293233082707</v>
      </c>
      <c r="AD426" s="159" t="n">
        <f aca="false">(AB426*(W426*100+1))^0.5</f>
        <v>3.1977435653558</v>
      </c>
      <c r="AE426" s="159" t="n">
        <f aca="false">(AC426*(W426*100))^0.5</f>
        <v>0</v>
      </c>
      <c r="AF426" s="151" t="n">
        <f aca="false">$AF$1*(X426/S426*100000)^0.5</f>
        <v>0.332454983102184</v>
      </c>
      <c r="AG426" s="162" t="n">
        <f aca="false">D426</f>
        <v>2.86528858225362</v>
      </c>
      <c r="AH426" s="165"/>
      <c r="AI426" s="161"/>
      <c r="AJ426" s="161"/>
      <c r="AK426" s="160"/>
      <c r="AL426" s="164"/>
      <c r="AM426" s="160"/>
      <c r="AN426" s="160"/>
      <c r="AO426" s="160"/>
      <c r="AP426" s="160"/>
      <c r="AQ426" s="161"/>
      <c r="AR426" s="161"/>
      <c r="AS426" s="161"/>
      <c r="AT426" s="161"/>
      <c r="AU426" s="161"/>
      <c r="AV426" s="161"/>
      <c r="AW426" s="161"/>
      <c r="AX426" s="161"/>
    </row>
    <row r="427" customFormat="false" ht="15.75" hidden="false" customHeight="false" outlineLevel="0" collapsed="false">
      <c r="A427" s="166" t="s">
        <v>94</v>
      </c>
      <c r="B427" s="166" t="s">
        <v>918</v>
      </c>
      <c r="C427" s="166" t="s">
        <v>918</v>
      </c>
      <c r="D427" s="151" t="n">
        <f aca="false">IF(AD427-AE427-AF427&lt;0,0,AD427-AE427-AF427)</f>
        <v>1.87025557052402</v>
      </c>
      <c r="E427" s="167"/>
      <c r="F427" s="169" t="n">
        <v>24</v>
      </c>
      <c r="G427" s="169" t="n">
        <v>0</v>
      </c>
      <c r="H427" s="169" t="n">
        <v>5</v>
      </c>
      <c r="I427" s="169" t="n">
        <v>0</v>
      </c>
      <c r="J427" s="167"/>
      <c r="K427" s="168" t="n">
        <v>2</v>
      </c>
      <c r="L427" s="169" t="n">
        <v>0</v>
      </c>
      <c r="M427" s="169" t="n">
        <v>2</v>
      </c>
      <c r="N427" s="169" t="n">
        <v>0</v>
      </c>
      <c r="O427" s="167"/>
      <c r="P427" s="166" t="s">
        <v>149</v>
      </c>
      <c r="Q427" s="170" t="n">
        <v>44004</v>
      </c>
      <c r="R427" s="169" t="n">
        <v>910.18</v>
      </c>
      <c r="S427" s="171" t="n">
        <v>72600</v>
      </c>
      <c r="T427" s="172" t="n">
        <v>80</v>
      </c>
      <c r="U427" s="158" t="n">
        <f aca="false">V427+W427</f>
        <v>1</v>
      </c>
      <c r="V427" s="158" t="n">
        <f aca="false">IF(K427=0,0,M427/K427)</f>
        <v>1</v>
      </c>
      <c r="W427" s="158" t="n">
        <f aca="false">IF(K427+$AB$1*H427=0,0,(N427+$AB$1*J427)/(K427+$AB$1*H427))</f>
        <v>0</v>
      </c>
      <c r="X427" s="159" t="n">
        <f aca="false">IF(F427=0,G427,F427)</f>
        <v>24</v>
      </c>
      <c r="Y427" s="159" t="n">
        <f aca="false">IF(K427=0,X427+E427,(X427+E427)/K427)</f>
        <v>12</v>
      </c>
      <c r="Z427" s="160" t="n">
        <f aca="false">(K427)/S427*100000</f>
        <v>2.75482093663912</v>
      </c>
      <c r="AA427" s="160" t="n">
        <f aca="false">SUM(M427:N427)/S427*100000</f>
        <v>2.75482093663912</v>
      </c>
      <c r="AB427" s="160" t="n">
        <f aca="false">IF(H427=0,(K427+$AB$1*I427)/S427*100000,(K427+$AB$1*H427)/S427*100000)</f>
        <v>5.16528925619835</v>
      </c>
      <c r="AC427" s="161" t="n">
        <f aca="false">(SUM(M427:N427)+$AB$1*ABS(H427-I427))/S427*100000</f>
        <v>5.16528925619835</v>
      </c>
      <c r="AD427" s="159" t="n">
        <f aca="false">(AB427*(W427*100+1))^0.5</f>
        <v>2.27272727272727</v>
      </c>
      <c r="AE427" s="159" t="n">
        <f aca="false">(AC427*(W427*100))^0.5</f>
        <v>0</v>
      </c>
      <c r="AF427" s="151" t="n">
        <f aca="false">$AF$1*(X427/S427*100000)^0.5</f>
        <v>0.402471702203248</v>
      </c>
      <c r="AG427" s="162" t="n">
        <f aca="false">D427</f>
        <v>1.87025557052402</v>
      </c>
      <c r="AH427" s="163" t="n">
        <v>0</v>
      </c>
      <c r="AI427" s="161"/>
      <c r="AJ427" s="161"/>
      <c r="AK427" s="160"/>
      <c r="AL427" s="164"/>
      <c r="AM427" s="160"/>
      <c r="AN427" s="160"/>
      <c r="AO427" s="160"/>
      <c r="AP427" s="160"/>
      <c r="AQ427" s="161"/>
      <c r="AR427" s="161"/>
      <c r="AS427" s="161"/>
      <c r="AT427" s="161"/>
      <c r="AU427" s="161"/>
      <c r="AV427" s="161"/>
      <c r="AW427" s="161"/>
      <c r="AX427" s="161"/>
    </row>
    <row r="428" customFormat="false" ht="15.75" hidden="false" customHeight="false" outlineLevel="0" collapsed="false">
      <c r="A428" s="166" t="s">
        <v>94</v>
      </c>
      <c r="B428" s="166" t="s">
        <v>919</v>
      </c>
      <c r="C428" s="166" t="s">
        <v>919</v>
      </c>
      <c r="D428" s="151" t="n">
        <f aca="false">IF(AD428-AE428-AF428&lt;0,0,AD428-AE428-AF428)</f>
        <v>2.83429458275777</v>
      </c>
      <c r="E428" s="167"/>
      <c r="F428" s="169" t="n">
        <v>39</v>
      </c>
      <c r="G428" s="169" t="n">
        <v>2</v>
      </c>
      <c r="H428" s="169" t="n">
        <v>14</v>
      </c>
      <c r="I428" s="169" t="n">
        <v>0</v>
      </c>
      <c r="J428" s="167"/>
      <c r="K428" s="168" t="n">
        <v>4</v>
      </c>
      <c r="L428" s="169" t="n">
        <v>1</v>
      </c>
      <c r="M428" s="169" t="n">
        <v>3</v>
      </c>
      <c r="N428" s="169" t="n">
        <v>0</v>
      </c>
      <c r="O428" s="167"/>
      <c r="P428" s="166" t="s">
        <v>149</v>
      </c>
      <c r="Q428" s="170" t="n">
        <v>44004</v>
      </c>
      <c r="R428" s="169" t="n">
        <v>1680</v>
      </c>
      <c r="S428" s="171" t="n">
        <v>80700</v>
      </c>
      <c r="T428" s="172" t="n">
        <v>48</v>
      </c>
      <c r="U428" s="158" t="n">
        <f aca="false">V428+W428</f>
        <v>0.75</v>
      </c>
      <c r="V428" s="158" t="n">
        <f aca="false">IF(K428=0,0,M428/K428)</f>
        <v>0.75</v>
      </c>
      <c r="W428" s="158" t="n">
        <f aca="false">IF(K428+$AB$1*H428=0,0,(N428+$AB$1*J428)/(K428+$AB$1*H428))</f>
        <v>0</v>
      </c>
      <c r="X428" s="159" t="n">
        <f aca="false">IF(F428=0,G428,F428)</f>
        <v>39</v>
      </c>
      <c r="Y428" s="159" t="n">
        <f aca="false">IF(K428=0,X428+E428,(X428+E428)/K428)</f>
        <v>9.75</v>
      </c>
      <c r="Z428" s="160" t="n">
        <f aca="false">(K428)/S428*100000</f>
        <v>4.95662949194548</v>
      </c>
      <c r="AA428" s="160" t="n">
        <f aca="false">SUM(M428:N428)/S428*100000</f>
        <v>3.71747211895911</v>
      </c>
      <c r="AB428" s="160" t="n">
        <f aca="false">IF(H428=0,(K428+$AB$1*I428)/S428*100000,(K428+$AB$1*H428)/S428*100000)</f>
        <v>11.0285006195787</v>
      </c>
      <c r="AC428" s="161" t="n">
        <f aca="false">(SUM(M428:N428)+$AB$1*ABS(H428-I428))/S428*100000</f>
        <v>9.78934324659232</v>
      </c>
      <c r="AD428" s="159" t="n">
        <f aca="false">(AB428*(W428*100+1))^0.5</f>
        <v>3.32091864091529</v>
      </c>
      <c r="AE428" s="159" t="n">
        <f aca="false">(AC428*(W428*100))^0.5</f>
        <v>0</v>
      </c>
      <c r="AF428" s="151" t="n">
        <f aca="false">$AF$1*(X428/S428*100000)^0.5</f>
        <v>0.486624058157522</v>
      </c>
      <c r="AG428" s="162" t="n">
        <f aca="false">D428</f>
        <v>2.83429458275777</v>
      </c>
      <c r="AH428" s="163" t="n">
        <v>1</v>
      </c>
      <c r="AI428" s="161"/>
      <c r="AJ428" s="161"/>
      <c r="AK428" s="160"/>
      <c r="AL428" s="164"/>
      <c r="AM428" s="160"/>
      <c r="AN428" s="160"/>
      <c r="AO428" s="160"/>
      <c r="AP428" s="160"/>
      <c r="AQ428" s="161"/>
      <c r="AR428" s="161"/>
      <c r="AS428" s="161"/>
      <c r="AT428" s="161"/>
      <c r="AU428" s="161"/>
      <c r="AV428" s="161"/>
      <c r="AW428" s="161"/>
      <c r="AX428" s="161"/>
    </row>
    <row r="429" customFormat="false" ht="15.75" hidden="false" customHeight="false" outlineLevel="0" collapsed="false">
      <c r="A429" s="166" t="s">
        <v>94</v>
      </c>
      <c r="B429" s="166" t="s">
        <v>920</v>
      </c>
      <c r="C429" s="166" t="s">
        <v>920</v>
      </c>
      <c r="D429" s="151" t="n">
        <f aca="false">IF(AD429-AE429-AF429&lt;0,0,AD429-AE429-AF429)</f>
        <v>2.1861757739963</v>
      </c>
      <c r="E429" s="167"/>
      <c r="F429" s="169" t="n">
        <v>41</v>
      </c>
      <c r="G429" s="169" t="n">
        <v>5</v>
      </c>
      <c r="H429" s="169" t="n">
        <v>5</v>
      </c>
      <c r="I429" s="169" t="n">
        <v>0</v>
      </c>
      <c r="J429" s="167"/>
      <c r="K429" s="168" t="n">
        <v>7</v>
      </c>
      <c r="L429" s="169" t="n">
        <v>5</v>
      </c>
      <c r="M429" s="169" t="n">
        <v>2</v>
      </c>
      <c r="N429" s="169" t="n">
        <v>0</v>
      </c>
      <c r="O429" s="167"/>
      <c r="P429" s="166" t="s">
        <v>149</v>
      </c>
      <c r="Q429" s="170" t="n">
        <v>44004</v>
      </c>
      <c r="R429" s="169" t="n">
        <v>461.11</v>
      </c>
      <c r="S429" s="171" t="n">
        <v>131800</v>
      </c>
      <c r="T429" s="172" t="n">
        <v>286</v>
      </c>
      <c r="U429" s="158" t="n">
        <f aca="false">V429+W429</f>
        <v>0.285714285714286</v>
      </c>
      <c r="V429" s="158" t="n">
        <f aca="false">IF(K429=0,0,M429/K429)</f>
        <v>0.285714285714286</v>
      </c>
      <c r="W429" s="158" t="n">
        <f aca="false">IF(K429+$AB$1*H429=0,0,(N429+$AB$1*J429)/(K429+$AB$1*H429))</f>
        <v>0</v>
      </c>
      <c r="X429" s="159" t="n">
        <f aca="false">IF(F429=0,G429,F429)</f>
        <v>41</v>
      </c>
      <c r="Y429" s="159" t="n">
        <f aca="false">IF(K429=0,X429+E429,(X429+E429)/K429)</f>
        <v>5.85714285714286</v>
      </c>
      <c r="Z429" s="160" t="n">
        <f aca="false">(K429)/S429*100000</f>
        <v>5.31107738998483</v>
      </c>
      <c r="AA429" s="160" t="n">
        <f aca="false">SUM(M429:N429)/S429*100000</f>
        <v>1.51745068285281</v>
      </c>
      <c r="AB429" s="160" t="n">
        <f aca="false">IF(H429=0,(K429+$AB$1*I429)/S429*100000,(K429+$AB$1*H429)/S429*100000)</f>
        <v>6.63884673748103</v>
      </c>
      <c r="AC429" s="161" t="n">
        <f aca="false">(SUM(M429:N429)+$AB$1*ABS(H429-I429))/S429*100000</f>
        <v>2.84522003034901</v>
      </c>
      <c r="AD429" s="159" t="n">
        <f aca="false">(AB429*(W429*100+1))^0.5</f>
        <v>2.57659595929999</v>
      </c>
      <c r="AE429" s="159" t="n">
        <f aca="false">(AC429*(W429*100))^0.5</f>
        <v>0</v>
      </c>
      <c r="AF429" s="151" t="n">
        <f aca="false">$AF$1*(X429/S429*100000)^0.5</f>
        <v>0.390420185303686</v>
      </c>
      <c r="AG429" s="162" t="n">
        <f aca="false">D429</f>
        <v>2.1861757739963</v>
      </c>
      <c r="AH429" s="163" t="n">
        <v>1</v>
      </c>
      <c r="AI429" s="161"/>
      <c r="AJ429" s="161"/>
      <c r="AK429" s="160"/>
      <c r="AL429" s="164"/>
      <c r="AM429" s="160"/>
      <c r="AN429" s="160"/>
      <c r="AO429" s="160"/>
      <c r="AP429" s="160"/>
      <c r="AQ429" s="161"/>
      <c r="AR429" s="161"/>
      <c r="AS429" s="161"/>
      <c r="AT429" s="161"/>
      <c r="AU429" s="161"/>
      <c r="AV429" s="161"/>
      <c r="AW429" s="161"/>
      <c r="AX429" s="161"/>
    </row>
    <row r="430" customFormat="false" ht="15.75" hidden="false" customHeight="false" outlineLevel="0" collapsed="false">
      <c r="A430" s="166" t="s">
        <v>94</v>
      </c>
      <c r="B430" s="166" t="s">
        <v>921</v>
      </c>
      <c r="C430" s="166" t="s">
        <v>921</v>
      </c>
      <c r="D430" s="151" t="n">
        <f aca="false">IF(AD430-AE430-AF430&lt;0,0,AD430-AE430-AF430)</f>
        <v>2.76399138460174</v>
      </c>
      <c r="E430" s="167"/>
      <c r="F430" s="169" t="n">
        <v>25</v>
      </c>
      <c r="G430" s="169" t="n">
        <v>6</v>
      </c>
      <c r="H430" s="169" t="n">
        <v>3</v>
      </c>
      <c r="I430" s="169" t="n">
        <v>0</v>
      </c>
      <c r="J430" s="167"/>
      <c r="K430" s="168" t="n">
        <v>8</v>
      </c>
      <c r="L430" s="169" t="n">
        <v>2</v>
      </c>
      <c r="M430" s="169" t="n">
        <v>6</v>
      </c>
      <c r="N430" s="169" t="n">
        <v>0</v>
      </c>
      <c r="O430" s="167"/>
      <c r="P430" s="166" t="s">
        <v>149</v>
      </c>
      <c r="Q430" s="170" t="n">
        <v>44004</v>
      </c>
      <c r="R430" s="169" t="n">
        <v>1240.4</v>
      </c>
      <c r="S430" s="171" t="n">
        <v>92500</v>
      </c>
      <c r="T430" s="172" t="n">
        <v>75</v>
      </c>
      <c r="U430" s="158" t="n">
        <f aca="false">V430+W430</f>
        <v>0.75</v>
      </c>
      <c r="V430" s="158" t="n">
        <f aca="false">IF(K430=0,0,M430/K430)</f>
        <v>0.75</v>
      </c>
      <c r="W430" s="158" t="n">
        <f aca="false">IF(K430+$AB$1*H430=0,0,(N430+$AB$1*J430)/(K430+$AB$1*H430))</f>
        <v>0</v>
      </c>
      <c r="X430" s="159" t="n">
        <f aca="false">IF(F430=0,G430,F430)</f>
        <v>25</v>
      </c>
      <c r="Y430" s="159" t="n">
        <f aca="false">IF(K430=0,X430+E430,(X430+E430)/K430)</f>
        <v>3.125</v>
      </c>
      <c r="Z430" s="160" t="n">
        <f aca="false">(K430)/S430*100000</f>
        <v>8.64864864864865</v>
      </c>
      <c r="AA430" s="160" t="n">
        <f aca="false">SUM(M430:N430)/S430*100000</f>
        <v>6.48648648648649</v>
      </c>
      <c r="AB430" s="160" t="n">
        <f aca="false">IF(H430=0,(K430+$AB$1*I430)/S430*100000,(K430+$AB$1*H430)/S430*100000)</f>
        <v>9.78378378378378</v>
      </c>
      <c r="AC430" s="161" t="n">
        <f aca="false">(SUM(M430:N430)+$AB$1*ABS(H430-I430))/S430*100000</f>
        <v>7.62162162162162</v>
      </c>
      <c r="AD430" s="159" t="n">
        <f aca="false">(AB430*(W430*100+1))^0.5</f>
        <v>3.12790405603877</v>
      </c>
      <c r="AE430" s="159" t="n">
        <f aca="false">(AC430*(W430*100))^0.5</f>
        <v>0</v>
      </c>
      <c r="AF430" s="151" t="n">
        <f aca="false">$AF$1*(X430/S430*100000)^0.5</f>
        <v>0.363912671437025</v>
      </c>
      <c r="AG430" s="162" t="n">
        <f aca="false">D430</f>
        <v>2.76399138460174</v>
      </c>
      <c r="AH430" s="163" t="n">
        <v>1</v>
      </c>
      <c r="AI430" s="161"/>
      <c r="AJ430" s="161"/>
      <c r="AK430" s="160"/>
      <c r="AL430" s="164"/>
      <c r="AM430" s="160"/>
      <c r="AN430" s="160"/>
      <c r="AO430" s="160"/>
      <c r="AP430" s="160"/>
      <c r="AQ430" s="161"/>
      <c r="AR430" s="161"/>
      <c r="AS430" s="161"/>
      <c r="AT430" s="161"/>
      <c r="AU430" s="161"/>
      <c r="AV430" s="161"/>
      <c r="AW430" s="161"/>
      <c r="AX430" s="161"/>
    </row>
    <row r="431" customFormat="false" ht="15.75" hidden="false" customHeight="false" outlineLevel="0" collapsed="false">
      <c r="A431" s="166" t="s">
        <v>94</v>
      </c>
      <c r="B431" s="166" t="s">
        <v>922</v>
      </c>
      <c r="C431" s="166" t="s">
        <v>922</v>
      </c>
      <c r="D431" s="151" t="n">
        <f aca="false">IF(AD431-AE431-AF431&lt;0,0,AD431-AE431-AF431)</f>
        <v>2.14018854018006</v>
      </c>
      <c r="E431" s="167"/>
      <c r="F431" s="169" t="n">
        <v>64</v>
      </c>
      <c r="G431" s="169" t="n">
        <v>3</v>
      </c>
      <c r="H431" s="169" t="n">
        <v>27</v>
      </c>
      <c r="I431" s="169" t="n">
        <v>0</v>
      </c>
      <c r="J431" s="167"/>
      <c r="K431" s="168" t="n">
        <v>25</v>
      </c>
      <c r="L431" s="169" t="n">
        <v>9</v>
      </c>
      <c r="M431" s="169" t="n">
        <v>15</v>
      </c>
      <c r="N431" s="169" t="n">
        <v>1</v>
      </c>
      <c r="O431" s="167"/>
      <c r="P431" s="166" t="s">
        <v>149</v>
      </c>
      <c r="Q431" s="170" t="n">
        <v>44004</v>
      </c>
      <c r="R431" s="169" t="n">
        <v>68.06</v>
      </c>
      <c r="S431" s="171" t="n">
        <v>130000</v>
      </c>
      <c r="T431" s="172" t="n">
        <v>1910</v>
      </c>
      <c r="U431" s="158" t="n">
        <f aca="false">V431+W431</f>
        <v>0.629027576197387</v>
      </c>
      <c r="V431" s="158" t="n">
        <f aca="false">IF(K431=0,0,M431/K431)</f>
        <v>0.6</v>
      </c>
      <c r="W431" s="158" t="n">
        <f aca="false">IF(K431+$AB$1*H431=0,0,(N431+$AB$1*J431)/(K431+$AB$1*H431))</f>
        <v>0.0290275761973875</v>
      </c>
      <c r="X431" s="159" t="n">
        <f aca="false">IF(F431=0,G431,F431)</f>
        <v>64</v>
      </c>
      <c r="Y431" s="159" t="n">
        <f aca="false">IF(K431=0,X431+E431,(X431+E431)/K431)</f>
        <v>2.56</v>
      </c>
      <c r="Z431" s="160" t="n">
        <f aca="false">(K431)/S431*100000</f>
        <v>19.2307692307692</v>
      </c>
      <c r="AA431" s="160" t="n">
        <f aca="false">SUM(M431:N431)/S431*100000</f>
        <v>12.3076923076923</v>
      </c>
      <c r="AB431" s="160" t="n">
        <f aca="false">IF(H431=0,(K431+$AB$1*I431)/S431*100000,(K431+$AB$1*H431)/S431*100000)</f>
        <v>26.5</v>
      </c>
      <c r="AC431" s="161" t="n">
        <f aca="false">(SUM(M431:N431)+$AB$1*ABS(H431-I431))/S431*100000</f>
        <v>19.5769230769231</v>
      </c>
      <c r="AD431" s="159" t="n">
        <f aca="false">(AB431*(W431*100+1))^0.5</f>
        <v>10.1697137090027</v>
      </c>
      <c r="AE431" s="159" t="n">
        <f aca="false">(AC431*(W431*100))^0.5</f>
        <v>7.53837267801068</v>
      </c>
      <c r="AF431" s="151" t="n">
        <f aca="false">$AF$1*(X431/S431*100000)^0.5</f>
        <v>0.491152490811936</v>
      </c>
      <c r="AG431" s="162" t="n">
        <f aca="false">D431</f>
        <v>2.14018854018006</v>
      </c>
      <c r="AH431" s="165"/>
      <c r="AI431" s="161"/>
      <c r="AJ431" s="161"/>
      <c r="AK431" s="160"/>
      <c r="AL431" s="164"/>
      <c r="AM431" s="160"/>
      <c r="AN431" s="160"/>
      <c r="AO431" s="160"/>
      <c r="AP431" s="160"/>
      <c r="AQ431" s="161"/>
      <c r="AR431" s="161"/>
      <c r="AS431" s="161"/>
      <c r="AT431" s="161"/>
      <c r="AU431" s="161"/>
      <c r="AV431" s="161"/>
      <c r="AW431" s="161"/>
      <c r="AX431" s="161"/>
    </row>
    <row r="432" customFormat="false" ht="15.75" hidden="false" customHeight="false" outlineLevel="0" collapsed="false">
      <c r="A432" s="166" t="s">
        <v>94</v>
      </c>
      <c r="B432" s="166" t="s">
        <v>923</v>
      </c>
      <c r="C432" s="166" t="s">
        <v>923</v>
      </c>
      <c r="D432" s="151" t="n">
        <f aca="false">IF(AD432-AE432-AF432&lt;0,0,AD432-AE432-AF432)</f>
        <v>20.8706802066051</v>
      </c>
      <c r="E432" s="167"/>
      <c r="F432" s="169" t="n">
        <v>97</v>
      </c>
      <c r="G432" s="169" t="n">
        <v>40</v>
      </c>
      <c r="H432" s="169" t="n">
        <v>265</v>
      </c>
      <c r="I432" s="169" t="n">
        <v>129</v>
      </c>
      <c r="J432" s="167"/>
      <c r="K432" s="168" t="n">
        <v>1034</v>
      </c>
      <c r="L432" s="169" t="n">
        <v>761</v>
      </c>
      <c r="M432" s="169" t="n">
        <v>209</v>
      </c>
      <c r="N432" s="169" t="n">
        <v>64</v>
      </c>
      <c r="O432" s="167"/>
      <c r="P432" s="166" t="s">
        <v>149</v>
      </c>
      <c r="Q432" s="170" t="n">
        <v>44004</v>
      </c>
      <c r="R432" s="169" t="n">
        <v>157.27</v>
      </c>
      <c r="S432" s="171" t="n">
        <v>432300</v>
      </c>
      <c r="T432" s="172" t="n">
        <v>2749</v>
      </c>
      <c r="U432" s="158" t="n">
        <f aca="false">V432+W432</f>
        <v>0.25892819207946</v>
      </c>
      <c r="V432" s="158" t="n">
        <f aca="false">IF(K432=0,0,M432/K432)</f>
        <v>0.202127659574468</v>
      </c>
      <c r="W432" s="158" t="n">
        <f aca="false">IF(K432+$AB$1*H432=0,0,(N432+$AB$1*J432)/(K432+$AB$1*H432))</f>
        <v>0.0568005325049922</v>
      </c>
      <c r="X432" s="159" t="n">
        <f aca="false">IF(F432=0,G432,F432)</f>
        <v>97</v>
      </c>
      <c r="Y432" s="159" t="n">
        <f aca="false">IF(K432=0,X432+E432,(X432+E432)/K432)</f>
        <v>0.0938104448742747</v>
      </c>
      <c r="Z432" s="160" t="n">
        <f aca="false">(K432)/S432*100000</f>
        <v>239.185750636132</v>
      </c>
      <c r="AA432" s="160" t="n">
        <f aca="false">SUM(M432:N432)/S432*100000</f>
        <v>63.1505898681471</v>
      </c>
      <c r="AB432" s="160" t="n">
        <f aca="false">IF(H432=0,(K432+$AB$1*I432)/S432*100000,(K432+$AB$1*H432)/S432*100000)</f>
        <v>260.640758732362</v>
      </c>
      <c r="AC432" s="161" t="n">
        <f aca="false">(SUM(M432:N432)+$AB$1*ABS(H432-I432))/S432*100000</f>
        <v>74.1614619477215</v>
      </c>
      <c r="AD432" s="159" t="n">
        <f aca="false">(AB432*(W432*100+1))^0.5</f>
        <v>41.726420258425</v>
      </c>
      <c r="AE432" s="159" t="n">
        <f aca="false">(AC432*(W432*100))^0.5</f>
        <v>20.524157790222</v>
      </c>
      <c r="AF432" s="151" t="n">
        <f aca="false">$AF$1*(X432/S432*100000)^0.5</f>
        <v>0.33158226159784</v>
      </c>
      <c r="AG432" s="162" t="n">
        <f aca="false">D432</f>
        <v>20.8706802066051</v>
      </c>
      <c r="AH432" s="165"/>
      <c r="AI432" s="161"/>
      <c r="AJ432" s="161"/>
      <c r="AK432" s="160"/>
      <c r="AL432" s="164"/>
      <c r="AM432" s="160"/>
      <c r="AN432" s="160"/>
      <c r="AO432" s="160"/>
      <c r="AP432" s="160"/>
      <c r="AQ432" s="161"/>
      <c r="AR432" s="161"/>
      <c r="AS432" s="161"/>
      <c r="AT432" s="161"/>
      <c r="AU432" s="161"/>
      <c r="AV432" s="161"/>
      <c r="AW432" s="161"/>
      <c r="AX432" s="161"/>
    </row>
    <row r="433" customFormat="false" ht="15.75" hidden="false" customHeight="false" outlineLevel="0" collapsed="false">
      <c r="A433" s="166" t="s">
        <v>94</v>
      </c>
      <c r="B433" s="166" t="s">
        <v>924</v>
      </c>
      <c r="C433" s="166" t="s">
        <v>924</v>
      </c>
      <c r="D433" s="151" t="n">
        <f aca="false">IF(AD433-AE433-AF433&lt;0,0,AD433-AE433-AF433)</f>
        <v>7.24405629825924</v>
      </c>
      <c r="E433" s="167"/>
      <c r="F433" s="169" t="n">
        <v>61</v>
      </c>
      <c r="G433" s="169" t="n">
        <v>44</v>
      </c>
      <c r="H433" s="169" t="n">
        <v>70</v>
      </c>
      <c r="I433" s="169" t="n">
        <v>16</v>
      </c>
      <c r="J433" s="167"/>
      <c r="K433" s="168" t="n">
        <v>169</v>
      </c>
      <c r="L433" s="169" t="n">
        <v>97</v>
      </c>
      <c r="M433" s="169" t="n">
        <v>59</v>
      </c>
      <c r="N433" s="169" t="n">
        <v>13</v>
      </c>
      <c r="O433" s="167"/>
      <c r="P433" s="166" t="s">
        <v>149</v>
      </c>
      <c r="Q433" s="170" t="n">
        <v>44004</v>
      </c>
      <c r="R433" s="169" t="n">
        <v>1114.87</v>
      </c>
      <c r="S433" s="171" t="n">
        <v>341500</v>
      </c>
      <c r="T433" s="172" t="n">
        <v>306</v>
      </c>
      <c r="U433" s="158" t="n">
        <f aca="false">V433+W433</f>
        <v>0.416295888567803</v>
      </c>
      <c r="V433" s="158" t="n">
        <f aca="false">IF(K433=0,0,M433/K433)</f>
        <v>0.349112426035503</v>
      </c>
      <c r="W433" s="158" t="n">
        <f aca="false">IF(K433+$AB$1*H433=0,0,(N433+$AB$1*J433)/(K433+$AB$1*H433))</f>
        <v>0.0671834625322997</v>
      </c>
      <c r="X433" s="159" t="n">
        <f aca="false">IF(F433=0,G433,F433)</f>
        <v>61</v>
      </c>
      <c r="Y433" s="159" t="n">
        <f aca="false">IF(K433=0,X433+E433,(X433+E433)/K433)</f>
        <v>0.36094674556213</v>
      </c>
      <c r="Z433" s="160" t="n">
        <f aca="false">(K433)/S433*100000</f>
        <v>49.4875549048316</v>
      </c>
      <c r="AA433" s="160" t="n">
        <f aca="false">SUM(M433:N433)/S433*100000</f>
        <v>21.0834553440703</v>
      </c>
      <c r="AB433" s="160" t="n">
        <f aca="false">IF(H433=0,(K433+$AB$1*I433)/S433*100000,(K433+$AB$1*H433)/S433*100000)</f>
        <v>56.6617862371889</v>
      </c>
      <c r="AC433" s="161" t="n">
        <f aca="false">(SUM(M433:N433)+$AB$1*ABS(H433-I433))/S433*100000</f>
        <v>26.6178623718887</v>
      </c>
      <c r="AD433" s="159" t="n">
        <f aca="false">(AB433*(W433*100+1))^0.5</f>
        <v>20.9125628631482</v>
      </c>
      <c r="AE433" s="159" t="n">
        <f aca="false">(AC433*(W433*100))^0.5</f>
        <v>13.3726592693888</v>
      </c>
      <c r="AF433" s="151" t="n">
        <f aca="false">$AF$1*(X433/S433*100000)^0.5</f>
        <v>0.295847295500159</v>
      </c>
      <c r="AG433" s="162" t="n">
        <f aca="false">D433</f>
        <v>7.24405629825924</v>
      </c>
      <c r="AH433" s="165"/>
      <c r="AI433" s="161"/>
      <c r="AJ433" s="161"/>
      <c r="AK433" s="160"/>
      <c r="AL433" s="164"/>
      <c r="AM433" s="160"/>
      <c r="AN433" s="160"/>
      <c r="AO433" s="160"/>
      <c r="AP433" s="160"/>
      <c r="AQ433" s="161"/>
      <c r="AR433" s="161"/>
      <c r="AS433" s="161"/>
      <c r="AT433" s="161"/>
      <c r="AU433" s="161"/>
      <c r="AV433" s="161"/>
      <c r="AW433" s="161"/>
      <c r="AX433" s="161"/>
    </row>
    <row r="434" customFormat="false" ht="15.75" hidden="false" customHeight="false" outlineLevel="0" collapsed="false">
      <c r="A434" s="166" t="s">
        <v>94</v>
      </c>
      <c r="B434" s="166" t="s">
        <v>925</v>
      </c>
      <c r="C434" s="166" t="s">
        <v>925</v>
      </c>
      <c r="D434" s="151" t="n">
        <f aca="false">IF(AD434-AE434-AF434&lt;0,0,AD434-AE434-AF434)</f>
        <v>3.27159157786378</v>
      </c>
      <c r="E434" s="167"/>
      <c r="F434" s="169" t="n">
        <v>70</v>
      </c>
      <c r="G434" s="169" t="n">
        <v>38</v>
      </c>
      <c r="H434" s="169" t="n">
        <v>40</v>
      </c>
      <c r="I434" s="169" t="n">
        <v>11</v>
      </c>
      <c r="J434" s="167"/>
      <c r="K434" s="168" t="n">
        <v>24</v>
      </c>
      <c r="L434" s="169" t="n">
        <v>9</v>
      </c>
      <c r="M434" s="169" t="n">
        <v>9</v>
      </c>
      <c r="N434" s="169" t="n">
        <v>6</v>
      </c>
      <c r="O434" s="167"/>
      <c r="P434" s="166" t="s">
        <v>149</v>
      </c>
      <c r="Q434" s="170" t="n">
        <v>44004</v>
      </c>
      <c r="R434" s="169" t="n">
        <v>1409.97</v>
      </c>
      <c r="S434" s="171" t="n">
        <v>210400</v>
      </c>
      <c r="T434" s="172" t="n">
        <v>149</v>
      </c>
      <c r="U434" s="158" t="n">
        <f aca="false">V434+W434</f>
        <v>0.532894736842105</v>
      </c>
      <c r="V434" s="158" t="n">
        <f aca="false">IF(K434=0,0,M434/K434)</f>
        <v>0.375</v>
      </c>
      <c r="W434" s="158" t="n">
        <f aca="false">IF(K434+$AB$1*H434=0,0,(N434+$AB$1*J434)/(K434+$AB$1*H434))</f>
        <v>0.157894736842105</v>
      </c>
      <c r="X434" s="159" t="n">
        <f aca="false">IF(F434=0,G434,F434)</f>
        <v>70</v>
      </c>
      <c r="Y434" s="159" t="n">
        <f aca="false">IF(K434=0,X434+E434,(X434+E434)/K434)</f>
        <v>2.91666666666667</v>
      </c>
      <c r="Z434" s="160" t="n">
        <f aca="false">(K434)/S434*100000</f>
        <v>11.4068441064639</v>
      </c>
      <c r="AA434" s="160" t="n">
        <f aca="false">SUM(M434:N434)/S434*100000</f>
        <v>7.12927756653992</v>
      </c>
      <c r="AB434" s="160" t="n">
        <f aca="false">IF(H434=0,(K434+$AB$1*I434)/S434*100000,(K434+$AB$1*H434)/S434*100000)</f>
        <v>18.0608365019011</v>
      </c>
      <c r="AC434" s="161" t="n">
        <f aca="false">(SUM(M434:N434)+$AB$1*ABS(H434-I434))/S434*100000</f>
        <v>11.9534220532319</v>
      </c>
      <c r="AD434" s="159" t="n">
        <f aca="false">(AB434*(W434*100+1))^0.5</f>
        <v>17.4135561894605</v>
      </c>
      <c r="AE434" s="159" t="n">
        <f aca="false">(AC434*(W434*100))^0.5</f>
        <v>13.7382037743574</v>
      </c>
      <c r="AF434" s="151" t="n">
        <f aca="false">$AF$1*(X434/S434*100000)^0.5</f>
        <v>0.40376083723934</v>
      </c>
      <c r="AG434" s="162" t="n">
        <f aca="false">D434</f>
        <v>3.27159157786378</v>
      </c>
      <c r="AH434" s="165"/>
      <c r="AI434" s="161"/>
      <c r="AJ434" s="161"/>
      <c r="AK434" s="160"/>
      <c r="AL434" s="164"/>
      <c r="AM434" s="160"/>
      <c r="AN434" s="160"/>
      <c r="AO434" s="160"/>
      <c r="AP434" s="160"/>
      <c r="AQ434" s="161"/>
      <c r="AR434" s="161"/>
      <c r="AS434" s="161"/>
      <c r="AT434" s="161"/>
      <c r="AU434" s="161"/>
      <c r="AV434" s="161"/>
      <c r="AW434" s="161"/>
      <c r="AX434" s="161"/>
    </row>
    <row r="435" customFormat="false" ht="15.75" hidden="false" customHeight="false" outlineLevel="0" collapsed="false">
      <c r="A435" s="166" t="s">
        <v>94</v>
      </c>
      <c r="B435" s="166" t="s">
        <v>926</v>
      </c>
      <c r="C435" s="166" t="s">
        <v>926</v>
      </c>
      <c r="D435" s="151" t="n">
        <f aca="false">IF(AD435-AE435-AF435&lt;0,0,AD435-AE435-AF435)</f>
        <v>1.60725412732616</v>
      </c>
      <c r="E435" s="167"/>
      <c r="F435" s="169" t="n">
        <v>24</v>
      </c>
      <c r="G435" s="169" t="n">
        <v>0</v>
      </c>
      <c r="H435" s="169" t="n">
        <v>17</v>
      </c>
      <c r="I435" s="169" t="n">
        <v>6</v>
      </c>
      <c r="J435" s="167"/>
      <c r="K435" s="168" t="n">
        <v>10</v>
      </c>
      <c r="L435" s="169" t="n">
        <v>1</v>
      </c>
      <c r="M435" s="169" t="n">
        <v>7</v>
      </c>
      <c r="N435" s="169" t="n">
        <v>2</v>
      </c>
      <c r="O435" s="167"/>
      <c r="P435" s="166" t="s">
        <v>149</v>
      </c>
      <c r="Q435" s="170" t="n">
        <v>44004</v>
      </c>
      <c r="R435" s="169" t="n">
        <v>710.83</v>
      </c>
      <c r="S435" s="171" t="n">
        <v>106500</v>
      </c>
      <c r="T435" s="172" t="n">
        <v>150</v>
      </c>
      <c r="U435" s="158" t="n">
        <f aca="false">V435+W435</f>
        <v>0.825391849529781</v>
      </c>
      <c r="V435" s="158" t="n">
        <f aca="false">IF(K435=0,0,M435/K435)</f>
        <v>0.7</v>
      </c>
      <c r="W435" s="158" t="n">
        <f aca="false">IF(K435+$AB$1*H435=0,0,(N435+$AB$1*J435)/(K435+$AB$1*H435))</f>
        <v>0.125391849529781</v>
      </c>
      <c r="X435" s="159" t="n">
        <f aca="false">IF(F435=0,G435,F435)</f>
        <v>24</v>
      </c>
      <c r="Y435" s="159" t="n">
        <f aca="false">IF(K435=0,X435+E435,(X435+E435)/K435)</f>
        <v>2.4</v>
      </c>
      <c r="Z435" s="160" t="n">
        <f aca="false">(K435)/S435*100000</f>
        <v>9.38967136150235</v>
      </c>
      <c r="AA435" s="160" t="n">
        <f aca="false">SUM(M435:N435)/S435*100000</f>
        <v>8.45070422535211</v>
      </c>
      <c r="AB435" s="160" t="n">
        <f aca="false">IF(H435=0,(K435+$AB$1*I435)/S435*100000,(K435+$AB$1*H435)/S435*100000)</f>
        <v>14.9765258215962</v>
      </c>
      <c r="AC435" s="161" t="n">
        <f aca="false">(SUM(M435:N435)+$AB$1*ABS(H435-I435))/S435*100000</f>
        <v>12.0657276995305</v>
      </c>
      <c r="AD435" s="159" t="n">
        <f aca="false">(AB435*(W435*100+1))^0.5</f>
        <v>14.2397314950684</v>
      </c>
      <c r="AE435" s="159" t="n">
        <f aca="false">(AC435*(W435*100))^0.5</f>
        <v>12.300178503448</v>
      </c>
      <c r="AF435" s="151" t="n">
        <f aca="false">$AF$1*(X435/S435*100000)^0.5</f>
        <v>0.332298864294279</v>
      </c>
      <c r="AG435" s="162" t="n">
        <f aca="false">D435</f>
        <v>1.60725412732616</v>
      </c>
      <c r="AH435" s="163" t="n">
        <v>1</v>
      </c>
      <c r="AI435" s="161"/>
      <c r="AJ435" s="161"/>
      <c r="AK435" s="160"/>
      <c r="AL435" s="164"/>
      <c r="AM435" s="160"/>
      <c r="AN435" s="160"/>
      <c r="AO435" s="160"/>
      <c r="AP435" s="160"/>
      <c r="AQ435" s="161"/>
      <c r="AR435" s="161"/>
      <c r="AS435" s="161"/>
      <c r="AT435" s="161"/>
      <c r="AU435" s="161"/>
      <c r="AV435" s="161"/>
      <c r="AW435" s="161"/>
      <c r="AX435" s="161"/>
    </row>
    <row r="436" customFormat="false" ht="15.75" hidden="false" customHeight="false" outlineLevel="0" collapsed="false">
      <c r="A436" s="166" t="s">
        <v>94</v>
      </c>
      <c r="B436" s="166" t="s">
        <v>927</v>
      </c>
      <c r="C436" s="166" t="s">
        <v>927</v>
      </c>
      <c r="D436" s="151" t="n">
        <f aca="false">IF(AD436-AE436-AF436&lt;0,0,AD436-AE436-AF436)</f>
        <v>9.22314204142751</v>
      </c>
      <c r="E436" s="167"/>
      <c r="F436" s="169" t="n">
        <v>7</v>
      </c>
      <c r="G436" s="169" t="n">
        <v>3</v>
      </c>
      <c r="H436" s="169" t="n">
        <v>55</v>
      </c>
      <c r="I436" s="169" t="n">
        <v>13</v>
      </c>
      <c r="J436" s="167"/>
      <c r="K436" s="168" t="n">
        <v>78</v>
      </c>
      <c r="L436" s="169" t="n">
        <v>65</v>
      </c>
      <c r="M436" s="169" t="n">
        <v>7</v>
      </c>
      <c r="N436" s="169" t="n">
        <v>6</v>
      </c>
      <c r="O436" s="167"/>
      <c r="P436" s="166" t="s">
        <v>149</v>
      </c>
      <c r="Q436" s="170" t="n">
        <v>44004</v>
      </c>
      <c r="R436" s="169" t="n">
        <v>918.49</v>
      </c>
      <c r="S436" s="171" t="n">
        <v>203200</v>
      </c>
      <c r="T436" s="172" t="n">
        <v>221</v>
      </c>
      <c r="U436" s="158" t="n">
        <f aca="false">V436+W436</f>
        <v>0.151440247841276</v>
      </c>
      <c r="V436" s="158" t="n">
        <f aca="false">IF(K436=0,0,M436/K436)</f>
        <v>0.0897435897435897</v>
      </c>
      <c r="W436" s="158" t="n">
        <f aca="false">IF(K436+$AB$1*H436=0,0,(N436+$AB$1*J436)/(K436+$AB$1*H436))</f>
        <v>0.0616966580976864</v>
      </c>
      <c r="X436" s="159" t="n">
        <f aca="false">IF(F436=0,G436,F436)</f>
        <v>7</v>
      </c>
      <c r="Y436" s="159" t="n">
        <f aca="false">IF(K436=0,X436+E436,(X436+E436)/K436)</f>
        <v>0.0897435897435897</v>
      </c>
      <c r="Z436" s="160" t="n">
        <f aca="false">(K436)/S436*100000</f>
        <v>38.3858267716535</v>
      </c>
      <c r="AA436" s="160" t="n">
        <f aca="false">SUM(M436:N436)/S436*100000</f>
        <v>6.39763779527559</v>
      </c>
      <c r="AB436" s="160" t="n">
        <f aca="false">IF(H436=0,(K436+$AB$1*I436)/S436*100000,(K436+$AB$1*H436)/S436*100000)</f>
        <v>47.8592519685039</v>
      </c>
      <c r="AC436" s="161" t="n">
        <f aca="false">(SUM(M436:N436)+$AB$1*ABS(H436-I436))/S436*100000</f>
        <v>13.6318897637795</v>
      </c>
      <c r="AD436" s="159" t="n">
        <f aca="false">(AB436*(W436*100+1))^0.5</f>
        <v>18.5238992255865</v>
      </c>
      <c r="AE436" s="159" t="n">
        <f aca="false">(AC436*(W436*100))^0.5</f>
        <v>9.17083443303419</v>
      </c>
      <c r="AF436" s="151" t="n">
        <f aca="false">$AF$1*(X436/S436*100000)^0.5</f>
        <v>0.129922751124822</v>
      </c>
      <c r="AG436" s="162" t="n">
        <f aca="false">D436</f>
        <v>9.22314204142751</v>
      </c>
      <c r="AH436" s="165"/>
      <c r="AI436" s="161"/>
      <c r="AJ436" s="161"/>
      <c r="AK436" s="160"/>
      <c r="AL436" s="164"/>
      <c r="AM436" s="160"/>
      <c r="AN436" s="160"/>
      <c r="AO436" s="160"/>
      <c r="AP436" s="160"/>
      <c r="AQ436" s="161"/>
      <c r="AR436" s="161"/>
      <c r="AS436" s="161"/>
      <c r="AT436" s="161"/>
      <c r="AU436" s="161"/>
      <c r="AV436" s="161"/>
      <c r="AW436" s="161"/>
      <c r="AX436" s="161"/>
    </row>
    <row r="437" customFormat="false" ht="15.75" hidden="false" customHeight="false" outlineLevel="0" collapsed="false">
      <c r="A437" s="166" t="s">
        <v>94</v>
      </c>
      <c r="B437" s="166" t="s">
        <v>928</v>
      </c>
      <c r="C437" s="166" t="s">
        <v>929</v>
      </c>
      <c r="D437" s="151" t="n">
        <f aca="false">IF(AD437-AE437-AF437&lt;0,0,AD437-AE437-AF437)</f>
        <v>3.15917023340613</v>
      </c>
      <c r="E437" s="167"/>
      <c r="F437" s="169" t="n">
        <v>8</v>
      </c>
      <c r="G437" s="169" t="n">
        <v>1</v>
      </c>
      <c r="H437" s="169" t="n">
        <v>5</v>
      </c>
      <c r="I437" s="169" t="n">
        <v>0</v>
      </c>
      <c r="J437" s="167"/>
      <c r="K437" s="168" t="n">
        <v>6</v>
      </c>
      <c r="L437" s="169" t="n">
        <v>6</v>
      </c>
      <c r="M437" s="169" t="n">
        <v>0</v>
      </c>
      <c r="N437" s="169" t="n">
        <v>0</v>
      </c>
      <c r="O437" s="167"/>
      <c r="P437" s="166" t="s">
        <v>149</v>
      </c>
      <c r="Q437" s="170" t="n">
        <v>44004</v>
      </c>
      <c r="R437" s="169" t="n">
        <v>275.96</v>
      </c>
      <c r="S437" s="171" t="n">
        <v>67000</v>
      </c>
      <c r="T437" s="172" t="n">
        <v>243</v>
      </c>
      <c r="U437" s="158" t="n">
        <f aca="false">V437+W437</f>
        <v>0</v>
      </c>
      <c r="V437" s="158" t="n">
        <f aca="false">IF(K437=0,0,M437/K437)</f>
        <v>0</v>
      </c>
      <c r="W437" s="158" t="n">
        <f aca="false">IF(K437+$AB$1*H437=0,0,(N437+$AB$1*J437)/(K437+$AB$1*H437))</f>
        <v>0</v>
      </c>
      <c r="X437" s="159" t="n">
        <f aca="false">IF(F437=0,G437,F437)</f>
        <v>8</v>
      </c>
      <c r="Y437" s="159" t="n">
        <f aca="false">IF(K437=0,X437+E437,(X437+E437)/K437)</f>
        <v>1.33333333333333</v>
      </c>
      <c r="Z437" s="160" t="n">
        <f aca="false">(K437)/S437*100000</f>
        <v>8.95522388059702</v>
      </c>
      <c r="AA437" s="160" t="n">
        <f aca="false">SUM(M437:N437)/S437*100000</f>
        <v>0</v>
      </c>
      <c r="AB437" s="160" t="n">
        <f aca="false">IF(H437=0,(K437+$AB$1*I437)/S437*100000,(K437+$AB$1*H437)/S437*100000)</f>
        <v>11.5671641791045</v>
      </c>
      <c r="AC437" s="161" t="n">
        <f aca="false">(SUM(M437:N437)+$AB$1*ABS(H437-I437))/S437*100000</f>
        <v>2.61194029850746</v>
      </c>
      <c r="AD437" s="159" t="n">
        <f aca="false">(AB437*(W437*100+1))^0.5</f>
        <v>3.40105339256891</v>
      </c>
      <c r="AE437" s="159" t="n">
        <f aca="false">(AC437*(W437*100))^0.5</f>
        <v>0</v>
      </c>
      <c r="AF437" s="151" t="n">
        <f aca="false">$AF$1*(X437/S437*100000)^0.5</f>
        <v>0.241883159162781</v>
      </c>
      <c r="AG437" s="162" t="n">
        <f aca="false">D437</f>
        <v>3.15917023340613</v>
      </c>
      <c r="AH437" s="163" t="n">
        <v>0</v>
      </c>
      <c r="AI437" s="161"/>
      <c r="AJ437" s="161"/>
      <c r="AK437" s="160"/>
      <c r="AL437" s="164"/>
      <c r="AM437" s="160"/>
      <c r="AN437" s="160"/>
      <c r="AO437" s="160"/>
      <c r="AP437" s="160"/>
      <c r="AQ437" s="161"/>
      <c r="AR437" s="161"/>
      <c r="AS437" s="161"/>
      <c r="AT437" s="161"/>
      <c r="AU437" s="161"/>
      <c r="AV437" s="161"/>
      <c r="AW437" s="161"/>
      <c r="AX437" s="161"/>
    </row>
    <row r="438" customFormat="false" ht="15.75" hidden="false" customHeight="false" outlineLevel="0" collapsed="false">
      <c r="A438" s="166" t="s">
        <v>94</v>
      </c>
      <c r="B438" s="166" t="s">
        <v>930</v>
      </c>
      <c r="C438" s="166" t="s">
        <v>930</v>
      </c>
      <c r="D438" s="151" t="n">
        <f aca="false">IF(AD438-AE438-AF438&lt;0,0,AD438-AE438-AF438)</f>
        <v>15.7385672100222</v>
      </c>
      <c r="E438" s="167"/>
      <c r="F438" s="169" t="n">
        <v>107</v>
      </c>
      <c r="G438" s="169" t="n">
        <v>27</v>
      </c>
      <c r="H438" s="169" t="n">
        <v>54</v>
      </c>
      <c r="I438" s="169" t="n">
        <v>13</v>
      </c>
      <c r="J438" s="167"/>
      <c r="K438" s="168" t="n">
        <v>111</v>
      </c>
      <c r="L438" s="169" t="n">
        <v>96</v>
      </c>
      <c r="M438" s="169" t="n">
        <v>7</v>
      </c>
      <c r="N438" s="169" t="n">
        <v>8</v>
      </c>
      <c r="O438" s="167"/>
      <c r="P438" s="166" t="s">
        <v>149</v>
      </c>
      <c r="Q438" s="170" t="n">
        <v>44004</v>
      </c>
      <c r="R438" s="169" t="n">
        <v>114.2</v>
      </c>
      <c r="S438" s="171" t="n">
        <v>107600</v>
      </c>
      <c r="T438" s="172" t="n">
        <v>942</v>
      </c>
      <c r="U438" s="158" t="n">
        <f aca="false">V438+W438</f>
        <v>0.124648898320954</v>
      </c>
      <c r="V438" s="158" t="n">
        <f aca="false">IF(K438=0,0,M438/K438)</f>
        <v>0.0630630630630631</v>
      </c>
      <c r="W438" s="158" t="n">
        <f aca="false">IF(K438+$AB$1*H438=0,0,(N438+$AB$1*J438)/(K438+$AB$1*H438))</f>
        <v>0.0615858352578907</v>
      </c>
      <c r="X438" s="159" t="n">
        <f aca="false">IF(F438=0,G438,F438)</f>
        <v>107</v>
      </c>
      <c r="Y438" s="159" t="n">
        <f aca="false">IF(K438=0,X438+E438,(X438+E438)/K438)</f>
        <v>0.963963963963964</v>
      </c>
      <c r="Z438" s="160" t="n">
        <f aca="false">(K438)/S438*100000</f>
        <v>103.159851301115</v>
      </c>
      <c r="AA438" s="160" t="n">
        <f aca="false">SUM(M438:N438)/S438*100000</f>
        <v>13.9405204460967</v>
      </c>
      <c r="AB438" s="160" t="n">
        <f aca="false">IF(H438=0,(K438+$AB$1*I438)/S438*100000,(K438+$AB$1*H438)/S438*100000)</f>
        <v>120.724907063197</v>
      </c>
      <c r="AC438" s="161" t="n">
        <f aca="false">(SUM(M438:N438)+$AB$1*ABS(H438-I438))/S438*100000</f>
        <v>27.2769516728624</v>
      </c>
      <c r="AD438" s="159" t="n">
        <f aca="false">(AB438*(W438*100+1))^0.5</f>
        <v>29.3976075702602</v>
      </c>
      <c r="AE438" s="159" t="n">
        <f aca="false">(AC438*(W438*100))^0.5</f>
        <v>12.9609947614462</v>
      </c>
      <c r="AF438" s="151" t="n">
        <f aca="false">$AF$1*(X438/S438*100000)^0.5</f>
        <v>0.698045598791773</v>
      </c>
      <c r="AG438" s="162" t="n">
        <f aca="false">D438</f>
        <v>15.7385672100222</v>
      </c>
      <c r="AH438" s="165"/>
      <c r="AI438" s="161"/>
      <c r="AJ438" s="161"/>
      <c r="AK438" s="160"/>
      <c r="AL438" s="164"/>
      <c r="AM438" s="160"/>
      <c r="AN438" s="160"/>
      <c r="AO438" s="160"/>
      <c r="AP438" s="160"/>
      <c r="AQ438" s="161"/>
      <c r="AR438" s="161"/>
      <c r="AS438" s="161"/>
      <c r="AT438" s="161"/>
      <c r="AU438" s="161"/>
      <c r="AV438" s="161"/>
      <c r="AW438" s="161"/>
      <c r="AX438" s="161"/>
    </row>
    <row r="439" customFormat="false" ht="15.75" hidden="false" customHeight="false" outlineLevel="0" collapsed="false">
      <c r="A439" s="188" t="s">
        <v>93</v>
      </c>
      <c r="B439" s="188" t="s">
        <v>931</v>
      </c>
      <c r="C439" s="188" t="s">
        <v>931</v>
      </c>
      <c r="D439" s="151" t="n">
        <f aca="false">IF(AD439-AE439-AF439&lt;0,0,AD439-AE439-AF439)</f>
        <v>2.35656058734321</v>
      </c>
      <c r="E439" s="189"/>
      <c r="F439" s="190" t="n">
        <v>780</v>
      </c>
      <c r="G439" s="189"/>
      <c r="H439" s="190" t="n">
        <v>84</v>
      </c>
      <c r="I439" s="189"/>
      <c r="J439" s="189"/>
      <c r="K439" s="191" t="n">
        <v>21</v>
      </c>
      <c r="L439" s="190" t="n">
        <v>2</v>
      </c>
      <c r="M439" s="190" t="n">
        <v>19</v>
      </c>
      <c r="N439" s="190" t="n">
        <v>0</v>
      </c>
      <c r="O439" s="189"/>
      <c r="P439" s="188" t="s">
        <v>149</v>
      </c>
      <c r="Q439" s="192" t="n">
        <v>44004</v>
      </c>
      <c r="R439" s="190" t="n">
        <v>2232.3</v>
      </c>
      <c r="S439" s="193" t="n">
        <v>476536</v>
      </c>
      <c r="T439" s="194" t="n">
        <v>213</v>
      </c>
      <c r="U439" s="158" t="n">
        <f aca="false">V439+W439</f>
        <v>0.904761904761905</v>
      </c>
      <c r="V439" s="158" t="n">
        <f aca="false">IF(K439=0,0,M439/K439)</f>
        <v>0.904761904761905</v>
      </c>
      <c r="W439" s="158" t="n">
        <f aca="false">IF(K439+$AB$1*H439=0,0,(N439+$AB$1*J439)/(K439+$AB$1*H439))</f>
        <v>0</v>
      </c>
      <c r="X439" s="159" t="n">
        <f aca="false">IF(F439=0,G439,F439)</f>
        <v>780</v>
      </c>
      <c r="Y439" s="159" t="n">
        <f aca="false">IF(K439=0,X439+E439,(X439+E439)/K439)</f>
        <v>37.1428571428571</v>
      </c>
      <c r="Z439" s="160" t="n">
        <f aca="false">(K439)/S439*100000</f>
        <v>4.40680242416103</v>
      </c>
      <c r="AA439" s="160" t="n">
        <f aca="false">SUM(M439:N439)/S439*100000</f>
        <v>3.98710695519331</v>
      </c>
      <c r="AB439" s="160" t="n">
        <f aca="false">IF(H439=0,(K439+$AB$1*I439)/S439*100000,(K439+$AB$1*H439)/S439*100000)</f>
        <v>10.5763258179865</v>
      </c>
      <c r="AC439" s="161" t="n">
        <f aca="false">(SUM(M439:N439)+$AB$1*ABS(H439-I439))/S439*100000</f>
        <v>10.1566303490188</v>
      </c>
      <c r="AD439" s="159" t="n">
        <f aca="false">(AB439*(W439*100+1))^0.5</f>
        <v>3.25212635332431</v>
      </c>
      <c r="AE439" s="159" t="n">
        <f aca="false">(AC439*(W439*100))^0.5</f>
        <v>0</v>
      </c>
      <c r="AF439" s="151" t="n">
        <f aca="false">$AF$1*(X439/S439*100000)^0.5</f>
        <v>0.895565765981096</v>
      </c>
      <c r="AG439" s="162" t="n">
        <f aca="false">D439</f>
        <v>2.35656058734321</v>
      </c>
      <c r="AH439" s="165"/>
      <c r="AI439" s="161"/>
      <c r="AJ439" s="161"/>
      <c r="AK439" s="160"/>
      <c r="AL439" s="164"/>
      <c r="AM439" s="160"/>
      <c r="AN439" s="160"/>
      <c r="AO439" s="160"/>
      <c r="AP439" s="160"/>
      <c r="AQ439" s="161"/>
      <c r="AR439" s="161"/>
      <c r="AS439" s="161"/>
      <c r="AT439" s="161"/>
      <c r="AU439" s="161"/>
      <c r="AV439" s="161"/>
      <c r="AW439" s="161"/>
      <c r="AX439" s="161"/>
    </row>
    <row r="440" customFormat="false" ht="15.75" hidden="false" customHeight="false" outlineLevel="0" collapsed="false">
      <c r="A440" s="188" t="s">
        <v>93</v>
      </c>
      <c r="B440" s="188" t="s">
        <v>932</v>
      </c>
      <c r="C440" s="188" t="s">
        <v>933</v>
      </c>
      <c r="D440" s="151" t="n">
        <f aca="false">IF(AD440-AE440-AF440&lt;0,0,AD440-AE440-AF440)</f>
        <v>0.602942527022996</v>
      </c>
      <c r="E440" s="189"/>
      <c r="F440" s="190" t="n">
        <v>229</v>
      </c>
      <c r="G440" s="189"/>
      <c r="H440" s="190" t="n">
        <v>33</v>
      </c>
      <c r="I440" s="189"/>
      <c r="J440" s="189"/>
      <c r="K440" s="191" t="n">
        <v>18</v>
      </c>
      <c r="L440" s="190" t="n">
        <v>2</v>
      </c>
      <c r="M440" s="190" t="n">
        <v>15</v>
      </c>
      <c r="N440" s="190" t="n">
        <v>1</v>
      </c>
      <c r="O440" s="189"/>
      <c r="P440" s="188" t="s">
        <v>149</v>
      </c>
      <c r="Q440" s="192" t="n">
        <v>44004</v>
      </c>
      <c r="R440" s="190" t="n">
        <v>25.24</v>
      </c>
      <c r="S440" s="193" t="n">
        <v>122395</v>
      </c>
      <c r="T440" s="194" t="n">
        <v>4849</v>
      </c>
      <c r="U440" s="158" t="n">
        <f aca="false">V440+W440</f>
        <v>0.867174280879865</v>
      </c>
      <c r="V440" s="158" t="n">
        <f aca="false">IF(K440=0,0,M440/K440)</f>
        <v>0.833333333333333</v>
      </c>
      <c r="W440" s="158" t="n">
        <f aca="false">IF(K440+$AB$1*H440=0,0,(N440+$AB$1*J440)/(K440+$AB$1*H440))</f>
        <v>0.0338409475465313</v>
      </c>
      <c r="X440" s="159" t="n">
        <f aca="false">IF(F440=0,G440,F440)</f>
        <v>229</v>
      </c>
      <c r="Y440" s="159" t="n">
        <f aca="false">IF(K440=0,X440+E440,(X440+E440)/K440)</f>
        <v>12.7222222222222</v>
      </c>
      <c r="Z440" s="160" t="n">
        <f aca="false">(K440)/S440*100000</f>
        <v>14.7064831079701</v>
      </c>
      <c r="AA440" s="160" t="n">
        <f aca="false">SUM(M440:N440)/S440*100000</f>
        <v>13.0724294293068</v>
      </c>
      <c r="AB440" s="160" t="n">
        <f aca="false">IF(H440=0,(K440+$AB$1*I440)/S440*100000,(K440+$AB$1*H440)/S440*100000)</f>
        <v>24.1431431022509</v>
      </c>
      <c r="AC440" s="161" t="n">
        <f aca="false">(SUM(M440:N440)+$AB$1*ABS(H440-I440))/S440*100000</f>
        <v>22.5090894235876</v>
      </c>
      <c r="AD440" s="159" t="n">
        <f aca="false">(AB440*(W440*100+1))^0.5</f>
        <v>10.2881401154639</v>
      </c>
      <c r="AE440" s="159" t="n">
        <f aca="false">(AC440*(W440*100))^0.5</f>
        <v>8.72770825878025</v>
      </c>
      <c r="AF440" s="151" t="n">
        <f aca="false">$AF$1*(X440/S440*100000)^0.5</f>
        <v>0.957489329660686</v>
      </c>
      <c r="AG440" s="162" t="n">
        <f aca="false">D440</f>
        <v>0.602942527022996</v>
      </c>
      <c r="AH440" s="165"/>
      <c r="AI440" s="161"/>
      <c r="AJ440" s="161"/>
      <c r="AK440" s="160"/>
      <c r="AL440" s="164"/>
      <c r="AM440" s="160"/>
      <c r="AN440" s="160"/>
      <c r="AO440" s="160"/>
      <c r="AP440" s="160"/>
      <c r="AQ440" s="161"/>
      <c r="AR440" s="161"/>
      <c r="AS440" s="161"/>
      <c r="AT440" s="161"/>
      <c r="AU440" s="161"/>
      <c r="AV440" s="161"/>
      <c r="AW440" s="161"/>
      <c r="AX440" s="161"/>
    </row>
    <row r="441" customFormat="false" ht="15.75" hidden="false" customHeight="false" outlineLevel="0" collapsed="false">
      <c r="A441" s="188" t="s">
        <v>93</v>
      </c>
      <c r="B441" s="188" t="s">
        <v>934</v>
      </c>
      <c r="C441" s="188" t="s">
        <v>934</v>
      </c>
      <c r="D441" s="151" t="n">
        <f aca="false">IF(AD441-AE441-AF441&lt;0,0,AD441-AE441-AF441)</f>
        <v>3.15835841900413</v>
      </c>
      <c r="E441" s="189"/>
      <c r="F441" s="190" t="n">
        <v>462</v>
      </c>
      <c r="G441" s="189"/>
      <c r="H441" s="190" t="n">
        <v>39</v>
      </c>
      <c r="I441" s="189"/>
      <c r="J441" s="189"/>
      <c r="K441" s="191" t="n">
        <v>25</v>
      </c>
      <c r="L441" s="190" t="n">
        <v>5</v>
      </c>
      <c r="M441" s="190" t="n">
        <v>20</v>
      </c>
      <c r="N441" s="190" t="n">
        <v>0</v>
      </c>
      <c r="O441" s="189"/>
      <c r="P441" s="188" t="s">
        <v>149</v>
      </c>
      <c r="Q441" s="192" t="n">
        <v>44004</v>
      </c>
      <c r="R441" s="190" t="n">
        <v>3346.2</v>
      </c>
      <c r="S441" s="193" t="n">
        <v>222611</v>
      </c>
      <c r="T441" s="194" t="n">
        <v>67</v>
      </c>
      <c r="U441" s="158" t="n">
        <f aca="false">V441+W441</f>
        <v>0.8</v>
      </c>
      <c r="V441" s="158" t="n">
        <f aca="false">IF(K441=0,0,M441/K441)</f>
        <v>0.8</v>
      </c>
      <c r="W441" s="158" t="n">
        <f aca="false">IF(K441+$AB$1*H441=0,0,(N441+$AB$1*J441)/(K441+$AB$1*H441))</f>
        <v>0</v>
      </c>
      <c r="X441" s="159" t="n">
        <f aca="false">IF(F441=0,G441,F441)</f>
        <v>462</v>
      </c>
      <c r="Y441" s="159" t="n">
        <f aca="false">IF(K441=0,X441+E441,(X441+E441)/K441)</f>
        <v>18.48</v>
      </c>
      <c r="Z441" s="160" t="n">
        <f aca="false">(K441)/S441*100000</f>
        <v>11.2303524983042</v>
      </c>
      <c r="AA441" s="160" t="n">
        <f aca="false">SUM(M441:N441)/S441*100000</f>
        <v>8.98428199864337</v>
      </c>
      <c r="AB441" s="160" t="n">
        <f aca="false">IF(H441=0,(K441+$AB$1*I441)/S441*100000,(K441+$AB$1*H441)/S441*100000)</f>
        <v>17.3621249623783</v>
      </c>
      <c r="AC441" s="161" t="n">
        <f aca="false">(SUM(M441:N441)+$AB$1*ABS(H441-I441))/S441*100000</f>
        <v>15.1160544627175</v>
      </c>
      <c r="AD441" s="159" t="n">
        <f aca="false">(AB441*(W441*100+1))^0.5</f>
        <v>4.16678832704258</v>
      </c>
      <c r="AE441" s="159" t="n">
        <f aca="false">(AC441*(W441*100))^0.5</f>
        <v>0</v>
      </c>
      <c r="AF441" s="151" t="n">
        <f aca="false">$AF$1*(X441/S441*100000)^0.5</f>
        <v>1.00842990803845</v>
      </c>
      <c r="AG441" s="162" t="n">
        <f aca="false">D441</f>
        <v>3.15835841900413</v>
      </c>
      <c r="AH441" s="165"/>
      <c r="AI441" s="161"/>
      <c r="AJ441" s="161"/>
      <c r="AK441" s="160"/>
      <c r="AL441" s="164"/>
      <c r="AM441" s="160"/>
      <c r="AN441" s="160"/>
      <c r="AO441" s="160"/>
      <c r="AP441" s="160"/>
      <c r="AQ441" s="161"/>
      <c r="AR441" s="161"/>
      <c r="AS441" s="161"/>
      <c r="AT441" s="161"/>
      <c r="AU441" s="161"/>
      <c r="AV441" s="161"/>
      <c r="AW441" s="161"/>
      <c r="AX441" s="161"/>
    </row>
    <row r="442" customFormat="false" ht="15.75" hidden="false" customHeight="false" outlineLevel="0" collapsed="false">
      <c r="A442" s="188" t="s">
        <v>93</v>
      </c>
      <c r="B442" s="188" t="s">
        <v>935</v>
      </c>
      <c r="C442" s="188" t="s">
        <v>935</v>
      </c>
      <c r="D442" s="151" t="n">
        <f aca="false">IF(AD442-AE442-AF442&lt;0,0,AD442-AE442-AF442)</f>
        <v>3.15276715995858</v>
      </c>
      <c r="E442" s="189"/>
      <c r="F442" s="190" t="n">
        <v>29</v>
      </c>
      <c r="G442" s="189"/>
      <c r="H442" s="190" t="n">
        <v>8</v>
      </c>
      <c r="I442" s="189"/>
      <c r="J442" s="189"/>
      <c r="K442" s="191" t="n">
        <v>8</v>
      </c>
      <c r="L442" s="190" t="n">
        <v>0</v>
      </c>
      <c r="M442" s="190" t="n">
        <v>8</v>
      </c>
      <c r="N442" s="190" t="n">
        <v>0</v>
      </c>
      <c r="O442" s="189"/>
      <c r="P442" s="188" t="s">
        <v>149</v>
      </c>
      <c r="Q442" s="192" t="n">
        <v>44004</v>
      </c>
      <c r="R442" s="190" t="n">
        <v>6011.35</v>
      </c>
      <c r="S442" s="193" t="n">
        <v>85156</v>
      </c>
      <c r="T442" s="194" t="n">
        <v>14</v>
      </c>
      <c r="U442" s="158" t="n">
        <f aca="false">V442+W442</f>
        <v>1</v>
      </c>
      <c r="V442" s="158" t="n">
        <f aca="false">IF(K442=0,0,M442/K442)</f>
        <v>1</v>
      </c>
      <c r="W442" s="158" t="n">
        <f aca="false">IF(K442+$AB$1*H442=0,0,(N442+$AB$1*J442)/(K442+$AB$1*H442))</f>
        <v>0</v>
      </c>
      <c r="X442" s="159" t="n">
        <f aca="false">IF(F442=0,G442,F442)</f>
        <v>29</v>
      </c>
      <c r="Y442" s="159" t="n">
        <f aca="false">IF(K442=0,X442+E442,(X442+E442)/K442)</f>
        <v>3.625</v>
      </c>
      <c r="Z442" s="160" t="n">
        <f aca="false">(K442)/S442*100000</f>
        <v>9.39452299309503</v>
      </c>
      <c r="AA442" s="160" t="n">
        <f aca="false">SUM(M442:N442)/S442*100000</f>
        <v>9.39452299309503</v>
      </c>
      <c r="AB442" s="160" t="n">
        <f aca="false">IF(H442=0,(K442+$AB$1*I442)/S442*100000,(K442+$AB$1*H442)/S442*100000)</f>
        <v>12.6826060406783</v>
      </c>
      <c r="AC442" s="161" t="n">
        <f aca="false">(SUM(M442:N442)+$AB$1*ABS(H442-I442))/S442*100000</f>
        <v>12.6826060406783</v>
      </c>
      <c r="AD442" s="159" t="n">
        <f aca="false">(AB442*(W442*100+1))^0.5</f>
        <v>3.56126466872069</v>
      </c>
      <c r="AE442" s="159" t="n">
        <f aca="false">(AC442*(W442*100))^0.5</f>
        <v>0</v>
      </c>
      <c r="AF442" s="151" t="n">
        <f aca="false">$AF$1*(X442/S442*100000)^0.5</f>
        <v>0.40849750876211</v>
      </c>
      <c r="AG442" s="162" t="n">
        <f aca="false">D442</f>
        <v>3.15276715995858</v>
      </c>
      <c r="AH442" s="165"/>
      <c r="AI442" s="161"/>
      <c r="AJ442" s="161"/>
      <c r="AK442" s="160"/>
      <c r="AL442" s="164"/>
      <c r="AM442" s="160"/>
      <c r="AN442" s="160"/>
      <c r="AO442" s="160"/>
      <c r="AP442" s="160"/>
      <c r="AQ442" s="161"/>
      <c r="AR442" s="161"/>
      <c r="AS442" s="161"/>
      <c r="AT442" s="161"/>
      <c r="AU442" s="161"/>
      <c r="AV442" s="161"/>
      <c r="AW442" s="161"/>
      <c r="AX442" s="161"/>
    </row>
    <row r="443" customFormat="false" ht="15.75" hidden="false" customHeight="false" outlineLevel="0" collapsed="false">
      <c r="A443" s="188" t="s">
        <v>93</v>
      </c>
      <c r="B443" s="188" t="s">
        <v>936</v>
      </c>
      <c r="C443" s="188" t="s">
        <v>937</v>
      </c>
      <c r="D443" s="151" t="n">
        <f aca="false">IF(AD443-AE443-AF443&lt;0,0,AD443-AE443-AF443)</f>
        <v>0.560996910694898</v>
      </c>
      <c r="E443" s="189"/>
      <c r="F443" s="190" t="n">
        <v>337</v>
      </c>
      <c r="G443" s="189"/>
      <c r="H443" s="190" t="n">
        <v>87</v>
      </c>
      <c r="I443" s="189"/>
      <c r="J443" s="189"/>
      <c r="K443" s="191" t="n">
        <v>14</v>
      </c>
      <c r="L443" s="190" t="n">
        <v>3</v>
      </c>
      <c r="M443" s="190" t="n">
        <v>10</v>
      </c>
      <c r="N443" s="190" t="n">
        <v>1</v>
      </c>
      <c r="O443" s="189"/>
      <c r="P443" s="188" t="s">
        <v>149</v>
      </c>
      <c r="Q443" s="192" t="n">
        <v>44004</v>
      </c>
      <c r="R443" s="190" t="n">
        <v>3354.3</v>
      </c>
      <c r="S443" s="193" t="n">
        <v>368602</v>
      </c>
      <c r="T443" s="194" t="n">
        <v>110</v>
      </c>
      <c r="U443" s="158" t="n">
        <f aca="false">V443+W443</f>
        <v>0.736782902137233</v>
      </c>
      <c r="V443" s="158" t="n">
        <f aca="false">IF(K443=0,0,M443/K443)</f>
        <v>0.714285714285714</v>
      </c>
      <c r="W443" s="158" t="n">
        <f aca="false">IF(K443+$AB$1*H443=0,0,(N443+$AB$1*J443)/(K443+$AB$1*H443))</f>
        <v>0.0224971878515186</v>
      </c>
      <c r="X443" s="159" t="n">
        <f aca="false">IF(F443=0,G443,F443)</f>
        <v>337</v>
      </c>
      <c r="Y443" s="159" t="n">
        <f aca="false">IF(K443=0,X443+E443,(X443+E443)/K443)</f>
        <v>24.0714285714286</v>
      </c>
      <c r="Z443" s="160" t="n">
        <f aca="false">(K443)/S443*100000</f>
        <v>3.79813457333384</v>
      </c>
      <c r="AA443" s="160" t="n">
        <f aca="false">SUM(M443:N443)/S443*100000</f>
        <v>2.98424859333373</v>
      </c>
      <c r="AB443" s="160" t="n">
        <f aca="false">IF(H443=0,(K443+$AB$1*I443)/S443*100000,(K443+$AB$1*H443)/S443*100000)</f>
        <v>12.0590772703349</v>
      </c>
      <c r="AC443" s="161" t="n">
        <f aca="false">(SUM(M443:N443)+$AB$1*ABS(H443-I443))/S443*100000</f>
        <v>11.2451912903348</v>
      </c>
      <c r="AD443" s="159" t="n">
        <f aca="false">(AB443*(W443*100+1))^0.5</f>
        <v>6.26008066537527</v>
      </c>
      <c r="AE443" s="159" t="n">
        <f aca="false">(AC443*(W443*100))^0.5</f>
        <v>5.02976322389954</v>
      </c>
      <c r="AF443" s="151" t="n">
        <f aca="false">$AF$1*(X443/S443*100000)^0.5</f>
        <v>0.669320530780826</v>
      </c>
      <c r="AG443" s="162" t="n">
        <f aca="false">D443</f>
        <v>0.560996910694898</v>
      </c>
      <c r="AH443" s="165"/>
      <c r="AI443" s="161"/>
      <c r="AJ443" s="161"/>
      <c r="AK443" s="160"/>
      <c r="AL443" s="164"/>
      <c r="AM443" s="160"/>
      <c r="AN443" s="160"/>
      <c r="AO443" s="160"/>
      <c r="AP443" s="160"/>
      <c r="AQ443" s="161"/>
      <c r="AR443" s="161"/>
      <c r="AS443" s="161"/>
      <c r="AT443" s="161"/>
      <c r="AU443" s="161"/>
      <c r="AV443" s="161"/>
      <c r="AW443" s="161"/>
      <c r="AX443" s="161"/>
    </row>
    <row r="444" customFormat="false" ht="15.75" hidden="false" customHeight="false" outlineLevel="0" collapsed="false">
      <c r="A444" s="188" t="s">
        <v>93</v>
      </c>
      <c r="B444" s="188" t="s">
        <v>938</v>
      </c>
      <c r="C444" s="188" t="s">
        <v>939</v>
      </c>
      <c r="D444" s="151" t="n">
        <f aca="false">IF(AD444-AE444-AF444&lt;0,0,AD444-AE444-AF444)</f>
        <v>1.41136017673256</v>
      </c>
      <c r="E444" s="189"/>
      <c r="F444" s="190" t="n">
        <v>5316</v>
      </c>
      <c r="G444" s="189"/>
      <c r="H444" s="190" t="n">
        <v>552</v>
      </c>
      <c r="I444" s="189"/>
      <c r="J444" s="189"/>
      <c r="K444" s="191" t="n">
        <v>565</v>
      </c>
      <c r="L444" s="190" t="n">
        <v>67</v>
      </c>
      <c r="M444" s="190" t="n">
        <v>473</v>
      </c>
      <c r="N444" s="190" t="n">
        <v>25</v>
      </c>
      <c r="O444" s="189"/>
      <c r="P444" s="188" t="s">
        <v>149</v>
      </c>
      <c r="Q444" s="192" t="n">
        <v>44004</v>
      </c>
      <c r="R444" s="190" t="n">
        <v>694.96</v>
      </c>
      <c r="S444" s="193" t="n">
        <v>901305</v>
      </c>
      <c r="T444" s="194" t="n">
        <v>1297</v>
      </c>
      <c r="U444" s="158" t="n">
        <f aca="false">V444+W444</f>
        <v>0.870140971980681</v>
      </c>
      <c r="V444" s="158" t="n">
        <f aca="false">IF(K444=0,0,M444/K444)</f>
        <v>0.83716814159292</v>
      </c>
      <c r="W444" s="158" t="n">
        <f aca="false">IF(K444+$AB$1*H444=0,0,(N444+$AB$1*J444)/(K444+$AB$1*H444))</f>
        <v>0.0329728303877605</v>
      </c>
      <c r="X444" s="159" t="n">
        <f aca="false">IF(F444=0,G444,F444)</f>
        <v>5316</v>
      </c>
      <c r="Y444" s="159" t="n">
        <f aca="false">IF(K444=0,X444+E444,(X444+E444)/K444)</f>
        <v>9.40884955752212</v>
      </c>
      <c r="Z444" s="160" t="n">
        <f aca="false">(K444)/S444*100000</f>
        <v>62.686881799169</v>
      </c>
      <c r="AA444" s="160" t="n">
        <f aca="false">SUM(M444:N444)/S444*100000</f>
        <v>55.253216169887</v>
      </c>
      <c r="AB444" s="160" t="n">
        <f aca="false">IF(H444=0,(K444+$AB$1*I444)/S444*100000,(K444+$AB$1*H444)/S444*100000)</f>
        <v>84.1224668674866</v>
      </c>
      <c r="AC444" s="161" t="n">
        <f aca="false">(SUM(M444:N444)+$AB$1*ABS(H444-I444))/S444*100000</f>
        <v>76.6888012382046</v>
      </c>
      <c r="AD444" s="159" t="n">
        <f aca="false">(AB444*(W444*100+1))^0.5</f>
        <v>19.013102062779</v>
      </c>
      <c r="AE444" s="159" t="n">
        <f aca="false">(AC444*(W444*100))^0.5</f>
        <v>15.9017195166686</v>
      </c>
      <c r="AF444" s="151" t="n">
        <f aca="false">$AF$1*(X444/S444*100000)^0.5</f>
        <v>1.7000223693778</v>
      </c>
      <c r="AG444" s="162" t="n">
        <f aca="false">D444</f>
        <v>1.41136017673256</v>
      </c>
      <c r="AH444" s="165"/>
      <c r="AI444" s="161"/>
      <c r="AJ444" s="161"/>
      <c r="AK444" s="160"/>
      <c r="AL444" s="164"/>
      <c r="AM444" s="160"/>
      <c r="AN444" s="160"/>
      <c r="AO444" s="160"/>
      <c r="AP444" s="160"/>
      <c r="AQ444" s="161"/>
      <c r="AR444" s="161"/>
      <c r="AS444" s="161"/>
      <c r="AT444" s="161"/>
      <c r="AU444" s="161"/>
      <c r="AV444" s="161"/>
      <c r="AW444" s="161"/>
      <c r="AX444" s="161"/>
    </row>
    <row r="445" customFormat="false" ht="15.75" hidden="false" customHeight="false" outlineLevel="0" collapsed="false">
      <c r="A445" s="188" t="s">
        <v>93</v>
      </c>
      <c r="B445" s="188" t="s">
        <v>940</v>
      </c>
      <c r="C445" s="188" t="s">
        <v>941</v>
      </c>
      <c r="D445" s="151" t="n">
        <f aca="false">IF(AD445-AE445-AF445&lt;0,0,AD445-AE445-AF445)</f>
        <v>7.66306515616761</v>
      </c>
      <c r="E445" s="189"/>
      <c r="F445" s="190" t="n">
        <v>145</v>
      </c>
      <c r="G445" s="189"/>
      <c r="H445" s="190" t="n">
        <v>28</v>
      </c>
      <c r="I445" s="189"/>
      <c r="J445" s="189"/>
      <c r="K445" s="191" t="n">
        <v>30</v>
      </c>
      <c r="L445" s="190" t="n">
        <v>0</v>
      </c>
      <c r="M445" s="190" t="n">
        <v>30</v>
      </c>
      <c r="N445" s="190" t="n">
        <v>0</v>
      </c>
      <c r="O445" s="189"/>
      <c r="P445" s="188" t="s">
        <v>149</v>
      </c>
      <c r="Q445" s="192" t="n">
        <v>44004</v>
      </c>
      <c r="R445" s="190" t="n">
        <v>23</v>
      </c>
      <c r="S445" s="193" t="n">
        <v>50875</v>
      </c>
      <c r="T445" s="194" t="n">
        <v>2212</v>
      </c>
      <c r="U445" s="158" t="n">
        <f aca="false">V445+W445</f>
        <v>1</v>
      </c>
      <c r="V445" s="158" t="n">
        <f aca="false">IF(K445=0,0,M445/K445)</f>
        <v>1</v>
      </c>
      <c r="W445" s="158" t="n">
        <f aca="false">IF(K445+$AB$1*H445=0,0,(N445+$AB$1*J445)/(K445+$AB$1*H445))</f>
        <v>0</v>
      </c>
      <c r="X445" s="159" t="n">
        <f aca="false">IF(F445=0,G445,F445)</f>
        <v>145</v>
      </c>
      <c r="Y445" s="159" t="n">
        <f aca="false">IF(K445=0,X445+E445,(X445+E445)/K445)</f>
        <v>4.83333333333333</v>
      </c>
      <c r="Z445" s="160" t="n">
        <f aca="false">(K445)/S445*100000</f>
        <v>58.968058968059</v>
      </c>
      <c r="AA445" s="160" t="n">
        <f aca="false">SUM(M445:N445)/S445*100000</f>
        <v>58.968058968059</v>
      </c>
      <c r="AB445" s="160" t="n">
        <f aca="false">IF(H445=0,(K445+$AB$1*I445)/S445*100000,(K445+$AB$1*H445)/S445*100000)</f>
        <v>78.2309582309582</v>
      </c>
      <c r="AC445" s="161" t="n">
        <f aca="false">(SUM(M445:N445)+$AB$1*ABS(H445-I445))/S445*100000</f>
        <v>78.2309582309582</v>
      </c>
      <c r="AD445" s="159" t="n">
        <f aca="false">(AB445*(W445*100+1))^0.5</f>
        <v>8.84482663656887</v>
      </c>
      <c r="AE445" s="159" t="n">
        <f aca="false">(AC445*(W445*100))^0.5</f>
        <v>0</v>
      </c>
      <c r="AF445" s="151" t="n">
        <f aca="false">$AF$1*(X445/S445*100000)^0.5</f>
        <v>1.18176148040127</v>
      </c>
      <c r="AG445" s="162" t="n">
        <f aca="false">D445</f>
        <v>7.66306515616761</v>
      </c>
      <c r="AH445" s="165"/>
      <c r="AI445" s="161"/>
      <c r="AJ445" s="161"/>
      <c r="AK445" s="160"/>
      <c r="AL445" s="164"/>
      <c r="AM445" s="160"/>
      <c r="AN445" s="160"/>
      <c r="AO445" s="160"/>
      <c r="AP445" s="160"/>
      <c r="AQ445" s="161"/>
      <c r="AR445" s="161"/>
      <c r="AS445" s="161"/>
      <c r="AT445" s="161"/>
      <c r="AU445" s="161"/>
      <c r="AV445" s="161"/>
      <c r="AW445" s="161"/>
      <c r="AX445" s="161"/>
    </row>
    <row r="446" customFormat="false" ht="15.75" hidden="false" customHeight="false" outlineLevel="0" collapsed="false">
      <c r="A446" s="188" t="s">
        <v>93</v>
      </c>
      <c r="B446" s="188" t="s">
        <v>942</v>
      </c>
      <c r="C446" s="188" t="s">
        <v>942</v>
      </c>
      <c r="D446" s="151" t="n">
        <f aca="false">IF(AD446-AE446-AF446&lt;0,0,AD446-AE446-AF446)</f>
        <v>0.758544571566617</v>
      </c>
      <c r="E446" s="189"/>
      <c r="F446" s="190" t="n">
        <v>123</v>
      </c>
      <c r="G446" s="189"/>
      <c r="H446" s="190" t="n">
        <v>84</v>
      </c>
      <c r="I446" s="189"/>
      <c r="J446" s="189"/>
      <c r="K446" s="191" t="n">
        <v>22</v>
      </c>
      <c r="L446" s="190" t="n">
        <v>0</v>
      </c>
      <c r="M446" s="190" t="n">
        <v>21</v>
      </c>
      <c r="N446" s="190" t="n">
        <v>1</v>
      </c>
      <c r="O446" s="189"/>
      <c r="P446" s="188" t="s">
        <v>149</v>
      </c>
      <c r="Q446" s="192" t="n">
        <v>44004</v>
      </c>
      <c r="R446" s="190" t="n">
        <v>1328.79</v>
      </c>
      <c r="S446" s="193" t="n">
        <v>405845</v>
      </c>
      <c r="T446" s="194" t="n">
        <v>305</v>
      </c>
      <c r="U446" s="158" t="n">
        <f aca="false">V446+W446</f>
        <v>0.974000707463743</v>
      </c>
      <c r="V446" s="158" t="n">
        <f aca="false">IF(K446=0,0,M446/K446)</f>
        <v>0.954545454545455</v>
      </c>
      <c r="W446" s="158" t="n">
        <f aca="false">IF(K446+$AB$1*H446=0,0,(N446+$AB$1*J446)/(K446+$AB$1*H446))</f>
        <v>0.0194552529182879</v>
      </c>
      <c r="X446" s="159" t="n">
        <f aca="false">IF(F446=0,G446,F446)</f>
        <v>123</v>
      </c>
      <c r="Y446" s="159" t="n">
        <f aca="false">IF(K446=0,X446+E446,(X446+E446)/K446)</f>
        <v>5.59090909090909</v>
      </c>
      <c r="Z446" s="160" t="n">
        <f aca="false">(K446)/S446*100000</f>
        <v>5.42078872475945</v>
      </c>
      <c r="AA446" s="160" t="n">
        <f aca="false">SUM(M446:N446)/S446*100000</f>
        <v>5.42078872475945</v>
      </c>
      <c r="AB446" s="160" t="n">
        <f aca="false">IF(H446=0,(K446+$AB$1*I446)/S446*100000,(K446+$AB$1*H446)/S446*100000)</f>
        <v>12.664933656938</v>
      </c>
      <c r="AC446" s="161" t="n">
        <f aca="false">(SUM(M446:N446)+$AB$1*ABS(H446-I446))/S446*100000</f>
        <v>12.664933656938</v>
      </c>
      <c r="AD446" s="159" t="n">
        <f aca="false">(AB446*(W446*100+1))^0.5</f>
        <v>6.10777229485879</v>
      </c>
      <c r="AE446" s="159" t="n">
        <f aca="false">(AC446*(W446*100))^0.5</f>
        <v>4.96386429598016</v>
      </c>
      <c r="AF446" s="151" t="n">
        <f aca="false">$AF$1*(X446/S446*100000)^0.5</f>
        <v>0.385363427312012</v>
      </c>
      <c r="AG446" s="162" t="n">
        <f aca="false">D446</f>
        <v>0.758544571566617</v>
      </c>
      <c r="AH446" s="163"/>
      <c r="AI446" s="161"/>
      <c r="AJ446" s="161"/>
      <c r="AK446" s="160"/>
      <c r="AL446" s="164"/>
      <c r="AM446" s="160"/>
      <c r="AN446" s="160"/>
      <c r="AO446" s="160"/>
      <c r="AP446" s="160"/>
      <c r="AQ446" s="161"/>
      <c r="AR446" s="161"/>
      <c r="AS446" s="161"/>
      <c r="AT446" s="161"/>
      <c r="AU446" s="161"/>
      <c r="AV446" s="161"/>
      <c r="AW446" s="161"/>
      <c r="AX446" s="161"/>
    </row>
    <row r="447" customFormat="false" ht="15.75" hidden="false" customHeight="false" outlineLevel="0" collapsed="false">
      <c r="A447" s="188" t="s">
        <v>93</v>
      </c>
      <c r="B447" s="188" t="s">
        <v>943</v>
      </c>
      <c r="C447" s="188" t="s">
        <v>944</v>
      </c>
      <c r="D447" s="151" t="n">
        <f aca="false">IF(AD447-AE447-AF447&lt;0,0,AD447-AE447-AF447)</f>
        <v>2.04449650644829</v>
      </c>
      <c r="E447" s="189"/>
      <c r="F447" s="190" t="n">
        <v>160</v>
      </c>
      <c r="G447" s="189"/>
      <c r="H447" s="190" t="n">
        <v>19</v>
      </c>
      <c r="I447" s="189"/>
      <c r="J447" s="189"/>
      <c r="K447" s="191" t="n">
        <v>1</v>
      </c>
      <c r="L447" s="190" t="n">
        <v>0</v>
      </c>
      <c r="M447" s="190" t="n">
        <v>1</v>
      </c>
      <c r="N447" s="190" t="n">
        <v>0</v>
      </c>
      <c r="O447" s="189"/>
      <c r="P447" s="188" t="s">
        <v>149</v>
      </c>
      <c r="Q447" s="192" t="n">
        <v>44004</v>
      </c>
      <c r="R447" s="190" t="n">
        <v>73.36</v>
      </c>
      <c r="S447" s="193" t="n">
        <v>84594</v>
      </c>
      <c r="T447" s="194" t="n">
        <v>1153</v>
      </c>
      <c r="U447" s="158" t="n">
        <f aca="false">V447+W447</f>
        <v>1</v>
      </c>
      <c r="V447" s="158" t="n">
        <f aca="false">IF(K447=0,0,M447/K447)</f>
        <v>1</v>
      </c>
      <c r="W447" s="158" t="n">
        <f aca="false">IF(K447+$AB$1*H447=0,0,(N447+$AB$1*J447)/(K447+$AB$1*H447))</f>
        <v>0</v>
      </c>
      <c r="X447" s="159" t="n">
        <f aca="false">IF(F447=0,G447,F447)</f>
        <v>160</v>
      </c>
      <c r="Y447" s="159" t="n">
        <f aca="false">IF(K447=0,X447+E447,(X447+E447)/K447)</f>
        <v>160</v>
      </c>
      <c r="Z447" s="160" t="n">
        <f aca="false">(K447)/S447*100000</f>
        <v>1.18211693500721</v>
      </c>
      <c r="AA447" s="160" t="n">
        <f aca="false">SUM(M447:N447)/S447*100000</f>
        <v>1.18211693500721</v>
      </c>
      <c r="AB447" s="160" t="n">
        <f aca="false">IF(H447=0,(K447+$AB$1*I447)/S447*100000,(K447+$AB$1*H447)/S447*100000)</f>
        <v>9.04319455280516</v>
      </c>
      <c r="AC447" s="161" t="n">
        <f aca="false">(SUM(M447:N447)+$AB$1*ABS(H447-I447))/S447*100000</f>
        <v>9.04319455280516</v>
      </c>
      <c r="AD447" s="159" t="n">
        <f aca="false">(AB447*(W447*100+1))^0.5</f>
        <v>3.00719047497912</v>
      </c>
      <c r="AE447" s="159" t="n">
        <f aca="false">(AC447*(W447*100))^0.5</f>
        <v>0</v>
      </c>
      <c r="AF447" s="151" t="n">
        <f aca="false">$AF$1*(X447/S447*100000)^0.5</f>
        <v>0.962693968530838</v>
      </c>
      <c r="AG447" s="162" t="n">
        <f aca="false">D447</f>
        <v>2.04449650644829</v>
      </c>
      <c r="AH447" s="163" t="n">
        <v>1</v>
      </c>
      <c r="AI447" s="161"/>
      <c r="AJ447" s="161"/>
      <c r="AK447" s="160"/>
      <c r="AL447" s="164"/>
      <c r="AM447" s="160"/>
      <c r="AN447" s="160"/>
      <c r="AO447" s="160"/>
      <c r="AP447" s="160"/>
      <c r="AQ447" s="161"/>
      <c r="AR447" s="161"/>
      <c r="AS447" s="161"/>
      <c r="AT447" s="161"/>
      <c r="AU447" s="161"/>
      <c r="AV447" s="161"/>
      <c r="AW447" s="161"/>
      <c r="AX447" s="161"/>
    </row>
    <row r="448" customFormat="false" ht="15.75" hidden="false" customHeight="false" outlineLevel="0" collapsed="false">
      <c r="A448" s="188" t="s">
        <v>93</v>
      </c>
      <c r="B448" s="188" t="s">
        <v>945</v>
      </c>
      <c r="C448" s="188" t="s">
        <v>945</v>
      </c>
      <c r="D448" s="151" t="n">
        <f aca="false">IF(AD448-AE448-AF448&lt;0,0,AD448-AE448-AF448)</f>
        <v>2.13718245701358</v>
      </c>
      <c r="E448" s="189"/>
      <c r="F448" s="190" t="n">
        <v>207</v>
      </c>
      <c r="G448" s="189"/>
      <c r="H448" s="190" t="n">
        <v>44</v>
      </c>
      <c r="I448" s="189"/>
      <c r="J448" s="189"/>
      <c r="K448" s="191" t="n">
        <v>5</v>
      </c>
      <c r="L448" s="190" t="n">
        <v>0</v>
      </c>
      <c r="M448" s="190" t="n">
        <v>5</v>
      </c>
      <c r="N448" s="190" t="n">
        <v>0</v>
      </c>
      <c r="O448" s="189"/>
      <c r="P448" s="188" t="s">
        <v>149</v>
      </c>
      <c r="Q448" s="192" t="n">
        <v>44004</v>
      </c>
      <c r="R448" s="190" t="n">
        <v>3947.63</v>
      </c>
      <c r="S448" s="193" t="n">
        <v>269656</v>
      </c>
      <c r="T448" s="194" t="n">
        <v>68</v>
      </c>
      <c r="U448" s="158" t="n">
        <f aca="false">V448+W448</f>
        <v>1</v>
      </c>
      <c r="V448" s="158" t="n">
        <f aca="false">IF(K448=0,0,M448/K448)</f>
        <v>1</v>
      </c>
      <c r="W448" s="158" t="n">
        <f aca="false">IF(K448+$AB$1*H448=0,0,(N448+$AB$1*J448)/(K448+$AB$1*H448))</f>
        <v>0</v>
      </c>
      <c r="X448" s="159" t="n">
        <f aca="false">IF(F448=0,G448,F448)</f>
        <v>207</v>
      </c>
      <c r="Y448" s="159" t="n">
        <f aca="false">IF(K448=0,X448+E448,(X448+E448)/K448)</f>
        <v>41.4</v>
      </c>
      <c r="Z448" s="160" t="n">
        <f aca="false">(K448)/S448*100000</f>
        <v>1.85421425816596</v>
      </c>
      <c r="AA448" s="160" t="n">
        <f aca="false">SUM(M448:N448)/S448*100000</f>
        <v>1.85421425816596</v>
      </c>
      <c r="AB448" s="160" t="n">
        <f aca="false">IF(H448=0,(K448+$AB$1*I448)/S448*100000,(K448+$AB$1*H448)/S448*100000)</f>
        <v>7.56519417331712</v>
      </c>
      <c r="AC448" s="161" t="n">
        <f aca="false">(SUM(M448:N448)+$AB$1*ABS(H448-I448))/S448*100000</f>
        <v>7.56519417331712</v>
      </c>
      <c r="AD448" s="159" t="n">
        <f aca="false">(AB448*(W448*100+1))^0.5</f>
        <v>2.75048980607402</v>
      </c>
      <c r="AE448" s="159" t="n">
        <f aca="false">(AC448*(W448*100))^0.5</f>
        <v>0</v>
      </c>
      <c r="AF448" s="151" t="n">
        <f aca="false">$AF$1*(X448/S448*100000)^0.5</f>
        <v>0.613307349060442</v>
      </c>
      <c r="AG448" s="162" t="n">
        <f aca="false">D448</f>
        <v>2.13718245701358</v>
      </c>
      <c r="AH448" s="165"/>
      <c r="AI448" s="161"/>
      <c r="AJ448" s="161"/>
      <c r="AK448" s="160"/>
      <c r="AL448" s="164"/>
      <c r="AM448" s="160"/>
      <c r="AN448" s="160"/>
      <c r="AO448" s="160"/>
      <c r="AP448" s="160"/>
      <c r="AQ448" s="161"/>
      <c r="AR448" s="161"/>
      <c r="AS448" s="161"/>
      <c r="AT448" s="161"/>
      <c r="AU448" s="161"/>
      <c r="AV448" s="161"/>
      <c r="AW448" s="161"/>
      <c r="AX448" s="161"/>
    </row>
    <row r="449" customFormat="false" ht="15.75" hidden="false" customHeight="false" outlineLevel="0" collapsed="false">
      <c r="A449" s="188" t="s">
        <v>93</v>
      </c>
      <c r="B449" s="188" t="s">
        <v>946</v>
      </c>
      <c r="C449" s="188" t="s">
        <v>946</v>
      </c>
      <c r="D449" s="151" t="n">
        <f aca="false">IF(AD449-AE449-AF449&lt;0,0,AD449-AE449-AF449)</f>
        <v>1.26453081750145</v>
      </c>
      <c r="E449" s="189"/>
      <c r="F449" s="190" t="n">
        <v>279</v>
      </c>
      <c r="G449" s="189"/>
      <c r="H449" s="190" t="n">
        <v>34</v>
      </c>
      <c r="I449" s="189"/>
      <c r="J449" s="189"/>
      <c r="K449" s="191" t="n">
        <v>2</v>
      </c>
      <c r="L449" s="190" t="n">
        <v>0</v>
      </c>
      <c r="M449" s="190" t="n">
        <v>2</v>
      </c>
      <c r="N449" s="190" t="n">
        <v>0</v>
      </c>
      <c r="O449" s="189"/>
      <c r="P449" s="188" t="s">
        <v>149</v>
      </c>
      <c r="Q449" s="192" t="n">
        <v>44004</v>
      </c>
      <c r="R449" s="190" t="n">
        <v>3887.77</v>
      </c>
      <c r="S449" s="193" t="n">
        <v>409539</v>
      </c>
      <c r="T449" s="194" t="n">
        <v>105</v>
      </c>
      <c r="U449" s="158" t="n">
        <f aca="false">V449+W449</f>
        <v>1</v>
      </c>
      <c r="V449" s="158" t="n">
        <f aca="false">IF(K449=0,0,M449/K449)</f>
        <v>1</v>
      </c>
      <c r="W449" s="158" t="n">
        <f aca="false">IF(K449+$AB$1*H449=0,0,(N449+$AB$1*J449)/(K449+$AB$1*H449))</f>
        <v>0</v>
      </c>
      <c r="X449" s="159" t="n">
        <f aca="false">IF(F449=0,G449,F449)</f>
        <v>279</v>
      </c>
      <c r="Y449" s="159" t="n">
        <f aca="false">IF(K449=0,X449+E449,(X449+E449)/K449)</f>
        <v>139.5</v>
      </c>
      <c r="Z449" s="160" t="n">
        <f aca="false">(K449)/S449*100000</f>
        <v>0.488353978497774</v>
      </c>
      <c r="AA449" s="160" t="n">
        <f aca="false">SUM(M449:N449)/S449*100000</f>
        <v>0.488353978497774</v>
      </c>
      <c r="AB449" s="160" t="n">
        <f aca="false">IF(H449=0,(K449+$AB$1*I449)/S449*100000,(K449+$AB$1*H449)/S449*100000)</f>
        <v>3.39406015055953</v>
      </c>
      <c r="AC449" s="161" t="n">
        <f aca="false">(SUM(M449:N449)+$AB$1*ABS(H449-I449))/S449*100000</f>
        <v>3.39406015055953</v>
      </c>
      <c r="AD449" s="159" t="n">
        <f aca="false">(AB449*(W449*100+1))^0.5</f>
        <v>1.84229751955528</v>
      </c>
      <c r="AE449" s="159" t="n">
        <f aca="false">(AC449*(W449*100))^0.5</f>
        <v>0</v>
      </c>
      <c r="AF449" s="151" t="n">
        <f aca="false">$AF$1*(X449/S449*100000)^0.5</f>
        <v>0.577766702053825</v>
      </c>
      <c r="AG449" s="162" t="n">
        <f aca="false">D449</f>
        <v>1.26453081750145</v>
      </c>
      <c r="AH449" s="165"/>
      <c r="AI449" s="161"/>
      <c r="AJ449" s="161"/>
      <c r="AK449" s="160"/>
      <c r="AL449" s="164"/>
      <c r="AM449" s="160"/>
      <c r="AN449" s="160"/>
      <c r="AO449" s="160"/>
      <c r="AP449" s="160"/>
      <c r="AQ449" s="161"/>
      <c r="AR449" s="161"/>
      <c r="AS449" s="161"/>
      <c r="AT449" s="161"/>
      <c r="AU449" s="161"/>
      <c r="AV449" s="161"/>
      <c r="AW449" s="161"/>
      <c r="AX449" s="161"/>
    </row>
    <row r="450" customFormat="false" ht="15.75" hidden="false" customHeight="false" outlineLevel="0" collapsed="false">
      <c r="A450" s="188" t="s">
        <v>93</v>
      </c>
      <c r="B450" s="188" t="s">
        <v>947</v>
      </c>
      <c r="C450" s="188" t="s">
        <v>948</v>
      </c>
      <c r="D450" s="151" t="n">
        <f aca="false">IF(AD450-AE450-AF450&lt;0,0,AD450-AE450-AF450)</f>
        <v>4.15213041154223</v>
      </c>
      <c r="E450" s="189"/>
      <c r="F450" s="190" t="n">
        <v>223</v>
      </c>
      <c r="G450" s="189"/>
      <c r="H450" s="190" t="n">
        <v>34</v>
      </c>
      <c r="I450" s="189"/>
      <c r="J450" s="189"/>
      <c r="K450" s="191" t="n">
        <v>21</v>
      </c>
      <c r="L450" s="190" t="n">
        <v>1</v>
      </c>
      <c r="M450" s="190" t="n">
        <v>20</v>
      </c>
      <c r="N450" s="190" t="n">
        <v>0</v>
      </c>
      <c r="O450" s="189"/>
      <c r="P450" s="188" t="s">
        <v>149</v>
      </c>
      <c r="Q450" s="192" t="n">
        <v>44004</v>
      </c>
      <c r="R450" s="190" t="n">
        <v>80.43</v>
      </c>
      <c r="S450" s="193" t="n">
        <v>127615</v>
      </c>
      <c r="T450" s="194" t="n">
        <v>1587</v>
      </c>
      <c r="U450" s="158" t="n">
        <f aca="false">V450+W450</f>
        <v>0.952380952380952</v>
      </c>
      <c r="V450" s="158" t="n">
        <f aca="false">IF(K450=0,0,M450/K450)</f>
        <v>0.952380952380952</v>
      </c>
      <c r="W450" s="158" t="n">
        <f aca="false">IF(K450+$AB$1*H450=0,0,(N450+$AB$1*J450)/(K450+$AB$1*H450))</f>
        <v>0</v>
      </c>
      <c r="X450" s="159" t="n">
        <f aca="false">IF(F450=0,G450,F450)</f>
        <v>223</v>
      </c>
      <c r="Y450" s="159" t="n">
        <f aca="false">IF(K450=0,X450+E450,(X450+E450)/K450)</f>
        <v>10.6190476190476</v>
      </c>
      <c r="Z450" s="160" t="n">
        <f aca="false">(K450)/S450*100000</f>
        <v>16.4557457979078</v>
      </c>
      <c r="AA450" s="160" t="n">
        <f aca="false">SUM(M450:N450)/S450*100000</f>
        <v>15.6721388551503</v>
      </c>
      <c r="AB450" s="160" t="n">
        <f aca="false">IF(H450=0,(K450+$AB$1*I450)/S450*100000,(K450+$AB$1*H450)/S450*100000)</f>
        <v>25.7806684167222</v>
      </c>
      <c r="AC450" s="161" t="n">
        <f aca="false">(SUM(M450:N450)+$AB$1*ABS(H450-I450))/S450*100000</f>
        <v>24.9970614739647</v>
      </c>
      <c r="AD450" s="159" t="n">
        <f aca="false">(AB450*(W450*100+1))^0.5</f>
        <v>5.07746673221225</v>
      </c>
      <c r="AE450" s="159" t="n">
        <f aca="false">(AC450*(W450*100))^0.5</f>
        <v>0</v>
      </c>
      <c r="AF450" s="151" t="n">
        <f aca="false">$AF$1*(X450/S450*100000)^0.5</f>
        <v>0.925336320670022</v>
      </c>
      <c r="AG450" s="162" t="n">
        <f aca="false">D450</f>
        <v>4.15213041154223</v>
      </c>
      <c r="AH450" s="165"/>
      <c r="AI450" s="161"/>
      <c r="AJ450" s="161"/>
      <c r="AK450" s="160"/>
      <c r="AL450" s="164"/>
      <c r="AM450" s="160"/>
      <c r="AN450" s="160"/>
      <c r="AO450" s="160"/>
      <c r="AP450" s="160"/>
      <c r="AQ450" s="161"/>
      <c r="AR450" s="161"/>
      <c r="AS450" s="161"/>
      <c r="AT450" s="161"/>
      <c r="AU450" s="161"/>
      <c r="AV450" s="161"/>
      <c r="AW450" s="161"/>
      <c r="AX450" s="161"/>
    </row>
    <row r="451" customFormat="false" ht="15.75" hidden="false" customHeight="false" outlineLevel="0" collapsed="false">
      <c r="A451" s="188" t="s">
        <v>93</v>
      </c>
      <c r="B451" s="188" t="s">
        <v>949</v>
      </c>
      <c r="C451" s="188" t="s">
        <v>949</v>
      </c>
      <c r="D451" s="151" t="n">
        <f aca="false">IF(AD451-AE451-AF451&lt;0,0,AD451-AE451-AF451)</f>
        <v>0.53220843118924</v>
      </c>
      <c r="E451" s="189"/>
      <c r="F451" s="190" t="n">
        <v>366</v>
      </c>
      <c r="G451" s="189"/>
      <c r="H451" s="190" t="n">
        <v>107</v>
      </c>
      <c r="I451" s="189"/>
      <c r="J451" s="189"/>
      <c r="K451" s="191" t="n">
        <v>18</v>
      </c>
      <c r="L451" s="190" t="n">
        <v>0</v>
      </c>
      <c r="M451" s="190" t="n">
        <v>17</v>
      </c>
      <c r="N451" s="190" t="n">
        <v>1</v>
      </c>
      <c r="O451" s="189"/>
      <c r="P451" s="188" t="s">
        <v>149</v>
      </c>
      <c r="Q451" s="192" t="n">
        <v>44004</v>
      </c>
      <c r="R451" s="190" t="n">
        <v>5794.95</v>
      </c>
      <c r="S451" s="193" t="n">
        <v>449837</v>
      </c>
      <c r="T451" s="194" t="n">
        <v>78</v>
      </c>
      <c r="U451" s="158" t="n">
        <f aca="false">V451+W451</f>
        <v>0.962478709548141</v>
      </c>
      <c r="V451" s="158" t="n">
        <f aca="false">IF(K451=0,0,M451/K451)</f>
        <v>0.944444444444444</v>
      </c>
      <c r="W451" s="158" t="n">
        <f aca="false">IF(K451+$AB$1*H451=0,0,(N451+$AB$1*J451)/(K451+$AB$1*H451))</f>
        <v>0.018034265103697</v>
      </c>
      <c r="X451" s="159" t="n">
        <f aca="false">IF(F451=0,G451,F451)</f>
        <v>366</v>
      </c>
      <c r="Y451" s="159" t="n">
        <f aca="false">IF(K451=0,X451+E451,(X451+E451)/K451)</f>
        <v>20.3333333333333</v>
      </c>
      <c r="Z451" s="160" t="n">
        <f aca="false">(K451)/S451*100000</f>
        <v>4.00144941389881</v>
      </c>
      <c r="AA451" s="160" t="n">
        <f aca="false">SUM(M451:N451)/S451*100000</f>
        <v>4.00144941389881</v>
      </c>
      <c r="AB451" s="160" t="n">
        <f aca="false">IF(H451=0,(K451+$AB$1*I451)/S451*100000,(K451+$AB$1*H451)/S451*100000)</f>
        <v>12.3266872222605</v>
      </c>
      <c r="AC451" s="161" t="n">
        <f aca="false">(SUM(M451:N451)+$AB$1*ABS(H451-I451))/S451*100000</f>
        <v>12.3266872222605</v>
      </c>
      <c r="AD451" s="159" t="n">
        <f aca="false">(AB451*(W451*100+1))^0.5</f>
        <v>5.87851696807286</v>
      </c>
      <c r="AE451" s="159" t="n">
        <f aca="false">(AC451*(W451*100))^0.5</f>
        <v>4.71489920588554</v>
      </c>
      <c r="AF451" s="151" t="n">
        <f aca="false">$AF$1*(X451/S451*100000)^0.5</f>
        <v>0.631409330998087</v>
      </c>
      <c r="AG451" s="162" t="n">
        <f aca="false">D451</f>
        <v>0.53220843118924</v>
      </c>
      <c r="AH451" s="165"/>
      <c r="AI451" s="161"/>
      <c r="AJ451" s="161"/>
      <c r="AK451" s="160"/>
      <c r="AL451" s="164"/>
      <c r="AM451" s="160"/>
      <c r="AN451" s="160"/>
      <c r="AO451" s="160"/>
      <c r="AP451" s="160"/>
      <c r="AQ451" s="161"/>
      <c r="AR451" s="161"/>
      <c r="AS451" s="161"/>
      <c r="AT451" s="161"/>
      <c r="AU451" s="161"/>
      <c r="AV451" s="161"/>
      <c r="AW451" s="161"/>
      <c r="AX451" s="161"/>
    </row>
    <row r="452" customFormat="false" ht="15.75" hidden="false" customHeight="false" outlineLevel="0" collapsed="false">
      <c r="A452" s="188" t="s">
        <v>93</v>
      </c>
      <c r="B452" s="188" t="s">
        <v>950</v>
      </c>
      <c r="C452" s="188" t="s">
        <v>951</v>
      </c>
      <c r="D452" s="151" t="n">
        <f aca="false">IF(AD452-AE452-AF452&lt;0,0,AD452-AE452-AF452)</f>
        <v>2.85401506507816</v>
      </c>
      <c r="E452" s="189"/>
      <c r="F452" s="190" t="n">
        <v>91</v>
      </c>
      <c r="G452" s="189"/>
      <c r="H452" s="190" t="n">
        <v>18</v>
      </c>
      <c r="I452" s="189"/>
      <c r="J452" s="189"/>
      <c r="K452" s="191" t="n">
        <v>2</v>
      </c>
      <c r="L452" s="190" t="n">
        <v>0</v>
      </c>
      <c r="M452" s="190" t="n">
        <v>2</v>
      </c>
      <c r="N452" s="190" t="n">
        <v>0</v>
      </c>
      <c r="O452" s="189"/>
      <c r="P452" s="188" t="s">
        <v>149</v>
      </c>
      <c r="Q452" s="192" t="n">
        <v>44004</v>
      </c>
      <c r="R452" s="190" t="n">
        <v>273.45</v>
      </c>
      <c r="S452" s="193" t="n">
        <v>60136</v>
      </c>
      <c r="T452" s="194" t="n">
        <v>220</v>
      </c>
      <c r="U452" s="158" t="n">
        <f aca="false">V452+W452</f>
        <v>1</v>
      </c>
      <c r="V452" s="158" t="n">
        <f aca="false">IF(K452=0,0,M452/K452)</f>
        <v>1</v>
      </c>
      <c r="W452" s="158" t="n">
        <f aca="false">IF(K452+$AB$1*H452=0,0,(N452+$AB$1*J452)/(K452+$AB$1*H452))</f>
        <v>0</v>
      </c>
      <c r="X452" s="159" t="n">
        <f aca="false">IF(F452=0,G452,F452)</f>
        <v>91</v>
      </c>
      <c r="Y452" s="159" t="n">
        <f aca="false">IF(K452=0,X452+E452,(X452+E452)/K452)</f>
        <v>45.5</v>
      </c>
      <c r="Z452" s="160" t="n">
        <f aca="false">(K452)/S452*100000</f>
        <v>3.32579486497273</v>
      </c>
      <c r="AA452" s="160" t="n">
        <f aca="false">SUM(M452:N452)/S452*100000</f>
        <v>3.32579486497273</v>
      </c>
      <c r="AB452" s="160" t="n">
        <f aca="false">IF(H452=0,(K452+$AB$1*I452)/S452*100000,(K452+$AB$1*H452)/S452*100000)</f>
        <v>13.8020486896368</v>
      </c>
      <c r="AC452" s="161" t="n">
        <f aca="false">(SUM(M452:N452)+$AB$1*ABS(H452-I452))/S452*100000</f>
        <v>13.8020486896368</v>
      </c>
      <c r="AD452" s="159" t="n">
        <f aca="false">(AB452*(W452*100+1))^0.5</f>
        <v>3.71511085832399</v>
      </c>
      <c r="AE452" s="159" t="n">
        <f aca="false">(AC452*(W452*100))^0.5</f>
        <v>0</v>
      </c>
      <c r="AF452" s="151" t="n">
        <f aca="false">$AF$1*(X452/S452*100000)^0.5</f>
        <v>0.861095793245833</v>
      </c>
      <c r="AG452" s="162" t="n">
        <f aca="false">D452</f>
        <v>2.85401506507816</v>
      </c>
      <c r="AH452" s="165"/>
      <c r="AI452" s="161"/>
      <c r="AJ452" s="161"/>
      <c r="AK452" s="160"/>
      <c r="AL452" s="164"/>
      <c r="AM452" s="160"/>
      <c r="AN452" s="160"/>
      <c r="AO452" s="160"/>
      <c r="AP452" s="160"/>
      <c r="AQ452" s="161"/>
      <c r="AR452" s="161"/>
      <c r="AS452" s="161"/>
      <c r="AT452" s="161"/>
      <c r="AU452" s="161"/>
      <c r="AV452" s="161"/>
      <c r="AW452" s="161"/>
      <c r="AX452" s="161"/>
    </row>
    <row r="453" customFormat="false" ht="15.75" hidden="false" customHeight="false" outlineLevel="0" collapsed="false">
      <c r="A453" s="188" t="s">
        <v>93</v>
      </c>
      <c r="B453" s="188" t="s">
        <v>952</v>
      </c>
      <c r="C453" s="188" t="s">
        <v>952</v>
      </c>
      <c r="D453" s="151" t="n">
        <f aca="false">IF(AD453-AE453-AF453&lt;0,0,AD453-AE453-AF453)</f>
        <v>2.52443878205416</v>
      </c>
      <c r="E453" s="189"/>
      <c r="F453" s="190" t="n">
        <v>261</v>
      </c>
      <c r="G453" s="189"/>
      <c r="H453" s="190" t="n">
        <v>37</v>
      </c>
      <c r="I453" s="189"/>
      <c r="J453" s="189"/>
      <c r="K453" s="191" t="n">
        <v>11</v>
      </c>
      <c r="L453" s="190" t="n">
        <v>1</v>
      </c>
      <c r="M453" s="190" t="n">
        <v>10</v>
      </c>
      <c r="N453" s="190" t="n">
        <v>0</v>
      </c>
      <c r="O453" s="189"/>
      <c r="P453" s="188" t="s">
        <v>149</v>
      </c>
      <c r="Q453" s="192" t="n">
        <v>44004</v>
      </c>
      <c r="R453" s="190" t="n">
        <v>2745.73</v>
      </c>
      <c r="S453" s="193" t="n">
        <v>222196</v>
      </c>
      <c r="T453" s="194" t="n">
        <v>81</v>
      </c>
      <c r="U453" s="158" t="n">
        <f aca="false">V453+W453</f>
        <v>0.909090909090909</v>
      </c>
      <c r="V453" s="158" t="n">
        <f aca="false">IF(K453=0,0,M453/K453)</f>
        <v>0.909090909090909</v>
      </c>
      <c r="W453" s="158" t="n">
        <f aca="false">IF(K453+$AB$1*H453=0,0,(N453+$AB$1*J453)/(K453+$AB$1*H453))</f>
        <v>0</v>
      </c>
      <c r="X453" s="159" t="n">
        <f aca="false">IF(F453=0,G453,F453)</f>
        <v>261</v>
      </c>
      <c r="Y453" s="159" t="n">
        <f aca="false">IF(K453=0,X453+E453,(X453+E453)/K453)</f>
        <v>23.7272727272727</v>
      </c>
      <c r="Z453" s="160" t="n">
        <f aca="false">(K453)/S453*100000</f>
        <v>4.95058416893193</v>
      </c>
      <c r="AA453" s="160" t="n">
        <f aca="false">SUM(M453:N453)/S453*100000</f>
        <v>4.50053106266539</v>
      </c>
      <c r="AB453" s="160" t="n">
        <f aca="false">IF(H453=0,(K453+$AB$1*I453)/S453*100000,(K453+$AB$1*H453)/S453*100000)</f>
        <v>10.7787718950836</v>
      </c>
      <c r="AC453" s="161" t="n">
        <f aca="false">(SUM(M453:N453)+$AB$1*ABS(H453-I453))/S453*100000</f>
        <v>10.3287187888171</v>
      </c>
      <c r="AD453" s="159" t="n">
        <f aca="false">(AB453*(W453*100+1))^0.5</f>
        <v>3.28310400308666</v>
      </c>
      <c r="AE453" s="159" t="n">
        <f aca="false">(AC453*(W453*100))^0.5</f>
        <v>0</v>
      </c>
      <c r="AF453" s="151" t="n">
        <f aca="false">$AF$1*(X453/S453*100000)^0.5</f>
        <v>0.75866522103249</v>
      </c>
      <c r="AG453" s="162" t="n">
        <f aca="false">D453</f>
        <v>2.52443878205416</v>
      </c>
      <c r="AH453" s="165"/>
      <c r="AI453" s="161"/>
      <c r="AJ453" s="161"/>
      <c r="AK453" s="160"/>
      <c r="AL453" s="164"/>
      <c r="AM453" s="160"/>
      <c r="AN453" s="160"/>
      <c r="AO453" s="160"/>
      <c r="AP453" s="160"/>
      <c r="AQ453" s="161"/>
      <c r="AR453" s="161"/>
      <c r="AS453" s="161"/>
      <c r="AT453" s="161"/>
      <c r="AU453" s="161"/>
      <c r="AV453" s="161"/>
      <c r="AW453" s="161"/>
      <c r="AX453" s="161"/>
    </row>
    <row r="454" customFormat="false" ht="15.75" hidden="false" customHeight="false" outlineLevel="0" collapsed="false">
      <c r="A454" s="188" t="s">
        <v>93</v>
      </c>
      <c r="B454" s="188" t="s">
        <v>953</v>
      </c>
      <c r="C454" s="188" t="s">
        <v>953</v>
      </c>
      <c r="D454" s="151" t="n">
        <f aca="false">IF(AD454-AE454-AF454&lt;0,0,AD454-AE454-AF454)</f>
        <v>0.334283979322326</v>
      </c>
      <c r="E454" s="189"/>
      <c r="F454" s="190" t="n">
        <v>326</v>
      </c>
      <c r="G454" s="189"/>
      <c r="H454" s="190" t="n">
        <v>106</v>
      </c>
      <c r="I454" s="189"/>
      <c r="J454" s="189"/>
      <c r="K454" s="191" t="n">
        <v>12</v>
      </c>
      <c r="L454" s="190" t="n">
        <v>3</v>
      </c>
      <c r="M454" s="190" t="n">
        <v>6</v>
      </c>
      <c r="N454" s="190" t="n">
        <v>3</v>
      </c>
      <c r="O454" s="189"/>
      <c r="P454" s="188" t="s">
        <v>149</v>
      </c>
      <c r="Q454" s="192" t="n">
        <v>44004</v>
      </c>
      <c r="R454" s="190" t="n">
        <v>3875.15</v>
      </c>
      <c r="S454" s="193" t="n">
        <v>363467</v>
      </c>
      <c r="T454" s="194" t="n">
        <v>94</v>
      </c>
      <c r="U454" s="158" t="n">
        <f aca="false">V454+W454</f>
        <v>0.561099796334012</v>
      </c>
      <c r="V454" s="158" t="n">
        <f aca="false">IF(K454=0,0,M454/K454)</f>
        <v>0.5</v>
      </c>
      <c r="W454" s="158" t="n">
        <f aca="false">IF(K454+$AB$1*H454=0,0,(N454+$AB$1*J454)/(K454+$AB$1*H454))</f>
        <v>0.0610997963340122</v>
      </c>
      <c r="X454" s="159" t="n">
        <f aca="false">IF(F454=0,G454,F454)</f>
        <v>326</v>
      </c>
      <c r="Y454" s="159" t="n">
        <f aca="false">IF(K454=0,X454+E454,(X454+E454)/K454)</f>
        <v>27.1666666666667</v>
      </c>
      <c r="Z454" s="160" t="n">
        <f aca="false">(K454)/S454*100000</f>
        <v>3.30153769117967</v>
      </c>
      <c r="AA454" s="160" t="n">
        <f aca="false">SUM(M454:N454)/S454*100000</f>
        <v>2.47615326838475</v>
      </c>
      <c r="AB454" s="160" t="n">
        <f aca="false">IF(H454=0,(K454+$AB$1*I454)/S454*100000,(K454+$AB$1*H454)/S454*100000)</f>
        <v>13.5087917197435</v>
      </c>
      <c r="AC454" s="161" t="n">
        <f aca="false">(SUM(M454:N454)+$AB$1*ABS(H454-I454))/S454*100000</f>
        <v>12.6834072969486</v>
      </c>
      <c r="AD454" s="159" t="n">
        <f aca="false">(AB454*(W454*100+1))^0.5</f>
        <v>9.80036907464383</v>
      </c>
      <c r="AE454" s="159" t="n">
        <f aca="false">(AC454*(W454*100))^0.5</f>
        <v>8.80314490772974</v>
      </c>
      <c r="AF454" s="151" t="n">
        <f aca="false">$AF$1*(X454/S454*100000)^0.5</f>
        <v>0.662940187591762</v>
      </c>
      <c r="AG454" s="162" t="n">
        <f aca="false">D454</f>
        <v>0.334283979322326</v>
      </c>
      <c r="AH454" s="165"/>
      <c r="AI454" s="161"/>
      <c r="AJ454" s="161"/>
      <c r="AK454" s="160"/>
      <c r="AL454" s="164"/>
      <c r="AM454" s="160"/>
      <c r="AN454" s="160"/>
      <c r="AO454" s="160"/>
      <c r="AP454" s="160"/>
      <c r="AQ454" s="161"/>
      <c r="AR454" s="161"/>
      <c r="AS454" s="161"/>
      <c r="AT454" s="161"/>
      <c r="AU454" s="161"/>
      <c r="AV454" s="161"/>
      <c r="AW454" s="161"/>
      <c r="AX454" s="161"/>
    </row>
    <row r="455" customFormat="false" ht="15.75" hidden="false" customHeight="false" outlineLevel="0" collapsed="false">
      <c r="A455" s="188" t="s">
        <v>93</v>
      </c>
      <c r="B455" s="188" t="s">
        <v>954</v>
      </c>
      <c r="C455" s="188" t="s">
        <v>955</v>
      </c>
      <c r="D455" s="151" t="n">
        <f aca="false">IF(AD455-AE455-AF455&lt;0,0,AD455-AE455-AF455)</f>
        <v>2.54141555947498</v>
      </c>
      <c r="E455" s="189"/>
      <c r="F455" s="190" t="n">
        <v>148</v>
      </c>
      <c r="G455" s="189"/>
      <c r="H455" s="190" t="n">
        <v>10</v>
      </c>
      <c r="I455" s="189"/>
      <c r="J455" s="189"/>
      <c r="K455" s="191" t="n">
        <v>5</v>
      </c>
      <c r="L455" s="190" t="n">
        <v>2</v>
      </c>
      <c r="M455" s="190" t="n">
        <v>3</v>
      </c>
      <c r="N455" s="190" t="n">
        <v>0</v>
      </c>
      <c r="O455" s="189"/>
      <c r="P455" s="188" t="s">
        <v>149</v>
      </c>
      <c r="Q455" s="192" t="n">
        <v>44004</v>
      </c>
      <c r="R455" s="190" t="n">
        <v>57.64</v>
      </c>
      <c r="S455" s="193" t="n">
        <v>65951</v>
      </c>
      <c r="T455" s="194" t="n">
        <v>1144</v>
      </c>
      <c r="U455" s="158" t="n">
        <f aca="false">V455+W455</f>
        <v>0.6</v>
      </c>
      <c r="V455" s="158" t="n">
        <f aca="false">IF(K455=0,0,M455/K455)</f>
        <v>0.6</v>
      </c>
      <c r="W455" s="158" t="n">
        <f aca="false">IF(K455+$AB$1*H455=0,0,(N455+$AB$1*J455)/(K455+$AB$1*H455))</f>
        <v>0</v>
      </c>
      <c r="X455" s="159" t="n">
        <f aca="false">IF(F455=0,G455,F455)</f>
        <v>148</v>
      </c>
      <c r="Y455" s="159" t="n">
        <f aca="false">IF(K455=0,X455+E455,(X455+E455)/K455)</f>
        <v>29.6</v>
      </c>
      <c r="Z455" s="160" t="n">
        <f aca="false">(K455)/S455*100000</f>
        <v>7.58138618064927</v>
      </c>
      <c r="AA455" s="160" t="n">
        <f aca="false">SUM(M455:N455)/S455*100000</f>
        <v>4.54883170838956</v>
      </c>
      <c r="AB455" s="160" t="n">
        <f aca="false">IF(H455=0,(K455+$AB$1*I455)/S455*100000,(K455+$AB$1*H455)/S455*100000)</f>
        <v>12.8883565071038</v>
      </c>
      <c r="AC455" s="161" t="n">
        <f aca="false">(SUM(M455:N455)+$AB$1*ABS(H455-I455))/S455*100000</f>
        <v>9.85580203484405</v>
      </c>
      <c r="AD455" s="159" t="n">
        <f aca="false">(AB455*(W455*100+1))^0.5</f>
        <v>3.59003572504561</v>
      </c>
      <c r="AE455" s="159" t="n">
        <f aca="false">(AC455*(W455*100))^0.5</f>
        <v>0</v>
      </c>
      <c r="AF455" s="151" t="n">
        <f aca="false">$AF$1*(X455/S455*100000)^0.5</f>
        <v>1.04862016557063</v>
      </c>
      <c r="AG455" s="162" t="n">
        <f aca="false">D455</f>
        <v>2.54141555947498</v>
      </c>
      <c r="AH455" s="163" t="n">
        <v>1</v>
      </c>
      <c r="AI455" s="161"/>
      <c r="AJ455" s="161"/>
      <c r="AK455" s="160"/>
      <c r="AL455" s="164"/>
      <c r="AM455" s="160"/>
      <c r="AN455" s="160"/>
      <c r="AO455" s="160"/>
      <c r="AP455" s="160"/>
      <c r="AQ455" s="161"/>
      <c r="AR455" s="161"/>
      <c r="AS455" s="161"/>
      <c r="AT455" s="161"/>
      <c r="AU455" s="161"/>
      <c r="AV455" s="161"/>
      <c r="AW455" s="161"/>
      <c r="AX455" s="161"/>
    </row>
    <row r="456" customFormat="false" ht="15.75" hidden="false" customHeight="false" outlineLevel="0" collapsed="false">
      <c r="A456" s="188" t="s">
        <v>93</v>
      </c>
      <c r="B456" s="188" t="s">
        <v>956</v>
      </c>
      <c r="C456" s="188" t="s">
        <v>956</v>
      </c>
      <c r="D456" s="151" t="n">
        <f aca="false">IF(AD456-AE456-AF456&lt;0,0,AD456-AE456-AF456)</f>
        <v>3.0890690943031</v>
      </c>
      <c r="E456" s="189"/>
      <c r="F456" s="190" t="n">
        <v>163</v>
      </c>
      <c r="G456" s="189"/>
      <c r="H456" s="190" t="n">
        <v>40</v>
      </c>
      <c r="I456" s="189"/>
      <c r="J456" s="189"/>
      <c r="K456" s="191" t="n">
        <v>9</v>
      </c>
      <c r="L456" s="190" t="n">
        <v>1</v>
      </c>
      <c r="M456" s="190" t="n">
        <v>8</v>
      </c>
      <c r="N456" s="190" t="n">
        <v>0</v>
      </c>
      <c r="O456" s="189"/>
      <c r="P456" s="188" t="s">
        <v>149</v>
      </c>
      <c r="Q456" s="192" t="n">
        <v>44004</v>
      </c>
      <c r="R456" s="190" t="n">
        <v>3209.05</v>
      </c>
      <c r="S456" s="193" t="n">
        <v>159569</v>
      </c>
      <c r="T456" s="194" t="n">
        <v>50</v>
      </c>
      <c r="U456" s="158" t="n">
        <f aca="false">V456+W456</f>
        <v>0.888888888888889</v>
      </c>
      <c r="V456" s="158" t="n">
        <f aca="false">IF(K456=0,0,M456/K456)</f>
        <v>0.888888888888889</v>
      </c>
      <c r="W456" s="158" t="n">
        <f aca="false">IF(K456+$AB$1*H456=0,0,(N456+$AB$1*J456)/(K456+$AB$1*H456))</f>
        <v>0</v>
      </c>
      <c r="X456" s="159" t="n">
        <f aca="false">IF(F456=0,G456,F456)</f>
        <v>163</v>
      </c>
      <c r="Y456" s="159" t="n">
        <f aca="false">IF(K456=0,X456+E456,(X456+E456)/K456)</f>
        <v>18.1111111111111</v>
      </c>
      <c r="Z456" s="160" t="n">
        <f aca="false">(K456)/S456*100000</f>
        <v>5.64019327062274</v>
      </c>
      <c r="AA456" s="160" t="n">
        <f aca="false">SUM(M456:N456)/S456*100000</f>
        <v>5.01350512944244</v>
      </c>
      <c r="AB456" s="160" t="n">
        <f aca="false">IF(H456=0,(K456+$AB$1*I456)/S456*100000,(K456+$AB$1*H456)/S456*100000)</f>
        <v>14.413827247147</v>
      </c>
      <c r="AC456" s="161" t="n">
        <f aca="false">(SUM(M456:N456)+$AB$1*ABS(H456-I456))/S456*100000</f>
        <v>13.7871391059667</v>
      </c>
      <c r="AD456" s="159" t="n">
        <f aca="false">(AB456*(W456*100+1))^0.5</f>
        <v>3.7965546548347</v>
      </c>
      <c r="AE456" s="159" t="n">
        <f aca="false">(AC456*(W456*100))^0.5</f>
        <v>0</v>
      </c>
      <c r="AF456" s="151" t="n">
        <f aca="false">$AF$1*(X456/S456*100000)^0.5</f>
        <v>0.707485560531598</v>
      </c>
      <c r="AG456" s="162" t="n">
        <f aca="false">D456</f>
        <v>3.0890690943031</v>
      </c>
      <c r="AH456" s="165"/>
      <c r="AI456" s="161"/>
      <c r="AJ456" s="161"/>
      <c r="AK456" s="160"/>
      <c r="AL456" s="164"/>
      <c r="AM456" s="160"/>
      <c r="AN456" s="160"/>
      <c r="AO456" s="160"/>
      <c r="AP456" s="160"/>
      <c r="AQ456" s="161"/>
      <c r="AR456" s="161"/>
      <c r="AS456" s="161"/>
      <c r="AT456" s="161"/>
      <c r="AU456" s="161"/>
      <c r="AV456" s="161"/>
      <c r="AW456" s="161"/>
      <c r="AX456" s="161"/>
    </row>
    <row r="457" customFormat="false" ht="15.75" hidden="false" customHeight="false" outlineLevel="0" collapsed="false">
      <c r="A457" s="188" t="s">
        <v>93</v>
      </c>
      <c r="B457" s="188" t="s">
        <v>957</v>
      </c>
      <c r="C457" s="188" t="s">
        <v>957</v>
      </c>
      <c r="D457" s="151" t="n">
        <f aca="false">IF(AD457-AE457-AF457&lt;0,0,AD457-AE457-AF457)</f>
        <v>2.58220317266093</v>
      </c>
      <c r="E457" s="189"/>
      <c r="F457" s="190" t="n">
        <v>456</v>
      </c>
      <c r="G457" s="189"/>
      <c r="H457" s="190" t="n">
        <v>73</v>
      </c>
      <c r="I457" s="189"/>
      <c r="J457" s="189"/>
      <c r="K457" s="191" t="n">
        <v>14</v>
      </c>
      <c r="L457" s="190" t="n">
        <v>2</v>
      </c>
      <c r="M457" s="190" t="n">
        <v>12</v>
      </c>
      <c r="N457" s="190" t="n">
        <v>0</v>
      </c>
      <c r="O457" s="189"/>
      <c r="P457" s="188" t="s">
        <v>149</v>
      </c>
      <c r="Q457" s="192" t="n">
        <v>44004</v>
      </c>
      <c r="R457" s="190" t="n">
        <v>1336.6</v>
      </c>
      <c r="S457" s="193" t="n">
        <v>344692</v>
      </c>
      <c r="T457" s="194" t="n">
        <v>258</v>
      </c>
      <c r="U457" s="158" t="n">
        <f aca="false">V457+W457</f>
        <v>0.857142857142857</v>
      </c>
      <c r="V457" s="158" t="n">
        <f aca="false">IF(K457=0,0,M457/K457)</f>
        <v>0.857142857142857</v>
      </c>
      <c r="W457" s="158" t="n">
        <f aca="false">IF(K457+$AB$1*H457=0,0,(N457+$AB$1*J457)/(K457+$AB$1*H457))</f>
        <v>0</v>
      </c>
      <c r="X457" s="159" t="n">
        <f aca="false">IF(F457=0,G457,F457)</f>
        <v>456</v>
      </c>
      <c r="Y457" s="159" t="n">
        <f aca="false">IF(K457=0,X457+E457,(X457+E457)/K457)</f>
        <v>32.5714285714286</v>
      </c>
      <c r="Z457" s="160" t="n">
        <f aca="false">(K457)/S457*100000</f>
        <v>4.06159701994824</v>
      </c>
      <c r="AA457" s="160" t="n">
        <f aca="false">SUM(M457:N457)/S457*100000</f>
        <v>3.48136887424135</v>
      </c>
      <c r="AB457" s="160" t="n">
        <f aca="false">IF(H457=0,(K457+$AB$1*I457)/S457*100000,(K457+$AB$1*H457)/S457*100000)</f>
        <v>11.4740115813538</v>
      </c>
      <c r="AC457" s="161" t="n">
        <f aca="false">(SUM(M457:N457)+$AB$1*ABS(H457-I457))/S457*100000</f>
        <v>10.8937834356469</v>
      </c>
      <c r="AD457" s="159" t="n">
        <f aca="false">(AB457*(W457*100+1))^0.5</f>
        <v>3.38733104100467</v>
      </c>
      <c r="AE457" s="159" t="n">
        <f aca="false">(AC457*(W457*100))^0.5</f>
        <v>0</v>
      </c>
      <c r="AF457" s="151" t="n">
        <f aca="false">$AF$1*(X457/S457*100000)^0.5</f>
        <v>0.805127868343743</v>
      </c>
      <c r="AG457" s="162" t="n">
        <f aca="false">D457</f>
        <v>2.58220317266093</v>
      </c>
      <c r="AH457" s="165"/>
      <c r="AI457" s="161"/>
      <c r="AJ457" s="161"/>
      <c r="AK457" s="160"/>
      <c r="AL457" s="164"/>
      <c r="AM457" s="160"/>
      <c r="AN457" s="160"/>
      <c r="AO457" s="160"/>
      <c r="AP457" s="160"/>
      <c r="AQ457" s="161"/>
      <c r="AR457" s="161"/>
      <c r="AS457" s="161"/>
      <c r="AT457" s="161"/>
      <c r="AU457" s="161"/>
      <c r="AV457" s="161"/>
      <c r="AW457" s="161"/>
      <c r="AX457" s="161"/>
    </row>
    <row r="458" customFormat="false" ht="15.75" hidden="false" customHeight="false" outlineLevel="0" collapsed="false">
      <c r="A458" s="256" t="s">
        <v>92</v>
      </c>
      <c r="B458" s="256" t="s">
        <v>958</v>
      </c>
      <c r="C458" s="256" t="s">
        <v>959</v>
      </c>
      <c r="D458" s="151" t="n">
        <f aca="false">IF(AD458-AE458-AF458&lt;0,0,AD458-AE458-AF458)</f>
        <v>4.63059058763967</v>
      </c>
      <c r="E458" s="258" t="n">
        <v>926</v>
      </c>
      <c r="F458" s="258" t="n">
        <v>121</v>
      </c>
      <c r="G458" s="258" t="n">
        <v>1</v>
      </c>
      <c r="H458" s="258" t="n">
        <v>47</v>
      </c>
      <c r="I458" s="258" t="n">
        <v>18</v>
      </c>
      <c r="J458" s="258" t="n">
        <v>11</v>
      </c>
      <c r="K458" s="259" t="n">
        <v>207</v>
      </c>
      <c r="L458" s="258" t="n">
        <v>91</v>
      </c>
      <c r="M458" s="258" t="n">
        <v>98</v>
      </c>
      <c r="N458" s="258" t="n">
        <v>18</v>
      </c>
      <c r="O458" s="257"/>
      <c r="P458" s="256" t="s">
        <v>149</v>
      </c>
      <c r="Q458" s="260" t="n">
        <v>44004</v>
      </c>
      <c r="R458" s="258" t="n">
        <v>12142.73</v>
      </c>
      <c r="S458" s="261" t="n">
        <v>810624</v>
      </c>
      <c r="T458" s="262" t="n">
        <v>67</v>
      </c>
      <c r="U458" s="158" t="n">
        <f aca="false">V458+W458</f>
        <v>0.571214691006104</v>
      </c>
      <c r="V458" s="158" t="n">
        <f aca="false">IF(K458=0,0,M458/K458)</f>
        <v>0.473429951690821</v>
      </c>
      <c r="W458" s="158" t="n">
        <f aca="false">IF(K458+$AB$1*H458=0,0,(N458+$AB$1*J458)/(K458+$AB$1*H458))</f>
        <v>0.0977847393152831</v>
      </c>
      <c r="X458" s="159" t="n">
        <f aca="false">IF(F458=0,G458,F458)</f>
        <v>121</v>
      </c>
      <c r="Y458" s="159" t="n">
        <f aca="false">IF(K458=0,X458+E458,(X458+E458)/K458)</f>
        <v>5.05797101449275</v>
      </c>
      <c r="Z458" s="160" t="n">
        <f aca="false">(K458)/S458*100000</f>
        <v>25.5358834675509</v>
      </c>
      <c r="AA458" s="160" t="n">
        <f aca="false">SUM(M458:N458)/S458*100000</f>
        <v>14.3099636822991</v>
      </c>
      <c r="AB458" s="160" t="n">
        <f aca="false">IF(H458=0,(K458+$AB$1*I458)/S458*100000,(K458+$AB$1*H458)/S458*100000)</f>
        <v>27.565184351808</v>
      </c>
      <c r="AC458" s="161" t="n">
        <f aca="false">(SUM(M458:N458)+$AB$1*ABS(H458-I458))/S458*100000</f>
        <v>15.5620855045002</v>
      </c>
      <c r="AD458" s="159" t="n">
        <f aca="false">(AB458*(W458*100+1))^0.5</f>
        <v>17.2368970802095</v>
      </c>
      <c r="AE458" s="159" t="n">
        <f aca="false">(AC458*(W458*100))^0.5</f>
        <v>12.3358602223749</v>
      </c>
      <c r="AF458" s="151" t="n">
        <f aca="false">$AF$1*(X458/S458*100000)^0.5</f>
        <v>0.270446270194972</v>
      </c>
      <c r="AG458" s="162" t="n">
        <f aca="false">D458</f>
        <v>4.63059058763967</v>
      </c>
      <c r="AH458" s="165"/>
      <c r="AI458" s="161"/>
      <c r="AJ458" s="161"/>
      <c r="AK458" s="160"/>
      <c r="AL458" s="164"/>
      <c r="AM458" s="160"/>
      <c r="AN458" s="160"/>
      <c r="AO458" s="160"/>
      <c r="AP458" s="160"/>
      <c r="AQ458" s="161"/>
      <c r="AR458" s="161"/>
      <c r="AS458" s="161"/>
      <c r="AT458" s="161"/>
      <c r="AU458" s="161"/>
      <c r="AV458" s="161"/>
      <c r="AW458" s="161"/>
      <c r="AX458" s="161"/>
    </row>
    <row r="459" customFormat="false" ht="15.75" hidden="false" customHeight="false" outlineLevel="0" collapsed="false">
      <c r="A459" s="256" t="s">
        <v>92</v>
      </c>
      <c r="B459" s="256" t="s">
        <v>960</v>
      </c>
      <c r="C459" s="256" t="s">
        <v>961</v>
      </c>
      <c r="D459" s="151" t="n">
        <f aca="false">IF(AD459-AE459-AF459&lt;0,0,AD459-AE459-AF459)</f>
        <v>0.325623844844102</v>
      </c>
      <c r="E459" s="258" t="n">
        <v>165</v>
      </c>
      <c r="F459" s="258" t="n">
        <v>107</v>
      </c>
      <c r="G459" s="258" t="n">
        <v>0</v>
      </c>
      <c r="H459" s="258" t="n">
        <v>4</v>
      </c>
      <c r="I459" s="258" t="n">
        <v>0</v>
      </c>
      <c r="J459" s="258" t="n">
        <v>1</v>
      </c>
      <c r="K459" s="259" t="n">
        <v>2</v>
      </c>
      <c r="L459" s="258" t="n">
        <v>1</v>
      </c>
      <c r="M459" s="258" t="n">
        <v>1</v>
      </c>
      <c r="N459" s="258" t="n">
        <v>0</v>
      </c>
      <c r="O459" s="257"/>
      <c r="P459" s="256" t="s">
        <v>149</v>
      </c>
      <c r="Q459" s="260" t="n">
        <v>44004</v>
      </c>
      <c r="R459" s="258" t="n">
        <v>2556.44</v>
      </c>
      <c r="S459" s="261" t="n">
        <v>237847</v>
      </c>
      <c r="T459" s="262" t="n">
        <v>93</v>
      </c>
      <c r="U459" s="158" t="n">
        <f aca="false">V459+W459</f>
        <v>0.602941176470588</v>
      </c>
      <c r="V459" s="158" t="n">
        <f aca="false">IF(K459=0,0,M459/K459)</f>
        <v>0.5</v>
      </c>
      <c r="W459" s="158" t="n">
        <f aca="false">IF(K459+$AB$1*H459=0,0,(N459+$AB$1*J459)/(K459+$AB$1*H459))</f>
        <v>0.102941176470588</v>
      </c>
      <c r="X459" s="159" t="n">
        <f aca="false">IF(F459=0,G459,F459)</f>
        <v>107</v>
      </c>
      <c r="Y459" s="159" t="n">
        <f aca="false">IF(K459=0,X459+E459,(X459+E459)/K459)</f>
        <v>136</v>
      </c>
      <c r="Z459" s="160" t="n">
        <f aca="false">(K459)/S459*100000</f>
        <v>0.840876698045382</v>
      </c>
      <c r="AA459" s="160" t="n">
        <f aca="false">SUM(M459:N459)/S459*100000</f>
        <v>0.420438349022691</v>
      </c>
      <c r="AB459" s="160" t="n">
        <f aca="false">IF(H459=0,(K459+$AB$1*I459)/S459*100000,(K459+$AB$1*H459)/S459*100000)</f>
        <v>1.42949038667715</v>
      </c>
      <c r="AC459" s="161" t="n">
        <f aca="false">(SUM(M459:N459)+$AB$1*ABS(H459-I459))/S459*100000</f>
        <v>1.00905203765446</v>
      </c>
      <c r="AD459" s="159" t="n">
        <f aca="false">(AB459*(W459*100+1))^0.5</f>
        <v>4.0180632900032</v>
      </c>
      <c r="AE459" s="159" t="n">
        <f aca="false">(AC459*(W459*100))^0.5</f>
        <v>3.22293350654639</v>
      </c>
      <c r="AF459" s="151" t="n">
        <f aca="false">$AF$1*(X459/S459*100000)^0.5</f>
        <v>0.469505938612705</v>
      </c>
      <c r="AG459" s="162" t="n">
        <f aca="false">D459</f>
        <v>0.325623844844102</v>
      </c>
      <c r="AH459" s="163" t="n">
        <v>0</v>
      </c>
      <c r="AI459" s="161"/>
      <c r="AJ459" s="161"/>
      <c r="AK459" s="160"/>
      <c r="AL459" s="164"/>
      <c r="AM459" s="160"/>
      <c r="AN459" s="160"/>
      <c r="AO459" s="160"/>
      <c r="AP459" s="160"/>
      <c r="AQ459" s="161"/>
      <c r="AR459" s="161"/>
      <c r="AS459" s="161"/>
      <c r="AT459" s="161"/>
      <c r="AU459" s="161"/>
      <c r="AV459" s="161"/>
      <c r="AW459" s="161"/>
      <c r="AX459" s="161"/>
    </row>
    <row r="460" customFormat="false" ht="15.75" hidden="false" customHeight="false" outlineLevel="0" collapsed="false">
      <c r="A460" s="256" t="s">
        <v>92</v>
      </c>
      <c r="B460" s="256" t="s">
        <v>962</v>
      </c>
      <c r="C460" s="256" t="s">
        <v>963</v>
      </c>
      <c r="D460" s="151" t="n">
        <f aca="false">IF(AD460-AE460-AF460&lt;0,0,AD460-AE460-AF460)</f>
        <v>0.521878751822651</v>
      </c>
      <c r="E460" s="258" t="n">
        <v>299</v>
      </c>
      <c r="F460" s="258" t="n">
        <v>111</v>
      </c>
      <c r="G460" s="258" t="n">
        <v>6</v>
      </c>
      <c r="H460" s="258" t="n">
        <v>13</v>
      </c>
      <c r="I460" s="258" t="n">
        <v>0</v>
      </c>
      <c r="J460" s="258" t="n">
        <v>6</v>
      </c>
      <c r="K460" s="259" t="n">
        <v>17</v>
      </c>
      <c r="L460" s="258" t="n">
        <v>3</v>
      </c>
      <c r="M460" s="258" t="n">
        <v>14</v>
      </c>
      <c r="N460" s="258" t="n">
        <v>0</v>
      </c>
      <c r="O460" s="257"/>
      <c r="P460" s="256" t="s">
        <v>149</v>
      </c>
      <c r="Q460" s="260" t="n">
        <v>44004</v>
      </c>
      <c r="R460" s="258" t="n">
        <v>4076.06</v>
      </c>
      <c r="S460" s="261" t="n">
        <v>392829</v>
      </c>
      <c r="T460" s="262" t="n">
        <v>96</v>
      </c>
      <c r="U460" s="158" t="n">
        <f aca="false">V460+W460</f>
        <v>0.920977207588372</v>
      </c>
      <c r="V460" s="158" t="n">
        <f aca="false">IF(K460=0,0,M460/K460)</f>
        <v>0.823529411764706</v>
      </c>
      <c r="W460" s="158" t="n">
        <f aca="false">IF(K460+$AB$1*H460=0,0,(N460+$AB$1*J460)/(K460+$AB$1*H460))</f>
        <v>0.0974477958236659</v>
      </c>
      <c r="X460" s="159" t="n">
        <f aca="false">IF(F460=0,G460,F460)</f>
        <v>111</v>
      </c>
      <c r="Y460" s="159" t="n">
        <f aca="false">IF(K460=0,X460+E460,(X460+E460)/K460)</f>
        <v>24.1176470588235</v>
      </c>
      <c r="Z460" s="160" t="n">
        <f aca="false">(K460)/S460*100000</f>
        <v>4.32758273956353</v>
      </c>
      <c r="AA460" s="160" t="n">
        <f aca="false">SUM(M460:N460)/S460*100000</f>
        <v>3.56389166787584</v>
      </c>
      <c r="AB460" s="160" t="n">
        <f aca="false">IF(H460=0,(K460+$AB$1*I460)/S460*100000,(K460+$AB$1*H460)/S460*100000)</f>
        <v>5.48584753162318</v>
      </c>
      <c r="AC460" s="161" t="n">
        <f aca="false">(SUM(M460:N460)+$AB$1*ABS(H460-I460))/S460*100000</f>
        <v>4.72215645993549</v>
      </c>
      <c r="AD460" s="159" t="n">
        <f aca="false">(AB460*(W460*100+1))^0.5</f>
        <v>7.67751408658824</v>
      </c>
      <c r="AE460" s="159" t="n">
        <f aca="false">(AC460*(W460*100))^0.5</f>
        <v>6.78353697237067</v>
      </c>
      <c r="AF460" s="151" t="n">
        <f aca="false">$AF$1*(X460/S460*100000)^0.5</f>
        <v>0.372098362394914</v>
      </c>
      <c r="AG460" s="162" t="n">
        <f aca="false">D460</f>
        <v>0.521878751822651</v>
      </c>
      <c r="AH460" s="163" t="n">
        <v>1</v>
      </c>
      <c r="AI460" s="161"/>
      <c r="AJ460" s="161"/>
      <c r="AK460" s="160"/>
      <c r="AL460" s="164"/>
      <c r="AM460" s="160"/>
      <c r="AN460" s="160"/>
      <c r="AO460" s="160"/>
      <c r="AP460" s="160"/>
      <c r="AQ460" s="161"/>
      <c r="AR460" s="161"/>
      <c r="AS460" s="161"/>
      <c r="AT460" s="161"/>
      <c r="AU460" s="161"/>
      <c r="AV460" s="161"/>
      <c r="AW460" s="161"/>
      <c r="AX460" s="161"/>
    </row>
    <row r="461" customFormat="false" ht="15.75" hidden="false" customHeight="false" outlineLevel="0" collapsed="false">
      <c r="A461" s="256" t="s">
        <v>92</v>
      </c>
      <c r="B461" s="256" t="s">
        <v>964</v>
      </c>
      <c r="C461" s="256" t="s">
        <v>965</v>
      </c>
      <c r="D461" s="151" t="n">
        <f aca="false">IF(AD461-AE461-AF461&lt;0,0,AD461-AE461-AF461)</f>
        <v>2.03569891343817</v>
      </c>
      <c r="E461" s="258" t="n">
        <v>1333</v>
      </c>
      <c r="F461" s="258" t="n">
        <v>261</v>
      </c>
      <c r="G461" s="258" t="n">
        <v>5</v>
      </c>
      <c r="H461" s="258" t="n">
        <v>28</v>
      </c>
      <c r="I461" s="258" t="n">
        <v>10</v>
      </c>
      <c r="J461" s="258" t="n">
        <v>6</v>
      </c>
      <c r="K461" s="259" t="n">
        <v>102</v>
      </c>
      <c r="L461" s="258" t="n">
        <v>7</v>
      </c>
      <c r="M461" s="258" t="n">
        <v>95</v>
      </c>
      <c r="N461" s="258" t="n">
        <v>0</v>
      </c>
      <c r="O461" s="257"/>
      <c r="P461" s="256" t="s">
        <v>149</v>
      </c>
      <c r="Q461" s="260" t="n">
        <v>44004</v>
      </c>
      <c r="R461" s="258" t="n">
        <v>419.8</v>
      </c>
      <c r="S461" s="261" t="n">
        <v>219180</v>
      </c>
      <c r="T461" s="262" t="n">
        <v>522</v>
      </c>
      <c r="U461" s="158" t="n">
        <f aca="false">V461+W461</f>
        <v>0.950156091058964</v>
      </c>
      <c r="V461" s="158" t="n">
        <f aca="false">IF(K461=0,0,M461/K461)</f>
        <v>0.931372549019608</v>
      </c>
      <c r="W461" s="158" t="n">
        <f aca="false">IF(K461+$AB$1*H461=0,0,(N461+$AB$1*J461)/(K461+$AB$1*H461))</f>
        <v>0.018783542039356</v>
      </c>
      <c r="X461" s="159" t="n">
        <f aca="false">IF(F461=0,G461,F461)</f>
        <v>261</v>
      </c>
      <c r="Y461" s="159" t="n">
        <f aca="false">IF(K461=0,X461+E461,(X461+E461)/K461)</f>
        <v>15.6274509803922</v>
      </c>
      <c r="Z461" s="160" t="n">
        <f aca="false">(K461)/S461*100000</f>
        <v>46.537092800438</v>
      </c>
      <c r="AA461" s="160" t="n">
        <f aca="false">SUM(M461:N461)/S461*100000</f>
        <v>43.343370745506</v>
      </c>
      <c r="AB461" s="160" t="n">
        <f aca="false">IF(H461=0,(K461+$AB$1*I461)/S461*100000,(K461+$AB$1*H461)/S461*100000)</f>
        <v>51.0083036773428</v>
      </c>
      <c r="AC461" s="161" t="n">
        <f aca="false">(SUM(M461:N461)+$AB$1*ABS(H461-I461))/S461*100000</f>
        <v>46.2177205949448</v>
      </c>
      <c r="AD461" s="159" t="n">
        <f aca="false">(AB461*(W461*100+1))^0.5</f>
        <v>12.1169288734936</v>
      </c>
      <c r="AE461" s="159" t="n">
        <f aca="false">(AC461*(W461*100))^0.5</f>
        <v>9.31736281228951</v>
      </c>
      <c r="AF461" s="151" t="n">
        <f aca="false">$AF$1*(X461/S461*100000)^0.5</f>
        <v>0.763867147765945</v>
      </c>
      <c r="AG461" s="162" t="n">
        <f aca="false">D461</f>
        <v>2.03569891343817</v>
      </c>
      <c r="AH461" s="165"/>
      <c r="AI461" s="161"/>
      <c r="AJ461" s="161"/>
      <c r="AK461" s="160"/>
      <c r="AL461" s="164"/>
      <c r="AM461" s="160"/>
      <c r="AN461" s="160"/>
      <c r="AO461" s="160"/>
      <c r="AP461" s="160"/>
      <c r="AQ461" s="161"/>
      <c r="AR461" s="161"/>
      <c r="AS461" s="161"/>
      <c r="AT461" s="161"/>
      <c r="AU461" s="161"/>
      <c r="AV461" s="161"/>
      <c r="AW461" s="161"/>
      <c r="AX461" s="161"/>
    </row>
    <row r="462" customFormat="false" ht="15.75" hidden="false" customHeight="false" outlineLevel="0" collapsed="false">
      <c r="A462" s="256" t="s">
        <v>92</v>
      </c>
      <c r="B462" s="256" t="s">
        <v>966</v>
      </c>
      <c r="C462" s="256" t="s">
        <v>967</v>
      </c>
      <c r="D462" s="151" t="n">
        <f aca="false">IF(AD462-AE462-AF462&lt;0,0,AD462-AE462-AF462)</f>
        <v>4.1403683171879</v>
      </c>
      <c r="E462" s="258" t="n">
        <v>1189</v>
      </c>
      <c r="F462" s="258" t="n">
        <v>384</v>
      </c>
      <c r="G462" s="258" t="n">
        <v>20</v>
      </c>
      <c r="H462" s="258" t="n">
        <v>17</v>
      </c>
      <c r="I462" s="258" t="n">
        <v>2</v>
      </c>
      <c r="J462" s="258" t="n">
        <v>6</v>
      </c>
      <c r="K462" s="259" t="n">
        <v>101</v>
      </c>
      <c r="L462" s="258" t="n">
        <v>69</v>
      </c>
      <c r="M462" s="258" t="n">
        <v>29</v>
      </c>
      <c r="N462" s="258" t="n">
        <v>3</v>
      </c>
      <c r="O462" s="257"/>
      <c r="P462" s="256" t="s">
        <v>149</v>
      </c>
      <c r="Q462" s="260" t="n">
        <v>44004</v>
      </c>
      <c r="R462" s="258" t="n">
        <v>8587.941</v>
      </c>
      <c r="S462" s="261" t="n">
        <v>599668</v>
      </c>
      <c r="T462" s="262" t="n">
        <v>70</v>
      </c>
      <c r="U462" s="158" t="n">
        <f aca="false">V462+W462</f>
        <v>0.334814547373391</v>
      </c>
      <c r="V462" s="158" t="n">
        <f aca="false">IF(K462=0,0,M462/K462)</f>
        <v>0.287128712871287</v>
      </c>
      <c r="W462" s="158" t="n">
        <f aca="false">IF(K462+$AB$1*H462=0,0,(N462+$AB$1*J462)/(K462+$AB$1*H462))</f>
        <v>0.0476858345021038</v>
      </c>
      <c r="X462" s="159" t="n">
        <f aca="false">IF(F462=0,G462,F462)</f>
        <v>384</v>
      </c>
      <c r="Y462" s="159" t="n">
        <f aca="false">IF(K462=0,X462+E462,(X462+E462)/K462)</f>
        <v>15.5742574257426</v>
      </c>
      <c r="Z462" s="160" t="n">
        <f aca="false">(K462)/S462*100000</f>
        <v>16.8426529346238</v>
      </c>
      <c r="AA462" s="160" t="n">
        <f aca="false">SUM(M462:N462)/S462*100000</f>
        <v>5.33628607829666</v>
      </c>
      <c r="AB462" s="160" t="n">
        <f aca="false">IF(H462=0,(K462+$AB$1*I462)/S462*100000,(K462+$AB$1*H462)/S462*100000)</f>
        <v>17.8348686273071</v>
      </c>
      <c r="AC462" s="161" t="n">
        <f aca="false">(SUM(M462:N462)+$AB$1*ABS(H462-I462))/S462*100000</f>
        <v>6.2117705130172</v>
      </c>
      <c r="AD462" s="159" t="n">
        <f aca="false">(AB462*(W462*100+1))^0.5</f>
        <v>10.1430729071697</v>
      </c>
      <c r="AE462" s="159" t="n">
        <f aca="false">(AC462*(W462*100))^0.5</f>
        <v>5.44254959232148</v>
      </c>
      <c r="AF462" s="151" t="n">
        <f aca="false">$AF$1*(X462/S462*100000)^0.5</f>
        <v>0.560154997660329</v>
      </c>
      <c r="AG462" s="162" t="n">
        <f aca="false">D462</f>
        <v>4.1403683171879</v>
      </c>
      <c r="AH462" s="165"/>
      <c r="AI462" s="161"/>
      <c r="AJ462" s="161"/>
      <c r="AK462" s="160"/>
      <c r="AL462" s="164"/>
      <c r="AM462" s="160"/>
      <c r="AN462" s="160"/>
      <c r="AO462" s="160"/>
      <c r="AP462" s="160"/>
      <c r="AQ462" s="161"/>
      <c r="AR462" s="161"/>
      <c r="AS462" s="161"/>
      <c r="AT462" s="161"/>
      <c r="AU462" s="161"/>
      <c r="AV462" s="161"/>
      <c r="AW462" s="161"/>
      <c r="AX462" s="161"/>
    </row>
    <row r="463" customFormat="false" ht="15.75" hidden="false" customHeight="false" outlineLevel="0" collapsed="false">
      <c r="A463" s="256" t="s">
        <v>92</v>
      </c>
      <c r="B463" s="256" t="s">
        <v>968</v>
      </c>
      <c r="C463" s="256" t="s">
        <v>969</v>
      </c>
      <c r="D463" s="151" t="n">
        <f aca="false">IF(AD463-AE463-AF463&lt;0,0,AD463-AE463-AF463)</f>
        <v>1.61053054067992</v>
      </c>
      <c r="E463" s="258" t="n">
        <v>441</v>
      </c>
      <c r="F463" s="258" t="n">
        <v>382</v>
      </c>
      <c r="G463" s="258" t="n">
        <v>11</v>
      </c>
      <c r="H463" s="258" t="n">
        <v>90</v>
      </c>
      <c r="I463" s="258" t="n">
        <v>8</v>
      </c>
      <c r="J463" s="258" t="n">
        <v>10</v>
      </c>
      <c r="K463" s="259" t="n">
        <v>64</v>
      </c>
      <c r="L463" s="258" t="n">
        <v>21</v>
      </c>
      <c r="M463" s="258" t="n">
        <v>39</v>
      </c>
      <c r="N463" s="258" t="n">
        <v>4</v>
      </c>
      <c r="O463" s="257"/>
      <c r="P463" s="256" t="s">
        <v>149</v>
      </c>
      <c r="Q463" s="260" t="n">
        <v>44004</v>
      </c>
      <c r="R463" s="258" t="n">
        <v>14477</v>
      </c>
      <c r="S463" s="261" t="n">
        <v>610654</v>
      </c>
      <c r="T463" s="262" t="n">
        <v>42</v>
      </c>
      <c r="U463" s="158" t="n">
        <f aca="false">V463+W463</f>
        <v>0.687909031413613</v>
      </c>
      <c r="V463" s="158" t="n">
        <f aca="false">IF(K463=0,0,M463/K463)</f>
        <v>0.609375</v>
      </c>
      <c r="W463" s="158" t="n">
        <f aca="false">IF(K463+$AB$1*H463=0,0,(N463+$AB$1*J463)/(K463+$AB$1*H463))</f>
        <v>0.0785340314136126</v>
      </c>
      <c r="X463" s="159" t="n">
        <f aca="false">IF(F463=0,G463,F463)</f>
        <v>382</v>
      </c>
      <c r="Y463" s="159" t="n">
        <f aca="false">IF(K463=0,X463+E463,(X463+E463)/K463)</f>
        <v>12.859375</v>
      </c>
      <c r="Z463" s="160" t="n">
        <f aca="false">(K463)/S463*100000</f>
        <v>10.4805667366463</v>
      </c>
      <c r="AA463" s="160" t="n">
        <f aca="false">SUM(M463:N463)/S463*100000</f>
        <v>7.04163077618422</v>
      </c>
      <c r="AB463" s="160" t="n">
        <f aca="false">IF(H463=0,(K463+$AB$1*I463)/S463*100000,(K463+$AB$1*H463)/S463*100000)</f>
        <v>15.6389706773394</v>
      </c>
      <c r="AC463" s="161" t="n">
        <f aca="false">(SUM(M463:N463)+$AB$1*ABS(H463-I463))/S463*100000</f>
        <v>11.741509922149</v>
      </c>
      <c r="AD463" s="159" t="n">
        <f aca="false">(AB463*(W463*100+1))^0.5</f>
        <v>11.7668225159732</v>
      </c>
      <c r="AE463" s="159" t="n">
        <f aca="false">(AC463*(W463*100))^0.5</f>
        <v>9.60264603674058</v>
      </c>
      <c r="AF463" s="151" t="n">
        <f aca="false">$AF$1*(X463/S463*100000)^0.5</f>
        <v>0.553645938552656</v>
      </c>
      <c r="AG463" s="162" t="n">
        <f aca="false">D463</f>
        <v>1.61053054067992</v>
      </c>
      <c r="AH463" s="165"/>
      <c r="AI463" s="161"/>
      <c r="AJ463" s="161"/>
      <c r="AK463" s="160"/>
      <c r="AL463" s="164"/>
      <c r="AM463" s="160"/>
      <c r="AN463" s="160"/>
      <c r="AO463" s="160"/>
      <c r="AP463" s="160"/>
      <c r="AQ463" s="161"/>
      <c r="AR463" s="161"/>
      <c r="AS463" s="161"/>
      <c r="AT463" s="161"/>
      <c r="AU463" s="161"/>
      <c r="AV463" s="161"/>
      <c r="AW463" s="161"/>
      <c r="AX463" s="161"/>
    </row>
    <row r="464" customFormat="false" ht="15.75" hidden="false" customHeight="false" outlineLevel="0" collapsed="false">
      <c r="A464" s="256" t="s">
        <v>92</v>
      </c>
      <c r="B464" s="256" t="s">
        <v>970</v>
      </c>
      <c r="C464" s="256" t="s">
        <v>971</v>
      </c>
      <c r="D464" s="151" t="n">
        <f aca="false">IF(AD464-AE464-AF464&lt;0,0,AD464-AE464-AF464)</f>
        <v>0.343692028146786</v>
      </c>
      <c r="E464" s="258" t="n">
        <v>151</v>
      </c>
      <c r="F464" s="258" t="n">
        <v>42</v>
      </c>
      <c r="G464" s="258" t="n">
        <v>1</v>
      </c>
      <c r="H464" s="258" t="n">
        <v>19</v>
      </c>
      <c r="I464" s="258" t="n">
        <v>1</v>
      </c>
      <c r="J464" s="258" t="n">
        <v>4</v>
      </c>
      <c r="K464" s="259" t="n">
        <v>33</v>
      </c>
      <c r="L464" s="258" t="n">
        <v>0</v>
      </c>
      <c r="M464" s="258" t="n">
        <v>31</v>
      </c>
      <c r="N464" s="258" t="n">
        <v>2</v>
      </c>
      <c r="O464" s="257"/>
      <c r="P464" s="256" t="s">
        <v>149</v>
      </c>
      <c r="Q464" s="260" t="n">
        <v>44004</v>
      </c>
      <c r="R464" s="258" t="n">
        <v>6357.15</v>
      </c>
      <c r="S464" s="261" t="n">
        <v>383927</v>
      </c>
      <c r="T464" s="262" t="n">
        <v>60</v>
      </c>
      <c r="U464" s="158" t="n">
        <f aca="false">V464+W464</f>
        <v>1.02514425465245</v>
      </c>
      <c r="V464" s="158" t="n">
        <f aca="false">IF(K464=0,0,M464/K464)</f>
        <v>0.939393939393939</v>
      </c>
      <c r="W464" s="158" t="n">
        <f aca="false">IF(K464+$AB$1*H464=0,0,(N464+$AB$1*J464)/(K464+$AB$1*H464))</f>
        <v>0.085750315258512</v>
      </c>
      <c r="X464" s="159" t="n">
        <f aca="false">IF(F464=0,G464,F464)</f>
        <v>42</v>
      </c>
      <c r="Y464" s="159" t="n">
        <f aca="false">IF(K464=0,X464+E464,(X464+E464)/K464)</f>
        <v>5.84848484848485</v>
      </c>
      <c r="Z464" s="160" t="n">
        <f aca="false">(K464)/S464*100000</f>
        <v>8.59538401831598</v>
      </c>
      <c r="AA464" s="160" t="n">
        <f aca="false">SUM(M464:N464)/S464*100000</f>
        <v>8.59538401831598</v>
      </c>
      <c r="AB464" s="160" t="n">
        <f aca="false">IF(H464=0,(K464+$AB$1*I464)/S464*100000,(K464+$AB$1*H464)/S464*100000)</f>
        <v>10.3274841310978</v>
      </c>
      <c r="AC464" s="161" t="n">
        <f aca="false">(SUM(M464:N464)+$AB$1*ABS(H464-I464))/S464*100000</f>
        <v>10.2363209672672</v>
      </c>
      <c r="AD464" s="159" t="n">
        <f aca="false">(AB464*(W464*100+1))^0.5</f>
        <v>9.94414330839966</v>
      </c>
      <c r="AE464" s="159" t="n">
        <f aca="false">(AC464*(W464*100))^0.5</f>
        <v>9.36892603253158</v>
      </c>
      <c r="AF464" s="151" t="n">
        <f aca="false">$AF$1*(X464/S464*100000)^0.5</f>
        <v>0.231525247721295</v>
      </c>
      <c r="AG464" s="162" t="n">
        <f aca="false">D464</f>
        <v>0.343692028146786</v>
      </c>
      <c r="AH464" s="165"/>
      <c r="AI464" s="161"/>
      <c r="AJ464" s="161"/>
      <c r="AK464" s="160"/>
      <c r="AL464" s="164"/>
      <c r="AM464" s="160"/>
      <c r="AN464" s="160"/>
      <c r="AO464" s="160"/>
      <c r="AP464" s="160"/>
      <c r="AQ464" s="161"/>
      <c r="AR464" s="161"/>
      <c r="AS464" s="161"/>
      <c r="AT464" s="161"/>
      <c r="AU464" s="161"/>
      <c r="AV464" s="161"/>
      <c r="AW464" s="161"/>
      <c r="AX464" s="161"/>
    </row>
    <row r="465" customFormat="false" ht="15.75" hidden="false" customHeight="false" outlineLevel="0" collapsed="false">
      <c r="A465" s="256" t="s">
        <v>92</v>
      </c>
      <c r="B465" s="256" t="s">
        <v>972</v>
      </c>
      <c r="C465" s="256" t="s">
        <v>973</v>
      </c>
      <c r="D465" s="151" t="n">
        <f aca="false">IF(AD465-AE465-AF465&lt;0,0,AD465-AE465-AF465)</f>
        <v>0.375314666839378</v>
      </c>
      <c r="E465" s="258" t="n">
        <v>310</v>
      </c>
      <c r="F465" s="258" t="n">
        <v>56</v>
      </c>
      <c r="G465" s="258" t="n">
        <v>0</v>
      </c>
      <c r="H465" s="258" t="n">
        <v>9</v>
      </c>
      <c r="I465" s="258" t="n">
        <v>2</v>
      </c>
      <c r="J465" s="258" t="n">
        <v>4</v>
      </c>
      <c r="K465" s="259" t="n">
        <v>23</v>
      </c>
      <c r="L465" s="258" t="n">
        <v>0</v>
      </c>
      <c r="M465" s="258" t="n">
        <v>22</v>
      </c>
      <c r="N465" s="258" t="n">
        <v>1</v>
      </c>
      <c r="O465" s="257"/>
      <c r="P465" s="256" t="s">
        <v>149</v>
      </c>
      <c r="Q465" s="260" t="n">
        <v>44004</v>
      </c>
      <c r="R465" s="258" t="n">
        <v>5777.42</v>
      </c>
      <c r="S465" s="261" t="n">
        <v>182552</v>
      </c>
      <c r="T465" s="262" t="n">
        <v>32</v>
      </c>
      <c r="U465" s="158" t="n">
        <f aca="false">V465+W465</f>
        <v>1.0482999418073</v>
      </c>
      <c r="V465" s="158" t="n">
        <f aca="false">IF(K465=0,0,M465/K465)</f>
        <v>0.956521739130435</v>
      </c>
      <c r="W465" s="158" t="n">
        <f aca="false">IF(K465+$AB$1*H465=0,0,(N465+$AB$1*J465)/(K465+$AB$1*H465))</f>
        <v>0.0917782026768643</v>
      </c>
      <c r="X465" s="159" t="n">
        <f aca="false">IF(F465=0,G465,F465)</f>
        <v>56</v>
      </c>
      <c r="Y465" s="159" t="n">
        <f aca="false">IF(K465=0,X465+E465,(X465+E465)/K465)</f>
        <v>15.9130434782609</v>
      </c>
      <c r="Z465" s="160" t="n">
        <f aca="false">(K465)/S465*100000</f>
        <v>12.599149831281</v>
      </c>
      <c r="AA465" s="160" t="n">
        <f aca="false">SUM(M465:N465)/S465*100000</f>
        <v>12.599149831281</v>
      </c>
      <c r="AB465" s="160" t="n">
        <f aca="false">IF(H465=0,(K465+$AB$1*I465)/S465*100000,(K465+$AB$1*H465)/S465*100000)</f>
        <v>14.3246855690433</v>
      </c>
      <c r="AC465" s="161" t="n">
        <f aca="false">(SUM(M465:N465)+$AB$1*ABS(H465-I465))/S465*100000</f>
        <v>13.9412331828739</v>
      </c>
      <c r="AD465" s="159" t="n">
        <f aca="false">(AB465*(W465*100+1))^0.5</f>
        <v>12.0745217343315</v>
      </c>
      <c r="AE465" s="159" t="n">
        <f aca="false">(AC465*(W465*100))^0.5</f>
        <v>11.3115044296646</v>
      </c>
      <c r="AF465" s="151" t="n">
        <f aca="false">$AF$1*(X465/S465*100000)^0.5</f>
        <v>0.387702637827514</v>
      </c>
      <c r="AG465" s="162" t="n">
        <f aca="false">D465</f>
        <v>0.375314666839378</v>
      </c>
      <c r="AH465" s="165"/>
      <c r="AI465" s="161"/>
      <c r="AJ465" s="161"/>
      <c r="AK465" s="160"/>
      <c r="AL465" s="164"/>
      <c r="AM465" s="160"/>
      <c r="AN465" s="160"/>
      <c r="AO465" s="160"/>
      <c r="AP465" s="160"/>
      <c r="AQ465" s="161"/>
      <c r="AR465" s="161"/>
      <c r="AS465" s="161"/>
      <c r="AT465" s="161"/>
      <c r="AU465" s="161"/>
      <c r="AV465" s="161"/>
      <c r="AW465" s="161"/>
      <c r="AX465" s="161"/>
    </row>
    <row r="466" customFormat="false" ht="15.75" hidden="false" customHeight="false" outlineLevel="0" collapsed="false">
      <c r="A466" s="256" t="s">
        <v>92</v>
      </c>
      <c r="B466" s="256" t="s">
        <v>974</v>
      </c>
      <c r="C466" s="256" t="s">
        <v>975</v>
      </c>
      <c r="D466" s="151" t="n">
        <f aca="false">IF(AD466-AE466-AF466&lt;0,0,AD466-AE466-AF466)</f>
        <v>1.92179877512956</v>
      </c>
      <c r="E466" s="258" t="n">
        <v>724</v>
      </c>
      <c r="F466" s="258" t="n">
        <v>245</v>
      </c>
      <c r="G466" s="258" t="n">
        <v>8</v>
      </c>
      <c r="H466" s="258" t="n">
        <v>23</v>
      </c>
      <c r="I466" s="258" t="n">
        <v>3</v>
      </c>
      <c r="J466" s="258" t="n">
        <v>7</v>
      </c>
      <c r="K466" s="259" t="n">
        <v>87</v>
      </c>
      <c r="L466" s="258" t="n">
        <v>22</v>
      </c>
      <c r="M466" s="258" t="n">
        <v>62</v>
      </c>
      <c r="N466" s="258" t="n">
        <v>3</v>
      </c>
      <c r="O466" s="257"/>
      <c r="P466" s="256" t="s">
        <v>149</v>
      </c>
      <c r="Q466" s="260" t="n">
        <v>44004</v>
      </c>
      <c r="R466" s="258" t="n">
        <v>2513.09</v>
      </c>
      <c r="S466" s="261" t="n">
        <v>408703</v>
      </c>
      <c r="T466" s="262" t="n">
        <v>163</v>
      </c>
      <c r="U466" s="158" t="n">
        <f aca="false">V466+W466</f>
        <v>0.769981921190904</v>
      </c>
      <c r="V466" s="158" t="n">
        <f aca="false">IF(K466=0,0,M466/K466)</f>
        <v>0.71264367816092</v>
      </c>
      <c r="W466" s="158" t="n">
        <f aca="false">IF(K466+$AB$1*H466=0,0,(N466+$AB$1*J466)/(K466+$AB$1*H466))</f>
        <v>0.0573382430299842</v>
      </c>
      <c r="X466" s="159" t="n">
        <f aca="false">IF(F466=0,G466,F466)</f>
        <v>245</v>
      </c>
      <c r="Y466" s="159" t="n">
        <f aca="false">IF(K466=0,X466+E466,(X466+E466)/K466)</f>
        <v>11.1379310344828</v>
      </c>
      <c r="Z466" s="160" t="n">
        <f aca="false">(K466)/S466*100000</f>
        <v>21.2868513321409</v>
      </c>
      <c r="AA466" s="160" t="n">
        <f aca="false">SUM(M466:N466)/S466*100000</f>
        <v>15.9039693860823</v>
      </c>
      <c r="AB466" s="160" t="n">
        <f aca="false">IF(H466=0,(K466+$AB$1*I466)/S466*100000,(K466+$AB$1*H466)/S466*100000)</f>
        <v>23.2564967714942</v>
      </c>
      <c r="AC466" s="161" t="n">
        <f aca="false">(SUM(M466:N466)+$AB$1*ABS(H466-I466))/S466*100000</f>
        <v>17.6167045507373</v>
      </c>
      <c r="AD466" s="159" t="n">
        <f aca="false">(AB466*(W466*100+1))^0.5</f>
        <v>12.514198462646</v>
      </c>
      <c r="AE466" s="159" t="n">
        <f aca="false">(AC466*(W466*100))^0.5</f>
        <v>10.0504272890142</v>
      </c>
      <c r="AF466" s="151" t="n">
        <f aca="false">$AF$1*(X466/S466*100000)^0.5</f>
        <v>0.5419723985023</v>
      </c>
      <c r="AG466" s="162" t="n">
        <f aca="false">D466</f>
        <v>1.92179877512956</v>
      </c>
      <c r="AH466" s="165"/>
      <c r="AI466" s="161"/>
      <c r="AJ466" s="161"/>
      <c r="AK466" s="160"/>
      <c r="AL466" s="164"/>
      <c r="AM466" s="160"/>
      <c r="AN466" s="160"/>
      <c r="AO466" s="160"/>
      <c r="AP466" s="160"/>
      <c r="AQ466" s="161"/>
      <c r="AR466" s="161"/>
      <c r="AS466" s="161"/>
      <c r="AT466" s="161"/>
      <c r="AU466" s="161"/>
      <c r="AV466" s="161"/>
      <c r="AW466" s="161"/>
      <c r="AX466" s="161"/>
    </row>
    <row r="467" customFormat="false" ht="15.75" hidden="false" customHeight="false" outlineLevel="0" collapsed="false">
      <c r="A467" s="256" t="s">
        <v>92</v>
      </c>
      <c r="B467" s="256" t="s">
        <v>976</v>
      </c>
      <c r="C467" s="256" t="s">
        <v>977</v>
      </c>
      <c r="D467" s="151" t="n">
        <f aca="false">IF(AD467-AE467-AF467&lt;0,0,AD467-AE467-AF467)</f>
        <v>0.78112885879571</v>
      </c>
      <c r="E467" s="258" t="n">
        <v>306</v>
      </c>
      <c r="F467" s="258" t="n">
        <v>125</v>
      </c>
      <c r="G467" s="258" t="n">
        <v>1</v>
      </c>
      <c r="H467" s="258" t="n">
        <v>9</v>
      </c>
      <c r="I467" s="258" t="n">
        <v>0</v>
      </c>
      <c r="J467" s="258" t="n">
        <v>1</v>
      </c>
      <c r="K467" s="259" t="n">
        <v>74</v>
      </c>
      <c r="L467" s="258" t="n">
        <v>8</v>
      </c>
      <c r="M467" s="258" t="n">
        <v>63</v>
      </c>
      <c r="N467" s="258" t="n">
        <v>3</v>
      </c>
      <c r="O467" s="257"/>
      <c r="P467" s="256" t="s">
        <v>149</v>
      </c>
      <c r="Q467" s="260" t="n">
        <v>44004</v>
      </c>
      <c r="R467" s="258" t="n">
        <v>17058.32</v>
      </c>
      <c r="S467" s="261" t="n">
        <v>786590</v>
      </c>
      <c r="T467" s="262" t="n">
        <v>46</v>
      </c>
      <c r="U467" s="158" t="n">
        <f aca="false">V467+W467</f>
        <v>0.894773256730483</v>
      </c>
      <c r="V467" s="158" t="n">
        <f aca="false">IF(K467=0,0,M467/K467)</f>
        <v>0.851351351351351</v>
      </c>
      <c r="W467" s="158" t="n">
        <f aca="false">IF(K467+$AB$1*H467=0,0,(N467+$AB$1*J467)/(K467+$AB$1*H467))</f>
        <v>0.0434219053791316</v>
      </c>
      <c r="X467" s="159" t="n">
        <f aca="false">IF(F467=0,G467,F467)</f>
        <v>125</v>
      </c>
      <c r="Y467" s="159" t="n">
        <f aca="false">IF(K467=0,X467+E467,(X467+E467)/K467)</f>
        <v>5.82432432432432</v>
      </c>
      <c r="Z467" s="160" t="n">
        <f aca="false">(K467)/S467*100000</f>
        <v>9.40769651279574</v>
      </c>
      <c r="AA467" s="160" t="n">
        <f aca="false">SUM(M467:N467)/S467*100000</f>
        <v>8.39064824114215</v>
      </c>
      <c r="AB467" s="160" t="n">
        <f aca="false">IF(H467=0,(K467+$AB$1*I467)/S467*100000,(K467+$AB$1*H467)/S467*100000)</f>
        <v>9.80815926975934</v>
      </c>
      <c r="AC467" s="161" t="n">
        <f aca="false">(SUM(M467:N467)+$AB$1*ABS(H467-I467))/S467*100000</f>
        <v>8.79111099810575</v>
      </c>
      <c r="AD467" s="159" t="n">
        <f aca="false">(AB467*(W467*100+1))^0.5</f>
        <v>7.23858105192265</v>
      </c>
      <c r="AE467" s="159" t="n">
        <f aca="false">(AC467*(W467*100))^0.5</f>
        <v>6.17840424330741</v>
      </c>
      <c r="AF467" s="151" t="n">
        <f aca="false">$AF$1*(X467/S467*100000)^0.5</f>
        <v>0.279047949819522</v>
      </c>
      <c r="AG467" s="162" t="n">
        <f aca="false">D467</f>
        <v>0.78112885879571</v>
      </c>
      <c r="AH467" s="163" t="n">
        <v>1</v>
      </c>
      <c r="AI467" s="161"/>
      <c r="AJ467" s="161"/>
      <c r="AK467" s="160"/>
      <c r="AL467" s="164"/>
      <c r="AM467" s="160"/>
      <c r="AN467" s="160"/>
      <c r="AO467" s="160"/>
      <c r="AP467" s="160"/>
      <c r="AQ467" s="161"/>
      <c r="AR467" s="161"/>
      <c r="AS467" s="161"/>
      <c r="AT467" s="161"/>
      <c r="AU467" s="161"/>
      <c r="AV467" s="161"/>
      <c r="AW467" s="161"/>
      <c r="AX467" s="161"/>
    </row>
    <row r="468" customFormat="false" ht="15.75" hidden="false" customHeight="false" outlineLevel="0" collapsed="false">
      <c r="A468" s="256" t="s">
        <v>92</v>
      </c>
      <c r="B468" s="256" t="s">
        <v>978</v>
      </c>
      <c r="C468" s="256" t="s">
        <v>979</v>
      </c>
      <c r="D468" s="151" t="n">
        <f aca="false">IF(AD468-AE468-AF468&lt;0,0,AD468-AE468-AF468)</f>
        <v>0.56815101204024</v>
      </c>
      <c r="E468" s="258" t="n">
        <v>406</v>
      </c>
      <c r="F468" s="258" t="n">
        <v>157</v>
      </c>
      <c r="G468" s="258" t="n">
        <v>0</v>
      </c>
      <c r="H468" s="258" t="n">
        <v>10</v>
      </c>
      <c r="I468" s="258" t="n">
        <v>0</v>
      </c>
      <c r="J468" s="258" t="n">
        <v>3</v>
      </c>
      <c r="K468" s="259" t="n">
        <v>40</v>
      </c>
      <c r="L468" s="258" t="n">
        <v>0</v>
      </c>
      <c r="M468" s="258" t="n">
        <v>40</v>
      </c>
      <c r="N468" s="258" t="n">
        <v>0</v>
      </c>
      <c r="O468" s="257"/>
      <c r="P468" s="256" t="s">
        <v>149</v>
      </c>
      <c r="Q468" s="260" t="n">
        <v>44004</v>
      </c>
      <c r="R468" s="258" t="n">
        <v>2772.56</v>
      </c>
      <c r="S468" s="261" t="n">
        <v>349405</v>
      </c>
      <c r="T468" s="262" t="n">
        <v>126</v>
      </c>
      <c r="U468" s="158" t="n">
        <f aca="false">V468+W468</f>
        <v>1.02413793103448</v>
      </c>
      <c r="V468" s="158" t="n">
        <f aca="false">IF(K468=0,0,M468/K468)</f>
        <v>1</v>
      </c>
      <c r="W468" s="158" t="n">
        <f aca="false">IF(K468+$AB$1*H468=0,0,(N468+$AB$1*J468)/(K468+$AB$1*H468))</f>
        <v>0.0241379310344828</v>
      </c>
      <c r="X468" s="159" t="n">
        <f aca="false">IF(F468=0,G468,F468)</f>
        <v>157</v>
      </c>
      <c r="Y468" s="159" t="n">
        <f aca="false">IF(K468=0,X468+E468,(X468+E468)/K468)</f>
        <v>14.075</v>
      </c>
      <c r="Z468" s="160" t="n">
        <f aca="false">(K468)/S468*100000</f>
        <v>11.4480330848156</v>
      </c>
      <c r="AA468" s="160" t="n">
        <f aca="false">SUM(M468:N468)/S468*100000</f>
        <v>11.4480330848156</v>
      </c>
      <c r="AB468" s="160" t="n">
        <f aca="false">IF(H468=0,(K468+$AB$1*I468)/S468*100000,(K468+$AB$1*H468)/S468*100000)</f>
        <v>12.449735979737</v>
      </c>
      <c r="AC468" s="161" t="n">
        <f aca="false">(SUM(M468:N468)+$AB$1*ABS(H468-I468))/S468*100000</f>
        <v>12.449735979737</v>
      </c>
      <c r="AD468" s="159" t="n">
        <f aca="false">(AB468*(W468*100+1))^0.5</f>
        <v>6.51926551287628</v>
      </c>
      <c r="AE468" s="159" t="n">
        <f aca="false">(AC468*(W468*100))^0.5</f>
        <v>5.48188716115545</v>
      </c>
      <c r="AF468" s="151" t="n">
        <f aca="false">$AF$1*(X468/S468*100000)^0.5</f>
        <v>0.469227339680582</v>
      </c>
      <c r="AG468" s="162" t="n">
        <f aca="false">D468</f>
        <v>0.56815101204024</v>
      </c>
      <c r="AH468" s="165"/>
      <c r="AI468" s="161"/>
      <c r="AJ468" s="161"/>
      <c r="AK468" s="160"/>
      <c r="AL468" s="164"/>
      <c r="AM468" s="160"/>
      <c r="AN468" s="160"/>
      <c r="AO468" s="160"/>
      <c r="AP468" s="160"/>
      <c r="AQ468" s="161"/>
      <c r="AR468" s="161"/>
      <c r="AS468" s="161"/>
      <c r="AT468" s="161"/>
      <c r="AU468" s="161"/>
      <c r="AV468" s="161"/>
      <c r="AW468" s="161"/>
      <c r="AX468" s="161"/>
    </row>
    <row r="469" customFormat="false" ht="15.75" hidden="false" customHeight="false" outlineLevel="0" collapsed="false">
      <c r="A469" s="256" t="s">
        <v>92</v>
      </c>
      <c r="B469" s="256" t="s">
        <v>980</v>
      </c>
      <c r="C469" s="256" t="s">
        <v>981</v>
      </c>
      <c r="D469" s="151" t="n">
        <f aca="false">IF(AD469-AE469-AF469&lt;0,0,AD469-AE469-AF469)</f>
        <v>0</v>
      </c>
      <c r="E469" s="258" t="n">
        <v>44</v>
      </c>
      <c r="F469" s="258" t="n">
        <v>216</v>
      </c>
      <c r="G469" s="258" t="n">
        <v>5</v>
      </c>
      <c r="H469" s="258" t="n">
        <v>12</v>
      </c>
      <c r="I469" s="258" t="n">
        <v>1</v>
      </c>
      <c r="J469" s="258" t="n">
        <v>4</v>
      </c>
      <c r="K469" s="259" t="n">
        <v>2</v>
      </c>
      <c r="L469" s="258" t="n">
        <v>0</v>
      </c>
      <c r="M469" s="258" t="n">
        <v>1</v>
      </c>
      <c r="N469" s="258" t="n">
        <v>1</v>
      </c>
      <c r="O469" s="257"/>
      <c r="P469" s="256" t="s">
        <v>149</v>
      </c>
      <c r="Q469" s="260" t="n">
        <v>44004</v>
      </c>
      <c r="R469" s="258" t="n">
        <v>5493.94</v>
      </c>
      <c r="S469" s="261" t="n">
        <v>343681</v>
      </c>
      <c r="T469" s="262" t="n">
        <v>63</v>
      </c>
      <c r="U469" s="158" t="n">
        <f aca="false">V469+W469</f>
        <v>0.887096774193548</v>
      </c>
      <c r="V469" s="158" t="n">
        <f aca="false">IF(K469=0,0,M469/K469)</f>
        <v>0.5</v>
      </c>
      <c r="W469" s="158" t="n">
        <f aca="false">IF(K469+$AB$1*H469=0,0,(N469+$AB$1*J469)/(K469+$AB$1*H469))</f>
        <v>0.387096774193548</v>
      </c>
      <c r="X469" s="159" t="n">
        <f aca="false">IF(F469=0,G469,F469)</f>
        <v>216</v>
      </c>
      <c r="Y469" s="159" t="n">
        <f aca="false">IF(K469=0,X469+E469,(X469+E469)/K469)</f>
        <v>130</v>
      </c>
      <c r="Z469" s="160" t="n">
        <f aca="false">(K469)/S469*100000</f>
        <v>0.581934992042039</v>
      </c>
      <c r="AA469" s="160" t="n">
        <f aca="false">SUM(M469:N469)/S469*100000</f>
        <v>0.581934992042039</v>
      </c>
      <c r="AB469" s="160" t="n">
        <f aca="false">IF(H469=0,(K469+$AB$1*I469)/S469*100000,(K469+$AB$1*H469)/S469*100000)</f>
        <v>1.80399847533032</v>
      </c>
      <c r="AC469" s="161" t="n">
        <f aca="false">(SUM(M469:N469)+$AB$1*ABS(H469-I469))/S469*100000</f>
        <v>1.70215985172296</v>
      </c>
      <c r="AD469" s="159" t="n">
        <f aca="false">(AB469*(W469*100+1))^0.5</f>
        <v>8.46381695929059</v>
      </c>
      <c r="AE469" s="159" t="n">
        <f aca="false">(AC469*(W469*100))^0.5</f>
        <v>8.11726916988545</v>
      </c>
      <c r="AF469" s="151" t="n">
        <f aca="false">$AF$1*(X469/S469*100000)^0.5</f>
        <v>0.554941436359412</v>
      </c>
      <c r="AG469" s="162" t="n">
        <f aca="false">D469</f>
        <v>0</v>
      </c>
      <c r="AH469" s="165"/>
      <c r="AI469" s="161"/>
      <c r="AJ469" s="161"/>
      <c r="AK469" s="160"/>
      <c r="AL469" s="164"/>
      <c r="AM469" s="160"/>
      <c r="AN469" s="160"/>
      <c r="AO469" s="160"/>
      <c r="AP469" s="160"/>
      <c r="AQ469" s="161"/>
      <c r="AR469" s="161"/>
      <c r="AS469" s="161"/>
      <c r="AT469" s="161"/>
      <c r="AU469" s="161"/>
      <c r="AV469" s="161"/>
      <c r="AW469" s="161"/>
      <c r="AX469" s="161"/>
    </row>
    <row r="470" customFormat="false" ht="15.75" hidden="false" customHeight="false" outlineLevel="0" collapsed="false">
      <c r="A470" s="256" t="s">
        <v>92</v>
      </c>
      <c r="B470" s="256" t="s">
        <v>982</v>
      </c>
      <c r="C470" s="256" t="s">
        <v>983</v>
      </c>
      <c r="D470" s="151" t="n">
        <f aca="false">IF(AD470-AE470-AF470&lt;0,0,AD470-AE470-AF470)</f>
        <v>0.128511097103639</v>
      </c>
      <c r="E470" s="258" t="n">
        <v>678</v>
      </c>
      <c r="F470" s="258" t="n">
        <v>390</v>
      </c>
      <c r="G470" s="258" t="n">
        <v>3</v>
      </c>
      <c r="H470" s="258" t="n">
        <v>22</v>
      </c>
      <c r="I470" s="258" t="n">
        <v>2</v>
      </c>
      <c r="J470" s="258" t="n">
        <v>3</v>
      </c>
      <c r="K470" s="259" t="n">
        <v>15</v>
      </c>
      <c r="L470" s="258" t="n">
        <v>2</v>
      </c>
      <c r="M470" s="258" t="n">
        <v>11</v>
      </c>
      <c r="N470" s="258" t="n">
        <v>2</v>
      </c>
      <c r="O470" s="257"/>
      <c r="P470" s="256" t="s">
        <v>149</v>
      </c>
      <c r="Q470" s="260" t="n">
        <v>44004</v>
      </c>
      <c r="R470" s="258" t="n">
        <v>3410.15</v>
      </c>
      <c r="S470" s="261" t="n">
        <v>648810</v>
      </c>
      <c r="T470" s="262" t="n">
        <v>190</v>
      </c>
      <c r="U470" s="158" t="n">
        <f aca="false">V470+W470</f>
        <v>0.867694566813509</v>
      </c>
      <c r="V470" s="158" t="n">
        <f aca="false">IF(K470=0,0,M470/K470)</f>
        <v>0.733333333333333</v>
      </c>
      <c r="W470" s="158" t="n">
        <f aca="false">IF(K470+$AB$1*H470=0,0,(N470+$AB$1*J470)/(K470+$AB$1*H470))</f>
        <v>0.134361233480176</v>
      </c>
      <c r="X470" s="159" t="n">
        <f aca="false">IF(F470=0,G470,F470)</f>
        <v>390</v>
      </c>
      <c r="Y470" s="159" t="n">
        <f aca="false">IF(K470=0,X470+E470,(X470+E470)/K470)</f>
        <v>71.2</v>
      </c>
      <c r="Z470" s="160" t="n">
        <f aca="false">(K470)/S470*100000</f>
        <v>2.31192490867897</v>
      </c>
      <c r="AA470" s="160" t="n">
        <f aca="false">SUM(M470:N470)/S470*100000</f>
        <v>2.00366825418844</v>
      </c>
      <c r="AB470" s="160" t="n">
        <f aca="false">IF(H470=0,(K470+$AB$1*I470)/S470*100000,(K470+$AB$1*H470)/S470*100000)</f>
        <v>3.4987130284675</v>
      </c>
      <c r="AC470" s="161" t="n">
        <f aca="false">(SUM(M470:N470)+$AB$1*ABS(H470-I470))/S470*100000</f>
        <v>3.08256654490529</v>
      </c>
      <c r="AD470" s="159" t="n">
        <f aca="false">(AB470*(W470*100+1))^0.5</f>
        <v>7.10688770407083</v>
      </c>
      <c r="AE470" s="159" t="n">
        <f aca="false">(AC470*(W470*100))^0.5</f>
        <v>6.43566191823498</v>
      </c>
      <c r="AF470" s="151" t="n">
        <f aca="false">$AF$1*(X470/S470*100000)^0.5</f>
        <v>0.542714688732211</v>
      </c>
      <c r="AG470" s="162" t="n">
        <f aca="false">D470</f>
        <v>0.128511097103639</v>
      </c>
      <c r="AH470" s="163" t="n">
        <v>1</v>
      </c>
      <c r="AI470" s="161"/>
      <c r="AJ470" s="161"/>
      <c r="AK470" s="160"/>
      <c r="AL470" s="164"/>
      <c r="AM470" s="160"/>
      <c r="AN470" s="160"/>
      <c r="AO470" s="160"/>
      <c r="AP470" s="160"/>
      <c r="AQ470" s="161"/>
      <c r="AR470" s="161"/>
      <c r="AS470" s="161"/>
      <c r="AT470" s="161"/>
      <c r="AU470" s="161"/>
      <c r="AV470" s="161"/>
      <c r="AW470" s="161"/>
      <c r="AX470" s="161"/>
    </row>
    <row r="471" customFormat="false" ht="15.75" hidden="false" customHeight="false" outlineLevel="0" collapsed="false">
      <c r="A471" s="256" t="s">
        <v>92</v>
      </c>
      <c r="B471" s="256" t="s">
        <v>984</v>
      </c>
      <c r="C471" s="256" t="s">
        <v>985</v>
      </c>
      <c r="D471" s="151" t="n">
        <f aca="false">IF(AD471-AE471-AF471&lt;0,0,AD471-AE471-AF471)</f>
        <v>3.4255462090843</v>
      </c>
      <c r="E471" s="258" t="n">
        <v>84</v>
      </c>
      <c r="F471" s="258" t="n">
        <v>84</v>
      </c>
      <c r="G471" s="258" t="n">
        <v>1</v>
      </c>
      <c r="H471" s="258" t="n">
        <v>3</v>
      </c>
      <c r="I471" s="258" t="n">
        <v>1</v>
      </c>
      <c r="J471" s="258" t="n">
        <v>0</v>
      </c>
      <c r="K471" s="259" t="n">
        <v>7</v>
      </c>
      <c r="L471" s="258" t="n">
        <v>5</v>
      </c>
      <c r="M471" s="258" t="n">
        <v>1</v>
      </c>
      <c r="N471" s="258" t="n">
        <v>1</v>
      </c>
      <c r="O471" s="257"/>
      <c r="P471" s="256" t="s">
        <v>149</v>
      </c>
      <c r="Q471" s="260" t="n">
        <v>44004</v>
      </c>
      <c r="R471" s="258" t="n">
        <v>570.16</v>
      </c>
      <c r="S471" s="261" t="n">
        <v>133756</v>
      </c>
      <c r="T471" s="262" t="n">
        <v>235</v>
      </c>
      <c r="U471" s="158" t="n">
        <f aca="false">V471+W471</f>
        <v>0.267080745341615</v>
      </c>
      <c r="V471" s="158" t="n">
        <f aca="false">IF(K471=0,0,M471/K471)</f>
        <v>0.142857142857143</v>
      </c>
      <c r="W471" s="158" t="n">
        <f aca="false">IF(K471+$AB$1*H471=0,0,(N471+$AB$1*J471)/(K471+$AB$1*H471))</f>
        <v>0.124223602484472</v>
      </c>
      <c r="X471" s="159" t="n">
        <f aca="false">IF(F471=0,G471,F471)</f>
        <v>84</v>
      </c>
      <c r="Y471" s="159" t="n">
        <f aca="false">IF(K471=0,X471+E471,(X471+E471)/K471)</f>
        <v>24</v>
      </c>
      <c r="Z471" s="160" t="n">
        <f aca="false">(K471)/S471*100000</f>
        <v>5.23341009001465</v>
      </c>
      <c r="AA471" s="160" t="n">
        <f aca="false">SUM(M471:N471)/S471*100000</f>
        <v>1.49526002571847</v>
      </c>
      <c r="AB471" s="160" t="n">
        <f aca="false">IF(H471=0,(K471+$AB$1*I471)/S471*100000,(K471+$AB$1*H471)/S471*100000)</f>
        <v>6.01842160351685</v>
      </c>
      <c r="AC471" s="161" t="n">
        <f aca="false">(SUM(M471:N471)+$AB$1*ABS(H471-I471))/S471*100000</f>
        <v>2.01860103471994</v>
      </c>
      <c r="AD471" s="159" t="n">
        <f aca="false">(AB471*(W471*100+1))^0.5</f>
        <v>8.98784862408355</v>
      </c>
      <c r="AE471" s="159" t="n">
        <f aca="false">(AC471*(W471*100))^0.5</f>
        <v>5.00757318979756</v>
      </c>
      <c r="AF471" s="151" t="n">
        <f aca="false">$AF$1*(X471/S471*100000)^0.5</f>
        <v>0.554729225201685</v>
      </c>
      <c r="AG471" s="162" t="n">
        <f aca="false">D471</f>
        <v>3.4255462090843</v>
      </c>
      <c r="AH471" s="163" t="n">
        <v>0</v>
      </c>
      <c r="AI471" s="161"/>
      <c r="AJ471" s="161"/>
      <c r="AK471" s="160"/>
      <c r="AL471" s="164"/>
      <c r="AM471" s="160"/>
      <c r="AN471" s="160"/>
      <c r="AO471" s="160"/>
      <c r="AP471" s="160"/>
      <c r="AQ471" s="161"/>
      <c r="AR471" s="161"/>
      <c r="AS471" s="161"/>
      <c r="AT471" s="161"/>
      <c r="AU471" s="161"/>
      <c r="AV471" s="161"/>
      <c r="AW471" s="161"/>
      <c r="AX471" s="161"/>
    </row>
    <row r="472" customFormat="false" ht="15.75" hidden="false" customHeight="false" outlineLevel="0" collapsed="false">
      <c r="A472" s="256" t="s">
        <v>92</v>
      </c>
      <c r="B472" s="256" t="s">
        <v>986</v>
      </c>
      <c r="C472" s="256" t="s">
        <v>987</v>
      </c>
      <c r="D472" s="151" t="n">
        <f aca="false">IF(AD472-AE472-AF472&lt;0,0,AD472-AE472-AF472)</f>
        <v>9.47231223568587</v>
      </c>
      <c r="E472" s="258" t="n">
        <v>6805</v>
      </c>
      <c r="F472" s="258" t="n">
        <v>6241</v>
      </c>
      <c r="G472" s="258" t="n">
        <v>1370</v>
      </c>
      <c r="H472" s="258" t="n">
        <v>851</v>
      </c>
      <c r="I472" s="258" t="n">
        <v>370</v>
      </c>
      <c r="J472" s="258" t="n">
        <v>77</v>
      </c>
      <c r="K472" s="259" t="n">
        <v>1857</v>
      </c>
      <c r="L472" s="258" t="n">
        <v>1011</v>
      </c>
      <c r="M472" s="258" t="n">
        <v>759</v>
      </c>
      <c r="N472" s="258" t="n">
        <v>87</v>
      </c>
      <c r="O472" s="257"/>
      <c r="P472" s="256" t="s">
        <v>149</v>
      </c>
      <c r="Q472" s="260" t="n">
        <v>44004</v>
      </c>
      <c r="R472" s="258" t="n">
        <v>374.03</v>
      </c>
      <c r="S472" s="261" t="n">
        <v>1578582</v>
      </c>
      <c r="T472" s="262" t="n">
        <v>4220</v>
      </c>
      <c r="U472" s="158" t="n">
        <f aca="false">V472+W472</f>
        <v>0.461604458934973</v>
      </c>
      <c r="V472" s="158" t="n">
        <f aca="false">IF(K472=0,0,M472/K472)</f>
        <v>0.408723747980614</v>
      </c>
      <c r="W472" s="158" t="n">
        <f aca="false">IF(K472+$AB$1*H472=0,0,(N472+$AB$1*J472)/(K472+$AB$1*H472))</f>
        <v>0.0528807109543588</v>
      </c>
      <c r="X472" s="159" t="n">
        <f aca="false">IF(F472=0,G472,F472)</f>
        <v>6241</v>
      </c>
      <c r="Y472" s="159" t="n">
        <f aca="false">IF(K472=0,X472+E472,(X472+E472)/K472)</f>
        <v>7.02530963920302</v>
      </c>
      <c r="Z472" s="160" t="n">
        <f aca="false">(K472)/S472*100000</f>
        <v>117.637221252998</v>
      </c>
      <c r="AA472" s="160" t="n">
        <f aca="false">SUM(M472:N472)/S472*100000</f>
        <v>53.5924012816566</v>
      </c>
      <c r="AB472" s="160" t="n">
        <f aca="false">IF(H472=0,(K472+$AB$1*I472)/S472*100000,(K472+$AB$1*H472)/S472*100000)</f>
        <v>136.50542068768</v>
      </c>
      <c r="AC472" s="161" t="n">
        <f aca="false">(SUM(M472:N472)+$AB$1*ABS(H472-I472))/S472*100000</f>
        <v>64.257035744738</v>
      </c>
      <c r="AD472" s="159" t="n">
        <f aca="false">(AB472*(W472*100+1))^0.5</f>
        <v>29.2977096407982</v>
      </c>
      <c r="AE472" s="159" t="n">
        <f aca="false">(AC472*(W472*100))^0.5</f>
        <v>18.4335502115067</v>
      </c>
      <c r="AF472" s="151" t="n">
        <f aca="false">$AF$1*(X472/S472*100000)^0.5</f>
        <v>1.39184719360559</v>
      </c>
      <c r="AG472" s="162" t="n">
        <f aca="false">D472</f>
        <v>9.47231223568587</v>
      </c>
      <c r="AH472" s="165"/>
      <c r="AI472" s="161"/>
      <c r="AJ472" s="161"/>
      <c r="AK472" s="160"/>
      <c r="AL472" s="164"/>
      <c r="AM472" s="160"/>
      <c r="AN472" s="160"/>
      <c r="AO472" s="160"/>
      <c r="AP472" s="160"/>
      <c r="AQ472" s="161"/>
      <c r="AR472" s="161"/>
      <c r="AS472" s="161"/>
      <c r="AT472" s="161"/>
      <c r="AU472" s="161"/>
      <c r="AV472" s="161"/>
      <c r="AW472" s="161"/>
      <c r="AX472" s="161"/>
    </row>
    <row r="473" customFormat="false" ht="15.75" hidden="false" customHeight="false" outlineLevel="0" collapsed="false">
      <c r="A473" s="256" t="s">
        <v>92</v>
      </c>
      <c r="B473" s="256" t="s">
        <v>988</v>
      </c>
      <c r="C473" s="256" t="s">
        <v>989</v>
      </c>
      <c r="D473" s="151" t="n">
        <f aca="false">IF(AD473-AE473-AF473&lt;0,0,AD473-AE473-AF473)</f>
        <v>6.92228203803669</v>
      </c>
      <c r="E473" s="258" t="n">
        <v>388</v>
      </c>
      <c r="F473" s="258" t="n">
        <v>197</v>
      </c>
      <c r="G473" s="258" t="n">
        <v>86</v>
      </c>
      <c r="H473" s="258" t="n">
        <v>29</v>
      </c>
      <c r="I473" s="258" t="n">
        <v>10</v>
      </c>
      <c r="J473" s="258" t="n">
        <v>7</v>
      </c>
      <c r="K473" s="259" t="n">
        <v>63</v>
      </c>
      <c r="L473" s="258" t="n">
        <v>41</v>
      </c>
      <c r="M473" s="258" t="n">
        <v>19</v>
      </c>
      <c r="N473" s="258" t="n">
        <v>3</v>
      </c>
      <c r="O473" s="257"/>
      <c r="P473" s="256" t="s">
        <v>149</v>
      </c>
      <c r="Q473" s="260" t="n">
        <v>44004</v>
      </c>
      <c r="R473" s="258" t="n">
        <v>1840</v>
      </c>
      <c r="S473" s="261" t="n">
        <v>179334</v>
      </c>
      <c r="T473" s="262" t="n">
        <v>97</v>
      </c>
      <c r="U473" s="158" t="n">
        <f aca="false">V473+W473</f>
        <v>0.376091744512797</v>
      </c>
      <c r="V473" s="158" t="n">
        <f aca="false">IF(K473=0,0,M473/K473)</f>
        <v>0.301587301587302</v>
      </c>
      <c r="W473" s="158" t="n">
        <f aca="false">IF(K473+$AB$1*H473=0,0,(N473+$AB$1*J473)/(K473+$AB$1*H473))</f>
        <v>0.0745044429254956</v>
      </c>
      <c r="X473" s="159" t="n">
        <f aca="false">IF(F473=0,G473,F473)</f>
        <v>197</v>
      </c>
      <c r="Y473" s="159" t="n">
        <f aca="false">IF(K473=0,X473+E473,(X473+E473)/K473)</f>
        <v>9.28571428571429</v>
      </c>
      <c r="Z473" s="160" t="n">
        <f aca="false">(K473)/S473*100000</f>
        <v>35.1299809294389</v>
      </c>
      <c r="AA473" s="160" t="n">
        <f aca="false">SUM(M473:N473)/S473*100000</f>
        <v>12.267612388058</v>
      </c>
      <c r="AB473" s="160" t="n">
        <f aca="false">IF(H473=0,(K473+$AB$1*I473)/S473*100000,(K473+$AB$1*H473)/S473*100000)</f>
        <v>40.789811190293</v>
      </c>
      <c r="AC473" s="161" t="n">
        <f aca="false">(SUM(M473:N473)+$AB$1*ABS(H473-I473))/S473*100000</f>
        <v>15.975777041721</v>
      </c>
      <c r="AD473" s="159" t="n">
        <f aca="false">(AB473*(W473*100+1))^0.5</f>
        <v>18.565883420058</v>
      </c>
      <c r="AE473" s="159" t="n">
        <f aca="false">(AC473*(W473*100))^0.5</f>
        <v>10.9099329456938</v>
      </c>
      <c r="AF473" s="151" t="n">
        <f aca="false">$AF$1*(X473/S473*100000)^0.5</f>
        <v>0.733668436327536</v>
      </c>
      <c r="AG473" s="162" t="n">
        <f aca="false">D473</f>
        <v>6.92228203803669</v>
      </c>
      <c r="AH473" s="165"/>
      <c r="AI473" s="161"/>
      <c r="AJ473" s="161"/>
      <c r="AK473" s="160"/>
      <c r="AL473" s="164"/>
      <c r="AM473" s="160"/>
      <c r="AN473" s="160"/>
      <c r="AO473" s="160"/>
      <c r="AP473" s="160"/>
      <c r="AQ473" s="161"/>
      <c r="AR473" s="161"/>
      <c r="AS473" s="161"/>
      <c r="AT473" s="161"/>
      <c r="AU473" s="161"/>
      <c r="AV473" s="161"/>
      <c r="AW473" s="161"/>
      <c r="AX473" s="161"/>
    </row>
    <row r="474" customFormat="false" ht="15.75" hidden="false" customHeight="false" outlineLevel="0" collapsed="false">
      <c r="A474" s="256" t="s">
        <v>92</v>
      </c>
      <c r="B474" s="256" t="s">
        <v>990</v>
      </c>
      <c r="C474" s="256" t="s">
        <v>991</v>
      </c>
      <c r="D474" s="151" t="n">
        <f aca="false">IF(AD474-AE474-AF474&lt;0,0,AD474-AE474-AF474)</f>
        <v>3.87707103075369</v>
      </c>
      <c r="E474" s="258" t="n">
        <v>507</v>
      </c>
      <c r="F474" s="258" t="n">
        <v>230</v>
      </c>
      <c r="G474" s="258" t="n">
        <v>12</v>
      </c>
      <c r="H474" s="258" t="n">
        <v>83</v>
      </c>
      <c r="I474" s="258" t="n">
        <v>44</v>
      </c>
      <c r="J474" s="258" t="n">
        <v>17</v>
      </c>
      <c r="K474" s="259" t="n">
        <v>43</v>
      </c>
      <c r="L474" s="258" t="n">
        <v>6</v>
      </c>
      <c r="M474" s="258" t="n">
        <v>33</v>
      </c>
      <c r="N474" s="258" t="n">
        <v>4</v>
      </c>
      <c r="O474" s="257"/>
      <c r="P474" s="256" t="s">
        <v>149</v>
      </c>
      <c r="Q474" s="260" t="n">
        <v>44004</v>
      </c>
      <c r="R474" s="258" t="n">
        <v>421.62</v>
      </c>
      <c r="S474" s="261" t="n">
        <v>176900</v>
      </c>
      <c r="T474" s="262" t="n">
        <v>420</v>
      </c>
      <c r="U474" s="158" t="n">
        <f aca="false">V474+W474</f>
        <v>0.905540403143812</v>
      </c>
      <c r="V474" s="158" t="n">
        <f aca="false">IF(K474=0,0,M474/K474)</f>
        <v>0.767441860465116</v>
      </c>
      <c r="W474" s="158" t="n">
        <f aca="false">IF(K474+$AB$1*H474=0,0,(N474+$AB$1*J474)/(K474+$AB$1*H474))</f>
        <v>0.138098542678695</v>
      </c>
      <c r="X474" s="159" t="n">
        <f aca="false">IF(F474=0,G474,F474)</f>
        <v>230</v>
      </c>
      <c r="Y474" s="159" t="n">
        <f aca="false">IF(K474=0,X474+E474,(X474+E474)/K474)</f>
        <v>17.1395348837209</v>
      </c>
      <c r="Z474" s="160" t="n">
        <f aca="false">(K474)/S474*100000</f>
        <v>24.3075183719616</v>
      </c>
      <c r="AA474" s="160" t="n">
        <f aca="false">SUM(M474:N474)/S474*100000</f>
        <v>20.9157716223855</v>
      </c>
      <c r="AB474" s="160" t="n">
        <f aca="false">IF(H474=0,(K474+$AB$1*I474)/S474*100000,(K474+$AB$1*H474)/S474*100000)</f>
        <v>40.7292255511589</v>
      </c>
      <c r="AC474" s="161" t="n">
        <f aca="false">(SUM(M474:N474)+$AB$1*ABS(H474-I474))/S474*100000</f>
        <v>28.631995477671</v>
      </c>
      <c r="AD474" s="159" t="n">
        <f aca="false">(AB474*(W474*100+1))^0.5</f>
        <v>24.560006002765</v>
      </c>
      <c r="AE474" s="159" t="n">
        <f aca="false">(AC474*(W474*100))^0.5</f>
        <v>19.8847601178625</v>
      </c>
      <c r="AF474" s="151" t="n">
        <f aca="false">$AF$1*(X474/S474*100000)^0.5</f>
        <v>0.798174854148742</v>
      </c>
      <c r="AG474" s="162" t="n">
        <f aca="false">D474</f>
        <v>3.87707103075369</v>
      </c>
      <c r="AH474" s="165"/>
      <c r="AI474" s="161"/>
      <c r="AJ474" s="161"/>
      <c r="AK474" s="160"/>
      <c r="AL474" s="164"/>
      <c r="AM474" s="160"/>
      <c r="AN474" s="160"/>
      <c r="AO474" s="160"/>
      <c r="AP474" s="160"/>
      <c r="AQ474" s="161"/>
      <c r="AR474" s="161"/>
      <c r="AS474" s="161"/>
      <c r="AT474" s="161"/>
      <c r="AU474" s="161"/>
      <c r="AV474" s="161"/>
      <c r="AW474" s="161"/>
      <c r="AX474" s="161"/>
    </row>
    <row r="475" customFormat="false" ht="15.75" hidden="false" customHeight="false" outlineLevel="0" collapsed="false">
      <c r="A475" s="233" t="s">
        <v>95</v>
      </c>
      <c r="B475" s="233" t="s">
        <v>992</v>
      </c>
      <c r="C475" s="233" t="s">
        <v>993</v>
      </c>
      <c r="D475" s="151" t="n">
        <f aca="false">IF(AD475-AE475-AF475&lt;0,0,AD475-AE475-AF475)</f>
        <v>2.44763562641728</v>
      </c>
      <c r="E475" s="236" t="n">
        <v>0</v>
      </c>
      <c r="F475" s="236" t="n">
        <v>19</v>
      </c>
      <c r="G475" s="236" t="n">
        <v>1</v>
      </c>
      <c r="H475" s="236" t="n">
        <v>20</v>
      </c>
      <c r="I475" s="236" t="n">
        <v>1</v>
      </c>
      <c r="J475" s="236" t="n">
        <v>0</v>
      </c>
      <c r="K475" s="237" t="n">
        <v>28</v>
      </c>
      <c r="L475" s="236" t="n">
        <v>16</v>
      </c>
      <c r="M475" s="236" t="n">
        <v>7</v>
      </c>
      <c r="N475" s="236" t="n">
        <v>5</v>
      </c>
      <c r="O475" s="235"/>
      <c r="P475" s="233" t="s">
        <v>149</v>
      </c>
      <c r="Q475" s="238" t="n">
        <v>44004</v>
      </c>
      <c r="R475" s="236" t="n">
        <v>3702.7</v>
      </c>
      <c r="S475" s="239" t="n">
        <v>705734</v>
      </c>
      <c r="T475" s="240" t="n">
        <v>191</v>
      </c>
      <c r="U475" s="158" t="n">
        <f aca="false">V475+W475</f>
        <v>0.392857142857143</v>
      </c>
      <c r="V475" s="158" t="n">
        <f aca="false">IF(K475=0,0,M475/K475)</f>
        <v>0.25</v>
      </c>
      <c r="W475" s="158" t="n">
        <f aca="false">IF(K475+$AB$1*H475=0,0,(N475+$AB$1*J475)/(K475+$AB$1*H475))</f>
        <v>0.142857142857143</v>
      </c>
      <c r="X475" s="159" t="n">
        <f aca="false">IF(F475=0,G475,F475)</f>
        <v>19</v>
      </c>
      <c r="Y475" s="159" t="n">
        <f aca="false">IF(K475=0,X475+E475,(X475+E475)/K475)</f>
        <v>0.678571428571429</v>
      </c>
      <c r="Z475" s="160" t="n">
        <f aca="false">(K475)/S475*100000</f>
        <v>3.96750050302239</v>
      </c>
      <c r="AA475" s="160" t="n">
        <f aca="false">SUM(M475:N475)/S475*100000</f>
        <v>1.70035735843817</v>
      </c>
      <c r="AB475" s="160" t="n">
        <f aca="false">IF(H475=0,(K475+$AB$1*I475)/S475*100000,(K475+$AB$1*H475)/S475*100000)</f>
        <v>4.95937562877798</v>
      </c>
      <c r="AC475" s="161" t="n">
        <f aca="false">(SUM(M475:N475)+$AB$1*ABS(H475-I475))/S475*100000</f>
        <v>2.64263872790598</v>
      </c>
      <c r="AD475" s="159" t="n">
        <f aca="false">(AB475*(W475*100+1))^0.5</f>
        <v>8.70675593416026</v>
      </c>
      <c r="AE475" s="159" t="n">
        <f aca="false">(AC475*(W475*100))^0.5</f>
        <v>6.14426414041814</v>
      </c>
      <c r="AF475" s="151" t="n">
        <f aca="false">$AF$1*(X475/S475*100000)^0.5</f>
        <v>0.11485616732483</v>
      </c>
      <c r="AG475" s="162" t="n">
        <f aca="false">D475</f>
        <v>2.44763562641728</v>
      </c>
      <c r="AH475" s="165"/>
      <c r="AI475" s="161"/>
      <c r="AJ475" s="161"/>
      <c r="AK475" s="160"/>
      <c r="AL475" s="164"/>
      <c r="AM475" s="160"/>
      <c r="AN475" s="160"/>
      <c r="AO475" s="160"/>
      <c r="AP475" s="160"/>
      <c r="AQ475" s="161"/>
      <c r="AR475" s="161"/>
      <c r="AS475" s="161"/>
      <c r="AT475" s="161"/>
      <c r="AU475" s="161"/>
      <c r="AV475" s="161"/>
      <c r="AW475" s="161"/>
      <c r="AX475" s="161"/>
    </row>
    <row r="476" customFormat="false" ht="15.75" hidden="false" customHeight="false" outlineLevel="0" collapsed="false">
      <c r="A476" s="233" t="s">
        <v>95</v>
      </c>
      <c r="B476" s="233" t="s">
        <v>994</v>
      </c>
      <c r="C476" s="233" t="s">
        <v>995</v>
      </c>
      <c r="D476" s="151" t="n">
        <f aca="false">IF(AD476-AE476-AF476&lt;0,0,AD476-AE476-AF476)</f>
        <v>2.03949138350861</v>
      </c>
      <c r="E476" s="236" t="n">
        <v>867</v>
      </c>
      <c r="F476" s="236" t="n">
        <v>415</v>
      </c>
      <c r="G476" s="236" t="n">
        <v>6</v>
      </c>
      <c r="H476" s="236" t="n">
        <v>1</v>
      </c>
      <c r="I476" s="236" t="n">
        <v>0</v>
      </c>
      <c r="J476" s="236" t="n">
        <v>0</v>
      </c>
      <c r="K476" s="237" t="n">
        <v>30</v>
      </c>
      <c r="L476" s="236" t="n">
        <v>25</v>
      </c>
      <c r="M476" s="236" t="n">
        <v>5</v>
      </c>
      <c r="N476" s="236" t="n">
        <v>0</v>
      </c>
      <c r="O476" s="235"/>
      <c r="P476" s="233" t="s">
        <v>149</v>
      </c>
      <c r="Q476" s="238" t="n">
        <v>44004</v>
      </c>
      <c r="R476" s="236" t="n">
        <v>922.2</v>
      </c>
      <c r="S476" s="239" t="n">
        <v>400803</v>
      </c>
      <c r="T476" s="240" t="n">
        <v>435</v>
      </c>
      <c r="U476" s="158" t="n">
        <f aca="false">V476+W476</f>
        <v>0.166666666666667</v>
      </c>
      <c r="V476" s="158" t="n">
        <f aca="false">IF(K476=0,0,M476/K476)</f>
        <v>0.166666666666667</v>
      </c>
      <c r="W476" s="158" t="n">
        <f aca="false">IF(K476+$AB$1*H476=0,0,(N476+$AB$1*J476)/(K476+$AB$1*H476))</f>
        <v>0</v>
      </c>
      <c r="X476" s="159" t="n">
        <f aca="false">IF(F476=0,G476,F476)</f>
        <v>415</v>
      </c>
      <c r="Y476" s="159" t="n">
        <f aca="false">IF(K476=0,X476+E476,(X476+E476)/K476)</f>
        <v>42.7333333333333</v>
      </c>
      <c r="Z476" s="160" t="n">
        <f aca="false">(K476)/S476*100000</f>
        <v>7.48497391486591</v>
      </c>
      <c r="AA476" s="160" t="n">
        <f aca="false">SUM(M476:N476)/S476*100000</f>
        <v>1.24749565247765</v>
      </c>
      <c r="AB476" s="160" t="n">
        <f aca="false">IF(H476=0,(K476+$AB$1*I476)/S476*100000,(K476+$AB$1*H476)/S476*100000)</f>
        <v>7.57229861053934</v>
      </c>
      <c r="AC476" s="161" t="n">
        <f aca="false">(SUM(M476:N476)+$AB$1*ABS(H476-I476))/S476*100000</f>
        <v>1.33482034815109</v>
      </c>
      <c r="AD476" s="159" t="n">
        <f aca="false">(AB476*(W476*100+1))^0.5</f>
        <v>2.75178098883965</v>
      </c>
      <c r="AE476" s="159" t="n">
        <f aca="false">(AC476*(W476*100))^0.5</f>
        <v>0</v>
      </c>
      <c r="AF476" s="151" t="n">
        <f aca="false">$AF$1*(X476/S476*100000)^0.5</f>
        <v>0.712289605331048</v>
      </c>
      <c r="AG476" s="162" t="n">
        <f aca="false">D476</f>
        <v>2.03949138350861</v>
      </c>
      <c r="AH476" s="165"/>
      <c r="AI476" s="161"/>
      <c r="AJ476" s="161"/>
      <c r="AK476" s="160"/>
      <c r="AL476" s="164"/>
      <c r="AM476" s="160"/>
      <c r="AN476" s="160"/>
      <c r="AO476" s="160"/>
      <c r="AP476" s="160"/>
      <c r="AQ476" s="161"/>
      <c r="AR476" s="161"/>
      <c r="AS476" s="161"/>
      <c r="AT476" s="161"/>
      <c r="AU476" s="161"/>
      <c r="AV476" s="161"/>
      <c r="AW476" s="161"/>
      <c r="AX476" s="161"/>
    </row>
    <row r="477" customFormat="false" ht="15.75" hidden="false" customHeight="false" outlineLevel="0" collapsed="false">
      <c r="A477" s="233" t="s">
        <v>95</v>
      </c>
      <c r="B477" s="233" t="s">
        <v>996</v>
      </c>
      <c r="C477" s="233" t="s">
        <v>997</v>
      </c>
      <c r="D477" s="151" t="n">
        <f aca="false">IF(AD477-AE477-AF477&lt;0,0,AD477-AE477-AF477)</f>
        <v>2.63751045192705</v>
      </c>
      <c r="E477" s="236" t="n">
        <v>0</v>
      </c>
      <c r="F477" s="236" t="n">
        <v>1421</v>
      </c>
      <c r="G477" s="236" t="n">
        <v>40</v>
      </c>
      <c r="H477" s="236" t="n">
        <v>21</v>
      </c>
      <c r="I477" s="236" t="n">
        <v>1</v>
      </c>
      <c r="J477" s="236" t="n">
        <v>10</v>
      </c>
      <c r="K477" s="237" t="n">
        <v>39</v>
      </c>
      <c r="L477" s="236" t="n">
        <v>19</v>
      </c>
      <c r="M477" s="236" t="n">
        <v>17</v>
      </c>
      <c r="N477" s="236" t="n">
        <v>3</v>
      </c>
      <c r="O477" s="235"/>
      <c r="P477" s="233" t="s">
        <v>149</v>
      </c>
      <c r="Q477" s="238" t="n">
        <v>44004</v>
      </c>
      <c r="R477" s="236" t="n">
        <v>59.19</v>
      </c>
      <c r="S477" s="239" t="n">
        <v>264687</v>
      </c>
      <c r="T477" s="240" t="n">
        <v>4472</v>
      </c>
      <c r="U477" s="158" t="n">
        <f aca="false">V477+W477</f>
        <v>0.57613476060078</v>
      </c>
      <c r="V477" s="158" t="n">
        <f aca="false">IF(K477=0,0,M477/K477)</f>
        <v>0.435897435897436</v>
      </c>
      <c r="W477" s="158" t="n">
        <f aca="false">IF(K477+$AB$1*H477=0,0,(N477+$AB$1*J477)/(K477+$AB$1*H477))</f>
        <v>0.140237324703344</v>
      </c>
      <c r="X477" s="159" t="n">
        <f aca="false">IF(F477=0,G477,F477)</f>
        <v>1421</v>
      </c>
      <c r="Y477" s="159" t="n">
        <f aca="false">IF(K477=0,X477+E477,(X477+E477)/K477)</f>
        <v>36.4358974358974</v>
      </c>
      <c r="Z477" s="160" t="n">
        <f aca="false">(K477)/S477*100000</f>
        <v>14.7343843860862</v>
      </c>
      <c r="AA477" s="160" t="n">
        <f aca="false">SUM(M477:N477)/S477*100000</f>
        <v>7.55609455696729</v>
      </c>
      <c r="AB477" s="160" t="n">
        <f aca="false">IF(H477=0,(K477+$AB$1*I477)/S477*100000,(K477+$AB$1*H477)/S477*100000)</f>
        <v>17.5112491357717</v>
      </c>
      <c r="AC477" s="161" t="n">
        <f aca="false">(SUM(M477:N477)+$AB$1*ABS(H477-I477))/S477*100000</f>
        <v>10.2007276519058</v>
      </c>
      <c r="AD477" s="159" t="n">
        <f aca="false">(AB477*(W477*100+1))^0.5</f>
        <v>16.2198742978239</v>
      </c>
      <c r="AE477" s="159" t="n">
        <f aca="false">(AC477*(W477*100))^0.5</f>
        <v>11.9604462957312</v>
      </c>
      <c r="AF477" s="151" t="n">
        <f aca="false">$AF$1*(X477/S477*100000)^0.5</f>
        <v>1.62191755016566</v>
      </c>
      <c r="AG477" s="162" t="n">
        <f aca="false">D477</f>
        <v>2.63751045192705</v>
      </c>
      <c r="AH477" s="165"/>
      <c r="AI477" s="161"/>
      <c r="AJ477" s="161"/>
      <c r="AK477" s="160"/>
      <c r="AL477" s="164"/>
      <c r="AM477" s="160"/>
      <c r="AN477" s="160"/>
      <c r="AO477" s="160"/>
      <c r="AP477" s="160"/>
      <c r="AQ477" s="161"/>
      <c r="AR477" s="161"/>
      <c r="AS477" s="161"/>
      <c r="AT477" s="161"/>
      <c r="AU477" s="161"/>
      <c r="AV477" s="161"/>
      <c r="AW477" s="161"/>
      <c r="AX477" s="161"/>
    </row>
    <row r="478" customFormat="false" ht="15.75" hidden="false" customHeight="false" outlineLevel="0" collapsed="false">
      <c r="A478" s="233" t="s">
        <v>95</v>
      </c>
      <c r="B478" s="233" t="s">
        <v>998</v>
      </c>
      <c r="C478" s="233" t="s">
        <v>999</v>
      </c>
      <c r="D478" s="151" t="n">
        <f aca="false">IF(AD478-AE478-AF478&lt;0,0,AD478-AE478-AF478)</f>
        <v>1.43554316311895</v>
      </c>
      <c r="E478" s="236" t="n">
        <v>0</v>
      </c>
      <c r="F478" s="236" t="n">
        <v>0</v>
      </c>
      <c r="G478" s="236" t="n">
        <v>0</v>
      </c>
      <c r="H478" s="236" t="n">
        <v>5</v>
      </c>
      <c r="I478" s="236" t="n">
        <v>0</v>
      </c>
      <c r="J478" s="236" t="n">
        <v>0</v>
      </c>
      <c r="K478" s="237" t="n">
        <v>4</v>
      </c>
      <c r="L478" s="236" t="n">
        <v>3</v>
      </c>
      <c r="M478" s="236" t="n">
        <v>1</v>
      </c>
      <c r="N478" s="236" t="n">
        <v>0</v>
      </c>
      <c r="O478" s="235"/>
      <c r="P478" s="233" t="s">
        <v>149</v>
      </c>
      <c r="Q478" s="238" t="n">
        <v>44004</v>
      </c>
      <c r="R478" s="236" t="n">
        <v>1927.8</v>
      </c>
      <c r="S478" s="239" t="n">
        <v>279020</v>
      </c>
      <c r="T478" s="240" t="n">
        <v>145</v>
      </c>
      <c r="U478" s="158" t="n">
        <f aca="false">V478+W478</f>
        <v>0.25</v>
      </c>
      <c r="V478" s="158" t="n">
        <f aca="false">IF(K478=0,0,M478/K478)</f>
        <v>0.25</v>
      </c>
      <c r="W478" s="158" t="n">
        <f aca="false">IF(K478+$AB$1*H478=0,0,(N478+$AB$1*J478)/(K478+$AB$1*H478))</f>
        <v>0</v>
      </c>
      <c r="X478" s="159" t="n">
        <f aca="false">IF(F478=0,G478,F478)</f>
        <v>0</v>
      </c>
      <c r="Y478" s="159" t="n">
        <f aca="false">IF(K478=0,X478+E478,(X478+E478)/K478)</f>
        <v>0</v>
      </c>
      <c r="Z478" s="160" t="n">
        <f aca="false">(K478)/S478*100000</f>
        <v>1.43358899003656</v>
      </c>
      <c r="AA478" s="160" t="n">
        <f aca="false">SUM(M478:N478)/S478*100000</f>
        <v>0.358397247509139</v>
      </c>
      <c r="AB478" s="160" t="n">
        <f aca="false">IF(H478=0,(K478+$AB$1*I478)/S478*100000,(K478+$AB$1*H478)/S478*100000)</f>
        <v>2.06078417317755</v>
      </c>
      <c r="AC478" s="161" t="n">
        <f aca="false">(SUM(M478:N478)+$AB$1*ABS(H478-I478))/S478*100000</f>
        <v>0.985592430650133</v>
      </c>
      <c r="AD478" s="159" t="n">
        <f aca="false">(AB478*(W478*100+1))^0.5</f>
        <v>1.43554316311895</v>
      </c>
      <c r="AE478" s="159" t="n">
        <f aca="false">(AC478*(W478*100))^0.5</f>
        <v>0</v>
      </c>
      <c r="AF478" s="151" t="n">
        <f aca="false">$AF$1*(X478/S478*100000)^0.5</f>
        <v>0</v>
      </c>
      <c r="AG478" s="162" t="n">
        <f aca="false">D478</f>
        <v>1.43554316311895</v>
      </c>
      <c r="AH478" s="165"/>
      <c r="AI478" s="161"/>
      <c r="AJ478" s="161"/>
      <c r="AK478" s="160"/>
      <c r="AL478" s="164"/>
      <c r="AM478" s="160"/>
      <c r="AN478" s="160"/>
      <c r="AO478" s="160"/>
      <c r="AP478" s="160"/>
      <c r="AQ478" s="161"/>
      <c r="AR478" s="161"/>
      <c r="AS478" s="161"/>
      <c r="AT478" s="161"/>
      <c r="AU478" s="161"/>
      <c r="AV478" s="161"/>
      <c r="AW478" s="161"/>
      <c r="AX478" s="161"/>
    </row>
    <row r="479" customFormat="false" ht="15.75" hidden="false" customHeight="false" outlineLevel="0" collapsed="false">
      <c r="A479" s="233" t="s">
        <v>95</v>
      </c>
      <c r="B479" s="233" t="s">
        <v>1000</v>
      </c>
      <c r="C479" s="233" t="s">
        <v>1001</v>
      </c>
      <c r="D479" s="151" t="n">
        <f aca="false">IF(AD479-AE479-AF479&lt;0,0,AD479-AE479-AF479)</f>
        <v>4.73832304658877</v>
      </c>
      <c r="E479" s="236" t="n">
        <v>0</v>
      </c>
      <c r="F479" s="236" t="n">
        <v>38</v>
      </c>
      <c r="G479" s="236" t="n">
        <v>7</v>
      </c>
      <c r="H479" s="236" t="n">
        <v>73</v>
      </c>
      <c r="I479" s="236" t="n">
        <v>36</v>
      </c>
      <c r="J479" s="236" t="n">
        <v>0</v>
      </c>
      <c r="K479" s="237" t="n">
        <v>335</v>
      </c>
      <c r="L479" s="236" t="n">
        <v>215</v>
      </c>
      <c r="M479" s="236" t="n">
        <v>99</v>
      </c>
      <c r="N479" s="236" t="n">
        <v>21</v>
      </c>
      <c r="O479" s="235"/>
      <c r="P479" s="233" t="s">
        <v>149</v>
      </c>
      <c r="Q479" s="238" t="n">
        <v>44004</v>
      </c>
      <c r="R479" s="236" t="n">
        <v>2241.68</v>
      </c>
      <c r="S479" s="239" t="n">
        <v>2029308</v>
      </c>
      <c r="T479" s="240" t="n">
        <v>905</v>
      </c>
      <c r="U479" s="158" t="n">
        <f aca="false">V479+W479</f>
        <v>0.353766736971087</v>
      </c>
      <c r="V479" s="158" t="n">
        <f aca="false">IF(K479=0,0,M479/K479)</f>
        <v>0.295522388059701</v>
      </c>
      <c r="W479" s="158" t="n">
        <f aca="false">IF(K479+$AB$1*H479=0,0,(N479+$AB$1*J479)/(K479+$AB$1*H479))</f>
        <v>0.0582443489113854</v>
      </c>
      <c r="X479" s="159" t="n">
        <f aca="false">IF(F479=0,G479,F479)</f>
        <v>38</v>
      </c>
      <c r="Y479" s="159" t="n">
        <f aca="false">IF(K479=0,X479+E479,(X479+E479)/K479)</f>
        <v>0.113432835820896</v>
      </c>
      <c r="Z479" s="160" t="n">
        <f aca="false">(K479)/S479*100000</f>
        <v>16.5080904426534</v>
      </c>
      <c r="AA479" s="160" t="n">
        <f aca="false">SUM(M479:N479)/S479*100000</f>
        <v>5.91334583020419</v>
      </c>
      <c r="AB479" s="160" t="n">
        <f aca="false">IF(H479=0,(K479+$AB$1*I479)/S479*100000,(K479+$AB$1*H479)/S479*100000)</f>
        <v>17.7671403256677</v>
      </c>
      <c r="AC479" s="161" t="n">
        <f aca="false">(SUM(M479:N479)+$AB$1*ABS(H479-I479))/S479*100000</f>
        <v>6.55149440104706</v>
      </c>
      <c r="AD479" s="159" t="n">
        <f aca="false">(AB479*(W479*100+1))^0.5</f>
        <v>11.0113892109144</v>
      </c>
      <c r="AE479" s="159" t="n">
        <f aca="false">(AC479*(W479*100))^0.5</f>
        <v>6.17727711686608</v>
      </c>
      <c r="AF479" s="151" t="n">
        <f aca="false">$AF$1*(X479/S479*100000)^0.5</f>
        <v>0.0957890474595095</v>
      </c>
      <c r="AG479" s="162" t="n">
        <f aca="false">D479</f>
        <v>4.73832304658877</v>
      </c>
      <c r="AH479" s="165"/>
      <c r="AI479" s="161"/>
      <c r="AJ479" s="161"/>
      <c r="AK479" s="160"/>
      <c r="AL479" s="164"/>
      <c r="AM479" s="160"/>
      <c r="AN479" s="160"/>
      <c r="AO479" s="160"/>
      <c r="AP479" s="160"/>
      <c r="AQ479" s="161"/>
      <c r="AR479" s="161"/>
      <c r="AS479" s="161"/>
      <c r="AT479" s="161"/>
      <c r="AU479" s="161"/>
      <c r="AV479" s="161"/>
      <c r="AW479" s="161"/>
      <c r="AX479" s="161"/>
    </row>
    <row r="480" customFormat="false" ht="15.75" hidden="false" customHeight="false" outlineLevel="0" collapsed="false">
      <c r="A480" s="233" t="s">
        <v>95</v>
      </c>
      <c r="B480" s="233" t="s">
        <v>1002</v>
      </c>
      <c r="C480" s="233" t="s">
        <v>1003</v>
      </c>
      <c r="D480" s="151" t="n">
        <f aca="false">IF(AD480-AE480-AF480&lt;0,0,AD480-AE480-AF480)</f>
        <v>0</v>
      </c>
      <c r="E480" s="236" t="n">
        <v>3527</v>
      </c>
      <c r="F480" s="236" t="n">
        <v>3038</v>
      </c>
      <c r="G480" s="236" t="n">
        <v>1216</v>
      </c>
      <c r="H480" s="236" t="n">
        <v>2</v>
      </c>
      <c r="I480" s="236" t="n">
        <v>0</v>
      </c>
      <c r="J480" s="236" t="n">
        <v>0</v>
      </c>
      <c r="K480" s="237" t="n">
        <v>1</v>
      </c>
      <c r="L480" s="236" t="n">
        <v>0</v>
      </c>
      <c r="M480" s="236" t="n">
        <v>1</v>
      </c>
      <c r="N480" s="236" t="n">
        <v>0</v>
      </c>
      <c r="O480" s="235"/>
      <c r="P480" s="233" t="s">
        <v>149</v>
      </c>
      <c r="Q480" s="238" t="n">
        <v>44004</v>
      </c>
      <c r="R480" s="236" t="n">
        <v>280.78</v>
      </c>
      <c r="S480" s="239" t="n">
        <v>135995</v>
      </c>
      <c r="T480" s="240" t="n">
        <v>484</v>
      </c>
      <c r="U480" s="158" t="n">
        <f aca="false">V480+W480</f>
        <v>1</v>
      </c>
      <c r="V480" s="158" t="n">
        <f aca="false">IF(K480=0,0,M480/K480)</f>
        <v>1</v>
      </c>
      <c r="W480" s="158" t="n">
        <f aca="false">IF(K480+$AB$1*H480=0,0,(N480+$AB$1*J480)/(K480+$AB$1*H480))</f>
        <v>0</v>
      </c>
      <c r="X480" s="159" t="n">
        <f aca="false">IF(F480=0,G480,F480)</f>
        <v>3038</v>
      </c>
      <c r="Y480" s="159" t="n">
        <f aca="false">IF(K480=0,X480+E480,(X480+E480)/K480)</f>
        <v>6565</v>
      </c>
      <c r="Z480" s="160" t="n">
        <f aca="false">(K480)/S480*100000</f>
        <v>0.735321151512923</v>
      </c>
      <c r="AA480" s="160" t="n">
        <f aca="false">SUM(M480:N480)/S480*100000</f>
        <v>0.735321151512923</v>
      </c>
      <c r="AB480" s="160" t="n">
        <f aca="false">IF(H480=0,(K480+$AB$1*I480)/S480*100000,(K480+$AB$1*H480)/S480*100000)</f>
        <v>1.25004595757197</v>
      </c>
      <c r="AC480" s="161" t="n">
        <f aca="false">(SUM(M480:N480)+$AB$1*ABS(H480-I480))/S480*100000</f>
        <v>1.25004595757197</v>
      </c>
      <c r="AD480" s="159" t="n">
        <f aca="false">(AB480*(W480*100+1))^0.5</f>
        <v>1.11805454141199</v>
      </c>
      <c r="AE480" s="159" t="n">
        <f aca="false">(AC480*(W480*100))^0.5</f>
        <v>0</v>
      </c>
      <c r="AF480" s="151" t="n">
        <f aca="false">$AF$1*(X480/S480*100000)^0.5</f>
        <v>3.30849478247309</v>
      </c>
      <c r="AG480" s="162" t="n">
        <f aca="false">D480</f>
        <v>0</v>
      </c>
      <c r="AH480" s="163" t="n">
        <v>0</v>
      </c>
      <c r="AI480" s="161"/>
      <c r="AJ480" s="161"/>
      <c r="AK480" s="160"/>
      <c r="AL480" s="164"/>
      <c r="AM480" s="160"/>
      <c r="AN480" s="160"/>
      <c r="AO480" s="160"/>
      <c r="AP480" s="160"/>
      <c r="AQ480" s="161"/>
      <c r="AR480" s="161"/>
      <c r="AS480" s="161"/>
      <c r="AT480" s="161"/>
      <c r="AU480" s="161"/>
      <c r="AV480" s="161"/>
      <c r="AW480" s="161"/>
      <c r="AX480" s="161"/>
    </row>
    <row r="481" customFormat="false" ht="15.75" hidden="false" customHeight="false" outlineLevel="0" collapsed="false">
      <c r="A481" s="233" t="s">
        <v>95</v>
      </c>
      <c r="B481" s="233" t="s">
        <v>1004</v>
      </c>
      <c r="C481" s="233" t="s">
        <v>1005</v>
      </c>
      <c r="D481" s="151" t="n">
        <f aca="false">IF(AD481-AE481-AF481&lt;0,0,AD481-AE481-AF481)</f>
        <v>1.00831576830699</v>
      </c>
      <c r="E481" s="236" t="n">
        <v>18</v>
      </c>
      <c r="F481" s="236" t="n">
        <v>7</v>
      </c>
      <c r="G481" s="236" t="n">
        <v>3</v>
      </c>
      <c r="H481" s="236" t="n">
        <v>4</v>
      </c>
      <c r="I481" s="236" t="n">
        <v>1</v>
      </c>
      <c r="J481" s="236" t="n">
        <v>0</v>
      </c>
      <c r="K481" s="237" t="n">
        <v>1</v>
      </c>
      <c r="L481" s="236" t="n">
        <v>1</v>
      </c>
      <c r="M481" s="236" t="n">
        <v>0</v>
      </c>
      <c r="N481" s="236" t="n">
        <v>0</v>
      </c>
      <c r="O481" s="235"/>
      <c r="P481" s="233" t="s">
        <v>149</v>
      </c>
      <c r="Q481" s="238" t="n">
        <v>44004</v>
      </c>
      <c r="R481" s="236" t="n">
        <v>2335.33</v>
      </c>
      <c r="S481" s="239" t="n">
        <v>182991</v>
      </c>
      <c r="T481" s="240" t="n">
        <v>78</v>
      </c>
      <c r="U481" s="158" t="n">
        <f aca="false">V481+W481</f>
        <v>0</v>
      </c>
      <c r="V481" s="158" t="n">
        <f aca="false">IF(K481=0,0,M481/K481)</f>
        <v>0</v>
      </c>
      <c r="W481" s="158" t="n">
        <f aca="false">IF(K481+$AB$1*H481=0,0,(N481+$AB$1*J481)/(K481+$AB$1*H481))</f>
        <v>0</v>
      </c>
      <c r="X481" s="159" t="n">
        <f aca="false">IF(F481=0,G481,F481)</f>
        <v>7</v>
      </c>
      <c r="Y481" s="159" t="n">
        <f aca="false">IF(K481=0,X481+E481,(X481+E481)/K481)</f>
        <v>25</v>
      </c>
      <c r="Z481" s="160" t="n">
        <f aca="false">(K481)/S481*100000</f>
        <v>0.546474963249559</v>
      </c>
      <c r="AA481" s="160" t="n">
        <f aca="false">SUM(M481:N481)/S481*100000</f>
        <v>0</v>
      </c>
      <c r="AB481" s="160" t="n">
        <f aca="false">IF(H481=0,(K481+$AB$1*I481)/S481*100000,(K481+$AB$1*H481)/S481*100000)</f>
        <v>1.31153991179894</v>
      </c>
      <c r="AC481" s="161" t="n">
        <f aca="false">(SUM(M481:N481)+$AB$1*ABS(H481-I481))/S481*100000</f>
        <v>0.573798711412037</v>
      </c>
      <c r="AD481" s="159" t="n">
        <f aca="false">(AB481*(W481*100+1))^0.5</f>
        <v>1.14522483024031</v>
      </c>
      <c r="AE481" s="159" t="n">
        <f aca="false">(AC481*(W481*100))^0.5</f>
        <v>0</v>
      </c>
      <c r="AF481" s="151" t="n">
        <f aca="false">$AF$1*(X481/S481*100000)^0.5</f>
        <v>0.136909061933313</v>
      </c>
      <c r="AG481" s="162" t="n">
        <f aca="false">D481</f>
        <v>1.00831576830699</v>
      </c>
      <c r="AH481" s="163" t="n">
        <v>0</v>
      </c>
      <c r="AI481" s="161"/>
      <c r="AJ481" s="161"/>
      <c r="AK481" s="160"/>
      <c r="AL481" s="164"/>
      <c r="AM481" s="160"/>
      <c r="AN481" s="160"/>
      <c r="AO481" s="160"/>
      <c r="AP481" s="160"/>
      <c r="AQ481" s="161"/>
      <c r="AR481" s="161"/>
      <c r="AS481" s="161"/>
      <c r="AT481" s="161"/>
      <c r="AU481" s="161"/>
      <c r="AV481" s="161"/>
      <c r="AW481" s="161"/>
      <c r="AX481" s="161"/>
    </row>
    <row r="482" customFormat="false" ht="15.75" hidden="false" customHeight="false" outlineLevel="0" collapsed="false">
      <c r="A482" s="233" t="s">
        <v>95</v>
      </c>
      <c r="B482" s="233" t="s">
        <v>1006</v>
      </c>
      <c r="C482" s="233" t="s">
        <v>1007</v>
      </c>
      <c r="D482" s="151" t="n">
        <f aca="false">IF(AD482-AE482-AF482&lt;0,0,AD482-AE482-AF482)</f>
        <v>1.68917522128991</v>
      </c>
      <c r="E482" s="236" t="n">
        <v>79</v>
      </c>
      <c r="F482" s="236" t="n">
        <v>26</v>
      </c>
      <c r="G482" s="236" t="n">
        <v>2</v>
      </c>
      <c r="H482" s="236" t="n">
        <v>20</v>
      </c>
      <c r="I482" s="236" t="n">
        <v>5</v>
      </c>
      <c r="J482" s="236" t="n">
        <v>2</v>
      </c>
      <c r="K482" s="237" t="n">
        <v>28</v>
      </c>
      <c r="L482" s="236" t="n">
        <v>10</v>
      </c>
      <c r="M482" s="236" t="n">
        <v>17</v>
      </c>
      <c r="N482" s="236" t="n">
        <v>1</v>
      </c>
      <c r="O482" s="235"/>
      <c r="P482" s="233" t="s">
        <v>149</v>
      </c>
      <c r="Q482" s="238" t="n">
        <v>44004</v>
      </c>
      <c r="R482" s="236" t="n">
        <v>2127</v>
      </c>
      <c r="S482" s="239" t="n">
        <v>389591</v>
      </c>
      <c r="T482" s="240" t="n">
        <v>183</v>
      </c>
      <c r="U482" s="158" t="n">
        <f aca="false">V482+W482</f>
        <v>0.655714285714286</v>
      </c>
      <c r="V482" s="158" t="n">
        <f aca="false">IF(K482=0,0,M482/K482)</f>
        <v>0.607142857142857</v>
      </c>
      <c r="W482" s="158" t="n">
        <f aca="false">IF(K482+$AB$1*H482=0,0,(N482+$AB$1*J482)/(K482+$AB$1*H482))</f>
        <v>0.0485714285714286</v>
      </c>
      <c r="X482" s="159" t="n">
        <f aca="false">IF(F482=0,G482,F482)</f>
        <v>26</v>
      </c>
      <c r="Y482" s="159" t="n">
        <f aca="false">IF(K482=0,X482+E482,(X482+E482)/K482)</f>
        <v>3.75</v>
      </c>
      <c r="Z482" s="160" t="n">
        <f aca="false">(K482)/S482*100000</f>
        <v>7.18702434091137</v>
      </c>
      <c r="AA482" s="160" t="n">
        <f aca="false">SUM(M482:N482)/S482*100000</f>
        <v>4.62022993344302</v>
      </c>
      <c r="AB482" s="160" t="n">
        <f aca="false">IF(H482=0,(K482+$AB$1*I482)/S482*100000,(K482+$AB$1*H482)/S482*100000)</f>
        <v>8.98378042613921</v>
      </c>
      <c r="AC482" s="161" t="n">
        <f aca="false">(SUM(M482:N482)+$AB$1*ABS(H482-I482))/S482*100000</f>
        <v>5.9677969973639</v>
      </c>
      <c r="AD482" s="159" t="n">
        <f aca="false">(AB482*(W482*100+1))^0.5</f>
        <v>7.25391517410433</v>
      </c>
      <c r="AE482" s="159" t="n">
        <f aca="false">(AC482*(W482*100))^0.5</f>
        <v>5.3839058831507</v>
      </c>
      <c r="AF482" s="151" t="n">
        <f aca="false">$AF$1*(X482/S482*100000)^0.5</f>
        <v>0.18083406966373</v>
      </c>
      <c r="AG482" s="162" t="n">
        <f aca="false">D482</f>
        <v>1.68917522128991</v>
      </c>
      <c r="AH482" s="165"/>
      <c r="AI482" s="161"/>
      <c r="AJ482" s="161"/>
      <c r="AK482" s="160"/>
      <c r="AL482" s="164"/>
      <c r="AM482" s="160"/>
      <c r="AN482" s="160"/>
      <c r="AO482" s="160"/>
      <c r="AP482" s="160"/>
      <c r="AQ482" s="161"/>
      <c r="AR482" s="161"/>
      <c r="AS482" s="161"/>
      <c r="AT482" s="161"/>
      <c r="AU482" s="161"/>
      <c r="AV482" s="161"/>
      <c r="AW482" s="161"/>
      <c r="AX482" s="161"/>
    </row>
    <row r="483" customFormat="false" ht="15.75" hidden="false" customHeight="false" outlineLevel="0" collapsed="false">
      <c r="A483" s="233" t="s">
        <v>95</v>
      </c>
      <c r="B483" s="233" t="s">
        <v>1008</v>
      </c>
      <c r="C483" s="233" t="s">
        <v>1009</v>
      </c>
      <c r="D483" s="151" t="n">
        <f aca="false">IF(AD483-AE483-AF483&lt;0,0,AD483-AE483-AF483)</f>
        <v>1.15730523052606</v>
      </c>
      <c r="E483" s="236" t="n">
        <v>116</v>
      </c>
      <c r="F483" s="236" t="n">
        <v>15</v>
      </c>
      <c r="G483" s="236" t="n">
        <v>0</v>
      </c>
      <c r="H483" s="236" t="n">
        <v>6</v>
      </c>
      <c r="I483" s="236" t="n">
        <v>0</v>
      </c>
      <c r="J483" s="236" t="n">
        <v>2</v>
      </c>
      <c r="K483" s="237" t="n">
        <v>4</v>
      </c>
      <c r="L483" s="236" t="n">
        <v>3</v>
      </c>
      <c r="M483" s="236" t="n">
        <v>1</v>
      </c>
      <c r="N483" s="236" t="n">
        <v>0</v>
      </c>
      <c r="O483" s="235"/>
      <c r="P483" s="233" t="s">
        <v>149</v>
      </c>
      <c r="Q483" s="238" t="n">
        <v>44004</v>
      </c>
      <c r="R483" s="236" t="n">
        <v>2156.02</v>
      </c>
      <c r="S483" s="239" t="n">
        <v>462191</v>
      </c>
      <c r="T483" s="240" t="n">
        <v>214</v>
      </c>
      <c r="U483" s="158" t="n">
        <f aca="false">V483+W483</f>
        <v>0.364754098360656</v>
      </c>
      <c r="V483" s="158" t="n">
        <f aca="false">IF(K483=0,0,M483/K483)</f>
        <v>0.25</v>
      </c>
      <c r="W483" s="158" t="n">
        <f aca="false">IF(K483+$AB$1*H483=0,0,(N483+$AB$1*J483)/(K483+$AB$1*H483))</f>
        <v>0.114754098360656</v>
      </c>
      <c r="X483" s="159" t="n">
        <f aca="false">IF(F483=0,G483,F483)</f>
        <v>15</v>
      </c>
      <c r="Y483" s="159" t="n">
        <f aca="false">IF(K483=0,X483+E483,(X483+E483)/K483)</f>
        <v>32.75</v>
      </c>
      <c r="Z483" s="160" t="n">
        <f aca="false">(K483)/S483*100000</f>
        <v>0.865443074399977</v>
      </c>
      <c r="AA483" s="160" t="n">
        <f aca="false">SUM(M483:N483)/S483*100000</f>
        <v>0.216360768599994</v>
      </c>
      <c r="AB483" s="160" t="n">
        <f aca="false">IF(H483=0,(K483+$AB$1*I483)/S483*100000,(K483+$AB$1*H483)/S483*100000)</f>
        <v>1.31980068845997</v>
      </c>
      <c r="AC483" s="161" t="n">
        <f aca="false">(SUM(M483:N483)+$AB$1*ABS(H483-I483))/S483*100000</f>
        <v>0.670718382659983</v>
      </c>
      <c r="AD483" s="159" t="n">
        <f aca="false">(AB483*(W483*100+1))^0.5</f>
        <v>4.05771542748621</v>
      </c>
      <c r="AE483" s="159" t="n">
        <f aca="false">(AC483*(W483*100))^0.5</f>
        <v>2.7743050166855</v>
      </c>
      <c r="AF483" s="151" t="n">
        <f aca="false">$AF$1*(X483/S483*100000)^0.5</f>
        <v>0.126105180274641</v>
      </c>
      <c r="AG483" s="162" t="n">
        <f aca="false">D483</f>
        <v>1.15730523052606</v>
      </c>
      <c r="AH483" s="165"/>
      <c r="AI483" s="161"/>
      <c r="AJ483" s="161"/>
      <c r="AK483" s="160"/>
      <c r="AL483" s="164"/>
      <c r="AM483" s="160"/>
      <c r="AN483" s="160"/>
      <c r="AO483" s="160"/>
      <c r="AP483" s="160"/>
      <c r="AQ483" s="161"/>
      <c r="AR483" s="161"/>
      <c r="AS483" s="161"/>
      <c r="AT483" s="161"/>
      <c r="AU483" s="161"/>
      <c r="AV483" s="161"/>
      <c r="AW483" s="161"/>
      <c r="AX483" s="161"/>
    </row>
    <row r="484" customFormat="false" ht="15.75" hidden="false" customHeight="false" outlineLevel="0" collapsed="false">
      <c r="A484" s="233" t="s">
        <v>95</v>
      </c>
      <c r="B484" s="233" t="s">
        <v>1010</v>
      </c>
      <c r="C484" s="233" t="s">
        <v>1011</v>
      </c>
      <c r="D484" s="151" t="n">
        <f aca="false">IF(AD484-AE484-AF484&lt;0,0,AD484-AE484-AF484)</f>
        <v>0.621477109578083</v>
      </c>
      <c r="E484" s="236" t="n">
        <v>0</v>
      </c>
      <c r="F484" s="236" t="n">
        <v>85</v>
      </c>
      <c r="G484" s="236" t="n">
        <v>8</v>
      </c>
      <c r="H484" s="236" t="n">
        <v>3</v>
      </c>
      <c r="I484" s="236" t="n">
        <v>1</v>
      </c>
      <c r="J484" s="236" t="n">
        <v>0</v>
      </c>
      <c r="K484" s="237" t="n">
        <v>2</v>
      </c>
      <c r="L484" s="236" t="n">
        <v>2</v>
      </c>
      <c r="M484" s="236" t="n">
        <v>0</v>
      </c>
      <c r="N484" s="236" t="n">
        <v>0</v>
      </c>
      <c r="O484" s="235"/>
      <c r="P484" s="233" t="s">
        <v>149</v>
      </c>
      <c r="Q484" s="238" t="n">
        <v>44004</v>
      </c>
      <c r="R484" s="236" t="n">
        <v>3596</v>
      </c>
      <c r="S484" s="239" t="n">
        <v>313884</v>
      </c>
      <c r="T484" s="240" t="n">
        <v>87</v>
      </c>
      <c r="U484" s="158" t="n">
        <f aca="false">V484+W484</f>
        <v>0</v>
      </c>
      <c r="V484" s="158" t="n">
        <f aca="false">IF(K484=0,0,M484/K484)</f>
        <v>0</v>
      </c>
      <c r="W484" s="158" t="n">
        <f aca="false">IF(K484+$AB$1*H484=0,0,(N484+$AB$1*J484)/(K484+$AB$1*H484))</f>
        <v>0</v>
      </c>
      <c r="X484" s="159" t="n">
        <f aca="false">IF(F484=0,G484,F484)</f>
        <v>85</v>
      </c>
      <c r="Y484" s="159" t="n">
        <f aca="false">IF(K484=0,X484+E484,(X484+E484)/K484)</f>
        <v>42.5</v>
      </c>
      <c r="Z484" s="160" t="n">
        <f aca="false">(K484)/S484*100000</f>
        <v>0.637178065782264</v>
      </c>
      <c r="AA484" s="160" t="n">
        <f aca="false">SUM(M484:N484)/S484*100000</f>
        <v>0</v>
      </c>
      <c r="AB484" s="160" t="n">
        <f aca="false">IF(H484=0,(K484+$AB$1*I484)/S484*100000,(K484+$AB$1*H484)/S484*100000)</f>
        <v>0.971696550317952</v>
      </c>
      <c r="AC484" s="161" t="n">
        <f aca="false">(SUM(M484:N484)+$AB$1*ABS(H484-I484))/S484*100000</f>
        <v>0.223012323023792</v>
      </c>
      <c r="AD484" s="159" t="n">
        <f aca="false">(AB484*(W484*100+1))^0.5</f>
        <v>0.985746696833396</v>
      </c>
      <c r="AE484" s="159" t="n">
        <f aca="false">(AC484*(W484*100))^0.5</f>
        <v>0</v>
      </c>
      <c r="AF484" s="151" t="n">
        <f aca="false">$AF$1*(X484/S484*100000)^0.5</f>
        <v>0.364269587255313</v>
      </c>
      <c r="AG484" s="162" t="n">
        <f aca="false">D484</f>
        <v>0.621477109578083</v>
      </c>
      <c r="AH484" s="163" t="n">
        <v>0</v>
      </c>
      <c r="AI484" s="161"/>
      <c r="AJ484" s="161"/>
      <c r="AK484" s="160"/>
      <c r="AL484" s="164"/>
      <c r="AM484" s="160"/>
      <c r="AN484" s="160"/>
      <c r="AO484" s="160"/>
      <c r="AP484" s="160"/>
      <c r="AQ484" s="161"/>
      <c r="AR484" s="161"/>
      <c r="AS484" s="161"/>
      <c r="AT484" s="161"/>
      <c r="AU484" s="161"/>
      <c r="AV484" s="161"/>
      <c r="AW484" s="161"/>
      <c r="AX484" s="161"/>
    </row>
    <row r="485" customFormat="false" ht="15.75" hidden="false" customHeight="false" outlineLevel="0" collapsed="false">
      <c r="A485" s="233" t="s">
        <v>95</v>
      </c>
      <c r="B485" s="233" t="s">
        <v>1012</v>
      </c>
      <c r="C485" s="233" t="s">
        <v>1013</v>
      </c>
      <c r="D485" s="151" t="n">
        <f aca="false">IF(AD485-AE485-AF485&lt;0,0,AD485-AE485-AF485)</f>
        <v>0.0241368144284561</v>
      </c>
      <c r="E485" s="236" t="n">
        <v>0</v>
      </c>
      <c r="F485" s="236" t="n">
        <v>2</v>
      </c>
      <c r="G485" s="236" t="n">
        <v>0</v>
      </c>
      <c r="H485" s="236" t="n">
        <v>6</v>
      </c>
      <c r="I485" s="236" t="n">
        <v>0</v>
      </c>
      <c r="J485" s="236" t="n">
        <v>0</v>
      </c>
      <c r="K485" s="237" t="n">
        <v>2</v>
      </c>
      <c r="L485" s="236" t="n">
        <v>0</v>
      </c>
      <c r="M485" s="236" t="n">
        <v>0</v>
      </c>
      <c r="N485" s="236" t="n">
        <v>2</v>
      </c>
      <c r="O485" s="235"/>
      <c r="P485" s="233" t="s">
        <v>149</v>
      </c>
      <c r="Q485" s="238" t="n">
        <v>44004</v>
      </c>
      <c r="R485" s="236" t="n">
        <v>3570.98</v>
      </c>
      <c r="S485" s="239" t="n">
        <v>351097</v>
      </c>
      <c r="T485" s="240" t="n">
        <v>98</v>
      </c>
      <c r="U485" s="158" t="n">
        <f aca="false">V485+W485</f>
        <v>0.487804878048781</v>
      </c>
      <c r="V485" s="158" t="n">
        <f aca="false">IF(K485=0,0,M485/K485)</f>
        <v>0</v>
      </c>
      <c r="W485" s="158" t="n">
        <f aca="false">IF(K485+$AB$1*H485=0,0,(N485+$AB$1*J485)/(K485+$AB$1*H485))</f>
        <v>0.487804878048781</v>
      </c>
      <c r="X485" s="159" t="n">
        <f aca="false">IF(F485=0,G485,F485)</f>
        <v>2</v>
      </c>
      <c r="Y485" s="159" t="n">
        <f aca="false">IF(K485=0,X485+E485,(X485+E485)/K485)</f>
        <v>1</v>
      </c>
      <c r="Z485" s="160" t="n">
        <f aca="false">(K485)/S485*100000</f>
        <v>0.56964314705053</v>
      </c>
      <c r="AA485" s="160" t="n">
        <f aca="false">SUM(M485:N485)/S485*100000</f>
        <v>0.56964314705053</v>
      </c>
      <c r="AB485" s="160" t="n">
        <f aca="false">IF(H485=0,(K485+$AB$1*I485)/S485*100000,(K485+$AB$1*H485)/S485*100000)</f>
        <v>1.16776845145359</v>
      </c>
      <c r="AC485" s="161" t="n">
        <f aca="false">(SUM(M485:N485)+$AB$1*ABS(H485-I485))/S485*100000</f>
        <v>1.16776845145359</v>
      </c>
      <c r="AD485" s="159" t="n">
        <f aca="false">(AB485*(W485*100+1))^0.5</f>
        <v>7.62443985854086</v>
      </c>
      <c r="AE485" s="159" t="n">
        <f aca="false">(AC485*(W485*100))^0.5</f>
        <v>7.54747074887031</v>
      </c>
      <c r="AF485" s="151" t="n">
        <f aca="false">$AF$1*(X485/S485*100000)^0.5</f>
        <v>0.0528322952420922</v>
      </c>
      <c r="AG485" s="162" t="n">
        <f aca="false">D485</f>
        <v>0.0241368144284561</v>
      </c>
      <c r="AH485" s="165"/>
      <c r="AI485" s="161"/>
      <c r="AJ485" s="161"/>
      <c r="AK485" s="160"/>
      <c r="AL485" s="164"/>
      <c r="AM485" s="160"/>
      <c r="AN485" s="160"/>
      <c r="AO485" s="160"/>
      <c r="AP485" s="160"/>
      <c r="AQ485" s="161"/>
      <c r="AR485" s="161"/>
      <c r="AS485" s="161"/>
      <c r="AT485" s="161"/>
      <c r="AU485" s="161"/>
      <c r="AV485" s="161"/>
      <c r="AW485" s="161"/>
      <c r="AX485" s="161"/>
    </row>
    <row r="486" customFormat="false" ht="15.75" hidden="false" customHeight="false" outlineLevel="0" collapsed="false">
      <c r="A486" s="233" t="s">
        <v>95</v>
      </c>
      <c r="B486" s="233" t="s">
        <v>1014</v>
      </c>
      <c r="C486" s="233" t="s">
        <v>1015</v>
      </c>
      <c r="D486" s="151" t="n">
        <f aca="false">IF(AD486-AE486-AF486&lt;0,0,AD486-AE486-AF486)</f>
        <v>1.72900697560666</v>
      </c>
      <c r="E486" s="236" t="n">
        <v>0</v>
      </c>
      <c r="F486" s="236" t="n">
        <v>30</v>
      </c>
      <c r="G486" s="236" t="n">
        <v>0</v>
      </c>
      <c r="H486" s="236" t="n">
        <v>9</v>
      </c>
      <c r="I486" s="236" t="n">
        <v>2</v>
      </c>
      <c r="J486" s="236" t="n">
        <v>0</v>
      </c>
      <c r="K486" s="237" t="n">
        <v>24</v>
      </c>
      <c r="L486" s="236" t="n">
        <v>15</v>
      </c>
      <c r="M486" s="236" t="n">
        <v>7</v>
      </c>
      <c r="N486" s="236" t="n">
        <v>2</v>
      </c>
      <c r="O486" s="235"/>
      <c r="P486" s="233" t="s">
        <v>149</v>
      </c>
      <c r="Q486" s="238" t="n">
        <v>44004</v>
      </c>
      <c r="R486" s="236" t="n">
        <v>6262</v>
      </c>
      <c r="S486" s="239" t="n">
        <v>1013385</v>
      </c>
      <c r="T486" s="240" t="n">
        <v>162</v>
      </c>
      <c r="U486" s="158" t="n">
        <f aca="false">V486+W486</f>
        <v>0.365331491712707</v>
      </c>
      <c r="V486" s="158" t="n">
        <f aca="false">IF(K486=0,0,M486/K486)</f>
        <v>0.291666666666667</v>
      </c>
      <c r="W486" s="158" t="n">
        <f aca="false">IF(K486+$AB$1*H486=0,0,(N486+$AB$1*J486)/(K486+$AB$1*H486))</f>
        <v>0.0736648250460405</v>
      </c>
      <c r="X486" s="159" t="n">
        <f aca="false">IF(F486=0,G486,F486)</f>
        <v>30</v>
      </c>
      <c r="Y486" s="159" t="n">
        <f aca="false">IF(K486=0,X486+E486,(X486+E486)/K486)</f>
        <v>1.25</v>
      </c>
      <c r="Z486" s="160" t="n">
        <f aca="false">(K486)/S486*100000</f>
        <v>2.3683003004781</v>
      </c>
      <c r="AA486" s="160" t="n">
        <f aca="false">SUM(M486:N486)/S486*100000</f>
        <v>0.888112612679288</v>
      </c>
      <c r="AB486" s="160" t="n">
        <f aca="false">IF(H486=0,(K486+$AB$1*I486)/S486*100000,(K486+$AB$1*H486)/S486*100000)</f>
        <v>2.67913971491585</v>
      </c>
      <c r="AC486" s="161" t="n">
        <f aca="false">(SUM(M486:N486)+$AB$1*ABS(H486-I486))/S486*100000</f>
        <v>1.12987660168643</v>
      </c>
      <c r="AD486" s="159" t="n">
        <f aca="false">(AB486*(W486*100+1))^0.5</f>
        <v>4.7344456436032</v>
      </c>
      <c r="AE486" s="159" t="n">
        <f aca="false">(AC486*(W486*100))^0.5</f>
        <v>2.88499847810784</v>
      </c>
      <c r="AF486" s="151" t="n">
        <f aca="false">$AF$1*(X486/S486*100000)^0.5</f>
        <v>0.120440189888709</v>
      </c>
      <c r="AG486" s="162" t="n">
        <f aca="false">D486</f>
        <v>1.72900697560666</v>
      </c>
      <c r="AH486" s="165"/>
      <c r="AI486" s="161"/>
      <c r="AJ486" s="161"/>
      <c r="AK486" s="160"/>
      <c r="AL486" s="164"/>
      <c r="AM486" s="160"/>
      <c r="AN486" s="160"/>
      <c r="AO486" s="160"/>
      <c r="AP486" s="160"/>
      <c r="AQ486" s="161"/>
      <c r="AR486" s="161"/>
      <c r="AS486" s="161"/>
      <c r="AT486" s="161"/>
      <c r="AU486" s="161"/>
      <c r="AV486" s="161"/>
      <c r="AW486" s="161"/>
      <c r="AX486" s="161"/>
    </row>
    <row r="487" customFormat="false" ht="15.75" hidden="false" customHeight="false" outlineLevel="0" collapsed="false">
      <c r="A487" s="233" t="s">
        <v>95</v>
      </c>
      <c r="B487" s="233" t="s">
        <v>1016</v>
      </c>
      <c r="C487" s="233" t="s">
        <v>1017</v>
      </c>
      <c r="D487" s="151" t="n">
        <f aca="false">IF(AD487-AE487-AF487&lt;0,0,AD487-AE487-AF487)</f>
        <v>0.656695522037184</v>
      </c>
      <c r="E487" s="236" t="n">
        <v>35</v>
      </c>
      <c r="F487" s="236" t="n">
        <v>16</v>
      </c>
      <c r="G487" s="236" t="n">
        <v>0</v>
      </c>
      <c r="H487" s="236" t="n">
        <v>2</v>
      </c>
      <c r="I487" s="236" t="n">
        <v>0</v>
      </c>
      <c r="J487" s="236" t="n">
        <v>0</v>
      </c>
      <c r="K487" s="237" t="n">
        <v>2</v>
      </c>
      <c r="L487" s="236" t="n">
        <v>0</v>
      </c>
      <c r="M487" s="236" t="n">
        <v>2</v>
      </c>
      <c r="N487" s="236" t="n">
        <v>0</v>
      </c>
      <c r="O487" s="235"/>
      <c r="P487" s="233" t="s">
        <v>149</v>
      </c>
      <c r="Q487" s="238" t="n">
        <v>44004</v>
      </c>
      <c r="R487" s="236" t="n">
        <v>6134</v>
      </c>
      <c r="S487" s="239" t="n">
        <v>430894</v>
      </c>
      <c r="T487" s="240" t="n">
        <v>70</v>
      </c>
      <c r="U487" s="158" t="n">
        <f aca="false">V487+W487</f>
        <v>1</v>
      </c>
      <c r="V487" s="158" t="n">
        <f aca="false">IF(K487=0,0,M487/K487)</f>
        <v>1</v>
      </c>
      <c r="W487" s="158" t="n">
        <f aca="false">IF(K487+$AB$1*H487=0,0,(N487+$AB$1*J487)/(K487+$AB$1*H487))</f>
        <v>0</v>
      </c>
      <c r="X487" s="159" t="n">
        <f aca="false">IF(F487=0,G487,F487)</f>
        <v>16</v>
      </c>
      <c r="Y487" s="159" t="n">
        <f aca="false">IF(K487=0,X487+E487,(X487+E487)/K487)</f>
        <v>25.5</v>
      </c>
      <c r="Z487" s="160" t="n">
        <f aca="false">(K487)/S487*100000</f>
        <v>0.464151276183934</v>
      </c>
      <c r="AA487" s="160" t="n">
        <f aca="false">SUM(M487:N487)/S487*100000</f>
        <v>0.464151276183934</v>
      </c>
      <c r="AB487" s="160" t="n">
        <f aca="false">IF(H487=0,(K487+$AB$1*I487)/S487*100000,(K487+$AB$1*H487)/S487*100000)</f>
        <v>0.626604222848311</v>
      </c>
      <c r="AC487" s="161" t="n">
        <f aca="false">(SUM(M487:N487)+$AB$1*ABS(H487-I487))/S487*100000</f>
        <v>0.626604222848311</v>
      </c>
      <c r="AD487" s="159" t="n">
        <f aca="false">(AB487*(W487*100+1))^0.5</f>
        <v>0.791583364433785</v>
      </c>
      <c r="AE487" s="159" t="n">
        <f aca="false">(AC487*(W487*100))^0.5</f>
        <v>0</v>
      </c>
      <c r="AF487" s="151" t="n">
        <f aca="false">$AF$1*(X487/S487*100000)^0.5</f>
        <v>0.134887842396601</v>
      </c>
      <c r="AG487" s="162" t="n">
        <f aca="false">D487</f>
        <v>0.656695522037184</v>
      </c>
      <c r="AH487" s="163" t="n">
        <v>0</v>
      </c>
      <c r="AI487" s="161"/>
      <c r="AJ487" s="161"/>
      <c r="AK487" s="160"/>
      <c r="AL487" s="164"/>
      <c r="AM487" s="160"/>
      <c r="AN487" s="160"/>
      <c r="AO487" s="160"/>
      <c r="AP487" s="160"/>
      <c r="AQ487" s="161"/>
      <c r="AR487" s="161"/>
      <c r="AS487" s="161"/>
      <c r="AT487" s="161"/>
      <c r="AU487" s="161"/>
      <c r="AV487" s="161"/>
      <c r="AW487" s="161"/>
      <c r="AX487" s="161"/>
    </row>
    <row r="488" customFormat="false" ht="15.75" hidden="false" customHeight="false" outlineLevel="0" collapsed="false">
      <c r="A488" s="233" t="s">
        <v>95</v>
      </c>
      <c r="B488" s="233" t="s">
        <v>1018</v>
      </c>
      <c r="C488" s="233" t="s">
        <v>1019</v>
      </c>
      <c r="D488" s="151" t="n">
        <f aca="false">IF(AD488-AE488-AF488&lt;0,0,AD488-AE488-AF488)</f>
        <v>7.83642475425762</v>
      </c>
      <c r="E488" s="236" t="n">
        <v>2949</v>
      </c>
      <c r="F488" s="236" t="n">
        <v>1272</v>
      </c>
      <c r="G488" s="236" t="n">
        <v>21</v>
      </c>
      <c r="H488" s="236" t="n">
        <v>2242</v>
      </c>
      <c r="I488" s="236" t="n">
        <v>182</v>
      </c>
      <c r="J488" s="236" t="n">
        <v>90</v>
      </c>
      <c r="K488" s="237" t="n">
        <v>1517</v>
      </c>
      <c r="L488" s="236" t="n">
        <v>1020</v>
      </c>
      <c r="M488" s="236" t="n">
        <v>415</v>
      </c>
      <c r="N488" s="236" t="n">
        <v>82</v>
      </c>
      <c r="O488" s="235"/>
      <c r="P488" s="233" t="s">
        <v>149</v>
      </c>
      <c r="Q488" s="238" t="n">
        <v>44004</v>
      </c>
      <c r="R488" s="236" t="n">
        <v>265.1</v>
      </c>
      <c r="S488" s="239" t="n">
        <v>2210624</v>
      </c>
      <c r="T488" s="240" t="n">
        <v>8339</v>
      </c>
      <c r="U488" s="158" t="n">
        <f aca="false">V488+W488</f>
        <v>0.322877627722297</v>
      </c>
      <c r="V488" s="158" t="n">
        <f aca="false">IF(K488=0,0,M488/K488)</f>
        <v>0.273566249176005</v>
      </c>
      <c r="W488" s="158" t="n">
        <f aca="false">IF(K488+$AB$1*H488=0,0,(N488+$AB$1*J488)/(K488+$AB$1*H488))</f>
        <v>0.0493113785462919</v>
      </c>
      <c r="X488" s="159" t="n">
        <f aca="false">IF(F488=0,G488,F488)</f>
        <v>1272</v>
      </c>
      <c r="Y488" s="159" t="n">
        <f aca="false">IF(K488=0,X488+E488,(X488+E488)/K488)</f>
        <v>2.78246539222149</v>
      </c>
      <c r="Z488" s="160" t="n">
        <f aca="false">(K488)/S488*100000</f>
        <v>68.6231579861614</v>
      </c>
      <c r="AA488" s="160" t="n">
        <f aca="false">SUM(M488:N488)/S488*100000</f>
        <v>22.4823398280305</v>
      </c>
      <c r="AB488" s="160" t="n">
        <f aca="false">IF(H488=0,(K488+$AB$1*I488)/S488*100000,(K488+$AB$1*H488)/S488*100000)</f>
        <v>104.119922700559</v>
      </c>
      <c r="AC488" s="161" t="n">
        <f aca="false">(SUM(M488:N488)+$AB$1*ABS(H488-I488))/S488*100000</f>
        <v>55.0975652123563</v>
      </c>
      <c r="AD488" s="159" t="n">
        <f aca="false">(AB488*(W488*100+1))^0.5</f>
        <v>24.8505455664528</v>
      </c>
      <c r="AE488" s="159" t="n">
        <f aca="false">(AC488*(W488*100))^0.5</f>
        <v>16.4831334859774</v>
      </c>
      <c r="AF488" s="151" t="n">
        <f aca="false">$AF$1*(X488/S488*100000)^0.5</f>
        <v>0.530987326217792</v>
      </c>
      <c r="AG488" s="162" t="n">
        <f aca="false">D488</f>
        <v>7.83642475425762</v>
      </c>
      <c r="AH488" s="165"/>
      <c r="AI488" s="161"/>
      <c r="AJ488" s="161"/>
      <c r="AK488" s="160"/>
      <c r="AL488" s="164"/>
      <c r="AM488" s="160"/>
      <c r="AN488" s="160"/>
      <c r="AO488" s="160"/>
      <c r="AP488" s="160"/>
      <c r="AQ488" s="161"/>
      <c r="AR488" s="161"/>
      <c r="AS488" s="161"/>
      <c r="AT488" s="161"/>
      <c r="AU488" s="161"/>
      <c r="AV488" s="161"/>
      <c r="AW488" s="161"/>
      <c r="AX488" s="161"/>
    </row>
    <row r="489" customFormat="false" ht="15.75" hidden="false" customHeight="false" outlineLevel="0" collapsed="false">
      <c r="A489" s="233" t="s">
        <v>95</v>
      </c>
      <c r="B489" s="233" t="s">
        <v>1020</v>
      </c>
      <c r="C489" s="233" t="s">
        <v>1021</v>
      </c>
      <c r="D489" s="151" t="n">
        <f aca="false">IF(AD489-AE489-AF489&lt;0,0,AD489-AE489-AF489)</f>
        <v>0.657127778128001</v>
      </c>
      <c r="E489" s="236" t="n">
        <v>0</v>
      </c>
      <c r="F489" s="236" t="n">
        <v>1</v>
      </c>
      <c r="G489" s="236" t="n">
        <v>0</v>
      </c>
      <c r="H489" s="236" t="n">
        <v>2</v>
      </c>
      <c r="I489" s="236" t="n">
        <v>0</v>
      </c>
      <c r="J489" s="236" t="n">
        <v>0</v>
      </c>
      <c r="K489" s="237" t="n">
        <v>0</v>
      </c>
      <c r="L489" s="236" t="n">
        <v>0</v>
      </c>
      <c r="M489" s="236" t="n">
        <v>0</v>
      </c>
      <c r="N489" s="236" t="n">
        <v>0</v>
      </c>
      <c r="O489" s="235"/>
      <c r="P489" s="233" t="s">
        <v>149</v>
      </c>
      <c r="Q489" s="238" t="n">
        <v>44004</v>
      </c>
      <c r="R489" s="236" t="n">
        <v>1842.51</v>
      </c>
      <c r="S489" s="239" t="n">
        <v>136115</v>
      </c>
      <c r="T489" s="240" t="n">
        <v>74</v>
      </c>
      <c r="U489" s="158" t="n">
        <f aca="false">V489+W489</f>
        <v>0</v>
      </c>
      <c r="V489" s="158" t="n">
        <f aca="false">IF(K489=0,0,M489/K489)</f>
        <v>0</v>
      </c>
      <c r="W489" s="158" t="n">
        <f aca="false">IF(K489+$AB$1*H489=0,0,(N489+$AB$1*J489)/(K489+$AB$1*H489))</f>
        <v>0</v>
      </c>
      <c r="X489" s="159" t="n">
        <f aca="false">IF(F489=0,G489,F489)</f>
        <v>1</v>
      </c>
      <c r="Y489" s="159" t="n">
        <f aca="false">IF(K489=0,X489+E489,(X489+E489)/K489)</f>
        <v>1</v>
      </c>
      <c r="Z489" s="160" t="n">
        <f aca="false">(K489)/S489*100000</f>
        <v>0</v>
      </c>
      <c r="AA489" s="160" t="n">
        <f aca="false">SUM(M489:N489)/S489*100000</f>
        <v>0</v>
      </c>
      <c r="AB489" s="160" t="n">
        <f aca="false">IF(H489=0,(K489+$AB$1*I489)/S489*100000,(K489+$AB$1*H489)/S489*100000)</f>
        <v>0.514271020827976</v>
      </c>
      <c r="AC489" s="161" t="n">
        <f aca="false">(SUM(M489:N489)+$AB$1*ABS(H489-I489))/S489*100000</f>
        <v>0.514271020827976</v>
      </c>
      <c r="AD489" s="159" t="n">
        <f aca="false">(AB489*(W489*100+1))^0.5</f>
        <v>0.717126921003511</v>
      </c>
      <c r="AE489" s="159" t="n">
        <f aca="false">(AC489*(W489*100))^0.5</f>
        <v>0</v>
      </c>
      <c r="AF489" s="151" t="n">
        <f aca="false">$AF$1*(X489/S489*100000)^0.5</f>
        <v>0.0599991428755098</v>
      </c>
      <c r="AG489" s="162" t="n">
        <f aca="false">D489</f>
        <v>0.657127778128001</v>
      </c>
      <c r="AH489" s="163" t="n">
        <v>0</v>
      </c>
      <c r="AI489" s="161"/>
      <c r="AJ489" s="161"/>
      <c r="AK489" s="160"/>
      <c r="AL489" s="164"/>
      <c r="AM489" s="160"/>
      <c r="AN489" s="160"/>
      <c r="AO489" s="160"/>
      <c r="AP489" s="160"/>
      <c r="AQ489" s="161"/>
      <c r="AR489" s="161"/>
      <c r="AS489" s="161"/>
      <c r="AT489" s="161"/>
      <c r="AU489" s="161"/>
      <c r="AV489" s="161"/>
      <c r="AW489" s="161"/>
      <c r="AX489" s="161"/>
    </row>
    <row r="490" customFormat="false" ht="15.75" hidden="false" customHeight="false" outlineLevel="0" collapsed="false">
      <c r="A490" s="233" t="s">
        <v>95</v>
      </c>
      <c r="B490" s="233" t="s">
        <v>1022</v>
      </c>
      <c r="C490" s="233" t="s">
        <v>1023</v>
      </c>
      <c r="D490" s="151" t="n">
        <f aca="false">IF(AD490-AE490-AF490&lt;0,0,AD490-AE490-AF490)</f>
        <v>0</v>
      </c>
      <c r="E490" s="236" t="n">
        <v>1486</v>
      </c>
      <c r="F490" s="236" t="n">
        <v>48</v>
      </c>
      <c r="G490" s="236" t="n">
        <v>5</v>
      </c>
      <c r="H490" s="236" t="n">
        <v>0</v>
      </c>
      <c r="I490" s="236" t="n">
        <v>0</v>
      </c>
      <c r="J490" s="236" t="n">
        <v>0</v>
      </c>
      <c r="K490" s="237" t="n">
        <v>0</v>
      </c>
      <c r="L490" s="236" t="n">
        <v>0</v>
      </c>
      <c r="M490" s="236" t="n">
        <v>0</v>
      </c>
      <c r="N490" s="236" t="n">
        <v>0</v>
      </c>
      <c r="O490" s="235"/>
      <c r="P490" s="233" t="s">
        <v>149</v>
      </c>
      <c r="Q490" s="238" t="n">
        <v>44004</v>
      </c>
      <c r="R490" s="236" t="n">
        <v>474.73</v>
      </c>
      <c r="S490" s="239" t="n">
        <v>84917</v>
      </c>
      <c r="T490" s="240" t="n">
        <v>179</v>
      </c>
      <c r="U490" s="158" t="n">
        <f aca="false">V490+W490</f>
        <v>0</v>
      </c>
      <c r="V490" s="158" t="n">
        <f aca="false">IF(K490=0,0,M490/K490)</f>
        <v>0</v>
      </c>
      <c r="W490" s="158" t="n">
        <f aca="false">IF(K490+$AB$1*H490=0,0,(N490+$AB$1*J490)/(K490+$AB$1*H490))</f>
        <v>0</v>
      </c>
      <c r="X490" s="159" t="n">
        <f aca="false">IF(F490=0,G490,F490)</f>
        <v>48</v>
      </c>
      <c r="Y490" s="159" t="n">
        <f aca="false">IF(K490=0,X490+E490,(X490+E490)/K490)</f>
        <v>1534</v>
      </c>
      <c r="Z490" s="160" t="n">
        <f aca="false">(K490)/S490*100000</f>
        <v>0</v>
      </c>
      <c r="AA490" s="160" t="n">
        <f aca="false">SUM(M490:N490)/S490*100000</f>
        <v>0</v>
      </c>
      <c r="AB490" s="160" t="n">
        <f aca="false">IF(H490=0,(K490+$AB$1*I490)/S490*100000,(K490+$AB$1*H490)/S490*100000)</f>
        <v>0</v>
      </c>
      <c r="AC490" s="161" t="n">
        <f aca="false">(SUM(M490:N490)+$AB$1*ABS(H490-I490))/S490*100000</f>
        <v>0</v>
      </c>
      <c r="AD490" s="159" t="n">
        <f aca="false">(AB490*(W490*100+1))^0.5</f>
        <v>0</v>
      </c>
      <c r="AE490" s="159" t="n">
        <f aca="false">(AC490*(W490*100))^0.5</f>
        <v>0</v>
      </c>
      <c r="AF490" s="151" t="n">
        <f aca="false">$AF$1*(X490/S490*100000)^0.5</f>
        <v>0.526285418384506</v>
      </c>
      <c r="AG490" s="162" t="n">
        <f aca="false">D490</f>
        <v>0</v>
      </c>
      <c r="AH490" s="163" t="n">
        <v>0</v>
      </c>
      <c r="AI490" s="161"/>
      <c r="AJ490" s="161"/>
      <c r="AK490" s="160"/>
      <c r="AL490" s="164"/>
      <c r="AM490" s="160"/>
      <c r="AN490" s="160"/>
      <c r="AO490" s="160"/>
      <c r="AP490" s="160"/>
      <c r="AQ490" s="161"/>
      <c r="AR490" s="161"/>
      <c r="AS490" s="161"/>
      <c r="AT490" s="161"/>
      <c r="AU490" s="161"/>
      <c r="AV490" s="161"/>
      <c r="AW490" s="161"/>
      <c r="AX490" s="161"/>
    </row>
    <row r="491" customFormat="false" ht="15.75" hidden="false" customHeight="false" outlineLevel="0" collapsed="false">
      <c r="A491" s="233" t="s">
        <v>95</v>
      </c>
      <c r="B491" s="233" t="s">
        <v>1024</v>
      </c>
      <c r="C491" s="233" t="s">
        <v>1025</v>
      </c>
      <c r="D491" s="151" t="n">
        <f aca="false">IF(AD491-AE491-AF491&lt;0,0,AD491-AE491-AF491)</f>
        <v>0</v>
      </c>
      <c r="E491" s="236" t="n">
        <v>697</v>
      </c>
      <c r="F491" s="236" t="n">
        <v>837</v>
      </c>
      <c r="G491" s="236" t="n">
        <v>391</v>
      </c>
      <c r="H491" s="236" t="n">
        <v>0</v>
      </c>
      <c r="I491" s="236" t="n">
        <v>0</v>
      </c>
      <c r="J491" s="236" t="n">
        <v>0</v>
      </c>
      <c r="K491" s="237" t="n">
        <v>1</v>
      </c>
      <c r="L491" s="236" t="n">
        <v>1</v>
      </c>
      <c r="M491" s="236" t="n">
        <v>0</v>
      </c>
      <c r="N491" s="236" t="n">
        <v>0</v>
      </c>
      <c r="O491" s="235"/>
      <c r="P491" s="233" t="s">
        <v>149</v>
      </c>
      <c r="Q491" s="238" t="n">
        <v>44004</v>
      </c>
      <c r="R491" s="236" t="n">
        <v>1825.2</v>
      </c>
      <c r="S491" s="239" t="n">
        <v>308281</v>
      </c>
      <c r="T491" s="240" t="n">
        <v>169</v>
      </c>
      <c r="U491" s="158" t="n">
        <f aca="false">V491+W491</f>
        <v>0</v>
      </c>
      <c r="V491" s="158" t="n">
        <f aca="false">IF(K491=0,0,M491/K491)</f>
        <v>0</v>
      </c>
      <c r="W491" s="158" t="n">
        <f aca="false">IF(K491+$AB$1*H491=0,0,(N491+$AB$1*J491)/(K491+$AB$1*H491))</f>
        <v>0</v>
      </c>
      <c r="X491" s="159" t="n">
        <f aca="false">IF(F491=0,G491,F491)</f>
        <v>837</v>
      </c>
      <c r="Y491" s="159" t="n">
        <f aca="false">IF(K491=0,X491+E491,(X491+E491)/K491)</f>
        <v>1534</v>
      </c>
      <c r="Z491" s="160" t="n">
        <f aca="false">(K491)/S491*100000</f>
        <v>0.324379381149017</v>
      </c>
      <c r="AA491" s="160" t="n">
        <f aca="false">SUM(M491:N491)/S491*100000</f>
        <v>0</v>
      </c>
      <c r="AB491" s="160" t="n">
        <f aca="false">IF(H491=0,(K491+$AB$1*I491)/S491*100000,(K491+$AB$1*H491)/S491*100000)</f>
        <v>0.324379381149017</v>
      </c>
      <c r="AC491" s="161" t="n">
        <f aca="false">(SUM(M491:N491)+$AB$1*ABS(H491-I491))/S491*100000</f>
        <v>0</v>
      </c>
      <c r="AD491" s="159" t="n">
        <f aca="false">(AB491*(W491*100+1))^0.5</f>
        <v>0.569543133703688</v>
      </c>
      <c r="AE491" s="159" t="n">
        <f aca="false">(AC491*(W491*100))^0.5</f>
        <v>0</v>
      </c>
      <c r="AF491" s="151" t="n">
        <f aca="false">$AF$1*(X491/S491*100000)^0.5</f>
        <v>1.15341976569958</v>
      </c>
      <c r="AG491" s="162" t="n">
        <f aca="false">D491</f>
        <v>0</v>
      </c>
      <c r="AH491" s="163" t="n">
        <v>0</v>
      </c>
      <c r="AI491" s="161"/>
      <c r="AJ491" s="161"/>
      <c r="AK491" s="160"/>
      <c r="AL491" s="164"/>
      <c r="AM491" s="160"/>
      <c r="AN491" s="160"/>
      <c r="AO491" s="160"/>
      <c r="AP491" s="160"/>
      <c r="AQ491" s="161"/>
      <c r="AR491" s="161"/>
      <c r="AS491" s="161"/>
      <c r="AT491" s="161"/>
      <c r="AU491" s="161"/>
      <c r="AV491" s="161"/>
      <c r="AW491" s="161"/>
      <c r="AX491" s="161"/>
    </row>
    <row r="492" customFormat="false" ht="15.75" hidden="false" customHeight="false" outlineLevel="0" collapsed="false">
      <c r="A492" s="233" t="s">
        <v>95</v>
      </c>
      <c r="B492" s="233" t="s">
        <v>1026</v>
      </c>
      <c r="C492" s="233" t="s">
        <v>1027</v>
      </c>
      <c r="D492" s="151" t="n">
        <f aca="false">IF(AD492-AE492-AF492&lt;0,0,AD492-AE492-AF492)</f>
        <v>0</v>
      </c>
      <c r="E492" s="236" t="n">
        <v>667</v>
      </c>
      <c r="F492" s="236" t="n">
        <v>1</v>
      </c>
      <c r="G492" s="236" t="n">
        <v>1</v>
      </c>
      <c r="H492" s="236" t="n">
        <v>0</v>
      </c>
      <c r="I492" s="236" t="n">
        <v>0</v>
      </c>
      <c r="J492" s="236" t="n">
        <v>0</v>
      </c>
      <c r="K492" s="237" t="n">
        <v>0</v>
      </c>
      <c r="L492" s="236" t="n">
        <v>0</v>
      </c>
      <c r="M492" s="236" t="n">
        <v>0</v>
      </c>
      <c r="N492" s="236" t="n">
        <v>0</v>
      </c>
      <c r="O492" s="235"/>
      <c r="P492" s="233" t="s">
        <v>149</v>
      </c>
      <c r="Q492" s="238" t="n">
        <v>44004</v>
      </c>
      <c r="R492" s="236" t="n">
        <v>1202.78</v>
      </c>
      <c r="S492" s="239" t="n">
        <v>133897</v>
      </c>
      <c r="T492" s="240" t="n">
        <v>111</v>
      </c>
      <c r="U492" s="158" t="n">
        <f aca="false">V492+W492</f>
        <v>0</v>
      </c>
      <c r="V492" s="158" t="n">
        <f aca="false">IF(K492=0,0,M492/K492)</f>
        <v>0</v>
      </c>
      <c r="W492" s="158" t="n">
        <f aca="false">IF(K492+$AB$1*H492=0,0,(N492+$AB$1*J492)/(K492+$AB$1*H492))</f>
        <v>0</v>
      </c>
      <c r="X492" s="159" t="n">
        <f aca="false">IF(F492=0,G492,F492)</f>
        <v>1</v>
      </c>
      <c r="Y492" s="159" t="n">
        <f aca="false">IF(K492=0,X492+E492,(X492+E492)/K492)</f>
        <v>668</v>
      </c>
      <c r="Z492" s="160" t="n">
        <f aca="false">(K492)/S492*100000</f>
        <v>0</v>
      </c>
      <c r="AA492" s="160" t="n">
        <f aca="false">SUM(M492:N492)/S492*100000</f>
        <v>0</v>
      </c>
      <c r="AB492" s="160" t="n">
        <f aca="false">IF(H492=0,(K492+$AB$1*I492)/S492*100000,(K492+$AB$1*H492)/S492*100000)</f>
        <v>0</v>
      </c>
      <c r="AC492" s="161" t="n">
        <f aca="false">(SUM(M492:N492)+$AB$1*ABS(H492-I492))/S492*100000</f>
        <v>0</v>
      </c>
      <c r="AD492" s="159" t="n">
        <f aca="false">(AB492*(W492*100+1))^0.5</f>
        <v>0</v>
      </c>
      <c r="AE492" s="159" t="n">
        <f aca="false">(AC492*(W492*100))^0.5</f>
        <v>0</v>
      </c>
      <c r="AF492" s="151" t="n">
        <f aca="false">$AF$1*(X492/S492*100000)^0.5</f>
        <v>0.0604940438366981</v>
      </c>
      <c r="AG492" s="162" t="n">
        <f aca="false">D492</f>
        <v>0</v>
      </c>
      <c r="AH492" s="163" t="n">
        <v>0</v>
      </c>
      <c r="AI492" s="161"/>
      <c r="AJ492" s="161"/>
      <c r="AK492" s="160"/>
      <c r="AL492" s="164"/>
      <c r="AM492" s="160"/>
      <c r="AN492" s="160"/>
      <c r="AO492" s="160"/>
      <c r="AP492" s="160"/>
      <c r="AQ492" s="161"/>
      <c r="AR492" s="161"/>
      <c r="AS492" s="161"/>
      <c r="AT492" s="161"/>
      <c r="AU492" s="161"/>
      <c r="AV492" s="161"/>
      <c r="AW492" s="161"/>
      <c r="AX492" s="161"/>
    </row>
    <row r="493" customFormat="false" ht="15.75" hidden="false" customHeight="false" outlineLevel="0" collapsed="false">
      <c r="A493" s="233" t="s">
        <v>95</v>
      </c>
      <c r="B493" s="233" t="s">
        <v>1028</v>
      </c>
      <c r="C493" s="233" t="s">
        <v>1029</v>
      </c>
      <c r="D493" s="151" t="n">
        <f aca="false">IF(AD493-AE493-AF493&lt;0,0,AD493-AE493-AF493)</f>
        <v>0.649470148555818</v>
      </c>
      <c r="E493" s="236" t="n">
        <v>1</v>
      </c>
      <c r="F493" s="236" t="n">
        <v>114</v>
      </c>
      <c r="G493" s="236" t="n">
        <v>0</v>
      </c>
      <c r="H493" s="236" t="n">
        <v>1</v>
      </c>
      <c r="I493" s="236" t="n">
        <v>0</v>
      </c>
      <c r="J493" s="236" t="n">
        <v>0</v>
      </c>
      <c r="K493" s="237" t="n">
        <v>3</v>
      </c>
      <c r="L493" s="236" t="n">
        <v>1</v>
      </c>
      <c r="M493" s="236" t="n">
        <v>1</v>
      </c>
      <c r="N493" s="236" t="n">
        <v>1</v>
      </c>
      <c r="O493" s="235"/>
      <c r="P493" s="233" t="s">
        <v>149</v>
      </c>
      <c r="Q493" s="238" t="n">
        <v>44004</v>
      </c>
      <c r="R493" s="236" t="n">
        <v>3892.74</v>
      </c>
      <c r="S493" s="239" t="n">
        <v>258003</v>
      </c>
      <c r="T493" s="240" t="n">
        <v>66</v>
      </c>
      <c r="U493" s="158" t="n">
        <f aca="false">V493+W493</f>
        <v>0.6318407960199</v>
      </c>
      <c r="V493" s="158" t="n">
        <f aca="false">IF(K493=0,0,M493/K493)</f>
        <v>0.333333333333333</v>
      </c>
      <c r="W493" s="158" t="n">
        <f aca="false">IF(K493+$AB$1*H493=0,0,(N493+$AB$1*J493)/(K493+$AB$1*H493))</f>
        <v>0.298507462686567</v>
      </c>
      <c r="X493" s="159" t="n">
        <f aca="false">IF(F493=0,G493,F493)</f>
        <v>114</v>
      </c>
      <c r="Y493" s="159" t="n">
        <f aca="false">IF(K493=0,X493+E493,(X493+E493)/K493)</f>
        <v>38.3333333333333</v>
      </c>
      <c r="Z493" s="160" t="n">
        <f aca="false">(K493)/S493*100000</f>
        <v>1.16277717700957</v>
      </c>
      <c r="AA493" s="160" t="n">
        <f aca="false">SUM(M493:N493)/S493*100000</f>
        <v>0.775184784673046</v>
      </c>
      <c r="AB493" s="160" t="n">
        <f aca="false">IF(H493=0,(K493+$AB$1*I493)/S493*100000,(K493+$AB$1*H493)/S493*100000)</f>
        <v>1.29843451432735</v>
      </c>
      <c r="AC493" s="161" t="n">
        <f aca="false">(SUM(M493:N493)+$AB$1*ABS(H493-I493))/S493*100000</f>
        <v>0.91084212199083</v>
      </c>
      <c r="AD493" s="159" t="n">
        <f aca="false">(AB493*(W493*100+1))^0.5</f>
        <v>6.32911318811567</v>
      </c>
      <c r="AE493" s="159" t="n">
        <f aca="false">(AC493*(W493*100))^0.5</f>
        <v>5.21433764483593</v>
      </c>
      <c r="AF493" s="151" t="n">
        <f aca="false">$AF$1*(X493/S493*100000)^0.5</f>
        <v>0.465305394723919</v>
      </c>
      <c r="AG493" s="162" t="n">
        <f aca="false">D493</f>
        <v>0.649470148555818</v>
      </c>
      <c r="AH493" s="163" t="n">
        <v>0</v>
      </c>
      <c r="AI493" s="161"/>
      <c r="AJ493" s="161"/>
      <c r="AK493" s="160"/>
      <c r="AL493" s="164"/>
      <c r="AM493" s="160"/>
      <c r="AN493" s="160"/>
      <c r="AO493" s="160"/>
      <c r="AP493" s="160"/>
      <c r="AQ493" s="161"/>
      <c r="AR493" s="161"/>
      <c r="AS493" s="161"/>
      <c r="AT493" s="161"/>
      <c r="AU493" s="161"/>
      <c r="AV493" s="161"/>
      <c r="AW493" s="161"/>
      <c r="AX493" s="161"/>
    </row>
    <row r="494" customFormat="false" ht="15.75" hidden="false" customHeight="false" outlineLevel="0" collapsed="false">
      <c r="A494" s="233" t="s">
        <v>95</v>
      </c>
      <c r="B494" s="233" t="s">
        <v>1030</v>
      </c>
      <c r="C494" s="233" t="s">
        <v>1031</v>
      </c>
      <c r="D494" s="151" t="n">
        <f aca="false">IF(AD494-AE494-AF494&lt;0,0,AD494-AE494-AF494)</f>
        <v>0.371021592912171</v>
      </c>
      <c r="E494" s="236" t="n">
        <v>0</v>
      </c>
      <c r="F494" s="236" t="n">
        <v>6</v>
      </c>
      <c r="G494" s="236" t="n">
        <v>0</v>
      </c>
      <c r="H494" s="236" t="n">
        <v>7</v>
      </c>
      <c r="I494" s="236" t="n">
        <v>1</v>
      </c>
      <c r="J494" s="236" t="n">
        <v>4</v>
      </c>
      <c r="K494" s="237" t="n">
        <v>1</v>
      </c>
      <c r="L494" s="236" t="n">
        <v>0</v>
      </c>
      <c r="M494" s="236" t="n">
        <v>1</v>
      </c>
      <c r="N494" s="236" t="n">
        <v>0</v>
      </c>
      <c r="O494" s="235"/>
      <c r="P494" s="233" t="s">
        <v>149</v>
      </c>
      <c r="Q494" s="238" t="n">
        <v>44004</v>
      </c>
      <c r="R494" s="236" t="n">
        <v>3918.05</v>
      </c>
      <c r="S494" s="239" t="n">
        <v>252589</v>
      </c>
      <c r="T494" s="240" t="n">
        <v>64</v>
      </c>
      <c r="U494" s="158" t="n">
        <f aca="false">V494+W494</f>
        <v>1.40579710144928</v>
      </c>
      <c r="V494" s="158" t="n">
        <f aca="false">IF(K494=0,0,M494/K494)</f>
        <v>1</v>
      </c>
      <c r="W494" s="158" t="n">
        <f aca="false">IF(K494+$AB$1*H494=0,0,(N494+$AB$1*J494)/(K494+$AB$1*H494))</f>
        <v>0.405797101449275</v>
      </c>
      <c r="X494" s="159" t="n">
        <f aca="false">IF(F494=0,G494,F494)</f>
        <v>6</v>
      </c>
      <c r="Y494" s="159" t="n">
        <f aca="false">IF(K494=0,X494+E494,(X494+E494)/K494)</f>
        <v>6</v>
      </c>
      <c r="Z494" s="160" t="n">
        <f aca="false">(K494)/S494*100000</f>
        <v>0.395900058989109</v>
      </c>
      <c r="AA494" s="160" t="n">
        <f aca="false">SUM(M494:N494)/S494*100000</f>
        <v>0.395900058989109</v>
      </c>
      <c r="AB494" s="160" t="n">
        <f aca="false">IF(H494=0,(K494+$AB$1*I494)/S494*100000,(K494+$AB$1*H494)/S494*100000)</f>
        <v>1.36585520351243</v>
      </c>
      <c r="AC494" s="161" t="n">
        <f aca="false">(SUM(M494:N494)+$AB$1*ABS(H494-I494))/S494*100000</f>
        <v>1.22729018286624</v>
      </c>
      <c r="AD494" s="159" t="n">
        <f aca="false">(AB494*(W494*100+1))^0.5</f>
        <v>7.53603764998475</v>
      </c>
      <c r="AE494" s="159" t="n">
        <f aca="false">(AC494*(W494*100))^0.5</f>
        <v>7.05712971996597</v>
      </c>
      <c r="AF494" s="151" t="n">
        <f aca="false">$AF$1*(X494/S494*100000)^0.5</f>
        <v>0.107886337106604</v>
      </c>
      <c r="AG494" s="162" t="n">
        <f aca="false">D494</f>
        <v>0.371021592912171</v>
      </c>
      <c r="AH494" s="163" t="n">
        <v>0</v>
      </c>
      <c r="AI494" s="161"/>
      <c r="AJ494" s="161"/>
      <c r="AK494" s="160"/>
      <c r="AL494" s="164"/>
      <c r="AM494" s="160"/>
      <c r="AN494" s="160"/>
      <c r="AO494" s="160"/>
      <c r="AP494" s="160"/>
      <c r="AQ494" s="161"/>
      <c r="AR494" s="161"/>
      <c r="AS494" s="161"/>
      <c r="AT494" s="161"/>
      <c r="AU494" s="161"/>
      <c r="AV494" s="161"/>
      <c r="AW494" s="161"/>
      <c r="AX494" s="161"/>
    </row>
    <row r="495" customFormat="false" ht="15.75" hidden="false" customHeight="false" outlineLevel="0" collapsed="false">
      <c r="A495" s="233" t="s">
        <v>95</v>
      </c>
      <c r="B495" s="233" t="s">
        <v>1032</v>
      </c>
      <c r="C495" s="233" t="s">
        <v>1033</v>
      </c>
      <c r="D495" s="151" t="n">
        <f aca="false">IF(AD495-AE495-AF495&lt;0,0,AD495-AE495-AF495)</f>
        <v>1.52054050356134</v>
      </c>
      <c r="E495" s="236" t="n">
        <v>0</v>
      </c>
      <c r="F495" s="236" t="n">
        <v>1</v>
      </c>
      <c r="G495" s="236" t="n">
        <v>1</v>
      </c>
      <c r="H495" s="236" t="n">
        <v>1</v>
      </c>
      <c r="I495" s="236" t="n">
        <v>0</v>
      </c>
      <c r="J495" s="236" t="n">
        <v>1</v>
      </c>
      <c r="K495" s="237" t="n">
        <v>6</v>
      </c>
      <c r="L495" s="236" t="n">
        <v>2</v>
      </c>
      <c r="M495" s="236" t="n">
        <v>3</v>
      </c>
      <c r="N495" s="236" t="n">
        <v>1</v>
      </c>
      <c r="O495" s="235"/>
      <c r="P495" s="233" t="s">
        <v>149</v>
      </c>
      <c r="Q495" s="238" t="n">
        <v>44004</v>
      </c>
      <c r="R495" s="236" t="n">
        <v>114.66</v>
      </c>
      <c r="S495" s="239" t="n">
        <v>209796</v>
      </c>
      <c r="T495" s="240" t="n">
        <v>1830</v>
      </c>
      <c r="U495" s="158" t="n">
        <f aca="false">V495+W495</f>
        <v>0.71259842519685</v>
      </c>
      <c r="V495" s="158" t="n">
        <f aca="false">IF(K495=0,0,M495/K495)</f>
        <v>0.5</v>
      </c>
      <c r="W495" s="158" t="n">
        <f aca="false">IF(K495+$AB$1*H495=0,0,(N495+$AB$1*J495)/(K495+$AB$1*H495))</f>
        <v>0.21259842519685</v>
      </c>
      <c r="X495" s="159" t="n">
        <f aca="false">IF(F495=0,G495,F495)</f>
        <v>1</v>
      </c>
      <c r="Y495" s="159" t="n">
        <f aca="false">IF(K495=0,X495+E495,(X495+E495)/K495)</f>
        <v>0.166666666666667</v>
      </c>
      <c r="Z495" s="160" t="n">
        <f aca="false">(K495)/S495*100000</f>
        <v>2.85992106617857</v>
      </c>
      <c r="AA495" s="160" t="n">
        <f aca="false">SUM(M495:N495)/S495*100000</f>
        <v>1.90661404411905</v>
      </c>
      <c r="AB495" s="160" t="n">
        <f aca="false">IF(H495=0,(K495+$AB$1*I495)/S495*100000,(K495+$AB$1*H495)/S495*100000)</f>
        <v>3.02674979503899</v>
      </c>
      <c r="AC495" s="161" t="n">
        <f aca="false">(SUM(M495:N495)+$AB$1*ABS(H495-I495))/S495*100000</f>
        <v>2.07344277297947</v>
      </c>
      <c r="AD495" s="159" t="n">
        <f aca="false">(AB495*(W495*100+1))^0.5</f>
        <v>8.20822598276003</v>
      </c>
      <c r="AE495" s="159" t="n">
        <f aca="false">(AC495*(W495*100))^0.5</f>
        <v>6.63935741070795</v>
      </c>
      <c r="AF495" s="151" t="n">
        <f aca="false">$AF$1*(X495/S495*100000)^0.5</f>
        <v>0.0483280684907419</v>
      </c>
      <c r="AG495" s="162" t="n">
        <f aca="false">D495</f>
        <v>1.52054050356134</v>
      </c>
      <c r="AH495" s="163" t="n">
        <v>1</v>
      </c>
      <c r="AI495" s="161"/>
      <c r="AJ495" s="161"/>
      <c r="AK495" s="160"/>
      <c r="AL495" s="164"/>
      <c r="AM495" s="160"/>
      <c r="AN495" s="160"/>
      <c r="AO495" s="160"/>
      <c r="AP495" s="160"/>
      <c r="AQ495" s="161"/>
      <c r="AR495" s="161"/>
      <c r="AS495" s="161"/>
      <c r="AT495" s="161"/>
      <c r="AU495" s="161"/>
      <c r="AV495" s="161"/>
      <c r="AW495" s="161"/>
      <c r="AX495" s="161"/>
    </row>
    <row r="496" customFormat="false" ht="15.75" hidden="false" customHeight="false" outlineLevel="0" collapsed="false">
      <c r="A496" s="233" t="s">
        <v>95</v>
      </c>
      <c r="B496" s="233" t="s">
        <v>1034</v>
      </c>
      <c r="C496" s="233" t="s">
        <v>1035</v>
      </c>
      <c r="D496" s="151" t="n">
        <f aca="false">IF(AD496-AE496-AF496&lt;0,0,AD496-AE496-AF496)</f>
        <v>0</v>
      </c>
      <c r="E496" s="236" t="n">
        <v>0</v>
      </c>
      <c r="F496" s="236" t="n">
        <v>190</v>
      </c>
      <c r="G496" s="236" t="n">
        <v>0</v>
      </c>
      <c r="H496" s="236" t="n">
        <v>0</v>
      </c>
      <c r="I496" s="236" t="n">
        <v>0</v>
      </c>
      <c r="J496" s="236" t="n">
        <v>0</v>
      </c>
      <c r="K496" s="237" t="n">
        <v>0</v>
      </c>
      <c r="L496" s="236" t="n">
        <v>0</v>
      </c>
      <c r="M496" s="236" t="n">
        <v>0</v>
      </c>
      <c r="N496" s="236" t="n">
        <v>0</v>
      </c>
      <c r="O496" s="235"/>
      <c r="P496" s="233" t="s">
        <v>149</v>
      </c>
      <c r="Q496" s="238" t="n">
        <v>44004</v>
      </c>
      <c r="R496" s="236" t="n">
        <v>1218.3</v>
      </c>
      <c r="S496" s="239" t="n">
        <v>45516</v>
      </c>
      <c r="T496" s="240" t="n">
        <v>37</v>
      </c>
      <c r="U496" s="158" t="n">
        <f aca="false">V496+W496</f>
        <v>0</v>
      </c>
      <c r="V496" s="158" t="n">
        <f aca="false">IF(K496=0,0,M496/K496)</f>
        <v>0</v>
      </c>
      <c r="W496" s="158" t="n">
        <f aca="false">IF(K496+$AB$1*H496=0,0,(N496+$AB$1*J496)/(K496+$AB$1*H496))</f>
        <v>0</v>
      </c>
      <c r="X496" s="159" t="n">
        <f aca="false">IF(F496=0,G496,F496)</f>
        <v>190</v>
      </c>
      <c r="Y496" s="159" t="n">
        <f aca="false">IF(K496=0,X496+E496,(X496+E496)/K496)</f>
        <v>190</v>
      </c>
      <c r="Z496" s="160" t="n">
        <f aca="false">(K496)/S496*100000</f>
        <v>0</v>
      </c>
      <c r="AA496" s="160" t="n">
        <f aca="false">SUM(M496:N496)/S496*100000</f>
        <v>0</v>
      </c>
      <c r="AB496" s="160" t="n">
        <f aca="false">IF(H496=0,(K496+$AB$1*I496)/S496*100000,(K496+$AB$1*H496)/S496*100000)</f>
        <v>0</v>
      </c>
      <c r="AC496" s="161" t="n">
        <f aca="false">(SUM(M496:N496)+$AB$1*ABS(H496-I496))/S496*100000</f>
        <v>0</v>
      </c>
      <c r="AD496" s="159" t="n">
        <f aca="false">(AB496*(W496*100+1))^0.5</f>
        <v>0</v>
      </c>
      <c r="AE496" s="159" t="n">
        <f aca="false">(AC496*(W496*100))^0.5</f>
        <v>0</v>
      </c>
      <c r="AF496" s="151" t="n">
        <f aca="false">$AF$1*(X496/S496*100000)^0.5</f>
        <v>1.43018690123286</v>
      </c>
      <c r="AG496" s="162" t="n">
        <f aca="false">D496</f>
        <v>0</v>
      </c>
      <c r="AH496" s="163" t="n">
        <v>0</v>
      </c>
      <c r="AI496" s="161"/>
      <c r="AJ496" s="161"/>
      <c r="AK496" s="160"/>
      <c r="AL496" s="164"/>
      <c r="AM496" s="160"/>
      <c r="AN496" s="160"/>
      <c r="AO496" s="160"/>
      <c r="AP496" s="160"/>
      <c r="AQ496" s="161"/>
      <c r="AR496" s="161"/>
      <c r="AS496" s="161"/>
      <c r="AT496" s="161"/>
      <c r="AU496" s="161"/>
      <c r="AV496" s="161"/>
      <c r="AW496" s="161"/>
      <c r="AX496" s="161"/>
    </row>
    <row r="497" customFormat="false" ht="15.75" hidden="false" customHeight="false" outlineLevel="0" collapsed="false">
      <c r="A497" s="233" t="s">
        <v>95</v>
      </c>
      <c r="B497" s="233" t="s">
        <v>1036</v>
      </c>
      <c r="C497" s="233" t="s">
        <v>1037</v>
      </c>
      <c r="D497" s="151" t="n">
        <f aca="false">IF(AD497-AE497-AF497&lt;0,0,AD497-AE497-AF497)</f>
        <v>4.28387687799877</v>
      </c>
      <c r="E497" s="236" t="n">
        <v>102</v>
      </c>
      <c r="F497" s="236" t="n">
        <v>4124</v>
      </c>
      <c r="G497" s="236" t="n">
        <v>752</v>
      </c>
      <c r="H497" s="236" t="n">
        <v>59</v>
      </c>
      <c r="I497" s="236" t="n">
        <v>27</v>
      </c>
      <c r="J497" s="236" t="n">
        <v>5</v>
      </c>
      <c r="K497" s="237" t="n">
        <v>104</v>
      </c>
      <c r="L497" s="236" t="n">
        <v>65</v>
      </c>
      <c r="M497" s="236" t="n">
        <v>35</v>
      </c>
      <c r="N497" s="236" t="n">
        <v>4</v>
      </c>
      <c r="O497" s="235"/>
      <c r="P497" s="233" t="s">
        <v>149</v>
      </c>
      <c r="Q497" s="238" t="n">
        <v>44004</v>
      </c>
      <c r="R497" s="236" t="n">
        <v>55.66</v>
      </c>
      <c r="S497" s="239" t="n">
        <v>247411</v>
      </c>
      <c r="T497" s="240" t="n">
        <v>4445</v>
      </c>
      <c r="U497" s="158" t="n">
        <f aca="false">V497+W497</f>
        <v>0.382667623191089</v>
      </c>
      <c r="V497" s="158" t="n">
        <f aca="false">IF(K497=0,0,M497/K497)</f>
        <v>0.336538461538462</v>
      </c>
      <c r="W497" s="158" t="n">
        <f aca="false">IF(K497+$AB$1*H497=0,0,(N497+$AB$1*J497)/(K497+$AB$1*H497))</f>
        <v>0.0461291616526274</v>
      </c>
      <c r="X497" s="159" t="n">
        <f aca="false">IF(F497=0,G497,F497)</f>
        <v>4124</v>
      </c>
      <c r="Y497" s="159" t="n">
        <f aca="false">IF(K497=0,X497+E497,(X497+E497)/K497)</f>
        <v>40.6346153846154</v>
      </c>
      <c r="Z497" s="160" t="n">
        <f aca="false">(K497)/S497*100000</f>
        <v>42.0353177506255</v>
      </c>
      <c r="AA497" s="160" t="n">
        <f aca="false">SUM(M497:N497)/S497*100000</f>
        <v>15.7632441564846</v>
      </c>
      <c r="AB497" s="160" t="n">
        <f aca="false">IF(H497=0,(K497+$AB$1*I497)/S497*100000,(K497+$AB$1*H497)/S497*100000)</f>
        <v>50.3817534386103</v>
      </c>
      <c r="AC497" s="161" t="n">
        <f aca="false">(SUM(M497:N497)+$AB$1*ABS(H497-I497))/S497*100000</f>
        <v>20.2901245296288</v>
      </c>
      <c r="AD497" s="159" t="n">
        <f aca="false">(AB497*(W497*100+1))^0.5</f>
        <v>16.816318215051</v>
      </c>
      <c r="AE497" s="159" t="n">
        <f aca="false">(AC497*(W497*100))^0.5</f>
        <v>9.67453582545017</v>
      </c>
      <c r="AF497" s="151" t="n">
        <f aca="false">$AF$1*(X497/S497*100000)^0.5</f>
        <v>2.85790551160208</v>
      </c>
      <c r="AG497" s="162" t="n">
        <f aca="false">D497</f>
        <v>4.28387687799877</v>
      </c>
      <c r="AH497" s="165"/>
      <c r="AI497" s="161"/>
      <c r="AJ497" s="161"/>
      <c r="AK497" s="160"/>
      <c r="AL497" s="164"/>
      <c r="AM497" s="160"/>
      <c r="AN497" s="160"/>
      <c r="AO497" s="160"/>
      <c r="AP497" s="160"/>
      <c r="AQ497" s="161"/>
      <c r="AR497" s="161"/>
      <c r="AS497" s="161"/>
      <c r="AT497" s="161"/>
      <c r="AU497" s="161"/>
      <c r="AV497" s="161"/>
      <c r="AW497" s="161"/>
      <c r="AX497" s="161"/>
    </row>
    <row r="498" customFormat="false" ht="15.75" hidden="false" customHeight="false" outlineLevel="0" collapsed="false">
      <c r="A498" s="233" t="s">
        <v>95</v>
      </c>
      <c r="B498" s="233" t="s">
        <v>1038</v>
      </c>
      <c r="C498" s="233" t="s">
        <v>1039</v>
      </c>
      <c r="D498" s="151" t="n">
        <f aca="false">IF(AD498-AE498-AF498&lt;0,0,AD498-AE498-AF498)</f>
        <v>1.18210735387633</v>
      </c>
      <c r="E498" s="236" t="n">
        <v>0</v>
      </c>
      <c r="F498" s="236" t="n">
        <v>2</v>
      </c>
      <c r="G498" s="236" t="n">
        <v>0</v>
      </c>
      <c r="H498" s="236" t="n">
        <v>0</v>
      </c>
      <c r="I498" s="236" t="n">
        <v>0</v>
      </c>
      <c r="J498" s="236" t="n">
        <v>0</v>
      </c>
      <c r="K498" s="237" t="n">
        <v>2</v>
      </c>
      <c r="L498" s="236" t="n">
        <v>1</v>
      </c>
      <c r="M498" s="236" t="n">
        <v>1</v>
      </c>
      <c r="N498" s="236" t="n">
        <v>0</v>
      </c>
      <c r="O498" s="235"/>
      <c r="P498" s="233" t="s">
        <v>149</v>
      </c>
      <c r="Q498" s="238" t="n">
        <v>44004</v>
      </c>
      <c r="R498" s="236" t="n">
        <v>2069.05</v>
      </c>
      <c r="S498" s="239" t="n">
        <v>123789</v>
      </c>
      <c r="T498" s="240" t="n">
        <v>60</v>
      </c>
      <c r="U498" s="158" t="n">
        <f aca="false">V498+W498</f>
        <v>0.5</v>
      </c>
      <c r="V498" s="158" t="n">
        <f aca="false">IF(K498=0,0,M498/K498)</f>
        <v>0.5</v>
      </c>
      <c r="W498" s="158" t="n">
        <f aca="false">IF(K498+$AB$1*H498=0,0,(N498+$AB$1*J498)/(K498+$AB$1*H498))</f>
        <v>0</v>
      </c>
      <c r="X498" s="159" t="n">
        <f aca="false">IF(F498=0,G498,F498)</f>
        <v>2</v>
      </c>
      <c r="Y498" s="159" t="n">
        <f aca="false">IF(K498=0,X498+E498,(X498+E498)/K498)</f>
        <v>1</v>
      </c>
      <c r="Z498" s="160" t="n">
        <f aca="false">(K498)/S498*100000</f>
        <v>1.61565244084693</v>
      </c>
      <c r="AA498" s="160" t="n">
        <f aca="false">SUM(M498:N498)/S498*100000</f>
        <v>0.807826220423462</v>
      </c>
      <c r="AB498" s="160" t="n">
        <f aca="false">IF(H498=0,(K498+$AB$1*I498)/S498*100000,(K498+$AB$1*H498)/S498*100000)</f>
        <v>1.61565244084693</v>
      </c>
      <c r="AC498" s="161" t="n">
        <f aca="false">(SUM(M498:N498)+$AB$1*ABS(H498-I498))/S498*100000</f>
        <v>0.807826220423462</v>
      </c>
      <c r="AD498" s="159" t="n">
        <f aca="false">(AB498*(W498*100+1))^0.5</f>
        <v>1.27108317621111</v>
      </c>
      <c r="AE498" s="159" t="n">
        <f aca="false">(AC498*(W498*100))^0.5</f>
        <v>0</v>
      </c>
      <c r="AF498" s="151" t="n">
        <f aca="false">$AF$1*(X498/S498*100000)^0.5</f>
        <v>0.0889758223347777</v>
      </c>
      <c r="AG498" s="162" t="n">
        <f aca="false">D498</f>
        <v>1.18210735387633</v>
      </c>
      <c r="AH498" s="163" t="n">
        <v>0</v>
      </c>
      <c r="AI498" s="161"/>
      <c r="AJ498" s="161"/>
      <c r="AK498" s="160"/>
      <c r="AL498" s="164"/>
      <c r="AM498" s="160"/>
      <c r="AN498" s="160"/>
      <c r="AO498" s="160"/>
      <c r="AP498" s="160"/>
      <c r="AQ498" s="161"/>
      <c r="AR498" s="161"/>
      <c r="AS498" s="161"/>
      <c r="AT498" s="161"/>
      <c r="AU498" s="161"/>
      <c r="AV498" s="161"/>
      <c r="AW498" s="161"/>
      <c r="AX498" s="161"/>
    </row>
    <row r="499" customFormat="false" ht="15.75" hidden="false" customHeight="false" outlineLevel="0" collapsed="false">
      <c r="A499" s="233" t="s">
        <v>95</v>
      </c>
      <c r="B499" s="233" t="s">
        <v>1040</v>
      </c>
      <c r="C499" s="233" t="s">
        <v>1041</v>
      </c>
      <c r="D499" s="151" t="n">
        <f aca="false">IF(AD499-AE499-AF499&lt;0,0,AD499-AE499-AF499)</f>
        <v>0.452334248445044</v>
      </c>
      <c r="E499" s="236" t="n">
        <v>44</v>
      </c>
      <c r="F499" s="236" t="n">
        <v>1156</v>
      </c>
      <c r="G499" s="236" t="n">
        <v>360</v>
      </c>
      <c r="H499" s="236" t="n">
        <v>47</v>
      </c>
      <c r="I499" s="236" t="n">
        <v>1</v>
      </c>
      <c r="J499" s="236" t="n">
        <v>6</v>
      </c>
      <c r="K499" s="237" t="n">
        <v>25</v>
      </c>
      <c r="L499" s="236" t="n">
        <v>10</v>
      </c>
      <c r="M499" s="236" t="n">
        <v>14</v>
      </c>
      <c r="N499" s="236" t="n">
        <v>1</v>
      </c>
      <c r="O499" s="235"/>
      <c r="P499" s="233" t="s">
        <v>149</v>
      </c>
      <c r="Q499" s="238" t="n">
        <v>44004</v>
      </c>
      <c r="R499" s="236" t="n">
        <v>1900.22</v>
      </c>
      <c r="S499" s="239" t="n">
        <v>608691</v>
      </c>
      <c r="T499" s="240" t="n">
        <v>320</v>
      </c>
      <c r="U499" s="158" t="n">
        <f aca="false">V499+W499</f>
        <v>0.634788902291918</v>
      </c>
      <c r="V499" s="158" t="n">
        <f aca="false">IF(K499=0,0,M499/K499)</f>
        <v>0.56</v>
      </c>
      <c r="W499" s="158" t="n">
        <f aca="false">IF(K499+$AB$1*H499=0,0,(N499+$AB$1*J499)/(K499+$AB$1*H499))</f>
        <v>0.074788902291918</v>
      </c>
      <c r="X499" s="159" t="n">
        <f aca="false">IF(F499=0,G499,F499)</f>
        <v>1156</v>
      </c>
      <c r="Y499" s="159" t="n">
        <f aca="false">IF(K499=0,X499+E499,(X499+E499)/K499)</f>
        <v>48</v>
      </c>
      <c r="Z499" s="160" t="n">
        <f aca="false">(K499)/S499*100000</f>
        <v>4.10717424768889</v>
      </c>
      <c r="AA499" s="160" t="n">
        <f aca="false">SUM(M499:N499)/S499*100000</f>
        <v>2.46430454861334</v>
      </c>
      <c r="AB499" s="160" t="n">
        <f aca="false">IF(H499=0,(K499+$AB$1*I499)/S499*100000,(K499+$AB$1*H499)/S499*100000)</f>
        <v>6.80969490266818</v>
      </c>
      <c r="AC499" s="161" t="n">
        <f aca="false">(SUM(M499:N499)+$AB$1*ABS(H499-I499))/S499*100000</f>
        <v>5.10932476412498</v>
      </c>
      <c r="AD499" s="159" t="n">
        <f aca="false">(AB499*(W499*100+1))^0.5</f>
        <v>7.59859563169475</v>
      </c>
      <c r="AE499" s="159" t="n">
        <f aca="false">(AC499*(W499*100))^0.5</f>
        <v>6.18159195160777</v>
      </c>
      <c r="AF499" s="151" t="n">
        <f aca="false">$AF$1*(X499/S499*100000)^0.5</f>
        <v>0.964669431641927</v>
      </c>
      <c r="AG499" s="162" t="n">
        <f aca="false">D499</f>
        <v>0.452334248445044</v>
      </c>
      <c r="AH499" s="165"/>
      <c r="AI499" s="161"/>
      <c r="AJ499" s="161"/>
      <c r="AK499" s="160"/>
      <c r="AL499" s="164"/>
      <c r="AM499" s="160"/>
      <c r="AN499" s="160"/>
      <c r="AO499" s="160"/>
      <c r="AP499" s="160"/>
      <c r="AQ499" s="161"/>
      <c r="AR499" s="161"/>
      <c r="AS499" s="161"/>
      <c r="AT499" s="161"/>
      <c r="AU499" s="161"/>
      <c r="AV499" s="161"/>
      <c r="AW499" s="161"/>
      <c r="AX499" s="161"/>
    </row>
    <row r="500" customFormat="false" ht="15.75" hidden="false" customHeight="false" outlineLevel="0" collapsed="false">
      <c r="A500" s="233" t="s">
        <v>95</v>
      </c>
      <c r="B500" s="233" t="s">
        <v>1042</v>
      </c>
      <c r="C500" s="233" t="s">
        <v>1043</v>
      </c>
      <c r="D500" s="151" t="n">
        <f aca="false">IF(AD500-AE500-AF500&lt;0,0,AD500-AE500-AF500)</f>
        <v>3.11599447765545</v>
      </c>
      <c r="E500" s="236" t="n">
        <v>106</v>
      </c>
      <c r="F500" s="236" t="n">
        <v>37</v>
      </c>
      <c r="G500" s="236" t="n">
        <v>0</v>
      </c>
      <c r="H500" s="236" t="n">
        <v>3</v>
      </c>
      <c r="I500" s="236" t="n">
        <v>0</v>
      </c>
      <c r="J500" s="236" t="n">
        <v>0</v>
      </c>
      <c r="K500" s="237" t="n">
        <v>10</v>
      </c>
      <c r="L500" s="236" t="n">
        <v>10</v>
      </c>
      <c r="M500" s="236" t="n">
        <v>0</v>
      </c>
      <c r="N500" s="236" t="n">
        <v>0</v>
      </c>
      <c r="O500" s="235"/>
      <c r="P500" s="233" t="s">
        <v>149</v>
      </c>
      <c r="Q500" s="238" t="n">
        <v>44004</v>
      </c>
      <c r="R500" s="236" t="n">
        <v>41.31</v>
      </c>
      <c r="S500" s="239" t="n">
        <v>86519</v>
      </c>
      <c r="T500" s="240" t="n">
        <v>2094</v>
      </c>
      <c r="U500" s="158" t="n">
        <f aca="false">V500+W500</f>
        <v>0</v>
      </c>
      <c r="V500" s="158" t="n">
        <f aca="false">IF(K500=0,0,M500/K500)</f>
        <v>0</v>
      </c>
      <c r="W500" s="158" t="n">
        <f aca="false">IF(K500+$AB$1*H500=0,0,(N500+$AB$1*J500)/(K500+$AB$1*H500))</f>
        <v>0</v>
      </c>
      <c r="X500" s="159" t="n">
        <f aca="false">IF(F500=0,G500,F500)</f>
        <v>37</v>
      </c>
      <c r="Y500" s="159" t="n">
        <f aca="false">IF(K500=0,X500+E500,(X500+E500)/K500)</f>
        <v>14.3</v>
      </c>
      <c r="Z500" s="160" t="n">
        <f aca="false">(K500)/S500*100000</f>
        <v>11.5581548561588</v>
      </c>
      <c r="AA500" s="160" t="n">
        <f aca="false">SUM(M500:N500)/S500*100000</f>
        <v>0</v>
      </c>
      <c r="AB500" s="160" t="n">
        <f aca="false">IF(H500=0,(K500+$AB$1*I500)/S500*100000,(K500+$AB$1*H500)/S500*100000)</f>
        <v>12.7717611160554</v>
      </c>
      <c r="AC500" s="161" t="n">
        <f aca="false">(SUM(M500:N500)+$AB$1*ABS(H500-I500))/S500*100000</f>
        <v>1.21360625989667</v>
      </c>
      <c r="AD500" s="159" t="n">
        <f aca="false">(AB500*(W500*100+1))^0.5</f>
        <v>3.57376008093093</v>
      </c>
      <c r="AE500" s="159" t="n">
        <f aca="false">(AC500*(W500*100))^0.5</f>
        <v>0</v>
      </c>
      <c r="AF500" s="151" t="n">
        <f aca="false">$AF$1*(X500/S500*100000)^0.5</f>
        <v>0.457765603275474</v>
      </c>
      <c r="AG500" s="162" t="n">
        <f aca="false">D500</f>
        <v>3.11599447765545</v>
      </c>
      <c r="AH500" s="163" t="n">
        <v>0</v>
      </c>
      <c r="AI500" s="161"/>
      <c r="AJ500" s="161"/>
      <c r="AK500" s="160"/>
      <c r="AL500" s="164"/>
      <c r="AM500" s="160"/>
      <c r="AN500" s="160"/>
      <c r="AO500" s="160"/>
      <c r="AP500" s="160"/>
      <c r="AQ500" s="161"/>
      <c r="AR500" s="161"/>
      <c r="AS500" s="161"/>
      <c r="AT500" s="161"/>
      <c r="AU500" s="161"/>
      <c r="AV500" s="161"/>
      <c r="AW500" s="161"/>
      <c r="AX500" s="161"/>
    </row>
    <row r="501" customFormat="false" ht="15.75" hidden="false" customHeight="false" outlineLevel="0" collapsed="false">
      <c r="A501" s="233" t="s">
        <v>95</v>
      </c>
      <c r="B501" s="233" t="s">
        <v>1044</v>
      </c>
      <c r="C501" s="233" t="s">
        <v>1045</v>
      </c>
      <c r="D501" s="151" t="n">
        <f aca="false">IF(AD501-AE501-AF501&lt;0,0,AD501-AE501-AF501)</f>
        <v>3.32874570531948</v>
      </c>
      <c r="E501" s="236" t="n">
        <v>0</v>
      </c>
      <c r="F501" s="236" t="n">
        <v>69</v>
      </c>
      <c r="G501" s="236" t="n">
        <v>45</v>
      </c>
      <c r="H501" s="236" t="n">
        <v>95</v>
      </c>
      <c r="I501" s="236" t="n">
        <v>25</v>
      </c>
      <c r="J501" s="236" t="n">
        <v>10</v>
      </c>
      <c r="K501" s="237" t="n">
        <v>99</v>
      </c>
      <c r="L501" s="236" t="n">
        <v>57</v>
      </c>
      <c r="M501" s="236" t="n">
        <v>38</v>
      </c>
      <c r="N501" s="236" t="n">
        <v>4</v>
      </c>
      <c r="O501" s="235"/>
      <c r="P501" s="233" t="s">
        <v>149</v>
      </c>
      <c r="Q501" s="238" t="n">
        <v>44004</v>
      </c>
      <c r="R501" s="236" t="n">
        <v>4386.6</v>
      </c>
      <c r="S501" s="239" t="n">
        <v>849405</v>
      </c>
      <c r="T501" s="240" t="n">
        <v>194</v>
      </c>
      <c r="U501" s="158" t="n">
        <f aca="false">V501+W501</f>
        <v>0.440549158885643</v>
      </c>
      <c r="V501" s="158" t="n">
        <f aca="false">IF(K501=0,0,M501/K501)</f>
        <v>0.383838383838384</v>
      </c>
      <c r="W501" s="158" t="n">
        <f aca="false">IF(K501+$AB$1*H501=0,0,(N501+$AB$1*J501)/(K501+$AB$1*H501))</f>
        <v>0.056710775047259</v>
      </c>
      <c r="X501" s="159" t="n">
        <f aca="false">IF(F501=0,G501,F501)</f>
        <v>69</v>
      </c>
      <c r="Y501" s="159" t="n">
        <f aca="false">IF(K501=0,X501+E501,(X501+E501)/K501)</f>
        <v>0.696969696969697</v>
      </c>
      <c r="Z501" s="160" t="n">
        <f aca="false">(K501)/S501*100000</f>
        <v>11.6552174757624</v>
      </c>
      <c r="AA501" s="160" t="n">
        <f aca="false">SUM(M501:N501)/S501*100000</f>
        <v>4.94463771699013</v>
      </c>
      <c r="AB501" s="160" t="n">
        <f aca="false">IF(H501=0,(K501+$AB$1*I501)/S501*100000,(K501+$AB$1*H501)/S501*100000)</f>
        <v>15.5697223350463</v>
      </c>
      <c r="AC501" s="161" t="n">
        <f aca="false">(SUM(M501:N501)+$AB$1*ABS(H501-I501))/S501*100000</f>
        <v>7.8290097185677</v>
      </c>
      <c r="AD501" s="159" t="n">
        <f aca="false">(AB501*(W501*100+1))^0.5</f>
        <v>10.1915074657362</v>
      </c>
      <c r="AE501" s="159" t="n">
        <f aca="false">(AC501*(W501*100))^0.5</f>
        <v>6.66325152603815</v>
      </c>
      <c r="AF501" s="151" t="n">
        <f aca="false">$AF$1*(X501/S501*100000)^0.5</f>
        <v>0.199510234378516</v>
      </c>
      <c r="AG501" s="162" t="n">
        <f aca="false">D501</f>
        <v>3.32874570531948</v>
      </c>
      <c r="AH501" s="165"/>
      <c r="AI501" s="161"/>
      <c r="AJ501" s="161"/>
      <c r="AK501" s="160"/>
      <c r="AL501" s="164"/>
      <c r="AM501" s="160"/>
      <c r="AN501" s="160"/>
      <c r="AO501" s="160"/>
      <c r="AP501" s="160"/>
      <c r="AQ501" s="161"/>
      <c r="AR501" s="161"/>
      <c r="AS501" s="161"/>
      <c r="AT501" s="161"/>
      <c r="AU501" s="161"/>
      <c r="AV501" s="161"/>
      <c r="AW501" s="161"/>
      <c r="AX501" s="161"/>
    </row>
    <row r="502" customFormat="false" ht="15.75" hidden="false" customHeight="false" outlineLevel="0" collapsed="false">
      <c r="A502" s="233" t="s">
        <v>95</v>
      </c>
      <c r="B502" s="233" t="s">
        <v>1046</v>
      </c>
      <c r="C502" s="233" t="s">
        <v>1047</v>
      </c>
      <c r="D502" s="151" t="n">
        <f aca="false">IF(AD502-AE502-AF502&lt;0,0,AD502-AE502-AF502)</f>
        <v>3.64866129915143</v>
      </c>
      <c r="E502" s="236" t="n">
        <v>0</v>
      </c>
      <c r="F502" s="236" t="n">
        <v>13</v>
      </c>
      <c r="G502" s="236" t="n">
        <v>1</v>
      </c>
      <c r="H502" s="236" t="n">
        <v>6</v>
      </c>
      <c r="I502" s="236" t="n">
        <v>0</v>
      </c>
      <c r="J502" s="236" t="n">
        <v>0</v>
      </c>
      <c r="K502" s="237" t="n">
        <v>7</v>
      </c>
      <c r="L502" s="236" t="n">
        <v>5</v>
      </c>
      <c r="M502" s="236" t="n">
        <v>0</v>
      </c>
      <c r="N502" s="236" t="n">
        <v>2</v>
      </c>
      <c r="O502" s="235"/>
      <c r="P502" s="233" t="s">
        <v>149</v>
      </c>
      <c r="Q502" s="238" t="n">
        <v>44004</v>
      </c>
      <c r="R502" s="236" t="n">
        <v>107.83</v>
      </c>
      <c r="S502" s="239" t="n">
        <v>167012</v>
      </c>
      <c r="T502" s="240" t="n">
        <v>1549</v>
      </c>
      <c r="U502" s="158" t="n">
        <f aca="false">V502+W502</f>
        <v>0.21978021978022</v>
      </c>
      <c r="V502" s="158" t="n">
        <f aca="false">IF(K502=0,0,M502/K502)</f>
        <v>0</v>
      </c>
      <c r="W502" s="158" t="n">
        <f aca="false">IF(K502+$AB$1*H502=0,0,(N502+$AB$1*J502)/(K502+$AB$1*H502))</f>
        <v>0.21978021978022</v>
      </c>
      <c r="X502" s="159" t="n">
        <f aca="false">IF(F502=0,G502,F502)</f>
        <v>13</v>
      </c>
      <c r="Y502" s="159" t="n">
        <f aca="false">IF(K502=0,X502+E502,(X502+E502)/K502)</f>
        <v>1.85714285714286</v>
      </c>
      <c r="Z502" s="160" t="n">
        <f aca="false">(K502)/S502*100000</f>
        <v>4.19131559408905</v>
      </c>
      <c r="AA502" s="160" t="n">
        <f aca="false">SUM(M502:N502)/S502*100000</f>
        <v>1.1975187411683</v>
      </c>
      <c r="AB502" s="160" t="n">
        <f aca="false">IF(H502=0,(K502+$AB$1*I502)/S502*100000,(K502+$AB$1*H502)/S502*100000)</f>
        <v>5.44871027231576</v>
      </c>
      <c r="AC502" s="161" t="n">
        <f aca="false">(SUM(M502:N502)+$AB$1*ABS(H502-I502))/S502*100000</f>
        <v>2.45491341939501</v>
      </c>
      <c r="AD502" s="159" t="n">
        <f aca="false">(AB502*(W502*100+1))^0.5</f>
        <v>11.1893066983234</v>
      </c>
      <c r="AE502" s="159" t="n">
        <f aca="false">(AC502*(W502*100))^0.5</f>
        <v>7.34534826169629</v>
      </c>
      <c r="AF502" s="151" t="n">
        <f aca="false">$AF$1*(X502/S502*100000)^0.5</f>
        <v>0.19529713747572</v>
      </c>
      <c r="AG502" s="162" t="n">
        <f aca="false">D502</f>
        <v>3.64866129915143</v>
      </c>
      <c r="AH502" s="165"/>
      <c r="AI502" s="161"/>
      <c r="AJ502" s="161"/>
      <c r="AK502" s="160"/>
      <c r="AL502" s="164"/>
      <c r="AM502" s="160"/>
      <c r="AN502" s="160"/>
      <c r="AO502" s="160"/>
      <c r="AP502" s="160"/>
      <c r="AQ502" s="161"/>
      <c r="AR502" s="161"/>
      <c r="AS502" s="161"/>
      <c r="AT502" s="161"/>
      <c r="AU502" s="161"/>
      <c r="AV502" s="161"/>
      <c r="AW502" s="161"/>
      <c r="AX502" s="161"/>
    </row>
    <row r="503" customFormat="false" ht="15.75" hidden="false" customHeight="false" outlineLevel="0" collapsed="false">
      <c r="A503" s="233" t="s">
        <v>95</v>
      </c>
      <c r="B503" s="233" t="s">
        <v>1048</v>
      </c>
      <c r="C503" s="233" t="s">
        <v>1049</v>
      </c>
      <c r="D503" s="151" t="n">
        <f aca="false">IF(AD503-AE503-AF503&lt;0,0,AD503-AE503-AF503)</f>
        <v>1.04383056696125</v>
      </c>
      <c r="E503" s="236" t="n">
        <v>0</v>
      </c>
      <c r="F503" s="236" t="n">
        <v>2</v>
      </c>
      <c r="G503" s="236" t="n">
        <v>2</v>
      </c>
      <c r="H503" s="236" t="n">
        <v>1</v>
      </c>
      <c r="I503" s="236" t="n">
        <v>1</v>
      </c>
      <c r="J503" s="236" t="n">
        <v>0</v>
      </c>
      <c r="K503" s="237" t="n">
        <v>3</v>
      </c>
      <c r="L503" s="236" t="n">
        <v>2</v>
      </c>
      <c r="M503" s="236" t="n">
        <v>1</v>
      </c>
      <c r="N503" s="236" t="n">
        <v>0</v>
      </c>
      <c r="O503" s="235"/>
      <c r="P503" s="233" t="s">
        <v>149</v>
      </c>
      <c r="Q503" s="238" t="n">
        <v>44004</v>
      </c>
      <c r="R503" s="236" t="n">
        <v>6030.47</v>
      </c>
      <c r="S503" s="239" t="n">
        <v>275098</v>
      </c>
      <c r="T503" s="240" t="n">
        <v>46</v>
      </c>
      <c r="U503" s="158" t="n">
        <f aca="false">V503+W503</f>
        <v>0.333333333333333</v>
      </c>
      <c r="V503" s="158" t="n">
        <f aca="false">IF(K503=0,0,M503/K503)</f>
        <v>0.333333333333333</v>
      </c>
      <c r="W503" s="158" t="n">
        <f aca="false">IF(K503+$AB$1*H503=0,0,(N503+$AB$1*J503)/(K503+$AB$1*H503))</f>
        <v>0</v>
      </c>
      <c r="X503" s="159" t="n">
        <f aca="false">IF(F503=0,G503,F503)</f>
        <v>2</v>
      </c>
      <c r="Y503" s="159" t="n">
        <f aca="false">IF(K503=0,X503+E503,(X503+E503)/K503)</f>
        <v>0.666666666666667</v>
      </c>
      <c r="Z503" s="160" t="n">
        <f aca="false">(K503)/S503*100000</f>
        <v>1.0905204690692</v>
      </c>
      <c r="AA503" s="160" t="n">
        <f aca="false">SUM(M503:N503)/S503*100000</f>
        <v>0.363506823023068</v>
      </c>
      <c r="AB503" s="160" t="n">
        <f aca="false">IF(H503=0,(K503+$AB$1*I503)/S503*100000,(K503+$AB$1*H503)/S503*100000)</f>
        <v>1.21774785712728</v>
      </c>
      <c r="AC503" s="161" t="n">
        <f aca="false">(SUM(M503:N503)+$AB$1*ABS(H503-I503))/S503*100000</f>
        <v>0.363506823023068</v>
      </c>
      <c r="AD503" s="159" t="n">
        <f aca="false">(AB503*(W503*100+1))^0.5</f>
        <v>1.10351613360534</v>
      </c>
      <c r="AE503" s="159" t="n">
        <f aca="false">(AC503*(W503*100))^0.5</f>
        <v>0</v>
      </c>
      <c r="AF503" s="151" t="n">
        <f aca="false">$AF$1*(X503/S503*100000)^0.5</f>
        <v>0.0596855666440897</v>
      </c>
      <c r="AG503" s="162" t="n">
        <f aca="false">D503</f>
        <v>1.04383056696125</v>
      </c>
      <c r="AH503" s="163" t="n">
        <v>0</v>
      </c>
      <c r="AI503" s="161"/>
      <c r="AJ503" s="161"/>
      <c r="AK503" s="160"/>
      <c r="AL503" s="164"/>
      <c r="AM503" s="160"/>
      <c r="AN503" s="160"/>
      <c r="AO503" s="160"/>
      <c r="AP503" s="160"/>
      <c r="AQ503" s="161"/>
      <c r="AR503" s="161"/>
      <c r="AS503" s="161"/>
      <c r="AT503" s="161"/>
      <c r="AU503" s="161"/>
      <c r="AV503" s="161"/>
      <c r="AW503" s="161"/>
      <c r="AX503" s="161"/>
    </row>
    <row r="504" customFormat="false" ht="15.75" hidden="false" customHeight="false" outlineLevel="0" collapsed="false">
      <c r="A504" s="233" t="s">
        <v>95</v>
      </c>
      <c r="B504" s="233" t="s">
        <v>1050</v>
      </c>
      <c r="C504" s="233" t="s">
        <v>1051</v>
      </c>
      <c r="D504" s="151" t="n">
        <f aca="false">IF(AD504-AE504-AF504&lt;0,0,AD504-AE504-AF504)</f>
        <v>0.987525226162319</v>
      </c>
      <c r="E504" s="236" t="n">
        <v>3063</v>
      </c>
      <c r="F504" s="236" t="n">
        <v>221</v>
      </c>
      <c r="G504" s="236" t="n">
        <v>0</v>
      </c>
      <c r="H504" s="236" t="n">
        <v>7</v>
      </c>
      <c r="I504" s="236" t="n">
        <v>1</v>
      </c>
      <c r="J504" s="236" t="n">
        <v>2</v>
      </c>
      <c r="K504" s="237" t="n">
        <v>4</v>
      </c>
      <c r="L504" s="236" t="n">
        <v>2</v>
      </c>
      <c r="M504" s="236" t="n">
        <v>1</v>
      </c>
      <c r="N504" s="236" t="n">
        <v>1</v>
      </c>
      <c r="O504" s="235"/>
      <c r="P504" s="233" t="s">
        <v>149</v>
      </c>
      <c r="Q504" s="238" t="n">
        <v>44004</v>
      </c>
      <c r="R504" s="236" t="n">
        <v>2188</v>
      </c>
      <c r="S504" s="239" t="n">
        <v>350017</v>
      </c>
      <c r="T504" s="240" t="n">
        <v>160</v>
      </c>
      <c r="U504" s="158" t="n">
        <f aca="false">V504+W504</f>
        <v>0.513565891472868</v>
      </c>
      <c r="V504" s="158" t="n">
        <f aca="false">IF(K504=0,0,M504/K504)</f>
        <v>0.25</v>
      </c>
      <c r="W504" s="158" t="n">
        <f aca="false">IF(K504+$AB$1*H504=0,0,(N504+$AB$1*J504)/(K504+$AB$1*H504))</f>
        <v>0.263565891472868</v>
      </c>
      <c r="X504" s="159" t="n">
        <f aca="false">IF(F504=0,G504,F504)</f>
        <v>221</v>
      </c>
      <c r="Y504" s="159" t="n">
        <f aca="false">IF(K504=0,X504+E504,(X504+E504)/K504)</f>
        <v>821</v>
      </c>
      <c r="Z504" s="160" t="n">
        <f aca="false">(K504)/S504*100000</f>
        <v>1.14280163534914</v>
      </c>
      <c r="AA504" s="160" t="n">
        <f aca="false">SUM(M504:N504)/S504*100000</f>
        <v>0.57140081767457</v>
      </c>
      <c r="AB504" s="160" t="n">
        <f aca="false">IF(H504=0,(K504+$AB$1*I504)/S504*100000,(K504+$AB$1*H504)/S504*100000)</f>
        <v>1.84276763700049</v>
      </c>
      <c r="AC504" s="161" t="n">
        <f aca="false">(SUM(M504:N504)+$AB$1*ABS(H504-I504))/S504*100000</f>
        <v>1.17137167623287</v>
      </c>
      <c r="AD504" s="159" t="n">
        <f aca="false">(AB504*(W504*100+1))^0.5</f>
        <v>7.10012937483106</v>
      </c>
      <c r="AE504" s="159" t="n">
        <f aca="false">(AC504*(W504*100))^0.5</f>
        <v>5.55638029739132</v>
      </c>
      <c r="AF504" s="151" t="n">
        <f aca="false">$AF$1*(X504/S504*100000)^0.5</f>
        <v>0.556223851277429</v>
      </c>
      <c r="AG504" s="162" t="n">
        <f aca="false">D504</f>
        <v>0.987525226162319</v>
      </c>
      <c r="AH504" s="165"/>
      <c r="AI504" s="161"/>
      <c r="AJ504" s="161"/>
      <c r="AK504" s="160"/>
      <c r="AL504" s="164"/>
      <c r="AM504" s="160"/>
      <c r="AN504" s="160"/>
      <c r="AO504" s="160"/>
      <c r="AP504" s="160"/>
      <c r="AQ504" s="161"/>
      <c r="AR504" s="161"/>
      <c r="AS504" s="161"/>
      <c r="AT504" s="161"/>
      <c r="AU504" s="161"/>
      <c r="AV504" s="161"/>
      <c r="AW504" s="161"/>
      <c r="AX504" s="161"/>
    </row>
    <row r="505" customFormat="false" ht="15.75" hidden="false" customHeight="false" outlineLevel="0" collapsed="false">
      <c r="A505" s="233" t="s">
        <v>95</v>
      </c>
      <c r="B505" s="233" t="s">
        <v>1052</v>
      </c>
      <c r="C505" s="233" t="s">
        <v>1053</v>
      </c>
      <c r="D505" s="151" t="n">
        <f aca="false">IF(AD505-AE505-AF505&lt;0,0,AD505-AE505-AF505)</f>
        <v>0</v>
      </c>
      <c r="E505" s="236" t="n">
        <v>224</v>
      </c>
      <c r="F505" s="236" t="n">
        <v>276</v>
      </c>
      <c r="G505" s="236" t="n">
        <v>1</v>
      </c>
      <c r="H505" s="236" t="n">
        <v>19</v>
      </c>
      <c r="I505" s="236" t="n">
        <v>1</v>
      </c>
      <c r="J505" s="236" t="n">
        <v>4</v>
      </c>
      <c r="K505" s="237" t="n">
        <v>6</v>
      </c>
      <c r="L505" s="236" t="n">
        <v>0</v>
      </c>
      <c r="M505" s="236" t="n">
        <v>6</v>
      </c>
      <c r="N505" s="236" t="n">
        <v>0</v>
      </c>
      <c r="O505" s="235"/>
      <c r="P505" s="233" t="s">
        <v>149</v>
      </c>
      <c r="Q505" s="238" t="n">
        <v>44004</v>
      </c>
      <c r="R505" s="236" t="n">
        <v>3791.64</v>
      </c>
      <c r="S505" s="239" t="n">
        <v>293399</v>
      </c>
      <c r="T505" s="240" t="n">
        <v>77</v>
      </c>
      <c r="U505" s="158" t="n">
        <f aca="false">V505+W505</f>
        <v>1.11067193675889</v>
      </c>
      <c r="V505" s="158" t="n">
        <f aca="false">IF(K505=0,0,M505/K505)</f>
        <v>1</v>
      </c>
      <c r="W505" s="158" t="n">
        <f aca="false">IF(K505+$AB$1*H505=0,0,(N505+$AB$1*J505)/(K505+$AB$1*H505))</f>
        <v>0.110671936758893</v>
      </c>
      <c r="X505" s="159" t="n">
        <f aca="false">IF(F505=0,G505,F505)</f>
        <v>276</v>
      </c>
      <c r="Y505" s="159" t="n">
        <f aca="false">IF(K505=0,X505+E505,(X505+E505)/K505)</f>
        <v>83.3333333333333</v>
      </c>
      <c r="Z505" s="160" t="n">
        <f aca="false">(K505)/S505*100000</f>
        <v>2.04499674504685</v>
      </c>
      <c r="AA505" s="160" t="n">
        <f aca="false">SUM(M505:N505)/S505*100000</f>
        <v>2.04499674504685</v>
      </c>
      <c r="AB505" s="160" t="n">
        <f aca="false">IF(H505=0,(K505+$AB$1*I505)/S505*100000,(K505+$AB$1*H505)/S505*100000)</f>
        <v>4.31153480414044</v>
      </c>
      <c r="AC505" s="161" t="n">
        <f aca="false">(SUM(M505:N505)+$AB$1*ABS(H505-I505))/S505*100000</f>
        <v>4.19224332734604</v>
      </c>
      <c r="AD505" s="159" t="n">
        <f aca="false">(AB505*(W505*100+1))^0.5</f>
        <v>7.21305244136629</v>
      </c>
      <c r="AE505" s="159" t="n">
        <f aca="false">(AC505*(W505*100))^0.5</f>
        <v>6.81148800484838</v>
      </c>
      <c r="AF505" s="151" t="n">
        <f aca="false">$AF$1*(X505/S505*100000)^0.5</f>
        <v>0.678927290903495</v>
      </c>
      <c r="AG505" s="162" t="n">
        <f aca="false">D505</f>
        <v>0</v>
      </c>
      <c r="AH505" s="163" t="n">
        <v>1</v>
      </c>
      <c r="AI505" s="161"/>
      <c r="AJ505" s="161"/>
      <c r="AK505" s="160"/>
      <c r="AL505" s="164"/>
      <c r="AM505" s="160"/>
      <c r="AN505" s="160"/>
      <c r="AO505" s="160"/>
      <c r="AP505" s="160"/>
      <c r="AQ505" s="161"/>
      <c r="AR505" s="161"/>
      <c r="AS505" s="161"/>
      <c r="AT505" s="161"/>
      <c r="AU505" s="161"/>
      <c r="AV505" s="161"/>
      <c r="AW505" s="161"/>
      <c r="AX505" s="161"/>
    </row>
    <row r="506" customFormat="false" ht="15.75" hidden="false" customHeight="false" outlineLevel="0" collapsed="false">
      <c r="A506" s="233" t="s">
        <v>95</v>
      </c>
      <c r="B506" s="233" t="s">
        <v>1054</v>
      </c>
      <c r="C506" s="233" t="s">
        <v>1055</v>
      </c>
      <c r="D506" s="151" t="n">
        <f aca="false">IF(AD506-AE506-AF506&lt;0,0,AD506-AE506-AF506)</f>
        <v>1.61428439388341</v>
      </c>
      <c r="E506" s="236" t="n">
        <v>0</v>
      </c>
      <c r="F506" s="236" t="n">
        <v>433</v>
      </c>
      <c r="G506" s="236" t="n">
        <v>76</v>
      </c>
      <c r="H506" s="236" t="n">
        <v>5</v>
      </c>
      <c r="I506" s="236" t="n">
        <v>0</v>
      </c>
      <c r="J506" s="236" t="n">
        <v>2</v>
      </c>
      <c r="K506" s="237" t="n">
        <v>11</v>
      </c>
      <c r="L506" s="236" t="n">
        <v>7</v>
      </c>
      <c r="M506" s="236" t="n">
        <v>4</v>
      </c>
      <c r="N506" s="236" t="n">
        <v>0</v>
      </c>
      <c r="O506" s="235"/>
      <c r="P506" s="233" t="s">
        <v>149</v>
      </c>
      <c r="Q506" s="238" t="n">
        <v>44004</v>
      </c>
      <c r="R506" s="236" t="n">
        <v>31</v>
      </c>
      <c r="S506" s="239" t="n">
        <v>156815</v>
      </c>
      <c r="T506" s="240" t="n">
        <v>5059</v>
      </c>
      <c r="U506" s="158" t="n">
        <f aca="false">V506+W506</f>
        <v>0.418538324420677</v>
      </c>
      <c r="V506" s="158" t="n">
        <f aca="false">IF(K506=0,0,M506/K506)</f>
        <v>0.363636363636364</v>
      </c>
      <c r="W506" s="158" t="n">
        <f aca="false">IF(K506+$AB$1*H506=0,0,(N506+$AB$1*J506)/(K506+$AB$1*H506))</f>
        <v>0.0549019607843137</v>
      </c>
      <c r="X506" s="159" t="n">
        <f aca="false">IF(F506=0,G506,F506)</f>
        <v>433</v>
      </c>
      <c r="Y506" s="159" t="n">
        <f aca="false">IF(K506=0,X506+E506,(X506+E506)/K506)</f>
        <v>39.3636363636364</v>
      </c>
      <c r="Z506" s="160" t="n">
        <f aca="false">(K506)/S506*100000</f>
        <v>7.01463507955234</v>
      </c>
      <c r="AA506" s="160" t="n">
        <f aca="false">SUM(M506:N506)/S506*100000</f>
        <v>2.55077639256449</v>
      </c>
      <c r="AB506" s="160" t="n">
        <f aca="false">IF(H506=0,(K506+$AB$1*I506)/S506*100000,(K506+$AB$1*H506)/S506*100000)</f>
        <v>8.1305997512993</v>
      </c>
      <c r="AC506" s="161" t="n">
        <f aca="false">(SUM(M506:N506)+$AB$1*ABS(H506-I506))/S506*100000</f>
        <v>3.66674106431145</v>
      </c>
      <c r="AD506" s="159" t="n">
        <f aca="false">(AB506*(W506*100+1))^0.5</f>
        <v>7.26424026455471</v>
      </c>
      <c r="AE506" s="159" t="n">
        <f aca="false">(AC506*(W506*100))^0.5</f>
        <v>4.48677249388756</v>
      </c>
      <c r="AF506" s="151" t="n">
        <f aca="false">$AF$1*(X506/S506*100000)^0.5</f>
        <v>1.16318337678374</v>
      </c>
      <c r="AG506" s="162" t="n">
        <f aca="false">D506</f>
        <v>1.61428439388341</v>
      </c>
      <c r="AH506" s="165"/>
      <c r="AI506" s="161"/>
      <c r="AJ506" s="161"/>
      <c r="AK506" s="160"/>
      <c r="AL506" s="164"/>
      <c r="AM506" s="160"/>
      <c r="AN506" s="160"/>
      <c r="AO506" s="160"/>
      <c r="AP506" s="160"/>
      <c r="AQ506" s="161"/>
      <c r="AR506" s="161"/>
      <c r="AS506" s="161"/>
      <c r="AT506" s="161"/>
      <c r="AU506" s="161"/>
      <c r="AV506" s="161"/>
      <c r="AW506" s="161"/>
      <c r="AX506" s="161"/>
    </row>
    <row r="507" customFormat="false" ht="15.75" hidden="false" customHeight="false" outlineLevel="0" collapsed="false">
      <c r="A507" s="233" t="s">
        <v>95</v>
      </c>
      <c r="B507" s="233" t="s">
        <v>1056</v>
      </c>
      <c r="C507" s="233" t="s">
        <v>1057</v>
      </c>
      <c r="D507" s="151" t="n">
        <f aca="false">IF(AD507-AE507-AF507&lt;0,0,AD507-AE507-AF507)</f>
        <v>2.27215361972046</v>
      </c>
      <c r="E507" s="236" t="n">
        <v>0</v>
      </c>
      <c r="F507" s="236" t="n">
        <v>4</v>
      </c>
      <c r="G507" s="236" t="n">
        <v>2</v>
      </c>
      <c r="H507" s="236" t="n">
        <v>9</v>
      </c>
      <c r="I507" s="236" t="n">
        <v>1</v>
      </c>
      <c r="J507" s="236" t="n">
        <v>0</v>
      </c>
      <c r="K507" s="237" t="n">
        <v>7</v>
      </c>
      <c r="L507" s="236" t="n">
        <v>5</v>
      </c>
      <c r="M507" s="236" t="n">
        <v>2</v>
      </c>
      <c r="N507" s="236" t="n">
        <v>0</v>
      </c>
      <c r="O507" s="235"/>
      <c r="P507" s="233" t="s">
        <v>149</v>
      </c>
      <c r="Q507" s="238" t="n">
        <v>44004</v>
      </c>
      <c r="R507" s="236" t="n">
        <v>2328.89</v>
      </c>
      <c r="S507" s="239" t="n">
        <v>179704</v>
      </c>
      <c r="T507" s="240" t="n">
        <v>77</v>
      </c>
      <c r="U507" s="158" t="n">
        <f aca="false">V507+W507</f>
        <v>0.285714285714286</v>
      </c>
      <c r="V507" s="158" t="n">
        <f aca="false">IF(K507=0,0,M507/K507)</f>
        <v>0.285714285714286</v>
      </c>
      <c r="W507" s="158" t="n">
        <f aca="false">IF(K507+$AB$1*H507=0,0,(N507+$AB$1*J507)/(K507+$AB$1*H507))</f>
        <v>0</v>
      </c>
      <c r="X507" s="159" t="n">
        <f aca="false">IF(F507=0,G507,F507)</f>
        <v>4</v>
      </c>
      <c r="Y507" s="159" t="n">
        <f aca="false">IF(K507=0,X507+E507,(X507+E507)/K507)</f>
        <v>0.571428571428571</v>
      </c>
      <c r="Z507" s="160" t="n">
        <f aca="false">(K507)/S507*100000</f>
        <v>3.89529448426301</v>
      </c>
      <c r="AA507" s="160" t="n">
        <f aca="false">SUM(M507:N507)/S507*100000</f>
        <v>1.112941281218</v>
      </c>
      <c r="AB507" s="160" t="n">
        <f aca="false">IF(H507=0,(K507+$AB$1*I507)/S507*100000,(K507+$AB$1*H507)/S507*100000)</f>
        <v>5.64817700218137</v>
      </c>
      <c r="AC507" s="161" t="n">
        <f aca="false">(SUM(M507:N507)+$AB$1*ABS(H507-I507))/S507*100000</f>
        <v>2.67105907492321</v>
      </c>
      <c r="AD507" s="159" t="n">
        <f aca="false">(AB507*(W507*100+1))^0.5</f>
        <v>2.37658936339061</v>
      </c>
      <c r="AE507" s="159" t="n">
        <f aca="false">(AC507*(W507*100))^0.5</f>
        <v>0</v>
      </c>
      <c r="AF507" s="151" t="n">
        <f aca="false">$AF$1*(X507/S507*100000)^0.5</f>
        <v>0.104435743670146</v>
      </c>
      <c r="AG507" s="162" t="n">
        <f aca="false">D507</f>
        <v>2.27215361972046</v>
      </c>
      <c r="AH507" s="165"/>
      <c r="AI507" s="161"/>
      <c r="AJ507" s="161"/>
      <c r="AK507" s="160"/>
      <c r="AL507" s="164"/>
      <c r="AM507" s="160"/>
      <c r="AN507" s="160"/>
      <c r="AO507" s="160"/>
      <c r="AP507" s="160"/>
      <c r="AQ507" s="161"/>
      <c r="AR507" s="161"/>
      <c r="AS507" s="161"/>
      <c r="AT507" s="161"/>
      <c r="AU507" s="161"/>
      <c r="AV507" s="161"/>
      <c r="AW507" s="161"/>
      <c r="AX507" s="161"/>
    </row>
    <row r="508" customFormat="false" ht="15.75" hidden="false" customHeight="false" outlineLevel="0" collapsed="false">
      <c r="A508" s="265" t="s">
        <v>1058</v>
      </c>
      <c r="B508" s="265" t="s">
        <v>1059</v>
      </c>
      <c r="C508" s="265" t="s">
        <v>1059</v>
      </c>
      <c r="D508" s="151" t="n">
        <f aca="false">IF(AD508-AE508-AF508&lt;0,0,AD508-AE508-AF508)</f>
        <v>1.52627239343703</v>
      </c>
      <c r="E508" s="266"/>
      <c r="F508" s="267" t="n">
        <v>1120</v>
      </c>
      <c r="G508" s="267" t="n">
        <v>202</v>
      </c>
      <c r="H508" s="267" t="n">
        <v>420</v>
      </c>
      <c r="I508" s="267" t="n">
        <v>48</v>
      </c>
      <c r="J508" s="267" t="n">
        <v>7</v>
      </c>
      <c r="K508" s="268" t="n">
        <v>109</v>
      </c>
      <c r="L508" s="267" t="n">
        <v>28</v>
      </c>
      <c r="M508" s="267" t="n">
        <v>78</v>
      </c>
      <c r="N508" s="267" t="n">
        <v>3</v>
      </c>
      <c r="O508" s="266"/>
      <c r="P508" s="265" t="s">
        <v>149</v>
      </c>
      <c r="Q508" s="269" t="n">
        <v>44004</v>
      </c>
      <c r="R508" s="267" t="n">
        <v>508.13</v>
      </c>
      <c r="S508" s="270" t="n">
        <v>970565</v>
      </c>
      <c r="T508" s="271" t="n">
        <v>1910</v>
      </c>
      <c r="U508" s="158" t="n">
        <f aca="false">V508+W508</f>
        <v>0.736885392775229</v>
      </c>
      <c r="V508" s="158" t="n">
        <f aca="false">IF(K508=0,0,M508/K508)</f>
        <v>0.715596330275229</v>
      </c>
      <c r="W508" s="158" t="n">
        <f aca="false">IF(K508+$AB$1*H508=0,0,(N508+$AB$1*J508)/(K508+$AB$1*H508))</f>
        <v>0.0212890625</v>
      </c>
      <c r="X508" s="159" t="n">
        <f aca="false">IF(F508=0,G508,F508)</f>
        <v>1120</v>
      </c>
      <c r="Y508" s="159" t="n">
        <f aca="false">IF(K508=0,X508+E508,(X508+E508)/K508)</f>
        <v>10.2752293577982</v>
      </c>
      <c r="Z508" s="160" t="n">
        <f aca="false">(K508)/S508*100000</f>
        <v>11.2305718833875</v>
      </c>
      <c r="AA508" s="160" t="n">
        <f aca="false">SUM(M508:N508)/S508*100000</f>
        <v>8.34565433536136</v>
      </c>
      <c r="AB508" s="160" t="n">
        <f aca="false">IF(H508=0,(K508+$AB$1*I508)/S508*100000,(K508+$AB$1*H508)/S508*100000)</f>
        <v>26.3763890105248</v>
      </c>
      <c r="AC508" s="161" t="n">
        <f aca="false">(SUM(M508:N508)+$AB$1*ABS(H508-I508))/S508*100000</f>
        <v>21.760520933683</v>
      </c>
      <c r="AD508" s="159" t="n">
        <f aca="false">(AB508*(W508*100+1))^0.5</f>
        <v>9.08456099255558</v>
      </c>
      <c r="AE508" s="159" t="n">
        <f aca="false">(AC508*(W508*100))^0.5</f>
        <v>6.80632860057267</v>
      </c>
      <c r="AF508" s="151" t="n">
        <f aca="false">$AF$1*(X508/S508*100000)^0.5</f>
        <v>0.751959998545884</v>
      </c>
      <c r="AG508" s="162" t="n">
        <f aca="false">D508</f>
        <v>1.52627239343703</v>
      </c>
      <c r="AH508" s="165"/>
      <c r="AI508" s="161"/>
      <c r="AJ508" s="161"/>
      <c r="AK508" s="160"/>
      <c r="AL508" s="164"/>
      <c r="AM508" s="160"/>
      <c r="AN508" s="160"/>
      <c r="AO508" s="160"/>
      <c r="AP508" s="160"/>
      <c r="AQ508" s="161"/>
      <c r="AR508" s="161"/>
      <c r="AS508" s="161"/>
      <c r="AT508" s="161"/>
      <c r="AU508" s="161"/>
      <c r="AV508" s="161"/>
      <c r="AW508" s="161"/>
      <c r="AX508" s="161"/>
    </row>
    <row r="509" customFormat="false" ht="15.75" hidden="false" customHeight="false" outlineLevel="0" collapsed="false">
      <c r="A509" s="265" t="s">
        <v>1058</v>
      </c>
      <c r="B509" s="265" t="s">
        <v>1060</v>
      </c>
      <c r="C509" s="265" t="s">
        <v>1060</v>
      </c>
      <c r="D509" s="151" t="n">
        <f aca="false">IF(AD509-AE509-AF509&lt;0,0,AD509-AE509-AF509)</f>
        <v>1.00776464775834</v>
      </c>
      <c r="E509" s="266"/>
      <c r="F509" s="267" t="n">
        <v>1450</v>
      </c>
      <c r="G509" s="267" t="n">
        <v>84</v>
      </c>
      <c r="H509" s="267" t="n">
        <v>191</v>
      </c>
      <c r="I509" s="267" t="n">
        <v>19</v>
      </c>
      <c r="J509" s="267" t="n">
        <v>28</v>
      </c>
      <c r="K509" s="268" t="n">
        <v>73</v>
      </c>
      <c r="L509" s="267" t="n">
        <v>20</v>
      </c>
      <c r="M509" s="267" t="n">
        <v>52</v>
      </c>
      <c r="N509" s="267" t="n">
        <v>1</v>
      </c>
      <c r="O509" s="266"/>
      <c r="P509" s="265" t="s">
        <v>149</v>
      </c>
      <c r="Q509" s="269" t="n">
        <v>44004</v>
      </c>
      <c r="R509" s="267" t="n">
        <v>1431.42</v>
      </c>
      <c r="S509" s="270" t="n">
        <v>714656</v>
      </c>
      <c r="T509" s="271" t="n">
        <v>499</v>
      </c>
      <c r="U509" s="158" t="n">
        <f aca="false">V509+W509</f>
        <v>0.789554365979205</v>
      </c>
      <c r="V509" s="158" t="n">
        <f aca="false">IF(K509=0,0,M509/K509)</f>
        <v>0.712328767123288</v>
      </c>
      <c r="W509" s="158" t="n">
        <f aca="false">IF(K509+$AB$1*H509=0,0,(N509+$AB$1*J509)/(K509+$AB$1*H509))</f>
        <v>0.0772255988559171</v>
      </c>
      <c r="X509" s="159" t="n">
        <f aca="false">IF(F509=0,G509,F509)</f>
        <v>1450</v>
      </c>
      <c r="Y509" s="159" t="n">
        <f aca="false">IF(K509=0,X509+E509,(X509+E509)/K509)</f>
        <v>19.8630136986301</v>
      </c>
      <c r="Z509" s="160" t="n">
        <f aca="false">(K509)/S509*100000</f>
        <v>10.214704697085</v>
      </c>
      <c r="AA509" s="160" t="n">
        <f aca="false">SUM(M509:N509)/S509*100000</f>
        <v>7.41615546500694</v>
      </c>
      <c r="AB509" s="160" t="n">
        <f aca="false">IF(H509=0,(K509+$AB$1*I509)/S509*100000,(K509+$AB$1*H509)/S509*100000)</f>
        <v>19.5688555053061</v>
      </c>
      <c r="AC509" s="161" t="n">
        <f aca="false">(SUM(M509:N509)+$AB$1*ABS(H509-I509))/S509*100000</f>
        <v>15.839788653562</v>
      </c>
      <c r="AD509" s="159" t="n">
        <f aca="false">(AB509*(W509*100+1))^0.5</f>
        <v>13.0648579799982</v>
      </c>
      <c r="AE509" s="159" t="n">
        <f aca="false">(AC509*(W509*100))^0.5</f>
        <v>11.0600052645669</v>
      </c>
      <c r="AF509" s="151" t="n">
        <f aca="false">$AF$1*(X509/S509*100000)^0.5</f>
        <v>0.997088067672932</v>
      </c>
      <c r="AG509" s="162" t="n">
        <f aca="false">D509</f>
        <v>1.00776464775834</v>
      </c>
      <c r="AH509" s="165"/>
      <c r="AI509" s="161"/>
      <c r="AJ509" s="161"/>
      <c r="AK509" s="160"/>
      <c r="AL509" s="164"/>
      <c r="AM509" s="160"/>
      <c r="AN509" s="160"/>
      <c r="AO509" s="160"/>
      <c r="AP509" s="160"/>
      <c r="AQ509" s="161"/>
      <c r="AR509" s="161"/>
      <c r="AS509" s="161"/>
      <c r="AT509" s="161"/>
      <c r="AU509" s="161"/>
      <c r="AV509" s="161"/>
      <c r="AW509" s="161"/>
      <c r="AX509" s="161"/>
    </row>
    <row r="510" customFormat="false" ht="15.75" hidden="false" customHeight="false" outlineLevel="0" collapsed="false">
      <c r="A510" s="265" t="s">
        <v>1058</v>
      </c>
      <c r="B510" s="265" t="s">
        <v>1061</v>
      </c>
      <c r="C510" s="265" t="s">
        <v>1061</v>
      </c>
      <c r="D510" s="151" t="n">
        <f aca="false">IF(AD510-AE510-AF510&lt;0,0,AD510-AE510-AF510)</f>
        <v>0.18773470023512</v>
      </c>
      <c r="E510" s="266"/>
      <c r="F510" s="267" t="n">
        <v>1852</v>
      </c>
      <c r="G510" s="267" t="n">
        <v>122</v>
      </c>
      <c r="H510" s="267" t="n">
        <v>91</v>
      </c>
      <c r="I510" s="267" t="n">
        <v>11</v>
      </c>
      <c r="J510" s="267" t="n">
        <v>10</v>
      </c>
      <c r="K510" s="268" t="n">
        <v>21</v>
      </c>
      <c r="L510" s="267" t="n">
        <v>7</v>
      </c>
      <c r="M510" s="267" t="n">
        <v>14</v>
      </c>
      <c r="N510" s="267" t="n">
        <v>0</v>
      </c>
      <c r="O510" s="266"/>
      <c r="P510" s="265" t="s">
        <v>149</v>
      </c>
      <c r="Q510" s="269" t="n">
        <v>44004</v>
      </c>
      <c r="R510" s="267" t="n">
        <v>586.28</v>
      </c>
      <c r="S510" s="270" t="n">
        <v>411832</v>
      </c>
      <c r="T510" s="271" t="n">
        <v>702</v>
      </c>
      <c r="U510" s="158" t="n">
        <f aca="false">V510+W510</f>
        <v>0.732891832229581</v>
      </c>
      <c r="V510" s="158" t="n">
        <f aca="false">IF(K510=0,0,M510/K510)</f>
        <v>0.666666666666667</v>
      </c>
      <c r="W510" s="158" t="n">
        <f aca="false">IF(K510+$AB$1*H510=0,0,(N510+$AB$1*J510)/(K510+$AB$1*H510))</f>
        <v>0.0662251655629139</v>
      </c>
      <c r="X510" s="159" t="n">
        <f aca="false">IF(F510=0,G510,F510)</f>
        <v>1852</v>
      </c>
      <c r="Y510" s="159" t="n">
        <f aca="false">IF(K510=0,X510+E510,(X510+E510)/K510)</f>
        <v>88.1904761904762</v>
      </c>
      <c r="Z510" s="160" t="n">
        <f aca="false">(K510)/S510*100000</f>
        <v>5.09916665047884</v>
      </c>
      <c r="AA510" s="160" t="n">
        <f aca="false">SUM(M510:N510)/S510*100000</f>
        <v>3.39944443365256</v>
      </c>
      <c r="AB510" s="160" t="n">
        <f aca="false">IF(H510=0,(K510+$AB$1*I510)/S510*100000,(K510+$AB$1*H510)/S510*100000)</f>
        <v>12.8329027370384</v>
      </c>
      <c r="AC510" s="161" t="n">
        <f aca="false">(SUM(M510:N510)+$AB$1*ABS(H510-I510))/S510*100000</f>
        <v>10.1983333009577</v>
      </c>
      <c r="AD510" s="159" t="n">
        <f aca="false">(AB510*(W510*100+1))^0.5</f>
        <v>9.89034951750202</v>
      </c>
      <c r="AE510" s="159" t="n">
        <f aca="false">(AC510*(W510*100))^0.5</f>
        <v>8.21818904212905</v>
      </c>
      <c r="AF510" s="151" t="n">
        <f aca="false">$AF$1*(X510/S510*100000)^0.5</f>
        <v>1.48442577513784</v>
      </c>
      <c r="AG510" s="162" t="n">
        <f aca="false">D510</f>
        <v>0.18773470023512</v>
      </c>
      <c r="AH510" s="165"/>
      <c r="AI510" s="161"/>
      <c r="AJ510" s="161"/>
      <c r="AK510" s="160"/>
      <c r="AL510" s="164"/>
      <c r="AM510" s="160"/>
      <c r="AN510" s="160"/>
      <c r="AO510" s="160"/>
      <c r="AP510" s="160"/>
      <c r="AQ510" s="161"/>
      <c r="AR510" s="161"/>
      <c r="AS510" s="161"/>
      <c r="AT510" s="161"/>
      <c r="AU510" s="161"/>
      <c r="AV510" s="161"/>
      <c r="AW510" s="161"/>
      <c r="AX510" s="161"/>
    </row>
    <row r="511" customFormat="false" ht="15.75" hidden="false" customHeight="false" outlineLevel="0" collapsed="false">
      <c r="A511" s="265" t="s">
        <v>1058</v>
      </c>
      <c r="B511" s="265" t="s">
        <v>1062</v>
      </c>
      <c r="C511" s="265" t="s">
        <v>1062</v>
      </c>
      <c r="D511" s="151" t="n">
        <f aca="false">IF(AD511-AE511-AF511&lt;0,0,AD511-AE511-AF511)</f>
        <v>0</v>
      </c>
      <c r="E511" s="267" t="n">
        <v>3688</v>
      </c>
      <c r="F511" s="267" t="n">
        <v>2715</v>
      </c>
      <c r="G511" s="267" t="n">
        <v>567</v>
      </c>
      <c r="H511" s="267" t="n">
        <v>7</v>
      </c>
      <c r="I511" s="267" t="n">
        <v>36</v>
      </c>
      <c r="J511" s="267" t="n">
        <v>81</v>
      </c>
      <c r="K511" s="268" t="n">
        <v>136</v>
      </c>
      <c r="L511" s="267" t="n">
        <v>14</v>
      </c>
      <c r="M511" s="267" t="n">
        <v>118</v>
      </c>
      <c r="N511" s="267" t="n">
        <v>4</v>
      </c>
      <c r="O511" s="266"/>
      <c r="P511" s="265" t="s">
        <v>149</v>
      </c>
      <c r="Q511" s="269" t="n">
        <v>44004</v>
      </c>
      <c r="R511" s="267" t="n">
        <v>574.82</v>
      </c>
      <c r="S511" s="270" t="n">
        <v>1166368</v>
      </c>
      <c r="T511" s="271" t="n">
        <v>2029</v>
      </c>
      <c r="U511" s="158" t="n">
        <f aca="false">V511+W511</f>
        <v>1.10130541924245</v>
      </c>
      <c r="V511" s="158" t="n">
        <f aca="false">IF(K511=0,0,M511/K511)</f>
        <v>0.867647058823529</v>
      </c>
      <c r="W511" s="158" t="n">
        <f aca="false">IF(K511+$AB$1*H511=0,0,(N511+$AB$1*J511)/(K511+$AB$1*H511))</f>
        <v>0.233658360418924</v>
      </c>
      <c r="X511" s="159" t="n">
        <f aca="false">IF(F511=0,G511,F511)</f>
        <v>2715</v>
      </c>
      <c r="Y511" s="159" t="n">
        <f aca="false">IF(K511=0,X511+E511,(X511+E511)/K511)</f>
        <v>47.0808823529412</v>
      </c>
      <c r="Z511" s="160" t="n">
        <f aca="false">(K511)/S511*100000</f>
        <v>11.6601278498724</v>
      </c>
      <c r="AA511" s="160" t="n">
        <f aca="false">SUM(M511:N511)/S511*100000</f>
        <v>10.4598205712091</v>
      </c>
      <c r="AB511" s="160" t="n">
        <f aca="false">IF(H511=0,(K511+$AB$1*I511)/S511*100000,(K511+$AB$1*H511)/S511*100000)</f>
        <v>11.8701816236385</v>
      </c>
      <c r="AC511" s="161" t="n">
        <f aca="false">(SUM(M511:N511)+$AB$1*ABS(H511-I511))/S511*100000</f>
        <v>11.33004334824</v>
      </c>
      <c r="AD511" s="159" t="n">
        <f aca="false">(AB511*(W511*100+1))^0.5</f>
        <v>17.0066721973777</v>
      </c>
      <c r="AE511" s="159" t="n">
        <f aca="false">(AC511*(W511*100))^0.5</f>
        <v>16.27070788941</v>
      </c>
      <c r="AF511" s="151" t="n">
        <f aca="false">$AF$1*(X511/S511*100000)^0.5</f>
        <v>1.06798501466539</v>
      </c>
      <c r="AG511" s="162" t="n">
        <f aca="false">D511</f>
        <v>0</v>
      </c>
      <c r="AH511" s="163" t="n">
        <v>1</v>
      </c>
      <c r="AI511" s="161"/>
      <c r="AJ511" s="161"/>
      <c r="AK511" s="160"/>
      <c r="AL511" s="164"/>
      <c r="AM511" s="160"/>
      <c r="AN511" s="160"/>
      <c r="AO511" s="160"/>
      <c r="AP511" s="160"/>
      <c r="AQ511" s="161"/>
      <c r="AR511" s="161"/>
      <c r="AS511" s="161"/>
      <c r="AT511" s="161"/>
      <c r="AU511" s="161"/>
      <c r="AV511" s="161"/>
      <c r="AW511" s="161"/>
      <c r="AX511" s="161"/>
    </row>
    <row r="512" customFormat="false" ht="15.75" hidden="false" customHeight="false" outlineLevel="0" collapsed="false">
      <c r="A512" s="265" t="s">
        <v>1058</v>
      </c>
      <c r="B512" s="265" t="s">
        <v>1058</v>
      </c>
      <c r="C512" s="265" t="s">
        <v>1058</v>
      </c>
      <c r="D512" s="151" t="n">
        <f aca="false">IF(AD512-AE512-AF512&lt;0,0,AD512-AE512-AF512)</f>
        <v>1.71189963861724</v>
      </c>
      <c r="E512" s="267" t="n">
        <v>944</v>
      </c>
      <c r="F512" s="267" t="n">
        <v>1316</v>
      </c>
      <c r="G512" s="267" t="n">
        <v>46</v>
      </c>
      <c r="H512" s="267" t="n">
        <v>28</v>
      </c>
      <c r="I512" s="267" t="n">
        <v>36</v>
      </c>
      <c r="J512" s="267" t="n">
        <v>25</v>
      </c>
      <c r="K512" s="268" t="n">
        <v>62</v>
      </c>
      <c r="L512" s="267" t="n">
        <v>13</v>
      </c>
      <c r="M512" s="267" t="n">
        <v>47</v>
      </c>
      <c r="N512" s="267" t="n">
        <v>2</v>
      </c>
      <c r="O512" s="266"/>
      <c r="P512" s="265" t="s">
        <v>149</v>
      </c>
      <c r="Q512" s="269" t="n">
        <v>44004</v>
      </c>
      <c r="R512" s="267" t="n">
        <v>32.5</v>
      </c>
      <c r="S512" s="270" t="n">
        <v>412347</v>
      </c>
      <c r="T512" s="271" t="n">
        <v>12688</v>
      </c>
      <c r="U512" s="158" t="n">
        <f aca="false">V512+W512</f>
        <v>0.907785964596999</v>
      </c>
      <c r="V512" s="158" t="n">
        <f aca="false">IF(K512=0,0,M512/K512)</f>
        <v>0.758064516129032</v>
      </c>
      <c r="W512" s="158" t="n">
        <f aca="false">IF(K512+$AB$1*H512=0,0,(N512+$AB$1*J512)/(K512+$AB$1*H512))</f>
        <v>0.149721448467967</v>
      </c>
      <c r="X512" s="159" t="n">
        <f aca="false">IF(F512=0,G512,F512)</f>
        <v>1316</v>
      </c>
      <c r="Y512" s="159" t="n">
        <f aca="false">IF(K512=0,X512+E512,(X512+E512)/K512)</f>
        <v>36.4516129032258</v>
      </c>
      <c r="Z512" s="160" t="n">
        <f aca="false">(K512)/S512*100000</f>
        <v>15.0358799748755</v>
      </c>
      <c r="AA512" s="160" t="n">
        <f aca="false">SUM(M512:N512)/S512*100000</f>
        <v>11.8831954640145</v>
      </c>
      <c r="AB512" s="160" t="n">
        <f aca="false">IF(H512=0,(K512+$AB$1*I512)/S512*100000,(K512+$AB$1*H512)/S512*100000)</f>
        <v>17.4125190676784</v>
      </c>
      <c r="AC512" s="161" t="n">
        <f aca="false">(SUM(M512:N512)+$AB$1*ABS(H512-I512))/S512*100000</f>
        <v>12.5622352048154</v>
      </c>
      <c r="AD512" s="159" t="n">
        <f aca="false">(AB512*(W512*100+1))^0.5</f>
        <v>16.6767885606483</v>
      </c>
      <c r="AE512" s="159" t="n">
        <f aca="false">(AC512*(W512*100))^0.5</f>
        <v>13.7143576257156</v>
      </c>
      <c r="AF512" s="151" t="n">
        <f aca="false">$AF$1*(X512/S512*100000)^0.5</f>
        <v>1.25053129631542</v>
      </c>
      <c r="AG512" s="162" t="n">
        <f aca="false">D512</f>
        <v>1.71189963861724</v>
      </c>
      <c r="AH512" s="165"/>
      <c r="AI512" s="161"/>
      <c r="AJ512" s="161"/>
      <c r="AK512" s="160"/>
      <c r="AL512" s="164"/>
      <c r="AM512" s="160"/>
      <c r="AN512" s="160"/>
      <c r="AO512" s="160"/>
      <c r="AP512" s="160"/>
      <c r="AQ512" s="161"/>
      <c r="AR512" s="161"/>
      <c r="AS512" s="161"/>
      <c r="AT512" s="161"/>
      <c r="AU512" s="161"/>
      <c r="AV512" s="161"/>
      <c r="AW512" s="161"/>
      <c r="AX512" s="161"/>
    </row>
    <row r="513" customFormat="false" ht="15.75" hidden="false" customHeight="false" outlineLevel="0" collapsed="false">
      <c r="A513" s="165"/>
      <c r="B513" s="274" t="s">
        <v>1063</v>
      </c>
      <c r="C513" s="165"/>
      <c r="D513" s="165"/>
      <c r="E513" s="275"/>
      <c r="F513" s="275"/>
      <c r="G513" s="275"/>
      <c r="H513" s="275"/>
      <c r="I513" s="275"/>
      <c r="J513" s="275"/>
      <c r="K513" s="275"/>
      <c r="L513" s="275"/>
      <c r="M513" s="275"/>
      <c r="N513" s="275"/>
      <c r="O513" s="275"/>
      <c r="P513" s="274"/>
      <c r="Q513" s="274"/>
      <c r="R513" s="276"/>
      <c r="S513" s="277"/>
      <c r="T513" s="165"/>
      <c r="U513" s="165"/>
      <c r="V513" s="165"/>
      <c r="W513" s="165"/>
      <c r="X513" s="165"/>
      <c r="Y513" s="165"/>
      <c r="Z513" s="165"/>
      <c r="AA513" s="165"/>
      <c r="AB513" s="165"/>
      <c r="AC513" s="161"/>
      <c r="AD513" s="159"/>
      <c r="AE513" s="159" t="n">
        <f aca="false">(AC513*(W513*100))^0.5</f>
        <v>0</v>
      </c>
      <c r="AF513" s="165"/>
      <c r="AG513" s="165"/>
      <c r="AH513" s="165"/>
      <c r="AI513" s="161"/>
      <c r="AJ513" s="161"/>
      <c r="AK513" s="161"/>
      <c r="AL513" s="161"/>
      <c r="AM513" s="161"/>
      <c r="AN513" s="161"/>
      <c r="AO513" s="161"/>
      <c r="AP513" s="161"/>
      <c r="AQ513" s="161"/>
      <c r="AR513" s="161"/>
      <c r="AS513" s="161"/>
      <c r="AT513" s="161"/>
      <c r="AU513" s="161"/>
      <c r="AV513" s="161"/>
      <c r="AW513" s="161"/>
      <c r="AX513" s="161"/>
    </row>
    <row r="514" customFormat="false" ht="15.75" hidden="false" customHeight="false" outlineLevel="0" collapsed="false">
      <c r="A514" s="165"/>
      <c r="B514" s="274" t="s">
        <v>1064</v>
      </c>
      <c r="C514" s="165"/>
      <c r="D514" s="165"/>
      <c r="E514" s="275"/>
      <c r="F514" s="275"/>
      <c r="G514" s="275"/>
      <c r="H514" s="275"/>
      <c r="I514" s="275"/>
      <c r="J514" s="275"/>
      <c r="K514" s="275"/>
      <c r="L514" s="275"/>
      <c r="M514" s="275"/>
      <c r="N514" s="275"/>
      <c r="O514" s="275"/>
      <c r="P514" s="274"/>
      <c r="Q514" s="274"/>
      <c r="R514" s="276"/>
      <c r="S514" s="277"/>
      <c r="T514" s="165"/>
      <c r="U514" s="165"/>
      <c r="V514" s="165"/>
      <c r="W514" s="165"/>
      <c r="X514" s="165"/>
      <c r="Y514" s="165"/>
      <c r="Z514" s="165"/>
      <c r="AA514" s="165"/>
      <c r="AB514" s="165"/>
      <c r="AC514" s="161"/>
      <c r="AD514" s="159"/>
      <c r="AE514" s="159" t="n">
        <f aca="false">(AC514*(W514*100))^0.5</f>
        <v>0</v>
      </c>
      <c r="AF514" s="165"/>
      <c r="AG514" s="165"/>
      <c r="AH514" s="165"/>
      <c r="AI514" s="161"/>
      <c r="AJ514" s="161"/>
      <c r="AK514" s="161"/>
      <c r="AL514" s="161"/>
      <c r="AM514" s="161"/>
      <c r="AN514" s="161"/>
      <c r="AO514" s="161"/>
      <c r="AP514" s="161"/>
      <c r="AQ514" s="161"/>
      <c r="AR514" s="161"/>
      <c r="AS514" s="161"/>
      <c r="AT514" s="161"/>
      <c r="AU514" s="161"/>
      <c r="AV514" s="161"/>
      <c r="AW514" s="161"/>
      <c r="AX514" s="161"/>
    </row>
    <row r="515" customFormat="false" ht="15.75" hidden="false" customHeight="false" outlineLevel="0" collapsed="false">
      <c r="A515" s="165"/>
      <c r="B515" s="274" t="s">
        <v>1065</v>
      </c>
      <c r="C515" s="165"/>
      <c r="D515" s="165"/>
      <c r="E515" s="275"/>
      <c r="F515" s="275"/>
      <c r="G515" s="275"/>
      <c r="H515" s="275"/>
      <c r="I515" s="275"/>
      <c r="J515" s="275"/>
      <c r="K515" s="275"/>
      <c r="L515" s="275"/>
      <c r="M515" s="275"/>
      <c r="N515" s="275"/>
      <c r="O515" s="275"/>
      <c r="P515" s="274"/>
      <c r="Q515" s="274"/>
      <c r="R515" s="276"/>
      <c r="S515" s="277"/>
      <c r="T515" s="165"/>
      <c r="U515" s="165"/>
      <c r="V515" s="165"/>
      <c r="W515" s="165"/>
      <c r="X515" s="165"/>
      <c r="Y515" s="165"/>
      <c r="Z515" s="165"/>
      <c r="AA515" s="165"/>
      <c r="AB515" s="165"/>
      <c r="AC515" s="161"/>
      <c r="AD515" s="159"/>
      <c r="AE515" s="159" t="n">
        <f aca="false">(AC515*(W515*100))^0.5</f>
        <v>0</v>
      </c>
      <c r="AF515" s="165"/>
      <c r="AG515" s="165"/>
      <c r="AH515" s="165"/>
      <c r="AI515" s="161"/>
      <c r="AJ515" s="161"/>
      <c r="AK515" s="161"/>
      <c r="AL515" s="161"/>
      <c r="AM515" s="161"/>
      <c r="AN515" s="161"/>
      <c r="AO515" s="161"/>
      <c r="AP515" s="161"/>
      <c r="AQ515" s="161"/>
      <c r="AR515" s="161"/>
      <c r="AS515" s="161"/>
      <c r="AT515" s="161"/>
      <c r="AU515" s="161"/>
      <c r="AV515" s="161"/>
      <c r="AW515" s="161"/>
      <c r="AX515" s="161"/>
    </row>
    <row r="516" customFormat="false" ht="15.75" hidden="false" customHeight="false" outlineLevel="0" collapsed="false">
      <c r="A516" s="165"/>
      <c r="B516" s="274" t="s">
        <v>1066</v>
      </c>
      <c r="C516" s="165"/>
      <c r="D516" s="165"/>
      <c r="E516" s="275"/>
      <c r="F516" s="275"/>
      <c r="G516" s="275"/>
      <c r="H516" s="275"/>
      <c r="I516" s="275"/>
      <c r="J516" s="275"/>
      <c r="K516" s="275"/>
      <c r="L516" s="275"/>
      <c r="M516" s="275"/>
      <c r="N516" s="275"/>
      <c r="O516" s="275"/>
      <c r="P516" s="274"/>
      <c r="Q516" s="274"/>
      <c r="R516" s="276"/>
      <c r="S516" s="277"/>
      <c r="T516" s="165"/>
      <c r="U516" s="165"/>
      <c r="V516" s="165"/>
      <c r="W516" s="165"/>
      <c r="X516" s="165"/>
      <c r="Y516" s="165"/>
      <c r="Z516" s="165"/>
      <c r="AA516" s="165"/>
      <c r="AB516" s="165"/>
      <c r="AC516" s="161"/>
      <c r="AD516" s="159"/>
      <c r="AE516" s="159" t="n">
        <f aca="false">(AC516*(W516*100))^0.5</f>
        <v>0</v>
      </c>
      <c r="AF516" s="165"/>
      <c r="AG516" s="165"/>
      <c r="AH516" s="165"/>
      <c r="AI516" s="161"/>
      <c r="AJ516" s="161"/>
      <c r="AK516" s="161"/>
      <c r="AL516" s="161"/>
      <c r="AM516" s="161"/>
      <c r="AN516" s="161"/>
      <c r="AO516" s="161"/>
      <c r="AP516" s="161"/>
      <c r="AQ516" s="161"/>
      <c r="AR516" s="161"/>
      <c r="AS516" s="161"/>
      <c r="AT516" s="161"/>
      <c r="AU516" s="161"/>
      <c r="AV516" s="161"/>
      <c r="AW516" s="161"/>
      <c r="AX516" s="161"/>
    </row>
    <row r="517" customFormat="false" ht="15.75" hidden="false" customHeight="false" outlineLevel="0" collapsed="false">
      <c r="A517" s="165"/>
      <c r="B517" s="274" t="s">
        <v>1067</v>
      </c>
      <c r="C517" s="165"/>
      <c r="D517" s="165"/>
      <c r="E517" s="275"/>
      <c r="F517" s="275"/>
      <c r="G517" s="275"/>
      <c r="H517" s="275"/>
      <c r="I517" s="275"/>
      <c r="J517" s="275"/>
      <c r="K517" s="275"/>
      <c r="L517" s="275"/>
      <c r="M517" s="275"/>
      <c r="N517" s="275"/>
      <c r="O517" s="275"/>
      <c r="P517" s="274"/>
      <c r="Q517" s="274"/>
      <c r="R517" s="276"/>
      <c r="S517" s="277"/>
      <c r="T517" s="165"/>
      <c r="U517" s="165"/>
      <c r="V517" s="165"/>
      <c r="W517" s="165"/>
      <c r="X517" s="165"/>
      <c r="Y517" s="165"/>
      <c r="Z517" s="165"/>
      <c r="AA517" s="165"/>
      <c r="AB517" s="165"/>
      <c r="AC517" s="161"/>
      <c r="AD517" s="159"/>
      <c r="AE517" s="159" t="n">
        <f aca="false">(AC517*(W517*100))^0.5</f>
        <v>0</v>
      </c>
      <c r="AF517" s="165"/>
      <c r="AG517" s="165"/>
      <c r="AH517" s="165"/>
      <c r="AI517" s="161"/>
      <c r="AJ517" s="161"/>
      <c r="AK517" s="161"/>
      <c r="AL517" s="161"/>
      <c r="AM517" s="161"/>
      <c r="AN517" s="161"/>
      <c r="AO517" s="161"/>
      <c r="AP517" s="161"/>
      <c r="AQ517" s="161"/>
      <c r="AR517" s="161"/>
      <c r="AS517" s="161"/>
      <c r="AT517" s="161"/>
      <c r="AU517" s="161"/>
      <c r="AV517" s="161"/>
      <c r="AW517" s="161"/>
      <c r="AX517" s="161"/>
    </row>
    <row r="518" customFormat="false" ht="15.75" hidden="false" customHeight="false" outlineLevel="0" collapsed="false">
      <c r="A518" s="165"/>
      <c r="B518" s="274" t="s">
        <v>1068</v>
      </c>
      <c r="C518" s="165"/>
      <c r="D518" s="165"/>
      <c r="E518" s="275"/>
      <c r="F518" s="275"/>
      <c r="G518" s="275"/>
      <c r="H518" s="275"/>
      <c r="I518" s="275"/>
      <c r="J518" s="275"/>
      <c r="K518" s="275"/>
      <c r="L518" s="275"/>
      <c r="M518" s="275"/>
      <c r="N518" s="275"/>
      <c r="O518" s="275"/>
      <c r="P518" s="274"/>
      <c r="Q518" s="274"/>
      <c r="R518" s="276"/>
      <c r="S518" s="277"/>
      <c r="T518" s="165"/>
      <c r="U518" s="165"/>
      <c r="V518" s="165"/>
      <c r="W518" s="165"/>
      <c r="X518" s="165"/>
      <c r="Y518" s="165"/>
      <c r="Z518" s="165"/>
      <c r="AA518" s="165"/>
      <c r="AB518" s="165"/>
      <c r="AC518" s="161"/>
      <c r="AD518" s="159"/>
      <c r="AE518" s="159" t="n">
        <f aca="false">(AC518*(W518*100))^0.5</f>
        <v>0</v>
      </c>
      <c r="AF518" s="165"/>
      <c r="AG518" s="165"/>
      <c r="AH518" s="165"/>
      <c r="AI518" s="161"/>
      <c r="AJ518" s="161"/>
      <c r="AK518" s="161"/>
      <c r="AL518" s="161"/>
      <c r="AM518" s="161"/>
      <c r="AN518" s="161"/>
      <c r="AO518" s="161"/>
      <c r="AP518" s="161"/>
      <c r="AQ518" s="161"/>
      <c r="AR518" s="161"/>
      <c r="AS518" s="161"/>
      <c r="AT518" s="161"/>
      <c r="AU518" s="161"/>
      <c r="AV518" s="161"/>
      <c r="AW518" s="161"/>
      <c r="AX518" s="161"/>
    </row>
    <row r="519" customFormat="false" ht="15.75" hidden="false" customHeight="false" outlineLevel="0" collapsed="false">
      <c r="A519" s="165"/>
      <c r="B519" s="274" t="s">
        <v>1069</v>
      </c>
      <c r="C519" s="165"/>
      <c r="D519" s="165"/>
      <c r="E519" s="275"/>
      <c r="F519" s="275"/>
      <c r="G519" s="275"/>
      <c r="H519" s="275"/>
      <c r="I519" s="275"/>
      <c r="J519" s="275"/>
      <c r="K519" s="275"/>
      <c r="L519" s="275"/>
      <c r="M519" s="275"/>
      <c r="N519" s="275"/>
      <c r="O519" s="275"/>
      <c r="P519" s="274"/>
      <c r="Q519" s="274"/>
      <c r="R519" s="276"/>
      <c r="S519" s="277"/>
      <c r="T519" s="165"/>
      <c r="U519" s="165"/>
      <c r="V519" s="165"/>
      <c r="W519" s="165"/>
      <c r="X519" s="165"/>
      <c r="Y519" s="165"/>
      <c r="Z519" s="165"/>
      <c r="AA519" s="165"/>
      <c r="AB519" s="165"/>
      <c r="AC519" s="161"/>
      <c r="AD519" s="159"/>
      <c r="AE519" s="159" t="n">
        <f aca="false">(AC519*(W519*100))^0.5</f>
        <v>0</v>
      </c>
      <c r="AF519" s="165"/>
      <c r="AG519" s="165"/>
      <c r="AH519" s="165"/>
      <c r="AI519" s="161"/>
      <c r="AJ519" s="161"/>
      <c r="AK519" s="161"/>
      <c r="AL519" s="161"/>
      <c r="AM519" s="161"/>
      <c r="AN519" s="161"/>
      <c r="AO519" s="161"/>
      <c r="AP519" s="161"/>
      <c r="AQ519" s="161"/>
      <c r="AR519" s="161"/>
      <c r="AS519" s="161"/>
      <c r="AT519" s="161"/>
      <c r="AU519" s="161"/>
      <c r="AV519" s="161"/>
      <c r="AW519" s="161"/>
      <c r="AX519" s="161"/>
    </row>
    <row r="520" customFormat="false" ht="15.75" hidden="false" customHeight="false" outlineLevel="0" collapsed="false">
      <c r="A520" s="165"/>
      <c r="B520" s="274" t="s">
        <v>1070</v>
      </c>
      <c r="C520" s="165"/>
      <c r="D520" s="165"/>
      <c r="E520" s="275"/>
      <c r="F520" s="275"/>
      <c r="G520" s="275"/>
      <c r="H520" s="275"/>
      <c r="I520" s="275"/>
      <c r="J520" s="275"/>
      <c r="K520" s="275"/>
      <c r="L520" s="275"/>
      <c r="M520" s="275"/>
      <c r="N520" s="275"/>
      <c r="O520" s="275"/>
      <c r="P520" s="274"/>
      <c r="Q520" s="278"/>
      <c r="R520" s="276"/>
      <c r="S520" s="277"/>
      <c r="T520" s="165"/>
      <c r="U520" s="165"/>
      <c r="V520" s="165"/>
      <c r="W520" s="165"/>
      <c r="X520" s="165"/>
      <c r="Y520" s="165"/>
      <c r="Z520" s="165"/>
      <c r="AA520" s="165"/>
      <c r="AB520" s="165"/>
      <c r="AC520" s="161"/>
      <c r="AD520" s="159"/>
      <c r="AE520" s="159" t="n">
        <f aca="false">(AC520*(W520*100))^0.5</f>
        <v>0</v>
      </c>
      <c r="AF520" s="165"/>
      <c r="AG520" s="165"/>
      <c r="AH520" s="165"/>
      <c r="AI520" s="161"/>
      <c r="AJ520" s="161"/>
      <c r="AK520" s="161"/>
      <c r="AL520" s="161"/>
      <c r="AM520" s="161"/>
      <c r="AN520" s="161"/>
      <c r="AO520" s="161"/>
      <c r="AP520" s="161"/>
      <c r="AQ520" s="161"/>
      <c r="AR520" s="161"/>
      <c r="AS520" s="161"/>
      <c r="AT520" s="161"/>
      <c r="AU520" s="161"/>
      <c r="AV520" s="161"/>
      <c r="AW520" s="161"/>
      <c r="AX520" s="161"/>
    </row>
  </sheetData>
  <autoFilter ref="A2:AX520"/>
  <mergeCells count="1">
    <mergeCell ref="P2:Q2"/>
  </mergeCells>
  <conditionalFormatting sqref="AD1:AD520">
    <cfRule type="colorScale" priority="2">
      <colorScale>
        <cfvo type="min" val="0"/>
        <cfvo type="max" val="0"/>
        <color rgb="FFFFFFFF"/>
        <color rgb="FFFF0000"/>
      </colorScale>
    </cfRule>
  </conditionalFormatting>
  <conditionalFormatting sqref="AE1:AE520">
    <cfRule type="colorScale" priority="3">
      <colorScale>
        <cfvo type="min" val="0"/>
        <cfvo type="max" val="0"/>
        <color rgb="FFFFFFFF"/>
        <color rgb="FF57BB8A"/>
      </colorScale>
    </cfRule>
  </conditionalFormatting>
  <conditionalFormatting sqref="AC3:AC520">
    <cfRule type="colorScale" priority="4">
      <colorScale>
        <cfvo type="min" val="0"/>
        <cfvo type="max" val="0"/>
        <color rgb="FFFFFFFF"/>
        <color rgb="FF57BB8A"/>
      </colorScale>
    </cfRule>
  </conditionalFormatting>
  <conditionalFormatting sqref="D1:D520 AG2">
    <cfRule type="colorScale" priority="5">
      <colorScale>
        <cfvo type="min" val="0"/>
        <cfvo type="percentile" val="50"/>
        <cfvo type="max" val="0"/>
        <color rgb="FF57BB8A"/>
        <color rgb="FFFFD666"/>
        <color rgb="FFFF0000"/>
      </colorScale>
    </cfRule>
  </conditionalFormatting>
  <conditionalFormatting sqref="Z1:Z520">
    <cfRule type="colorScale" priority="6">
      <colorScale>
        <cfvo type="min" val="0"/>
        <cfvo type="max" val="0"/>
        <color rgb="FFFFFFFF"/>
        <color rgb="FFFF0000"/>
      </colorScale>
    </cfRule>
  </conditionalFormatting>
  <conditionalFormatting sqref="AA1:AA520">
    <cfRule type="colorScale" priority="7">
      <colorScale>
        <cfvo type="min" val="0"/>
        <cfvo type="max" val="0"/>
        <color rgb="FFFFFFFF"/>
        <color rgb="FF57BB8A"/>
      </colorScale>
    </cfRule>
  </conditionalFormatting>
  <conditionalFormatting sqref="AB1:AB520">
    <cfRule type="colorScale" priority="8">
      <colorScale>
        <cfvo type="min" val="0"/>
        <cfvo type="max" val="0"/>
        <color rgb="FFFFFFFF"/>
        <color rgb="FFFF0000"/>
      </colorScale>
    </cfRule>
  </conditionalFormatting>
  <conditionalFormatting sqref="AL3:AL512">
    <cfRule type="colorScale" priority="9">
      <colorScale>
        <cfvo type="min" val="0"/>
        <cfvo type="formula" val="10"/>
        <cfvo type="max" val="0"/>
        <color rgb="FFFFFFFF"/>
        <color rgb="FFFF8080"/>
        <color rgb="FFFF0000"/>
      </colorScale>
    </cfRule>
  </conditionalFormatting>
  <conditionalFormatting sqref="Y3:Y512">
    <cfRule type="colorScale" priority="10">
      <colorScale>
        <cfvo type="min" val="0"/>
        <cfvo type="formula" val="20"/>
        <cfvo type="formula" val="50"/>
        <color rgb="FFE67C73"/>
        <color rgb="FFFFFFFF"/>
        <color rgb="FF57BB8A"/>
      </colorScale>
    </cfRule>
  </conditionalFormatting>
  <hyperlinks>
    <hyperlink ref="C280" r:id="rId2" display="http://covid19.ternatekota.go.id/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11.14"/>
  </cols>
  <sheetData>
    <row r="1" customFormat="false" ht="48.75" hidden="false" customHeight="true" outlineLevel="0" collapsed="false">
      <c r="A1" s="279" t="s">
        <v>1071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</row>
    <row r="2" customFormat="false" ht="15.75" hidden="false" customHeight="false" outlineLevel="0" collapsed="false">
      <c r="A2" s="23"/>
      <c r="B2" s="23"/>
      <c r="C2" s="23"/>
      <c r="D2" s="23"/>
      <c r="E2" s="23"/>
      <c r="F2" s="23"/>
      <c r="G2" s="23"/>
      <c r="H2" s="280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customFormat="false" ht="15.75" hidden="false" customHeight="false" outlineLevel="0" collapsed="false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</row>
    <row r="4" customFormat="false" ht="15.75" hidden="false" customHeight="false" outlineLevel="0" collapsed="false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customFormat="false" ht="15.75" hidden="false" customHeight="false" outlineLevel="0" collapsed="false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customFormat="false" ht="15.75" hidden="false" customHeight="false" outlineLevel="0" collapsed="false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customFormat="false" ht="15.75" hidden="false" customHeight="false" outlineLevel="0" collapsed="false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customFormat="false" ht="15.75" hidden="false" customHeight="false" outlineLevel="0" collapsed="false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customFormat="false" ht="15.75" hidden="false" customHeight="false" outlineLevel="0" collapsed="false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customFormat="false" ht="15.75" hidden="false" customHeight="false" outlineLevel="0" collapsed="false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customFormat="false" ht="15.75" hidden="false" customHeight="false" outlineLevel="0" collapsed="false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customFormat="false" ht="15.75" hidden="false" customHeight="false" outlineLevel="0" collapsed="false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customFormat="false" ht="15.75" hidden="false" customHeight="false" outlineLevel="0" collapsed="false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customFormat="false" ht="15.75" hidden="false" customHeight="false" outlineLevel="0" collapsed="false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customFormat="false" ht="15.75" hidden="false" customHeight="false" outlineLevel="0" collapsed="false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customFormat="false" ht="15.75" hidden="false" customHeight="false" outlineLevel="0" collapsed="false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customFormat="false" ht="15.75" hidden="false" customHeight="false" outlineLevel="0" collapsed="false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customFormat="false" ht="15.75" hidden="false" customHeight="false" outlineLevel="0" collapsed="false">
      <c r="A18" s="23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customFormat="false" ht="15.75" hidden="false" customHeight="false" outlineLevel="0" collapsed="false">
      <c r="A19" s="23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customFormat="false" ht="15.75" hidden="false" customHeight="false" outlineLevel="0" collapsed="false">
      <c r="A20" s="23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customFormat="false" ht="15.75" hidden="false" customHeight="false" outlineLevel="0" collapsed="false">
      <c r="A21" s="23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customFormat="false" ht="15.7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customFormat="false" ht="15.7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customFormat="false" ht="15.75" hidden="false" customHeight="false" outlineLevel="0" collapsed="false">
      <c r="A24" s="23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customFormat="false" ht="15.75" hidden="false" customHeight="false" outlineLevel="0" collapsed="false">
      <c r="A25" s="23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customFormat="false" ht="15.75" hidden="false" customHeight="false" outlineLevel="0" collapsed="false">
      <c r="A26" s="23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customFormat="false" ht="15.75" hidden="false" customHeight="false" outlineLevel="0" collapsed="false">
      <c r="A27" s="23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customFormat="false" ht="15.75" hidden="false" customHeight="false" outlineLevel="0" collapsed="false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customFormat="false" ht="15.75" hidden="false" customHeight="false" outlineLevel="0" collapsed="false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customFormat="false" ht="15.75" hidden="false" customHeight="false" outlineLevel="0" collapsed="false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customFormat="false" ht="15.75" hidden="false" customHeight="false" outlineLevel="0" collapsed="false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customFormat="false" ht="15.75" hidden="false" customHeight="false" outlineLevel="0" collapsed="false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customFormat="false" ht="15.75" hidden="false" customHeight="false" outlineLevel="0" collapsed="false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customFormat="false" ht="15.75" hidden="false" customHeight="false" outlineLevel="0" collapsed="false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customFormat="false" ht="15.75" hidden="false" customHeight="false" outlineLevel="0" collapsed="false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customFormat="false" ht="15.75" hidden="false" customHeight="false" outlineLevel="0" collapsed="false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customFormat="false" ht="15.75" hidden="false" customHeight="false" outlineLevel="0" collapsed="false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customFormat="false" ht="15.75" hidden="false" customHeight="false" outlineLevel="0" collapsed="false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customFormat="false" ht="15.75" hidden="false" customHeight="false" outlineLevel="0" collapsed="false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customFormat="false" ht="15.75" hidden="false" customHeight="false" outlineLevel="0" collapsed="false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customFormat="false" ht="15.75" hidden="false" customHeight="false" outlineLevel="0" collapsed="false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customFormat="false" ht="15.75" hidden="false" customHeight="false" outlineLevel="0" collapsed="false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customFormat="false" ht="15.75" hidden="false" customHeight="false" outlineLevel="0" collapsed="false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customFormat="false" ht="15.75" hidden="false" customHeight="false" outlineLevel="0" collapsed="false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customFormat="false" ht="15.75" hidden="false" customHeight="false" outlineLevel="0" collapsed="false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customFormat="false" ht="15.75" hidden="false" customHeight="false" outlineLevel="0" collapsed="false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customFormat="false" ht="15.75" hidden="false" customHeight="false" outlineLevel="0" collapsed="false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customFormat="false" ht="15.75" hidden="false" customHeight="false" outlineLevel="0" collapsed="false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customFormat="false" ht="15.75" hidden="false" customHeight="false" outlineLevel="0" collapsed="false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customFormat="false" ht="15.75" hidden="false" customHeight="false" outlineLevel="0" collapsed="false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customFormat="false" ht="15.75" hidden="false" customHeight="false" outlineLevel="0" collapsed="false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customFormat="false" ht="15.75" hidden="false" customHeight="false" outlineLevel="0" collapsed="false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customFormat="false" ht="15.75" hidden="false" customHeight="false" outlineLevel="0" collapsed="false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customFormat="false" ht="15.75" hidden="false" customHeight="false" outlineLevel="0" collapsed="false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customFormat="false" ht="15.7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customFormat="false" ht="15.7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customFormat="false" ht="15.75" hidden="false" customHeight="false" outlineLevel="0" collapsed="false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customFormat="false" ht="15.75" hidden="false" customHeight="false" outlineLevel="0" collapsed="false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customFormat="false" ht="15.75" hidden="false" customHeight="false" outlineLevel="0" collapsed="false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customFormat="false" ht="15.75" hidden="false" customHeight="false" outlineLevel="0" collapsed="false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customFormat="false" ht="15.75" hidden="false" customHeight="false" outlineLevel="0" collapsed="false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customFormat="false" ht="15.75" hidden="false" customHeight="false" outlineLevel="0" collapsed="false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customFormat="false" ht="15.75" hidden="false" customHeight="false" outlineLevel="0" collapsed="false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customFormat="false" ht="15.75" hidden="false" customHeight="false" outlineLevel="0" collapsed="false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customFormat="false" ht="15.7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customFormat="false" ht="15.75" hidden="false" customHeight="false" outlineLevel="0" collapsed="false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customFormat="false" ht="15.75" hidden="false" customHeight="false" outlineLevel="0" collapsed="false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customFormat="false" ht="15.75" hidden="false" customHeight="false" outlineLevel="0" collapsed="false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customFormat="false" ht="15.75" hidden="false" customHeight="false" outlineLevel="0" collapsed="false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customFormat="false" ht="15.75" hidden="false" customHeight="false" outlineLevel="0" collapsed="false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customFormat="false" ht="15.75" hidden="false" customHeight="false" outlineLevel="0" collapsed="false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customFormat="false" ht="15.75" hidden="false" customHeight="false" outlineLevel="0" collapsed="false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customFormat="false" ht="15.75" hidden="false" customHeight="false" outlineLevel="0" collapsed="false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customFormat="false" ht="15.75" hidden="false" customHeight="false" outlineLevel="0" collapsed="false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customFormat="false" ht="15.75" hidden="false" customHeight="false" outlineLevel="0" collapsed="false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customFormat="false" ht="15.75" hidden="false" customHeight="false" outlineLevel="0" collapsed="false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customFormat="false" ht="15.75" hidden="false" customHeight="false" outlineLevel="0" collapsed="false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customFormat="false" ht="15.75" hidden="false" customHeight="false" outlineLevel="0" collapsed="false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customFormat="false" ht="15.75" hidden="false" customHeight="false" outlineLevel="0" collapsed="false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customFormat="false" ht="15.75" hidden="false" customHeight="false" outlineLevel="0" collapsed="false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customFormat="false" ht="15.75" hidden="false" customHeight="false" outlineLevel="0" collapsed="false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customFormat="false" ht="15.75" hidden="false" customHeight="false" outlineLevel="0" collapsed="false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customFormat="false" ht="15.75" hidden="false" customHeight="false" outlineLevel="0" collapsed="false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customFormat="false" ht="15.75" hidden="false" customHeight="false" outlineLevel="0" collapsed="false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customFormat="false" ht="15.75" hidden="false" customHeight="false" outlineLevel="0" collapsed="false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customFormat="false" ht="15.75" hidden="false" customHeight="false" outlineLevel="0" collapsed="false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customFormat="false" ht="15.75" hidden="false" customHeight="false" outlineLevel="0" collapsed="false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customFormat="false" ht="15.75" hidden="false" customHeight="false" outlineLevel="0" collapsed="false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customFormat="false" ht="15.75" hidden="false" customHeight="false" outlineLevel="0" collapsed="false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customFormat="false" ht="15.75" hidden="false" customHeight="false" outlineLevel="0" collapsed="false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customFormat="false" ht="15.75" hidden="false" customHeight="false" outlineLevel="0" collapsed="false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customFormat="false" ht="15.75" hidden="false" customHeight="false" outlineLevel="0" collapsed="false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customFormat="false" ht="15.75" hidden="false" customHeight="false" outlineLevel="0" collapsed="false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customFormat="false" ht="15.75" hidden="false" customHeight="false" outlineLevel="0" collapsed="false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customFormat="false" ht="15.75" hidden="false" customHeight="false" outlineLevel="0" collapsed="false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customFormat="false" ht="15.75" hidden="false" customHeight="false" outlineLevel="0" collapsed="false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customFormat="false" ht="15.75" hidden="false" customHeight="false" outlineLevel="0" collapsed="false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customFormat="false" ht="15.75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customFormat="false" ht="15.75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customFormat="false" ht="15.75" hidden="false" customHeight="false" outlineLevel="0" collapsed="false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customFormat="false" ht="15.75" hidden="false" customHeight="false" outlineLevel="0" collapsed="false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customFormat="false" ht="15.75" hidden="false" customHeight="false" outlineLevel="0" collapsed="false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customFormat="false" ht="15.75" hidden="false" customHeight="false" outlineLevel="0" collapsed="false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customFormat="false" ht="15.75" hidden="false" customHeight="false" outlineLevel="0" collapsed="false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customFormat="false" ht="15.75" hidden="false" customHeight="false" outlineLevel="0" collapsed="false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customFormat="false" ht="15.75" hidden="false" customHeight="false" outlineLevel="0" collapsed="false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customFormat="false" ht="15.75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customFormat="false" ht="15.75" hidden="false" customHeight="false" outlineLevel="0" collapsed="false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customFormat="false" ht="15.75" hidden="false" customHeight="false" outlineLevel="0" collapsed="false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customFormat="false" ht="15.75" hidden="false" customHeight="false" outlineLevel="0" collapsed="false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customFormat="false" ht="15.75" hidden="false" customHeight="false" outlineLevel="0" collapsed="false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customFormat="false" ht="15.75" hidden="false" customHeight="false" outlineLevel="0" collapsed="false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customFormat="false" ht="15.75" hidden="false" customHeight="false" outlineLevel="0" collapsed="false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customFormat="false" ht="15.75" hidden="false" customHeight="false" outlineLevel="0" collapsed="false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customFormat="false" ht="15.75" hidden="false" customHeight="false" outlineLevel="0" collapsed="false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customFormat="false" ht="15.75" hidden="false" customHeight="false" outlineLevel="0" collapsed="false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customFormat="false" ht="15.75" hidden="false" customHeight="false" outlineLevel="0" collapsed="false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customFormat="false" ht="15.75" hidden="false" customHeight="false" outlineLevel="0" collapsed="false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customFormat="false" ht="15.75" hidden="false" customHeight="false" outlineLevel="0" collapsed="false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customFormat="false" ht="15.75" hidden="false" customHeight="false" outlineLevel="0" collapsed="false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customFormat="false" ht="15.75" hidden="false" customHeight="false" outlineLevel="0" collapsed="false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customFormat="false" ht="15.75" hidden="false" customHeight="false" outlineLevel="0" collapsed="false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customFormat="false" ht="15.75" hidden="false" customHeight="false" outlineLevel="0" collapsed="false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customFormat="false" ht="15.75" hidden="false" customHeight="false" outlineLevel="0" collapsed="false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customFormat="false" ht="15.75" hidden="false" customHeight="false" outlineLevel="0" collapsed="false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customFormat="false" ht="15.75" hidden="false" customHeight="false" outlineLevel="0" collapsed="false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customFormat="false" ht="15.75" hidden="false" customHeight="false" outlineLevel="0" collapsed="false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customFormat="false" ht="15.75" hidden="false" customHeight="false" outlineLevel="0" collapsed="false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customFormat="false" ht="15.75" hidden="false" customHeight="false" outlineLevel="0" collapsed="false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customFormat="false" ht="15.75" hidden="false" customHeight="false" outlineLevel="0" collapsed="false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customFormat="false" ht="15.75" hidden="false" customHeight="false" outlineLevel="0" collapsed="false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customFormat="false" ht="15.75" hidden="false" customHeight="false" outlineLevel="0" collapsed="false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customFormat="false" ht="15.75" hidden="false" customHeight="false" outlineLevel="0" collapsed="false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customFormat="false" ht="15.75" hidden="false" customHeight="false" outlineLevel="0" collapsed="false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customFormat="false" ht="15.75" hidden="false" customHeight="false" outlineLevel="0" collapsed="false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customFormat="false" ht="15.75" hidden="false" customHeight="false" outlineLevel="0" collapsed="false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customFormat="false" ht="15.75" hidden="false" customHeight="false" outlineLevel="0" collapsed="false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customFormat="false" ht="15.75" hidden="false" customHeight="false" outlineLevel="0" collapsed="false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customFormat="false" ht="15.75" hidden="false" customHeight="false" outlineLevel="0" collapsed="false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customFormat="false" ht="15.75" hidden="false" customHeight="false" outlineLevel="0" collapsed="false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customFormat="false" ht="15.75" hidden="false" customHeight="false" outlineLevel="0" collapsed="false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customFormat="false" ht="15.75" hidden="false" customHeight="false" outlineLevel="0" collapsed="false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customFormat="false" ht="15.75" hidden="false" customHeight="false" outlineLevel="0" collapsed="false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customFormat="false" ht="15.75" hidden="false" customHeight="false" outlineLevel="0" collapsed="false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customFormat="false" ht="15.75" hidden="false" customHeight="false" outlineLevel="0" collapsed="false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customFormat="false" ht="15.75" hidden="false" customHeight="false" outlineLevel="0" collapsed="false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customFormat="false" ht="15.75" hidden="false" customHeight="false" outlineLevel="0" collapsed="false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customFormat="false" ht="15.75" hidden="false" customHeight="false" outlineLevel="0" collapsed="false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customFormat="false" ht="15.75" hidden="false" customHeight="false" outlineLevel="0" collapsed="false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customFormat="false" ht="15.75" hidden="false" customHeight="false" outlineLevel="0" collapsed="false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customFormat="false" ht="15.75" hidden="false" customHeight="false" outlineLevel="0" collapsed="false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customFormat="false" ht="15.75" hidden="false" customHeight="false" outlineLevel="0" collapsed="false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customFormat="false" ht="15.75" hidden="false" customHeight="false" outlineLevel="0" collapsed="false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customFormat="false" ht="15.75" hidden="false" customHeight="false" outlineLevel="0" collapsed="false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customFormat="false" ht="15.75" hidden="false" customHeight="false" outlineLevel="0" collapsed="false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customFormat="false" ht="15.75" hidden="false" customHeight="false" outlineLevel="0" collapsed="false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customFormat="false" ht="15.75" hidden="false" customHeight="false" outlineLevel="0" collapsed="false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customFormat="false" ht="15.75" hidden="false" customHeight="false" outlineLevel="0" collapsed="false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customFormat="false" ht="15.75" hidden="false" customHeight="false" outlineLevel="0" collapsed="false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customFormat="false" ht="15.75" hidden="false" customHeight="false" outlineLevel="0" collapsed="false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customFormat="false" ht="15.75" hidden="false" customHeight="false" outlineLevel="0" collapsed="false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customFormat="false" ht="15.75" hidden="false" customHeight="false" outlineLevel="0" collapsed="false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customFormat="false" ht="15.75" hidden="false" customHeight="false" outlineLevel="0" collapsed="false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customFormat="false" ht="15.75" hidden="false" customHeight="false" outlineLevel="0" collapsed="false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customFormat="false" ht="15.75" hidden="false" customHeight="false" outlineLevel="0" collapsed="false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customFormat="false" ht="15.75" hidden="false" customHeight="false" outlineLevel="0" collapsed="false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customFormat="false" ht="15.75" hidden="false" customHeight="false" outlineLevel="0" collapsed="false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customFormat="false" ht="15.75" hidden="false" customHeight="false" outlineLevel="0" collapsed="false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customFormat="false" ht="15.75" hidden="false" customHeight="false" outlineLevel="0" collapsed="false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customFormat="false" ht="15.75" hidden="false" customHeight="false" outlineLevel="0" collapsed="false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customFormat="false" ht="15.75" hidden="false" customHeight="false" outlineLevel="0" collapsed="false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customFormat="false" ht="15.75" hidden="false" customHeight="false" outlineLevel="0" collapsed="false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customFormat="false" ht="15.75" hidden="false" customHeight="false" outlineLevel="0" collapsed="false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customFormat="false" ht="15.75" hidden="false" customHeight="false" outlineLevel="0" collapsed="false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customFormat="false" ht="15.75" hidden="false" customHeight="false" outlineLevel="0" collapsed="false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customFormat="false" ht="15.75" hidden="false" customHeight="false" outlineLevel="0" collapsed="false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customFormat="false" ht="15.75" hidden="false" customHeight="false" outlineLevel="0" collapsed="false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customFormat="false" ht="15.75" hidden="false" customHeight="false" outlineLevel="0" collapsed="false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customFormat="false" ht="15.75" hidden="false" customHeight="false" outlineLevel="0" collapsed="false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customFormat="false" ht="15.75" hidden="false" customHeight="false" outlineLevel="0" collapsed="false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customFormat="false" ht="15.75" hidden="false" customHeight="false" outlineLevel="0" collapsed="false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customFormat="false" ht="15.75" hidden="false" customHeight="false" outlineLevel="0" collapsed="false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customFormat="false" ht="15.75" hidden="false" customHeight="false" outlineLevel="0" collapsed="false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customFormat="false" ht="15.75" hidden="false" customHeight="false" outlineLevel="0" collapsed="false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customFormat="false" ht="15.75" hidden="false" customHeight="false" outlineLevel="0" collapsed="false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customFormat="false" ht="15.75" hidden="false" customHeight="false" outlineLevel="0" collapsed="false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customFormat="false" ht="15.75" hidden="false" customHeight="false" outlineLevel="0" collapsed="false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customFormat="false" ht="15.75" hidden="false" customHeight="false" outlineLevel="0" collapsed="false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customFormat="false" ht="15.75" hidden="false" customHeight="false" outlineLevel="0" collapsed="false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customFormat="false" ht="15.75" hidden="false" customHeight="false" outlineLevel="0" collapsed="false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customFormat="false" ht="15.75" hidden="false" customHeight="false" outlineLevel="0" collapsed="false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customFormat="false" ht="15.75" hidden="false" customHeight="false" outlineLevel="0" collapsed="false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customFormat="false" ht="15.75" hidden="false" customHeight="false" outlineLevel="0" collapsed="false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customFormat="false" ht="15.75" hidden="false" customHeight="false" outlineLevel="0" collapsed="false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customFormat="false" ht="15.75" hidden="false" customHeight="false" outlineLevel="0" collapsed="false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customFormat="false" ht="15.75" hidden="false" customHeight="false" outlineLevel="0" collapsed="false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customFormat="false" ht="15.75" hidden="false" customHeight="false" outlineLevel="0" collapsed="false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customFormat="false" ht="15.75" hidden="false" customHeight="false" outlineLevel="0" collapsed="false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customFormat="false" ht="15.75" hidden="false" customHeight="false" outlineLevel="0" collapsed="false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customFormat="false" ht="15.75" hidden="false" customHeight="false" outlineLevel="0" collapsed="false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customFormat="false" ht="15.75" hidden="false" customHeight="false" outlineLevel="0" collapsed="false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customFormat="false" ht="15.75" hidden="false" customHeight="false" outlineLevel="0" collapsed="false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customFormat="false" ht="15.75" hidden="false" customHeight="false" outlineLevel="0" collapsed="false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customFormat="false" ht="15.75" hidden="false" customHeight="false" outlineLevel="0" collapsed="false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customFormat="false" ht="15.75" hidden="false" customHeight="false" outlineLevel="0" collapsed="false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customFormat="false" ht="15.75" hidden="false" customHeight="false" outlineLevel="0" collapsed="false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customFormat="false" ht="15.75" hidden="false" customHeight="false" outlineLevel="0" collapsed="false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customFormat="false" ht="15.75" hidden="false" customHeight="false" outlineLevel="0" collapsed="false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customFormat="false" ht="15.75" hidden="false" customHeight="false" outlineLevel="0" collapsed="false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customFormat="false" ht="15.75" hidden="false" customHeight="false" outlineLevel="0" collapsed="false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customFormat="false" ht="15.75" hidden="false" customHeight="false" outlineLevel="0" collapsed="false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customFormat="false" ht="15.75" hidden="false" customHeight="false" outlineLevel="0" collapsed="false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customFormat="false" ht="15.75" hidden="false" customHeight="false" outlineLevel="0" collapsed="false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customFormat="false" ht="15.75" hidden="false" customHeight="false" outlineLevel="0" collapsed="false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customFormat="false" ht="15.75" hidden="false" customHeight="false" outlineLevel="0" collapsed="false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customFormat="false" ht="15.75" hidden="false" customHeight="false" outlineLevel="0" collapsed="false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customFormat="false" ht="15.75" hidden="false" customHeight="false" outlineLevel="0" collapsed="false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customFormat="false" ht="15.75" hidden="false" customHeight="false" outlineLevel="0" collapsed="false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customFormat="false" ht="15.75" hidden="false" customHeight="false" outlineLevel="0" collapsed="false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customFormat="false" ht="15.75" hidden="false" customHeight="false" outlineLevel="0" collapsed="false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customFormat="false" ht="15.75" hidden="false" customHeight="false" outlineLevel="0" collapsed="false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customFormat="false" ht="15.75" hidden="false" customHeight="false" outlineLevel="0" collapsed="false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customFormat="false" ht="15.75" hidden="false" customHeight="false" outlineLevel="0" collapsed="false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customFormat="false" ht="15.75" hidden="false" customHeight="false" outlineLevel="0" collapsed="false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customFormat="false" ht="15.75" hidden="false" customHeight="false" outlineLevel="0" collapsed="false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customFormat="false" ht="15.75" hidden="false" customHeight="false" outlineLevel="0" collapsed="false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customFormat="false" ht="15.75" hidden="false" customHeight="false" outlineLevel="0" collapsed="false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customFormat="false" ht="15.75" hidden="false" customHeight="false" outlineLevel="0" collapsed="false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customFormat="false" ht="15.75" hidden="false" customHeight="false" outlineLevel="0" collapsed="false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customFormat="false" ht="15.75" hidden="false" customHeight="false" outlineLevel="0" collapsed="false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customFormat="false" ht="15.75" hidden="false" customHeight="false" outlineLevel="0" collapsed="false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customFormat="false" ht="15.75" hidden="false" customHeight="false" outlineLevel="0" collapsed="false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customFormat="false" ht="15.75" hidden="false" customHeight="false" outlineLevel="0" collapsed="false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customFormat="false" ht="15.75" hidden="false" customHeight="false" outlineLevel="0" collapsed="false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customFormat="false" ht="15.75" hidden="false" customHeight="false" outlineLevel="0" collapsed="false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customFormat="false" ht="15.75" hidden="false" customHeight="false" outlineLevel="0" collapsed="false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customFormat="false" ht="15.75" hidden="false" customHeight="false" outlineLevel="0" collapsed="false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customFormat="false" ht="15.75" hidden="false" customHeight="false" outlineLevel="0" collapsed="false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customFormat="false" ht="15.75" hidden="false" customHeight="false" outlineLevel="0" collapsed="false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customFormat="false" ht="15.75" hidden="false" customHeight="false" outlineLevel="0" collapsed="false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customFormat="false" ht="15.75" hidden="false" customHeight="false" outlineLevel="0" collapsed="false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customFormat="false" ht="15.75" hidden="false" customHeight="false" outlineLevel="0" collapsed="false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customFormat="false" ht="15.75" hidden="false" customHeight="false" outlineLevel="0" collapsed="false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customFormat="false" ht="15.75" hidden="false" customHeight="false" outlineLevel="0" collapsed="false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customFormat="false" ht="15.75" hidden="false" customHeight="false" outlineLevel="0" collapsed="false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customFormat="false" ht="15.75" hidden="false" customHeight="false" outlineLevel="0" collapsed="false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customFormat="false" ht="15.75" hidden="false" customHeight="false" outlineLevel="0" collapsed="false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customFormat="false" ht="15.75" hidden="false" customHeight="false" outlineLevel="0" collapsed="false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customFormat="false" ht="15.75" hidden="false" customHeight="false" outlineLevel="0" collapsed="false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customFormat="false" ht="15.75" hidden="false" customHeight="false" outlineLevel="0" collapsed="false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customFormat="false" ht="15.75" hidden="false" customHeight="false" outlineLevel="0" collapsed="false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customFormat="false" ht="15.75" hidden="false" customHeight="false" outlineLevel="0" collapsed="false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customFormat="false" ht="15.75" hidden="false" customHeight="false" outlineLevel="0" collapsed="false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customFormat="false" ht="15.75" hidden="false" customHeight="false" outlineLevel="0" collapsed="false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customFormat="false" ht="15.75" hidden="false" customHeight="false" outlineLevel="0" collapsed="false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customFormat="false" ht="15.75" hidden="false" customHeight="false" outlineLevel="0" collapsed="false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customFormat="false" ht="15.75" hidden="false" customHeight="false" outlineLevel="0" collapsed="false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customFormat="false" ht="15.75" hidden="false" customHeight="false" outlineLevel="0" collapsed="false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customFormat="false" ht="15.75" hidden="false" customHeight="false" outlineLevel="0" collapsed="false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customFormat="false" ht="15.75" hidden="false" customHeight="false" outlineLevel="0" collapsed="false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customFormat="false" ht="15.75" hidden="false" customHeight="false" outlineLevel="0" collapsed="false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customFormat="false" ht="15.75" hidden="false" customHeight="false" outlineLevel="0" collapsed="false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customFormat="false" ht="15.75" hidden="false" customHeight="false" outlineLevel="0" collapsed="false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customFormat="false" ht="15.75" hidden="false" customHeight="false" outlineLevel="0" collapsed="false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customFormat="false" ht="15.75" hidden="false" customHeight="false" outlineLevel="0" collapsed="false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customFormat="false" ht="15.75" hidden="false" customHeight="false" outlineLevel="0" collapsed="false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customFormat="false" ht="15.75" hidden="false" customHeight="false" outlineLevel="0" collapsed="false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customFormat="false" ht="15.75" hidden="false" customHeight="false" outlineLevel="0" collapsed="false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customFormat="false" ht="15.75" hidden="false" customHeight="false" outlineLevel="0" collapsed="false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customFormat="false" ht="15.75" hidden="false" customHeight="false" outlineLevel="0" collapsed="false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customFormat="false" ht="15.75" hidden="false" customHeight="false" outlineLevel="0" collapsed="false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customFormat="false" ht="15.75" hidden="false" customHeight="false" outlineLevel="0" collapsed="false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customFormat="false" ht="15.75" hidden="false" customHeight="false" outlineLevel="0" collapsed="false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customFormat="false" ht="15.75" hidden="false" customHeight="false" outlineLevel="0" collapsed="false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customFormat="false" ht="15.75" hidden="false" customHeight="false" outlineLevel="0" collapsed="false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customFormat="false" ht="15.75" hidden="false" customHeight="false" outlineLevel="0" collapsed="false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customFormat="false" ht="15.75" hidden="false" customHeight="false" outlineLevel="0" collapsed="false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customFormat="false" ht="15.75" hidden="false" customHeight="false" outlineLevel="0" collapsed="false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customFormat="false" ht="15.75" hidden="false" customHeight="false" outlineLevel="0" collapsed="false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customFormat="false" ht="15.75" hidden="false" customHeight="false" outlineLevel="0" collapsed="false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customFormat="false" ht="15.75" hidden="false" customHeight="false" outlineLevel="0" collapsed="false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customFormat="false" ht="15.75" hidden="false" customHeight="false" outlineLevel="0" collapsed="false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customFormat="false" ht="15.75" hidden="false" customHeight="false" outlineLevel="0" collapsed="false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customFormat="false" ht="15.75" hidden="false" customHeight="false" outlineLevel="0" collapsed="false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customFormat="false" ht="15.75" hidden="false" customHeight="false" outlineLevel="0" collapsed="false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customFormat="false" ht="15.75" hidden="false" customHeight="false" outlineLevel="0" collapsed="false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customFormat="false" ht="15.75" hidden="false" customHeight="false" outlineLevel="0" collapsed="false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customFormat="false" ht="15.75" hidden="false" customHeight="false" outlineLevel="0" collapsed="false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customFormat="false" ht="15.75" hidden="false" customHeight="false" outlineLevel="0" collapsed="false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customFormat="false" ht="15.75" hidden="false" customHeight="false" outlineLevel="0" collapsed="false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customFormat="false" ht="15.75" hidden="false" customHeight="false" outlineLevel="0" collapsed="false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customFormat="false" ht="15.75" hidden="false" customHeight="false" outlineLevel="0" collapsed="false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customFormat="false" ht="15.75" hidden="false" customHeight="false" outlineLevel="0" collapsed="false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customFormat="false" ht="15.75" hidden="false" customHeight="false" outlineLevel="0" collapsed="false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customFormat="false" ht="15.75" hidden="false" customHeight="false" outlineLevel="0" collapsed="false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customFormat="false" ht="15.75" hidden="false" customHeight="false" outlineLevel="0" collapsed="false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customFormat="false" ht="15.75" hidden="false" customHeight="false" outlineLevel="0" collapsed="false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customFormat="false" ht="15.75" hidden="false" customHeight="false" outlineLevel="0" collapsed="false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customFormat="false" ht="15.75" hidden="false" customHeight="false" outlineLevel="0" collapsed="false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customFormat="false" ht="15.75" hidden="false" customHeight="false" outlineLevel="0" collapsed="false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customFormat="false" ht="15.75" hidden="false" customHeight="false" outlineLevel="0" collapsed="false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customFormat="false" ht="15.75" hidden="false" customHeight="false" outlineLevel="0" collapsed="false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customFormat="false" ht="15.75" hidden="false" customHeight="false" outlineLevel="0" collapsed="false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customFormat="false" ht="15.75" hidden="false" customHeight="false" outlineLevel="0" collapsed="false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customFormat="false" ht="15.75" hidden="false" customHeight="false" outlineLevel="0" collapsed="false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customFormat="false" ht="15.75" hidden="false" customHeight="false" outlineLevel="0" collapsed="false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customFormat="false" ht="15.75" hidden="false" customHeight="false" outlineLevel="0" collapsed="false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customFormat="false" ht="15.75" hidden="false" customHeight="false" outlineLevel="0" collapsed="false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customFormat="false" ht="15.75" hidden="false" customHeight="false" outlineLevel="0" collapsed="false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customFormat="false" ht="15.75" hidden="false" customHeight="false" outlineLevel="0" collapsed="false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customFormat="false" ht="15.75" hidden="false" customHeight="false" outlineLevel="0" collapsed="false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customFormat="false" ht="15.75" hidden="false" customHeight="false" outlineLevel="0" collapsed="false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customFormat="false" ht="15.75" hidden="false" customHeight="false" outlineLevel="0" collapsed="false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customFormat="false" ht="15.75" hidden="false" customHeight="false" outlineLevel="0" collapsed="false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customFormat="false" ht="15.75" hidden="false" customHeight="false" outlineLevel="0" collapsed="false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customFormat="false" ht="15.75" hidden="false" customHeight="false" outlineLevel="0" collapsed="false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customFormat="false" ht="15.75" hidden="false" customHeight="false" outlineLevel="0" collapsed="false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customFormat="false" ht="15.75" hidden="false" customHeight="false" outlineLevel="0" collapsed="false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customFormat="false" ht="15.75" hidden="false" customHeight="false" outlineLevel="0" collapsed="false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customFormat="false" ht="15.75" hidden="false" customHeight="false" outlineLevel="0" collapsed="false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customFormat="false" ht="15.75" hidden="false" customHeight="false" outlineLevel="0" collapsed="false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customFormat="false" ht="15.75" hidden="false" customHeight="false" outlineLevel="0" collapsed="false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customFormat="false" ht="15.75" hidden="false" customHeight="false" outlineLevel="0" collapsed="false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customFormat="false" ht="15.75" hidden="false" customHeight="false" outlineLevel="0" collapsed="false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customFormat="false" ht="15.75" hidden="false" customHeight="false" outlineLevel="0" collapsed="false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customFormat="false" ht="15.75" hidden="false" customHeight="false" outlineLevel="0" collapsed="false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customFormat="false" ht="15.75" hidden="false" customHeight="false" outlineLevel="0" collapsed="false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customFormat="false" ht="15.75" hidden="false" customHeight="false" outlineLevel="0" collapsed="false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customFormat="false" ht="15.75" hidden="false" customHeight="false" outlineLevel="0" collapsed="false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customFormat="false" ht="15.75" hidden="false" customHeight="false" outlineLevel="0" collapsed="false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customFormat="false" ht="15.75" hidden="false" customHeight="false" outlineLevel="0" collapsed="false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customFormat="false" ht="15.75" hidden="false" customHeight="false" outlineLevel="0" collapsed="false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customFormat="false" ht="15.75" hidden="false" customHeight="false" outlineLevel="0" collapsed="false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customFormat="false" ht="15.75" hidden="false" customHeight="false" outlineLevel="0" collapsed="false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customFormat="false" ht="15.75" hidden="false" customHeight="false" outlineLevel="0" collapsed="false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customFormat="false" ht="15.75" hidden="false" customHeight="false" outlineLevel="0" collapsed="false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customFormat="false" ht="15.75" hidden="false" customHeight="false" outlineLevel="0" collapsed="false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customFormat="false" ht="15.75" hidden="false" customHeight="false" outlineLevel="0" collapsed="false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customFormat="false" ht="15.75" hidden="false" customHeight="false" outlineLevel="0" collapsed="false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customFormat="false" ht="15.75" hidden="false" customHeight="false" outlineLevel="0" collapsed="false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customFormat="false" ht="15.75" hidden="false" customHeight="false" outlineLevel="0" collapsed="false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customFormat="false" ht="15.75" hidden="false" customHeight="false" outlineLevel="0" collapsed="false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customFormat="false" ht="15.75" hidden="false" customHeight="false" outlineLevel="0" collapsed="false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customFormat="false" ht="15.75" hidden="false" customHeight="false" outlineLevel="0" collapsed="false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customFormat="false" ht="15.75" hidden="false" customHeight="false" outlineLevel="0" collapsed="false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customFormat="false" ht="15.75" hidden="false" customHeight="false" outlineLevel="0" collapsed="false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customFormat="false" ht="15.75" hidden="false" customHeight="false" outlineLevel="0" collapsed="false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customFormat="false" ht="15.75" hidden="false" customHeight="false" outlineLevel="0" collapsed="false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customFormat="false" ht="15.75" hidden="false" customHeight="false" outlineLevel="0" collapsed="false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customFormat="false" ht="15.75" hidden="false" customHeight="false" outlineLevel="0" collapsed="false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customFormat="false" ht="15.75" hidden="false" customHeight="false" outlineLevel="0" collapsed="false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customFormat="false" ht="15.75" hidden="false" customHeight="false" outlineLevel="0" collapsed="false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customFormat="false" ht="15.75" hidden="false" customHeight="false" outlineLevel="0" collapsed="false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customFormat="false" ht="15.75" hidden="false" customHeight="false" outlineLevel="0" collapsed="false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customFormat="false" ht="15.75" hidden="false" customHeight="false" outlineLevel="0" collapsed="false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customFormat="false" ht="15.75" hidden="false" customHeight="false" outlineLevel="0" collapsed="false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customFormat="false" ht="15.75" hidden="false" customHeight="false" outlineLevel="0" collapsed="false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customFormat="false" ht="15.75" hidden="false" customHeight="false" outlineLevel="0" collapsed="false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customFormat="false" ht="15.75" hidden="false" customHeight="false" outlineLevel="0" collapsed="false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customFormat="false" ht="15.75" hidden="false" customHeight="false" outlineLevel="0" collapsed="false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customFormat="false" ht="15.75" hidden="false" customHeight="false" outlineLevel="0" collapsed="false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customFormat="false" ht="15.75" hidden="false" customHeight="false" outlineLevel="0" collapsed="false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customFormat="false" ht="15.75" hidden="false" customHeight="false" outlineLevel="0" collapsed="false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customFormat="false" ht="15.75" hidden="false" customHeight="false" outlineLevel="0" collapsed="false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customFormat="false" ht="15.75" hidden="false" customHeight="false" outlineLevel="0" collapsed="false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customFormat="false" ht="15.75" hidden="false" customHeight="false" outlineLevel="0" collapsed="false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customFormat="false" ht="15.75" hidden="false" customHeight="false" outlineLevel="0" collapsed="false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customFormat="false" ht="15.75" hidden="false" customHeight="false" outlineLevel="0" collapsed="false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customFormat="false" ht="15.75" hidden="false" customHeight="false" outlineLevel="0" collapsed="false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customFormat="false" ht="15.75" hidden="false" customHeight="false" outlineLevel="0" collapsed="false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customFormat="false" ht="15.75" hidden="false" customHeight="false" outlineLevel="0" collapsed="false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customFormat="false" ht="15.75" hidden="false" customHeight="false" outlineLevel="0" collapsed="false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customFormat="false" ht="15.75" hidden="false" customHeight="false" outlineLevel="0" collapsed="false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customFormat="false" ht="15.75" hidden="false" customHeight="false" outlineLevel="0" collapsed="false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customFormat="false" ht="15.75" hidden="false" customHeight="false" outlineLevel="0" collapsed="false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customFormat="false" ht="15.75" hidden="false" customHeight="false" outlineLevel="0" collapsed="false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customFormat="false" ht="15.75" hidden="false" customHeight="false" outlineLevel="0" collapsed="false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customFormat="false" ht="15.75" hidden="false" customHeight="false" outlineLevel="0" collapsed="false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customFormat="false" ht="15.75" hidden="false" customHeight="false" outlineLevel="0" collapsed="false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customFormat="false" ht="15.75" hidden="false" customHeight="false" outlineLevel="0" collapsed="false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customFormat="false" ht="15.75" hidden="false" customHeight="false" outlineLevel="0" collapsed="false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customFormat="false" ht="15.75" hidden="false" customHeight="false" outlineLevel="0" collapsed="false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customFormat="false" ht="15.75" hidden="false" customHeight="false" outlineLevel="0" collapsed="false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customFormat="false" ht="15.75" hidden="false" customHeight="false" outlineLevel="0" collapsed="false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customFormat="false" ht="15.75" hidden="false" customHeight="false" outlineLevel="0" collapsed="false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customFormat="false" ht="15.75" hidden="false" customHeight="false" outlineLevel="0" collapsed="false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customFormat="false" ht="15.75" hidden="false" customHeight="false" outlineLevel="0" collapsed="false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customFormat="false" ht="15.75" hidden="false" customHeight="false" outlineLevel="0" collapsed="false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customFormat="false" ht="15.75" hidden="false" customHeight="false" outlineLevel="0" collapsed="false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customFormat="false" ht="15.75" hidden="false" customHeight="false" outlineLevel="0" collapsed="false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customFormat="false" ht="15.75" hidden="false" customHeight="false" outlineLevel="0" collapsed="false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customFormat="false" ht="15.75" hidden="false" customHeight="false" outlineLevel="0" collapsed="false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customFormat="false" ht="15.75" hidden="false" customHeight="false" outlineLevel="0" collapsed="false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customFormat="false" ht="15.75" hidden="false" customHeight="false" outlineLevel="0" collapsed="false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customFormat="false" ht="15.75" hidden="false" customHeight="false" outlineLevel="0" collapsed="false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customFormat="false" ht="15.75" hidden="false" customHeight="false" outlineLevel="0" collapsed="false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customFormat="false" ht="15.75" hidden="false" customHeight="false" outlineLevel="0" collapsed="false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customFormat="false" ht="15.75" hidden="false" customHeight="false" outlineLevel="0" collapsed="false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customFormat="false" ht="15.75" hidden="false" customHeight="false" outlineLevel="0" collapsed="false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customFormat="false" ht="15.75" hidden="false" customHeight="false" outlineLevel="0" collapsed="false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customFormat="false" ht="15.75" hidden="false" customHeight="false" outlineLevel="0" collapsed="false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customFormat="false" ht="15.75" hidden="false" customHeight="false" outlineLevel="0" collapsed="false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customFormat="false" ht="15.75" hidden="false" customHeight="false" outlineLevel="0" collapsed="false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customFormat="false" ht="15.75" hidden="false" customHeight="false" outlineLevel="0" collapsed="false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customFormat="false" ht="15.75" hidden="false" customHeight="false" outlineLevel="0" collapsed="false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customFormat="false" ht="15.75" hidden="false" customHeight="false" outlineLevel="0" collapsed="false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customFormat="false" ht="15.75" hidden="false" customHeight="false" outlineLevel="0" collapsed="false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customFormat="false" ht="15.75" hidden="false" customHeight="false" outlineLevel="0" collapsed="false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customFormat="false" ht="15.75" hidden="false" customHeight="false" outlineLevel="0" collapsed="false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customFormat="false" ht="15.75" hidden="false" customHeight="false" outlineLevel="0" collapsed="false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customFormat="false" ht="15.75" hidden="false" customHeight="false" outlineLevel="0" collapsed="false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customFormat="false" ht="15.75" hidden="false" customHeight="false" outlineLevel="0" collapsed="false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customFormat="false" ht="15.75" hidden="false" customHeight="false" outlineLevel="0" collapsed="false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customFormat="false" ht="15.75" hidden="false" customHeight="false" outlineLevel="0" collapsed="false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customFormat="false" ht="15.75" hidden="false" customHeight="false" outlineLevel="0" collapsed="false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customFormat="false" ht="15.75" hidden="false" customHeight="false" outlineLevel="0" collapsed="false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customFormat="false" ht="15.75" hidden="false" customHeight="false" outlineLevel="0" collapsed="false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customFormat="false" ht="15.75" hidden="false" customHeight="false" outlineLevel="0" collapsed="false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customFormat="false" ht="15.75" hidden="false" customHeight="false" outlineLevel="0" collapsed="false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customFormat="false" ht="15.75" hidden="false" customHeight="false" outlineLevel="0" collapsed="false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customFormat="false" ht="15.75" hidden="false" customHeight="false" outlineLevel="0" collapsed="false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customFormat="false" ht="15.75" hidden="false" customHeight="false" outlineLevel="0" collapsed="false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customFormat="false" ht="15.75" hidden="false" customHeight="false" outlineLevel="0" collapsed="false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customFormat="false" ht="15.75" hidden="false" customHeight="false" outlineLevel="0" collapsed="false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customFormat="false" ht="15.75" hidden="false" customHeight="false" outlineLevel="0" collapsed="false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customFormat="false" ht="15.75" hidden="false" customHeight="false" outlineLevel="0" collapsed="false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customFormat="false" ht="15.75" hidden="false" customHeight="false" outlineLevel="0" collapsed="false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customFormat="false" ht="15.75" hidden="false" customHeight="false" outlineLevel="0" collapsed="false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customFormat="false" ht="15.75" hidden="false" customHeight="false" outlineLevel="0" collapsed="false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customFormat="false" ht="15.75" hidden="false" customHeight="false" outlineLevel="0" collapsed="false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customFormat="false" ht="15.75" hidden="false" customHeight="false" outlineLevel="0" collapsed="false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customFormat="false" ht="15.75" hidden="false" customHeight="false" outlineLevel="0" collapsed="false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customFormat="false" ht="15.75" hidden="false" customHeight="false" outlineLevel="0" collapsed="false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customFormat="false" ht="15.75" hidden="false" customHeight="false" outlineLevel="0" collapsed="false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customFormat="false" ht="15.75" hidden="false" customHeight="false" outlineLevel="0" collapsed="false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customFormat="false" ht="15.75" hidden="false" customHeight="false" outlineLevel="0" collapsed="false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customFormat="false" ht="15.75" hidden="false" customHeight="false" outlineLevel="0" collapsed="false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customFormat="false" ht="15.75" hidden="false" customHeight="false" outlineLevel="0" collapsed="false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customFormat="false" ht="15.75" hidden="false" customHeight="false" outlineLevel="0" collapsed="false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customFormat="false" ht="15.75" hidden="false" customHeight="false" outlineLevel="0" collapsed="false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customFormat="false" ht="15.75" hidden="false" customHeight="false" outlineLevel="0" collapsed="false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customFormat="false" ht="15.75" hidden="false" customHeight="false" outlineLevel="0" collapsed="false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customFormat="false" ht="15.75" hidden="false" customHeight="false" outlineLevel="0" collapsed="false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customFormat="false" ht="15.75" hidden="false" customHeight="false" outlineLevel="0" collapsed="false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customFormat="false" ht="15.75" hidden="false" customHeight="false" outlineLevel="0" collapsed="false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customFormat="false" ht="15.75" hidden="false" customHeight="false" outlineLevel="0" collapsed="false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customFormat="false" ht="15.75" hidden="false" customHeight="false" outlineLevel="0" collapsed="false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customFormat="false" ht="15.75" hidden="false" customHeight="false" outlineLevel="0" collapsed="false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customFormat="false" ht="15.75" hidden="false" customHeight="false" outlineLevel="0" collapsed="false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customFormat="false" ht="15.75" hidden="false" customHeight="false" outlineLevel="0" collapsed="false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customFormat="false" ht="15.75" hidden="false" customHeight="false" outlineLevel="0" collapsed="false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customFormat="false" ht="15.75" hidden="false" customHeight="false" outlineLevel="0" collapsed="false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customFormat="false" ht="15.75" hidden="false" customHeight="false" outlineLevel="0" collapsed="false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customFormat="false" ht="15.75" hidden="false" customHeight="false" outlineLevel="0" collapsed="false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customFormat="false" ht="15.75" hidden="false" customHeight="false" outlineLevel="0" collapsed="false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customFormat="false" ht="15.75" hidden="false" customHeight="false" outlineLevel="0" collapsed="false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customFormat="false" ht="15.75" hidden="false" customHeight="false" outlineLevel="0" collapsed="false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customFormat="false" ht="15.75" hidden="false" customHeight="false" outlineLevel="0" collapsed="false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customFormat="false" ht="15.75" hidden="false" customHeight="false" outlineLevel="0" collapsed="false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customFormat="false" ht="15.75" hidden="false" customHeight="false" outlineLevel="0" collapsed="false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customFormat="false" ht="15.75" hidden="false" customHeight="false" outlineLevel="0" collapsed="false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customFormat="false" ht="15.75" hidden="false" customHeight="false" outlineLevel="0" collapsed="false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customFormat="false" ht="15.75" hidden="false" customHeight="false" outlineLevel="0" collapsed="false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customFormat="false" ht="15.75" hidden="false" customHeight="false" outlineLevel="0" collapsed="false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customFormat="false" ht="15.75" hidden="false" customHeight="false" outlineLevel="0" collapsed="false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customFormat="false" ht="15.75" hidden="false" customHeight="false" outlineLevel="0" collapsed="false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customFormat="false" ht="15.75" hidden="false" customHeight="false" outlineLevel="0" collapsed="false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customFormat="false" ht="15.75" hidden="false" customHeight="false" outlineLevel="0" collapsed="false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customFormat="false" ht="15.75" hidden="false" customHeight="false" outlineLevel="0" collapsed="false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customFormat="false" ht="15.75" hidden="false" customHeight="false" outlineLevel="0" collapsed="false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customFormat="false" ht="15.75" hidden="false" customHeight="false" outlineLevel="0" collapsed="false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customFormat="false" ht="15.75" hidden="false" customHeight="false" outlineLevel="0" collapsed="false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customFormat="false" ht="15.75" hidden="false" customHeight="false" outlineLevel="0" collapsed="false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customFormat="false" ht="15.75" hidden="false" customHeight="false" outlineLevel="0" collapsed="false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customFormat="false" ht="15.75" hidden="false" customHeight="false" outlineLevel="0" collapsed="false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customFormat="false" ht="15.75" hidden="false" customHeight="false" outlineLevel="0" collapsed="false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customFormat="false" ht="15.75" hidden="false" customHeight="false" outlineLevel="0" collapsed="false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customFormat="false" ht="15.75" hidden="false" customHeight="false" outlineLevel="0" collapsed="false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customFormat="false" ht="15.75" hidden="false" customHeight="false" outlineLevel="0" collapsed="false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customFormat="false" ht="15.75" hidden="false" customHeight="false" outlineLevel="0" collapsed="false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customFormat="false" ht="15.75" hidden="false" customHeight="false" outlineLevel="0" collapsed="false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customFormat="false" ht="15.75" hidden="false" customHeight="false" outlineLevel="0" collapsed="false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customFormat="false" ht="15.75" hidden="false" customHeight="false" outlineLevel="0" collapsed="false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customFormat="false" ht="15.75" hidden="false" customHeight="false" outlineLevel="0" collapsed="false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customFormat="false" ht="15.75" hidden="false" customHeight="false" outlineLevel="0" collapsed="false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customFormat="false" ht="15.75" hidden="false" customHeight="false" outlineLevel="0" collapsed="false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customFormat="false" ht="15.75" hidden="false" customHeight="false" outlineLevel="0" collapsed="false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customFormat="false" ht="15.75" hidden="false" customHeight="false" outlineLevel="0" collapsed="false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customFormat="false" ht="15.75" hidden="false" customHeight="false" outlineLevel="0" collapsed="false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customFormat="false" ht="15.75" hidden="false" customHeight="false" outlineLevel="0" collapsed="false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customFormat="false" ht="15.75" hidden="false" customHeight="false" outlineLevel="0" collapsed="false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customFormat="false" ht="15.75" hidden="false" customHeight="false" outlineLevel="0" collapsed="false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customFormat="false" ht="15.75" hidden="false" customHeight="false" outlineLevel="0" collapsed="false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customFormat="false" ht="15.75" hidden="false" customHeight="false" outlineLevel="0" collapsed="false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customFormat="false" ht="15.75" hidden="false" customHeight="false" outlineLevel="0" collapsed="false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customFormat="false" ht="15.75" hidden="false" customHeight="false" outlineLevel="0" collapsed="false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customFormat="false" ht="15.75" hidden="false" customHeight="false" outlineLevel="0" collapsed="false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customFormat="false" ht="15.75" hidden="false" customHeight="false" outlineLevel="0" collapsed="false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customFormat="false" ht="15.75" hidden="false" customHeight="false" outlineLevel="0" collapsed="false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customFormat="false" ht="15.75" hidden="false" customHeight="false" outlineLevel="0" collapsed="false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customFormat="false" ht="15.75" hidden="false" customHeight="false" outlineLevel="0" collapsed="false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customFormat="false" ht="15.75" hidden="false" customHeight="false" outlineLevel="0" collapsed="false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customFormat="false" ht="15.75" hidden="false" customHeight="false" outlineLevel="0" collapsed="false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customFormat="false" ht="15.75" hidden="false" customHeight="false" outlineLevel="0" collapsed="false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customFormat="false" ht="15.75" hidden="false" customHeight="false" outlineLevel="0" collapsed="false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customFormat="false" ht="15.75" hidden="false" customHeight="false" outlineLevel="0" collapsed="false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customFormat="false" ht="15.75" hidden="false" customHeight="false" outlineLevel="0" collapsed="false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customFormat="false" ht="15.75" hidden="false" customHeight="false" outlineLevel="0" collapsed="false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customFormat="false" ht="15.75" hidden="false" customHeight="false" outlineLevel="0" collapsed="false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customFormat="false" ht="15.75" hidden="false" customHeight="false" outlineLevel="0" collapsed="false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customFormat="false" ht="15.75" hidden="false" customHeight="false" outlineLevel="0" collapsed="false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customFormat="false" ht="15.75" hidden="false" customHeight="false" outlineLevel="0" collapsed="false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customFormat="false" ht="15.75" hidden="false" customHeight="false" outlineLevel="0" collapsed="false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customFormat="false" ht="15.75" hidden="false" customHeight="false" outlineLevel="0" collapsed="false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customFormat="false" ht="15.75" hidden="false" customHeight="false" outlineLevel="0" collapsed="false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customFormat="false" ht="15.75" hidden="false" customHeight="false" outlineLevel="0" collapsed="false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customFormat="false" ht="15.75" hidden="false" customHeight="false" outlineLevel="0" collapsed="false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customFormat="false" ht="15.75" hidden="false" customHeight="false" outlineLevel="0" collapsed="false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customFormat="false" ht="15.75" hidden="false" customHeight="false" outlineLevel="0" collapsed="false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customFormat="false" ht="15.75" hidden="false" customHeight="false" outlineLevel="0" collapsed="false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customFormat="false" ht="15.75" hidden="false" customHeight="false" outlineLevel="0" collapsed="false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customFormat="false" ht="15.75" hidden="false" customHeight="false" outlineLevel="0" collapsed="false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customFormat="false" ht="15.75" hidden="false" customHeight="false" outlineLevel="0" collapsed="false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customFormat="false" ht="15.75" hidden="false" customHeight="false" outlineLevel="0" collapsed="false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customFormat="false" ht="15.75" hidden="false" customHeight="false" outlineLevel="0" collapsed="false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customFormat="false" ht="15.75" hidden="false" customHeight="false" outlineLevel="0" collapsed="false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customFormat="false" ht="15.75" hidden="false" customHeight="false" outlineLevel="0" collapsed="false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customFormat="false" ht="15.75" hidden="false" customHeight="false" outlineLevel="0" collapsed="false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customFormat="false" ht="15.75" hidden="false" customHeight="false" outlineLevel="0" collapsed="false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customFormat="false" ht="15.75" hidden="false" customHeight="false" outlineLevel="0" collapsed="false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customFormat="false" ht="15.75" hidden="false" customHeight="false" outlineLevel="0" collapsed="false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customFormat="false" ht="15.75" hidden="false" customHeight="false" outlineLevel="0" collapsed="false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customFormat="false" ht="15.75" hidden="false" customHeight="false" outlineLevel="0" collapsed="false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customFormat="false" ht="15.75" hidden="false" customHeight="false" outlineLevel="0" collapsed="false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customFormat="false" ht="15.75" hidden="false" customHeight="false" outlineLevel="0" collapsed="false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customFormat="false" ht="15.75" hidden="false" customHeight="false" outlineLevel="0" collapsed="false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customFormat="false" ht="15.75" hidden="false" customHeight="false" outlineLevel="0" collapsed="false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customFormat="false" ht="15.75" hidden="false" customHeight="false" outlineLevel="0" collapsed="false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customFormat="false" ht="15.75" hidden="false" customHeight="false" outlineLevel="0" collapsed="false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customFormat="false" ht="15.75" hidden="false" customHeight="false" outlineLevel="0" collapsed="false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customFormat="false" ht="15.75" hidden="false" customHeight="false" outlineLevel="0" collapsed="false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customFormat="false" ht="15.75" hidden="false" customHeight="false" outlineLevel="0" collapsed="false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customFormat="false" ht="15.75" hidden="false" customHeight="false" outlineLevel="0" collapsed="false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customFormat="false" ht="15.75" hidden="false" customHeight="false" outlineLevel="0" collapsed="false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customFormat="false" ht="15.75" hidden="false" customHeight="false" outlineLevel="0" collapsed="false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customFormat="false" ht="15.75" hidden="false" customHeight="false" outlineLevel="0" collapsed="false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customFormat="false" ht="15.75" hidden="false" customHeight="false" outlineLevel="0" collapsed="false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customFormat="false" ht="15.75" hidden="false" customHeight="false" outlineLevel="0" collapsed="false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customFormat="false" ht="15.75" hidden="false" customHeight="false" outlineLevel="0" collapsed="false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customFormat="false" ht="15.75" hidden="false" customHeight="false" outlineLevel="0" collapsed="false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customFormat="false" ht="15.75" hidden="false" customHeight="false" outlineLevel="0" collapsed="false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customFormat="false" ht="15.75" hidden="false" customHeight="false" outlineLevel="0" collapsed="false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customFormat="false" ht="15.75" hidden="false" customHeight="false" outlineLevel="0" collapsed="false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customFormat="false" ht="15.75" hidden="false" customHeight="false" outlineLevel="0" collapsed="false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customFormat="false" ht="15.75" hidden="false" customHeight="false" outlineLevel="0" collapsed="false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customFormat="false" ht="15.75" hidden="false" customHeight="false" outlineLevel="0" collapsed="false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customFormat="false" ht="15.75" hidden="false" customHeight="false" outlineLevel="0" collapsed="false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customFormat="false" ht="15.75" hidden="false" customHeight="false" outlineLevel="0" collapsed="false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customFormat="false" ht="15.75" hidden="false" customHeight="false" outlineLevel="0" collapsed="false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customFormat="false" ht="15.75" hidden="false" customHeight="false" outlineLevel="0" collapsed="false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customFormat="false" ht="15.75" hidden="false" customHeight="false" outlineLevel="0" collapsed="false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customFormat="false" ht="15.75" hidden="false" customHeight="false" outlineLevel="0" collapsed="false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customFormat="false" ht="15.75" hidden="false" customHeight="false" outlineLevel="0" collapsed="false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customFormat="false" ht="15.75" hidden="false" customHeight="false" outlineLevel="0" collapsed="false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customFormat="false" ht="15.75" hidden="false" customHeight="false" outlineLevel="0" collapsed="false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customFormat="false" ht="15.75" hidden="false" customHeight="false" outlineLevel="0" collapsed="false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customFormat="false" ht="15.75" hidden="false" customHeight="false" outlineLevel="0" collapsed="false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customFormat="false" ht="15.75" hidden="false" customHeight="false" outlineLevel="0" collapsed="false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customFormat="false" ht="15.75" hidden="false" customHeight="false" outlineLevel="0" collapsed="false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customFormat="false" ht="15.75" hidden="false" customHeight="false" outlineLevel="0" collapsed="false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customFormat="false" ht="15.75" hidden="false" customHeight="false" outlineLevel="0" collapsed="false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customFormat="false" ht="15.75" hidden="false" customHeight="false" outlineLevel="0" collapsed="false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customFormat="false" ht="15.75" hidden="false" customHeight="false" outlineLevel="0" collapsed="false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customFormat="false" ht="15.75" hidden="false" customHeight="false" outlineLevel="0" collapsed="false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customFormat="false" ht="15.75" hidden="false" customHeight="false" outlineLevel="0" collapsed="false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customFormat="false" ht="15.75" hidden="false" customHeight="false" outlineLevel="0" collapsed="false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customFormat="false" ht="15.75" hidden="false" customHeight="false" outlineLevel="0" collapsed="false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customFormat="false" ht="15.75" hidden="false" customHeight="false" outlineLevel="0" collapsed="false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customFormat="false" ht="15.75" hidden="false" customHeight="false" outlineLevel="0" collapsed="false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customFormat="false" ht="15.75" hidden="false" customHeight="false" outlineLevel="0" collapsed="false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customFormat="false" ht="15.75" hidden="false" customHeight="false" outlineLevel="0" collapsed="false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customFormat="false" ht="15.75" hidden="false" customHeight="false" outlineLevel="0" collapsed="false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customFormat="false" ht="15.75" hidden="false" customHeight="false" outlineLevel="0" collapsed="false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customFormat="false" ht="15.75" hidden="false" customHeight="false" outlineLevel="0" collapsed="false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customFormat="false" ht="15.75" hidden="false" customHeight="false" outlineLevel="0" collapsed="false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customFormat="false" ht="15.75" hidden="false" customHeight="false" outlineLevel="0" collapsed="false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customFormat="false" ht="15.75" hidden="false" customHeight="false" outlineLevel="0" collapsed="false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customFormat="false" ht="15.75" hidden="false" customHeight="false" outlineLevel="0" collapsed="false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customFormat="false" ht="15.75" hidden="false" customHeight="false" outlineLevel="0" collapsed="false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customFormat="false" ht="15.75" hidden="false" customHeight="false" outlineLevel="0" collapsed="false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customFormat="false" ht="15.75" hidden="false" customHeight="false" outlineLevel="0" collapsed="false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customFormat="false" ht="15.75" hidden="false" customHeight="false" outlineLevel="0" collapsed="false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customFormat="false" ht="15.75" hidden="false" customHeight="false" outlineLevel="0" collapsed="false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customFormat="false" ht="15.75" hidden="false" customHeight="false" outlineLevel="0" collapsed="false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customFormat="false" ht="15.75" hidden="false" customHeight="false" outlineLevel="0" collapsed="false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customFormat="false" ht="15.75" hidden="false" customHeight="false" outlineLevel="0" collapsed="false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customFormat="false" ht="15.75" hidden="false" customHeight="false" outlineLevel="0" collapsed="false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customFormat="false" ht="15.75" hidden="false" customHeight="false" outlineLevel="0" collapsed="false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customFormat="false" ht="15.75" hidden="false" customHeight="false" outlineLevel="0" collapsed="false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customFormat="false" ht="15.75" hidden="false" customHeight="false" outlineLevel="0" collapsed="false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customFormat="false" ht="15.75" hidden="false" customHeight="false" outlineLevel="0" collapsed="false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customFormat="false" ht="15.75" hidden="false" customHeight="false" outlineLevel="0" collapsed="false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customFormat="false" ht="15.75" hidden="false" customHeight="false" outlineLevel="0" collapsed="false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customFormat="false" ht="15.75" hidden="false" customHeight="false" outlineLevel="0" collapsed="false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customFormat="false" ht="15.75" hidden="false" customHeight="false" outlineLevel="0" collapsed="false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customFormat="false" ht="15.75" hidden="false" customHeight="false" outlineLevel="0" collapsed="false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customFormat="false" ht="15.75" hidden="false" customHeight="false" outlineLevel="0" collapsed="false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customFormat="false" ht="15.75" hidden="false" customHeight="false" outlineLevel="0" collapsed="false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customFormat="false" ht="15.75" hidden="false" customHeight="false" outlineLevel="0" collapsed="false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customFormat="false" ht="15.75" hidden="false" customHeight="false" outlineLevel="0" collapsed="false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customFormat="false" ht="15.75" hidden="false" customHeight="false" outlineLevel="0" collapsed="false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customFormat="false" ht="15.75" hidden="false" customHeight="false" outlineLevel="0" collapsed="false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customFormat="false" ht="15.75" hidden="false" customHeight="false" outlineLevel="0" collapsed="false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customFormat="false" ht="15.75" hidden="false" customHeight="false" outlineLevel="0" collapsed="false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customFormat="false" ht="15.75" hidden="false" customHeight="false" outlineLevel="0" collapsed="false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customFormat="false" ht="15.75" hidden="false" customHeight="false" outlineLevel="0" collapsed="false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customFormat="false" ht="15.75" hidden="false" customHeight="false" outlineLevel="0" collapsed="false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customFormat="false" ht="15.75" hidden="false" customHeight="false" outlineLevel="0" collapsed="false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customFormat="false" ht="15.75" hidden="false" customHeight="false" outlineLevel="0" collapsed="false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customFormat="false" ht="15.75" hidden="false" customHeight="false" outlineLevel="0" collapsed="false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customFormat="false" ht="15.75" hidden="false" customHeight="false" outlineLevel="0" collapsed="false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customFormat="false" ht="15.75" hidden="false" customHeight="false" outlineLevel="0" collapsed="false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customFormat="false" ht="15.75" hidden="false" customHeight="false" outlineLevel="0" collapsed="false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customFormat="false" ht="15.75" hidden="false" customHeight="false" outlineLevel="0" collapsed="false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customFormat="false" ht="15.75" hidden="false" customHeight="false" outlineLevel="0" collapsed="false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customFormat="false" ht="15.75" hidden="false" customHeight="false" outlineLevel="0" collapsed="false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customFormat="false" ht="15.75" hidden="false" customHeight="false" outlineLevel="0" collapsed="false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customFormat="false" ht="15.75" hidden="false" customHeight="false" outlineLevel="0" collapsed="false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customFormat="false" ht="15.75" hidden="false" customHeight="false" outlineLevel="0" collapsed="false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customFormat="false" ht="15.75" hidden="false" customHeight="false" outlineLevel="0" collapsed="false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customFormat="false" ht="15.75" hidden="false" customHeight="false" outlineLevel="0" collapsed="false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customFormat="false" ht="15.75" hidden="false" customHeight="false" outlineLevel="0" collapsed="false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customFormat="false" ht="15.75" hidden="false" customHeight="false" outlineLevel="0" collapsed="false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customFormat="false" ht="15.75" hidden="false" customHeight="false" outlineLevel="0" collapsed="false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customFormat="false" ht="15.75" hidden="false" customHeight="false" outlineLevel="0" collapsed="false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customFormat="false" ht="15.75" hidden="false" customHeight="false" outlineLevel="0" collapsed="false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customFormat="false" ht="15.75" hidden="false" customHeight="false" outlineLevel="0" collapsed="false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customFormat="false" ht="15.75" hidden="false" customHeight="false" outlineLevel="0" collapsed="false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customFormat="false" ht="15.75" hidden="false" customHeight="false" outlineLevel="0" collapsed="false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customFormat="false" ht="15.75" hidden="false" customHeight="false" outlineLevel="0" collapsed="false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customFormat="false" ht="15.75" hidden="false" customHeight="false" outlineLevel="0" collapsed="false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customFormat="false" ht="15.75" hidden="false" customHeight="false" outlineLevel="0" collapsed="false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customFormat="false" ht="15.75" hidden="false" customHeight="false" outlineLevel="0" collapsed="false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customFormat="false" ht="15.75" hidden="false" customHeight="false" outlineLevel="0" collapsed="false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customFormat="false" ht="15.75" hidden="false" customHeight="false" outlineLevel="0" collapsed="false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customFormat="false" ht="15.75" hidden="false" customHeight="false" outlineLevel="0" collapsed="false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customFormat="false" ht="15.75" hidden="false" customHeight="false" outlineLevel="0" collapsed="false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customFormat="false" ht="15.75" hidden="false" customHeight="false" outlineLevel="0" collapsed="false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customFormat="false" ht="15.75" hidden="false" customHeight="false" outlineLevel="0" collapsed="false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customFormat="false" ht="15.75" hidden="false" customHeight="false" outlineLevel="0" collapsed="false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customFormat="false" ht="15.75" hidden="false" customHeight="false" outlineLevel="0" collapsed="false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customFormat="false" ht="15.75" hidden="false" customHeight="false" outlineLevel="0" collapsed="false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customFormat="false" ht="15.75" hidden="false" customHeight="false" outlineLevel="0" collapsed="false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customFormat="false" ht="15.75" hidden="false" customHeight="false" outlineLevel="0" collapsed="false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customFormat="false" ht="15.75" hidden="false" customHeight="false" outlineLevel="0" collapsed="false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customFormat="false" ht="15.75" hidden="false" customHeight="false" outlineLevel="0" collapsed="false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customFormat="false" ht="15.75" hidden="false" customHeight="false" outlineLevel="0" collapsed="false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customFormat="false" ht="15.75" hidden="false" customHeight="false" outlineLevel="0" collapsed="false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customFormat="false" ht="15.75" hidden="false" customHeight="false" outlineLevel="0" collapsed="false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customFormat="false" ht="15.75" hidden="false" customHeight="false" outlineLevel="0" collapsed="false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customFormat="false" ht="15.75" hidden="false" customHeight="false" outlineLevel="0" collapsed="false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customFormat="false" ht="15.75" hidden="false" customHeight="false" outlineLevel="0" collapsed="false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customFormat="false" ht="15.75" hidden="false" customHeight="false" outlineLevel="0" collapsed="false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customFormat="false" ht="15.75" hidden="false" customHeight="false" outlineLevel="0" collapsed="false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customFormat="false" ht="15.75" hidden="false" customHeight="false" outlineLevel="0" collapsed="false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customFormat="false" ht="15.75" hidden="false" customHeight="false" outlineLevel="0" collapsed="false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customFormat="false" ht="15.75" hidden="false" customHeight="false" outlineLevel="0" collapsed="false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customFormat="false" ht="15.75" hidden="false" customHeight="false" outlineLevel="0" collapsed="false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customFormat="false" ht="15.75" hidden="false" customHeight="false" outlineLevel="0" collapsed="false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customFormat="false" ht="15.75" hidden="false" customHeight="false" outlineLevel="0" collapsed="false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customFormat="false" ht="15.75" hidden="false" customHeight="false" outlineLevel="0" collapsed="false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customFormat="false" ht="15.75" hidden="false" customHeight="false" outlineLevel="0" collapsed="false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customFormat="false" ht="15.75" hidden="false" customHeight="false" outlineLevel="0" collapsed="false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customFormat="false" ht="15.75" hidden="false" customHeight="false" outlineLevel="0" collapsed="false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customFormat="false" ht="15.75" hidden="false" customHeight="false" outlineLevel="0" collapsed="false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customFormat="false" ht="15.75" hidden="false" customHeight="false" outlineLevel="0" collapsed="false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customFormat="false" ht="15.75" hidden="false" customHeight="false" outlineLevel="0" collapsed="false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customFormat="false" ht="15.75" hidden="false" customHeight="false" outlineLevel="0" collapsed="false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customFormat="false" ht="15.75" hidden="false" customHeight="false" outlineLevel="0" collapsed="false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customFormat="false" ht="15.75" hidden="false" customHeight="false" outlineLevel="0" collapsed="false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customFormat="false" ht="15.75" hidden="false" customHeight="false" outlineLevel="0" collapsed="false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customFormat="false" ht="15.75" hidden="false" customHeight="false" outlineLevel="0" collapsed="false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customFormat="false" ht="15.75" hidden="false" customHeight="false" outlineLevel="0" collapsed="false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customFormat="false" ht="15.75" hidden="false" customHeight="false" outlineLevel="0" collapsed="false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customFormat="false" ht="15.75" hidden="false" customHeight="false" outlineLevel="0" collapsed="false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customFormat="false" ht="15.75" hidden="false" customHeight="false" outlineLevel="0" collapsed="false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customFormat="false" ht="15.75" hidden="false" customHeight="false" outlineLevel="0" collapsed="false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customFormat="false" ht="15.75" hidden="false" customHeight="false" outlineLevel="0" collapsed="false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customFormat="false" ht="15.75" hidden="false" customHeight="false" outlineLevel="0" collapsed="false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customFormat="false" ht="15.75" hidden="false" customHeight="false" outlineLevel="0" collapsed="false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customFormat="false" ht="15.75" hidden="false" customHeight="false" outlineLevel="0" collapsed="false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customFormat="false" ht="15.75" hidden="false" customHeight="false" outlineLevel="0" collapsed="false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customFormat="false" ht="15.75" hidden="false" customHeight="false" outlineLevel="0" collapsed="false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customFormat="false" ht="15.75" hidden="false" customHeight="false" outlineLevel="0" collapsed="false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customFormat="false" ht="15.75" hidden="false" customHeight="false" outlineLevel="0" collapsed="false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customFormat="false" ht="15.75" hidden="false" customHeight="false" outlineLevel="0" collapsed="false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customFormat="false" ht="15.75" hidden="false" customHeight="false" outlineLevel="0" collapsed="false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customFormat="false" ht="15.75" hidden="false" customHeight="false" outlineLevel="0" collapsed="false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customFormat="false" ht="15.75" hidden="false" customHeight="false" outlineLevel="0" collapsed="false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customFormat="false" ht="15.75" hidden="false" customHeight="false" outlineLevel="0" collapsed="false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customFormat="false" ht="15.75" hidden="false" customHeight="false" outlineLevel="0" collapsed="false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customFormat="false" ht="15.75" hidden="false" customHeight="false" outlineLevel="0" collapsed="false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customFormat="false" ht="15.75" hidden="false" customHeight="false" outlineLevel="0" collapsed="false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customFormat="false" ht="15.75" hidden="false" customHeight="false" outlineLevel="0" collapsed="false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customFormat="false" ht="15.75" hidden="false" customHeight="false" outlineLevel="0" collapsed="false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customFormat="false" ht="15.75" hidden="false" customHeight="false" outlineLevel="0" collapsed="false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customFormat="false" ht="15.75" hidden="false" customHeight="false" outlineLevel="0" collapsed="false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customFormat="false" ht="15.75" hidden="false" customHeight="false" outlineLevel="0" collapsed="false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customFormat="false" ht="15.75" hidden="false" customHeight="false" outlineLevel="0" collapsed="false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customFormat="false" ht="15.75" hidden="false" customHeight="false" outlineLevel="0" collapsed="false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customFormat="false" ht="15.75" hidden="false" customHeight="false" outlineLevel="0" collapsed="false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customFormat="false" ht="15.75" hidden="false" customHeight="false" outlineLevel="0" collapsed="false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customFormat="false" ht="15.75" hidden="false" customHeight="false" outlineLevel="0" collapsed="false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customFormat="false" ht="15.75" hidden="false" customHeight="false" outlineLevel="0" collapsed="false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customFormat="false" ht="15.75" hidden="false" customHeight="false" outlineLevel="0" collapsed="false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customFormat="false" ht="15.75" hidden="false" customHeight="false" outlineLevel="0" collapsed="false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customFormat="false" ht="15.75" hidden="false" customHeight="false" outlineLevel="0" collapsed="false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customFormat="false" ht="15.75" hidden="false" customHeight="false" outlineLevel="0" collapsed="false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customFormat="false" ht="15.75" hidden="false" customHeight="false" outlineLevel="0" collapsed="false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customFormat="false" ht="15.75" hidden="false" customHeight="false" outlineLevel="0" collapsed="false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customFormat="false" ht="15.75" hidden="false" customHeight="false" outlineLevel="0" collapsed="false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customFormat="false" ht="15.75" hidden="false" customHeight="false" outlineLevel="0" collapsed="false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customFormat="false" ht="15.75" hidden="false" customHeight="false" outlineLevel="0" collapsed="false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customFormat="false" ht="15.75" hidden="false" customHeight="false" outlineLevel="0" collapsed="false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customFormat="false" ht="15.75" hidden="false" customHeight="false" outlineLevel="0" collapsed="false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customFormat="false" ht="15.75" hidden="false" customHeight="false" outlineLevel="0" collapsed="false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customFormat="false" ht="15.75" hidden="false" customHeight="false" outlineLevel="0" collapsed="false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customFormat="false" ht="15.75" hidden="false" customHeight="false" outlineLevel="0" collapsed="false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customFormat="false" ht="15.75" hidden="false" customHeight="false" outlineLevel="0" collapsed="false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customFormat="false" ht="15.75" hidden="false" customHeight="false" outlineLevel="0" collapsed="false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customFormat="false" ht="15.75" hidden="false" customHeight="false" outlineLevel="0" collapsed="false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customFormat="false" ht="15.75" hidden="false" customHeight="false" outlineLevel="0" collapsed="false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customFormat="false" ht="15.75" hidden="false" customHeight="false" outlineLevel="0" collapsed="false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customFormat="false" ht="15.75" hidden="false" customHeight="false" outlineLevel="0" collapsed="false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customFormat="false" ht="15.75" hidden="false" customHeight="false" outlineLevel="0" collapsed="false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customFormat="false" ht="15.75" hidden="false" customHeight="false" outlineLevel="0" collapsed="false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customFormat="false" ht="15.75" hidden="false" customHeight="false" outlineLevel="0" collapsed="false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customFormat="false" ht="15.75" hidden="false" customHeight="false" outlineLevel="0" collapsed="false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customFormat="false" ht="15.75" hidden="false" customHeight="false" outlineLevel="0" collapsed="false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customFormat="false" ht="15.75" hidden="false" customHeight="false" outlineLevel="0" collapsed="false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customFormat="false" ht="15.75" hidden="false" customHeight="false" outlineLevel="0" collapsed="false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customFormat="false" ht="15.75" hidden="false" customHeight="false" outlineLevel="0" collapsed="false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customFormat="false" ht="15.75" hidden="false" customHeight="false" outlineLevel="0" collapsed="false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customFormat="false" ht="15.75" hidden="false" customHeight="false" outlineLevel="0" collapsed="false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customFormat="false" ht="15.75" hidden="false" customHeight="false" outlineLevel="0" collapsed="false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customFormat="false" ht="15.75" hidden="false" customHeight="false" outlineLevel="0" collapsed="false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customFormat="false" ht="15.75" hidden="false" customHeight="false" outlineLevel="0" collapsed="false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customFormat="false" ht="15.75" hidden="false" customHeight="false" outlineLevel="0" collapsed="false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customFormat="false" ht="15.75" hidden="false" customHeight="false" outlineLevel="0" collapsed="false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customFormat="false" ht="15.75" hidden="false" customHeight="false" outlineLevel="0" collapsed="false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customFormat="false" ht="15.75" hidden="false" customHeight="false" outlineLevel="0" collapsed="false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customFormat="false" ht="15.75" hidden="false" customHeight="false" outlineLevel="0" collapsed="false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customFormat="false" ht="15.75" hidden="false" customHeight="false" outlineLevel="0" collapsed="false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customFormat="false" ht="15.75" hidden="false" customHeight="false" outlineLevel="0" collapsed="false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customFormat="false" ht="15.75" hidden="false" customHeight="false" outlineLevel="0" collapsed="false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customFormat="false" ht="15.75" hidden="false" customHeight="false" outlineLevel="0" collapsed="false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customFormat="false" ht="15.75" hidden="false" customHeight="false" outlineLevel="0" collapsed="false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customFormat="false" ht="15.75" hidden="false" customHeight="false" outlineLevel="0" collapsed="false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customFormat="false" ht="15.75" hidden="false" customHeight="false" outlineLevel="0" collapsed="false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customFormat="false" ht="15.75" hidden="false" customHeight="false" outlineLevel="0" collapsed="false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customFormat="false" ht="15.75" hidden="false" customHeight="false" outlineLevel="0" collapsed="false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customFormat="false" ht="15.75" hidden="false" customHeight="false" outlineLevel="0" collapsed="false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customFormat="false" ht="15.75" hidden="false" customHeight="false" outlineLevel="0" collapsed="false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customFormat="false" ht="15.75" hidden="false" customHeight="false" outlineLevel="0" collapsed="false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customFormat="false" ht="15.75" hidden="false" customHeight="false" outlineLevel="0" collapsed="false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customFormat="false" ht="15.75" hidden="false" customHeight="false" outlineLevel="0" collapsed="false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customFormat="false" ht="15.75" hidden="false" customHeight="false" outlineLevel="0" collapsed="false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customFormat="false" ht="15.75" hidden="false" customHeight="false" outlineLevel="0" collapsed="false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customFormat="false" ht="15.75" hidden="false" customHeight="false" outlineLevel="0" collapsed="false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customFormat="false" ht="15.75" hidden="false" customHeight="false" outlineLevel="0" collapsed="false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customFormat="false" ht="15.75" hidden="false" customHeight="false" outlineLevel="0" collapsed="false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customFormat="false" ht="15.75" hidden="false" customHeight="false" outlineLevel="0" collapsed="false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customFormat="false" ht="15.75" hidden="false" customHeight="false" outlineLevel="0" collapsed="false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customFormat="false" ht="15.75" hidden="false" customHeight="false" outlineLevel="0" collapsed="false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customFormat="false" ht="15.75" hidden="false" customHeight="false" outlineLevel="0" collapsed="false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customFormat="false" ht="15.75" hidden="false" customHeight="false" outlineLevel="0" collapsed="false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customFormat="false" ht="15.75" hidden="false" customHeight="false" outlineLevel="0" collapsed="false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customFormat="false" ht="15.75" hidden="false" customHeight="false" outlineLevel="0" collapsed="false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customFormat="false" ht="15.75" hidden="false" customHeight="false" outlineLevel="0" collapsed="false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customFormat="false" ht="15.75" hidden="false" customHeight="false" outlineLevel="0" collapsed="false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customFormat="false" ht="15.75" hidden="false" customHeight="false" outlineLevel="0" collapsed="false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customFormat="false" ht="15.75" hidden="false" customHeight="false" outlineLevel="0" collapsed="false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customFormat="false" ht="15.75" hidden="false" customHeight="false" outlineLevel="0" collapsed="false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customFormat="false" ht="15.75" hidden="false" customHeight="false" outlineLevel="0" collapsed="false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customFormat="false" ht="15.75" hidden="false" customHeight="false" outlineLevel="0" collapsed="false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customFormat="false" ht="15.75" hidden="false" customHeight="false" outlineLevel="0" collapsed="false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customFormat="false" ht="15.75" hidden="false" customHeight="false" outlineLevel="0" collapsed="false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customFormat="false" ht="15.75" hidden="false" customHeight="false" outlineLevel="0" collapsed="false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customFormat="false" ht="15.75" hidden="false" customHeight="false" outlineLevel="0" collapsed="false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customFormat="false" ht="15.75" hidden="false" customHeight="false" outlineLevel="0" collapsed="false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customFormat="false" ht="15.75" hidden="false" customHeight="false" outlineLevel="0" collapsed="false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customFormat="false" ht="15.75" hidden="false" customHeight="false" outlineLevel="0" collapsed="false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customFormat="false" ht="15.75" hidden="false" customHeight="false" outlineLevel="0" collapsed="false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customFormat="false" ht="15.75" hidden="false" customHeight="false" outlineLevel="0" collapsed="false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customFormat="false" ht="15.75" hidden="false" customHeight="false" outlineLevel="0" collapsed="false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customFormat="false" ht="15.75" hidden="false" customHeight="false" outlineLevel="0" collapsed="false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customFormat="false" ht="15.75" hidden="false" customHeight="false" outlineLevel="0" collapsed="false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customFormat="false" ht="15.75" hidden="false" customHeight="false" outlineLevel="0" collapsed="false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customFormat="false" ht="15.75" hidden="false" customHeight="false" outlineLevel="0" collapsed="false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customFormat="false" ht="15.75" hidden="false" customHeight="false" outlineLevel="0" collapsed="false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customFormat="false" ht="15.75" hidden="false" customHeight="false" outlineLevel="0" collapsed="false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customFormat="false" ht="15.75" hidden="false" customHeight="false" outlineLevel="0" collapsed="false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customFormat="false" ht="15.75" hidden="false" customHeight="false" outlineLevel="0" collapsed="false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customFormat="false" ht="15.75" hidden="false" customHeight="false" outlineLevel="0" collapsed="false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customFormat="false" ht="15.75" hidden="false" customHeight="false" outlineLevel="0" collapsed="false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customFormat="false" ht="15.75" hidden="false" customHeight="false" outlineLevel="0" collapsed="false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customFormat="false" ht="15.75" hidden="false" customHeight="false" outlineLevel="0" collapsed="false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customFormat="false" ht="15.75" hidden="false" customHeight="false" outlineLevel="0" collapsed="false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customFormat="false" ht="15.75" hidden="false" customHeight="false" outlineLevel="0" collapsed="false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customFormat="false" ht="15.75" hidden="false" customHeight="false" outlineLevel="0" collapsed="false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customFormat="false" ht="15.75" hidden="false" customHeight="false" outlineLevel="0" collapsed="false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customFormat="false" ht="15.75" hidden="false" customHeight="false" outlineLevel="0" collapsed="false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customFormat="false" ht="15.75" hidden="false" customHeight="false" outlineLevel="0" collapsed="false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customFormat="false" ht="15.75" hidden="false" customHeight="false" outlineLevel="0" collapsed="false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customFormat="false" ht="15.75" hidden="false" customHeight="false" outlineLevel="0" collapsed="false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customFormat="false" ht="15.75" hidden="false" customHeight="false" outlineLevel="0" collapsed="false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customFormat="false" ht="15.75" hidden="false" customHeight="false" outlineLevel="0" collapsed="false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customFormat="false" ht="15.75" hidden="false" customHeight="false" outlineLevel="0" collapsed="false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customFormat="false" ht="15.75" hidden="false" customHeight="false" outlineLevel="0" collapsed="false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customFormat="false" ht="15.75" hidden="false" customHeight="false" outlineLevel="0" collapsed="false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customFormat="false" ht="15.75" hidden="false" customHeight="false" outlineLevel="0" collapsed="false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customFormat="false" ht="15.75" hidden="false" customHeight="false" outlineLevel="0" collapsed="false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customFormat="false" ht="15.75" hidden="false" customHeight="false" outlineLevel="0" collapsed="false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customFormat="false" ht="15.75" hidden="false" customHeight="false" outlineLevel="0" collapsed="false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customFormat="false" ht="15.75" hidden="false" customHeight="false" outlineLevel="0" collapsed="false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customFormat="false" ht="15.75" hidden="false" customHeight="false" outlineLevel="0" collapsed="false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customFormat="false" ht="15.75" hidden="false" customHeight="false" outlineLevel="0" collapsed="false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customFormat="false" ht="15.75" hidden="false" customHeight="false" outlineLevel="0" collapsed="false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customFormat="false" ht="15.75" hidden="false" customHeight="false" outlineLevel="0" collapsed="false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customFormat="false" ht="15.75" hidden="false" customHeight="false" outlineLevel="0" collapsed="false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customFormat="false" ht="15.75" hidden="false" customHeight="false" outlineLevel="0" collapsed="false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customFormat="false" ht="15.75" hidden="false" customHeight="false" outlineLevel="0" collapsed="false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customFormat="false" ht="15.75" hidden="false" customHeight="false" outlineLevel="0" collapsed="false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customFormat="false" ht="15.75" hidden="false" customHeight="false" outlineLevel="0" collapsed="false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customFormat="false" ht="15.75" hidden="false" customHeight="false" outlineLevel="0" collapsed="false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customFormat="false" ht="15.75" hidden="false" customHeight="false" outlineLevel="0" collapsed="false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customFormat="false" ht="15.75" hidden="false" customHeight="false" outlineLevel="0" collapsed="false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customFormat="false" ht="15.75" hidden="false" customHeight="false" outlineLevel="0" collapsed="false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customFormat="false" ht="15.75" hidden="false" customHeight="false" outlineLevel="0" collapsed="false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customFormat="false" ht="15.75" hidden="false" customHeight="false" outlineLevel="0" collapsed="false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customFormat="false" ht="15.75" hidden="false" customHeight="false" outlineLevel="0" collapsed="false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customFormat="false" ht="15.75" hidden="false" customHeight="false" outlineLevel="0" collapsed="false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customFormat="false" ht="15.75" hidden="false" customHeight="false" outlineLevel="0" collapsed="false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customFormat="false" ht="15.75" hidden="false" customHeight="false" outlineLevel="0" collapsed="false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customFormat="false" ht="15.75" hidden="false" customHeight="false" outlineLevel="0" collapsed="false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customFormat="false" ht="15.75" hidden="false" customHeight="false" outlineLevel="0" collapsed="false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customFormat="false" ht="15.75" hidden="false" customHeight="false" outlineLevel="0" collapsed="false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customFormat="false" ht="15.75" hidden="false" customHeight="false" outlineLevel="0" collapsed="false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customFormat="false" ht="15.75" hidden="false" customHeight="false" outlineLevel="0" collapsed="false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customFormat="false" ht="15.75" hidden="false" customHeight="false" outlineLevel="0" collapsed="false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customFormat="false" ht="15.75" hidden="false" customHeight="false" outlineLevel="0" collapsed="false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customFormat="false" ht="15.75" hidden="false" customHeight="false" outlineLevel="0" collapsed="false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customFormat="false" ht="15.75" hidden="false" customHeight="false" outlineLevel="0" collapsed="false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customFormat="false" ht="15.75" hidden="false" customHeight="false" outlineLevel="0" collapsed="false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customFormat="false" ht="15.75" hidden="false" customHeight="false" outlineLevel="0" collapsed="false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customFormat="false" ht="15.75" hidden="false" customHeight="false" outlineLevel="0" collapsed="false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customFormat="false" ht="15.75" hidden="false" customHeight="false" outlineLevel="0" collapsed="false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customFormat="false" ht="15.75" hidden="false" customHeight="false" outlineLevel="0" collapsed="false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customFormat="false" ht="15.75" hidden="false" customHeight="false" outlineLevel="0" collapsed="false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customFormat="false" ht="15.75" hidden="false" customHeight="false" outlineLevel="0" collapsed="false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customFormat="false" ht="15.75" hidden="false" customHeight="false" outlineLevel="0" collapsed="false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customFormat="false" ht="15.75" hidden="false" customHeight="false" outlineLevel="0" collapsed="false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customFormat="false" ht="15.75" hidden="false" customHeight="false" outlineLevel="0" collapsed="false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customFormat="false" ht="15.75" hidden="false" customHeight="false" outlineLevel="0" collapsed="false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customFormat="false" ht="15.75" hidden="false" customHeight="false" outlineLevel="0" collapsed="false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customFormat="false" ht="15.75" hidden="false" customHeight="false" outlineLevel="0" collapsed="false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customFormat="false" ht="15.75" hidden="false" customHeight="false" outlineLevel="0" collapsed="false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customFormat="false" ht="15.75" hidden="false" customHeight="false" outlineLevel="0" collapsed="false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customFormat="false" ht="15.75" hidden="false" customHeight="false" outlineLevel="0" collapsed="false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customFormat="false" ht="15.75" hidden="false" customHeight="false" outlineLevel="0" collapsed="false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customFormat="false" ht="15.75" hidden="false" customHeight="false" outlineLevel="0" collapsed="false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customFormat="false" ht="15.75" hidden="false" customHeight="false" outlineLevel="0" collapsed="false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customFormat="false" ht="15.75" hidden="false" customHeight="false" outlineLevel="0" collapsed="false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customFormat="false" ht="15.75" hidden="false" customHeight="false" outlineLevel="0" collapsed="false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customFormat="false" ht="15.75" hidden="false" customHeight="false" outlineLevel="0" collapsed="false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customFormat="false" ht="15.75" hidden="false" customHeight="false" outlineLevel="0" collapsed="false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customFormat="false" ht="15.75" hidden="false" customHeight="false" outlineLevel="0" collapsed="false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customFormat="false" ht="15.75" hidden="false" customHeight="false" outlineLevel="0" collapsed="false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customFormat="false" ht="15.75" hidden="false" customHeight="false" outlineLevel="0" collapsed="false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customFormat="false" ht="15.75" hidden="false" customHeight="false" outlineLevel="0" collapsed="false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customFormat="false" ht="15.75" hidden="false" customHeight="false" outlineLevel="0" collapsed="false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customFormat="false" ht="15.75" hidden="false" customHeight="false" outlineLevel="0" collapsed="false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customFormat="false" ht="15.75" hidden="false" customHeight="false" outlineLevel="0" collapsed="false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customFormat="false" ht="15.75" hidden="false" customHeight="false" outlineLevel="0" collapsed="false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customFormat="false" ht="15.75" hidden="false" customHeight="false" outlineLevel="0" collapsed="false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customFormat="false" ht="15.75" hidden="false" customHeight="false" outlineLevel="0" collapsed="false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customFormat="false" ht="15.75" hidden="false" customHeight="false" outlineLevel="0" collapsed="false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customFormat="false" ht="15.75" hidden="false" customHeight="false" outlineLevel="0" collapsed="false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customFormat="false" ht="15.75" hidden="false" customHeight="false" outlineLevel="0" collapsed="false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customFormat="false" ht="15.75" hidden="false" customHeight="false" outlineLevel="0" collapsed="false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customFormat="false" ht="15.75" hidden="false" customHeight="false" outlineLevel="0" collapsed="false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customFormat="false" ht="15.75" hidden="false" customHeight="false" outlineLevel="0" collapsed="false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customFormat="false" ht="15.75" hidden="false" customHeight="false" outlineLevel="0" collapsed="false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customFormat="false" ht="15.75" hidden="false" customHeight="false" outlineLevel="0" collapsed="false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customFormat="false" ht="15.75" hidden="false" customHeight="false" outlineLevel="0" collapsed="false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customFormat="false" ht="15.75" hidden="false" customHeight="false" outlineLevel="0" collapsed="false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customFormat="false" ht="15.75" hidden="false" customHeight="false" outlineLevel="0" collapsed="false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customFormat="false" ht="15.75" hidden="false" customHeight="false" outlineLevel="0" collapsed="false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customFormat="false" ht="15.75" hidden="false" customHeight="false" outlineLevel="0" collapsed="false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customFormat="false" ht="15.75" hidden="false" customHeight="false" outlineLevel="0" collapsed="false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customFormat="false" ht="15.75" hidden="false" customHeight="false" outlineLevel="0" collapsed="false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customFormat="false" ht="15.75" hidden="false" customHeight="false" outlineLevel="0" collapsed="false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customFormat="false" ht="15.75" hidden="false" customHeight="false" outlineLevel="0" collapsed="false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customFormat="false" ht="15.75" hidden="false" customHeight="false" outlineLevel="0" collapsed="false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customFormat="false" ht="15.75" hidden="false" customHeight="false" outlineLevel="0" collapsed="false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customFormat="false" ht="15.75" hidden="false" customHeight="false" outlineLevel="0" collapsed="false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customFormat="false" ht="15.75" hidden="false" customHeight="false" outlineLevel="0" collapsed="false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customFormat="false" ht="15.75" hidden="false" customHeight="false" outlineLevel="0" collapsed="false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customFormat="false" ht="15.75" hidden="false" customHeight="false" outlineLevel="0" collapsed="false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customFormat="false" ht="15.75" hidden="false" customHeight="false" outlineLevel="0" collapsed="false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customFormat="false" ht="15.75" hidden="false" customHeight="false" outlineLevel="0" collapsed="false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customFormat="false" ht="15.75" hidden="false" customHeight="false" outlineLevel="0" collapsed="false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customFormat="false" ht="15.75" hidden="false" customHeight="false" outlineLevel="0" collapsed="false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customFormat="false" ht="15.75" hidden="false" customHeight="false" outlineLevel="0" collapsed="false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customFormat="false" ht="15.75" hidden="false" customHeight="false" outlineLevel="0" collapsed="false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customFormat="false" ht="15.75" hidden="false" customHeight="false" outlineLevel="0" collapsed="false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customFormat="false" ht="15.75" hidden="false" customHeight="false" outlineLevel="0" collapsed="false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customFormat="false" ht="15.75" hidden="false" customHeight="false" outlineLevel="0" collapsed="false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customFormat="false" ht="15.75" hidden="false" customHeight="false" outlineLevel="0" collapsed="false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customFormat="false" ht="15.75" hidden="false" customHeight="false" outlineLevel="0" collapsed="false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customFormat="false" ht="15.75" hidden="false" customHeight="false" outlineLevel="0" collapsed="false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customFormat="false" ht="15.75" hidden="false" customHeight="false" outlineLevel="0" collapsed="false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customFormat="false" ht="15.75" hidden="false" customHeight="false" outlineLevel="0" collapsed="false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customFormat="false" ht="15.75" hidden="false" customHeight="false" outlineLevel="0" collapsed="false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customFormat="false" ht="15.75" hidden="false" customHeight="false" outlineLevel="0" collapsed="false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customFormat="false" ht="15.75" hidden="false" customHeight="false" outlineLevel="0" collapsed="false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customFormat="false" ht="15.75" hidden="false" customHeight="false" outlineLevel="0" collapsed="false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customFormat="false" ht="15.75" hidden="false" customHeight="false" outlineLevel="0" collapsed="false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customFormat="false" ht="15.75" hidden="false" customHeight="false" outlineLevel="0" collapsed="false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customFormat="false" ht="15.75" hidden="false" customHeight="false" outlineLevel="0" collapsed="false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customFormat="false" ht="15.75" hidden="false" customHeight="false" outlineLevel="0" collapsed="false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customFormat="false" ht="15.75" hidden="false" customHeight="false" outlineLevel="0" collapsed="false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customFormat="false" ht="15.75" hidden="false" customHeight="false" outlineLevel="0" collapsed="false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customFormat="false" ht="15.75" hidden="false" customHeight="false" outlineLevel="0" collapsed="false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customFormat="false" ht="15.75" hidden="false" customHeight="false" outlineLevel="0" collapsed="false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customFormat="false" ht="15.75" hidden="false" customHeight="false" outlineLevel="0" collapsed="false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customFormat="false" ht="15.75" hidden="false" customHeight="false" outlineLevel="0" collapsed="false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customFormat="false" ht="15.75" hidden="false" customHeight="false" outlineLevel="0" collapsed="false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customFormat="false" ht="15.75" hidden="false" customHeight="false" outlineLevel="0" collapsed="false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customFormat="false" ht="15.75" hidden="false" customHeight="false" outlineLevel="0" collapsed="false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customFormat="false" ht="15.75" hidden="false" customHeight="false" outlineLevel="0" collapsed="false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customFormat="false" ht="15.75" hidden="false" customHeight="false" outlineLevel="0" collapsed="false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customFormat="false" ht="15.75" hidden="false" customHeight="false" outlineLevel="0" collapsed="false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customFormat="false" ht="15.75" hidden="false" customHeight="false" outlineLevel="0" collapsed="false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customFormat="false" ht="15.75" hidden="false" customHeight="false" outlineLevel="0" collapsed="false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customFormat="false" ht="15.75" hidden="false" customHeight="false" outlineLevel="0" collapsed="false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customFormat="false" ht="15.75" hidden="false" customHeight="false" outlineLevel="0" collapsed="false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customFormat="false" ht="15.75" hidden="false" customHeight="false" outlineLevel="0" collapsed="false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customFormat="false" ht="15.75" hidden="false" customHeight="false" outlineLevel="0" collapsed="false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customFormat="false" ht="15.75" hidden="false" customHeight="false" outlineLevel="0" collapsed="false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customFormat="false" ht="15.75" hidden="false" customHeight="false" outlineLevel="0" collapsed="false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customFormat="false" ht="15.75" hidden="false" customHeight="false" outlineLevel="0" collapsed="false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customFormat="false" ht="15.75" hidden="false" customHeight="false" outlineLevel="0" collapsed="false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customFormat="false" ht="15.75" hidden="false" customHeight="false" outlineLevel="0" collapsed="false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customFormat="false" ht="15.75" hidden="false" customHeight="false" outlineLevel="0" collapsed="false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customFormat="false" ht="15.75" hidden="false" customHeight="false" outlineLevel="0" collapsed="false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customFormat="false" ht="15.75" hidden="false" customHeight="false" outlineLevel="0" collapsed="false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customFormat="false" ht="15.75" hidden="false" customHeight="false" outlineLevel="0" collapsed="false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customFormat="false" ht="15.75" hidden="false" customHeight="false" outlineLevel="0" collapsed="false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customFormat="false" ht="15.75" hidden="false" customHeight="false" outlineLevel="0" collapsed="false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customFormat="false" ht="15.75" hidden="false" customHeight="false" outlineLevel="0" collapsed="false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customFormat="false" ht="15.75" hidden="false" customHeight="false" outlineLevel="0" collapsed="false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customFormat="false" ht="15.75" hidden="false" customHeight="false" outlineLevel="0" collapsed="false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customFormat="false" ht="15.75" hidden="false" customHeight="false" outlineLevel="0" collapsed="false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customFormat="false" ht="15.75" hidden="false" customHeight="false" outlineLevel="0" collapsed="false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customFormat="false" ht="15.75" hidden="false" customHeight="false" outlineLevel="0" collapsed="false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customFormat="false" ht="15.75" hidden="false" customHeight="false" outlineLevel="0" collapsed="false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customFormat="false" ht="15.75" hidden="false" customHeight="false" outlineLevel="0" collapsed="false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customFormat="false" ht="15.75" hidden="false" customHeight="false" outlineLevel="0" collapsed="false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customFormat="false" ht="15.75" hidden="false" customHeight="false" outlineLevel="0" collapsed="false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customFormat="false" ht="15.75" hidden="false" customHeight="false" outlineLevel="0" collapsed="false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customFormat="false" ht="15.75" hidden="false" customHeight="false" outlineLevel="0" collapsed="false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customFormat="false" ht="15.75" hidden="false" customHeight="false" outlineLevel="0" collapsed="false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customFormat="false" ht="15.75" hidden="false" customHeight="false" outlineLevel="0" collapsed="false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customFormat="false" ht="15.75" hidden="false" customHeight="false" outlineLevel="0" collapsed="false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customFormat="false" ht="15.75" hidden="false" customHeight="false" outlineLevel="0" collapsed="false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customFormat="false" ht="15.75" hidden="false" customHeight="false" outlineLevel="0" collapsed="false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customFormat="false" ht="15.75" hidden="false" customHeight="false" outlineLevel="0" collapsed="false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customFormat="false" ht="15.75" hidden="false" customHeight="false" outlineLevel="0" collapsed="false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customFormat="false" ht="15.75" hidden="false" customHeight="false" outlineLevel="0" collapsed="false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customFormat="false" ht="15.75" hidden="false" customHeight="false" outlineLevel="0" collapsed="false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customFormat="false" ht="15.75" hidden="false" customHeight="false" outlineLevel="0" collapsed="false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customFormat="false" ht="15.75" hidden="false" customHeight="false" outlineLevel="0" collapsed="false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customFormat="false" ht="15.75" hidden="false" customHeight="false" outlineLevel="0" collapsed="false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customFormat="false" ht="15.75" hidden="false" customHeight="false" outlineLevel="0" collapsed="false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customFormat="false" ht="15.75" hidden="false" customHeight="false" outlineLevel="0" collapsed="false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customFormat="false" ht="15.75" hidden="false" customHeight="false" outlineLevel="0" collapsed="false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customFormat="false" ht="15.75" hidden="false" customHeight="false" outlineLevel="0" collapsed="false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customFormat="false" ht="15.75" hidden="false" customHeight="false" outlineLevel="0" collapsed="false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customFormat="false" ht="15.75" hidden="false" customHeight="false" outlineLevel="0" collapsed="false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customFormat="false" ht="15.75" hidden="false" customHeight="false" outlineLevel="0" collapsed="false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</row>
    <row r="992" customFormat="false" ht="15.75" hidden="false" customHeight="false" outlineLevel="0" collapsed="false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</row>
    <row r="993" customFormat="false" ht="15.75" hidden="false" customHeight="false" outlineLevel="0" collapsed="false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</row>
    <row r="994" customFormat="false" ht="15.75" hidden="false" customHeight="false" outlineLevel="0" collapsed="false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</row>
    <row r="995" customFormat="false" ht="15.75" hidden="false" customHeight="false" outlineLevel="0" collapsed="false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</row>
    <row r="996" customFormat="false" ht="15.75" hidden="false" customHeight="false" outlineLevel="0" collapsed="false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</row>
    <row r="997" customFormat="false" ht="15.75" hidden="false" customHeight="false" outlineLevel="0" collapsed="false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</row>
    <row r="998" customFormat="false" ht="15.75" hidden="false" customHeight="false" outlineLevel="0" collapsed="false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</row>
    <row r="999" customFormat="false" ht="15.75" hidden="false" customHeight="false" outlineLevel="0" collapsed="false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</row>
    <row r="1000" customFormat="false" ht="15.75" hidden="false" customHeight="false" outlineLevel="0" collapsed="false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</row>
  </sheetData>
  <printOptions headings="false" gridLines="true" gridLinesSet="true" horizontalCentered="true" verticalCentered="false"/>
  <pageMargins left="0.7" right="0.7" top="0.75" bottom="0.75" header="0.511805555555555" footer="0.511805555555555"/>
  <pageSetup paperSize="9" scale="100" firstPageNumber="0" fitToWidth="1" fitToHeight="0" pageOrder="overThenDown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3.57"/>
    <col collapsed="false" customWidth="true" hidden="false" outlineLevel="0" max="2" min="2" style="0" width="25.43"/>
  </cols>
  <sheetData>
    <row r="1" customFormat="false" ht="15.75" hidden="false" customHeight="false" outlineLevel="0" collapsed="false">
      <c r="A1" s="134" t="s">
        <v>36</v>
      </c>
      <c r="B1" s="134" t="s">
        <v>1072</v>
      </c>
    </row>
    <row r="2" customFormat="false" ht="15.75" hidden="false" customHeight="false" outlineLevel="0" collapsed="false">
      <c r="A2" s="134"/>
      <c r="B2" s="134" t="s">
        <v>174</v>
      </c>
    </row>
    <row r="3" customFormat="false" ht="15.75" hidden="false" customHeight="false" outlineLevel="0" collapsed="false">
      <c r="A3" s="134"/>
      <c r="B3" s="134" t="s">
        <v>176</v>
      </c>
    </row>
    <row r="4" customFormat="false" ht="15.75" hidden="false" customHeight="false" outlineLevel="0" collapsed="false">
      <c r="A4" s="134"/>
      <c r="B4" s="134" t="s">
        <v>178</v>
      </c>
    </row>
    <row r="5" customFormat="false" ht="15.75" hidden="false" customHeight="false" outlineLevel="0" collapsed="false">
      <c r="A5" s="134"/>
      <c r="B5" s="134" t="s">
        <v>180</v>
      </c>
    </row>
    <row r="6" customFormat="false" ht="15.75" hidden="false" customHeight="false" outlineLevel="0" collapsed="false">
      <c r="A6" s="134"/>
      <c r="B6" s="134" t="s">
        <v>182</v>
      </c>
    </row>
    <row r="7" customFormat="false" ht="15.75" hidden="false" customHeight="false" outlineLevel="0" collapsed="false">
      <c r="A7" s="134"/>
      <c r="B7" s="134" t="s">
        <v>184</v>
      </c>
    </row>
    <row r="8" customFormat="false" ht="15.75" hidden="false" customHeight="false" outlineLevel="0" collapsed="false">
      <c r="A8" s="134"/>
      <c r="B8" s="134" t="s">
        <v>186</v>
      </c>
    </row>
    <row r="9" customFormat="false" ht="15.75" hidden="false" customHeight="false" outlineLevel="0" collapsed="false">
      <c r="A9" s="134"/>
      <c r="B9" s="134" t="s">
        <v>188</v>
      </c>
    </row>
    <row r="10" customFormat="false" ht="15.75" hidden="false" customHeight="false" outlineLevel="0" collapsed="false">
      <c r="A10" s="134"/>
      <c r="B10" s="134" t="s">
        <v>190</v>
      </c>
    </row>
    <row r="11" customFormat="false" ht="15.75" hidden="false" customHeight="false" outlineLevel="0" collapsed="false">
      <c r="A11" s="134"/>
      <c r="B11" s="134" t="s">
        <v>192</v>
      </c>
    </row>
    <row r="12" customFormat="false" ht="15.75" hidden="false" customHeight="false" outlineLevel="0" collapsed="false">
      <c r="A12" s="134"/>
      <c r="B12" s="134" t="s">
        <v>194</v>
      </c>
    </row>
    <row r="13" customFormat="false" ht="15.75" hidden="false" customHeight="false" outlineLevel="0" collapsed="false">
      <c r="A13" s="134"/>
      <c r="B13" s="134" t="s">
        <v>931</v>
      </c>
    </row>
    <row r="14" customFormat="false" ht="15.75" hidden="false" customHeight="false" outlineLevel="0" collapsed="false">
      <c r="A14" s="134"/>
      <c r="B14" s="134" t="s">
        <v>688</v>
      </c>
    </row>
    <row r="15" customFormat="false" ht="15.75" hidden="false" customHeight="false" outlineLevel="0" collapsed="false">
      <c r="A15" s="134"/>
      <c r="B15" s="134" t="s">
        <v>645</v>
      </c>
    </row>
    <row r="16" customFormat="false" ht="15.75" hidden="false" customHeight="false" outlineLevel="0" collapsed="false">
      <c r="A16" s="134"/>
      <c r="B16" s="134" t="s">
        <v>992</v>
      </c>
    </row>
    <row r="17" customFormat="false" ht="15.75" hidden="false" customHeight="false" outlineLevel="0" collapsed="false">
      <c r="A17" s="134"/>
      <c r="B17" s="134" t="s">
        <v>732</v>
      </c>
    </row>
    <row r="18" customFormat="false" ht="15.75" hidden="false" customHeight="false" outlineLevel="0" collapsed="false">
      <c r="A18" s="134"/>
      <c r="B18" s="134" t="s">
        <v>220</v>
      </c>
    </row>
    <row r="19" customFormat="false" ht="15.75" hidden="false" customHeight="false" outlineLevel="0" collapsed="false">
      <c r="A19" s="134"/>
      <c r="B19" s="134" t="s">
        <v>529</v>
      </c>
    </row>
    <row r="20" customFormat="false" ht="15.75" hidden="false" customHeight="false" outlineLevel="0" collapsed="false">
      <c r="A20" s="134"/>
      <c r="B20" s="134" t="s">
        <v>563</v>
      </c>
    </row>
    <row r="21" customFormat="false" ht="15.75" hidden="false" customHeight="false" outlineLevel="0" collapsed="false">
      <c r="A21" s="134"/>
      <c r="B21" s="134" t="s">
        <v>196</v>
      </c>
    </row>
    <row r="22" customFormat="false" ht="15.75" hidden="false" customHeight="false" outlineLevel="0" collapsed="false">
      <c r="A22" s="134"/>
      <c r="B22" s="134" t="s">
        <v>615</v>
      </c>
    </row>
    <row r="23" customFormat="false" ht="15.75" hidden="false" customHeight="false" outlineLevel="0" collapsed="false">
      <c r="A23" s="134"/>
      <c r="B23" s="134" t="s">
        <v>300</v>
      </c>
    </row>
    <row r="24" customFormat="false" ht="15.75" hidden="false" customHeight="false" outlineLevel="0" collapsed="false">
      <c r="A24" s="134"/>
      <c r="B24" s="134" t="s">
        <v>302</v>
      </c>
    </row>
    <row r="25" customFormat="false" ht="15.75" hidden="false" customHeight="false" outlineLevel="0" collapsed="false">
      <c r="A25" s="134"/>
      <c r="B25" s="134" t="s">
        <v>304</v>
      </c>
    </row>
    <row r="26" customFormat="false" ht="15.75" hidden="false" customHeight="false" outlineLevel="0" collapsed="false">
      <c r="A26" s="134"/>
      <c r="B26" s="134" t="s">
        <v>887</v>
      </c>
    </row>
    <row r="27" customFormat="false" ht="15.75" hidden="false" customHeight="false" outlineLevel="0" collapsed="false">
      <c r="A27" s="134"/>
      <c r="B27" s="134" t="s">
        <v>888</v>
      </c>
    </row>
    <row r="28" customFormat="false" ht="15.75" hidden="false" customHeight="false" outlineLevel="0" collapsed="false">
      <c r="A28" s="134"/>
      <c r="B28" s="134" t="s">
        <v>889</v>
      </c>
    </row>
    <row r="29" customFormat="false" ht="15.75" hidden="false" customHeight="false" outlineLevel="0" collapsed="false">
      <c r="A29" s="134"/>
      <c r="B29" s="134" t="s">
        <v>594</v>
      </c>
    </row>
    <row r="30" customFormat="false" ht="15.75" hidden="false" customHeight="false" outlineLevel="0" collapsed="false">
      <c r="A30" s="134"/>
      <c r="B30" s="134" t="s">
        <v>596</v>
      </c>
    </row>
    <row r="31" customFormat="false" ht="15.75" hidden="false" customHeight="false" outlineLevel="0" collapsed="false">
      <c r="A31" s="134"/>
      <c r="B31" s="134" t="s">
        <v>598</v>
      </c>
    </row>
    <row r="32" customFormat="false" ht="15.75" hidden="false" customHeight="false" outlineLevel="0" collapsed="false">
      <c r="A32" s="134"/>
      <c r="B32" s="134" t="s">
        <v>600</v>
      </c>
    </row>
    <row r="33" customFormat="false" ht="15.75" hidden="false" customHeight="false" outlineLevel="0" collapsed="false">
      <c r="A33" s="134"/>
      <c r="B33" s="134" t="s">
        <v>425</v>
      </c>
    </row>
    <row r="34" customFormat="false" ht="15.75" hidden="false" customHeight="false" outlineLevel="0" collapsed="false">
      <c r="A34" s="134"/>
      <c r="B34" s="134" t="s">
        <v>221</v>
      </c>
    </row>
    <row r="35" customFormat="false" ht="15.75" hidden="false" customHeight="false" outlineLevel="0" collapsed="false">
      <c r="A35" s="134"/>
      <c r="B35" s="134" t="s">
        <v>530</v>
      </c>
    </row>
    <row r="36" customFormat="false" ht="15.75" hidden="false" customHeight="false" outlineLevel="0" collapsed="false">
      <c r="A36" s="134"/>
      <c r="B36" s="134" t="s">
        <v>1073</v>
      </c>
    </row>
    <row r="37" customFormat="false" ht="15.75" hidden="false" customHeight="false" outlineLevel="0" collapsed="false">
      <c r="A37" s="134"/>
      <c r="B37" s="134" t="s">
        <v>1074</v>
      </c>
    </row>
    <row r="38" customFormat="false" ht="15.75" hidden="false" customHeight="false" outlineLevel="0" collapsed="false">
      <c r="A38" s="134"/>
      <c r="B38" s="134" t="s">
        <v>534</v>
      </c>
    </row>
    <row r="39" customFormat="false" ht="15.75" hidden="false" customHeight="false" outlineLevel="0" collapsed="false">
      <c r="A39" s="134"/>
      <c r="B39" s="134" t="s">
        <v>355</v>
      </c>
    </row>
    <row r="40" customFormat="false" ht="15.75" hidden="false" customHeight="false" outlineLevel="0" collapsed="false">
      <c r="A40" s="134"/>
      <c r="B40" s="134" t="s">
        <v>839</v>
      </c>
    </row>
    <row r="41" customFormat="false" ht="15.75" hidden="false" customHeight="false" outlineLevel="0" collapsed="false">
      <c r="A41" s="134"/>
      <c r="B41" s="134" t="s">
        <v>1059</v>
      </c>
    </row>
    <row r="42" customFormat="false" ht="15.75" hidden="false" customHeight="false" outlineLevel="0" collapsed="false">
      <c r="A42" s="134"/>
      <c r="B42" s="134" t="s">
        <v>958</v>
      </c>
    </row>
    <row r="43" customFormat="false" ht="15.75" hidden="false" customHeight="false" outlineLevel="0" collapsed="false">
      <c r="A43" s="134"/>
      <c r="B43" s="134" t="s">
        <v>357</v>
      </c>
    </row>
    <row r="44" customFormat="false" ht="15.75" hidden="false" customHeight="false" outlineLevel="0" collapsed="false">
      <c r="A44" s="134"/>
      <c r="B44" s="134" t="s">
        <v>427</v>
      </c>
    </row>
    <row r="45" customFormat="false" ht="15.75" hidden="false" customHeight="false" outlineLevel="0" collapsed="false">
      <c r="A45" s="134"/>
      <c r="B45" s="134" t="s">
        <v>536</v>
      </c>
    </row>
    <row r="46" customFormat="false" ht="15.75" hidden="false" customHeight="false" outlineLevel="0" collapsed="false">
      <c r="A46" s="134"/>
      <c r="B46" s="134" t="s">
        <v>549</v>
      </c>
    </row>
    <row r="47" customFormat="false" ht="15.75" hidden="false" customHeight="false" outlineLevel="0" collapsed="false">
      <c r="A47" s="134"/>
      <c r="B47" s="134" t="s">
        <v>550</v>
      </c>
    </row>
    <row r="48" customFormat="false" ht="15.75" hidden="false" customHeight="false" outlineLevel="0" collapsed="false">
      <c r="A48" s="134"/>
      <c r="B48" s="134" t="s">
        <v>551</v>
      </c>
    </row>
    <row r="49" customFormat="false" ht="15.75" hidden="false" customHeight="false" outlineLevel="0" collapsed="false">
      <c r="A49" s="134"/>
      <c r="B49" s="134" t="s">
        <v>841</v>
      </c>
    </row>
    <row r="50" customFormat="false" ht="15.75" hidden="false" customHeight="false" outlineLevel="0" collapsed="false">
      <c r="A50" s="134"/>
      <c r="B50" s="134" t="s">
        <v>608</v>
      </c>
    </row>
    <row r="51" customFormat="false" ht="15.75" hidden="false" customHeight="false" outlineLevel="0" collapsed="false">
      <c r="A51" s="134"/>
      <c r="B51" s="134" t="s">
        <v>359</v>
      </c>
    </row>
    <row r="52" customFormat="false" ht="15.75" hidden="false" customHeight="false" outlineLevel="0" collapsed="false">
      <c r="A52" s="134"/>
      <c r="B52" s="134" t="s">
        <v>278</v>
      </c>
    </row>
    <row r="53" customFormat="false" ht="15.75" hidden="false" customHeight="false" outlineLevel="0" collapsed="false">
      <c r="A53" s="134"/>
      <c r="B53" s="134" t="s">
        <v>429</v>
      </c>
    </row>
    <row r="54" customFormat="false" ht="15.75" hidden="false" customHeight="false" outlineLevel="0" collapsed="false">
      <c r="A54" s="134"/>
      <c r="B54" s="134" t="s">
        <v>994</v>
      </c>
    </row>
    <row r="55" customFormat="false" ht="15.75" hidden="false" customHeight="false" outlineLevel="0" collapsed="false">
      <c r="A55" s="134"/>
      <c r="B55" s="134" t="s">
        <v>900</v>
      </c>
    </row>
    <row r="56" customFormat="false" ht="15.75" hidden="false" customHeight="false" outlineLevel="0" collapsed="false">
      <c r="A56" s="134"/>
      <c r="B56" s="134" t="s">
        <v>308</v>
      </c>
    </row>
    <row r="57" customFormat="false" ht="15.75" hidden="false" customHeight="false" outlineLevel="0" collapsed="false">
      <c r="A57" s="134"/>
      <c r="B57" s="134" t="s">
        <v>310</v>
      </c>
    </row>
    <row r="58" customFormat="false" ht="15.75" hidden="false" customHeight="false" outlineLevel="0" collapsed="false">
      <c r="A58" s="134"/>
      <c r="B58" s="134" t="s">
        <v>602</v>
      </c>
    </row>
    <row r="59" customFormat="false" ht="15.75" hidden="false" customHeight="false" outlineLevel="0" collapsed="false">
      <c r="A59" s="134"/>
      <c r="B59" s="134" t="s">
        <v>604</v>
      </c>
    </row>
    <row r="60" customFormat="false" ht="15.75" hidden="false" customHeight="false" outlineLevel="0" collapsed="false">
      <c r="A60" s="134"/>
      <c r="B60" s="134" t="s">
        <v>690</v>
      </c>
    </row>
    <row r="61" customFormat="false" ht="15.75" hidden="false" customHeight="false" outlineLevel="0" collapsed="false">
      <c r="A61" s="134"/>
      <c r="B61" s="134" t="s">
        <v>198</v>
      </c>
    </row>
    <row r="62" customFormat="false" ht="15.75" hidden="false" customHeight="false" outlineLevel="0" collapsed="false">
      <c r="A62" s="134"/>
      <c r="B62" s="134" t="s">
        <v>815</v>
      </c>
    </row>
    <row r="63" customFormat="false" ht="15.75" hidden="false" customHeight="false" outlineLevel="0" collapsed="false">
      <c r="A63" s="134"/>
      <c r="B63" s="134" t="s">
        <v>501</v>
      </c>
    </row>
    <row r="64" customFormat="false" ht="15.75" hidden="false" customHeight="false" outlineLevel="0" collapsed="false">
      <c r="A64" s="134"/>
      <c r="B64" s="134" t="s">
        <v>77</v>
      </c>
    </row>
    <row r="65" customFormat="false" ht="15.75" hidden="false" customHeight="false" outlineLevel="0" collapsed="false">
      <c r="A65" s="134"/>
      <c r="B65" s="134" t="s">
        <v>245</v>
      </c>
    </row>
    <row r="66" customFormat="false" ht="15.75" hidden="false" customHeight="false" outlineLevel="0" collapsed="false">
      <c r="A66" s="134"/>
      <c r="B66" s="134" t="s">
        <v>246</v>
      </c>
    </row>
    <row r="67" customFormat="false" ht="15.75" hidden="false" customHeight="false" outlineLevel="0" collapsed="false">
      <c r="A67" s="134"/>
      <c r="B67" s="134" t="s">
        <v>247</v>
      </c>
    </row>
    <row r="68" customFormat="false" ht="15.75" hidden="false" customHeight="false" outlineLevel="0" collapsed="false">
      <c r="A68" s="134"/>
      <c r="B68" s="134" t="s">
        <v>565</v>
      </c>
    </row>
    <row r="69" customFormat="false" ht="15.75" hidden="false" customHeight="false" outlineLevel="0" collapsed="false">
      <c r="A69" s="134"/>
      <c r="B69" s="134" t="s">
        <v>734</v>
      </c>
    </row>
    <row r="70" customFormat="false" ht="15.75" hidden="false" customHeight="false" outlineLevel="0" collapsed="false">
      <c r="A70" s="134"/>
      <c r="B70" s="134" t="s">
        <v>668</v>
      </c>
    </row>
    <row r="71" customFormat="false" ht="15.75" hidden="false" customHeight="false" outlineLevel="0" collapsed="false">
      <c r="A71" s="134"/>
      <c r="B71" s="134" t="s">
        <v>670</v>
      </c>
    </row>
    <row r="72" customFormat="false" ht="15.75" hidden="false" customHeight="false" outlineLevel="0" collapsed="false">
      <c r="A72" s="134"/>
      <c r="B72" s="134" t="s">
        <v>996</v>
      </c>
    </row>
    <row r="73" customFormat="false" ht="15.75" hidden="false" customHeight="false" outlineLevel="0" collapsed="false">
      <c r="A73" s="134"/>
      <c r="B73" s="134" t="s">
        <v>609</v>
      </c>
    </row>
    <row r="74" customFormat="false" ht="15.75" hidden="false" customHeight="false" outlineLevel="0" collapsed="false">
      <c r="A74" s="134"/>
      <c r="B74" s="134" t="s">
        <v>200</v>
      </c>
    </row>
    <row r="75" customFormat="false" ht="15.75" hidden="false" customHeight="false" outlineLevel="0" collapsed="false">
      <c r="A75" s="134"/>
      <c r="B75" s="134" t="s">
        <v>915</v>
      </c>
    </row>
    <row r="76" customFormat="false" ht="15.75" hidden="false" customHeight="false" outlineLevel="0" collapsed="false">
      <c r="A76" s="134"/>
      <c r="B76" s="134" t="s">
        <v>431</v>
      </c>
    </row>
    <row r="77" customFormat="false" ht="15.75" hidden="false" customHeight="false" outlineLevel="0" collapsed="false">
      <c r="A77" s="134"/>
      <c r="B77" s="134" t="s">
        <v>433</v>
      </c>
    </row>
    <row r="78" customFormat="false" ht="15.75" hidden="false" customHeight="false" outlineLevel="0" collapsed="false">
      <c r="A78" s="134"/>
      <c r="B78" s="134" t="s">
        <v>361</v>
      </c>
    </row>
    <row r="79" customFormat="false" ht="15.75" hidden="false" customHeight="false" outlineLevel="0" collapsed="false">
      <c r="A79" s="134"/>
      <c r="B79" s="134" t="s">
        <v>254</v>
      </c>
    </row>
    <row r="80" customFormat="false" ht="15.75" hidden="false" customHeight="false" outlineLevel="0" collapsed="false">
      <c r="A80" s="134"/>
      <c r="B80" s="134" t="s">
        <v>312</v>
      </c>
    </row>
    <row r="81" customFormat="false" ht="15.75" hidden="false" customHeight="false" outlineLevel="0" collapsed="false">
      <c r="A81" s="134"/>
      <c r="B81" s="134" t="s">
        <v>314</v>
      </c>
    </row>
    <row r="82" customFormat="false" ht="15.75" hidden="false" customHeight="false" outlineLevel="0" collapsed="false">
      <c r="A82" s="134"/>
      <c r="B82" s="134" t="s">
        <v>435</v>
      </c>
    </row>
    <row r="83" customFormat="false" ht="15.75" hidden="false" customHeight="false" outlineLevel="0" collapsed="false">
      <c r="A83" s="134"/>
      <c r="B83" s="134" t="s">
        <v>916</v>
      </c>
    </row>
    <row r="84" customFormat="false" ht="15.75" hidden="false" customHeight="false" outlineLevel="0" collapsed="false">
      <c r="A84" s="134"/>
      <c r="B84" s="134" t="s">
        <v>917</v>
      </c>
    </row>
    <row r="85" customFormat="false" ht="15.75" hidden="false" customHeight="false" outlineLevel="0" collapsed="false">
      <c r="A85" s="134"/>
      <c r="B85" s="134" t="s">
        <v>918</v>
      </c>
    </row>
    <row r="86" customFormat="false" ht="15.75" hidden="false" customHeight="false" outlineLevel="0" collapsed="false">
      <c r="A86" s="134"/>
      <c r="B86" s="134" t="s">
        <v>919</v>
      </c>
    </row>
    <row r="87" customFormat="false" ht="15.75" hidden="false" customHeight="false" outlineLevel="0" collapsed="false">
      <c r="A87" s="134"/>
      <c r="B87" s="134" t="s">
        <v>902</v>
      </c>
    </row>
    <row r="88" customFormat="false" ht="15.75" hidden="false" customHeight="false" outlineLevel="0" collapsed="false">
      <c r="A88" s="134"/>
      <c r="B88" s="134" t="s">
        <v>437</v>
      </c>
    </row>
    <row r="89" customFormat="false" ht="15.75" hidden="false" customHeight="false" outlineLevel="0" collapsed="false">
      <c r="A89" s="134"/>
      <c r="B89" s="134" t="s">
        <v>843</v>
      </c>
    </row>
    <row r="90" customFormat="false" ht="15.75" hidden="false" customHeight="false" outlineLevel="0" collapsed="false">
      <c r="A90" s="134"/>
      <c r="B90" s="134" t="s">
        <v>256</v>
      </c>
    </row>
    <row r="91" customFormat="false" ht="15.75" hidden="false" customHeight="false" outlineLevel="0" collapsed="false">
      <c r="A91" s="134"/>
      <c r="B91" s="134" t="s">
        <v>567</v>
      </c>
    </row>
    <row r="92" customFormat="false" ht="15.75" hidden="false" customHeight="false" outlineLevel="0" collapsed="false">
      <c r="A92" s="134"/>
      <c r="B92" s="134" t="s">
        <v>736</v>
      </c>
    </row>
    <row r="93" customFormat="false" ht="15.75" hidden="false" customHeight="false" outlineLevel="0" collapsed="false">
      <c r="A93" s="134"/>
      <c r="B93" s="134" t="s">
        <v>363</v>
      </c>
    </row>
    <row r="94" customFormat="false" ht="15.75" hidden="false" customHeight="false" outlineLevel="0" collapsed="false">
      <c r="A94" s="134"/>
      <c r="B94" s="134" t="s">
        <v>365</v>
      </c>
    </row>
    <row r="95" customFormat="false" ht="15.75" hidden="false" customHeight="false" outlineLevel="0" collapsed="false">
      <c r="A95" s="134"/>
      <c r="B95" s="134" t="s">
        <v>932</v>
      </c>
    </row>
    <row r="96" customFormat="false" ht="15.75" hidden="false" customHeight="false" outlineLevel="0" collapsed="false">
      <c r="A96" s="134"/>
      <c r="B96" s="134" t="s">
        <v>222</v>
      </c>
    </row>
    <row r="97" customFormat="false" ht="15.75" hidden="false" customHeight="false" outlineLevel="0" collapsed="false">
      <c r="A97" s="134"/>
      <c r="B97" s="134" t="s">
        <v>845</v>
      </c>
    </row>
    <row r="98" customFormat="false" ht="15.75" hidden="false" customHeight="false" outlineLevel="0" collapsed="false">
      <c r="A98" s="134"/>
      <c r="B98" s="134" t="s">
        <v>583</v>
      </c>
    </row>
    <row r="99" customFormat="false" ht="15.75" hidden="false" customHeight="false" outlineLevel="0" collapsed="false">
      <c r="A99" s="134"/>
      <c r="B99" s="134" t="s">
        <v>280</v>
      </c>
    </row>
    <row r="100" customFormat="false" ht="15.75" hidden="false" customHeight="false" outlineLevel="0" collapsed="false">
      <c r="A100" s="134"/>
      <c r="B100" s="134" t="s">
        <v>890</v>
      </c>
    </row>
    <row r="101" customFormat="false" ht="15.75" hidden="false" customHeight="false" outlineLevel="0" collapsed="false">
      <c r="A101" s="134"/>
      <c r="B101" s="134" t="s">
        <v>646</v>
      </c>
    </row>
    <row r="102" customFormat="false" ht="15.75" hidden="false" customHeight="false" outlineLevel="0" collapsed="false">
      <c r="A102" s="134"/>
      <c r="B102" s="134" t="s">
        <v>647</v>
      </c>
    </row>
    <row r="103" customFormat="false" ht="15.75" hidden="false" customHeight="false" outlineLevel="0" collapsed="false">
      <c r="A103" s="134"/>
      <c r="B103" s="134" t="s">
        <v>903</v>
      </c>
    </row>
    <row r="104" customFormat="false" ht="15.75" hidden="false" customHeight="false" outlineLevel="0" collapsed="false">
      <c r="A104" s="134"/>
      <c r="B104" s="134" t="s">
        <v>904</v>
      </c>
    </row>
    <row r="105" customFormat="false" ht="15.75" hidden="false" customHeight="false" outlineLevel="0" collapsed="false">
      <c r="A105" s="134"/>
      <c r="B105" s="134" t="s">
        <v>316</v>
      </c>
    </row>
    <row r="106" customFormat="false" ht="15.75" hidden="false" customHeight="false" outlineLevel="0" collapsed="false">
      <c r="A106" s="134"/>
      <c r="B106" s="134" t="s">
        <v>318</v>
      </c>
    </row>
    <row r="107" customFormat="false" ht="15.75" hidden="false" customHeight="false" outlineLevel="0" collapsed="false">
      <c r="A107" s="134"/>
      <c r="B107" s="134" t="s">
        <v>367</v>
      </c>
    </row>
    <row r="108" customFormat="false" ht="15.75" hidden="false" customHeight="false" outlineLevel="0" collapsed="false">
      <c r="A108" s="134"/>
      <c r="B108" s="134" t="s">
        <v>229</v>
      </c>
    </row>
    <row r="109" customFormat="false" ht="15.75" hidden="false" customHeight="false" outlineLevel="0" collapsed="false">
      <c r="A109" s="134"/>
      <c r="B109" s="134" t="s">
        <v>320</v>
      </c>
    </row>
    <row r="110" customFormat="false" ht="15.75" hidden="false" customHeight="false" outlineLevel="0" collapsed="false">
      <c r="A110" s="134"/>
      <c r="B110" s="134" t="s">
        <v>322</v>
      </c>
    </row>
    <row r="111" customFormat="false" ht="15.75" hidden="false" customHeight="false" outlineLevel="0" collapsed="false">
      <c r="A111" s="134"/>
      <c r="B111" s="134" t="s">
        <v>324</v>
      </c>
    </row>
    <row r="112" customFormat="false" ht="15.75" hidden="false" customHeight="false" outlineLevel="0" collapsed="false">
      <c r="A112" s="134"/>
      <c r="B112" s="134" t="s">
        <v>998</v>
      </c>
    </row>
    <row r="113" customFormat="false" ht="15.75" hidden="false" customHeight="false" outlineLevel="0" collapsed="false">
      <c r="A113" s="134"/>
      <c r="B113" s="134" t="s">
        <v>1067</v>
      </c>
    </row>
    <row r="114" customFormat="false" ht="15.75" hidden="false" customHeight="false" outlineLevel="0" collapsed="false">
      <c r="A114" s="134"/>
      <c r="B114" s="134" t="s">
        <v>1063</v>
      </c>
    </row>
    <row r="115" customFormat="false" ht="15.75" hidden="false" customHeight="false" outlineLevel="0" collapsed="false">
      <c r="A115" s="134"/>
      <c r="B115" s="134" t="s">
        <v>1064</v>
      </c>
    </row>
    <row r="116" customFormat="false" ht="15.75" hidden="false" customHeight="false" outlineLevel="0" collapsed="false">
      <c r="A116" s="134"/>
      <c r="B116" s="134" t="s">
        <v>1065</v>
      </c>
    </row>
    <row r="117" customFormat="false" ht="15.75" hidden="false" customHeight="false" outlineLevel="0" collapsed="false">
      <c r="A117" s="134"/>
      <c r="B117" s="134" t="s">
        <v>1066</v>
      </c>
    </row>
    <row r="118" customFormat="false" ht="15.75" hidden="false" customHeight="false" outlineLevel="0" collapsed="false">
      <c r="A118" s="134"/>
      <c r="B118" s="134" t="s">
        <v>738</v>
      </c>
    </row>
    <row r="119" customFormat="false" ht="15.75" hidden="false" customHeight="false" outlineLevel="0" collapsed="false">
      <c r="A119" s="134"/>
      <c r="B119" s="134" t="s">
        <v>1000</v>
      </c>
    </row>
    <row r="120" customFormat="false" ht="15.75" hidden="false" customHeight="false" outlineLevel="0" collapsed="false">
      <c r="A120" s="134"/>
      <c r="B120" s="134" t="s">
        <v>369</v>
      </c>
    </row>
    <row r="121" customFormat="false" ht="15.75" hidden="false" customHeight="false" outlineLevel="0" collapsed="false">
      <c r="A121" s="134"/>
      <c r="B121" s="134" t="s">
        <v>223</v>
      </c>
    </row>
    <row r="122" customFormat="false" ht="15.75" hidden="false" customHeight="false" outlineLevel="0" collapsed="false">
      <c r="A122" s="134"/>
      <c r="B122" s="134" t="s">
        <v>326</v>
      </c>
    </row>
    <row r="123" customFormat="false" ht="15.75" hidden="false" customHeight="false" outlineLevel="0" collapsed="false">
      <c r="A123" s="134"/>
      <c r="B123" s="134" t="s">
        <v>934</v>
      </c>
    </row>
    <row r="124" customFormat="false" ht="15.75" hidden="false" customHeight="false" outlineLevel="0" collapsed="false">
      <c r="A124" s="134"/>
      <c r="B124" s="134" t="s">
        <v>740</v>
      </c>
    </row>
    <row r="125" customFormat="false" ht="15.75" hidden="false" customHeight="false" outlineLevel="0" collapsed="false">
      <c r="A125" s="134"/>
      <c r="B125" s="134" t="s">
        <v>672</v>
      </c>
    </row>
    <row r="126" customFormat="false" ht="15.75" hidden="false" customHeight="false" outlineLevel="0" collapsed="false">
      <c r="A126" s="134"/>
      <c r="B126" s="134" t="s">
        <v>891</v>
      </c>
    </row>
    <row r="127" customFormat="false" ht="15.75" hidden="false" customHeight="false" outlineLevel="0" collapsed="false">
      <c r="A127" s="134"/>
      <c r="B127" s="134" t="s">
        <v>816</v>
      </c>
    </row>
    <row r="128" customFormat="false" ht="15.75" hidden="false" customHeight="false" outlineLevel="0" collapsed="false">
      <c r="A128" s="134"/>
      <c r="B128" s="134" t="s">
        <v>960</v>
      </c>
    </row>
    <row r="129" customFormat="false" ht="15.75" hidden="false" customHeight="false" outlineLevel="0" collapsed="false">
      <c r="A129" s="134"/>
      <c r="B129" s="134" t="s">
        <v>692</v>
      </c>
    </row>
    <row r="130" customFormat="false" ht="15.75" hidden="false" customHeight="false" outlineLevel="0" collapsed="false">
      <c r="A130" s="134"/>
      <c r="B130" s="134" t="s">
        <v>847</v>
      </c>
    </row>
    <row r="131" customFormat="false" ht="15.75" hidden="false" customHeight="false" outlineLevel="0" collapsed="false">
      <c r="A131" s="134"/>
      <c r="B131" s="134" t="s">
        <v>789</v>
      </c>
    </row>
    <row r="132" customFormat="false" ht="15.75" hidden="false" customHeight="false" outlineLevel="0" collapsed="false">
      <c r="A132" s="134"/>
      <c r="B132" s="134" t="s">
        <v>694</v>
      </c>
    </row>
    <row r="133" customFormat="false" ht="15.75" hidden="false" customHeight="false" outlineLevel="0" collapsed="false">
      <c r="A133" s="134"/>
      <c r="B133" s="134" t="s">
        <v>328</v>
      </c>
    </row>
    <row r="134" customFormat="false" ht="15.75" hidden="false" customHeight="false" outlineLevel="0" collapsed="false">
      <c r="A134" s="134"/>
      <c r="B134" s="134" t="s">
        <v>202</v>
      </c>
    </row>
    <row r="135" customFormat="false" ht="15.75" hidden="false" customHeight="false" outlineLevel="0" collapsed="false">
      <c r="A135" s="134"/>
      <c r="B135" s="134" t="s">
        <v>224</v>
      </c>
    </row>
    <row r="136" customFormat="false" ht="15.75" hidden="false" customHeight="false" outlineLevel="0" collapsed="false">
      <c r="A136" s="134"/>
      <c r="B136" s="134" t="s">
        <v>107</v>
      </c>
    </row>
    <row r="137" customFormat="false" ht="15.75" hidden="false" customHeight="false" outlineLevel="0" collapsed="false">
      <c r="A137" s="134"/>
      <c r="B137" s="134" t="s">
        <v>259</v>
      </c>
    </row>
    <row r="138" customFormat="false" ht="15.75" hidden="false" customHeight="false" outlineLevel="0" collapsed="false">
      <c r="A138" s="134"/>
      <c r="B138" s="134" t="s">
        <v>261</v>
      </c>
    </row>
    <row r="139" customFormat="false" ht="15.75" hidden="false" customHeight="false" outlineLevel="0" collapsed="false">
      <c r="A139" s="134"/>
      <c r="B139" s="134" t="s">
        <v>849</v>
      </c>
    </row>
    <row r="140" customFormat="false" ht="15.75" hidden="false" customHeight="false" outlineLevel="0" collapsed="false">
      <c r="A140" s="134"/>
      <c r="B140" s="134" t="s">
        <v>439</v>
      </c>
    </row>
    <row r="141" customFormat="false" ht="15.75" hidden="false" customHeight="false" outlineLevel="0" collapsed="false">
      <c r="A141" s="134"/>
      <c r="B141" s="134" t="s">
        <v>371</v>
      </c>
    </row>
    <row r="142" customFormat="false" ht="15.75" hidden="false" customHeight="false" outlineLevel="0" collapsed="false">
      <c r="A142" s="134"/>
      <c r="B142" s="134" t="s">
        <v>1060</v>
      </c>
    </row>
    <row r="143" customFormat="false" ht="15.75" hidden="false" customHeight="false" outlineLevel="0" collapsed="false">
      <c r="A143" s="134"/>
      <c r="B143" s="134" t="s">
        <v>552</v>
      </c>
    </row>
    <row r="144" customFormat="false" ht="15.75" hidden="false" customHeight="false" outlineLevel="0" collapsed="false">
      <c r="A144" s="134"/>
      <c r="B144" s="134" t="s">
        <v>1002</v>
      </c>
    </row>
    <row r="145" customFormat="false" ht="15.75" hidden="false" customHeight="false" outlineLevel="0" collapsed="false">
      <c r="A145" s="134"/>
      <c r="B145" s="134" t="s">
        <v>657</v>
      </c>
    </row>
    <row r="146" customFormat="false" ht="15.75" hidden="false" customHeight="false" outlineLevel="0" collapsed="false">
      <c r="A146" s="134"/>
      <c r="B146" s="134" t="s">
        <v>658</v>
      </c>
    </row>
    <row r="147" customFormat="false" ht="15.75" hidden="false" customHeight="false" outlineLevel="0" collapsed="false">
      <c r="A147" s="134"/>
      <c r="B147" s="134" t="s">
        <v>659</v>
      </c>
    </row>
    <row r="148" customFormat="false" ht="15.75" hidden="false" customHeight="false" outlineLevel="0" collapsed="false">
      <c r="A148" s="134"/>
      <c r="B148" s="134" t="s">
        <v>660</v>
      </c>
    </row>
    <row r="149" customFormat="false" ht="15.75" hidden="false" customHeight="false" outlineLevel="0" collapsed="false">
      <c r="A149" s="134"/>
      <c r="B149" s="134" t="s">
        <v>661</v>
      </c>
    </row>
    <row r="150" customFormat="false" ht="15.75" hidden="false" customHeight="false" outlineLevel="0" collapsed="false">
      <c r="A150" s="134"/>
      <c r="B150" s="134" t="s">
        <v>537</v>
      </c>
    </row>
    <row r="151" customFormat="false" ht="15.75" hidden="false" customHeight="false" outlineLevel="0" collapsed="false">
      <c r="A151" s="134"/>
      <c r="B151" s="134" t="s">
        <v>539</v>
      </c>
    </row>
    <row r="152" customFormat="false" ht="15.75" hidden="false" customHeight="false" outlineLevel="0" collapsed="false">
      <c r="A152" s="134"/>
      <c r="B152" s="134" t="s">
        <v>541</v>
      </c>
    </row>
    <row r="153" customFormat="false" ht="15.75" hidden="false" customHeight="false" outlineLevel="0" collapsed="false">
      <c r="A153" s="134"/>
      <c r="B153" s="134" t="s">
        <v>1004</v>
      </c>
    </row>
    <row r="154" customFormat="false" ht="15.75" hidden="false" customHeight="false" outlineLevel="0" collapsed="false">
      <c r="A154" s="134"/>
      <c r="B154" s="134" t="s">
        <v>1068</v>
      </c>
    </row>
    <row r="155" customFormat="false" ht="15.75" hidden="false" customHeight="false" outlineLevel="0" collapsed="false">
      <c r="A155" s="134"/>
      <c r="B155" s="134" t="s">
        <v>817</v>
      </c>
    </row>
    <row r="156" customFormat="false" ht="15.75" hidden="false" customHeight="false" outlineLevel="0" collapsed="false">
      <c r="A156" s="134"/>
      <c r="B156" s="134" t="s">
        <v>818</v>
      </c>
    </row>
    <row r="157" customFormat="false" ht="15.75" hidden="false" customHeight="false" outlineLevel="0" collapsed="false">
      <c r="A157" s="134"/>
      <c r="B157" s="134" t="s">
        <v>330</v>
      </c>
    </row>
    <row r="158" customFormat="false" ht="15.75" hidden="false" customHeight="false" outlineLevel="0" collapsed="false">
      <c r="A158" s="134"/>
      <c r="B158" s="134" t="s">
        <v>742</v>
      </c>
    </row>
    <row r="159" customFormat="false" ht="15.75" hidden="false" customHeight="false" outlineLevel="0" collapsed="false">
      <c r="A159" s="134"/>
      <c r="B159" s="134" t="s">
        <v>266</v>
      </c>
    </row>
    <row r="160" customFormat="false" ht="15.75" hidden="false" customHeight="false" outlineLevel="0" collapsed="false">
      <c r="A160" s="134"/>
      <c r="B160" s="134" t="s">
        <v>268</v>
      </c>
    </row>
    <row r="161" customFormat="false" ht="15.75" hidden="false" customHeight="false" outlineLevel="0" collapsed="false">
      <c r="A161" s="134"/>
      <c r="B161" s="134" t="s">
        <v>270</v>
      </c>
    </row>
    <row r="162" customFormat="false" ht="15.75" hidden="false" customHeight="false" outlineLevel="0" collapsed="false">
      <c r="A162" s="134"/>
      <c r="B162" s="134" t="s">
        <v>272</v>
      </c>
    </row>
    <row r="163" customFormat="false" ht="15.75" hidden="false" customHeight="false" outlineLevel="0" collapsed="false">
      <c r="A163" s="134"/>
      <c r="B163" s="134" t="s">
        <v>274</v>
      </c>
    </row>
    <row r="164" customFormat="false" ht="15.75" hidden="false" customHeight="false" outlineLevel="0" collapsed="false">
      <c r="A164" s="134"/>
      <c r="B164" s="134" t="s">
        <v>80</v>
      </c>
    </row>
    <row r="165" customFormat="false" ht="15.75" hidden="false" customHeight="false" outlineLevel="0" collapsed="false">
      <c r="A165" s="134"/>
      <c r="B165" s="134" t="s">
        <v>744</v>
      </c>
    </row>
    <row r="166" customFormat="false" ht="15.75" hidden="false" customHeight="false" outlineLevel="0" collapsed="false">
      <c r="A166" s="134"/>
      <c r="B166" s="134" t="s">
        <v>746</v>
      </c>
    </row>
    <row r="167" customFormat="false" ht="15.75" hidden="false" customHeight="false" outlineLevel="0" collapsed="false">
      <c r="A167" s="134"/>
      <c r="B167" s="134" t="s">
        <v>748</v>
      </c>
    </row>
    <row r="168" customFormat="false" ht="15.75" hidden="false" customHeight="false" outlineLevel="0" collapsed="false">
      <c r="A168" s="134"/>
      <c r="B168" s="134" t="s">
        <v>441</v>
      </c>
    </row>
    <row r="169" customFormat="false" ht="15.75" hidden="false" customHeight="false" outlineLevel="0" collapsed="false">
      <c r="A169" s="134"/>
      <c r="B169" s="134" t="s">
        <v>225</v>
      </c>
    </row>
    <row r="170" customFormat="false" ht="15.75" hidden="false" customHeight="false" outlineLevel="0" collapsed="false">
      <c r="A170" s="134"/>
      <c r="B170" s="134" t="s">
        <v>851</v>
      </c>
    </row>
    <row r="171" customFormat="false" ht="15.75" hidden="false" customHeight="false" outlineLevel="0" collapsed="false">
      <c r="A171" s="134"/>
      <c r="B171" s="134" t="s">
        <v>373</v>
      </c>
    </row>
    <row r="172" customFormat="false" ht="15.75" hidden="false" customHeight="false" outlineLevel="0" collapsed="false">
      <c r="A172" s="134"/>
      <c r="B172" s="134" t="s">
        <v>443</v>
      </c>
    </row>
    <row r="173" customFormat="false" ht="15.75" hidden="false" customHeight="false" outlineLevel="0" collapsed="false">
      <c r="A173" s="134"/>
      <c r="B173" s="134" t="s">
        <v>791</v>
      </c>
    </row>
    <row r="174" customFormat="false" ht="15.75" hidden="false" customHeight="false" outlineLevel="0" collapsed="false">
      <c r="A174" s="134"/>
      <c r="B174" s="134" t="s">
        <v>819</v>
      </c>
    </row>
    <row r="175" customFormat="false" ht="15.75" hidden="false" customHeight="false" outlineLevel="0" collapsed="false">
      <c r="A175" s="134"/>
      <c r="B175" s="134" t="s">
        <v>553</v>
      </c>
    </row>
    <row r="176" customFormat="false" ht="15.75" hidden="false" customHeight="false" outlineLevel="0" collapsed="false">
      <c r="A176" s="134"/>
      <c r="B176" s="134" t="s">
        <v>503</v>
      </c>
    </row>
    <row r="177" customFormat="false" ht="15.75" hidden="false" customHeight="false" outlineLevel="0" collapsed="false">
      <c r="A177" s="134"/>
      <c r="B177" s="134" t="s">
        <v>226</v>
      </c>
    </row>
    <row r="178" customFormat="false" ht="15.75" hidden="false" customHeight="false" outlineLevel="0" collapsed="false">
      <c r="A178" s="134"/>
      <c r="B178" s="134" t="s">
        <v>375</v>
      </c>
    </row>
    <row r="179" customFormat="false" ht="15.75" hidden="false" customHeight="false" outlineLevel="0" collapsed="false">
      <c r="A179" s="134"/>
      <c r="B179" s="134" t="s">
        <v>332</v>
      </c>
    </row>
    <row r="180" customFormat="false" ht="15.75" hidden="false" customHeight="false" outlineLevel="0" collapsed="false">
      <c r="A180" s="134"/>
      <c r="B180" s="134" t="s">
        <v>610</v>
      </c>
    </row>
    <row r="181" customFormat="false" ht="15.75" hidden="false" customHeight="false" outlineLevel="0" collapsed="false">
      <c r="A181" s="134"/>
      <c r="B181" s="134" t="s">
        <v>1006</v>
      </c>
    </row>
    <row r="182" customFormat="false" ht="15.75" hidden="false" customHeight="false" outlineLevel="0" collapsed="false">
      <c r="A182" s="134"/>
      <c r="B182" s="134" t="s">
        <v>554</v>
      </c>
    </row>
    <row r="183" customFormat="false" ht="15.75" hidden="false" customHeight="false" outlineLevel="0" collapsed="false">
      <c r="A183" s="134"/>
      <c r="B183" s="134" t="s">
        <v>248</v>
      </c>
    </row>
    <row r="184" customFormat="false" ht="15.75" hidden="false" customHeight="false" outlineLevel="0" collapsed="false">
      <c r="A184" s="134"/>
      <c r="B184" s="134" t="s">
        <v>505</v>
      </c>
    </row>
    <row r="185" customFormat="false" ht="15.75" hidden="false" customHeight="false" outlineLevel="0" collapsed="false">
      <c r="A185" s="134"/>
      <c r="B185" s="134" t="s">
        <v>377</v>
      </c>
    </row>
    <row r="186" customFormat="false" ht="15.75" hidden="false" customHeight="false" outlineLevel="0" collapsed="false">
      <c r="A186" s="134"/>
      <c r="B186" s="134" t="s">
        <v>445</v>
      </c>
    </row>
    <row r="187" customFormat="false" ht="15.75" hidden="false" customHeight="false" outlineLevel="0" collapsed="false">
      <c r="A187" s="134"/>
      <c r="B187" s="134" t="s">
        <v>447</v>
      </c>
    </row>
    <row r="188" customFormat="false" ht="15.75" hidden="false" customHeight="false" outlineLevel="0" collapsed="false">
      <c r="A188" s="134"/>
      <c r="B188" s="134" t="s">
        <v>750</v>
      </c>
    </row>
    <row r="189" customFormat="false" ht="15.75" hidden="false" customHeight="false" outlineLevel="0" collapsed="false">
      <c r="A189" s="134"/>
      <c r="B189" s="134" t="s">
        <v>379</v>
      </c>
    </row>
    <row r="190" customFormat="false" ht="15.75" hidden="false" customHeight="false" outlineLevel="0" collapsed="false">
      <c r="A190" s="134"/>
      <c r="B190" s="134" t="s">
        <v>905</v>
      </c>
    </row>
    <row r="191" customFormat="false" ht="15.75" hidden="false" customHeight="false" outlineLevel="0" collapsed="false">
      <c r="A191" s="134"/>
      <c r="B191" s="134" t="s">
        <v>249</v>
      </c>
    </row>
    <row r="192" customFormat="false" ht="15.75" hidden="false" customHeight="false" outlineLevel="0" collapsed="false">
      <c r="A192" s="134"/>
      <c r="B192" s="134" t="s">
        <v>611</v>
      </c>
    </row>
    <row r="193" customFormat="false" ht="15.75" hidden="false" customHeight="false" outlineLevel="0" collapsed="false">
      <c r="A193" s="134"/>
      <c r="B193" s="134" t="s">
        <v>648</v>
      </c>
    </row>
    <row r="194" customFormat="false" ht="15.75" hidden="false" customHeight="false" outlineLevel="0" collapsed="false">
      <c r="A194" s="134"/>
      <c r="B194" s="134" t="s">
        <v>935</v>
      </c>
    </row>
    <row r="195" customFormat="false" ht="15.75" hidden="false" customHeight="false" outlineLevel="0" collapsed="false">
      <c r="A195" s="134"/>
      <c r="B195" s="134" t="s">
        <v>820</v>
      </c>
    </row>
    <row r="196" customFormat="false" ht="15.75" hidden="false" customHeight="false" outlineLevel="0" collapsed="false">
      <c r="A196" s="134"/>
      <c r="B196" s="134" t="s">
        <v>920</v>
      </c>
    </row>
    <row r="197" customFormat="false" ht="15.75" hidden="false" customHeight="false" outlineLevel="0" collapsed="false">
      <c r="A197" s="134"/>
      <c r="B197" s="134" t="s">
        <v>853</v>
      </c>
    </row>
    <row r="198" customFormat="false" ht="15.75" hidden="false" customHeight="false" outlineLevel="0" collapsed="false">
      <c r="A198" s="134"/>
      <c r="B198" s="134" t="s">
        <v>276</v>
      </c>
    </row>
    <row r="199" customFormat="false" ht="15.75" hidden="false" customHeight="false" outlineLevel="0" collapsed="false">
      <c r="A199" s="134"/>
      <c r="B199" s="134" t="s">
        <v>662</v>
      </c>
    </row>
    <row r="200" customFormat="false" ht="15.75" hidden="false" customHeight="false" outlineLevel="0" collapsed="false">
      <c r="A200" s="134"/>
      <c r="B200" s="134" t="s">
        <v>921</v>
      </c>
    </row>
    <row r="201" customFormat="false" ht="15.75" hidden="false" customHeight="false" outlineLevel="0" collapsed="false">
      <c r="A201" s="134"/>
      <c r="B201" s="134" t="s">
        <v>752</v>
      </c>
    </row>
    <row r="202" customFormat="false" ht="15.75" hidden="false" customHeight="false" outlineLevel="0" collapsed="false">
      <c r="A202" s="134"/>
      <c r="B202" s="134" t="s">
        <v>284</v>
      </c>
    </row>
    <row r="203" customFormat="false" ht="15.75" hidden="false" customHeight="false" outlineLevel="0" collapsed="false">
      <c r="A203" s="134"/>
      <c r="B203" s="134" t="s">
        <v>507</v>
      </c>
    </row>
    <row r="204" customFormat="false" ht="15.75" hidden="false" customHeight="false" outlineLevel="0" collapsed="false">
      <c r="A204" s="134"/>
      <c r="B204" s="134" t="s">
        <v>381</v>
      </c>
    </row>
    <row r="205" customFormat="false" ht="15.75" hidden="false" customHeight="false" outlineLevel="0" collapsed="false">
      <c r="A205" s="134"/>
      <c r="B205" s="134" t="s">
        <v>227</v>
      </c>
    </row>
    <row r="206" customFormat="false" ht="15.75" hidden="false" customHeight="false" outlineLevel="0" collapsed="false">
      <c r="A206" s="134"/>
      <c r="B206" s="134" t="s">
        <v>907</v>
      </c>
    </row>
    <row r="207" customFormat="false" ht="15.75" hidden="false" customHeight="false" outlineLevel="0" collapsed="false">
      <c r="A207" s="134"/>
      <c r="B207" s="134" t="s">
        <v>908</v>
      </c>
    </row>
    <row r="208" customFormat="false" ht="15.75" hidden="false" customHeight="false" outlineLevel="0" collapsed="false">
      <c r="A208" s="134"/>
      <c r="B208" s="134" t="s">
        <v>909</v>
      </c>
    </row>
    <row r="209" customFormat="false" ht="15.75" hidden="false" customHeight="false" outlineLevel="0" collapsed="false">
      <c r="A209" s="134"/>
      <c r="B209" s="134" t="s">
        <v>910</v>
      </c>
    </row>
    <row r="210" customFormat="false" ht="15.75" hidden="false" customHeight="false" outlineLevel="0" collapsed="false">
      <c r="A210" s="134"/>
      <c r="B210" s="134" t="s">
        <v>911</v>
      </c>
    </row>
    <row r="211" customFormat="false" ht="15.75" hidden="false" customHeight="false" outlineLevel="0" collapsed="false">
      <c r="A211" s="134"/>
      <c r="B211" s="134" t="s">
        <v>912</v>
      </c>
    </row>
    <row r="212" customFormat="false" ht="15.75" hidden="false" customHeight="false" outlineLevel="0" collapsed="false">
      <c r="A212" s="134"/>
      <c r="B212" s="134" t="s">
        <v>543</v>
      </c>
    </row>
    <row r="213" customFormat="false" ht="15.75" hidden="false" customHeight="false" outlineLevel="0" collapsed="false">
      <c r="A213" s="134"/>
      <c r="B213" s="134" t="s">
        <v>696</v>
      </c>
    </row>
    <row r="214" customFormat="false" ht="15.75" hidden="false" customHeight="false" outlineLevel="0" collapsed="false">
      <c r="A214" s="134"/>
      <c r="B214" s="134" t="s">
        <v>922</v>
      </c>
    </row>
    <row r="215" customFormat="false" ht="15.75" hidden="false" customHeight="false" outlineLevel="0" collapsed="false">
      <c r="A215" s="134"/>
      <c r="B215" s="134" t="s">
        <v>555</v>
      </c>
    </row>
    <row r="216" customFormat="false" ht="15.75" hidden="false" customHeight="false" outlineLevel="0" collapsed="false">
      <c r="A216" s="134"/>
      <c r="B216" s="134" t="s">
        <v>556</v>
      </c>
    </row>
    <row r="217" customFormat="false" ht="15.75" hidden="false" customHeight="false" outlineLevel="0" collapsed="false">
      <c r="A217" s="134"/>
      <c r="B217" s="134" t="s">
        <v>821</v>
      </c>
    </row>
    <row r="218" customFormat="false" ht="15.75" hidden="false" customHeight="false" outlineLevel="0" collapsed="false">
      <c r="A218" s="134"/>
      <c r="B218" s="134" t="s">
        <v>509</v>
      </c>
    </row>
    <row r="219" customFormat="false" ht="15.75" hidden="false" customHeight="false" outlineLevel="0" collapsed="false">
      <c r="A219" s="134"/>
      <c r="B219" s="134" t="s">
        <v>383</v>
      </c>
    </row>
    <row r="220" customFormat="false" ht="15.75" hidden="false" customHeight="false" outlineLevel="0" collapsed="false">
      <c r="A220" s="134"/>
      <c r="B220" s="134" t="s">
        <v>1061</v>
      </c>
    </row>
    <row r="221" customFormat="false" ht="15.75" hidden="false" customHeight="false" outlineLevel="0" collapsed="false">
      <c r="A221" s="134"/>
      <c r="B221" s="134" t="s">
        <v>334</v>
      </c>
    </row>
    <row r="222" customFormat="false" ht="15.75" hidden="false" customHeight="false" outlineLevel="0" collapsed="false">
      <c r="A222" s="134"/>
      <c r="B222" s="134" t="s">
        <v>698</v>
      </c>
    </row>
    <row r="223" customFormat="false" ht="15.75" hidden="false" customHeight="false" outlineLevel="0" collapsed="false">
      <c r="A223" s="134"/>
      <c r="B223" s="134" t="s">
        <v>569</v>
      </c>
    </row>
    <row r="224" customFormat="false" ht="15.75" hidden="false" customHeight="false" outlineLevel="0" collapsed="false">
      <c r="A224" s="134"/>
      <c r="B224" s="134" t="s">
        <v>571</v>
      </c>
    </row>
    <row r="225" customFormat="false" ht="15.75" hidden="false" customHeight="false" outlineLevel="0" collapsed="false">
      <c r="A225" s="134"/>
      <c r="B225" s="134" t="s">
        <v>573</v>
      </c>
    </row>
    <row r="226" customFormat="false" ht="15.75" hidden="false" customHeight="false" outlineLevel="0" collapsed="false">
      <c r="A226" s="134"/>
      <c r="B226" s="134" t="s">
        <v>1008</v>
      </c>
    </row>
    <row r="227" customFormat="false" ht="15.75" hidden="false" customHeight="false" outlineLevel="0" collapsed="false">
      <c r="A227" s="134"/>
      <c r="B227" s="134" t="s">
        <v>1010</v>
      </c>
    </row>
    <row r="228" customFormat="false" ht="15.75" hidden="false" customHeight="false" outlineLevel="0" collapsed="false">
      <c r="A228" s="134"/>
      <c r="B228" s="134" t="s">
        <v>1012</v>
      </c>
    </row>
    <row r="229" customFormat="false" ht="15.75" hidden="false" customHeight="false" outlineLevel="0" collapsed="false">
      <c r="A229" s="134"/>
      <c r="B229" s="134" t="s">
        <v>962</v>
      </c>
    </row>
    <row r="230" customFormat="false" ht="15.75" hidden="false" customHeight="false" outlineLevel="0" collapsed="false">
      <c r="A230" s="134"/>
      <c r="B230" s="134" t="s">
        <v>557</v>
      </c>
    </row>
    <row r="231" customFormat="false" ht="15.75" hidden="false" customHeight="false" outlineLevel="0" collapsed="false">
      <c r="A231" s="134"/>
      <c r="B231" s="134" t="s">
        <v>449</v>
      </c>
    </row>
    <row r="232" customFormat="false" ht="15.75" hidden="false" customHeight="false" outlineLevel="0" collapsed="false">
      <c r="A232" s="134"/>
      <c r="B232" s="134" t="s">
        <v>617</v>
      </c>
    </row>
    <row r="233" customFormat="false" ht="15.75" hidden="false" customHeight="false" outlineLevel="0" collapsed="false">
      <c r="A233" s="134"/>
      <c r="B233" s="134" t="s">
        <v>619</v>
      </c>
    </row>
    <row r="234" customFormat="false" ht="15.75" hidden="false" customHeight="false" outlineLevel="0" collapsed="false">
      <c r="A234" s="134"/>
      <c r="B234" s="134" t="s">
        <v>621</v>
      </c>
    </row>
    <row r="235" customFormat="false" ht="15.75" hidden="false" customHeight="false" outlineLevel="0" collapsed="false">
      <c r="A235" s="134"/>
      <c r="B235" s="134" t="s">
        <v>623</v>
      </c>
    </row>
    <row r="236" customFormat="false" ht="15.75" hidden="false" customHeight="false" outlineLevel="0" collapsed="false">
      <c r="A236" s="134"/>
      <c r="B236" s="134" t="s">
        <v>625</v>
      </c>
    </row>
    <row r="237" customFormat="false" ht="15.75" hidden="false" customHeight="false" outlineLevel="0" collapsed="false">
      <c r="A237" s="134"/>
      <c r="B237" s="134" t="s">
        <v>511</v>
      </c>
    </row>
    <row r="238" customFormat="false" ht="15.75" hidden="false" customHeight="false" outlineLevel="0" collapsed="false">
      <c r="A238" s="134"/>
      <c r="B238" s="134" t="s">
        <v>1014</v>
      </c>
    </row>
    <row r="239" customFormat="false" ht="15.75" hidden="false" customHeight="false" outlineLevel="0" collapsed="false">
      <c r="A239" s="134"/>
      <c r="B239" s="134" t="s">
        <v>204</v>
      </c>
    </row>
    <row r="240" customFormat="false" ht="15.75" hidden="false" customHeight="false" outlineLevel="0" collapsed="false">
      <c r="A240" s="134"/>
      <c r="B240" s="134" t="s">
        <v>753</v>
      </c>
    </row>
    <row r="241" customFormat="false" ht="15.75" hidden="false" customHeight="false" outlineLevel="0" collapsed="false">
      <c r="A241" s="134"/>
      <c r="B241" s="134" t="s">
        <v>231</v>
      </c>
    </row>
    <row r="242" customFormat="false" ht="15.75" hidden="false" customHeight="false" outlineLevel="0" collapsed="false">
      <c r="A242" s="134"/>
      <c r="B242" s="134" t="s">
        <v>250</v>
      </c>
    </row>
    <row r="243" customFormat="false" ht="15.75" hidden="false" customHeight="false" outlineLevel="0" collapsed="false">
      <c r="A243" s="134"/>
      <c r="B243" s="134" t="s">
        <v>700</v>
      </c>
    </row>
    <row r="244" customFormat="false" ht="15.75" hidden="false" customHeight="false" outlineLevel="0" collapsed="false">
      <c r="A244" s="134"/>
      <c r="B244" s="134" t="s">
        <v>206</v>
      </c>
    </row>
    <row r="245" customFormat="false" ht="15.75" hidden="false" customHeight="false" outlineLevel="0" collapsed="false">
      <c r="A245" s="134"/>
      <c r="B245" s="134" t="s">
        <v>936</v>
      </c>
    </row>
    <row r="246" customFormat="false" ht="15.75" hidden="false" customHeight="false" outlineLevel="0" collapsed="false">
      <c r="A246" s="134"/>
      <c r="B246" s="134" t="s">
        <v>612</v>
      </c>
    </row>
    <row r="247" customFormat="false" ht="15.75" hidden="false" customHeight="false" outlineLevel="0" collapsed="false">
      <c r="A247" s="134"/>
      <c r="B247" s="134" t="s">
        <v>674</v>
      </c>
    </row>
    <row r="248" customFormat="false" ht="15.75" hidden="false" customHeight="false" outlineLevel="0" collapsed="false">
      <c r="A248" s="134"/>
      <c r="B248" s="134" t="s">
        <v>676</v>
      </c>
    </row>
    <row r="249" customFormat="false" ht="15.75" hidden="false" customHeight="false" outlineLevel="0" collapsed="false">
      <c r="A249" s="134"/>
      <c r="B249" s="134" t="s">
        <v>678</v>
      </c>
    </row>
    <row r="250" customFormat="false" ht="15.75" hidden="false" customHeight="false" outlineLevel="0" collapsed="false">
      <c r="A250" s="134"/>
      <c r="B250" s="134" t="s">
        <v>680</v>
      </c>
    </row>
    <row r="251" customFormat="false" ht="15.75" hidden="false" customHeight="false" outlineLevel="0" collapsed="false">
      <c r="A251" s="134"/>
      <c r="B251" s="134" t="s">
        <v>964</v>
      </c>
    </row>
    <row r="252" customFormat="false" ht="15.75" hidden="false" customHeight="false" outlineLevel="0" collapsed="false">
      <c r="A252" s="134"/>
      <c r="B252" s="134" t="s">
        <v>451</v>
      </c>
    </row>
    <row r="253" customFormat="false" ht="15.75" hidden="false" customHeight="false" outlineLevel="0" collapsed="false">
      <c r="A253" s="134"/>
      <c r="B253" s="134" t="s">
        <v>855</v>
      </c>
    </row>
    <row r="254" customFormat="false" ht="15.75" hidden="false" customHeight="false" outlineLevel="0" collapsed="false">
      <c r="A254" s="134"/>
      <c r="B254" s="134" t="s">
        <v>857</v>
      </c>
    </row>
    <row r="255" customFormat="false" ht="15.75" hidden="false" customHeight="false" outlineLevel="0" collapsed="false">
      <c r="A255" s="134"/>
      <c r="B255" s="134" t="s">
        <v>859</v>
      </c>
    </row>
    <row r="256" customFormat="false" ht="15.75" hidden="false" customHeight="false" outlineLevel="0" collapsed="false">
      <c r="A256" s="134"/>
      <c r="B256" s="134" t="s">
        <v>453</v>
      </c>
    </row>
    <row r="257" customFormat="false" ht="15.75" hidden="false" customHeight="false" outlineLevel="0" collapsed="false">
      <c r="A257" s="134"/>
      <c r="B257" s="134" t="s">
        <v>455</v>
      </c>
    </row>
    <row r="258" customFormat="false" ht="15.75" hidden="false" customHeight="false" outlineLevel="0" collapsed="false">
      <c r="A258" s="134"/>
      <c r="B258" s="134" t="s">
        <v>385</v>
      </c>
    </row>
    <row r="259" customFormat="false" ht="15.75" hidden="false" customHeight="false" outlineLevel="0" collapsed="false">
      <c r="A259" s="134"/>
      <c r="B259" s="134" t="s">
        <v>387</v>
      </c>
    </row>
    <row r="260" customFormat="false" ht="15.75" hidden="false" customHeight="false" outlineLevel="0" collapsed="false">
      <c r="A260" s="134"/>
      <c r="B260" s="134" t="s">
        <v>457</v>
      </c>
    </row>
    <row r="261" customFormat="false" ht="15.75" hidden="false" customHeight="false" outlineLevel="0" collapsed="false">
      <c r="A261" s="134"/>
      <c r="B261" s="134" t="s">
        <v>575</v>
      </c>
    </row>
    <row r="262" customFormat="false" ht="15.75" hidden="false" customHeight="false" outlineLevel="0" collapsed="false">
      <c r="A262" s="134"/>
      <c r="B262" s="134" t="s">
        <v>336</v>
      </c>
    </row>
    <row r="263" customFormat="false" ht="15.75" hidden="false" customHeight="false" outlineLevel="0" collapsed="false">
      <c r="A263" s="134"/>
      <c r="B263" s="134" t="s">
        <v>827</v>
      </c>
    </row>
    <row r="264" customFormat="false" ht="15.75" hidden="false" customHeight="false" outlineLevel="0" collapsed="false">
      <c r="A264" s="134"/>
      <c r="B264" s="134" t="s">
        <v>861</v>
      </c>
    </row>
    <row r="265" customFormat="false" ht="15.75" hidden="false" customHeight="false" outlineLevel="0" collapsed="false">
      <c r="A265" s="134"/>
      <c r="B265" s="134" t="s">
        <v>702</v>
      </c>
    </row>
    <row r="266" customFormat="false" ht="15.75" hidden="false" customHeight="false" outlineLevel="0" collapsed="false">
      <c r="A266" s="134"/>
      <c r="B266" s="134" t="s">
        <v>459</v>
      </c>
    </row>
    <row r="267" customFormat="false" ht="15.75" hidden="false" customHeight="false" outlineLevel="0" collapsed="false">
      <c r="A267" s="134"/>
      <c r="B267" s="134" t="s">
        <v>461</v>
      </c>
    </row>
    <row r="268" customFormat="false" ht="15.75" hidden="false" customHeight="false" outlineLevel="0" collapsed="false">
      <c r="A268" s="134"/>
      <c r="B268" s="134" t="s">
        <v>585</v>
      </c>
    </row>
    <row r="269" customFormat="false" ht="15.75" hidden="false" customHeight="false" outlineLevel="0" collapsed="false">
      <c r="A269" s="134"/>
      <c r="B269" s="134" t="s">
        <v>649</v>
      </c>
    </row>
    <row r="270" customFormat="false" ht="15.75" hidden="false" customHeight="false" outlineLevel="0" collapsed="false">
      <c r="A270" s="134"/>
      <c r="B270" s="134" t="s">
        <v>650</v>
      </c>
    </row>
    <row r="271" customFormat="false" ht="15.75" hidden="false" customHeight="false" outlineLevel="0" collapsed="false">
      <c r="A271" s="134"/>
      <c r="B271" s="134" t="s">
        <v>651</v>
      </c>
    </row>
    <row r="272" customFormat="false" ht="15.75" hidden="false" customHeight="false" outlineLevel="0" collapsed="false">
      <c r="A272" s="134"/>
      <c r="B272" s="134" t="s">
        <v>652</v>
      </c>
    </row>
    <row r="273" customFormat="false" ht="15.75" hidden="false" customHeight="false" outlineLevel="0" collapsed="false">
      <c r="A273" s="134"/>
      <c r="B273" s="134" t="s">
        <v>829</v>
      </c>
    </row>
    <row r="274" customFormat="false" ht="15.75" hidden="false" customHeight="false" outlineLevel="0" collapsed="false">
      <c r="A274" s="134"/>
      <c r="B274" s="134" t="s">
        <v>755</v>
      </c>
    </row>
    <row r="275" customFormat="false" ht="15.75" hidden="false" customHeight="false" outlineLevel="0" collapsed="false">
      <c r="A275" s="134"/>
      <c r="B275" s="134" t="s">
        <v>757</v>
      </c>
    </row>
    <row r="276" customFormat="false" ht="15.75" hidden="false" customHeight="false" outlineLevel="0" collapsed="false">
      <c r="A276" s="134"/>
      <c r="B276" s="134" t="s">
        <v>831</v>
      </c>
    </row>
    <row r="277" customFormat="false" ht="15.75" hidden="false" customHeight="false" outlineLevel="0" collapsed="false">
      <c r="A277" s="134"/>
      <c r="B277" s="134" t="s">
        <v>833</v>
      </c>
    </row>
    <row r="278" customFormat="false" ht="15.75" hidden="false" customHeight="false" outlineLevel="0" collapsed="false">
      <c r="A278" s="134"/>
      <c r="B278" s="134" t="s">
        <v>835</v>
      </c>
    </row>
    <row r="279" customFormat="false" ht="15.75" hidden="false" customHeight="false" outlineLevel="0" collapsed="false">
      <c r="A279" s="134"/>
      <c r="B279" s="134" t="s">
        <v>923</v>
      </c>
    </row>
    <row r="280" customFormat="false" ht="15.75" hidden="false" customHeight="false" outlineLevel="0" collapsed="false">
      <c r="A280" s="134"/>
      <c r="B280" s="134" t="s">
        <v>1016</v>
      </c>
    </row>
    <row r="281" customFormat="false" ht="15.75" hidden="false" customHeight="false" outlineLevel="0" collapsed="false">
      <c r="A281" s="134"/>
      <c r="B281" s="134" t="s">
        <v>704</v>
      </c>
    </row>
    <row r="282" customFormat="false" ht="15.75" hidden="false" customHeight="false" outlineLevel="0" collapsed="false">
      <c r="A282" s="134"/>
      <c r="B282" s="134" t="s">
        <v>706</v>
      </c>
    </row>
    <row r="283" customFormat="false" ht="15.75" hidden="false" customHeight="false" outlineLevel="0" collapsed="false">
      <c r="A283" s="134"/>
      <c r="B283" s="134" t="s">
        <v>708</v>
      </c>
    </row>
    <row r="284" customFormat="false" ht="15.75" hidden="false" customHeight="false" outlineLevel="0" collapsed="false">
      <c r="A284" s="134"/>
      <c r="B284" s="134" t="s">
        <v>793</v>
      </c>
    </row>
    <row r="285" customFormat="false" ht="15.75" hidden="false" customHeight="false" outlineLevel="0" collapsed="false">
      <c r="A285" s="134"/>
      <c r="B285" s="134" t="s">
        <v>795</v>
      </c>
    </row>
    <row r="286" customFormat="false" ht="15.75" hidden="false" customHeight="false" outlineLevel="0" collapsed="false">
      <c r="A286" s="134"/>
      <c r="B286" s="134" t="s">
        <v>797</v>
      </c>
    </row>
    <row r="287" customFormat="false" ht="15.75" hidden="false" customHeight="false" outlineLevel="0" collapsed="false">
      <c r="A287" s="134"/>
      <c r="B287" s="134" t="s">
        <v>759</v>
      </c>
    </row>
    <row r="288" customFormat="false" ht="15.75" hidden="false" customHeight="false" outlineLevel="0" collapsed="false">
      <c r="A288" s="134"/>
      <c r="B288" s="134" t="s">
        <v>863</v>
      </c>
    </row>
    <row r="289" customFormat="false" ht="15.75" hidden="false" customHeight="false" outlineLevel="0" collapsed="false">
      <c r="A289" s="134"/>
      <c r="B289" s="134" t="s">
        <v>682</v>
      </c>
    </row>
    <row r="290" customFormat="false" ht="15.75" hidden="false" customHeight="false" outlineLevel="0" collapsed="false">
      <c r="A290" s="134"/>
      <c r="B290" s="134" t="s">
        <v>799</v>
      </c>
    </row>
    <row r="291" customFormat="false" ht="15.75" hidden="false" customHeight="false" outlineLevel="0" collapsed="false">
      <c r="A291" s="134"/>
      <c r="B291" s="134" t="s">
        <v>1018</v>
      </c>
    </row>
    <row r="292" customFormat="false" ht="15.75" hidden="false" customHeight="false" outlineLevel="0" collapsed="false">
      <c r="A292" s="134"/>
      <c r="B292" s="134" t="s">
        <v>513</v>
      </c>
    </row>
    <row r="293" customFormat="false" ht="15.75" hidden="false" customHeight="false" outlineLevel="0" collapsed="false">
      <c r="A293" s="134"/>
      <c r="B293" s="134" t="s">
        <v>286</v>
      </c>
    </row>
    <row r="294" customFormat="false" ht="15.75" hidden="false" customHeight="false" outlineLevel="0" collapsed="false">
      <c r="A294" s="134"/>
      <c r="B294" s="134" t="s">
        <v>761</v>
      </c>
    </row>
    <row r="295" customFormat="false" ht="15.75" hidden="false" customHeight="false" outlineLevel="0" collapsed="false">
      <c r="A295" s="134"/>
      <c r="B295" s="134" t="s">
        <v>627</v>
      </c>
    </row>
    <row r="296" customFormat="false" ht="15.75" hidden="false" customHeight="false" outlineLevel="0" collapsed="false">
      <c r="A296" s="134"/>
      <c r="B296" s="134" t="s">
        <v>629</v>
      </c>
    </row>
    <row r="297" customFormat="false" ht="15.75" hidden="false" customHeight="false" outlineLevel="0" collapsed="false">
      <c r="A297" s="134"/>
      <c r="B297" s="134" t="s">
        <v>763</v>
      </c>
    </row>
    <row r="298" customFormat="false" ht="15.75" hidden="false" customHeight="false" outlineLevel="0" collapsed="false">
      <c r="A298" s="134"/>
      <c r="B298" s="134" t="s">
        <v>924</v>
      </c>
    </row>
    <row r="299" customFormat="false" ht="15.75" hidden="false" customHeight="false" outlineLevel="0" collapsed="false">
      <c r="A299" s="134"/>
      <c r="B299" s="134" t="s">
        <v>925</v>
      </c>
    </row>
    <row r="300" customFormat="false" ht="15.75" hidden="false" customHeight="false" outlineLevel="0" collapsed="false">
      <c r="A300" s="134"/>
      <c r="B300" s="134" t="s">
        <v>926</v>
      </c>
    </row>
    <row r="301" customFormat="false" ht="15.75" hidden="false" customHeight="false" outlineLevel="0" collapsed="false">
      <c r="A301" s="134"/>
      <c r="B301" s="134" t="s">
        <v>927</v>
      </c>
    </row>
    <row r="302" customFormat="false" ht="15.75" hidden="false" customHeight="false" outlineLevel="0" collapsed="false">
      <c r="A302" s="134"/>
      <c r="B302" s="134" t="s">
        <v>463</v>
      </c>
    </row>
    <row r="303" customFormat="false" ht="15.75" hidden="false" customHeight="false" outlineLevel="0" collapsed="false">
      <c r="A303" s="134"/>
      <c r="B303" s="134" t="s">
        <v>465</v>
      </c>
    </row>
    <row r="304" customFormat="false" ht="15.75" hidden="false" customHeight="false" outlineLevel="0" collapsed="false">
      <c r="A304" s="134"/>
      <c r="B304" s="134" t="s">
        <v>892</v>
      </c>
    </row>
    <row r="305" customFormat="false" ht="15.75" hidden="false" customHeight="false" outlineLevel="0" collapsed="false">
      <c r="A305" s="134"/>
      <c r="B305" s="134" t="s">
        <v>893</v>
      </c>
    </row>
    <row r="306" customFormat="false" ht="15.75" hidden="false" customHeight="false" outlineLevel="0" collapsed="false">
      <c r="A306" s="134"/>
      <c r="B306" s="134" t="s">
        <v>966</v>
      </c>
    </row>
    <row r="307" customFormat="false" ht="15.75" hidden="false" customHeight="false" outlineLevel="0" collapsed="false">
      <c r="A307" s="134"/>
      <c r="B307" s="134" t="s">
        <v>288</v>
      </c>
    </row>
    <row r="308" customFormat="false" ht="15.75" hidden="false" customHeight="false" outlineLevel="0" collapsed="false">
      <c r="A308" s="134"/>
      <c r="B308" s="134" t="s">
        <v>251</v>
      </c>
    </row>
    <row r="309" customFormat="false" ht="15.75" hidden="false" customHeight="false" outlineLevel="0" collapsed="false">
      <c r="A309" s="134"/>
      <c r="B309" s="134" t="s">
        <v>913</v>
      </c>
    </row>
    <row r="310" customFormat="false" ht="15.75" hidden="false" customHeight="false" outlineLevel="0" collapsed="false">
      <c r="A310" s="134"/>
      <c r="B310" s="134" t="s">
        <v>558</v>
      </c>
    </row>
    <row r="311" customFormat="false" ht="15.75" hidden="false" customHeight="false" outlineLevel="0" collapsed="false">
      <c r="A311" s="134"/>
      <c r="B311" s="134" t="s">
        <v>968</v>
      </c>
    </row>
    <row r="312" customFormat="false" ht="15.75" hidden="false" customHeight="false" outlineLevel="0" collapsed="false">
      <c r="A312" s="134"/>
      <c r="B312" s="134" t="s">
        <v>970</v>
      </c>
    </row>
    <row r="313" customFormat="false" ht="15.75" hidden="false" customHeight="false" outlineLevel="0" collapsed="false">
      <c r="A313" s="134"/>
      <c r="B313" s="134" t="s">
        <v>972</v>
      </c>
    </row>
    <row r="314" customFormat="false" ht="15.75" hidden="false" customHeight="false" outlineLevel="0" collapsed="false">
      <c r="A314" s="134"/>
      <c r="B314" s="134" t="s">
        <v>765</v>
      </c>
    </row>
    <row r="315" customFormat="false" ht="15.75" hidden="false" customHeight="false" outlineLevel="0" collapsed="false">
      <c r="A315" s="134"/>
      <c r="B315" s="134" t="s">
        <v>208</v>
      </c>
    </row>
    <row r="316" customFormat="false" ht="15.75" hidden="false" customHeight="false" outlineLevel="0" collapsed="false">
      <c r="A316" s="134"/>
      <c r="B316" s="134" t="s">
        <v>710</v>
      </c>
    </row>
    <row r="317" customFormat="false" ht="15.75" hidden="false" customHeight="false" outlineLevel="0" collapsed="false">
      <c r="A317" s="134"/>
      <c r="B317" s="134" t="s">
        <v>613</v>
      </c>
    </row>
    <row r="318" customFormat="false" ht="15.75" hidden="false" customHeight="false" outlineLevel="0" collapsed="false">
      <c r="A318" s="134"/>
      <c r="B318" s="134" t="s">
        <v>767</v>
      </c>
    </row>
    <row r="319" customFormat="false" ht="15.75" hidden="false" customHeight="false" outlineLevel="0" collapsed="false">
      <c r="A319" s="134"/>
      <c r="B319" s="134" t="s">
        <v>712</v>
      </c>
    </row>
    <row r="320" customFormat="false" ht="15.75" hidden="false" customHeight="false" outlineLevel="0" collapsed="false">
      <c r="A320" s="134"/>
      <c r="B320" s="134" t="s">
        <v>467</v>
      </c>
    </row>
    <row r="321" customFormat="false" ht="15.75" hidden="false" customHeight="false" outlineLevel="0" collapsed="false">
      <c r="A321" s="134"/>
      <c r="B321" s="134" t="s">
        <v>469</v>
      </c>
    </row>
    <row r="322" customFormat="false" ht="15.75" hidden="false" customHeight="false" outlineLevel="0" collapsed="false">
      <c r="A322" s="134"/>
      <c r="B322" s="134" t="s">
        <v>1020</v>
      </c>
    </row>
    <row r="323" customFormat="false" ht="15.75" hidden="false" customHeight="false" outlineLevel="0" collapsed="false">
      <c r="A323" s="134"/>
      <c r="B323" s="134" t="s">
        <v>1022</v>
      </c>
    </row>
    <row r="324" customFormat="false" ht="15.75" hidden="false" customHeight="false" outlineLevel="0" collapsed="false">
      <c r="A324" s="134"/>
      <c r="B324" s="134" t="s">
        <v>1024</v>
      </c>
    </row>
    <row r="325" customFormat="false" ht="15.75" hidden="false" customHeight="false" outlineLevel="0" collapsed="false">
      <c r="A325" s="134"/>
      <c r="B325" s="134" t="s">
        <v>1026</v>
      </c>
    </row>
    <row r="326" customFormat="false" ht="15.75" hidden="false" customHeight="false" outlineLevel="0" collapsed="false">
      <c r="A326" s="134"/>
      <c r="B326" s="134" t="s">
        <v>587</v>
      </c>
    </row>
    <row r="327" customFormat="false" ht="15.75" hidden="false" customHeight="false" outlineLevel="0" collapsed="false">
      <c r="A327" s="134"/>
      <c r="B327" s="134" t="s">
        <v>974</v>
      </c>
    </row>
    <row r="328" customFormat="false" ht="15.75" hidden="false" customHeight="false" outlineLevel="0" collapsed="false">
      <c r="A328" s="134"/>
      <c r="B328" s="134" t="s">
        <v>976</v>
      </c>
    </row>
    <row r="329" customFormat="false" ht="15.75" hidden="false" customHeight="false" outlineLevel="0" collapsed="false">
      <c r="A329" s="134"/>
      <c r="B329" s="134" t="s">
        <v>978</v>
      </c>
    </row>
    <row r="330" customFormat="false" ht="15.75" hidden="false" customHeight="false" outlineLevel="0" collapsed="false">
      <c r="A330" s="134"/>
      <c r="B330" s="134" t="s">
        <v>980</v>
      </c>
    </row>
    <row r="331" customFormat="false" ht="15.75" hidden="false" customHeight="false" outlineLevel="0" collapsed="false">
      <c r="A331" s="134"/>
      <c r="B331" s="134" t="s">
        <v>982</v>
      </c>
    </row>
    <row r="332" customFormat="false" ht="15.75" hidden="false" customHeight="false" outlineLevel="0" collapsed="false">
      <c r="A332" s="134"/>
      <c r="B332" s="134" t="s">
        <v>471</v>
      </c>
    </row>
    <row r="333" customFormat="false" ht="15.75" hidden="false" customHeight="false" outlineLevel="0" collapsed="false">
      <c r="A333" s="134"/>
      <c r="B333" s="134" t="s">
        <v>938</v>
      </c>
    </row>
    <row r="334" customFormat="false" ht="15.75" hidden="false" customHeight="false" outlineLevel="0" collapsed="false">
      <c r="A334" s="134"/>
      <c r="B334" s="134" t="s">
        <v>1028</v>
      </c>
    </row>
    <row r="335" customFormat="false" ht="15.75" hidden="false" customHeight="false" outlineLevel="0" collapsed="false">
      <c r="A335" s="134"/>
      <c r="B335" s="134" t="s">
        <v>1030</v>
      </c>
    </row>
    <row r="336" customFormat="false" ht="15.75" hidden="false" customHeight="false" outlineLevel="0" collapsed="false">
      <c r="A336" s="134"/>
      <c r="B336" s="134" t="s">
        <v>940</v>
      </c>
    </row>
    <row r="337" customFormat="false" ht="15.75" hidden="false" customHeight="false" outlineLevel="0" collapsed="false">
      <c r="A337" s="134"/>
      <c r="B337" s="134" t="s">
        <v>942</v>
      </c>
    </row>
    <row r="338" customFormat="false" ht="15.75" hidden="false" customHeight="false" outlineLevel="0" collapsed="false">
      <c r="A338" s="134"/>
      <c r="B338" s="134" t="s">
        <v>1032</v>
      </c>
    </row>
    <row r="339" customFormat="false" ht="15.75" hidden="false" customHeight="false" outlineLevel="0" collapsed="false">
      <c r="A339" s="134"/>
      <c r="B339" s="134" t="s">
        <v>984</v>
      </c>
    </row>
    <row r="340" customFormat="false" ht="15.75" hidden="false" customHeight="false" outlineLevel="0" collapsed="false">
      <c r="A340" s="134"/>
      <c r="B340" s="134" t="s">
        <v>1034</v>
      </c>
    </row>
    <row r="341" customFormat="false" ht="15.75" hidden="false" customHeight="false" outlineLevel="0" collapsed="false">
      <c r="A341" s="134"/>
      <c r="B341" s="134" t="s">
        <v>559</v>
      </c>
    </row>
    <row r="342" customFormat="false" ht="15.75" hidden="false" customHeight="false" outlineLevel="0" collapsed="false">
      <c r="A342" s="134"/>
      <c r="B342" s="134" t="s">
        <v>986</v>
      </c>
    </row>
    <row r="343" customFormat="false" ht="15.75" hidden="false" customHeight="false" outlineLevel="0" collapsed="false">
      <c r="A343" s="134"/>
      <c r="B343" s="134" t="s">
        <v>865</v>
      </c>
    </row>
    <row r="344" customFormat="false" ht="15.75" hidden="false" customHeight="false" outlineLevel="0" collapsed="false">
      <c r="A344" s="134"/>
      <c r="B344" s="134" t="s">
        <v>894</v>
      </c>
    </row>
    <row r="345" customFormat="false" ht="15.75" hidden="false" customHeight="false" outlineLevel="0" collapsed="false">
      <c r="A345" s="134"/>
      <c r="B345" s="134" t="s">
        <v>473</v>
      </c>
    </row>
    <row r="346" customFormat="false" ht="15.75" hidden="false" customHeight="false" outlineLevel="0" collapsed="false">
      <c r="A346" s="134"/>
      <c r="B346" s="134" t="s">
        <v>233</v>
      </c>
    </row>
    <row r="347" customFormat="false" ht="15.75" hidden="false" customHeight="false" outlineLevel="0" collapsed="false">
      <c r="A347" s="134"/>
      <c r="B347" s="134" t="s">
        <v>338</v>
      </c>
    </row>
    <row r="348" customFormat="false" ht="15.75" hidden="false" customHeight="false" outlineLevel="0" collapsed="false">
      <c r="A348" s="134"/>
      <c r="B348" s="134" t="s">
        <v>867</v>
      </c>
    </row>
    <row r="349" customFormat="false" ht="15.75" hidden="false" customHeight="false" outlineLevel="0" collapsed="false">
      <c r="A349" s="134"/>
      <c r="B349" s="134" t="s">
        <v>606</v>
      </c>
    </row>
    <row r="350" customFormat="false" ht="15.75" hidden="false" customHeight="false" outlineLevel="0" collapsed="false">
      <c r="A350" s="134"/>
      <c r="B350" s="134" t="s">
        <v>769</v>
      </c>
    </row>
    <row r="351" customFormat="false" ht="15.75" hidden="false" customHeight="false" outlineLevel="0" collapsed="false">
      <c r="A351" s="134"/>
      <c r="B351" s="134" t="s">
        <v>869</v>
      </c>
    </row>
    <row r="352" customFormat="false" ht="15.75" hidden="false" customHeight="false" outlineLevel="0" collapsed="false">
      <c r="A352" s="134"/>
      <c r="B352" s="134" t="s">
        <v>943</v>
      </c>
    </row>
    <row r="353" customFormat="false" ht="15.75" hidden="false" customHeight="false" outlineLevel="0" collapsed="false">
      <c r="A353" s="134"/>
      <c r="B353" s="134" t="s">
        <v>895</v>
      </c>
    </row>
    <row r="354" customFormat="false" ht="15.75" hidden="false" customHeight="false" outlineLevel="0" collapsed="false">
      <c r="A354" s="134"/>
      <c r="B354" s="134" t="s">
        <v>945</v>
      </c>
    </row>
    <row r="355" customFormat="false" ht="15.75" hidden="false" customHeight="false" outlineLevel="0" collapsed="false">
      <c r="A355" s="134"/>
      <c r="B355" s="134" t="s">
        <v>946</v>
      </c>
    </row>
    <row r="356" customFormat="false" ht="15.75" hidden="false" customHeight="false" outlineLevel="0" collapsed="false">
      <c r="A356" s="134"/>
      <c r="B356" s="134" t="s">
        <v>577</v>
      </c>
    </row>
    <row r="357" customFormat="false" ht="15.75" hidden="false" customHeight="false" outlineLevel="0" collapsed="false">
      <c r="A357" s="134"/>
      <c r="B357" s="134" t="s">
        <v>475</v>
      </c>
    </row>
    <row r="358" customFormat="false" ht="15.75" hidden="false" customHeight="false" outlineLevel="0" collapsed="false">
      <c r="A358" s="134"/>
      <c r="B358" s="134" t="s">
        <v>477</v>
      </c>
    </row>
    <row r="359" customFormat="false" ht="15.75" hidden="false" customHeight="false" outlineLevel="0" collapsed="false">
      <c r="A359" s="134"/>
      <c r="B359" s="134" t="s">
        <v>389</v>
      </c>
    </row>
    <row r="360" customFormat="false" ht="15.75" hidden="false" customHeight="false" outlineLevel="0" collapsed="false">
      <c r="A360" s="134"/>
      <c r="B360" s="134" t="s">
        <v>947</v>
      </c>
    </row>
    <row r="361" customFormat="false" ht="15.75" hidden="false" customHeight="false" outlineLevel="0" collapsed="false">
      <c r="A361" s="134"/>
      <c r="B361" s="134" t="s">
        <v>771</v>
      </c>
    </row>
    <row r="362" customFormat="false" ht="15.75" hidden="false" customHeight="false" outlineLevel="0" collapsed="false">
      <c r="A362" s="134"/>
      <c r="B362" s="134" t="s">
        <v>391</v>
      </c>
    </row>
    <row r="363" customFormat="false" ht="15.75" hidden="false" customHeight="false" outlineLevel="0" collapsed="false">
      <c r="A363" s="134"/>
      <c r="B363" s="134" t="s">
        <v>393</v>
      </c>
    </row>
    <row r="364" customFormat="false" ht="15.75" hidden="false" customHeight="false" outlineLevel="0" collapsed="false">
      <c r="A364" s="134"/>
      <c r="B364" s="134" t="s">
        <v>822</v>
      </c>
    </row>
    <row r="365" customFormat="false" ht="15.75" hidden="false" customHeight="false" outlineLevel="0" collapsed="false">
      <c r="A365" s="134"/>
      <c r="B365" s="134" t="s">
        <v>823</v>
      </c>
    </row>
    <row r="366" customFormat="false" ht="15.75" hidden="false" customHeight="false" outlineLevel="0" collapsed="false">
      <c r="A366" s="134"/>
      <c r="B366" s="134" t="s">
        <v>395</v>
      </c>
    </row>
    <row r="367" customFormat="false" ht="15.75" hidden="false" customHeight="false" outlineLevel="0" collapsed="false">
      <c r="A367" s="134"/>
      <c r="B367" s="134" t="s">
        <v>1036</v>
      </c>
    </row>
    <row r="368" customFormat="false" ht="15.75" hidden="false" customHeight="false" outlineLevel="0" collapsed="false">
      <c r="A368" s="134"/>
      <c r="B368" s="134" t="s">
        <v>579</v>
      </c>
    </row>
    <row r="369" customFormat="false" ht="15.75" hidden="false" customHeight="false" outlineLevel="0" collapsed="false">
      <c r="A369" s="134"/>
      <c r="B369" s="134" t="s">
        <v>988</v>
      </c>
    </row>
    <row r="370" customFormat="false" ht="15.75" hidden="false" customHeight="false" outlineLevel="0" collapsed="false">
      <c r="A370" s="134"/>
      <c r="B370" s="134" t="s">
        <v>631</v>
      </c>
    </row>
    <row r="371" customFormat="false" ht="15.75" hidden="false" customHeight="false" outlineLevel="0" collapsed="false">
      <c r="A371" s="134"/>
      <c r="B371" s="134" t="s">
        <v>633</v>
      </c>
    </row>
    <row r="372" customFormat="false" ht="15.75" hidden="false" customHeight="false" outlineLevel="0" collapsed="false">
      <c r="A372" s="134"/>
      <c r="B372" s="134" t="s">
        <v>949</v>
      </c>
    </row>
    <row r="373" customFormat="false" ht="15.75" hidden="false" customHeight="false" outlineLevel="0" collapsed="false">
      <c r="A373" s="134"/>
      <c r="B373" s="134" t="s">
        <v>210</v>
      </c>
    </row>
    <row r="374" customFormat="false" ht="15.75" hidden="false" customHeight="false" outlineLevel="0" collapsed="false">
      <c r="A374" s="134"/>
      <c r="B374" s="134" t="s">
        <v>212</v>
      </c>
    </row>
    <row r="375" customFormat="false" ht="15.75" hidden="false" customHeight="false" outlineLevel="0" collapsed="false">
      <c r="A375" s="134"/>
      <c r="B375" s="134" t="s">
        <v>871</v>
      </c>
    </row>
    <row r="376" customFormat="false" ht="15.75" hidden="false" customHeight="false" outlineLevel="0" collapsed="false">
      <c r="A376" s="134"/>
      <c r="B376" s="134" t="s">
        <v>263</v>
      </c>
    </row>
    <row r="377" customFormat="false" ht="15.75" hidden="false" customHeight="false" outlineLevel="0" collapsed="false">
      <c r="A377" s="134"/>
      <c r="B377" s="134" t="s">
        <v>837</v>
      </c>
    </row>
    <row r="378" customFormat="false" ht="15.75" hidden="false" customHeight="false" outlineLevel="0" collapsed="false">
      <c r="A378" s="134"/>
      <c r="B378" s="134" t="s">
        <v>479</v>
      </c>
    </row>
    <row r="379" customFormat="false" ht="15.75" hidden="false" customHeight="false" outlineLevel="0" collapsed="false">
      <c r="A379" s="134"/>
      <c r="B379" s="134" t="s">
        <v>515</v>
      </c>
    </row>
    <row r="380" customFormat="false" ht="15.75" hidden="false" customHeight="false" outlineLevel="0" collapsed="false">
      <c r="A380" s="134"/>
      <c r="B380" s="134" t="s">
        <v>517</v>
      </c>
    </row>
    <row r="381" customFormat="false" ht="15.75" hidden="false" customHeight="false" outlineLevel="0" collapsed="false">
      <c r="A381" s="134"/>
      <c r="B381" s="134" t="s">
        <v>896</v>
      </c>
    </row>
    <row r="382" customFormat="false" ht="15.75" hidden="false" customHeight="false" outlineLevel="0" collapsed="false">
      <c r="A382" s="134"/>
      <c r="B382" s="134" t="s">
        <v>990</v>
      </c>
    </row>
    <row r="383" customFormat="false" ht="15.75" hidden="false" customHeight="false" outlineLevel="0" collapsed="false">
      <c r="A383" s="134"/>
      <c r="B383" s="134" t="s">
        <v>635</v>
      </c>
    </row>
    <row r="384" customFormat="false" ht="15.75" hidden="false" customHeight="false" outlineLevel="0" collapsed="false">
      <c r="A384" s="134"/>
      <c r="B384" s="134" t="s">
        <v>481</v>
      </c>
    </row>
    <row r="385" customFormat="false" ht="15.75" hidden="false" customHeight="false" outlineLevel="0" collapsed="false">
      <c r="A385" s="134"/>
      <c r="B385" s="134" t="s">
        <v>483</v>
      </c>
    </row>
    <row r="386" customFormat="false" ht="15.75" hidden="false" customHeight="false" outlineLevel="0" collapsed="false">
      <c r="A386" s="134"/>
      <c r="B386" s="134" t="s">
        <v>560</v>
      </c>
    </row>
    <row r="387" customFormat="false" ht="15.75" hidden="false" customHeight="false" outlineLevel="0" collapsed="false">
      <c r="A387" s="134"/>
      <c r="B387" s="134" t="s">
        <v>663</v>
      </c>
    </row>
    <row r="388" customFormat="false" ht="15.75" hidden="false" customHeight="false" outlineLevel="0" collapsed="false">
      <c r="A388" s="134"/>
      <c r="B388" s="134" t="s">
        <v>664</v>
      </c>
    </row>
    <row r="389" customFormat="false" ht="15.75" hidden="false" customHeight="false" outlineLevel="0" collapsed="false">
      <c r="A389" s="134"/>
      <c r="B389" s="134" t="s">
        <v>773</v>
      </c>
    </row>
    <row r="390" customFormat="false" ht="15.75" hidden="false" customHeight="false" outlineLevel="0" collapsed="false">
      <c r="A390" s="134"/>
      <c r="B390" s="134" t="s">
        <v>775</v>
      </c>
    </row>
    <row r="391" customFormat="false" ht="15.75" hidden="false" customHeight="false" outlineLevel="0" collapsed="false">
      <c r="A391" s="134"/>
      <c r="B391" s="134" t="s">
        <v>397</v>
      </c>
    </row>
    <row r="392" customFormat="false" ht="15.75" hidden="false" customHeight="false" outlineLevel="0" collapsed="false">
      <c r="A392" s="134"/>
      <c r="B392" s="134" t="s">
        <v>340</v>
      </c>
    </row>
    <row r="393" customFormat="false" ht="15.75" hidden="false" customHeight="false" outlineLevel="0" collapsed="false">
      <c r="A393" s="134"/>
      <c r="B393" s="134" t="s">
        <v>399</v>
      </c>
    </row>
    <row r="394" customFormat="false" ht="15.75" hidden="false" customHeight="false" outlineLevel="0" collapsed="false">
      <c r="A394" s="134"/>
      <c r="B394" s="134" t="s">
        <v>801</v>
      </c>
    </row>
    <row r="395" customFormat="false" ht="15.75" hidden="false" customHeight="false" outlineLevel="0" collapsed="false">
      <c r="A395" s="134"/>
      <c r="B395" s="134" t="s">
        <v>252</v>
      </c>
    </row>
    <row r="396" customFormat="false" ht="15.75" hidden="false" customHeight="false" outlineLevel="0" collapsed="false">
      <c r="A396" s="134"/>
      <c r="B396" s="134" t="s">
        <v>401</v>
      </c>
    </row>
    <row r="397" customFormat="false" ht="15.75" hidden="false" customHeight="false" outlineLevel="0" collapsed="false">
      <c r="A397" s="134"/>
      <c r="B397" s="134" t="s">
        <v>824</v>
      </c>
    </row>
    <row r="398" customFormat="false" ht="15.75" hidden="false" customHeight="false" outlineLevel="0" collapsed="false">
      <c r="A398" s="134"/>
      <c r="B398" s="134" t="s">
        <v>825</v>
      </c>
    </row>
    <row r="399" customFormat="false" ht="15.75" hidden="false" customHeight="false" outlineLevel="0" collapsed="false">
      <c r="A399" s="134"/>
      <c r="B399" s="134" t="s">
        <v>714</v>
      </c>
    </row>
    <row r="400" customFormat="false" ht="15.75" hidden="false" customHeight="false" outlineLevel="0" collapsed="false">
      <c r="A400" s="134"/>
      <c r="B400" s="134" t="s">
        <v>214</v>
      </c>
    </row>
    <row r="401" customFormat="false" ht="15.75" hidden="false" customHeight="false" outlineLevel="0" collapsed="false">
      <c r="A401" s="134"/>
      <c r="B401" s="134" t="s">
        <v>716</v>
      </c>
    </row>
    <row r="402" customFormat="false" ht="15.75" hidden="false" customHeight="false" outlineLevel="0" collapsed="false">
      <c r="A402" s="134"/>
      <c r="B402" s="134" t="s">
        <v>403</v>
      </c>
    </row>
    <row r="403" customFormat="false" ht="15.75" hidden="false" customHeight="false" outlineLevel="0" collapsed="false">
      <c r="A403" s="134"/>
      <c r="B403" s="134" t="s">
        <v>581</v>
      </c>
    </row>
    <row r="404" customFormat="false" ht="15.75" hidden="false" customHeight="false" outlineLevel="0" collapsed="false">
      <c r="A404" s="134"/>
      <c r="B404" s="134" t="s">
        <v>519</v>
      </c>
    </row>
    <row r="405" customFormat="false" ht="15.75" hidden="false" customHeight="false" outlineLevel="0" collapsed="false">
      <c r="A405" s="134"/>
      <c r="B405" s="134" t="s">
        <v>1038</v>
      </c>
    </row>
    <row r="406" customFormat="false" ht="15.75" hidden="false" customHeight="false" outlineLevel="0" collapsed="false">
      <c r="A406" s="134"/>
      <c r="B406" s="134" t="s">
        <v>485</v>
      </c>
    </row>
    <row r="407" customFormat="false" ht="15.75" hidden="false" customHeight="false" outlineLevel="0" collapsed="false">
      <c r="A407" s="134"/>
      <c r="B407" s="134" t="s">
        <v>521</v>
      </c>
    </row>
    <row r="408" customFormat="false" ht="15.75" hidden="false" customHeight="false" outlineLevel="0" collapsed="false">
      <c r="A408" s="134"/>
      <c r="B408" s="134" t="s">
        <v>777</v>
      </c>
    </row>
    <row r="409" customFormat="false" ht="15.75" hidden="false" customHeight="false" outlineLevel="0" collapsed="false">
      <c r="A409" s="134"/>
      <c r="B409" s="134" t="s">
        <v>290</v>
      </c>
    </row>
    <row r="410" customFormat="false" ht="15.75" hidden="false" customHeight="false" outlineLevel="0" collapsed="false">
      <c r="A410" s="134"/>
      <c r="B410" s="134" t="s">
        <v>950</v>
      </c>
    </row>
    <row r="411" customFormat="false" ht="15.75" hidden="false" customHeight="false" outlineLevel="0" collapsed="false">
      <c r="A411" s="134"/>
      <c r="B411" s="134" t="s">
        <v>523</v>
      </c>
    </row>
    <row r="412" customFormat="false" ht="15.75" hidden="false" customHeight="false" outlineLevel="0" collapsed="false">
      <c r="A412" s="134"/>
      <c r="B412" s="134" t="s">
        <v>253</v>
      </c>
    </row>
    <row r="413" customFormat="false" ht="15.75" hidden="false" customHeight="false" outlineLevel="0" collapsed="false">
      <c r="A413" s="134"/>
      <c r="B413" s="134" t="s">
        <v>405</v>
      </c>
    </row>
    <row r="414" customFormat="false" ht="15.75" hidden="false" customHeight="false" outlineLevel="0" collapsed="false">
      <c r="A414" s="134"/>
      <c r="B414" s="134" t="s">
        <v>407</v>
      </c>
    </row>
    <row r="415" customFormat="false" ht="15.75" hidden="false" customHeight="false" outlineLevel="0" collapsed="false">
      <c r="A415" s="134"/>
      <c r="B415" s="134" t="s">
        <v>654</v>
      </c>
    </row>
    <row r="416" customFormat="false" ht="15.75" hidden="false" customHeight="false" outlineLevel="0" collapsed="false">
      <c r="A416" s="134"/>
      <c r="B416" s="134" t="s">
        <v>655</v>
      </c>
    </row>
    <row r="417" customFormat="false" ht="15.75" hidden="false" customHeight="false" outlineLevel="0" collapsed="false">
      <c r="A417" s="134"/>
      <c r="B417" s="134" t="s">
        <v>235</v>
      </c>
    </row>
    <row r="418" customFormat="false" ht="15.75" hidden="false" customHeight="false" outlineLevel="0" collapsed="false">
      <c r="A418" s="134"/>
      <c r="B418" s="134" t="s">
        <v>237</v>
      </c>
    </row>
    <row r="419" customFormat="false" ht="15.75" hidden="false" customHeight="false" outlineLevel="0" collapsed="false">
      <c r="A419" s="134"/>
      <c r="B419" s="134" t="s">
        <v>1040</v>
      </c>
    </row>
    <row r="420" customFormat="false" ht="15.75" hidden="false" customHeight="false" outlineLevel="0" collapsed="false">
      <c r="A420" s="134"/>
      <c r="B420" s="134" t="s">
        <v>561</v>
      </c>
    </row>
    <row r="421" customFormat="false" ht="15.75" hidden="false" customHeight="false" outlineLevel="0" collapsed="false">
      <c r="A421" s="134"/>
      <c r="B421" s="134" t="s">
        <v>826</v>
      </c>
    </row>
    <row r="422" customFormat="false" ht="15.75" hidden="false" customHeight="false" outlineLevel="0" collapsed="false">
      <c r="A422" s="134"/>
      <c r="B422" s="134" t="s">
        <v>928</v>
      </c>
    </row>
    <row r="423" customFormat="false" ht="15.75" hidden="false" customHeight="false" outlineLevel="0" collapsed="false">
      <c r="A423" s="134"/>
      <c r="B423" s="134" t="s">
        <v>1042</v>
      </c>
    </row>
    <row r="424" customFormat="false" ht="15.75" hidden="false" customHeight="false" outlineLevel="0" collapsed="false">
      <c r="A424" s="134"/>
      <c r="B424" s="134" t="s">
        <v>873</v>
      </c>
    </row>
    <row r="425" customFormat="false" ht="15.75" hidden="false" customHeight="false" outlineLevel="0" collapsed="false">
      <c r="A425" s="134"/>
      <c r="B425" s="134" t="s">
        <v>487</v>
      </c>
    </row>
    <row r="426" customFormat="false" ht="15.75" hidden="false" customHeight="false" outlineLevel="0" collapsed="false">
      <c r="A426" s="134"/>
      <c r="B426" s="134" t="s">
        <v>897</v>
      </c>
    </row>
    <row r="427" customFormat="false" ht="15.75" hidden="false" customHeight="false" outlineLevel="0" collapsed="false">
      <c r="A427" s="134"/>
      <c r="B427" s="134" t="s">
        <v>952</v>
      </c>
    </row>
    <row r="428" customFormat="false" ht="15.75" hidden="false" customHeight="false" outlineLevel="0" collapsed="false">
      <c r="A428" s="134"/>
      <c r="B428" s="134" t="s">
        <v>718</v>
      </c>
    </row>
    <row r="429" customFormat="false" ht="15.75" hidden="false" customHeight="false" outlineLevel="0" collapsed="false">
      <c r="A429" s="134"/>
      <c r="B429" s="134" t="s">
        <v>1044</v>
      </c>
    </row>
    <row r="430" customFormat="false" ht="15.75" hidden="false" customHeight="false" outlineLevel="0" collapsed="false">
      <c r="A430" s="134"/>
      <c r="B430" s="134" t="s">
        <v>216</v>
      </c>
    </row>
    <row r="431" customFormat="false" ht="15.75" hidden="false" customHeight="false" outlineLevel="0" collapsed="false">
      <c r="A431" s="134"/>
      <c r="B431" s="134" t="s">
        <v>525</v>
      </c>
    </row>
    <row r="432" customFormat="false" ht="15.75" hidden="false" customHeight="false" outlineLevel="0" collapsed="false">
      <c r="A432" s="134"/>
      <c r="B432" s="134" t="s">
        <v>875</v>
      </c>
    </row>
    <row r="433" customFormat="false" ht="15.75" hidden="false" customHeight="false" outlineLevel="0" collapsed="false">
      <c r="A433" s="134"/>
      <c r="B433" s="134" t="s">
        <v>527</v>
      </c>
    </row>
    <row r="434" customFormat="false" ht="15.75" hidden="false" customHeight="false" outlineLevel="0" collapsed="false">
      <c r="A434" s="134"/>
      <c r="B434" s="134" t="s">
        <v>489</v>
      </c>
    </row>
    <row r="435" customFormat="false" ht="15.75" hidden="false" customHeight="false" outlineLevel="0" collapsed="false">
      <c r="A435" s="134"/>
      <c r="B435" s="134" t="s">
        <v>1062</v>
      </c>
    </row>
    <row r="436" customFormat="false" ht="15.75" hidden="false" customHeight="false" outlineLevel="0" collapsed="false">
      <c r="A436" s="134"/>
      <c r="B436" s="134" t="s">
        <v>953</v>
      </c>
    </row>
    <row r="437" customFormat="false" ht="15.75" hidden="false" customHeight="false" outlineLevel="0" collapsed="false">
      <c r="A437" s="134"/>
      <c r="B437" s="134" t="s">
        <v>954</v>
      </c>
    </row>
    <row r="438" customFormat="false" ht="15.75" hidden="false" customHeight="false" outlineLevel="0" collapsed="false">
      <c r="A438" s="134"/>
      <c r="B438" s="134" t="s">
        <v>956</v>
      </c>
    </row>
    <row r="439" customFormat="false" ht="15.75" hidden="false" customHeight="false" outlineLevel="0" collapsed="false">
      <c r="A439" s="134"/>
      <c r="B439" s="134" t="s">
        <v>877</v>
      </c>
    </row>
    <row r="440" customFormat="false" ht="15.75" hidden="false" customHeight="false" outlineLevel="0" collapsed="false">
      <c r="A440" s="134"/>
      <c r="B440" s="134" t="s">
        <v>803</v>
      </c>
    </row>
    <row r="441" customFormat="false" ht="15.75" hidden="false" customHeight="false" outlineLevel="0" collapsed="false">
      <c r="A441" s="134"/>
      <c r="B441" s="134" t="s">
        <v>805</v>
      </c>
    </row>
    <row r="442" customFormat="false" ht="15.75" hidden="false" customHeight="false" outlineLevel="0" collapsed="false">
      <c r="A442" s="134"/>
      <c r="B442" s="134" t="s">
        <v>807</v>
      </c>
    </row>
    <row r="443" customFormat="false" ht="15.75" hidden="false" customHeight="false" outlineLevel="0" collapsed="false">
      <c r="A443" s="134"/>
      <c r="B443" s="134" t="s">
        <v>409</v>
      </c>
    </row>
    <row r="444" customFormat="false" ht="15.75" hidden="false" customHeight="false" outlineLevel="0" collapsed="false">
      <c r="A444" s="134"/>
      <c r="B444" s="134" t="s">
        <v>342</v>
      </c>
    </row>
    <row r="445" customFormat="false" ht="15.75" hidden="false" customHeight="false" outlineLevel="0" collapsed="false">
      <c r="A445" s="134"/>
      <c r="B445" s="134" t="s">
        <v>218</v>
      </c>
    </row>
    <row r="446" customFormat="false" ht="15.75" hidden="false" customHeight="false" outlineLevel="0" collapsed="false">
      <c r="A446" s="134"/>
      <c r="B446" s="134" t="s">
        <v>344</v>
      </c>
    </row>
    <row r="447" customFormat="false" ht="15.75" hidden="false" customHeight="false" outlineLevel="0" collapsed="false">
      <c r="A447" s="134"/>
      <c r="B447" s="134" t="s">
        <v>346</v>
      </c>
    </row>
    <row r="448" customFormat="false" ht="15.75" hidden="false" customHeight="false" outlineLevel="0" collapsed="false">
      <c r="A448" s="134"/>
      <c r="B448" s="134" t="s">
        <v>562</v>
      </c>
    </row>
    <row r="449" customFormat="false" ht="15.75" hidden="false" customHeight="false" outlineLevel="0" collapsed="false">
      <c r="A449" s="134"/>
      <c r="B449" s="134" t="s">
        <v>411</v>
      </c>
    </row>
    <row r="450" customFormat="false" ht="15.75" hidden="false" customHeight="false" outlineLevel="0" collapsed="false">
      <c r="A450" s="134"/>
      <c r="B450" s="134" t="s">
        <v>720</v>
      </c>
    </row>
    <row r="451" customFormat="false" ht="15.75" hidden="false" customHeight="false" outlineLevel="0" collapsed="false">
      <c r="A451" s="134"/>
      <c r="B451" s="134" t="s">
        <v>722</v>
      </c>
    </row>
    <row r="452" customFormat="false" ht="15.75" hidden="false" customHeight="false" outlineLevel="0" collapsed="false">
      <c r="A452" s="134"/>
      <c r="B452" s="134" t="s">
        <v>724</v>
      </c>
    </row>
    <row r="453" customFormat="false" ht="15.75" hidden="false" customHeight="false" outlineLevel="0" collapsed="false">
      <c r="A453" s="134"/>
      <c r="B453" s="134" t="s">
        <v>726</v>
      </c>
    </row>
    <row r="454" customFormat="false" ht="15.75" hidden="false" customHeight="false" outlineLevel="0" collapsed="false">
      <c r="A454" s="134"/>
      <c r="B454" s="134" t="s">
        <v>684</v>
      </c>
    </row>
    <row r="455" customFormat="false" ht="15.75" hidden="false" customHeight="false" outlineLevel="0" collapsed="false">
      <c r="A455" s="134"/>
      <c r="B455" s="134" t="s">
        <v>686</v>
      </c>
    </row>
    <row r="456" customFormat="false" ht="15.75" hidden="false" customHeight="false" outlineLevel="0" collapsed="false">
      <c r="A456" s="134"/>
      <c r="B456" s="134" t="s">
        <v>348</v>
      </c>
    </row>
    <row r="457" customFormat="false" ht="15.75" hidden="false" customHeight="false" outlineLevel="0" collapsed="false">
      <c r="A457" s="134"/>
      <c r="B457" s="134" t="s">
        <v>491</v>
      </c>
    </row>
    <row r="458" customFormat="false" ht="15.75" hidden="false" customHeight="false" outlineLevel="0" collapsed="false">
      <c r="A458" s="134"/>
      <c r="B458" s="134" t="s">
        <v>1075</v>
      </c>
    </row>
    <row r="459" customFormat="false" ht="15.75" hidden="false" customHeight="false" outlineLevel="0" collapsed="false">
      <c r="A459" s="134"/>
      <c r="B459" s="134" t="s">
        <v>779</v>
      </c>
    </row>
    <row r="460" customFormat="false" ht="15.75" hidden="false" customHeight="false" outlineLevel="0" collapsed="false">
      <c r="A460" s="134"/>
      <c r="B460" s="134" t="s">
        <v>493</v>
      </c>
    </row>
    <row r="461" customFormat="false" ht="15.75" hidden="false" customHeight="false" outlineLevel="0" collapsed="false">
      <c r="A461" s="134"/>
      <c r="B461" s="134" t="s">
        <v>413</v>
      </c>
    </row>
    <row r="462" customFormat="false" ht="15.75" hidden="false" customHeight="false" outlineLevel="0" collapsed="false">
      <c r="A462" s="134"/>
      <c r="B462" s="134" t="s">
        <v>545</v>
      </c>
    </row>
    <row r="463" customFormat="false" ht="15.75" hidden="false" customHeight="false" outlineLevel="0" collapsed="false">
      <c r="A463" s="134"/>
      <c r="B463" s="134" t="s">
        <v>228</v>
      </c>
    </row>
    <row r="464" customFormat="false" ht="15.75" hidden="false" customHeight="false" outlineLevel="0" collapsed="false">
      <c r="A464" s="134"/>
      <c r="B464" s="134" t="s">
        <v>879</v>
      </c>
    </row>
    <row r="465" customFormat="false" ht="15.75" hidden="false" customHeight="false" outlineLevel="0" collapsed="false">
      <c r="A465" s="134"/>
      <c r="B465" s="134" t="s">
        <v>809</v>
      </c>
    </row>
    <row r="466" customFormat="false" ht="15.75" hidden="false" customHeight="false" outlineLevel="0" collapsed="false">
      <c r="A466" s="134"/>
      <c r="B466" s="134" t="s">
        <v>589</v>
      </c>
    </row>
    <row r="467" customFormat="false" ht="15.75" hidden="false" customHeight="false" outlineLevel="0" collapsed="false">
      <c r="A467" s="134"/>
      <c r="B467" s="134" t="s">
        <v>881</v>
      </c>
    </row>
    <row r="468" customFormat="false" ht="15.75" hidden="false" customHeight="false" outlineLevel="0" collapsed="false">
      <c r="A468" s="134"/>
      <c r="B468" s="134" t="s">
        <v>546</v>
      </c>
    </row>
    <row r="469" customFormat="false" ht="15.75" hidden="false" customHeight="false" outlineLevel="0" collapsed="false">
      <c r="A469" s="134"/>
      <c r="B469" s="134" t="s">
        <v>957</v>
      </c>
    </row>
    <row r="470" customFormat="false" ht="15.75" hidden="false" customHeight="false" outlineLevel="0" collapsed="false">
      <c r="A470" s="134"/>
      <c r="B470" s="134" t="s">
        <v>547</v>
      </c>
    </row>
    <row r="471" customFormat="false" ht="15.75" hidden="false" customHeight="false" outlineLevel="0" collapsed="false">
      <c r="A471" s="134"/>
      <c r="B471" s="134" t="s">
        <v>239</v>
      </c>
    </row>
    <row r="472" customFormat="false" ht="15.75" hidden="false" customHeight="false" outlineLevel="0" collapsed="false">
      <c r="A472" s="134"/>
      <c r="B472" s="134" t="s">
        <v>241</v>
      </c>
    </row>
    <row r="473" customFormat="false" ht="15.75" hidden="false" customHeight="false" outlineLevel="0" collapsed="false">
      <c r="A473" s="134"/>
      <c r="B473" s="134" t="s">
        <v>243</v>
      </c>
    </row>
    <row r="474" customFormat="false" ht="15.75" hidden="false" customHeight="false" outlineLevel="0" collapsed="false">
      <c r="A474" s="134"/>
      <c r="B474" s="134" t="s">
        <v>637</v>
      </c>
    </row>
    <row r="475" customFormat="false" ht="15.75" hidden="false" customHeight="false" outlineLevel="0" collapsed="false">
      <c r="A475" s="134"/>
      <c r="B475" s="134" t="s">
        <v>1046</v>
      </c>
    </row>
    <row r="476" customFormat="false" ht="15.75" hidden="false" customHeight="false" outlineLevel="0" collapsed="false">
      <c r="A476" s="134"/>
      <c r="B476" s="134" t="s">
        <v>294</v>
      </c>
    </row>
    <row r="477" customFormat="false" ht="15.75" hidden="false" customHeight="false" outlineLevel="0" collapsed="false">
      <c r="A477" s="134"/>
      <c r="B477" s="134" t="s">
        <v>296</v>
      </c>
    </row>
    <row r="478" customFormat="false" ht="15.75" hidden="false" customHeight="false" outlineLevel="0" collapsed="false">
      <c r="A478" s="134"/>
      <c r="B478" s="134" t="s">
        <v>614</v>
      </c>
    </row>
    <row r="479" customFormat="false" ht="15.75" hidden="false" customHeight="false" outlineLevel="0" collapsed="false">
      <c r="A479" s="134"/>
      <c r="B479" s="134" t="s">
        <v>1048</v>
      </c>
    </row>
    <row r="480" customFormat="false" ht="15.75" hidden="false" customHeight="false" outlineLevel="0" collapsed="false">
      <c r="A480" s="134"/>
      <c r="B480" s="134" t="s">
        <v>1050</v>
      </c>
    </row>
    <row r="481" customFormat="false" ht="15.75" hidden="false" customHeight="false" outlineLevel="0" collapsed="false">
      <c r="A481" s="134"/>
      <c r="B481" s="134" t="s">
        <v>1052</v>
      </c>
    </row>
    <row r="482" customFormat="false" ht="15.75" hidden="false" customHeight="false" outlineLevel="0" collapsed="false">
      <c r="A482" s="134"/>
      <c r="B482" s="134" t="s">
        <v>548</v>
      </c>
    </row>
    <row r="483" customFormat="false" ht="15.75" hidden="false" customHeight="false" outlineLevel="0" collapsed="false">
      <c r="A483" s="134"/>
      <c r="B483" s="134" t="s">
        <v>591</v>
      </c>
    </row>
    <row r="484" customFormat="false" ht="15.75" hidden="false" customHeight="false" outlineLevel="0" collapsed="false">
      <c r="A484" s="134"/>
      <c r="B484" s="134" t="s">
        <v>350</v>
      </c>
    </row>
    <row r="485" customFormat="false" ht="15.75" hidden="false" customHeight="false" outlineLevel="0" collapsed="false">
      <c r="A485" s="134"/>
      <c r="B485" s="134" t="s">
        <v>353</v>
      </c>
    </row>
    <row r="486" customFormat="false" ht="15.75" hidden="false" customHeight="false" outlineLevel="0" collapsed="false">
      <c r="A486" s="134"/>
      <c r="B486" s="134" t="s">
        <v>1054</v>
      </c>
    </row>
    <row r="487" customFormat="false" ht="15.75" hidden="false" customHeight="false" outlineLevel="0" collapsed="false">
      <c r="A487" s="134"/>
      <c r="B487" s="134" t="s">
        <v>298</v>
      </c>
    </row>
    <row r="488" customFormat="false" ht="15.75" hidden="false" customHeight="false" outlineLevel="0" collapsed="false">
      <c r="A488" s="134"/>
      <c r="B488" s="134" t="s">
        <v>415</v>
      </c>
    </row>
    <row r="489" customFormat="false" ht="15.75" hidden="false" customHeight="false" outlineLevel="0" collapsed="false">
      <c r="A489" s="134"/>
      <c r="B489" s="134" t="s">
        <v>417</v>
      </c>
    </row>
    <row r="490" customFormat="false" ht="15.75" hidden="false" customHeight="false" outlineLevel="0" collapsed="false">
      <c r="A490" s="134"/>
      <c r="B490" s="134" t="s">
        <v>811</v>
      </c>
    </row>
    <row r="491" customFormat="false" ht="15.75" hidden="false" customHeight="false" outlineLevel="0" collapsed="false">
      <c r="A491" s="134"/>
      <c r="B491" s="134" t="s">
        <v>813</v>
      </c>
    </row>
    <row r="492" customFormat="false" ht="15.75" hidden="false" customHeight="false" outlineLevel="0" collapsed="false">
      <c r="A492" s="134"/>
      <c r="B492" s="134" t="s">
        <v>419</v>
      </c>
    </row>
    <row r="493" customFormat="false" ht="15.75" hidden="false" customHeight="false" outlineLevel="0" collapsed="false">
      <c r="A493" s="134"/>
      <c r="B493" s="134" t="s">
        <v>665</v>
      </c>
    </row>
    <row r="494" customFormat="false" ht="15.75" hidden="false" customHeight="false" outlineLevel="0" collapsed="false">
      <c r="A494" s="134"/>
      <c r="B494" s="134" t="s">
        <v>667</v>
      </c>
    </row>
    <row r="495" customFormat="false" ht="15.75" hidden="false" customHeight="false" outlineLevel="0" collapsed="false">
      <c r="A495" s="134"/>
      <c r="B495" s="134" t="s">
        <v>728</v>
      </c>
    </row>
    <row r="496" customFormat="false" ht="15.75" hidden="false" customHeight="false" outlineLevel="0" collapsed="false">
      <c r="A496" s="134"/>
      <c r="B496" s="134" t="s">
        <v>730</v>
      </c>
    </row>
    <row r="497" customFormat="false" ht="15.75" hidden="false" customHeight="false" outlineLevel="0" collapsed="false">
      <c r="A497" s="134"/>
      <c r="B497" s="134" t="s">
        <v>1056</v>
      </c>
    </row>
    <row r="498" customFormat="false" ht="15.75" hidden="false" customHeight="false" outlineLevel="0" collapsed="false">
      <c r="A498" s="134"/>
      <c r="B498" s="134" t="s">
        <v>898</v>
      </c>
    </row>
    <row r="499" customFormat="false" ht="15.75" hidden="false" customHeight="false" outlineLevel="0" collapsed="false">
      <c r="A499" s="134"/>
      <c r="B499" s="134" t="s">
        <v>899</v>
      </c>
    </row>
    <row r="500" customFormat="false" ht="15.75" hidden="false" customHeight="false" outlineLevel="0" collapsed="false">
      <c r="A500" s="134"/>
      <c r="B500" s="134" t="s">
        <v>781</v>
      </c>
    </row>
    <row r="501" customFormat="false" ht="15.75" hidden="false" customHeight="false" outlineLevel="0" collapsed="false">
      <c r="A501" s="134"/>
      <c r="B501" s="134" t="s">
        <v>930</v>
      </c>
    </row>
    <row r="502" customFormat="false" ht="15.75" hidden="false" customHeight="false" outlineLevel="0" collapsed="false">
      <c r="A502" s="134"/>
      <c r="B502" s="134" t="s">
        <v>883</v>
      </c>
    </row>
    <row r="503" customFormat="false" ht="15.75" hidden="false" customHeight="false" outlineLevel="0" collapsed="false">
      <c r="A503" s="134"/>
      <c r="B503" s="134" t="s">
        <v>495</v>
      </c>
    </row>
    <row r="504" customFormat="false" ht="15.75" hidden="false" customHeight="false" outlineLevel="0" collapsed="false">
      <c r="A504" s="134"/>
      <c r="B504" s="134" t="s">
        <v>656</v>
      </c>
    </row>
    <row r="505" customFormat="false" ht="15.75" hidden="false" customHeight="false" outlineLevel="0" collapsed="false">
      <c r="A505" s="134"/>
      <c r="B505" s="134" t="s">
        <v>497</v>
      </c>
    </row>
    <row r="506" customFormat="false" ht="15.75" hidden="false" customHeight="false" outlineLevel="0" collapsed="false">
      <c r="A506" s="134"/>
      <c r="B506" s="134" t="s">
        <v>639</v>
      </c>
    </row>
    <row r="507" customFormat="false" ht="15.75" hidden="false" customHeight="false" outlineLevel="0" collapsed="false">
      <c r="A507" s="134"/>
      <c r="B507" s="134" t="s">
        <v>641</v>
      </c>
    </row>
    <row r="508" customFormat="false" ht="15.75" hidden="false" customHeight="false" outlineLevel="0" collapsed="false">
      <c r="A508" s="134"/>
      <c r="B508" s="134" t="s">
        <v>499</v>
      </c>
    </row>
    <row r="509" customFormat="false" ht="15.75" hidden="false" customHeight="false" outlineLevel="0" collapsed="false">
      <c r="A509" s="134"/>
      <c r="B509" s="134" t="s">
        <v>1069</v>
      </c>
    </row>
    <row r="510" customFormat="false" ht="15.75" hidden="false" customHeight="false" outlineLevel="0" collapsed="false">
      <c r="A510" s="134"/>
      <c r="B510" s="134" t="s">
        <v>1070</v>
      </c>
    </row>
    <row r="511" customFormat="false" ht="15.75" hidden="false" customHeight="false" outlineLevel="0" collapsed="false">
      <c r="A511" s="134"/>
      <c r="B511" s="134" t="s">
        <v>885</v>
      </c>
    </row>
    <row r="512" customFormat="false" ht="15.75" hidden="false" customHeight="false" outlineLevel="0" collapsed="false">
      <c r="A512" s="134"/>
      <c r="B512" s="134" t="s">
        <v>914</v>
      </c>
    </row>
    <row r="513" customFormat="false" ht="15.75" hidden="false" customHeight="false" outlineLevel="0" collapsed="false">
      <c r="A513" s="134"/>
      <c r="B513" s="134" t="s">
        <v>783</v>
      </c>
    </row>
    <row r="514" customFormat="false" ht="15.75" hidden="false" customHeight="false" outlineLevel="0" collapsed="false">
      <c r="A514" s="134"/>
      <c r="B514" s="134" t="s">
        <v>643</v>
      </c>
    </row>
    <row r="515" customFormat="false" ht="15.75" hidden="false" customHeight="false" outlineLevel="0" collapsed="false">
      <c r="A515" s="134"/>
      <c r="B515" s="134" t="s">
        <v>421</v>
      </c>
    </row>
    <row r="516" customFormat="false" ht="15.75" hidden="false" customHeight="false" outlineLevel="0" collapsed="false">
      <c r="A516" s="134"/>
      <c r="B516" s="134" t="s">
        <v>423</v>
      </c>
    </row>
    <row r="517" customFormat="false" ht="15.75" hidden="false" customHeight="false" outlineLevel="0" collapsed="false">
      <c r="A517" s="134"/>
      <c r="B517" s="134" t="s">
        <v>785</v>
      </c>
    </row>
    <row r="518" customFormat="false" ht="15.75" hidden="false" customHeight="false" outlineLevel="0" collapsed="false">
      <c r="A518" s="134"/>
      <c r="B518" s="134" t="s">
        <v>787</v>
      </c>
    </row>
    <row r="519" customFormat="false" ht="15.75" hidden="false" customHeight="false" outlineLevel="0" collapsed="false">
      <c r="A519" s="134"/>
      <c r="B519" s="134" t="s">
        <v>1058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0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4.14"/>
    <col collapsed="false" customWidth="true" hidden="false" outlineLevel="0" max="2" min="2" style="0" width="14.7"/>
    <col collapsed="false" customWidth="true" hidden="false" outlineLevel="0" max="3" min="3" style="0" width="15.57"/>
    <col collapsed="false" customWidth="true" hidden="false" outlineLevel="0" max="4" min="4" style="0" width="21.57"/>
    <col collapsed="false" customWidth="true" hidden="false" outlineLevel="0" max="5" min="5" style="0" width="9.71"/>
    <col collapsed="false" customWidth="true" hidden="false" outlineLevel="0" max="6" min="6" style="0" width="11.86"/>
    <col collapsed="false" customWidth="true" hidden="false" outlineLevel="0" max="7" min="7" style="0" width="9.58"/>
    <col collapsed="false" customWidth="true" hidden="false" outlineLevel="0" max="8" min="8" style="0" width="11.3"/>
    <col collapsed="false" customWidth="true" hidden="false" outlineLevel="0" max="9" min="9" style="0" width="7.87"/>
    <col collapsed="false" customWidth="true" hidden="false" outlineLevel="0" max="10" min="10" style="0" width="8.14"/>
    <col collapsed="false" customWidth="true" hidden="false" outlineLevel="0" max="11" min="11" style="0" width="10.99"/>
    <col collapsed="false" customWidth="true" hidden="false" outlineLevel="0" max="31" min="12" style="0" width="14.7"/>
  </cols>
  <sheetData>
    <row r="1" customFormat="false" ht="15.75" hidden="false" customHeight="false" outlineLevel="0" collapsed="false">
      <c r="A1" s="134"/>
      <c r="B1" s="134"/>
      <c r="C1" s="136"/>
      <c r="D1" s="281"/>
      <c r="E1" s="281"/>
      <c r="F1" s="136"/>
      <c r="G1" s="136"/>
    </row>
    <row r="2" customFormat="false" ht="15.75" hidden="false" customHeight="false" outlineLevel="0" collapsed="false">
      <c r="A2" s="282" t="s">
        <v>1076</v>
      </c>
      <c r="B2" s="282" t="s">
        <v>150</v>
      </c>
      <c r="C2" s="34" t="s">
        <v>1077</v>
      </c>
      <c r="D2" s="283" t="s">
        <v>71</v>
      </c>
      <c r="E2" s="282" t="s">
        <v>1078</v>
      </c>
      <c r="F2" s="47" t="s">
        <v>71</v>
      </c>
      <c r="G2" s="284" t="s">
        <v>1079</v>
      </c>
      <c r="H2" s="284"/>
      <c r="I2" s="285" t="s">
        <v>1080</v>
      </c>
      <c r="J2" s="285"/>
      <c r="K2" s="282" t="s">
        <v>71</v>
      </c>
    </row>
    <row r="3" customFormat="false" ht="15.75" hidden="false" customHeight="false" outlineLevel="0" collapsed="false">
      <c r="A3" s="134" t="n">
        <v>1</v>
      </c>
      <c r="B3" s="134" t="s">
        <v>79</v>
      </c>
      <c r="C3" s="286" t="n">
        <v>100000</v>
      </c>
      <c r="D3" s="287" t="n">
        <v>43914</v>
      </c>
      <c r="F3" s="286"/>
      <c r="G3" s="286" t="n">
        <v>40712</v>
      </c>
      <c r="H3" s="288" t="n">
        <f aca="false">G3/C3</f>
        <v>0.40712</v>
      </c>
      <c r="I3" s="134" t="n">
        <v>1395</v>
      </c>
      <c r="J3" s="288" t="n">
        <f aca="false">I3/G3</f>
        <v>0.0342650815484378</v>
      </c>
      <c r="K3" s="287" t="n">
        <v>43931</v>
      </c>
      <c r="L3" s="289" t="s">
        <v>1081</v>
      </c>
    </row>
    <row r="4" customFormat="false" ht="15.75" hidden="false" customHeight="false" outlineLevel="0" collapsed="false">
      <c r="A4" s="134" t="n">
        <v>2</v>
      </c>
      <c r="B4" s="134" t="s">
        <v>82</v>
      </c>
      <c r="C4" s="286" t="n">
        <f aca="false">22000+50000+50000</f>
        <v>122000</v>
      </c>
      <c r="D4" s="287" t="n">
        <v>43922</v>
      </c>
      <c r="E4" s="134" t="n">
        <v>75000</v>
      </c>
      <c r="F4" s="287" t="n">
        <v>43920</v>
      </c>
      <c r="G4" s="286" t="n">
        <v>51836</v>
      </c>
      <c r="H4" s="288" t="n">
        <f aca="false">G4/C4</f>
        <v>0.424885245901639</v>
      </c>
      <c r="I4" s="134" t="n">
        <v>1190</v>
      </c>
      <c r="J4" s="288" t="n">
        <f aca="false">I4/G4</f>
        <v>0.0229570182884482</v>
      </c>
      <c r="K4" s="287" t="n">
        <v>43928</v>
      </c>
      <c r="L4" s="289" t="s">
        <v>1082</v>
      </c>
    </row>
    <row r="5" customFormat="false" ht="15.75" hidden="false" customHeight="false" outlineLevel="0" collapsed="false">
      <c r="A5" s="134" t="n">
        <v>3</v>
      </c>
      <c r="B5" s="134" t="s">
        <v>78</v>
      </c>
      <c r="C5" s="286" t="n">
        <v>14400</v>
      </c>
      <c r="D5" s="287" t="n">
        <v>43919</v>
      </c>
      <c r="F5" s="136"/>
      <c r="G5" s="136"/>
      <c r="H5" s="290"/>
      <c r="J5" s="290"/>
    </row>
    <row r="6" customFormat="false" ht="15.75" hidden="false" customHeight="false" outlineLevel="0" collapsed="false">
      <c r="A6" s="134" t="n">
        <v>4</v>
      </c>
      <c r="B6" s="134" t="s">
        <v>84</v>
      </c>
      <c r="C6" s="286" t="n">
        <v>18400</v>
      </c>
      <c r="D6" s="287" t="n">
        <v>43917</v>
      </c>
      <c r="F6" s="286"/>
      <c r="G6" s="286" t="n">
        <v>7279</v>
      </c>
      <c r="H6" s="288" t="n">
        <f aca="false">G6/C6</f>
        <v>0.395597826086956</v>
      </c>
      <c r="I6" s="134" t="n">
        <v>169</v>
      </c>
      <c r="J6" s="288" t="n">
        <f aca="false">I6/G6</f>
        <v>0.0232174749278747</v>
      </c>
      <c r="K6" s="287" t="n">
        <v>43924</v>
      </c>
      <c r="L6" s="289" t="s">
        <v>1083</v>
      </c>
    </row>
    <row r="7" customFormat="false" ht="15.75" hidden="false" customHeight="false" outlineLevel="0" collapsed="false">
      <c r="A7" s="134" t="n">
        <v>5</v>
      </c>
      <c r="B7" s="134" t="s">
        <v>83</v>
      </c>
      <c r="C7" s="286" t="n">
        <v>8400</v>
      </c>
      <c r="D7" s="287" t="n">
        <v>43917</v>
      </c>
      <c r="F7" s="136"/>
      <c r="G7" s="286" t="n">
        <v>6200</v>
      </c>
      <c r="H7" s="288" t="n">
        <f aca="false">G7/C7</f>
        <v>0.738095238095238</v>
      </c>
      <c r="I7" s="134" t="n">
        <v>53</v>
      </c>
      <c r="J7" s="288" t="n">
        <f aca="false">I7/G7</f>
        <v>0.00854838709677419</v>
      </c>
      <c r="K7" s="287" t="n">
        <v>43925</v>
      </c>
      <c r="L7" s="289" t="s">
        <v>1084</v>
      </c>
    </row>
    <row r="8" customFormat="false" ht="15.75" hidden="false" customHeight="false" outlineLevel="0" collapsed="false">
      <c r="A8" s="134" t="n">
        <v>6</v>
      </c>
      <c r="B8" s="134" t="s">
        <v>75</v>
      </c>
      <c r="C8" s="136" t="n">
        <f aca="false">3600+12000</f>
        <v>15600</v>
      </c>
      <c r="D8" s="287" t="n">
        <v>43918</v>
      </c>
      <c r="E8" s="134" t="n">
        <v>14900</v>
      </c>
      <c r="F8" s="287" t="n">
        <v>43927</v>
      </c>
      <c r="G8" s="286" t="n">
        <v>4197</v>
      </c>
      <c r="H8" s="288" t="n">
        <f aca="false">G8/C8</f>
        <v>0.269038461538462</v>
      </c>
      <c r="I8" s="134" t="n">
        <v>201</v>
      </c>
      <c r="J8" s="288" t="n">
        <f aca="false">I8/G8</f>
        <v>0.047891350964975</v>
      </c>
      <c r="K8" s="287" t="n">
        <v>43927</v>
      </c>
      <c r="L8" s="289" t="s">
        <v>1085</v>
      </c>
    </row>
    <row r="9" customFormat="false" ht="15.75" hidden="false" customHeight="false" outlineLevel="0" collapsed="false">
      <c r="B9" s="134" t="s">
        <v>95</v>
      </c>
      <c r="C9" s="136"/>
      <c r="E9" s="281"/>
      <c r="F9" s="136"/>
      <c r="G9" s="136"/>
    </row>
    <row r="10" customFormat="false" ht="15.75" hidden="false" customHeight="false" outlineLevel="0" collapsed="false">
      <c r="B10" s="134" t="s">
        <v>76</v>
      </c>
      <c r="C10" s="286" t="n">
        <v>6600</v>
      </c>
      <c r="D10" s="281"/>
      <c r="E10" s="281"/>
      <c r="F10" s="136"/>
      <c r="G10" s="136" t="n">
        <f aca="false">492</f>
        <v>492</v>
      </c>
      <c r="H10" s="288" t="n">
        <f aca="false">G10/C10</f>
        <v>0.07454545455</v>
      </c>
      <c r="I10" s="134" t="n">
        <v>12</v>
      </c>
      <c r="J10" s="288" t="n">
        <f aca="false">I10/G10</f>
        <v>0.0243902439</v>
      </c>
      <c r="K10" s="287" t="n">
        <v>43926</v>
      </c>
      <c r="L10" s="289" t="s">
        <v>1086</v>
      </c>
    </row>
    <row r="11" customFormat="false" ht="15.75" hidden="false" customHeight="false" outlineLevel="0" collapsed="false">
      <c r="B11" s="134" t="s">
        <v>77</v>
      </c>
      <c r="C11" s="286" t="n">
        <v>4800</v>
      </c>
      <c r="D11" s="281"/>
      <c r="E11" s="281"/>
      <c r="F11" s="136"/>
      <c r="G11" s="136"/>
      <c r="L11" s="289" t="s">
        <v>1087</v>
      </c>
    </row>
    <row r="12" customFormat="false" ht="15.75" hidden="false" customHeight="false" outlineLevel="0" collapsed="false">
      <c r="B12" s="134" t="s">
        <v>90</v>
      </c>
      <c r="C12" s="136"/>
      <c r="D12" s="281"/>
      <c r="E12" s="281"/>
      <c r="F12" s="136"/>
      <c r="G12" s="286" t="n">
        <v>741</v>
      </c>
      <c r="I12" s="134" t="n">
        <v>21</v>
      </c>
      <c r="J12" s="288" t="n">
        <f aca="false">I12/G12</f>
        <v>0.02834008097</v>
      </c>
      <c r="K12" s="287" t="n">
        <v>43931</v>
      </c>
      <c r="L12" s="289" t="s">
        <v>1088</v>
      </c>
    </row>
    <row r="13" customFormat="false" ht="15.75" hidden="false" customHeight="false" outlineLevel="0" collapsed="false">
      <c r="C13" s="136"/>
      <c r="D13" s="281"/>
      <c r="E13" s="281"/>
      <c r="F13" s="136"/>
      <c r="G13" s="136"/>
    </row>
    <row r="14" customFormat="false" ht="15.75" hidden="false" customHeight="false" outlineLevel="0" collapsed="false">
      <c r="C14" s="136"/>
      <c r="D14" s="281"/>
      <c r="E14" s="281"/>
      <c r="F14" s="136"/>
      <c r="G14" s="286"/>
    </row>
    <row r="15" customFormat="false" ht="15.75" hidden="false" customHeight="false" outlineLevel="0" collapsed="false">
      <c r="C15" s="136"/>
      <c r="D15" s="281"/>
      <c r="E15" s="281"/>
      <c r="F15" s="136"/>
      <c r="G15" s="136"/>
      <c r="I15" s="136"/>
    </row>
    <row r="16" customFormat="false" ht="15.75" hidden="false" customHeight="false" outlineLevel="0" collapsed="false">
      <c r="C16" s="136"/>
      <c r="D16" s="281"/>
      <c r="E16" s="281"/>
      <c r="F16" s="136"/>
      <c r="G16" s="136"/>
    </row>
    <row r="17" customFormat="false" ht="15.75" hidden="false" customHeight="false" outlineLevel="0" collapsed="false">
      <c r="A17" s="282" t="s">
        <v>1089</v>
      </c>
      <c r="C17" s="136"/>
      <c r="D17" s="281"/>
      <c r="E17" s="281"/>
      <c r="F17" s="136"/>
      <c r="G17" s="136"/>
    </row>
    <row r="18" customFormat="false" ht="15.75" hidden="false" customHeight="false" outlineLevel="0" collapsed="false">
      <c r="B18" s="134" t="s">
        <v>1090</v>
      </c>
      <c r="C18" s="286" t="s">
        <v>150</v>
      </c>
      <c r="D18" s="134" t="s">
        <v>1091</v>
      </c>
      <c r="E18" s="134" t="s">
        <v>1092</v>
      </c>
      <c r="F18" s="286" t="s">
        <v>1078</v>
      </c>
      <c r="G18" s="286" t="s">
        <v>1093</v>
      </c>
      <c r="H18" s="134" t="s">
        <v>1080</v>
      </c>
      <c r="I18" s="134" t="s">
        <v>1094</v>
      </c>
    </row>
    <row r="19" customFormat="false" ht="15.75" hidden="false" customHeight="false" outlineLevel="0" collapsed="false">
      <c r="B19" s="287" t="n">
        <v>43914</v>
      </c>
      <c r="C19" s="286" t="s">
        <v>79</v>
      </c>
      <c r="D19" s="286"/>
      <c r="E19" s="286" t="n">
        <v>100000</v>
      </c>
      <c r="F19" s="136"/>
      <c r="G19" s="136"/>
      <c r="H19" s="134"/>
      <c r="I19" s="289" t="s">
        <v>1095</v>
      </c>
    </row>
    <row r="20" customFormat="false" ht="15.75" hidden="false" customHeight="false" outlineLevel="0" collapsed="false">
      <c r="B20" s="287" t="n">
        <v>43922</v>
      </c>
      <c r="C20" s="286" t="s">
        <v>79</v>
      </c>
      <c r="D20" s="136"/>
      <c r="E20" s="136"/>
      <c r="F20" s="286"/>
      <c r="G20" s="286" t="n">
        <v>18077</v>
      </c>
      <c r="H20" s="134" t="n">
        <v>299</v>
      </c>
      <c r="I20" s="289" t="s">
        <v>1096</v>
      </c>
    </row>
    <row r="21" customFormat="false" ht="15.75" hidden="false" customHeight="false" outlineLevel="0" collapsed="false">
      <c r="C21" s="286" t="s">
        <v>82</v>
      </c>
      <c r="D21" s="136"/>
      <c r="E21" s="286" t="n">
        <v>50000</v>
      </c>
      <c r="F21" s="136"/>
      <c r="G21" s="136"/>
      <c r="I21" s="289" t="s">
        <v>1097</v>
      </c>
    </row>
    <row r="22" customFormat="false" ht="15.75" hidden="false" customHeight="false" outlineLevel="0" collapsed="false">
      <c r="B22" s="287" t="n">
        <v>43921</v>
      </c>
      <c r="C22" s="286" t="s">
        <v>82</v>
      </c>
      <c r="D22" s="136"/>
      <c r="E22" s="136"/>
      <c r="F22" s="286"/>
      <c r="G22" s="286" t="n">
        <v>10597</v>
      </c>
      <c r="H22" s="134" t="n">
        <v>409</v>
      </c>
      <c r="I22" s="289" t="s">
        <v>1098</v>
      </c>
    </row>
    <row r="23" customFormat="false" ht="15.75" hidden="false" customHeight="false" outlineLevel="0" collapsed="false">
      <c r="C23" s="286" t="s">
        <v>84</v>
      </c>
      <c r="D23" s="136"/>
      <c r="E23" s="286" t="n">
        <v>18400</v>
      </c>
      <c r="F23" s="136"/>
      <c r="G23" s="136"/>
      <c r="I23" s="289" t="s">
        <v>1099</v>
      </c>
    </row>
    <row r="24" customFormat="false" ht="15.75" hidden="false" customHeight="false" outlineLevel="0" collapsed="false">
      <c r="C24" s="286" t="s">
        <v>84</v>
      </c>
      <c r="D24" s="136"/>
      <c r="E24" s="136"/>
      <c r="F24" s="136"/>
      <c r="G24" s="286" t="n">
        <v>2020</v>
      </c>
      <c r="H24" s="134" t="n">
        <v>49</v>
      </c>
    </row>
    <row r="25" customFormat="false" ht="15.75" hidden="false" customHeight="false" outlineLevel="0" collapsed="false">
      <c r="B25" s="287" t="n">
        <v>43916</v>
      </c>
      <c r="C25" s="286" t="s">
        <v>75</v>
      </c>
      <c r="D25" s="136"/>
      <c r="E25" s="286" t="n">
        <v>3600</v>
      </c>
      <c r="F25" s="136"/>
      <c r="G25" s="136"/>
      <c r="I25" s="289" t="s">
        <v>1100</v>
      </c>
    </row>
    <row r="26" customFormat="false" ht="15.75" hidden="false" customHeight="false" outlineLevel="0" collapsed="false">
      <c r="B26" s="287" t="n">
        <v>43918</v>
      </c>
      <c r="C26" s="286" t="s">
        <v>75</v>
      </c>
      <c r="D26" s="136"/>
      <c r="E26" s="286" t="n">
        <v>12000</v>
      </c>
      <c r="F26" s="136"/>
      <c r="G26" s="136"/>
      <c r="I26" s="289" t="s">
        <v>1100</v>
      </c>
    </row>
    <row r="27" customFormat="false" ht="15.75" hidden="false" customHeight="false" outlineLevel="0" collapsed="false">
      <c r="B27" s="287" t="n">
        <v>43922</v>
      </c>
      <c r="C27" s="286" t="s">
        <v>75</v>
      </c>
      <c r="D27" s="286" t="s">
        <v>240</v>
      </c>
      <c r="E27" s="136"/>
      <c r="F27" s="286" t="n">
        <v>2000</v>
      </c>
      <c r="G27" s="136"/>
      <c r="I27" s="289" t="s">
        <v>1101</v>
      </c>
    </row>
    <row r="28" customFormat="false" ht="15.75" hidden="false" customHeight="false" outlineLevel="0" collapsed="false">
      <c r="B28" s="287" t="n">
        <v>43922</v>
      </c>
      <c r="C28" s="286" t="s">
        <v>75</v>
      </c>
      <c r="D28" s="286" t="s">
        <v>242</v>
      </c>
      <c r="E28" s="136"/>
      <c r="F28" s="286" t="n">
        <v>2000</v>
      </c>
      <c r="G28" s="136"/>
      <c r="I28" s="289" t="s">
        <v>1101</v>
      </c>
    </row>
    <row r="29" customFormat="false" ht="15.75" hidden="false" customHeight="false" outlineLevel="0" collapsed="false">
      <c r="B29" s="287" t="n">
        <v>43922</v>
      </c>
      <c r="C29" s="286" t="s">
        <v>75</v>
      </c>
      <c r="D29" s="286" t="s">
        <v>244</v>
      </c>
      <c r="E29" s="136"/>
      <c r="F29" s="286" t="n">
        <v>2000</v>
      </c>
      <c r="G29" s="136"/>
      <c r="I29" s="289" t="s">
        <v>1101</v>
      </c>
    </row>
    <row r="30" customFormat="false" ht="15.75" hidden="false" customHeight="false" outlineLevel="0" collapsed="false">
      <c r="B30" s="287" t="n">
        <v>43922</v>
      </c>
      <c r="C30" s="286" t="s">
        <v>75</v>
      </c>
      <c r="D30" s="286" t="s">
        <v>236</v>
      </c>
      <c r="E30" s="136"/>
      <c r="F30" s="286" t="n">
        <v>1000</v>
      </c>
      <c r="G30" s="136"/>
      <c r="I30" s="289" t="s">
        <v>1101</v>
      </c>
      <c r="J30" s="287"/>
    </row>
    <row r="31" customFormat="false" ht="15.75" hidden="false" customHeight="false" outlineLevel="0" collapsed="false">
      <c r="B31" s="287" t="n">
        <v>43922</v>
      </c>
      <c r="C31" s="286" t="s">
        <v>75</v>
      </c>
      <c r="D31" s="286" t="s">
        <v>1102</v>
      </c>
      <c r="E31" s="136"/>
      <c r="F31" s="286" t="n">
        <v>1000</v>
      </c>
      <c r="G31" s="136"/>
      <c r="I31" s="289" t="s">
        <v>1101</v>
      </c>
    </row>
    <row r="32" customFormat="false" ht="15.75" hidden="false" customHeight="false" outlineLevel="0" collapsed="false">
      <c r="B32" s="287" t="n">
        <v>43922</v>
      </c>
      <c r="C32" s="286" t="s">
        <v>75</v>
      </c>
      <c r="D32" s="286" t="s">
        <v>1103</v>
      </c>
      <c r="E32" s="136"/>
      <c r="F32" s="286" t="n">
        <v>600</v>
      </c>
      <c r="G32" s="136"/>
      <c r="I32" s="289" t="s">
        <v>1101</v>
      </c>
    </row>
    <row r="33" customFormat="false" ht="15.75" hidden="false" customHeight="false" outlineLevel="0" collapsed="false">
      <c r="B33" s="287" t="n">
        <v>43922</v>
      </c>
      <c r="C33" s="286" t="s">
        <v>75</v>
      </c>
      <c r="D33" s="286" t="s">
        <v>238</v>
      </c>
      <c r="E33" s="136"/>
      <c r="F33" s="286" t="n">
        <v>600</v>
      </c>
      <c r="G33" s="136"/>
      <c r="I33" s="289" t="s">
        <v>1101</v>
      </c>
    </row>
    <row r="34" customFormat="false" ht="15.75" hidden="false" customHeight="false" outlineLevel="0" collapsed="false">
      <c r="B34" s="287" t="n">
        <v>43922</v>
      </c>
      <c r="C34" s="286" t="s">
        <v>75</v>
      </c>
      <c r="D34" s="286" t="s">
        <v>230</v>
      </c>
      <c r="E34" s="136"/>
      <c r="F34" s="286" t="n">
        <v>400</v>
      </c>
      <c r="G34" s="136"/>
      <c r="I34" s="289" t="s">
        <v>1101</v>
      </c>
    </row>
    <row r="35" customFormat="false" ht="15.75" hidden="false" customHeight="false" outlineLevel="0" collapsed="false">
      <c r="B35" s="287" t="n">
        <v>43924</v>
      </c>
      <c r="C35" s="286" t="s">
        <v>79</v>
      </c>
      <c r="D35" s="136"/>
      <c r="E35" s="136"/>
      <c r="F35" s="136"/>
      <c r="G35" s="286" t="n">
        <v>20532</v>
      </c>
      <c r="H35" s="134" t="n">
        <v>428</v>
      </c>
      <c r="I35" s="289" t="s">
        <v>1104</v>
      </c>
    </row>
    <row r="36" customFormat="false" ht="15.75" hidden="false" customHeight="false" outlineLevel="0" collapsed="false">
      <c r="C36" s="136"/>
      <c r="D36" s="136"/>
      <c r="E36" s="136"/>
      <c r="F36" s="136"/>
      <c r="G36" s="136"/>
    </row>
    <row r="37" customFormat="false" ht="15.75" hidden="false" customHeight="false" outlineLevel="0" collapsed="false">
      <c r="C37" s="136"/>
      <c r="D37" s="136"/>
      <c r="E37" s="136"/>
      <c r="F37" s="136"/>
      <c r="G37" s="136"/>
    </row>
    <row r="38" customFormat="false" ht="15.75" hidden="false" customHeight="false" outlineLevel="0" collapsed="false">
      <c r="C38" s="136"/>
      <c r="D38" s="136"/>
      <c r="E38" s="136"/>
      <c r="F38" s="136"/>
      <c r="G38" s="136"/>
    </row>
    <row r="39" customFormat="false" ht="15.75" hidden="false" customHeight="false" outlineLevel="0" collapsed="false">
      <c r="C39" s="136"/>
      <c r="D39" s="136"/>
      <c r="E39" s="136"/>
      <c r="F39" s="136"/>
      <c r="G39" s="136"/>
    </row>
    <row r="40" customFormat="false" ht="15.75" hidden="false" customHeight="false" outlineLevel="0" collapsed="false">
      <c r="C40" s="136"/>
      <c r="D40" s="136"/>
      <c r="E40" s="136"/>
      <c r="F40" s="136"/>
      <c r="G40" s="136"/>
    </row>
    <row r="41" customFormat="false" ht="15.75" hidden="false" customHeight="false" outlineLevel="0" collapsed="false">
      <c r="C41" s="136"/>
      <c r="D41" s="136"/>
      <c r="E41" s="136"/>
      <c r="F41" s="136"/>
      <c r="G41" s="136"/>
    </row>
    <row r="42" customFormat="false" ht="15.75" hidden="false" customHeight="false" outlineLevel="0" collapsed="false">
      <c r="C42" s="136"/>
      <c r="D42" s="281"/>
      <c r="E42" s="281"/>
      <c r="F42" s="136"/>
      <c r="G42" s="136"/>
    </row>
    <row r="43" customFormat="false" ht="15.75" hidden="false" customHeight="false" outlineLevel="0" collapsed="false">
      <c r="C43" s="136"/>
      <c r="D43" s="281"/>
      <c r="E43" s="281"/>
      <c r="F43" s="136"/>
      <c r="G43" s="136"/>
    </row>
    <row r="44" customFormat="false" ht="15.75" hidden="false" customHeight="false" outlineLevel="0" collapsed="false">
      <c r="C44" s="136"/>
      <c r="D44" s="281"/>
      <c r="E44" s="281"/>
      <c r="F44" s="136"/>
      <c r="G44" s="136"/>
    </row>
    <row r="45" customFormat="false" ht="15.75" hidden="false" customHeight="false" outlineLevel="0" collapsed="false">
      <c r="C45" s="136"/>
      <c r="D45" s="281"/>
      <c r="E45" s="281"/>
      <c r="F45" s="136"/>
      <c r="G45" s="136"/>
    </row>
    <row r="46" customFormat="false" ht="15.75" hidden="false" customHeight="false" outlineLevel="0" collapsed="false">
      <c r="C46" s="136"/>
      <c r="D46" s="281"/>
      <c r="E46" s="281"/>
      <c r="F46" s="136"/>
      <c r="G46" s="136"/>
    </row>
    <row r="47" customFormat="false" ht="15.75" hidden="false" customHeight="false" outlineLevel="0" collapsed="false">
      <c r="C47" s="136"/>
      <c r="D47" s="281"/>
      <c r="E47" s="281"/>
      <c r="F47" s="136"/>
      <c r="G47" s="136"/>
    </row>
    <row r="48" customFormat="false" ht="15.75" hidden="false" customHeight="false" outlineLevel="0" collapsed="false">
      <c r="C48" s="136"/>
      <c r="D48" s="281"/>
      <c r="E48" s="281"/>
      <c r="F48" s="136"/>
      <c r="G48" s="136"/>
    </row>
    <row r="49" customFormat="false" ht="15.75" hidden="false" customHeight="false" outlineLevel="0" collapsed="false">
      <c r="C49" s="136"/>
      <c r="D49" s="281"/>
      <c r="E49" s="281"/>
      <c r="F49" s="136"/>
      <c r="G49" s="136"/>
    </row>
    <row r="50" customFormat="false" ht="15.75" hidden="false" customHeight="false" outlineLevel="0" collapsed="false">
      <c r="C50" s="136"/>
      <c r="D50" s="281"/>
      <c r="E50" s="281"/>
      <c r="F50" s="136"/>
      <c r="G50" s="136"/>
    </row>
    <row r="51" customFormat="false" ht="15.75" hidden="false" customHeight="false" outlineLevel="0" collapsed="false">
      <c r="C51" s="136"/>
      <c r="D51" s="281"/>
      <c r="E51" s="281"/>
      <c r="F51" s="136"/>
      <c r="G51" s="136"/>
    </row>
    <row r="52" customFormat="false" ht="15.75" hidden="false" customHeight="false" outlineLevel="0" collapsed="false">
      <c r="C52" s="136"/>
      <c r="D52" s="281"/>
      <c r="E52" s="281"/>
      <c r="F52" s="136"/>
      <c r="G52" s="136"/>
    </row>
    <row r="53" customFormat="false" ht="15.75" hidden="false" customHeight="false" outlineLevel="0" collapsed="false">
      <c r="C53" s="136"/>
      <c r="D53" s="281"/>
      <c r="E53" s="281"/>
      <c r="F53" s="136"/>
      <c r="G53" s="136"/>
    </row>
    <row r="54" customFormat="false" ht="15.75" hidden="false" customHeight="false" outlineLevel="0" collapsed="false">
      <c r="C54" s="136"/>
      <c r="D54" s="281"/>
      <c r="E54" s="281"/>
      <c r="F54" s="136"/>
      <c r="G54" s="136"/>
    </row>
    <row r="55" customFormat="false" ht="15.75" hidden="false" customHeight="false" outlineLevel="0" collapsed="false">
      <c r="C55" s="136"/>
      <c r="D55" s="281"/>
      <c r="E55" s="281"/>
      <c r="F55" s="136"/>
      <c r="G55" s="136"/>
    </row>
    <row r="56" customFormat="false" ht="15.75" hidden="false" customHeight="false" outlineLevel="0" collapsed="false">
      <c r="C56" s="136"/>
      <c r="D56" s="281"/>
      <c r="E56" s="281"/>
      <c r="F56" s="136"/>
      <c r="G56" s="136"/>
    </row>
    <row r="57" customFormat="false" ht="15.75" hidden="false" customHeight="false" outlineLevel="0" collapsed="false">
      <c r="C57" s="136"/>
      <c r="D57" s="281"/>
      <c r="E57" s="281"/>
      <c r="F57" s="136"/>
      <c r="G57" s="136"/>
    </row>
    <row r="58" customFormat="false" ht="15.75" hidden="false" customHeight="false" outlineLevel="0" collapsed="false">
      <c r="C58" s="136"/>
      <c r="D58" s="281"/>
      <c r="E58" s="281"/>
      <c r="F58" s="136"/>
      <c r="G58" s="136"/>
    </row>
    <row r="59" customFormat="false" ht="15.75" hidden="false" customHeight="false" outlineLevel="0" collapsed="false">
      <c r="C59" s="136"/>
      <c r="D59" s="281"/>
      <c r="E59" s="281"/>
      <c r="F59" s="136"/>
      <c r="G59" s="136"/>
    </row>
    <row r="60" customFormat="false" ht="15.75" hidden="false" customHeight="false" outlineLevel="0" collapsed="false">
      <c r="C60" s="136"/>
      <c r="D60" s="281"/>
      <c r="E60" s="281"/>
      <c r="F60" s="136"/>
      <c r="G60" s="136"/>
    </row>
    <row r="61" customFormat="false" ht="15.75" hidden="false" customHeight="false" outlineLevel="0" collapsed="false">
      <c r="C61" s="136"/>
      <c r="D61" s="281"/>
      <c r="E61" s="281"/>
      <c r="F61" s="136"/>
      <c r="G61" s="136"/>
    </row>
    <row r="62" customFormat="false" ht="15.75" hidden="false" customHeight="false" outlineLevel="0" collapsed="false">
      <c r="C62" s="136"/>
      <c r="D62" s="281"/>
      <c r="E62" s="281"/>
      <c r="F62" s="136"/>
      <c r="G62" s="136"/>
    </row>
    <row r="63" customFormat="false" ht="15.75" hidden="false" customHeight="false" outlineLevel="0" collapsed="false">
      <c r="C63" s="136"/>
      <c r="D63" s="281"/>
      <c r="E63" s="281"/>
      <c r="F63" s="136"/>
      <c r="G63" s="136"/>
    </row>
    <row r="64" customFormat="false" ht="15.75" hidden="false" customHeight="false" outlineLevel="0" collapsed="false">
      <c r="C64" s="136"/>
      <c r="D64" s="281"/>
      <c r="E64" s="281"/>
      <c r="F64" s="136"/>
      <c r="G64" s="136"/>
    </row>
    <row r="65" customFormat="false" ht="15.75" hidden="false" customHeight="false" outlineLevel="0" collapsed="false">
      <c r="C65" s="136"/>
      <c r="D65" s="281"/>
      <c r="E65" s="281"/>
      <c r="F65" s="136"/>
      <c r="G65" s="136"/>
    </row>
    <row r="66" customFormat="false" ht="15.75" hidden="false" customHeight="false" outlineLevel="0" collapsed="false">
      <c r="C66" s="136"/>
      <c r="D66" s="281"/>
      <c r="E66" s="281"/>
      <c r="F66" s="136"/>
      <c r="G66" s="136"/>
    </row>
    <row r="67" customFormat="false" ht="15.75" hidden="false" customHeight="false" outlineLevel="0" collapsed="false">
      <c r="C67" s="136"/>
      <c r="D67" s="281"/>
      <c r="E67" s="281"/>
      <c r="F67" s="136"/>
      <c r="G67" s="136"/>
    </row>
    <row r="68" customFormat="false" ht="15.75" hidden="false" customHeight="false" outlineLevel="0" collapsed="false">
      <c r="C68" s="136"/>
      <c r="D68" s="281"/>
      <c r="E68" s="281"/>
      <c r="F68" s="136"/>
      <c r="G68" s="136"/>
    </row>
    <row r="69" customFormat="false" ht="15.75" hidden="false" customHeight="false" outlineLevel="0" collapsed="false">
      <c r="C69" s="136"/>
      <c r="D69" s="281"/>
      <c r="E69" s="281"/>
      <c r="F69" s="136"/>
      <c r="G69" s="136"/>
    </row>
    <row r="70" customFormat="false" ht="15.75" hidden="false" customHeight="false" outlineLevel="0" collapsed="false">
      <c r="C70" s="136"/>
      <c r="D70" s="281"/>
      <c r="E70" s="281"/>
      <c r="F70" s="136"/>
      <c r="G70" s="136"/>
    </row>
    <row r="71" customFormat="false" ht="15.75" hidden="false" customHeight="false" outlineLevel="0" collapsed="false">
      <c r="C71" s="136"/>
      <c r="D71" s="281"/>
      <c r="E71" s="281"/>
      <c r="F71" s="136"/>
      <c r="G71" s="136"/>
    </row>
    <row r="72" customFormat="false" ht="15.75" hidden="false" customHeight="false" outlineLevel="0" collapsed="false">
      <c r="C72" s="136"/>
      <c r="D72" s="281"/>
      <c r="E72" s="281"/>
      <c r="F72" s="136"/>
      <c r="G72" s="136"/>
    </row>
    <row r="73" customFormat="false" ht="15.75" hidden="false" customHeight="false" outlineLevel="0" collapsed="false">
      <c r="C73" s="136"/>
      <c r="D73" s="281"/>
      <c r="E73" s="281"/>
      <c r="F73" s="136"/>
      <c r="G73" s="136"/>
    </row>
    <row r="74" customFormat="false" ht="15.75" hidden="false" customHeight="false" outlineLevel="0" collapsed="false">
      <c r="C74" s="136"/>
      <c r="D74" s="281"/>
      <c r="E74" s="281"/>
      <c r="F74" s="136"/>
      <c r="G74" s="136"/>
    </row>
    <row r="75" customFormat="false" ht="15.75" hidden="false" customHeight="false" outlineLevel="0" collapsed="false">
      <c r="C75" s="136"/>
      <c r="D75" s="281"/>
      <c r="E75" s="281"/>
      <c r="F75" s="136"/>
      <c r="G75" s="136"/>
    </row>
    <row r="76" customFormat="false" ht="15.75" hidden="false" customHeight="false" outlineLevel="0" collapsed="false">
      <c r="C76" s="136"/>
      <c r="D76" s="281"/>
      <c r="E76" s="281"/>
      <c r="F76" s="136"/>
      <c r="G76" s="136"/>
    </row>
    <row r="77" customFormat="false" ht="15.75" hidden="false" customHeight="false" outlineLevel="0" collapsed="false">
      <c r="C77" s="136"/>
      <c r="D77" s="281"/>
      <c r="E77" s="281"/>
      <c r="F77" s="136"/>
      <c r="G77" s="136"/>
    </row>
    <row r="78" customFormat="false" ht="15.75" hidden="false" customHeight="false" outlineLevel="0" collapsed="false">
      <c r="C78" s="136"/>
      <c r="D78" s="281"/>
      <c r="E78" s="281"/>
      <c r="F78" s="136"/>
      <c r="G78" s="136"/>
    </row>
    <row r="79" customFormat="false" ht="15.75" hidden="false" customHeight="false" outlineLevel="0" collapsed="false">
      <c r="C79" s="136"/>
      <c r="D79" s="281"/>
      <c r="E79" s="281"/>
      <c r="F79" s="136"/>
      <c r="G79" s="136"/>
    </row>
    <row r="80" customFormat="false" ht="15.75" hidden="false" customHeight="false" outlineLevel="0" collapsed="false">
      <c r="C80" s="136"/>
      <c r="D80" s="281"/>
      <c r="E80" s="281"/>
      <c r="F80" s="136"/>
      <c r="G80" s="136"/>
    </row>
    <row r="81" customFormat="false" ht="15.75" hidden="false" customHeight="false" outlineLevel="0" collapsed="false">
      <c r="C81" s="136"/>
      <c r="D81" s="281"/>
      <c r="E81" s="281"/>
      <c r="F81" s="136"/>
      <c r="G81" s="136"/>
    </row>
    <row r="82" customFormat="false" ht="15.75" hidden="false" customHeight="false" outlineLevel="0" collapsed="false">
      <c r="C82" s="136"/>
      <c r="D82" s="281"/>
      <c r="E82" s="281"/>
      <c r="F82" s="136"/>
      <c r="G82" s="136"/>
    </row>
    <row r="83" customFormat="false" ht="15.75" hidden="false" customHeight="false" outlineLevel="0" collapsed="false">
      <c r="C83" s="136"/>
      <c r="D83" s="281"/>
      <c r="E83" s="281"/>
      <c r="F83" s="136"/>
      <c r="G83" s="136"/>
    </row>
    <row r="84" customFormat="false" ht="15.75" hidden="false" customHeight="false" outlineLevel="0" collapsed="false">
      <c r="C84" s="136"/>
      <c r="D84" s="281"/>
      <c r="E84" s="281"/>
      <c r="F84" s="136"/>
      <c r="G84" s="136"/>
    </row>
    <row r="85" customFormat="false" ht="15.75" hidden="false" customHeight="false" outlineLevel="0" collapsed="false">
      <c r="C85" s="136"/>
      <c r="D85" s="281"/>
      <c r="E85" s="281"/>
      <c r="F85" s="136"/>
      <c r="G85" s="136"/>
    </row>
    <row r="86" customFormat="false" ht="15.75" hidden="false" customHeight="false" outlineLevel="0" collapsed="false">
      <c r="C86" s="136"/>
      <c r="D86" s="281"/>
      <c r="E86" s="281"/>
      <c r="F86" s="136"/>
      <c r="G86" s="136"/>
    </row>
    <row r="87" customFormat="false" ht="15.75" hidden="false" customHeight="false" outlineLevel="0" collapsed="false">
      <c r="C87" s="136"/>
      <c r="D87" s="281"/>
      <c r="E87" s="281"/>
      <c r="F87" s="136"/>
      <c r="G87" s="136"/>
    </row>
    <row r="88" customFormat="false" ht="15.75" hidden="false" customHeight="false" outlineLevel="0" collapsed="false">
      <c r="C88" s="136"/>
      <c r="D88" s="281"/>
      <c r="E88" s="281"/>
      <c r="F88" s="136"/>
      <c r="G88" s="136"/>
    </row>
    <row r="89" customFormat="false" ht="15.75" hidden="false" customHeight="false" outlineLevel="0" collapsed="false">
      <c r="C89" s="136"/>
      <c r="D89" s="281"/>
      <c r="E89" s="281"/>
      <c r="F89" s="136"/>
      <c r="G89" s="136"/>
    </row>
    <row r="90" customFormat="false" ht="15.75" hidden="false" customHeight="false" outlineLevel="0" collapsed="false">
      <c r="C90" s="136"/>
      <c r="D90" s="281"/>
      <c r="E90" s="281"/>
      <c r="F90" s="136"/>
      <c r="G90" s="136"/>
    </row>
    <row r="91" customFormat="false" ht="15.75" hidden="false" customHeight="false" outlineLevel="0" collapsed="false">
      <c r="C91" s="136"/>
      <c r="D91" s="281"/>
      <c r="E91" s="281"/>
      <c r="F91" s="136"/>
      <c r="G91" s="136"/>
    </row>
    <row r="92" customFormat="false" ht="15.75" hidden="false" customHeight="false" outlineLevel="0" collapsed="false">
      <c r="C92" s="136"/>
      <c r="D92" s="281"/>
      <c r="E92" s="281"/>
      <c r="F92" s="136"/>
      <c r="G92" s="136"/>
    </row>
    <row r="93" customFormat="false" ht="15.75" hidden="false" customHeight="false" outlineLevel="0" collapsed="false">
      <c r="C93" s="136"/>
      <c r="D93" s="281"/>
      <c r="E93" s="281"/>
      <c r="F93" s="136"/>
      <c r="G93" s="136"/>
    </row>
    <row r="94" customFormat="false" ht="15.75" hidden="false" customHeight="false" outlineLevel="0" collapsed="false">
      <c r="C94" s="136"/>
      <c r="D94" s="281"/>
      <c r="E94" s="281"/>
      <c r="F94" s="136"/>
      <c r="G94" s="136"/>
    </row>
    <row r="95" customFormat="false" ht="15.75" hidden="false" customHeight="false" outlineLevel="0" collapsed="false">
      <c r="C95" s="136"/>
      <c r="D95" s="281"/>
      <c r="E95" s="281"/>
      <c r="F95" s="136"/>
      <c r="G95" s="136"/>
    </row>
    <row r="96" customFormat="false" ht="15.75" hidden="false" customHeight="false" outlineLevel="0" collapsed="false">
      <c r="C96" s="136"/>
      <c r="D96" s="281"/>
      <c r="E96" s="281"/>
      <c r="F96" s="136"/>
      <c r="G96" s="136"/>
    </row>
    <row r="97" customFormat="false" ht="15.75" hidden="false" customHeight="false" outlineLevel="0" collapsed="false">
      <c r="C97" s="136"/>
      <c r="D97" s="281"/>
      <c r="E97" s="281"/>
      <c r="F97" s="136"/>
      <c r="G97" s="136"/>
    </row>
    <row r="98" customFormat="false" ht="15.75" hidden="false" customHeight="false" outlineLevel="0" collapsed="false">
      <c r="C98" s="136"/>
      <c r="D98" s="281"/>
      <c r="E98" s="281"/>
      <c r="F98" s="136"/>
      <c r="G98" s="136"/>
    </row>
    <row r="99" customFormat="false" ht="15.75" hidden="false" customHeight="false" outlineLevel="0" collapsed="false">
      <c r="C99" s="136"/>
      <c r="D99" s="281"/>
      <c r="E99" s="281"/>
      <c r="F99" s="136"/>
      <c r="G99" s="136"/>
    </row>
    <row r="100" customFormat="false" ht="15.75" hidden="false" customHeight="false" outlineLevel="0" collapsed="false">
      <c r="C100" s="136"/>
      <c r="D100" s="281"/>
      <c r="E100" s="281"/>
      <c r="F100" s="136"/>
      <c r="G100" s="136"/>
    </row>
    <row r="101" customFormat="false" ht="15.75" hidden="false" customHeight="false" outlineLevel="0" collapsed="false">
      <c r="C101" s="136"/>
      <c r="D101" s="281"/>
      <c r="E101" s="281"/>
      <c r="F101" s="136"/>
      <c r="G101" s="136"/>
    </row>
    <row r="102" customFormat="false" ht="15.75" hidden="false" customHeight="false" outlineLevel="0" collapsed="false">
      <c r="C102" s="136"/>
      <c r="D102" s="281"/>
      <c r="E102" s="281"/>
      <c r="F102" s="136"/>
      <c r="G102" s="136"/>
    </row>
    <row r="103" customFormat="false" ht="15.75" hidden="false" customHeight="false" outlineLevel="0" collapsed="false">
      <c r="C103" s="136"/>
      <c r="D103" s="281"/>
      <c r="E103" s="281"/>
      <c r="F103" s="136"/>
      <c r="G103" s="136"/>
    </row>
    <row r="104" customFormat="false" ht="15.75" hidden="false" customHeight="false" outlineLevel="0" collapsed="false">
      <c r="C104" s="136"/>
      <c r="D104" s="281"/>
      <c r="E104" s="281"/>
      <c r="F104" s="136"/>
      <c r="G104" s="136"/>
    </row>
    <row r="105" customFormat="false" ht="15.75" hidden="false" customHeight="false" outlineLevel="0" collapsed="false">
      <c r="C105" s="136"/>
      <c r="D105" s="281"/>
      <c r="E105" s="281"/>
      <c r="F105" s="136"/>
      <c r="G105" s="136"/>
    </row>
    <row r="106" customFormat="false" ht="15.75" hidden="false" customHeight="false" outlineLevel="0" collapsed="false">
      <c r="C106" s="136"/>
      <c r="D106" s="281"/>
      <c r="E106" s="281"/>
      <c r="F106" s="136"/>
      <c r="G106" s="136"/>
    </row>
    <row r="107" customFormat="false" ht="15.75" hidden="false" customHeight="false" outlineLevel="0" collapsed="false">
      <c r="C107" s="136"/>
      <c r="D107" s="281"/>
      <c r="E107" s="281"/>
      <c r="F107" s="136"/>
      <c r="G107" s="136"/>
    </row>
    <row r="108" customFormat="false" ht="15.75" hidden="false" customHeight="false" outlineLevel="0" collapsed="false">
      <c r="C108" s="136"/>
      <c r="D108" s="281"/>
      <c r="E108" s="281"/>
      <c r="F108" s="136"/>
      <c r="G108" s="136"/>
    </row>
    <row r="109" customFormat="false" ht="15.75" hidden="false" customHeight="false" outlineLevel="0" collapsed="false">
      <c r="C109" s="136"/>
      <c r="D109" s="281"/>
      <c r="E109" s="281"/>
      <c r="F109" s="136"/>
      <c r="G109" s="136"/>
    </row>
    <row r="110" customFormat="false" ht="15.75" hidden="false" customHeight="false" outlineLevel="0" collapsed="false">
      <c r="C110" s="136"/>
      <c r="D110" s="281"/>
      <c r="E110" s="281"/>
      <c r="F110" s="136"/>
      <c r="G110" s="136"/>
    </row>
    <row r="111" customFormat="false" ht="15.75" hidden="false" customHeight="false" outlineLevel="0" collapsed="false">
      <c r="C111" s="136"/>
      <c r="D111" s="281"/>
      <c r="E111" s="281"/>
      <c r="F111" s="136"/>
      <c r="G111" s="136"/>
    </row>
    <row r="112" customFormat="false" ht="15.75" hidden="false" customHeight="false" outlineLevel="0" collapsed="false">
      <c r="C112" s="136"/>
      <c r="D112" s="281"/>
      <c r="E112" s="281"/>
      <c r="F112" s="136"/>
      <c r="G112" s="136"/>
    </row>
    <row r="113" customFormat="false" ht="15.75" hidden="false" customHeight="false" outlineLevel="0" collapsed="false">
      <c r="C113" s="136"/>
      <c r="D113" s="281"/>
      <c r="E113" s="281"/>
      <c r="F113" s="136"/>
      <c r="G113" s="136"/>
    </row>
    <row r="114" customFormat="false" ht="15.75" hidden="false" customHeight="false" outlineLevel="0" collapsed="false">
      <c r="C114" s="136"/>
      <c r="D114" s="281"/>
      <c r="E114" s="281"/>
      <c r="F114" s="136"/>
      <c r="G114" s="136"/>
    </row>
    <row r="115" customFormat="false" ht="15.75" hidden="false" customHeight="false" outlineLevel="0" collapsed="false">
      <c r="C115" s="136"/>
      <c r="D115" s="281"/>
      <c r="E115" s="281"/>
      <c r="F115" s="136"/>
      <c r="G115" s="136"/>
    </row>
    <row r="116" customFormat="false" ht="15.75" hidden="false" customHeight="false" outlineLevel="0" collapsed="false">
      <c r="C116" s="136"/>
      <c r="D116" s="281"/>
      <c r="E116" s="281"/>
      <c r="F116" s="136"/>
      <c r="G116" s="136"/>
    </row>
    <row r="117" customFormat="false" ht="15.75" hidden="false" customHeight="false" outlineLevel="0" collapsed="false">
      <c r="C117" s="136"/>
      <c r="D117" s="281"/>
      <c r="E117" s="281"/>
      <c r="F117" s="136"/>
      <c r="G117" s="136"/>
    </row>
    <row r="118" customFormat="false" ht="15.75" hidden="false" customHeight="false" outlineLevel="0" collapsed="false">
      <c r="C118" s="136"/>
      <c r="D118" s="281"/>
      <c r="E118" s="281"/>
      <c r="F118" s="136"/>
      <c r="G118" s="136"/>
    </row>
    <row r="119" customFormat="false" ht="15.75" hidden="false" customHeight="false" outlineLevel="0" collapsed="false">
      <c r="C119" s="136"/>
      <c r="D119" s="281"/>
      <c r="E119" s="281"/>
      <c r="F119" s="136"/>
      <c r="G119" s="136"/>
    </row>
    <row r="120" customFormat="false" ht="15.75" hidden="false" customHeight="false" outlineLevel="0" collapsed="false">
      <c r="C120" s="136"/>
      <c r="D120" s="281"/>
      <c r="E120" s="281"/>
      <c r="F120" s="136"/>
      <c r="G120" s="136"/>
    </row>
    <row r="121" customFormat="false" ht="15.75" hidden="false" customHeight="false" outlineLevel="0" collapsed="false">
      <c r="C121" s="136"/>
      <c r="D121" s="281"/>
      <c r="E121" s="281"/>
      <c r="F121" s="136"/>
      <c r="G121" s="136"/>
    </row>
    <row r="122" customFormat="false" ht="15.75" hidden="false" customHeight="false" outlineLevel="0" collapsed="false">
      <c r="C122" s="136"/>
      <c r="D122" s="281"/>
      <c r="E122" s="281"/>
      <c r="F122" s="136"/>
      <c r="G122" s="136"/>
    </row>
    <row r="123" customFormat="false" ht="15.75" hidden="false" customHeight="false" outlineLevel="0" collapsed="false">
      <c r="C123" s="136"/>
      <c r="D123" s="281"/>
      <c r="E123" s="281"/>
      <c r="F123" s="136"/>
      <c r="G123" s="136"/>
    </row>
    <row r="124" customFormat="false" ht="15.75" hidden="false" customHeight="false" outlineLevel="0" collapsed="false">
      <c r="C124" s="136"/>
      <c r="D124" s="281"/>
      <c r="E124" s="281"/>
      <c r="F124" s="136"/>
      <c r="G124" s="136"/>
    </row>
    <row r="125" customFormat="false" ht="15.75" hidden="false" customHeight="false" outlineLevel="0" collapsed="false">
      <c r="C125" s="136"/>
      <c r="D125" s="281"/>
      <c r="E125" s="281"/>
      <c r="F125" s="136"/>
      <c r="G125" s="136"/>
    </row>
    <row r="126" customFormat="false" ht="15.75" hidden="false" customHeight="false" outlineLevel="0" collapsed="false">
      <c r="C126" s="136"/>
      <c r="D126" s="281"/>
      <c r="E126" s="281"/>
      <c r="F126" s="136"/>
      <c r="G126" s="136"/>
    </row>
    <row r="127" customFormat="false" ht="15.75" hidden="false" customHeight="false" outlineLevel="0" collapsed="false">
      <c r="C127" s="136"/>
      <c r="D127" s="281"/>
      <c r="E127" s="281"/>
      <c r="F127" s="136"/>
      <c r="G127" s="136"/>
    </row>
    <row r="128" customFormat="false" ht="15.75" hidden="false" customHeight="false" outlineLevel="0" collapsed="false">
      <c r="C128" s="136"/>
      <c r="D128" s="281"/>
      <c r="E128" s="281"/>
      <c r="F128" s="136"/>
      <c r="G128" s="136"/>
    </row>
    <row r="129" customFormat="false" ht="15.75" hidden="false" customHeight="false" outlineLevel="0" collapsed="false">
      <c r="C129" s="136"/>
      <c r="D129" s="281"/>
      <c r="E129" s="281"/>
      <c r="F129" s="136"/>
      <c r="G129" s="136"/>
    </row>
    <row r="130" customFormat="false" ht="15.75" hidden="false" customHeight="false" outlineLevel="0" collapsed="false">
      <c r="C130" s="136"/>
      <c r="D130" s="281"/>
      <c r="E130" s="281"/>
      <c r="F130" s="136"/>
      <c r="G130" s="136"/>
    </row>
    <row r="131" customFormat="false" ht="15.75" hidden="false" customHeight="false" outlineLevel="0" collapsed="false">
      <c r="C131" s="136"/>
      <c r="D131" s="281"/>
      <c r="E131" s="281"/>
      <c r="F131" s="136"/>
      <c r="G131" s="136"/>
    </row>
    <row r="132" customFormat="false" ht="15.75" hidden="false" customHeight="false" outlineLevel="0" collapsed="false">
      <c r="C132" s="136"/>
      <c r="D132" s="281"/>
      <c r="E132" s="281"/>
      <c r="F132" s="136"/>
      <c r="G132" s="136"/>
    </row>
    <row r="133" customFormat="false" ht="15.75" hidden="false" customHeight="false" outlineLevel="0" collapsed="false">
      <c r="C133" s="136"/>
      <c r="D133" s="281"/>
      <c r="E133" s="281"/>
      <c r="F133" s="136"/>
      <c r="G133" s="136"/>
    </row>
    <row r="134" customFormat="false" ht="15.75" hidden="false" customHeight="false" outlineLevel="0" collapsed="false">
      <c r="C134" s="136"/>
      <c r="D134" s="281"/>
      <c r="E134" s="281"/>
      <c r="F134" s="136"/>
      <c r="G134" s="136"/>
    </row>
    <row r="135" customFormat="false" ht="15.75" hidden="false" customHeight="false" outlineLevel="0" collapsed="false">
      <c r="C135" s="136"/>
      <c r="D135" s="281"/>
      <c r="E135" s="281"/>
      <c r="F135" s="136"/>
      <c r="G135" s="136"/>
    </row>
    <row r="136" customFormat="false" ht="15.75" hidden="false" customHeight="false" outlineLevel="0" collapsed="false">
      <c r="C136" s="136"/>
      <c r="D136" s="281"/>
      <c r="E136" s="281"/>
      <c r="F136" s="136"/>
      <c r="G136" s="136"/>
    </row>
    <row r="137" customFormat="false" ht="15.75" hidden="false" customHeight="false" outlineLevel="0" collapsed="false">
      <c r="C137" s="136"/>
      <c r="D137" s="281"/>
      <c r="E137" s="281"/>
      <c r="F137" s="136"/>
      <c r="G137" s="136"/>
    </row>
    <row r="138" customFormat="false" ht="15.75" hidden="false" customHeight="false" outlineLevel="0" collapsed="false">
      <c r="C138" s="136"/>
      <c r="D138" s="281"/>
      <c r="E138" s="281"/>
      <c r="F138" s="136"/>
      <c r="G138" s="136"/>
    </row>
    <row r="139" customFormat="false" ht="15.75" hidden="false" customHeight="false" outlineLevel="0" collapsed="false">
      <c r="C139" s="136"/>
      <c r="D139" s="281"/>
      <c r="E139" s="281"/>
      <c r="F139" s="136"/>
      <c r="G139" s="136"/>
    </row>
    <row r="140" customFormat="false" ht="15.75" hidden="false" customHeight="false" outlineLevel="0" collapsed="false">
      <c r="C140" s="136"/>
      <c r="D140" s="281"/>
      <c r="E140" s="281"/>
      <c r="F140" s="136"/>
      <c r="G140" s="136"/>
    </row>
    <row r="141" customFormat="false" ht="15.75" hidden="false" customHeight="false" outlineLevel="0" collapsed="false">
      <c r="C141" s="136"/>
      <c r="D141" s="281"/>
      <c r="E141" s="281"/>
      <c r="F141" s="136"/>
      <c r="G141" s="136"/>
    </row>
    <row r="142" customFormat="false" ht="15.75" hidden="false" customHeight="false" outlineLevel="0" collapsed="false">
      <c r="C142" s="136"/>
      <c r="D142" s="281"/>
      <c r="E142" s="281"/>
      <c r="F142" s="136"/>
      <c r="G142" s="136"/>
    </row>
    <row r="143" customFormat="false" ht="15.75" hidden="false" customHeight="false" outlineLevel="0" collapsed="false">
      <c r="C143" s="136"/>
      <c r="D143" s="281"/>
      <c r="E143" s="281"/>
      <c r="F143" s="136"/>
      <c r="G143" s="136"/>
    </row>
    <row r="144" customFormat="false" ht="15.75" hidden="false" customHeight="false" outlineLevel="0" collapsed="false">
      <c r="C144" s="136"/>
      <c r="D144" s="281"/>
      <c r="E144" s="281"/>
      <c r="F144" s="136"/>
      <c r="G144" s="136"/>
    </row>
    <row r="145" customFormat="false" ht="15.75" hidden="false" customHeight="false" outlineLevel="0" collapsed="false">
      <c r="C145" s="136"/>
      <c r="D145" s="281"/>
      <c r="E145" s="281"/>
      <c r="F145" s="136"/>
      <c r="G145" s="136"/>
    </row>
    <row r="146" customFormat="false" ht="15.75" hidden="false" customHeight="false" outlineLevel="0" collapsed="false">
      <c r="C146" s="136"/>
      <c r="D146" s="281"/>
      <c r="E146" s="281"/>
      <c r="F146" s="136"/>
      <c r="G146" s="136"/>
    </row>
    <row r="147" customFormat="false" ht="15.75" hidden="false" customHeight="false" outlineLevel="0" collapsed="false">
      <c r="C147" s="136"/>
      <c r="D147" s="281"/>
      <c r="E147" s="281"/>
      <c r="F147" s="136"/>
      <c r="G147" s="136"/>
    </row>
    <row r="148" customFormat="false" ht="15.75" hidden="false" customHeight="false" outlineLevel="0" collapsed="false">
      <c r="C148" s="136"/>
      <c r="D148" s="281"/>
      <c r="E148" s="281"/>
      <c r="F148" s="136"/>
      <c r="G148" s="136"/>
    </row>
    <row r="149" customFormat="false" ht="15.75" hidden="false" customHeight="false" outlineLevel="0" collapsed="false">
      <c r="C149" s="136"/>
      <c r="D149" s="281"/>
      <c r="E149" s="281"/>
      <c r="F149" s="136"/>
      <c r="G149" s="136"/>
    </row>
    <row r="150" customFormat="false" ht="15.75" hidden="false" customHeight="false" outlineLevel="0" collapsed="false">
      <c r="C150" s="136"/>
      <c r="D150" s="281"/>
      <c r="E150" s="281"/>
      <c r="F150" s="136"/>
      <c r="G150" s="136"/>
    </row>
    <row r="151" customFormat="false" ht="15.75" hidden="false" customHeight="false" outlineLevel="0" collapsed="false">
      <c r="C151" s="136"/>
      <c r="D151" s="281"/>
      <c r="E151" s="281"/>
      <c r="F151" s="136"/>
      <c r="G151" s="136"/>
    </row>
    <row r="152" customFormat="false" ht="15.75" hidden="false" customHeight="false" outlineLevel="0" collapsed="false">
      <c r="C152" s="136"/>
      <c r="D152" s="281"/>
      <c r="E152" s="281"/>
      <c r="F152" s="136"/>
      <c r="G152" s="136"/>
    </row>
    <row r="153" customFormat="false" ht="15.75" hidden="false" customHeight="false" outlineLevel="0" collapsed="false">
      <c r="C153" s="136"/>
      <c r="D153" s="281"/>
      <c r="E153" s="281"/>
      <c r="F153" s="136"/>
      <c r="G153" s="136"/>
    </row>
    <row r="154" customFormat="false" ht="15.75" hidden="false" customHeight="false" outlineLevel="0" collapsed="false">
      <c r="C154" s="136"/>
      <c r="D154" s="281"/>
      <c r="E154" s="281"/>
      <c r="F154" s="136"/>
      <c r="G154" s="136"/>
    </row>
    <row r="155" customFormat="false" ht="15.75" hidden="false" customHeight="false" outlineLevel="0" collapsed="false">
      <c r="C155" s="136"/>
      <c r="D155" s="281"/>
      <c r="E155" s="281"/>
      <c r="F155" s="136"/>
      <c r="G155" s="136"/>
    </row>
    <row r="156" customFormat="false" ht="15.75" hidden="false" customHeight="false" outlineLevel="0" collapsed="false">
      <c r="C156" s="136"/>
      <c r="D156" s="281"/>
      <c r="E156" s="281"/>
      <c r="F156" s="136"/>
      <c r="G156" s="136"/>
    </row>
    <row r="157" customFormat="false" ht="15.75" hidden="false" customHeight="false" outlineLevel="0" collapsed="false">
      <c r="C157" s="136"/>
      <c r="D157" s="281"/>
      <c r="E157" s="281"/>
      <c r="F157" s="136"/>
      <c r="G157" s="136"/>
    </row>
    <row r="158" customFormat="false" ht="15.75" hidden="false" customHeight="false" outlineLevel="0" collapsed="false">
      <c r="C158" s="136"/>
      <c r="D158" s="281"/>
      <c r="E158" s="281"/>
      <c r="F158" s="136"/>
      <c r="G158" s="136"/>
    </row>
    <row r="159" customFormat="false" ht="15.75" hidden="false" customHeight="false" outlineLevel="0" collapsed="false">
      <c r="C159" s="136"/>
      <c r="D159" s="281"/>
      <c r="E159" s="281"/>
      <c r="F159" s="136"/>
      <c r="G159" s="136"/>
    </row>
    <row r="160" customFormat="false" ht="15.75" hidden="false" customHeight="false" outlineLevel="0" collapsed="false">
      <c r="C160" s="136"/>
      <c r="D160" s="281"/>
      <c r="E160" s="281"/>
      <c r="F160" s="136"/>
      <c r="G160" s="136"/>
    </row>
    <row r="161" customFormat="false" ht="15.75" hidden="false" customHeight="false" outlineLevel="0" collapsed="false">
      <c r="C161" s="136"/>
      <c r="D161" s="281"/>
      <c r="E161" s="281"/>
      <c r="F161" s="136"/>
      <c r="G161" s="136"/>
    </row>
    <row r="162" customFormat="false" ht="15.75" hidden="false" customHeight="false" outlineLevel="0" collapsed="false">
      <c r="C162" s="136"/>
      <c r="D162" s="281"/>
      <c r="E162" s="281"/>
      <c r="F162" s="136"/>
      <c r="G162" s="136"/>
    </row>
    <row r="163" customFormat="false" ht="15.75" hidden="false" customHeight="false" outlineLevel="0" collapsed="false">
      <c r="C163" s="136"/>
      <c r="D163" s="281"/>
      <c r="E163" s="281"/>
      <c r="F163" s="136"/>
      <c r="G163" s="136"/>
    </row>
    <row r="164" customFormat="false" ht="15.75" hidden="false" customHeight="false" outlineLevel="0" collapsed="false">
      <c r="C164" s="136"/>
      <c r="D164" s="281"/>
      <c r="E164" s="281"/>
      <c r="F164" s="136"/>
      <c r="G164" s="136"/>
    </row>
    <row r="165" customFormat="false" ht="15.75" hidden="false" customHeight="false" outlineLevel="0" collapsed="false">
      <c r="C165" s="136"/>
      <c r="D165" s="281"/>
      <c r="E165" s="281"/>
      <c r="F165" s="136"/>
      <c r="G165" s="136"/>
    </row>
    <row r="166" customFormat="false" ht="15.75" hidden="false" customHeight="false" outlineLevel="0" collapsed="false">
      <c r="C166" s="136"/>
      <c r="D166" s="281"/>
      <c r="E166" s="281"/>
      <c r="F166" s="136"/>
      <c r="G166" s="136"/>
    </row>
    <row r="167" customFormat="false" ht="15.75" hidden="false" customHeight="false" outlineLevel="0" collapsed="false">
      <c r="C167" s="136"/>
      <c r="D167" s="281"/>
      <c r="E167" s="281"/>
      <c r="F167" s="136"/>
      <c r="G167" s="136"/>
    </row>
    <row r="168" customFormat="false" ht="15.75" hidden="false" customHeight="false" outlineLevel="0" collapsed="false">
      <c r="C168" s="136"/>
      <c r="D168" s="281"/>
      <c r="E168" s="281"/>
      <c r="F168" s="136"/>
      <c r="G168" s="136"/>
    </row>
    <row r="169" customFormat="false" ht="15.75" hidden="false" customHeight="false" outlineLevel="0" collapsed="false">
      <c r="C169" s="136"/>
      <c r="D169" s="281"/>
      <c r="E169" s="281"/>
      <c r="F169" s="136"/>
      <c r="G169" s="136"/>
    </row>
    <row r="170" customFormat="false" ht="15.75" hidden="false" customHeight="false" outlineLevel="0" collapsed="false">
      <c r="C170" s="136"/>
      <c r="D170" s="281"/>
      <c r="E170" s="281"/>
      <c r="F170" s="136"/>
      <c r="G170" s="136"/>
    </row>
    <row r="171" customFormat="false" ht="15.75" hidden="false" customHeight="false" outlineLevel="0" collapsed="false">
      <c r="C171" s="136"/>
      <c r="D171" s="281"/>
      <c r="E171" s="281"/>
      <c r="F171" s="136"/>
      <c r="G171" s="136"/>
    </row>
    <row r="172" customFormat="false" ht="15.75" hidden="false" customHeight="false" outlineLevel="0" collapsed="false">
      <c r="C172" s="136"/>
      <c r="D172" s="281"/>
      <c r="E172" s="281"/>
      <c r="F172" s="136"/>
      <c r="G172" s="136"/>
    </row>
    <row r="173" customFormat="false" ht="15.75" hidden="false" customHeight="false" outlineLevel="0" collapsed="false">
      <c r="C173" s="136"/>
      <c r="D173" s="281"/>
      <c r="E173" s="281"/>
      <c r="F173" s="136"/>
      <c r="G173" s="136"/>
    </row>
    <row r="174" customFormat="false" ht="15.75" hidden="false" customHeight="false" outlineLevel="0" collapsed="false">
      <c r="C174" s="136"/>
      <c r="D174" s="281"/>
      <c r="E174" s="281"/>
      <c r="F174" s="136"/>
      <c r="G174" s="136"/>
    </row>
    <row r="175" customFormat="false" ht="15.75" hidden="false" customHeight="false" outlineLevel="0" collapsed="false">
      <c r="C175" s="136"/>
      <c r="D175" s="281"/>
      <c r="E175" s="281"/>
      <c r="F175" s="136"/>
      <c r="G175" s="136"/>
    </row>
    <row r="176" customFormat="false" ht="15.75" hidden="false" customHeight="false" outlineLevel="0" collapsed="false">
      <c r="C176" s="136"/>
      <c r="D176" s="281"/>
      <c r="E176" s="281"/>
      <c r="F176" s="136"/>
      <c r="G176" s="136"/>
    </row>
    <row r="177" customFormat="false" ht="15.75" hidden="false" customHeight="false" outlineLevel="0" collapsed="false">
      <c r="C177" s="136"/>
      <c r="D177" s="281"/>
      <c r="E177" s="281"/>
      <c r="F177" s="136"/>
      <c r="G177" s="136"/>
    </row>
    <row r="178" customFormat="false" ht="15.75" hidden="false" customHeight="false" outlineLevel="0" collapsed="false">
      <c r="C178" s="136"/>
      <c r="D178" s="281"/>
      <c r="E178" s="281"/>
      <c r="F178" s="136"/>
      <c r="G178" s="136"/>
    </row>
    <row r="179" customFormat="false" ht="15.75" hidden="false" customHeight="false" outlineLevel="0" collapsed="false">
      <c r="C179" s="136"/>
      <c r="D179" s="281"/>
      <c r="E179" s="281"/>
      <c r="F179" s="136"/>
      <c r="G179" s="136"/>
    </row>
    <row r="180" customFormat="false" ht="15.75" hidden="false" customHeight="false" outlineLevel="0" collapsed="false">
      <c r="C180" s="136"/>
      <c r="D180" s="281"/>
      <c r="E180" s="281"/>
      <c r="F180" s="136"/>
      <c r="G180" s="136"/>
    </row>
    <row r="181" customFormat="false" ht="15.75" hidden="false" customHeight="false" outlineLevel="0" collapsed="false">
      <c r="C181" s="136"/>
      <c r="D181" s="281"/>
      <c r="E181" s="281"/>
      <c r="F181" s="136"/>
      <c r="G181" s="136"/>
    </row>
    <row r="182" customFormat="false" ht="15.75" hidden="false" customHeight="false" outlineLevel="0" collapsed="false">
      <c r="C182" s="136"/>
      <c r="D182" s="281"/>
      <c r="E182" s="281"/>
      <c r="F182" s="136"/>
      <c r="G182" s="136"/>
    </row>
    <row r="183" customFormat="false" ht="15.75" hidden="false" customHeight="false" outlineLevel="0" collapsed="false">
      <c r="C183" s="136"/>
      <c r="D183" s="281"/>
      <c r="E183" s="281"/>
      <c r="F183" s="136"/>
      <c r="G183" s="136"/>
    </row>
    <row r="184" customFormat="false" ht="15.75" hidden="false" customHeight="false" outlineLevel="0" collapsed="false">
      <c r="C184" s="136"/>
      <c r="D184" s="281"/>
      <c r="E184" s="281"/>
      <c r="F184" s="136"/>
      <c r="G184" s="136"/>
    </row>
    <row r="185" customFormat="false" ht="15.75" hidden="false" customHeight="false" outlineLevel="0" collapsed="false">
      <c r="C185" s="136"/>
      <c r="D185" s="281"/>
      <c r="E185" s="281"/>
      <c r="F185" s="136"/>
      <c r="G185" s="136"/>
    </row>
    <row r="186" customFormat="false" ht="15.75" hidden="false" customHeight="false" outlineLevel="0" collapsed="false">
      <c r="C186" s="136"/>
      <c r="D186" s="281"/>
      <c r="E186" s="281"/>
      <c r="F186" s="136"/>
      <c r="G186" s="136"/>
    </row>
    <row r="187" customFormat="false" ht="15.75" hidden="false" customHeight="false" outlineLevel="0" collapsed="false">
      <c r="C187" s="136"/>
      <c r="D187" s="281"/>
      <c r="E187" s="281"/>
      <c r="F187" s="136"/>
      <c r="G187" s="136"/>
    </row>
    <row r="188" customFormat="false" ht="15.75" hidden="false" customHeight="false" outlineLevel="0" collapsed="false">
      <c r="C188" s="136"/>
      <c r="D188" s="281"/>
      <c r="E188" s="281"/>
      <c r="F188" s="136"/>
      <c r="G188" s="136"/>
    </row>
    <row r="189" customFormat="false" ht="15.75" hidden="false" customHeight="false" outlineLevel="0" collapsed="false">
      <c r="C189" s="136"/>
      <c r="D189" s="281"/>
      <c r="E189" s="281"/>
      <c r="F189" s="136"/>
      <c r="G189" s="136"/>
    </row>
    <row r="190" customFormat="false" ht="15.75" hidden="false" customHeight="false" outlineLevel="0" collapsed="false">
      <c r="C190" s="136"/>
      <c r="D190" s="281"/>
      <c r="E190" s="281"/>
      <c r="F190" s="136"/>
      <c r="G190" s="136"/>
    </row>
    <row r="191" customFormat="false" ht="15.75" hidden="false" customHeight="false" outlineLevel="0" collapsed="false">
      <c r="C191" s="136"/>
      <c r="D191" s="281"/>
      <c r="E191" s="281"/>
      <c r="F191" s="136"/>
      <c r="G191" s="136"/>
    </row>
    <row r="192" customFormat="false" ht="15.75" hidden="false" customHeight="false" outlineLevel="0" collapsed="false">
      <c r="C192" s="136"/>
      <c r="D192" s="281"/>
      <c r="E192" s="281"/>
      <c r="F192" s="136"/>
      <c r="G192" s="136"/>
    </row>
    <row r="193" customFormat="false" ht="15.75" hidden="false" customHeight="false" outlineLevel="0" collapsed="false">
      <c r="C193" s="136"/>
      <c r="D193" s="281"/>
      <c r="E193" s="281"/>
      <c r="F193" s="136"/>
      <c r="G193" s="136"/>
    </row>
    <row r="194" customFormat="false" ht="15.75" hidden="false" customHeight="false" outlineLevel="0" collapsed="false">
      <c r="C194" s="136"/>
      <c r="D194" s="281"/>
      <c r="E194" s="281"/>
      <c r="F194" s="136"/>
      <c r="G194" s="136"/>
    </row>
    <row r="195" customFormat="false" ht="15.75" hidden="false" customHeight="false" outlineLevel="0" collapsed="false">
      <c r="C195" s="136"/>
      <c r="D195" s="281"/>
      <c r="E195" s="281"/>
      <c r="F195" s="136"/>
      <c r="G195" s="136"/>
    </row>
    <row r="196" customFormat="false" ht="15.75" hidden="false" customHeight="false" outlineLevel="0" collapsed="false">
      <c r="C196" s="136"/>
      <c r="D196" s="281"/>
      <c r="E196" s="281"/>
      <c r="F196" s="136"/>
      <c r="G196" s="136"/>
    </row>
    <row r="197" customFormat="false" ht="15.75" hidden="false" customHeight="false" outlineLevel="0" collapsed="false">
      <c r="C197" s="136"/>
      <c r="D197" s="281"/>
      <c r="E197" s="281"/>
      <c r="F197" s="136"/>
      <c r="G197" s="136"/>
    </row>
    <row r="198" customFormat="false" ht="15.75" hidden="false" customHeight="false" outlineLevel="0" collapsed="false">
      <c r="C198" s="136"/>
      <c r="D198" s="281"/>
      <c r="E198" s="281"/>
      <c r="F198" s="136"/>
      <c r="G198" s="136"/>
    </row>
    <row r="199" customFormat="false" ht="15.75" hidden="false" customHeight="false" outlineLevel="0" collapsed="false">
      <c r="C199" s="136"/>
      <c r="D199" s="281"/>
      <c r="E199" s="281"/>
      <c r="F199" s="136"/>
      <c r="G199" s="136"/>
    </row>
    <row r="200" customFormat="false" ht="15.75" hidden="false" customHeight="false" outlineLevel="0" collapsed="false">
      <c r="C200" s="136"/>
      <c r="D200" s="281"/>
      <c r="E200" s="281"/>
      <c r="F200" s="136"/>
      <c r="G200" s="136"/>
    </row>
    <row r="201" customFormat="false" ht="15.75" hidden="false" customHeight="false" outlineLevel="0" collapsed="false">
      <c r="C201" s="136"/>
      <c r="D201" s="281"/>
      <c r="E201" s="281"/>
      <c r="F201" s="136"/>
      <c r="G201" s="136"/>
    </row>
    <row r="202" customFormat="false" ht="15.75" hidden="false" customHeight="false" outlineLevel="0" collapsed="false">
      <c r="C202" s="136"/>
      <c r="D202" s="281"/>
      <c r="E202" s="281"/>
      <c r="F202" s="136"/>
      <c r="G202" s="136"/>
    </row>
    <row r="203" customFormat="false" ht="15.75" hidden="false" customHeight="false" outlineLevel="0" collapsed="false">
      <c r="C203" s="136"/>
      <c r="D203" s="281"/>
      <c r="E203" s="281"/>
      <c r="F203" s="136"/>
      <c r="G203" s="136"/>
    </row>
    <row r="204" customFormat="false" ht="15.75" hidden="false" customHeight="false" outlineLevel="0" collapsed="false">
      <c r="C204" s="136"/>
      <c r="D204" s="281"/>
      <c r="E204" s="281"/>
      <c r="F204" s="136"/>
      <c r="G204" s="136"/>
    </row>
    <row r="205" customFormat="false" ht="15.75" hidden="false" customHeight="false" outlineLevel="0" collapsed="false">
      <c r="C205" s="136"/>
      <c r="D205" s="281"/>
      <c r="E205" s="281"/>
      <c r="F205" s="136"/>
      <c r="G205" s="136"/>
    </row>
    <row r="206" customFormat="false" ht="15.75" hidden="false" customHeight="false" outlineLevel="0" collapsed="false">
      <c r="C206" s="136"/>
      <c r="D206" s="281"/>
      <c r="E206" s="281"/>
      <c r="F206" s="136"/>
      <c r="G206" s="136"/>
    </row>
    <row r="207" customFormat="false" ht="15.75" hidden="false" customHeight="false" outlineLevel="0" collapsed="false">
      <c r="C207" s="136"/>
      <c r="D207" s="281"/>
      <c r="E207" s="281"/>
      <c r="F207" s="136"/>
      <c r="G207" s="136"/>
    </row>
    <row r="208" customFormat="false" ht="15.75" hidden="false" customHeight="false" outlineLevel="0" collapsed="false">
      <c r="C208" s="136"/>
      <c r="D208" s="281"/>
      <c r="E208" s="281"/>
      <c r="F208" s="136"/>
      <c r="G208" s="136"/>
    </row>
    <row r="209" customFormat="false" ht="15.75" hidden="false" customHeight="false" outlineLevel="0" collapsed="false">
      <c r="C209" s="136"/>
      <c r="D209" s="281"/>
      <c r="E209" s="281"/>
      <c r="F209" s="136"/>
      <c r="G209" s="136"/>
    </row>
    <row r="210" customFormat="false" ht="15.75" hidden="false" customHeight="false" outlineLevel="0" collapsed="false">
      <c r="C210" s="136"/>
      <c r="D210" s="281"/>
      <c r="E210" s="281"/>
      <c r="F210" s="136"/>
      <c r="G210" s="136"/>
    </row>
    <row r="211" customFormat="false" ht="15.75" hidden="false" customHeight="false" outlineLevel="0" collapsed="false">
      <c r="C211" s="136"/>
      <c r="D211" s="281"/>
      <c r="E211" s="281"/>
      <c r="F211" s="136"/>
      <c r="G211" s="136"/>
    </row>
    <row r="212" customFormat="false" ht="15.75" hidden="false" customHeight="false" outlineLevel="0" collapsed="false">
      <c r="C212" s="136"/>
      <c r="D212" s="281"/>
      <c r="E212" s="281"/>
      <c r="F212" s="136"/>
      <c r="G212" s="136"/>
    </row>
    <row r="213" customFormat="false" ht="15.75" hidden="false" customHeight="false" outlineLevel="0" collapsed="false">
      <c r="C213" s="136"/>
      <c r="D213" s="281"/>
      <c r="E213" s="281"/>
      <c r="F213" s="136"/>
      <c r="G213" s="136"/>
    </row>
    <row r="214" customFormat="false" ht="15.75" hidden="false" customHeight="false" outlineLevel="0" collapsed="false">
      <c r="C214" s="136"/>
      <c r="D214" s="281"/>
      <c r="E214" s="281"/>
      <c r="F214" s="136"/>
      <c r="G214" s="136"/>
    </row>
    <row r="215" customFormat="false" ht="15.75" hidden="false" customHeight="false" outlineLevel="0" collapsed="false">
      <c r="C215" s="136"/>
      <c r="D215" s="281"/>
      <c r="E215" s="281"/>
      <c r="F215" s="136"/>
      <c r="G215" s="136"/>
    </row>
    <row r="216" customFormat="false" ht="15.75" hidden="false" customHeight="false" outlineLevel="0" collapsed="false">
      <c r="C216" s="136"/>
      <c r="D216" s="281"/>
      <c r="E216" s="281"/>
      <c r="F216" s="136"/>
      <c r="G216" s="136"/>
    </row>
    <row r="217" customFormat="false" ht="15.75" hidden="false" customHeight="false" outlineLevel="0" collapsed="false">
      <c r="C217" s="136"/>
      <c r="D217" s="281"/>
      <c r="E217" s="281"/>
      <c r="F217" s="136"/>
      <c r="G217" s="136"/>
    </row>
    <row r="218" customFormat="false" ht="15.75" hidden="false" customHeight="false" outlineLevel="0" collapsed="false">
      <c r="C218" s="136"/>
      <c r="D218" s="281"/>
      <c r="E218" s="281"/>
      <c r="F218" s="136"/>
      <c r="G218" s="136"/>
    </row>
    <row r="219" customFormat="false" ht="15.75" hidden="false" customHeight="false" outlineLevel="0" collapsed="false">
      <c r="C219" s="136"/>
      <c r="D219" s="281"/>
      <c r="E219" s="281"/>
      <c r="F219" s="136"/>
      <c r="G219" s="136"/>
    </row>
    <row r="220" customFormat="false" ht="15.75" hidden="false" customHeight="false" outlineLevel="0" collapsed="false">
      <c r="C220" s="136"/>
      <c r="D220" s="281"/>
      <c r="E220" s="281"/>
      <c r="F220" s="136"/>
      <c r="G220" s="136"/>
    </row>
    <row r="221" customFormat="false" ht="15.75" hidden="false" customHeight="false" outlineLevel="0" collapsed="false">
      <c r="C221" s="136"/>
      <c r="D221" s="281"/>
      <c r="E221" s="281"/>
      <c r="F221" s="136"/>
      <c r="G221" s="136"/>
    </row>
    <row r="222" customFormat="false" ht="15.75" hidden="false" customHeight="false" outlineLevel="0" collapsed="false">
      <c r="C222" s="136"/>
      <c r="D222" s="281"/>
      <c r="E222" s="281"/>
      <c r="F222" s="136"/>
      <c r="G222" s="136"/>
    </row>
    <row r="223" customFormat="false" ht="15.75" hidden="false" customHeight="false" outlineLevel="0" collapsed="false">
      <c r="C223" s="136"/>
      <c r="D223" s="281"/>
      <c r="E223" s="281"/>
      <c r="F223" s="136"/>
      <c r="G223" s="136"/>
    </row>
    <row r="224" customFormat="false" ht="15.75" hidden="false" customHeight="false" outlineLevel="0" collapsed="false">
      <c r="C224" s="136"/>
      <c r="D224" s="281"/>
      <c r="E224" s="281"/>
      <c r="F224" s="136"/>
      <c r="G224" s="136"/>
    </row>
    <row r="225" customFormat="false" ht="15.75" hidden="false" customHeight="false" outlineLevel="0" collapsed="false">
      <c r="C225" s="136"/>
      <c r="D225" s="281"/>
      <c r="E225" s="281"/>
      <c r="F225" s="136"/>
      <c r="G225" s="136"/>
    </row>
    <row r="226" customFormat="false" ht="15.75" hidden="false" customHeight="false" outlineLevel="0" collapsed="false">
      <c r="C226" s="136"/>
      <c r="D226" s="281"/>
      <c r="E226" s="281"/>
      <c r="F226" s="136"/>
      <c r="G226" s="136"/>
    </row>
    <row r="227" customFormat="false" ht="15.75" hidden="false" customHeight="false" outlineLevel="0" collapsed="false">
      <c r="C227" s="136"/>
      <c r="D227" s="281"/>
      <c r="E227" s="281"/>
      <c r="F227" s="136"/>
      <c r="G227" s="136"/>
    </row>
    <row r="228" customFormat="false" ht="15.75" hidden="false" customHeight="false" outlineLevel="0" collapsed="false">
      <c r="C228" s="136"/>
      <c r="D228" s="281"/>
      <c r="E228" s="281"/>
      <c r="F228" s="136"/>
      <c r="G228" s="136"/>
    </row>
    <row r="229" customFormat="false" ht="15.75" hidden="false" customHeight="false" outlineLevel="0" collapsed="false">
      <c r="C229" s="136"/>
      <c r="D229" s="281"/>
      <c r="E229" s="281"/>
      <c r="F229" s="136"/>
      <c r="G229" s="136"/>
    </row>
    <row r="230" customFormat="false" ht="15.75" hidden="false" customHeight="false" outlineLevel="0" collapsed="false">
      <c r="C230" s="136"/>
      <c r="D230" s="281"/>
      <c r="E230" s="281"/>
      <c r="F230" s="136"/>
      <c r="G230" s="136"/>
    </row>
    <row r="231" customFormat="false" ht="15.75" hidden="false" customHeight="false" outlineLevel="0" collapsed="false">
      <c r="C231" s="136"/>
      <c r="D231" s="281"/>
      <c r="E231" s="281"/>
      <c r="F231" s="136"/>
      <c r="G231" s="136"/>
    </row>
    <row r="232" customFormat="false" ht="15.75" hidden="false" customHeight="false" outlineLevel="0" collapsed="false">
      <c r="C232" s="136"/>
      <c r="D232" s="281"/>
      <c r="E232" s="281"/>
      <c r="F232" s="136"/>
      <c r="G232" s="136"/>
    </row>
    <row r="233" customFormat="false" ht="15.75" hidden="false" customHeight="false" outlineLevel="0" collapsed="false">
      <c r="C233" s="136"/>
      <c r="D233" s="281"/>
      <c r="E233" s="281"/>
      <c r="F233" s="136"/>
      <c r="G233" s="136"/>
    </row>
    <row r="234" customFormat="false" ht="15.75" hidden="false" customHeight="false" outlineLevel="0" collapsed="false">
      <c r="C234" s="136"/>
      <c r="D234" s="281"/>
      <c r="E234" s="281"/>
      <c r="F234" s="136"/>
      <c r="G234" s="136"/>
    </row>
    <row r="235" customFormat="false" ht="15.75" hidden="false" customHeight="false" outlineLevel="0" collapsed="false">
      <c r="C235" s="136"/>
      <c r="D235" s="281"/>
      <c r="E235" s="281"/>
      <c r="F235" s="136"/>
      <c r="G235" s="136"/>
    </row>
    <row r="236" customFormat="false" ht="15.75" hidden="false" customHeight="false" outlineLevel="0" collapsed="false">
      <c r="C236" s="136"/>
      <c r="D236" s="281"/>
      <c r="E236" s="281"/>
      <c r="F236" s="136"/>
      <c r="G236" s="136"/>
    </row>
    <row r="237" customFormat="false" ht="15.75" hidden="false" customHeight="false" outlineLevel="0" collapsed="false">
      <c r="C237" s="136"/>
      <c r="D237" s="281"/>
      <c r="E237" s="281"/>
      <c r="F237" s="136"/>
      <c r="G237" s="136"/>
    </row>
    <row r="238" customFormat="false" ht="15.75" hidden="false" customHeight="false" outlineLevel="0" collapsed="false">
      <c r="C238" s="136"/>
      <c r="D238" s="281"/>
      <c r="E238" s="281"/>
      <c r="F238" s="136"/>
      <c r="G238" s="136"/>
    </row>
    <row r="239" customFormat="false" ht="15.75" hidden="false" customHeight="false" outlineLevel="0" collapsed="false">
      <c r="C239" s="136"/>
      <c r="D239" s="281"/>
      <c r="E239" s="281"/>
      <c r="F239" s="136"/>
      <c r="G239" s="136"/>
    </row>
    <row r="240" customFormat="false" ht="15.75" hidden="false" customHeight="false" outlineLevel="0" collapsed="false">
      <c r="C240" s="136"/>
      <c r="D240" s="281"/>
      <c r="E240" s="281"/>
      <c r="F240" s="136"/>
      <c r="G240" s="136"/>
    </row>
    <row r="241" customFormat="false" ht="15.75" hidden="false" customHeight="false" outlineLevel="0" collapsed="false">
      <c r="C241" s="136"/>
      <c r="D241" s="281"/>
      <c r="E241" s="281"/>
      <c r="F241" s="136"/>
      <c r="G241" s="136"/>
    </row>
    <row r="242" customFormat="false" ht="15.75" hidden="false" customHeight="false" outlineLevel="0" collapsed="false">
      <c r="C242" s="136"/>
      <c r="D242" s="281"/>
      <c r="E242" s="281"/>
      <c r="F242" s="136"/>
      <c r="G242" s="136"/>
    </row>
    <row r="243" customFormat="false" ht="15.75" hidden="false" customHeight="false" outlineLevel="0" collapsed="false">
      <c r="C243" s="136"/>
      <c r="D243" s="281"/>
      <c r="E243" s="281"/>
      <c r="F243" s="136"/>
      <c r="G243" s="136"/>
    </row>
    <row r="244" customFormat="false" ht="15.75" hidden="false" customHeight="false" outlineLevel="0" collapsed="false">
      <c r="C244" s="136"/>
      <c r="D244" s="281"/>
      <c r="E244" s="281"/>
      <c r="F244" s="136"/>
      <c r="G244" s="136"/>
    </row>
    <row r="245" customFormat="false" ht="15.75" hidden="false" customHeight="false" outlineLevel="0" collapsed="false">
      <c r="C245" s="136"/>
      <c r="D245" s="281"/>
      <c r="E245" s="281"/>
      <c r="F245" s="136"/>
      <c r="G245" s="136"/>
    </row>
    <row r="246" customFormat="false" ht="15.75" hidden="false" customHeight="false" outlineLevel="0" collapsed="false">
      <c r="C246" s="136"/>
      <c r="D246" s="281"/>
      <c r="E246" s="281"/>
      <c r="F246" s="136"/>
      <c r="G246" s="136"/>
    </row>
    <row r="247" customFormat="false" ht="15.75" hidden="false" customHeight="false" outlineLevel="0" collapsed="false">
      <c r="C247" s="136"/>
      <c r="D247" s="281"/>
      <c r="E247" s="281"/>
      <c r="F247" s="136"/>
      <c r="G247" s="136"/>
    </row>
    <row r="248" customFormat="false" ht="15.75" hidden="false" customHeight="false" outlineLevel="0" collapsed="false">
      <c r="C248" s="136"/>
      <c r="D248" s="281"/>
      <c r="E248" s="281"/>
      <c r="F248" s="136"/>
      <c r="G248" s="136"/>
    </row>
    <row r="249" customFormat="false" ht="15.75" hidden="false" customHeight="false" outlineLevel="0" collapsed="false">
      <c r="C249" s="136"/>
      <c r="D249" s="281"/>
      <c r="E249" s="281"/>
      <c r="F249" s="136"/>
      <c r="G249" s="136"/>
    </row>
    <row r="250" customFormat="false" ht="15.75" hidden="false" customHeight="false" outlineLevel="0" collapsed="false">
      <c r="C250" s="136"/>
      <c r="D250" s="281"/>
      <c r="E250" s="281"/>
      <c r="F250" s="136"/>
      <c r="G250" s="136"/>
    </row>
    <row r="251" customFormat="false" ht="15.75" hidden="false" customHeight="false" outlineLevel="0" collapsed="false">
      <c r="C251" s="136"/>
      <c r="D251" s="281"/>
      <c r="E251" s="281"/>
      <c r="F251" s="136"/>
      <c r="G251" s="136"/>
    </row>
    <row r="252" customFormat="false" ht="15.75" hidden="false" customHeight="false" outlineLevel="0" collapsed="false">
      <c r="C252" s="136"/>
      <c r="D252" s="281"/>
      <c r="E252" s="281"/>
      <c r="F252" s="136"/>
      <c r="G252" s="136"/>
    </row>
    <row r="253" customFormat="false" ht="15.75" hidden="false" customHeight="false" outlineLevel="0" collapsed="false">
      <c r="C253" s="136"/>
      <c r="D253" s="281"/>
      <c r="E253" s="281"/>
      <c r="F253" s="136"/>
      <c r="G253" s="136"/>
    </row>
    <row r="254" customFormat="false" ht="15.75" hidden="false" customHeight="false" outlineLevel="0" collapsed="false">
      <c r="C254" s="136"/>
      <c r="D254" s="281"/>
      <c r="E254" s="281"/>
      <c r="F254" s="136"/>
      <c r="G254" s="136"/>
    </row>
    <row r="255" customFormat="false" ht="15.75" hidden="false" customHeight="false" outlineLevel="0" collapsed="false">
      <c r="C255" s="136"/>
      <c r="D255" s="281"/>
      <c r="E255" s="281"/>
      <c r="F255" s="136"/>
      <c r="G255" s="136"/>
    </row>
    <row r="256" customFormat="false" ht="15.75" hidden="false" customHeight="false" outlineLevel="0" collapsed="false">
      <c r="C256" s="136"/>
      <c r="D256" s="281"/>
      <c r="E256" s="281"/>
      <c r="F256" s="136"/>
      <c r="G256" s="136"/>
    </row>
    <row r="257" customFormat="false" ht="15.75" hidden="false" customHeight="false" outlineLevel="0" collapsed="false">
      <c r="C257" s="136"/>
      <c r="D257" s="281"/>
      <c r="E257" s="281"/>
      <c r="F257" s="136"/>
      <c r="G257" s="136"/>
    </row>
    <row r="258" customFormat="false" ht="15.75" hidden="false" customHeight="false" outlineLevel="0" collapsed="false">
      <c r="C258" s="136"/>
      <c r="D258" s="281"/>
      <c r="E258" s="281"/>
      <c r="F258" s="136"/>
      <c r="G258" s="136"/>
    </row>
    <row r="259" customFormat="false" ht="15.75" hidden="false" customHeight="false" outlineLevel="0" collapsed="false">
      <c r="C259" s="136"/>
      <c r="D259" s="281"/>
      <c r="E259" s="281"/>
      <c r="F259" s="136"/>
      <c r="G259" s="136"/>
    </row>
    <row r="260" customFormat="false" ht="15.75" hidden="false" customHeight="false" outlineLevel="0" collapsed="false">
      <c r="C260" s="136"/>
      <c r="D260" s="281"/>
      <c r="E260" s="281"/>
      <c r="F260" s="136"/>
      <c r="G260" s="136"/>
    </row>
    <row r="261" customFormat="false" ht="15.75" hidden="false" customHeight="false" outlineLevel="0" collapsed="false">
      <c r="C261" s="136"/>
      <c r="D261" s="281"/>
      <c r="E261" s="281"/>
      <c r="F261" s="136"/>
      <c r="G261" s="136"/>
    </row>
    <row r="262" customFormat="false" ht="15.75" hidden="false" customHeight="false" outlineLevel="0" collapsed="false">
      <c r="C262" s="136"/>
      <c r="D262" s="281"/>
      <c r="E262" s="281"/>
      <c r="F262" s="136"/>
      <c r="G262" s="136"/>
    </row>
    <row r="263" customFormat="false" ht="15.75" hidden="false" customHeight="false" outlineLevel="0" collapsed="false">
      <c r="C263" s="136"/>
      <c r="D263" s="281"/>
      <c r="E263" s="281"/>
      <c r="F263" s="136"/>
      <c r="G263" s="136"/>
    </row>
    <row r="264" customFormat="false" ht="15.75" hidden="false" customHeight="false" outlineLevel="0" collapsed="false">
      <c r="C264" s="136"/>
      <c r="D264" s="281"/>
      <c r="E264" s="281"/>
      <c r="F264" s="136"/>
      <c r="G264" s="136"/>
    </row>
    <row r="265" customFormat="false" ht="15.75" hidden="false" customHeight="false" outlineLevel="0" collapsed="false">
      <c r="C265" s="136"/>
      <c r="D265" s="281"/>
      <c r="E265" s="281"/>
      <c r="F265" s="136"/>
      <c r="G265" s="136"/>
    </row>
    <row r="266" customFormat="false" ht="15.75" hidden="false" customHeight="false" outlineLevel="0" collapsed="false">
      <c r="C266" s="136"/>
      <c r="D266" s="281"/>
      <c r="E266" s="281"/>
      <c r="F266" s="136"/>
      <c r="G266" s="136"/>
    </row>
    <row r="267" customFormat="false" ht="15.75" hidden="false" customHeight="false" outlineLevel="0" collapsed="false">
      <c r="C267" s="136"/>
      <c r="D267" s="281"/>
      <c r="E267" s="281"/>
      <c r="F267" s="136"/>
      <c r="G267" s="136"/>
    </row>
    <row r="268" customFormat="false" ht="15.75" hidden="false" customHeight="false" outlineLevel="0" collapsed="false">
      <c r="C268" s="136"/>
      <c r="D268" s="281"/>
      <c r="E268" s="281"/>
      <c r="F268" s="136"/>
      <c r="G268" s="136"/>
    </row>
    <row r="269" customFormat="false" ht="15.75" hidden="false" customHeight="false" outlineLevel="0" collapsed="false">
      <c r="C269" s="136"/>
      <c r="D269" s="281"/>
      <c r="E269" s="281"/>
      <c r="F269" s="136"/>
      <c r="G269" s="136"/>
    </row>
    <row r="270" customFormat="false" ht="15.75" hidden="false" customHeight="false" outlineLevel="0" collapsed="false">
      <c r="C270" s="136"/>
      <c r="D270" s="281"/>
      <c r="E270" s="281"/>
      <c r="F270" s="136"/>
      <c r="G270" s="136"/>
    </row>
    <row r="271" customFormat="false" ht="15.75" hidden="false" customHeight="false" outlineLevel="0" collapsed="false">
      <c r="C271" s="136"/>
      <c r="D271" s="281"/>
      <c r="E271" s="281"/>
      <c r="F271" s="136"/>
      <c r="G271" s="136"/>
    </row>
    <row r="272" customFormat="false" ht="15.75" hidden="false" customHeight="false" outlineLevel="0" collapsed="false">
      <c r="C272" s="136"/>
      <c r="D272" s="281"/>
      <c r="E272" s="281"/>
      <c r="F272" s="136"/>
      <c r="G272" s="136"/>
    </row>
    <row r="273" customFormat="false" ht="15.75" hidden="false" customHeight="false" outlineLevel="0" collapsed="false">
      <c r="C273" s="136"/>
      <c r="D273" s="281"/>
      <c r="E273" s="281"/>
      <c r="F273" s="136"/>
      <c r="G273" s="136"/>
    </row>
    <row r="274" customFormat="false" ht="15.75" hidden="false" customHeight="false" outlineLevel="0" collapsed="false">
      <c r="C274" s="136"/>
      <c r="D274" s="281"/>
      <c r="E274" s="281"/>
      <c r="F274" s="136"/>
      <c r="G274" s="136"/>
    </row>
    <row r="275" customFormat="false" ht="15.75" hidden="false" customHeight="false" outlineLevel="0" collapsed="false">
      <c r="C275" s="136"/>
      <c r="D275" s="281"/>
      <c r="E275" s="281"/>
      <c r="F275" s="136"/>
      <c r="G275" s="136"/>
    </row>
    <row r="276" customFormat="false" ht="15.75" hidden="false" customHeight="false" outlineLevel="0" collapsed="false">
      <c r="C276" s="136"/>
      <c r="D276" s="281"/>
      <c r="E276" s="281"/>
      <c r="F276" s="136"/>
      <c r="G276" s="136"/>
    </row>
    <row r="277" customFormat="false" ht="15.75" hidden="false" customHeight="false" outlineLevel="0" collapsed="false">
      <c r="C277" s="136"/>
      <c r="D277" s="281"/>
      <c r="E277" s="281"/>
      <c r="F277" s="136"/>
      <c r="G277" s="136"/>
    </row>
    <row r="278" customFormat="false" ht="15.75" hidden="false" customHeight="false" outlineLevel="0" collapsed="false">
      <c r="C278" s="136"/>
      <c r="D278" s="281"/>
      <c r="E278" s="281"/>
      <c r="F278" s="136"/>
      <c r="G278" s="136"/>
    </row>
    <row r="279" customFormat="false" ht="15.75" hidden="false" customHeight="false" outlineLevel="0" collapsed="false">
      <c r="C279" s="136"/>
      <c r="D279" s="281"/>
      <c r="E279" s="281"/>
      <c r="F279" s="136"/>
      <c r="G279" s="136"/>
    </row>
    <row r="280" customFormat="false" ht="15.75" hidden="false" customHeight="false" outlineLevel="0" collapsed="false">
      <c r="C280" s="136"/>
      <c r="D280" s="281"/>
      <c r="E280" s="281"/>
      <c r="F280" s="136"/>
      <c r="G280" s="136"/>
    </row>
    <row r="281" customFormat="false" ht="15.75" hidden="false" customHeight="false" outlineLevel="0" collapsed="false">
      <c r="C281" s="136"/>
      <c r="D281" s="281"/>
      <c r="E281" s="281"/>
      <c r="F281" s="136"/>
      <c r="G281" s="136"/>
    </row>
    <row r="282" customFormat="false" ht="15.75" hidden="false" customHeight="false" outlineLevel="0" collapsed="false">
      <c r="C282" s="136"/>
      <c r="D282" s="281"/>
      <c r="E282" s="281"/>
      <c r="F282" s="136"/>
      <c r="G282" s="136"/>
    </row>
    <row r="283" customFormat="false" ht="15.75" hidden="false" customHeight="false" outlineLevel="0" collapsed="false">
      <c r="C283" s="136"/>
      <c r="D283" s="281"/>
      <c r="E283" s="281"/>
      <c r="F283" s="136"/>
      <c r="G283" s="136"/>
    </row>
    <row r="284" customFormat="false" ht="15.75" hidden="false" customHeight="false" outlineLevel="0" collapsed="false">
      <c r="C284" s="136"/>
      <c r="D284" s="281"/>
      <c r="E284" s="281"/>
      <c r="F284" s="136"/>
      <c r="G284" s="136"/>
    </row>
    <row r="285" customFormat="false" ht="15.75" hidden="false" customHeight="false" outlineLevel="0" collapsed="false">
      <c r="C285" s="136"/>
      <c r="D285" s="281"/>
      <c r="E285" s="281"/>
      <c r="F285" s="136"/>
      <c r="G285" s="136"/>
    </row>
    <row r="286" customFormat="false" ht="15.75" hidden="false" customHeight="false" outlineLevel="0" collapsed="false">
      <c r="C286" s="136"/>
      <c r="D286" s="281"/>
      <c r="E286" s="281"/>
      <c r="F286" s="136"/>
      <c r="G286" s="136"/>
    </row>
    <row r="287" customFormat="false" ht="15.75" hidden="false" customHeight="false" outlineLevel="0" collapsed="false">
      <c r="C287" s="136"/>
      <c r="D287" s="281"/>
      <c r="E287" s="281"/>
      <c r="F287" s="136"/>
      <c r="G287" s="136"/>
    </row>
    <row r="288" customFormat="false" ht="15.75" hidden="false" customHeight="false" outlineLevel="0" collapsed="false">
      <c r="C288" s="136"/>
      <c r="D288" s="281"/>
      <c r="E288" s="281"/>
      <c r="F288" s="136"/>
      <c r="G288" s="136"/>
    </row>
    <row r="289" customFormat="false" ht="15.75" hidden="false" customHeight="false" outlineLevel="0" collapsed="false">
      <c r="C289" s="136"/>
      <c r="D289" s="281"/>
      <c r="E289" s="281"/>
      <c r="F289" s="136"/>
      <c r="G289" s="136"/>
    </row>
    <row r="290" customFormat="false" ht="15.75" hidden="false" customHeight="false" outlineLevel="0" collapsed="false">
      <c r="C290" s="136"/>
      <c r="D290" s="281"/>
      <c r="E290" s="281"/>
      <c r="F290" s="136"/>
      <c r="G290" s="136"/>
    </row>
    <row r="291" customFormat="false" ht="15.75" hidden="false" customHeight="false" outlineLevel="0" collapsed="false">
      <c r="C291" s="136"/>
      <c r="D291" s="281"/>
      <c r="E291" s="281"/>
      <c r="F291" s="136"/>
      <c r="G291" s="136"/>
    </row>
    <row r="292" customFormat="false" ht="15.75" hidden="false" customHeight="false" outlineLevel="0" collapsed="false">
      <c r="C292" s="136"/>
      <c r="D292" s="281"/>
      <c r="E292" s="281"/>
      <c r="F292" s="136"/>
      <c r="G292" s="136"/>
    </row>
    <row r="293" customFormat="false" ht="15.75" hidden="false" customHeight="false" outlineLevel="0" collapsed="false">
      <c r="C293" s="136"/>
      <c r="D293" s="281"/>
      <c r="E293" s="281"/>
      <c r="F293" s="136"/>
      <c r="G293" s="136"/>
    </row>
    <row r="294" customFormat="false" ht="15.75" hidden="false" customHeight="false" outlineLevel="0" collapsed="false">
      <c r="C294" s="136"/>
      <c r="D294" s="281"/>
      <c r="E294" s="281"/>
      <c r="F294" s="136"/>
      <c r="G294" s="136"/>
    </row>
    <row r="295" customFormat="false" ht="15.75" hidden="false" customHeight="false" outlineLevel="0" collapsed="false">
      <c r="C295" s="136"/>
      <c r="D295" s="281"/>
      <c r="E295" s="281"/>
      <c r="F295" s="136"/>
      <c r="G295" s="136"/>
    </row>
    <row r="296" customFormat="false" ht="15.75" hidden="false" customHeight="false" outlineLevel="0" collapsed="false">
      <c r="C296" s="136"/>
      <c r="D296" s="281"/>
      <c r="E296" s="281"/>
      <c r="F296" s="136"/>
      <c r="G296" s="136"/>
    </row>
    <row r="297" customFormat="false" ht="15.75" hidden="false" customHeight="false" outlineLevel="0" collapsed="false">
      <c r="C297" s="136"/>
      <c r="D297" s="281"/>
      <c r="E297" s="281"/>
      <c r="F297" s="136"/>
      <c r="G297" s="136"/>
    </row>
    <row r="298" customFormat="false" ht="15.75" hidden="false" customHeight="false" outlineLevel="0" collapsed="false">
      <c r="C298" s="136"/>
      <c r="D298" s="281"/>
      <c r="E298" s="281"/>
      <c r="F298" s="136"/>
      <c r="G298" s="136"/>
    </row>
    <row r="299" customFormat="false" ht="15.75" hidden="false" customHeight="false" outlineLevel="0" collapsed="false">
      <c r="C299" s="136"/>
      <c r="D299" s="281"/>
      <c r="E299" s="281"/>
      <c r="F299" s="136"/>
      <c r="G299" s="136"/>
    </row>
    <row r="300" customFormat="false" ht="15.75" hidden="false" customHeight="false" outlineLevel="0" collapsed="false">
      <c r="C300" s="136"/>
      <c r="D300" s="281"/>
      <c r="E300" s="281"/>
      <c r="F300" s="136"/>
      <c r="G300" s="136"/>
    </row>
    <row r="301" customFormat="false" ht="15.75" hidden="false" customHeight="false" outlineLevel="0" collapsed="false">
      <c r="C301" s="136"/>
      <c r="D301" s="281"/>
      <c r="E301" s="281"/>
      <c r="F301" s="136"/>
      <c r="G301" s="136"/>
    </row>
    <row r="302" customFormat="false" ht="15.75" hidden="false" customHeight="false" outlineLevel="0" collapsed="false">
      <c r="C302" s="136"/>
      <c r="D302" s="281"/>
      <c r="E302" s="281"/>
      <c r="F302" s="136"/>
      <c r="G302" s="136"/>
    </row>
    <row r="303" customFormat="false" ht="15.75" hidden="false" customHeight="false" outlineLevel="0" collapsed="false">
      <c r="C303" s="136"/>
      <c r="D303" s="281"/>
      <c r="E303" s="281"/>
      <c r="F303" s="136"/>
      <c r="G303" s="136"/>
    </row>
    <row r="304" customFormat="false" ht="15.75" hidden="false" customHeight="false" outlineLevel="0" collapsed="false">
      <c r="C304" s="136"/>
      <c r="D304" s="281"/>
      <c r="E304" s="281"/>
      <c r="F304" s="136"/>
      <c r="G304" s="136"/>
    </row>
    <row r="305" customFormat="false" ht="15.75" hidden="false" customHeight="false" outlineLevel="0" collapsed="false">
      <c r="C305" s="136"/>
      <c r="D305" s="281"/>
      <c r="E305" s="281"/>
      <c r="F305" s="136"/>
      <c r="G305" s="136"/>
    </row>
    <row r="306" customFormat="false" ht="15.75" hidden="false" customHeight="false" outlineLevel="0" collapsed="false">
      <c r="C306" s="136"/>
      <c r="D306" s="281"/>
      <c r="E306" s="281"/>
      <c r="F306" s="136"/>
      <c r="G306" s="136"/>
    </row>
    <row r="307" customFormat="false" ht="15.75" hidden="false" customHeight="false" outlineLevel="0" collapsed="false">
      <c r="C307" s="136"/>
      <c r="D307" s="281"/>
      <c r="E307" s="281"/>
      <c r="F307" s="136"/>
      <c r="G307" s="136"/>
    </row>
    <row r="308" customFormat="false" ht="15.75" hidden="false" customHeight="false" outlineLevel="0" collapsed="false">
      <c r="C308" s="136"/>
      <c r="D308" s="281"/>
      <c r="E308" s="281"/>
      <c r="F308" s="136"/>
      <c r="G308" s="136"/>
    </row>
    <row r="309" customFormat="false" ht="15.75" hidden="false" customHeight="false" outlineLevel="0" collapsed="false">
      <c r="C309" s="136"/>
      <c r="D309" s="281"/>
      <c r="E309" s="281"/>
      <c r="F309" s="136"/>
      <c r="G309" s="136"/>
    </row>
    <row r="310" customFormat="false" ht="15.75" hidden="false" customHeight="false" outlineLevel="0" collapsed="false">
      <c r="C310" s="136"/>
      <c r="D310" s="281"/>
      <c r="E310" s="281"/>
      <c r="F310" s="136"/>
      <c r="G310" s="136"/>
    </row>
    <row r="311" customFormat="false" ht="15.75" hidden="false" customHeight="false" outlineLevel="0" collapsed="false">
      <c r="C311" s="136"/>
      <c r="D311" s="281"/>
      <c r="E311" s="281"/>
      <c r="F311" s="136"/>
      <c r="G311" s="136"/>
    </row>
    <row r="312" customFormat="false" ht="15.75" hidden="false" customHeight="false" outlineLevel="0" collapsed="false">
      <c r="C312" s="136"/>
      <c r="D312" s="281"/>
      <c r="E312" s="281"/>
      <c r="F312" s="136"/>
      <c r="G312" s="136"/>
    </row>
    <row r="313" customFormat="false" ht="15.75" hidden="false" customHeight="false" outlineLevel="0" collapsed="false">
      <c r="C313" s="136"/>
      <c r="D313" s="281"/>
      <c r="E313" s="281"/>
      <c r="F313" s="136"/>
      <c r="G313" s="136"/>
    </row>
    <row r="314" customFormat="false" ht="15.75" hidden="false" customHeight="false" outlineLevel="0" collapsed="false">
      <c r="C314" s="136"/>
      <c r="D314" s="281"/>
      <c r="E314" s="281"/>
      <c r="F314" s="136"/>
      <c r="G314" s="136"/>
    </row>
    <row r="315" customFormat="false" ht="15.75" hidden="false" customHeight="false" outlineLevel="0" collapsed="false">
      <c r="C315" s="136"/>
      <c r="D315" s="281"/>
      <c r="E315" s="281"/>
      <c r="F315" s="136"/>
      <c r="G315" s="136"/>
    </row>
    <row r="316" customFormat="false" ht="15.75" hidden="false" customHeight="false" outlineLevel="0" collapsed="false">
      <c r="C316" s="136"/>
      <c r="D316" s="281"/>
      <c r="E316" s="281"/>
      <c r="F316" s="136"/>
      <c r="G316" s="136"/>
    </row>
    <row r="317" customFormat="false" ht="15.75" hidden="false" customHeight="false" outlineLevel="0" collapsed="false">
      <c r="C317" s="136"/>
      <c r="D317" s="281"/>
      <c r="E317" s="281"/>
      <c r="F317" s="136"/>
      <c r="G317" s="136"/>
    </row>
    <row r="318" customFormat="false" ht="15.75" hidden="false" customHeight="false" outlineLevel="0" collapsed="false">
      <c r="C318" s="136"/>
      <c r="D318" s="281"/>
      <c r="E318" s="281"/>
      <c r="F318" s="136"/>
      <c r="G318" s="136"/>
    </row>
    <row r="319" customFormat="false" ht="15.75" hidden="false" customHeight="false" outlineLevel="0" collapsed="false">
      <c r="C319" s="136"/>
      <c r="D319" s="281"/>
      <c r="E319" s="281"/>
      <c r="F319" s="136"/>
      <c r="G319" s="136"/>
    </row>
    <row r="320" customFormat="false" ht="15.75" hidden="false" customHeight="false" outlineLevel="0" collapsed="false">
      <c r="C320" s="136"/>
      <c r="D320" s="281"/>
      <c r="E320" s="281"/>
      <c r="F320" s="136"/>
      <c r="G320" s="136"/>
    </row>
    <row r="321" customFormat="false" ht="15.75" hidden="false" customHeight="false" outlineLevel="0" collapsed="false">
      <c r="C321" s="136"/>
      <c r="D321" s="281"/>
      <c r="E321" s="281"/>
      <c r="F321" s="136"/>
      <c r="G321" s="136"/>
    </row>
    <row r="322" customFormat="false" ht="15.75" hidden="false" customHeight="false" outlineLevel="0" collapsed="false">
      <c r="C322" s="136"/>
      <c r="D322" s="281"/>
      <c r="E322" s="281"/>
      <c r="F322" s="136"/>
      <c r="G322" s="136"/>
    </row>
    <row r="323" customFormat="false" ht="15.75" hidden="false" customHeight="false" outlineLevel="0" collapsed="false">
      <c r="C323" s="136"/>
      <c r="D323" s="281"/>
      <c r="E323" s="281"/>
      <c r="F323" s="136"/>
      <c r="G323" s="136"/>
    </row>
    <row r="324" customFormat="false" ht="15.75" hidden="false" customHeight="false" outlineLevel="0" collapsed="false">
      <c r="C324" s="136"/>
      <c r="D324" s="281"/>
      <c r="E324" s="281"/>
      <c r="F324" s="136"/>
      <c r="G324" s="136"/>
    </row>
    <row r="325" customFormat="false" ht="15.75" hidden="false" customHeight="false" outlineLevel="0" collapsed="false">
      <c r="C325" s="136"/>
      <c r="D325" s="281"/>
      <c r="E325" s="281"/>
      <c r="F325" s="136"/>
      <c r="G325" s="136"/>
    </row>
    <row r="326" customFormat="false" ht="15.75" hidden="false" customHeight="false" outlineLevel="0" collapsed="false">
      <c r="C326" s="136"/>
      <c r="D326" s="281"/>
      <c r="E326" s="281"/>
      <c r="F326" s="136"/>
      <c r="G326" s="136"/>
    </row>
    <row r="327" customFormat="false" ht="15.75" hidden="false" customHeight="false" outlineLevel="0" collapsed="false">
      <c r="C327" s="136"/>
      <c r="D327" s="281"/>
      <c r="E327" s="281"/>
      <c r="F327" s="136"/>
      <c r="G327" s="136"/>
    </row>
    <row r="328" customFormat="false" ht="15.75" hidden="false" customHeight="false" outlineLevel="0" collapsed="false">
      <c r="C328" s="136"/>
      <c r="D328" s="281"/>
      <c r="E328" s="281"/>
      <c r="F328" s="136"/>
      <c r="G328" s="136"/>
    </row>
    <row r="329" customFormat="false" ht="15.75" hidden="false" customHeight="false" outlineLevel="0" collapsed="false">
      <c r="C329" s="136"/>
      <c r="D329" s="281"/>
      <c r="E329" s="281"/>
      <c r="F329" s="136"/>
      <c r="G329" s="136"/>
    </row>
    <row r="330" customFormat="false" ht="15.75" hidden="false" customHeight="false" outlineLevel="0" collapsed="false">
      <c r="C330" s="136"/>
      <c r="D330" s="281"/>
      <c r="E330" s="281"/>
      <c r="F330" s="136"/>
      <c r="G330" s="136"/>
    </row>
    <row r="331" customFormat="false" ht="15.75" hidden="false" customHeight="false" outlineLevel="0" collapsed="false">
      <c r="C331" s="136"/>
      <c r="D331" s="281"/>
      <c r="E331" s="281"/>
      <c r="F331" s="136"/>
      <c r="G331" s="136"/>
    </row>
    <row r="332" customFormat="false" ht="15.75" hidden="false" customHeight="false" outlineLevel="0" collapsed="false">
      <c r="C332" s="136"/>
      <c r="D332" s="281"/>
      <c r="E332" s="281"/>
      <c r="F332" s="136"/>
      <c r="G332" s="136"/>
    </row>
    <row r="333" customFormat="false" ht="15.75" hidden="false" customHeight="false" outlineLevel="0" collapsed="false">
      <c r="C333" s="136"/>
      <c r="D333" s="281"/>
      <c r="E333" s="281"/>
      <c r="F333" s="136"/>
      <c r="G333" s="136"/>
    </row>
    <row r="334" customFormat="false" ht="15.75" hidden="false" customHeight="false" outlineLevel="0" collapsed="false">
      <c r="C334" s="136"/>
      <c r="D334" s="281"/>
      <c r="E334" s="281"/>
      <c r="F334" s="136"/>
      <c r="G334" s="136"/>
    </row>
    <row r="335" customFormat="false" ht="15.75" hidden="false" customHeight="false" outlineLevel="0" collapsed="false">
      <c r="C335" s="136"/>
      <c r="D335" s="281"/>
      <c r="E335" s="281"/>
      <c r="F335" s="136"/>
      <c r="G335" s="136"/>
    </row>
    <row r="336" customFormat="false" ht="15.75" hidden="false" customHeight="false" outlineLevel="0" collapsed="false">
      <c r="C336" s="136"/>
      <c r="D336" s="281"/>
      <c r="E336" s="281"/>
      <c r="F336" s="136"/>
      <c r="G336" s="136"/>
    </row>
    <row r="337" customFormat="false" ht="15.75" hidden="false" customHeight="false" outlineLevel="0" collapsed="false">
      <c r="C337" s="136"/>
      <c r="D337" s="281"/>
      <c r="E337" s="281"/>
      <c r="F337" s="136"/>
      <c r="G337" s="136"/>
    </row>
    <row r="338" customFormat="false" ht="15.75" hidden="false" customHeight="false" outlineLevel="0" collapsed="false">
      <c r="C338" s="136"/>
      <c r="D338" s="281"/>
      <c r="E338" s="281"/>
      <c r="F338" s="136"/>
      <c r="G338" s="136"/>
    </row>
    <row r="339" customFormat="false" ht="15.75" hidden="false" customHeight="false" outlineLevel="0" collapsed="false">
      <c r="C339" s="136"/>
      <c r="D339" s="281"/>
      <c r="E339" s="281"/>
      <c r="F339" s="136"/>
      <c r="G339" s="136"/>
    </row>
    <row r="340" customFormat="false" ht="15.75" hidden="false" customHeight="false" outlineLevel="0" collapsed="false">
      <c r="C340" s="136"/>
      <c r="D340" s="281"/>
      <c r="E340" s="281"/>
      <c r="F340" s="136"/>
      <c r="G340" s="136"/>
    </row>
    <row r="341" customFormat="false" ht="15.75" hidden="false" customHeight="false" outlineLevel="0" collapsed="false">
      <c r="C341" s="136"/>
      <c r="D341" s="281"/>
      <c r="E341" s="281"/>
      <c r="F341" s="136"/>
      <c r="G341" s="136"/>
    </row>
    <row r="342" customFormat="false" ht="15.75" hidden="false" customHeight="false" outlineLevel="0" collapsed="false">
      <c r="C342" s="136"/>
      <c r="D342" s="281"/>
      <c r="E342" s="281"/>
      <c r="F342" s="136"/>
      <c r="G342" s="136"/>
    </row>
    <row r="343" customFormat="false" ht="15.75" hidden="false" customHeight="false" outlineLevel="0" collapsed="false">
      <c r="C343" s="136"/>
      <c r="D343" s="281"/>
      <c r="E343" s="281"/>
      <c r="F343" s="136"/>
      <c r="G343" s="136"/>
    </row>
    <row r="344" customFormat="false" ht="15.75" hidden="false" customHeight="false" outlineLevel="0" collapsed="false">
      <c r="C344" s="136"/>
      <c r="D344" s="281"/>
      <c r="E344" s="281"/>
      <c r="F344" s="136"/>
      <c r="G344" s="136"/>
    </row>
    <row r="345" customFormat="false" ht="15.75" hidden="false" customHeight="false" outlineLevel="0" collapsed="false">
      <c r="C345" s="136"/>
      <c r="D345" s="281"/>
      <c r="E345" s="281"/>
      <c r="F345" s="136"/>
      <c r="G345" s="136"/>
    </row>
    <row r="346" customFormat="false" ht="15.75" hidden="false" customHeight="false" outlineLevel="0" collapsed="false">
      <c r="C346" s="136"/>
      <c r="D346" s="281"/>
      <c r="E346" s="281"/>
      <c r="F346" s="136"/>
      <c r="G346" s="136"/>
    </row>
    <row r="347" customFormat="false" ht="15.75" hidden="false" customHeight="false" outlineLevel="0" collapsed="false">
      <c r="C347" s="136"/>
      <c r="D347" s="281"/>
      <c r="E347" s="281"/>
      <c r="F347" s="136"/>
      <c r="G347" s="136"/>
    </row>
    <row r="348" customFormat="false" ht="15.75" hidden="false" customHeight="false" outlineLevel="0" collapsed="false">
      <c r="C348" s="136"/>
      <c r="D348" s="281"/>
      <c r="E348" s="281"/>
      <c r="F348" s="136"/>
      <c r="G348" s="136"/>
    </row>
    <row r="349" customFormat="false" ht="15.75" hidden="false" customHeight="false" outlineLevel="0" collapsed="false">
      <c r="C349" s="136"/>
      <c r="D349" s="281"/>
      <c r="E349" s="281"/>
      <c r="F349" s="136"/>
      <c r="G349" s="136"/>
    </row>
    <row r="350" customFormat="false" ht="15.75" hidden="false" customHeight="false" outlineLevel="0" collapsed="false">
      <c r="C350" s="136"/>
      <c r="D350" s="281"/>
      <c r="E350" s="281"/>
      <c r="F350" s="136"/>
      <c r="G350" s="136"/>
    </row>
    <row r="351" customFormat="false" ht="15.75" hidden="false" customHeight="false" outlineLevel="0" collapsed="false">
      <c r="C351" s="136"/>
      <c r="D351" s="281"/>
      <c r="E351" s="281"/>
      <c r="F351" s="136"/>
      <c r="G351" s="136"/>
    </row>
    <row r="352" customFormat="false" ht="15.75" hidden="false" customHeight="false" outlineLevel="0" collapsed="false">
      <c r="C352" s="136"/>
      <c r="D352" s="281"/>
      <c r="E352" s="281"/>
      <c r="F352" s="136"/>
      <c r="G352" s="136"/>
    </row>
    <row r="353" customFormat="false" ht="15.75" hidden="false" customHeight="false" outlineLevel="0" collapsed="false">
      <c r="C353" s="136"/>
      <c r="D353" s="281"/>
      <c r="E353" s="281"/>
      <c r="F353" s="136"/>
      <c r="G353" s="136"/>
    </row>
    <row r="354" customFormat="false" ht="15.75" hidden="false" customHeight="false" outlineLevel="0" collapsed="false">
      <c r="C354" s="136"/>
      <c r="D354" s="281"/>
      <c r="E354" s="281"/>
      <c r="F354" s="136"/>
      <c r="G354" s="136"/>
    </row>
    <row r="355" customFormat="false" ht="15.75" hidden="false" customHeight="false" outlineLevel="0" collapsed="false">
      <c r="C355" s="136"/>
      <c r="D355" s="281"/>
      <c r="E355" s="281"/>
      <c r="F355" s="136"/>
      <c r="G355" s="136"/>
    </row>
    <row r="356" customFormat="false" ht="15.75" hidden="false" customHeight="false" outlineLevel="0" collapsed="false">
      <c r="C356" s="136"/>
      <c r="D356" s="281"/>
      <c r="E356" s="281"/>
      <c r="F356" s="136"/>
      <c r="G356" s="136"/>
    </row>
    <row r="357" customFormat="false" ht="15.75" hidden="false" customHeight="false" outlineLevel="0" collapsed="false">
      <c r="C357" s="136"/>
      <c r="D357" s="281"/>
      <c r="E357" s="281"/>
      <c r="F357" s="136"/>
      <c r="G357" s="136"/>
    </row>
    <row r="358" customFormat="false" ht="15.75" hidden="false" customHeight="false" outlineLevel="0" collapsed="false">
      <c r="C358" s="136"/>
      <c r="D358" s="281"/>
      <c r="E358" s="281"/>
      <c r="F358" s="136"/>
      <c r="G358" s="136"/>
    </row>
    <row r="359" customFormat="false" ht="15.75" hidden="false" customHeight="false" outlineLevel="0" collapsed="false">
      <c r="C359" s="136"/>
      <c r="D359" s="281"/>
      <c r="E359" s="281"/>
      <c r="F359" s="136"/>
      <c r="G359" s="136"/>
    </row>
    <row r="360" customFormat="false" ht="15.75" hidden="false" customHeight="false" outlineLevel="0" collapsed="false">
      <c r="C360" s="136"/>
      <c r="D360" s="281"/>
      <c r="E360" s="281"/>
      <c r="F360" s="136"/>
      <c r="G360" s="136"/>
    </row>
    <row r="361" customFormat="false" ht="15.75" hidden="false" customHeight="false" outlineLevel="0" collapsed="false">
      <c r="C361" s="136"/>
      <c r="D361" s="281"/>
      <c r="E361" s="281"/>
      <c r="F361" s="136"/>
      <c r="G361" s="136"/>
    </row>
    <row r="362" customFormat="false" ht="15.75" hidden="false" customHeight="false" outlineLevel="0" collapsed="false">
      <c r="C362" s="136"/>
      <c r="D362" s="281"/>
      <c r="E362" s="281"/>
      <c r="F362" s="136"/>
      <c r="G362" s="136"/>
    </row>
    <row r="363" customFormat="false" ht="15.75" hidden="false" customHeight="false" outlineLevel="0" collapsed="false">
      <c r="C363" s="136"/>
      <c r="D363" s="281"/>
      <c r="E363" s="281"/>
      <c r="F363" s="136"/>
      <c r="G363" s="136"/>
    </row>
    <row r="364" customFormat="false" ht="15.75" hidden="false" customHeight="false" outlineLevel="0" collapsed="false">
      <c r="C364" s="136"/>
      <c r="D364" s="281"/>
      <c r="E364" s="281"/>
      <c r="F364" s="136"/>
      <c r="G364" s="136"/>
    </row>
    <row r="365" customFormat="false" ht="15.75" hidden="false" customHeight="false" outlineLevel="0" collapsed="false">
      <c r="C365" s="136"/>
      <c r="D365" s="281"/>
      <c r="E365" s="281"/>
      <c r="F365" s="136"/>
      <c r="G365" s="136"/>
    </row>
    <row r="366" customFormat="false" ht="15.75" hidden="false" customHeight="false" outlineLevel="0" collapsed="false">
      <c r="C366" s="136"/>
      <c r="D366" s="281"/>
      <c r="E366" s="281"/>
      <c r="F366" s="136"/>
      <c r="G366" s="136"/>
    </row>
    <row r="367" customFormat="false" ht="15.75" hidden="false" customHeight="false" outlineLevel="0" collapsed="false">
      <c r="C367" s="136"/>
      <c r="D367" s="281"/>
      <c r="E367" s="281"/>
      <c r="F367" s="136"/>
      <c r="G367" s="136"/>
    </row>
    <row r="368" customFormat="false" ht="15.75" hidden="false" customHeight="false" outlineLevel="0" collapsed="false">
      <c r="C368" s="136"/>
      <c r="D368" s="281"/>
      <c r="E368" s="281"/>
      <c r="F368" s="136"/>
      <c r="G368" s="136"/>
    </row>
    <row r="369" customFormat="false" ht="15.75" hidden="false" customHeight="false" outlineLevel="0" collapsed="false">
      <c r="C369" s="136"/>
      <c r="D369" s="281"/>
      <c r="E369" s="281"/>
      <c r="F369" s="136"/>
      <c r="G369" s="136"/>
    </row>
    <row r="370" customFormat="false" ht="15.75" hidden="false" customHeight="false" outlineLevel="0" collapsed="false">
      <c r="C370" s="136"/>
      <c r="D370" s="281"/>
      <c r="E370" s="281"/>
      <c r="F370" s="136"/>
      <c r="G370" s="136"/>
    </row>
    <row r="371" customFormat="false" ht="15.75" hidden="false" customHeight="false" outlineLevel="0" collapsed="false">
      <c r="C371" s="136"/>
      <c r="D371" s="281"/>
      <c r="E371" s="281"/>
      <c r="F371" s="136"/>
      <c r="G371" s="136"/>
    </row>
    <row r="372" customFormat="false" ht="15.75" hidden="false" customHeight="false" outlineLevel="0" collapsed="false">
      <c r="C372" s="136"/>
      <c r="D372" s="281"/>
      <c r="E372" s="281"/>
      <c r="F372" s="136"/>
      <c r="G372" s="136"/>
    </row>
    <row r="373" customFormat="false" ht="15.75" hidden="false" customHeight="false" outlineLevel="0" collapsed="false">
      <c r="C373" s="136"/>
      <c r="D373" s="281"/>
      <c r="E373" s="281"/>
      <c r="F373" s="136"/>
      <c r="G373" s="136"/>
    </row>
    <row r="374" customFormat="false" ht="15.75" hidden="false" customHeight="false" outlineLevel="0" collapsed="false">
      <c r="C374" s="136"/>
      <c r="D374" s="281"/>
      <c r="E374" s="281"/>
      <c r="F374" s="136"/>
      <c r="G374" s="136"/>
    </row>
    <row r="375" customFormat="false" ht="15.75" hidden="false" customHeight="false" outlineLevel="0" collapsed="false">
      <c r="C375" s="136"/>
      <c r="D375" s="281"/>
      <c r="E375" s="281"/>
      <c r="F375" s="136"/>
      <c r="G375" s="136"/>
    </row>
    <row r="376" customFormat="false" ht="15.75" hidden="false" customHeight="false" outlineLevel="0" collapsed="false">
      <c r="C376" s="136"/>
      <c r="D376" s="281"/>
      <c r="E376" s="281"/>
      <c r="F376" s="136"/>
      <c r="G376" s="136"/>
    </row>
    <row r="377" customFormat="false" ht="15.75" hidden="false" customHeight="false" outlineLevel="0" collapsed="false">
      <c r="C377" s="136"/>
      <c r="D377" s="281"/>
      <c r="E377" s="281"/>
      <c r="F377" s="136"/>
      <c r="G377" s="136"/>
    </row>
    <row r="378" customFormat="false" ht="15.75" hidden="false" customHeight="false" outlineLevel="0" collapsed="false">
      <c r="C378" s="136"/>
      <c r="D378" s="281"/>
      <c r="E378" s="281"/>
      <c r="F378" s="136"/>
      <c r="G378" s="136"/>
    </row>
    <row r="379" customFormat="false" ht="15.75" hidden="false" customHeight="false" outlineLevel="0" collapsed="false">
      <c r="C379" s="136"/>
      <c r="D379" s="281"/>
      <c r="E379" s="281"/>
      <c r="F379" s="136"/>
      <c r="G379" s="136"/>
    </row>
    <row r="380" customFormat="false" ht="15.75" hidden="false" customHeight="false" outlineLevel="0" collapsed="false">
      <c r="C380" s="136"/>
      <c r="D380" s="281"/>
      <c r="E380" s="281"/>
      <c r="F380" s="136"/>
      <c r="G380" s="136"/>
    </row>
    <row r="381" customFormat="false" ht="15.75" hidden="false" customHeight="false" outlineLevel="0" collapsed="false">
      <c r="C381" s="136"/>
      <c r="D381" s="281"/>
      <c r="E381" s="281"/>
      <c r="F381" s="136"/>
      <c r="G381" s="136"/>
    </row>
    <row r="382" customFormat="false" ht="15.75" hidden="false" customHeight="false" outlineLevel="0" collapsed="false">
      <c r="C382" s="136"/>
      <c r="D382" s="281"/>
      <c r="E382" s="281"/>
      <c r="F382" s="136"/>
      <c r="G382" s="136"/>
    </row>
    <row r="383" customFormat="false" ht="15.75" hidden="false" customHeight="false" outlineLevel="0" collapsed="false">
      <c r="C383" s="136"/>
      <c r="D383" s="281"/>
      <c r="E383" s="281"/>
      <c r="F383" s="136"/>
      <c r="G383" s="136"/>
    </row>
    <row r="384" customFormat="false" ht="15.75" hidden="false" customHeight="false" outlineLevel="0" collapsed="false">
      <c r="C384" s="136"/>
      <c r="D384" s="281"/>
      <c r="E384" s="281"/>
      <c r="F384" s="136"/>
      <c r="G384" s="136"/>
    </row>
    <row r="385" customFormat="false" ht="15.75" hidden="false" customHeight="false" outlineLevel="0" collapsed="false">
      <c r="C385" s="136"/>
      <c r="D385" s="281"/>
      <c r="E385" s="281"/>
      <c r="F385" s="136"/>
      <c r="G385" s="136"/>
    </row>
    <row r="386" customFormat="false" ht="15.75" hidden="false" customHeight="false" outlineLevel="0" collapsed="false">
      <c r="C386" s="136"/>
      <c r="D386" s="281"/>
      <c r="E386" s="281"/>
      <c r="F386" s="136"/>
      <c r="G386" s="136"/>
    </row>
    <row r="387" customFormat="false" ht="15.75" hidden="false" customHeight="false" outlineLevel="0" collapsed="false">
      <c r="C387" s="136"/>
      <c r="D387" s="281"/>
      <c r="E387" s="281"/>
      <c r="F387" s="136"/>
      <c r="G387" s="136"/>
    </row>
    <row r="388" customFormat="false" ht="15.75" hidden="false" customHeight="false" outlineLevel="0" collapsed="false">
      <c r="C388" s="136"/>
      <c r="D388" s="281"/>
      <c r="E388" s="281"/>
      <c r="F388" s="136"/>
      <c r="G388" s="136"/>
    </row>
    <row r="389" customFormat="false" ht="15.75" hidden="false" customHeight="false" outlineLevel="0" collapsed="false">
      <c r="C389" s="136"/>
      <c r="D389" s="281"/>
      <c r="E389" s="281"/>
      <c r="F389" s="136"/>
      <c r="G389" s="136"/>
    </row>
    <row r="390" customFormat="false" ht="15.75" hidden="false" customHeight="false" outlineLevel="0" collapsed="false">
      <c r="C390" s="136"/>
      <c r="D390" s="281"/>
      <c r="E390" s="281"/>
      <c r="F390" s="136"/>
      <c r="G390" s="136"/>
    </row>
    <row r="391" customFormat="false" ht="15.75" hidden="false" customHeight="false" outlineLevel="0" collapsed="false">
      <c r="C391" s="136"/>
      <c r="D391" s="281"/>
      <c r="E391" s="281"/>
      <c r="F391" s="136"/>
      <c r="G391" s="136"/>
    </row>
    <row r="392" customFormat="false" ht="15.75" hidden="false" customHeight="false" outlineLevel="0" collapsed="false">
      <c r="C392" s="136"/>
      <c r="D392" s="281"/>
      <c r="E392" s="281"/>
      <c r="F392" s="136"/>
      <c r="G392" s="136"/>
    </row>
    <row r="393" customFormat="false" ht="15.75" hidden="false" customHeight="false" outlineLevel="0" collapsed="false">
      <c r="C393" s="136"/>
      <c r="D393" s="281"/>
      <c r="E393" s="281"/>
      <c r="F393" s="136"/>
      <c r="G393" s="136"/>
    </row>
    <row r="394" customFormat="false" ht="15.75" hidden="false" customHeight="false" outlineLevel="0" collapsed="false">
      <c r="C394" s="136"/>
      <c r="D394" s="281"/>
      <c r="E394" s="281"/>
      <c r="F394" s="136"/>
      <c r="G394" s="136"/>
    </row>
    <row r="395" customFormat="false" ht="15.75" hidden="false" customHeight="false" outlineLevel="0" collapsed="false">
      <c r="C395" s="136"/>
      <c r="D395" s="281"/>
      <c r="E395" s="281"/>
      <c r="F395" s="136"/>
      <c r="G395" s="136"/>
    </row>
    <row r="396" customFormat="false" ht="15.75" hidden="false" customHeight="false" outlineLevel="0" collapsed="false">
      <c r="C396" s="136"/>
      <c r="D396" s="281"/>
      <c r="E396" s="281"/>
      <c r="F396" s="136"/>
      <c r="G396" s="136"/>
    </row>
    <row r="397" customFormat="false" ht="15.75" hidden="false" customHeight="false" outlineLevel="0" collapsed="false">
      <c r="C397" s="136"/>
      <c r="D397" s="281"/>
      <c r="E397" s="281"/>
      <c r="F397" s="136"/>
      <c r="G397" s="136"/>
    </row>
    <row r="398" customFormat="false" ht="15.75" hidden="false" customHeight="false" outlineLevel="0" collapsed="false">
      <c r="C398" s="136"/>
      <c r="D398" s="281"/>
      <c r="E398" s="281"/>
      <c r="F398" s="136"/>
      <c r="G398" s="136"/>
    </row>
    <row r="399" customFormat="false" ht="15.75" hidden="false" customHeight="false" outlineLevel="0" collapsed="false">
      <c r="C399" s="136"/>
      <c r="D399" s="281"/>
      <c r="E399" s="281"/>
      <c r="F399" s="136"/>
      <c r="G399" s="136"/>
    </row>
    <row r="400" customFormat="false" ht="15.75" hidden="false" customHeight="false" outlineLevel="0" collapsed="false">
      <c r="C400" s="136"/>
      <c r="D400" s="281"/>
      <c r="E400" s="281"/>
      <c r="F400" s="136"/>
      <c r="G400" s="136"/>
    </row>
    <row r="401" customFormat="false" ht="15.75" hidden="false" customHeight="false" outlineLevel="0" collapsed="false">
      <c r="C401" s="136"/>
      <c r="D401" s="281"/>
      <c r="E401" s="281"/>
      <c r="F401" s="136"/>
      <c r="G401" s="136"/>
    </row>
    <row r="402" customFormat="false" ht="15.75" hidden="false" customHeight="false" outlineLevel="0" collapsed="false">
      <c r="C402" s="136"/>
      <c r="D402" s="281"/>
      <c r="E402" s="281"/>
      <c r="F402" s="136"/>
      <c r="G402" s="136"/>
    </row>
    <row r="403" customFormat="false" ht="15.75" hidden="false" customHeight="false" outlineLevel="0" collapsed="false">
      <c r="C403" s="136"/>
      <c r="D403" s="281"/>
      <c r="E403" s="281"/>
      <c r="F403" s="136"/>
      <c r="G403" s="136"/>
    </row>
    <row r="404" customFormat="false" ht="15.75" hidden="false" customHeight="false" outlineLevel="0" collapsed="false">
      <c r="C404" s="136"/>
      <c r="D404" s="281"/>
      <c r="E404" s="281"/>
      <c r="F404" s="136"/>
      <c r="G404" s="136"/>
    </row>
    <row r="405" customFormat="false" ht="15.75" hidden="false" customHeight="false" outlineLevel="0" collapsed="false">
      <c r="C405" s="136"/>
      <c r="D405" s="281"/>
      <c r="E405" s="281"/>
      <c r="F405" s="136"/>
      <c r="G405" s="136"/>
    </row>
    <row r="406" customFormat="false" ht="15.75" hidden="false" customHeight="false" outlineLevel="0" collapsed="false">
      <c r="C406" s="136"/>
      <c r="D406" s="281"/>
      <c r="E406" s="281"/>
      <c r="F406" s="136"/>
      <c r="G406" s="136"/>
    </row>
    <row r="407" customFormat="false" ht="15.75" hidden="false" customHeight="false" outlineLevel="0" collapsed="false">
      <c r="C407" s="136"/>
      <c r="D407" s="281"/>
      <c r="E407" s="281"/>
      <c r="F407" s="136"/>
      <c r="G407" s="136"/>
    </row>
    <row r="408" customFormat="false" ht="15.75" hidden="false" customHeight="false" outlineLevel="0" collapsed="false">
      <c r="C408" s="136"/>
      <c r="D408" s="281"/>
      <c r="E408" s="281"/>
      <c r="F408" s="136"/>
      <c r="G408" s="136"/>
    </row>
    <row r="409" customFormat="false" ht="15.75" hidden="false" customHeight="false" outlineLevel="0" collapsed="false">
      <c r="C409" s="136"/>
      <c r="D409" s="281"/>
      <c r="E409" s="281"/>
      <c r="F409" s="136"/>
      <c r="G409" s="136"/>
    </row>
    <row r="410" customFormat="false" ht="15.75" hidden="false" customHeight="false" outlineLevel="0" collapsed="false">
      <c r="C410" s="136"/>
      <c r="D410" s="281"/>
      <c r="E410" s="281"/>
      <c r="F410" s="136"/>
      <c r="G410" s="136"/>
    </row>
    <row r="411" customFormat="false" ht="15.75" hidden="false" customHeight="false" outlineLevel="0" collapsed="false">
      <c r="C411" s="136"/>
      <c r="D411" s="281"/>
      <c r="E411" s="281"/>
      <c r="F411" s="136"/>
      <c r="G411" s="136"/>
    </row>
    <row r="412" customFormat="false" ht="15.75" hidden="false" customHeight="false" outlineLevel="0" collapsed="false">
      <c r="C412" s="136"/>
      <c r="D412" s="281"/>
      <c r="E412" s="281"/>
      <c r="F412" s="136"/>
      <c r="G412" s="136"/>
    </row>
    <row r="413" customFormat="false" ht="15.75" hidden="false" customHeight="false" outlineLevel="0" collapsed="false">
      <c r="C413" s="136"/>
      <c r="D413" s="281"/>
      <c r="E413" s="281"/>
      <c r="F413" s="136"/>
      <c r="G413" s="136"/>
    </row>
    <row r="414" customFormat="false" ht="15.75" hidden="false" customHeight="false" outlineLevel="0" collapsed="false">
      <c r="C414" s="136"/>
      <c r="D414" s="281"/>
      <c r="E414" s="281"/>
      <c r="F414" s="136"/>
      <c r="G414" s="136"/>
    </row>
    <row r="415" customFormat="false" ht="15.75" hidden="false" customHeight="false" outlineLevel="0" collapsed="false">
      <c r="C415" s="136"/>
      <c r="D415" s="281"/>
      <c r="E415" s="281"/>
      <c r="F415" s="136"/>
      <c r="G415" s="136"/>
    </row>
    <row r="416" customFormat="false" ht="15.75" hidden="false" customHeight="false" outlineLevel="0" collapsed="false">
      <c r="C416" s="136"/>
      <c r="D416" s="281"/>
      <c r="E416" s="281"/>
      <c r="F416" s="136"/>
      <c r="G416" s="136"/>
    </row>
    <row r="417" customFormat="false" ht="15.75" hidden="false" customHeight="false" outlineLevel="0" collapsed="false">
      <c r="C417" s="136"/>
      <c r="D417" s="281"/>
      <c r="E417" s="281"/>
      <c r="F417" s="136"/>
      <c r="G417" s="136"/>
    </row>
    <row r="418" customFormat="false" ht="15.75" hidden="false" customHeight="false" outlineLevel="0" collapsed="false">
      <c r="C418" s="136"/>
      <c r="D418" s="281"/>
      <c r="E418" s="281"/>
      <c r="F418" s="136"/>
      <c r="G418" s="136"/>
    </row>
    <row r="419" customFormat="false" ht="15.75" hidden="false" customHeight="false" outlineLevel="0" collapsed="false">
      <c r="C419" s="136"/>
      <c r="D419" s="281"/>
      <c r="E419" s="281"/>
      <c r="F419" s="136"/>
      <c r="G419" s="136"/>
    </row>
    <row r="420" customFormat="false" ht="15.75" hidden="false" customHeight="false" outlineLevel="0" collapsed="false">
      <c r="C420" s="136"/>
      <c r="D420" s="281"/>
      <c r="E420" s="281"/>
      <c r="F420" s="136"/>
      <c r="G420" s="136"/>
    </row>
    <row r="421" customFormat="false" ht="15.75" hidden="false" customHeight="false" outlineLevel="0" collapsed="false">
      <c r="C421" s="136"/>
      <c r="D421" s="281"/>
      <c r="E421" s="281"/>
      <c r="F421" s="136"/>
      <c r="G421" s="136"/>
    </row>
    <row r="422" customFormat="false" ht="15.75" hidden="false" customHeight="false" outlineLevel="0" collapsed="false">
      <c r="C422" s="136"/>
      <c r="D422" s="281"/>
      <c r="E422" s="281"/>
      <c r="F422" s="136"/>
      <c r="G422" s="136"/>
    </row>
    <row r="423" customFormat="false" ht="15.75" hidden="false" customHeight="false" outlineLevel="0" collapsed="false">
      <c r="C423" s="136"/>
      <c r="D423" s="281"/>
      <c r="E423" s="281"/>
      <c r="F423" s="136"/>
      <c r="G423" s="136"/>
    </row>
    <row r="424" customFormat="false" ht="15.75" hidden="false" customHeight="false" outlineLevel="0" collapsed="false">
      <c r="C424" s="136"/>
      <c r="D424" s="281"/>
      <c r="E424" s="281"/>
      <c r="F424" s="136"/>
      <c r="G424" s="136"/>
    </row>
    <row r="425" customFormat="false" ht="15.75" hidden="false" customHeight="false" outlineLevel="0" collapsed="false">
      <c r="C425" s="136"/>
      <c r="D425" s="281"/>
      <c r="E425" s="281"/>
      <c r="F425" s="136"/>
      <c r="G425" s="136"/>
    </row>
    <row r="426" customFormat="false" ht="15.75" hidden="false" customHeight="false" outlineLevel="0" collapsed="false">
      <c r="C426" s="136"/>
      <c r="D426" s="281"/>
      <c r="E426" s="281"/>
      <c r="F426" s="136"/>
      <c r="G426" s="136"/>
    </row>
    <row r="427" customFormat="false" ht="15.75" hidden="false" customHeight="false" outlineLevel="0" collapsed="false">
      <c r="C427" s="136"/>
      <c r="D427" s="281"/>
      <c r="E427" s="281"/>
      <c r="F427" s="136"/>
      <c r="G427" s="136"/>
    </row>
    <row r="428" customFormat="false" ht="15.75" hidden="false" customHeight="false" outlineLevel="0" collapsed="false">
      <c r="C428" s="136"/>
      <c r="D428" s="281"/>
      <c r="E428" s="281"/>
      <c r="F428" s="136"/>
      <c r="G428" s="136"/>
    </row>
    <row r="429" customFormat="false" ht="15.75" hidden="false" customHeight="false" outlineLevel="0" collapsed="false">
      <c r="C429" s="136"/>
      <c r="D429" s="281"/>
      <c r="E429" s="281"/>
      <c r="F429" s="136"/>
      <c r="G429" s="136"/>
    </row>
    <row r="430" customFormat="false" ht="15.75" hidden="false" customHeight="false" outlineLevel="0" collapsed="false">
      <c r="C430" s="136"/>
      <c r="D430" s="281"/>
      <c r="E430" s="281"/>
      <c r="F430" s="136"/>
      <c r="G430" s="136"/>
    </row>
    <row r="431" customFormat="false" ht="15.75" hidden="false" customHeight="false" outlineLevel="0" collapsed="false">
      <c r="C431" s="136"/>
      <c r="D431" s="281"/>
      <c r="E431" s="281"/>
      <c r="F431" s="136"/>
      <c r="G431" s="136"/>
    </row>
    <row r="432" customFormat="false" ht="15.75" hidden="false" customHeight="false" outlineLevel="0" collapsed="false">
      <c r="C432" s="136"/>
      <c r="D432" s="281"/>
      <c r="E432" s="281"/>
      <c r="F432" s="136"/>
      <c r="G432" s="136"/>
    </row>
    <row r="433" customFormat="false" ht="15.75" hidden="false" customHeight="false" outlineLevel="0" collapsed="false">
      <c r="C433" s="136"/>
      <c r="D433" s="281"/>
      <c r="E433" s="281"/>
      <c r="F433" s="136"/>
      <c r="G433" s="136"/>
    </row>
    <row r="434" customFormat="false" ht="15.75" hidden="false" customHeight="false" outlineLevel="0" collapsed="false">
      <c r="C434" s="136"/>
      <c r="D434" s="281"/>
      <c r="E434" s="281"/>
      <c r="F434" s="136"/>
      <c r="G434" s="136"/>
    </row>
    <row r="435" customFormat="false" ht="15.75" hidden="false" customHeight="false" outlineLevel="0" collapsed="false">
      <c r="C435" s="136"/>
      <c r="D435" s="281"/>
      <c r="E435" s="281"/>
      <c r="F435" s="136"/>
      <c r="G435" s="136"/>
    </row>
    <row r="436" customFormat="false" ht="15.75" hidden="false" customHeight="false" outlineLevel="0" collapsed="false">
      <c r="C436" s="136"/>
      <c r="D436" s="281"/>
      <c r="E436" s="281"/>
      <c r="F436" s="136"/>
      <c r="G436" s="136"/>
    </row>
    <row r="437" customFormat="false" ht="15.75" hidden="false" customHeight="false" outlineLevel="0" collapsed="false">
      <c r="C437" s="136"/>
      <c r="D437" s="281"/>
      <c r="E437" s="281"/>
      <c r="F437" s="136"/>
      <c r="G437" s="136"/>
    </row>
    <row r="438" customFormat="false" ht="15.75" hidden="false" customHeight="false" outlineLevel="0" collapsed="false">
      <c r="C438" s="136"/>
      <c r="D438" s="281"/>
      <c r="E438" s="281"/>
      <c r="F438" s="136"/>
      <c r="G438" s="136"/>
    </row>
    <row r="439" customFormat="false" ht="15.75" hidden="false" customHeight="false" outlineLevel="0" collapsed="false">
      <c r="C439" s="136"/>
      <c r="D439" s="281"/>
      <c r="E439" s="281"/>
      <c r="F439" s="136"/>
      <c r="G439" s="136"/>
    </row>
    <row r="440" customFormat="false" ht="15.75" hidden="false" customHeight="false" outlineLevel="0" collapsed="false">
      <c r="C440" s="136"/>
      <c r="D440" s="281"/>
      <c r="E440" s="281"/>
      <c r="F440" s="136"/>
      <c r="G440" s="136"/>
    </row>
    <row r="441" customFormat="false" ht="15.75" hidden="false" customHeight="false" outlineLevel="0" collapsed="false">
      <c r="C441" s="136"/>
      <c r="D441" s="281"/>
      <c r="E441" s="281"/>
      <c r="F441" s="136"/>
      <c r="G441" s="136"/>
    </row>
    <row r="442" customFormat="false" ht="15.75" hidden="false" customHeight="false" outlineLevel="0" collapsed="false">
      <c r="C442" s="136"/>
      <c r="D442" s="281"/>
      <c r="E442" s="281"/>
      <c r="F442" s="136"/>
      <c r="G442" s="136"/>
    </row>
    <row r="443" customFormat="false" ht="15.75" hidden="false" customHeight="false" outlineLevel="0" collapsed="false">
      <c r="C443" s="136"/>
      <c r="D443" s="281"/>
      <c r="E443" s="281"/>
      <c r="F443" s="136"/>
      <c r="G443" s="136"/>
    </row>
    <row r="444" customFormat="false" ht="15.75" hidden="false" customHeight="false" outlineLevel="0" collapsed="false">
      <c r="C444" s="136"/>
      <c r="D444" s="281"/>
      <c r="E444" s="281"/>
      <c r="F444" s="136"/>
      <c r="G444" s="136"/>
    </row>
    <row r="445" customFormat="false" ht="15.75" hidden="false" customHeight="false" outlineLevel="0" collapsed="false">
      <c r="C445" s="136"/>
      <c r="D445" s="281"/>
      <c r="E445" s="281"/>
      <c r="F445" s="136"/>
      <c r="G445" s="136"/>
    </row>
    <row r="446" customFormat="false" ht="15.75" hidden="false" customHeight="false" outlineLevel="0" collapsed="false">
      <c r="C446" s="136"/>
      <c r="D446" s="281"/>
      <c r="E446" s="281"/>
      <c r="F446" s="136"/>
      <c r="G446" s="136"/>
    </row>
    <row r="447" customFormat="false" ht="15.75" hidden="false" customHeight="false" outlineLevel="0" collapsed="false">
      <c r="C447" s="136"/>
      <c r="D447" s="281"/>
      <c r="E447" s="281"/>
      <c r="F447" s="136"/>
      <c r="G447" s="136"/>
    </row>
    <row r="448" customFormat="false" ht="15.75" hidden="false" customHeight="false" outlineLevel="0" collapsed="false">
      <c r="C448" s="136"/>
      <c r="D448" s="281"/>
      <c r="E448" s="281"/>
      <c r="F448" s="136"/>
      <c r="G448" s="136"/>
    </row>
    <row r="449" customFormat="false" ht="15.75" hidden="false" customHeight="false" outlineLevel="0" collapsed="false">
      <c r="C449" s="136"/>
      <c r="D449" s="281"/>
      <c r="E449" s="281"/>
      <c r="F449" s="136"/>
      <c r="G449" s="136"/>
    </row>
    <row r="450" customFormat="false" ht="15.75" hidden="false" customHeight="false" outlineLevel="0" collapsed="false">
      <c r="C450" s="136"/>
      <c r="D450" s="281"/>
      <c r="E450" s="281"/>
      <c r="F450" s="136"/>
      <c r="G450" s="136"/>
    </row>
    <row r="451" customFormat="false" ht="15.75" hidden="false" customHeight="false" outlineLevel="0" collapsed="false">
      <c r="C451" s="136"/>
      <c r="D451" s="281"/>
      <c r="E451" s="281"/>
      <c r="F451" s="136"/>
      <c r="G451" s="136"/>
    </row>
    <row r="452" customFormat="false" ht="15.75" hidden="false" customHeight="false" outlineLevel="0" collapsed="false">
      <c r="C452" s="136"/>
      <c r="D452" s="281"/>
      <c r="E452" s="281"/>
      <c r="F452" s="136"/>
      <c r="G452" s="136"/>
    </row>
    <row r="453" customFormat="false" ht="15.75" hidden="false" customHeight="false" outlineLevel="0" collapsed="false">
      <c r="C453" s="136"/>
      <c r="D453" s="281"/>
      <c r="E453" s="281"/>
      <c r="F453" s="136"/>
      <c r="G453" s="136"/>
    </row>
    <row r="454" customFormat="false" ht="15.75" hidden="false" customHeight="false" outlineLevel="0" collapsed="false">
      <c r="C454" s="136"/>
      <c r="D454" s="281"/>
      <c r="E454" s="281"/>
      <c r="F454" s="136"/>
      <c r="G454" s="136"/>
    </row>
    <row r="455" customFormat="false" ht="15.75" hidden="false" customHeight="false" outlineLevel="0" collapsed="false">
      <c r="C455" s="136"/>
      <c r="D455" s="281"/>
      <c r="E455" s="281"/>
      <c r="F455" s="136"/>
      <c r="G455" s="136"/>
    </row>
    <row r="456" customFormat="false" ht="15.75" hidden="false" customHeight="false" outlineLevel="0" collapsed="false">
      <c r="C456" s="136"/>
      <c r="D456" s="281"/>
      <c r="E456" s="281"/>
      <c r="F456" s="136"/>
      <c r="G456" s="136"/>
    </row>
    <row r="457" customFormat="false" ht="15.75" hidden="false" customHeight="false" outlineLevel="0" collapsed="false">
      <c r="C457" s="136"/>
      <c r="D457" s="281"/>
      <c r="E457" s="281"/>
      <c r="F457" s="136"/>
      <c r="G457" s="136"/>
    </row>
    <row r="458" customFormat="false" ht="15.75" hidden="false" customHeight="false" outlineLevel="0" collapsed="false">
      <c r="C458" s="136"/>
      <c r="D458" s="281"/>
      <c r="E458" s="281"/>
      <c r="F458" s="136"/>
      <c r="G458" s="136"/>
    </row>
    <row r="459" customFormat="false" ht="15.75" hidden="false" customHeight="false" outlineLevel="0" collapsed="false">
      <c r="C459" s="136"/>
      <c r="D459" s="281"/>
      <c r="E459" s="281"/>
      <c r="F459" s="136"/>
      <c r="G459" s="136"/>
    </row>
    <row r="460" customFormat="false" ht="15.75" hidden="false" customHeight="false" outlineLevel="0" collapsed="false">
      <c r="C460" s="136"/>
      <c r="D460" s="281"/>
      <c r="E460" s="281"/>
      <c r="F460" s="136"/>
      <c r="G460" s="136"/>
    </row>
    <row r="461" customFormat="false" ht="15.75" hidden="false" customHeight="false" outlineLevel="0" collapsed="false">
      <c r="C461" s="136"/>
      <c r="D461" s="281"/>
      <c r="E461" s="281"/>
      <c r="F461" s="136"/>
      <c r="G461" s="136"/>
    </row>
    <row r="462" customFormat="false" ht="15.75" hidden="false" customHeight="false" outlineLevel="0" collapsed="false">
      <c r="C462" s="136"/>
      <c r="D462" s="281"/>
      <c r="E462" s="281"/>
      <c r="F462" s="136"/>
      <c r="G462" s="136"/>
    </row>
    <row r="463" customFormat="false" ht="15.75" hidden="false" customHeight="false" outlineLevel="0" collapsed="false">
      <c r="C463" s="136"/>
      <c r="D463" s="281"/>
      <c r="E463" s="281"/>
      <c r="F463" s="136"/>
      <c r="G463" s="136"/>
    </row>
    <row r="464" customFormat="false" ht="15.75" hidden="false" customHeight="false" outlineLevel="0" collapsed="false">
      <c r="C464" s="136"/>
      <c r="D464" s="281"/>
      <c r="E464" s="281"/>
      <c r="F464" s="136"/>
      <c r="G464" s="136"/>
    </row>
    <row r="465" customFormat="false" ht="15.75" hidden="false" customHeight="false" outlineLevel="0" collapsed="false">
      <c r="C465" s="136"/>
      <c r="D465" s="281"/>
      <c r="E465" s="281"/>
      <c r="F465" s="136"/>
      <c r="G465" s="136"/>
    </row>
    <row r="466" customFormat="false" ht="15.75" hidden="false" customHeight="false" outlineLevel="0" collapsed="false">
      <c r="C466" s="136"/>
      <c r="D466" s="281"/>
      <c r="E466" s="281"/>
      <c r="F466" s="136"/>
      <c r="G466" s="136"/>
    </row>
    <row r="467" customFormat="false" ht="15.75" hidden="false" customHeight="false" outlineLevel="0" collapsed="false">
      <c r="C467" s="136"/>
      <c r="D467" s="281"/>
      <c r="E467" s="281"/>
      <c r="F467" s="136"/>
      <c r="G467" s="136"/>
    </row>
    <row r="468" customFormat="false" ht="15.75" hidden="false" customHeight="false" outlineLevel="0" collapsed="false">
      <c r="C468" s="136"/>
      <c r="D468" s="281"/>
      <c r="E468" s="281"/>
      <c r="F468" s="136"/>
      <c r="G468" s="136"/>
    </row>
    <row r="469" customFormat="false" ht="15.75" hidden="false" customHeight="false" outlineLevel="0" collapsed="false">
      <c r="C469" s="136"/>
      <c r="D469" s="281"/>
      <c r="E469" s="281"/>
      <c r="F469" s="136"/>
      <c r="G469" s="136"/>
    </row>
    <row r="470" customFormat="false" ht="15.75" hidden="false" customHeight="false" outlineLevel="0" collapsed="false">
      <c r="C470" s="136"/>
      <c r="D470" s="281"/>
      <c r="E470" s="281"/>
      <c r="F470" s="136"/>
      <c r="G470" s="136"/>
    </row>
    <row r="471" customFormat="false" ht="15.75" hidden="false" customHeight="false" outlineLevel="0" collapsed="false">
      <c r="C471" s="136"/>
      <c r="D471" s="281"/>
      <c r="E471" s="281"/>
      <c r="F471" s="136"/>
      <c r="G471" s="136"/>
    </row>
    <row r="472" customFormat="false" ht="15.75" hidden="false" customHeight="false" outlineLevel="0" collapsed="false">
      <c r="C472" s="136"/>
      <c r="D472" s="281"/>
      <c r="E472" s="281"/>
      <c r="F472" s="136"/>
      <c r="G472" s="136"/>
    </row>
    <row r="473" customFormat="false" ht="15.75" hidden="false" customHeight="false" outlineLevel="0" collapsed="false">
      <c r="C473" s="136"/>
      <c r="D473" s="281"/>
      <c r="E473" s="281"/>
      <c r="F473" s="136"/>
      <c r="G473" s="136"/>
    </row>
    <row r="474" customFormat="false" ht="15.75" hidden="false" customHeight="false" outlineLevel="0" collapsed="false">
      <c r="C474" s="136"/>
      <c r="D474" s="281"/>
      <c r="E474" s="281"/>
      <c r="F474" s="136"/>
      <c r="G474" s="136"/>
    </row>
    <row r="475" customFormat="false" ht="15.75" hidden="false" customHeight="false" outlineLevel="0" collapsed="false">
      <c r="C475" s="136"/>
      <c r="D475" s="281"/>
      <c r="E475" s="281"/>
      <c r="F475" s="136"/>
      <c r="G475" s="136"/>
    </row>
    <row r="476" customFormat="false" ht="15.75" hidden="false" customHeight="false" outlineLevel="0" collapsed="false">
      <c r="C476" s="136"/>
      <c r="D476" s="281"/>
      <c r="E476" s="281"/>
      <c r="F476" s="136"/>
      <c r="G476" s="136"/>
    </row>
    <row r="477" customFormat="false" ht="15.75" hidden="false" customHeight="false" outlineLevel="0" collapsed="false">
      <c r="C477" s="136"/>
      <c r="D477" s="281"/>
      <c r="E477" s="281"/>
      <c r="F477" s="136"/>
      <c r="G477" s="136"/>
    </row>
    <row r="478" customFormat="false" ht="15.75" hidden="false" customHeight="false" outlineLevel="0" collapsed="false">
      <c r="C478" s="136"/>
      <c r="D478" s="281"/>
      <c r="E478" s="281"/>
      <c r="F478" s="136"/>
      <c r="G478" s="136"/>
    </row>
    <row r="479" customFormat="false" ht="15.75" hidden="false" customHeight="false" outlineLevel="0" collapsed="false">
      <c r="C479" s="136"/>
      <c r="D479" s="281"/>
      <c r="E479" s="281"/>
      <c r="F479" s="136"/>
      <c r="G479" s="136"/>
    </row>
    <row r="480" customFormat="false" ht="15.75" hidden="false" customHeight="false" outlineLevel="0" collapsed="false">
      <c r="C480" s="136"/>
      <c r="D480" s="281"/>
      <c r="E480" s="281"/>
      <c r="F480" s="136"/>
      <c r="G480" s="136"/>
    </row>
    <row r="481" customFormat="false" ht="15.75" hidden="false" customHeight="false" outlineLevel="0" collapsed="false">
      <c r="C481" s="136"/>
      <c r="D481" s="281"/>
      <c r="E481" s="281"/>
      <c r="F481" s="136"/>
      <c r="G481" s="136"/>
    </row>
    <row r="482" customFormat="false" ht="15.75" hidden="false" customHeight="false" outlineLevel="0" collapsed="false">
      <c r="C482" s="136"/>
      <c r="D482" s="281"/>
      <c r="E482" s="281"/>
      <c r="F482" s="136"/>
      <c r="G482" s="136"/>
    </row>
    <row r="483" customFormat="false" ht="15.75" hidden="false" customHeight="false" outlineLevel="0" collapsed="false">
      <c r="C483" s="136"/>
      <c r="D483" s="281"/>
      <c r="E483" s="281"/>
      <c r="F483" s="136"/>
      <c r="G483" s="136"/>
    </row>
    <row r="484" customFormat="false" ht="15.75" hidden="false" customHeight="false" outlineLevel="0" collapsed="false">
      <c r="C484" s="136"/>
      <c r="D484" s="281"/>
      <c r="E484" s="281"/>
      <c r="F484" s="136"/>
      <c r="G484" s="136"/>
    </row>
    <row r="485" customFormat="false" ht="15.75" hidden="false" customHeight="false" outlineLevel="0" collapsed="false">
      <c r="C485" s="136"/>
      <c r="D485" s="281"/>
      <c r="E485" s="281"/>
      <c r="F485" s="136"/>
      <c r="G485" s="136"/>
    </row>
    <row r="486" customFormat="false" ht="15.75" hidden="false" customHeight="false" outlineLevel="0" collapsed="false">
      <c r="C486" s="136"/>
      <c r="D486" s="281"/>
      <c r="E486" s="281"/>
      <c r="F486" s="136"/>
      <c r="G486" s="136"/>
    </row>
    <row r="487" customFormat="false" ht="15.75" hidden="false" customHeight="false" outlineLevel="0" collapsed="false">
      <c r="C487" s="136"/>
      <c r="D487" s="281"/>
      <c r="E487" s="281"/>
      <c r="F487" s="136"/>
      <c r="G487" s="136"/>
    </row>
    <row r="488" customFormat="false" ht="15.75" hidden="false" customHeight="false" outlineLevel="0" collapsed="false">
      <c r="C488" s="136"/>
      <c r="D488" s="281"/>
      <c r="E488" s="281"/>
      <c r="F488" s="136"/>
      <c r="G488" s="136"/>
    </row>
    <row r="489" customFormat="false" ht="15.75" hidden="false" customHeight="false" outlineLevel="0" collapsed="false">
      <c r="C489" s="136"/>
      <c r="D489" s="281"/>
      <c r="E489" s="281"/>
      <c r="F489" s="136"/>
      <c r="G489" s="136"/>
    </row>
    <row r="490" customFormat="false" ht="15.75" hidden="false" customHeight="false" outlineLevel="0" collapsed="false">
      <c r="C490" s="136"/>
      <c r="D490" s="281"/>
      <c r="E490" s="281"/>
      <c r="F490" s="136"/>
      <c r="G490" s="136"/>
    </row>
    <row r="491" customFormat="false" ht="15.75" hidden="false" customHeight="false" outlineLevel="0" collapsed="false">
      <c r="C491" s="136"/>
      <c r="D491" s="281"/>
      <c r="E491" s="281"/>
      <c r="F491" s="136"/>
      <c r="G491" s="136"/>
    </row>
    <row r="492" customFormat="false" ht="15.75" hidden="false" customHeight="false" outlineLevel="0" collapsed="false">
      <c r="C492" s="136"/>
      <c r="D492" s="281"/>
      <c r="E492" s="281"/>
      <c r="F492" s="136"/>
      <c r="G492" s="136"/>
    </row>
    <row r="493" customFormat="false" ht="15.75" hidden="false" customHeight="false" outlineLevel="0" collapsed="false">
      <c r="C493" s="136"/>
      <c r="D493" s="281"/>
      <c r="E493" s="281"/>
      <c r="F493" s="136"/>
      <c r="G493" s="136"/>
    </row>
    <row r="494" customFormat="false" ht="15.75" hidden="false" customHeight="false" outlineLevel="0" collapsed="false">
      <c r="C494" s="136"/>
      <c r="D494" s="281"/>
      <c r="E494" s="281"/>
      <c r="F494" s="136"/>
      <c r="G494" s="136"/>
    </row>
    <row r="495" customFormat="false" ht="15.75" hidden="false" customHeight="false" outlineLevel="0" collapsed="false">
      <c r="C495" s="136"/>
      <c r="D495" s="281"/>
      <c r="E495" s="281"/>
      <c r="F495" s="136"/>
      <c r="G495" s="136"/>
    </row>
    <row r="496" customFormat="false" ht="15.75" hidden="false" customHeight="false" outlineLevel="0" collapsed="false">
      <c r="C496" s="136"/>
      <c r="D496" s="281"/>
      <c r="E496" s="281"/>
      <c r="F496" s="136"/>
      <c r="G496" s="136"/>
    </row>
    <row r="497" customFormat="false" ht="15.75" hidden="false" customHeight="false" outlineLevel="0" collapsed="false">
      <c r="C497" s="136"/>
      <c r="D497" s="281"/>
      <c r="E497" s="281"/>
      <c r="F497" s="136"/>
      <c r="G497" s="136"/>
    </row>
    <row r="498" customFormat="false" ht="15.75" hidden="false" customHeight="false" outlineLevel="0" collapsed="false">
      <c r="C498" s="136"/>
      <c r="D498" s="281"/>
      <c r="E498" s="281"/>
      <c r="F498" s="136"/>
      <c r="G498" s="136"/>
    </row>
    <row r="499" customFormat="false" ht="15.75" hidden="false" customHeight="false" outlineLevel="0" collapsed="false">
      <c r="C499" s="136"/>
      <c r="D499" s="281"/>
      <c r="E499" s="281"/>
      <c r="F499" s="136"/>
      <c r="G499" s="136"/>
    </row>
    <row r="500" customFormat="false" ht="15.75" hidden="false" customHeight="false" outlineLevel="0" collapsed="false">
      <c r="C500" s="136"/>
      <c r="D500" s="281"/>
      <c r="E500" s="281"/>
      <c r="F500" s="136"/>
      <c r="G500" s="136"/>
    </row>
    <row r="501" customFormat="false" ht="15.75" hidden="false" customHeight="false" outlineLevel="0" collapsed="false">
      <c r="C501" s="136"/>
      <c r="D501" s="281"/>
      <c r="E501" s="281"/>
      <c r="F501" s="136"/>
      <c r="G501" s="136"/>
    </row>
    <row r="502" customFormat="false" ht="15.75" hidden="false" customHeight="false" outlineLevel="0" collapsed="false">
      <c r="C502" s="136"/>
      <c r="D502" s="281"/>
      <c r="E502" s="281"/>
      <c r="F502" s="136"/>
      <c r="G502" s="136"/>
    </row>
    <row r="503" customFormat="false" ht="15.75" hidden="false" customHeight="false" outlineLevel="0" collapsed="false">
      <c r="C503" s="136"/>
      <c r="D503" s="281"/>
      <c r="E503" s="281"/>
      <c r="F503" s="136"/>
      <c r="G503" s="136"/>
    </row>
    <row r="504" customFormat="false" ht="15.75" hidden="false" customHeight="false" outlineLevel="0" collapsed="false">
      <c r="C504" s="136"/>
      <c r="D504" s="281"/>
      <c r="E504" s="281"/>
      <c r="F504" s="136"/>
      <c r="G504" s="136"/>
    </row>
    <row r="505" customFormat="false" ht="15.75" hidden="false" customHeight="false" outlineLevel="0" collapsed="false">
      <c r="C505" s="136"/>
      <c r="D505" s="281"/>
      <c r="E505" s="281"/>
      <c r="F505" s="136"/>
      <c r="G505" s="136"/>
    </row>
    <row r="506" customFormat="false" ht="15.75" hidden="false" customHeight="false" outlineLevel="0" collapsed="false">
      <c r="C506" s="136"/>
      <c r="D506" s="281"/>
      <c r="E506" s="281"/>
      <c r="F506" s="136"/>
      <c r="G506" s="136"/>
    </row>
    <row r="507" customFormat="false" ht="15.75" hidden="false" customHeight="false" outlineLevel="0" collapsed="false">
      <c r="C507" s="136"/>
      <c r="D507" s="281"/>
      <c r="E507" s="281"/>
      <c r="F507" s="136"/>
      <c r="G507" s="136"/>
    </row>
    <row r="508" customFormat="false" ht="15.75" hidden="false" customHeight="false" outlineLevel="0" collapsed="false">
      <c r="C508" s="136"/>
      <c r="D508" s="281"/>
      <c r="E508" s="281"/>
      <c r="F508" s="136"/>
      <c r="G508" s="136"/>
    </row>
    <row r="509" customFormat="false" ht="15.75" hidden="false" customHeight="false" outlineLevel="0" collapsed="false">
      <c r="C509" s="136"/>
      <c r="D509" s="281"/>
      <c r="E509" s="281"/>
      <c r="F509" s="136"/>
      <c r="G509" s="136"/>
    </row>
    <row r="510" customFormat="false" ht="15.75" hidden="false" customHeight="false" outlineLevel="0" collapsed="false">
      <c r="C510" s="136"/>
      <c r="D510" s="281"/>
      <c r="E510" s="281"/>
      <c r="F510" s="136"/>
      <c r="G510" s="136"/>
    </row>
    <row r="511" customFormat="false" ht="15.75" hidden="false" customHeight="false" outlineLevel="0" collapsed="false">
      <c r="C511" s="136"/>
      <c r="D511" s="281"/>
      <c r="E511" s="281"/>
      <c r="F511" s="136"/>
      <c r="G511" s="136"/>
    </row>
    <row r="512" customFormat="false" ht="15.75" hidden="false" customHeight="false" outlineLevel="0" collapsed="false">
      <c r="C512" s="136"/>
      <c r="D512" s="281"/>
      <c r="E512" s="281"/>
      <c r="F512" s="136"/>
      <c r="G512" s="136"/>
    </row>
    <row r="513" customFormat="false" ht="15.75" hidden="false" customHeight="false" outlineLevel="0" collapsed="false">
      <c r="C513" s="136"/>
      <c r="D513" s="281"/>
      <c r="E513" s="281"/>
      <c r="F513" s="136"/>
      <c r="G513" s="136"/>
    </row>
    <row r="514" customFormat="false" ht="15.75" hidden="false" customHeight="false" outlineLevel="0" collapsed="false">
      <c r="C514" s="136"/>
      <c r="D514" s="281"/>
      <c r="E514" s="281"/>
      <c r="F514" s="136"/>
      <c r="G514" s="136"/>
    </row>
    <row r="515" customFormat="false" ht="15.75" hidden="false" customHeight="false" outlineLevel="0" collapsed="false">
      <c r="C515" s="136"/>
      <c r="D515" s="281"/>
      <c r="E515" s="281"/>
      <c r="F515" s="136"/>
      <c r="G515" s="136"/>
    </row>
    <row r="516" customFormat="false" ht="15.75" hidden="false" customHeight="false" outlineLevel="0" collapsed="false">
      <c r="C516" s="136"/>
      <c r="D516" s="281"/>
      <c r="E516" s="281"/>
      <c r="F516" s="136"/>
      <c r="G516" s="136"/>
    </row>
    <row r="517" customFormat="false" ht="15.75" hidden="false" customHeight="false" outlineLevel="0" collapsed="false">
      <c r="C517" s="136"/>
      <c r="D517" s="281"/>
      <c r="E517" s="281"/>
      <c r="F517" s="136"/>
      <c r="G517" s="136"/>
    </row>
    <row r="518" customFormat="false" ht="15.75" hidden="false" customHeight="false" outlineLevel="0" collapsed="false">
      <c r="C518" s="136"/>
      <c r="D518" s="281"/>
      <c r="E518" s="281"/>
      <c r="F518" s="136"/>
      <c r="G518" s="136"/>
    </row>
    <row r="519" customFormat="false" ht="15.75" hidden="false" customHeight="false" outlineLevel="0" collapsed="false">
      <c r="C519" s="136"/>
      <c r="D519" s="281"/>
      <c r="E519" s="281"/>
      <c r="F519" s="136"/>
      <c r="G519" s="136"/>
    </row>
    <row r="520" customFormat="false" ht="15.75" hidden="false" customHeight="false" outlineLevel="0" collapsed="false">
      <c r="C520" s="136"/>
      <c r="D520" s="281"/>
      <c r="E520" s="281"/>
      <c r="F520" s="136"/>
      <c r="G520" s="136"/>
    </row>
    <row r="521" customFormat="false" ht="15.75" hidden="false" customHeight="false" outlineLevel="0" collapsed="false">
      <c r="C521" s="136"/>
      <c r="D521" s="281"/>
      <c r="E521" s="281"/>
      <c r="F521" s="136"/>
      <c r="G521" s="136"/>
    </row>
    <row r="522" customFormat="false" ht="15.75" hidden="false" customHeight="false" outlineLevel="0" collapsed="false">
      <c r="C522" s="136"/>
      <c r="D522" s="281"/>
      <c r="E522" s="281"/>
      <c r="F522" s="136"/>
      <c r="G522" s="136"/>
    </row>
    <row r="523" customFormat="false" ht="15.75" hidden="false" customHeight="false" outlineLevel="0" collapsed="false">
      <c r="C523" s="136"/>
      <c r="D523" s="281"/>
      <c r="E523" s="281"/>
      <c r="F523" s="136"/>
      <c r="G523" s="136"/>
    </row>
    <row r="524" customFormat="false" ht="15.75" hidden="false" customHeight="false" outlineLevel="0" collapsed="false">
      <c r="C524" s="136"/>
      <c r="D524" s="281"/>
      <c r="E524" s="281"/>
      <c r="F524" s="136"/>
      <c r="G524" s="136"/>
    </row>
    <row r="525" customFormat="false" ht="15.75" hidden="false" customHeight="false" outlineLevel="0" collapsed="false">
      <c r="C525" s="136"/>
      <c r="D525" s="281"/>
      <c r="E525" s="281"/>
      <c r="F525" s="136"/>
      <c r="G525" s="136"/>
    </row>
    <row r="526" customFormat="false" ht="15.75" hidden="false" customHeight="false" outlineLevel="0" collapsed="false">
      <c r="C526" s="136"/>
      <c r="D526" s="281"/>
      <c r="E526" s="281"/>
      <c r="F526" s="136"/>
      <c r="G526" s="136"/>
    </row>
    <row r="527" customFormat="false" ht="15.75" hidden="false" customHeight="false" outlineLevel="0" collapsed="false">
      <c r="C527" s="136"/>
      <c r="D527" s="281"/>
      <c r="E527" s="281"/>
      <c r="F527" s="136"/>
      <c r="G527" s="136"/>
    </row>
    <row r="528" customFormat="false" ht="15.75" hidden="false" customHeight="false" outlineLevel="0" collapsed="false">
      <c r="C528" s="136"/>
      <c r="D528" s="281"/>
      <c r="E528" s="281"/>
      <c r="F528" s="136"/>
      <c r="G528" s="136"/>
    </row>
    <row r="529" customFormat="false" ht="15.75" hidden="false" customHeight="false" outlineLevel="0" collapsed="false">
      <c r="C529" s="136"/>
      <c r="D529" s="281"/>
      <c r="E529" s="281"/>
      <c r="F529" s="136"/>
      <c r="G529" s="136"/>
    </row>
    <row r="530" customFormat="false" ht="15.75" hidden="false" customHeight="false" outlineLevel="0" collapsed="false">
      <c r="C530" s="136"/>
      <c r="D530" s="281"/>
      <c r="E530" s="281"/>
      <c r="F530" s="136"/>
      <c r="G530" s="136"/>
    </row>
    <row r="531" customFormat="false" ht="15.75" hidden="false" customHeight="false" outlineLevel="0" collapsed="false">
      <c r="C531" s="136"/>
      <c r="D531" s="281"/>
      <c r="E531" s="281"/>
      <c r="F531" s="136"/>
      <c r="G531" s="136"/>
    </row>
    <row r="532" customFormat="false" ht="15.75" hidden="false" customHeight="false" outlineLevel="0" collapsed="false">
      <c r="C532" s="136"/>
      <c r="D532" s="281"/>
      <c r="E532" s="281"/>
      <c r="F532" s="136"/>
      <c r="G532" s="136"/>
    </row>
    <row r="533" customFormat="false" ht="15.75" hidden="false" customHeight="false" outlineLevel="0" collapsed="false">
      <c r="C533" s="136"/>
      <c r="D533" s="281"/>
      <c r="E533" s="281"/>
      <c r="F533" s="136"/>
      <c r="G533" s="136"/>
    </row>
    <row r="534" customFormat="false" ht="15.75" hidden="false" customHeight="false" outlineLevel="0" collapsed="false">
      <c r="C534" s="136"/>
      <c r="D534" s="281"/>
      <c r="E534" s="281"/>
      <c r="F534" s="136"/>
      <c r="G534" s="136"/>
    </row>
    <row r="535" customFormat="false" ht="15.75" hidden="false" customHeight="false" outlineLevel="0" collapsed="false">
      <c r="C535" s="136"/>
      <c r="D535" s="281"/>
      <c r="E535" s="281"/>
      <c r="F535" s="136"/>
      <c r="G535" s="136"/>
    </row>
    <row r="536" customFormat="false" ht="15.75" hidden="false" customHeight="false" outlineLevel="0" collapsed="false">
      <c r="C536" s="136"/>
      <c r="D536" s="281"/>
      <c r="E536" s="281"/>
      <c r="F536" s="136"/>
      <c r="G536" s="136"/>
    </row>
    <row r="537" customFormat="false" ht="15.75" hidden="false" customHeight="false" outlineLevel="0" collapsed="false">
      <c r="C537" s="136"/>
      <c r="D537" s="281"/>
      <c r="E537" s="281"/>
      <c r="F537" s="136"/>
      <c r="G537" s="136"/>
    </row>
    <row r="538" customFormat="false" ht="15.75" hidden="false" customHeight="false" outlineLevel="0" collapsed="false">
      <c r="C538" s="136"/>
      <c r="D538" s="281"/>
      <c r="E538" s="281"/>
      <c r="F538" s="136"/>
      <c r="G538" s="136"/>
    </row>
    <row r="539" customFormat="false" ht="15.75" hidden="false" customHeight="false" outlineLevel="0" collapsed="false">
      <c r="C539" s="136"/>
      <c r="D539" s="281"/>
      <c r="E539" s="281"/>
      <c r="F539" s="136"/>
      <c r="G539" s="136"/>
    </row>
    <row r="540" customFormat="false" ht="15.75" hidden="false" customHeight="false" outlineLevel="0" collapsed="false">
      <c r="C540" s="136"/>
      <c r="D540" s="281"/>
      <c r="E540" s="281"/>
      <c r="F540" s="136"/>
      <c r="G540" s="136"/>
    </row>
    <row r="541" customFormat="false" ht="15.75" hidden="false" customHeight="false" outlineLevel="0" collapsed="false">
      <c r="C541" s="136"/>
      <c r="D541" s="281"/>
      <c r="E541" s="281"/>
      <c r="F541" s="136"/>
      <c r="G541" s="136"/>
    </row>
    <row r="542" customFormat="false" ht="15.75" hidden="false" customHeight="false" outlineLevel="0" collapsed="false">
      <c r="C542" s="136"/>
      <c r="D542" s="281"/>
      <c r="E542" s="281"/>
      <c r="F542" s="136"/>
      <c r="G542" s="136"/>
    </row>
    <row r="543" customFormat="false" ht="15.75" hidden="false" customHeight="false" outlineLevel="0" collapsed="false">
      <c r="C543" s="136"/>
      <c r="D543" s="281"/>
      <c r="E543" s="281"/>
      <c r="F543" s="136"/>
      <c r="G543" s="136"/>
    </row>
    <row r="544" customFormat="false" ht="15.75" hidden="false" customHeight="false" outlineLevel="0" collapsed="false">
      <c r="C544" s="136"/>
      <c r="D544" s="281"/>
      <c r="E544" s="281"/>
      <c r="F544" s="136"/>
      <c r="G544" s="136"/>
    </row>
    <row r="545" customFormat="false" ht="15.75" hidden="false" customHeight="false" outlineLevel="0" collapsed="false">
      <c r="C545" s="136"/>
      <c r="D545" s="281"/>
      <c r="E545" s="281"/>
      <c r="F545" s="136"/>
      <c r="G545" s="136"/>
    </row>
    <row r="546" customFormat="false" ht="15.75" hidden="false" customHeight="false" outlineLevel="0" collapsed="false">
      <c r="C546" s="136"/>
      <c r="D546" s="281"/>
      <c r="E546" s="281"/>
      <c r="F546" s="136"/>
      <c r="G546" s="136"/>
    </row>
    <row r="547" customFormat="false" ht="15.75" hidden="false" customHeight="false" outlineLevel="0" collapsed="false">
      <c r="C547" s="136"/>
      <c r="D547" s="281"/>
      <c r="E547" s="281"/>
      <c r="F547" s="136"/>
      <c r="G547" s="136"/>
    </row>
    <row r="548" customFormat="false" ht="15.75" hidden="false" customHeight="false" outlineLevel="0" collapsed="false">
      <c r="C548" s="136"/>
      <c r="D548" s="281"/>
      <c r="E548" s="281"/>
      <c r="F548" s="136"/>
      <c r="G548" s="136"/>
    </row>
    <row r="549" customFormat="false" ht="15.75" hidden="false" customHeight="false" outlineLevel="0" collapsed="false">
      <c r="C549" s="136"/>
      <c r="D549" s="281"/>
      <c r="E549" s="281"/>
      <c r="F549" s="136"/>
      <c r="G549" s="136"/>
    </row>
    <row r="550" customFormat="false" ht="15.75" hidden="false" customHeight="false" outlineLevel="0" collapsed="false">
      <c r="C550" s="136"/>
      <c r="D550" s="281"/>
      <c r="E550" s="281"/>
      <c r="F550" s="136"/>
      <c r="G550" s="136"/>
    </row>
    <row r="551" customFormat="false" ht="15.75" hidden="false" customHeight="false" outlineLevel="0" collapsed="false">
      <c r="C551" s="136"/>
      <c r="D551" s="281"/>
      <c r="E551" s="281"/>
      <c r="F551" s="136"/>
      <c r="G551" s="136"/>
    </row>
    <row r="552" customFormat="false" ht="15.75" hidden="false" customHeight="false" outlineLevel="0" collapsed="false">
      <c r="C552" s="136"/>
      <c r="D552" s="281"/>
      <c r="E552" s="281"/>
      <c r="F552" s="136"/>
      <c r="G552" s="136"/>
    </row>
    <row r="553" customFormat="false" ht="15.75" hidden="false" customHeight="false" outlineLevel="0" collapsed="false">
      <c r="C553" s="136"/>
      <c r="D553" s="281"/>
      <c r="E553" s="281"/>
      <c r="F553" s="136"/>
      <c r="G553" s="136"/>
    </row>
    <row r="554" customFormat="false" ht="15.75" hidden="false" customHeight="false" outlineLevel="0" collapsed="false">
      <c r="C554" s="136"/>
      <c r="D554" s="281"/>
      <c r="E554" s="281"/>
      <c r="F554" s="136"/>
      <c r="G554" s="136"/>
    </row>
    <row r="555" customFormat="false" ht="15.75" hidden="false" customHeight="false" outlineLevel="0" collapsed="false">
      <c r="C555" s="136"/>
      <c r="D555" s="281"/>
      <c r="E555" s="281"/>
      <c r="F555" s="136"/>
      <c r="G555" s="136"/>
    </row>
    <row r="556" customFormat="false" ht="15.75" hidden="false" customHeight="false" outlineLevel="0" collapsed="false">
      <c r="C556" s="136"/>
      <c r="D556" s="281"/>
      <c r="E556" s="281"/>
      <c r="F556" s="136"/>
      <c r="G556" s="136"/>
    </row>
    <row r="557" customFormat="false" ht="15.75" hidden="false" customHeight="false" outlineLevel="0" collapsed="false">
      <c r="C557" s="136"/>
      <c r="D557" s="281"/>
      <c r="E557" s="281"/>
      <c r="F557" s="136"/>
      <c r="G557" s="136"/>
    </row>
    <row r="558" customFormat="false" ht="15.75" hidden="false" customHeight="false" outlineLevel="0" collapsed="false">
      <c r="C558" s="136"/>
      <c r="D558" s="281"/>
      <c r="E558" s="281"/>
      <c r="F558" s="136"/>
      <c r="G558" s="136"/>
    </row>
    <row r="559" customFormat="false" ht="15.75" hidden="false" customHeight="false" outlineLevel="0" collapsed="false">
      <c r="C559" s="136"/>
      <c r="D559" s="281"/>
      <c r="E559" s="281"/>
      <c r="F559" s="136"/>
      <c r="G559" s="136"/>
    </row>
    <row r="560" customFormat="false" ht="15.75" hidden="false" customHeight="false" outlineLevel="0" collapsed="false">
      <c r="C560" s="136"/>
      <c r="D560" s="281"/>
      <c r="E560" s="281"/>
      <c r="F560" s="136"/>
      <c r="G560" s="136"/>
    </row>
    <row r="561" customFormat="false" ht="15.75" hidden="false" customHeight="false" outlineLevel="0" collapsed="false">
      <c r="C561" s="136"/>
      <c r="D561" s="281"/>
      <c r="E561" s="281"/>
      <c r="F561" s="136"/>
      <c r="G561" s="136"/>
    </row>
    <row r="562" customFormat="false" ht="15.75" hidden="false" customHeight="false" outlineLevel="0" collapsed="false">
      <c r="C562" s="136"/>
      <c r="D562" s="281"/>
      <c r="E562" s="281"/>
      <c r="F562" s="136"/>
      <c r="G562" s="136"/>
    </row>
    <row r="563" customFormat="false" ht="15.75" hidden="false" customHeight="false" outlineLevel="0" collapsed="false">
      <c r="C563" s="136"/>
      <c r="D563" s="281"/>
      <c r="E563" s="281"/>
      <c r="F563" s="136"/>
      <c r="G563" s="136"/>
    </row>
    <row r="564" customFormat="false" ht="15.75" hidden="false" customHeight="false" outlineLevel="0" collapsed="false">
      <c r="C564" s="136"/>
      <c r="D564" s="281"/>
      <c r="E564" s="281"/>
      <c r="F564" s="136"/>
      <c r="G564" s="136"/>
    </row>
    <row r="565" customFormat="false" ht="15.75" hidden="false" customHeight="false" outlineLevel="0" collapsed="false">
      <c r="C565" s="136"/>
      <c r="D565" s="281"/>
      <c r="E565" s="281"/>
      <c r="F565" s="136"/>
      <c r="G565" s="136"/>
    </row>
    <row r="566" customFormat="false" ht="15.75" hidden="false" customHeight="false" outlineLevel="0" collapsed="false">
      <c r="C566" s="136"/>
      <c r="D566" s="281"/>
      <c r="E566" s="281"/>
      <c r="F566" s="136"/>
      <c r="G566" s="136"/>
    </row>
    <row r="567" customFormat="false" ht="15.75" hidden="false" customHeight="false" outlineLevel="0" collapsed="false">
      <c r="C567" s="136"/>
      <c r="D567" s="281"/>
      <c r="E567" s="281"/>
      <c r="F567" s="136"/>
      <c r="G567" s="136"/>
    </row>
    <row r="568" customFormat="false" ht="15.75" hidden="false" customHeight="false" outlineLevel="0" collapsed="false">
      <c r="C568" s="136"/>
      <c r="D568" s="281"/>
      <c r="E568" s="281"/>
      <c r="F568" s="136"/>
      <c r="G568" s="136"/>
    </row>
    <row r="569" customFormat="false" ht="15.75" hidden="false" customHeight="false" outlineLevel="0" collapsed="false">
      <c r="C569" s="136"/>
      <c r="D569" s="281"/>
      <c r="E569" s="281"/>
      <c r="F569" s="136"/>
      <c r="G569" s="136"/>
    </row>
    <row r="570" customFormat="false" ht="15.75" hidden="false" customHeight="false" outlineLevel="0" collapsed="false">
      <c r="C570" s="136"/>
      <c r="D570" s="281"/>
      <c r="E570" s="281"/>
      <c r="F570" s="136"/>
      <c r="G570" s="136"/>
    </row>
    <row r="571" customFormat="false" ht="15.75" hidden="false" customHeight="false" outlineLevel="0" collapsed="false">
      <c r="C571" s="136"/>
      <c r="D571" s="281"/>
      <c r="E571" s="281"/>
      <c r="F571" s="136"/>
      <c r="G571" s="136"/>
    </row>
    <row r="572" customFormat="false" ht="15.75" hidden="false" customHeight="false" outlineLevel="0" collapsed="false">
      <c r="C572" s="136"/>
      <c r="D572" s="281"/>
      <c r="E572" s="281"/>
      <c r="F572" s="136"/>
      <c r="G572" s="136"/>
    </row>
    <row r="573" customFormat="false" ht="15.75" hidden="false" customHeight="false" outlineLevel="0" collapsed="false">
      <c r="C573" s="136"/>
      <c r="D573" s="281"/>
      <c r="E573" s="281"/>
      <c r="F573" s="136"/>
      <c r="G573" s="136"/>
    </row>
    <row r="574" customFormat="false" ht="15.75" hidden="false" customHeight="false" outlineLevel="0" collapsed="false">
      <c r="C574" s="136"/>
      <c r="D574" s="281"/>
      <c r="E574" s="281"/>
      <c r="F574" s="136"/>
      <c r="G574" s="136"/>
    </row>
    <row r="575" customFormat="false" ht="15.75" hidden="false" customHeight="false" outlineLevel="0" collapsed="false">
      <c r="C575" s="136"/>
      <c r="D575" s="281"/>
      <c r="E575" s="281"/>
      <c r="F575" s="136"/>
      <c r="G575" s="136"/>
    </row>
    <row r="576" customFormat="false" ht="15.75" hidden="false" customHeight="false" outlineLevel="0" collapsed="false">
      <c r="C576" s="136"/>
      <c r="D576" s="281"/>
      <c r="E576" s="281"/>
      <c r="F576" s="136"/>
      <c r="G576" s="136"/>
    </row>
    <row r="577" customFormat="false" ht="15.75" hidden="false" customHeight="false" outlineLevel="0" collapsed="false">
      <c r="C577" s="136"/>
      <c r="D577" s="281"/>
      <c r="E577" s="281"/>
      <c r="F577" s="136"/>
      <c r="G577" s="136"/>
    </row>
    <row r="578" customFormat="false" ht="15.75" hidden="false" customHeight="false" outlineLevel="0" collapsed="false">
      <c r="C578" s="136"/>
      <c r="D578" s="281"/>
      <c r="E578" s="281"/>
      <c r="F578" s="136"/>
      <c r="G578" s="136"/>
    </row>
    <row r="579" customFormat="false" ht="15.75" hidden="false" customHeight="false" outlineLevel="0" collapsed="false">
      <c r="C579" s="136"/>
      <c r="D579" s="281"/>
      <c r="E579" s="281"/>
      <c r="F579" s="136"/>
      <c r="G579" s="136"/>
    </row>
    <row r="580" customFormat="false" ht="15.75" hidden="false" customHeight="false" outlineLevel="0" collapsed="false">
      <c r="C580" s="136"/>
      <c r="D580" s="281"/>
      <c r="E580" s="281"/>
      <c r="F580" s="136"/>
      <c r="G580" s="136"/>
    </row>
    <row r="581" customFormat="false" ht="15.75" hidden="false" customHeight="false" outlineLevel="0" collapsed="false">
      <c r="C581" s="136"/>
      <c r="D581" s="281"/>
      <c r="E581" s="281"/>
      <c r="F581" s="136"/>
      <c r="G581" s="136"/>
    </row>
    <row r="582" customFormat="false" ht="15.75" hidden="false" customHeight="false" outlineLevel="0" collapsed="false">
      <c r="C582" s="136"/>
      <c r="D582" s="281"/>
      <c r="E582" s="281"/>
      <c r="F582" s="136"/>
      <c r="G582" s="136"/>
    </row>
    <row r="583" customFormat="false" ht="15.75" hidden="false" customHeight="false" outlineLevel="0" collapsed="false">
      <c r="C583" s="136"/>
      <c r="D583" s="281"/>
      <c r="E583" s="281"/>
      <c r="F583" s="136"/>
      <c r="G583" s="136"/>
    </row>
    <row r="584" customFormat="false" ht="15.75" hidden="false" customHeight="false" outlineLevel="0" collapsed="false">
      <c r="C584" s="136"/>
      <c r="D584" s="281"/>
      <c r="E584" s="281"/>
      <c r="F584" s="136"/>
      <c r="G584" s="136"/>
    </row>
    <row r="585" customFormat="false" ht="15.75" hidden="false" customHeight="false" outlineLevel="0" collapsed="false">
      <c r="C585" s="136"/>
      <c r="D585" s="281"/>
      <c r="E585" s="281"/>
      <c r="F585" s="136"/>
      <c r="G585" s="136"/>
    </row>
    <row r="586" customFormat="false" ht="15.75" hidden="false" customHeight="false" outlineLevel="0" collapsed="false">
      <c r="C586" s="136"/>
      <c r="D586" s="281"/>
      <c r="E586" s="281"/>
      <c r="F586" s="136"/>
      <c r="G586" s="136"/>
    </row>
    <row r="587" customFormat="false" ht="15.75" hidden="false" customHeight="false" outlineLevel="0" collapsed="false">
      <c r="C587" s="136"/>
      <c r="D587" s="281"/>
      <c r="E587" s="281"/>
      <c r="F587" s="136"/>
      <c r="G587" s="136"/>
    </row>
    <row r="588" customFormat="false" ht="15.75" hidden="false" customHeight="false" outlineLevel="0" collapsed="false">
      <c r="C588" s="136"/>
      <c r="D588" s="281"/>
      <c r="E588" s="281"/>
      <c r="F588" s="136"/>
      <c r="G588" s="136"/>
    </row>
    <row r="589" customFormat="false" ht="15.75" hidden="false" customHeight="false" outlineLevel="0" collapsed="false">
      <c r="C589" s="136"/>
      <c r="D589" s="281"/>
      <c r="E589" s="281"/>
      <c r="F589" s="136"/>
      <c r="G589" s="136"/>
    </row>
    <row r="590" customFormat="false" ht="15.75" hidden="false" customHeight="false" outlineLevel="0" collapsed="false">
      <c r="C590" s="136"/>
      <c r="D590" s="281"/>
      <c r="E590" s="281"/>
      <c r="F590" s="136"/>
      <c r="G590" s="136"/>
    </row>
    <row r="591" customFormat="false" ht="15.75" hidden="false" customHeight="false" outlineLevel="0" collapsed="false">
      <c r="C591" s="136"/>
      <c r="D591" s="281"/>
      <c r="E591" s="281"/>
      <c r="F591" s="136"/>
      <c r="G591" s="136"/>
    </row>
    <row r="592" customFormat="false" ht="15.75" hidden="false" customHeight="false" outlineLevel="0" collapsed="false">
      <c r="C592" s="136"/>
      <c r="D592" s="281"/>
      <c r="E592" s="281"/>
      <c r="F592" s="136"/>
      <c r="G592" s="136"/>
    </row>
    <row r="593" customFormat="false" ht="15.75" hidden="false" customHeight="false" outlineLevel="0" collapsed="false">
      <c r="C593" s="136"/>
      <c r="D593" s="281"/>
      <c r="E593" s="281"/>
      <c r="F593" s="136"/>
      <c r="G593" s="136"/>
    </row>
    <row r="594" customFormat="false" ht="15.75" hidden="false" customHeight="false" outlineLevel="0" collapsed="false">
      <c r="C594" s="136"/>
      <c r="D594" s="281"/>
      <c r="E594" s="281"/>
      <c r="F594" s="136"/>
      <c r="G594" s="136"/>
    </row>
    <row r="595" customFormat="false" ht="15.75" hidden="false" customHeight="false" outlineLevel="0" collapsed="false">
      <c r="C595" s="136"/>
      <c r="D595" s="281"/>
      <c r="E595" s="281"/>
      <c r="F595" s="136"/>
      <c r="G595" s="136"/>
    </row>
    <row r="596" customFormat="false" ht="15.75" hidden="false" customHeight="false" outlineLevel="0" collapsed="false">
      <c r="C596" s="136"/>
      <c r="D596" s="281"/>
      <c r="E596" s="281"/>
      <c r="F596" s="136"/>
      <c r="G596" s="136"/>
    </row>
    <row r="597" customFormat="false" ht="15.75" hidden="false" customHeight="false" outlineLevel="0" collapsed="false">
      <c r="C597" s="136"/>
      <c r="D597" s="281"/>
      <c r="E597" s="281"/>
      <c r="F597" s="136"/>
      <c r="G597" s="136"/>
    </row>
    <row r="598" customFormat="false" ht="15.75" hidden="false" customHeight="false" outlineLevel="0" collapsed="false">
      <c r="C598" s="136"/>
      <c r="D598" s="281"/>
      <c r="E598" s="281"/>
      <c r="F598" s="136"/>
      <c r="G598" s="136"/>
    </row>
    <row r="599" customFormat="false" ht="15.75" hidden="false" customHeight="false" outlineLevel="0" collapsed="false">
      <c r="C599" s="136"/>
      <c r="D599" s="281"/>
      <c r="E599" s="281"/>
      <c r="F599" s="136"/>
      <c r="G599" s="136"/>
    </row>
    <row r="600" customFormat="false" ht="15.75" hidden="false" customHeight="false" outlineLevel="0" collapsed="false">
      <c r="C600" s="136"/>
      <c r="D600" s="281"/>
      <c r="E600" s="281"/>
      <c r="F600" s="136"/>
      <c r="G600" s="136"/>
    </row>
    <row r="601" customFormat="false" ht="15.75" hidden="false" customHeight="false" outlineLevel="0" collapsed="false">
      <c r="C601" s="136"/>
      <c r="D601" s="281"/>
      <c r="E601" s="281"/>
      <c r="F601" s="136"/>
      <c r="G601" s="136"/>
    </row>
    <row r="602" customFormat="false" ht="15.75" hidden="false" customHeight="false" outlineLevel="0" collapsed="false">
      <c r="C602" s="136"/>
      <c r="D602" s="281"/>
      <c r="E602" s="281"/>
      <c r="F602" s="136"/>
      <c r="G602" s="136"/>
    </row>
    <row r="603" customFormat="false" ht="15.75" hidden="false" customHeight="false" outlineLevel="0" collapsed="false">
      <c r="C603" s="136"/>
      <c r="D603" s="281"/>
      <c r="E603" s="281"/>
      <c r="F603" s="136"/>
      <c r="G603" s="136"/>
    </row>
    <row r="604" customFormat="false" ht="15.75" hidden="false" customHeight="false" outlineLevel="0" collapsed="false">
      <c r="C604" s="136"/>
      <c r="D604" s="281"/>
      <c r="E604" s="281"/>
      <c r="F604" s="136"/>
      <c r="G604" s="136"/>
    </row>
    <row r="605" customFormat="false" ht="15.75" hidden="false" customHeight="false" outlineLevel="0" collapsed="false">
      <c r="C605" s="136"/>
      <c r="D605" s="281"/>
      <c r="E605" s="281"/>
      <c r="F605" s="136"/>
      <c r="G605" s="136"/>
    </row>
    <row r="606" customFormat="false" ht="15.75" hidden="false" customHeight="false" outlineLevel="0" collapsed="false">
      <c r="C606" s="136"/>
      <c r="D606" s="281"/>
      <c r="E606" s="281"/>
      <c r="F606" s="136"/>
      <c r="G606" s="136"/>
    </row>
    <row r="607" customFormat="false" ht="15.75" hidden="false" customHeight="false" outlineLevel="0" collapsed="false">
      <c r="C607" s="136"/>
      <c r="D607" s="281"/>
      <c r="E607" s="281"/>
      <c r="F607" s="136"/>
      <c r="G607" s="136"/>
    </row>
    <row r="608" customFormat="false" ht="15.75" hidden="false" customHeight="false" outlineLevel="0" collapsed="false">
      <c r="C608" s="136"/>
      <c r="D608" s="281"/>
      <c r="E608" s="281"/>
      <c r="F608" s="136"/>
      <c r="G608" s="136"/>
    </row>
    <row r="609" customFormat="false" ht="15.75" hidden="false" customHeight="false" outlineLevel="0" collapsed="false">
      <c r="C609" s="136"/>
      <c r="D609" s="281"/>
      <c r="E609" s="281"/>
      <c r="F609" s="136"/>
      <c r="G609" s="136"/>
    </row>
    <row r="610" customFormat="false" ht="15.75" hidden="false" customHeight="false" outlineLevel="0" collapsed="false">
      <c r="C610" s="136"/>
      <c r="D610" s="281"/>
      <c r="E610" s="281"/>
      <c r="F610" s="136"/>
      <c r="G610" s="136"/>
    </row>
    <row r="611" customFormat="false" ht="15.75" hidden="false" customHeight="false" outlineLevel="0" collapsed="false">
      <c r="C611" s="136"/>
      <c r="D611" s="281"/>
      <c r="E611" s="281"/>
      <c r="F611" s="136"/>
      <c r="G611" s="136"/>
    </row>
    <row r="612" customFormat="false" ht="15.75" hidden="false" customHeight="false" outlineLevel="0" collapsed="false">
      <c r="C612" s="136"/>
      <c r="D612" s="281"/>
      <c r="E612" s="281"/>
      <c r="F612" s="136"/>
      <c r="G612" s="136"/>
    </row>
    <row r="613" customFormat="false" ht="15.75" hidden="false" customHeight="false" outlineLevel="0" collapsed="false">
      <c r="C613" s="136"/>
      <c r="D613" s="281"/>
      <c r="E613" s="281"/>
      <c r="F613" s="136"/>
      <c r="G613" s="136"/>
    </row>
    <row r="614" customFormat="false" ht="15.75" hidden="false" customHeight="false" outlineLevel="0" collapsed="false">
      <c r="C614" s="136"/>
      <c r="D614" s="281"/>
      <c r="E614" s="281"/>
      <c r="F614" s="136"/>
      <c r="G614" s="136"/>
    </row>
    <row r="615" customFormat="false" ht="15.75" hidden="false" customHeight="false" outlineLevel="0" collapsed="false">
      <c r="C615" s="136"/>
      <c r="D615" s="281"/>
      <c r="E615" s="281"/>
      <c r="F615" s="136"/>
      <c r="G615" s="136"/>
    </row>
    <row r="616" customFormat="false" ht="15.75" hidden="false" customHeight="false" outlineLevel="0" collapsed="false">
      <c r="C616" s="136"/>
      <c r="D616" s="281"/>
      <c r="E616" s="281"/>
      <c r="F616" s="136"/>
      <c r="G616" s="136"/>
    </row>
    <row r="617" customFormat="false" ht="15.75" hidden="false" customHeight="false" outlineLevel="0" collapsed="false">
      <c r="C617" s="136"/>
      <c r="D617" s="281"/>
      <c r="E617" s="281"/>
      <c r="F617" s="136"/>
      <c r="G617" s="136"/>
    </row>
    <row r="618" customFormat="false" ht="15.75" hidden="false" customHeight="false" outlineLevel="0" collapsed="false">
      <c r="C618" s="136"/>
      <c r="D618" s="281"/>
      <c r="E618" s="281"/>
      <c r="F618" s="136"/>
      <c r="G618" s="136"/>
    </row>
    <row r="619" customFormat="false" ht="15.75" hidden="false" customHeight="false" outlineLevel="0" collapsed="false">
      <c r="C619" s="136"/>
      <c r="D619" s="281"/>
      <c r="E619" s="281"/>
      <c r="F619" s="136"/>
      <c r="G619" s="136"/>
    </row>
    <row r="620" customFormat="false" ht="15.75" hidden="false" customHeight="false" outlineLevel="0" collapsed="false">
      <c r="C620" s="136"/>
      <c r="D620" s="281"/>
      <c r="E620" s="281"/>
      <c r="F620" s="136"/>
      <c r="G620" s="136"/>
    </row>
    <row r="621" customFormat="false" ht="15.75" hidden="false" customHeight="false" outlineLevel="0" collapsed="false">
      <c r="C621" s="136"/>
      <c r="D621" s="281"/>
      <c r="E621" s="281"/>
      <c r="F621" s="136"/>
      <c r="G621" s="136"/>
    </row>
    <row r="622" customFormat="false" ht="15.75" hidden="false" customHeight="false" outlineLevel="0" collapsed="false">
      <c r="C622" s="136"/>
      <c r="D622" s="281"/>
      <c r="E622" s="281"/>
      <c r="F622" s="136"/>
      <c r="G622" s="136"/>
    </row>
    <row r="623" customFormat="false" ht="15.75" hidden="false" customHeight="false" outlineLevel="0" collapsed="false">
      <c r="C623" s="136"/>
      <c r="D623" s="281"/>
      <c r="E623" s="281"/>
      <c r="F623" s="136"/>
      <c r="G623" s="136"/>
    </row>
    <row r="624" customFormat="false" ht="15.75" hidden="false" customHeight="false" outlineLevel="0" collapsed="false">
      <c r="C624" s="136"/>
      <c r="D624" s="281"/>
      <c r="E624" s="281"/>
      <c r="F624" s="136"/>
      <c r="G624" s="136"/>
    </row>
    <row r="625" customFormat="false" ht="15.75" hidden="false" customHeight="false" outlineLevel="0" collapsed="false">
      <c r="C625" s="136"/>
      <c r="D625" s="281"/>
      <c r="E625" s="281"/>
      <c r="F625" s="136"/>
      <c r="G625" s="136"/>
    </row>
    <row r="626" customFormat="false" ht="15.75" hidden="false" customHeight="false" outlineLevel="0" collapsed="false">
      <c r="C626" s="136"/>
      <c r="D626" s="281"/>
      <c r="E626" s="281"/>
      <c r="F626" s="136"/>
      <c r="G626" s="136"/>
    </row>
    <row r="627" customFormat="false" ht="15.75" hidden="false" customHeight="false" outlineLevel="0" collapsed="false">
      <c r="C627" s="136"/>
      <c r="D627" s="281"/>
      <c r="E627" s="281"/>
      <c r="F627" s="136"/>
      <c r="G627" s="136"/>
    </row>
    <row r="628" customFormat="false" ht="15.75" hidden="false" customHeight="false" outlineLevel="0" collapsed="false">
      <c r="C628" s="136"/>
      <c r="D628" s="281"/>
      <c r="E628" s="281"/>
      <c r="F628" s="136"/>
      <c r="G628" s="136"/>
    </row>
    <row r="629" customFormat="false" ht="15.75" hidden="false" customHeight="false" outlineLevel="0" collapsed="false">
      <c r="C629" s="136"/>
      <c r="D629" s="281"/>
      <c r="E629" s="281"/>
      <c r="F629" s="136"/>
      <c r="G629" s="136"/>
    </row>
    <row r="630" customFormat="false" ht="15.75" hidden="false" customHeight="false" outlineLevel="0" collapsed="false">
      <c r="C630" s="136"/>
      <c r="D630" s="281"/>
      <c r="E630" s="281"/>
      <c r="F630" s="136"/>
      <c r="G630" s="136"/>
    </row>
    <row r="631" customFormat="false" ht="15.75" hidden="false" customHeight="false" outlineLevel="0" collapsed="false">
      <c r="C631" s="136"/>
      <c r="D631" s="281"/>
      <c r="E631" s="281"/>
      <c r="F631" s="136"/>
      <c r="G631" s="136"/>
    </row>
    <row r="632" customFormat="false" ht="15.75" hidden="false" customHeight="false" outlineLevel="0" collapsed="false">
      <c r="C632" s="136"/>
      <c r="D632" s="281"/>
      <c r="E632" s="281"/>
      <c r="F632" s="136"/>
      <c r="G632" s="136"/>
    </row>
    <row r="633" customFormat="false" ht="15.75" hidden="false" customHeight="false" outlineLevel="0" collapsed="false">
      <c r="C633" s="136"/>
      <c r="D633" s="281"/>
      <c r="E633" s="281"/>
      <c r="F633" s="136"/>
      <c r="G633" s="136"/>
    </row>
    <row r="634" customFormat="false" ht="15.75" hidden="false" customHeight="false" outlineLevel="0" collapsed="false">
      <c r="C634" s="136"/>
      <c r="D634" s="281"/>
      <c r="E634" s="281"/>
      <c r="F634" s="136"/>
      <c r="G634" s="136"/>
    </row>
    <row r="635" customFormat="false" ht="15.75" hidden="false" customHeight="false" outlineLevel="0" collapsed="false">
      <c r="C635" s="136"/>
      <c r="D635" s="281"/>
      <c r="E635" s="281"/>
      <c r="F635" s="136"/>
      <c r="G635" s="136"/>
    </row>
    <row r="636" customFormat="false" ht="15.75" hidden="false" customHeight="false" outlineLevel="0" collapsed="false">
      <c r="C636" s="136"/>
      <c r="D636" s="281"/>
      <c r="E636" s="281"/>
      <c r="F636" s="136"/>
      <c r="G636" s="136"/>
    </row>
    <row r="637" customFormat="false" ht="15.75" hidden="false" customHeight="false" outlineLevel="0" collapsed="false">
      <c r="C637" s="136"/>
      <c r="D637" s="281"/>
      <c r="E637" s="281"/>
      <c r="F637" s="136"/>
      <c r="G637" s="136"/>
    </row>
    <row r="638" customFormat="false" ht="15.75" hidden="false" customHeight="false" outlineLevel="0" collapsed="false">
      <c r="C638" s="136"/>
      <c r="D638" s="281"/>
      <c r="E638" s="281"/>
      <c r="F638" s="136"/>
      <c r="G638" s="136"/>
    </row>
    <row r="639" customFormat="false" ht="15.75" hidden="false" customHeight="false" outlineLevel="0" collapsed="false">
      <c r="C639" s="136"/>
      <c r="D639" s="281"/>
      <c r="E639" s="281"/>
      <c r="F639" s="136"/>
      <c r="G639" s="136"/>
    </row>
    <row r="640" customFormat="false" ht="15.75" hidden="false" customHeight="false" outlineLevel="0" collapsed="false">
      <c r="C640" s="136"/>
      <c r="D640" s="281"/>
      <c r="E640" s="281"/>
      <c r="F640" s="136"/>
      <c r="G640" s="136"/>
    </row>
    <row r="641" customFormat="false" ht="15.75" hidden="false" customHeight="false" outlineLevel="0" collapsed="false">
      <c r="C641" s="136"/>
      <c r="D641" s="281"/>
      <c r="E641" s="281"/>
      <c r="F641" s="136"/>
      <c r="G641" s="136"/>
    </row>
    <row r="642" customFormat="false" ht="15.75" hidden="false" customHeight="false" outlineLevel="0" collapsed="false">
      <c r="C642" s="136"/>
      <c r="D642" s="281"/>
      <c r="E642" s="281"/>
      <c r="F642" s="136"/>
      <c r="G642" s="136"/>
    </row>
    <row r="643" customFormat="false" ht="15.75" hidden="false" customHeight="false" outlineLevel="0" collapsed="false">
      <c r="C643" s="136"/>
      <c r="D643" s="281"/>
      <c r="E643" s="281"/>
      <c r="F643" s="136"/>
      <c r="G643" s="136"/>
    </row>
    <row r="644" customFormat="false" ht="15.75" hidden="false" customHeight="false" outlineLevel="0" collapsed="false">
      <c r="C644" s="136"/>
      <c r="D644" s="281"/>
      <c r="E644" s="281"/>
      <c r="F644" s="136"/>
      <c r="G644" s="136"/>
    </row>
    <row r="645" customFormat="false" ht="15.75" hidden="false" customHeight="false" outlineLevel="0" collapsed="false">
      <c r="C645" s="136"/>
      <c r="D645" s="281"/>
      <c r="E645" s="281"/>
      <c r="F645" s="136"/>
      <c r="G645" s="136"/>
    </row>
    <row r="646" customFormat="false" ht="15.75" hidden="false" customHeight="false" outlineLevel="0" collapsed="false">
      <c r="C646" s="136"/>
      <c r="D646" s="281"/>
      <c r="E646" s="281"/>
      <c r="F646" s="136"/>
      <c r="G646" s="136"/>
    </row>
    <row r="647" customFormat="false" ht="15.75" hidden="false" customHeight="false" outlineLevel="0" collapsed="false">
      <c r="C647" s="136"/>
      <c r="D647" s="281"/>
      <c r="E647" s="281"/>
      <c r="F647" s="136"/>
      <c r="G647" s="136"/>
    </row>
    <row r="648" customFormat="false" ht="15.75" hidden="false" customHeight="false" outlineLevel="0" collapsed="false">
      <c r="C648" s="136"/>
      <c r="D648" s="281"/>
      <c r="E648" s="281"/>
      <c r="F648" s="136"/>
      <c r="G648" s="136"/>
    </row>
    <row r="649" customFormat="false" ht="15.75" hidden="false" customHeight="false" outlineLevel="0" collapsed="false">
      <c r="C649" s="136"/>
      <c r="D649" s="281"/>
      <c r="E649" s="281"/>
      <c r="F649" s="136"/>
      <c r="G649" s="136"/>
    </row>
    <row r="650" customFormat="false" ht="15.75" hidden="false" customHeight="false" outlineLevel="0" collapsed="false">
      <c r="C650" s="136"/>
      <c r="D650" s="281"/>
      <c r="E650" s="281"/>
      <c r="F650" s="136"/>
      <c r="G650" s="136"/>
    </row>
    <row r="651" customFormat="false" ht="15.75" hidden="false" customHeight="false" outlineLevel="0" collapsed="false">
      <c r="C651" s="136"/>
      <c r="D651" s="281"/>
      <c r="E651" s="281"/>
      <c r="F651" s="136"/>
      <c r="G651" s="136"/>
    </row>
    <row r="652" customFormat="false" ht="15.75" hidden="false" customHeight="false" outlineLevel="0" collapsed="false">
      <c r="C652" s="136"/>
      <c r="D652" s="281"/>
      <c r="E652" s="281"/>
      <c r="F652" s="136"/>
      <c r="G652" s="136"/>
    </row>
    <row r="653" customFormat="false" ht="15.75" hidden="false" customHeight="false" outlineLevel="0" collapsed="false">
      <c r="C653" s="136"/>
      <c r="D653" s="281"/>
      <c r="E653" s="281"/>
      <c r="F653" s="136"/>
      <c r="G653" s="136"/>
    </row>
    <row r="654" customFormat="false" ht="15.75" hidden="false" customHeight="false" outlineLevel="0" collapsed="false">
      <c r="C654" s="136"/>
      <c r="D654" s="281"/>
      <c r="E654" s="281"/>
      <c r="F654" s="136"/>
      <c r="G654" s="136"/>
    </row>
    <row r="655" customFormat="false" ht="15.75" hidden="false" customHeight="false" outlineLevel="0" collapsed="false">
      <c r="C655" s="136"/>
      <c r="D655" s="281"/>
      <c r="E655" s="281"/>
      <c r="F655" s="136"/>
      <c r="G655" s="136"/>
    </row>
    <row r="656" customFormat="false" ht="15.75" hidden="false" customHeight="false" outlineLevel="0" collapsed="false">
      <c r="C656" s="136"/>
      <c r="D656" s="281"/>
      <c r="E656" s="281"/>
      <c r="F656" s="136"/>
      <c r="G656" s="136"/>
    </row>
    <row r="657" customFormat="false" ht="15.75" hidden="false" customHeight="false" outlineLevel="0" collapsed="false">
      <c r="C657" s="136"/>
      <c r="D657" s="281"/>
      <c r="E657" s="281"/>
      <c r="F657" s="136"/>
      <c r="G657" s="136"/>
    </row>
    <row r="658" customFormat="false" ht="15.75" hidden="false" customHeight="false" outlineLevel="0" collapsed="false">
      <c r="C658" s="136"/>
      <c r="D658" s="281"/>
      <c r="E658" s="281"/>
      <c r="F658" s="136"/>
      <c r="G658" s="136"/>
    </row>
    <row r="659" customFormat="false" ht="15.75" hidden="false" customHeight="false" outlineLevel="0" collapsed="false">
      <c r="C659" s="136"/>
      <c r="D659" s="281"/>
      <c r="E659" s="281"/>
      <c r="F659" s="136"/>
      <c r="G659" s="136"/>
    </row>
    <row r="660" customFormat="false" ht="15.75" hidden="false" customHeight="false" outlineLevel="0" collapsed="false">
      <c r="C660" s="136"/>
      <c r="D660" s="281"/>
      <c r="E660" s="281"/>
      <c r="F660" s="136"/>
      <c r="G660" s="136"/>
    </row>
    <row r="661" customFormat="false" ht="15.75" hidden="false" customHeight="false" outlineLevel="0" collapsed="false">
      <c r="C661" s="136"/>
      <c r="D661" s="281"/>
      <c r="E661" s="281"/>
      <c r="F661" s="136"/>
      <c r="G661" s="136"/>
    </row>
    <row r="662" customFormat="false" ht="15.75" hidden="false" customHeight="false" outlineLevel="0" collapsed="false">
      <c r="C662" s="136"/>
      <c r="D662" s="281"/>
      <c r="E662" s="281"/>
      <c r="F662" s="136"/>
      <c r="G662" s="136"/>
    </row>
    <row r="663" customFormat="false" ht="15.75" hidden="false" customHeight="false" outlineLevel="0" collapsed="false">
      <c r="C663" s="136"/>
      <c r="D663" s="281"/>
      <c r="E663" s="281"/>
      <c r="F663" s="136"/>
      <c r="G663" s="136"/>
    </row>
    <row r="664" customFormat="false" ht="15.75" hidden="false" customHeight="false" outlineLevel="0" collapsed="false">
      <c r="C664" s="136"/>
      <c r="D664" s="281"/>
      <c r="E664" s="281"/>
      <c r="F664" s="136"/>
      <c r="G664" s="136"/>
    </row>
    <row r="665" customFormat="false" ht="15.75" hidden="false" customHeight="false" outlineLevel="0" collapsed="false">
      <c r="C665" s="136"/>
      <c r="D665" s="281"/>
      <c r="E665" s="281"/>
      <c r="F665" s="136"/>
      <c r="G665" s="136"/>
    </row>
    <row r="666" customFormat="false" ht="15.75" hidden="false" customHeight="false" outlineLevel="0" collapsed="false">
      <c r="C666" s="136"/>
      <c r="D666" s="281"/>
      <c r="E666" s="281"/>
      <c r="F666" s="136"/>
      <c r="G666" s="136"/>
    </row>
    <row r="667" customFormat="false" ht="15.75" hidden="false" customHeight="false" outlineLevel="0" collapsed="false">
      <c r="C667" s="136"/>
      <c r="D667" s="281"/>
      <c r="E667" s="281"/>
      <c r="F667" s="136"/>
      <c r="G667" s="136"/>
    </row>
    <row r="668" customFormat="false" ht="15.75" hidden="false" customHeight="false" outlineLevel="0" collapsed="false">
      <c r="C668" s="136"/>
      <c r="D668" s="281"/>
      <c r="E668" s="281"/>
      <c r="F668" s="136"/>
      <c r="G668" s="136"/>
    </row>
    <row r="669" customFormat="false" ht="15.75" hidden="false" customHeight="false" outlineLevel="0" collapsed="false">
      <c r="C669" s="136"/>
      <c r="D669" s="281"/>
      <c r="E669" s="281"/>
      <c r="F669" s="136"/>
      <c r="G669" s="136"/>
    </row>
    <row r="670" customFormat="false" ht="15.75" hidden="false" customHeight="false" outlineLevel="0" collapsed="false">
      <c r="C670" s="136"/>
      <c r="D670" s="281"/>
      <c r="E670" s="281"/>
      <c r="F670" s="136"/>
      <c r="G670" s="136"/>
    </row>
    <row r="671" customFormat="false" ht="15.75" hidden="false" customHeight="false" outlineLevel="0" collapsed="false">
      <c r="C671" s="136"/>
      <c r="D671" s="281"/>
      <c r="E671" s="281"/>
      <c r="F671" s="136"/>
      <c r="G671" s="136"/>
    </row>
    <row r="672" customFormat="false" ht="15.75" hidden="false" customHeight="false" outlineLevel="0" collapsed="false">
      <c r="C672" s="136"/>
      <c r="D672" s="281"/>
      <c r="E672" s="281"/>
      <c r="F672" s="136"/>
      <c r="G672" s="136"/>
    </row>
    <row r="673" customFormat="false" ht="15.75" hidden="false" customHeight="false" outlineLevel="0" collapsed="false">
      <c r="C673" s="136"/>
      <c r="D673" s="281"/>
      <c r="E673" s="281"/>
      <c r="F673" s="136"/>
      <c r="G673" s="136"/>
    </row>
    <row r="674" customFormat="false" ht="15.75" hidden="false" customHeight="false" outlineLevel="0" collapsed="false">
      <c r="C674" s="136"/>
      <c r="D674" s="281"/>
      <c r="E674" s="281"/>
      <c r="F674" s="136"/>
      <c r="G674" s="136"/>
    </row>
    <row r="675" customFormat="false" ht="15.75" hidden="false" customHeight="false" outlineLevel="0" collapsed="false">
      <c r="C675" s="136"/>
      <c r="D675" s="281"/>
      <c r="E675" s="281"/>
      <c r="F675" s="136"/>
      <c r="G675" s="136"/>
    </row>
    <row r="676" customFormat="false" ht="15.75" hidden="false" customHeight="false" outlineLevel="0" collapsed="false">
      <c r="C676" s="136"/>
      <c r="D676" s="281"/>
      <c r="E676" s="281"/>
      <c r="F676" s="136"/>
      <c r="G676" s="136"/>
    </row>
    <row r="677" customFormat="false" ht="15.75" hidden="false" customHeight="false" outlineLevel="0" collapsed="false">
      <c r="C677" s="136"/>
      <c r="D677" s="281"/>
      <c r="E677" s="281"/>
      <c r="F677" s="136"/>
      <c r="G677" s="136"/>
    </row>
    <row r="678" customFormat="false" ht="15.75" hidden="false" customHeight="false" outlineLevel="0" collapsed="false">
      <c r="C678" s="136"/>
      <c r="D678" s="281"/>
      <c r="E678" s="281"/>
      <c r="F678" s="136"/>
      <c r="G678" s="136"/>
    </row>
    <row r="679" customFormat="false" ht="15.75" hidden="false" customHeight="false" outlineLevel="0" collapsed="false">
      <c r="C679" s="136"/>
      <c r="D679" s="281"/>
      <c r="E679" s="281"/>
      <c r="F679" s="136"/>
      <c r="G679" s="136"/>
    </row>
    <row r="680" customFormat="false" ht="15.75" hidden="false" customHeight="false" outlineLevel="0" collapsed="false">
      <c r="C680" s="136"/>
      <c r="D680" s="281"/>
      <c r="E680" s="281"/>
      <c r="F680" s="136"/>
      <c r="G680" s="136"/>
    </row>
    <row r="681" customFormat="false" ht="15.75" hidden="false" customHeight="false" outlineLevel="0" collapsed="false">
      <c r="C681" s="136"/>
      <c r="D681" s="281"/>
      <c r="E681" s="281"/>
      <c r="F681" s="136"/>
      <c r="G681" s="136"/>
    </row>
    <row r="682" customFormat="false" ht="15.75" hidden="false" customHeight="false" outlineLevel="0" collapsed="false">
      <c r="C682" s="136"/>
      <c r="D682" s="281"/>
      <c r="E682" s="281"/>
      <c r="F682" s="136"/>
      <c r="G682" s="136"/>
    </row>
    <row r="683" customFormat="false" ht="15.75" hidden="false" customHeight="false" outlineLevel="0" collapsed="false">
      <c r="C683" s="136"/>
      <c r="D683" s="281"/>
      <c r="E683" s="281"/>
      <c r="F683" s="136"/>
      <c r="G683" s="136"/>
    </row>
    <row r="684" customFormat="false" ht="15.75" hidden="false" customHeight="false" outlineLevel="0" collapsed="false">
      <c r="C684" s="136"/>
      <c r="D684" s="281"/>
      <c r="E684" s="281"/>
      <c r="F684" s="136"/>
      <c r="G684" s="136"/>
    </row>
    <row r="685" customFormat="false" ht="15.75" hidden="false" customHeight="false" outlineLevel="0" collapsed="false">
      <c r="C685" s="136"/>
      <c r="D685" s="281"/>
      <c r="E685" s="281"/>
      <c r="F685" s="136"/>
      <c r="G685" s="136"/>
    </row>
    <row r="686" customFormat="false" ht="15.75" hidden="false" customHeight="false" outlineLevel="0" collapsed="false">
      <c r="C686" s="136"/>
      <c r="D686" s="281"/>
      <c r="E686" s="281"/>
      <c r="F686" s="136"/>
      <c r="G686" s="136"/>
    </row>
    <row r="687" customFormat="false" ht="15.75" hidden="false" customHeight="false" outlineLevel="0" collapsed="false">
      <c r="C687" s="136"/>
      <c r="D687" s="281"/>
      <c r="E687" s="281"/>
      <c r="F687" s="136"/>
      <c r="G687" s="136"/>
    </row>
    <row r="688" customFormat="false" ht="15.75" hidden="false" customHeight="false" outlineLevel="0" collapsed="false">
      <c r="C688" s="136"/>
      <c r="D688" s="281"/>
      <c r="E688" s="281"/>
      <c r="F688" s="136"/>
      <c r="G688" s="136"/>
    </row>
    <row r="689" customFormat="false" ht="15.75" hidden="false" customHeight="false" outlineLevel="0" collapsed="false">
      <c r="C689" s="136"/>
      <c r="D689" s="281"/>
      <c r="E689" s="281"/>
      <c r="F689" s="136"/>
      <c r="G689" s="136"/>
    </row>
    <row r="690" customFormat="false" ht="15.75" hidden="false" customHeight="false" outlineLevel="0" collapsed="false">
      <c r="C690" s="136"/>
      <c r="D690" s="281"/>
      <c r="E690" s="281"/>
      <c r="F690" s="136"/>
      <c r="G690" s="136"/>
    </row>
    <row r="691" customFormat="false" ht="15.75" hidden="false" customHeight="false" outlineLevel="0" collapsed="false">
      <c r="C691" s="136"/>
      <c r="D691" s="281"/>
      <c r="E691" s="281"/>
      <c r="F691" s="136"/>
      <c r="G691" s="136"/>
    </row>
    <row r="692" customFormat="false" ht="15.75" hidden="false" customHeight="false" outlineLevel="0" collapsed="false">
      <c r="C692" s="136"/>
      <c r="D692" s="281"/>
      <c r="E692" s="281"/>
      <c r="F692" s="136"/>
      <c r="G692" s="136"/>
    </row>
    <row r="693" customFormat="false" ht="15.75" hidden="false" customHeight="false" outlineLevel="0" collapsed="false">
      <c r="C693" s="136"/>
      <c r="D693" s="281"/>
      <c r="E693" s="281"/>
      <c r="F693" s="136"/>
      <c r="G693" s="136"/>
    </row>
    <row r="694" customFormat="false" ht="15.75" hidden="false" customHeight="false" outlineLevel="0" collapsed="false">
      <c r="C694" s="136"/>
      <c r="D694" s="281"/>
      <c r="E694" s="281"/>
      <c r="F694" s="136"/>
      <c r="G694" s="136"/>
    </row>
    <row r="695" customFormat="false" ht="15.75" hidden="false" customHeight="false" outlineLevel="0" collapsed="false">
      <c r="C695" s="136"/>
      <c r="D695" s="281"/>
      <c r="E695" s="281"/>
      <c r="F695" s="136"/>
      <c r="G695" s="136"/>
    </row>
    <row r="696" customFormat="false" ht="15.75" hidden="false" customHeight="false" outlineLevel="0" collapsed="false">
      <c r="C696" s="136"/>
      <c r="D696" s="281"/>
      <c r="E696" s="281"/>
      <c r="F696" s="136"/>
      <c r="G696" s="136"/>
    </row>
    <row r="697" customFormat="false" ht="15.75" hidden="false" customHeight="false" outlineLevel="0" collapsed="false">
      <c r="C697" s="136"/>
      <c r="D697" s="281"/>
      <c r="E697" s="281"/>
      <c r="F697" s="136"/>
      <c r="G697" s="136"/>
    </row>
    <row r="698" customFormat="false" ht="15.75" hidden="false" customHeight="false" outlineLevel="0" collapsed="false">
      <c r="C698" s="136"/>
      <c r="D698" s="281"/>
      <c r="E698" s="281"/>
      <c r="F698" s="136"/>
      <c r="G698" s="136"/>
    </row>
    <row r="699" customFormat="false" ht="15.75" hidden="false" customHeight="false" outlineLevel="0" collapsed="false">
      <c r="C699" s="136"/>
      <c r="D699" s="281"/>
      <c r="E699" s="281"/>
      <c r="F699" s="136"/>
      <c r="G699" s="136"/>
    </row>
    <row r="700" customFormat="false" ht="15.75" hidden="false" customHeight="false" outlineLevel="0" collapsed="false">
      <c r="C700" s="136"/>
      <c r="D700" s="281"/>
      <c r="E700" s="281"/>
      <c r="F700" s="136"/>
      <c r="G700" s="136"/>
    </row>
    <row r="701" customFormat="false" ht="15.75" hidden="false" customHeight="false" outlineLevel="0" collapsed="false">
      <c r="C701" s="136"/>
      <c r="D701" s="281"/>
      <c r="E701" s="281"/>
      <c r="F701" s="136"/>
      <c r="G701" s="136"/>
    </row>
    <row r="702" customFormat="false" ht="15.75" hidden="false" customHeight="false" outlineLevel="0" collapsed="false">
      <c r="C702" s="136"/>
      <c r="D702" s="281"/>
      <c r="E702" s="281"/>
      <c r="F702" s="136"/>
      <c r="G702" s="136"/>
    </row>
    <row r="703" customFormat="false" ht="15.75" hidden="false" customHeight="false" outlineLevel="0" collapsed="false">
      <c r="C703" s="136"/>
      <c r="D703" s="281"/>
      <c r="E703" s="281"/>
      <c r="F703" s="136"/>
      <c r="G703" s="136"/>
    </row>
    <row r="704" customFormat="false" ht="15.75" hidden="false" customHeight="false" outlineLevel="0" collapsed="false">
      <c r="C704" s="136"/>
      <c r="D704" s="281"/>
      <c r="E704" s="281"/>
      <c r="F704" s="136"/>
      <c r="G704" s="136"/>
    </row>
    <row r="705" customFormat="false" ht="15.75" hidden="false" customHeight="false" outlineLevel="0" collapsed="false">
      <c r="C705" s="136"/>
      <c r="D705" s="281"/>
      <c r="E705" s="281"/>
      <c r="F705" s="136"/>
      <c r="G705" s="136"/>
    </row>
    <row r="706" customFormat="false" ht="15.75" hidden="false" customHeight="false" outlineLevel="0" collapsed="false">
      <c r="C706" s="136"/>
      <c r="D706" s="281"/>
      <c r="E706" s="281"/>
      <c r="F706" s="136"/>
      <c r="G706" s="136"/>
    </row>
    <row r="707" customFormat="false" ht="15.75" hidden="false" customHeight="false" outlineLevel="0" collapsed="false">
      <c r="C707" s="136"/>
      <c r="D707" s="281"/>
      <c r="E707" s="281"/>
      <c r="F707" s="136"/>
      <c r="G707" s="136"/>
    </row>
    <row r="708" customFormat="false" ht="15.75" hidden="false" customHeight="false" outlineLevel="0" collapsed="false">
      <c r="C708" s="136"/>
      <c r="D708" s="281"/>
      <c r="E708" s="281"/>
      <c r="F708" s="136"/>
      <c r="G708" s="136"/>
    </row>
    <row r="709" customFormat="false" ht="15.75" hidden="false" customHeight="false" outlineLevel="0" collapsed="false">
      <c r="C709" s="136"/>
      <c r="D709" s="281"/>
      <c r="E709" s="281"/>
      <c r="F709" s="136"/>
      <c r="G709" s="136"/>
    </row>
    <row r="710" customFormat="false" ht="15.75" hidden="false" customHeight="false" outlineLevel="0" collapsed="false">
      <c r="C710" s="136"/>
      <c r="D710" s="281"/>
      <c r="E710" s="281"/>
      <c r="F710" s="136"/>
      <c r="G710" s="136"/>
    </row>
    <row r="711" customFormat="false" ht="15.75" hidden="false" customHeight="false" outlineLevel="0" collapsed="false">
      <c r="C711" s="136"/>
      <c r="D711" s="281"/>
      <c r="E711" s="281"/>
      <c r="F711" s="136"/>
      <c r="G711" s="136"/>
    </row>
    <row r="712" customFormat="false" ht="15.75" hidden="false" customHeight="false" outlineLevel="0" collapsed="false">
      <c r="C712" s="136"/>
      <c r="D712" s="281"/>
      <c r="E712" s="281"/>
      <c r="F712" s="136"/>
      <c r="G712" s="136"/>
    </row>
    <row r="713" customFormat="false" ht="15.75" hidden="false" customHeight="false" outlineLevel="0" collapsed="false">
      <c r="C713" s="136"/>
      <c r="D713" s="281"/>
      <c r="E713" s="281"/>
      <c r="F713" s="136"/>
      <c r="G713" s="136"/>
    </row>
    <row r="714" customFormat="false" ht="15.75" hidden="false" customHeight="false" outlineLevel="0" collapsed="false">
      <c r="C714" s="136"/>
      <c r="D714" s="281"/>
      <c r="E714" s="281"/>
      <c r="F714" s="136"/>
      <c r="G714" s="136"/>
    </row>
    <row r="715" customFormat="false" ht="15.75" hidden="false" customHeight="false" outlineLevel="0" collapsed="false">
      <c r="C715" s="136"/>
      <c r="D715" s="281"/>
      <c r="E715" s="281"/>
      <c r="F715" s="136"/>
      <c r="G715" s="136"/>
    </row>
    <row r="716" customFormat="false" ht="15.75" hidden="false" customHeight="false" outlineLevel="0" collapsed="false">
      <c r="C716" s="136"/>
      <c r="D716" s="281"/>
      <c r="E716" s="281"/>
      <c r="F716" s="136"/>
      <c r="G716" s="136"/>
    </row>
    <row r="717" customFormat="false" ht="15.75" hidden="false" customHeight="false" outlineLevel="0" collapsed="false">
      <c r="C717" s="136"/>
      <c r="D717" s="281"/>
      <c r="E717" s="281"/>
      <c r="F717" s="136"/>
      <c r="G717" s="136"/>
    </row>
    <row r="718" customFormat="false" ht="15.75" hidden="false" customHeight="false" outlineLevel="0" collapsed="false">
      <c r="C718" s="136"/>
      <c r="D718" s="281"/>
      <c r="E718" s="281"/>
      <c r="F718" s="136"/>
      <c r="G718" s="136"/>
    </row>
    <row r="719" customFormat="false" ht="15.75" hidden="false" customHeight="false" outlineLevel="0" collapsed="false">
      <c r="C719" s="136"/>
      <c r="D719" s="281"/>
      <c r="E719" s="281"/>
      <c r="F719" s="136"/>
      <c r="G719" s="136"/>
    </row>
    <row r="720" customFormat="false" ht="15.75" hidden="false" customHeight="false" outlineLevel="0" collapsed="false">
      <c r="C720" s="136"/>
      <c r="D720" s="281"/>
      <c r="E720" s="281"/>
      <c r="F720" s="136"/>
      <c r="G720" s="136"/>
    </row>
    <row r="721" customFormat="false" ht="15.75" hidden="false" customHeight="false" outlineLevel="0" collapsed="false">
      <c r="C721" s="136"/>
      <c r="D721" s="281"/>
      <c r="E721" s="281"/>
      <c r="F721" s="136"/>
      <c r="G721" s="136"/>
    </row>
    <row r="722" customFormat="false" ht="15.75" hidden="false" customHeight="false" outlineLevel="0" collapsed="false">
      <c r="C722" s="136"/>
      <c r="D722" s="281"/>
      <c r="E722" s="281"/>
      <c r="F722" s="136"/>
      <c r="G722" s="136"/>
    </row>
    <row r="723" customFormat="false" ht="15.75" hidden="false" customHeight="false" outlineLevel="0" collapsed="false">
      <c r="C723" s="136"/>
      <c r="D723" s="281"/>
      <c r="E723" s="281"/>
      <c r="F723" s="136"/>
      <c r="G723" s="136"/>
    </row>
    <row r="724" customFormat="false" ht="15.75" hidden="false" customHeight="false" outlineLevel="0" collapsed="false">
      <c r="C724" s="136"/>
      <c r="D724" s="281"/>
      <c r="E724" s="281"/>
      <c r="F724" s="136"/>
      <c r="G724" s="136"/>
    </row>
    <row r="725" customFormat="false" ht="15.75" hidden="false" customHeight="false" outlineLevel="0" collapsed="false">
      <c r="C725" s="136"/>
      <c r="D725" s="281"/>
      <c r="E725" s="281"/>
      <c r="F725" s="136"/>
      <c r="G725" s="136"/>
    </row>
    <row r="726" customFormat="false" ht="15.75" hidden="false" customHeight="false" outlineLevel="0" collapsed="false">
      <c r="C726" s="136"/>
      <c r="D726" s="281"/>
      <c r="E726" s="281"/>
      <c r="F726" s="136"/>
      <c r="G726" s="136"/>
    </row>
    <row r="727" customFormat="false" ht="15.75" hidden="false" customHeight="false" outlineLevel="0" collapsed="false">
      <c r="C727" s="136"/>
      <c r="D727" s="281"/>
      <c r="E727" s="281"/>
      <c r="F727" s="136"/>
      <c r="G727" s="136"/>
    </row>
    <row r="728" customFormat="false" ht="15.75" hidden="false" customHeight="false" outlineLevel="0" collapsed="false">
      <c r="C728" s="136"/>
      <c r="D728" s="281"/>
      <c r="E728" s="281"/>
      <c r="F728" s="136"/>
      <c r="G728" s="136"/>
    </row>
    <row r="729" customFormat="false" ht="15.75" hidden="false" customHeight="false" outlineLevel="0" collapsed="false">
      <c r="C729" s="136"/>
      <c r="D729" s="281"/>
      <c r="E729" s="281"/>
      <c r="F729" s="136"/>
      <c r="G729" s="136"/>
    </row>
    <row r="730" customFormat="false" ht="15.75" hidden="false" customHeight="false" outlineLevel="0" collapsed="false">
      <c r="C730" s="136"/>
      <c r="D730" s="281"/>
      <c r="E730" s="281"/>
      <c r="F730" s="136"/>
      <c r="G730" s="136"/>
    </row>
    <row r="731" customFormat="false" ht="15.75" hidden="false" customHeight="false" outlineLevel="0" collapsed="false">
      <c r="C731" s="136"/>
      <c r="D731" s="281"/>
      <c r="E731" s="281"/>
      <c r="F731" s="136"/>
      <c r="G731" s="136"/>
    </row>
    <row r="732" customFormat="false" ht="15.75" hidden="false" customHeight="false" outlineLevel="0" collapsed="false">
      <c r="C732" s="136"/>
      <c r="D732" s="281"/>
      <c r="E732" s="281"/>
      <c r="F732" s="136"/>
      <c r="G732" s="136"/>
    </row>
    <row r="733" customFormat="false" ht="15.75" hidden="false" customHeight="false" outlineLevel="0" collapsed="false">
      <c r="C733" s="136"/>
      <c r="D733" s="281"/>
      <c r="E733" s="281"/>
      <c r="F733" s="136"/>
      <c r="G733" s="136"/>
    </row>
    <row r="734" customFormat="false" ht="15.75" hidden="false" customHeight="false" outlineLevel="0" collapsed="false">
      <c r="C734" s="136"/>
      <c r="D734" s="281"/>
      <c r="E734" s="281"/>
      <c r="F734" s="136"/>
      <c r="G734" s="136"/>
    </row>
    <row r="735" customFormat="false" ht="15.75" hidden="false" customHeight="false" outlineLevel="0" collapsed="false">
      <c r="C735" s="136"/>
      <c r="D735" s="281"/>
      <c r="E735" s="281"/>
      <c r="F735" s="136"/>
      <c r="G735" s="136"/>
    </row>
    <row r="736" customFormat="false" ht="15.75" hidden="false" customHeight="false" outlineLevel="0" collapsed="false">
      <c r="C736" s="136"/>
      <c r="D736" s="281"/>
      <c r="E736" s="281"/>
      <c r="F736" s="136"/>
      <c r="G736" s="136"/>
    </row>
    <row r="737" customFormat="false" ht="15.75" hidden="false" customHeight="false" outlineLevel="0" collapsed="false">
      <c r="C737" s="136"/>
      <c r="D737" s="281"/>
      <c r="E737" s="281"/>
      <c r="F737" s="136"/>
      <c r="G737" s="136"/>
    </row>
    <row r="738" customFormat="false" ht="15.75" hidden="false" customHeight="false" outlineLevel="0" collapsed="false">
      <c r="C738" s="136"/>
      <c r="D738" s="281"/>
      <c r="E738" s="281"/>
      <c r="F738" s="136"/>
      <c r="G738" s="136"/>
    </row>
    <row r="739" customFormat="false" ht="15.75" hidden="false" customHeight="false" outlineLevel="0" collapsed="false">
      <c r="C739" s="136"/>
      <c r="D739" s="281"/>
      <c r="E739" s="281"/>
      <c r="F739" s="136"/>
      <c r="G739" s="136"/>
    </row>
    <row r="740" customFormat="false" ht="15.75" hidden="false" customHeight="false" outlineLevel="0" collapsed="false">
      <c r="C740" s="136"/>
      <c r="D740" s="281"/>
      <c r="E740" s="281"/>
      <c r="F740" s="136"/>
      <c r="G740" s="136"/>
    </row>
    <row r="741" customFormat="false" ht="15.75" hidden="false" customHeight="false" outlineLevel="0" collapsed="false">
      <c r="C741" s="136"/>
      <c r="D741" s="281"/>
      <c r="E741" s="281"/>
      <c r="F741" s="136"/>
      <c r="G741" s="136"/>
    </row>
    <row r="742" customFormat="false" ht="15.75" hidden="false" customHeight="false" outlineLevel="0" collapsed="false">
      <c r="C742" s="136"/>
      <c r="D742" s="281"/>
      <c r="E742" s="281"/>
      <c r="F742" s="136"/>
      <c r="G742" s="136"/>
    </row>
    <row r="743" customFormat="false" ht="15.75" hidden="false" customHeight="false" outlineLevel="0" collapsed="false">
      <c r="C743" s="136"/>
      <c r="D743" s="281"/>
      <c r="E743" s="281"/>
      <c r="F743" s="136"/>
      <c r="G743" s="136"/>
    </row>
    <row r="744" customFormat="false" ht="15.75" hidden="false" customHeight="false" outlineLevel="0" collapsed="false">
      <c r="C744" s="136"/>
      <c r="D744" s="281"/>
      <c r="E744" s="281"/>
      <c r="F744" s="136"/>
      <c r="G744" s="136"/>
    </row>
    <row r="745" customFormat="false" ht="15.75" hidden="false" customHeight="false" outlineLevel="0" collapsed="false">
      <c r="C745" s="136"/>
      <c r="D745" s="281"/>
      <c r="E745" s="281"/>
      <c r="F745" s="136"/>
      <c r="G745" s="136"/>
    </row>
    <row r="746" customFormat="false" ht="15.75" hidden="false" customHeight="false" outlineLevel="0" collapsed="false">
      <c r="C746" s="136"/>
      <c r="D746" s="281"/>
      <c r="E746" s="281"/>
      <c r="F746" s="136"/>
      <c r="G746" s="136"/>
    </row>
    <row r="747" customFormat="false" ht="15.75" hidden="false" customHeight="false" outlineLevel="0" collapsed="false">
      <c r="C747" s="136"/>
      <c r="D747" s="281"/>
      <c r="E747" s="281"/>
      <c r="F747" s="136"/>
      <c r="G747" s="136"/>
    </row>
    <row r="748" customFormat="false" ht="15.75" hidden="false" customHeight="false" outlineLevel="0" collapsed="false">
      <c r="C748" s="136"/>
      <c r="D748" s="281"/>
      <c r="E748" s="281"/>
      <c r="F748" s="136"/>
      <c r="G748" s="136"/>
    </row>
    <row r="749" customFormat="false" ht="15.75" hidden="false" customHeight="false" outlineLevel="0" collapsed="false">
      <c r="C749" s="136"/>
      <c r="D749" s="281"/>
      <c r="E749" s="281"/>
      <c r="F749" s="136"/>
      <c r="G749" s="136"/>
    </row>
    <row r="750" customFormat="false" ht="15.75" hidden="false" customHeight="false" outlineLevel="0" collapsed="false">
      <c r="C750" s="136"/>
      <c r="D750" s="281"/>
      <c r="E750" s="281"/>
      <c r="F750" s="136"/>
      <c r="G750" s="136"/>
    </row>
    <row r="751" customFormat="false" ht="15.75" hidden="false" customHeight="false" outlineLevel="0" collapsed="false">
      <c r="C751" s="136"/>
      <c r="D751" s="281"/>
      <c r="E751" s="281"/>
      <c r="F751" s="136"/>
      <c r="G751" s="136"/>
    </row>
    <row r="752" customFormat="false" ht="15.75" hidden="false" customHeight="false" outlineLevel="0" collapsed="false">
      <c r="C752" s="136"/>
      <c r="D752" s="281"/>
      <c r="E752" s="281"/>
      <c r="F752" s="136"/>
      <c r="G752" s="136"/>
    </row>
    <row r="753" customFormat="false" ht="15.75" hidden="false" customHeight="false" outlineLevel="0" collapsed="false">
      <c r="C753" s="136"/>
      <c r="D753" s="281"/>
      <c r="E753" s="281"/>
      <c r="F753" s="136"/>
      <c r="G753" s="136"/>
    </row>
    <row r="754" customFormat="false" ht="15.75" hidden="false" customHeight="false" outlineLevel="0" collapsed="false">
      <c r="C754" s="136"/>
      <c r="D754" s="281"/>
      <c r="E754" s="281"/>
      <c r="F754" s="136"/>
      <c r="G754" s="136"/>
    </row>
    <row r="755" customFormat="false" ht="15.75" hidden="false" customHeight="false" outlineLevel="0" collapsed="false">
      <c r="C755" s="136"/>
      <c r="D755" s="281"/>
      <c r="E755" s="281"/>
      <c r="F755" s="136"/>
      <c r="G755" s="136"/>
    </row>
    <row r="756" customFormat="false" ht="15.75" hidden="false" customHeight="false" outlineLevel="0" collapsed="false">
      <c r="C756" s="136"/>
      <c r="D756" s="281"/>
      <c r="E756" s="281"/>
      <c r="F756" s="136"/>
      <c r="G756" s="136"/>
    </row>
    <row r="757" customFormat="false" ht="15.75" hidden="false" customHeight="false" outlineLevel="0" collapsed="false">
      <c r="C757" s="136"/>
      <c r="D757" s="281"/>
      <c r="E757" s="281"/>
      <c r="F757" s="136"/>
      <c r="G757" s="136"/>
    </row>
    <row r="758" customFormat="false" ht="15.75" hidden="false" customHeight="false" outlineLevel="0" collapsed="false">
      <c r="C758" s="136"/>
      <c r="D758" s="281"/>
      <c r="E758" s="281"/>
      <c r="F758" s="136"/>
      <c r="G758" s="136"/>
    </row>
    <row r="759" customFormat="false" ht="15.75" hidden="false" customHeight="false" outlineLevel="0" collapsed="false">
      <c r="C759" s="136"/>
      <c r="D759" s="281"/>
      <c r="E759" s="281"/>
      <c r="F759" s="136"/>
      <c r="G759" s="136"/>
    </row>
    <row r="760" customFormat="false" ht="15.75" hidden="false" customHeight="false" outlineLevel="0" collapsed="false">
      <c r="C760" s="136"/>
      <c r="D760" s="281"/>
      <c r="E760" s="281"/>
      <c r="F760" s="136"/>
      <c r="G760" s="136"/>
    </row>
    <row r="761" customFormat="false" ht="15.75" hidden="false" customHeight="false" outlineLevel="0" collapsed="false">
      <c r="C761" s="136"/>
      <c r="D761" s="281"/>
      <c r="E761" s="281"/>
      <c r="F761" s="136"/>
      <c r="G761" s="136"/>
    </row>
    <row r="762" customFormat="false" ht="15.75" hidden="false" customHeight="false" outlineLevel="0" collapsed="false">
      <c r="C762" s="136"/>
      <c r="D762" s="281"/>
      <c r="E762" s="281"/>
      <c r="F762" s="136"/>
      <c r="G762" s="136"/>
    </row>
    <row r="763" customFormat="false" ht="15.75" hidden="false" customHeight="false" outlineLevel="0" collapsed="false">
      <c r="C763" s="136"/>
      <c r="D763" s="281"/>
      <c r="E763" s="281"/>
      <c r="F763" s="136"/>
      <c r="G763" s="136"/>
    </row>
    <row r="764" customFormat="false" ht="15.75" hidden="false" customHeight="false" outlineLevel="0" collapsed="false">
      <c r="C764" s="136"/>
      <c r="D764" s="281"/>
      <c r="E764" s="281"/>
      <c r="F764" s="136"/>
      <c r="G764" s="136"/>
    </row>
    <row r="765" customFormat="false" ht="15.75" hidden="false" customHeight="false" outlineLevel="0" collapsed="false">
      <c r="C765" s="136"/>
      <c r="D765" s="281"/>
      <c r="E765" s="281"/>
      <c r="F765" s="136"/>
      <c r="G765" s="136"/>
    </row>
    <row r="766" customFormat="false" ht="15.75" hidden="false" customHeight="false" outlineLevel="0" collapsed="false">
      <c r="C766" s="136"/>
      <c r="D766" s="281"/>
      <c r="E766" s="281"/>
      <c r="F766" s="136"/>
      <c r="G766" s="136"/>
    </row>
    <row r="767" customFormat="false" ht="15.75" hidden="false" customHeight="false" outlineLevel="0" collapsed="false">
      <c r="C767" s="136"/>
      <c r="D767" s="281"/>
      <c r="E767" s="281"/>
      <c r="F767" s="136"/>
      <c r="G767" s="136"/>
    </row>
    <row r="768" customFormat="false" ht="15.75" hidden="false" customHeight="false" outlineLevel="0" collapsed="false">
      <c r="C768" s="136"/>
      <c r="D768" s="281"/>
      <c r="E768" s="281"/>
      <c r="F768" s="136"/>
      <c r="G768" s="136"/>
    </row>
    <row r="769" customFormat="false" ht="15.75" hidden="false" customHeight="false" outlineLevel="0" collapsed="false">
      <c r="C769" s="136"/>
      <c r="D769" s="281"/>
      <c r="E769" s="281"/>
      <c r="F769" s="136"/>
      <c r="G769" s="136"/>
    </row>
    <row r="770" customFormat="false" ht="15.75" hidden="false" customHeight="false" outlineLevel="0" collapsed="false">
      <c r="C770" s="136"/>
      <c r="D770" s="281"/>
      <c r="E770" s="281"/>
      <c r="F770" s="136"/>
      <c r="G770" s="136"/>
    </row>
    <row r="771" customFormat="false" ht="15.75" hidden="false" customHeight="false" outlineLevel="0" collapsed="false">
      <c r="C771" s="136"/>
      <c r="D771" s="281"/>
      <c r="E771" s="281"/>
      <c r="F771" s="136"/>
      <c r="G771" s="136"/>
    </row>
    <row r="772" customFormat="false" ht="15.75" hidden="false" customHeight="false" outlineLevel="0" collapsed="false">
      <c r="C772" s="136"/>
      <c r="D772" s="281"/>
      <c r="E772" s="281"/>
      <c r="F772" s="136"/>
      <c r="G772" s="136"/>
    </row>
    <row r="773" customFormat="false" ht="15.75" hidden="false" customHeight="false" outlineLevel="0" collapsed="false">
      <c r="C773" s="136"/>
      <c r="D773" s="281"/>
      <c r="E773" s="281"/>
      <c r="F773" s="136"/>
      <c r="G773" s="136"/>
    </row>
    <row r="774" customFormat="false" ht="15.75" hidden="false" customHeight="false" outlineLevel="0" collapsed="false">
      <c r="C774" s="136"/>
      <c r="D774" s="281"/>
      <c r="E774" s="281"/>
      <c r="F774" s="136"/>
      <c r="G774" s="136"/>
    </row>
    <row r="775" customFormat="false" ht="15.75" hidden="false" customHeight="false" outlineLevel="0" collapsed="false">
      <c r="C775" s="136"/>
      <c r="D775" s="281"/>
      <c r="E775" s="281"/>
      <c r="F775" s="136"/>
      <c r="G775" s="136"/>
    </row>
    <row r="776" customFormat="false" ht="15.75" hidden="false" customHeight="false" outlineLevel="0" collapsed="false">
      <c r="C776" s="136"/>
      <c r="D776" s="281"/>
      <c r="E776" s="281"/>
      <c r="F776" s="136"/>
      <c r="G776" s="136"/>
    </row>
    <row r="777" customFormat="false" ht="15.75" hidden="false" customHeight="false" outlineLevel="0" collapsed="false">
      <c r="C777" s="136"/>
      <c r="D777" s="281"/>
      <c r="E777" s="281"/>
      <c r="F777" s="136"/>
      <c r="G777" s="136"/>
    </row>
    <row r="778" customFormat="false" ht="15.75" hidden="false" customHeight="false" outlineLevel="0" collapsed="false">
      <c r="C778" s="136"/>
      <c r="D778" s="281"/>
      <c r="E778" s="281"/>
      <c r="F778" s="136"/>
      <c r="G778" s="136"/>
    </row>
    <row r="779" customFormat="false" ht="15.75" hidden="false" customHeight="false" outlineLevel="0" collapsed="false">
      <c r="C779" s="136"/>
      <c r="D779" s="281"/>
      <c r="E779" s="281"/>
      <c r="F779" s="136"/>
      <c r="G779" s="136"/>
    </row>
    <row r="780" customFormat="false" ht="15.75" hidden="false" customHeight="false" outlineLevel="0" collapsed="false">
      <c r="C780" s="136"/>
      <c r="D780" s="281"/>
      <c r="E780" s="281"/>
      <c r="F780" s="136"/>
      <c r="G780" s="136"/>
    </row>
    <row r="781" customFormat="false" ht="15.75" hidden="false" customHeight="false" outlineLevel="0" collapsed="false">
      <c r="C781" s="136"/>
      <c r="D781" s="281"/>
      <c r="E781" s="281"/>
      <c r="F781" s="136"/>
      <c r="G781" s="136"/>
    </row>
    <row r="782" customFormat="false" ht="15.75" hidden="false" customHeight="false" outlineLevel="0" collapsed="false">
      <c r="C782" s="136"/>
      <c r="D782" s="281"/>
      <c r="E782" s="281"/>
      <c r="F782" s="136"/>
      <c r="G782" s="136"/>
    </row>
    <row r="783" customFormat="false" ht="15.75" hidden="false" customHeight="false" outlineLevel="0" collapsed="false">
      <c r="C783" s="136"/>
      <c r="D783" s="281"/>
      <c r="E783" s="281"/>
      <c r="F783" s="136"/>
      <c r="G783" s="136"/>
    </row>
    <row r="784" customFormat="false" ht="15.75" hidden="false" customHeight="false" outlineLevel="0" collapsed="false">
      <c r="C784" s="136"/>
      <c r="D784" s="281"/>
      <c r="E784" s="281"/>
      <c r="F784" s="136"/>
      <c r="G784" s="136"/>
    </row>
    <row r="785" customFormat="false" ht="15.75" hidden="false" customHeight="false" outlineLevel="0" collapsed="false">
      <c r="C785" s="136"/>
      <c r="D785" s="281"/>
      <c r="E785" s="281"/>
      <c r="F785" s="136"/>
      <c r="G785" s="136"/>
    </row>
    <row r="786" customFormat="false" ht="15.75" hidden="false" customHeight="false" outlineLevel="0" collapsed="false">
      <c r="C786" s="136"/>
      <c r="D786" s="281"/>
      <c r="E786" s="281"/>
      <c r="F786" s="136"/>
      <c r="G786" s="136"/>
    </row>
    <row r="787" customFormat="false" ht="15.75" hidden="false" customHeight="false" outlineLevel="0" collapsed="false">
      <c r="C787" s="136"/>
      <c r="D787" s="281"/>
      <c r="E787" s="281"/>
      <c r="F787" s="136"/>
      <c r="G787" s="136"/>
    </row>
    <row r="788" customFormat="false" ht="15.75" hidden="false" customHeight="false" outlineLevel="0" collapsed="false">
      <c r="C788" s="136"/>
      <c r="D788" s="281"/>
      <c r="E788" s="281"/>
      <c r="F788" s="136"/>
      <c r="G788" s="136"/>
    </row>
    <row r="789" customFormat="false" ht="15.75" hidden="false" customHeight="false" outlineLevel="0" collapsed="false">
      <c r="C789" s="136"/>
      <c r="D789" s="281"/>
      <c r="E789" s="281"/>
      <c r="F789" s="136"/>
      <c r="G789" s="136"/>
    </row>
    <row r="790" customFormat="false" ht="15.75" hidden="false" customHeight="false" outlineLevel="0" collapsed="false">
      <c r="C790" s="136"/>
      <c r="D790" s="281"/>
      <c r="E790" s="281"/>
      <c r="F790" s="136"/>
      <c r="G790" s="136"/>
    </row>
    <row r="791" customFormat="false" ht="15.75" hidden="false" customHeight="false" outlineLevel="0" collapsed="false">
      <c r="C791" s="136"/>
      <c r="D791" s="281"/>
      <c r="E791" s="281"/>
      <c r="F791" s="136"/>
      <c r="G791" s="136"/>
    </row>
    <row r="792" customFormat="false" ht="15.75" hidden="false" customHeight="false" outlineLevel="0" collapsed="false">
      <c r="C792" s="136"/>
      <c r="D792" s="281"/>
      <c r="E792" s="281"/>
      <c r="F792" s="136"/>
      <c r="G792" s="136"/>
    </row>
    <row r="793" customFormat="false" ht="15.75" hidden="false" customHeight="false" outlineLevel="0" collapsed="false">
      <c r="C793" s="136"/>
      <c r="D793" s="281"/>
      <c r="E793" s="281"/>
      <c r="F793" s="136"/>
      <c r="G793" s="136"/>
    </row>
    <row r="794" customFormat="false" ht="15.75" hidden="false" customHeight="false" outlineLevel="0" collapsed="false">
      <c r="C794" s="136"/>
      <c r="D794" s="281"/>
      <c r="E794" s="281"/>
      <c r="F794" s="136"/>
      <c r="G794" s="136"/>
    </row>
    <row r="795" customFormat="false" ht="15.75" hidden="false" customHeight="false" outlineLevel="0" collapsed="false">
      <c r="C795" s="136"/>
      <c r="D795" s="281"/>
      <c r="E795" s="281"/>
      <c r="F795" s="136"/>
      <c r="G795" s="136"/>
    </row>
    <row r="796" customFormat="false" ht="15.75" hidden="false" customHeight="false" outlineLevel="0" collapsed="false">
      <c r="C796" s="136"/>
      <c r="D796" s="281"/>
      <c r="E796" s="281"/>
      <c r="F796" s="136"/>
      <c r="G796" s="136"/>
    </row>
    <row r="797" customFormat="false" ht="15.75" hidden="false" customHeight="false" outlineLevel="0" collapsed="false">
      <c r="C797" s="136"/>
      <c r="D797" s="281"/>
      <c r="E797" s="281"/>
      <c r="F797" s="136"/>
      <c r="G797" s="136"/>
    </row>
    <row r="798" customFormat="false" ht="15.75" hidden="false" customHeight="false" outlineLevel="0" collapsed="false">
      <c r="C798" s="136"/>
      <c r="D798" s="281"/>
      <c r="E798" s="281"/>
      <c r="F798" s="136"/>
      <c r="G798" s="136"/>
    </row>
    <row r="799" customFormat="false" ht="15.75" hidden="false" customHeight="false" outlineLevel="0" collapsed="false">
      <c r="C799" s="136"/>
      <c r="D799" s="281"/>
      <c r="E799" s="281"/>
      <c r="F799" s="136"/>
      <c r="G799" s="136"/>
    </row>
    <row r="800" customFormat="false" ht="15.75" hidden="false" customHeight="false" outlineLevel="0" collapsed="false">
      <c r="C800" s="136"/>
      <c r="D800" s="281"/>
      <c r="E800" s="281"/>
      <c r="F800" s="136"/>
      <c r="G800" s="136"/>
    </row>
    <row r="801" customFormat="false" ht="15.75" hidden="false" customHeight="false" outlineLevel="0" collapsed="false">
      <c r="C801" s="136"/>
      <c r="D801" s="281"/>
      <c r="E801" s="281"/>
      <c r="F801" s="136"/>
      <c r="G801" s="136"/>
    </row>
    <row r="802" customFormat="false" ht="15.75" hidden="false" customHeight="false" outlineLevel="0" collapsed="false">
      <c r="C802" s="136"/>
      <c r="D802" s="281"/>
      <c r="E802" s="281"/>
      <c r="F802" s="136"/>
      <c r="G802" s="136"/>
    </row>
    <row r="803" customFormat="false" ht="15.75" hidden="false" customHeight="false" outlineLevel="0" collapsed="false">
      <c r="C803" s="136"/>
      <c r="D803" s="281"/>
      <c r="E803" s="281"/>
      <c r="F803" s="136"/>
      <c r="G803" s="136"/>
    </row>
    <row r="804" customFormat="false" ht="15.75" hidden="false" customHeight="false" outlineLevel="0" collapsed="false">
      <c r="C804" s="136"/>
      <c r="D804" s="281"/>
      <c r="E804" s="281"/>
      <c r="F804" s="136"/>
      <c r="G804" s="136"/>
    </row>
    <row r="805" customFormat="false" ht="15.75" hidden="false" customHeight="false" outlineLevel="0" collapsed="false">
      <c r="C805" s="136"/>
      <c r="D805" s="281"/>
      <c r="E805" s="281"/>
      <c r="F805" s="136"/>
      <c r="G805" s="136"/>
    </row>
    <row r="806" customFormat="false" ht="15.75" hidden="false" customHeight="false" outlineLevel="0" collapsed="false">
      <c r="C806" s="136"/>
      <c r="D806" s="281"/>
      <c r="E806" s="281"/>
      <c r="F806" s="136"/>
      <c r="G806" s="136"/>
    </row>
    <row r="807" customFormat="false" ht="15.75" hidden="false" customHeight="false" outlineLevel="0" collapsed="false">
      <c r="C807" s="136"/>
      <c r="D807" s="281"/>
      <c r="E807" s="281"/>
      <c r="F807" s="136"/>
      <c r="G807" s="136"/>
    </row>
    <row r="808" customFormat="false" ht="15.75" hidden="false" customHeight="false" outlineLevel="0" collapsed="false">
      <c r="C808" s="136"/>
      <c r="D808" s="281"/>
      <c r="E808" s="281"/>
      <c r="F808" s="136"/>
      <c r="G808" s="136"/>
    </row>
    <row r="809" customFormat="false" ht="15.75" hidden="false" customHeight="false" outlineLevel="0" collapsed="false">
      <c r="C809" s="136"/>
      <c r="D809" s="281"/>
      <c r="E809" s="281"/>
      <c r="F809" s="136"/>
      <c r="G809" s="136"/>
    </row>
    <row r="810" customFormat="false" ht="15.75" hidden="false" customHeight="false" outlineLevel="0" collapsed="false">
      <c r="C810" s="136"/>
      <c r="D810" s="281"/>
      <c r="E810" s="281"/>
      <c r="F810" s="136"/>
      <c r="G810" s="136"/>
    </row>
    <row r="811" customFormat="false" ht="15.75" hidden="false" customHeight="false" outlineLevel="0" collapsed="false">
      <c r="C811" s="136"/>
      <c r="D811" s="281"/>
      <c r="E811" s="281"/>
      <c r="F811" s="136"/>
      <c r="G811" s="136"/>
    </row>
    <row r="812" customFormat="false" ht="15.75" hidden="false" customHeight="false" outlineLevel="0" collapsed="false">
      <c r="C812" s="136"/>
      <c r="D812" s="281"/>
      <c r="E812" s="281"/>
      <c r="F812" s="136"/>
      <c r="G812" s="136"/>
    </row>
    <row r="813" customFormat="false" ht="15.75" hidden="false" customHeight="false" outlineLevel="0" collapsed="false">
      <c r="C813" s="136"/>
      <c r="D813" s="281"/>
      <c r="E813" s="281"/>
      <c r="F813" s="136"/>
      <c r="G813" s="136"/>
    </row>
    <row r="814" customFormat="false" ht="15.75" hidden="false" customHeight="false" outlineLevel="0" collapsed="false">
      <c r="C814" s="136"/>
      <c r="D814" s="281"/>
      <c r="E814" s="281"/>
      <c r="F814" s="136"/>
      <c r="G814" s="136"/>
    </row>
    <row r="815" customFormat="false" ht="15.75" hidden="false" customHeight="false" outlineLevel="0" collapsed="false">
      <c r="C815" s="136"/>
      <c r="D815" s="281"/>
      <c r="E815" s="281"/>
      <c r="F815" s="136"/>
      <c r="G815" s="136"/>
    </row>
    <row r="816" customFormat="false" ht="15.75" hidden="false" customHeight="false" outlineLevel="0" collapsed="false">
      <c r="C816" s="136"/>
      <c r="D816" s="281"/>
      <c r="E816" s="281"/>
      <c r="F816" s="136"/>
      <c r="G816" s="136"/>
    </row>
    <row r="817" customFormat="false" ht="15.75" hidden="false" customHeight="false" outlineLevel="0" collapsed="false">
      <c r="C817" s="136"/>
      <c r="D817" s="281"/>
      <c r="E817" s="281"/>
      <c r="F817" s="136"/>
      <c r="G817" s="136"/>
    </row>
    <row r="818" customFormat="false" ht="15.75" hidden="false" customHeight="false" outlineLevel="0" collapsed="false">
      <c r="C818" s="136"/>
      <c r="D818" s="281"/>
      <c r="E818" s="281"/>
      <c r="F818" s="136"/>
      <c r="G818" s="136"/>
    </row>
    <row r="819" customFormat="false" ht="15.75" hidden="false" customHeight="false" outlineLevel="0" collapsed="false">
      <c r="C819" s="136"/>
      <c r="D819" s="281"/>
      <c r="E819" s="281"/>
      <c r="F819" s="136"/>
      <c r="G819" s="136"/>
    </row>
    <row r="820" customFormat="false" ht="15.75" hidden="false" customHeight="false" outlineLevel="0" collapsed="false">
      <c r="C820" s="136"/>
      <c r="D820" s="281"/>
      <c r="E820" s="281"/>
      <c r="F820" s="136"/>
      <c r="G820" s="136"/>
    </row>
    <row r="821" customFormat="false" ht="15.75" hidden="false" customHeight="false" outlineLevel="0" collapsed="false">
      <c r="C821" s="136"/>
      <c r="D821" s="281"/>
      <c r="E821" s="281"/>
      <c r="F821" s="136"/>
      <c r="G821" s="136"/>
    </row>
    <row r="822" customFormat="false" ht="15.75" hidden="false" customHeight="false" outlineLevel="0" collapsed="false">
      <c r="C822" s="136"/>
      <c r="D822" s="281"/>
      <c r="E822" s="281"/>
      <c r="F822" s="136"/>
      <c r="G822" s="136"/>
    </row>
    <row r="823" customFormat="false" ht="15.75" hidden="false" customHeight="false" outlineLevel="0" collapsed="false">
      <c r="C823" s="136"/>
      <c r="D823" s="281"/>
      <c r="E823" s="281"/>
      <c r="F823" s="136"/>
      <c r="G823" s="136"/>
    </row>
    <row r="824" customFormat="false" ht="15.75" hidden="false" customHeight="false" outlineLevel="0" collapsed="false">
      <c r="C824" s="136"/>
      <c r="D824" s="281"/>
      <c r="E824" s="281"/>
      <c r="F824" s="136"/>
      <c r="G824" s="136"/>
    </row>
    <row r="825" customFormat="false" ht="15.75" hidden="false" customHeight="false" outlineLevel="0" collapsed="false">
      <c r="C825" s="136"/>
      <c r="D825" s="281"/>
      <c r="E825" s="281"/>
      <c r="F825" s="136"/>
      <c r="G825" s="136"/>
    </row>
    <row r="826" customFormat="false" ht="15.75" hidden="false" customHeight="false" outlineLevel="0" collapsed="false">
      <c r="C826" s="136"/>
      <c r="D826" s="281"/>
      <c r="E826" s="281"/>
      <c r="F826" s="136"/>
      <c r="G826" s="136"/>
    </row>
    <row r="827" customFormat="false" ht="15.75" hidden="false" customHeight="false" outlineLevel="0" collapsed="false">
      <c r="C827" s="136"/>
      <c r="D827" s="281"/>
      <c r="E827" s="281"/>
      <c r="F827" s="136"/>
      <c r="G827" s="136"/>
    </row>
    <row r="828" customFormat="false" ht="15.75" hidden="false" customHeight="false" outlineLevel="0" collapsed="false">
      <c r="C828" s="136"/>
      <c r="D828" s="281"/>
      <c r="E828" s="281"/>
      <c r="F828" s="136"/>
      <c r="G828" s="136"/>
    </row>
    <row r="829" customFormat="false" ht="15.75" hidden="false" customHeight="false" outlineLevel="0" collapsed="false">
      <c r="C829" s="136"/>
      <c r="D829" s="281"/>
      <c r="E829" s="281"/>
      <c r="F829" s="136"/>
      <c r="G829" s="136"/>
    </row>
    <row r="830" customFormat="false" ht="15.75" hidden="false" customHeight="false" outlineLevel="0" collapsed="false">
      <c r="C830" s="136"/>
      <c r="D830" s="281"/>
      <c r="E830" s="281"/>
      <c r="F830" s="136"/>
      <c r="G830" s="136"/>
    </row>
    <row r="831" customFormat="false" ht="15.75" hidden="false" customHeight="false" outlineLevel="0" collapsed="false">
      <c r="C831" s="136"/>
      <c r="D831" s="281"/>
      <c r="E831" s="281"/>
      <c r="F831" s="136"/>
      <c r="G831" s="136"/>
    </row>
    <row r="832" customFormat="false" ht="15.75" hidden="false" customHeight="false" outlineLevel="0" collapsed="false">
      <c r="C832" s="136"/>
      <c r="D832" s="281"/>
      <c r="E832" s="281"/>
      <c r="F832" s="136"/>
      <c r="G832" s="136"/>
    </row>
    <row r="833" customFormat="false" ht="15.75" hidden="false" customHeight="false" outlineLevel="0" collapsed="false">
      <c r="C833" s="136"/>
      <c r="D833" s="281"/>
      <c r="E833" s="281"/>
      <c r="F833" s="136"/>
      <c r="G833" s="136"/>
    </row>
    <row r="834" customFormat="false" ht="15.75" hidden="false" customHeight="false" outlineLevel="0" collapsed="false">
      <c r="C834" s="136"/>
      <c r="D834" s="281"/>
      <c r="E834" s="281"/>
      <c r="F834" s="136"/>
      <c r="G834" s="136"/>
    </row>
    <row r="835" customFormat="false" ht="15.75" hidden="false" customHeight="false" outlineLevel="0" collapsed="false">
      <c r="C835" s="136"/>
      <c r="D835" s="281"/>
      <c r="E835" s="281"/>
      <c r="F835" s="136"/>
      <c r="G835" s="136"/>
    </row>
    <row r="836" customFormat="false" ht="15.75" hidden="false" customHeight="false" outlineLevel="0" collapsed="false">
      <c r="C836" s="136"/>
      <c r="D836" s="281"/>
      <c r="E836" s="281"/>
      <c r="F836" s="136"/>
      <c r="G836" s="136"/>
    </row>
    <row r="837" customFormat="false" ht="15.75" hidden="false" customHeight="false" outlineLevel="0" collapsed="false">
      <c r="C837" s="136"/>
      <c r="D837" s="281"/>
      <c r="E837" s="281"/>
      <c r="F837" s="136"/>
      <c r="G837" s="136"/>
    </row>
    <row r="838" customFormat="false" ht="15.75" hidden="false" customHeight="false" outlineLevel="0" collapsed="false">
      <c r="C838" s="136"/>
      <c r="D838" s="281"/>
      <c r="E838" s="281"/>
      <c r="F838" s="136"/>
      <c r="G838" s="136"/>
    </row>
    <row r="839" customFormat="false" ht="15.75" hidden="false" customHeight="false" outlineLevel="0" collapsed="false">
      <c r="C839" s="136"/>
      <c r="D839" s="281"/>
      <c r="E839" s="281"/>
      <c r="F839" s="136"/>
      <c r="G839" s="136"/>
    </row>
    <row r="840" customFormat="false" ht="15.75" hidden="false" customHeight="false" outlineLevel="0" collapsed="false">
      <c r="C840" s="136"/>
      <c r="D840" s="281"/>
      <c r="E840" s="281"/>
      <c r="F840" s="136"/>
      <c r="G840" s="136"/>
    </row>
    <row r="841" customFormat="false" ht="15.75" hidden="false" customHeight="false" outlineLevel="0" collapsed="false">
      <c r="C841" s="136"/>
      <c r="D841" s="281"/>
      <c r="E841" s="281"/>
      <c r="F841" s="136"/>
      <c r="G841" s="136"/>
    </row>
    <row r="842" customFormat="false" ht="15.75" hidden="false" customHeight="false" outlineLevel="0" collapsed="false">
      <c r="C842" s="136"/>
      <c r="D842" s="281"/>
      <c r="E842" s="281"/>
      <c r="F842" s="136"/>
      <c r="G842" s="136"/>
    </row>
    <row r="843" customFormat="false" ht="15.75" hidden="false" customHeight="false" outlineLevel="0" collapsed="false">
      <c r="C843" s="136"/>
      <c r="D843" s="281"/>
      <c r="E843" s="281"/>
      <c r="F843" s="136"/>
      <c r="G843" s="136"/>
    </row>
    <row r="844" customFormat="false" ht="15.75" hidden="false" customHeight="false" outlineLevel="0" collapsed="false">
      <c r="C844" s="136"/>
      <c r="D844" s="281"/>
      <c r="E844" s="281"/>
      <c r="F844" s="136"/>
      <c r="G844" s="136"/>
    </row>
    <row r="845" customFormat="false" ht="15.75" hidden="false" customHeight="false" outlineLevel="0" collapsed="false">
      <c r="C845" s="136"/>
      <c r="D845" s="281"/>
      <c r="E845" s="281"/>
      <c r="F845" s="136"/>
      <c r="G845" s="136"/>
    </row>
    <row r="846" customFormat="false" ht="15.75" hidden="false" customHeight="false" outlineLevel="0" collapsed="false">
      <c r="C846" s="136"/>
      <c r="D846" s="281"/>
      <c r="E846" s="281"/>
      <c r="F846" s="136"/>
      <c r="G846" s="136"/>
    </row>
    <row r="847" customFormat="false" ht="15.75" hidden="false" customHeight="false" outlineLevel="0" collapsed="false">
      <c r="C847" s="136"/>
      <c r="D847" s="281"/>
      <c r="E847" s="281"/>
      <c r="F847" s="136"/>
      <c r="G847" s="136"/>
    </row>
    <row r="848" customFormat="false" ht="15.75" hidden="false" customHeight="false" outlineLevel="0" collapsed="false">
      <c r="C848" s="136"/>
      <c r="D848" s="281"/>
      <c r="E848" s="281"/>
      <c r="F848" s="136"/>
      <c r="G848" s="136"/>
    </row>
    <row r="849" customFormat="false" ht="15.75" hidden="false" customHeight="false" outlineLevel="0" collapsed="false">
      <c r="C849" s="136"/>
      <c r="D849" s="281"/>
      <c r="E849" s="281"/>
      <c r="F849" s="136"/>
      <c r="G849" s="136"/>
    </row>
    <row r="850" customFormat="false" ht="15.75" hidden="false" customHeight="false" outlineLevel="0" collapsed="false">
      <c r="C850" s="136"/>
      <c r="D850" s="281"/>
      <c r="E850" s="281"/>
      <c r="F850" s="136"/>
      <c r="G850" s="136"/>
    </row>
    <row r="851" customFormat="false" ht="15.75" hidden="false" customHeight="false" outlineLevel="0" collapsed="false">
      <c r="C851" s="136"/>
      <c r="D851" s="281"/>
      <c r="E851" s="281"/>
      <c r="F851" s="136"/>
      <c r="G851" s="136"/>
    </row>
    <row r="852" customFormat="false" ht="15.75" hidden="false" customHeight="false" outlineLevel="0" collapsed="false">
      <c r="C852" s="136"/>
      <c r="D852" s="281"/>
      <c r="E852" s="281"/>
      <c r="F852" s="136"/>
      <c r="G852" s="136"/>
    </row>
    <row r="853" customFormat="false" ht="15.75" hidden="false" customHeight="false" outlineLevel="0" collapsed="false">
      <c r="C853" s="136"/>
      <c r="D853" s="281"/>
      <c r="E853" s="281"/>
      <c r="F853" s="136"/>
      <c r="G853" s="136"/>
    </row>
    <row r="854" customFormat="false" ht="15.75" hidden="false" customHeight="false" outlineLevel="0" collapsed="false">
      <c r="C854" s="136"/>
      <c r="D854" s="281"/>
      <c r="E854" s="281"/>
      <c r="F854" s="136"/>
      <c r="G854" s="136"/>
    </row>
    <row r="855" customFormat="false" ht="15.75" hidden="false" customHeight="false" outlineLevel="0" collapsed="false">
      <c r="C855" s="136"/>
      <c r="D855" s="281"/>
      <c r="E855" s="281"/>
      <c r="F855" s="136"/>
      <c r="G855" s="136"/>
    </row>
    <row r="856" customFormat="false" ht="15.75" hidden="false" customHeight="false" outlineLevel="0" collapsed="false">
      <c r="C856" s="136"/>
      <c r="D856" s="281"/>
      <c r="E856" s="281"/>
      <c r="F856" s="136"/>
      <c r="G856" s="136"/>
    </row>
    <row r="857" customFormat="false" ht="15.75" hidden="false" customHeight="false" outlineLevel="0" collapsed="false">
      <c r="C857" s="136"/>
      <c r="D857" s="281"/>
      <c r="E857" s="281"/>
      <c r="F857" s="136"/>
      <c r="G857" s="136"/>
    </row>
    <row r="858" customFormat="false" ht="15.75" hidden="false" customHeight="false" outlineLevel="0" collapsed="false">
      <c r="C858" s="136"/>
      <c r="D858" s="281"/>
      <c r="E858" s="281"/>
      <c r="F858" s="136"/>
      <c r="G858" s="136"/>
    </row>
    <row r="859" customFormat="false" ht="15.75" hidden="false" customHeight="false" outlineLevel="0" collapsed="false">
      <c r="C859" s="136"/>
      <c r="D859" s="281"/>
      <c r="E859" s="281"/>
      <c r="F859" s="136"/>
      <c r="G859" s="136"/>
    </row>
    <row r="860" customFormat="false" ht="15.75" hidden="false" customHeight="false" outlineLevel="0" collapsed="false">
      <c r="C860" s="136"/>
      <c r="D860" s="281"/>
      <c r="E860" s="281"/>
      <c r="F860" s="136"/>
      <c r="G860" s="136"/>
    </row>
    <row r="861" customFormat="false" ht="15.75" hidden="false" customHeight="false" outlineLevel="0" collapsed="false">
      <c r="C861" s="136"/>
      <c r="D861" s="281"/>
      <c r="E861" s="281"/>
      <c r="F861" s="136"/>
      <c r="G861" s="136"/>
    </row>
    <row r="862" customFormat="false" ht="15.75" hidden="false" customHeight="false" outlineLevel="0" collapsed="false">
      <c r="C862" s="136"/>
      <c r="D862" s="281"/>
      <c r="E862" s="281"/>
      <c r="F862" s="136"/>
      <c r="G862" s="136"/>
    </row>
    <row r="863" customFormat="false" ht="15.75" hidden="false" customHeight="false" outlineLevel="0" collapsed="false">
      <c r="C863" s="136"/>
      <c r="D863" s="281"/>
      <c r="E863" s="281"/>
      <c r="F863" s="136"/>
      <c r="G863" s="136"/>
    </row>
    <row r="864" customFormat="false" ht="15.75" hidden="false" customHeight="false" outlineLevel="0" collapsed="false">
      <c r="C864" s="136"/>
      <c r="D864" s="281"/>
      <c r="E864" s="281"/>
      <c r="F864" s="136"/>
      <c r="G864" s="136"/>
    </row>
    <row r="865" customFormat="false" ht="15.75" hidden="false" customHeight="false" outlineLevel="0" collapsed="false">
      <c r="C865" s="136"/>
      <c r="D865" s="281"/>
      <c r="E865" s="281"/>
      <c r="F865" s="136"/>
      <c r="G865" s="136"/>
    </row>
    <row r="866" customFormat="false" ht="15.75" hidden="false" customHeight="false" outlineLevel="0" collapsed="false">
      <c r="C866" s="136"/>
      <c r="D866" s="281"/>
      <c r="E866" s="281"/>
      <c r="F866" s="136"/>
      <c r="G866" s="136"/>
    </row>
    <row r="867" customFormat="false" ht="15.75" hidden="false" customHeight="false" outlineLevel="0" collapsed="false">
      <c r="C867" s="136"/>
      <c r="D867" s="281"/>
      <c r="E867" s="281"/>
      <c r="F867" s="136"/>
      <c r="G867" s="136"/>
    </row>
    <row r="868" customFormat="false" ht="15.75" hidden="false" customHeight="false" outlineLevel="0" collapsed="false">
      <c r="C868" s="136"/>
      <c r="D868" s="281"/>
      <c r="E868" s="281"/>
      <c r="F868" s="136"/>
      <c r="G868" s="136"/>
    </row>
    <row r="869" customFormat="false" ht="15.75" hidden="false" customHeight="false" outlineLevel="0" collapsed="false">
      <c r="C869" s="136"/>
      <c r="D869" s="281"/>
      <c r="E869" s="281"/>
      <c r="F869" s="136"/>
      <c r="G869" s="136"/>
    </row>
    <row r="870" customFormat="false" ht="15.75" hidden="false" customHeight="false" outlineLevel="0" collapsed="false">
      <c r="C870" s="136"/>
      <c r="D870" s="281"/>
      <c r="E870" s="281"/>
      <c r="F870" s="136"/>
      <c r="G870" s="136"/>
    </row>
    <row r="871" customFormat="false" ht="15.75" hidden="false" customHeight="false" outlineLevel="0" collapsed="false">
      <c r="C871" s="136"/>
      <c r="D871" s="281"/>
      <c r="E871" s="281"/>
      <c r="F871" s="136"/>
      <c r="G871" s="136"/>
    </row>
    <row r="872" customFormat="false" ht="15.75" hidden="false" customHeight="false" outlineLevel="0" collapsed="false">
      <c r="C872" s="136"/>
      <c r="D872" s="281"/>
      <c r="E872" s="281"/>
      <c r="F872" s="136"/>
      <c r="G872" s="136"/>
    </row>
    <row r="873" customFormat="false" ht="15.75" hidden="false" customHeight="false" outlineLevel="0" collapsed="false">
      <c r="C873" s="136"/>
      <c r="D873" s="281"/>
      <c r="E873" s="281"/>
      <c r="F873" s="136"/>
      <c r="G873" s="136"/>
    </row>
    <row r="874" customFormat="false" ht="15.75" hidden="false" customHeight="false" outlineLevel="0" collapsed="false">
      <c r="C874" s="136"/>
      <c r="D874" s="281"/>
      <c r="E874" s="281"/>
      <c r="F874" s="136"/>
      <c r="G874" s="136"/>
    </row>
    <row r="875" customFormat="false" ht="15.75" hidden="false" customHeight="false" outlineLevel="0" collapsed="false">
      <c r="C875" s="136"/>
      <c r="D875" s="281"/>
      <c r="E875" s="281"/>
      <c r="F875" s="136"/>
      <c r="G875" s="136"/>
    </row>
    <row r="876" customFormat="false" ht="15.75" hidden="false" customHeight="false" outlineLevel="0" collapsed="false">
      <c r="C876" s="136"/>
      <c r="D876" s="281"/>
      <c r="E876" s="281"/>
      <c r="F876" s="136"/>
      <c r="G876" s="136"/>
    </row>
    <row r="877" customFormat="false" ht="15.75" hidden="false" customHeight="false" outlineLevel="0" collapsed="false">
      <c r="C877" s="136"/>
      <c r="D877" s="281"/>
      <c r="E877" s="281"/>
      <c r="F877" s="136"/>
      <c r="G877" s="136"/>
    </row>
    <row r="878" customFormat="false" ht="15.75" hidden="false" customHeight="false" outlineLevel="0" collapsed="false">
      <c r="C878" s="136"/>
      <c r="D878" s="281"/>
      <c r="E878" s="281"/>
      <c r="F878" s="136"/>
      <c r="G878" s="136"/>
    </row>
    <row r="879" customFormat="false" ht="15.75" hidden="false" customHeight="false" outlineLevel="0" collapsed="false">
      <c r="C879" s="136"/>
      <c r="D879" s="281"/>
      <c r="E879" s="281"/>
      <c r="F879" s="136"/>
      <c r="G879" s="136"/>
    </row>
    <row r="880" customFormat="false" ht="15.75" hidden="false" customHeight="false" outlineLevel="0" collapsed="false">
      <c r="C880" s="136"/>
      <c r="D880" s="281"/>
      <c r="E880" s="281"/>
      <c r="F880" s="136"/>
      <c r="G880" s="136"/>
    </row>
    <row r="881" customFormat="false" ht="15.75" hidden="false" customHeight="false" outlineLevel="0" collapsed="false">
      <c r="C881" s="136"/>
      <c r="D881" s="281"/>
      <c r="E881" s="281"/>
      <c r="F881" s="136"/>
      <c r="G881" s="136"/>
    </row>
    <row r="882" customFormat="false" ht="15.75" hidden="false" customHeight="false" outlineLevel="0" collapsed="false">
      <c r="C882" s="136"/>
      <c r="D882" s="281"/>
      <c r="E882" s="281"/>
      <c r="F882" s="136"/>
      <c r="G882" s="136"/>
    </row>
    <row r="883" customFormat="false" ht="15.75" hidden="false" customHeight="false" outlineLevel="0" collapsed="false">
      <c r="C883" s="136"/>
      <c r="D883" s="281"/>
      <c r="E883" s="281"/>
      <c r="F883" s="136"/>
      <c r="G883" s="136"/>
    </row>
    <row r="884" customFormat="false" ht="15.75" hidden="false" customHeight="false" outlineLevel="0" collapsed="false">
      <c r="C884" s="136"/>
      <c r="D884" s="281"/>
      <c r="E884" s="281"/>
      <c r="F884" s="136"/>
      <c r="G884" s="136"/>
    </row>
    <row r="885" customFormat="false" ht="15.75" hidden="false" customHeight="false" outlineLevel="0" collapsed="false">
      <c r="C885" s="136"/>
      <c r="D885" s="281"/>
      <c r="E885" s="281"/>
      <c r="F885" s="136"/>
      <c r="G885" s="136"/>
    </row>
    <row r="886" customFormat="false" ht="15.75" hidden="false" customHeight="false" outlineLevel="0" collapsed="false">
      <c r="C886" s="136"/>
      <c r="D886" s="281"/>
      <c r="E886" s="281"/>
      <c r="F886" s="136"/>
      <c r="G886" s="136"/>
    </row>
    <row r="887" customFormat="false" ht="15.75" hidden="false" customHeight="false" outlineLevel="0" collapsed="false">
      <c r="C887" s="136"/>
      <c r="D887" s="281"/>
      <c r="E887" s="281"/>
      <c r="F887" s="136"/>
      <c r="G887" s="136"/>
    </row>
    <row r="888" customFormat="false" ht="15.75" hidden="false" customHeight="false" outlineLevel="0" collapsed="false">
      <c r="C888" s="136"/>
      <c r="D888" s="281"/>
      <c r="E888" s="281"/>
      <c r="F888" s="136"/>
      <c r="G888" s="136"/>
    </row>
    <row r="889" customFormat="false" ht="15.75" hidden="false" customHeight="false" outlineLevel="0" collapsed="false">
      <c r="C889" s="136"/>
      <c r="D889" s="281"/>
      <c r="E889" s="281"/>
      <c r="F889" s="136"/>
      <c r="G889" s="136"/>
    </row>
    <row r="890" customFormat="false" ht="15.75" hidden="false" customHeight="false" outlineLevel="0" collapsed="false">
      <c r="C890" s="136"/>
      <c r="D890" s="281"/>
      <c r="E890" s="281"/>
      <c r="F890" s="136"/>
      <c r="G890" s="136"/>
    </row>
    <row r="891" customFormat="false" ht="15.75" hidden="false" customHeight="false" outlineLevel="0" collapsed="false">
      <c r="C891" s="136"/>
      <c r="D891" s="281"/>
      <c r="E891" s="281"/>
      <c r="F891" s="136"/>
      <c r="G891" s="136"/>
    </row>
    <row r="892" customFormat="false" ht="15.75" hidden="false" customHeight="false" outlineLevel="0" collapsed="false">
      <c r="C892" s="136"/>
      <c r="D892" s="281"/>
      <c r="E892" s="281"/>
      <c r="F892" s="136"/>
      <c r="G892" s="136"/>
    </row>
    <row r="893" customFormat="false" ht="15.75" hidden="false" customHeight="false" outlineLevel="0" collapsed="false">
      <c r="C893" s="136"/>
      <c r="D893" s="281"/>
      <c r="E893" s="281"/>
      <c r="F893" s="136"/>
      <c r="G893" s="136"/>
    </row>
    <row r="894" customFormat="false" ht="15.75" hidden="false" customHeight="false" outlineLevel="0" collapsed="false">
      <c r="C894" s="136"/>
      <c r="D894" s="281"/>
      <c r="E894" s="281"/>
      <c r="F894" s="136"/>
      <c r="G894" s="136"/>
    </row>
    <row r="895" customFormat="false" ht="15.75" hidden="false" customHeight="false" outlineLevel="0" collapsed="false">
      <c r="C895" s="136"/>
      <c r="D895" s="281"/>
      <c r="E895" s="281"/>
      <c r="F895" s="136"/>
      <c r="G895" s="136"/>
    </row>
    <row r="896" customFormat="false" ht="15.75" hidden="false" customHeight="false" outlineLevel="0" collapsed="false">
      <c r="C896" s="136"/>
      <c r="D896" s="281"/>
      <c r="E896" s="281"/>
      <c r="F896" s="136"/>
      <c r="G896" s="136"/>
    </row>
    <row r="897" customFormat="false" ht="15.75" hidden="false" customHeight="false" outlineLevel="0" collapsed="false">
      <c r="C897" s="136"/>
      <c r="D897" s="281"/>
      <c r="E897" s="281"/>
      <c r="F897" s="136"/>
      <c r="G897" s="136"/>
    </row>
    <row r="898" customFormat="false" ht="15.75" hidden="false" customHeight="false" outlineLevel="0" collapsed="false">
      <c r="C898" s="136"/>
      <c r="D898" s="281"/>
      <c r="E898" s="281"/>
      <c r="F898" s="136"/>
      <c r="G898" s="136"/>
    </row>
    <row r="899" customFormat="false" ht="15.75" hidden="false" customHeight="false" outlineLevel="0" collapsed="false">
      <c r="C899" s="136"/>
      <c r="D899" s="281"/>
      <c r="E899" s="281"/>
      <c r="F899" s="136"/>
      <c r="G899" s="136"/>
    </row>
    <row r="900" customFormat="false" ht="15.75" hidden="false" customHeight="false" outlineLevel="0" collapsed="false">
      <c r="C900" s="136"/>
      <c r="D900" s="281"/>
      <c r="E900" s="281"/>
      <c r="F900" s="136"/>
      <c r="G900" s="136"/>
    </row>
    <row r="901" customFormat="false" ht="15.75" hidden="false" customHeight="false" outlineLevel="0" collapsed="false">
      <c r="C901" s="136"/>
      <c r="D901" s="281"/>
      <c r="E901" s="281"/>
      <c r="F901" s="136"/>
      <c r="G901" s="136"/>
    </row>
    <row r="902" customFormat="false" ht="15.75" hidden="false" customHeight="false" outlineLevel="0" collapsed="false">
      <c r="C902" s="136"/>
      <c r="D902" s="281"/>
      <c r="E902" s="281"/>
      <c r="F902" s="136"/>
      <c r="G902" s="136"/>
    </row>
    <row r="903" customFormat="false" ht="15.75" hidden="false" customHeight="false" outlineLevel="0" collapsed="false">
      <c r="C903" s="136"/>
      <c r="D903" s="281"/>
      <c r="E903" s="281"/>
      <c r="F903" s="136"/>
      <c r="G903" s="136"/>
    </row>
    <row r="904" customFormat="false" ht="15.75" hidden="false" customHeight="false" outlineLevel="0" collapsed="false">
      <c r="C904" s="136"/>
      <c r="D904" s="281"/>
      <c r="E904" s="281"/>
      <c r="F904" s="136"/>
      <c r="G904" s="136"/>
    </row>
    <row r="905" customFormat="false" ht="15.75" hidden="false" customHeight="false" outlineLevel="0" collapsed="false">
      <c r="C905" s="136"/>
      <c r="D905" s="281"/>
      <c r="E905" s="281"/>
      <c r="F905" s="136"/>
      <c r="G905" s="136"/>
    </row>
    <row r="906" customFormat="false" ht="15.75" hidden="false" customHeight="false" outlineLevel="0" collapsed="false">
      <c r="C906" s="136"/>
      <c r="D906" s="281"/>
      <c r="E906" s="281"/>
      <c r="F906" s="136"/>
      <c r="G906" s="136"/>
    </row>
    <row r="907" customFormat="false" ht="15.75" hidden="false" customHeight="false" outlineLevel="0" collapsed="false">
      <c r="C907" s="136"/>
      <c r="D907" s="281"/>
      <c r="E907" s="281"/>
      <c r="F907" s="136"/>
      <c r="G907" s="136"/>
    </row>
    <row r="908" customFormat="false" ht="15.75" hidden="false" customHeight="false" outlineLevel="0" collapsed="false">
      <c r="C908" s="136"/>
      <c r="D908" s="281"/>
      <c r="E908" s="281"/>
      <c r="F908" s="136"/>
      <c r="G908" s="136"/>
    </row>
    <row r="909" customFormat="false" ht="15.75" hidden="false" customHeight="false" outlineLevel="0" collapsed="false">
      <c r="C909" s="136"/>
      <c r="D909" s="281"/>
      <c r="E909" s="281"/>
      <c r="F909" s="136"/>
      <c r="G909" s="136"/>
    </row>
    <row r="910" customFormat="false" ht="15.75" hidden="false" customHeight="false" outlineLevel="0" collapsed="false">
      <c r="C910" s="136"/>
      <c r="D910" s="281"/>
      <c r="E910" s="281"/>
      <c r="F910" s="136"/>
      <c r="G910" s="136"/>
    </row>
    <row r="911" customFormat="false" ht="15.75" hidden="false" customHeight="false" outlineLevel="0" collapsed="false">
      <c r="C911" s="136"/>
      <c r="D911" s="281"/>
      <c r="E911" s="281"/>
      <c r="F911" s="136"/>
      <c r="G911" s="136"/>
    </row>
    <row r="912" customFormat="false" ht="15.75" hidden="false" customHeight="false" outlineLevel="0" collapsed="false">
      <c r="C912" s="136"/>
      <c r="D912" s="281"/>
      <c r="E912" s="281"/>
      <c r="F912" s="136"/>
      <c r="G912" s="136"/>
    </row>
    <row r="913" customFormat="false" ht="15.75" hidden="false" customHeight="false" outlineLevel="0" collapsed="false">
      <c r="C913" s="136"/>
      <c r="D913" s="281"/>
      <c r="E913" s="281"/>
      <c r="F913" s="136"/>
      <c r="G913" s="136"/>
    </row>
    <row r="914" customFormat="false" ht="15.75" hidden="false" customHeight="false" outlineLevel="0" collapsed="false">
      <c r="C914" s="136"/>
      <c r="D914" s="281"/>
      <c r="E914" s="281"/>
      <c r="F914" s="136"/>
      <c r="G914" s="136"/>
    </row>
    <row r="915" customFormat="false" ht="15.75" hidden="false" customHeight="false" outlineLevel="0" collapsed="false">
      <c r="C915" s="136"/>
      <c r="D915" s="281"/>
      <c r="E915" s="281"/>
      <c r="F915" s="136"/>
      <c r="G915" s="136"/>
    </row>
    <row r="916" customFormat="false" ht="15.75" hidden="false" customHeight="false" outlineLevel="0" collapsed="false">
      <c r="C916" s="136"/>
      <c r="D916" s="281"/>
      <c r="E916" s="281"/>
      <c r="F916" s="136"/>
      <c r="G916" s="136"/>
    </row>
    <row r="917" customFormat="false" ht="15.75" hidden="false" customHeight="false" outlineLevel="0" collapsed="false">
      <c r="C917" s="136"/>
      <c r="D917" s="281"/>
      <c r="E917" s="281"/>
      <c r="F917" s="136"/>
      <c r="G917" s="136"/>
    </row>
    <row r="918" customFormat="false" ht="15.75" hidden="false" customHeight="false" outlineLevel="0" collapsed="false">
      <c r="C918" s="136"/>
      <c r="D918" s="281"/>
      <c r="E918" s="281"/>
      <c r="F918" s="136"/>
      <c r="G918" s="136"/>
    </row>
    <row r="919" customFormat="false" ht="15.75" hidden="false" customHeight="false" outlineLevel="0" collapsed="false">
      <c r="C919" s="136"/>
      <c r="D919" s="281"/>
      <c r="E919" s="281"/>
      <c r="F919" s="136"/>
      <c r="G919" s="136"/>
    </row>
    <row r="920" customFormat="false" ht="15.75" hidden="false" customHeight="false" outlineLevel="0" collapsed="false">
      <c r="C920" s="136"/>
      <c r="D920" s="281"/>
      <c r="E920" s="281"/>
      <c r="F920" s="136"/>
      <c r="G920" s="136"/>
    </row>
    <row r="921" customFormat="false" ht="15.75" hidden="false" customHeight="false" outlineLevel="0" collapsed="false">
      <c r="C921" s="136"/>
      <c r="D921" s="281"/>
      <c r="E921" s="281"/>
      <c r="F921" s="136"/>
      <c r="G921" s="136"/>
    </row>
    <row r="922" customFormat="false" ht="15.75" hidden="false" customHeight="false" outlineLevel="0" collapsed="false">
      <c r="C922" s="136"/>
      <c r="D922" s="281"/>
      <c r="E922" s="281"/>
      <c r="F922" s="136"/>
      <c r="G922" s="136"/>
    </row>
    <row r="923" customFormat="false" ht="15.75" hidden="false" customHeight="false" outlineLevel="0" collapsed="false">
      <c r="C923" s="136"/>
      <c r="D923" s="281"/>
      <c r="E923" s="281"/>
      <c r="F923" s="136"/>
      <c r="G923" s="136"/>
    </row>
    <row r="924" customFormat="false" ht="15.75" hidden="false" customHeight="false" outlineLevel="0" collapsed="false">
      <c r="C924" s="136"/>
      <c r="D924" s="281"/>
      <c r="E924" s="281"/>
      <c r="F924" s="136"/>
      <c r="G924" s="136"/>
    </row>
    <row r="925" customFormat="false" ht="15.75" hidden="false" customHeight="false" outlineLevel="0" collapsed="false">
      <c r="C925" s="136"/>
      <c r="D925" s="281"/>
      <c r="E925" s="281"/>
      <c r="F925" s="136"/>
      <c r="G925" s="136"/>
    </row>
    <row r="926" customFormat="false" ht="15.75" hidden="false" customHeight="false" outlineLevel="0" collapsed="false">
      <c r="C926" s="136"/>
      <c r="D926" s="281"/>
      <c r="E926" s="281"/>
      <c r="F926" s="136"/>
      <c r="G926" s="136"/>
    </row>
    <row r="927" customFormat="false" ht="15.75" hidden="false" customHeight="false" outlineLevel="0" collapsed="false">
      <c r="C927" s="136"/>
      <c r="D927" s="281"/>
      <c r="E927" s="281"/>
      <c r="F927" s="136"/>
      <c r="G927" s="136"/>
    </row>
    <row r="928" customFormat="false" ht="15.75" hidden="false" customHeight="false" outlineLevel="0" collapsed="false">
      <c r="C928" s="136"/>
      <c r="D928" s="281"/>
      <c r="E928" s="281"/>
      <c r="F928" s="136"/>
      <c r="G928" s="136"/>
    </row>
    <row r="929" customFormat="false" ht="15.75" hidden="false" customHeight="false" outlineLevel="0" collapsed="false">
      <c r="C929" s="136"/>
      <c r="D929" s="281"/>
      <c r="E929" s="281"/>
      <c r="F929" s="136"/>
      <c r="G929" s="136"/>
    </row>
    <row r="930" customFormat="false" ht="15.75" hidden="false" customHeight="false" outlineLevel="0" collapsed="false">
      <c r="C930" s="136"/>
      <c r="D930" s="281"/>
      <c r="E930" s="281"/>
      <c r="F930" s="136"/>
      <c r="G930" s="136"/>
    </row>
    <row r="931" customFormat="false" ht="15.75" hidden="false" customHeight="false" outlineLevel="0" collapsed="false">
      <c r="C931" s="136"/>
      <c r="D931" s="281"/>
      <c r="E931" s="281"/>
      <c r="F931" s="136"/>
      <c r="G931" s="136"/>
    </row>
    <row r="932" customFormat="false" ht="15.75" hidden="false" customHeight="false" outlineLevel="0" collapsed="false">
      <c r="C932" s="136"/>
      <c r="D932" s="281"/>
      <c r="E932" s="281"/>
      <c r="F932" s="136"/>
      <c r="G932" s="136"/>
    </row>
    <row r="933" customFormat="false" ht="15.75" hidden="false" customHeight="false" outlineLevel="0" collapsed="false">
      <c r="C933" s="136"/>
      <c r="D933" s="281"/>
      <c r="E933" s="281"/>
      <c r="F933" s="136"/>
      <c r="G933" s="136"/>
    </row>
    <row r="934" customFormat="false" ht="15.75" hidden="false" customHeight="false" outlineLevel="0" collapsed="false">
      <c r="C934" s="136"/>
      <c r="D934" s="281"/>
      <c r="E934" s="281"/>
      <c r="F934" s="136"/>
      <c r="G934" s="136"/>
    </row>
    <row r="935" customFormat="false" ht="15.75" hidden="false" customHeight="false" outlineLevel="0" collapsed="false">
      <c r="C935" s="136"/>
      <c r="D935" s="281"/>
      <c r="E935" s="281"/>
      <c r="F935" s="136"/>
      <c r="G935" s="136"/>
    </row>
    <row r="936" customFormat="false" ht="15.75" hidden="false" customHeight="false" outlineLevel="0" collapsed="false">
      <c r="C936" s="136"/>
      <c r="D936" s="281"/>
      <c r="E936" s="281"/>
      <c r="F936" s="136"/>
      <c r="G936" s="136"/>
    </row>
    <row r="937" customFormat="false" ht="15.75" hidden="false" customHeight="false" outlineLevel="0" collapsed="false">
      <c r="C937" s="136"/>
      <c r="D937" s="281"/>
      <c r="E937" s="281"/>
      <c r="F937" s="136"/>
      <c r="G937" s="136"/>
    </row>
    <row r="938" customFormat="false" ht="15.75" hidden="false" customHeight="false" outlineLevel="0" collapsed="false">
      <c r="C938" s="136"/>
      <c r="D938" s="281"/>
      <c r="E938" s="281"/>
      <c r="F938" s="136"/>
      <c r="G938" s="136"/>
    </row>
    <row r="939" customFormat="false" ht="15.75" hidden="false" customHeight="false" outlineLevel="0" collapsed="false">
      <c r="C939" s="136"/>
      <c r="D939" s="281"/>
      <c r="E939" s="281"/>
      <c r="F939" s="136"/>
      <c r="G939" s="136"/>
    </row>
    <row r="940" customFormat="false" ht="15.75" hidden="false" customHeight="false" outlineLevel="0" collapsed="false">
      <c r="C940" s="136"/>
      <c r="D940" s="281"/>
      <c r="E940" s="281"/>
      <c r="F940" s="136"/>
      <c r="G940" s="136"/>
    </row>
    <row r="941" customFormat="false" ht="15.75" hidden="false" customHeight="false" outlineLevel="0" collapsed="false">
      <c r="C941" s="136"/>
      <c r="D941" s="281"/>
      <c r="E941" s="281"/>
      <c r="F941" s="136"/>
      <c r="G941" s="136"/>
    </row>
    <row r="942" customFormat="false" ht="15.75" hidden="false" customHeight="false" outlineLevel="0" collapsed="false">
      <c r="C942" s="136"/>
      <c r="D942" s="281"/>
      <c r="E942" s="281"/>
      <c r="F942" s="136"/>
      <c r="G942" s="136"/>
    </row>
    <row r="943" customFormat="false" ht="15.75" hidden="false" customHeight="false" outlineLevel="0" collapsed="false">
      <c r="C943" s="136"/>
      <c r="D943" s="281"/>
      <c r="E943" s="281"/>
      <c r="F943" s="136"/>
      <c r="G943" s="136"/>
    </row>
    <row r="944" customFormat="false" ht="15.75" hidden="false" customHeight="false" outlineLevel="0" collapsed="false">
      <c r="C944" s="136"/>
      <c r="D944" s="281"/>
      <c r="E944" s="281"/>
      <c r="F944" s="136"/>
      <c r="G944" s="136"/>
    </row>
    <row r="945" customFormat="false" ht="15.75" hidden="false" customHeight="false" outlineLevel="0" collapsed="false">
      <c r="C945" s="136"/>
      <c r="D945" s="281"/>
      <c r="E945" s="281"/>
      <c r="F945" s="136"/>
      <c r="G945" s="136"/>
    </row>
    <row r="946" customFormat="false" ht="15.75" hidden="false" customHeight="false" outlineLevel="0" collapsed="false">
      <c r="C946" s="136"/>
      <c r="D946" s="281"/>
      <c r="E946" s="281"/>
      <c r="F946" s="136"/>
      <c r="G946" s="136"/>
    </row>
    <row r="947" customFormat="false" ht="15.75" hidden="false" customHeight="false" outlineLevel="0" collapsed="false">
      <c r="C947" s="136"/>
      <c r="D947" s="281"/>
      <c r="E947" s="281"/>
      <c r="F947" s="136"/>
      <c r="G947" s="136"/>
    </row>
    <row r="948" customFormat="false" ht="15.75" hidden="false" customHeight="false" outlineLevel="0" collapsed="false">
      <c r="C948" s="136"/>
      <c r="D948" s="281"/>
      <c r="E948" s="281"/>
      <c r="F948" s="136"/>
      <c r="G948" s="136"/>
    </row>
    <row r="949" customFormat="false" ht="15.75" hidden="false" customHeight="false" outlineLevel="0" collapsed="false">
      <c r="C949" s="136"/>
      <c r="D949" s="281"/>
      <c r="E949" s="281"/>
      <c r="F949" s="136"/>
      <c r="G949" s="136"/>
    </row>
    <row r="950" customFormat="false" ht="15.75" hidden="false" customHeight="false" outlineLevel="0" collapsed="false">
      <c r="C950" s="136"/>
      <c r="D950" s="281"/>
      <c r="E950" s="281"/>
      <c r="F950" s="136"/>
      <c r="G950" s="136"/>
    </row>
    <row r="951" customFormat="false" ht="15.75" hidden="false" customHeight="false" outlineLevel="0" collapsed="false">
      <c r="C951" s="136"/>
      <c r="D951" s="281"/>
      <c r="E951" s="281"/>
      <c r="F951" s="136"/>
      <c r="G951" s="136"/>
    </row>
    <row r="952" customFormat="false" ht="15.75" hidden="false" customHeight="false" outlineLevel="0" collapsed="false">
      <c r="C952" s="136"/>
      <c r="D952" s="281"/>
      <c r="E952" s="281"/>
      <c r="F952" s="136"/>
      <c r="G952" s="136"/>
    </row>
    <row r="953" customFormat="false" ht="15.75" hidden="false" customHeight="false" outlineLevel="0" collapsed="false">
      <c r="C953" s="136"/>
      <c r="D953" s="281"/>
      <c r="E953" s="281"/>
      <c r="F953" s="136"/>
      <c r="G953" s="136"/>
    </row>
    <row r="954" customFormat="false" ht="15.75" hidden="false" customHeight="false" outlineLevel="0" collapsed="false">
      <c r="C954" s="136"/>
      <c r="D954" s="281"/>
      <c r="E954" s="281"/>
      <c r="F954" s="136"/>
      <c r="G954" s="136"/>
    </row>
    <row r="955" customFormat="false" ht="15.75" hidden="false" customHeight="false" outlineLevel="0" collapsed="false">
      <c r="C955" s="136"/>
      <c r="D955" s="281"/>
      <c r="E955" s="281"/>
      <c r="F955" s="136"/>
      <c r="G955" s="136"/>
    </row>
    <row r="956" customFormat="false" ht="15.75" hidden="false" customHeight="false" outlineLevel="0" collapsed="false">
      <c r="C956" s="136"/>
      <c r="D956" s="281"/>
      <c r="E956" s="281"/>
      <c r="F956" s="136"/>
      <c r="G956" s="136"/>
    </row>
    <row r="957" customFormat="false" ht="15.75" hidden="false" customHeight="false" outlineLevel="0" collapsed="false">
      <c r="C957" s="136"/>
      <c r="D957" s="281"/>
      <c r="E957" s="281"/>
      <c r="F957" s="136"/>
      <c r="G957" s="136"/>
    </row>
    <row r="958" customFormat="false" ht="15.75" hidden="false" customHeight="false" outlineLevel="0" collapsed="false">
      <c r="C958" s="136"/>
      <c r="D958" s="281"/>
      <c r="E958" s="281"/>
      <c r="F958" s="136"/>
      <c r="G958" s="136"/>
    </row>
    <row r="959" customFormat="false" ht="15.75" hidden="false" customHeight="false" outlineLevel="0" collapsed="false">
      <c r="C959" s="136"/>
      <c r="D959" s="281"/>
      <c r="E959" s="281"/>
      <c r="F959" s="136"/>
      <c r="G959" s="136"/>
    </row>
    <row r="960" customFormat="false" ht="15.75" hidden="false" customHeight="false" outlineLevel="0" collapsed="false">
      <c r="C960" s="136"/>
      <c r="D960" s="281"/>
      <c r="E960" s="281"/>
      <c r="F960" s="136"/>
      <c r="G960" s="136"/>
    </row>
    <row r="961" customFormat="false" ht="15.75" hidden="false" customHeight="false" outlineLevel="0" collapsed="false">
      <c r="C961" s="136"/>
      <c r="D961" s="281"/>
      <c r="E961" s="281"/>
      <c r="F961" s="136"/>
      <c r="G961" s="136"/>
    </row>
    <row r="962" customFormat="false" ht="15.75" hidden="false" customHeight="false" outlineLevel="0" collapsed="false">
      <c r="C962" s="136"/>
      <c r="D962" s="281"/>
      <c r="E962" s="281"/>
      <c r="F962" s="136"/>
      <c r="G962" s="136"/>
    </row>
    <row r="963" customFormat="false" ht="15.75" hidden="false" customHeight="false" outlineLevel="0" collapsed="false">
      <c r="C963" s="136"/>
      <c r="D963" s="281"/>
      <c r="E963" s="281"/>
      <c r="F963" s="136"/>
      <c r="G963" s="136"/>
    </row>
    <row r="964" customFormat="false" ht="15.75" hidden="false" customHeight="false" outlineLevel="0" collapsed="false">
      <c r="C964" s="136"/>
      <c r="D964" s="281"/>
      <c r="E964" s="281"/>
      <c r="F964" s="136"/>
      <c r="G964" s="136"/>
    </row>
    <row r="965" customFormat="false" ht="15.75" hidden="false" customHeight="false" outlineLevel="0" collapsed="false">
      <c r="C965" s="136"/>
      <c r="D965" s="281"/>
      <c r="E965" s="281"/>
      <c r="F965" s="136"/>
      <c r="G965" s="136"/>
    </row>
    <row r="966" customFormat="false" ht="15.75" hidden="false" customHeight="false" outlineLevel="0" collapsed="false">
      <c r="C966" s="136"/>
      <c r="D966" s="281"/>
      <c r="E966" s="281"/>
      <c r="F966" s="136"/>
      <c r="G966" s="136"/>
    </row>
    <row r="967" customFormat="false" ht="15.75" hidden="false" customHeight="false" outlineLevel="0" collapsed="false">
      <c r="C967" s="136"/>
      <c r="D967" s="281"/>
      <c r="E967" s="281"/>
      <c r="F967" s="136"/>
      <c r="G967" s="136"/>
    </row>
    <row r="968" customFormat="false" ht="15.75" hidden="false" customHeight="false" outlineLevel="0" collapsed="false">
      <c r="C968" s="136"/>
      <c r="D968" s="281"/>
      <c r="E968" s="281"/>
      <c r="F968" s="136"/>
      <c r="G968" s="136"/>
    </row>
    <row r="969" customFormat="false" ht="15.75" hidden="false" customHeight="false" outlineLevel="0" collapsed="false">
      <c r="C969" s="136"/>
      <c r="D969" s="281"/>
      <c r="E969" s="281"/>
      <c r="F969" s="136"/>
      <c r="G969" s="136"/>
    </row>
    <row r="970" customFormat="false" ht="15.75" hidden="false" customHeight="false" outlineLevel="0" collapsed="false">
      <c r="C970" s="136"/>
      <c r="D970" s="281"/>
      <c r="E970" s="281"/>
      <c r="F970" s="136"/>
      <c r="G970" s="136"/>
    </row>
    <row r="971" customFormat="false" ht="15.75" hidden="false" customHeight="false" outlineLevel="0" collapsed="false">
      <c r="C971" s="136"/>
      <c r="D971" s="281"/>
      <c r="E971" s="281"/>
      <c r="F971" s="136"/>
      <c r="G971" s="136"/>
    </row>
    <row r="972" customFormat="false" ht="15.75" hidden="false" customHeight="false" outlineLevel="0" collapsed="false">
      <c r="C972" s="136"/>
      <c r="D972" s="281"/>
      <c r="E972" s="281"/>
      <c r="F972" s="136"/>
      <c r="G972" s="136"/>
    </row>
    <row r="973" customFormat="false" ht="15.75" hidden="false" customHeight="false" outlineLevel="0" collapsed="false">
      <c r="C973" s="136"/>
      <c r="D973" s="281"/>
      <c r="E973" s="281"/>
      <c r="F973" s="136"/>
      <c r="G973" s="136"/>
    </row>
    <row r="974" customFormat="false" ht="15.75" hidden="false" customHeight="false" outlineLevel="0" collapsed="false">
      <c r="C974" s="136"/>
      <c r="D974" s="281"/>
      <c r="E974" s="281"/>
      <c r="F974" s="136"/>
      <c r="G974" s="136"/>
    </row>
    <row r="975" customFormat="false" ht="15.75" hidden="false" customHeight="false" outlineLevel="0" collapsed="false">
      <c r="C975" s="136"/>
      <c r="D975" s="281"/>
      <c r="E975" s="281"/>
      <c r="F975" s="136"/>
      <c r="G975" s="136"/>
    </row>
    <row r="976" customFormat="false" ht="15.75" hidden="false" customHeight="false" outlineLevel="0" collapsed="false">
      <c r="C976" s="136"/>
      <c r="D976" s="281"/>
      <c r="E976" s="281"/>
      <c r="F976" s="136"/>
      <c r="G976" s="136"/>
    </row>
    <row r="977" customFormat="false" ht="15.75" hidden="false" customHeight="false" outlineLevel="0" collapsed="false">
      <c r="C977" s="136"/>
      <c r="D977" s="281"/>
      <c r="E977" s="281"/>
      <c r="F977" s="136"/>
      <c r="G977" s="136"/>
    </row>
    <row r="978" customFormat="false" ht="15.75" hidden="false" customHeight="false" outlineLevel="0" collapsed="false">
      <c r="C978" s="136"/>
      <c r="D978" s="281"/>
      <c r="E978" s="281"/>
      <c r="F978" s="136"/>
      <c r="G978" s="136"/>
    </row>
    <row r="979" customFormat="false" ht="15.75" hidden="false" customHeight="false" outlineLevel="0" collapsed="false">
      <c r="C979" s="136"/>
      <c r="D979" s="281"/>
      <c r="E979" s="281"/>
      <c r="F979" s="136"/>
      <c r="G979" s="136"/>
    </row>
    <row r="980" customFormat="false" ht="15.75" hidden="false" customHeight="false" outlineLevel="0" collapsed="false">
      <c r="C980" s="136"/>
      <c r="D980" s="281"/>
      <c r="E980" s="281"/>
      <c r="F980" s="136"/>
      <c r="G980" s="136"/>
    </row>
    <row r="981" customFormat="false" ht="15.75" hidden="false" customHeight="false" outlineLevel="0" collapsed="false">
      <c r="C981" s="136"/>
      <c r="D981" s="281"/>
      <c r="E981" s="281"/>
      <c r="F981" s="136"/>
      <c r="G981" s="136"/>
    </row>
    <row r="982" customFormat="false" ht="15.75" hidden="false" customHeight="false" outlineLevel="0" collapsed="false">
      <c r="C982" s="136"/>
      <c r="D982" s="281"/>
      <c r="E982" s="281"/>
      <c r="F982" s="136"/>
      <c r="G982" s="136"/>
    </row>
    <row r="983" customFormat="false" ht="15.75" hidden="false" customHeight="false" outlineLevel="0" collapsed="false">
      <c r="C983" s="136"/>
      <c r="D983" s="281"/>
      <c r="E983" s="281"/>
      <c r="F983" s="136"/>
      <c r="G983" s="136"/>
    </row>
    <row r="984" customFormat="false" ht="15.75" hidden="false" customHeight="false" outlineLevel="0" collapsed="false">
      <c r="C984" s="136"/>
      <c r="D984" s="281"/>
      <c r="E984" s="281"/>
      <c r="F984" s="136"/>
      <c r="G984" s="136"/>
    </row>
    <row r="985" customFormat="false" ht="15.75" hidden="false" customHeight="false" outlineLevel="0" collapsed="false">
      <c r="C985" s="136"/>
      <c r="D985" s="281"/>
      <c r="E985" s="281"/>
      <c r="F985" s="136"/>
      <c r="G985" s="136"/>
    </row>
    <row r="986" customFormat="false" ht="15.75" hidden="false" customHeight="false" outlineLevel="0" collapsed="false">
      <c r="C986" s="136"/>
      <c r="D986" s="281"/>
      <c r="E986" s="281"/>
      <c r="F986" s="136"/>
      <c r="G986" s="136"/>
    </row>
    <row r="987" customFormat="false" ht="15.75" hidden="false" customHeight="false" outlineLevel="0" collapsed="false">
      <c r="C987" s="136"/>
      <c r="D987" s="281"/>
      <c r="E987" s="281"/>
      <c r="F987" s="136"/>
      <c r="G987" s="136"/>
    </row>
    <row r="988" customFormat="false" ht="15.75" hidden="false" customHeight="false" outlineLevel="0" collapsed="false">
      <c r="C988" s="136"/>
      <c r="D988" s="281"/>
      <c r="E988" s="281"/>
      <c r="F988" s="136"/>
      <c r="G988" s="136"/>
    </row>
    <row r="989" customFormat="false" ht="15.75" hidden="false" customHeight="false" outlineLevel="0" collapsed="false">
      <c r="C989" s="136"/>
      <c r="D989" s="281"/>
      <c r="E989" s="281"/>
      <c r="F989" s="136"/>
      <c r="G989" s="136"/>
    </row>
    <row r="990" customFormat="false" ht="15.75" hidden="false" customHeight="false" outlineLevel="0" collapsed="false">
      <c r="C990" s="136"/>
      <c r="D990" s="281"/>
      <c r="E990" s="281"/>
      <c r="F990" s="136"/>
      <c r="G990" s="136"/>
    </row>
    <row r="991" customFormat="false" ht="15.75" hidden="false" customHeight="false" outlineLevel="0" collapsed="false">
      <c r="C991" s="136"/>
      <c r="D991" s="281"/>
      <c r="E991" s="281"/>
      <c r="F991" s="136"/>
      <c r="G991" s="136"/>
    </row>
    <row r="992" customFormat="false" ht="15.75" hidden="false" customHeight="false" outlineLevel="0" collapsed="false">
      <c r="C992" s="136"/>
      <c r="D992" s="281"/>
      <c r="E992" s="281"/>
      <c r="F992" s="136"/>
      <c r="G992" s="136"/>
    </row>
    <row r="993" customFormat="false" ht="15.75" hidden="false" customHeight="false" outlineLevel="0" collapsed="false">
      <c r="C993" s="136"/>
      <c r="D993" s="281"/>
      <c r="E993" s="281"/>
      <c r="F993" s="136"/>
      <c r="G993" s="136"/>
    </row>
    <row r="994" customFormat="false" ht="15.75" hidden="false" customHeight="false" outlineLevel="0" collapsed="false">
      <c r="C994" s="136"/>
      <c r="D994" s="281"/>
      <c r="E994" s="281"/>
      <c r="F994" s="136"/>
      <c r="G994" s="136"/>
    </row>
    <row r="995" customFormat="false" ht="15.75" hidden="false" customHeight="false" outlineLevel="0" collapsed="false">
      <c r="C995" s="136"/>
      <c r="D995" s="281"/>
      <c r="E995" s="281"/>
      <c r="F995" s="136"/>
      <c r="G995" s="136"/>
    </row>
    <row r="996" customFormat="false" ht="15.75" hidden="false" customHeight="false" outlineLevel="0" collapsed="false">
      <c r="C996" s="136"/>
      <c r="D996" s="281"/>
      <c r="E996" s="281"/>
      <c r="F996" s="136"/>
      <c r="G996" s="136"/>
    </row>
    <row r="997" customFormat="false" ht="15.75" hidden="false" customHeight="false" outlineLevel="0" collapsed="false">
      <c r="C997" s="136"/>
      <c r="D997" s="281"/>
      <c r="E997" s="281"/>
      <c r="F997" s="136"/>
      <c r="G997" s="136"/>
    </row>
    <row r="998" customFormat="false" ht="15.75" hidden="false" customHeight="false" outlineLevel="0" collapsed="false">
      <c r="C998" s="136"/>
      <c r="D998" s="281"/>
      <c r="E998" s="281"/>
      <c r="F998" s="136"/>
      <c r="G998" s="136"/>
    </row>
    <row r="999" customFormat="false" ht="15.75" hidden="false" customHeight="false" outlineLevel="0" collapsed="false">
      <c r="C999" s="136"/>
      <c r="D999" s="281"/>
      <c r="E999" s="281"/>
      <c r="F999" s="136"/>
      <c r="G999" s="136"/>
    </row>
    <row r="1000" customFormat="false" ht="15.75" hidden="false" customHeight="false" outlineLevel="0" collapsed="false">
      <c r="C1000" s="136"/>
      <c r="D1000" s="281"/>
      <c r="E1000" s="281"/>
      <c r="F1000" s="136"/>
      <c r="G1000" s="136"/>
    </row>
    <row r="1001" customFormat="false" ht="15.75" hidden="false" customHeight="false" outlineLevel="0" collapsed="false">
      <c r="C1001" s="136"/>
      <c r="D1001" s="281"/>
      <c r="E1001" s="281"/>
      <c r="F1001" s="136"/>
      <c r="G1001" s="136"/>
    </row>
    <row r="1002" customFormat="false" ht="15.75" hidden="false" customHeight="false" outlineLevel="0" collapsed="false">
      <c r="C1002" s="136"/>
      <c r="D1002" s="281"/>
      <c r="E1002" s="281"/>
      <c r="F1002" s="136"/>
      <c r="G1002" s="136"/>
    </row>
    <row r="1003" customFormat="false" ht="15.75" hidden="false" customHeight="false" outlineLevel="0" collapsed="false">
      <c r="C1003" s="136"/>
      <c r="D1003" s="281"/>
      <c r="E1003" s="281"/>
      <c r="F1003" s="136"/>
      <c r="G1003" s="136"/>
    </row>
    <row r="1004" customFormat="false" ht="15.75" hidden="false" customHeight="false" outlineLevel="0" collapsed="false">
      <c r="C1004" s="136"/>
      <c r="D1004" s="281"/>
      <c r="E1004" s="281"/>
      <c r="F1004" s="136"/>
      <c r="G1004" s="136"/>
    </row>
    <row r="1005" customFormat="false" ht="15.75" hidden="false" customHeight="false" outlineLevel="0" collapsed="false">
      <c r="C1005" s="136"/>
      <c r="D1005" s="281"/>
      <c r="E1005" s="281"/>
      <c r="F1005" s="136"/>
      <c r="G1005" s="136"/>
    </row>
    <row r="1006" customFormat="false" ht="15.75" hidden="false" customHeight="false" outlineLevel="0" collapsed="false">
      <c r="C1006" s="136"/>
      <c r="D1006" s="281"/>
      <c r="E1006" s="281"/>
      <c r="F1006" s="136"/>
      <c r="G1006" s="136"/>
    </row>
    <row r="1007" customFormat="false" ht="15.75" hidden="false" customHeight="false" outlineLevel="0" collapsed="false">
      <c r="C1007" s="136"/>
      <c r="D1007" s="281"/>
      <c r="E1007" s="281"/>
      <c r="F1007" s="136"/>
      <c r="G1007" s="136"/>
    </row>
    <row r="1008" customFormat="false" ht="15.75" hidden="false" customHeight="false" outlineLevel="0" collapsed="false">
      <c r="C1008" s="136"/>
      <c r="D1008" s="281"/>
      <c r="E1008" s="281"/>
      <c r="F1008" s="136"/>
      <c r="G1008" s="136"/>
    </row>
  </sheetData>
  <mergeCells count="2">
    <mergeCell ref="G2:H2"/>
    <mergeCell ref="I2:J2"/>
  </mergeCells>
  <hyperlinks>
    <hyperlink ref="L3" r:id="rId2" display="https://corona.jakarta.go.id/id/data"/>
    <hyperlink ref="L4" r:id="rId3" display="https://www.ayobandung.com/read/2020/04/07/85258/rapid-test-covid-19-di-jabar-826-orang-terindikasi-positif"/>
    <hyperlink ref="L6" r:id="rId4" display="https://news.detik.com/berita-jawa-timur/d-4968894/7279-rapid-test-di-jatim-169-positif-hasil-swab-15-orang-positif"/>
    <hyperlink ref="L7" r:id="rId5" display="https://www.tribunnews.com/corona/2020/04/04/hasil-rapid-test-jawa-tengah-37-orang-dinyatakan-positif-covid-19"/>
    <hyperlink ref="L8" r:id="rId6" display="https://www.cnnindonesia.com/nasional/20200406223115-20-490986/hasil-rapid-test-di-banten-201-orang-dinyatakan-positif?utm_source=twitter&amp;utm_medium=oa&amp;utm_content=cnnindonesia&amp;utm_campaign=cmssocmed"/>
    <hyperlink ref="L10" r:id="rId7" display="https://babelreview.co.id/hasil-rapid-test-492-orang-di-babel-12-orang-reaktif-mikron-ayo-jangan-takut-ini-untuk-deteksi-dini"/>
    <hyperlink ref="L11" r:id="rId8" display="https://www.beritasatu.com/nasional/618073-kemkes-bantu-4800-rapid-test-covid19-ke-dinkes-bengkulu"/>
    <hyperlink ref="L12" r:id="rId9" display="https://corona.kepriprov.go.id/data.phtml"/>
    <hyperlink ref="I19" r:id="rId10" display="https://www.kompas.tv/article/72969/jakarta-terima-100-ribu-alat-rapid-test-corona-ini-warga-yang-dapat-prioritas"/>
    <hyperlink ref="I20" r:id="rId11" display="https://www.cnnindonesia.com/nasional/20200401101920-20-488994/18077-orang-di-jakarta-rapid-test-299-positif-corona"/>
    <hyperlink ref="I21" r:id="rId12" display="https://www.liputan6.com/news/read/4216434/jawa-barat-dapat-bantuan-50-ribu-rapid-test-bantu-cari-sebaran-corona-covid"/>
    <hyperlink ref="I22" r:id="rId13" display="https://www.cnnindonesia.com/nasional/20200401182606-20-489307/hasil-rapid-test-di-jabar-409-orang-positif-corona"/>
    <hyperlink ref="I23" r:id="rId14" display="https://news.detik.com/berita-jawa-timur/d-4955186/18400-alat-rapid-test-siap-digunakan-di-jatim-ini-prioritasnya"/>
    <hyperlink ref="I25" r:id="rId15" display="https://regional.kompas.com/read/2020/03/28/17354561/dapat-tambahan-12000-rapid-test-corona-banten-belum-berencana-gelar-tes"/>
    <hyperlink ref="I26" r:id="rId16" display="https://regional.kompas.com/read/2020/03/28/17354561/dapat-tambahan-12000-rapid-test-corona-banten-belum-berencana-gelar-tes"/>
    <hyperlink ref="I27" r:id="rId17" display="https://regional.kompas.com/read/2020/04/01/21472461/hasil-rapid-test-106-orang-positif-corona-di-tangerang-dan-tangsel?page=2"/>
    <hyperlink ref="I28" r:id="rId18" display="https://regional.kompas.com/read/2020/04/01/21472461/hasil-rapid-test-106-orang-positif-corona-di-tangerang-dan-tangsel?page=2"/>
    <hyperlink ref="I29" r:id="rId19" display="https://regional.kompas.com/read/2020/04/01/21472461/hasil-rapid-test-106-orang-positif-corona-di-tangerang-dan-tangsel?page=2"/>
    <hyperlink ref="I30" r:id="rId20" display="https://regional.kompas.com/read/2020/04/01/21472461/hasil-rapid-test-106-orang-positif-corona-di-tangerang-dan-tangsel?page=2"/>
    <hyperlink ref="I31" r:id="rId21" display="https://regional.kompas.com/read/2020/04/01/21472461/hasil-rapid-test-106-orang-positif-corona-di-tangerang-dan-tangsel?page=2"/>
    <hyperlink ref="I32" r:id="rId22" display="https://regional.kompas.com/read/2020/04/01/21472461/hasil-rapid-test-106-orang-positif-corona-di-tangerang-dan-tangsel?page=2"/>
    <hyperlink ref="I33" r:id="rId23" display="https://regional.kompas.com/read/2020/04/01/21472461/hasil-rapid-test-106-orang-positif-corona-di-tangerang-dan-tangsel?page=2"/>
    <hyperlink ref="I34" r:id="rId24" display="https://regional.kompas.com/read/2020/04/01/21472461/hasil-rapid-test-106-orang-positif-corona-di-tangerang-dan-tangsel?page=2"/>
    <hyperlink ref="I35" r:id="rId25" display="https://www.merdeka.com/jakarta/20532-rapid-test-di-dki-428-dinyatakan-positif-covid-19.html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6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P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B2" activeCellId="0" sqref="B2"/>
    </sheetView>
  </sheetViews>
  <sheetFormatPr defaultColWidth="14.4453125" defaultRowHeight="15.75" zeroHeight="false" outlineLevelRow="0" outlineLevelCol="0"/>
  <cols>
    <col collapsed="false" customWidth="true" hidden="false" outlineLevel="0" max="36" min="1" style="0" width="9.43"/>
    <col collapsed="false" customWidth="true" hidden="false" outlineLevel="0" max="38" min="37" style="0" width="11.43"/>
    <col collapsed="false" customWidth="true" hidden="false" outlineLevel="0" max="39" min="39" style="0" width="14.57"/>
    <col collapsed="false" customWidth="true" hidden="false" outlineLevel="0" max="42" min="40" style="0" width="14.01"/>
  </cols>
  <sheetData>
    <row r="1" customFormat="false" ht="15.75" hidden="false" customHeight="false" outlineLevel="0" collapsed="false">
      <c r="A1" s="44" t="s">
        <v>149</v>
      </c>
      <c r="B1" s="44" t="s">
        <v>73</v>
      </c>
      <c r="C1" s="44" t="s">
        <v>74</v>
      </c>
      <c r="D1" s="44" t="s">
        <v>75</v>
      </c>
      <c r="E1" s="44" t="s">
        <v>1105</v>
      </c>
      <c r="F1" s="44" t="s">
        <v>77</v>
      </c>
      <c r="G1" s="44" t="s">
        <v>115</v>
      </c>
      <c r="H1" s="44" t="s">
        <v>116</v>
      </c>
      <c r="I1" s="44" t="s">
        <v>80</v>
      </c>
      <c r="J1" s="44" t="s">
        <v>117</v>
      </c>
      <c r="K1" s="44" t="s">
        <v>118</v>
      </c>
      <c r="L1" s="44" t="s">
        <v>119</v>
      </c>
      <c r="M1" s="44" t="s">
        <v>120</v>
      </c>
      <c r="N1" s="44" t="s">
        <v>121</v>
      </c>
      <c r="O1" s="44" t="s">
        <v>122</v>
      </c>
      <c r="P1" s="44" t="s">
        <v>123</v>
      </c>
      <c r="Q1" s="44" t="s">
        <v>124</v>
      </c>
      <c r="R1" s="44" t="s">
        <v>125</v>
      </c>
      <c r="S1" s="44" t="s">
        <v>126</v>
      </c>
      <c r="T1" s="44" t="s">
        <v>127</v>
      </c>
      <c r="U1" s="44" t="s">
        <v>128</v>
      </c>
      <c r="V1" s="44" t="s">
        <v>129</v>
      </c>
      <c r="W1" s="44" t="s">
        <v>130</v>
      </c>
      <c r="X1" s="44" t="s">
        <v>131</v>
      </c>
      <c r="Y1" s="44" t="s">
        <v>132</v>
      </c>
      <c r="Z1" s="44" t="s">
        <v>133</v>
      </c>
      <c r="AA1" s="44" t="s">
        <v>99</v>
      </c>
      <c r="AB1" s="44" t="s">
        <v>100</v>
      </c>
      <c r="AC1" s="44" t="s">
        <v>134</v>
      </c>
      <c r="AD1" s="44" t="s">
        <v>102</v>
      </c>
      <c r="AE1" s="44" t="s">
        <v>135</v>
      </c>
      <c r="AF1" s="44" t="s">
        <v>104</v>
      </c>
      <c r="AG1" s="44" t="s">
        <v>136</v>
      </c>
      <c r="AH1" s="44" t="s">
        <v>137</v>
      </c>
      <c r="AI1" s="44" t="s">
        <v>107</v>
      </c>
      <c r="AJ1" s="44" t="s">
        <v>138</v>
      </c>
      <c r="AK1" s="291" t="s">
        <v>109</v>
      </c>
      <c r="AL1" s="291" t="s">
        <v>144</v>
      </c>
      <c r="AM1" s="291" t="s">
        <v>1106</v>
      </c>
      <c r="AN1" s="291" t="s">
        <v>1107</v>
      </c>
      <c r="AO1" s="291" t="s">
        <v>116</v>
      </c>
      <c r="AP1" s="291" t="s">
        <v>144</v>
      </c>
    </row>
    <row r="2" customFormat="false" ht="15.75" hidden="false" customHeight="false" outlineLevel="0" collapsed="false">
      <c r="A2" s="44" t="s">
        <v>1108</v>
      </c>
      <c r="B2" s="44"/>
      <c r="C2" s="44" t="n">
        <v>1</v>
      </c>
      <c r="D2" s="44" t="n">
        <v>48</v>
      </c>
      <c r="E2" s="44"/>
      <c r="F2" s="44"/>
      <c r="G2" s="44" t="n">
        <v>4</v>
      </c>
      <c r="H2" s="44" t="n">
        <v>177</v>
      </c>
      <c r="I2" s="44"/>
      <c r="J2" s="44" t="n">
        <v>40</v>
      </c>
      <c r="K2" s="44" t="n">
        <v>12</v>
      </c>
      <c r="L2" s="44" t="n">
        <v>9</v>
      </c>
      <c r="M2" s="44" t="n">
        <v>2</v>
      </c>
      <c r="N2" s="44" t="n">
        <v>3</v>
      </c>
      <c r="O2" s="44" t="n">
        <v>2</v>
      </c>
      <c r="P2" s="44"/>
      <c r="Q2" s="44"/>
      <c r="R2" s="44" t="n">
        <v>3</v>
      </c>
      <c r="S2" s="44"/>
      <c r="T2" s="44"/>
      <c r="U2" s="44"/>
      <c r="V2" s="44" t="n">
        <v>1</v>
      </c>
      <c r="W2" s="44" t="n">
        <v>2</v>
      </c>
      <c r="X2" s="44" t="n">
        <v>3</v>
      </c>
      <c r="Y2" s="44"/>
      <c r="AA2" s="44" t="n">
        <v>1</v>
      </c>
      <c r="AB2" s="44" t="n">
        <v>1</v>
      </c>
      <c r="AC2" s="44"/>
      <c r="AD2" s="44"/>
      <c r="AE2" s="44"/>
      <c r="AF2" s="44"/>
      <c r="AG2" s="44"/>
      <c r="AH2" s="44"/>
      <c r="AI2" s="44"/>
      <c r="AJ2" s="44"/>
      <c r="AK2" s="291" t="n">
        <f aca="false">SUM(B2:AJ2)</f>
        <v>309</v>
      </c>
      <c r="AL2" s="291" t="n">
        <f aca="false">SUM(B2:AJ2)-H2</f>
        <v>132</v>
      </c>
      <c r="AM2" s="291" t="n">
        <f aca="false">H2</f>
        <v>177</v>
      </c>
      <c r="AN2" s="292" t="n">
        <f aca="false">'Statistik Harian'!E18-AM2</f>
        <v>132</v>
      </c>
      <c r="AO2" s="293" t="n">
        <f aca="false">AM2/'Statistik Harian'!E18</f>
        <v>0.572815533980582</v>
      </c>
      <c r="AP2" s="293" t="n">
        <f aca="false">AN2/'Statistik Harian'!E18</f>
        <v>0.427184466019417</v>
      </c>
    </row>
    <row r="3" customFormat="false" ht="15.75" hidden="false" customHeight="false" outlineLevel="0" collapsed="false">
      <c r="A3" s="294" t="n">
        <v>43910</v>
      </c>
      <c r="B3" s="44"/>
      <c r="C3" s="44" t="n">
        <f aca="false">3-C2</f>
        <v>2</v>
      </c>
      <c r="D3" s="44" t="n">
        <v>4</v>
      </c>
      <c r="E3" s="44"/>
      <c r="F3" s="44"/>
      <c r="G3" s="44"/>
      <c r="H3" s="44" t="n">
        <v>40</v>
      </c>
      <c r="I3" s="44"/>
      <c r="J3" s="44" t="n">
        <v>1</v>
      </c>
      <c r="K3" s="44"/>
      <c r="L3" s="44" t="n">
        <v>6</v>
      </c>
      <c r="M3" s="44"/>
      <c r="N3" s="44" t="n">
        <v>6</v>
      </c>
      <c r="P3" s="44"/>
      <c r="Q3" s="44"/>
      <c r="R3" s="44" t="n">
        <v>1</v>
      </c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291" t="n">
        <f aca="false">SUM(B3:AJ3)</f>
        <v>60</v>
      </c>
      <c r="AL3" s="291" t="n">
        <f aca="false">SUM(B3:AJ3)-H3</f>
        <v>20</v>
      </c>
      <c r="AM3" s="291" t="n">
        <f aca="false">AM2+H3</f>
        <v>217</v>
      </c>
      <c r="AN3" s="292" t="n">
        <f aca="false">'Statistik Harian'!E19-AM3</f>
        <v>152</v>
      </c>
      <c r="AO3" s="293" t="n">
        <f aca="false">AM3/'Statistik Harian'!E19</f>
        <v>0.588075880758808</v>
      </c>
      <c r="AP3" s="293" t="n">
        <f aca="false">AN3/'Statistik Harian'!E19</f>
        <v>0.411924119241192</v>
      </c>
    </row>
    <row r="4" customFormat="false" ht="15.75" hidden="false" customHeight="false" outlineLevel="0" collapsed="false">
      <c r="A4" s="294" t="n">
        <v>43911</v>
      </c>
      <c r="B4" s="44"/>
      <c r="C4" s="44"/>
      <c r="D4" s="44" t="n">
        <v>4</v>
      </c>
      <c r="E4" s="44"/>
      <c r="F4" s="44"/>
      <c r="G4" s="44" t="n">
        <v>1</v>
      </c>
      <c r="H4" s="44" t="n">
        <v>44</v>
      </c>
      <c r="I4" s="44"/>
      <c r="J4" s="44" t="n">
        <v>14</v>
      </c>
      <c r="K4" s="44" t="n">
        <v>2</v>
      </c>
      <c r="L4" s="44" t="n">
        <v>11</v>
      </c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 t="n">
        <v>2</v>
      </c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 t="n">
        <v>3</v>
      </c>
      <c r="AK4" s="291" t="n">
        <f aca="false">SUM(B4:AJ4)</f>
        <v>81</v>
      </c>
      <c r="AL4" s="291" t="n">
        <f aca="false">SUM(B4:AJ4)-H4</f>
        <v>37</v>
      </c>
      <c r="AM4" s="291" t="n">
        <f aca="false">AM3+H4</f>
        <v>261</v>
      </c>
      <c r="AN4" s="292" t="n">
        <f aca="false">'Statistik Harian'!E20-AM4</f>
        <v>189</v>
      </c>
      <c r="AO4" s="293" t="n">
        <f aca="false">AM4/'Statistik Harian'!E20</f>
        <v>0.58</v>
      </c>
      <c r="AP4" s="293" t="n">
        <f aca="false">AN4/'Statistik Harian'!E20</f>
        <v>0.42</v>
      </c>
    </row>
    <row r="5" customFormat="false" ht="15.75" hidden="false" customHeight="false" outlineLevel="0" collapsed="false">
      <c r="A5" s="294" t="n">
        <v>43912</v>
      </c>
      <c r="B5" s="44"/>
      <c r="C5" s="44"/>
      <c r="D5" s="44"/>
      <c r="E5" s="44"/>
      <c r="F5" s="44"/>
      <c r="G5" s="44"/>
      <c r="H5" s="44" t="n">
        <v>40</v>
      </c>
      <c r="I5" s="44"/>
      <c r="J5" s="44" t="n">
        <v>4</v>
      </c>
      <c r="K5" s="44" t="n">
        <v>1</v>
      </c>
      <c r="L5" s="44" t="n">
        <v>15</v>
      </c>
      <c r="M5" s="44"/>
      <c r="N5" s="44"/>
      <c r="O5" s="44"/>
      <c r="P5" s="44" t="n">
        <v>1</v>
      </c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 t="n">
        <v>1</v>
      </c>
      <c r="AE5" s="44"/>
      <c r="AF5" s="44" t="n">
        <v>2</v>
      </c>
      <c r="AG5" s="44"/>
      <c r="AH5" s="44"/>
      <c r="AI5" s="44"/>
      <c r="AJ5" s="44"/>
      <c r="AK5" s="291" t="n">
        <f aca="false">SUM(B5:AJ5)</f>
        <v>64</v>
      </c>
      <c r="AL5" s="291" t="n">
        <f aca="false">SUM(B5:AJ5)-H5</f>
        <v>24</v>
      </c>
      <c r="AM5" s="291" t="n">
        <f aca="false">AM4+H5</f>
        <v>301</v>
      </c>
      <c r="AN5" s="292" t="n">
        <f aca="false">'Statistik Harian'!E21-AM5</f>
        <v>213</v>
      </c>
      <c r="AO5" s="293" t="n">
        <f aca="false">AM5/'Statistik Harian'!E21</f>
        <v>0.585603112840467</v>
      </c>
      <c r="AP5" s="293" t="n">
        <f aca="false">AN5/'Statistik Harian'!E21</f>
        <v>0.414396887159533</v>
      </c>
    </row>
    <row r="6" customFormat="false" ht="15.75" hidden="false" customHeight="false" outlineLevel="0" collapsed="false">
      <c r="A6" s="294" t="n">
        <v>43913</v>
      </c>
      <c r="B6" s="44"/>
      <c r="C6" s="44" t="n">
        <v>3</v>
      </c>
      <c r="D6" s="44" t="n">
        <v>9</v>
      </c>
      <c r="E6" s="44"/>
      <c r="F6" s="44"/>
      <c r="G6" s="44"/>
      <c r="H6" s="44" t="n">
        <v>44</v>
      </c>
      <c r="I6" s="44" t="n">
        <v>1</v>
      </c>
      <c r="J6" s="44"/>
      <c r="K6" s="44"/>
      <c r="L6" s="44"/>
      <c r="M6" s="44"/>
      <c r="N6" s="44" t="n">
        <v>2</v>
      </c>
      <c r="O6" s="44"/>
      <c r="P6" s="44"/>
      <c r="Q6" s="44"/>
      <c r="R6" s="44" t="n">
        <v>1</v>
      </c>
      <c r="S6" s="44"/>
      <c r="T6" s="44"/>
      <c r="U6" s="44"/>
      <c r="V6" s="44"/>
      <c r="W6" s="44"/>
      <c r="X6" s="44"/>
      <c r="Y6" s="44" t="n">
        <v>2</v>
      </c>
      <c r="Z6" s="44"/>
      <c r="AA6" s="44"/>
      <c r="AB6" s="44"/>
      <c r="AC6" s="44" t="n">
        <v>1</v>
      </c>
      <c r="AD6" s="44"/>
      <c r="AE6" s="44"/>
      <c r="AF6" s="44"/>
      <c r="AG6" s="44"/>
      <c r="AH6" s="44"/>
      <c r="AI6" s="44"/>
      <c r="AJ6" s="44" t="n">
        <f aca="false">65-SUM(B6:AH6)</f>
        <v>2</v>
      </c>
      <c r="AK6" s="291" t="n">
        <f aca="false">SUM(B6:AJ6)</f>
        <v>65</v>
      </c>
      <c r="AL6" s="291" t="n">
        <f aca="false">SUM(B6:AJ6)-H6</f>
        <v>21</v>
      </c>
      <c r="AM6" s="291" t="n">
        <f aca="false">AM5+H6</f>
        <v>345</v>
      </c>
      <c r="AN6" s="292" t="n">
        <f aca="false">'Statistik Harian'!E22-AM6</f>
        <v>234</v>
      </c>
      <c r="AO6" s="293" t="n">
        <f aca="false">AM6/'Statistik Harian'!E22</f>
        <v>0.595854922279793</v>
      </c>
      <c r="AP6" s="293" t="n">
        <f aca="false">AN6/'Statistik Harian'!E22</f>
        <v>0.404145077720207</v>
      </c>
    </row>
    <row r="7" customFormat="false" ht="15.75" hidden="false" customHeight="false" outlineLevel="0" collapsed="false">
      <c r="A7" s="294" t="n">
        <v>43914</v>
      </c>
      <c r="B7" s="44"/>
      <c r="C7" s="44"/>
      <c r="D7" s="44" t="n">
        <v>9</v>
      </c>
      <c r="E7" s="44"/>
      <c r="F7" s="44"/>
      <c r="G7" s="44" t="n">
        <v>1</v>
      </c>
      <c r="H7" s="44" t="n">
        <v>70</v>
      </c>
      <c r="I7" s="44"/>
      <c r="J7" s="44" t="n">
        <v>1</v>
      </c>
      <c r="K7" s="44" t="n">
        <v>4</v>
      </c>
      <c r="L7" s="44" t="n">
        <v>10</v>
      </c>
      <c r="M7" s="44" t="n">
        <v>1</v>
      </c>
      <c r="N7" s="44"/>
      <c r="O7" s="44" t="n">
        <v>1</v>
      </c>
      <c r="P7" s="44"/>
      <c r="Q7" s="44"/>
      <c r="R7" s="44"/>
      <c r="S7" s="44" t="n">
        <v>1</v>
      </c>
      <c r="T7" s="44" t="n">
        <v>1</v>
      </c>
      <c r="U7" s="44"/>
      <c r="V7" s="44" t="n">
        <v>1</v>
      </c>
      <c r="W7" s="44" t="n">
        <v>5</v>
      </c>
      <c r="X7" s="44"/>
      <c r="Y7" s="44"/>
      <c r="Z7" s="44"/>
      <c r="AA7" s="44"/>
      <c r="AB7" s="44"/>
      <c r="AC7" s="44"/>
      <c r="AD7" s="44"/>
      <c r="AE7" s="44"/>
      <c r="AF7" s="44" t="n">
        <v>1</v>
      </c>
      <c r="AG7" s="44"/>
      <c r="AH7" s="44"/>
      <c r="AI7" s="44"/>
      <c r="AJ7" s="44"/>
      <c r="AK7" s="291" t="n">
        <f aca="false">SUM(B7:AJ7)</f>
        <v>106</v>
      </c>
      <c r="AL7" s="291" t="n">
        <f aca="false">SUM(B7:AJ7)-H7</f>
        <v>36</v>
      </c>
      <c r="AM7" s="291" t="n">
        <f aca="false">AM6+H7</f>
        <v>415</v>
      </c>
      <c r="AN7" s="292" t="n">
        <f aca="false">'Statistik Harian'!E23-AM7</f>
        <v>270</v>
      </c>
      <c r="AO7" s="293" t="n">
        <f aca="false">AM7/'Statistik Harian'!E23</f>
        <v>0.605839416058394</v>
      </c>
      <c r="AP7" s="293" t="n">
        <f aca="false">AN7/'Statistik Harian'!E23</f>
        <v>0.394160583941606</v>
      </c>
    </row>
    <row r="8" customFormat="false" ht="15.75" hidden="false" customHeight="false" outlineLevel="0" collapsed="false">
      <c r="A8" s="294" t="n">
        <v>43915</v>
      </c>
      <c r="B8" s="44"/>
      <c r="C8" s="44" t="n">
        <v>3</v>
      </c>
      <c r="D8" s="44" t="n">
        <v>2</v>
      </c>
      <c r="E8" s="44"/>
      <c r="F8" s="44"/>
      <c r="G8" s="44" t="n">
        <v>10</v>
      </c>
      <c r="H8" s="44" t="n">
        <v>38</v>
      </c>
      <c r="I8" s="44"/>
      <c r="J8" s="44" t="n">
        <v>13</v>
      </c>
      <c r="K8" s="44" t="n">
        <v>19</v>
      </c>
      <c r="L8" s="44"/>
      <c r="M8" s="44"/>
      <c r="N8" s="44"/>
      <c r="O8" s="44" t="n">
        <v>1</v>
      </c>
      <c r="P8" s="44"/>
      <c r="Q8" s="44"/>
      <c r="R8" s="44"/>
      <c r="S8" s="44" t="n">
        <v>1</v>
      </c>
      <c r="T8" s="44"/>
      <c r="U8" s="44"/>
      <c r="V8" s="44"/>
      <c r="W8" s="44" t="n">
        <v>1</v>
      </c>
      <c r="X8" s="44"/>
      <c r="Y8" s="44" t="n">
        <v>9</v>
      </c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 t="n">
        <f aca="false">105-SUM(B8:AH8)</f>
        <v>8</v>
      </c>
      <c r="AK8" s="291" t="n">
        <f aca="false">SUM(B8:AJ8)</f>
        <v>105</v>
      </c>
      <c r="AL8" s="291" t="n">
        <f aca="false">SUM(B8:AJ8)-H8</f>
        <v>67</v>
      </c>
      <c r="AM8" s="291" t="n">
        <f aca="false">AM7+H8</f>
        <v>453</v>
      </c>
      <c r="AN8" s="292" t="n">
        <f aca="false">'Statistik Harian'!E24-AM8</f>
        <v>337</v>
      </c>
      <c r="AO8" s="293" t="n">
        <f aca="false">AM8/'Statistik Harian'!E24</f>
        <v>0.573417721518987</v>
      </c>
      <c r="AP8" s="293" t="n">
        <f aca="false">AN8/'Statistik Harian'!E24</f>
        <v>0.426582278481013</v>
      </c>
    </row>
    <row r="9" customFormat="false" ht="15.75" hidden="false" customHeight="false" outlineLevel="0" collapsed="false">
      <c r="A9" s="294" t="n">
        <v>43916</v>
      </c>
      <c r="B9" s="44" t="n">
        <v>1</v>
      </c>
      <c r="C9" s="44"/>
      <c r="D9" s="44"/>
      <c r="E9" s="44"/>
      <c r="F9" s="44"/>
      <c r="G9" s="44"/>
      <c r="H9" s="44" t="n">
        <v>53</v>
      </c>
      <c r="I9" s="44"/>
      <c r="J9" s="44" t="n">
        <v>5</v>
      </c>
      <c r="K9" s="44" t="n">
        <v>2</v>
      </c>
      <c r="L9" s="44" t="n">
        <v>8</v>
      </c>
      <c r="M9" s="44"/>
      <c r="N9" s="44"/>
      <c r="O9" s="44" t="n">
        <v>2</v>
      </c>
      <c r="P9" s="44"/>
      <c r="Q9" s="44"/>
      <c r="R9" s="44"/>
      <c r="S9" s="44"/>
      <c r="T9" s="44"/>
      <c r="U9" s="44" t="n">
        <v>3</v>
      </c>
      <c r="V9" s="44"/>
      <c r="W9" s="44"/>
      <c r="X9" s="44"/>
      <c r="Y9" s="44" t="n">
        <v>14</v>
      </c>
      <c r="Z9" s="44" t="n">
        <v>1</v>
      </c>
      <c r="AA9" s="44" t="n">
        <v>2</v>
      </c>
      <c r="AB9" s="44"/>
      <c r="AC9" s="44"/>
      <c r="AD9" s="44"/>
      <c r="AE9" s="44"/>
      <c r="AF9" s="44" t="n">
        <v>4</v>
      </c>
      <c r="AG9" s="44"/>
      <c r="AH9" s="44"/>
      <c r="AI9" s="44"/>
      <c r="AJ9" s="44" t="n">
        <f aca="false">103-SUM(B9:AH9)</f>
        <v>8</v>
      </c>
      <c r="AK9" s="291" t="n">
        <f aca="false">SUM(B9:AJ9)</f>
        <v>103</v>
      </c>
      <c r="AL9" s="291" t="n">
        <f aca="false">SUM(B9:AJ9)-H9</f>
        <v>50</v>
      </c>
      <c r="AM9" s="291" t="n">
        <f aca="false">AM8+H9</f>
        <v>506</v>
      </c>
      <c r="AN9" s="292" t="n">
        <f aca="false">'Statistik Harian'!E25-AM9</f>
        <v>387</v>
      </c>
      <c r="AO9" s="293" t="n">
        <f aca="false">AM9/'Statistik Harian'!E25</f>
        <v>0.566629339305711</v>
      </c>
      <c r="AP9" s="293" t="n">
        <f aca="false">AN9/'Statistik Harian'!E25</f>
        <v>0.433370660694289</v>
      </c>
    </row>
    <row r="10" customFormat="false" ht="15.75" hidden="false" customHeight="false" outlineLevel="0" collapsed="false">
      <c r="A10" s="294" t="n">
        <v>43917</v>
      </c>
      <c r="B10" s="44" t="n">
        <v>3</v>
      </c>
      <c r="C10" s="44"/>
      <c r="D10" s="44" t="n">
        <v>17</v>
      </c>
      <c r="E10" s="44"/>
      <c r="F10" s="44"/>
      <c r="G10" s="44" t="n">
        <v>6</v>
      </c>
      <c r="H10" s="44" t="n">
        <v>83</v>
      </c>
      <c r="I10" s="44"/>
      <c r="J10" s="44" t="n">
        <v>20</v>
      </c>
      <c r="K10" s="44" t="n">
        <v>3</v>
      </c>
      <c r="L10" s="44" t="n">
        <v>7</v>
      </c>
      <c r="M10" s="44"/>
      <c r="N10" s="44"/>
      <c r="O10" s="44"/>
      <c r="P10" s="44"/>
      <c r="Q10" s="44"/>
      <c r="R10" s="44"/>
      <c r="S10" s="44"/>
      <c r="T10" s="44"/>
      <c r="U10" s="44" t="n">
        <v>2</v>
      </c>
      <c r="V10" s="44"/>
      <c r="W10" s="44"/>
      <c r="X10" s="44"/>
      <c r="Y10" s="44" t="n">
        <v>2</v>
      </c>
      <c r="Z10" s="44"/>
      <c r="AA10" s="44" t="n">
        <v>1</v>
      </c>
      <c r="AB10" s="44"/>
      <c r="AC10" s="44"/>
      <c r="AD10" s="44"/>
      <c r="AE10" s="44" t="n">
        <v>2</v>
      </c>
      <c r="AF10" s="44"/>
      <c r="AG10" s="44"/>
      <c r="AH10" s="44"/>
      <c r="AI10" s="44"/>
      <c r="AJ10" s="44" t="n">
        <f aca="false">153-SUM(B10:AH10)</f>
        <v>7</v>
      </c>
      <c r="AK10" s="291" t="n">
        <f aca="false">SUM(B10:AJ10)</f>
        <v>153</v>
      </c>
      <c r="AL10" s="291" t="n">
        <f aca="false">SUM(B10:AJ10)-H10</f>
        <v>70</v>
      </c>
      <c r="AM10" s="291" t="n">
        <f aca="false">AM9+H10</f>
        <v>589</v>
      </c>
      <c r="AN10" s="292" t="n">
        <f aca="false">'Statistik Harian'!E26-AM10</f>
        <v>457</v>
      </c>
      <c r="AO10" s="293" t="n">
        <f aca="false">AM10/'Statistik Harian'!E26</f>
        <v>0.563097514340344</v>
      </c>
      <c r="AP10" s="293" t="n">
        <f aca="false">AN10/'Statistik Harian'!E26</f>
        <v>0.436902485659656</v>
      </c>
    </row>
    <row r="11" customFormat="false" ht="15.75" hidden="false" customHeight="false" outlineLevel="0" collapsed="false">
      <c r="A11" s="294" t="n">
        <v>43918</v>
      </c>
      <c r="B11" s="44" t="n">
        <v>1</v>
      </c>
      <c r="C11" s="44"/>
      <c r="D11" s="44" t="n">
        <v>10</v>
      </c>
      <c r="E11" s="44"/>
      <c r="F11" s="44"/>
      <c r="G11" s="44"/>
      <c r="H11" s="44" t="n">
        <v>38</v>
      </c>
      <c r="I11" s="44"/>
      <c r="J11" s="44" t="n">
        <v>21</v>
      </c>
      <c r="K11" s="44" t="n">
        <v>12</v>
      </c>
      <c r="L11" s="44" t="n">
        <v>11</v>
      </c>
      <c r="M11" s="44"/>
      <c r="N11" s="44" t="n">
        <v>6</v>
      </c>
      <c r="O11" s="44" t="n">
        <v>1</v>
      </c>
      <c r="P11" s="44"/>
      <c r="Q11" s="44" t="n">
        <v>2</v>
      </c>
      <c r="R11" s="44"/>
      <c r="S11" s="44"/>
      <c r="T11" s="44" t="n">
        <v>1</v>
      </c>
      <c r="U11" s="44"/>
      <c r="V11" s="44"/>
      <c r="W11" s="44"/>
      <c r="X11" s="44"/>
      <c r="Y11" s="44" t="n">
        <v>3</v>
      </c>
      <c r="Z11" s="44" t="n">
        <v>1</v>
      </c>
      <c r="AA11" s="44"/>
      <c r="AB11" s="44"/>
      <c r="AC11" s="44"/>
      <c r="AD11" s="44"/>
      <c r="AE11" s="44"/>
      <c r="AF11" s="44"/>
      <c r="AG11" s="44" t="n">
        <v>1</v>
      </c>
      <c r="AH11" s="44"/>
      <c r="AI11" s="44"/>
      <c r="AJ11" s="44" t="n">
        <f aca="false">109-SUM(B11:AH11)</f>
        <v>1</v>
      </c>
      <c r="AK11" s="291" t="n">
        <f aca="false">SUM(B11:AJ11)</f>
        <v>109</v>
      </c>
      <c r="AL11" s="291" t="n">
        <f aca="false">SUM(B11:AJ11)-H11</f>
        <v>71</v>
      </c>
      <c r="AM11" s="291" t="n">
        <f aca="false">AM10+H11</f>
        <v>627</v>
      </c>
      <c r="AN11" s="292" t="n">
        <f aca="false">'Statistik Harian'!E27-AM11</f>
        <v>528</v>
      </c>
      <c r="AO11" s="293" t="n">
        <f aca="false">AM11/'Statistik Harian'!E27</f>
        <v>0.542857142857143</v>
      </c>
      <c r="AP11" s="293" t="n">
        <f aca="false">AN11/'Statistik Harian'!E27</f>
        <v>0.457142857142857</v>
      </c>
    </row>
    <row r="12" customFormat="false" ht="15.75" hidden="false" customHeight="false" outlineLevel="0" collapsed="false">
      <c r="A12" s="294" t="n">
        <v>43919</v>
      </c>
      <c r="B12" s="44"/>
      <c r="C12" s="44" t="n">
        <v>1</v>
      </c>
      <c r="D12" s="44" t="n">
        <f aca="false">106-SUM(D2:D11)</f>
        <v>3</v>
      </c>
      <c r="E12" s="44"/>
      <c r="F12" s="44"/>
      <c r="G12" s="44"/>
      <c r="H12" s="44" t="n">
        <v>47</v>
      </c>
      <c r="I12" s="44"/>
      <c r="J12" s="44" t="n">
        <f aca="false">149-SUM(J2:J11)</f>
        <v>30</v>
      </c>
      <c r="K12" s="44" t="n">
        <f aca="false">63-SUM(K2:K11)</f>
        <v>8</v>
      </c>
      <c r="L12" s="44" t="n">
        <f aca="false">90-SUM(L2:L11)</f>
        <v>13</v>
      </c>
      <c r="M12" s="44" t="n">
        <v>5</v>
      </c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 t="n">
        <v>15</v>
      </c>
      <c r="Z12" s="44"/>
      <c r="AA12" s="44"/>
      <c r="AB12" s="44" t="n">
        <v>1</v>
      </c>
      <c r="AC12" s="44"/>
      <c r="AD12" s="44"/>
      <c r="AE12" s="44"/>
      <c r="AF12" s="44" t="n">
        <v>2</v>
      </c>
      <c r="AH12" s="44"/>
      <c r="AI12" s="44"/>
      <c r="AJ12" s="44" t="n">
        <f aca="false">130-SUM(B12:AH12)</f>
        <v>5</v>
      </c>
      <c r="AK12" s="291" t="n">
        <f aca="false">SUM(B12:AJ12)</f>
        <v>130</v>
      </c>
      <c r="AL12" s="291" t="n">
        <f aca="false">SUM(B12:AJ12)-H12</f>
        <v>83</v>
      </c>
      <c r="AM12" s="291" t="n">
        <f aca="false">AM11+H12</f>
        <v>674</v>
      </c>
      <c r="AN12" s="292" t="n">
        <f aca="false">'Statistik Harian'!E28-AM12</f>
        <v>611</v>
      </c>
      <c r="AO12" s="293" t="n">
        <f aca="false">AM12/'Statistik Harian'!E28</f>
        <v>0.524513618677043</v>
      </c>
      <c r="AP12" s="293" t="n">
        <f aca="false">AN12/'Statistik Harian'!E28</f>
        <v>0.475486381322957</v>
      </c>
    </row>
    <row r="13" customFormat="false" ht="15.75" hidden="false" customHeight="false" outlineLevel="0" collapsed="false">
      <c r="A13" s="294" t="n">
        <v>43920</v>
      </c>
      <c r="B13" s="44"/>
      <c r="C13" s="44" t="n">
        <v>9</v>
      </c>
      <c r="D13" s="44" t="n">
        <v>22</v>
      </c>
      <c r="E13" s="44" t="n">
        <v>1</v>
      </c>
      <c r="F13" s="44"/>
      <c r="G13" s="44" t="n">
        <v>1</v>
      </c>
      <c r="H13" s="44" t="n">
        <v>24</v>
      </c>
      <c r="I13" s="44" t="n">
        <v>1</v>
      </c>
      <c r="J13" s="44" t="n">
        <v>25</v>
      </c>
      <c r="K13" s="44" t="n">
        <v>17</v>
      </c>
      <c r="L13" s="44" t="n">
        <v>1</v>
      </c>
      <c r="M13" s="44" t="n">
        <v>1</v>
      </c>
      <c r="N13" s="44"/>
      <c r="O13" s="44"/>
      <c r="P13" s="44" t="n">
        <v>4</v>
      </c>
      <c r="Q13" s="44"/>
      <c r="R13" s="44" t="n">
        <v>1</v>
      </c>
      <c r="S13" s="44"/>
      <c r="T13" s="44"/>
      <c r="U13" s="44" t="n">
        <v>3</v>
      </c>
      <c r="V13" s="44"/>
      <c r="W13" s="44" t="n">
        <v>5</v>
      </c>
      <c r="X13" s="44"/>
      <c r="Y13" s="44" t="n">
        <v>4</v>
      </c>
      <c r="Z13" s="44"/>
      <c r="AA13" s="44" t="n">
        <v>4</v>
      </c>
      <c r="AB13" s="44" t="n">
        <v>1</v>
      </c>
      <c r="AC13" s="44"/>
      <c r="AD13" s="44"/>
      <c r="AE13" s="44"/>
      <c r="AF13" s="44"/>
      <c r="AG13" s="44"/>
      <c r="AH13" s="44"/>
      <c r="AI13" s="44"/>
      <c r="AJ13" s="44" t="n">
        <f aca="false">129-SUM(B13:AH13)</f>
        <v>5</v>
      </c>
      <c r="AK13" s="291" t="n">
        <f aca="false">SUM(B13:AJ13)</f>
        <v>129</v>
      </c>
      <c r="AL13" s="291" t="n">
        <f aca="false">SUM(B13:AJ13)-H13</f>
        <v>105</v>
      </c>
      <c r="AM13" s="291" t="n">
        <f aca="false">AM12+H13</f>
        <v>698</v>
      </c>
      <c r="AN13" s="292" t="n">
        <f aca="false">'Statistik Harian'!E29-AM13</f>
        <v>716</v>
      </c>
      <c r="AO13" s="293" t="n">
        <f aca="false">AM13/'Statistik Harian'!E29</f>
        <v>0.493635077793494</v>
      </c>
      <c r="AP13" s="293" t="n">
        <f aca="false">AN13/'Statistik Harian'!E29</f>
        <v>0.506364922206506</v>
      </c>
    </row>
    <row r="14" customFormat="false" ht="15.75" hidden="false" customHeight="false" outlineLevel="0" collapsed="false">
      <c r="A14" s="294" t="n">
        <v>43921</v>
      </c>
      <c r="B14" s="44"/>
      <c r="C14" s="44"/>
      <c r="D14" s="44" t="n">
        <v>14</v>
      </c>
      <c r="E14" s="44" t="n">
        <v>1</v>
      </c>
      <c r="F14" s="44" t="n">
        <v>1</v>
      </c>
      <c r="G14" s="44" t="n">
        <v>5</v>
      </c>
      <c r="H14" s="44" t="n">
        <v>41</v>
      </c>
      <c r="I14" s="44"/>
      <c r="J14" s="44" t="n">
        <v>16</v>
      </c>
      <c r="K14" s="44" t="n">
        <v>13</v>
      </c>
      <c r="L14" s="44" t="n">
        <v>2</v>
      </c>
      <c r="M14" s="44"/>
      <c r="N14" s="44" t="n">
        <v>3</v>
      </c>
      <c r="O14" s="44" t="n">
        <v>2</v>
      </c>
      <c r="P14" s="44" t="n">
        <v>2</v>
      </c>
      <c r="Q14" s="44"/>
      <c r="R14" s="44" t="n">
        <v>1</v>
      </c>
      <c r="S14" s="44" t="n">
        <v>2</v>
      </c>
      <c r="T14" s="44" t="n">
        <v>3</v>
      </c>
      <c r="U14" s="44"/>
      <c r="V14" s="44"/>
      <c r="W14" s="44" t="n">
        <v>6</v>
      </c>
      <c r="X14" s="44"/>
      <c r="Y14" s="44"/>
      <c r="Z14" s="44"/>
      <c r="AA14" s="44"/>
      <c r="AB14" s="44"/>
      <c r="AC14" s="44"/>
      <c r="AD14" s="44"/>
      <c r="AE14" s="44"/>
      <c r="AF14" s="44" t="n">
        <v>1</v>
      </c>
      <c r="AG14" s="44"/>
      <c r="AH14" s="44"/>
      <c r="AI14" s="44"/>
      <c r="AJ14" s="44"/>
      <c r="AK14" s="291" t="n">
        <f aca="false">SUM(B14:AJ14)</f>
        <v>113</v>
      </c>
      <c r="AL14" s="291" t="n">
        <f aca="false">SUM(B14:AJ14)-H14</f>
        <v>72</v>
      </c>
      <c r="AM14" s="291" t="n">
        <f aca="false">AM13+H14</f>
        <v>739</v>
      </c>
      <c r="AN14" s="292" t="n">
        <f aca="false">'Statistik Harian'!E30-AM14</f>
        <v>789</v>
      </c>
      <c r="AO14" s="293" t="n">
        <f aca="false">AM14/'Statistik Harian'!E30</f>
        <v>0.483638743455497</v>
      </c>
      <c r="AP14" s="293" t="n">
        <f aca="false">AN14/'Statistik Harian'!E30</f>
        <v>0.516361256544503</v>
      </c>
    </row>
    <row r="15" customFormat="false" ht="15.75" hidden="false" customHeight="false" outlineLevel="0" collapsed="false">
      <c r="A15" s="294" t="n">
        <v>43922</v>
      </c>
      <c r="B15" s="44"/>
      <c r="C15" s="44" t="n">
        <v>6</v>
      </c>
      <c r="D15" s="44" t="n">
        <v>11</v>
      </c>
      <c r="E15" s="44"/>
      <c r="F15" s="44"/>
      <c r="G15" s="44" t="n">
        <v>5</v>
      </c>
      <c r="H15" s="44" t="n">
        <v>62</v>
      </c>
      <c r="I15" s="44"/>
      <c r="J15" s="44" t="n">
        <v>21</v>
      </c>
      <c r="K15" s="44" t="n">
        <v>11</v>
      </c>
      <c r="L15" s="44" t="n">
        <v>11</v>
      </c>
      <c r="M15" s="44" t="n">
        <v>1</v>
      </c>
      <c r="N15" s="44" t="n">
        <v>1</v>
      </c>
      <c r="O15" s="44"/>
      <c r="P15" s="44"/>
      <c r="Q15" s="44"/>
      <c r="R15" s="44"/>
      <c r="S15" s="44" t="n">
        <v>2</v>
      </c>
      <c r="T15" s="44"/>
      <c r="U15" s="44"/>
      <c r="V15" s="44" t="n">
        <v>1</v>
      </c>
      <c r="W15" s="44" t="n">
        <v>2</v>
      </c>
      <c r="X15" s="44"/>
      <c r="Y15" s="44" t="n">
        <v>15</v>
      </c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291" t="n">
        <f aca="false">SUM(B15:AJ15)</f>
        <v>149</v>
      </c>
      <c r="AL15" s="291" t="n">
        <f aca="false">SUM(B15:AJ15)-H15</f>
        <v>87</v>
      </c>
      <c r="AM15" s="291" t="n">
        <f aca="false">AM14+H15</f>
        <v>801</v>
      </c>
      <c r="AN15" s="292" t="n">
        <f aca="false">'Statistik Harian'!E31-AM15</f>
        <v>876</v>
      </c>
      <c r="AO15" s="293" t="n">
        <f aca="false">AM15/'Statistik Harian'!E31</f>
        <v>0.477638640429338</v>
      </c>
      <c r="AP15" s="293" t="n">
        <f aca="false">AN15/'Statistik Harian'!E31</f>
        <v>0.522361359570662</v>
      </c>
    </row>
    <row r="16" customFormat="false" ht="15.75" hidden="false" customHeight="false" outlineLevel="0" collapsed="false">
      <c r="A16" s="294" t="n">
        <v>43923</v>
      </c>
      <c r="B16" s="44"/>
      <c r="C16" s="44"/>
      <c r="D16" s="44" t="n">
        <v>8</v>
      </c>
      <c r="E16" s="44"/>
      <c r="F16" s="44"/>
      <c r="G16" s="44"/>
      <c r="H16" s="44" t="n">
        <v>80</v>
      </c>
      <c r="I16" s="44"/>
      <c r="J16" s="44" t="n">
        <v>15</v>
      </c>
      <c r="K16" s="44"/>
      <c r="L16" s="44"/>
      <c r="M16" s="44"/>
      <c r="N16" s="44"/>
      <c r="O16" s="44"/>
      <c r="P16" s="44"/>
      <c r="Q16" s="44"/>
      <c r="R16" s="44"/>
      <c r="S16" s="44"/>
      <c r="T16" s="44" t="n">
        <v>6</v>
      </c>
      <c r="U16" s="44"/>
      <c r="V16" s="44"/>
      <c r="W16" s="44"/>
      <c r="X16" s="44"/>
      <c r="Y16" s="44"/>
      <c r="Z16" s="44"/>
      <c r="AA16" s="44"/>
      <c r="AB16" s="44" t="n">
        <v>4</v>
      </c>
      <c r="AC16" s="44"/>
      <c r="AD16" s="44"/>
      <c r="AE16" s="44"/>
      <c r="AF16" s="44"/>
      <c r="AG16" s="44"/>
      <c r="AH16" s="44"/>
      <c r="AI16" s="44"/>
      <c r="AJ16" s="44"/>
      <c r="AK16" s="291" t="n">
        <f aca="false">SUM(B16:AJ16)</f>
        <v>113</v>
      </c>
      <c r="AL16" s="291" t="n">
        <f aca="false">SUM(B16:AJ16)-H16</f>
        <v>33</v>
      </c>
      <c r="AM16" s="291" t="n">
        <f aca="false">AM15+H16</f>
        <v>881</v>
      </c>
      <c r="AN16" s="292" t="n">
        <f aca="false">'Statistik Harian'!E32-AM16</f>
        <v>909</v>
      </c>
      <c r="AO16" s="293" t="n">
        <f aca="false">AM16/'Statistik Harian'!E32</f>
        <v>0.492178770949721</v>
      </c>
      <c r="AP16" s="293" t="n">
        <f aca="false">AN16/'Statistik Harian'!E32</f>
        <v>0.507821229050279</v>
      </c>
    </row>
    <row r="17" customFormat="false" ht="15.75" hidden="false" customHeight="false" outlineLevel="0" collapsed="false">
      <c r="A17" s="294" t="n">
        <v>43924</v>
      </c>
      <c r="B17" s="44"/>
      <c r="C17" s="44" t="n">
        <v>2</v>
      </c>
      <c r="D17" s="44" t="n">
        <v>6</v>
      </c>
      <c r="E17" s="44"/>
      <c r="F17" s="44" t="n">
        <v>1</v>
      </c>
      <c r="G17" s="44"/>
      <c r="H17" s="44" t="n">
        <v>74</v>
      </c>
      <c r="I17" s="44"/>
      <c r="J17" s="44" t="n">
        <v>2</v>
      </c>
      <c r="K17" s="44" t="n">
        <v>10</v>
      </c>
      <c r="L17" s="44" t="n">
        <v>52</v>
      </c>
      <c r="M17" s="44"/>
      <c r="N17" s="44" t="n">
        <v>1</v>
      </c>
      <c r="O17" s="44" t="n">
        <v>3</v>
      </c>
      <c r="P17" s="44"/>
      <c r="Q17" s="44" t="n">
        <v>6</v>
      </c>
      <c r="R17" s="44" t="n">
        <v>1</v>
      </c>
      <c r="S17" s="44" t="n">
        <v>1</v>
      </c>
      <c r="T17" s="44" t="n">
        <v>1</v>
      </c>
      <c r="U17" s="44"/>
      <c r="V17" s="44"/>
      <c r="W17" s="44"/>
      <c r="X17" s="44" t="n">
        <v>3</v>
      </c>
      <c r="Y17" s="44" t="n">
        <v>16</v>
      </c>
      <c r="Z17" s="44" t="n">
        <v>2</v>
      </c>
      <c r="AA17" s="44" t="n">
        <v>4</v>
      </c>
      <c r="AB17" s="44" t="n">
        <v>3</v>
      </c>
      <c r="AC17" s="44"/>
      <c r="AD17" s="44"/>
      <c r="AE17" s="44"/>
      <c r="AF17" s="44" t="n">
        <v>6</v>
      </c>
      <c r="AG17" s="44"/>
      <c r="AH17" s="44"/>
      <c r="AI17" s="44"/>
      <c r="AJ17" s="44" t="n">
        <v>2</v>
      </c>
      <c r="AK17" s="291" t="n">
        <f aca="false">SUM(B17:AJ17)</f>
        <v>196</v>
      </c>
      <c r="AL17" s="291" t="n">
        <f aca="false">SUM(B17:AJ17)-H17</f>
        <v>122</v>
      </c>
      <c r="AM17" s="291" t="n">
        <f aca="false">AM16+H17</f>
        <v>955</v>
      </c>
      <c r="AN17" s="292" t="n">
        <f aca="false">'Statistik Harian'!E33-AM17</f>
        <v>1031</v>
      </c>
      <c r="AO17" s="293" t="n">
        <f aca="false">AM17/'Statistik Harian'!E33</f>
        <v>0.480866062437059</v>
      </c>
      <c r="AP17" s="293" t="n">
        <f aca="false">AN17/'Statistik Harian'!E33</f>
        <v>0.519133937562941</v>
      </c>
    </row>
    <row r="18" customFormat="false" ht="15.75" hidden="false" customHeight="false" outlineLevel="0" collapsed="false">
      <c r="A18" s="294" t="n">
        <v>43925</v>
      </c>
      <c r="B18" s="44"/>
      <c r="C18" s="44" t="n">
        <v>5</v>
      </c>
      <c r="D18" s="44" t="n">
        <v>3</v>
      </c>
      <c r="E18" s="44"/>
      <c r="F18" s="44"/>
      <c r="G18" s="44" t="n">
        <v>5</v>
      </c>
      <c r="H18" s="44" t="n">
        <v>55</v>
      </c>
      <c r="I18" s="44"/>
      <c r="J18" s="44" t="n">
        <v>24</v>
      </c>
      <c r="K18" s="44" t="n">
        <v>7</v>
      </c>
      <c r="L18" s="44"/>
      <c r="M18" s="44"/>
      <c r="N18" s="44" t="n">
        <v>2</v>
      </c>
      <c r="O18" s="44"/>
      <c r="P18" s="44"/>
      <c r="Q18" s="44"/>
      <c r="R18" s="44"/>
      <c r="S18" s="44"/>
      <c r="T18" s="44"/>
      <c r="U18" s="44"/>
      <c r="V18" s="44"/>
      <c r="W18" s="44" t="n">
        <v>3</v>
      </c>
      <c r="X18" s="44"/>
      <c r="Y18" s="44"/>
      <c r="Z18" s="44"/>
      <c r="AA18" s="44"/>
      <c r="AB18" s="44"/>
      <c r="AC18" s="44"/>
      <c r="AD18" s="44"/>
      <c r="AE18" s="44"/>
      <c r="AF18" s="44" t="n">
        <v>2</v>
      </c>
      <c r="AG18" s="44"/>
      <c r="AH18" s="44"/>
      <c r="AI18" s="44"/>
      <c r="AJ18" s="44"/>
      <c r="AK18" s="291" t="n">
        <f aca="false">SUM(B18:AJ18)</f>
        <v>106</v>
      </c>
      <c r="AL18" s="291" t="n">
        <f aca="false">SUM(B18:AJ18)-H18</f>
        <v>51</v>
      </c>
      <c r="AM18" s="291" t="n">
        <f aca="false">AM17+H18</f>
        <v>1010</v>
      </c>
      <c r="AN18" s="292" t="n">
        <f aca="false">'Statistik Harian'!E34-AM18</f>
        <v>1082</v>
      </c>
      <c r="AO18" s="293" t="n">
        <f aca="false">AM18/'Statistik Harian'!E34</f>
        <v>0.482791586998088</v>
      </c>
      <c r="AP18" s="293" t="n">
        <f aca="false">AN18/'Statistik Harian'!E34</f>
        <v>0.517208413001912</v>
      </c>
    </row>
    <row r="19" customFormat="false" ht="15.75" hidden="false" customHeight="false" outlineLevel="0" collapsed="false">
      <c r="A19" s="294" t="n">
        <v>43926</v>
      </c>
      <c r="B19" s="44"/>
      <c r="C19" s="44" t="n">
        <v>3</v>
      </c>
      <c r="D19" s="44" t="n">
        <v>4</v>
      </c>
      <c r="E19" s="44"/>
      <c r="F19" s="44"/>
      <c r="G19" s="44" t="n">
        <v>1</v>
      </c>
      <c r="H19" s="44" t="n">
        <v>96</v>
      </c>
      <c r="I19" s="44"/>
      <c r="J19" s="44" t="n">
        <v>5</v>
      </c>
      <c r="K19" s="44"/>
      <c r="L19" s="44" t="n">
        <v>36</v>
      </c>
      <c r="M19" s="44"/>
      <c r="N19" s="44" t="n">
        <v>6</v>
      </c>
      <c r="O19" s="44"/>
      <c r="P19" s="44" t="n">
        <v>8</v>
      </c>
      <c r="Q19" s="44"/>
      <c r="R19" s="44" t="n">
        <v>1</v>
      </c>
      <c r="S19" s="44"/>
      <c r="T19" s="44" t="n">
        <v>4</v>
      </c>
      <c r="U19" s="44"/>
      <c r="V19" s="44"/>
      <c r="W19" s="44"/>
      <c r="X19" s="44"/>
      <c r="Y19" s="44" t="n">
        <v>3</v>
      </c>
      <c r="Z19" s="44"/>
      <c r="AA19" s="44"/>
      <c r="AB19" s="44" t="n">
        <v>1</v>
      </c>
      <c r="AC19" s="44"/>
      <c r="AD19" s="44"/>
      <c r="AE19" s="44"/>
      <c r="AF19" s="44" t="n">
        <v>8</v>
      </c>
      <c r="AG19" s="44"/>
      <c r="AH19" s="44"/>
      <c r="AI19" s="44"/>
      <c r="AJ19" s="44" t="n">
        <v>5</v>
      </c>
      <c r="AK19" s="291" t="n">
        <f aca="false">SUM(B19:AJ19)</f>
        <v>181</v>
      </c>
      <c r="AL19" s="291" t="n">
        <f aca="false">SUM(B19:AJ19)-H19</f>
        <v>85</v>
      </c>
      <c r="AM19" s="291" t="n">
        <f aca="false">AM18+H19</f>
        <v>1106</v>
      </c>
      <c r="AN19" s="292" t="n">
        <f aca="false">'Statistik Harian'!E35-AM19</f>
        <v>1167</v>
      </c>
      <c r="AO19" s="293" t="n">
        <f aca="false">AM19/'Statistik Harian'!E35</f>
        <v>0.486581610206775</v>
      </c>
      <c r="AP19" s="293" t="n">
        <f aca="false">AN19/'Statistik Harian'!E35</f>
        <v>0.513418389793225</v>
      </c>
    </row>
    <row r="20" customFormat="false" ht="15.75" hidden="false" customHeight="false" outlineLevel="0" collapsed="false">
      <c r="A20" s="294" t="n">
        <v>43927</v>
      </c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291"/>
      <c r="AL20" s="291"/>
      <c r="AM20" s="291"/>
      <c r="AN20" s="291"/>
      <c r="AO20" s="291"/>
      <c r="AP20" s="291"/>
    </row>
    <row r="21" customFormat="false" ht="15.75" hidden="false" customHeight="false" outlineLevel="0" collapsed="false">
      <c r="A21" s="294" t="n">
        <v>43928</v>
      </c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291"/>
      <c r="AL21" s="291"/>
      <c r="AM21" s="291"/>
      <c r="AN21" s="291"/>
      <c r="AO21" s="291"/>
      <c r="AP21" s="291"/>
    </row>
    <row r="22" customFormat="false" ht="15.75" hidden="false" customHeight="false" outlineLevel="0" collapsed="false">
      <c r="A22" s="294" t="n">
        <v>43929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291"/>
      <c r="AL22" s="291"/>
      <c r="AM22" s="291"/>
      <c r="AN22" s="291"/>
      <c r="AO22" s="291"/>
      <c r="AP22" s="291"/>
    </row>
    <row r="23" customFormat="false" ht="15.75" hidden="false" customHeight="false" outlineLevel="0" collapsed="false">
      <c r="A23" s="294" t="n">
        <v>43930</v>
      </c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291"/>
      <c r="AL23" s="291"/>
      <c r="AM23" s="291"/>
      <c r="AN23" s="291"/>
      <c r="AO23" s="291"/>
      <c r="AP23" s="291"/>
    </row>
    <row r="24" customFormat="false" ht="15.75" hidden="false" customHeight="false" outlineLevel="0" collapsed="false">
      <c r="A24" s="294" t="n">
        <v>43931</v>
      </c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291"/>
      <c r="AL24" s="291"/>
      <c r="AM24" s="291"/>
      <c r="AN24" s="291"/>
      <c r="AO24" s="291"/>
      <c r="AP24" s="291"/>
    </row>
    <row r="25" customFormat="false" ht="15.75" hidden="false" customHeight="false" outlineLevel="0" collapsed="false">
      <c r="A25" s="294" t="n">
        <v>43932</v>
      </c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291"/>
      <c r="AL25" s="291"/>
      <c r="AM25" s="291"/>
      <c r="AN25" s="291"/>
      <c r="AO25" s="291"/>
      <c r="AP25" s="291"/>
    </row>
    <row r="26" customFormat="false" ht="15.75" hidden="false" customHeight="false" outlineLevel="0" collapsed="false">
      <c r="A26" s="294" t="n">
        <v>43933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291"/>
      <c r="AL26" s="291"/>
      <c r="AM26" s="291"/>
      <c r="AN26" s="291"/>
      <c r="AO26" s="291"/>
      <c r="AP26" s="291"/>
    </row>
    <row r="27" customFormat="false" ht="15.75" hidden="false" customHeight="false" outlineLevel="0" collapsed="false">
      <c r="A27" s="294" t="n">
        <v>43934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291"/>
      <c r="AL27" s="291"/>
      <c r="AM27" s="291"/>
      <c r="AN27" s="291"/>
      <c r="AO27" s="291"/>
      <c r="AP27" s="291"/>
    </row>
    <row r="28" customFormat="false" ht="15.75" hidden="false" customHeight="false" outlineLevel="0" collapsed="false">
      <c r="A28" s="294" t="n">
        <v>43935</v>
      </c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291"/>
      <c r="AL28" s="291"/>
      <c r="AM28" s="291"/>
      <c r="AN28" s="291"/>
      <c r="AO28" s="291"/>
      <c r="AP28" s="291"/>
    </row>
    <row r="29" customFormat="false" ht="15.75" hidden="false" customHeight="false" outlineLevel="0" collapsed="false">
      <c r="A29" s="294" t="n">
        <v>43936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291"/>
      <c r="AL29" s="291"/>
      <c r="AM29" s="291"/>
      <c r="AN29" s="291"/>
      <c r="AO29" s="291"/>
      <c r="AP29" s="291"/>
    </row>
    <row r="30" customFormat="false" ht="15.75" hidden="false" customHeight="false" outlineLevel="0" collapsed="false">
      <c r="A30" s="294" t="n">
        <v>43937</v>
      </c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291"/>
      <c r="AL30" s="291"/>
      <c r="AM30" s="291"/>
      <c r="AN30" s="291"/>
      <c r="AO30" s="291"/>
      <c r="AP30" s="291"/>
    </row>
    <row r="31" customFormat="false" ht="15.75" hidden="false" customHeight="false" outlineLevel="0" collapsed="false">
      <c r="A31" s="294" t="n">
        <v>43938</v>
      </c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291"/>
      <c r="AL31" s="291"/>
      <c r="AM31" s="291"/>
      <c r="AN31" s="291"/>
      <c r="AO31" s="291"/>
      <c r="AP31" s="291"/>
    </row>
    <row r="32" customFormat="false" ht="15.75" hidden="false" customHeight="false" outlineLevel="0" collapsed="false">
      <c r="A32" s="294" t="n">
        <v>43939</v>
      </c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291"/>
      <c r="AL32" s="291"/>
      <c r="AM32" s="291"/>
      <c r="AN32" s="291"/>
      <c r="AO32" s="291"/>
      <c r="AP32" s="291"/>
    </row>
    <row r="33" customFormat="false" ht="15.75" hidden="false" customHeight="false" outlineLevel="0" collapsed="false">
      <c r="A33" s="294" t="n">
        <v>43940</v>
      </c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291"/>
      <c r="AL33" s="291"/>
      <c r="AM33" s="291"/>
      <c r="AN33" s="291"/>
      <c r="AO33" s="291"/>
      <c r="AP33" s="291"/>
    </row>
    <row r="34" customFormat="false" ht="15.75" hidden="false" customHeight="false" outlineLevel="0" collapsed="false">
      <c r="A34" s="294" t="n">
        <v>43941</v>
      </c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291"/>
      <c r="AL34" s="291"/>
      <c r="AM34" s="291"/>
      <c r="AN34" s="291"/>
      <c r="AO34" s="291"/>
      <c r="AP34" s="291"/>
    </row>
    <row r="35" customFormat="false" ht="15.75" hidden="false" customHeight="false" outlineLevel="0" collapsed="false">
      <c r="A35" s="294" t="n">
        <v>43942</v>
      </c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291"/>
      <c r="AL35" s="291"/>
      <c r="AM35" s="291"/>
      <c r="AN35" s="291"/>
      <c r="AO35" s="291"/>
      <c r="AP35" s="291"/>
    </row>
    <row r="36" customFormat="false" ht="15.75" hidden="false" customHeight="false" outlineLevel="0" collapsed="false">
      <c r="A36" s="294" t="n">
        <v>43943</v>
      </c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291"/>
      <c r="AL36" s="291"/>
      <c r="AM36" s="291"/>
      <c r="AN36" s="291"/>
      <c r="AO36" s="291"/>
      <c r="AP36" s="291"/>
    </row>
    <row r="37" customFormat="false" ht="15.75" hidden="false" customHeight="false" outlineLevel="0" collapsed="false">
      <c r="A37" s="294" t="n">
        <v>43944</v>
      </c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291"/>
      <c r="AL37" s="291"/>
      <c r="AM37" s="291"/>
      <c r="AN37" s="291"/>
      <c r="AO37" s="291"/>
      <c r="AP37" s="291"/>
    </row>
    <row r="38" customFormat="false" ht="15.75" hidden="false" customHeight="false" outlineLevel="0" collapsed="false">
      <c r="A38" s="294" t="n">
        <v>43945</v>
      </c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291"/>
      <c r="AL38" s="291"/>
      <c r="AM38" s="291"/>
      <c r="AN38" s="291"/>
      <c r="AO38" s="291"/>
      <c r="AP38" s="291"/>
    </row>
    <row r="39" customFormat="false" ht="15.75" hidden="false" customHeight="false" outlineLevel="0" collapsed="false">
      <c r="A39" s="294" t="n">
        <v>43946</v>
      </c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291"/>
      <c r="AL39" s="291"/>
      <c r="AM39" s="291"/>
      <c r="AN39" s="291"/>
      <c r="AO39" s="291"/>
      <c r="AP39" s="291"/>
    </row>
    <row r="40" customFormat="false" ht="15.75" hidden="false" customHeight="false" outlineLevel="0" collapsed="false">
      <c r="A40" s="294" t="n">
        <v>43947</v>
      </c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  <c r="AK40" s="291"/>
      <c r="AL40" s="291"/>
      <c r="AM40" s="291"/>
      <c r="AN40" s="291"/>
      <c r="AO40" s="291"/>
      <c r="AP40" s="291"/>
    </row>
    <row r="41" customFormat="false" ht="15.75" hidden="false" customHeight="false" outlineLevel="0" collapsed="false">
      <c r="A41" s="294" t="n">
        <v>43948</v>
      </c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291"/>
      <c r="AL41" s="291"/>
      <c r="AM41" s="291"/>
      <c r="AN41" s="291"/>
      <c r="AO41" s="291"/>
      <c r="AP41" s="291"/>
    </row>
    <row r="42" customFormat="false" ht="15.75" hidden="false" customHeight="false" outlineLevel="0" collapsed="false">
      <c r="A42" s="294" t="n">
        <v>43949</v>
      </c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291"/>
      <c r="AL42" s="291"/>
      <c r="AM42" s="291"/>
      <c r="AN42" s="291"/>
      <c r="AO42" s="291"/>
      <c r="AP42" s="291"/>
    </row>
    <row r="43" customFormat="false" ht="15.75" hidden="false" customHeight="false" outlineLevel="0" collapsed="false">
      <c r="A43" s="294" t="n">
        <v>43950</v>
      </c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291"/>
      <c r="AL43" s="291"/>
      <c r="AM43" s="291"/>
      <c r="AN43" s="291"/>
      <c r="AO43" s="291"/>
      <c r="AP43" s="291"/>
    </row>
    <row r="44" customFormat="false" ht="15.75" hidden="false" customHeight="false" outlineLevel="0" collapsed="false">
      <c r="A44" s="294" t="n">
        <v>43951</v>
      </c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291"/>
      <c r="AL44" s="291"/>
      <c r="AM44" s="291"/>
      <c r="AN44" s="291"/>
      <c r="AO44" s="291"/>
      <c r="AP44" s="291"/>
    </row>
    <row r="45" customFormat="false" ht="15.75" hidden="false" customHeight="false" outlineLevel="0" collapsed="false">
      <c r="A45" s="29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291"/>
      <c r="AL45" s="291"/>
      <c r="AM45" s="291"/>
      <c r="AN45" s="291"/>
      <c r="AO45" s="291"/>
      <c r="AP45" s="291"/>
    </row>
    <row r="46" customFormat="false" ht="15.75" hidden="false" customHeight="false" outlineLevel="0" collapsed="false">
      <c r="A46" s="29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291"/>
      <c r="AL46" s="291"/>
      <c r="AM46" s="291"/>
      <c r="AN46" s="291"/>
      <c r="AO46" s="291"/>
      <c r="AP46" s="291"/>
    </row>
    <row r="47" customFormat="false" ht="15.75" hidden="false" customHeight="false" outlineLevel="0" collapsed="false">
      <c r="A47" s="29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291"/>
      <c r="AL47" s="291"/>
      <c r="AM47" s="291"/>
      <c r="AN47" s="291"/>
      <c r="AO47" s="291"/>
      <c r="AP47" s="291"/>
    </row>
    <row r="48" customFormat="false" ht="15.75" hidden="false" customHeight="false" outlineLevel="0" collapsed="false">
      <c r="A48" s="29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291"/>
      <c r="AL48" s="291"/>
      <c r="AM48" s="291"/>
      <c r="AN48" s="291"/>
      <c r="AO48" s="291"/>
      <c r="AP48" s="291"/>
    </row>
    <row r="49" customFormat="false" ht="15.75" hidden="false" customHeight="false" outlineLevel="0" collapsed="false">
      <c r="A49" s="29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291"/>
      <c r="AL49" s="291"/>
      <c r="AM49" s="291"/>
      <c r="AN49" s="291"/>
      <c r="AO49" s="291"/>
      <c r="AP49" s="291"/>
    </row>
    <row r="50" customFormat="false" ht="15.75" hidden="false" customHeight="false" outlineLevel="0" collapsed="false">
      <c r="A50" s="29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291"/>
      <c r="AL50" s="291"/>
      <c r="AM50" s="291"/>
      <c r="AN50" s="291"/>
      <c r="AO50" s="291"/>
      <c r="AP50" s="291"/>
    </row>
    <row r="51" customFormat="false" ht="15.75" hidden="false" customHeight="false" outlineLevel="0" collapsed="false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291"/>
      <c r="AL51" s="291"/>
      <c r="AM51" s="291"/>
      <c r="AN51" s="291"/>
      <c r="AO51" s="291"/>
      <c r="AP51" s="291"/>
    </row>
    <row r="52" customFormat="false" ht="15.75" hidden="false" customHeight="false" outlineLevel="0" collapsed="false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291"/>
      <c r="AL52" s="291"/>
      <c r="AM52" s="291"/>
      <c r="AN52" s="291"/>
      <c r="AO52" s="291"/>
      <c r="AP52" s="291"/>
    </row>
    <row r="53" customFormat="false" ht="15.75" hidden="false" customHeight="false" outlineLevel="0" collapsed="false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291"/>
      <c r="AL53" s="291"/>
      <c r="AM53" s="291"/>
      <c r="AN53" s="291"/>
      <c r="AO53" s="291"/>
      <c r="AP53" s="291"/>
    </row>
    <row r="54" customFormat="false" ht="15.75" hidden="false" customHeight="false" outlineLevel="0" collapsed="false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291"/>
      <c r="AL54" s="291"/>
      <c r="AM54" s="291"/>
      <c r="AN54" s="291"/>
      <c r="AO54" s="291"/>
      <c r="AP54" s="291"/>
    </row>
    <row r="55" customFormat="false" ht="15.75" hidden="false" customHeight="false" outlineLevel="0" collapsed="false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291"/>
      <c r="AL55" s="291"/>
      <c r="AM55" s="291"/>
      <c r="AN55" s="291"/>
      <c r="AO55" s="291"/>
      <c r="AP55" s="291"/>
    </row>
    <row r="56" customFormat="false" ht="15.75" hidden="false" customHeight="false" outlineLevel="0" collapsed="false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291"/>
      <c r="AL56" s="291"/>
      <c r="AM56" s="291"/>
      <c r="AN56" s="291"/>
      <c r="AO56" s="291"/>
      <c r="AP56" s="291"/>
    </row>
    <row r="57" customFormat="false" ht="15.75" hidden="false" customHeight="false" outlineLevel="0" collapsed="false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291"/>
      <c r="AL57" s="291"/>
      <c r="AM57" s="291"/>
      <c r="AN57" s="291"/>
      <c r="AO57" s="291"/>
      <c r="AP57" s="291"/>
    </row>
    <row r="58" customFormat="false" ht="15.75" hidden="false" customHeight="false" outlineLevel="0" collapsed="false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  <c r="AH58" s="44"/>
      <c r="AI58" s="44"/>
      <c r="AJ58" s="44"/>
      <c r="AK58" s="291"/>
      <c r="AL58" s="291"/>
      <c r="AM58" s="291"/>
      <c r="AN58" s="291"/>
      <c r="AO58" s="291"/>
      <c r="AP58" s="291"/>
    </row>
    <row r="59" customFormat="false" ht="15.75" hidden="false" customHeight="false" outlineLevel="0" collapsed="false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291"/>
      <c r="AL59" s="291"/>
      <c r="AM59" s="291"/>
      <c r="AN59" s="291"/>
      <c r="AO59" s="291"/>
      <c r="AP59" s="291"/>
    </row>
    <row r="60" customFormat="false" ht="15.75" hidden="false" customHeight="false" outlineLevel="0" collapsed="false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291"/>
      <c r="AL60" s="291"/>
      <c r="AM60" s="291"/>
      <c r="AN60" s="291"/>
      <c r="AO60" s="291"/>
      <c r="AP60" s="291"/>
    </row>
    <row r="61" customFormat="false" ht="15.75" hidden="false" customHeight="false" outlineLevel="0" collapsed="false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291"/>
      <c r="AL61" s="291"/>
      <c r="AM61" s="291"/>
      <c r="AN61" s="291"/>
      <c r="AO61" s="291"/>
      <c r="AP61" s="291"/>
    </row>
    <row r="62" customFormat="false" ht="15.75" hidden="false" customHeight="false" outlineLevel="0" collapsed="false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291"/>
      <c r="AL62" s="291"/>
      <c r="AM62" s="291"/>
      <c r="AN62" s="291"/>
      <c r="AO62" s="291"/>
      <c r="AP62" s="291"/>
    </row>
    <row r="63" customFormat="false" ht="15.75" hidden="false" customHeight="false" outlineLevel="0" collapsed="false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291"/>
      <c r="AL63" s="291"/>
      <c r="AM63" s="291"/>
      <c r="AN63" s="291"/>
      <c r="AO63" s="291"/>
      <c r="AP63" s="291"/>
    </row>
    <row r="64" customFormat="false" ht="15.75" hidden="false" customHeight="false" outlineLevel="0" collapsed="false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291"/>
      <c r="AL64" s="291"/>
      <c r="AM64" s="291"/>
      <c r="AN64" s="291"/>
      <c r="AO64" s="291"/>
      <c r="AP64" s="291"/>
    </row>
    <row r="65" customFormat="false" ht="15.75" hidden="false" customHeight="false" outlineLevel="0" collapsed="false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291"/>
      <c r="AL65" s="291"/>
      <c r="AM65" s="291"/>
      <c r="AN65" s="291"/>
      <c r="AO65" s="291"/>
      <c r="AP65" s="291"/>
    </row>
    <row r="66" customFormat="false" ht="15.75" hidden="false" customHeight="false" outlineLevel="0" collapsed="false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291"/>
      <c r="AL66" s="291"/>
      <c r="AM66" s="291"/>
      <c r="AN66" s="291"/>
      <c r="AO66" s="291"/>
      <c r="AP66" s="291"/>
    </row>
    <row r="67" customFormat="false" ht="15.75" hidden="false" customHeight="false" outlineLevel="0" collapsed="false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291"/>
      <c r="AL67" s="291"/>
      <c r="AM67" s="291"/>
      <c r="AN67" s="291"/>
      <c r="AO67" s="291"/>
      <c r="AP67" s="291"/>
    </row>
    <row r="68" customFormat="false" ht="15.75" hidden="false" customHeight="false" outlineLevel="0" collapsed="false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  <c r="AH68" s="44"/>
      <c r="AI68" s="44"/>
      <c r="AJ68" s="44"/>
      <c r="AK68" s="291"/>
      <c r="AL68" s="291"/>
      <c r="AM68" s="291"/>
      <c r="AN68" s="291"/>
      <c r="AO68" s="291"/>
      <c r="AP68" s="291"/>
    </row>
    <row r="69" customFormat="false" ht="15.75" hidden="false" customHeight="false" outlineLevel="0" collapsed="false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  <c r="AH69" s="44"/>
      <c r="AI69" s="44"/>
      <c r="AJ69" s="44"/>
      <c r="AK69" s="291"/>
      <c r="AL69" s="291"/>
      <c r="AM69" s="291"/>
      <c r="AN69" s="291"/>
      <c r="AO69" s="291"/>
      <c r="AP69" s="291"/>
    </row>
    <row r="70" customFormat="false" ht="15.75" hidden="false" customHeight="false" outlineLevel="0" collapsed="false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  <c r="AH70" s="44"/>
      <c r="AI70" s="44"/>
      <c r="AJ70" s="44"/>
      <c r="AK70" s="291"/>
      <c r="AL70" s="291"/>
      <c r="AM70" s="291"/>
      <c r="AN70" s="291"/>
      <c r="AO70" s="291"/>
      <c r="AP70" s="291"/>
    </row>
    <row r="71" customFormat="false" ht="15.75" hidden="false" customHeight="false" outlineLevel="0" collapsed="false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  <c r="AH71" s="44"/>
      <c r="AI71" s="44"/>
      <c r="AJ71" s="44"/>
      <c r="AK71" s="291"/>
      <c r="AL71" s="291"/>
      <c r="AM71" s="291"/>
      <c r="AN71" s="291"/>
      <c r="AO71" s="291"/>
      <c r="AP71" s="291"/>
    </row>
    <row r="72" customFormat="false" ht="15.75" hidden="false" customHeight="false" outlineLevel="0" collapsed="false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291"/>
      <c r="AL72" s="291"/>
      <c r="AM72" s="291"/>
      <c r="AN72" s="291"/>
      <c r="AO72" s="291"/>
      <c r="AP72" s="291"/>
    </row>
    <row r="73" customFormat="false" ht="15.75" hidden="false" customHeight="false" outlineLevel="0" collapsed="false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/>
      <c r="AJ73" s="44"/>
      <c r="AK73" s="291"/>
      <c r="AL73" s="291"/>
      <c r="AM73" s="291"/>
      <c r="AN73" s="291"/>
      <c r="AO73" s="291"/>
      <c r="AP73" s="291"/>
    </row>
    <row r="74" customFormat="false" ht="15.75" hidden="false" customHeight="false" outlineLevel="0" collapsed="false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291"/>
      <c r="AL74" s="291"/>
      <c r="AM74" s="291"/>
      <c r="AN74" s="291"/>
      <c r="AO74" s="291"/>
      <c r="AP74" s="291"/>
    </row>
    <row r="75" customFormat="false" ht="15.75" hidden="false" customHeight="false" outlineLevel="0" collapsed="false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291"/>
      <c r="AL75" s="291"/>
      <c r="AM75" s="291"/>
      <c r="AN75" s="291"/>
      <c r="AO75" s="291"/>
      <c r="AP75" s="291"/>
    </row>
    <row r="76" customFormat="false" ht="15.75" hidden="false" customHeight="false" outlineLevel="0" collapsed="false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  <c r="AH76" s="44"/>
      <c r="AI76" s="44"/>
      <c r="AJ76" s="44"/>
      <c r="AK76" s="291"/>
      <c r="AL76" s="291"/>
      <c r="AM76" s="291"/>
      <c r="AN76" s="291"/>
      <c r="AO76" s="291"/>
      <c r="AP76" s="291"/>
    </row>
    <row r="77" customFormat="false" ht="15.75" hidden="false" customHeight="false" outlineLevel="0" collapsed="false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  <c r="AH77" s="44"/>
      <c r="AI77" s="44"/>
      <c r="AJ77" s="44"/>
      <c r="AK77" s="291"/>
      <c r="AL77" s="291"/>
      <c r="AM77" s="291"/>
      <c r="AN77" s="291"/>
      <c r="AO77" s="291"/>
      <c r="AP77" s="291"/>
    </row>
    <row r="78" customFormat="false" ht="15.75" hidden="false" customHeight="false" outlineLevel="0" collapsed="false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291"/>
      <c r="AL78" s="291"/>
      <c r="AM78" s="291"/>
      <c r="AN78" s="291"/>
      <c r="AO78" s="291"/>
      <c r="AP78" s="291"/>
    </row>
    <row r="79" customFormat="false" ht="15.75" hidden="false" customHeight="false" outlineLevel="0" collapsed="false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291"/>
      <c r="AL79" s="291"/>
      <c r="AM79" s="291"/>
      <c r="AN79" s="291"/>
      <c r="AO79" s="291"/>
      <c r="AP79" s="291"/>
    </row>
    <row r="80" customFormat="false" ht="15.75" hidden="false" customHeight="false" outlineLevel="0" collapsed="false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291"/>
      <c r="AL80" s="291"/>
      <c r="AM80" s="291"/>
      <c r="AN80" s="291"/>
      <c r="AO80" s="291"/>
      <c r="AP80" s="291"/>
    </row>
    <row r="81" customFormat="false" ht="15.75" hidden="false" customHeight="false" outlineLevel="0" collapsed="false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291"/>
      <c r="AL81" s="291"/>
      <c r="AM81" s="291"/>
      <c r="AN81" s="291"/>
      <c r="AO81" s="291"/>
      <c r="AP81" s="291"/>
    </row>
    <row r="82" customFormat="false" ht="15.75" hidden="false" customHeight="false" outlineLevel="0" collapsed="false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291"/>
      <c r="AL82" s="291"/>
      <c r="AM82" s="291"/>
      <c r="AN82" s="291"/>
      <c r="AO82" s="291"/>
      <c r="AP82" s="291"/>
    </row>
    <row r="83" customFormat="false" ht="15.75" hidden="false" customHeight="false" outlineLevel="0" collapsed="false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291"/>
      <c r="AL83" s="291"/>
      <c r="AM83" s="291"/>
      <c r="AN83" s="291"/>
      <c r="AO83" s="291"/>
      <c r="AP83" s="291"/>
    </row>
    <row r="84" customFormat="false" ht="15.75" hidden="false" customHeight="false" outlineLevel="0" collapsed="false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  <c r="AH84" s="44"/>
      <c r="AI84" s="44"/>
      <c r="AJ84" s="44"/>
      <c r="AK84" s="291"/>
      <c r="AL84" s="291"/>
      <c r="AM84" s="291"/>
      <c r="AN84" s="291"/>
      <c r="AO84" s="291"/>
      <c r="AP84" s="291"/>
    </row>
    <row r="85" customFormat="false" ht="15.75" hidden="false" customHeight="false" outlineLevel="0" collapsed="false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291"/>
      <c r="AL85" s="291"/>
      <c r="AM85" s="291"/>
      <c r="AN85" s="291"/>
      <c r="AO85" s="291"/>
      <c r="AP85" s="291"/>
    </row>
    <row r="86" customFormat="false" ht="15.75" hidden="false" customHeight="false" outlineLevel="0" collapsed="false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291"/>
      <c r="AL86" s="291"/>
      <c r="AM86" s="291"/>
      <c r="AN86" s="291"/>
      <c r="AO86" s="291"/>
      <c r="AP86" s="291"/>
    </row>
    <row r="87" customFormat="false" ht="15.75" hidden="false" customHeight="false" outlineLevel="0" collapsed="false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291"/>
      <c r="AL87" s="291"/>
      <c r="AM87" s="291"/>
      <c r="AN87" s="291"/>
      <c r="AO87" s="291"/>
      <c r="AP87" s="291"/>
    </row>
    <row r="88" customFormat="false" ht="15.75" hidden="false" customHeight="false" outlineLevel="0" collapsed="false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291"/>
      <c r="AL88" s="291"/>
      <c r="AM88" s="291"/>
      <c r="AN88" s="291"/>
      <c r="AO88" s="291"/>
      <c r="AP88" s="291"/>
    </row>
    <row r="89" customFormat="false" ht="15.75" hidden="false" customHeight="false" outlineLevel="0" collapsed="false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291"/>
      <c r="AL89" s="291"/>
      <c r="AM89" s="291"/>
      <c r="AN89" s="291"/>
      <c r="AO89" s="291"/>
      <c r="AP89" s="291"/>
    </row>
    <row r="90" customFormat="false" ht="15.75" hidden="false" customHeight="false" outlineLevel="0" collapsed="false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291"/>
      <c r="AL90" s="291"/>
      <c r="AM90" s="291"/>
      <c r="AN90" s="291"/>
      <c r="AO90" s="291"/>
      <c r="AP90" s="291"/>
    </row>
    <row r="91" customFormat="false" ht="15.75" hidden="false" customHeight="false" outlineLevel="0" collapsed="false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291"/>
      <c r="AL91" s="291"/>
      <c r="AM91" s="291"/>
      <c r="AN91" s="291"/>
      <c r="AO91" s="291"/>
      <c r="AP91" s="291"/>
    </row>
    <row r="92" customFormat="false" ht="15.75" hidden="false" customHeight="false" outlineLevel="0" collapsed="false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291"/>
      <c r="AL92" s="291"/>
      <c r="AM92" s="291"/>
      <c r="AN92" s="291"/>
      <c r="AO92" s="291"/>
      <c r="AP92" s="291"/>
    </row>
    <row r="93" customFormat="false" ht="15.75" hidden="false" customHeight="false" outlineLevel="0" collapsed="false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291"/>
      <c r="AL93" s="291"/>
      <c r="AM93" s="291"/>
      <c r="AN93" s="291"/>
      <c r="AO93" s="291"/>
      <c r="AP93" s="291"/>
    </row>
    <row r="94" customFormat="false" ht="15.75" hidden="false" customHeight="false" outlineLevel="0" collapsed="false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291"/>
      <c r="AL94" s="291"/>
      <c r="AM94" s="291"/>
      <c r="AN94" s="291"/>
      <c r="AO94" s="291"/>
      <c r="AP94" s="291"/>
    </row>
    <row r="95" customFormat="false" ht="15.75" hidden="false" customHeight="false" outlineLevel="0" collapsed="false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291"/>
      <c r="AL95" s="291"/>
      <c r="AM95" s="291"/>
      <c r="AN95" s="291"/>
      <c r="AO95" s="291"/>
      <c r="AP95" s="291"/>
    </row>
    <row r="96" customFormat="false" ht="15.75" hidden="false" customHeight="false" outlineLevel="0" collapsed="false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291"/>
      <c r="AL96" s="291"/>
      <c r="AM96" s="291"/>
      <c r="AN96" s="291"/>
      <c r="AO96" s="291"/>
      <c r="AP96" s="291"/>
    </row>
    <row r="97" customFormat="false" ht="15.75" hidden="false" customHeight="false" outlineLevel="0" collapsed="false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291"/>
      <c r="AL97" s="291"/>
      <c r="AM97" s="291"/>
      <c r="AN97" s="291"/>
      <c r="AO97" s="291"/>
      <c r="AP97" s="291"/>
    </row>
    <row r="98" customFormat="false" ht="15.75" hidden="false" customHeight="false" outlineLevel="0" collapsed="false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291"/>
      <c r="AL98" s="291"/>
      <c r="AM98" s="291"/>
      <c r="AN98" s="291"/>
      <c r="AO98" s="291"/>
      <c r="AP98" s="291"/>
    </row>
    <row r="99" customFormat="false" ht="15.75" hidden="false" customHeight="false" outlineLevel="0" collapsed="false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291"/>
      <c r="AL99" s="291"/>
      <c r="AM99" s="291"/>
      <c r="AN99" s="291"/>
      <c r="AO99" s="291"/>
      <c r="AP99" s="291"/>
    </row>
    <row r="100" customFormat="false" ht="15.75" hidden="false" customHeight="false" outlineLevel="0" collapsed="false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291"/>
      <c r="AL100" s="291"/>
      <c r="AM100" s="291"/>
      <c r="AN100" s="291"/>
      <c r="AO100" s="291"/>
      <c r="AP100" s="291"/>
    </row>
    <row r="101" customFormat="false" ht="15.75" hidden="false" customHeight="false" outlineLevel="0" collapsed="false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291"/>
      <c r="AL101" s="291"/>
      <c r="AM101" s="291"/>
      <c r="AN101" s="291"/>
      <c r="AO101" s="291"/>
      <c r="AP101" s="291"/>
    </row>
    <row r="102" customFormat="false" ht="15.75" hidden="false" customHeight="false" outlineLevel="0" collapsed="false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291"/>
      <c r="AL102" s="291"/>
      <c r="AM102" s="291"/>
      <c r="AN102" s="291"/>
      <c r="AO102" s="291"/>
      <c r="AP102" s="291"/>
    </row>
    <row r="103" customFormat="false" ht="15.75" hidden="false" customHeight="false" outlineLevel="0" collapsed="false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291"/>
      <c r="AL103" s="291"/>
      <c r="AM103" s="291"/>
      <c r="AN103" s="291"/>
      <c r="AO103" s="291"/>
      <c r="AP103" s="291"/>
    </row>
    <row r="104" customFormat="false" ht="15.75" hidden="false" customHeight="false" outlineLevel="0" collapsed="false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291"/>
      <c r="AL104" s="291"/>
      <c r="AM104" s="291"/>
      <c r="AN104" s="291"/>
      <c r="AO104" s="291"/>
      <c r="AP104" s="291"/>
    </row>
    <row r="105" customFormat="false" ht="15.75" hidden="false" customHeight="false" outlineLevel="0" collapsed="false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291"/>
      <c r="AL105" s="291"/>
      <c r="AM105" s="291"/>
      <c r="AN105" s="291"/>
      <c r="AO105" s="291"/>
      <c r="AP105" s="291"/>
    </row>
    <row r="106" customFormat="false" ht="15.75" hidden="false" customHeight="false" outlineLevel="0" collapsed="false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291"/>
      <c r="AL106" s="291"/>
      <c r="AM106" s="291"/>
      <c r="AN106" s="291"/>
      <c r="AO106" s="291"/>
      <c r="AP106" s="291"/>
    </row>
    <row r="107" customFormat="false" ht="15.75" hidden="false" customHeight="false" outlineLevel="0" collapsed="false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291"/>
      <c r="AL107" s="291"/>
      <c r="AM107" s="291"/>
      <c r="AN107" s="291"/>
      <c r="AO107" s="291"/>
      <c r="AP107" s="291"/>
    </row>
    <row r="108" customFormat="false" ht="15.75" hidden="false" customHeight="false" outlineLevel="0" collapsed="false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291"/>
      <c r="AL108" s="291"/>
      <c r="AM108" s="291"/>
      <c r="AN108" s="291"/>
      <c r="AO108" s="291"/>
      <c r="AP108" s="291"/>
    </row>
    <row r="109" customFormat="false" ht="15.75" hidden="false" customHeight="false" outlineLevel="0" collapsed="false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291"/>
      <c r="AL109" s="291"/>
      <c r="AM109" s="291"/>
      <c r="AN109" s="291"/>
      <c r="AO109" s="291"/>
      <c r="AP109" s="291"/>
    </row>
    <row r="110" customFormat="false" ht="15.75" hidden="false" customHeight="false" outlineLevel="0" collapsed="false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291"/>
      <c r="AL110" s="291"/>
      <c r="AM110" s="291"/>
      <c r="AN110" s="291"/>
      <c r="AO110" s="291"/>
      <c r="AP110" s="291"/>
    </row>
    <row r="111" customFormat="false" ht="15.75" hidden="false" customHeight="false" outlineLevel="0" collapsed="false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291"/>
      <c r="AL111" s="291"/>
      <c r="AM111" s="291"/>
      <c r="AN111" s="291"/>
      <c r="AO111" s="291"/>
      <c r="AP111" s="291"/>
    </row>
    <row r="112" customFormat="false" ht="15.75" hidden="false" customHeight="false" outlineLevel="0" collapsed="false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291"/>
      <c r="AL112" s="291"/>
      <c r="AM112" s="291"/>
      <c r="AN112" s="291"/>
      <c r="AO112" s="291"/>
      <c r="AP112" s="291"/>
    </row>
    <row r="113" customFormat="false" ht="15.75" hidden="false" customHeight="false" outlineLevel="0" collapsed="false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291"/>
      <c r="AL113" s="291"/>
      <c r="AM113" s="291"/>
      <c r="AN113" s="291"/>
      <c r="AO113" s="291"/>
      <c r="AP113" s="291"/>
    </row>
    <row r="114" customFormat="false" ht="15.75" hidden="false" customHeight="false" outlineLevel="0" collapsed="false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291"/>
      <c r="AL114" s="291"/>
      <c r="AM114" s="291"/>
      <c r="AN114" s="291"/>
      <c r="AO114" s="291"/>
      <c r="AP114" s="291"/>
    </row>
    <row r="115" customFormat="false" ht="15.75" hidden="false" customHeight="false" outlineLevel="0" collapsed="false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291"/>
      <c r="AL115" s="291"/>
      <c r="AM115" s="291"/>
      <c r="AN115" s="291"/>
      <c r="AO115" s="291"/>
      <c r="AP115" s="291"/>
    </row>
    <row r="116" customFormat="false" ht="15.75" hidden="false" customHeight="false" outlineLevel="0" collapsed="false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291"/>
      <c r="AL116" s="291"/>
      <c r="AM116" s="291"/>
      <c r="AN116" s="291"/>
      <c r="AO116" s="291"/>
      <c r="AP116" s="291"/>
    </row>
    <row r="117" customFormat="false" ht="15.75" hidden="false" customHeight="false" outlineLevel="0" collapsed="false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291"/>
      <c r="AL117" s="291"/>
      <c r="AM117" s="291"/>
      <c r="AN117" s="291"/>
      <c r="AO117" s="291"/>
      <c r="AP117" s="291"/>
    </row>
    <row r="118" customFormat="false" ht="15.75" hidden="false" customHeight="false" outlineLevel="0" collapsed="false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291"/>
      <c r="AL118" s="291"/>
      <c r="AM118" s="291"/>
      <c r="AN118" s="291"/>
      <c r="AO118" s="291"/>
      <c r="AP118" s="291"/>
    </row>
    <row r="119" customFormat="false" ht="15.75" hidden="false" customHeight="false" outlineLevel="0" collapsed="false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291"/>
      <c r="AL119" s="291"/>
      <c r="AM119" s="291"/>
      <c r="AN119" s="291"/>
      <c r="AO119" s="291"/>
      <c r="AP119" s="291"/>
    </row>
    <row r="120" customFormat="false" ht="15.75" hidden="false" customHeight="false" outlineLevel="0" collapsed="false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291"/>
      <c r="AL120" s="291"/>
      <c r="AM120" s="291"/>
      <c r="AN120" s="291"/>
      <c r="AO120" s="291"/>
      <c r="AP120" s="291"/>
    </row>
    <row r="121" customFormat="false" ht="15.75" hidden="false" customHeight="false" outlineLevel="0" collapsed="false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291"/>
      <c r="AL121" s="291"/>
      <c r="AM121" s="291"/>
      <c r="AN121" s="291"/>
      <c r="AO121" s="291"/>
      <c r="AP121" s="291"/>
    </row>
    <row r="122" customFormat="false" ht="15.75" hidden="false" customHeight="false" outlineLevel="0" collapsed="false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291"/>
      <c r="AL122" s="291"/>
      <c r="AM122" s="291"/>
      <c r="AN122" s="291"/>
      <c r="AO122" s="291"/>
      <c r="AP122" s="291"/>
    </row>
    <row r="123" customFormat="false" ht="15.75" hidden="false" customHeight="false" outlineLevel="0" collapsed="false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291"/>
      <c r="AL123" s="291"/>
      <c r="AM123" s="291"/>
      <c r="AN123" s="291"/>
      <c r="AO123" s="291"/>
      <c r="AP123" s="291"/>
    </row>
    <row r="124" customFormat="false" ht="15.75" hidden="false" customHeight="false" outlineLevel="0" collapsed="false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291"/>
      <c r="AL124" s="291"/>
      <c r="AM124" s="291"/>
      <c r="AN124" s="291"/>
      <c r="AO124" s="291"/>
      <c r="AP124" s="291"/>
    </row>
    <row r="125" customFormat="false" ht="15.75" hidden="false" customHeight="false" outlineLevel="0" collapsed="false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291"/>
      <c r="AL125" s="291"/>
      <c r="AM125" s="291"/>
      <c r="AN125" s="291"/>
      <c r="AO125" s="291"/>
      <c r="AP125" s="291"/>
    </row>
    <row r="126" customFormat="false" ht="15.75" hidden="false" customHeight="false" outlineLevel="0" collapsed="false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291"/>
      <c r="AL126" s="291"/>
      <c r="AM126" s="291"/>
      <c r="AN126" s="291"/>
      <c r="AO126" s="291"/>
      <c r="AP126" s="291"/>
    </row>
    <row r="127" customFormat="false" ht="15.75" hidden="false" customHeight="false" outlineLevel="0" collapsed="false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291"/>
      <c r="AL127" s="291"/>
      <c r="AM127" s="291"/>
      <c r="AN127" s="291"/>
      <c r="AO127" s="291"/>
      <c r="AP127" s="291"/>
    </row>
    <row r="128" customFormat="false" ht="15.75" hidden="false" customHeight="false" outlineLevel="0" collapsed="false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291"/>
      <c r="AL128" s="291"/>
      <c r="AM128" s="291"/>
      <c r="AN128" s="291"/>
      <c r="AO128" s="291"/>
      <c r="AP128" s="291"/>
    </row>
    <row r="129" customFormat="false" ht="15.75" hidden="false" customHeight="false" outlineLevel="0" collapsed="false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291"/>
      <c r="AL129" s="291"/>
      <c r="AM129" s="291"/>
      <c r="AN129" s="291"/>
      <c r="AO129" s="291"/>
      <c r="AP129" s="291"/>
    </row>
    <row r="130" customFormat="false" ht="15.75" hidden="false" customHeight="false" outlineLevel="0" collapsed="false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291"/>
      <c r="AL130" s="291"/>
      <c r="AM130" s="291"/>
      <c r="AN130" s="291"/>
      <c r="AO130" s="291"/>
      <c r="AP130" s="291"/>
    </row>
    <row r="131" customFormat="false" ht="15.75" hidden="false" customHeight="false" outlineLevel="0" collapsed="false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291"/>
      <c r="AL131" s="291"/>
      <c r="AM131" s="291"/>
      <c r="AN131" s="291"/>
      <c r="AO131" s="291"/>
      <c r="AP131" s="291"/>
    </row>
    <row r="132" customFormat="false" ht="15.75" hidden="false" customHeight="false" outlineLevel="0" collapsed="false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291"/>
      <c r="AL132" s="291"/>
      <c r="AM132" s="291"/>
      <c r="AN132" s="291"/>
      <c r="AO132" s="291"/>
      <c r="AP132" s="291"/>
    </row>
    <row r="133" customFormat="false" ht="15.75" hidden="false" customHeight="false" outlineLevel="0" collapsed="false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291"/>
      <c r="AL133" s="291"/>
      <c r="AM133" s="291"/>
      <c r="AN133" s="291"/>
      <c r="AO133" s="291"/>
      <c r="AP133" s="291"/>
    </row>
    <row r="134" customFormat="false" ht="15.75" hidden="false" customHeight="false" outlineLevel="0" collapsed="false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291"/>
      <c r="AL134" s="291"/>
      <c r="AM134" s="291"/>
      <c r="AN134" s="291"/>
      <c r="AO134" s="291"/>
      <c r="AP134" s="291"/>
    </row>
    <row r="135" customFormat="false" ht="15.75" hidden="false" customHeight="false" outlineLevel="0" collapsed="false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291"/>
      <c r="AL135" s="291"/>
      <c r="AM135" s="291"/>
      <c r="AN135" s="291"/>
      <c r="AO135" s="291"/>
      <c r="AP135" s="291"/>
    </row>
    <row r="136" customFormat="false" ht="15.75" hidden="false" customHeight="false" outlineLevel="0" collapsed="false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291"/>
      <c r="AL136" s="291"/>
      <c r="AM136" s="291"/>
      <c r="AN136" s="291"/>
      <c r="AO136" s="291"/>
      <c r="AP136" s="291"/>
    </row>
    <row r="137" customFormat="false" ht="15.75" hidden="false" customHeight="false" outlineLevel="0" collapsed="false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291"/>
      <c r="AL137" s="291"/>
      <c r="AM137" s="291"/>
      <c r="AN137" s="291"/>
      <c r="AO137" s="291"/>
      <c r="AP137" s="291"/>
    </row>
    <row r="138" customFormat="false" ht="15.75" hidden="false" customHeight="false" outlineLevel="0" collapsed="false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291"/>
      <c r="AL138" s="291"/>
      <c r="AM138" s="291"/>
      <c r="AN138" s="291"/>
      <c r="AO138" s="291"/>
      <c r="AP138" s="291"/>
    </row>
    <row r="139" customFormat="false" ht="15.75" hidden="false" customHeight="false" outlineLevel="0" collapsed="false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291"/>
      <c r="AL139" s="291"/>
      <c r="AM139" s="291"/>
      <c r="AN139" s="291"/>
      <c r="AO139" s="291"/>
      <c r="AP139" s="291"/>
    </row>
    <row r="140" customFormat="false" ht="15.75" hidden="false" customHeight="false" outlineLevel="0" collapsed="false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291"/>
      <c r="AL140" s="291"/>
      <c r="AM140" s="291"/>
      <c r="AN140" s="291"/>
      <c r="AO140" s="291"/>
      <c r="AP140" s="291"/>
    </row>
    <row r="141" customFormat="false" ht="15.75" hidden="false" customHeight="false" outlineLevel="0" collapsed="false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291"/>
      <c r="AL141" s="291"/>
      <c r="AM141" s="291"/>
      <c r="AN141" s="291"/>
      <c r="AO141" s="291"/>
      <c r="AP141" s="291"/>
    </row>
    <row r="142" customFormat="false" ht="15.75" hidden="false" customHeight="false" outlineLevel="0" collapsed="false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291"/>
      <c r="AL142" s="291"/>
      <c r="AM142" s="291"/>
      <c r="AN142" s="291"/>
      <c r="AO142" s="291"/>
      <c r="AP142" s="291"/>
    </row>
    <row r="143" customFormat="false" ht="15.75" hidden="false" customHeight="false" outlineLevel="0" collapsed="false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291"/>
      <c r="AL143" s="291"/>
      <c r="AM143" s="291"/>
      <c r="AN143" s="291"/>
      <c r="AO143" s="291"/>
      <c r="AP143" s="291"/>
    </row>
    <row r="144" customFormat="false" ht="15.75" hidden="false" customHeight="false" outlineLevel="0" collapsed="false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291"/>
      <c r="AL144" s="291"/>
      <c r="AM144" s="291"/>
      <c r="AN144" s="291"/>
      <c r="AO144" s="291"/>
      <c r="AP144" s="291"/>
    </row>
    <row r="145" customFormat="false" ht="15.75" hidden="false" customHeight="false" outlineLevel="0" collapsed="false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291"/>
      <c r="AL145" s="291"/>
      <c r="AM145" s="291"/>
      <c r="AN145" s="291"/>
      <c r="AO145" s="291"/>
      <c r="AP145" s="291"/>
    </row>
    <row r="146" customFormat="false" ht="15.75" hidden="false" customHeight="false" outlineLevel="0" collapsed="false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291"/>
      <c r="AL146" s="291"/>
      <c r="AM146" s="291"/>
      <c r="AN146" s="291"/>
      <c r="AO146" s="291"/>
      <c r="AP146" s="291"/>
    </row>
    <row r="147" customFormat="false" ht="15.75" hidden="false" customHeight="false" outlineLevel="0" collapsed="false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291"/>
      <c r="AL147" s="291"/>
      <c r="AM147" s="291"/>
      <c r="AN147" s="291"/>
      <c r="AO147" s="291"/>
      <c r="AP147" s="291"/>
    </row>
    <row r="148" customFormat="false" ht="15.75" hidden="false" customHeight="false" outlineLevel="0" collapsed="false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291"/>
      <c r="AL148" s="291"/>
      <c r="AM148" s="291"/>
      <c r="AN148" s="291"/>
      <c r="AO148" s="291"/>
      <c r="AP148" s="291"/>
    </row>
    <row r="149" customFormat="false" ht="15.75" hidden="false" customHeight="false" outlineLevel="0" collapsed="false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291"/>
      <c r="AL149" s="291"/>
      <c r="AM149" s="291"/>
      <c r="AN149" s="291"/>
      <c r="AO149" s="291"/>
      <c r="AP149" s="291"/>
    </row>
    <row r="150" customFormat="false" ht="15.75" hidden="false" customHeight="false" outlineLevel="0" collapsed="false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291"/>
      <c r="AL150" s="291"/>
      <c r="AM150" s="291"/>
      <c r="AN150" s="291"/>
      <c r="AO150" s="291"/>
      <c r="AP150" s="291"/>
    </row>
    <row r="151" customFormat="false" ht="15.75" hidden="false" customHeight="false" outlineLevel="0" collapsed="false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291"/>
      <c r="AL151" s="291"/>
      <c r="AM151" s="291"/>
      <c r="AN151" s="291"/>
      <c r="AO151" s="291"/>
      <c r="AP151" s="291"/>
    </row>
    <row r="152" customFormat="false" ht="15.75" hidden="false" customHeight="false" outlineLevel="0" collapsed="false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291"/>
      <c r="AL152" s="291"/>
      <c r="AM152" s="291"/>
      <c r="AN152" s="291"/>
      <c r="AO152" s="291"/>
      <c r="AP152" s="291"/>
    </row>
    <row r="153" customFormat="false" ht="15.75" hidden="false" customHeight="false" outlineLevel="0" collapsed="false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291"/>
      <c r="AL153" s="291"/>
      <c r="AM153" s="291"/>
      <c r="AN153" s="291"/>
      <c r="AO153" s="291"/>
      <c r="AP153" s="291"/>
    </row>
    <row r="154" customFormat="false" ht="15.75" hidden="false" customHeight="false" outlineLevel="0" collapsed="false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291"/>
      <c r="AL154" s="291"/>
      <c r="AM154" s="291"/>
      <c r="AN154" s="291"/>
      <c r="AO154" s="291"/>
      <c r="AP154" s="291"/>
    </row>
    <row r="155" customFormat="false" ht="15.75" hidden="false" customHeight="false" outlineLevel="0" collapsed="false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291"/>
      <c r="AL155" s="291"/>
      <c r="AM155" s="291"/>
      <c r="AN155" s="291"/>
      <c r="AO155" s="291"/>
      <c r="AP155" s="291"/>
    </row>
    <row r="156" customFormat="false" ht="15.75" hidden="false" customHeight="false" outlineLevel="0" collapsed="false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291"/>
      <c r="AL156" s="291"/>
      <c r="AM156" s="291"/>
      <c r="AN156" s="291"/>
      <c r="AO156" s="291"/>
      <c r="AP156" s="291"/>
    </row>
    <row r="157" customFormat="false" ht="15.75" hidden="false" customHeight="false" outlineLevel="0" collapsed="false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291"/>
      <c r="AL157" s="291"/>
      <c r="AM157" s="291"/>
      <c r="AN157" s="291"/>
      <c r="AO157" s="291"/>
      <c r="AP157" s="291"/>
    </row>
    <row r="158" customFormat="false" ht="15.75" hidden="false" customHeight="false" outlineLevel="0" collapsed="false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291"/>
      <c r="AL158" s="291"/>
      <c r="AM158" s="291"/>
      <c r="AN158" s="291"/>
      <c r="AO158" s="291"/>
      <c r="AP158" s="291"/>
    </row>
    <row r="159" customFormat="false" ht="15.75" hidden="false" customHeight="false" outlineLevel="0" collapsed="false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291"/>
      <c r="AL159" s="291"/>
      <c r="AM159" s="291"/>
      <c r="AN159" s="291"/>
      <c r="AO159" s="291"/>
      <c r="AP159" s="291"/>
    </row>
    <row r="160" customFormat="false" ht="15.75" hidden="false" customHeight="false" outlineLevel="0" collapsed="false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291"/>
      <c r="AL160" s="291"/>
      <c r="AM160" s="291"/>
      <c r="AN160" s="291"/>
      <c r="AO160" s="291"/>
      <c r="AP160" s="291"/>
    </row>
    <row r="161" customFormat="false" ht="15.75" hidden="false" customHeight="false" outlineLevel="0" collapsed="false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291"/>
      <c r="AL161" s="291"/>
      <c r="AM161" s="291"/>
      <c r="AN161" s="291"/>
      <c r="AO161" s="291"/>
      <c r="AP161" s="291"/>
    </row>
    <row r="162" customFormat="false" ht="15.75" hidden="false" customHeight="false" outlineLevel="0" collapsed="false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291"/>
      <c r="AL162" s="291"/>
      <c r="AM162" s="291"/>
      <c r="AN162" s="291"/>
      <c r="AO162" s="291"/>
      <c r="AP162" s="291"/>
    </row>
    <row r="163" customFormat="false" ht="15.75" hidden="false" customHeight="false" outlineLevel="0" collapsed="false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291"/>
      <c r="AL163" s="291"/>
      <c r="AM163" s="291"/>
      <c r="AN163" s="291"/>
      <c r="AO163" s="291"/>
      <c r="AP163" s="291"/>
    </row>
    <row r="164" customFormat="false" ht="15.75" hidden="false" customHeight="false" outlineLevel="0" collapsed="false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291"/>
      <c r="AL164" s="291"/>
      <c r="AM164" s="291"/>
      <c r="AN164" s="291"/>
      <c r="AO164" s="291"/>
      <c r="AP164" s="291"/>
    </row>
    <row r="165" customFormat="false" ht="15.75" hidden="false" customHeight="false" outlineLevel="0" collapsed="false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291"/>
      <c r="AL165" s="291"/>
      <c r="AM165" s="291"/>
      <c r="AN165" s="291"/>
      <c r="AO165" s="291"/>
      <c r="AP165" s="291"/>
    </row>
    <row r="166" customFormat="false" ht="15.75" hidden="false" customHeight="false" outlineLevel="0" collapsed="false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291"/>
      <c r="AL166" s="291"/>
      <c r="AM166" s="291"/>
      <c r="AN166" s="291"/>
      <c r="AO166" s="291"/>
      <c r="AP166" s="291"/>
    </row>
    <row r="167" customFormat="false" ht="15.75" hidden="false" customHeight="false" outlineLevel="0" collapsed="false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291"/>
      <c r="AL167" s="291"/>
      <c r="AM167" s="291"/>
      <c r="AN167" s="291"/>
      <c r="AO167" s="291"/>
      <c r="AP167" s="291"/>
    </row>
    <row r="168" customFormat="false" ht="15.75" hidden="false" customHeight="false" outlineLevel="0" collapsed="false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291"/>
      <c r="AL168" s="291"/>
      <c r="AM168" s="291"/>
      <c r="AN168" s="291"/>
      <c r="AO168" s="291"/>
      <c r="AP168" s="291"/>
    </row>
    <row r="169" customFormat="false" ht="15.75" hidden="false" customHeight="false" outlineLevel="0" collapsed="false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291"/>
      <c r="AL169" s="291"/>
      <c r="AM169" s="291"/>
      <c r="AN169" s="291"/>
      <c r="AO169" s="291"/>
      <c r="AP169" s="291"/>
    </row>
    <row r="170" customFormat="false" ht="15.75" hidden="false" customHeight="false" outlineLevel="0" collapsed="false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291"/>
      <c r="AL170" s="291"/>
      <c r="AM170" s="291"/>
      <c r="AN170" s="291"/>
      <c r="AO170" s="291"/>
      <c r="AP170" s="291"/>
    </row>
    <row r="171" customFormat="false" ht="15.75" hidden="false" customHeight="false" outlineLevel="0" collapsed="false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291"/>
      <c r="AL171" s="291"/>
      <c r="AM171" s="291"/>
      <c r="AN171" s="291"/>
      <c r="AO171" s="291"/>
      <c r="AP171" s="291"/>
    </row>
    <row r="172" customFormat="false" ht="15.75" hidden="false" customHeight="false" outlineLevel="0" collapsed="false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291"/>
      <c r="AL172" s="291"/>
      <c r="AM172" s="291"/>
      <c r="AN172" s="291"/>
      <c r="AO172" s="291"/>
      <c r="AP172" s="291"/>
    </row>
    <row r="173" customFormat="false" ht="15.75" hidden="false" customHeight="false" outlineLevel="0" collapsed="false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291"/>
      <c r="AL173" s="291"/>
      <c r="AM173" s="291"/>
      <c r="AN173" s="291"/>
      <c r="AO173" s="291"/>
      <c r="AP173" s="291"/>
    </row>
    <row r="174" customFormat="false" ht="15.75" hidden="false" customHeight="false" outlineLevel="0" collapsed="false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291"/>
      <c r="AL174" s="291"/>
      <c r="AM174" s="291"/>
      <c r="AN174" s="291"/>
      <c r="AO174" s="291"/>
      <c r="AP174" s="291"/>
    </row>
    <row r="175" customFormat="false" ht="15.75" hidden="false" customHeight="false" outlineLevel="0" collapsed="false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291"/>
      <c r="AL175" s="291"/>
      <c r="AM175" s="291"/>
      <c r="AN175" s="291"/>
      <c r="AO175" s="291"/>
      <c r="AP175" s="291"/>
    </row>
    <row r="176" customFormat="false" ht="15.75" hidden="false" customHeight="false" outlineLevel="0" collapsed="false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291"/>
      <c r="AL176" s="291"/>
      <c r="AM176" s="291"/>
      <c r="AN176" s="291"/>
      <c r="AO176" s="291"/>
      <c r="AP176" s="291"/>
    </row>
    <row r="177" customFormat="false" ht="15.75" hidden="false" customHeight="false" outlineLevel="0" collapsed="false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291"/>
      <c r="AL177" s="291"/>
      <c r="AM177" s="291"/>
      <c r="AN177" s="291"/>
      <c r="AO177" s="291"/>
      <c r="AP177" s="291"/>
    </row>
    <row r="178" customFormat="false" ht="15.75" hidden="false" customHeight="false" outlineLevel="0" collapsed="false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291"/>
      <c r="AL178" s="291"/>
      <c r="AM178" s="291"/>
      <c r="AN178" s="291"/>
      <c r="AO178" s="291"/>
      <c r="AP178" s="291"/>
    </row>
    <row r="179" customFormat="false" ht="15.75" hidden="false" customHeight="false" outlineLevel="0" collapsed="false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291"/>
      <c r="AL179" s="291"/>
      <c r="AM179" s="291"/>
      <c r="AN179" s="291"/>
      <c r="AO179" s="291"/>
      <c r="AP179" s="291"/>
    </row>
    <row r="180" customFormat="false" ht="15.75" hidden="false" customHeight="false" outlineLevel="0" collapsed="false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291"/>
      <c r="AL180" s="291"/>
      <c r="AM180" s="291"/>
      <c r="AN180" s="291"/>
      <c r="AO180" s="291"/>
      <c r="AP180" s="291"/>
    </row>
    <row r="181" customFormat="false" ht="15.75" hidden="false" customHeight="false" outlineLevel="0" collapsed="false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291"/>
      <c r="AL181" s="291"/>
      <c r="AM181" s="291"/>
      <c r="AN181" s="291"/>
      <c r="AO181" s="291"/>
      <c r="AP181" s="291"/>
    </row>
    <row r="182" customFormat="false" ht="15.75" hidden="false" customHeight="false" outlineLevel="0" collapsed="false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291"/>
      <c r="AL182" s="291"/>
      <c r="AM182" s="291"/>
      <c r="AN182" s="291"/>
      <c r="AO182" s="291"/>
      <c r="AP182" s="291"/>
    </row>
    <row r="183" customFormat="false" ht="15.75" hidden="false" customHeight="false" outlineLevel="0" collapsed="false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291"/>
      <c r="AL183" s="291"/>
      <c r="AM183" s="291"/>
      <c r="AN183" s="291"/>
      <c r="AO183" s="291"/>
      <c r="AP183" s="291"/>
    </row>
    <row r="184" customFormat="false" ht="15.75" hidden="false" customHeight="false" outlineLevel="0" collapsed="false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291"/>
      <c r="AL184" s="291"/>
      <c r="AM184" s="291"/>
      <c r="AN184" s="291"/>
      <c r="AO184" s="291"/>
      <c r="AP184" s="291"/>
    </row>
    <row r="185" customFormat="false" ht="15.75" hidden="false" customHeight="false" outlineLevel="0" collapsed="false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291"/>
      <c r="AL185" s="291"/>
      <c r="AM185" s="291"/>
      <c r="AN185" s="291"/>
      <c r="AO185" s="291"/>
      <c r="AP185" s="291"/>
    </row>
    <row r="186" customFormat="false" ht="15.75" hidden="false" customHeight="false" outlineLevel="0" collapsed="false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291"/>
      <c r="AL186" s="291"/>
      <c r="AM186" s="291"/>
      <c r="AN186" s="291"/>
      <c r="AO186" s="291"/>
      <c r="AP186" s="291"/>
    </row>
    <row r="187" customFormat="false" ht="15.75" hidden="false" customHeight="false" outlineLevel="0" collapsed="false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291"/>
      <c r="AL187" s="291"/>
      <c r="AM187" s="291"/>
      <c r="AN187" s="291"/>
      <c r="AO187" s="291"/>
      <c r="AP187" s="291"/>
    </row>
    <row r="188" customFormat="false" ht="15.75" hidden="false" customHeight="false" outlineLevel="0" collapsed="false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291"/>
      <c r="AL188" s="291"/>
      <c r="AM188" s="291"/>
      <c r="AN188" s="291"/>
      <c r="AO188" s="291"/>
      <c r="AP188" s="291"/>
    </row>
    <row r="189" customFormat="false" ht="15.75" hidden="false" customHeight="false" outlineLevel="0" collapsed="false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291"/>
      <c r="AL189" s="291"/>
      <c r="AM189" s="291"/>
      <c r="AN189" s="291"/>
      <c r="AO189" s="291"/>
      <c r="AP189" s="291"/>
    </row>
    <row r="190" customFormat="false" ht="15.75" hidden="false" customHeight="false" outlineLevel="0" collapsed="false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291"/>
      <c r="AL190" s="291"/>
      <c r="AM190" s="291"/>
      <c r="AN190" s="291"/>
      <c r="AO190" s="291"/>
      <c r="AP190" s="291"/>
    </row>
    <row r="191" customFormat="false" ht="15.75" hidden="false" customHeight="false" outlineLevel="0" collapsed="false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291"/>
      <c r="AL191" s="291"/>
      <c r="AM191" s="291"/>
      <c r="AN191" s="291"/>
      <c r="AO191" s="291"/>
      <c r="AP191" s="291"/>
    </row>
    <row r="192" customFormat="false" ht="15.75" hidden="false" customHeight="false" outlineLevel="0" collapsed="false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291"/>
      <c r="AL192" s="291"/>
      <c r="AM192" s="291"/>
      <c r="AN192" s="291"/>
      <c r="AO192" s="291"/>
      <c r="AP192" s="291"/>
    </row>
    <row r="193" customFormat="false" ht="15.75" hidden="false" customHeight="false" outlineLevel="0" collapsed="false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291"/>
      <c r="AL193" s="291"/>
      <c r="AM193" s="291"/>
      <c r="AN193" s="291"/>
      <c r="AO193" s="291"/>
      <c r="AP193" s="291"/>
    </row>
    <row r="194" customFormat="false" ht="15.75" hidden="false" customHeight="false" outlineLevel="0" collapsed="false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291"/>
      <c r="AL194" s="291"/>
      <c r="AM194" s="291"/>
      <c r="AN194" s="291"/>
      <c r="AO194" s="291"/>
      <c r="AP194" s="291"/>
    </row>
    <row r="195" customFormat="false" ht="15.75" hidden="false" customHeight="false" outlineLevel="0" collapsed="false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291"/>
      <c r="AL195" s="291"/>
      <c r="AM195" s="291"/>
      <c r="AN195" s="291"/>
      <c r="AO195" s="291"/>
      <c r="AP195" s="291"/>
    </row>
    <row r="196" customFormat="false" ht="15.75" hidden="false" customHeight="false" outlineLevel="0" collapsed="false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291"/>
      <c r="AL196" s="291"/>
      <c r="AM196" s="291"/>
      <c r="AN196" s="291"/>
      <c r="AO196" s="291"/>
      <c r="AP196" s="291"/>
    </row>
    <row r="197" customFormat="false" ht="15.75" hidden="false" customHeight="false" outlineLevel="0" collapsed="false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291"/>
      <c r="AL197" s="291"/>
      <c r="AM197" s="291"/>
      <c r="AN197" s="291"/>
      <c r="AO197" s="291"/>
      <c r="AP197" s="291"/>
    </row>
    <row r="198" customFormat="false" ht="15.75" hidden="false" customHeight="false" outlineLevel="0" collapsed="false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291"/>
      <c r="AL198" s="291"/>
      <c r="AM198" s="291"/>
      <c r="AN198" s="291"/>
      <c r="AO198" s="291"/>
      <c r="AP198" s="291"/>
    </row>
    <row r="199" customFormat="false" ht="15.75" hidden="false" customHeight="false" outlineLevel="0" collapsed="false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291"/>
      <c r="AL199" s="291"/>
      <c r="AM199" s="291"/>
      <c r="AN199" s="291"/>
      <c r="AO199" s="291"/>
      <c r="AP199" s="291"/>
    </row>
    <row r="200" customFormat="false" ht="15.75" hidden="false" customHeight="false" outlineLevel="0" collapsed="false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291"/>
      <c r="AL200" s="291"/>
      <c r="AM200" s="291"/>
      <c r="AN200" s="291"/>
      <c r="AO200" s="291"/>
      <c r="AP200" s="291"/>
    </row>
    <row r="201" customFormat="false" ht="15.75" hidden="false" customHeight="false" outlineLevel="0" collapsed="false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291"/>
      <c r="AL201" s="291"/>
      <c r="AM201" s="291"/>
      <c r="AN201" s="291"/>
      <c r="AO201" s="291"/>
      <c r="AP201" s="291"/>
    </row>
    <row r="202" customFormat="false" ht="15.75" hidden="false" customHeight="false" outlineLevel="0" collapsed="false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291"/>
      <c r="AL202" s="291"/>
      <c r="AM202" s="291"/>
      <c r="AN202" s="291"/>
      <c r="AO202" s="291"/>
      <c r="AP202" s="291"/>
    </row>
    <row r="203" customFormat="false" ht="15.75" hidden="false" customHeight="false" outlineLevel="0" collapsed="false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  <c r="AK203" s="291"/>
      <c r="AL203" s="291"/>
      <c r="AM203" s="291"/>
      <c r="AN203" s="291"/>
      <c r="AO203" s="291"/>
      <c r="AP203" s="291"/>
    </row>
    <row r="204" customFormat="false" ht="15.75" hidden="false" customHeight="false" outlineLevel="0" collapsed="false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291"/>
      <c r="AL204" s="291"/>
      <c r="AM204" s="291"/>
      <c r="AN204" s="291"/>
      <c r="AO204" s="291"/>
      <c r="AP204" s="291"/>
    </row>
    <row r="205" customFormat="false" ht="15.75" hidden="false" customHeight="false" outlineLevel="0" collapsed="false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291"/>
      <c r="AL205" s="291"/>
      <c r="AM205" s="291"/>
      <c r="AN205" s="291"/>
      <c r="AO205" s="291"/>
      <c r="AP205" s="291"/>
    </row>
    <row r="206" customFormat="false" ht="15.75" hidden="false" customHeight="false" outlineLevel="0" collapsed="false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291"/>
      <c r="AL206" s="291"/>
      <c r="AM206" s="291"/>
      <c r="AN206" s="291"/>
      <c r="AO206" s="291"/>
      <c r="AP206" s="291"/>
    </row>
    <row r="207" customFormat="false" ht="15.75" hidden="false" customHeight="false" outlineLevel="0" collapsed="false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291"/>
      <c r="AL207" s="291"/>
      <c r="AM207" s="291"/>
      <c r="AN207" s="291"/>
      <c r="AO207" s="291"/>
      <c r="AP207" s="291"/>
    </row>
    <row r="208" customFormat="false" ht="15.75" hidden="false" customHeight="false" outlineLevel="0" collapsed="false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291"/>
      <c r="AL208" s="291"/>
      <c r="AM208" s="291"/>
      <c r="AN208" s="291"/>
      <c r="AO208" s="291"/>
      <c r="AP208" s="291"/>
    </row>
    <row r="209" customFormat="false" ht="15.75" hidden="false" customHeight="false" outlineLevel="0" collapsed="false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291"/>
      <c r="AL209" s="291"/>
      <c r="AM209" s="291"/>
      <c r="AN209" s="291"/>
      <c r="AO209" s="291"/>
      <c r="AP209" s="291"/>
    </row>
    <row r="210" customFormat="false" ht="15.75" hidden="false" customHeight="false" outlineLevel="0" collapsed="false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291"/>
      <c r="AL210" s="291"/>
      <c r="AM210" s="291"/>
      <c r="AN210" s="291"/>
      <c r="AO210" s="291"/>
      <c r="AP210" s="291"/>
    </row>
    <row r="211" customFormat="false" ht="15.75" hidden="false" customHeight="false" outlineLevel="0" collapsed="false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291"/>
      <c r="AL211" s="291"/>
      <c r="AM211" s="291"/>
      <c r="AN211" s="291"/>
      <c r="AO211" s="291"/>
      <c r="AP211" s="291"/>
    </row>
    <row r="212" customFormat="false" ht="15.75" hidden="false" customHeight="false" outlineLevel="0" collapsed="false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291"/>
      <c r="AL212" s="291"/>
      <c r="AM212" s="291"/>
      <c r="AN212" s="291"/>
      <c r="AO212" s="291"/>
      <c r="AP212" s="291"/>
    </row>
    <row r="213" customFormat="false" ht="15.75" hidden="false" customHeight="false" outlineLevel="0" collapsed="false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291"/>
      <c r="AL213" s="291"/>
      <c r="AM213" s="291"/>
      <c r="AN213" s="291"/>
      <c r="AO213" s="291"/>
      <c r="AP213" s="291"/>
    </row>
    <row r="214" customFormat="false" ht="15.75" hidden="false" customHeight="false" outlineLevel="0" collapsed="false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291"/>
      <c r="AL214" s="291"/>
      <c r="AM214" s="291"/>
      <c r="AN214" s="291"/>
      <c r="AO214" s="291"/>
      <c r="AP214" s="291"/>
    </row>
    <row r="215" customFormat="false" ht="15.75" hidden="false" customHeight="false" outlineLevel="0" collapsed="false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291"/>
      <c r="AL215" s="291"/>
      <c r="AM215" s="291"/>
      <c r="AN215" s="291"/>
      <c r="AO215" s="291"/>
      <c r="AP215" s="291"/>
    </row>
    <row r="216" customFormat="false" ht="15.75" hidden="false" customHeight="false" outlineLevel="0" collapsed="false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291"/>
      <c r="AL216" s="291"/>
      <c r="AM216" s="291"/>
      <c r="AN216" s="291"/>
      <c r="AO216" s="291"/>
      <c r="AP216" s="291"/>
    </row>
    <row r="217" customFormat="false" ht="15.75" hidden="false" customHeight="false" outlineLevel="0" collapsed="false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291"/>
      <c r="AL217" s="291"/>
      <c r="AM217" s="291"/>
      <c r="AN217" s="291"/>
      <c r="AO217" s="291"/>
      <c r="AP217" s="291"/>
    </row>
    <row r="218" customFormat="false" ht="15.75" hidden="false" customHeight="false" outlineLevel="0" collapsed="false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291"/>
      <c r="AL218" s="291"/>
      <c r="AM218" s="291"/>
      <c r="AN218" s="291"/>
      <c r="AO218" s="291"/>
      <c r="AP218" s="291"/>
    </row>
    <row r="219" customFormat="false" ht="15.75" hidden="false" customHeight="false" outlineLevel="0" collapsed="false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291"/>
      <c r="AL219" s="291"/>
      <c r="AM219" s="291"/>
      <c r="AN219" s="291"/>
      <c r="AO219" s="291"/>
      <c r="AP219" s="291"/>
    </row>
    <row r="220" customFormat="false" ht="15.75" hidden="false" customHeight="false" outlineLevel="0" collapsed="false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291"/>
      <c r="AL220" s="291"/>
      <c r="AM220" s="291"/>
      <c r="AN220" s="291"/>
      <c r="AO220" s="291"/>
      <c r="AP220" s="291"/>
    </row>
    <row r="221" customFormat="false" ht="15.75" hidden="false" customHeight="false" outlineLevel="0" collapsed="false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291"/>
      <c r="AL221" s="291"/>
      <c r="AM221" s="291"/>
      <c r="AN221" s="291"/>
      <c r="AO221" s="291"/>
      <c r="AP221" s="291"/>
    </row>
    <row r="222" customFormat="false" ht="15.75" hidden="false" customHeight="false" outlineLevel="0" collapsed="false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291"/>
      <c r="AL222" s="291"/>
      <c r="AM222" s="291"/>
      <c r="AN222" s="291"/>
      <c r="AO222" s="291"/>
      <c r="AP222" s="291"/>
    </row>
    <row r="223" customFormat="false" ht="15.75" hidden="false" customHeight="false" outlineLevel="0" collapsed="false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291"/>
      <c r="AL223" s="291"/>
      <c r="AM223" s="291"/>
      <c r="AN223" s="291"/>
      <c r="AO223" s="291"/>
      <c r="AP223" s="291"/>
    </row>
    <row r="224" customFormat="false" ht="15.75" hidden="false" customHeight="false" outlineLevel="0" collapsed="false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291"/>
      <c r="AL224" s="291"/>
      <c r="AM224" s="291"/>
      <c r="AN224" s="291"/>
      <c r="AO224" s="291"/>
      <c r="AP224" s="291"/>
    </row>
    <row r="225" customFormat="false" ht="15.75" hidden="false" customHeight="false" outlineLevel="0" collapsed="false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291"/>
      <c r="AL225" s="291"/>
      <c r="AM225" s="291"/>
      <c r="AN225" s="291"/>
      <c r="AO225" s="291"/>
      <c r="AP225" s="291"/>
    </row>
    <row r="226" customFormat="false" ht="15.75" hidden="false" customHeight="false" outlineLevel="0" collapsed="false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291"/>
      <c r="AL226" s="291"/>
      <c r="AM226" s="291"/>
      <c r="AN226" s="291"/>
      <c r="AO226" s="291"/>
      <c r="AP226" s="291"/>
    </row>
    <row r="227" customFormat="false" ht="15.75" hidden="false" customHeight="false" outlineLevel="0" collapsed="false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291"/>
      <c r="AL227" s="291"/>
      <c r="AM227" s="291"/>
      <c r="AN227" s="291"/>
      <c r="AO227" s="291"/>
      <c r="AP227" s="291"/>
    </row>
    <row r="228" customFormat="false" ht="15.75" hidden="false" customHeight="false" outlineLevel="0" collapsed="false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291"/>
      <c r="AL228" s="291"/>
      <c r="AM228" s="291"/>
      <c r="AN228" s="291"/>
      <c r="AO228" s="291"/>
      <c r="AP228" s="291"/>
    </row>
    <row r="229" customFormat="false" ht="15.75" hidden="false" customHeight="false" outlineLevel="0" collapsed="false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291"/>
      <c r="AL229" s="291"/>
      <c r="AM229" s="291"/>
      <c r="AN229" s="291"/>
      <c r="AO229" s="291"/>
      <c r="AP229" s="291"/>
    </row>
    <row r="230" customFormat="false" ht="15.75" hidden="false" customHeight="false" outlineLevel="0" collapsed="false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291"/>
      <c r="AL230" s="291"/>
      <c r="AM230" s="291"/>
      <c r="AN230" s="291"/>
      <c r="AO230" s="291"/>
      <c r="AP230" s="291"/>
    </row>
    <row r="231" customFormat="false" ht="15.75" hidden="false" customHeight="false" outlineLevel="0" collapsed="false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291"/>
      <c r="AL231" s="291"/>
      <c r="AM231" s="291"/>
      <c r="AN231" s="291"/>
      <c r="AO231" s="291"/>
      <c r="AP231" s="291"/>
    </row>
    <row r="232" customFormat="false" ht="15.75" hidden="false" customHeight="false" outlineLevel="0" collapsed="false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291"/>
      <c r="AL232" s="291"/>
      <c r="AM232" s="291"/>
      <c r="AN232" s="291"/>
      <c r="AO232" s="291"/>
      <c r="AP232" s="291"/>
    </row>
    <row r="233" customFormat="false" ht="15.75" hidden="false" customHeight="false" outlineLevel="0" collapsed="false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291"/>
      <c r="AL233" s="291"/>
      <c r="AM233" s="291"/>
      <c r="AN233" s="291"/>
      <c r="AO233" s="291"/>
      <c r="AP233" s="291"/>
    </row>
    <row r="234" customFormat="false" ht="15.75" hidden="false" customHeight="false" outlineLevel="0" collapsed="false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291"/>
      <c r="AL234" s="291"/>
      <c r="AM234" s="291"/>
      <c r="AN234" s="291"/>
      <c r="AO234" s="291"/>
      <c r="AP234" s="291"/>
    </row>
    <row r="235" customFormat="false" ht="15.75" hidden="false" customHeight="false" outlineLevel="0" collapsed="false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291"/>
      <c r="AL235" s="291"/>
      <c r="AM235" s="291"/>
      <c r="AN235" s="291"/>
      <c r="AO235" s="291"/>
      <c r="AP235" s="291"/>
    </row>
    <row r="236" customFormat="false" ht="15.75" hidden="false" customHeight="false" outlineLevel="0" collapsed="false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291"/>
      <c r="AL236" s="291"/>
      <c r="AM236" s="291"/>
      <c r="AN236" s="291"/>
      <c r="AO236" s="291"/>
      <c r="AP236" s="291"/>
    </row>
    <row r="237" customFormat="false" ht="15.75" hidden="false" customHeight="false" outlineLevel="0" collapsed="false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291"/>
      <c r="AL237" s="291"/>
      <c r="AM237" s="291"/>
      <c r="AN237" s="291"/>
      <c r="AO237" s="291"/>
      <c r="AP237" s="291"/>
    </row>
    <row r="238" customFormat="false" ht="15.75" hidden="false" customHeight="false" outlineLevel="0" collapsed="false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291"/>
      <c r="AL238" s="291"/>
      <c r="AM238" s="291"/>
      <c r="AN238" s="291"/>
      <c r="AO238" s="291"/>
      <c r="AP238" s="291"/>
    </row>
    <row r="239" customFormat="false" ht="15.75" hidden="false" customHeight="false" outlineLevel="0" collapsed="false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291"/>
      <c r="AL239" s="291"/>
      <c r="AM239" s="291"/>
      <c r="AN239" s="291"/>
      <c r="AO239" s="291"/>
      <c r="AP239" s="291"/>
    </row>
    <row r="240" customFormat="false" ht="15.75" hidden="false" customHeight="false" outlineLevel="0" collapsed="false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291"/>
      <c r="AL240" s="291"/>
      <c r="AM240" s="291"/>
      <c r="AN240" s="291"/>
      <c r="AO240" s="291"/>
      <c r="AP240" s="291"/>
    </row>
    <row r="241" customFormat="false" ht="15.75" hidden="false" customHeight="false" outlineLevel="0" collapsed="false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291"/>
      <c r="AL241" s="291"/>
      <c r="AM241" s="291"/>
      <c r="AN241" s="291"/>
      <c r="AO241" s="291"/>
      <c r="AP241" s="291"/>
    </row>
    <row r="242" customFormat="false" ht="15.75" hidden="false" customHeight="false" outlineLevel="0" collapsed="false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291"/>
      <c r="AL242" s="291"/>
      <c r="AM242" s="291"/>
      <c r="AN242" s="291"/>
      <c r="AO242" s="291"/>
      <c r="AP242" s="291"/>
    </row>
    <row r="243" customFormat="false" ht="15.75" hidden="false" customHeight="false" outlineLevel="0" collapsed="false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291"/>
      <c r="AL243" s="291"/>
      <c r="AM243" s="291"/>
      <c r="AN243" s="291"/>
      <c r="AO243" s="291"/>
      <c r="AP243" s="291"/>
    </row>
    <row r="244" customFormat="false" ht="15.75" hidden="false" customHeight="false" outlineLevel="0" collapsed="false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44"/>
      <c r="AK244" s="291"/>
      <c r="AL244" s="291"/>
      <c r="AM244" s="291"/>
      <c r="AN244" s="291"/>
      <c r="AO244" s="291"/>
      <c r="AP244" s="291"/>
    </row>
    <row r="245" customFormat="false" ht="15.75" hidden="false" customHeight="false" outlineLevel="0" collapsed="false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291"/>
      <c r="AL245" s="291"/>
      <c r="AM245" s="291"/>
      <c r="AN245" s="291"/>
      <c r="AO245" s="291"/>
      <c r="AP245" s="291"/>
    </row>
    <row r="246" customFormat="false" ht="15.75" hidden="false" customHeight="false" outlineLevel="0" collapsed="false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291"/>
      <c r="AL246" s="291"/>
      <c r="AM246" s="291"/>
      <c r="AN246" s="291"/>
      <c r="AO246" s="291"/>
      <c r="AP246" s="291"/>
    </row>
    <row r="247" customFormat="false" ht="15.75" hidden="false" customHeight="false" outlineLevel="0" collapsed="false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291"/>
      <c r="AL247" s="291"/>
      <c r="AM247" s="291"/>
      <c r="AN247" s="291"/>
      <c r="AO247" s="291"/>
      <c r="AP247" s="291"/>
    </row>
    <row r="248" customFormat="false" ht="15.75" hidden="false" customHeight="false" outlineLevel="0" collapsed="false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291"/>
      <c r="AL248" s="291"/>
      <c r="AM248" s="291"/>
      <c r="AN248" s="291"/>
      <c r="AO248" s="291"/>
      <c r="AP248" s="291"/>
    </row>
    <row r="249" customFormat="false" ht="15.75" hidden="false" customHeight="false" outlineLevel="0" collapsed="false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291"/>
      <c r="AL249" s="291"/>
      <c r="AM249" s="291"/>
      <c r="AN249" s="291"/>
      <c r="AO249" s="291"/>
      <c r="AP249" s="291"/>
    </row>
    <row r="250" customFormat="false" ht="15.75" hidden="false" customHeight="false" outlineLevel="0" collapsed="false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291"/>
      <c r="AL250" s="291"/>
      <c r="AM250" s="291"/>
      <c r="AN250" s="291"/>
      <c r="AO250" s="291"/>
      <c r="AP250" s="291"/>
    </row>
    <row r="251" customFormat="false" ht="15.75" hidden="false" customHeight="false" outlineLevel="0" collapsed="false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291"/>
      <c r="AL251" s="291"/>
      <c r="AM251" s="291"/>
      <c r="AN251" s="291"/>
      <c r="AO251" s="291"/>
      <c r="AP251" s="291"/>
    </row>
    <row r="252" customFormat="false" ht="15.75" hidden="false" customHeight="false" outlineLevel="0" collapsed="false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291"/>
      <c r="AL252" s="291"/>
      <c r="AM252" s="291"/>
      <c r="AN252" s="291"/>
      <c r="AO252" s="291"/>
      <c r="AP252" s="291"/>
    </row>
    <row r="253" customFormat="false" ht="15.75" hidden="false" customHeight="false" outlineLevel="0" collapsed="false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291"/>
      <c r="AL253" s="291"/>
      <c r="AM253" s="291"/>
      <c r="AN253" s="291"/>
      <c r="AO253" s="291"/>
      <c r="AP253" s="291"/>
    </row>
    <row r="254" customFormat="false" ht="15.75" hidden="false" customHeight="false" outlineLevel="0" collapsed="false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291"/>
      <c r="AL254" s="291"/>
      <c r="AM254" s="291"/>
      <c r="AN254" s="291"/>
      <c r="AO254" s="291"/>
      <c r="AP254" s="291"/>
    </row>
    <row r="255" customFormat="false" ht="15.75" hidden="false" customHeight="false" outlineLevel="0" collapsed="false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291"/>
      <c r="AL255" s="291"/>
      <c r="AM255" s="291"/>
      <c r="AN255" s="291"/>
      <c r="AO255" s="291"/>
      <c r="AP255" s="291"/>
    </row>
    <row r="256" customFormat="false" ht="15.75" hidden="false" customHeight="false" outlineLevel="0" collapsed="false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291"/>
      <c r="AL256" s="291"/>
      <c r="AM256" s="291"/>
      <c r="AN256" s="291"/>
      <c r="AO256" s="291"/>
      <c r="AP256" s="291"/>
    </row>
    <row r="257" customFormat="false" ht="15.75" hidden="false" customHeight="false" outlineLevel="0" collapsed="false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291"/>
      <c r="AL257" s="291"/>
      <c r="AM257" s="291"/>
      <c r="AN257" s="291"/>
      <c r="AO257" s="291"/>
      <c r="AP257" s="291"/>
    </row>
    <row r="258" customFormat="false" ht="15.75" hidden="false" customHeight="false" outlineLevel="0" collapsed="false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291"/>
      <c r="AL258" s="291"/>
      <c r="AM258" s="291"/>
      <c r="AN258" s="291"/>
      <c r="AO258" s="291"/>
      <c r="AP258" s="291"/>
    </row>
    <row r="259" customFormat="false" ht="15.75" hidden="false" customHeight="false" outlineLevel="0" collapsed="false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291"/>
      <c r="AL259" s="291"/>
      <c r="AM259" s="291"/>
      <c r="AN259" s="291"/>
      <c r="AO259" s="291"/>
      <c r="AP259" s="291"/>
    </row>
    <row r="260" customFormat="false" ht="15.75" hidden="false" customHeight="false" outlineLevel="0" collapsed="false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291"/>
      <c r="AL260" s="291"/>
      <c r="AM260" s="291"/>
      <c r="AN260" s="291"/>
      <c r="AO260" s="291"/>
      <c r="AP260" s="291"/>
    </row>
    <row r="261" customFormat="false" ht="15.75" hidden="false" customHeight="false" outlineLevel="0" collapsed="false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291"/>
      <c r="AL261" s="291"/>
      <c r="AM261" s="291"/>
      <c r="AN261" s="291"/>
      <c r="AO261" s="291"/>
      <c r="AP261" s="291"/>
    </row>
    <row r="262" customFormat="false" ht="15.75" hidden="false" customHeight="false" outlineLevel="0" collapsed="false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291"/>
      <c r="AL262" s="291"/>
      <c r="AM262" s="291"/>
      <c r="AN262" s="291"/>
      <c r="AO262" s="291"/>
      <c r="AP262" s="291"/>
    </row>
    <row r="263" customFormat="false" ht="15.75" hidden="false" customHeight="false" outlineLevel="0" collapsed="false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291"/>
      <c r="AL263" s="291"/>
      <c r="AM263" s="291"/>
      <c r="AN263" s="291"/>
      <c r="AO263" s="291"/>
      <c r="AP263" s="291"/>
    </row>
    <row r="264" customFormat="false" ht="15.75" hidden="false" customHeight="false" outlineLevel="0" collapsed="false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291"/>
      <c r="AL264" s="291"/>
      <c r="AM264" s="291"/>
      <c r="AN264" s="291"/>
      <c r="AO264" s="291"/>
      <c r="AP264" s="291"/>
    </row>
    <row r="265" customFormat="false" ht="15.75" hidden="false" customHeight="false" outlineLevel="0" collapsed="false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291"/>
      <c r="AL265" s="291"/>
      <c r="AM265" s="291"/>
      <c r="AN265" s="291"/>
      <c r="AO265" s="291"/>
      <c r="AP265" s="291"/>
    </row>
    <row r="266" customFormat="false" ht="15.75" hidden="false" customHeight="false" outlineLevel="0" collapsed="false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291"/>
      <c r="AL266" s="291"/>
      <c r="AM266" s="291"/>
      <c r="AN266" s="291"/>
      <c r="AO266" s="291"/>
      <c r="AP266" s="291"/>
    </row>
    <row r="267" customFormat="false" ht="15.75" hidden="false" customHeight="false" outlineLevel="0" collapsed="false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291"/>
      <c r="AL267" s="291"/>
      <c r="AM267" s="291"/>
      <c r="AN267" s="291"/>
      <c r="AO267" s="291"/>
      <c r="AP267" s="291"/>
    </row>
    <row r="268" customFormat="false" ht="15.75" hidden="false" customHeight="false" outlineLevel="0" collapsed="false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  <c r="AJ268" s="44"/>
      <c r="AK268" s="291"/>
      <c r="AL268" s="291"/>
      <c r="AM268" s="291"/>
      <c r="AN268" s="291"/>
      <c r="AO268" s="291"/>
      <c r="AP268" s="291"/>
    </row>
    <row r="269" customFormat="false" ht="15.75" hidden="false" customHeight="false" outlineLevel="0" collapsed="false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291"/>
      <c r="AL269" s="291"/>
      <c r="AM269" s="291"/>
      <c r="AN269" s="291"/>
      <c r="AO269" s="291"/>
      <c r="AP269" s="291"/>
    </row>
    <row r="270" customFormat="false" ht="15.75" hidden="false" customHeight="false" outlineLevel="0" collapsed="false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291"/>
      <c r="AL270" s="291"/>
      <c r="AM270" s="291"/>
      <c r="AN270" s="291"/>
      <c r="AO270" s="291"/>
      <c r="AP270" s="291"/>
    </row>
    <row r="271" customFormat="false" ht="15.75" hidden="false" customHeight="false" outlineLevel="0" collapsed="false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291"/>
      <c r="AL271" s="291"/>
      <c r="AM271" s="291"/>
      <c r="AN271" s="291"/>
      <c r="AO271" s="291"/>
      <c r="AP271" s="291"/>
    </row>
    <row r="272" customFormat="false" ht="15.75" hidden="false" customHeight="false" outlineLevel="0" collapsed="false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291"/>
      <c r="AL272" s="291"/>
      <c r="AM272" s="291"/>
      <c r="AN272" s="291"/>
      <c r="AO272" s="291"/>
      <c r="AP272" s="291"/>
    </row>
    <row r="273" customFormat="false" ht="15.75" hidden="false" customHeight="false" outlineLevel="0" collapsed="false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291"/>
      <c r="AL273" s="291"/>
      <c r="AM273" s="291"/>
      <c r="AN273" s="291"/>
      <c r="AO273" s="291"/>
      <c r="AP273" s="291"/>
    </row>
    <row r="274" customFormat="false" ht="15.75" hidden="false" customHeight="false" outlineLevel="0" collapsed="false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291"/>
      <c r="AL274" s="291"/>
      <c r="AM274" s="291"/>
      <c r="AN274" s="291"/>
      <c r="AO274" s="291"/>
      <c r="AP274" s="291"/>
    </row>
    <row r="275" customFormat="false" ht="15.75" hidden="false" customHeight="false" outlineLevel="0" collapsed="false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291"/>
      <c r="AL275" s="291"/>
      <c r="AM275" s="291"/>
      <c r="AN275" s="291"/>
      <c r="AO275" s="291"/>
      <c r="AP275" s="291"/>
    </row>
    <row r="276" customFormat="false" ht="15.75" hidden="false" customHeight="false" outlineLevel="0" collapsed="false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291"/>
      <c r="AL276" s="291"/>
      <c r="AM276" s="291"/>
      <c r="AN276" s="291"/>
      <c r="AO276" s="291"/>
      <c r="AP276" s="291"/>
    </row>
    <row r="277" customFormat="false" ht="15.75" hidden="false" customHeight="false" outlineLevel="0" collapsed="false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291"/>
      <c r="AL277" s="291"/>
      <c r="AM277" s="291"/>
      <c r="AN277" s="291"/>
      <c r="AO277" s="291"/>
      <c r="AP277" s="291"/>
    </row>
    <row r="278" customFormat="false" ht="15.75" hidden="false" customHeight="false" outlineLevel="0" collapsed="false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291"/>
      <c r="AL278" s="291"/>
      <c r="AM278" s="291"/>
      <c r="AN278" s="291"/>
      <c r="AO278" s="291"/>
      <c r="AP278" s="291"/>
    </row>
    <row r="279" customFormat="false" ht="15.75" hidden="false" customHeight="false" outlineLevel="0" collapsed="false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291"/>
      <c r="AL279" s="291"/>
      <c r="AM279" s="291"/>
      <c r="AN279" s="291"/>
      <c r="AO279" s="291"/>
      <c r="AP279" s="291"/>
    </row>
    <row r="280" customFormat="false" ht="15.75" hidden="false" customHeight="false" outlineLevel="0" collapsed="false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291"/>
      <c r="AL280" s="291"/>
      <c r="AM280" s="291"/>
      <c r="AN280" s="291"/>
      <c r="AO280" s="291"/>
      <c r="AP280" s="291"/>
    </row>
    <row r="281" customFormat="false" ht="15.75" hidden="false" customHeight="false" outlineLevel="0" collapsed="false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291"/>
      <c r="AL281" s="291"/>
      <c r="AM281" s="291"/>
      <c r="AN281" s="291"/>
      <c r="AO281" s="291"/>
      <c r="AP281" s="291"/>
    </row>
    <row r="282" customFormat="false" ht="15.75" hidden="false" customHeight="false" outlineLevel="0" collapsed="false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291"/>
      <c r="AL282" s="291"/>
      <c r="AM282" s="291"/>
      <c r="AN282" s="291"/>
      <c r="AO282" s="291"/>
      <c r="AP282" s="291"/>
    </row>
    <row r="283" customFormat="false" ht="15.75" hidden="false" customHeight="false" outlineLevel="0" collapsed="false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291"/>
      <c r="AL283" s="291"/>
      <c r="AM283" s="291"/>
      <c r="AN283" s="291"/>
      <c r="AO283" s="291"/>
      <c r="AP283" s="291"/>
    </row>
    <row r="284" customFormat="false" ht="15.75" hidden="false" customHeight="false" outlineLevel="0" collapsed="false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291"/>
      <c r="AL284" s="291"/>
      <c r="AM284" s="291"/>
      <c r="AN284" s="291"/>
      <c r="AO284" s="291"/>
      <c r="AP284" s="291"/>
    </row>
    <row r="285" customFormat="false" ht="15.75" hidden="false" customHeight="false" outlineLevel="0" collapsed="false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291"/>
      <c r="AL285" s="291"/>
      <c r="AM285" s="291"/>
      <c r="AN285" s="291"/>
      <c r="AO285" s="291"/>
      <c r="AP285" s="291"/>
    </row>
    <row r="286" customFormat="false" ht="15.75" hidden="false" customHeight="false" outlineLevel="0" collapsed="false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291"/>
      <c r="AL286" s="291"/>
      <c r="AM286" s="291"/>
      <c r="AN286" s="291"/>
      <c r="AO286" s="291"/>
      <c r="AP286" s="291"/>
    </row>
    <row r="287" customFormat="false" ht="15.75" hidden="false" customHeight="false" outlineLevel="0" collapsed="false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291"/>
      <c r="AL287" s="291"/>
      <c r="AM287" s="291"/>
      <c r="AN287" s="291"/>
      <c r="AO287" s="291"/>
      <c r="AP287" s="291"/>
    </row>
    <row r="288" customFormat="false" ht="15.75" hidden="false" customHeight="false" outlineLevel="0" collapsed="false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291"/>
      <c r="AL288" s="291"/>
      <c r="AM288" s="291"/>
      <c r="AN288" s="291"/>
      <c r="AO288" s="291"/>
      <c r="AP288" s="291"/>
    </row>
    <row r="289" customFormat="false" ht="15.75" hidden="false" customHeight="false" outlineLevel="0" collapsed="false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291"/>
      <c r="AL289" s="291"/>
      <c r="AM289" s="291"/>
      <c r="AN289" s="291"/>
      <c r="AO289" s="291"/>
      <c r="AP289" s="291"/>
    </row>
    <row r="290" customFormat="false" ht="15.75" hidden="false" customHeight="false" outlineLevel="0" collapsed="false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291"/>
      <c r="AL290" s="291"/>
      <c r="AM290" s="291"/>
      <c r="AN290" s="291"/>
      <c r="AO290" s="291"/>
      <c r="AP290" s="291"/>
    </row>
    <row r="291" customFormat="false" ht="15.75" hidden="false" customHeight="false" outlineLevel="0" collapsed="false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291"/>
      <c r="AL291" s="291"/>
      <c r="AM291" s="291"/>
      <c r="AN291" s="291"/>
      <c r="AO291" s="291"/>
      <c r="AP291" s="291"/>
    </row>
    <row r="292" customFormat="false" ht="15.75" hidden="false" customHeight="false" outlineLevel="0" collapsed="false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291"/>
      <c r="AL292" s="291"/>
      <c r="AM292" s="291"/>
      <c r="AN292" s="291"/>
      <c r="AO292" s="291"/>
      <c r="AP292" s="291"/>
    </row>
    <row r="293" customFormat="false" ht="15.75" hidden="false" customHeight="false" outlineLevel="0" collapsed="false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291"/>
      <c r="AL293" s="291"/>
      <c r="AM293" s="291"/>
      <c r="AN293" s="291"/>
      <c r="AO293" s="291"/>
      <c r="AP293" s="291"/>
    </row>
    <row r="294" customFormat="false" ht="15.75" hidden="false" customHeight="false" outlineLevel="0" collapsed="false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291"/>
      <c r="AL294" s="291"/>
      <c r="AM294" s="291"/>
      <c r="AN294" s="291"/>
      <c r="AO294" s="291"/>
      <c r="AP294" s="291"/>
    </row>
    <row r="295" customFormat="false" ht="15.75" hidden="false" customHeight="false" outlineLevel="0" collapsed="false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291"/>
      <c r="AL295" s="291"/>
      <c r="AM295" s="291"/>
      <c r="AN295" s="291"/>
      <c r="AO295" s="291"/>
      <c r="AP295" s="291"/>
    </row>
    <row r="296" customFormat="false" ht="15.75" hidden="false" customHeight="false" outlineLevel="0" collapsed="false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291"/>
      <c r="AL296" s="291"/>
      <c r="AM296" s="291"/>
      <c r="AN296" s="291"/>
      <c r="AO296" s="291"/>
      <c r="AP296" s="291"/>
    </row>
    <row r="297" customFormat="false" ht="15.75" hidden="false" customHeight="false" outlineLevel="0" collapsed="false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291"/>
      <c r="AL297" s="291"/>
      <c r="AM297" s="291"/>
      <c r="AN297" s="291"/>
      <c r="AO297" s="291"/>
      <c r="AP297" s="291"/>
    </row>
    <row r="298" customFormat="false" ht="15.75" hidden="false" customHeight="false" outlineLevel="0" collapsed="false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291"/>
      <c r="AL298" s="291"/>
      <c r="AM298" s="291"/>
      <c r="AN298" s="291"/>
      <c r="AO298" s="291"/>
      <c r="AP298" s="291"/>
    </row>
    <row r="299" customFormat="false" ht="15.75" hidden="false" customHeight="false" outlineLevel="0" collapsed="false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291"/>
      <c r="AL299" s="291"/>
      <c r="AM299" s="291"/>
      <c r="AN299" s="291"/>
      <c r="AO299" s="291"/>
      <c r="AP299" s="291"/>
    </row>
    <row r="300" customFormat="false" ht="15.75" hidden="false" customHeight="false" outlineLevel="0" collapsed="false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291"/>
      <c r="AL300" s="291"/>
      <c r="AM300" s="291"/>
      <c r="AN300" s="291"/>
      <c r="AO300" s="291"/>
      <c r="AP300" s="291"/>
    </row>
    <row r="301" customFormat="false" ht="15.75" hidden="false" customHeight="false" outlineLevel="0" collapsed="false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291"/>
      <c r="AL301" s="291"/>
      <c r="AM301" s="291"/>
      <c r="AN301" s="291"/>
      <c r="AO301" s="291"/>
      <c r="AP301" s="291"/>
    </row>
    <row r="302" customFormat="false" ht="15.75" hidden="false" customHeight="false" outlineLevel="0" collapsed="false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291"/>
      <c r="AL302" s="291"/>
      <c r="AM302" s="291"/>
      <c r="AN302" s="291"/>
      <c r="AO302" s="291"/>
      <c r="AP302" s="291"/>
    </row>
    <row r="303" customFormat="false" ht="15.75" hidden="false" customHeight="false" outlineLevel="0" collapsed="false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291"/>
      <c r="AL303" s="291"/>
      <c r="AM303" s="291"/>
      <c r="AN303" s="291"/>
      <c r="AO303" s="291"/>
      <c r="AP303" s="291"/>
    </row>
    <row r="304" customFormat="false" ht="15.75" hidden="false" customHeight="false" outlineLevel="0" collapsed="false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291"/>
      <c r="AL304" s="291"/>
      <c r="AM304" s="291"/>
      <c r="AN304" s="291"/>
      <c r="AO304" s="291"/>
      <c r="AP304" s="291"/>
    </row>
    <row r="305" customFormat="false" ht="15.75" hidden="false" customHeight="false" outlineLevel="0" collapsed="false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291"/>
      <c r="AL305" s="291"/>
      <c r="AM305" s="291"/>
      <c r="AN305" s="291"/>
      <c r="AO305" s="291"/>
      <c r="AP305" s="291"/>
    </row>
    <row r="306" customFormat="false" ht="15.75" hidden="false" customHeight="false" outlineLevel="0" collapsed="false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291"/>
      <c r="AL306" s="291"/>
      <c r="AM306" s="291"/>
      <c r="AN306" s="291"/>
      <c r="AO306" s="291"/>
      <c r="AP306" s="291"/>
    </row>
    <row r="307" customFormat="false" ht="15.75" hidden="false" customHeight="false" outlineLevel="0" collapsed="false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291"/>
      <c r="AL307" s="291"/>
      <c r="AM307" s="291"/>
      <c r="AN307" s="291"/>
      <c r="AO307" s="291"/>
      <c r="AP307" s="291"/>
    </row>
    <row r="308" customFormat="false" ht="15.75" hidden="false" customHeight="false" outlineLevel="0" collapsed="false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291"/>
      <c r="AL308" s="291"/>
      <c r="AM308" s="291"/>
      <c r="AN308" s="291"/>
      <c r="AO308" s="291"/>
      <c r="AP308" s="291"/>
    </row>
    <row r="309" customFormat="false" ht="15.75" hidden="false" customHeight="false" outlineLevel="0" collapsed="false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291"/>
      <c r="AL309" s="291"/>
      <c r="AM309" s="291"/>
      <c r="AN309" s="291"/>
      <c r="AO309" s="291"/>
      <c r="AP309" s="291"/>
    </row>
    <row r="310" customFormat="false" ht="15.75" hidden="false" customHeight="false" outlineLevel="0" collapsed="false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291"/>
      <c r="AL310" s="291"/>
      <c r="AM310" s="291"/>
      <c r="AN310" s="291"/>
      <c r="AO310" s="291"/>
      <c r="AP310" s="291"/>
    </row>
    <row r="311" customFormat="false" ht="15.75" hidden="false" customHeight="false" outlineLevel="0" collapsed="false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291"/>
      <c r="AL311" s="291"/>
      <c r="AM311" s="291"/>
      <c r="AN311" s="291"/>
      <c r="AO311" s="291"/>
      <c r="AP311" s="291"/>
    </row>
    <row r="312" customFormat="false" ht="15.75" hidden="false" customHeight="false" outlineLevel="0" collapsed="false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291"/>
      <c r="AL312" s="291"/>
      <c r="AM312" s="291"/>
      <c r="AN312" s="291"/>
      <c r="AO312" s="291"/>
      <c r="AP312" s="291"/>
    </row>
    <row r="313" customFormat="false" ht="15.75" hidden="false" customHeight="false" outlineLevel="0" collapsed="false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291"/>
      <c r="AL313" s="291"/>
      <c r="AM313" s="291"/>
      <c r="AN313" s="291"/>
      <c r="AO313" s="291"/>
      <c r="AP313" s="291"/>
    </row>
    <row r="314" customFormat="false" ht="15.75" hidden="false" customHeight="false" outlineLevel="0" collapsed="false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291"/>
      <c r="AL314" s="291"/>
      <c r="AM314" s="291"/>
      <c r="AN314" s="291"/>
      <c r="AO314" s="291"/>
      <c r="AP314" s="291"/>
    </row>
    <row r="315" customFormat="false" ht="15.75" hidden="false" customHeight="false" outlineLevel="0" collapsed="false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291"/>
      <c r="AL315" s="291"/>
      <c r="AM315" s="291"/>
      <c r="AN315" s="291"/>
      <c r="AO315" s="291"/>
      <c r="AP315" s="291"/>
    </row>
    <row r="316" customFormat="false" ht="15.75" hidden="false" customHeight="false" outlineLevel="0" collapsed="false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291"/>
      <c r="AL316" s="291"/>
      <c r="AM316" s="291"/>
      <c r="AN316" s="291"/>
      <c r="AO316" s="291"/>
      <c r="AP316" s="291"/>
    </row>
    <row r="317" customFormat="false" ht="15.75" hidden="false" customHeight="false" outlineLevel="0" collapsed="false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291"/>
      <c r="AL317" s="291"/>
      <c r="AM317" s="291"/>
      <c r="AN317" s="291"/>
      <c r="AO317" s="291"/>
      <c r="AP317" s="291"/>
    </row>
    <row r="318" customFormat="false" ht="15.75" hidden="false" customHeight="false" outlineLevel="0" collapsed="false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291"/>
      <c r="AL318" s="291"/>
      <c r="AM318" s="291"/>
      <c r="AN318" s="291"/>
      <c r="AO318" s="291"/>
      <c r="AP318" s="291"/>
    </row>
    <row r="319" customFormat="false" ht="15.75" hidden="false" customHeight="false" outlineLevel="0" collapsed="false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291"/>
      <c r="AL319" s="291"/>
      <c r="AM319" s="291"/>
      <c r="AN319" s="291"/>
      <c r="AO319" s="291"/>
      <c r="AP319" s="291"/>
    </row>
    <row r="320" customFormat="false" ht="15.75" hidden="false" customHeight="false" outlineLevel="0" collapsed="false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291"/>
      <c r="AL320" s="291"/>
      <c r="AM320" s="291"/>
      <c r="AN320" s="291"/>
      <c r="AO320" s="291"/>
      <c r="AP320" s="291"/>
    </row>
    <row r="321" customFormat="false" ht="15.75" hidden="false" customHeight="false" outlineLevel="0" collapsed="false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291"/>
      <c r="AL321" s="291"/>
      <c r="AM321" s="291"/>
      <c r="AN321" s="291"/>
      <c r="AO321" s="291"/>
      <c r="AP321" s="291"/>
    </row>
    <row r="322" customFormat="false" ht="15.75" hidden="false" customHeight="false" outlineLevel="0" collapsed="false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291"/>
      <c r="AL322" s="291"/>
      <c r="AM322" s="291"/>
      <c r="AN322" s="291"/>
      <c r="AO322" s="291"/>
      <c r="AP322" s="291"/>
    </row>
    <row r="323" customFormat="false" ht="15.75" hidden="false" customHeight="false" outlineLevel="0" collapsed="false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291"/>
      <c r="AL323" s="291"/>
      <c r="AM323" s="291"/>
      <c r="AN323" s="291"/>
      <c r="AO323" s="291"/>
      <c r="AP323" s="291"/>
    </row>
    <row r="324" customFormat="false" ht="15.75" hidden="false" customHeight="false" outlineLevel="0" collapsed="false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291"/>
      <c r="AL324" s="291"/>
      <c r="AM324" s="291"/>
      <c r="AN324" s="291"/>
      <c r="AO324" s="291"/>
      <c r="AP324" s="291"/>
    </row>
    <row r="325" customFormat="false" ht="15.75" hidden="false" customHeight="false" outlineLevel="0" collapsed="false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291"/>
      <c r="AL325" s="291"/>
      <c r="AM325" s="291"/>
      <c r="AN325" s="291"/>
      <c r="AO325" s="291"/>
      <c r="AP325" s="291"/>
    </row>
    <row r="326" customFormat="false" ht="15.75" hidden="false" customHeight="false" outlineLevel="0" collapsed="false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291"/>
      <c r="AL326" s="291"/>
      <c r="AM326" s="291"/>
      <c r="AN326" s="291"/>
      <c r="AO326" s="291"/>
      <c r="AP326" s="291"/>
    </row>
    <row r="327" customFormat="false" ht="15.75" hidden="false" customHeight="false" outlineLevel="0" collapsed="false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291"/>
      <c r="AL327" s="291"/>
      <c r="AM327" s="291"/>
      <c r="AN327" s="291"/>
      <c r="AO327" s="291"/>
      <c r="AP327" s="291"/>
    </row>
    <row r="328" customFormat="false" ht="15.75" hidden="false" customHeight="false" outlineLevel="0" collapsed="false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291"/>
      <c r="AL328" s="291"/>
      <c r="AM328" s="291"/>
      <c r="AN328" s="291"/>
      <c r="AO328" s="291"/>
      <c r="AP328" s="291"/>
    </row>
    <row r="329" customFormat="false" ht="15.75" hidden="false" customHeight="false" outlineLevel="0" collapsed="false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291"/>
      <c r="AL329" s="291"/>
      <c r="AM329" s="291"/>
      <c r="AN329" s="291"/>
      <c r="AO329" s="291"/>
      <c r="AP329" s="291"/>
    </row>
    <row r="330" customFormat="false" ht="15.75" hidden="false" customHeight="false" outlineLevel="0" collapsed="false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291"/>
      <c r="AL330" s="291"/>
      <c r="AM330" s="291"/>
      <c r="AN330" s="291"/>
      <c r="AO330" s="291"/>
      <c r="AP330" s="291"/>
    </row>
    <row r="331" customFormat="false" ht="15.75" hidden="false" customHeight="false" outlineLevel="0" collapsed="false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291"/>
      <c r="AL331" s="291"/>
      <c r="AM331" s="291"/>
      <c r="AN331" s="291"/>
      <c r="AO331" s="291"/>
      <c r="AP331" s="291"/>
    </row>
    <row r="332" customFormat="false" ht="15.75" hidden="false" customHeight="false" outlineLevel="0" collapsed="false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291"/>
      <c r="AL332" s="291"/>
      <c r="AM332" s="291"/>
      <c r="AN332" s="291"/>
      <c r="AO332" s="291"/>
      <c r="AP332" s="291"/>
    </row>
    <row r="333" customFormat="false" ht="15.75" hidden="false" customHeight="false" outlineLevel="0" collapsed="false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291"/>
      <c r="AL333" s="291"/>
      <c r="AM333" s="291"/>
      <c r="AN333" s="291"/>
      <c r="AO333" s="291"/>
      <c r="AP333" s="291"/>
    </row>
    <row r="334" customFormat="false" ht="15.75" hidden="false" customHeight="false" outlineLevel="0" collapsed="false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291"/>
      <c r="AL334" s="291"/>
      <c r="AM334" s="291"/>
      <c r="AN334" s="291"/>
      <c r="AO334" s="291"/>
      <c r="AP334" s="291"/>
    </row>
    <row r="335" customFormat="false" ht="15.75" hidden="false" customHeight="false" outlineLevel="0" collapsed="false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291"/>
      <c r="AL335" s="291"/>
      <c r="AM335" s="291"/>
      <c r="AN335" s="291"/>
      <c r="AO335" s="291"/>
      <c r="AP335" s="291"/>
    </row>
    <row r="336" customFormat="false" ht="15.75" hidden="false" customHeight="false" outlineLevel="0" collapsed="false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291"/>
      <c r="AL336" s="291"/>
      <c r="AM336" s="291"/>
      <c r="AN336" s="291"/>
      <c r="AO336" s="291"/>
      <c r="AP336" s="291"/>
    </row>
    <row r="337" customFormat="false" ht="15.75" hidden="false" customHeight="false" outlineLevel="0" collapsed="false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291"/>
      <c r="AL337" s="291"/>
      <c r="AM337" s="291"/>
      <c r="AN337" s="291"/>
      <c r="AO337" s="291"/>
      <c r="AP337" s="291"/>
    </row>
    <row r="338" customFormat="false" ht="15.75" hidden="false" customHeight="false" outlineLevel="0" collapsed="false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291"/>
      <c r="AL338" s="291"/>
      <c r="AM338" s="291"/>
      <c r="AN338" s="291"/>
      <c r="AO338" s="291"/>
      <c r="AP338" s="291"/>
    </row>
    <row r="339" customFormat="false" ht="15.75" hidden="false" customHeight="false" outlineLevel="0" collapsed="false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291"/>
      <c r="AL339" s="291"/>
      <c r="AM339" s="291"/>
      <c r="AN339" s="291"/>
      <c r="AO339" s="291"/>
      <c r="AP339" s="291"/>
    </row>
    <row r="340" customFormat="false" ht="15.75" hidden="false" customHeight="false" outlineLevel="0" collapsed="false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44"/>
      <c r="AJ340" s="44"/>
      <c r="AK340" s="291"/>
      <c r="AL340" s="291"/>
      <c r="AM340" s="291"/>
      <c r="AN340" s="291"/>
      <c r="AO340" s="291"/>
      <c r="AP340" s="291"/>
    </row>
    <row r="341" customFormat="false" ht="15.75" hidden="false" customHeight="false" outlineLevel="0" collapsed="false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291"/>
      <c r="AL341" s="291"/>
      <c r="AM341" s="291"/>
      <c r="AN341" s="291"/>
      <c r="AO341" s="291"/>
      <c r="AP341" s="291"/>
    </row>
    <row r="342" customFormat="false" ht="15.75" hidden="false" customHeight="false" outlineLevel="0" collapsed="false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291"/>
      <c r="AL342" s="291"/>
      <c r="AM342" s="291"/>
      <c r="AN342" s="291"/>
      <c r="AO342" s="291"/>
      <c r="AP342" s="291"/>
    </row>
    <row r="343" customFormat="false" ht="15.75" hidden="false" customHeight="false" outlineLevel="0" collapsed="false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291"/>
      <c r="AL343" s="291"/>
      <c r="AM343" s="291"/>
      <c r="AN343" s="291"/>
      <c r="AO343" s="291"/>
      <c r="AP343" s="291"/>
    </row>
    <row r="344" customFormat="false" ht="15.75" hidden="false" customHeight="false" outlineLevel="0" collapsed="false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291"/>
      <c r="AL344" s="291"/>
      <c r="AM344" s="291"/>
      <c r="AN344" s="291"/>
      <c r="AO344" s="291"/>
      <c r="AP344" s="291"/>
    </row>
    <row r="345" customFormat="false" ht="15.75" hidden="false" customHeight="false" outlineLevel="0" collapsed="false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291"/>
      <c r="AL345" s="291"/>
      <c r="AM345" s="291"/>
      <c r="AN345" s="291"/>
      <c r="AO345" s="291"/>
      <c r="AP345" s="291"/>
    </row>
    <row r="346" customFormat="false" ht="15.75" hidden="false" customHeight="false" outlineLevel="0" collapsed="false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291"/>
      <c r="AL346" s="291"/>
      <c r="AM346" s="291"/>
      <c r="AN346" s="291"/>
      <c r="AO346" s="291"/>
      <c r="AP346" s="291"/>
    </row>
    <row r="347" customFormat="false" ht="15.75" hidden="false" customHeight="false" outlineLevel="0" collapsed="false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291"/>
      <c r="AL347" s="291"/>
      <c r="AM347" s="291"/>
      <c r="AN347" s="291"/>
      <c r="AO347" s="291"/>
      <c r="AP347" s="291"/>
    </row>
    <row r="348" customFormat="false" ht="15.75" hidden="false" customHeight="false" outlineLevel="0" collapsed="false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291"/>
      <c r="AL348" s="291"/>
      <c r="AM348" s="291"/>
      <c r="AN348" s="291"/>
      <c r="AO348" s="291"/>
      <c r="AP348" s="291"/>
    </row>
    <row r="349" customFormat="false" ht="15.75" hidden="false" customHeight="false" outlineLevel="0" collapsed="false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291"/>
      <c r="AL349" s="291"/>
      <c r="AM349" s="291"/>
      <c r="AN349" s="291"/>
      <c r="AO349" s="291"/>
      <c r="AP349" s="291"/>
    </row>
    <row r="350" customFormat="false" ht="15.75" hidden="false" customHeight="false" outlineLevel="0" collapsed="false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291"/>
      <c r="AL350" s="291"/>
      <c r="AM350" s="291"/>
      <c r="AN350" s="291"/>
      <c r="AO350" s="291"/>
      <c r="AP350" s="291"/>
    </row>
    <row r="351" customFormat="false" ht="15.75" hidden="false" customHeight="false" outlineLevel="0" collapsed="false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291"/>
      <c r="AL351" s="291"/>
      <c r="AM351" s="291"/>
      <c r="AN351" s="291"/>
      <c r="AO351" s="291"/>
      <c r="AP351" s="291"/>
    </row>
    <row r="352" customFormat="false" ht="15.75" hidden="false" customHeight="false" outlineLevel="0" collapsed="false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291"/>
      <c r="AL352" s="291"/>
      <c r="AM352" s="291"/>
      <c r="AN352" s="291"/>
      <c r="AO352" s="291"/>
      <c r="AP352" s="291"/>
    </row>
    <row r="353" customFormat="false" ht="15.75" hidden="false" customHeight="false" outlineLevel="0" collapsed="false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291"/>
      <c r="AL353" s="291"/>
      <c r="AM353" s="291"/>
      <c r="AN353" s="291"/>
      <c r="AO353" s="291"/>
      <c r="AP353" s="291"/>
    </row>
    <row r="354" customFormat="false" ht="15.75" hidden="false" customHeight="false" outlineLevel="0" collapsed="false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291"/>
      <c r="AL354" s="291"/>
      <c r="AM354" s="291"/>
      <c r="AN354" s="291"/>
      <c r="AO354" s="291"/>
      <c r="AP354" s="291"/>
    </row>
    <row r="355" customFormat="false" ht="15.75" hidden="false" customHeight="false" outlineLevel="0" collapsed="false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291"/>
      <c r="AL355" s="291"/>
      <c r="AM355" s="291"/>
      <c r="AN355" s="291"/>
      <c r="AO355" s="291"/>
      <c r="AP355" s="291"/>
    </row>
    <row r="356" customFormat="false" ht="15.75" hidden="false" customHeight="false" outlineLevel="0" collapsed="false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291"/>
      <c r="AL356" s="291"/>
      <c r="AM356" s="291"/>
      <c r="AN356" s="291"/>
      <c r="AO356" s="291"/>
      <c r="AP356" s="291"/>
    </row>
    <row r="357" customFormat="false" ht="15.75" hidden="false" customHeight="false" outlineLevel="0" collapsed="false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291"/>
      <c r="AL357" s="291"/>
      <c r="AM357" s="291"/>
      <c r="AN357" s="291"/>
      <c r="AO357" s="291"/>
      <c r="AP357" s="291"/>
    </row>
    <row r="358" customFormat="false" ht="15.75" hidden="false" customHeight="false" outlineLevel="0" collapsed="false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291"/>
      <c r="AL358" s="291"/>
      <c r="AM358" s="291"/>
      <c r="AN358" s="291"/>
      <c r="AO358" s="291"/>
      <c r="AP358" s="291"/>
    </row>
    <row r="359" customFormat="false" ht="15.75" hidden="false" customHeight="false" outlineLevel="0" collapsed="false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291"/>
      <c r="AL359" s="291"/>
      <c r="AM359" s="291"/>
      <c r="AN359" s="291"/>
      <c r="AO359" s="291"/>
      <c r="AP359" s="291"/>
    </row>
    <row r="360" customFormat="false" ht="15.75" hidden="false" customHeight="false" outlineLevel="0" collapsed="false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291"/>
      <c r="AL360" s="291"/>
      <c r="AM360" s="291"/>
      <c r="AN360" s="291"/>
      <c r="AO360" s="291"/>
      <c r="AP360" s="291"/>
    </row>
    <row r="361" customFormat="false" ht="15.75" hidden="false" customHeight="false" outlineLevel="0" collapsed="false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291"/>
      <c r="AL361" s="291"/>
      <c r="AM361" s="291"/>
      <c r="AN361" s="291"/>
      <c r="AO361" s="291"/>
      <c r="AP361" s="291"/>
    </row>
    <row r="362" customFormat="false" ht="15.75" hidden="false" customHeight="false" outlineLevel="0" collapsed="false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291"/>
      <c r="AL362" s="291"/>
      <c r="AM362" s="291"/>
      <c r="AN362" s="291"/>
      <c r="AO362" s="291"/>
      <c r="AP362" s="291"/>
    </row>
    <row r="363" customFormat="false" ht="15.75" hidden="false" customHeight="false" outlineLevel="0" collapsed="false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291"/>
      <c r="AL363" s="291"/>
      <c r="AM363" s="291"/>
      <c r="AN363" s="291"/>
      <c r="AO363" s="291"/>
      <c r="AP363" s="291"/>
    </row>
    <row r="364" customFormat="false" ht="15.75" hidden="false" customHeight="false" outlineLevel="0" collapsed="false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291"/>
      <c r="AL364" s="291"/>
      <c r="AM364" s="291"/>
      <c r="AN364" s="291"/>
      <c r="AO364" s="291"/>
      <c r="AP364" s="291"/>
    </row>
    <row r="365" customFormat="false" ht="15.75" hidden="false" customHeight="false" outlineLevel="0" collapsed="false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291"/>
      <c r="AL365" s="291"/>
      <c r="AM365" s="291"/>
      <c r="AN365" s="291"/>
      <c r="AO365" s="291"/>
      <c r="AP365" s="291"/>
    </row>
    <row r="366" customFormat="false" ht="15.75" hidden="false" customHeight="false" outlineLevel="0" collapsed="false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291"/>
      <c r="AL366" s="291"/>
      <c r="AM366" s="291"/>
      <c r="AN366" s="291"/>
      <c r="AO366" s="291"/>
      <c r="AP366" s="291"/>
    </row>
    <row r="367" customFormat="false" ht="15.75" hidden="false" customHeight="false" outlineLevel="0" collapsed="false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291"/>
      <c r="AL367" s="291"/>
      <c r="AM367" s="291"/>
      <c r="AN367" s="291"/>
      <c r="AO367" s="291"/>
      <c r="AP367" s="291"/>
    </row>
    <row r="368" customFormat="false" ht="15.75" hidden="false" customHeight="false" outlineLevel="0" collapsed="false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291"/>
      <c r="AL368" s="291"/>
      <c r="AM368" s="291"/>
      <c r="AN368" s="291"/>
      <c r="AO368" s="291"/>
      <c r="AP368" s="291"/>
    </row>
    <row r="369" customFormat="false" ht="15.75" hidden="false" customHeight="false" outlineLevel="0" collapsed="false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291"/>
      <c r="AL369" s="291"/>
      <c r="AM369" s="291"/>
      <c r="AN369" s="291"/>
      <c r="AO369" s="291"/>
      <c r="AP369" s="291"/>
    </row>
    <row r="370" customFormat="false" ht="15.75" hidden="false" customHeight="false" outlineLevel="0" collapsed="false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291"/>
      <c r="AL370" s="291"/>
      <c r="AM370" s="291"/>
      <c r="AN370" s="291"/>
      <c r="AO370" s="291"/>
      <c r="AP370" s="291"/>
    </row>
    <row r="371" customFormat="false" ht="15.75" hidden="false" customHeight="false" outlineLevel="0" collapsed="false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291"/>
      <c r="AL371" s="291"/>
      <c r="AM371" s="291"/>
      <c r="AN371" s="291"/>
      <c r="AO371" s="291"/>
      <c r="AP371" s="291"/>
    </row>
    <row r="372" customFormat="false" ht="15.75" hidden="false" customHeight="false" outlineLevel="0" collapsed="false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291"/>
      <c r="AL372" s="291"/>
      <c r="AM372" s="291"/>
      <c r="AN372" s="291"/>
      <c r="AO372" s="291"/>
      <c r="AP372" s="291"/>
    </row>
    <row r="373" customFormat="false" ht="15.75" hidden="false" customHeight="false" outlineLevel="0" collapsed="false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291"/>
      <c r="AL373" s="291"/>
      <c r="AM373" s="291"/>
      <c r="AN373" s="291"/>
      <c r="AO373" s="291"/>
      <c r="AP373" s="291"/>
    </row>
    <row r="374" customFormat="false" ht="15.75" hidden="false" customHeight="false" outlineLevel="0" collapsed="false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291"/>
      <c r="AL374" s="291"/>
      <c r="AM374" s="291"/>
      <c r="AN374" s="291"/>
      <c r="AO374" s="291"/>
      <c r="AP374" s="291"/>
    </row>
    <row r="375" customFormat="false" ht="15.75" hidden="false" customHeight="false" outlineLevel="0" collapsed="false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291"/>
      <c r="AL375" s="291"/>
      <c r="AM375" s="291"/>
      <c r="AN375" s="291"/>
      <c r="AO375" s="291"/>
      <c r="AP375" s="291"/>
    </row>
    <row r="376" customFormat="false" ht="15.75" hidden="false" customHeight="false" outlineLevel="0" collapsed="false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291"/>
      <c r="AL376" s="291"/>
      <c r="AM376" s="291"/>
      <c r="AN376" s="291"/>
      <c r="AO376" s="291"/>
      <c r="AP376" s="291"/>
    </row>
    <row r="377" customFormat="false" ht="15.75" hidden="false" customHeight="false" outlineLevel="0" collapsed="false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291"/>
      <c r="AL377" s="291"/>
      <c r="AM377" s="291"/>
      <c r="AN377" s="291"/>
      <c r="AO377" s="291"/>
      <c r="AP377" s="291"/>
    </row>
    <row r="378" customFormat="false" ht="15.75" hidden="false" customHeight="false" outlineLevel="0" collapsed="false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291"/>
      <c r="AL378" s="291"/>
      <c r="AM378" s="291"/>
      <c r="AN378" s="291"/>
      <c r="AO378" s="291"/>
      <c r="AP378" s="291"/>
    </row>
    <row r="379" customFormat="false" ht="15.75" hidden="false" customHeight="false" outlineLevel="0" collapsed="false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291"/>
      <c r="AL379" s="291"/>
      <c r="AM379" s="291"/>
      <c r="AN379" s="291"/>
      <c r="AO379" s="291"/>
      <c r="AP379" s="291"/>
    </row>
    <row r="380" customFormat="false" ht="15.75" hidden="false" customHeight="false" outlineLevel="0" collapsed="false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291"/>
      <c r="AL380" s="291"/>
      <c r="AM380" s="291"/>
      <c r="AN380" s="291"/>
      <c r="AO380" s="291"/>
      <c r="AP380" s="291"/>
    </row>
    <row r="381" customFormat="false" ht="15.75" hidden="false" customHeight="false" outlineLevel="0" collapsed="false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291"/>
      <c r="AL381" s="291"/>
      <c r="AM381" s="291"/>
      <c r="AN381" s="291"/>
      <c r="AO381" s="291"/>
      <c r="AP381" s="291"/>
    </row>
    <row r="382" customFormat="false" ht="15.75" hidden="false" customHeight="false" outlineLevel="0" collapsed="false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291"/>
      <c r="AL382" s="291"/>
      <c r="AM382" s="291"/>
      <c r="AN382" s="291"/>
      <c r="AO382" s="291"/>
      <c r="AP382" s="291"/>
    </row>
    <row r="383" customFormat="false" ht="15.75" hidden="false" customHeight="false" outlineLevel="0" collapsed="false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291"/>
      <c r="AL383" s="291"/>
      <c r="AM383" s="291"/>
      <c r="AN383" s="291"/>
      <c r="AO383" s="291"/>
      <c r="AP383" s="291"/>
    </row>
    <row r="384" customFormat="false" ht="15.75" hidden="false" customHeight="false" outlineLevel="0" collapsed="false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291"/>
      <c r="AL384" s="291"/>
      <c r="AM384" s="291"/>
      <c r="AN384" s="291"/>
      <c r="AO384" s="291"/>
      <c r="AP384" s="291"/>
    </row>
    <row r="385" customFormat="false" ht="15.75" hidden="false" customHeight="false" outlineLevel="0" collapsed="false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291"/>
      <c r="AL385" s="291"/>
      <c r="AM385" s="291"/>
      <c r="AN385" s="291"/>
      <c r="AO385" s="291"/>
      <c r="AP385" s="291"/>
    </row>
    <row r="386" customFormat="false" ht="15.75" hidden="false" customHeight="false" outlineLevel="0" collapsed="false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291"/>
      <c r="AL386" s="291"/>
      <c r="AM386" s="291"/>
      <c r="AN386" s="291"/>
      <c r="AO386" s="291"/>
      <c r="AP386" s="291"/>
    </row>
    <row r="387" customFormat="false" ht="15.75" hidden="false" customHeight="false" outlineLevel="0" collapsed="false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291"/>
      <c r="AL387" s="291"/>
      <c r="AM387" s="291"/>
      <c r="AN387" s="291"/>
      <c r="AO387" s="291"/>
      <c r="AP387" s="291"/>
    </row>
    <row r="388" customFormat="false" ht="15.75" hidden="false" customHeight="false" outlineLevel="0" collapsed="false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291"/>
      <c r="AL388" s="291"/>
      <c r="AM388" s="291"/>
      <c r="AN388" s="291"/>
      <c r="AO388" s="291"/>
      <c r="AP388" s="291"/>
    </row>
    <row r="389" customFormat="false" ht="15.75" hidden="false" customHeight="false" outlineLevel="0" collapsed="false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291"/>
      <c r="AL389" s="291"/>
      <c r="AM389" s="291"/>
      <c r="AN389" s="291"/>
      <c r="AO389" s="291"/>
      <c r="AP389" s="291"/>
    </row>
    <row r="390" customFormat="false" ht="15.75" hidden="false" customHeight="false" outlineLevel="0" collapsed="false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291"/>
      <c r="AL390" s="291"/>
      <c r="AM390" s="291"/>
      <c r="AN390" s="291"/>
      <c r="AO390" s="291"/>
      <c r="AP390" s="291"/>
    </row>
    <row r="391" customFormat="false" ht="15.75" hidden="false" customHeight="false" outlineLevel="0" collapsed="false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291"/>
      <c r="AL391" s="291"/>
      <c r="AM391" s="291"/>
      <c r="AN391" s="291"/>
      <c r="AO391" s="291"/>
      <c r="AP391" s="291"/>
    </row>
    <row r="392" customFormat="false" ht="15.75" hidden="false" customHeight="false" outlineLevel="0" collapsed="false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291"/>
      <c r="AL392" s="291"/>
      <c r="AM392" s="291"/>
      <c r="AN392" s="291"/>
      <c r="AO392" s="291"/>
      <c r="AP392" s="291"/>
    </row>
    <row r="393" customFormat="false" ht="15.75" hidden="false" customHeight="false" outlineLevel="0" collapsed="false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291"/>
      <c r="AL393" s="291"/>
      <c r="AM393" s="291"/>
      <c r="AN393" s="291"/>
      <c r="AO393" s="291"/>
      <c r="AP393" s="291"/>
    </row>
    <row r="394" customFormat="false" ht="15.75" hidden="false" customHeight="false" outlineLevel="0" collapsed="false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291"/>
      <c r="AL394" s="291"/>
      <c r="AM394" s="291"/>
      <c r="AN394" s="291"/>
      <c r="AO394" s="291"/>
      <c r="AP394" s="291"/>
    </row>
    <row r="395" customFormat="false" ht="15.75" hidden="false" customHeight="false" outlineLevel="0" collapsed="false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291"/>
      <c r="AL395" s="291"/>
      <c r="AM395" s="291"/>
      <c r="AN395" s="291"/>
      <c r="AO395" s="291"/>
      <c r="AP395" s="291"/>
    </row>
    <row r="396" customFormat="false" ht="15.75" hidden="false" customHeight="false" outlineLevel="0" collapsed="false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291"/>
      <c r="AL396" s="291"/>
      <c r="AM396" s="291"/>
      <c r="AN396" s="291"/>
      <c r="AO396" s="291"/>
      <c r="AP396" s="291"/>
    </row>
    <row r="397" customFormat="false" ht="15.75" hidden="false" customHeight="false" outlineLevel="0" collapsed="false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291"/>
      <c r="AL397" s="291"/>
      <c r="AM397" s="291"/>
      <c r="AN397" s="291"/>
      <c r="AO397" s="291"/>
      <c r="AP397" s="291"/>
    </row>
    <row r="398" customFormat="false" ht="15.75" hidden="false" customHeight="false" outlineLevel="0" collapsed="false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291"/>
      <c r="AL398" s="291"/>
      <c r="AM398" s="291"/>
      <c r="AN398" s="291"/>
      <c r="AO398" s="291"/>
      <c r="AP398" s="291"/>
    </row>
    <row r="399" customFormat="false" ht="15.75" hidden="false" customHeight="false" outlineLevel="0" collapsed="false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291"/>
      <c r="AL399" s="291"/>
      <c r="AM399" s="291"/>
      <c r="AN399" s="291"/>
      <c r="AO399" s="291"/>
      <c r="AP399" s="291"/>
    </row>
    <row r="400" customFormat="false" ht="15.75" hidden="false" customHeight="false" outlineLevel="0" collapsed="false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291"/>
      <c r="AL400" s="291"/>
      <c r="AM400" s="291"/>
      <c r="AN400" s="291"/>
      <c r="AO400" s="291"/>
      <c r="AP400" s="291"/>
    </row>
    <row r="401" customFormat="false" ht="15.75" hidden="false" customHeight="false" outlineLevel="0" collapsed="false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291"/>
      <c r="AL401" s="291"/>
      <c r="AM401" s="291"/>
      <c r="AN401" s="291"/>
      <c r="AO401" s="291"/>
      <c r="AP401" s="291"/>
    </row>
    <row r="402" customFormat="false" ht="15.75" hidden="false" customHeight="false" outlineLevel="0" collapsed="false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291"/>
      <c r="AL402" s="291"/>
      <c r="AM402" s="291"/>
      <c r="AN402" s="291"/>
      <c r="AO402" s="291"/>
      <c r="AP402" s="291"/>
    </row>
    <row r="403" customFormat="false" ht="15.75" hidden="false" customHeight="false" outlineLevel="0" collapsed="false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291"/>
      <c r="AL403" s="291"/>
      <c r="AM403" s="291"/>
      <c r="AN403" s="291"/>
      <c r="AO403" s="291"/>
      <c r="AP403" s="291"/>
    </row>
    <row r="404" customFormat="false" ht="15.75" hidden="false" customHeight="false" outlineLevel="0" collapsed="false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291"/>
      <c r="AL404" s="291"/>
      <c r="AM404" s="291"/>
      <c r="AN404" s="291"/>
      <c r="AO404" s="291"/>
      <c r="AP404" s="291"/>
    </row>
    <row r="405" customFormat="false" ht="15.75" hidden="false" customHeight="false" outlineLevel="0" collapsed="false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291"/>
      <c r="AL405" s="291"/>
      <c r="AM405" s="291"/>
      <c r="AN405" s="291"/>
      <c r="AO405" s="291"/>
      <c r="AP405" s="291"/>
    </row>
    <row r="406" customFormat="false" ht="15.75" hidden="false" customHeight="false" outlineLevel="0" collapsed="false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291"/>
      <c r="AL406" s="291"/>
      <c r="AM406" s="291"/>
      <c r="AN406" s="291"/>
      <c r="AO406" s="291"/>
      <c r="AP406" s="291"/>
    </row>
    <row r="407" customFormat="false" ht="15.75" hidden="false" customHeight="false" outlineLevel="0" collapsed="false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291"/>
      <c r="AL407" s="291"/>
      <c r="AM407" s="291"/>
      <c r="AN407" s="291"/>
      <c r="AO407" s="291"/>
      <c r="AP407" s="291"/>
    </row>
    <row r="408" customFormat="false" ht="15.75" hidden="false" customHeight="false" outlineLevel="0" collapsed="false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291"/>
      <c r="AL408" s="291"/>
      <c r="AM408" s="291"/>
      <c r="AN408" s="291"/>
      <c r="AO408" s="291"/>
      <c r="AP408" s="291"/>
    </row>
    <row r="409" customFormat="false" ht="15.75" hidden="false" customHeight="false" outlineLevel="0" collapsed="false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291"/>
      <c r="AL409" s="291"/>
      <c r="AM409" s="291"/>
      <c r="AN409" s="291"/>
      <c r="AO409" s="291"/>
      <c r="AP409" s="291"/>
    </row>
    <row r="410" customFormat="false" ht="15.75" hidden="false" customHeight="false" outlineLevel="0" collapsed="false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291"/>
      <c r="AL410" s="291"/>
      <c r="AM410" s="291"/>
      <c r="AN410" s="291"/>
      <c r="AO410" s="291"/>
      <c r="AP410" s="291"/>
    </row>
    <row r="411" customFormat="false" ht="15.75" hidden="false" customHeight="false" outlineLevel="0" collapsed="false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291"/>
      <c r="AL411" s="291"/>
      <c r="AM411" s="291"/>
      <c r="AN411" s="291"/>
      <c r="AO411" s="291"/>
      <c r="AP411" s="291"/>
    </row>
    <row r="412" customFormat="false" ht="15.75" hidden="false" customHeight="false" outlineLevel="0" collapsed="false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291"/>
      <c r="AL412" s="291"/>
      <c r="AM412" s="291"/>
      <c r="AN412" s="291"/>
      <c r="AO412" s="291"/>
      <c r="AP412" s="291"/>
    </row>
    <row r="413" customFormat="false" ht="15.75" hidden="false" customHeight="false" outlineLevel="0" collapsed="false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291"/>
      <c r="AL413" s="291"/>
      <c r="AM413" s="291"/>
      <c r="AN413" s="291"/>
      <c r="AO413" s="291"/>
      <c r="AP413" s="291"/>
    </row>
    <row r="414" customFormat="false" ht="15.75" hidden="false" customHeight="false" outlineLevel="0" collapsed="false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291"/>
      <c r="AL414" s="291"/>
      <c r="AM414" s="291"/>
      <c r="AN414" s="291"/>
      <c r="AO414" s="291"/>
      <c r="AP414" s="291"/>
    </row>
    <row r="415" customFormat="false" ht="15.75" hidden="false" customHeight="false" outlineLevel="0" collapsed="false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291"/>
      <c r="AL415" s="291"/>
      <c r="AM415" s="291"/>
      <c r="AN415" s="291"/>
      <c r="AO415" s="291"/>
      <c r="AP415" s="291"/>
    </row>
    <row r="416" customFormat="false" ht="15.75" hidden="false" customHeight="false" outlineLevel="0" collapsed="false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291"/>
      <c r="AL416" s="291"/>
      <c r="AM416" s="291"/>
      <c r="AN416" s="291"/>
      <c r="AO416" s="291"/>
      <c r="AP416" s="291"/>
    </row>
    <row r="417" customFormat="false" ht="15.75" hidden="false" customHeight="false" outlineLevel="0" collapsed="false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291"/>
      <c r="AL417" s="291"/>
      <c r="AM417" s="291"/>
      <c r="AN417" s="291"/>
      <c r="AO417" s="291"/>
      <c r="AP417" s="291"/>
    </row>
    <row r="418" customFormat="false" ht="15.75" hidden="false" customHeight="false" outlineLevel="0" collapsed="false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291"/>
      <c r="AL418" s="291"/>
      <c r="AM418" s="291"/>
      <c r="AN418" s="291"/>
      <c r="AO418" s="291"/>
      <c r="AP418" s="291"/>
    </row>
    <row r="419" customFormat="false" ht="15.75" hidden="false" customHeight="false" outlineLevel="0" collapsed="false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291"/>
      <c r="AL419" s="291"/>
      <c r="AM419" s="291"/>
      <c r="AN419" s="291"/>
      <c r="AO419" s="291"/>
      <c r="AP419" s="291"/>
    </row>
    <row r="420" customFormat="false" ht="15.75" hidden="false" customHeight="false" outlineLevel="0" collapsed="false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291"/>
      <c r="AL420" s="291"/>
      <c r="AM420" s="291"/>
      <c r="AN420" s="291"/>
      <c r="AO420" s="291"/>
      <c r="AP420" s="291"/>
    </row>
    <row r="421" customFormat="false" ht="15.75" hidden="false" customHeight="false" outlineLevel="0" collapsed="false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291"/>
      <c r="AL421" s="291"/>
      <c r="AM421" s="291"/>
      <c r="AN421" s="291"/>
      <c r="AO421" s="291"/>
      <c r="AP421" s="291"/>
    </row>
    <row r="422" customFormat="false" ht="15.75" hidden="false" customHeight="false" outlineLevel="0" collapsed="false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291"/>
      <c r="AL422" s="291"/>
      <c r="AM422" s="291"/>
      <c r="AN422" s="291"/>
      <c r="AO422" s="291"/>
      <c r="AP422" s="291"/>
    </row>
    <row r="423" customFormat="false" ht="15.75" hidden="false" customHeight="false" outlineLevel="0" collapsed="false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291"/>
      <c r="AL423" s="291"/>
      <c r="AM423" s="291"/>
      <c r="AN423" s="291"/>
      <c r="AO423" s="291"/>
      <c r="AP423" s="291"/>
    </row>
    <row r="424" customFormat="false" ht="15.75" hidden="false" customHeight="false" outlineLevel="0" collapsed="false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291"/>
      <c r="AL424" s="291"/>
      <c r="AM424" s="291"/>
      <c r="AN424" s="291"/>
      <c r="AO424" s="291"/>
      <c r="AP424" s="291"/>
    </row>
    <row r="425" customFormat="false" ht="15.75" hidden="false" customHeight="false" outlineLevel="0" collapsed="false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291"/>
      <c r="AL425" s="291"/>
      <c r="AM425" s="291"/>
      <c r="AN425" s="291"/>
      <c r="AO425" s="291"/>
      <c r="AP425" s="291"/>
    </row>
    <row r="426" customFormat="false" ht="15.75" hidden="false" customHeight="false" outlineLevel="0" collapsed="false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291"/>
      <c r="AL426" s="291"/>
      <c r="AM426" s="291"/>
      <c r="AN426" s="291"/>
      <c r="AO426" s="291"/>
      <c r="AP426" s="291"/>
    </row>
    <row r="427" customFormat="false" ht="15.75" hidden="false" customHeight="false" outlineLevel="0" collapsed="false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291"/>
      <c r="AL427" s="291"/>
      <c r="AM427" s="291"/>
      <c r="AN427" s="291"/>
      <c r="AO427" s="291"/>
      <c r="AP427" s="291"/>
    </row>
    <row r="428" customFormat="false" ht="15.75" hidden="false" customHeight="false" outlineLevel="0" collapsed="false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291"/>
      <c r="AL428" s="291"/>
      <c r="AM428" s="291"/>
      <c r="AN428" s="291"/>
      <c r="AO428" s="291"/>
      <c r="AP428" s="291"/>
    </row>
    <row r="429" customFormat="false" ht="15.75" hidden="false" customHeight="false" outlineLevel="0" collapsed="false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291"/>
      <c r="AL429" s="291"/>
      <c r="AM429" s="291"/>
      <c r="AN429" s="291"/>
      <c r="AO429" s="291"/>
      <c r="AP429" s="291"/>
    </row>
    <row r="430" customFormat="false" ht="15.75" hidden="false" customHeight="false" outlineLevel="0" collapsed="false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291"/>
      <c r="AL430" s="291"/>
      <c r="AM430" s="291"/>
      <c r="AN430" s="291"/>
      <c r="AO430" s="291"/>
      <c r="AP430" s="291"/>
    </row>
    <row r="431" customFormat="false" ht="15.75" hidden="false" customHeight="false" outlineLevel="0" collapsed="false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291"/>
      <c r="AL431" s="291"/>
      <c r="AM431" s="291"/>
      <c r="AN431" s="291"/>
      <c r="AO431" s="291"/>
      <c r="AP431" s="291"/>
    </row>
    <row r="432" customFormat="false" ht="15.75" hidden="false" customHeight="false" outlineLevel="0" collapsed="false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291"/>
      <c r="AL432" s="291"/>
      <c r="AM432" s="291"/>
      <c r="AN432" s="291"/>
      <c r="AO432" s="291"/>
      <c r="AP432" s="291"/>
    </row>
    <row r="433" customFormat="false" ht="15.75" hidden="false" customHeight="false" outlineLevel="0" collapsed="false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291"/>
      <c r="AL433" s="291"/>
      <c r="AM433" s="291"/>
      <c r="AN433" s="291"/>
      <c r="AO433" s="291"/>
      <c r="AP433" s="291"/>
    </row>
    <row r="434" customFormat="false" ht="15.75" hidden="false" customHeight="false" outlineLevel="0" collapsed="false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291"/>
      <c r="AL434" s="291"/>
      <c r="AM434" s="291"/>
      <c r="AN434" s="291"/>
      <c r="AO434" s="291"/>
      <c r="AP434" s="291"/>
    </row>
    <row r="435" customFormat="false" ht="15.75" hidden="false" customHeight="false" outlineLevel="0" collapsed="false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291"/>
      <c r="AL435" s="291"/>
      <c r="AM435" s="291"/>
      <c r="AN435" s="291"/>
      <c r="AO435" s="291"/>
      <c r="AP435" s="291"/>
    </row>
    <row r="436" customFormat="false" ht="15.75" hidden="false" customHeight="false" outlineLevel="0" collapsed="false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291"/>
      <c r="AL436" s="291"/>
      <c r="AM436" s="291"/>
      <c r="AN436" s="291"/>
      <c r="AO436" s="291"/>
      <c r="AP436" s="291"/>
    </row>
    <row r="437" customFormat="false" ht="15.75" hidden="false" customHeight="false" outlineLevel="0" collapsed="false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291"/>
      <c r="AL437" s="291"/>
      <c r="AM437" s="291"/>
      <c r="AN437" s="291"/>
      <c r="AO437" s="291"/>
      <c r="AP437" s="291"/>
    </row>
    <row r="438" customFormat="false" ht="15.75" hidden="false" customHeight="false" outlineLevel="0" collapsed="false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291"/>
      <c r="AL438" s="291"/>
      <c r="AM438" s="291"/>
      <c r="AN438" s="291"/>
      <c r="AO438" s="291"/>
      <c r="AP438" s="291"/>
    </row>
    <row r="439" customFormat="false" ht="15.75" hidden="false" customHeight="false" outlineLevel="0" collapsed="false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291"/>
      <c r="AL439" s="291"/>
      <c r="AM439" s="291"/>
      <c r="AN439" s="291"/>
      <c r="AO439" s="291"/>
      <c r="AP439" s="291"/>
    </row>
    <row r="440" customFormat="false" ht="15.75" hidden="false" customHeight="false" outlineLevel="0" collapsed="false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291"/>
      <c r="AL440" s="291"/>
      <c r="AM440" s="291"/>
      <c r="AN440" s="291"/>
      <c r="AO440" s="291"/>
      <c r="AP440" s="291"/>
    </row>
    <row r="441" customFormat="false" ht="15.75" hidden="false" customHeight="false" outlineLevel="0" collapsed="false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291"/>
      <c r="AL441" s="291"/>
      <c r="AM441" s="291"/>
      <c r="AN441" s="291"/>
      <c r="AO441" s="291"/>
      <c r="AP441" s="291"/>
    </row>
    <row r="442" customFormat="false" ht="15.75" hidden="false" customHeight="false" outlineLevel="0" collapsed="false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291"/>
      <c r="AL442" s="291"/>
      <c r="AM442" s="291"/>
      <c r="AN442" s="291"/>
      <c r="AO442" s="291"/>
      <c r="AP442" s="291"/>
    </row>
    <row r="443" customFormat="false" ht="15.75" hidden="false" customHeight="false" outlineLevel="0" collapsed="false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291"/>
      <c r="AL443" s="291"/>
      <c r="AM443" s="291"/>
      <c r="AN443" s="291"/>
      <c r="AO443" s="291"/>
      <c r="AP443" s="291"/>
    </row>
    <row r="444" customFormat="false" ht="15.75" hidden="false" customHeight="false" outlineLevel="0" collapsed="false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291"/>
      <c r="AL444" s="291"/>
      <c r="AM444" s="291"/>
      <c r="AN444" s="291"/>
      <c r="AO444" s="291"/>
      <c r="AP444" s="291"/>
    </row>
    <row r="445" customFormat="false" ht="15.75" hidden="false" customHeight="false" outlineLevel="0" collapsed="false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291"/>
      <c r="AL445" s="291"/>
      <c r="AM445" s="291"/>
      <c r="AN445" s="291"/>
      <c r="AO445" s="291"/>
      <c r="AP445" s="291"/>
    </row>
    <row r="446" customFormat="false" ht="15.75" hidden="false" customHeight="false" outlineLevel="0" collapsed="false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291"/>
      <c r="AL446" s="291"/>
      <c r="AM446" s="291"/>
      <c r="AN446" s="291"/>
      <c r="AO446" s="291"/>
      <c r="AP446" s="291"/>
    </row>
    <row r="447" customFormat="false" ht="15.75" hidden="false" customHeight="false" outlineLevel="0" collapsed="false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291"/>
      <c r="AL447" s="291"/>
      <c r="AM447" s="291"/>
      <c r="AN447" s="291"/>
      <c r="AO447" s="291"/>
      <c r="AP447" s="291"/>
    </row>
    <row r="448" customFormat="false" ht="15.75" hidden="false" customHeight="false" outlineLevel="0" collapsed="false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291"/>
      <c r="AL448" s="291"/>
      <c r="AM448" s="291"/>
      <c r="AN448" s="291"/>
      <c r="AO448" s="291"/>
      <c r="AP448" s="291"/>
    </row>
    <row r="449" customFormat="false" ht="15.75" hidden="false" customHeight="false" outlineLevel="0" collapsed="false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291"/>
      <c r="AL449" s="291"/>
      <c r="AM449" s="291"/>
      <c r="AN449" s="291"/>
      <c r="AO449" s="291"/>
      <c r="AP449" s="291"/>
    </row>
    <row r="450" customFormat="false" ht="15.75" hidden="false" customHeight="false" outlineLevel="0" collapsed="false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291"/>
      <c r="AL450" s="291"/>
      <c r="AM450" s="291"/>
      <c r="AN450" s="291"/>
      <c r="AO450" s="291"/>
      <c r="AP450" s="291"/>
    </row>
    <row r="451" customFormat="false" ht="15.75" hidden="false" customHeight="false" outlineLevel="0" collapsed="false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291"/>
      <c r="AL451" s="291"/>
      <c r="AM451" s="291"/>
      <c r="AN451" s="291"/>
      <c r="AO451" s="291"/>
      <c r="AP451" s="291"/>
    </row>
    <row r="452" customFormat="false" ht="15.75" hidden="false" customHeight="false" outlineLevel="0" collapsed="false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291"/>
      <c r="AL452" s="291"/>
      <c r="AM452" s="291"/>
      <c r="AN452" s="291"/>
      <c r="AO452" s="291"/>
      <c r="AP452" s="291"/>
    </row>
    <row r="453" customFormat="false" ht="15.75" hidden="false" customHeight="false" outlineLevel="0" collapsed="false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291"/>
      <c r="AL453" s="291"/>
      <c r="AM453" s="291"/>
      <c r="AN453" s="291"/>
      <c r="AO453" s="291"/>
      <c r="AP453" s="291"/>
    </row>
    <row r="454" customFormat="false" ht="15.75" hidden="false" customHeight="false" outlineLevel="0" collapsed="false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291"/>
      <c r="AL454" s="291"/>
      <c r="AM454" s="291"/>
      <c r="AN454" s="291"/>
      <c r="AO454" s="291"/>
      <c r="AP454" s="291"/>
    </row>
    <row r="455" customFormat="false" ht="15.75" hidden="false" customHeight="false" outlineLevel="0" collapsed="false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291"/>
      <c r="AL455" s="291"/>
      <c r="AM455" s="291"/>
      <c r="AN455" s="291"/>
      <c r="AO455" s="291"/>
      <c r="AP455" s="291"/>
    </row>
    <row r="456" customFormat="false" ht="15.75" hidden="false" customHeight="false" outlineLevel="0" collapsed="false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291"/>
      <c r="AL456" s="291"/>
      <c r="AM456" s="291"/>
      <c r="AN456" s="291"/>
      <c r="AO456" s="291"/>
      <c r="AP456" s="291"/>
    </row>
    <row r="457" customFormat="false" ht="15.75" hidden="false" customHeight="false" outlineLevel="0" collapsed="false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291"/>
      <c r="AL457" s="291"/>
      <c r="AM457" s="291"/>
      <c r="AN457" s="291"/>
      <c r="AO457" s="291"/>
      <c r="AP457" s="291"/>
    </row>
    <row r="458" customFormat="false" ht="15.75" hidden="false" customHeight="false" outlineLevel="0" collapsed="false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291"/>
      <c r="AL458" s="291"/>
      <c r="AM458" s="291"/>
      <c r="AN458" s="291"/>
      <c r="AO458" s="291"/>
      <c r="AP458" s="291"/>
    </row>
    <row r="459" customFormat="false" ht="15.75" hidden="false" customHeight="false" outlineLevel="0" collapsed="false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291"/>
      <c r="AL459" s="291"/>
      <c r="AM459" s="291"/>
      <c r="AN459" s="291"/>
      <c r="AO459" s="291"/>
      <c r="AP459" s="291"/>
    </row>
    <row r="460" customFormat="false" ht="15.75" hidden="false" customHeight="false" outlineLevel="0" collapsed="false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291"/>
      <c r="AL460" s="291"/>
      <c r="AM460" s="291"/>
      <c r="AN460" s="291"/>
      <c r="AO460" s="291"/>
      <c r="AP460" s="291"/>
    </row>
    <row r="461" customFormat="false" ht="15.75" hidden="false" customHeight="false" outlineLevel="0" collapsed="false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291"/>
      <c r="AL461" s="291"/>
      <c r="AM461" s="291"/>
      <c r="AN461" s="291"/>
      <c r="AO461" s="291"/>
      <c r="AP461" s="291"/>
    </row>
    <row r="462" customFormat="false" ht="15.75" hidden="false" customHeight="false" outlineLevel="0" collapsed="false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291"/>
      <c r="AL462" s="291"/>
      <c r="AM462" s="291"/>
      <c r="AN462" s="291"/>
      <c r="AO462" s="291"/>
      <c r="AP462" s="291"/>
    </row>
    <row r="463" customFormat="false" ht="15.75" hidden="false" customHeight="false" outlineLevel="0" collapsed="false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291"/>
      <c r="AL463" s="291"/>
      <c r="AM463" s="291"/>
      <c r="AN463" s="291"/>
      <c r="AO463" s="291"/>
      <c r="AP463" s="291"/>
    </row>
    <row r="464" customFormat="false" ht="15.75" hidden="false" customHeight="false" outlineLevel="0" collapsed="false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291"/>
      <c r="AL464" s="291"/>
      <c r="AM464" s="291"/>
      <c r="AN464" s="291"/>
      <c r="AO464" s="291"/>
      <c r="AP464" s="291"/>
    </row>
    <row r="465" customFormat="false" ht="15.75" hidden="false" customHeight="false" outlineLevel="0" collapsed="false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291"/>
      <c r="AL465" s="291"/>
      <c r="AM465" s="291"/>
      <c r="AN465" s="291"/>
      <c r="AO465" s="291"/>
      <c r="AP465" s="291"/>
    </row>
    <row r="466" customFormat="false" ht="15.75" hidden="false" customHeight="false" outlineLevel="0" collapsed="false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291"/>
      <c r="AL466" s="291"/>
      <c r="AM466" s="291"/>
      <c r="AN466" s="291"/>
      <c r="AO466" s="291"/>
      <c r="AP466" s="291"/>
    </row>
    <row r="467" customFormat="false" ht="15.75" hidden="false" customHeight="false" outlineLevel="0" collapsed="false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291"/>
      <c r="AL467" s="291"/>
      <c r="AM467" s="291"/>
      <c r="AN467" s="291"/>
      <c r="AO467" s="291"/>
      <c r="AP467" s="291"/>
    </row>
    <row r="468" customFormat="false" ht="15.75" hidden="false" customHeight="false" outlineLevel="0" collapsed="false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291"/>
      <c r="AL468" s="291"/>
      <c r="AM468" s="291"/>
      <c r="AN468" s="291"/>
      <c r="AO468" s="291"/>
      <c r="AP468" s="291"/>
    </row>
    <row r="469" customFormat="false" ht="15.75" hidden="false" customHeight="false" outlineLevel="0" collapsed="false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291"/>
      <c r="AL469" s="291"/>
      <c r="AM469" s="291"/>
      <c r="AN469" s="291"/>
      <c r="AO469" s="291"/>
      <c r="AP469" s="291"/>
    </row>
    <row r="470" customFormat="false" ht="15.75" hidden="false" customHeight="false" outlineLevel="0" collapsed="false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291"/>
      <c r="AL470" s="291"/>
      <c r="AM470" s="291"/>
      <c r="AN470" s="291"/>
      <c r="AO470" s="291"/>
      <c r="AP470" s="291"/>
    </row>
    <row r="471" customFormat="false" ht="15.75" hidden="false" customHeight="false" outlineLevel="0" collapsed="false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291"/>
      <c r="AL471" s="291"/>
      <c r="AM471" s="291"/>
      <c r="AN471" s="291"/>
      <c r="AO471" s="291"/>
      <c r="AP471" s="291"/>
    </row>
    <row r="472" customFormat="false" ht="15.75" hidden="false" customHeight="false" outlineLevel="0" collapsed="false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291"/>
      <c r="AL472" s="291"/>
      <c r="AM472" s="291"/>
      <c r="AN472" s="291"/>
      <c r="AO472" s="291"/>
      <c r="AP472" s="291"/>
    </row>
    <row r="473" customFormat="false" ht="15.75" hidden="false" customHeight="false" outlineLevel="0" collapsed="false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291"/>
      <c r="AL473" s="291"/>
      <c r="AM473" s="291"/>
      <c r="AN473" s="291"/>
      <c r="AO473" s="291"/>
      <c r="AP473" s="291"/>
    </row>
    <row r="474" customFormat="false" ht="15.75" hidden="false" customHeight="false" outlineLevel="0" collapsed="false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291"/>
      <c r="AL474" s="291"/>
      <c r="AM474" s="291"/>
      <c r="AN474" s="291"/>
      <c r="AO474" s="291"/>
      <c r="AP474" s="291"/>
    </row>
    <row r="475" customFormat="false" ht="15.75" hidden="false" customHeight="false" outlineLevel="0" collapsed="false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291"/>
      <c r="AL475" s="291"/>
      <c r="AM475" s="291"/>
      <c r="AN475" s="291"/>
      <c r="AO475" s="291"/>
      <c r="AP475" s="291"/>
    </row>
    <row r="476" customFormat="false" ht="15.75" hidden="false" customHeight="false" outlineLevel="0" collapsed="false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44"/>
      <c r="AJ476" s="44"/>
      <c r="AK476" s="291"/>
      <c r="AL476" s="291"/>
      <c r="AM476" s="291"/>
      <c r="AN476" s="291"/>
      <c r="AO476" s="291"/>
      <c r="AP476" s="291"/>
    </row>
    <row r="477" customFormat="false" ht="15.75" hidden="false" customHeight="false" outlineLevel="0" collapsed="false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44"/>
      <c r="AJ477" s="44"/>
      <c r="AK477" s="291"/>
      <c r="AL477" s="291"/>
      <c r="AM477" s="291"/>
      <c r="AN477" s="291"/>
      <c r="AO477" s="291"/>
      <c r="AP477" s="291"/>
    </row>
    <row r="478" customFormat="false" ht="15.75" hidden="false" customHeight="false" outlineLevel="0" collapsed="false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  <c r="AI478" s="44"/>
      <c r="AJ478" s="44"/>
      <c r="AK478" s="291"/>
      <c r="AL478" s="291"/>
      <c r="AM478" s="291"/>
      <c r="AN478" s="291"/>
      <c r="AO478" s="291"/>
      <c r="AP478" s="291"/>
    </row>
    <row r="479" customFormat="false" ht="15.75" hidden="false" customHeight="false" outlineLevel="0" collapsed="false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44"/>
      <c r="AJ479" s="44"/>
      <c r="AK479" s="291"/>
      <c r="AL479" s="291"/>
      <c r="AM479" s="291"/>
      <c r="AN479" s="291"/>
      <c r="AO479" s="291"/>
      <c r="AP479" s="291"/>
    </row>
    <row r="480" customFormat="false" ht="15.75" hidden="false" customHeight="false" outlineLevel="0" collapsed="false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44"/>
      <c r="AJ480" s="44"/>
      <c r="AK480" s="291"/>
      <c r="AL480" s="291"/>
      <c r="AM480" s="291"/>
      <c r="AN480" s="291"/>
      <c r="AO480" s="291"/>
      <c r="AP480" s="291"/>
    </row>
    <row r="481" customFormat="false" ht="15.75" hidden="false" customHeight="false" outlineLevel="0" collapsed="false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  <c r="AK481" s="291"/>
      <c r="AL481" s="291"/>
      <c r="AM481" s="291"/>
      <c r="AN481" s="291"/>
      <c r="AO481" s="291"/>
      <c r="AP481" s="291"/>
    </row>
    <row r="482" customFormat="false" ht="15.75" hidden="false" customHeight="false" outlineLevel="0" collapsed="false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291"/>
      <c r="AL482" s="291"/>
      <c r="AM482" s="291"/>
      <c r="AN482" s="291"/>
      <c r="AO482" s="291"/>
      <c r="AP482" s="291"/>
    </row>
    <row r="483" customFormat="false" ht="15.75" hidden="false" customHeight="false" outlineLevel="0" collapsed="false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291"/>
      <c r="AL483" s="291"/>
      <c r="AM483" s="291"/>
      <c r="AN483" s="291"/>
      <c r="AO483" s="291"/>
      <c r="AP483" s="291"/>
    </row>
    <row r="484" customFormat="false" ht="15.75" hidden="false" customHeight="false" outlineLevel="0" collapsed="false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291"/>
      <c r="AL484" s="291"/>
      <c r="AM484" s="291"/>
      <c r="AN484" s="291"/>
      <c r="AO484" s="291"/>
      <c r="AP484" s="291"/>
    </row>
    <row r="485" customFormat="false" ht="15.75" hidden="false" customHeight="false" outlineLevel="0" collapsed="false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291"/>
      <c r="AL485" s="291"/>
      <c r="AM485" s="291"/>
      <c r="AN485" s="291"/>
      <c r="AO485" s="291"/>
      <c r="AP485" s="291"/>
    </row>
    <row r="486" customFormat="false" ht="15.75" hidden="false" customHeight="false" outlineLevel="0" collapsed="false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291"/>
      <c r="AL486" s="291"/>
      <c r="AM486" s="291"/>
      <c r="AN486" s="291"/>
      <c r="AO486" s="291"/>
      <c r="AP486" s="291"/>
    </row>
    <row r="487" customFormat="false" ht="15.75" hidden="false" customHeight="false" outlineLevel="0" collapsed="false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291"/>
      <c r="AL487" s="291"/>
      <c r="AM487" s="291"/>
      <c r="AN487" s="291"/>
      <c r="AO487" s="291"/>
      <c r="AP487" s="291"/>
    </row>
    <row r="488" customFormat="false" ht="15.75" hidden="false" customHeight="false" outlineLevel="0" collapsed="false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291"/>
      <c r="AL488" s="291"/>
      <c r="AM488" s="291"/>
      <c r="AN488" s="291"/>
      <c r="AO488" s="291"/>
      <c r="AP488" s="291"/>
    </row>
    <row r="489" customFormat="false" ht="15.75" hidden="false" customHeight="false" outlineLevel="0" collapsed="false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291"/>
      <c r="AL489" s="291"/>
      <c r="AM489" s="291"/>
      <c r="AN489" s="291"/>
      <c r="AO489" s="291"/>
      <c r="AP489" s="291"/>
    </row>
    <row r="490" customFormat="false" ht="15.75" hidden="false" customHeight="false" outlineLevel="0" collapsed="false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291"/>
      <c r="AL490" s="291"/>
      <c r="AM490" s="291"/>
      <c r="AN490" s="291"/>
      <c r="AO490" s="291"/>
      <c r="AP490" s="291"/>
    </row>
    <row r="491" customFormat="false" ht="15.75" hidden="false" customHeight="false" outlineLevel="0" collapsed="false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291"/>
      <c r="AL491" s="291"/>
      <c r="AM491" s="291"/>
      <c r="AN491" s="291"/>
      <c r="AO491" s="291"/>
      <c r="AP491" s="291"/>
    </row>
    <row r="492" customFormat="false" ht="15.75" hidden="false" customHeight="false" outlineLevel="0" collapsed="false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291"/>
      <c r="AL492" s="291"/>
      <c r="AM492" s="291"/>
      <c r="AN492" s="291"/>
      <c r="AO492" s="291"/>
      <c r="AP492" s="291"/>
    </row>
    <row r="493" customFormat="false" ht="15.75" hidden="false" customHeight="false" outlineLevel="0" collapsed="false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291"/>
      <c r="AL493" s="291"/>
      <c r="AM493" s="291"/>
      <c r="AN493" s="291"/>
      <c r="AO493" s="291"/>
      <c r="AP493" s="291"/>
    </row>
    <row r="494" customFormat="false" ht="15.75" hidden="false" customHeight="false" outlineLevel="0" collapsed="false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291"/>
      <c r="AL494" s="291"/>
      <c r="AM494" s="291"/>
      <c r="AN494" s="291"/>
      <c r="AO494" s="291"/>
      <c r="AP494" s="291"/>
    </row>
    <row r="495" customFormat="false" ht="15.75" hidden="false" customHeight="false" outlineLevel="0" collapsed="false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291"/>
      <c r="AL495" s="291"/>
      <c r="AM495" s="291"/>
      <c r="AN495" s="291"/>
      <c r="AO495" s="291"/>
      <c r="AP495" s="291"/>
    </row>
    <row r="496" customFormat="false" ht="15.75" hidden="false" customHeight="false" outlineLevel="0" collapsed="false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291"/>
      <c r="AL496" s="291"/>
      <c r="AM496" s="291"/>
      <c r="AN496" s="291"/>
      <c r="AO496" s="291"/>
      <c r="AP496" s="291"/>
    </row>
    <row r="497" customFormat="false" ht="15.75" hidden="false" customHeight="false" outlineLevel="0" collapsed="false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291"/>
      <c r="AL497" s="291"/>
      <c r="AM497" s="291"/>
      <c r="AN497" s="291"/>
      <c r="AO497" s="291"/>
      <c r="AP497" s="291"/>
    </row>
    <row r="498" customFormat="false" ht="15.75" hidden="false" customHeight="false" outlineLevel="0" collapsed="false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291"/>
      <c r="AL498" s="291"/>
      <c r="AM498" s="291"/>
      <c r="AN498" s="291"/>
      <c r="AO498" s="291"/>
      <c r="AP498" s="291"/>
    </row>
    <row r="499" customFormat="false" ht="15.75" hidden="false" customHeight="false" outlineLevel="0" collapsed="false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291"/>
      <c r="AL499" s="291"/>
      <c r="AM499" s="291"/>
      <c r="AN499" s="291"/>
      <c r="AO499" s="291"/>
      <c r="AP499" s="291"/>
    </row>
    <row r="500" customFormat="false" ht="15.75" hidden="false" customHeight="false" outlineLevel="0" collapsed="false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291"/>
      <c r="AL500" s="291"/>
      <c r="AM500" s="291"/>
      <c r="AN500" s="291"/>
      <c r="AO500" s="291"/>
      <c r="AP500" s="291"/>
    </row>
    <row r="501" customFormat="false" ht="15.75" hidden="false" customHeight="false" outlineLevel="0" collapsed="false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291"/>
      <c r="AL501" s="291"/>
      <c r="AM501" s="291"/>
      <c r="AN501" s="291"/>
      <c r="AO501" s="291"/>
      <c r="AP501" s="291"/>
    </row>
    <row r="502" customFormat="false" ht="15.75" hidden="false" customHeight="false" outlineLevel="0" collapsed="false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  <c r="AK502" s="291"/>
      <c r="AL502" s="291"/>
      <c r="AM502" s="291"/>
      <c r="AN502" s="291"/>
      <c r="AO502" s="291"/>
      <c r="AP502" s="291"/>
    </row>
    <row r="503" customFormat="false" ht="15.75" hidden="false" customHeight="false" outlineLevel="0" collapsed="false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  <c r="AK503" s="291"/>
      <c r="AL503" s="291"/>
      <c r="AM503" s="291"/>
      <c r="AN503" s="291"/>
      <c r="AO503" s="291"/>
      <c r="AP503" s="291"/>
    </row>
    <row r="504" customFormat="false" ht="15.75" hidden="false" customHeight="false" outlineLevel="0" collapsed="false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291"/>
      <c r="AL504" s="291"/>
      <c r="AM504" s="291"/>
      <c r="AN504" s="291"/>
      <c r="AO504" s="291"/>
      <c r="AP504" s="291"/>
    </row>
    <row r="505" customFormat="false" ht="15.75" hidden="false" customHeight="false" outlineLevel="0" collapsed="false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291"/>
      <c r="AL505" s="291"/>
      <c r="AM505" s="291"/>
      <c r="AN505" s="291"/>
      <c r="AO505" s="291"/>
      <c r="AP505" s="291"/>
    </row>
    <row r="506" customFormat="false" ht="15.75" hidden="false" customHeight="false" outlineLevel="0" collapsed="false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  <c r="AK506" s="291"/>
      <c r="AL506" s="291"/>
      <c r="AM506" s="291"/>
      <c r="AN506" s="291"/>
      <c r="AO506" s="291"/>
      <c r="AP506" s="291"/>
    </row>
    <row r="507" customFormat="false" ht="15.75" hidden="false" customHeight="false" outlineLevel="0" collapsed="false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  <c r="AK507" s="291"/>
      <c r="AL507" s="291"/>
      <c r="AM507" s="291"/>
      <c r="AN507" s="291"/>
      <c r="AO507" s="291"/>
      <c r="AP507" s="291"/>
    </row>
    <row r="508" customFormat="false" ht="15.75" hidden="false" customHeight="false" outlineLevel="0" collapsed="false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  <c r="AK508" s="291"/>
      <c r="AL508" s="291"/>
      <c r="AM508" s="291"/>
      <c r="AN508" s="291"/>
      <c r="AO508" s="291"/>
      <c r="AP508" s="291"/>
    </row>
    <row r="509" customFormat="false" ht="15.75" hidden="false" customHeight="false" outlineLevel="0" collapsed="false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  <c r="AK509" s="291"/>
      <c r="AL509" s="291"/>
      <c r="AM509" s="291"/>
      <c r="AN509" s="291"/>
      <c r="AO509" s="291"/>
      <c r="AP509" s="291"/>
    </row>
    <row r="510" customFormat="false" ht="15.75" hidden="false" customHeight="false" outlineLevel="0" collapsed="false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  <c r="AK510" s="291"/>
      <c r="AL510" s="291"/>
      <c r="AM510" s="291"/>
      <c r="AN510" s="291"/>
      <c r="AO510" s="291"/>
      <c r="AP510" s="291"/>
    </row>
    <row r="511" customFormat="false" ht="15.75" hidden="false" customHeight="false" outlineLevel="0" collapsed="false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  <c r="AK511" s="291"/>
      <c r="AL511" s="291"/>
      <c r="AM511" s="291"/>
      <c r="AN511" s="291"/>
      <c r="AO511" s="291"/>
      <c r="AP511" s="291"/>
    </row>
    <row r="512" customFormat="false" ht="15.75" hidden="false" customHeight="false" outlineLevel="0" collapsed="false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  <c r="AK512" s="291"/>
      <c r="AL512" s="291"/>
      <c r="AM512" s="291"/>
      <c r="AN512" s="291"/>
      <c r="AO512" s="291"/>
      <c r="AP512" s="291"/>
    </row>
    <row r="513" customFormat="false" ht="15.75" hidden="false" customHeight="false" outlineLevel="0" collapsed="false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291"/>
      <c r="AL513" s="291"/>
      <c r="AM513" s="291"/>
      <c r="AN513" s="291"/>
      <c r="AO513" s="291"/>
      <c r="AP513" s="291"/>
    </row>
    <row r="514" customFormat="false" ht="15.75" hidden="false" customHeight="false" outlineLevel="0" collapsed="false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  <c r="AK514" s="291"/>
      <c r="AL514" s="291"/>
      <c r="AM514" s="291"/>
      <c r="AN514" s="291"/>
      <c r="AO514" s="291"/>
      <c r="AP514" s="291"/>
    </row>
    <row r="515" customFormat="false" ht="15.75" hidden="false" customHeight="false" outlineLevel="0" collapsed="false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  <c r="AK515" s="291"/>
      <c r="AL515" s="291"/>
      <c r="AM515" s="291"/>
      <c r="AN515" s="291"/>
      <c r="AO515" s="291"/>
      <c r="AP515" s="291"/>
    </row>
    <row r="516" customFormat="false" ht="15.75" hidden="false" customHeight="false" outlineLevel="0" collapsed="false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  <c r="AK516" s="291"/>
      <c r="AL516" s="291"/>
      <c r="AM516" s="291"/>
      <c r="AN516" s="291"/>
      <c r="AO516" s="291"/>
      <c r="AP516" s="291"/>
    </row>
    <row r="517" customFormat="false" ht="15.75" hidden="false" customHeight="false" outlineLevel="0" collapsed="false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  <c r="AK517" s="291"/>
      <c r="AL517" s="291"/>
      <c r="AM517" s="291"/>
      <c r="AN517" s="291"/>
      <c r="AO517" s="291"/>
      <c r="AP517" s="291"/>
    </row>
    <row r="518" customFormat="false" ht="15.75" hidden="false" customHeight="false" outlineLevel="0" collapsed="false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  <c r="AK518" s="291"/>
      <c r="AL518" s="291"/>
      <c r="AM518" s="291"/>
      <c r="AN518" s="291"/>
      <c r="AO518" s="291"/>
      <c r="AP518" s="291"/>
    </row>
    <row r="519" customFormat="false" ht="15.75" hidden="false" customHeight="false" outlineLevel="0" collapsed="false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  <c r="AJ519" s="44"/>
      <c r="AK519" s="291"/>
      <c r="AL519" s="291"/>
      <c r="AM519" s="291"/>
      <c r="AN519" s="291"/>
      <c r="AO519" s="291"/>
      <c r="AP519" s="291"/>
    </row>
    <row r="520" customFormat="false" ht="15.75" hidden="false" customHeight="false" outlineLevel="0" collapsed="false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  <c r="AI520" s="44"/>
      <c r="AJ520" s="44"/>
      <c r="AK520" s="291"/>
      <c r="AL520" s="291"/>
      <c r="AM520" s="291"/>
      <c r="AN520" s="291"/>
      <c r="AO520" s="291"/>
      <c r="AP520" s="291"/>
    </row>
    <row r="521" customFormat="false" ht="15.75" hidden="false" customHeight="false" outlineLevel="0" collapsed="false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  <c r="AI521" s="44"/>
      <c r="AJ521" s="44"/>
      <c r="AK521" s="291"/>
      <c r="AL521" s="291"/>
      <c r="AM521" s="291"/>
      <c r="AN521" s="291"/>
      <c r="AO521" s="291"/>
      <c r="AP521" s="291"/>
    </row>
    <row r="522" customFormat="false" ht="15.75" hidden="false" customHeight="false" outlineLevel="0" collapsed="false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  <c r="AI522" s="44"/>
      <c r="AJ522" s="44"/>
      <c r="AK522" s="291"/>
      <c r="AL522" s="291"/>
      <c r="AM522" s="291"/>
      <c r="AN522" s="291"/>
      <c r="AO522" s="291"/>
      <c r="AP522" s="291"/>
    </row>
    <row r="523" customFormat="false" ht="15.75" hidden="false" customHeight="false" outlineLevel="0" collapsed="false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  <c r="AI523" s="44"/>
      <c r="AJ523" s="44"/>
      <c r="AK523" s="291"/>
      <c r="AL523" s="291"/>
      <c r="AM523" s="291"/>
      <c r="AN523" s="291"/>
      <c r="AO523" s="291"/>
      <c r="AP523" s="291"/>
    </row>
    <row r="524" customFormat="false" ht="15.75" hidden="false" customHeight="false" outlineLevel="0" collapsed="false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  <c r="AI524" s="44"/>
      <c r="AJ524" s="44"/>
      <c r="AK524" s="291"/>
      <c r="AL524" s="291"/>
      <c r="AM524" s="291"/>
      <c r="AN524" s="291"/>
      <c r="AO524" s="291"/>
      <c r="AP524" s="291"/>
    </row>
    <row r="525" customFormat="false" ht="15.75" hidden="false" customHeight="false" outlineLevel="0" collapsed="false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  <c r="AI525" s="44"/>
      <c r="AJ525" s="44"/>
      <c r="AK525" s="291"/>
      <c r="AL525" s="291"/>
      <c r="AM525" s="291"/>
      <c r="AN525" s="291"/>
      <c r="AO525" s="291"/>
      <c r="AP525" s="291"/>
    </row>
    <row r="526" customFormat="false" ht="15.75" hidden="false" customHeight="false" outlineLevel="0" collapsed="false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  <c r="AI526" s="44"/>
      <c r="AJ526" s="44"/>
      <c r="AK526" s="291"/>
      <c r="AL526" s="291"/>
      <c r="AM526" s="291"/>
      <c r="AN526" s="291"/>
      <c r="AO526" s="291"/>
      <c r="AP526" s="291"/>
    </row>
    <row r="527" customFormat="false" ht="15.75" hidden="false" customHeight="false" outlineLevel="0" collapsed="false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  <c r="AI527" s="44"/>
      <c r="AJ527" s="44"/>
      <c r="AK527" s="291"/>
      <c r="AL527" s="291"/>
      <c r="AM527" s="291"/>
      <c r="AN527" s="291"/>
      <c r="AO527" s="291"/>
      <c r="AP527" s="291"/>
    </row>
    <row r="528" customFormat="false" ht="15.75" hidden="false" customHeight="false" outlineLevel="0" collapsed="false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  <c r="AI528" s="44"/>
      <c r="AJ528" s="44"/>
      <c r="AK528" s="291"/>
      <c r="AL528" s="291"/>
      <c r="AM528" s="291"/>
      <c r="AN528" s="291"/>
      <c r="AO528" s="291"/>
      <c r="AP528" s="291"/>
    </row>
    <row r="529" customFormat="false" ht="15.75" hidden="false" customHeight="false" outlineLevel="0" collapsed="false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  <c r="AI529" s="44"/>
      <c r="AJ529" s="44"/>
      <c r="AK529" s="291"/>
      <c r="AL529" s="291"/>
      <c r="AM529" s="291"/>
      <c r="AN529" s="291"/>
      <c r="AO529" s="291"/>
      <c r="AP529" s="291"/>
    </row>
    <row r="530" customFormat="false" ht="15.75" hidden="false" customHeight="false" outlineLevel="0" collapsed="false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  <c r="AI530" s="44"/>
      <c r="AJ530" s="44"/>
      <c r="AK530" s="291"/>
      <c r="AL530" s="291"/>
      <c r="AM530" s="291"/>
      <c r="AN530" s="291"/>
      <c r="AO530" s="291"/>
      <c r="AP530" s="291"/>
    </row>
    <row r="531" customFormat="false" ht="15.75" hidden="false" customHeight="false" outlineLevel="0" collapsed="false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  <c r="AJ531" s="44"/>
      <c r="AK531" s="291"/>
      <c r="AL531" s="291"/>
      <c r="AM531" s="291"/>
      <c r="AN531" s="291"/>
      <c r="AO531" s="291"/>
      <c r="AP531" s="291"/>
    </row>
    <row r="532" customFormat="false" ht="15.75" hidden="false" customHeight="false" outlineLevel="0" collapsed="false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  <c r="AJ532" s="44"/>
      <c r="AK532" s="291"/>
      <c r="AL532" s="291"/>
      <c r="AM532" s="291"/>
      <c r="AN532" s="291"/>
      <c r="AO532" s="291"/>
      <c r="AP532" s="291"/>
    </row>
    <row r="533" customFormat="false" ht="15.75" hidden="false" customHeight="false" outlineLevel="0" collapsed="false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  <c r="AJ533" s="44"/>
      <c r="AK533" s="291"/>
      <c r="AL533" s="291"/>
      <c r="AM533" s="291"/>
      <c r="AN533" s="291"/>
      <c r="AO533" s="291"/>
      <c r="AP533" s="291"/>
    </row>
    <row r="534" customFormat="false" ht="15.75" hidden="false" customHeight="false" outlineLevel="0" collapsed="false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  <c r="AJ534" s="44"/>
      <c r="AK534" s="291"/>
      <c r="AL534" s="291"/>
      <c r="AM534" s="291"/>
      <c r="AN534" s="291"/>
      <c r="AO534" s="291"/>
      <c r="AP534" s="291"/>
    </row>
    <row r="535" customFormat="false" ht="15.75" hidden="false" customHeight="false" outlineLevel="0" collapsed="false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  <c r="AJ535" s="44"/>
      <c r="AK535" s="291"/>
      <c r="AL535" s="291"/>
      <c r="AM535" s="291"/>
      <c r="AN535" s="291"/>
      <c r="AO535" s="291"/>
      <c r="AP535" s="291"/>
    </row>
    <row r="536" customFormat="false" ht="15.75" hidden="false" customHeight="false" outlineLevel="0" collapsed="false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  <c r="AJ536" s="44"/>
      <c r="AK536" s="291"/>
      <c r="AL536" s="291"/>
      <c r="AM536" s="291"/>
      <c r="AN536" s="291"/>
      <c r="AO536" s="291"/>
      <c r="AP536" s="291"/>
    </row>
    <row r="537" customFormat="false" ht="15.75" hidden="false" customHeight="false" outlineLevel="0" collapsed="false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  <c r="AI537" s="44"/>
      <c r="AJ537" s="44"/>
      <c r="AK537" s="291"/>
      <c r="AL537" s="291"/>
      <c r="AM537" s="291"/>
      <c r="AN537" s="291"/>
      <c r="AO537" s="291"/>
      <c r="AP537" s="291"/>
    </row>
    <row r="538" customFormat="false" ht="15.75" hidden="false" customHeight="false" outlineLevel="0" collapsed="false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  <c r="AJ538" s="44"/>
      <c r="AK538" s="291"/>
      <c r="AL538" s="291"/>
      <c r="AM538" s="291"/>
      <c r="AN538" s="291"/>
      <c r="AO538" s="291"/>
      <c r="AP538" s="291"/>
    </row>
    <row r="539" customFormat="false" ht="15.75" hidden="false" customHeight="false" outlineLevel="0" collapsed="false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  <c r="AI539" s="44"/>
      <c r="AJ539" s="44"/>
      <c r="AK539" s="291"/>
      <c r="AL539" s="291"/>
      <c r="AM539" s="291"/>
      <c r="AN539" s="291"/>
      <c r="AO539" s="291"/>
      <c r="AP539" s="291"/>
    </row>
    <row r="540" customFormat="false" ht="15.75" hidden="false" customHeight="false" outlineLevel="0" collapsed="false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  <c r="AI540" s="44"/>
      <c r="AJ540" s="44"/>
      <c r="AK540" s="291"/>
      <c r="AL540" s="291"/>
      <c r="AM540" s="291"/>
      <c r="AN540" s="291"/>
      <c r="AO540" s="291"/>
      <c r="AP540" s="291"/>
    </row>
    <row r="541" customFormat="false" ht="15.75" hidden="false" customHeight="false" outlineLevel="0" collapsed="false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  <c r="AI541" s="44"/>
      <c r="AJ541" s="44"/>
      <c r="AK541" s="291"/>
      <c r="AL541" s="291"/>
      <c r="AM541" s="291"/>
      <c r="AN541" s="291"/>
      <c r="AO541" s="291"/>
      <c r="AP541" s="291"/>
    </row>
    <row r="542" customFormat="false" ht="15.75" hidden="false" customHeight="false" outlineLevel="0" collapsed="false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  <c r="AI542" s="44"/>
      <c r="AJ542" s="44"/>
      <c r="AK542" s="291"/>
      <c r="AL542" s="291"/>
      <c r="AM542" s="291"/>
      <c r="AN542" s="291"/>
      <c r="AO542" s="291"/>
      <c r="AP542" s="291"/>
    </row>
    <row r="543" customFormat="false" ht="15.75" hidden="false" customHeight="false" outlineLevel="0" collapsed="false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  <c r="AI543" s="44"/>
      <c r="AJ543" s="44"/>
      <c r="AK543" s="291"/>
      <c r="AL543" s="291"/>
      <c r="AM543" s="291"/>
      <c r="AN543" s="291"/>
      <c r="AO543" s="291"/>
      <c r="AP543" s="291"/>
    </row>
    <row r="544" customFormat="false" ht="15.75" hidden="false" customHeight="false" outlineLevel="0" collapsed="false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  <c r="AI544" s="44"/>
      <c r="AJ544" s="44"/>
      <c r="AK544" s="291"/>
      <c r="AL544" s="291"/>
      <c r="AM544" s="291"/>
      <c r="AN544" s="291"/>
      <c r="AO544" s="291"/>
      <c r="AP544" s="291"/>
    </row>
    <row r="545" customFormat="false" ht="15.75" hidden="false" customHeight="false" outlineLevel="0" collapsed="false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  <c r="AI545" s="44"/>
      <c r="AJ545" s="44"/>
      <c r="AK545" s="291"/>
      <c r="AL545" s="291"/>
      <c r="AM545" s="291"/>
      <c r="AN545" s="291"/>
      <c r="AO545" s="291"/>
      <c r="AP545" s="291"/>
    </row>
    <row r="546" customFormat="false" ht="15.75" hidden="false" customHeight="false" outlineLevel="0" collapsed="false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  <c r="AJ546" s="44"/>
      <c r="AK546" s="291"/>
      <c r="AL546" s="291"/>
      <c r="AM546" s="291"/>
      <c r="AN546" s="291"/>
      <c r="AO546" s="291"/>
      <c r="AP546" s="291"/>
    </row>
    <row r="547" customFormat="false" ht="15.75" hidden="false" customHeight="false" outlineLevel="0" collapsed="false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  <c r="AJ547" s="44"/>
      <c r="AK547" s="291"/>
      <c r="AL547" s="291"/>
      <c r="AM547" s="291"/>
      <c r="AN547" s="291"/>
      <c r="AO547" s="291"/>
      <c r="AP547" s="291"/>
    </row>
    <row r="548" customFormat="false" ht="15.75" hidden="false" customHeight="false" outlineLevel="0" collapsed="false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  <c r="AJ548" s="44"/>
      <c r="AK548" s="291"/>
      <c r="AL548" s="291"/>
      <c r="AM548" s="291"/>
      <c r="AN548" s="291"/>
      <c r="AO548" s="291"/>
      <c r="AP548" s="291"/>
    </row>
    <row r="549" customFormat="false" ht="15.75" hidden="false" customHeight="false" outlineLevel="0" collapsed="false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  <c r="AJ549" s="44"/>
      <c r="AK549" s="291"/>
      <c r="AL549" s="291"/>
      <c r="AM549" s="291"/>
      <c r="AN549" s="291"/>
      <c r="AO549" s="291"/>
      <c r="AP549" s="291"/>
    </row>
    <row r="550" customFormat="false" ht="15.75" hidden="false" customHeight="false" outlineLevel="0" collapsed="false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  <c r="AJ550" s="44"/>
      <c r="AK550" s="291"/>
      <c r="AL550" s="291"/>
      <c r="AM550" s="291"/>
      <c r="AN550" s="291"/>
      <c r="AO550" s="291"/>
      <c r="AP550" s="291"/>
    </row>
    <row r="551" customFormat="false" ht="15.75" hidden="false" customHeight="false" outlineLevel="0" collapsed="false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  <c r="AJ551" s="44"/>
      <c r="AK551" s="291"/>
      <c r="AL551" s="291"/>
      <c r="AM551" s="291"/>
      <c r="AN551" s="291"/>
      <c r="AO551" s="291"/>
      <c r="AP551" s="291"/>
    </row>
    <row r="552" customFormat="false" ht="15.75" hidden="false" customHeight="false" outlineLevel="0" collapsed="false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  <c r="AK552" s="291"/>
      <c r="AL552" s="291"/>
      <c r="AM552" s="291"/>
      <c r="AN552" s="291"/>
      <c r="AO552" s="291"/>
      <c r="AP552" s="291"/>
    </row>
    <row r="553" customFormat="false" ht="15.75" hidden="false" customHeight="false" outlineLevel="0" collapsed="false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  <c r="AJ553" s="44"/>
      <c r="AK553" s="291"/>
      <c r="AL553" s="291"/>
      <c r="AM553" s="291"/>
      <c r="AN553" s="291"/>
      <c r="AO553" s="291"/>
      <c r="AP553" s="291"/>
    </row>
    <row r="554" customFormat="false" ht="15.75" hidden="false" customHeight="false" outlineLevel="0" collapsed="false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  <c r="AJ554" s="44"/>
      <c r="AK554" s="291"/>
      <c r="AL554" s="291"/>
      <c r="AM554" s="291"/>
      <c r="AN554" s="291"/>
      <c r="AO554" s="291"/>
      <c r="AP554" s="291"/>
    </row>
    <row r="555" customFormat="false" ht="15.75" hidden="false" customHeight="false" outlineLevel="0" collapsed="false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  <c r="AI555" s="44"/>
      <c r="AJ555" s="44"/>
      <c r="AK555" s="291"/>
      <c r="AL555" s="291"/>
      <c r="AM555" s="291"/>
      <c r="AN555" s="291"/>
      <c r="AO555" s="291"/>
      <c r="AP555" s="291"/>
    </row>
    <row r="556" customFormat="false" ht="15.75" hidden="false" customHeight="false" outlineLevel="0" collapsed="false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  <c r="AI556" s="44"/>
      <c r="AJ556" s="44"/>
      <c r="AK556" s="291"/>
      <c r="AL556" s="291"/>
      <c r="AM556" s="291"/>
      <c r="AN556" s="291"/>
      <c r="AO556" s="291"/>
      <c r="AP556" s="291"/>
    </row>
    <row r="557" customFormat="false" ht="15.75" hidden="false" customHeight="false" outlineLevel="0" collapsed="false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  <c r="AI557" s="44"/>
      <c r="AJ557" s="44"/>
      <c r="AK557" s="291"/>
      <c r="AL557" s="291"/>
      <c r="AM557" s="291"/>
      <c r="AN557" s="291"/>
      <c r="AO557" s="291"/>
      <c r="AP557" s="291"/>
    </row>
    <row r="558" customFormat="false" ht="15.75" hidden="false" customHeight="false" outlineLevel="0" collapsed="false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  <c r="AI558" s="44"/>
      <c r="AJ558" s="44"/>
      <c r="AK558" s="291"/>
      <c r="AL558" s="291"/>
      <c r="AM558" s="291"/>
      <c r="AN558" s="291"/>
      <c r="AO558" s="291"/>
      <c r="AP558" s="291"/>
    </row>
    <row r="559" customFormat="false" ht="15.75" hidden="false" customHeight="false" outlineLevel="0" collapsed="false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  <c r="AI559" s="44"/>
      <c r="AJ559" s="44"/>
      <c r="AK559" s="291"/>
      <c r="AL559" s="291"/>
      <c r="AM559" s="291"/>
      <c r="AN559" s="291"/>
      <c r="AO559" s="291"/>
      <c r="AP559" s="291"/>
    </row>
    <row r="560" customFormat="false" ht="15.75" hidden="false" customHeight="false" outlineLevel="0" collapsed="false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  <c r="AI560" s="44"/>
      <c r="AJ560" s="44"/>
      <c r="AK560" s="291"/>
      <c r="AL560" s="291"/>
      <c r="AM560" s="291"/>
      <c r="AN560" s="291"/>
      <c r="AO560" s="291"/>
      <c r="AP560" s="291"/>
    </row>
    <row r="561" customFormat="false" ht="15.75" hidden="false" customHeight="false" outlineLevel="0" collapsed="false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  <c r="AI561" s="44"/>
      <c r="AJ561" s="44"/>
      <c r="AK561" s="291"/>
      <c r="AL561" s="291"/>
      <c r="AM561" s="291"/>
      <c r="AN561" s="291"/>
      <c r="AO561" s="291"/>
      <c r="AP561" s="291"/>
    </row>
    <row r="562" customFormat="false" ht="15.75" hidden="false" customHeight="false" outlineLevel="0" collapsed="false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  <c r="AJ562" s="44"/>
      <c r="AK562" s="291"/>
      <c r="AL562" s="291"/>
      <c r="AM562" s="291"/>
      <c r="AN562" s="291"/>
      <c r="AO562" s="291"/>
      <c r="AP562" s="291"/>
    </row>
    <row r="563" customFormat="false" ht="15.75" hidden="false" customHeight="false" outlineLevel="0" collapsed="false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  <c r="AI563" s="44"/>
      <c r="AJ563" s="44"/>
      <c r="AK563" s="291"/>
      <c r="AL563" s="291"/>
      <c r="AM563" s="291"/>
      <c r="AN563" s="291"/>
      <c r="AO563" s="291"/>
      <c r="AP563" s="291"/>
    </row>
    <row r="564" customFormat="false" ht="15.75" hidden="false" customHeight="false" outlineLevel="0" collapsed="false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  <c r="AI564" s="44"/>
      <c r="AJ564" s="44"/>
      <c r="AK564" s="291"/>
      <c r="AL564" s="291"/>
      <c r="AM564" s="291"/>
      <c r="AN564" s="291"/>
      <c r="AO564" s="291"/>
      <c r="AP564" s="291"/>
    </row>
    <row r="565" customFormat="false" ht="15.75" hidden="false" customHeight="false" outlineLevel="0" collapsed="false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  <c r="AI565" s="44"/>
      <c r="AJ565" s="44"/>
      <c r="AK565" s="291"/>
      <c r="AL565" s="291"/>
      <c r="AM565" s="291"/>
      <c r="AN565" s="291"/>
      <c r="AO565" s="291"/>
      <c r="AP565" s="291"/>
    </row>
    <row r="566" customFormat="false" ht="15.75" hidden="false" customHeight="false" outlineLevel="0" collapsed="false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  <c r="AI566" s="44"/>
      <c r="AJ566" s="44"/>
      <c r="AK566" s="291"/>
      <c r="AL566" s="291"/>
      <c r="AM566" s="291"/>
      <c r="AN566" s="291"/>
      <c r="AO566" s="291"/>
      <c r="AP566" s="291"/>
    </row>
    <row r="567" customFormat="false" ht="15.75" hidden="false" customHeight="false" outlineLevel="0" collapsed="false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  <c r="AI567" s="44"/>
      <c r="AJ567" s="44"/>
      <c r="AK567" s="291"/>
      <c r="AL567" s="291"/>
      <c r="AM567" s="291"/>
      <c r="AN567" s="291"/>
      <c r="AO567" s="291"/>
      <c r="AP567" s="291"/>
    </row>
    <row r="568" customFormat="false" ht="15.75" hidden="false" customHeight="false" outlineLevel="0" collapsed="false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  <c r="AI568" s="44"/>
      <c r="AJ568" s="44"/>
      <c r="AK568" s="291"/>
      <c r="AL568" s="291"/>
      <c r="AM568" s="291"/>
      <c r="AN568" s="291"/>
      <c r="AO568" s="291"/>
      <c r="AP568" s="291"/>
    </row>
    <row r="569" customFormat="false" ht="15.75" hidden="false" customHeight="false" outlineLevel="0" collapsed="false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  <c r="AI569" s="44"/>
      <c r="AJ569" s="44"/>
      <c r="AK569" s="291"/>
      <c r="AL569" s="291"/>
      <c r="AM569" s="291"/>
      <c r="AN569" s="291"/>
      <c r="AO569" s="291"/>
      <c r="AP569" s="291"/>
    </row>
    <row r="570" customFormat="false" ht="15.75" hidden="false" customHeight="false" outlineLevel="0" collapsed="false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  <c r="AI570" s="44"/>
      <c r="AJ570" s="44"/>
      <c r="AK570" s="291"/>
      <c r="AL570" s="291"/>
      <c r="AM570" s="291"/>
      <c r="AN570" s="291"/>
      <c r="AO570" s="291"/>
      <c r="AP570" s="291"/>
    </row>
    <row r="571" customFormat="false" ht="15.75" hidden="false" customHeight="false" outlineLevel="0" collapsed="false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  <c r="AJ571" s="44"/>
      <c r="AK571" s="291"/>
      <c r="AL571" s="291"/>
      <c r="AM571" s="291"/>
      <c r="AN571" s="291"/>
      <c r="AO571" s="291"/>
      <c r="AP571" s="291"/>
    </row>
    <row r="572" customFormat="false" ht="15.75" hidden="false" customHeight="false" outlineLevel="0" collapsed="false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  <c r="AI572" s="44"/>
      <c r="AJ572" s="44"/>
      <c r="AK572" s="291"/>
      <c r="AL572" s="291"/>
      <c r="AM572" s="291"/>
      <c r="AN572" s="291"/>
      <c r="AO572" s="291"/>
      <c r="AP572" s="291"/>
    </row>
    <row r="573" customFormat="false" ht="15.75" hidden="false" customHeight="false" outlineLevel="0" collapsed="false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  <c r="AI573" s="44"/>
      <c r="AJ573" s="44"/>
      <c r="AK573" s="291"/>
      <c r="AL573" s="291"/>
      <c r="AM573" s="291"/>
      <c r="AN573" s="291"/>
      <c r="AO573" s="291"/>
      <c r="AP573" s="291"/>
    </row>
    <row r="574" customFormat="false" ht="15.75" hidden="false" customHeight="false" outlineLevel="0" collapsed="false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  <c r="AI574" s="44"/>
      <c r="AJ574" s="44"/>
      <c r="AK574" s="291"/>
      <c r="AL574" s="291"/>
      <c r="AM574" s="291"/>
      <c r="AN574" s="291"/>
      <c r="AO574" s="291"/>
      <c r="AP574" s="291"/>
    </row>
    <row r="575" customFormat="false" ht="15.75" hidden="false" customHeight="false" outlineLevel="0" collapsed="false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  <c r="AI575" s="44"/>
      <c r="AJ575" s="44"/>
      <c r="AK575" s="291"/>
      <c r="AL575" s="291"/>
      <c r="AM575" s="291"/>
      <c r="AN575" s="291"/>
      <c r="AO575" s="291"/>
      <c r="AP575" s="291"/>
    </row>
    <row r="576" customFormat="false" ht="15.75" hidden="false" customHeight="false" outlineLevel="0" collapsed="false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  <c r="AI576" s="44"/>
      <c r="AJ576" s="44"/>
      <c r="AK576" s="291"/>
      <c r="AL576" s="291"/>
      <c r="AM576" s="291"/>
      <c r="AN576" s="291"/>
      <c r="AO576" s="291"/>
      <c r="AP576" s="291"/>
    </row>
    <row r="577" customFormat="false" ht="15.75" hidden="false" customHeight="false" outlineLevel="0" collapsed="false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  <c r="AI577" s="44"/>
      <c r="AJ577" s="44"/>
      <c r="AK577" s="291"/>
      <c r="AL577" s="291"/>
      <c r="AM577" s="291"/>
      <c r="AN577" s="291"/>
      <c r="AO577" s="291"/>
      <c r="AP577" s="291"/>
    </row>
    <row r="578" customFormat="false" ht="15.75" hidden="false" customHeight="false" outlineLevel="0" collapsed="false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  <c r="AI578" s="44"/>
      <c r="AJ578" s="44"/>
      <c r="AK578" s="291"/>
      <c r="AL578" s="291"/>
      <c r="AM578" s="291"/>
      <c r="AN578" s="291"/>
      <c r="AO578" s="291"/>
      <c r="AP578" s="291"/>
    </row>
    <row r="579" customFormat="false" ht="15.75" hidden="false" customHeight="false" outlineLevel="0" collapsed="false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  <c r="AI579" s="44"/>
      <c r="AJ579" s="44"/>
      <c r="AK579" s="291"/>
      <c r="AL579" s="291"/>
      <c r="AM579" s="291"/>
      <c r="AN579" s="291"/>
      <c r="AO579" s="291"/>
      <c r="AP579" s="291"/>
    </row>
    <row r="580" customFormat="false" ht="15.75" hidden="false" customHeight="false" outlineLevel="0" collapsed="false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  <c r="AI580" s="44"/>
      <c r="AJ580" s="44"/>
      <c r="AK580" s="291"/>
      <c r="AL580" s="291"/>
      <c r="AM580" s="291"/>
      <c r="AN580" s="291"/>
      <c r="AO580" s="291"/>
      <c r="AP580" s="291"/>
    </row>
    <row r="581" customFormat="false" ht="15.75" hidden="false" customHeight="false" outlineLevel="0" collapsed="false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  <c r="AI581" s="44"/>
      <c r="AJ581" s="44"/>
      <c r="AK581" s="291"/>
      <c r="AL581" s="291"/>
      <c r="AM581" s="291"/>
      <c r="AN581" s="291"/>
      <c r="AO581" s="291"/>
      <c r="AP581" s="291"/>
    </row>
    <row r="582" customFormat="false" ht="15.75" hidden="false" customHeight="false" outlineLevel="0" collapsed="false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  <c r="AJ582" s="44"/>
      <c r="AK582" s="291"/>
      <c r="AL582" s="291"/>
      <c r="AM582" s="291"/>
      <c r="AN582" s="291"/>
      <c r="AO582" s="291"/>
      <c r="AP582" s="291"/>
    </row>
    <row r="583" customFormat="false" ht="15.75" hidden="false" customHeight="false" outlineLevel="0" collapsed="false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  <c r="AI583" s="44"/>
      <c r="AJ583" s="44"/>
      <c r="AK583" s="291"/>
      <c r="AL583" s="291"/>
      <c r="AM583" s="291"/>
      <c r="AN583" s="291"/>
      <c r="AO583" s="291"/>
      <c r="AP583" s="291"/>
    </row>
    <row r="584" customFormat="false" ht="15.75" hidden="false" customHeight="false" outlineLevel="0" collapsed="false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  <c r="AI584" s="44"/>
      <c r="AJ584" s="44"/>
      <c r="AK584" s="291"/>
      <c r="AL584" s="291"/>
      <c r="AM584" s="291"/>
      <c r="AN584" s="291"/>
      <c r="AO584" s="291"/>
      <c r="AP584" s="291"/>
    </row>
    <row r="585" customFormat="false" ht="15.75" hidden="false" customHeight="false" outlineLevel="0" collapsed="false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  <c r="AJ585" s="44"/>
      <c r="AK585" s="291"/>
      <c r="AL585" s="291"/>
      <c r="AM585" s="291"/>
      <c r="AN585" s="291"/>
      <c r="AO585" s="291"/>
      <c r="AP585" s="291"/>
    </row>
    <row r="586" customFormat="false" ht="15.75" hidden="false" customHeight="false" outlineLevel="0" collapsed="false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  <c r="AI586" s="44"/>
      <c r="AJ586" s="44"/>
      <c r="AK586" s="291"/>
      <c r="AL586" s="291"/>
      <c r="AM586" s="291"/>
      <c r="AN586" s="291"/>
      <c r="AO586" s="291"/>
      <c r="AP586" s="291"/>
    </row>
    <row r="587" customFormat="false" ht="15.75" hidden="false" customHeight="false" outlineLevel="0" collapsed="false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  <c r="AI587" s="44"/>
      <c r="AJ587" s="44"/>
      <c r="AK587" s="291"/>
      <c r="AL587" s="291"/>
      <c r="AM587" s="291"/>
      <c r="AN587" s="291"/>
      <c r="AO587" s="291"/>
      <c r="AP587" s="291"/>
    </row>
    <row r="588" customFormat="false" ht="15.75" hidden="false" customHeight="false" outlineLevel="0" collapsed="false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  <c r="AI588" s="44"/>
      <c r="AJ588" s="44"/>
      <c r="AK588" s="291"/>
      <c r="AL588" s="291"/>
      <c r="AM588" s="291"/>
      <c r="AN588" s="291"/>
      <c r="AO588" s="291"/>
      <c r="AP588" s="291"/>
    </row>
    <row r="589" customFormat="false" ht="15.75" hidden="false" customHeight="false" outlineLevel="0" collapsed="false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  <c r="AI589" s="44"/>
      <c r="AJ589" s="44"/>
      <c r="AK589" s="291"/>
      <c r="AL589" s="291"/>
      <c r="AM589" s="291"/>
      <c r="AN589" s="291"/>
      <c r="AO589" s="291"/>
      <c r="AP589" s="291"/>
    </row>
    <row r="590" customFormat="false" ht="15.75" hidden="false" customHeight="false" outlineLevel="0" collapsed="false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  <c r="AI590" s="44"/>
      <c r="AJ590" s="44"/>
      <c r="AK590" s="291"/>
      <c r="AL590" s="291"/>
      <c r="AM590" s="291"/>
      <c r="AN590" s="291"/>
      <c r="AO590" s="291"/>
      <c r="AP590" s="291"/>
    </row>
    <row r="591" customFormat="false" ht="15.75" hidden="false" customHeight="false" outlineLevel="0" collapsed="false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  <c r="AI591" s="44"/>
      <c r="AJ591" s="44"/>
      <c r="AK591" s="291"/>
      <c r="AL591" s="291"/>
      <c r="AM591" s="291"/>
      <c r="AN591" s="291"/>
      <c r="AO591" s="291"/>
      <c r="AP591" s="291"/>
    </row>
    <row r="592" customFormat="false" ht="15.75" hidden="false" customHeight="false" outlineLevel="0" collapsed="false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  <c r="AI592" s="44"/>
      <c r="AJ592" s="44"/>
      <c r="AK592" s="291"/>
      <c r="AL592" s="291"/>
      <c r="AM592" s="291"/>
      <c r="AN592" s="291"/>
      <c r="AO592" s="291"/>
      <c r="AP592" s="291"/>
    </row>
    <row r="593" customFormat="false" ht="15.75" hidden="false" customHeight="false" outlineLevel="0" collapsed="false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  <c r="AI593" s="44"/>
      <c r="AJ593" s="44"/>
      <c r="AK593" s="291"/>
      <c r="AL593" s="291"/>
      <c r="AM593" s="291"/>
      <c r="AN593" s="291"/>
      <c r="AO593" s="291"/>
      <c r="AP593" s="291"/>
    </row>
    <row r="594" customFormat="false" ht="15.75" hidden="false" customHeight="false" outlineLevel="0" collapsed="false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  <c r="AI594" s="44"/>
      <c r="AJ594" s="44"/>
      <c r="AK594" s="291"/>
      <c r="AL594" s="291"/>
      <c r="AM594" s="291"/>
      <c r="AN594" s="291"/>
      <c r="AO594" s="291"/>
      <c r="AP594" s="291"/>
    </row>
    <row r="595" customFormat="false" ht="15.75" hidden="false" customHeight="false" outlineLevel="0" collapsed="false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  <c r="AI595" s="44"/>
      <c r="AJ595" s="44"/>
      <c r="AK595" s="291"/>
      <c r="AL595" s="291"/>
      <c r="AM595" s="291"/>
      <c r="AN595" s="291"/>
      <c r="AO595" s="291"/>
      <c r="AP595" s="291"/>
    </row>
    <row r="596" customFormat="false" ht="15.75" hidden="false" customHeight="false" outlineLevel="0" collapsed="false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  <c r="AI596" s="44"/>
      <c r="AJ596" s="44"/>
      <c r="AK596" s="291"/>
      <c r="AL596" s="291"/>
      <c r="AM596" s="291"/>
      <c r="AN596" s="291"/>
      <c r="AO596" s="291"/>
      <c r="AP596" s="291"/>
    </row>
    <row r="597" customFormat="false" ht="15.75" hidden="false" customHeight="false" outlineLevel="0" collapsed="false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  <c r="AJ597" s="44"/>
      <c r="AK597" s="291"/>
      <c r="AL597" s="291"/>
      <c r="AM597" s="291"/>
      <c r="AN597" s="291"/>
      <c r="AO597" s="291"/>
      <c r="AP597" s="291"/>
    </row>
    <row r="598" customFormat="false" ht="15.75" hidden="false" customHeight="false" outlineLevel="0" collapsed="false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  <c r="AJ598" s="44"/>
      <c r="AK598" s="291"/>
      <c r="AL598" s="291"/>
      <c r="AM598" s="291"/>
      <c r="AN598" s="291"/>
      <c r="AO598" s="291"/>
      <c r="AP598" s="291"/>
    </row>
    <row r="599" customFormat="false" ht="15.75" hidden="false" customHeight="false" outlineLevel="0" collapsed="false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  <c r="AI599" s="44"/>
      <c r="AJ599" s="44"/>
      <c r="AK599" s="291"/>
      <c r="AL599" s="291"/>
      <c r="AM599" s="291"/>
      <c r="AN599" s="291"/>
      <c r="AO599" s="291"/>
      <c r="AP599" s="291"/>
    </row>
    <row r="600" customFormat="false" ht="15.75" hidden="false" customHeight="false" outlineLevel="0" collapsed="false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  <c r="AI600" s="44"/>
      <c r="AJ600" s="44"/>
      <c r="AK600" s="291"/>
      <c r="AL600" s="291"/>
      <c r="AM600" s="291"/>
      <c r="AN600" s="291"/>
      <c r="AO600" s="291"/>
      <c r="AP600" s="291"/>
    </row>
    <row r="601" customFormat="false" ht="15.75" hidden="false" customHeight="false" outlineLevel="0" collapsed="false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  <c r="AI601" s="44"/>
      <c r="AJ601" s="44"/>
      <c r="AK601" s="291"/>
      <c r="AL601" s="291"/>
      <c r="AM601" s="291"/>
      <c r="AN601" s="291"/>
      <c r="AO601" s="291"/>
      <c r="AP601" s="291"/>
    </row>
    <row r="602" customFormat="false" ht="15.75" hidden="false" customHeight="false" outlineLevel="0" collapsed="false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  <c r="AK602" s="291"/>
      <c r="AL602" s="291"/>
      <c r="AM602" s="291"/>
      <c r="AN602" s="291"/>
      <c r="AO602" s="291"/>
      <c r="AP602" s="291"/>
    </row>
    <row r="603" customFormat="false" ht="15.75" hidden="false" customHeight="false" outlineLevel="0" collapsed="false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  <c r="AK603" s="291"/>
      <c r="AL603" s="291"/>
      <c r="AM603" s="291"/>
      <c r="AN603" s="291"/>
      <c r="AO603" s="291"/>
      <c r="AP603" s="291"/>
    </row>
    <row r="604" customFormat="false" ht="15.75" hidden="false" customHeight="false" outlineLevel="0" collapsed="false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  <c r="AI604" s="44"/>
      <c r="AJ604" s="44"/>
      <c r="AK604" s="291"/>
      <c r="AL604" s="291"/>
      <c r="AM604" s="291"/>
      <c r="AN604" s="291"/>
      <c r="AO604" s="291"/>
      <c r="AP604" s="291"/>
    </row>
    <row r="605" customFormat="false" ht="15.75" hidden="false" customHeight="false" outlineLevel="0" collapsed="false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  <c r="AK605" s="291"/>
      <c r="AL605" s="291"/>
      <c r="AM605" s="291"/>
      <c r="AN605" s="291"/>
      <c r="AO605" s="291"/>
      <c r="AP605" s="291"/>
    </row>
    <row r="606" customFormat="false" ht="15.75" hidden="false" customHeight="false" outlineLevel="0" collapsed="false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  <c r="AI606" s="44"/>
      <c r="AJ606" s="44"/>
      <c r="AK606" s="291"/>
      <c r="AL606" s="291"/>
      <c r="AM606" s="291"/>
      <c r="AN606" s="291"/>
      <c r="AO606" s="291"/>
      <c r="AP606" s="291"/>
    </row>
    <row r="607" customFormat="false" ht="15.75" hidden="false" customHeight="false" outlineLevel="0" collapsed="false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  <c r="AI607" s="44"/>
      <c r="AJ607" s="44"/>
      <c r="AK607" s="291"/>
      <c r="AL607" s="291"/>
      <c r="AM607" s="291"/>
      <c r="AN607" s="291"/>
      <c r="AO607" s="291"/>
      <c r="AP607" s="291"/>
    </row>
    <row r="608" customFormat="false" ht="15.75" hidden="false" customHeight="false" outlineLevel="0" collapsed="false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  <c r="AI608" s="44"/>
      <c r="AJ608" s="44"/>
      <c r="AK608" s="291"/>
      <c r="AL608" s="291"/>
      <c r="AM608" s="291"/>
      <c r="AN608" s="291"/>
      <c r="AO608" s="291"/>
      <c r="AP608" s="291"/>
    </row>
    <row r="609" customFormat="false" ht="15.75" hidden="false" customHeight="false" outlineLevel="0" collapsed="false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  <c r="AJ609" s="44"/>
      <c r="AK609" s="291"/>
      <c r="AL609" s="291"/>
      <c r="AM609" s="291"/>
      <c r="AN609" s="291"/>
      <c r="AO609" s="291"/>
      <c r="AP609" s="291"/>
    </row>
    <row r="610" customFormat="false" ht="15.75" hidden="false" customHeight="false" outlineLevel="0" collapsed="false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  <c r="AI610" s="44"/>
      <c r="AJ610" s="44"/>
      <c r="AK610" s="291"/>
      <c r="AL610" s="291"/>
      <c r="AM610" s="291"/>
      <c r="AN610" s="291"/>
      <c r="AO610" s="291"/>
      <c r="AP610" s="291"/>
    </row>
    <row r="611" customFormat="false" ht="15.75" hidden="false" customHeight="false" outlineLevel="0" collapsed="false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  <c r="AI611" s="44"/>
      <c r="AJ611" s="44"/>
      <c r="AK611" s="291"/>
      <c r="AL611" s="291"/>
      <c r="AM611" s="291"/>
      <c r="AN611" s="291"/>
      <c r="AO611" s="291"/>
      <c r="AP611" s="291"/>
    </row>
    <row r="612" customFormat="false" ht="15.75" hidden="false" customHeight="false" outlineLevel="0" collapsed="false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  <c r="AI612" s="44"/>
      <c r="AJ612" s="44"/>
      <c r="AK612" s="291"/>
      <c r="AL612" s="291"/>
      <c r="AM612" s="291"/>
      <c r="AN612" s="291"/>
      <c r="AO612" s="291"/>
      <c r="AP612" s="291"/>
    </row>
    <row r="613" customFormat="false" ht="15.75" hidden="false" customHeight="false" outlineLevel="0" collapsed="false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  <c r="AI613" s="44"/>
      <c r="AJ613" s="44"/>
      <c r="AK613" s="291"/>
      <c r="AL613" s="291"/>
      <c r="AM613" s="291"/>
      <c r="AN613" s="291"/>
      <c r="AO613" s="291"/>
      <c r="AP613" s="291"/>
    </row>
    <row r="614" customFormat="false" ht="15.75" hidden="false" customHeight="false" outlineLevel="0" collapsed="false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  <c r="AI614" s="44"/>
      <c r="AJ614" s="44"/>
      <c r="AK614" s="291"/>
      <c r="AL614" s="291"/>
      <c r="AM614" s="291"/>
      <c r="AN614" s="291"/>
      <c r="AO614" s="291"/>
      <c r="AP614" s="291"/>
    </row>
    <row r="615" customFormat="false" ht="15.75" hidden="false" customHeight="false" outlineLevel="0" collapsed="false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  <c r="AI615" s="44"/>
      <c r="AJ615" s="44"/>
      <c r="AK615" s="291"/>
      <c r="AL615" s="291"/>
      <c r="AM615" s="291"/>
      <c r="AN615" s="291"/>
      <c r="AO615" s="291"/>
      <c r="AP615" s="291"/>
    </row>
    <row r="616" customFormat="false" ht="15.75" hidden="false" customHeight="false" outlineLevel="0" collapsed="false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  <c r="AI616" s="44"/>
      <c r="AJ616" s="44"/>
      <c r="AK616" s="291"/>
      <c r="AL616" s="291"/>
      <c r="AM616" s="291"/>
      <c r="AN616" s="291"/>
      <c r="AO616" s="291"/>
      <c r="AP616" s="291"/>
    </row>
    <row r="617" customFormat="false" ht="15.75" hidden="false" customHeight="false" outlineLevel="0" collapsed="false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  <c r="AJ617" s="44"/>
      <c r="AK617" s="291"/>
      <c r="AL617" s="291"/>
      <c r="AM617" s="291"/>
      <c r="AN617" s="291"/>
      <c r="AO617" s="291"/>
      <c r="AP617" s="291"/>
    </row>
    <row r="618" customFormat="false" ht="15.75" hidden="false" customHeight="false" outlineLevel="0" collapsed="false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  <c r="AI618" s="44"/>
      <c r="AJ618" s="44"/>
      <c r="AK618" s="291"/>
      <c r="AL618" s="291"/>
      <c r="AM618" s="291"/>
      <c r="AN618" s="291"/>
      <c r="AO618" s="291"/>
      <c r="AP618" s="291"/>
    </row>
    <row r="619" customFormat="false" ht="15.75" hidden="false" customHeight="false" outlineLevel="0" collapsed="false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  <c r="AI619" s="44"/>
      <c r="AJ619" s="44"/>
      <c r="AK619" s="291"/>
      <c r="AL619" s="291"/>
      <c r="AM619" s="291"/>
      <c r="AN619" s="291"/>
      <c r="AO619" s="291"/>
      <c r="AP619" s="291"/>
    </row>
    <row r="620" customFormat="false" ht="15.75" hidden="false" customHeight="false" outlineLevel="0" collapsed="false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  <c r="AI620" s="44"/>
      <c r="AJ620" s="44"/>
      <c r="AK620" s="291"/>
      <c r="AL620" s="291"/>
      <c r="AM620" s="291"/>
      <c r="AN620" s="291"/>
      <c r="AO620" s="291"/>
      <c r="AP620" s="291"/>
    </row>
    <row r="621" customFormat="false" ht="15.75" hidden="false" customHeight="false" outlineLevel="0" collapsed="false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  <c r="AI621" s="44"/>
      <c r="AJ621" s="44"/>
      <c r="AK621" s="291"/>
      <c r="AL621" s="291"/>
      <c r="AM621" s="291"/>
      <c r="AN621" s="291"/>
      <c r="AO621" s="291"/>
      <c r="AP621" s="291"/>
    </row>
    <row r="622" customFormat="false" ht="15.75" hidden="false" customHeight="false" outlineLevel="0" collapsed="false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  <c r="AI622" s="44"/>
      <c r="AJ622" s="44"/>
      <c r="AK622" s="291"/>
      <c r="AL622" s="291"/>
      <c r="AM622" s="291"/>
      <c r="AN622" s="291"/>
      <c r="AO622" s="291"/>
      <c r="AP622" s="291"/>
    </row>
    <row r="623" customFormat="false" ht="15.75" hidden="false" customHeight="false" outlineLevel="0" collapsed="false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  <c r="AI623" s="44"/>
      <c r="AJ623" s="44"/>
      <c r="AK623" s="291"/>
      <c r="AL623" s="291"/>
      <c r="AM623" s="291"/>
      <c r="AN623" s="291"/>
      <c r="AO623" s="291"/>
      <c r="AP623" s="291"/>
    </row>
    <row r="624" customFormat="false" ht="15.75" hidden="false" customHeight="false" outlineLevel="0" collapsed="false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  <c r="AI624" s="44"/>
      <c r="AJ624" s="44"/>
      <c r="AK624" s="291"/>
      <c r="AL624" s="291"/>
      <c r="AM624" s="291"/>
      <c r="AN624" s="291"/>
      <c r="AO624" s="291"/>
      <c r="AP624" s="291"/>
    </row>
    <row r="625" customFormat="false" ht="15.75" hidden="false" customHeight="false" outlineLevel="0" collapsed="false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  <c r="AI625" s="44"/>
      <c r="AJ625" s="44"/>
      <c r="AK625" s="291"/>
      <c r="AL625" s="291"/>
      <c r="AM625" s="291"/>
      <c r="AN625" s="291"/>
      <c r="AO625" s="291"/>
      <c r="AP625" s="291"/>
    </row>
    <row r="626" customFormat="false" ht="15.75" hidden="false" customHeight="false" outlineLevel="0" collapsed="false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  <c r="AI626" s="44"/>
      <c r="AJ626" s="44"/>
      <c r="AK626" s="291"/>
      <c r="AL626" s="291"/>
      <c r="AM626" s="291"/>
      <c r="AN626" s="291"/>
      <c r="AO626" s="291"/>
      <c r="AP626" s="291"/>
    </row>
    <row r="627" customFormat="false" ht="15.75" hidden="false" customHeight="false" outlineLevel="0" collapsed="false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  <c r="AI627" s="44"/>
      <c r="AJ627" s="44"/>
      <c r="AK627" s="291"/>
      <c r="AL627" s="291"/>
      <c r="AM627" s="291"/>
      <c r="AN627" s="291"/>
      <c r="AO627" s="291"/>
      <c r="AP627" s="291"/>
    </row>
    <row r="628" customFormat="false" ht="15.75" hidden="false" customHeight="false" outlineLevel="0" collapsed="false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  <c r="AI628" s="44"/>
      <c r="AJ628" s="44"/>
      <c r="AK628" s="291"/>
      <c r="AL628" s="291"/>
      <c r="AM628" s="291"/>
      <c r="AN628" s="291"/>
      <c r="AO628" s="291"/>
      <c r="AP628" s="291"/>
    </row>
    <row r="629" customFormat="false" ht="15.75" hidden="false" customHeight="false" outlineLevel="0" collapsed="false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  <c r="AI629" s="44"/>
      <c r="AJ629" s="44"/>
      <c r="AK629" s="291"/>
      <c r="AL629" s="291"/>
      <c r="AM629" s="291"/>
      <c r="AN629" s="291"/>
      <c r="AO629" s="291"/>
      <c r="AP629" s="291"/>
    </row>
    <row r="630" customFormat="false" ht="15.75" hidden="false" customHeight="false" outlineLevel="0" collapsed="false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  <c r="AJ630" s="44"/>
      <c r="AK630" s="291"/>
      <c r="AL630" s="291"/>
      <c r="AM630" s="291"/>
      <c r="AN630" s="291"/>
      <c r="AO630" s="291"/>
      <c r="AP630" s="291"/>
    </row>
    <row r="631" customFormat="false" ht="15.75" hidden="false" customHeight="false" outlineLevel="0" collapsed="false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291"/>
      <c r="AL631" s="291"/>
      <c r="AM631" s="291"/>
      <c r="AN631" s="291"/>
      <c r="AO631" s="291"/>
      <c r="AP631" s="291"/>
    </row>
    <row r="632" customFormat="false" ht="15.75" hidden="false" customHeight="false" outlineLevel="0" collapsed="false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291"/>
      <c r="AL632" s="291"/>
      <c r="AM632" s="291"/>
      <c r="AN632" s="291"/>
      <c r="AO632" s="291"/>
      <c r="AP632" s="291"/>
    </row>
    <row r="633" customFormat="false" ht="15.75" hidden="false" customHeight="false" outlineLevel="0" collapsed="false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  <c r="AI633" s="44"/>
      <c r="AJ633" s="44"/>
      <c r="AK633" s="291"/>
      <c r="AL633" s="291"/>
      <c r="AM633" s="291"/>
      <c r="AN633" s="291"/>
      <c r="AO633" s="291"/>
      <c r="AP633" s="291"/>
    </row>
    <row r="634" customFormat="false" ht="15.75" hidden="false" customHeight="false" outlineLevel="0" collapsed="false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291"/>
      <c r="AL634" s="291"/>
      <c r="AM634" s="291"/>
      <c r="AN634" s="291"/>
      <c r="AO634" s="291"/>
      <c r="AP634" s="291"/>
    </row>
    <row r="635" customFormat="false" ht="15.75" hidden="false" customHeight="false" outlineLevel="0" collapsed="false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  <c r="AI635" s="44"/>
      <c r="AJ635" s="44"/>
      <c r="AK635" s="291"/>
      <c r="AL635" s="291"/>
      <c r="AM635" s="291"/>
      <c r="AN635" s="291"/>
      <c r="AO635" s="291"/>
      <c r="AP635" s="291"/>
    </row>
    <row r="636" customFormat="false" ht="15.75" hidden="false" customHeight="false" outlineLevel="0" collapsed="false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  <c r="AI636" s="44"/>
      <c r="AJ636" s="44"/>
      <c r="AK636" s="291"/>
      <c r="AL636" s="291"/>
      <c r="AM636" s="291"/>
      <c r="AN636" s="291"/>
      <c r="AO636" s="291"/>
      <c r="AP636" s="291"/>
    </row>
    <row r="637" customFormat="false" ht="15.75" hidden="false" customHeight="false" outlineLevel="0" collapsed="false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  <c r="AI637" s="44"/>
      <c r="AJ637" s="44"/>
      <c r="AK637" s="291"/>
      <c r="AL637" s="291"/>
      <c r="AM637" s="291"/>
      <c r="AN637" s="291"/>
      <c r="AO637" s="291"/>
      <c r="AP637" s="291"/>
    </row>
    <row r="638" customFormat="false" ht="15.75" hidden="false" customHeight="false" outlineLevel="0" collapsed="false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291"/>
      <c r="AL638" s="291"/>
      <c r="AM638" s="291"/>
      <c r="AN638" s="291"/>
      <c r="AO638" s="291"/>
      <c r="AP638" s="291"/>
    </row>
    <row r="639" customFormat="false" ht="15.75" hidden="false" customHeight="false" outlineLevel="0" collapsed="false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291"/>
      <c r="AL639" s="291"/>
      <c r="AM639" s="291"/>
      <c r="AN639" s="291"/>
      <c r="AO639" s="291"/>
      <c r="AP639" s="291"/>
    </row>
    <row r="640" customFormat="false" ht="15.75" hidden="false" customHeight="false" outlineLevel="0" collapsed="false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  <c r="AI640" s="44"/>
      <c r="AJ640" s="44"/>
      <c r="AK640" s="291"/>
      <c r="AL640" s="291"/>
      <c r="AM640" s="291"/>
      <c r="AN640" s="291"/>
      <c r="AO640" s="291"/>
      <c r="AP640" s="291"/>
    </row>
    <row r="641" customFormat="false" ht="15.75" hidden="false" customHeight="false" outlineLevel="0" collapsed="false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  <c r="AJ641" s="44"/>
      <c r="AK641" s="291"/>
      <c r="AL641" s="291"/>
      <c r="AM641" s="291"/>
      <c r="AN641" s="291"/>
      <c r="AO641" s="291"/>
      <c r="AP641" s="291"/>
    </row>
    <row r="642" customFormat="false" ht="15.75" hidden="false" customHeight="false" outlineLevel="0" collapsed="false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  <c r="AI642" s="44"/>
      <c r="AJ642" s="44"/>
      <c r="AK642" s="291"/>
      <c r="AL642" s="291"/>
      <c r="AM642" s="291"/>
      <c r="AN642" s="291"/>
      <c r="AO642" s="291"/>
      <c r="AP642" s="291"/>
    </row>
    <row r="643" customFormat="false" ht="15.75" hidden="false" customHeight="false" outlineLevel="0" collapsed="false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  <c r="AK643" s="291"/>
      <c r="AL643" s="291"/>
      <c r="AM643" s="291"/>
      <c r="AN643" s="291"/>
      <c r="AO643" s="291"/>
      <c r="AP643" s="291"/>
    </row>
    <row r="644" customFormat="false" ht="15.75" hidden="false" customHeight="false" outlineLevel="0" collapsed="false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  <c r="AI644" s="44"/>
      <c r="AJ644" s="44"/>
      <c r="AK644" s="291"/>
      <c r="AL644" s="291"/>
      <c r="AM644" s="291"/>
      <c r="AN644" s="291"/>
      <c r="AO644" s="291"/>
      <c r="AP644" s="291"/>
    </row>
    <row r="645" customFormat="false" ht="15.75" hidden="false" customHeight="false" outlineLevel="0" collapsed="false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  <c r="AI645" s="44"/>
      <c r="AJ645" s="44"/>
      <c r="AK645" s="291"/>
      <c r="AL645" s="291"/>
      <c r="AM645" s="291"/>
      <c r="AN645" s="291"/>
      <c r="AO645" s="291"/>
      <c r="AP645" s="291"/>
    </row>
    <row r="646" customFormat="false" ht="15.75" hidden="false" customHeight="false" outlineLevel="0" collapsed="false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  <c r="AI646" s="44"/>
      <c r="AJ646" s="44"/>
      <c r="AK646" s="291"/>
      <c r="AL646" s="291"/>
      <c r="AM646" s="291"/>
      <c r="AN646" s="291"/>
      <c r="AO646" s="291"/>
      <c r="AP646" s="291"/>
    </row>
    <row r="647" customFormat="false" ht="15.75" hidden="false" customHeight="false" outlineLevel="0" collapsed="false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  <c r="AI647" s="44"/>
      <c r="AJ647" s="44"/>
      <c r="AK647" s="291"/>
      <c r="AL647" s="291"/>
      <c r="AM647" s="291"/>
      <c r="AN647" s="291"/>
      <c r="AO647" s="291"/>
      <c r="AP647" s="291"/>
    </row>
    <row r="648" customFormat="false" ht="15.75" hidden="false" customHeight="false" outlineLevel="0" collapsed="false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  <c r="AI648" s="44"/>
      <c r="AJ648" s="44"/>
      <c r="AK648" s="291"/>
      <c r="AL648" s="291"/>
      <c r="AM648" s="291"/>
      <c r="AN648" s="291"/>
      <c r="AO648" s="291"/>
      <c r="AP648" s="291"/>
    </row>
    <row r="649" customFormat="false" ht="15.75" hidden="false" customHeight="false" outlineLevel="0" collapsed="false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  <c r="AI649" s="44"/>
      <c r="AJ649" s="44"/>
      <c r="AK649" s="291"/>
      <c r="AL649" s="291"/>
      <c r="AM649" s="291"/>
      <c r="AN649" s="291"/>
      <c r="AO649" s="291"/>
      <c r="AP649" s="291"/>
    </row>
    <row r="650" customFormat="false" ht="15.75" hidden="false" customHeight="false" outlineLevel="0" collapsed="false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  <c r="AJ650" s="44"/>
      <c r="AK650" s="291"/>
      <c r="AL650" s="291"/>
      <c r="AM650" s="291"/>
      <c r="AN650" s="291"/>
      <c r="AO650" s="291"/>
      <c r="AP650" s="291"/>
    </row>
    <row r="651" customFormat="false" ht="15.75" hidden="false" customHeight="false" outlineLevel="0" collapsed="false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  <c r="AI651" s="44"/>
      <c r="AJ651" s="44"/>
      <c r="AK651" s="291"/>
      <c r="AL651" s="291"/>
      <c r="AM651" s="291"/>
      <c r="AN651" s="291"/>
      <c r="AO651" s="291"/>
      <c r="AP651" s="291"/>
    </row>
    <row r="652" customFormat="false" ht="15.75" hidden="false" customHeight="false" outlineLevel="0" collapsed="false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  <c r="AI652" s="44"/>
      <c r="AJ652" s="44"/>
      <c r="AK652" s="291"/>
      <c r="AL652" s="291"/>
      <c r="AM652" s="291"/>
      <c r="AN652" s="291"/>
      <c r="AO652" s="291"/>
      <c r="AP652" s="291"/>
    </row>
    <row r="653" customFormat="false" ht="15.75" hidden="false" customHeight="false" outlineLevel="0" collapsed="false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  <c r="AI653" s="44"/>
      <c r="AJ653" s="44"/>
      <c r="AK653" s="291"/>
      <c r="AL653" s="291"/>
      <c r="AM653" s="291"/>
      <c r="AN653" s="291"/>
      <c r="AO653" s="291"/>
      <c r="AP653" s="291"/>
    </row>
    <row r="654" customFormat="false" ht="15.75" hidden="false" customHeight="false" outlineLevel="0" collapsed="false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  <c r="AI654" s="44"/>
      <c r="AJ654" s="44"/>
      <c r="AK654" s="291"/>
      <c r="AL654" s="291"/>
      <c r="AM654" s="291"/>
      <c r="AN654" s="291"/>
      <c r="AO654" s="291"/>
      <c r="AP654" s="291"/>
    </row>
    <row r="655" customFormat="false" ht="15.75" hidden="false" customHeight="false" outlineLevel="0" collapsed="false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  <c r="AI655" s="44"/>
      <c r="AJ655" s="44"/>
      <c r="AK655" s="291"/>
      <c r="AL655" s="291"/>
      <c r="AM655" s="291"/>
      <c r="AN655" s="291"/>
      <c r="AO655" s="291"/>
      <c r="AP655" s="291"/>
    </row>
    <row r="656" customFormat="false" ht="15.75" hidden="false" customHeight="false" outlineLevel="0" collapsed="false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  <c r="AI656" s="44"/>
      <c r="AJ656" s="44"/>
      <c r="AK656" s="291"/>
      <c r="AL656" s="291"/>
      <c r="AM656" s="291"/>
      <c r="AN656" s="291"/>
      <c r="AO656" s="291"/>
      <c r="AP656" s="291"/>
    </row>
    <row r="657" customFormat="false" ht="15.75" hidden="false" customHeight="false" outlineLevel="0" collapsed="false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  <c r="AI657" s="44"/>
      <c r="AJ657" s="44"/>
      <c r="AK657" s="291"/>
      <c r="AL657" s="291"/>
      <c r="AM657" s="291"/>
      <c r="AN657" s="291"/>
      <c r="AO657" s="291"/>
      <c r="AP657" s="291"/>
    </row>
    <row r="658" customFormat="false" ht="15.75" hidden="false" customHeight="false" outlineLevel="0" collapsed="false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  <c r="AI658" s="44"/>
      <c r="AJ658" s="44"/>
      <c r="AK658" s="291"/>
      <c r="AL658" s="291"/>
      <c r="AM658" s="291"/>
      <c r="AN658" s="291"/>
      <c r="AO658" s="291"/>
      <c r="AP658" s="291"/>
    </row>
    <row r="659" customFormat="false" ht="15.75" hidden="false" customHeight="false" outlineLevel="0" collapsed="false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  <c r="AI659" s="44"/>
      <c r="AJ659" s="44"/>
      <c r="AK659" s="291"/>
      <c r="AL659" s="291"/>
      <c r="AM659" s="291"/>
      <c r="AN659" s="291"/>
      <c r="AO659" s="291"/>
      <c r="AP659" s="291"/>
    </row>
    <row r="660" customFormat="false" ht="15.75" hidden="false" customHeight="false" outlineLevel="0" collapsed="false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  <c r="AI660" s="44"/>
      <c r="AJ660" s="44"/>
      <c r="AK660" s="291"/>
      <c r="AL660" s="291"/>
      <c r="AM660" s="291"/>
      <c r="AN660" s="291"/>
      <c r="AO660" s="291"/>
      <c r="AP660" s="291"/>
    </row>
    <row r="661" customFormat="false" ht="15.75" hidden="false" customHeight="false" outlineLevel="0" collapsed="false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  <c r="AI661" s="44"/>
      <c r="AJ661" s="44"/>
      <c r="AK661" s="291"/>
      <c r="AL661" s="291"/>
      <c r="AM661" s="291"/>
      <c r="AN661" s="291"/>
      <c r="AO661" s="291"/>
      <c r="AP661" s="291"/>
    </row>
    <row r="662" customFormat="false" ht="15.75" hidden="false" customHeight="false" outlineLevel="0" collapsed="false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  <c r="AI662" s="44"/>
      <c r="AJ662" s="44"/>
      <c r="AK662" s="291"/>
      <c r="AL662" s="291"/>
      <c r="AM662" s="291"/>
      <c r="AN662" s="291"/>
      <c r="AO662" s="291"/>
      <c r="AP662" s="291"/>
    </row>
    <row r="663" customFormat="false" ht="15.75" hidden="false" customHeight="false" outlineLevel="0" collapsed="false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  <c r="AI663" s="44"/>
      <c r="AJ663" s="44"/>
      <c r="AK663" s="291"/>
      <c r="AL663" s="291"/>
      <c r="AM663" s="291"/>
      <c r="AN663" s="291"/>
      <c r="AO663" s="291"/>
      <c r="AP663" s="291"/>
    </row>
    <row r="664" customFormat="false" ht="15.75" hidden="false" customHeight="false" outlineLevel="0" collapsed="false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  <c r="AI664" s="44"/>
      <c r="AJ664" s="44"/>
      <c r="AK664" s="291"/>
      <c r="AL664" s="291"/>
      <c r="AM664" s="291"/>
      <c r="AN664" s="291"/>
      <c r="AO664" s="291"/>
      <c r="AP664" s="291"/>
    </row>
    <row r="665" customFormat="false" ht="15.75" hidden="false" customHeight="false" outlineLevel="0" collapsed="false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  <c r="AJ665" s="44"/>
      <c r="AK665" s="291"/>
      <c r="AL665" s="291"/>
      <c r="AM665" s="291"/>
      <c r="AN665" s="291"/>
      <c r="AO665" s="291"/>
      <c r="AP665" s="291"/>
    </row>
    <row r="666" customFormat="false" ht="15.75" hidden="false" customHeight="false" outlineLevel="0" collapsed="false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  <c r="AJ666" s="44"/>
      <c r="AK666" s="291"/>
      <c r="AL666" s="291"/>
      <c r="AM666" s="291"/>
      <c r="AN666" s="291"/>
      <c r="AO666" s="291"/>
      <c r="AP666" s="291"/>
    </row>
    <row r="667" customFormat="false" ht="15.75" hidden="false" customHeight="false" outlineLevel="0" collapsed="false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  <c r="AI667" s="44"/>
      <c r="AJ667" s="44"/>
      <c r="AK667" s="291"/>
      <c r="AL667" s="291"/>
      <c r="AM667" s="291"/>
      <c r="AN667" s="291"/>
      <c r="AO667" s="291"/>
      <c r="AP667" s="291"/>
    </row>
    <row r="668" customFormat="false" ht="15.75" hidden="false" customHeight="false" outlineLevel="0" collapsed="false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  <c r="AH668" s="44"/>
      <c r="AI668" s="44"/>
      <c r="AJ668" s="44"/>
      <c r="AK668" s="291"/>
      <c r="AL668" s="291"/>
      <c r="AM668" s="291"/>
      <c r="AN668" s="291"/>
      <c r="AO668" s="291"/>
      <c r="AP668" s="291"/>
    </row>
    <row r="669" customFormat="false" ht="15.75" hidden="false" customHeight="false" outlineLevel="0" collapsed="false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  <c r="AH669" s="44"/>
      <c r="AI669" s="44"/>
      <c r="AJ669" s="44"/>
      <c r="AK669" s="291"/>
      <c r="AL669" s="291"/>
      <c r="AM669" s="291"/>
      <c r="AN669" s="291"/>
      <c r="AO669" s="291"/>
      <c r="AP669" s="291"/>
    </row>
    <row r="670" customFormat="false" ht="15.75" hidden="false" customHeight="false" outlineLevel="0" collapsed="false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  <c r="AH670" s="44"/>
      <c r="AI670" s="44"/>
      <c r="AJ670" s="44"/>
      <c r="AK670" s="291"/>
      <c r="AL670" s="291"/>
      <c r="AM670" s="291"/>
      <c r="AN670" s="291"/>
      <c r="AO670" s="291"/>
      <c r="AP670" s="291"/>
    </row>
    <row r="671" customFormat="false" ht="15.75" hidden="false" customHeight="false" outlineLevel="0" collapsed="false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  <c r="AH671" s="44"/>
      <c r="AI671" s="44"/>
      <c r="AJ671" s="44"/>
      <c r="AK671" s="291"/>
      <c r="AL671" s="291"/>
      <c r="AM671" s="291"/>
      <c r="AN671" s="291"/>
      <c r="AO671" s="291"/>
      <c r="AP671" s="291"/>
    </row>
    <row r="672" customFormat="false" ht="15.75" hidden="false" customHeight="false" outlineLevel="0" collapsed="false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  <c r="AH672" s="44"/>
      <c r="AI672" s="44"/>
      <c r="AJ672" s="44"/>
      <c r="AK672" s="291"/>
      <c r="AL672" s="291"/>
      <c r="AM672" s="291"/>
      <c r="AN672" s="291"/>
      <c r="AO672" s="291"/>
      <c r="AP672" s="291"/>
    </row>
    <row r="673" customFormat="false" ht="15.75" hidden="false" customHeight="false" outlineLevel="0" collapsed="false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  <c r="AH673" s="44"/>
      <c r="AI673" s="44"/>
      <c r="AJ673" s="44"/>
      <c r="AK673" s="291"/>
      <c r="AL673" s="291"/>
      <c r="AM673" s="291"/>
      <c r="AN673" s="291"/>
      <c r="AO673" s="291"/>
      <c r="AP673" s="291"/>
    </row>
    <row r="674" customFormat="false" ht="15.75" hidden="false" customHeight="false" outlineLevel="0" collapsed="false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  <c r="AH674" s="44"/>
      <c r="AI674" s="44"/>
      <c r="AJ674" s="44"/>
      <c r="AK674" s="291"/>
      <c r="AL674" s="291"/>
      <c r="AM674" s="291"/>
      <c r="AN674" s="291"/>
      <c r="AO674" s="291"/>
      <c r="AP674" s="291"/>
    </row>
    <row r="675" customFormat="false" ht="15.75" hidden="false" customHeight="false" outlineLevel="0" collapsed="false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  <c r="AH675" s="44"/>
      <c r="AI675" s="44"/>
      <c r="AJ675" s="44"/>
      <c r="AK675" s="291"/>
      <c r="AL675" s="291"/>
      <c r="AM675" s="291"/>
      <c r="AN675" s="291"/>
      <c r="AO675" s="291"/>
      <c r="AP675" s="291"/>
    </row>
    <row r="676" customFormat="false" ht="15.75" hidden="false" customHeight="false" outlineLevel="0" collapsed="false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  <c r="AH676" s="44"/>
      <c r="AI676" s="44"/>
      <c r="AJ676" s="44"/>
      <c r="AK676" s="291"/>
      <c r="AL676" s="291"/>
      <c r="AM676" s="291"/>
      <c r="AN676" s="291"/>
      <c r="AO676" s="291"/>
      <c r="AP676" s="291"/>
    </row>
    <row r="677" customFormat="false" ht="15.75" hidden="false" customHeight="false" outlineLevel="0" collapsed="false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  <c r="AH677" s="44"/>
      <c r="AI677" s="44"/>
      <c r="AJ677" s="44"/>
      <c r="AK677" s="291"/>
      <c r="AL677" s="291"/>
      <c r="AM677" s="291"/>
      <c r="AN677" s="291"/>
      <c r="AO677" s="291"/>
      <c r="AP677" s="291"/>
    </row>
    <row r="678" customFormat="false" ht="15.75" hidden="false" customHeight="false" outlineLevel="0" collapsed="false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  <c r="AH678" s="44"/>
      <c r="AI678" s="44"/>
      <c r="AJ678" s="44"/>
      <c r="AK678" s="291"/>
      <c r="AL678" s="291"/>
      <c r="AM678" s="291"/>
      <c r="AN678" s="291"/>
      <c r="AO678" s="291"/>
      <c r="AP678" s="291"/>
    </row>
    <row r="679" customFormat="false" ht="15.75" hidden="false" customHeight="false" outlineLevel="0" collapsed="false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  <c r="AH679" s="44"/>
      <c r="AI679" s="44"/>
      <c r="AJ679" s="44"/>
      <c r="AK679" s="291"/>
      <c r="AL679" s="291"/>
      <c r="AM679" s="291"/>
      <c r="AN679" s="291"/>
      <c r="AO679" s="291"/>
      <c r="AP679" s="291"/>
    </row>
    <row r="680" customFormat="false" ht="15.75" hidden="false" customHeight="false" outlineLevel="0" collapsed="false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  <c r="AH680" s="44"/>
      <c r="AI680" s="44"/>
      <c r="AJ680" s="44"/>
      <c r="AK680" s="291"/>
      <c r="AL680" s="291"/>
      <c r="AM680" s="291"/>
      <c r="AN680" s="291"/>
      <c r="AO680" s="291"/>
      <c r="AP680" s="291"/>
    </row>
    <row r="681" customFormat="false" ht="15.75" hidden="false" customHeight="false" outlineLevel="0" collapsed="false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  <c r="AH681" s="44"/>
      <c r="AI681" s="44"/>
      <c r="AJ681" s="44"/>
      <c r="AK681" s="291"/>
      <c r="AL681" s="291"/>
      <c r="AM681" s="291"/>
      <c r="AN681" s="291"/>
      <c r="AO681" s="291"/>
      <c r="AP681" s="291"/>
    </row>
    <row r="682" customFormat="false" ht="15.75" hidden="false" customHeight="false" outlineLevel="0" collapsed="false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  <c r="AH682" s="44"/>
      <c r="AI682" s="44"/>
      <c r="AJ682" s="44"/>
      <c r="AK682" s="291"/>
      <c r="AL682" s="291"/>
      <c r="AM682" s="291"/>
      <c r="AN682" s="291"/>
      <c r="AO682" s="291"/>
      <c r="AP682" s="291"/>
    </row>
    <row r="683" customFormat="false" ht="15.75" hidden="false" customHeight="false" outlineLevel="0" collapsed="false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  <c r="AH683" s="44"/>
      <c r="AI683" s="44"/>
      <c r="AJ683" s="44"/>
      <c r="AK683" s="291"/>
      <c r="AL683" s="291"/>
      <c r="AM683" s="291"/>
      <c r="AN683" s="291"/>
      <c r="AO683" s="291"/>
      <c r="AP683" s="291"/>
    </row>
    <row r="684" customFormat="false" ht="15.75" hidden="false" customHeight="false" outlineLevel="0" collapsed="false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  <c r="AH684" s="44"/>
      <c r="AI684" s="44"/>
      <c r="AJ684" s="44"/>
      <c r="AK684" s="291"/>
      <c r="AL684" s="291"/>
      <c r="AM684" s="291"/>
      <c r="AN684" s="291"/>
      <c r="AO684" s="291"/>
      <c r="AP684" s="291"/>
    </row>
    <row r="685" customFormat="false" ht="15.75" hidden="false" customHeight="false" outlineLevel="0" collapsed="false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  <c r="AH685" s="44"/>
      <c r="AI685" s="44"/>
      <c r="AJ685" s="44"/>
      <c r="AK685" s="291"/>
      <c r="AL685" s="291"/>
      <c r="AM685" s="291"/>
      <c r="AN685" s="291"/>
      <c r="AO685" s="291"/>
      <c r="AP685" s="291"/>
    </row>
    <row r="686" customFormat="false" ht="15.75" hidden="false" customHeight="false" outlineLevel="0" collapsed="false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  <c r="AH686" s="44"/>
      <c r="AI686" s="44"/>
      <c r="AJ686" s="44"/>
      <c r="AK686" s="291"/>
      <c r="AL686" s="291"/>
      <c r="AM686" s="291"/>
      <c r="AN686" s="291"/>
      <c r="AO686" s="291"/>
      <c r="AP686" s="291"/>
    </row>
    <row r="687" customFormat="false" ht="15.75" hidden="false" customHeight="false" outlineLevel="0" collapsed="false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  <c r="AH687" s="44"/>
      <c r="AI687" s="44"/>
      <c r="AJ687" s="44"/>
      <c r="AK687" s="291"/>
      <c r="AL687" s="291"/>
      <c r="AM687" s="291"/>
      <c r="AN687" s="291"/>
      <c r="AO687" s="291"/>
      <c r="AP687" s="291"/>
    </row>
    <row r="688" customFormat="false" ht="15.75" hidden="false" customHeight="false" outlineLevel="0" collapsed="false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  <c r="AH688" s="44"/>
      <c r="AI688" s="44"/>
      <c r="AJ688" s="44"/>
      <c r="AK688" s="291"/>
      <c r="AL688" s="291"/>
      <c r="AM688" s="291"/>
      <c r="AN688" s="291"/>
      <c r="AO688" s="291"/>
      <c r="AP688" s="291"/>
    </row>
    <row r="689" customFormat="false" ht="15.75" hidden="false" customHeight="false" outlineLevel="0" collapsed="false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  <c r="AH689" s="44"/>
      <c r="AI689" s="44"/>
      <c r="AJ689" s="44"/>
      <c r="AK689" s="291"/>
      <c r="AL689" s="291"/>
      <c r="AM689" s="291"/>
      <c r="AN689" s="291"/>
      <c r="AO689" s="291"/>
      <c r="AP689" s="291"/>
    </row>
    <row r="690" customFormat="false" ht="15.75" hidden="false" customHeight="false" outlineLevel="0" collapsed="false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  <c r="AH690" s="44"/>
      <c r="AI690" s="44"/>
      <c r="AJ690" s="44"/>
      <c r="AK690" s="291"/>
      <c r="AL690" s="291"/>
      <c r="AM690" s="291"/>
      <c r="AN690" s="291"/>
      <c r="AO690" s="291"/>
      <c r="AP690" s="291"/>
    </row>
    <row r="691" customFormat="false" ht="15.75" hidden="false" customHeight="false" outlineLevel="0" collapsed="false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  <c r="AH691" s="44"/>
      <c r="AI691" s="44"/>
      <c r="AJ691" s="44"/>
      <c r="AK691" s="291"/>
      <c r="AL691" s="291"/>
      <c r="AM691" s="291"/>
      <c r="AN691" s="291"/>
      <c r="AO691" s="291"/>
      <c r="AP691" s="291"/>
    </row>
    <row r="692" customFormat="false" ht="15.75" hidden="false" customHeight="false" outlineLevel="0" collapsed="false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  <c r="AH692" s="44"/>
      <c r="AI692" s="44"/>
      <c r="AJ692" s="44"/>
      <c r="AK692" s="291"/>
      <c r="AL692" s="291"/>
      <c r="AM692" s="291"/>
      <c r="AN692" s="291"/>
      <c r="AO692" s="291"/>
      <c r="AP692" s="291"/>
    </row>
    <row r="693" customFormat="false" ht="15.75" hidden="false" customHeight="false" outlineLevel="0" collapsed="false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  <c r="AH693" s="44"/>
      <c r="AI693" s="44"/>
      <c r="AJ693" s="44"/>
      <c r="AK693" s="291"/>
      <c r="AL693" s="291"/>
      <c r="AM693" s="291"/>
      <c r="AN693" s="291"/>
      <c r="AO693" s="291"/>
      <c r="AP693" s="291"/>
    </row>
    <row r="694" customFormat="false" ht="15.75" hidden="false" customHeight="false" outlineLevel="0" collapsed="false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  <c r="AH694" s="44"/>
      <c r="AI694" s="44"/>
      <c r="AJ694" s="44"/>
      <c r="AK694" s="291"/>
      <c r="AL694" s="291"/>
      <c r="AM694" s="291"/>
      <c r="AN694" s="291"/>
      <c r="AO694" s="291"/>
      <c r="AP694" s="291"/>
    </row>
    <row r="695" customFormat="false" ht="15.75" hidden="false" customHeight="false" outlineLevel="0" collapsed="false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  <c r="AH695" s="44"/>
      <c r="AI695" s="44"/>
      <c r="AJ695" s="44"/>
      <c r="AK695" s="291"/>
      <c r="AL695" s="291"/>
      <c r="AM695" s="291"/>
      <c r="AN695" s="291"/>
      <c r="AO695" s="291"/>
      <c r="AP695" s="291"/>
    </row>
    <row r="696" customFormat="false" ht="15.75" hidden="false" customHeight="false" outlineLevel="0" collapsed="false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  <c r="AH696" s="44"/>
      <c r="AI696" s="44"/>
      <c r="AJ696" s="44"/>
      <c r="AK696" s="291"/>
      <c r="AL696" s="291"/>
      <c r="AM696" s="291"/>
      <c r="AN696" s="291"/>
      <c r="AO696" s="291"/>
      <c r="AP696" s="291"/>
    </row>
    <row r="697" customFormat="false" ht="15.75" hidden="false" customHeight="false" outlineLevel="0" collapsed="false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  <c r="AH697" s="44"/>
      <c r="AI697" s="44"/>
      <c r="AJ697" s="44"/>
      <c r="AK697" s="291"/>
      <c r="AL697" s="291"/>
      <c r="AM697" s="291"/>
      <c r="AN697" s="291"/>
      <c r="AO697" s="291"/>
      <c r="AP697" s="291"/>
    </row>
    <row r="698" customFormat="false" ht="15.75" hidden="false" customHeight="false" outlineLevel="0" collapsed="false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  <c r="AH698" s="44"/>
      <c r="AI698" s="44"/>
      <c r="AJ698" s="44"/>
      <c r="AK698" s="291"/>
      <c r="AL698" s="291"/>
      <c r="AM698" s="291"/>
      <c r="AN698" s="291"/>
      <c r="AO698" s="291"/>
      <c r="AP698" s="291"/>
    </row>
    <row r="699" customFormat="false" ht="15.75" hidden="false" customHeight="false" outlineLevel="0" collapsed="false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  <c r="AH699" s="44"/>
      <c r="AI699" s="44"/>
      <c r="AJ699" s="44"/>
      <c r="AK699" s="291"/>
      <c r="AL699" s="291"/>
      <c r="AM699" s="291"/>
      <c r="AN699" s="291"/>
      <c r="AO699" s="291"/>
      <c r="AP699" s="291"/>
    </row>
    <row r="700" customFormat="false" ht="15.75" hidden="false" customHeight="false" outlineLevel="0" collapsed="false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  <c r="AH700" s="44"/>
      <c r="AI700" s="44"/>
      <c r="AJ700" s="44"/>
      <c r="AK700" s="291"/>
      <c r="AL700" s="291"/>
      <c r="AM700" s="291"/>
      <c r="AN700" s="291"/>
      <c r="AO700" s="291"/>
      <c r="AP700" s="291"/>
    </row>
    <row r="701" customFormat="false" ht="15.75" hidden="false" customHeight="false" outlineLevel="0" collapsed="false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  <c r="AH701" s="44"/>
      <c r="AI701" s="44"/>
      <c r="AJ701" s="44"/>
      <c r="AK701" s="291"/>
      <c r="AL701" s="291"/>
      <c r="AM701" s="291"/>
      <c r="AN701" s="291"/>
      <c r="AO701" s="291"/>
      <c r="AP701" s="291"/>
    </row>
    <row r="702" customFormat="false" ht="15.75" hidden="false" customHeight="false" outlineLevel="0" collapsed="false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  <c r="AH702" s="44"/>
      <c r="AI702" s="44"/>
      <c r="AJ702" s="44"/>
      <c r="AK702" s="291"/>
      <c r="AL702" s="291"/>
      <c r="AM702" s="291"/>
      <c r="AN702" s="291"/>
      <c r="AO702" s="291"/>
      <c r="AP702" s="291"/>
    </row>
    <row r="703" customFormat="false" ht="15.75" hidden="false" customHeight="false" outlineLevel="0" collapsed="false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  <c r="AH703" s="44"/>
      <c r="AI703" s="44"/>
      <c r="AJ703" s="44"/>
      <c r="AK703" s="291"/>
      <c r="AL703" s="291"/>
      <c r="AM703" s="291"/>
      <c r="AN703" s="291"/>
      <c r="AO703" s="291"/>
      <c r="AP703" s="291"/>
    </row>
    <row r="704" customFormat="false" ht="15.75" hidden="false" customHeight="false" outlineLevel="0" collapsed="false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  <c r="AH704" s="44"/>
      <c r="AI704" s="44"/>
      <c r="AJ704" s="44"/>
      <c r="AK704" s="291"/>
      <c r="AL704" s="291"/>
      <c r="AM704" s="291"/>
      <c r="AN704" s="291"/>
      <c r="AO704" s="291"/>
      <c r="AP704" s="291"/>
    </row>
    <row r="705" customFormat="false" ht="15.75" hidden="false" customHeight="false" outlineLevel="0" collapsed="false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  <c r="AH705" s="44"/>
      <c r="AI705" s="44"/>
      <c r="AJ705" s="44"/>
      <c r="AK705" s="291"/>
      <c r="AL705" s="291"/>
      <c r="AM705" s="291"/>
      <c r="AN705" s="291"/>
      <c r="AO705" s="291"/>
      <c r="AP705" s="291"/>
    </row>
    <row r="706" customFormat="false" ht="15.75" hidden="false" customHeight="false" outlineLevel="0" collapsed="false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  <c r="AH706" s="44"/>
      <c r="AI706" s="44"/>
      <c r="AJ706" s="44"/>
      <c r="AK706" s="291"/>
      <c r="AL706" s="291"/>
      <c r="AM706" s="291"/>
      <c r="AN706" s="291"/>
      <c r="AO706" s="291"/>
      <c r="AP706" s="291"/>
    </row>
    <row r="707" customFormat="false" ht="15.75" hidden="false" customHeight="false" outlineLevel="0" collapsed="false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  <c r="AH707" s="44"/>
      <c r="AI707" s="44"/>
      <c r="AJ707" s="44"/>
      <c r="AK707" s="291"/>
      <c r="AL707" s="291"/>
      <c r="AM707" s="291"/>
      <c r="AN707" s="291"/>
      <c r="AO707" s="291"/>
      <c r="AP707" s="291"/>
    </row>
    <row r="708" customFormat="false" ht="15.75" hidden="false" customHeight="false" outlineLevel="0" collapsed="false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  <c r="AH708" s="44"/>
      <c r="AI708" s="44"/>
      <c r="AJ708" s="44"/>
      <c r="AK708" s="291"/>
      <c r="AL708" s="291"/>
      <c r="AM708" s="291"/>
      <c r="AN708" s="291"/>
      <c r="AO708" s="291"/>
      <c r="AP708" s="291"/>
    </row>
    <row r="709" customFormat="false" ht="15.75" hidden="false" customHeight="false" outlineLevel="0" collapsed="false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  <c r="AH709" s="44"/>
      <c r="AI709" s="44"/>
      <c r="AJ709" s="44"/>
      <c r="AK709" s="291"/>
      <c r="AL709" s="291"/>
      <c r="AM709" s="291"/>
      <c r="AN709" s="291"/>
      <c r="AO709" s="291"/>
      <c r="AP709" s="291"/>
    </row>
    <row r="710" customFormat="false" ht="15.75" hidden="false" customHeight="false" outlineLevel="0" collapsed="false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  <c r="AH710" s="44"/>
      <c r="AI710" s="44"/>
      <c r="AJ710" s="44"/>
      <c r="AK710" s="291"/>
      <c r="AL710" s="291"/>
      <c r="AM710" s="291"/>
      <c r="AN710" s="291"/>
      <c r="AO710" s="291"/>
      <c r="AP710" s="291"/>
    </row>
    <row r="711" customFormat="false" ht="15.75" hidden="false" customHeight="false" outlineLevel="0" collapsed="false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  <c r="AH711" s="44"/>
      <c r="AI711" s="44"/>
      <c r="AJ711" s="44"/>
      <c r="AK711" s="291"/>
      <c r="AL711" s="291"/>
      <c r="AM711" s="291"/>
      <c r="AN711" s="291"/>
      <c r="AO711" s="291"/>
      <c r="AP711" s="291"/>
    </row>
    <row r="712" customFormat="false" ht="15.75" hidden="false" customHeight="false" outlineLevel="0" collapsed="false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  <c r="AH712" s="44"/>
      <c r="AI712" s="44"/>
      <c r="AJ712" s="44"/>
      <c r="AK712" s="291"/>
      <c r="AL712" s="291"/>
      <c r="AM712" s="291"/>
      <c r="AN712" s="291"/>
      <c r="AO712" s="291"/>
      <c r="AP712" s="291"/>
    </row>
    <row r="713" customFormat="false" ht="15.75" hidden="false" customHeight="false" outlineLevel="0" collapsed="false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  <c r="AH713" s="44"/>
      <c r="AI713" s="44"/>
      <c r="AJ713" s="44"/>
      <c r="AK713" s="291"/>
      <c r="AL713" s="291"/>
      <c r="AM713" s="291"/>
      <c r="AN713" s="291"/>
      <c r="AO713" s="291"/>
      <c r="AP713" s="291"/>
    </row>
    <row r="714" customFormat="false" ht="15.75" hidden="false" customHeight="false" outlineLevel="0" collapsed="false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  <c r="AH714" s="44"/>
      <c r="AI714" s="44"/>
      <c r="AJ714" s="44"/>
      <c r="AK714" s="291"/>
      <c r="AL714" s="291"/>
      <c r="AM714" s="291"/>
      <c r="AN714" s="291"/>
      <c r="AO714" s="291"/>
      <c r="AP714" s="291"/>
    </row>
    <row r="715" customFormat="false" ht="15.75" hidden="false" customHeight="false" outlineLevel="0" collapsed="false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  <c r="AH715" s="44"/>
      <c r="AI715" s="44"/>
      <c r="AJ715" s="44"/>
      <c r="AK715" s="291"/>
      <c r="AL715" s="291"/>
      <c r="AM715" s="291"/>
      <c r="AN715" s="291"/>
      <c r="AO715" s="291"/>
      <c r="AP715" s="291"/>
    </row>
    <row r="716" customFormat="false" ht="15.75" hidden="false" customHeight="false" outlineLevel="0" collapsed="false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  <c r="AH716" s="44"/>
      <c r="AI716" s="44"/>
      <c r="AJ716" s="44"/>
      <c r="AK716" s="291"/>
      <c r="AL716" s="291"/>
      <c r="AM716" s="291"/>
      <c r="AN716" s="291"/>
      <c r="AO716" s="291"/>
      <c r="AP716" s="291"/>
    </row>
    <row r="717" customFormat="false" ht="15.75" hidden="false" customHeight="false" outlineLevel="0" collapsed="false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  <c r="AH717" s="44"/>
      <c r="AI717" s="44"/>
      <c r="AJ717" s="44"/>
      <c r="AK717" s="291"/>
      <c r="AL717" s="291"/>
      <c r="AM717" s="291"/>
      <c r="AN717" s="291"/>
      <c r="AO717" s="291"/>
      <c r="AP717" s="291"/>
    </row>
    <row r="718" customFormat="false" ht="15.75" hidden="false" customHeight="false" outlineLevel="0" collapsed="false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  <c r="AH718" s="44"/>
      <c r="AI718" s="44"/>
      <c r="AJ718" s="44"/>
      <c r="AK718" s="291"/>
      <c r="AL718" s="291"/>
      <c r="AM718" s="291"/>
      <c r="AN718" s="291"/>
      <c r="AO718" s="291"/>
      <c r="AP718" s="291"/>
    </row>
    <row r="719" customFormat="false" ht="15.75" hidden="false" customHeight="false" outlineLevel="0" collapsed="false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  <c r="AH719" s="44"/>
      <c r="AI719" s="44"/>
      <c r="AJ719" s="44"/>
      <c r="AK719" s="291"/>
      <c r="AL719" s="291"/>
      <c r="AM719" s="291"/>
      <c r="AN719" s="291"/>
      <c r="AO719" s="291"/>
      <c r="AP719" s="291"/>
    </row>
    <row r="720" customFormat="false" ht="15.75" hidden="false" customHeight="false" outlineLevel="0" collapsed="false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  <c r="AH720" s="44"/>
      <c r="AI720" s="44"/>
      <c r="AJ720" s="44"/>
      <c r="AK720" s="291"/>
      <c r="AL720" s="291"/>
      <c r="AM720" s="291"/>
      <c r="AN720" s="291"/>
      <c r="AO720" s="291"/>
      <c r="AP720" s="291"/>
    </row>
    <row r="721" customFormat="false" ht="15.75" hidden="false" customHeight="false" outlineLevel="0" collapsed="false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  <c r="AH721" s="44"/>
      <c r="AI721" s="44"/>
      <c r="AJ721" s="44"/>
      <c r="AK721" s="291"/>
      <c r="AL721" s="291"/>
      <c r="AM721" s="291"/>
      <c r="AN721" s="291"/>
      <c r="AO721" s="291"/>
      <c r="AP721" s="291"/>
    </row>
    <row r="722" customFormat="false" ht="15.75" hidden="false" customHeight="false" outlineLevel="0" collapsed="false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  <c r="AH722" s="44"/>
      <c r="AI722" s="44"/>
      <c r="AJ722" s="44"/>
      <c r="AK722" s="291"/>
      <c r="AL722" s="291"/>
      <c r="AM722" s="291"/>
      <c r="AN722" s="291"/>
      <c r="AO722" s="291"/>
      <c r="AP722" s="291"/>
    </row>
    <row r="723" customFormat="false" ht="15.75" hidden="false" customHeight="false" outlineLevel="0" collapsed="false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  <c r="AA723" s="44"/>
      <c r="AB723" s="44"/>
      <c r="AC723" s="44"/>
      <c r="AD723" s="44"/>
      <c r="AE723" s="44"/>
      <c r="AF723" s="44"/>
      <c r="AG723" s="44"/>
      <c r="AH723" s="44"/>
      <c r="AI723" s="44"/>
      <c r="AJ723" s="44"/>
      <c r="AK723" s="291"/>
      <c r="AL723" s="291"/>
      <c r="AM723" s="291"/>
      <c r="AN723" s="291"/>
      <c r="AO723" s="291"/>
      <c r="AP723" s="291"/>
    </row>
    <row r="724" customFormat="false" ht="15.75" hidden="false" customHeight="false" outlineLevel="0" collapsed="false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  <c r="AA724" s="44"/>
      <c r="AB724" s="44"/>
      <c r="AC724" s="44"/>
      <c r="AD724" s="44"/>
      <c r="AE724" s="44"/>
      <c r="AF724" s="44"/>
      <c r="AG724" s="44"/>
      <c r="AH724" s="44"/>
      <c r="AI724" s="44"/>
      <c r="AJ724" s="44"/>
      <c r="AK724" s="291"/>
      <c r="AL724" s="291"/>
      <c r="AM724" s="291"/>
      <c r="AN724" s="291"/>
      <c r="AO724" s="291"/>
      <c r="AP724" s="291"/>
    </row>
    <row r="725" customFormat="false" ht="15.75" hidden="false" customHeight="false" outlineLevel="0" collapsed="false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  <c r="AA725" s="44"/>
      <c r="AB725" s="44"/>
      <c r="AC725" s="44"/>
      <c r="AD725" s="44"/>
      <c r="AE725" s="44"/>
      <c r="AF725" s="44"/>
      <c r="AG725" s="44"/>
      <c r="AH725" s="44"/>
      <c r="AI725" s="44"/>
      <c r="AJ725" s="44"/>
      <c r="AK725" s="291"/>
      <c r="AL725" s="291"/>
      <c r="AM725" s="291"/>
      <c r="AN725" s="291"/>
      <c r="AO725" s="291"/>
      <c r="AP725" s="291"/>
    </row>
    <row r="726" customFormat="false" ht="15.75" hidden="false" customHeight="false" outlineLevel="0" collapsed="false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  <c r="AA726" s="44"/>
      <c r="AB726" s="44"/>
      <c r="AC726" s="44"/>
      <c r="AD726" s="44"/>
      <c r="AE726" s="44"/>
      <c r="AF726" s="44"/>
      <c r="AG726" s="44"/>
      <c r="AH726" s="44"/>
      <c r="AI726" s="44"/>
      <c r="AJ726" s="44"/>
      <c r="AK726" s="291"/>
      <c r="AL726" s="291"/>
      <c r="AM726" s="291"/>
      <c r="AN726" s="291"/>
      <c r="AO726" s="291"/>
      <c r="AP726" s="291"/>
    </row>
    <row r="727" customFormat="false" ht="15.75" hidden="false" customHeight="false" outlineLevel="0" collapsed="false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  <c r="AA727" s="44"/>
      <c r="AB727" s="44"/>
      <c r="AC727" s="44"/>
      <c r="AD727" s="44"/>
      <c r="AE727" s="44"/>
      <c r="AF727" s="44"/>
      <c r="AG727" s="44"/>
      <c r="AH727" s="44"/>
      <c r="AI727" s="44"/>
      <c r="AJ727" s="44"/>
      <c r="AK727" s="291"/>
      <c r="AL727" s="291"/>
      <c r="AM727" s="291"/>
      <c r="AN727" s="291"/>
      <c r="AO727" s="291"/>
      <c r="AP727" s="291"/>
    </row>
    <row r="728" customFormat="false" ht="15.75" hidden="false" customHeight="false" outlineLevel="0" collapsed="false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  <c r="AA728" s="44"/>
      <c r="AB728" s="44"/>
      <c r="AC728" s="44"/>
      <c r="AD728" s="44"/>
      <c r="AE728" s="44"/>
      <c r="AF728" s="44"/>
      <c r="AG728" s="44"/>
      <c r="AH728" s="44"/>
      <c r="AI728" s="44"/>
      <c r="AJ728" s="44"/>
      <c r="AK728" s="291"/>
      <c r="AL728" s="291"/>
      <c r="AM728" s="291"/>
      <c r="AN728" s="291"/>
      <c r="AO728" s="291"/>
      <c r="AP728" s="291"/>
    </row>
    <row r="729" customFormat="false" ht="15.75" hidden="false" customHeight="false" outlineLevel="0" collapsed="false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  <c r="AA729" s="44"/>
      <c r="AB729" s="44"/>
      <c r="AC729" s="44"/>
      <c r="AD729" s="44"/>
      <c r="AE729" s="44"/>
      <c r="AF729" s="44"/>
      <c r="AG729" s="44"/>
      <c r="AH729" s="44"/>
      <c r="AI729" s="44"/>
      <c r="AJ729" s="44"/>
      <c r="AK729" s="291"/>
      <c r="AL729" s="291"/>
      <c r="AM729" s="291"/>
      <c r="AN729" s="291"/>
      <c r="AO729" s="291"/>
      <c r="AP729" s="291"/>
    </row>
    <row r="730" customFormat="false" ht="15.75" hidden="false" customHeight="false" outlineLevel="0" collapsed="false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  <c r="AA730" s="44"/>
      <c r="AB730" s="44"/>
      <c r="AC730" s="44"/>
      <c r="AD730" s="44"/>
      <c r="AE730" s="44"/>
      <c r="AF730" s="44"/>
      <c r="AG730" s="44"/>
      <c r="AH730" s="44"/>
      <c r="AI730" s="44"/>
      <c r="AJ730" s="44"/>
      <c r="AK730" s="291"/>
      <c r="AL730" s="291"/>
      <c r="AM730" s="291"/>
      <c r="AN730" s="291"/>
      <c r="AO730" s="291"/>
      <c r="AP730" s="291"/>
    </row>
    <row r="731" customFormat="false" ht="15.75" hidden="false" customHeight="false" outlineLevel="0" collapsed="false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  <c r="AA731" s="44"/>
      <c r="AB731" s="44"/>
      <c r="AC731" s="44"/>
      <c r="AD731" s="44"/>
      <c r="AE731" s="44"/>
      <c r="AF731" s="44"/>
      <c r="AG731" s="44"/>
      <c r="AH731" s="44"/>
      <c r="AI731" s="44"/>
      <c r="AJ731" s="44"/>
      <c r="AK731" s="291"/>
      <c r="AL731" s="291"/>
      <c r="AM731" s="291"/>
      <c r="AN731" s="291"/>
      <c r="AO731" s="291"/>
      <c r="AP731" s="291"/>
    </row>
    <row r="732" customFormat="false" ht="15.75" hidden="false" customHeight="false" outlineLevel="0" collapsed="false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  <c r="AA732" s="44"/>
      <c r="AB732" s="44"/>
      <c r="AC732" s="44"/>
      <c r="AD732" s="44"/>
      <c r="AE732" s="44"/>
      <c r="AF732" s="44"/>
      <c r="AG732" s="44"/>
      <c r="AH732" s="44"/>
      <c r="AI732" s="44"/>
      <c r="AJ732" s="44"/>
      <c r="AK732" s="291"/>
      <c r="AL732" s="291"/>
      <c r="AM732" s="291"/>
      <c r="AN732" s="291"/>
      <c r="AO732" s="291"/>
      <c r="AP732" s="291"/>
    </row>
    <row r="733" customFormat="false" ht="15.75" hidden="false" customHeight="false" outlineLevel="0" collapsed="false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  <c r="AA733" s="44"/>
      <c r="AB733" s="44"/>
      <c r="AC733" s="44"/>
      <c r="AD733" s="44"/>
      <c r="AE733" s="44"/>
      <c r="AF733" s="44"/>
      <c r="AG733" s="44"/>
      <c r="AH733" s="44"/>
      <c r="AI733" s="44"/>
      <c r="AJ733" s="44"/>
      <c r="AK733" s="291"/>
      <c r="AL733" s="291"/>
      <c r="AM733" s="291"/>
      <c r="AN733" s="291"/>
      <c r="AO733" s="291"/>
      <c r="AP733" s="291"/>
    </row>
    <row r="734" customFormat="false" ht="15.75" hidden="false" customHeight="false" outlineLevel="0" collapsed="false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  <c r="AA734" s="44"/>
      <c r="AB734" s="44"/>
      <c r="AC734" s="44"/>
      <c r="AD734" s="44"/>
      <c r="AE734" s="44"/>
      <c r="AF734" s="44"/>
      <c r="AG734" s="44"/>
      <c r="AH734" s="44"/>
      <c r="AI734" s="44"/>
      <c r="AJ734" s="44"/>
      <c r="AK734" s="291"/>
      <c r="AL734" s="291"/>
      <c r="AM734" s="291"/>
      <c r="AN734" s="291"/>
      <c r="AO734" s="291"/>
      <c r="AP734" s="291"/>
    </row>
    <row r="735" customFormat="false" ht="15.75" hidden="false" customHeight="false" outlineLevel="0" collapsed="false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  <c r="AA735" s="44"/>
      <c r="AB735" s="44"/>
      <c r="AC735" s="44"/>
      <c r="AD735" s="44"/>
      <c r="AE735" s="44"/>
      <c r="AF735" s="44"/>
      <c r="AG735" s="44"/>
      <c r="AH735" s="44"/>
      <c r="AI735" s="44"/>
      <c r="AJ735" s="44"/>
      <c r="AK735" s="291"/>
      <c r="AL735" s="291"/>
      <c r="AM735" s="291"/>
      <c r="AN735" s="291"/>
      <c r="AO735" s="291"/>
      <c r="AP735" s="291"/>
    </row>
    <row r="736" customFormat="false" ht="15.75" hidden="false" customHeight="false" outlineLevel="0" collapsed="false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  <c r="AA736" s="44"/>
      <c r="AB736" s="44"/>
      <c r="AC736" s="44"/>
      <c r="AD736" s="44"/>
      <c r="AE736" s="44"/>
      <c r="AF736" s="44"/>
      <c r="AG736" s="44"/>
      <c r="AH736" s="44"/>
      <c r="AI736" s="44"/>
      <c r="AJ736" s="44"/>
      <c r="AK736" s="291"/>
      <c r="AL736" s="291"/>
      <c r="AM736" s="291"/>
      <c r="AN736" s="291"/>
      <c r="AO736" s="291"/>
      <c r="AP736" s="291"/>
    </row>
    <row r="737" customFormat="false" ht="15.75" hidden="false" customHeight="false" outlineLevel="0" collapsed="false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  <c r="AA737" s="44"/>
      <c r="AB737" s="44"/>
      <c r="AC737" s="44"/>
      <c r="AD737" s="44"/>
      <c r="AE737" s="44"/>
      <c r="AF737" s="44"/>
      <c r="AG737" s="44"/>
      <c r="AH737" s="44"/>
      <c r="AI737" s="44"/>
      <c r="AJ737" s="44"/>
      <c r="AK737" s="291"/>
      <c r="AL737" s="291"/>
      <c r="AM737" s="291"/>
      <c r="AN737" s="291"/>
      <c r="AO737" s="291"/>
      <c r="AP737" s="291"/>
    </row>
    <row r="738" customFormat="false" ht="15.75" hidden="false" customHeight="false" outlineLevel="0" collapsed="false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  <c r="AA738" s="44"/>
      <c r="AB738" s="44"/>
      <c r="AC738" s="44"/>
      <c r="AD738" s="44"/>
      <c r="AE738" s="44"/>
      <c r="AF738" s="44"/>
      <c r="AG738" s="44"/>
      <c r="AH738" s="44"/>
      <c r="AI738" s="44"/>
      <c r="AJ738" s="44"/>
      <c r="AK738" s="291"/>
      <c r="AL738" s="291"/>
      <c r="AM738" s="291"/>
      <c r="AN738" s="291"/>
      <c r="AO738" s="291"/>
      <c r="AP738" s="291"/>
    </row>
    <row r="739" customFormat="false" ht="15.75" hidden="false" customHeight="false" outlineLevel="0" collapsed="false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  <c r="AA739" s="44"/>
      <c r="AB739" s="44"/>
      <c r="AC739" s="44"/>
      <c r="AD739" s="44"/>
      <c r="AE739" s="44"/>
      <c r="AF739" s="44"/>
      <c r="AG739" s="44"/>
      <c r="AH739" s="44"/>
      <c r="AI739" s="44"/>
      <c r="AJ739" s="44"/>
      <c r="AK739" s="291"/>
      <c r="AL739" s="291"/>
      <c r="AM739" s="291"/>
      <c r="AN739" s="291"/>
      <c r="AO739" s="291"/>
      <c r="AP739" s="291"/>
    </row>
    <row r="740" customFormat="false" ht="15.75" hidden="false" customHeight="false" outlineLevel="0" collapsed="false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  <c r="AA740" s="44"/>
      <c r="AB740" s="44"/>
      <c r="AC740" s="44"/>
      <c r="AD740" s="44"/>
      <c r="AE740" s="44"/>
      <c r="AF740" s="44"/>
      <c r="AG740" s="44"/>
      <c r="AH740" s="44"/>
      <c r="AI740" s="44"/>
      <c r="AJ740" s="44"/>
      <c r="AK740" s="291"/>
      <c r="AL740" s="291"/>
      <c r="AM740" s="291"/>
      <c r="AN740" s="291"/>
      <c r="AO740" s="291"/>
      <c r="AP740" s="291"/>
    </row>
    <row r="741" customFormat="false" ht="15.75" hidden="false" customHeight="false" outlineLevel="0" collapsed="false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  <c r="AA741" s="44"/>
      <c r="AB741" s="44"/>
      <c r="AC741" s="44"/>
      <c r="AD741" s="44"/>
      <c r="AE741" s="44"/>
      <c r="AF741" s="44"/>
      <c r="AG741" s="44"/>
      <c r="AH741" s="44"/>
      <c r="AI741" s="44"/>
      <c r="AJ741" s="44"/>
      <c r="AK741" s="291"/>
      <c r="AL741" s="291"/>
      <c r="AM741" s="291"/>
      <c r="AN741" s="291"/>
      <c r="AO741" s="291"/>
      <c r="AP741" s="291"/>
    </row>
    <row r="742" customFormat="false" ht="15.75" hidden="false" customHeight="false" outlineLevel="0" collapsed="false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  <c r="AA742" s="44"/>
      <c r="AB742" s="44"/>
      <c r="AC742" s="44"/>
      <c r="AD742" s="44"/>
      <c r="AE742" s="44"/>
      <c r="AF742" s="44"/>
      <c r="AG742" s="44"/>
      <c r="AH742" s="44"/>
      <c r="AI742" s="44"/>
      <c r="AJ742" s="44"/>
      <c r="AK742" s="291"/>
      <c r="AL742" s="291"/>
      <c r="AM742" s="291"/>
      <c r="AN742" s="291"/>
      <c r="AO742" s="291"/>
      <c r="AP742" s="291"/>
    </row>
    <row r="743" customFormat="false" ht="15.75" hidden="false" customHeight="false" outlineLevel="0" collapsed="false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  <c r="AA743" s="44"/>
      <c r="AB743" s="44"/>
      <c r="AC743" s="44"/>
      <c r="AD743" s="44"/>
      <c r="AE743" s="44"/>
      <c r="AF743" s="44"/>
      <c r="AG743" s="44"/>
      <c r="AH743" s="44"/>
      <c r="AI743" s="44"/>
      <c r="AJ743" s="44"/>
      <c r="AK743" s="291"/>
      <c r="AL743" s="291"/>
      <c r="AM743" s="291"/>
      <c r="AN743" s="291"/>
      <c r="AO743" s="291"/>
      <c r="AP743" s="291"/>
    </row>
    <row r="744" customFormat="false" ht="15.75" hidden="false" customHeight="false" outlineLevel="0" collapsed="false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  <c r="AA744" s="44"/>
      <c r="AB744" s="44"/>
      <c r="AC744" s="44"/>
      <c r="AD744" s="44"/>
      <c r="AE744" s="44"/>
      <c r="AF744" s="44"/>
      <c r="AG744" s="44"/>
      <c r="AH744" s="44"/>
      <c r="AI744" s="44"/>
      <c r="AJ744" s="44"/>
      <c r="AK744" s="291"/>
      <c r="AL744" s="291"/>
      <c r="AM744" s="291"/>
      <c r="AN744" s="291"/>
      <c r="AO744" s="291"/>
      <c r="AP744" s="291"/>
    </row>
    <row r="745" customFormat="false" ht="15.75" hidden="false" customHeight="false" outlineLevel="0" collapsed="false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  <c r="AA745" s="44"/>
      <c r="AB745" s="44"/>
      <c r="AC745" s="44"/>
      <c r="AD745" s="44"/>
      <c r="AE745" s="44"/>
      <c r="AF745" s="44"/>
      <c r="AG745" s="44"/>
      <c r="AH745" s="44"/>
      <c r="AI745" s="44"/>
      <c r="AJ745" s="44"/>
      <c r="AK745" s="291"/>
      <c r="AL745" s="291"/>
      <c r="AM745" s="291"/>
      <c r="AN745" s="291"/>
      <c r="AO745" s="291"/>
      <c r="AP745" s="291"/>
    </row>
    <row r="746" customFormat="false" ht="15.75" hidden="false" customHeight="false" outlineLevel="0" collapsed="false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  <c r="AA746" s="44"/>
      <c r="AB746" s="44"/>
      <c r="AC746" s="44"/>
      <c r="AD746" s="44"/>
      <c r="AE746" s="44"/>
      <c r="AF746" s="44"/>
      <c r="AG746" s="44"/>
      <c r="AH746" s="44"/>
      <c r="AI746" s="44"/>
      <c r="AJ746" s="44"/>
      <c r="AK746" s="291"/>
      <c r="AL746" s="291"/>
      <c r="AM746" s="291"/>
      <c r="AN746" s="291"/>
      <c r="AO746" s="291"/>
      <c r="AP746" s="291"/>
    </row>
    <row r="747" customFormat="false" ht="15.75" hidden="false" customHeight="false" outlineLevel="0" collapsed="false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  <c r="AA747" s="44"/>
      <c r="AB747" s="44"/>
      <c r="AC747" s="44"/>
      <c r="AD747" s="44"/>
      <c r="AE747" s="44"/>
      <c r="AF747" s="44"/>
      <c r="AG747" s="44"/>
      <c r="AH747" s="44"/>
      <c r="AI747" s="44"/>
      <c r="AJ747" s="44"/>
      <c r="AK747" s="291"/>
      <c r="AL747" s="291"/>
      <c r="AM747" s="291"/>
      <c r="AN747" s="291"/>
      <c r="AO747" s="291"/>
      <c r="AP747" s="291"/>
    </row>
    <row r="748" customFormat="false" ht="15.75" hidden="false" customHeight="false" outlineLevel="0" collapsed="false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  <c r="AA748" s="44"/>
      <c r="AB748" s="44"/>
      <c r="AC748" s="44"/>
      <c r="AD748" s="44"/>
      <c r="AE748" s="44"/>
      <c r="AF748" s="44"/>
      <c r="AG748" s="44"/>
      <c r="AH748" s="44"/>
      <c r="AI748" s="44"/>
      <c r="AJ748" s="44"/>
      <c r="AK748" s="291"/>
      <c r="AL748" s="291"/>
      <c r="AM748" s="291"/>
      <c r="AN748" s="291"/>
      <c r="AO748" s="291"/>
      <c r="AP748" s="291"/>
    </row>
    <row r="749" customFormat="false" ht="15.75" hidden="false" customHeight="false" outlineLevel="0" collapsed="false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  <c r="AA749" s="44"/>
      <c r="AB749" s="44"/>
      <c r="AC749" s="44"/>
      <c r="AD749" s="44"/>
      <c r="AE749" s="44"/>
      <c r="AF749" s="44"/>
      <c r="AG749" s="44"/>
      <c r="AH749" s="44"/>
      <c r="AI749" s="44"/>
      <c r="AJ749" s="44"/>
      <c r="AK749" s="291"/>
      <c r="AL749" s="291"/>
      <c r="AM749" s="291"/>
      <c r="AN749" s="291"/>
      <c r="AO749" s="291"/>
      <c r="AP749" s="291"/>
    </row>
    <row r="750" customFormat="false" ht="15.75" hidden="false" customHeight="false" outlineLevel="0" collapsed="false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  <c r="AA750" s="44"/>
      <c r="AB750" s="44"/>
      <c r="AC750" s="44"/>
      <c r="AD750" s="44"/>
      <c r="AE750" s="44"/>
      <c r="AF750" s="44"/>
      <c r="AG750" s="44"/>
      <c r="AH750" s="44"/>
      <c r="AI750" s="44"/>
      <c r="AJ750" s="44"/>
      <c r="AK750" s="291"/>
      <c r="AL750" s="291"/>
      <c r="AM750" s="291"/>
      <c r="AN750" s="291"/>
      <c r="AO750" s="291"/>
      <c r="AP750" s="291"/>
    </row>
    <row r="751" customFormat="false" ht="15.75" hidden="false" customHeight="false" outlineLevel="0" collapsed="false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  <c r="AA751" s="44"/>
      <c r="AB751" s="44"/>
      <c r="AC751" s="44"/>
      <c r="AD751" s="44"/>
      <c r="AE751" s="44"/>
      <c r="AF751" s="44"/>
      <c r="AG751" s="44"/>
      <c r="AH751" s="44"/>
      <c r="AI751" s="44"/>
      <c r="AJ751" s="44"/>
      <c r="AK751" s="291"/>
      <c r="AL751" s="291"/>
      <c r="AM751" s="291"/>
      <c r="AN751" s="291"/>
      <c r="AO751" s="291"/>
      <c r="AP751" s="291"/>
    </row>
    <row r="752" customFormat="false" ht="15.75" hidden="false" customHeight="false" outlineLevel="0" collapsed="false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  <c r="AA752" s="44"/>
      <c r="AB752" s="44"/>
      <c r="AC752" s="44"/>
      <c r="AD752" s="44"/>
      <c r="AE752" s="44"/>
      <c r="AF752" s="44"/>
      <c r="AG752" s="44"/>
      <c r="AH752" s="44"/>
      <c r="AI752" s="44"/>
      <c r="AJ752" s="44"/>
      <c r="AK752" s="291"/>
      <c r="AL752" s="291"/>
      <c r="AM752" s="291"/>
      <c r="AN752" s="291"/>
      <c r="AO752" s="291"/>
      <c r="AP752" s="291"/>
    </row>
    <row r="753" customFormat="false" ht="15.75" hidden="false" customHeight="false" outlineLevel="0" collapsed="false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  <c r="AA753" s="44"/>
      <c r="AB753" s="44"/>
      <c r="AC753" s="44"/>
      <c r="AD753" s="44"/>
      <c r="AE753" s="44"/>
      <c r="AF753" s="44"/>
      <c r="AG753" s="44"/>
      <c r="AH753" s="44"/>
      <c r="AI753" s="44"/>
      <c r="AJ753" s="44"/>
      <c r="AK753" s="291"/>
      <c r="AL753" s="291"/>
      <c r="AM753" s="291"/>
      <c r="AN753" s="291"/>
      <c r="AO753" s="291"/>
      <c r="AP753" s="291"/>
    </row>
    <row r="754" customFormat="false" ht="15.75" hidden="false" customHeight="false" outlineLevel="0" collapsed="false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  <c r="AA754" s="44"/>
      <c r="AB754" s="44"/>
      <c r="AC754" s="44"/>
      <c r="AD754" s="44"/>
      <c r="AE754" s="44"/>
      <c r="AF754" s="44"/>
      <c r="AG754" s="44"/>
      <c r="AH754" s="44"/>
      <c r="AI754" s="44"/>
      <c r="AJ754" s="44"/>
      <c r="AK754" s="291"/>
      <c r="AL754" s="291"/>
      <c r="AM754" s="291"/>
      <c r="AN754" s="291"/>
      <c r="AO754" s="291"/>
      <c r="AP754" s="291"/>
    </row>
    <row r="755" customFormat="false" ht="15.75" hidden="false" customHeight="false" outlineLevel="0" collapsed="false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  <c r="AA755" s="44"/>
      <c r="AB755" s="44"/>
      <c r="AC755" s="44"/>
      <c r="AD755" s="44"/>
      <c r="AE755" s="44"/>
      <c r="AF755" s="44"/>
      <c r="AG755" s="44"/>
      <c r="AH755" s="44"/>
      <c r="AI755" s="44"/>
      <c r="AJ755" s="44"/>
      <c r="AK755" s="291"/>
      <c r="AL755" s="291"/>
      <c r="AM755" s="291"/>
      <c r="AN755" s="291"/>
      <c r="AO755" s="291"/>
      <c r="AP755" s="291"/>
    </row>
    <row r="756" customFormat="false" ht="15.75" hidden="false" customHeight="false" outlineLevel="0" collapsed="false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  <c r="AA756" s="44"/>
      <c r="AB756" s="44"/>
      <c r="AC756" s="44"/>
      <c r="AD756" s="44"/>
      <c r="AE756" s="44"/>
      <c r="AF756" s="44"/>
      <c r="AG756" s="44"/>
      <c r="AH756" s="44"/>
      <c r="AI756" s="44"/>
      <c r="AJ756" s="44"/>
      <c r="AK756" s="291"/>
      <c r="AL756" s="291"/>
      <c r="AM756" s="291"/>
      <c r="AN756" s="291"/>
      <c r="AO756" s="291"/>
      <c r="AP756" s="291"/>
    </row>
    <row r="757" customFormat="false" ht="15.75" hidden="false" customHeight="false" outlineLevel="0" collapsed="false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  <c r="AA757" s="44"/>
      <c r="AB757" s="44"/>
      <c r="AC757" s="44"/>
      <c r="AD757" s="44"/>
      <c r="AE757" s="44"/>
      <c r="AF757" s="44"/>
      <c r="AG757" s="44"/>
      <c r="AH757" s="44"/>
      <c r="AI757" s="44"/>
      <c r="AJ757" s="44"/>
      <c r="AK757" s="291"/>
      <c r="AL757" s="291"/>
      <c r="AM757" s="291"/>
      <c r="AN757" s="291"/>
      <c r="AO757" s="291"/>
      <c r="AP757" s="291"/>
    </row>
    <row r="758" customFormat="false" ht="15.75" hidden="false" customHeight="false" outlineLevel="0" collapsed="false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  <c r="AA758" s="44"/>
      <c r="AB758" s="44"/>
      <c r="AC758" s="44"/>
      <c r="AD758" s="44"/>
      <c r="AE758" s="44"/>
      <c r="AF758" s="44"/>
      <c r="AG758" s="44"/>
      <c r="AH758" s="44"/>
      <c r="AI758" s="44"/>
      <c r="AJ758" s="44"/>
      <c r="AK758" s="291"/>
      <c r="AL758" s="291"/>
      <c r="AM758" s="291"/>
      <c r="AN758" s="291"/>
      <c r="AO758" s="291"/>
      <c r="AP758" s="291"/>
    </row>
    <row r="759" customFormat="false" ht="15.75" hidden="false" customHeight="false" outlineLevel="0" collapsed="false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  <c r="AA759" s="44"/>
      <c r="AB759" s="44"/>
      <c r="AC759" s="44"/>
      <c r="AD759" s="44"/>
      <c r="AE759" s="44"/>
      <c r="AF759" s="44"/>
      <c r="AG759" s="44"/>
      <c r="AH759" s="44"/>
      <c r="AI759" s="44"/>
      <c r="AJ759" s="44"/>
      <c r="AK759" s="291"/>
      <c r="AL759" s="291"/>
      <c r="AM759" s="291"/>
      <c r="AN759" s="291"/>
      <c r="AO759" s="291"/>
      <c r="AP759" s="291"/>
    </row>
    <row r="760" customFormat="false" ht="15.75" hidden="false" customHeight="false" outlineLevel="0" collapsed="false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  <c r="AA760" s="44"/>
      <c r="AB760" s="44"/>
      <c r="AC760" s="44"/>
      <c r="AD760" s="44"/>
      <c r="AE760" s="44"/>
      <c r="AF760" s="44"/>
      <c r="AG760" s="44"/>
      <c r="AH760" s="44"/>
      <c r="AI760" s="44"/>
      <c r="AJ760" s="44"/>
      <c r="AK760" s="291"/>
      <c r="AL760" s="291"/>
      <c r="AM760" s="291"/>
      <c r="AN760" s="291"/>
      <c r="AO760" s="291"/>
      <c r="AP760" s="291"/>
    </row>
    <row r="761" customFormat="false" ht="15.75" hidden="false" customHeight="false" outlineLevel="0" collapsed="false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  <c r="AA761" s="44"/>
      <c r="AB761" s="44"/>
      <c r="AC761" s="44"/>
      <c r="AD761" s="44"/>
      <c r="AE761" s="44"/>
      <c r="AF761" s="44"/>
      <c r="AG761" s="44"/>
      <c r="AH761" s="44"/>
      <c r="AI761" s="44"/>
      <c r="AJ761" s="44"/>
      <c r="AK761" s="291"/>
      <c r="AL761" s="291"/>
      <c r="AM761" s="291"/>
      <c r="AN761" s="291"/>
      <c r="AO761" s="291"/>
      <c r="AP761" s="291"/>
    </row>
    <row r="762" customFormat="false" ht="15.75" hidden="false" customHeight="false" outlineLevel="0" collapsed="false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  <c r="AA762" s="44"/>
      <c r="AB762" s="44"/>
      <c r="AC762" s="44"/>
      <c r="AD762" s="44"/>
      <c r="AE762" s="44"/>
      <c r="AF762" s="44"/>
      <c r="AG762" s="44"/>
      <c r="AH762" s="44"/>
      <c r="AI762" s="44"/>
      <c r="AJ762" s="44"/>
      <c r="AK762" s="291"/>
      <c r="AL762" s="291"/>
      <c r="AM762" s="291"/>
      <c r="AN762" s="291"/>
      <c r="AO762" s="291"/>
      <c r="AP762" s="291"/>
    </row>
    <row r="763" customFormat="false" ht="15.75" hidden="false" customHeight="false" outlineLevel="0" collapsed="false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  <c r="AA763" s="44"/>
      <c r="AB763" s="44"/>
      <c r="AC763" s="44"/>
      <c r="AD763" s="44"/>
      <c r="AE763" s="44"/>
      <c r="AF763" s="44"/>
      <c r="AG763" s="44"/>
      <c r="AH763" s="44"/>
      <c r="AI763" s="44"/>
      <c r="AJ763" s="44"/>
      <c r="AK763" s="291"/>
      <c r="AL763" s="291"/>
      <c r="AM763" s="291"/>
      <c r="AN763" s="291"/>
      <c r="AO763" s="291"/>
      <c r="AP763" s="291"/>
    </row>
    <row r="764" customFormat="false" ht="15.75" hidden="false" customHeight="false" outlineLevel="0" collapsed="false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  <c r="AA764" s="44"/>
      <c r="AB764" s="44"/>
      <c r="AC764" s="44"/>
      <c r="AD764" s="44"/>
      <c r="AE764" s="44"/>
      <c r="AF764" s="44"/>
      <c r="AG764" s="44"/>
      <c r="AH764" s="44"/>
      <c r="AI764" s="44"/>
      <c r="AJ764" s="44"/>
      <c r="AK764" s="291"/>
      <c r="AL764" s="291"/>
      <c r="AM764" s="291"/>
      <c r="AN764" s="291"/>
      <c r="AO764" s="291"/>
      <c r="AP764" s="291"/>
    </row>
    <row r="765" customFormat="false" ht="15.75" hidden="false" customHeight="false" outlineLevel="0" collapsed="false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  <c r="AA765" s="44"/>
      <c r="AB765" s="44"/>
      <c r="AC765" s="44"/>
      <c r="AD765" s="44"/>
      <c r="AE765" s="44"/>
      <c r="AF765" s="44"/>
      <c r="AG765" s="44"/>
      <c r="AH765" s="44"/>
      <c r="AI765" s="44"/>
      <c r="AJ765" s="44"/>
      <c r="AK765" s="291"/>
      <c r="AL765" s="291"/>
      <c r="AM765" s="291"/>
      <c r="AN765" s="291"/>
      <c r="AO765" s="291"/>
      <c r="AP765" s="291"/>
    </row>
    <row r="766" customFormat="false" ht="15.75" hidden="false" customHeight="false" outlineLevel="0" collapsed="false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  <c r="AA766" s="44"/>
      <c r="AB766" s="44"/>
      <c r="AC766" s="44"/>
      <c r="AD766" s="44"/>
      <c r="AE766" s="44"/>
      <c r="AF766" s="44"/>
      <c r="AG766" s="44"/>
      <c r="AH766" s="44"/>
      <c r="AI766" s="44"/>
      <c r="AJ766" s="44"/>
      <c r="AK766" s="291"/>
      <c r="AL766" s="291"/>
      <c r="AM766" s="291"/>
      <c r="AN766" s="291"/>
      <c r="AO766" s="291"/>
      <c r="AP766" s="291"/>
    </row>
    <row r="767" customFormat="false" ht="15.75" hidden="false" customHeight="false" outlineLevel="0" collapsed="false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  <c r="AA767" s="44"/>
      <c r="AB767" s="44"/>
      <c r="AC767" s="44"/>
      <c r="AD767" s="44"/>
      <c r="AE767" s="44"/>
      <c r="AF767" s="44"/>
      <c r="AG767" s="44"/>
      <c r="AH767" s="44"/>
      <c r="AI767" s="44"/>
      <c r="AJ767" s="44"/>
      <c r="AK767" s="291"/>
      <c r="AL767" s="291"/>
      <c r="AM767" s="291"/>
      <c r="AN767" s="291"/>
      <c r="AO767" s="291"/>
      <c r="AP767" s="291"/>
    </row>
    <row r="768" customFormat="false" ht="15.75" hidden="false" customHeight="false" outlineLevel="0" collapsed="false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  <c r="AA768" s="44"/>
      <c r="AB768" s="44"/>
      <c r="AC768" s="44"/>
      <c r="AD768" s="44"/>
      <c r="AE768" s="44"/>
      <c r="AF768" s="44"/>
      <c r="AG768" s="44"/>
      <c r="AH768" s="44"/>
      <c r="AI768" s="44"/>
      <c r="AJ768" s="44"/>
      <c r="AK768" s="291"/>
      <c r="AL768" s="291"/>
      <c r="AM768" s="291"/>
      <c r="AN768" s="291"/>
      <c r="AO768" s="291"/>
      <c r="AP768" s="291"/>
    </row>
    <row r="769" customFormat="false" ht="15.75" hidden="false" customHeight="false" outlineLevel="0" collapsed="false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  <c r="AA769" s="44"/>
      <c r="AB769" s="44"/>
      <c r="AC769" s="44"/>
      <c r="AD769" s="44"/>
      <c r="AE769" s="44"/>
      <c r="AF769" s="44"/>
      <c r="AG769" s="44"/>
      <c r="AH769" s="44"/>
      <c r="AI769" s="44"/>
      <c r="AJ769" s="44"/>
      <c r="AK769" s="291"/>
      <c r="AL769" s="291"/>
      <c r="AM769" s="291"/>
      <c r="AN769" s="291"/>
      <c r="AO769" s="291"/>
      <c r="AP769" s="291"/>
    </row>
    <row r="770" customFormat="false" ht="15.75" hidden="false" customHeight="false" outlineLevel="0" collapsed="false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  <c r="AA770" s="44"/>
      <c r="AB770" s="44"/>
      <c r="AC770" s="44"/>
      <c r="AD770" s="44"/>
      <c r="AE770" s="44"/>
      <c r="AF770" s="44"/>
      <c r="AG770" s="44"/>
      <c r="AH770" s="44"/>
      <c r="AI770" s="44"/>
      <c r="AJ770" s="44"/>
      <c r="AK770" s="291"/>
      <c r="AL770" s="291"/>
      <c r="AM770" s="291"/>
      <c r="AN770" s="291"/>
      <c r="AO770" s="291"/>
      <c r="AP770" s="291"/>
    </row>
    <row r="771" customFormat="false" ht="15.75" hidden="false" customHeight="false" outlineLevel="0" collapsed="false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  <c r="AA771" s="44"/>
      <c r="AB771" s="44"/>
      <c r="AC771" s="44"/>
      <c r="AD771" s="44"/>
      <c r="AE771" s="44"/>
      <c r="AF771" s="44"/>
      <c r="AG771" s="44"/>
      <c r="AH771" s="44"/>
      <c r="AI771" s="44"/>
      <c r="AJ771" s="44"/>
      <c r="AK771" s="291"/>
      <c r="AL771" s="291"/>
      <c r="AM771" s="291"/>
      <c r="AN771" s="291"/>
      <c r="AO771" s="291"/>
      <c r="AP771" s="291"/>
    </row>
    <row r="772" customFormat="false" ht="15.75" hidden="false" customHeight="false" outlineLevel="0" collapsed="false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  <c r="AA772" s="44"/>
      <c r="AB772" s="44"/>
      <c r="AC772" s="44"/>
      <c r="AD772" s="44"/>
      <c r="AE772" s="44"/>
      <c r="AF772" s="44"/>
      <c r="AG772" s="44"/>
      <c r="AH772" s="44"/>
      <c r="AI772" s="44"/>
      <c r="AJ772" s="44"/>
      <c r="AK772" s="291"/>
      <c r="AL772" s="291"/>
      <c r="AM772" s="291"/>
      <c r="AN772" s="291"/>
      <c r="AO772" s="291"/>
      <c r="AP772" s="291"/>
    </row>
    <row r="773" customFormat="false" ht="15.75" hidden="false" customHeight="false" outlineLevel="0" collapsed="false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  <c r="AA773" s="44"/>
      <c r="AB773" s="44"/>
      <c r="AC773" s="44"/>
      <c r="AD773" s="44"/>
      <c r="AE773" s="44"/>
      <c r="AF773" s="44"/>
      <c r="AG773" s="44"/>
      <c r="AH773" s="44"/>
      <c r="AI773" s="44"/>
      <c r="AJ773" s="44"/>
      <c r="AK773" s="291"/>
      <c r="AL773" s="291"/>
      <c r="AM773" s="291"/>
      <c r="AN773" s="291"/>
      <c r="AO773" s="291"/>
      <c r="AP773" s="291"/>
    </row>
    <row r="774" customFormat="false" ht="15.75" hidden="false" customHeight="false" outlineLevel="0" collapsed="false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  <c r="AA774" s="44"/>
      <c r="AB774" s="44"/>
      <c r="AC774" s="44"/>
      <c r="AD774" s="44"/>
      <c r="AE774" s="44"/>
      <c r="AF774" s="44"/>
      <c r="AG774" s="44"/>
      <c r="AH774" s="44"/>
      <c r="AI774" s="44"/>
      <c r="AJ774" s="44"/>
      <c r="AK774" s="291"/>
      <c r="AL774" s="291"/>
      <c r="AM774" s="291"/>
      <c r="AN774" s="291"/>
      <c r="AO774" s="291"/>
      <c r="AP774" s="291"/>
    </row>
    <row r="775" customFormat="false" ht="15.75" hidden="false" customHeight="false" outlineLevel="0" collapsed="false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  <c r="AA775" s="44"/>
      <c r="AB775" s="44"/>
      <c r="AC775" s="44"/>
      <c r="AD775" s="44"/>
      <c r="AE775" s="44"/>
      <c r="AF775" s="44"/>
      <c r="AG775" s="44"/>
      <c r="AH775" s="44"/>
      <c r="AI775" s="44"/>
      <c r="AJ775" s="44"/>
      <c r="AK775" s="291"/>
      <c r="AL775" s="291"/>
      <c r="AM775" s="291"/>
      <c r="AN775" s="291"/>
      <c r="AO775" s="291"/>
      <c r="AP775" s="291"/>
    </row>
    <row r="776" customFormat="false" ht="15.75" hidden="false" customHeight="false" outlineLevel="0" collapsed="false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  <c r="AA776" s="44"/>
      <c r="AB776" s="44"/>
      <c r="AC776" s="44"/>
      <c r="AD776" s="44"/>
      <c r="AE776" s="44"/>
      <c r="AF776" s="44"/>
      <c r="AG776" s="44"/>
      <c r="AH776" s="44"/>
      <c r="AI776" s="44"/>
      <c r="AJ776" s="44"/>
      <c r="AK776" s="291"/>
      <c r="AL776" s="291"/>
      <c r="AM776" s="291"/>
      <c r="AN776" s="291"/>
      <c r="AO776" s="291"/>
      <c r="AP776" s="291"/>
    </row>
    <row r="777" customFormat="false" ht="15.75" hidden="false" customHeight="false" outlineLevel="0" collapsed="false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  <c r="AA777" s="44"/>
      <c r="AB777" s="44"/>
      <c r="AC777" s="44"/>
      <c r="AD777" s="44"/>
      <c r="AE777" s="44"/>
      <c r="AF777" s="44"/>
      <c r="AG777" s="44"/>
      <c r="AH777" s="44"/>
      <c r="AI777" s="44"/>
      <c r="AJ777" s="44"/>
      <c r="AK777" s="291"/>
      <c r="AL777" s="291"/>
      <c r="AM777" s="291"/>
      <c r="AN777" s="291"/>
      <c r="AO777" s="291"/>
      <c r="AP777" s="291"/>
    </row>
    <row r="778" customFormat="false" ht="15.75" hidden="false" customHeight="false" outlineLevel="0" collapsed="false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  <c r="AA778" s="44"/>
      <c r="AB778" s="44"/>
      <c r="AC778" s="44"/>
      <c r="AD778" s="44"/>
      <c r="AE778" s="44"/>
      <c r="AF778" s="44"/>
      <c r="AG778" s="44"/>
      <c r="AH778" s="44"/>
      <c r="AI778" s="44"/>
      <c r="AJ778" s="44"/>
      <c r="AK778" s="291"/>
      <c r="AL778" s="291"/>
      <c r="AM778" s="291"/>
      <c r="AN778" s="291"/>
      <c r="AO778" s="291"/>
      <c r="AP778" s="291"/>
    </row>
    <row r="779" customFormat="false" ht="15.75" hidden="false" customHeight="false" outlineLevel="0" collapsed="false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  <c r="AA779" s="44"/>
      <c r="AB779" s="44"/>
      <c r="AC779" s="44"/>
      <c r="AD779" s="44"/>
      <c r="AE779" s="44"/>
      <c r="AF779" s="44"/>
      <c r="AG779" s="44"/>
      <c r="AH779" s="44"/>
      <c r="AI779" s="44"/>
      <c r="AJ779" s="44"/>
      <c r="AK779" s="291"/>
      <c r="AL779" s="291"/>
      <c r="AM779" s="291"/>
      <c r="AN779" s="291"/>
      <c r="AO779" s="291"/>
      <c r="AP779" s="291"/>
    </row>
    <row r="780" customFormat="false" ht="15.75" hidden="false" customHeight="false" outlineLevel="0" collapsed="false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  <c r="AA780" s="44"/>
      <c r="AB780" s="44"/>
      <c r="AC780" s="44"/>
      <c r="AD780" s="44"/>
      <c r="AE780" s="44"/>
      <c r="AF780" s="44"/>
      <c r="AG780" s="44"/>
      <c r="AH780" s="44"/>
      <c r="AI780" s="44"/>
      <c r="AJ780" s="44"/>
      <c r="AK780" s="291"/>
      <c r="AL780" s="291"/>
      <c r="AM780" s="291"/>
      <c r="AN780" s="291"/>
      <c r="AO780" s="291"/>
      <c r="AP780" s="291"/>
    </row>
    <row r="781" customFormat="false" ht="15.75" hidden="false" customHeight="false" outlineLevel="0" collapsed="false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  <c r="AA781" s="44"/>
      <c r="AB781" s="44"/>
      <c r="AC781" s="44"/>
      <c r="AD781" s="44"/>
      <c r="AE781" s="44"/>
      <c r="AF781" s="44"/>
      <c r="AG781" s="44"/>
      <c r="AH781" s="44"/>
      <c r="AI781" s="44"/>
      <c r="AJ781" s="44"/>
      <c r="AK781" s="291"/>
      <c r="AL781" s="291"/>
      <c r="AM781" s="291"/>
      <c r="AN781" s="291"/>
      <c r="AO781" s="291"/>
      <c r="AP781" s="291"/>
    </row>
    <row r="782" customFormat="false" ht="15.75" hidden="false" customHeight="false" outlineLevel="0" collapsed="false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  <c r="AA782" s="44"/>
      <c r="AB782" s="44"/>
      <c r="AC782" s="44"/>
      <c r="AD782" s="44"/>
      <c r="AE782" s="44"/>
      <c r="AF782" s="44"/>
      <c r="AG782" s="44"/>
      <c r="AH782" s="44"/>
      <c r="AI782" s="44"/>
      <c r="AJ782" s="44"/>
      <c r="AK782" s="291"/>
      <c r="AL782" s="291"/>
      <c r="AM782" s="291"/>
      <c r="AN782" s="291"/>
      <c r="AO782" s="291"/>
      <c r="AP782" s="291"/>
    </row>
    <row r="783" customFormat="false" ht="15.75" hidden="false" customHeight="false" outlineLevel="0" collapsed="false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  <c r="AA783" s="44"/>
      <c r="AB783" s="44"/>
      <c r="AC783" s="44"/>
      <c r="AD783" s="44"/>
      <c r="AE783" s="44"/>
      <c r="AF783" s="44"/>
      <c r="AG783" s="44"/>
      <c r="AH783" s="44"/>
      <c r="AI783" s="44"/>
      <c r="AJ783" s="44"/>
      <c r="AK783" s="291"/>
      <c r="AL783" s="291"/>
      <c r="AM783" s="291"/>
      <c r="AN783" s="291"/>
      <c r="AO783" s="291"/>
      <c r="AP783" s="291"/>
    </row>
    <row r="784" customFormat="false" ht="15.75" hidden="false" customHeight="false" outlineLevel="0" collapsed="false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  <c r="AA784" s="44"/>
      <c r="AB784" s="44"/>
      <c r="AC784" s="44"/>
      <c r="AD784" s="44"/>
      <c r="AE784" s="44"/>
      <c r="AF784" s="44"/>
      <c r="AG784" s="44"/>
      <c r="AH784" s="44"/>
      <c r="AI784" s="44"/>
      <c r="AJ784" s="44"/>
      <c r="AK784" s="291"/>
      <c r="AL784" s="291"/>
      <c r="AM784" s="291"/>
      <c r="AN784" s="291"/>
      <c r="AO784" s="291"/>
      <c r="AP784" s="291"/>
    </row>
    <row r="785" customFormat="false" ht="15.75" hidden="false" customHeight="false" outlineLevel="0" collapsed="false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  <c r="AA785" s="44"/>
      <c r="AB785" s="44"/>
      <c r="AC785" s="44"/>
      <c r="AD785" s="44"/>
      <c r="AE785" s="44"/>
      <c r="AF785" s="44"/>
      <c r="AG785" s="44"/>
      <c r="AH785" s="44"/>
      <c r="AI785" s="44"/>
      <c r="AJ785" s="44"/>
      <c r="AK785" s="291"/>
      <c r="AL785" s="291"/>
      <c r="AM785" s="291"/>
      <c r="AN785" s="291"/>
      <c r="AO785" s="291"/>
      <c r="AP785" s="291"/>
    </row>
    <row r="786" customFormat="false" ht="15.75" hidden="false" customHeight="false" outlineLevel="0" collapsed="false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  <c r="AA786" s="44"/>
      <c r="AB786" s="44"/>
      <c r="AC786" s="44"/>
      <c r="AD786" s="44"/>
      <c r="AE786" s="44"/>
      <c r="AF786" s="44"/>
      <c r="AG786" s="44"/>
      <c r="AH786" s="44"/>
      <c r="AI786" s="44"/>
      <c r="AJ786" s="44"/>
      <c r="AK786" s="291"/>
      <c r="AL786" s="291"/>
      <c r="AM786" s="291"/>
      <c r="AN786" s="291"/>
      <c r="AO786" s="291"/>
      <c r="AP786" s="291"/>
    </row>
    <row r="787" customFormat="false" ht="15.75" hidden="false" customHeight="false" outlineLevel="0" collapsed="false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  <c r="AA787" s="44"/>
      <c r="AB787" s="44"/>
      <c r="AC787" s="44"/>
      <c r="AD787" s="44"/>
      <c r="AE787" s="44"/>
      <c r="AF787" s="44"/>
      <c r="AG787" s="44"/>
      <c r="AH787" s="44"/>
      <c r="AI787" s="44"/>
      <c r="AJ787" s="44"/>
      <c r="AK787" s="291"/>
      <c r="AL787" s="291"/>
      <c r="AM787" s="291"/>
      <c r="AN787" s="291"/>
      <c r="AO787" s="291"/>
      <c r="AP787" s="291"/>
    </row>
    <row r="788" customFormat="false" ht="15.75" hidden="false" customHeight="false" outlineLevel="0" collapsed="false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  <c r="AA788" s="44"/>
      <c r="AB788" s="44"/>
      <c r="AC788" s="44"/>
      <c r="AD788" s="44"/>
      <c r="AE788" s="44"/>
      <c r="AF788" s="44"/>
      <c r="AG788" s="44"/>
      <c r="AH788" s="44"/>
      <c r="AI788" s="44"/>
      <c r="AJ788" s="44"/>
      <c r="AK788" s="291"/>
      <c r="AL788" s="291"/>
      <c r="AM788" s="291"/>
      <c r="AN788" s="291"/>
      <c r="AO788" s="291"/>
      <c r="AP788" s="291"/>
    </row>
    <row r="789" customFormat="false" ht="15.75" hidden="false" customHeight="false" outlineLevel="0" collapsed="false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  <c r="AA789" s="44"/>
      <c r="AB789" s="44"/>
      <c r="AC789" s="44"/>
      <c r="AD789" s="44"/>
      <c r="AE789" s="44"/>
      <c r="AF789" s="44"/>
      <c r="AG789" s="44"/>
      <c r="AH789" s="44"/>
      <c r="AI789" s="44"/>
      <c r="AJ789" s="44"/>
      <c r="AK789" s="291"/>
      <c r="AL789" s="291"/>
      <c r="AM789" s="291"/>
      <c r="AN789" s="291"/>
      <c r="AO789" s="291"/>
      <c r="AP789" s="291"/>
    </row>
    <row r="790" customFormat="false" ht="15.75" hidden="false" customHeight="false" outlineLevel="0" collapsed="false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  <c r="AA790" s="44"/>
      <c r="AB790" s="44"/>
      <c r="AC790" s="44"/>
      <c r="AD790" s="44"/>
      <c r="AE790" s="44"/>
      <c r="AF790" s="44"/>
      <c r="AG790" s="44"/>
      <c r="AH790" s="44"/>
      <c r="AI790" s="44"/>
      <c r="AJ790" s="44"/>
      <c r="AK790" s="291"/>
      <c r="AL790" s="291"/>
      <c r="AM790" s="291"/>
      <c r="AN790" s="291"/>
      <c r="AO790" s="291"/>
      <c r="AP790" s="291"/>
    </row>
    <row r="791" customFormat="false" ht="15.75" hidden="false" customHeight="false" outlineLevel="0" collapsed="false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  <c r="AA791" s="44"/>
      <c r="AB791" s="44"/>
      <c r="AC791" s="44"/>
      <c r="AD791" s="44"/>
      <c r="AE791" s="44"/>
      <c r="AF791" s="44"/>
      <c r="AG791" s="44"/>
      <c r="AH791" s="44"/>
      <c r="AI791" s="44"/>
      <c r="AJ791" s="44"/>
      <c r="AK791" s="291"/>
      <c r="AL791" s="291"/>
      <c r="AM791" s="291"/>
      <c r="AN791" s="291"/>
      <c r="AO791" s="291"/>
      <c r="AP791" s="291"/>
    </row>
    <row r="792" customFormat="false" ht="15.75" hidden="false" customHeight="false" outlineLevel="0" collapsed="false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  <c r="AA792" s="44"/>
      <c r="AB792" s="44"/>
      <c r="AC792" s="44"/>
      <c r="AD792" s="44"/>
      <c r="AE792" s="44"/>
      <c r="AF792" s="44"/>
      <c r="AG792" s="44"/>
      <c r="AH792" s="44"/>
      <c r="AI792" s="44"/>
      <c r="AJ792" s="44"/>
      <c r="AK792" s="291"/>
      <c r="AL792" s="291"/>
      <c r="AM792" s="291"/>
      <c r="AN792" s="291"/>
      <c r="AO792" s="291"/>
      <c r="AP792" s="291"/>
    </row>
    <row r="793" customFormat="false" ht="15.75" hidden="false" customHeight="false" outlineLevel="0" collapsed="false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  <c r="AA793" s="44"/>
      <c r="AB793" s="44"/>
      <c r="AC793" s="44"/>
      <c r="AD793" s="44"/>
      <c r="AE793" s="44"/>
      <c r="AF793" s="44"/>
      <c r="AG793" s="44"/>
      <c r="AH793" s="44"/>
      <c r="AI793" s="44"/>
      <c r="AJ793" s="44"/>
      <c r="AK793" s="291"/>
      <c r="AL793" s="291"/>
      <c r="AM793" s="291"/>
      <c r="AN793" s="291"/>
      <c r="AO793" s="291"/>
      <c r="AP793" s="291"/>
    </row>
    <row r="794" customFormat="false" ht="15.75" hidden="false" customHeight="false" outlineLevel="0" collapsed="false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  <c r="AA794" s="44"/>
      <c r="AB794" s="44"/>
      <c r="AC794" s="44"/>
      <c r="AD794" s="44"/>
      <c r="AE794" s="44"/>
      <c r="AF794" s="44"/>
      <c r="AG794" s="44"/>
      <c r="AH794" s="44"/>
      <c r="AI794" s="44"/>
      <c r="AJ794" s="44"/>
      <c r="AK794" s="291"/>
      <c r="AL794" s="291"/>
      <c r="AM794" s="291"/>
      <c r="AN794" s="291"/>
      <c r="AO794" s="291"/>
      <c r="AP794" s="291"/>
    </row>
    <row r="795" customFormat="false" ht="15.75" hidden="false" customHeight="false" outlineLevel="0" collapsed="false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  <c r="AA795" s="44"/>
      <c r="AB795" s="44"/>
      <c r="AC795" s="44"/>
      <c r="AD795" s="44"/>
      <c r="AE795" s="44"/>
      <c r="AF795" s="44"/>
      <c r="AG795" s="44"/>
      <c r="AH795" s="44"/>
      <c r="AI795" s="44"/>
      <c r="AJ795" s="44"/>
      <c r="AK795" s="291"/>
      <c r="AL795" s="291"/>
      <c r="AM795" s="291"/>
      <c r="AN795" s="291"/>
      <c r="AO795" s="291"/>
      <c r="AP795" s="291"/>
    </row>
    <row r="796" customFormat="false" ht="15.75" hidden="false" customHeight="false" outlineLevel="0" collapsed="false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  <c r="AA796" s="44"/>
      <c r="AB796" s="44"/>
      <c r="AC796" s="44"/>
      <c r="AD796" s="44"/>
      <c r="AE796" s="44"/>
      <c r="AF796" s="44"/>
      <c r="AG796" s="44"/>
      <c r="AH796" s="44"/>
      <c r="AI796" s="44"/>
      <c r="AJ796" s="44"/>
      <c r="AK796" s="291"/>
      <c r="AL796" s="291"/>
      <c r="AM796" s="291"/>
      <c r="AN796" s="291"/>
      <c r="AO796" s="291"/>
      <c r="AP796" s="291"/>
    </row>
    <row r="797" customFormat="false" ht="15.75" hidden="false" customHeight="false" outlineLevel="0" collapsed="false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  <c r="AA797" s="44"/>
      <c r="AB797" s="44"/>
      <c r="AC797" s="44"/>
      <c r="AD797" s="44"/>
      <c r="AE797" s="44"/>
      <c r="AF797" s="44"/>
      <c r="AG797" s="44"/>
      <c r="AH797" s="44"/>
      <c r="AI797" s="44"/>
      <c r="AJ797" s="44"/>
      <c r="AK797" s="291"/>
      <c r="AL797" s="291"/>
      <c r="AM797" s="291"/>
      <c r="AN797" s="291"/>
      <c r="AO797" s="291"/>
      <c r="AP797" s="291"/>
    </row>
    <row r="798" customFormat="false" ht="15.75" hidden="false" customHeight="false" outlineLevel="0" collapsed="false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  <c r="AA798" s="44"/>
      <c r="AB798" s="44"/>
      <c r="AC798" s="44"/>
      <c r="AD798" s="44"/>
      <c r="AE798" s="44"/>
      <c r="AF798" s="44"/>
      <c r="AG798" s="44"/>
      <c r="AH798" s="44"/>
      <c r="AI798" s="44"/>
      <c r="AJ798" s="44"/>
      <c r="AK798" s="291"/>
      <c r="AL798" s="291"/>
      <c r="AM798" s="291"/>
      <c r="AN798" s="291"/>
      <c r="AO798" s="291"/>
      <c r="AP798" s="291"/>
    </row>
    <row r="799" customFormat="false" ht="15.75" hidden="false" customHeight="false" outlineLevel="0" collapsed="false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  <c r="AA799" s="44"/>
      <c r="AB799" s="44"/>
      <c r="AC799" s="44"/>
      <c r="AD799" s="44"/>
      <c r="AE799" s="44"/>
      <c r="AF799" s="44"/>
      <c r="AG799" s="44"/>
      <c r="AH799" s="44"/>
      <c r="AI799" s="44"/>
      <c r="AJ799" s="44"/>
      <c r="AK799" s="291"/>
      <c r="AL799" s="291"/>
      <c r="AM799" s="291"/>
      <c r="AN799" s="291"/>
      <c r="AO799" s="291"/>
      <c r="AP799" s="291"/>
    </row>
    <row r="800" customFormat="false" ht="15.75" hidden="false" customHeight="false" outlineLevel="0" collapsed="false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  <c r="AA800" s="44"/>
      <c r="AB800" s="44"/>
      <c r="AC800" s="44"/>
      <c r="AD800" s="44"/>
      <c r="AE800" s="44"/>
      <c r="AF800" s="44"/>
      <c r="AG800" s="44"/>
      <c r="AH800" s="44"/>
      <c r="AI800" s="44"/>
      <c r="AJ800" s="44"/>
      <c r="AK800" s="291"/>
      <c r="AL800" s="291"/>
      <c r="AM800" s="291"/>
      <c r="AN800" s="291"/>
      <c r="AO800" s="291"/>
      <c r="AP800" s="291"/>
    </row>
    <row r="801" customFormat="false" ht="15.75" hidden="false" customHeight="false" outlineLevel="0" collapsed="false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  <c r="AA801" s="44"/>
      <c r="AB801" s="44"/>
      <c r="AC801" s="44"/>
      <c r="AD801" s="44"/>
      <c r="AE801" s="44"/>
      <c r="AF801" s="44"/>
      <c r="AG801" s="44"/>
      <c r="AH801" s="44"/>
      <c r="AI801" s="44"/>
      <c r="AJ801" s="44"/>
      <c r="AK801" s="291"/>
      <c r="AL801" s="291"/>
      <c r="AM801" s="291"/>
      <c r="AN801" s="291"/>
      <c r="AO801" s="291"/>
      <c r="AP801" s="291"/>
    </row>
    <row r="802" customFormat="false" ht="15.75" hidden="false" customHeight="false" outlineLevel="0" collapsed="false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  <c r="AA802" s="44"/>
      <c r="AB802" s="44"/>
      <c r="AC802" s="44"/>
      <c r="AD802" s="44"/>
      <c r="AE802" s="44"/>
      <c r="AF802" s="44"/>
      <c r="AG802" s="44"/>
      <c r="AH802" s="44"/>
      <c r="AI802" s="44"/>
      <c r="AJ802" s="44"/>
      <c r="AK802" s="291"/>
      <c r="AL802" s="291"/>
      <c r="AM802" s="291"/>
      <c r="AN802" s="291"/>
      <c r="AO802" s="291"/>
      <c r="AP802" s="291"/>
    </row>
    <row r="803" customFormat="false" ht="15.75" hidden="false" customHeight="false" outlineLevel="0" collapsed="false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  <c r="AA803" s="44"/>
      <c r="AB803" s="44"/>
      <c r="AC803" s="44"/>
      <c r="AD803" s="44"/>
      <c r="AE803" s="44"/>
      <c r="AF803" s="44"/>
      <c r="AG803" s="44"/>
      <c r="AH803" s="44"/>
      <c r="AI803" s="44"/>
      <c r="AJ803" s="44"/>
      <c r="AK803" s="291"/>
      <c r="AL803" s="291"/>
      <c r="AM803" s="291"/>
      <c r="AN803" s="291"/>
      <c r="AO803" s="291"/>
      <c r="AP803" s="291"/>
    </row>
    <row r="804" customFormat="false" ht="15.75" hidden="false" customHeight="false" outlineLevel="0" collapsed="false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  <c r="AA804" s="44"/>
      <c r="AB804" s="44"/>
      <c r="AC804" s="44"/>
      <c r="AD804" s="44"/>
      <c r="AE804" s="44"/>
      <c r="AF804" s="44"/>
      <c r="AG804" s="44"/>
      <c r="AH804" s="44"/>
      <c r="AI804" s="44"/>
      <c r="AJ804" s="44"/>
      <c r="AK804" s="291"/>
      <c r="AL804" s="291"/>
      <c r="AM804" s="291"/>
      <c r="AN804" s="291"/>
      <c r="AO804" s="291"/>
      <c r="AP804" s="291"/>
    </row>
    <row r="805" customFormat="false" ht="15.75" hidden="false" customHeight="false" outlineLevel="0" collapsed="false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  <c r="AA805" s="44"/>
      <c r="AB805" s="44"/>
      <c r="AC805" s="44"/>
      <c r="AD805" s="44"/>
      <c r="AE805" s="44"/>
      <c r="AF805" s="44"/>
      <c r="AG805" s="44"/>
      <c r="AH805" s="44"/>
      <c r="AI805" s="44"/>
      <c r="AJ805" s="44"/>
      <c r="AK805" s="291"/>
      <c r="AL805" s="291"/>
      <c r="AM805" s="291"/>
      <c r="AN805" s="291"/>
      <c r="AO805" s="291"/>
      <c r="AP805" s="291"/>
    </row>
    <row r="806" customFormat="false" ht="15.75" hidden="false" customHeight="false" outlineLevel="0" collapsed="false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  <c r="AA806" s="44"/>
      <c r="AB806" s="44"/>
      <c r="AC806" s="44"/>
      <c r="AD806" s="44"/>
      <c r="AE806" s="44"/>
      <c r="AF806" s="44"/>
      <c r="AG806" s="44"/>
      <c r="AH806" s="44"/>
      <c r="AI806" s="44"/>
      <c r="AJ806" s="44"/>
      <c r="AK806" s="291"/>
      <c r="AL806" s="291"/>
      <c r="AM806" s="291"/>
      <c r="AN806" s="291"/>
      <c r="AO806" s="291"/>
      <c r="AP806" s="291"/>
    </row>
    <row r="807" customFormat="false" ht="15.75" hidden="false" customHeight="false" outlineLevel="0" collapsed="false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  <c r="AA807" s="44"/>
      <c r="AB807" s="44"/>
      <c r="AC807" s="44"/>
      <c r="AD807" s="44"/>
      <c r="AE807" s="44"/>
      <c r="AF807" s="44"/>
      <c r="AG807" s="44"/>
      <c r="AH807" s="44"/>
      <c r="AI807" s="44"/>
      <c r="AJ807" s="44"/>
      <c r="AK807" s="291"/>
      <c r="AL807" s="291"/>
      <c r="AM807" s="291"/>
      <c r="AN807" s="291"/>
      <c r="AO807" s="291"/>
      <c r="AP807" s="291"/>
    </row>
    <row r="808" customFormat="false" ht="15.75" hidden="false" customHeight="false" outlineLevel="0" collapsed="false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  <c r="AA808" s="44"/>
      <c r="AB808" s="44"/>
      <c r="AC808" s="44"/>
      <c r="AD808" s="44"/>
      <c r="AE808" s="44"/>
      <c r="AF808" s="44"/>
      <c r="AG808" s="44"/>
      <c r="AH808" s="44"/>
      <c r="AI808" s="44"/>
      <c r="AJ808" s="44"/>
      <c r="AK808" s="291"/>
      <c r="AL808" s="291"/>
      <c r="AM808" s="291"/>
      <c r="AN808" s="291"/>
      <c r="AO808" s="291"/>
      <c r="AP808" s="291"/>
    </row>
    <row r="809" customFormat="false" ht="15.75" hidden="false" customHeight="false" outlineLevel="0" collapsed="false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  <c r="AA809" s="44"/>
      <c r="AB809" s="44"/>
      <c r="AC809" s="44"/>
      <c r="AD809" s="44"/>
      <c r="AE809" s="44"/>
      <c r="AF809" s="44"/>
      <c r="AG809" s="44"/>
      <c r="AH809" s="44"/>
      <c r="AI809" s="44"/>
      <c r="AJ809" s="44"/>
      <c r="AK809" s="291"/>
      <c r="AL809" s="291"/>
      <c r="AM809" s="291"/>
      <c r="AN809" s="291"/>
      <c r="AO809" s="291"/>
      <c r="AP809" s="291"/>
    </row>
    <row r="810" customFormat="false" ht="15.75" hidden="false" customHeight="false" outlineLevel="0" collapsed="false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  <c r="AA810" s="44"/>
      <c r="AB810" s="44"/>
      <c r="AC810" s="44"/>
      <c r="AD810" s="44"/>
      <c r="AE810" s="44"/>
      <c r="AF810" s="44"/>
      <c r="AG810" s="44"/>
      <c r="AH810" s="44"/>
      <c r="AI810" s="44"/>
      <c r="AJ810" s="44"/>
      <c r="AK810" s="291"/>
      <c r="AL810" s="291"/>
      <c r="AM810" s="291"/>
      <c r="AN810" s="291"/>
      <c r="AO810" s="291"/>
      <c r="AP810" s="291"/>
    </row>
    <row r="811" customFormat="false" ht="15.75" hidden="false" customHeight="false" outlineLevel="0" collapsed="false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  <c r="AA811" s="44"/>
      <c r="AB811" s="44"/>
      <c r="AC811" s="44"/>
      <c r="AD811" s="44"/>
      <c r="AE811" s="44"/>
      <c r="AF811" s="44"/>
      <c r="AG811" s="44"/>
      <c r="AH811" s="44"/>
      <c r="AI811" s="44"/>
      <c r="AJ811" s="44"/>
      <c r="AK811" s="291"/>
      <c r="AL811" s="291"/>
      <c r="AM811" s="291"/>
      <c r="AN811" s="291"/>
      <c r="AO811" s="291"/>
      <c r="AP811" s="291"/>
    </row>
    <row r="812" customFormat="false" ht="15.75" hidden="false" customHeight="false" outlineLevel="0" collapsed="false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  <c r="AA812" s="44"/>
      <c r="AB812" s="44"/>
      <c r="AC812" s="44"/>
      <c r="AD812" s="44"/>
      <c r="AE812" s="44"/>
      <c r="AF812" s="44"/>
      <c r="AG812" s="44"/>
      <c r="AH812" s="44"/>
      <c r="AI812" s="44"/>
      <c r="AJ812" s="44"/>
      <c r="AK812" s="291"/>
      <c r="AL812" s="291"/>
      <c r="AM812" s="291"/>
      <c r="AN812" s="291"/>
      <c r="AO812" s="291"/>
      <c r="AP812" s="291"/>
    </row>
    <row r="813" customFormat="false" ht="15.75" hidden="false" customHeight="false" outlineLevel="0" collapsed="false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  <c r="AA813" s="44"/>
      <c r="AB813" s="44"/>
      <c r="AC813" s="44"/>
      <c r="AD813" s="44"/>
      <c r="AE813" s="44"/>
      <c r="AF813" s="44"/>
      <c r="AG813" s="44"/>
      <c r="AH813" s="44"/>
      <c r="AI813" s="44"/>
      <c r="AJ813" s="44"/>
      <c r="AK813" s="291"/>
      <c r="AL813" s="291"/>
      <c r="AM813" s="291"/>
      <c r="AN813" s="291"/>
      <c r="AO813" s="291"/>
      <c r="AP813" s="291"/>
    </row>
    <row r="814" customFormat="false" ht="15.75" hidden="false" customHeight="false" outlineLevel="0" collapsed="false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  <c r="AA814" s="44"/>
      <c r="AB814" s="44"/>
      <c r="AC814" s="44"/>
      <c r="AD814" s="44"/>
      <c r="AE814" s="44"/>
      <c r="AF814" s="44"/>
      <c r="AG814" s="44"/>
      <c r="AH814" s="44"/>
      <c r="AI814" s="44"/>
      <c r="AJ814" s="44"/>
      <c r="AK814" s="291"/>
      <c r="AL814" s="291"/>
      <c r="AM814" s="291"/>
      <c r="AN814" s="291"/>
      <c r="AO814" s="291"/>
      <c r="AP814" s="291"/>
    </row>
    <row r="815" customFormat="false" ht="15.75" hidden="false" customHeight="false" outlineLevel="0" collapsed="false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  <c r="AA815" s="44"/>
      <c r="AB815" s="44"/>
      <c r="AC815" s="44"/>
      <c r="AD815" s="44"/>
      <c r="AE815" s="44"/>
      <c r="AF815" s="44"/>
      <c r="AG815" s="44"/>
      <c r="AH815" s="44"/>
      <c r="AI815" s="44"/>
      <c r="AJ815" s="44"/>
      <c r="AK815" s="291"/>
      <c r="AL815" s="291"/>
      <c r="AM815" s="291"/>
      <c r="AN815" s="291"/>
      <c r="AO815" s="291"/>
      <c r="AP815" s="291"/>
    </row>
    <row r="816" customFormat="false" ht="15.75" hidden="false" customHeight="false" outlineLevel="0" collapsed="false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  <c r="AA816" s="44"/>
      <c r="AB816" s="44"/>
      <c r="AC816" s="44"/>
      <c r="AD816" s="44"/>
      <c r="AE816" s="44"/>
      <c r="AF816" s="44"/>
      <c r="AG816" s="44"/>
      <c r="AH816" s="44"/>
      <c r="AI816" s="44"/>
      <c r="AJ816" s="44"/>
      <c r="AK816" s="291"/>
      <c r="AL816" s="291"/>
      <c r="AM816" s="291"/>
      <c r="AN816" s="291"/>
      <c r="AO816" s="291"/>
      <c r="AP816" s="291"/>
    </row>
    <row r="817" customFormat="false" ht="15.75" hidden="false" customHeight="false" outlineLevel="0" collapsed="false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  <c r="AA817" s="44"/>
      <c r="AB817" s="44"/>
      <c r="AC817" s="44"/>
      <c r="AD817" s="44"/>
      <c r="AE817" s="44"/>
      <c r="AF817" s="44"/>
      <c r="AG817" s="44"/>
      <c r="AH817" s="44"/>
      <c r="AI817" s="44"/>
      <c r="AJ817" s="44"/>
      <c r="AK817" s="291"/>
      <c r="AL817" s="291"/>
      <c r="AM817" s="291"/>
      <c r="AN817" s="291"/>
      <c r="AO817" s="291"/>
      <c r="AP817" s="291"/>
    </row>
    <row r="818" customFormat="false" ht="15.75" hidden="false" customHeight="false" outlineLevel="0" collapsed="false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  <c r="AA818" s="44"/>
      <c r="AB818" s="44"/>
      <c r="AC818" s="44"/>
      <c r="AD818" s="44"/>
      <c r="AE818" s="44"/>
      <c r="AF818" s="44"/>
      <c r="AG818" s="44"/>
      <c r="AH818" s="44"/>
      <c r="AI818" s="44"/>
      <c r="AJ818" s="44"/>
      <c r="AK818" s="291"/>
      <c r="AL818" s="291"/>
      <c r="AM818" s="291"/>
      <c r="AN818" s="291"/>
      <c r="AO818" s="291"/>
      <c r="AP818" s="291"/>
    </row>
    <row r="819" customFormat="false" ht="15.75" hidden="false" customHeight="false" outlineLevel="0" collapsed="false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  <c r="AA819" s="44"/>
      <c r="AB819" s="44"/>
      <c r="AC819" s="44"/>
      <c r="AD819" s="44"/>
      <c r="AE819" s="44"/>
      <c r="AF819" s="44"/>
      <c r="AG819" s="44"/>
      <c r="AH819" s="44"/>
      <c r="AI819" s="44"/>
      <c r="AJ819" s="44"/>
      <c r="AK819" s="291"/>
      <c r="AL819" s="291"/>
      <c r="AM819" s="291"/>
      <c r="AN819" s="291"/>
      <c r="AO819" s="291"/>
      <c r="AP819" s="291"/>
    </row>
    <row r="820" customFormat="false" ht="15.75" hidden="false" customHeight="false" outlineLevel="0" collapsed="false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  <c r="AA820" s="44"/>
      <c r="AB820" s="44"/>
      <c r="AC820" s="44"/>
      <c r="AD820" s="44"/>
      <c r="AE820" s="44"/>
      <c r="AF820" s="44"/>
      <c r="AG820" s="44"/>
      <c r="AH820" s="44"/>
      <c r="AI820" s="44"/>
      <c r="AJ820" s="44"/>
      <c r="AK820" s="291"/>
      <c r="AL820" s="291"/>
      <c r="AM820" s="291"/>
      <c r="AN820" s="291"/>
      <c r="AO820" s="291"/>
      <c r="AP820" s="291"/>
    </row>
    <row r="821" customFormat="false" ht="15.75" hidden="false" customHeight="false" outlineLevel="0" collapsed="false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  <c r="AA821" s="44"/>
      <c r="AB821" s="44"/>
      <c r="AC821" s="44"/>
      <c r="AD821" s="44"/>
      <c r="AE821" s="44"/>
      <c r="AF821" s="44"/>
      <c r="AG821" s="44"/>
      <c r="AH821" s="44"/>
      <c r="AI821" s="44"/>
      <c r="AJ821" s="44"/>
      <c r="AK821" s="291"/>
      <c r="AL821" s="291"/>
      <c r="AM821" s="291"/>
      <c r="AN821" s="291"/>
      <c r="AO821" s="291"/>
      <c r="AP821" s="291"/>
    </row>
    <row r="822" customFormat="false" ht="15.75" hidden="false" customHeight="false" outlineLevel="0" collapsed="false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  <c r="AA822" s="44"/>
      <c r="AB822" s="44"/>
      <c r="AC822" s="44"/>
      <c r="AD822" s="44"/>
      <c r="AE822" s="44"/>
      <c r="AF822" s="44"/>
      <c r="AG822" s="44"/>
      <c r="AH822" s="44"/>
      <c r="AI822" s="44"/>
      <c r="AJ822" s="44"/>
      <c r="AK822" s="291"/>
      <c r="AL822" s="291"/>
      <c r="AM822" s="291"/>
      <c r="AN822" s="291"/>
      <c r="AO822" s="291"/>
      <c r="AP822" s="291"/>
    </row>
    <row r="823" customFormat="false" ht="15.75" hidden="false" customHeight="false" outlineLevel="0" collapsed="false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  <c r="AA823" s="44"/>
      <c r="AB823" s="44"/>
      <c r="AC823" s="44"/>
      <c r="AD823" s="44"/>
      <c r="AE823" s="44"/>
      <c r="AF823" s="44"/>
      <c r="AG823" s="44"/>
      <c r="AH823" s="44"/>
      <c r="AI823" s="44"/>
      <c r="AJ823" s="44"/>
      <c r="AK823" s="291"/>
      <c r="AL823" s="291"/>
      <c r="AM823" s="291"/>
      <c r="AN823" s="291"/>
      <c r="AO823" s="291"/>
      <c r="AP823" s="291"/>
    </row>
    <row r="824" customFormat="false" ht="15.75" hidden="false" customHeight="false" outlineLevel="0" collapsed="false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  <c r="AA824" s="44"/>
      <c r="AB824" s="44"/>
      <c r="AC824" s="44"/>
      <c r="AD824" s="44"/>
      <c r="AE824" s="44"/>
      <c r="AF824" s="44"/>
      <c r="AG824" s="44"/>
      <c r="AH824" s="44"/>
      <c r="AI824" s="44"/>
      <c r="AJ824" s="44"/>
      <c r="AK824" s="291"/>
      <c r="AL824" s="291"/>
      <c r="AM824" s="291"/>
      <c r="AN824" s="291"/>
      <c r="AO824" s="291"/>
      <c r="AP824" s="291"/>
    </row>
    <row r="825" customFormat="false" ht="15.75" hidden="false" customHeight="false" outlineLevel="0" collapsed="false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  <c r="AA825" s="44"/>
      <c r="AB825" s="44"/>
      <c r="AC825" s="44"/>
      <c r="AD825" s="44"/>
      <c r="AE825" s="44"/>
      <c r="AF825" s="44"/>
      <c r="AG825" s="44"/>
      <c r="AH825" s="44"/>
      <c r="AI825" s="44"/>
      <c r="AJ825" s="44"/>
      <c r="AK825" s="291"/>
      <c r="AL825" s="291"/>
      <c r="AM825" s="291"/>
      <c r="AN825" s="291"/>
      <c r="AO825" s="291"/>
      <c r="AP825" s="291"/>
    </row>
    <row r="826" customFormat="false" ht="15.75" hidden="false" customHeight="false" outlineLevel="0" collapsed="false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  <c r="AA826" s="44"/>
      <c r="AB826" s="44"/>
      <c r="AC826" s="44"/>
      <c r="AD826" s="44"/>
      <c r="AE826" s="44"/>
      <c r="AF826" s="44"/>
      <c r="AG826" s="44"/>
      <c r="AH826" s="44"/>
      <c r="AI826" s="44"/>
      <c r="AJ826" s="44"/>
      <c r="AK826" s="291"/>
      <c r="AL826" s="291"/>
      <c r="AM826" s="291"/>
      <c r="AN826" s="291"/>
      <c r="AO826" s="291"/>
      <c r="AP826" s="291"/>
    </row>
    <row r="827" customFormat="false" ht="15.75" hidden="false" customHeight="false" outlineLevel="0" collapsed="false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  <c r="AA827" s="44"/>
      <c r="AB827" s="44"/>
      <c r="AC827" s="44"/>
      <c r="AD827" s="44"/>
      <c r="AE827" s="44"/>
      <c r="AF827" s="44"/>
      <c r="AG827" s="44"/>
      <c r="AH827" s="44"/>
      <c r="AI827" s="44"/>
      <c r="AJ827" s="44"/>
      <c r="AK827" s="291"/>
      <c r="AL827" s="291"/>
      <c r="AM827" s="291"/>
      <c r="AN827" s="291"/>
      <c r="AO827" s="291"/>
      <c r="AP827" s="291"/>
    </row>
    <row r="828" customFormat="false" ht="15.75" hidden="false" customHeight="false" outlineLevel="0" collapsed="false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  <c r="AA828" s="44"/>
      <c r="AB828" s="44"/>
      <c r="AC828" s="44"/>
      <c r="AD828" s="44"/>
      <c r="AE828" s="44"/>
      <c r="AF828" s="44"/>
      <c r="AG828" s="44"/>
      <c r="AH828" s="44"/>
      <c r="AI828" s="44"/>
      <c r="AJ828" s="44"/>
      <c r="AK828" s="291"/>
      <c r="AL828" s="291"/>
      <c r="AM828" s="291"/>
      <c r="AN828" s="291"/>
      <c r="AO828" s="291"/>
      <c r="AP828" s="291"/>
    </row>
    <row r="829" customFormat="false" ht="15.75" hidden="false" customHeight="false" outlineLevel="0" collapsed="false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  <c r="AA829" s="44"/>
      <c r="AB829" s="44"/>
      <c r="AC829" s="44"/>
      <c r="AD829" s="44"/>
      <c r="AE829" s="44"/>
      <c r="AF829" s="44"/>
      <c r="AG829" s="44"/>
      <c r="AH829" s="44"/>
      <c r="AI829" s="44"/>
      <c r="AJ829" s="44"/>
      <c r="AK829" s="291"/>
      <c r="AL829" s="291"/>
      <c r="AM829" s="291"/>
      <c r="AN829" s="291"/>
      <c r="AO829" s="291"/>
      <c r="AP829" s="291"/>
    </row>
    <row r="830" customFormat="false" ht="15.75" hidden="false" customHeight="false" outlineLevel="0" collapsed="false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  <c r="AA830" s="44"/>
      <c r="AB830" s="44"/>
      <c r="AC830" s="44"/>
      <c r="AD830" s="44"/>
      <c r="AE830" s="44"/>
      <c r="AF830" s="44"/>
      <c r="AG830" s="44"/>
      <c r="AH830" s="44"/>
      <c r="AI830" s="44"/>
      <c r="AJ830" s="44"/>
      <c r="AK830" s="291"/>
      <c r="AL830" s="291"/>
      <c r="AM830" s="291"/>
      <c r="AN830" s="291"/>
      <c r="AO830" s="291"/>
      <c r="AP830" s="291"/>
    </row>
    <row r="831" customFormat="false" ht="15.75" hidden="false" customHeight="false" outlineLevel="0" collapsed="false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  <c r="AA831" s="44"/>
      <c r="AB831" s="44"/>
      <c r="AC831" s="44"/>
      <c r="AD831" s="44"/>
      <c r="AE831" s="44"/>
      <c r="AF831" s="44"/>
      <c r="AG831" s="44"/>
      <c r="AH831" s="44"/>
      <c r="AI831" s="44"/>
      <c r="AJ831" s="44"/>
      <c r="AK831" s="291"/>
      <c r="AL831" s="291"/>
      <c r="AM831" s="291"/>
      <c r="AN831" s="291"/>
      <c r="AO831" s="291"/>
      <c r="AP831" s="291"/>
    </row>
    <row r="832" customFormat="false" ht="15.75" hidden="false" customHeight="false" outlineLevel="0" collapsed="false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  <c r="AA832" s="44"/>
      <c r="AB832" s="44"/>
      <c r="AC832" s="44"/>
      <c r="AD832" s="44"/>
      <c r="AE832" s="44"/>
      <c r="AF832" s="44"/>
      <c r="AG832" s="44"/>
      <c r="AH832" s="44"/>
      <c r="AI832" s="44"/>
      <c r="AJ832" s="44"/>
      <c r="AK832" s="291"/>
      <c r="AL832" s="291"/>
      <c r="AM832" s="291"/>
      <c r="AN832" s="291"/>
      <c r="AO832" s="291"/>
      <c r="AP832" s="291"/>
    </row>
    <row r="833" customFormat="false" ht="15.75" hidden="false" customHeight="false" outlineLevel="0" collapsed="false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  <c r="AA833" s="44"/>
      <c r="AB833" s="44"/>
      <c r="AC833" s="44"/>
      <c r="AD833" s="44"/>
      <c r="AE833" s="44"/>
      <c r="AF833" s="44"/>
      <c r="AG833" s="44"/>
      <c r="AH833" s="44"/>
      <c r="AI833" s="44"/>
      <c r="AJ833" s="44"/>
      <c r="AK833" s="291"/>
      <c r="AL833" s="291"/>
      <c r="AM833" s="291"/>
      <c r="AN833" s="291"/>
      <c r="AO833" s="291"/>
      <c r="AP833" s="291"/>
    </row>
    <row r="834" customFormat="false" ht="15.75" hidden="false" customHeight="false" outlineLevel="0" collapsed="false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  <c r="AA834" s="44"/>
      <c r="AB834" s="44"/>
      <c r="AC834" s="44"/>
      <c r="AD834" s="44"/>
      <c r="AE834" s="44"/>
      <c r="AF834" s="44"/>
      <c r="AG834" s="44"/>
      <c r="AH834" s="44"/>
      <c r="AI834" s="44"/>
      <c r="AJ834" s="44"/>
      <c r="AK834" s="291"/>
      <c r="AL834" s="291"/>
      <c r="AM834" s="291"/>
      <c r="AN834" s="291"/>
      <c r="AO834" s="291"/>
      <c r="AP834" s="291"/>
    </row>
    <row r="835" customFormat="false" ht="15.75" hidden="false" customHeight="false" outlineLevel="0" collapsed="false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  <c r="AA835" s="44"/>
      <c r="AB835" s="44"/>
      <c r="AC835" s="44"/>
      <c r="AD835" s="44"/>
      <c r="AE835" s="44"/>
      <c r="AF835" s="44"/>
      <c r="AG835" s="44"/>
      <c r="AH835" s="44"/>
      <c r="AI835" s="44"/>
      <c r="AJ835" s="44"/>
      <c r="AK835" s="291"/>
      <c r="AL835" s="291"/>
      <c r="AM835" s="291"/>
      <c r="AN835" s="291"/>
      <c r="AO835" s="291"/>
      <c r="AP835" s="291"/>
    </row>
    <row r="836" customFormat="false" ht="15.75" hidden="false" customHeight="false" outlineLevel="0" collapsed="false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  <c r="AA836" s="44"/>
      <c r="AB836" s="44"/>
      <c r="AC836" s="44"/>
      <c r="AD836" s="44"/>
      <c r="AE836" s="44"/>
      <c r="AF836" s="44"/>
      <c r="AG836" s="44"/>
      <c r="AH836" s="44"/>
      <c r="AI836" s="44"/>
      <c r="AJ836" s="44"/>
      <c r="AK836" s="291"/>
      <c r="AL836" s="291"/>
      <c r="AM836" s="291"/>
      <c r="AN836" s="291"/>
      <c r="AO836" s="291"/>
      <c r="AP836" s="291"/>
    </row>
    <row r="837" customFormat="false" ht="15.75" hidden="false" customHeight="false" outlineLevel="0" collapsed="false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  <c r="AA837" s="44"/>
      <c r="AB837" s="44"/>
      <c r="AC837" s="44"/>
      <c r="AD837" s="44"/>
      <c r="AE837" s="44"/>
      <c r="AF837" s="44"/>
      <c r="AG837" s="44"/>
      <c r="AH837" s="44"/>
      <c r="AI837" s="44"/>
      <c r="AJ837" s="44"/>
      <c r="AK837" s="291"/>
      <c r="AL837" s="291"/>
      <c r="AM837" s="291"/>
      <c r="AN837" s="291"/>
      <c r="AO837" s="291"/>
      <c r="AP837" s="291"/>
    </row>
    <row r="838" customFormat="false" ht="15.75" hidden="false" customHeight="false" outlineLevel="0" collapsed="false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  <c r="AA838" s="44"/>
      <c r="AB838" s="44"/>
      <c r="AC838" s="44"/>
      <c r="AD838" s="44"/>
      <c r="AE838" s="44"/>
      <c r="AF838" s="44"/>
      <c r="AG838" s="44"/>
      <c r="AH838" s="44"/>
      <c r="AI838" s="44"/>
      <c r="AJ838" s="44"/>
      <c r="AK838" s="291"/>
      <c r="AL838" s="291"/>
      <c r="AM838" s="291"/>
      <c r="AN838" s="291"/>
      <c r="AO838" s="291"/>
      <c r="AP838" s="291"/>
    </row>
    <row r="839" customFormat="false" ht="15.75" hidden="false" customHeight="false" outlineLevel="0" collapsed="false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  <c r="AA839" s="44"/>
      <c r="AB839" s="44"/>
      <c r="AC839" s="44"/>
      <c r="AD839" s="44"/>
      <c r="AE839" s="44"/>
      <c r="AF839" s="44"/>
      <c r="AG839" s="44"/>
      <c r="AH839" s="44"/>
      <c r="AI839" s="44"/>
      <c r="AJ839" s="44"/>
      <c r="AK839" s="291"/>
      <c r="AL839" s="291"/>
      <c r="AM839" s="291"/>
      <c r="AN839" s="291"/>
      <c r="AO839" s="291"/>
      <c r="AP839" s="291"/>
    </row>
    <row r="840" customFormat="false" ht="15.75" hidden="false" customHeight="false" outlineLevel="0" collapsed="false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  <c r="AA840" s="44"/>
      <c r="AB840" s="44"/>
      <c r="AC840" s="44"/>
      <c r="AD840" s="44"/>
      <c r="AE840" s="44"/>
      <c r="AF840" s="44"/>
      <c r="AG840" s="44"/>
      <c r="AH840" s="44"/>
      <c r="AI840" s="44"/>
      <c r="AJ840" s="44"/>
      <c r="AK840" s="291"/>
      <c r="AL840" s="291"/>
      <c r="AM840" s="291"/>
      <c r="AN840" s="291"/>
      <c r="AO840" s="291"/>
      <c r="AP840" s="291"/>
    </row>
    <row r="841" customFormat="false" ht="15.75" hidden="false" customHeight="false" outlineLevel="0" collapsed="false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  <c r="AA841" s="44"/>
      <c r="AB841" s="44"/>
      <c r="AC841" s="44"/>
      <c r="AD841" s="44"/>
      <c r="AE841" s="44"/>
      <c r="AF841" s="44"/>
      <c r="AG841" s="44"/>
      <c r="AH841" s="44"/>
      <c r="AI841" s="44"/>
      <c r="AJ841" s="44"/>
      <c r="AK841" s="291"/>
      <c r="AL841" s="291"/>
      <c r="AM841" s="291"/>
      <c r="AN841" s="291"/>
      <c r="AO841" s="291"/>
      <c r="AP841" s="291"/>
    </row>
    <row r="842" customFormat="false" ht="15.75" hidden="false" customHeight="false" outlineLevel="0" collapsed="false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  <c r="AA842" s="44"/>
      <c r="AB842" s="44"/>
      <c r="AC842" s="44"/>
      <c r="AD842" s="44"/>
      <c r="AE842" s="44"/>
      <c r="AF842" s="44"/>
      <c r="AG842" s="44"/>
      <c r="AH842" s="44"/>
      <c r="AI842" s="44"/>
      <c r="AJ842" s="44"/>
      <c r="AK842" s="291"/>
      <c r="AL842" s="291"/>
      <c r="AM842" s="291"/>
      <c r="AN842" s="291"/>
      <c r="AO842" s="291"/>
      <c r="AP842" s="291"/>
    </row>
    <row r="843" customFormat="false" ht="15.75" hidden="false" customHeight="false" outlineLevel="0" collapsed="false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  <c r="AA843" s="44"/>
      <c r="AB843" s="44"/>
      <c r="AC843" s="44"/>
      <c r="AD843" s="44"/>
      <c r="AE843" s="44"/>
      <c r="AF843" s="44"/>
      <c r="AG843" s="44"/>
      <c r="AH843" s="44"/>
      <c r="AI843" s="44"/>
      <c r="AJ843" s="44"/>
      <c r="AK843" s="291"/>
      <c r="AL843" s="291"/>
      <c r="AM843" s="291"/>
      <c r="AN843" s="291"/>
      <c r="AO843" s="291"/>
      <c r="AP843" s="291"/>
    </row>
    <row r="844" customFormat="false" ht="15.75" hidden="false" customHeight="false" outlineLevel="0" collapsed="false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  <c r="AA844" s="44"/>
      <c r="AB844" s="44"/>
      <c r="AC844" s="44"/>
      <c r="AD844" s="44"/>
      <c r="AE844" s="44"/>
      <c r="AF844" s="44"/>
      <c r="AG844" s="44"/>
      <c r="AH844" s="44"/>
      <c r="AI844" s="44"/>
      <c r="AJ844" s="44"/>
      <c r="AK844" s="291"/>
      <c r="AL844" s="291"/>
      <c r="AM844" s="291"/>
      <c r="AN844" s="291"/>
      <c r="AO844" s="291"/>
      <c r="AP844" s="291"/>
    </row>
    <row r="845" customFormat="false" ht="15.75" hidden="false" customHeight="false" outlineLevel="0" collapsed="false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  <c r="AA845" s="44"/>
      <c r="AB845" s="44"/>
      <c r="AC845" s="44"/>
      <c r="AD845" s="44"/>
      <c r="AE845" s="44"/>
      <c r="AF845" s="44"/>
      <c r="AG845" s="44"/>
      <c r="AH845" s="44"/>
      <c r="AI845" s="44"/>
      <c r="AJ845" s="44"/>
      <c r="AK845" s="291"/>
      <c r="AL845" s="291"/>
      <c r="AM845" s="291"/>
      <c r="AN845" s="291"/>
      <c r="AO845" s="291"/>
      <c r="AP845" s="291"/>
    </row>
    <row r="846" customFormat="false" ht="15.75" hidden="false" customHeight="false" outlineLevel="0" collapsed="false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  <c r="AA846" s="44"/>
      <c r="AB846" s="44"/>
      <c r="AC846" s="44"/>
      <c r="AD846" s="44"/>
      <c r="AE846" s="44"/>
      <c r="AF846" s="44"/>
      <c r="AG846" s="44"/>
      <c r="AH846" s="44"/>
      <c r="AI846" s="44"/>
      <c r="AJ846" s="44"/>
      <c r="AK846" s="291"/>
      <c r="AL846" s="291"/>
      <c r="AM846" s="291"/>
      <c r="AN846" s="291"/>
      <c r="AO846" s="291"/>
      <c r="AP846" s="291"/>
    </row>
    <row r="847" customFormat="false" ht="15.75" hidden="false" customHeight="false" outlineLevel="0" collapsed="false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  <c r="AA847" s="44"/>
      <c r="AB847" s="44"/>
      <c r="AC847" s="44"/>
      <c r="AD847" s="44"/>
      <c r="AE847" s="44"/>
      <c r="AF847" s="44"/>
      <c r="AG847" s="44"/>
      <c r="AH847" s="44"/>
      <c r="AI847" s="44"/>
      <c r="AJ847" s="44"/>
      <c r="AK847" s="291"/>
      <c r="AL847" s="291"/>
      <c r="AM847" s="291"/>
      <c r="AN847" s="291"/>
      <c r="AO847" s="291"/>
      <c r="AP847" s="291"/>
    </row>
    <row r="848" customFormat="false" ht="15.75" hidden="false" customHeight="false" outlineLevel="0" collapsed="false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  <c r="AA848" s="44"/>
      <c r="AB848" s="44"/>
      <c r="AC848" s="44"/>
      <c r="AD848" s="44"/>
      <c r="AE848" s="44"/>
      <c r="AF848" s="44"/>
      <c r="AG848" s="44"/>
      <c r="AH848" s="44"/>
      <c r="AI848" s="44"/>
      <c r="AJ848" s="44"/>
      <c r="AK848" s="291"/>
      <c r="AL848" s="291"/>
      <c r="AM848" s="291"/>
      <c r="AN848" s="291"/>
      <c r="AO848" s="291"/>
      <c r="AP848" s="291"/>
    </row>
    <row r="849" customFormat="false" ht="15.75" hidden="false" customHeight="false" outlineLevel="0" collapsed="false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  <c r="AA849" s="44"/>
      <c r="AB849" s="44"/>
      <c r="AC849" s="44"/>
      <c r="AD849" s="44"/>
      <c r="AE849" s="44"/>
      <c r="AF849" s="44"/>
      <c r="AG849" s="44"/>
      <c r="AH849" s="44"/>
      <c r="AI849" s="44"/>
      <c r="AJ849" s="44"/>
      <c r="AK849" s="291"/>
      <c r="AL849" s="291"/>
      <c r="AM849" s="291"/>
      <c r="AN849" s="291"/>
      <c r="AO849" s="291"/>
      <c r="AP849" s="291"/>
    </row>
    <row r="850" customFormat="false" ht="15.75" hidden="false" customHeight="false" outlineLevel="0" collapsed="false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  <c r="AA850" s="44"/>
      <c r="AB850" s="44"/>
      <c r="AC850" s="44"/>
      <c r="AD850" s="44"/>
      <c r="AE850" s="44"/>
      <c r="AF850" s="44"/>
      <c r="AG850" s="44"/>
      <c r="AH850" s="44"/>
      <c r="AI850" s="44"/>
      <c r="AJ850" s="44"/>
      <c r="AK850" s="291"/>
      <c r="AL850" s="291"/>
      <c r="AM850" s="291"/>
      <c r="AN850" s="291"/>
      <c r="AO850" s="291"/>
      <c r="AP850" s="291"/>
    </row>
    <row r="851" customFormat="false" ht="15.75" hidden="false" customHeight="false" outlineLevel="0" collapsed="false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  <c r="AA851" s="44"/>
      <c r="AB851" s="44"/>
      <c r="AC851" s="44"/>
      <c r="AD851" s="44"/>
      <c r="AE851" s="44"/>
      <c r="AF851" s="44"/>
      <c r="AG851" s="44"/>
      <c r="AH851" s="44"/>
      <c r="AI851" s="44"/>
      <c r="AJ851" s="44"/>
      <c r="AK851" s="291"/>
      <c r="AL851" s="291"/>
      <c r="AM851" s="291"/>
      <c r="AN851" s="291"/>
      <c r="AO851" s="291"/>
      <c r="AP851" s="291"/>
    </row>
    <row r="852" customFormat="false" ht="15.75" hidden="false" customHeight="false" outlineLevel="0" collapsed="false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  <c r="AA852" s="44"/>
      <c r="AB852" s="44"/>
      <c r="AC852" s="44"/>
      <c r="AD852" s="44"/>
      <c r="AE852" s="44"/>
      <c r="AF852" s="44"/>
      <c r="AG852" s="44"/>
      <c r="AH852" s="44"/>
      <c r="AI852" s="44"/>
      <c r="AJ852" s="44"/>
      <c r="AK852" s="291"/>
      <c r="AL852" s="291"/>
      <c r="AM852" s="291"/>
      <c r="AN852" s="291"/>
      <c r="AO852" s="291"/>
      <c r="AP852" s="291"/>
    </row>
    <row r="853" customFormat="false" ht="15.75" hidden="false" customHeight="false" outlineLevel="0" collapsed="false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  <c r="AA853" s="44"/>
      <c r="AB853" s="44"/>
      <c r="AC853" s="44"/>
      <c r="AD853" s="44"/>
      <c r="AE853" s="44"/>
      <c r="AF853" s="44"/>
      <c r="AG853" s="44"/>
      <c r="AH853" s="44"/>
      <c r="AI853" s="44"/>
      <c r="AJ853" s="44"/>
      <c r="AK853" s="291"/>
      <c r="AL853" s="291"/>
      <c r="AM853" s="291"/>
      <c r="AN853" s="291"/>
      <c r="AO853" s="291"/>
      <c r="AP853" s="291"/>
    </row>
    <row r="854" customFormat="false" ht="15.75" hidden="false" customHeight="false" outlineLevel="0" collapsed="false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  <c r="AA854" s="44"/>
      <c r="AB854" s="44"/>
      <c r="AC854" s="44"/>
      <c r="AD854" s="44"/>
      <c r="AE854" s="44"/>
      <c r="AF854" s="44"/>
      <c r="AG854" s="44"/>
      <c r="AH854" s="44"/>
      <c r="AI854" s="44"/>
      <c r="AJ854" s="44"/>
      <c r="AK854" s="291"/>
      <c r="AL854" s="291"/>
      <c r="AM854" s="291"/>
      <c r="AN854" s="291"/>
      <c r="AO854" s="291"/>
      <c r="AP854" s="291"/>
    </row>
    <row r="855" customFormat="false" ht="15.75" hidden="false" customHeight="false" outlineLevel="0" collapsed="false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  <c r="AA855" s="44"/>
      <c r="AB855" s="44"/>
      <c r="AC855" s="44"/>
      <c r="AD855" s="44"/>
      <c r="AE855" s="44"/>
      <c r="AF855" s="44"/>
      <c r="AG855" s="44"/>
      <c r="AH855" s="44"/>
      <c r="AI855" s="44"/>
      <c r="AJ855" s="44"/>
      <c r="AK855" s="291"/>
      <c r="AL855" s="291"/>
      <c r="AM855" s="291"/>
      <c r="AN855" s="291"/>
      <c r="AO855" s="291"/>
      <c r="AP855" s="291"/>
    </row>
    <row r="856" customFormat="false" ht="15.75" hidden="false" customHeight="false" outlineLevel="0" collapsed="false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  <c r="AA856" s="44"/>
      <c r="AB856" s="44"/>
      <c r="AC856" s="44"/>
      <c r="AD856" s="44"/>
      <c r="AE856" s="44"/>
      <c r="AF856" s="44"/>
      <c r="AG856" s="44"/>
      <c r="AH856" s="44"/>
      <c r="AI856" s="44"/>
      <c r="AJ856" s="44"/>
      <c r="AK856" s="291"/>
      <c r="AL856" s="291"/>
      <c r="AM856" s="291"/>
      <c r="AN856" s="291"/>
      <c r="AO856" s="291"/>
      <c r="AP856" s="291"/>
    </row>
    <row r="857" customFormat="false" ht="15.75" hidden="false" customHeight="false" outlineLevel="0" collapsed="false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  <c r="AA857" s="44"/>
      <c r="AB857" s="44"/>
      <c r="AC857" s="44"/>
      <c r="AD857" s="44"/>
      <c r="AE857" s="44"/>
      <c r="AF857" s="44"/>
      <c r="AG857" s="44"/>
      <c r="AH857" s="44"/>
      <c r="AI857" s="44"/>
      <c r="AJ857" s="44"/>
      <c r="AK857" s="291"/>
      <c r="AL857" s="291"/>
      <c r="AM857" s="291"/>
      <c r="AN857" s="291"/>
      <c r="AO857" s="291"/>
      <c r="AP857" s="291"/>
    </row>
    <row r="858" customFormat="false" ht="15.75" hidden="false" customHeight="false" outlineLevel="0" collapsed="false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  <c r="AA858" s="44"/>
      <c r="AB858" s="44"/>
      <c r="AC858" s="44"/>
      <c r="AD858" s="44"/>
      <c r="AE858" s="44"/>
      <c r="AF858" s="44"/>
      <c r="AG858" s="44"/>
      <c r="AH858" s="44"/>
      <c r="AI858" s="44"/>
      <c r="AJ858" s="44"/>
      <c r="AK858" s="291"/>
      <c r="AL858" s="291"/>
      <c r="AM858" s="291"/>
      <c r="AN858" s="291"/>
      <c r="AO858" s="291"/>
      <c r="AP858" s="291"/>
    </row>
    <row r="859" customFormat="false" ht="15.75" hidden="false" customHeight="false" outlineLevel="0" collapsed="false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  <c r="AA859" s="44"/>
      <c r="AB859" s="44"/>
      <c r="AC859" s="44"/>
      <c r="AD859" s="44"/>
      <c r="AE859" s="44"/>
      <c r="AF859" s="44"/>
      <c r="AG859" s="44"/>
      <c r="AH859" s="44"/>
      <c r="AI859" s="44"/>
      <c r="AJ859" s="44"/>
      <c r="AK859" s="291"/>
      <c r="AL859" s="291"/>
      <c r="AM859" s="291"/>
      <c r="AN859" s="291"/>
      <c r="AO859" s="291"/>
      <c r="AP859" s="291"/>
    </row>
    <row r="860" customFormat="false" ht="15.75" hidden="false" customHeight="false" outlineLevel="0" collapsed="false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  <c r="AA860" s="44"/>
      <c r="AB860" s="44"/>
      <c r="AC860" s="44"/>
      <c r="AD860" s="44"/>
      <c r="AE860" s="44"/>
      <c r="AF860" s="44"/>
      <c r="AG860" s="44"/>
      <c r="AH860" s="44"/>
      <c r="AI860" s="44"/>
      <c r="AJ860" s="44"/>
      <c r="AK860" s="291"/>
      <c r="AL860" s="291"/>
      <c r="AM860" s="291"/>
      <c r="AN860" s="291"/>
      <c r="AO860" s="291"/>
      <c r="AP860" s="291"/>
    </row>
    <row r="861" customFormat="false" ht="15.75" hidden="false" customHeight="false" outlineLevel="0" collapsed="false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  <c r="AA861" s="44"/>
      <c r="AB861" s="44"/>
      <c r="AC861" s="44"/>
      <c r="AD861" s="44"/>
      <c r="AE861" s="44"/>
      <c r="AF861" s="44"/>
      <c r="AG861" s="44"/>
      <c r="AH861" s="44"/>
      <c r="AI861" s="44"/>
      <c r="AJ861" s="44"/>
      <c r="AK861" s="291"/>
      <c r="AL861" s="291"/>
      <c r="AM861" s="291"/>
      <c r="AN861" s="291"/>
      <c r="AO861" s="291"/>
      <c r="AP861" s="291"/>
    </row>
    <row r="862" customFormat="false" ht="15.75" hidden="false" customHeight="false" outlineLevel="0" collapsed="false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  <c r="AA862" s="44"/>
      <c r="AB862" s="44"/>
      <c r="AC862" s="44"/>
      <c r="AD862" s="44"/>
      <c r="AE862" s="44"/>
      <c r="AF862" s="44"/>
      <c r="AG862" s="44"/>
      <c r="AH862" s="44"/>
      <c r="AI862" s="44"/>
      <c r="AJ862" s="44"/>
      <c r="AK862" s="291"/>
      <c r="AL862" s="291"/>
      <c r="AM862" s="291"/>
      <c r="AN862" s="291"/>
      <c r="AO862" s="291"/>
      <c r="AP862" s="291"/>
    </row>
    <row r="863" customFormat="false" ht="15.75" hidden="false" customHeight="false" outlineLevel="0" collapsed="false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  <c r="AA863" s="44"/>
      <c r="AB863" s="44"/>
      <c r="AC863" s="44"/>
      <c r="AD863" s="44"/>
      <c r="AE863" s="44"/>
      <c r="AF863" s="44"/>
      <c r="AG863" s="44"/>
      <c r="AH863" s="44"/>
      <c r="AI863" s="44"/>
      <c r="AJ863" s="44"/>
      <c r="AK863" s="291"/>
      <c r="AL863" s="291"/>
      <c r="AM863" s="291"/>
      <c r="AN863" s="291"/>
      <c r="AO863" s="291"/>
      <c r="AP863" s="291"/>
    </row>
    <row r="864" customFormat="false" ht="15.75" hidden="false" customHeight="false" outlineLevel="0" collapsed="false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  <c r="AA864" s="44"/>
      <c r="AB864" s="44"/>
      <c r="AC864" s="44"/>
      <c r="AD864" s="44"/>
      <c r="AE864" s="44"/>
      <c r="AF864" s="44"/>
      <c r="AG864" s="44"/>
      <c r="AH864" s="44"/>
      <c r="AI864" s="44"/>
      <c r="AJ864" s="44"/>
      <c r="AK864" s="291"/>
      <c r="AL864" s="291"/>
      <c r="AM864" s="291"/>
      <c r="AN864" s="291"/>
      <c r="AO864" s="291"/>
      <c r="AP864" s="291"/>
    </row>
    <row r="865" customFormat="false" ht="15.75" hidden="false" customHeight="false" outlineLevel="0" collapsed="false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  <c r="AA865" s="44"/>
      <c r="AB865" s="44"/>
      <c r="AC865" s="44"/>
      <c r="AD865" s="44"/>
      <c r="AE865" s="44"/>
      <c r="AF865" s="44"/>
      <c r="AG865" s="44"/>
      <c r="AH865" s="44"/>
      <c r="AI865" s="44"/>
      <c r="AJ865" s="44"/>
      <c r="AK865" s="291"/>
      <c r="AL865" s="291"/>
      <c r="AM865" s="291"/>
      <c r="AN865" s="291"/>
      <c r="AO865" s="291"/>
      <c r="AP865" s="291"/>
    </row>
    <row r="866" customFormat="false" ht="15.75" hidden="false" customHeight="false" outlineLevel="0" collapsed="false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  <c r="AA866" s="44"/>
      <c r="AB866" s="44"/>
      <c r="AC866" s="44"/>
      <c r="AD866" s="44"/>
      <c r="AE866" s="44"/>
      <c r="AF866" s="44"/>
      <c r="AG866" s="44"/>
      <c r="AH866" s="44"/>
      <c r="AI866" s="44"/>
      <c r="AJ866" s="44"/>
      <c r="AK866" s="291"/>
      <c r="AL866" s="291"/>
      <c r="AM866" s="291"/>
      <c r="AN866" s="291"/>
      <c r="AO866" s="291"/>
      <c r="AP866" s="291"/>
    </row>
    <row r="867" customFormat="false" ht="15.75" hidden="false" customHeight="false" outlineLevel="0" collapsed="false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  <c r="AA867" s="44"/>
      <c r="AB867" s="44"/>
      <c r="AC867" s="44"/>
      <c r="AD867" s="44"/>
      <c r="AE867" s="44"/>
      <c r="AF867" s="44"/>
      <c r="AG867" s="44"/>
      <c r="AH867" s="44"/>
      <c r="AI867" s="44"/>
      <c r="AJ867" s="44"/>
      <c r="AK867" s="291"/>
      <c r="AL867" s="291"/>
      <c r="AM867" s="291"/>
      <c r="AN867" s="291"/>
      <c r="AO867" s="291"/>
      <c r="AP867" s="291"/>
    </row>
    <row r="868" customFormat="false" ht="15.75" hidden="false" customHeight="false" outlineLevel="0" collapsed="false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  <c r="AA868" s="44"/>
      <c r="AB868" s="44"/>
      <c r="AC868" s="44"/>
      <c r="AD868" s="44"/>
      <c r="AE868" s="44"/>
      <c r="AF868" s="44"/>
      <c r="AG868" s="44"/>
      <c r="AH868" s="44"/>
      <c r="AI868" s="44"/>
      <c r="AJ868" s="44"/>
      <c r="AK868" s="291"/>
      <c r="AL868" s="291"/>
      <c r="AM868" s="291"/>
      <c r="AN868" s="291"/>
      <c r="AO868" s="291"/>
      <c r="AP868" s="291"/>
    </row>
    <row r="869" customFormat="false" ht="15.75" hidden="false" customHeight="false" outlineLevel="0" collapsed="false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  <c r="AA869" s="44"/>
      <c r="AB869" s="44"/>
      <c r="AC869" s="44"/>
      <c r="AD869" s="44"/>
      <c r="AE869" s="44"/>
      <c r="AF869" s="44"/>
      <c r="AG869" s="44"/>
      <c r="AH869" s="44"/>
      <c r="AI869" s="44"/>
      <c r="AJ869" s="44"/>
      <c r="AK869" s="291"/>
      <c r="AL869" s="291"/>
      <c r="AM869" s="291"/>
      <c r="AN869" s="291"/>
      <c r="AO869" s="291"/>
      <c r="AP869" s="291"/>
    </row>
    <row r="870" customFormat="false" ht="15.75" hidden="false" customHeight="false" outlineLevel="0" collapsed="false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  <c r="AA870" s="44"/>
      <c r="AB870" s="44"/>
      <c r="AC870" s="44"/>
      <c r="AD870" s="44"/>
      <c r="AE870" s="44"/>
      <c r="AF870" s="44"/>
      <c r="AG870" s="44"/>
      <c r="AH870" s="44"/>
      <c r="AI870" s="44"/>
      <c r="AJ870" s="44"/>
      <c r="AK870" s="291"/>
      <c r="AL870" s="291"/>
      <c r="AM870" s="291"/>
      <c r="AN870" s="291"/>
      <c r="AO870" s="291"/>
      <c r="AP870" s="291"/>
    </row>
    <row r="871" customFormat="false" ht="15.75" hidden="false" customHeight="false" outlineLevel="0" collapsed="false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  <c r="AA871" s="44"/>
      <c r="AB871" s="44"/>
      <c r="AC871" s="44"/>
      <c r="AD871" s="44"/>
      <c r="AE871" s="44"/>
      <c r="AF871" s="44"/>
      <c r="AG871" s="44"/>
      <c r="AH871" s="44"/>
      <c r="AI871" s="44"/>
      <c r="AJ871" s="44"/>
      <c r="AK871" s="291"/>
      <c r="AL871" s="291"/>
      <c r="AM871" s="291"/>
      <c r="AN871" s="291"/>
      <c r="AO871" s="291"/>
      <c r="AP871" s="291"/>
    </row>
    <row r="872" customFormat="false" ht="15.75" hidden="false" customHeight="false" outlineLevel="0" collapsed="false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  <c r="AA872" s="44"/>
      <c r="AB872" s="44"/>
      <c r="AC872" s="44"/>
      <c r="AD872" s="44"/>
      <c r="AE872" s="44"/>
      <c r="AF872" s="44"/>
      <c r="AG872" s="44"/>
      <c r="AH872" s="44"/>
      <c r="AI872" s="44"/>
      <c r="AJ872" s="44"/>
      <c r="AK872" s="291"/>
      <c r="AL872" s="291"/>
      <c r="AM872" s="291"/>
      <c r="AN872" s="291"/>
      <c r="AO872" s="291"/>
      <c r="AP872" s="291"/>
    </row>
    <row r="873" customFormat="false" ht="15.75" hidden="false" customHeight="false" outlineLevel="0" collapsed="false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  <c r="AA873" s="44"/>
      <c r="AB873" s="44"/>
      <c r="AC873" s="44"/>
      <c r="AD873" s="44"/>
      <c r="AE873" s="44"/>
      <c r="AF873" s="44"/>
      <c r="AG873" s="44"/>
      <c r="AH873" s="44"/>
      <c r="AI873" s="44"/>
      <c r="AJ873" s="44"/>
      <c r="AK873" s="291"/>
      <c r="AL873" s="291"/>
      <c r="AM873" s="291"/>
      <c r="AN873" s="291"/>
      <c r="AO873" s="291"/>
      <c r="AP873" s="291"/>
    </row>
    <row r="874" customFormat="false" ht="15.75" hidden="false" customHeight="false" outlineLevel="0" collapsed="false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  <c r="AA874" s="44"/>
      <c r="AB874" s="44"/>
      <c r="AC874" s="44"/>
      <c r="AD874" s="44"/>
      <c r="AE874" s="44"/>
      <c r="AF874" s="44"/>
      <c r="AG874" s="44"/>
      <c r="AH874" s="44"/>
      <c r="AI874" s="44"/>
      <c r="AJ874" s="44"/>
      <c r="AK874" s="291"/>
      <c r="AL874" s="291"/>
      <c r="AM874" s="291"/>
      <c r="AN874" s="291"/>
      <c r="AO874" s="291"/>
      <c r="AP874" s="291"/>
    </row>
    <row r="875" customFormat="false" ht="15.75" hidden="false" customHeight="false" outlineLevel="0" collapsed="false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  <c r="AA875" s="44"/>
      <c r="AB875" s="44"/>
      <c r="AC875" s="44"/>
      <c r="AD875" s="44"/>
      <c r="AE875" s="44"/>
      <c r="AF875" s="44"/>
      <c r="AG875" s="44"/>
      <c r="AH875" s="44"/>
      <c r="AI875" s="44"/>
      <c r="AJ875" s="44"/>
      <c r="AK875" s="291"/>
      <c r="AL875" s="291"/>
      <c r="AM875" s="291"/>
      <c r="AN875" s="291"/>
      <c r="AO875" s="291"/>
      <c r="AP875" s="291"/>
    </row>
    <row r="876" customFormat="false" ht="15.75" hidden="false" customHeight="false" outlineLevel="0" collapsed="false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  <c r="AA876" s="44"/>
      <c r="AB876" s="44"/>
      <c r="AC876" s="44"/>
      <c r="AD876" s="44"/>
      <c r="AE876" s="44"/>
      <c r="AF876" s="44"/>
      <c r="AG876" s="44"/>
      <c r="AH876" s="44"/>
      <c r="AI876" s="44"/>
      <c r="AJ876" s="44"/>
      <c r="AK876" s="291"/>
      <c r="AL876" s="291"/>
      <c r="AM876" s="291"/>
      <c r="AN876" s="291"/>
      <c r="AO876" s="291"/>
      <c r="AP876" s="291"/>
    </row>
    <row r="877" customFormat="false" ht="15.75" hidden="false" customHeight="false" outlineLevel="0" collapsed="false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  <c r="AA877" s="44"/>
      <c r="AB877" s="44"/>
      <c r="AC877" s="44"/>
      <c r="AD877" s="44"/>
      <c r="AE877" s="44"/>
      <c r="AF877" s="44"/>
      <c r="AG877" s="44"/>
      <c r="AH877" s="44"/>
      <c r="AI877" s="44"/>
      <c r="AJ877" s="44"/>
      <c r="AK877" s="291"/>
      <c r="AL877" s="291"/>
      <c r="AM877" s="291"/>
      <c r="AN877" s="291"/>
      <c r="AO877" s="291"/>
      <c r="AP877" s="291"/>
    </row>
    <row r="878" customFormat="false" ht="15.75" hidden="false" customHeight="false" outlineLevel="0" collapsed="false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  <c r="AA878" s="44"/>
      <c r="AB878" s="44"/>
      <c r="AC878" s="44"/>
      <c r="AD878" s="44"/>
      <c r="AE878" s="44"/>
      <c r="AF878" s="44"/>
      <c r="AG878" s="44"/>
      <c r="AH878" s="44"/>
      <c r="AI878" s="44"/>
      <c r="AJ878" s="44"/>
      <c r="AK878" s="291"/>
      <c r="AL878" s="291"/>
      <c r="AM878" s="291"/>
      <c r="AN878" s="291"/>
      <c r="AO878" s="291"/>
      <c r="AP878" s="291"/>
    </row>
    <row r="879" customFormat="false" ht="15.75" hidden="false" customHeight="false" outlineLevel="0" collapsed="false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  <c r="AA879" s="44"/>
      <c r="AB879" s="44"/>
      <c r="AC879" s="44"/>
      <c r="AD879" s="44"/>
      <c r="AE879" s="44"/>
      <c r="AF879" s="44"/>
      <c r="AG879" s="44"/>
      <c r="AH879" s="44"/>
      <c r="AI879" s="44"/>
      <c r="AJ879" s="44"/>
      <c r="AK879" s="291"/>
      <c r="AL879" s="291"/>
      <c r="AM879" s="291"/>
      <c r="AN879" s="291"/>
      <c r="AO879" s="291"/>
      <c r="AP879" s="291"/>
    </row>
    <row r="880" customFormat="false" ht="15.75" hidden="false" customHeight="false" outlineLevel="0" collapsed="false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  <c r="AA880" s="44"/>
      <c r="AB880" s="44"/>
      <c r="AC880" s="44"/>
      <c r="AD880" s="44"/>
      <c r="AE880" s="44"/>
      <c r="AF880" s="44"/>
      <c r="AG880" s="44"/>
      <c r="AH880" s="44"/>
      <c r="AI880" s="44"/>
      <c r="AJ880" s="44"/>
      <c r="AK880" s="291"/>
      <c r="AL880" s="291"/>
      <c r="AM880" s="291"/>
      <c r="AN880" s="291"/>
      <c r="AO880" s="291"/>
      <c r="AP880" s="291"/>
    </row>
    <row r="881" customFormat="false" ht="15.75" hidden="false" customHeight="false" outlineLevel="0" collapsed="false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  <c r="AA881" s="44"/>
      <c r="AB881" s="44"/>
      <c r="AC881" s="44"/>
      <c r="AD881" s="44"/>
      <c r="AE881" s="44"/>
      <c r="AF881" s="44"/>
      <c r="AG881" s="44"/>
      <c r="AH881" s="44"/>
      <c r="AI881" s="44"/>
      <c r="AJ881" s="44"/>
      <c r="AK881" s="291"/>
      <c r="AL881" s="291"/>
      <c r="AM881" s="291"/>
      <c r="AN881" s="291"/>
      <c r="AO881" s="291"/>
      <c r="AP881" s="291"/>
    </row>
    <row r="882" customFormat="false" ht="15.75" hidden="false" customHeight="false" outlineLevel="0" collapsed="false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  <c r="AA882" s="44"/>
      <c r="AB882" s="44"/>
      <c r="AC882" s="44"/>
      <c r="AD882" s="44"/>
      <c r="AE882" s="44"/>
      <c r="AF882" s="44"/>
      <c r="AG882" s="44"/>
      <c r="AH882" s="44"/>
      <c r="AI882" s="44"/>
      <c r="AJ882" s="44"/>
      <c r="AK882" s="291"/>
      <c r="AL882" s="291"/>
      <c r="AM882" s="291"/>
      <c r="AN882" s="291"/>
      <c r="AO882" s="291"/>
      <c r="AP882" s="291"/>
    </row>
    <row r="883" customFormat="false" ht="15.75" hidden="false" customHeight="false" outlineLevel="0" collapsed="false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  <c r="AA883" s="44"/>
      <c r="AB883" s="44"/>
      <c r="AC883" s="44"/>
      <c r="AD883" s="44"/>
      <c r="AE883" s="44"/>
      <c r="AF883" s="44"/>
      <c r="AG883" s="44"/>
      <c r="AH883" s="44"/>
      <c r="AI883" s="44"/>
      <c r="AJ883" s="44"/>
      <c r="AK883" s="291"/>
      <c r="AL883" s="291"/>
      <c r="AM883" s="291"/>
      <c r="AN883" s="291"/>
      <c r="AO883" s="291"/>
      <c r="AP883" s="291"/>
    </row>
    <row r="884" customFormat="false" ht="15.75" hidden="false" customHeight="false" outlineLevel="0" collapsed="false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  <c r="AA884" s="44"/>
      <c r="AB884" s="44"/>
      <c r="AC884" s="44"/>
      <c r="AD884" s="44"/>
      <c r="AE884" s="44"/>
      <c r="AF884" s="44"/>
      <c r="AG884" s="44"/>
      <c r="AH884" s="44"/>
      <c r="AI884" s="44"/>
      <c r="AJ884" s="44"/>
      <c r="AK884" s="291"/>
      <c r="AL884" s="291"/>
      <c r="AM884" s="291"/>
      <c r="AN884" s="291"/>
      <c r="AO884" s="291"/>
      <c r="AP884" s="291"/>
    </row>
    <row r="885" customFormat="false" ht="15.75" hidden="false" customHeight="false" outlineLevel="0" collapsed="false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  <c r="AA885" s="44"/>
      <c r="AB885" s="44"/>
      <c r="AC885" s="44"/>
      <c r="AD885" s="44"/>
      <c r="AE885" s="44"/>
      <c r="AF885" s="44"/>
      <c r="AG885" s="44"/>
      <c r="AH885" s="44"/>
      <c r="AI885" s="44"/>
      <c r="AJ885" s="44"/>
      <c r="AK885" s="291"/>
      <c r="AL885" s="291"/>
      <c r="AM885" s="291"/>
      <c r="AN885" s="291"/>
      <c r="AO885" s="291"/>
      <c r="AP885" s="291"/>
    </row>
    <row r="886" customFormat="false" ht="15.75" hidden="false" customHeight="false" outlineLevel="0" collapsed="false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  <c r="AA886" s="44"/>
      <c r="AB886" s="44"/>
      <c r="AC886" s="44"/>
      <c r="AD886" s="44"/>
      <c r="AE886" s="44"/>
      <c r="AF886" s="44"/>
      <c r="AG886" s="44"/>
      <c r="AH886" s="44"/>
      <c r="AI886" s="44"/>
      <c r="AJ886" s="44"/>
      <c r="AK886" s="291"/>
      <c r="AL886" s="291"/>
      <c r="AM886" s="291"/>
      <c r="AN886" s="291"/>
      <c r="AO886" s="291"/>
      <c r="AP886" s="291"/>
    </row>
    <row r="887" customFormat="false" ht="15.75" hidden="false" customHeight="false" outlineLevel="0" collapsed="false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  <c r="AA887" s="44"/>
      <c r="AB887" s="44"/>
      <c r="AC887" s="44"/>
      <c r="AD887" s="44"/>
      <c r="AE887" s="44"/>
      <c r="AF887" s="44"/>
      <c r="AG887" s="44"/>
      <c r="AH887" s="44"/>
      <c r="AI887" s="44"/>
      <c r="AJ887" s="44"/>
      <c r="AK887" s="291"/>
      <c r="AL887" s="291"/>
      <c r="AM887" s="291"/>
      <c r="AN887" s="291"/>
      <c r="AO887" s="291"/>
      <c r="AP887" s="291"/>
    </row>
    <row r="888" customFormat="false" ht="15.75" hidden="false" customHeight="false" outlineLevel="0" collapsed="false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  <c r="AA888" s="44"/>
      <c r="AB888" s="44"/>
      <c r="AC888" s="44"/>
      <c r="AD888" s="44"/>
      <c r="AE888" s="44"/>
      <c r="AF888" s="44"/>
      <c r="AG888" s="44"/>
      <c r="AH888" s="44"/>
      <c r="AI888" s="44"/>
      <c r="AJ888" s="44"/>
      <c r="AK888" s="291"/>
      <c r="AL888" s="291"/>
      <c r="AM888" s="291"/>
      <c r="AN888" s="291"/>
      <c r="AO888" s="291"/>
      <c r="AP888" s="291"/>
    </row>
    <row r="889" customFormat="false" ht="15.75" hidden="false" customHeight="false" outlineLevel="0" collapsed="false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  <c r="AA889" s="44"/>
      <c r="AB889" s="44"/>
      <c r="AC889" s="44"/>
      <c r="AD889" s="44"/>
      <c r="AE889" s="44"/>
      <c r="AF889" s="44"/>
      <c r="AG889" s="44"/>
      <c r="AH889" s="44"/>
      <c r="AI889" s="44"/>
      <c r="AJ889" s="44"/>
      <c r="AK889" s="291"/>
      <c r="AL889" s="291"/>
      <c r="AM889" s="291"/>
      <c r="AN889" s="291"/>
      <c r="AO889" s="291"/>
      <c r="AP889" s="291"/>
    </row>
    <row r="890" customFormat="false" ht="15.75" hidden="false" customHeight="false" outlineLevel="0" collapsed="false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  <c r="AA890" s="44"/>
      <c r="AB890" s="44"/>
      <c r="AC890" s="44"/>
      <c r="AD890" s="44"/>
      <c r="AE890" s="44"/>
      <c r="AF890" s="44"/>
      <c r="AG890" s="44"/>
      <c r="AH890" s="44"/>
      <c r="AI890" s="44"/>
      <c r="AJ890" s="44"/>
      <c r="AK890" s="291"/>
      <c r="AL890" s="291"/>
      <c r="AM890" s="291"/>
      <c r="AN890" s="291"/>
      <c r="AO890" s="291"/>
      <c r="AP890" s="291"/>
    </row>
    <row r="891" customFormat="false" ht="15.75" hidden="false" customHeight="false" outlineLevel="0" collapsed="false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  <c r="AA891" s="44"/>
      <c r="AB891" s="44"/>
      <c r="AC891" s="44"/>
      <c r="AD891" s="44"/>
      <c r="AE891" s="44"/>
      <c r="AF891" s="44"/>
      <c r="AG891" s="44"/>
      <c r="AH891" s="44"/>
      <c r="AI891" s="44"/>
      <c r="AJ891" s="44"/>
      <c r="AK891" s="291"/>
      <c r="AL891" s="291"/>
      <c r="AM891" s="291"/>
      <c r="AN891" s="291"/>
      <c r="AO891" s="291"/>
      <c r="AP891" s="291"/>
    </row>
    <row r="892" customFormat="false" ht="15.75" hidden="false" customHeight="false" outlineLevel="0" collapsed="false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  <c r="AA892" s="44"/>
      <c r="AB892" s="44"/>
      <c r="AC892" s="44"/>
      <c r="AD892" s="44"/>
      <c r="AE892" s="44"/>
      <c r="AF892" s="44"/>
      <c r="AG892" s="44"/>
      <c r="AH892" s="44"/>
      <c r="AI892" s="44"/>
      <c r="AJ892" s="44"/>
      <c r="AK892" s="291"/>
      <c r="AL892" s="291"/>
      <c r="AM892" s="291"/>
      <c r="AN892" s="291"/>
      <c r="AO892" s="291"/>
      <c r="AP892" s="291"/>
    </row>
    <row r="893" customFormat="false" ht="15.75" hidden="false" customHeight="false" outlineLevel="0" collapsed="false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  <c r="AA893" s="44"/>
      <c r="AB893" s="44"/>
      <c r="AC893" s="44"/>
      <c r="AD893" s="44"/>
      <c r="AE893" s="44"/>
      <c r="AF893" s="44"/>
      <c r="AG893" s="44"/>
      <c r="AH893" s="44"/>
      <c r="AI893" s="44"/>
      <c r="AJ893" s="44"/>
      <c r="AK893" s="291"/>
      <c r="AL893" s="291"/>
      <c r="AM893" s="291"/>
      <c r="AN893" s="291"/>
      <c r="AO893" s="291"/>
      <c r="AP893" s="291"/>
    </row>
    <row r="894" customFormat="false" ht="15.75" hidden="false" customHeight="false" outlineLevel="0" collapsed="false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  <c r="AA894" s="44"/>
      <c r="AB894" s="44"/>
      <c r="AC894" s="44"/>
      <c r="AD894" s="44"/>
      <c r="AE894" s="44"/>
      <c r="AF894" s="44"/>
      <c r="AG894" s="44"/>
      <c r="AH894" s="44"/>
      <c r="AI894" s="44"/>
      <c r="AJ894" s="44"/>
      <c r="AK894" s="291"/>
      <c r="AL894" s="291"/>
      <c r="AM894" s="291"/>
      <c r="AN894" s="291"/>
      <c r="AO894" s="291"/>
      <c r="AP894" s="291"/>
    </row>
    <row r="895" customFormat="false" ht="15.75" hidden="false" customHeight="false" outlineLevel="0" collapsed="false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  <c r="AA895" s="44"/>
      <c r="AB895" s="44"/>
      <c r="AC895" s="44"/>
      <c r="AD895" s="44"/>
      <c r="AE895" s="44"/>
      <c r="AF895" s="44"/>
      <c r="AG895" s="44"/>
      <c r="AH895" s="44"/>
      <c r="AI895" s="44"/>
      <c r="AJ895" s="44"/>
      <c r="AK895" s="291"/>
      <c r="AL895" s="291"/>
      <c r="AM895" s="291"/>
      <c r="AN895" s="291"/>
      <c r="AO895" s="291"/>
      <c r="AP895" s="291"/>
    </row>
    <row r="896" customFormat="false" ht="15.75" hidden="false" customHeight="false" outlineLevel="0" collapsed="false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  <c r="AA896" s="44"/>
      <c r="AB896" s="44"/>
      <c r="AC896" s="44"/>
      <c r="AD896" s="44"/>
      <c r="AE896" s="44"/>
      <c r="AF896" s="44"/>
      <c r="AG896" s="44"/>
      <c r="AH896" s="44"/>
      <c r="AI896" s="44"/>
      <c r="AJ896" s="44"/>
      <c r="AK896" s="291"/>
      <c r="AL896" s="291"/>
      <c r="AM896" s="291"/>
      <c r="AN896" s="291"/>
      <c r="AO896" s="291"/>
      <c r="AP896" s="291"/>
    </row>
    <row r="897" customFormat="false" ht="15.75" hidden="false" customHeight="false" outlineLevel="0" collapsed="false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  <c r="AA897" s="44"/>
      <c r="AB897" s="44"/>
      <c r="AC897" s="44"/>
      <c r="AD897" s="44"/>
      <c r="AE897" s="44"/>
      <c r="AF897" s="44"/>
      <c r="AG897" s="44"/>
      <c r="AH897" s="44"/>
      <c r="AI897" s="44"/>
      <c r="AJ897" s="44"/>
      <c r="AK897" s="291"/>
      <c r="AL897" s="291"/>
      <c r="AM897" s="291"/>
      <c r="AN897" s="291"/>
      <c r="AO897" s="291"/>
      <c r="AP897" s="291"/>
    </row>
    <row r="898" customFormat="false" ht="15.75" hidden="false" customHeight="false" outlineLevel="0" collapsed="false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  <c r="AA898" s="44"/>
      <c r="AB898" s="44"/>
      <c r="AC898" s="44"/>
      <c r="AD898" s="44"/>
      <c r="AE898" s="44"/>
      <c r="AF898" s="44"/>
      <c r="AG898" s="44"/>
      <c r="AH898" s="44"/>
      <c r="AI898" s="44"/>
      <c r="AJ898" s="44"/>
      <c r="AK898" s="291"/>
      <c r="AL898" s="291"/>
      <c r="AM898" s="291"/>
      <c r="AN898" s="291"/>
      <c r="AO898" s="291"/>
      <c r="AP898" s="291"/>
    </row>
    <row r="899" customFormat="false" ht="15.75" hidden="false" customHeight="false" outlineLevel="0" collapsed="false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  <c r="AA899" s="44"/>
      <c r="AB899" s="44"/>
      <c r="AC899" s="44"/>
      <c r="AD899" s="44"/>
      <c r="AE899" s="44"/>
      <c r="AF899" s="44"/>
      <c r="AG899" s="44"/>
      <c r="AH899" s="44"/>
      <c r="AI899" s="44"/>
      <c r="AJ899" s="44"/>
      <c r="AK899" s="291"/>
      <c r="AL899" s="291"/>
      <c r="AM899" s="291"/>
      <c r="AN899" s="291"/>
      <c r="AO899" s="291"/>
      <c r="AP899" s="291"/>
    </row>
    <row r="900" customFormat="false" ht="15.75" hidden="false" customHeight="false" outlineLevel="0" collapsed="false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  <c r="AA900" s="44"/>
      <c r="AB900" s="44"/>
      <c r="AC900" s="44"/>
      <c r="AD900" s="44"/>
      <c r="AE900" s="44"/>
      <c r="AF900" s="44"/>
      <c r="AG900" s="44"/>
      <c r="AH900" s="44"/>
      <c r="AI900" s="44"/>
      <c r="AJ900" s="44"/>
      <c r="AK900" s="291"/>
      <c r="AL900" s="291"/>
      <c r="AM900" s="291"/>
      <c r="AN900" s="291"/>
      <c r="AO900" s="291"/>
      <c r="AP900" s="291"/>
    </row>
    <row r="901" customFormat="false" ht="15.75" hidden="false" customHeight="false" outlineLevel="0" collapsed="false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  <c r="AA901" s="44"/>
      <c r="AB901" s="44"/>
      <c r="AC901" s="44"/>
      <c r="AD901" s="44"/>
      <c r="AE901" s="44"/>
      <c r="AF901" s="44"/>
      <c r="AG901" s="44"/>
      <c r="AH901" s="44"/>
      <c r="AI901" s="44"/>
      <c r="AJ901" s="44"/>
      <c r="AK901" s="291"/>
      <c r="AL901" s="291"/>
      <c r="AM901" s="291"/>
      <c r="AN901" s="291"/>
      <c r="AO901" s="291"/>
      <c r="AP901" s="291"/>
    </row>
    <row r="902" customFormat="false" ht="15.75" hidden="false" customHeight="false" outlineLevel="0" collapsed="false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  <c r="AA902" s="44"/>
      <c r="AB902" s="44"/>
      <c r="AC902" s="44"/>
      <c r="AD902" s="44"/>
      <c r="AE902" s="44"/>
      <c r="AF902" s="44"/>
      <c r="AG902" s="44"/>
      <c r="AH902" s="44"/>
      <c r="AI902" s="44"/>
      <c r="AJ902" s="44"/>
      <c r="AK902" s="291"/>
      <c r="AL902" s="291"/>
      <c r="AM902" s="291"/>
      <c r="AN902" s="291"/>
      <c r="AO902" s="291"/>
      <c r="AP902" s="291"/>
    </row>
    <row r="903" customFormat="false" ht="15.75" hidden="false" customHeight="false" outlineLevel="0" collapsed="false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  <c r="AA903" s="44"/>
      <c r="AB903" s="44"/>
      <c r="AC903" s="44"/>
      <c r="AD903" s="44"/>
      <c r="AE903" s="44"/>
      <c r="AF903" s="44"/>
      <c r="AG903" s="44"/>
      <c r="AH903" s="44"/>
      <c r="AI903" s="44"/>
      <c r="AJ903" s="44"/>
      <c r="AK903" s="291"/>
      <c r="AL903" s="291"/>
      <c r="AM903" s="291"/>
      <c r="AN903" s="291"/>
      <c r="AO903" s="291"/>
      <c r="AP903" s="291"/>
    </row>
    <row r="904" customFormat="false" ht="15.75" hidden="false" customHeight="false" outlineLevel="0" collapsed="false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  <c r="AA904" s="44"/>
      <c r="AB904" s="44"/>
      <c r="AC904" s="44"/>
      <c r="AD904" s="44"/>
      <c r="AE904" s="44"/>
      <c r="AF904" s="44"/>
      <c r="AG904" s="44"/>
      <c r="AH904" s="44"/>
      <c r="AI904" s="44"/>
      <c r="AJ904" s="44"/>
      <c r="AK904" s="291"/>
      <c r="AL904" s="291"/>
      <c r="AM904" s="291"/>
      <c r="AN904" s="291"/>
      <c r="AO904" s="291"/>
      <c r="AP904" s="291"/>
    </row>
    <row r="905" customFormat="false" ht="15.75" hidden="false" customHeight="false" outlineLevel="0" collapsed="false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  <c r="AA905" s="44"/>
      <c r="AB905" s="44"/>
      <c r="AC905" s="44"/>
      <c r="AD905" s="44"/>
      <c r="AE905" s="44"/>
      <c r="AF905" s="44"/>
      <c r="AG905" s="44"/>
      <c r="AH905" s="44"/>
      <c r="AI905" s="44"/>
      <c r="AJ905" s="44"/>
      <c r="AK905" s="291"/>
      <c r="AL905" s="291"/>
      <c r="AM905" s="291"/>
      <c r="AN905" s="291"/>
      <c r="AO905" s="291"/>
      <c r="AP905" s="291"/>
    </row>
    <row r="906" customFormat="false" ht="15.75" hidden="false" customHeight="false" outlineLevel="0" collapsed="false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  <c r="AA906" s="44"/>
      <c r="AB906" s="44"/>
      <c r="AC906" s="44"/>
      <c r="AD906" s="44"/>
      <c r="AE906" s="44"/>
      <c r="AF906" s="44"/>
      <c r="AG906" s="44"/>
      <c r="AH906" s="44"/>
      <c r="AI906" s="44"/>
      <c r="AJ906" s="44"/>
      <c r="AK906" s="291"/>
      <c r="AL906" s="291"/>
      <c r="AM906" s="291"/>
      <c r="AN906" s="291"/>
      <c r="AO906" s="291"/>
      <c r="AP906" s="291"/>
    </row>
    <row r="907" customFormat="false" ht="15.75" hidden="false" customHeight="false" outlineLevel="0" collapsed="false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  <c r="AA907" s="44"/>
      <c r="AB907" s="44"/>
      <c r="AC907" s="44"/>
      <c r="AD907" s="44"/>
      <c r="AE907" s="44"/>
      <c r="AF907" s="44"/>
      <c r="AG907" s="44"/>
      <c r="AH907" s="44"/>
      <c r="AI907" s="44"/>
      <c r="AJ907" s="44"/>
      <c r="AK907" s="291"/>
      <c r="AL907" s="291"/>
      <c r="AM907" s="291"/>
      <c r="AN907" s="291"/>
      <c r="AO907" s="291"/>
      <c r="AP907" s="291"/>
    </row>
    <row r="908" customFormat="false" ht="15.75" hidden="false" customHeight="false" outlineLevel="0" collapsed="false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  <c r="AA908" s="44"/>
      <c r="AB908" s="44"/>
      <c r="AC908" s="44"/>
      <c r="AD908" s="44"/>
      <c r="AE908" s="44"/>
      <c r="AF908" s="44"/>
      <c r="AG908" s="44"/>
      <c r="AH908" s="44"/>
      <c r="AI908" s="44"/>
      <c r="AJ908" s="44"/>
      <c r="AK908" s="291"/>
      <c r="AL908" s="291"/>
      <c r="AM908" s="291"/>
      <c r="AN908" s="291"/>
      <c r="AO908" s="291"/>
      <c r="AP908" s="291"/>
    </row>
    <row r="909" customFormat="false" ht="15.75" hidden="false" customHeight="false" outlineLevel="0" collapsed="false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  <c r="AA909" s="44"/>
      <c r="AB909" s="44"/>
      <c r="AC909" s="44"/>
      <c r="AD909" s="44"/>
      <c r="AE909" s="44"/>
      <c r="AF909" s="44"/>
      <c r="AG909" s="44"/>
      <c r="AH909" s="44"/>
      <c r="AI909" s="44"/>
      <c r="AJ909" s="44"/>
      <c r="AK909" s="291"/>
      <c r="AL909" s="291"/>
      <c r="AM909" s="291"/>
      <c r="AN909" s="291"/>
      <c r="AO909" s="291"/>
      <c r="AP909" s="291"/>
    </row>
    <row r="910" customFormat="false" ht="15.75" hidden="false" customHeight="false" outlineLevel="0" collapsed="false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  <c r="AA910" s="44"/>
      <c r="AB910" s="44"/>
      <c r="AC910" s="44"/>
      <c r="AD910" s="44"/>
      <c r="AE910" s="44"/>
      <c r="AF910" s="44"/>
      <c r="AG910" s="44"/>
      <c r="AH910" s="44"/>
      <c r="AI910" s="44"/>
      <c r="AJ910" s="44"/>
      <c r="AK910" s="291"/>
      <c r="AL910" s="291"/>
      <c r="AM910" s="291"/>
      <c r="AN910" s="291"/>
      <c r="AO910" s="291"/>
      <c r="AP910" s="291"/>
    </row>
    <row r="911" customFormat="false" ht="15.75" hidden="false" customHeight="false" outlineLevel="0" collapsed="false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  <c r="AA911" s="44"/>
      <c r="AB911" s="44"/>
      <c r="AC911" s="44"/>
      <c r="AD911" s="44"/>
      <c r="AE911" s="44"/>
      <c r="AF911" s="44"/>
      <c r="AG911" s="44"/>
      <c r="AH911" s="44"/>
      <c r="AI911" s="44"/>
      <c r="AJ911" s="44"/>
      <c r="AK911" s="291"/>
      <c r="AL911" s="291"/>
      <c r="AM911" s="291"/>
      <c r="AN911" s="291"/>
      <c r="AO911" s="291"/>
      <c r="AP911" s="291"/>
    </row>
    <row r="912" customFormat="false" ht="15.75" hidden="false" customHeight="false" outlineLevel="0" collapsed="false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  <c r="AA912" s="44"/>
      <c r="AB912" s="44"/>
      <c r="AC912" s="44"/>
      <c r="AD912" s="44"/>
      <c r="AE912" s="44"/>
      <c r="AF912" s="44"/>
      <c r="AG912" s="44"/>
      <c r="AH912" s="44"/>
      <c r="AI912" s="44"/>
      <c r="AJ912" s="44"/>
      <c r="AK912" s="291"/>
      <c r="AL912" s="291"/>
      <c r="AM912" s="291"/>
      <c r="AN912" s="291"/>
      <c r="AO912" s="291"/>
      <c r="AP912" s="291"/>
    </row>
    <row r="913" customFormat="false" ht="15.75" hidden="false" customHeight="false" outlineLevel="0" collapsed="false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  <c r="AA913" s="44"/>
      <c r="AB913" s="44"/>
      <c r="AC913" s="44"/>
      <c r="AD913" s="44"/>
      <c r="AE913" s="44"/>
      <c r="AF913" s="44"/>
      <c r="AG913" s="44"/>
      <c r="AH913" s="44"/>
      <c r="AI913" s="44"/>
      <c r="AJ913" s="44"/>
      <c r="AK913" s="291"/>
      <c r="AL913" s="291"/>
      <c r="AM913" s="291"/>
      <c r="AN913" s="291"/>
      <c r="AO913" s="291"/>
      <c r="AP913" s="291"/>
    </row>
    <row r="914" customFormat="false" ht="15.75" hidden="false" customHeight="false" outlineLevel="0" collapsed="false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  <c r="AA914" s="44"/>
      <c r="AB914" s="44"/>
      <c r="AC914" s="44"/>
      <c r="AD914" s="44"/>
      <c r="AE914" s="44"/>
      <c r="AF914" s="44"/>
      <c r="AG914" s="44"/>
      <c r="AH914" s="44"/>
      <c r="AI914" s="44"/>
      <c r="AJ914" s="44"/>
      <c r="AK914" s="291"/>
      <c r="AL914" s="291"/>
      <c r="AM914" s="291"/>
      <c r="AN914" s="291"/>
      <c r="AO914" s="291"/>
      <c r="AP914" s="291"/>
    </row>
    <row r="915" customFormat="false" ht="15.75" hidden="false" customHeight="false" outlineLevel="0" collapsed="false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  <c r="AA915" s="44"/>
      <c r="AB915" s="44"/>
      <c r="AC915" s="44"/>
      <c r="AD915" s="44"/>
      <c r="AE915" s="44"/>
      <c r="AF915" s="44"/>
      <c r="AG915" s="44"/>
      <c r="AH915" s="44"/>
      <c r="AI915" s="44"/>
      <c r="AJ915" s="44"/>
      <c r="AK915" s="291"/>
      <c r="AL915" s="291"/>
      <c r="AM915" s="291"/>
      <c r="AN915" s="291"/>
      <c r="AO915" s="291"/>
      <c r="AP915" s="291"/>
    </row>
    <row r="916" customFormat="false" ht="15.75" hidden="false" customHeight="false" outlineLevel="0" collapsed="false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  <c r="AA916" s="44"/>
      <c r="AB916" s="44"/>
      <c r="AC916" s="44"/>
      <c r="AD916" s="44"/>
      <c r="AE916" s="44"/>
      <c r="AF916" s="44"/>
      <c r="AG916" s="44"/>
      <c r="AH916" s="44"/>
      <c r="AI916" s="44"/>
      <c r="AJ916" s="44"/>
      <c r="AK916" s="291"/>
      <c r="AL916" s="291"/>
      <c r="AM916" s="291"/>
      <c r="AN916" s="291"/>
      <c r="AO916" s="291"/>
      <c r="AP916" s="291"/>
    </row>
    <row r="917" customFormat="false" ht="15.75" hidden="false" customHeight="false" outlineLevel="0" collapsed="false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  <c r="AA917" s="44"/>
      <c r="AB917" s="44"/>
      <c r="AC917" s="44"/>
      <c r="AD917" s="44"/>
      <c r="AE917" s="44"/>
      <c r="AF917" s="44"/>
      <c r="AG917" s="44"/>
      <c r="AH917" s="44"/>
      <c r="AI917" s="44"/>
      <c r="AJ917" s="44"/>
      <c r="AK917" s="291"/>
      <c r="AL917" s="291"/>
      <c r="AM917" s="291"/>
      <c r="AN917" s="291"/>
      <c r="AO917" s="291"/>
      <c r="AP917" s="291"/>
    </row>
    <row r="918" customFormat="false" ht="15.75" hidden="false" customHeight="false" outlineLevel="0" collapsed="false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  <c r="AA918" s="44"/>
      <c r="AB918" s="44"/>
      <c r="AC918" s="44"/>
      <c r="AD918" s="44"/>
      <c r="AE918" s="44"/>
      <c r="AF918" s="44"/>
      <c r="AG918" s="44"/>
      <c r="AH918" s="44"/>
      <c r="AI918" s="44"/>
      <c r="AJ918" s="44"/>
      <c r="AK918" s="291"/>
      <c r="AL918" s="291"/>
      <c r="AM918" s="291"/>
      <c r="AN918" s="291"/>
      <c r="AO918" s="291"/>
      <c r="AP918" s="291"/>
    </row>
    <row r="919" customFormat="false" ht="15.75" hidden="false" customHeight="false" outlineLevel="0" collapsed="false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  <c r="AA919" s="44"/>
      <c r="AB919" s="44"/>
      <c r="AC919" s="44"/>
      <c r="AD919" s="44"/>
      <c r="AE919" s="44"/>
      <c r="AF919" s="44"/>
      <c r="AG919" s="44"/>
      <c r="AH919" s="44"/>
      <c r="AI919" s="44"/>
      <c r="AJ919" s="44"/>
      <c r="AK919" s="291"/>
      <c r="AL919" s="291"/>
      <c r="AM919" s="291"/>
      <c r="AN919" s="291"/>
      <c r="AO919" s="291"/>
      <c r="AP919" s="291"/>
    </row>
    <row r="920" customFormat="false" ht="15.75" hidden="false" customHeight="false" outlineLevel="0" collapsed="false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  <c r="AA920" s="44"/>
      <c r="AB920" s="44"/>
      <c r="AC920" s="44"/>
      <c r="AD920" s="44"/>
      <c r="AE920" s="44"/>
      <c r="AF920" s="44"/>
      <c r="AG920" s="44"/>
      <c r="AH920" s="44"/>
      <c r="AI920" s="44"/>
      <c r="AJ920" s="44"/>
      <c r="AK920" s="291"/>
      <c r="AL920" s="291"/>
      <c r="AM920" s="291"/>
      <c r="AN920" s="291"/>
      <c r="AO920" s="291"/>
      <c r="AP920" s="291"/>
    </row>
    <row r="921" customFormat="false" ht="15.75" hidden="false" customHeight="false" outlineLevel="0" collapsed="false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  <c r="AA921" s="44"/>
      <c r="AB921" s="44"/>
      <c r="AC921" s="44"/>
      <c r="AD921" s="44"/>
      <c r="AE921" s="44"/>
      <c r="AF921" s="44"/>
      <c r="AG921" s="44"/>
      <c r="AH921" s="44"/>
      <c r="AI921" s="44"/>
      <c r="AJ921" s="44"/>
      <c r="AK921" s="291"/>
      <c r="AL921" s="291"/>
      <c r="AM921" s="291"/>
      <c r="AN921" s="291"/>
      <c r="AO921" s="291"/>
      <c r="AP921" s="291"/>
    </row>
    <row r="922" customFormat="false" ht="15.75" hidden="false" customHeight="false" outlineLevel="0" collapsed="false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  <c r="AA922" s="44"/>
      <c r="AB922" s="44"/>
      <c r="AC922" s="44"/>
      <c r="AD922" s="44"/>
      <c r="AE922" s="44"/>
      <c r="AF922" s="44"/>
      <c r="AG922" s="44"/>
      <c r="AH922" s="44"/>
      <c r="AI922" s="44"/>
      <c r="AJ922" s="44"/>
      <c r="AK922" s="291"/>
      <c r="AL922" s="291"/>
      <c r="AM922" s="291"/>
      <c r="AN922" s="291"/>
      <c r="AO922" s="291"/>
      <c r="AP922" s="291"/>
    </row>
    <row r="923" customFormat="false" ht="15.75" hidden="false" customHeight="false" outlineLevel="0" collapsed="false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  <c r="AA923" s="44"/>
      <c r="AB923" s="44"/>
      <c r="AC923" s="44"/>
      <c r="AD923" s="44"/>
      <c r="AE923" s="44"/>
      <c r="AF923" s="44"/>
      <c r="AG923" s="44"/>
      <c r="AH923" s="44"/>
      <c r="AI923" s="44"/>
      <c r="AJ923" s="44"/>
      <c r="AK923" s="291"/>
      <c r="AL923" s="291"/>
      <c r="AM923" s="291"/>
      <c r="AN923" s="291"/>
      <c r="AO923" s="291"/>
      <c r="AP923" s="291"/>
    </row>
    <row r="924" customFormat="false" ht="15.75" hidden="false" customHeight="false" outlineLevel="0" collapsed="false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  <c r="AA924" s="44"/>
      <c r="AB924" s="44"/>
      <c r="AC924" s="44"/>
      <c r="AD924" s="44"/>
      <c r="AE924" s="44"/>
      <c r="AF924" s="44"/>
      <c r="AG924" s="44"/>
      <c r="AH924" s="44"/>
      <c r="AI924" s="44"/>
      <c r="AJ924" s="44"/>
      <c r="AK924" s="291"/>
      <c r="AL924" s="291"/>
      <c r="AM924" s="291"/>
      <c r="AN924" s="291"/>
      <c r="AO924" s="291"/>
      <c r="AP924" s="291"/>
    </row>
    <row r="925" customFormat="false" ht="15.75" hidden="false" customHeight="false" outlineLevel="0" collapsed="false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  <c r="AF925" s="44"/>
      <c r="AG925" s="44"/>
      <c r="AH925" s="44"/>
      <c r="AI925" s="44"/>
      <c r="AJ925" s="44"/>
      <c r="AK925" s="291"/>
      <c r="AL925" s="291"/>
      <c r="AM925" s="291"/>
      <c r="AN925" s="291"/>
      <c r="AO925" s="291"/>
      <c r="AP925" s="291"/>
    </row>
    <row r="926" customFormat="false" ht="15.75" hidden="false" customHeight="false" outlineLevel="0" collapsed="false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  <c r="AA926" s="44"/>
      <c r="AB926" s="44"/>
      <c r="AC926" s="44"/>
      <c r="AD926" s="44"/>
      <c r="AE926" s="44"/>
      <c r="AF926" s="44"/>
      <c r="AG926" s="44"/>
      <c r="AH926" s="44"/>
      <c r="AI926" s="44"/>
      <c r="AJ926" s="44"/>
      <c r="AK926" s="291"/>
      <c r="AL926" s="291"/>
      <c r="AM926" s="291"/>
      <c r="AN926" s="291"/>
      <c r="AO926" s="291"/>
      <c r="AP926" s="291"/>
    </row>
    <row r="927" customFormat="false" ht="15.75" hidden="false" customHeight="false" outlineLevel="0" collapsed="false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  <c r="AA927" s="44"/>
      <c r="AB927" s="44"/>
      <c r="AC927" s="44"/>
      <c r="AD927" s="44"/>
      <c r="AE927" s="44"/>
      <c r="AF927" s="44"/>
      <c r="AG927" s="44"/>
      <c r="AH927" s="44"/>
      <c r="AI927" s="44"/>
      <c r="AJ927" s="44"/>
      <c r="AK927" s="291"/>
      <c r="AL927" s="291"/>
      <c r="AM927" s="291"/>
      <c r="AN927" s="291"/>
      <c r="AO927" s="291"/>
      <c r="AP927" s="291"/>
    </row>
    <row r="928" customFormat="false" ht="15.75" hidden="false" customHeight="false" outlineLevel="0" collapsed="false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  <c r="AA928" s="44"/>
      <c r="AB928" s="44"/>
      <c r="AC928" s="44"/>
      <c r="AD928" s="44"/>
      <c r="AE928" s="44"/>
      <c r="AF928" s="44"/>
      <c r="AG928" s="44"/>
      <c r="AH928" s="44"/>
      <c r="AI928" s="44"/>
      <c r="AJ928" s="44"/>
      <c r="AK928" s="291"/>
      <c r="AL928" s="291"/>
      <c r="AM928" s="291"/>
      <c r="AN928" s="291"/>
      <c r="AO928" s="291"/>
      <c r="AP928" s="291"/>
    </row>
    <row r="929" customFormat="false" ht="15.75" hidden="false" customHeight="false" outlineLevel="0" collapsed="false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  <c r="AA929" s="44"/>
      <c r="AB929" s="44"/>
      <c r="AC929" s="44"/>
      <c r="AD929" s="44"/>
      <c r="AE929" s="44"/>
      <c r="AF929" s="44"/>
      <c r="AG929" s="44"/>
      <c r="AH929" s="44"/>
      <c r="AI929" s="44"/>
      <c r="AJ929" s="44"/>
      <c r="AK929" s="291"/>
      <c r="AL929" s="291"/>
      <c r="AM929" s="291"/>
      <c r="AN929" s="291"/>
      <c r="AO929" s="291"/>
      <c r="AP929" s="291"/>
    </row>
    <row r="930" customFormat="false" ht="15.75" hidden="false" customHeight="false" outlineLevel="0" collapsed="false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  <c r="AA930" s="44"/>
      <c r="AB930" s="44"/>
      <c r="AC930" s="44"/>
      <c r="AD930" s="44"/>
      <c r="AE930" s="44"/>
      <c r="AF930" s="44"/>
      <c r="AG930" s="44"/>
      <c r="AH930" s="44"/>
      <c r="AI930" s="44"/>
      <c r="AJ930" s="44"/>
      <c r="AK930" s="291"/>
      <c r="AL930" s="291"/>
      <c r="AM930" s="291"/>
      <c r="AN930" s="291"/>
      <c r="AO930" s="291"/>
      <c r="AP930" s="291"/>
    </row>
    <row r="931" customFormat="false" ht="15.75" hidden="false" customHeight="false" outlineLevel="0" collapsed="false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  <c r="AA931" s="44"/>
      <c r="AB931" s="44"/>
      <c r="AC931" s="44"/>
      <c r="AD931" s="44"/>
      <c r="AE931" s="44"/>
      <c r="AF931" s="44"/>
      <c r="AG931" s="44"/>
      <c r="AH931" s="44"/>
      <c r="AI931" s="44"/>
      <c r="AJ931" s="44"/>
      <c r="AK931" s="291"/>
      <c r="AL931" s="291"/>
      <c r="AM931" s="291"/>
      <c r="AN931" s="291"/>
      <c r="AO931" s="291"/>
      <c r="AP931" s="291"/>
    </row>
    <row r="932" customFormat="false" ht="15.75" hidden="false" customHeight="false" outlineLevel="0" collapsed="false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  <c r="AA932" s="44"/>
      <c r="AB932" s="44"/>
      <c r="AC932" s="44"/>
      <c r="AD932" s="44"/>
      <c r="AE932" s="44"/>
      <c r="AF932" s="44"/>
      <c r="AG932" s="44"/>
      <c r="AH932" s="44"/>
      <c r="AI932" s="44"/>
      <c r="AJ932" s="44"/>
      <c r="AK932" s="291"/>
      <c r="AL932" s="291"/>
      <c r="AM932" s="291"/>
      <c r="AN932" s="291"/>
      <c r="AO932" s="291"/>
      <c r="AP932" s="291"/>
    </row>
    <row r="933" customFormat="false" ht="15.75" hidden="false" customHeight="false" outlineLevel="0" collapsed="false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  <c r="AA933" s="44"/>
      <c r="AB933" s="44"/>
      <c r="AC933" s="44"/>
      <c r="AD933" s="44"/>
      <c r="AE933" s="44"/>
      <c r="AF933" s="44"/>
      <c r="AG933" s="44"/>
      <c r="AH933" s="44"/>
      <c r="AI933" s="44"/>
      <c r="AJ933" s="44"/>
      <c r="AK933" s="291"/>
      <c r="AL933" s="291"/>
      <c r="AM933" s="291"/>
      <c r="AN933" s="291"/>
      <c r="AO933" s="291"/>
      <c r="AP933" s="291"/>
    </row>
    <row r="934" customFormat="false" ht="15.75" hidden="false" customHeight="false" outlineLevel="0" collapsed="false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  <c r="AA934" s="44"/>
      <c r="AB934" s="44"/>
      <c r="AC934" s="44"/>
      <c r="AD934" s="44"/>
      <c r="AE934" s="44"/>
      <c r="AF934" s="44"/>
      <c r="AG934" s="44"/>
      <c r="AH934" s="44"/>
      <c r="AI934" s="44"/>
      <c r="AJ934" s="44"/>
      <c r="AK934" s="291"/>
      <c r="AL934" s="291"/>
      <c r="AM934" s="291"/>
      <c r="AN934" s="291"/>
      <c r="AO934" s="291"/>
      <c r="AP934" s="291"/>
    </row>
    <row r="935" customFormat="false" ht="15.75" hidden="false" customHeight="false" outlineLevel="0" collapsed="false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  <c r="AA935" s="44"/>
      <c r="AB935" s="44"/>
      <c r="AC935" s="44"/>
      <c r="AD935" s="44"/>
      <c r="AE935" s="44"/>
      <c r="AF935" s="44"/>
      <c r="AG935" s="44"/>
      <c r="AH935" s="44"/>
      <c r="AI935" s="44"/>
      <c r="AJ935" s="44"/>
      <c r="AK935" s="291"/>
      <c r="AL935" s="291"/>
      <c r="AM935" s="291"/>
      <c r="AN935" s="291"/>
      <c r="AO935" s="291"/>
      <c r="AP935" s="291"/>
    </row>
    <row r="936" customFormat="false" ht="15.75" hidden="false" customHeight="false" outlineLevel="0" collapsed="false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  <c r="AA936" s="44"/>
      <c r="AB936" s="44"/>
      <c r="AC936" s="44"/>
      <c r="AD936" s="44"/>
      <c r="AE936" s="44"/>
      <c r="AF936" s="44"/>
      <c r="AG936" s="44"/>
      <c r="AH936" s="44"/>
      <c r="AI936" s="44"/>
      <c r="AJ936" s="44"/>
      <c r="AK936" s="291"/>
      <c r="AL936" s="291"/>
      <c r="AM936" s="291"/>
      <c r="AN936" s="291"/>
      <c r="AO936" s="291"/>
      <c r="AP936" s="291"/>
    </row>
    <row r="937" customFormat="false" ht="15.75" hidden="false" customHeight="false" outlineLevel="0" collapsed="false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  <c r="AA937" s="44"/>
      <c r="AB937" s="44"/>
      <c r="AC937" s="44"/>
      <c r="AD937" s="44"/>
      <c r="AE937" s="44"/>
      <c r="AF937" s="44"/>
      <c r="AG937" s="44"/>
      <c r="AH937" s="44"/>
      <c r="AI937" s="44"/>
      <c r="AJ937" s="44"/>
      <c r="AK937" s="291"/>
      <c r="AL937" s="291"/>
      <c r="AM937" s="291"/>
      <c r="AN937" s="291"/>
      <c r="AO937" s="291"/>
      <c r="AP937" s="291"/>
    </row>
    <row r="938" customFormat="false" ht="15.75" hidden="false" customHeight="false" outlineLevel="0" collapsed="false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  <c r="AA938" s="44"/>
      <c r="AB938" s="44"/>
      <c r="AC938" s="44"/>
      <c r="AD938" s="44"/>
      <c r="AE938" s="44"/>
      <c r="AF938" s="44"/>
      <c r="AG938" s="44"/>
      <c r="AH938" s="44"/>
      <c r="AI938" s="44"/>
      <c r="AJ938" s="44"/>
      <c r="AK938" s="291"/>
      <c r="AL938" s="291"/>
      <c r="AM938" s="291"/>
      <c r="AN938" s="291"/>
      <c r="AO938" s="291"/>
      <c r="AP938" s="291"/>
    </row>
    <row r="939" customFormat="false" ht="15.75" hidden="false" customHeight="false" outlineLevel="0" collapsed="false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  <c r="AA939" s="44"/>
      <c r="AB939" s="44"/>
      <c r="AC939" s="44"/>
      <c r="AD939" s="44"/>
      <c r="AE939" s="44"/>
      <c r="AF939" s="44"/>
      <c r="AG939" s="44"/>
      <c r="AH939" s="44"/>
      <c r="AI939" s="44"/>
      <c r="AJ939" s="44"/>
      <c r="AK939" s="291"/>
      <c r="AL939" s="291"/>
      <c r="AM939" s="291"/>
      <c r="AN939" s="291"/>
      <c r="AO939" s="291"/>
      <c r="AP939" s="291"/>
    </row>
    <row r="940" customFormat="false" ht="15.75" hidden="false" customHeight="false" outlineLevel="0" collapsed="false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  <c r="AA940" s="44"/>
      <c r="AB940" s="44"/>
      <c r="AC940" s="44"/>
      <c r="AD940" s="44"/>
      <c r="AE940" s="44"/>
      <c r="AF940" s="44"/>
      <c r="AG940" s="44"/>
      <c r="AH940" s="44"/>
      <c r="AI940" s="44"/>
      <c r="AJ940" s="44"/>
      <c r="AK940" s="291"/>
      <c r="AL940" s="291"/>
      <c r="AM940" s="291"/>
      <c r="AN940" s="291"/>
      <c r="AO940" s="291"/>
      <c r="AP940" s="291"/>
    </row>
    <row r="941" customFormat="false" ht="15.75" hidden="false" customHeight="false" outlineLevel="0" collapsed="false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  <c r="AA941" s="44"/>
      <c r="AB941" s="44"/>
      <c r="AC941" s="44"/>
      <c r="AD941" s="44"/>
      <c r="AE941" s="44"/>
      <c r="AF941" s="44"/>
      <c r="AG941" s="44"/>
      <c r="AH941" s="44"/>
      <c r="AI941" s="44"/>
      <c r="AJ941" s="44"/>
      <c r="AK941" s="291"/>
      <c r="AL941" s="291"/>
      <c r="AM941" s="291"/>
      <c r="AN941" s="291"/>
      <c r="AO941" s="291"/>
      <c r="AP941" s="291"/>
    </row>
    <row r="942" customFormat="false" ht="15.75" hidden="false" customHeight="false" outlineLevel="0" collapsed="false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  <c r="AA942" s="44"/>
      <c r="AB942" s="44"/>
      <c r="AC942" s="44"/>
      <c r="AD942" s="44"/>
      <c r="AE942" s="44"/>
      <c r="AF942" s="44"/>
      <c r="AG942" s="44"/>
      <c r="AH942" s="44"/>
      <c r="AI942" s="44"/>
      <c r="AJ942" s="44"/>
      <c r="AK942" s="291"/>
      <c r="AL942" s="291"/>
      <c r="AM942" s="291"/>
      <c r="AN942" s="291"/>
      <c r="AO942" s="291"/>
      <c r="AP942" s="291"/>
    </row>
    <row r="943" customFormat="false" ht="15.75" hidden="false" customHeight="false" outlineLevel="0" collapsed="false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  <c r="AA943" s="44"/>
      <c r="AB943" s="44"/>
      <c r="AC943" s="44"/>
      <c r="AD943" s="44"/>
      <c r="AE943" s="44"/>
      <c r="AF943" s="44"/>
      <c r="AG943" s="44"/>
      <c r="AH943" s="44"/>
      <c r="AI943" s="44"/>
      <c r="AJ943" s="44"/>
      <c r="AK943" s="291"/>
      <c r="AL943" s="291"/>
      <c r="AM943" s="291"/>
      <c r="AN943" s="291"/>
      <c r="AO943" s="291"/>
      <c r="AP943" s="291"/>
    </row>
    <row r="944" customFormat="false" ht="15.75" hidden="false" customHeight="false" outlineLevel="0" collapsed="false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  <c r="AA944" s="44"/>
      <c r="AB944" s="44"/>
      <c r="AC944" s="44"/>
      <c r="AD944" s="44"/>
      <c r="AE944" s="44"/>
      <c r="AF944" s="44"/>
      <c r="AG944" s="44"/>
      <c r="AH944" s="44"/>
      <c r="AI944" s="44"/>
      <c r="AJ944" s="44"/>
      <c r="AK944" s="291"/>
      <c r="AL944" s="291"/>
      <c r="AM944" s="291"/>
      <c r="AN944" s="291"/>
      <c r="AO944" s="291"/>
      <c r="AP944" s="291"/>
    </row>
    <row r="945" customFormat="false" ht="15.75" hidden="false" customHeight="false" outlineLevel="0" collapsed="false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  <c r="AA945" s="44"/>
      <c r="AB945" s="44"/>
      <c r="AC945" s="44"/>
      <c r="AD945" s="44"/>
      <c r="AE945" s="44"/>
      <c r="AF945" s="44"/>
      <c r="AG945" s="44"/>
      <c r="AH945" s="44"/>
      <c r="AI945" s="44"/>
      <c r="AJ945" s="44"/>
      <c r="AK945" s="291"/>
      <c r="AL945" s="291"/>
      <c r="AM945" s="291"/>
      <c r="AN945" s="291"/>
      <c r="AO945" s="291"/>
      <c r="AP945" s="291"/>
    </row>
    <row r="946" customFormat="false" ht="15.75" hidden="false" customHeight="false" outlineLevel="0" collapsed="false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  <c r="AA946" s="44"/>
      <c r="AB946" s="44"/>
      <c r="AC946" s="44"/>
      <c r="AD946" s="44"/>
      <c r="AE946" s="44"/>
      <c r="AF946" s="44"/>
      <c r="AG946" s="44"/>
      <c r="AH946" s="44"/>
      <c r="AI946" s="44"/>
      <c r="AJ946" s="44"/>
      <c r="AK946" s="291"/>
      <c r="AL946" s="291"/>
      <c r="AM946" s="291"/>
      <c r="AN946" s="291"/>
      <c r="AO946" s="291"/>
      <c r="AP946" s="291"/>
    </row>
    <row r="947" customFormat="false" ht="15.75" hidden="false" customHeight="false" outlineLevel="0" collapsed="false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  <c r="AA947" s="44"/>
      <c r="AB947" s="44"/>
      <c r="AC947" s="44"/>
      <c r="AD947" s="44"/>
      <c r="AE947" s="44"/>
      <c r="AF947" s="44"/>
      <c r="AG947" s="44"/>
      <c r="AH947" s="44"/>
      <c r="AI947" s="44"/>
      <c r="AJ947" s="44"/>
      <c r="AK947" s="291"/>
      <c r="AL947" s="291"/>
      <c r="AM947" s="291"/>
      <c r="AN947" s="291"/>
      <c r="AO947" s="291"/>
      <c r="AP947" s="291"/>
    </row>
    <row r="948" customFormat="false" ht="15.75" hidden="false" customHeight="false" outlineLevel="0" collapsed="false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  <c r="AA948" s="44"/>
      <c r="AB948" s="44"/>
      <c r="AC948" s="44"/>
      <c r="AD948" s="44"/>
      <c r="AE948" s="44"/>
      <c r="AF948" s="44"/>
      <c r="AG948" s="44"/>
      <c r="AH948" s="44"/>
      <c r="AI948" s="44"/>
      <c r="AJ948" s="44"/>
      <c r="AK948" s="291"/>
      <c r="AL948" s="291"/>
      <c r="AM948" s="291"/>
      <c r="AN948" s="291"/>
      <c r="AO948" s="291"/>
      <c r="AP948" s="291"/>
    </row>
    <row r="949" customFormat="false" ht="15.75" hidden="false" customHeight="false" outlineLevel="0" collapsed="false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  <c r="AA949" s="44"/>
      <c r="AB949" s="44"/>
      <c r="AC949" s="44"/>
      <c r="AD949" s="44"/>
      <c r="AE949" s="44"/>
      <c r="AF949" s="44"/>
      <c r="AG949" s="44"/>
      <c r="AH949" s="44"/>
      <c r="AI949" s="44"/>
      <c r="AJ949" s="44"/>
      <c r="AK949" s="291"/>
      <c r="AL949" s="291"/>
      <c r="AM949" s="291"/>
      <c r="AN949" s="291"/>
      <c r="AO949" s="291"/>
      <c r="AP949" s="291"/>
    </row>
    <row r="950" customFormat="false" ht="15.75" hidden="false" customHeight="false" outlineLevel="0" collapsed="false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  <c r="AA950" s="44"/>
      <c r="AB950" s="44"/>
      <c r="AC950" s="44"/>
      <c r="AD950" s="44"/>
      <c r="AE950" s="44"/>
      <c r="AF950" s="44"/>
      <c r="AG950" s="44"/>
      <c r="AH950" s="44"/>
      <c r="AI950" s="44"/>
      <c r="AJ950" s="44"/>
      <c r="AK950" s="291"/>
      <c r="AL950" s="291"/>
      <c r="AM950" s="291"/>
      <c r="AN950" s="291"/>
      <c r="AO950" s="291"/>
      <c r="AP950" s="291"/>
    </row>
    <row r="951" customFormat="false" ht="15.75" hidden="false" customHeight="false" outlineLevel="0" collapsed="false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  <c r="AA951" s="44"/>
      <c r="AB951" s="44"/>
      <c r="AC951" s="44"/>
      <c r="AD951" s="44"/>
      <c r="AE951" s="44"/>
      <c r="AF951" s="44"/>
      <c r="AG951" s="44"/>
      <c r="AH951" s="44"/>
      <c r="AI951" s="44"/>
      <c r="AJ951" s="44"/>
      <c r="AK951" s="291"/>
      <c r="AL951" s="291"/>
      <c r="AM951" s="291"/>
      <c r="AN951" s="291"/>
      <c r="AO951" s="291"/>
      <c r="AP951" s="291"/>
    </row>
    <row r="952" customFormat="false" ht="15.75" hidden="false" customHeight="false" outlineLevel="0" collapsed="false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  <c r="AA952" s="44"/>
      <c r="AB952" s="44"/>
      <c r="AC952" s="44"/>
      <c r="AD952" s="44"/>
      <c r="AE952" s="44"/>
      <c r="AF952" s="44"/>
      <c r="AG952" s="44"/>
      <c r="AH952" s="44"/>
      <c r="AI952" s="44"/>
      <c r="AJ952" s="44"/>
      <c r="AK952" s="291"/>
      <c r="AL952" s="291"/>
      <c r="AM952" s="291"/>
      <c r="AN952" s="291"/>
      <c r="AO952" s="291"/>
      <c r="AP952" s="291"/>
    </row>
    <row r="953" customFormat="false" ht="15.75" hidden="false" customHeight="false" outlineLevel="0" collapsed="false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  <c r="AA953" s="44"/>
      <c r="AB953" s="44"/>
      <c r="AC953" s="44"/>
      <c r="AD953" s="44"/>
      <c r="AE953" s="44"/>
      <c r="AF953" s="44"/>
      <c r="AG953" s="44"/>
      <c r="AH953" s="44"/>
      <c r="AI953" s="44"/>
      <c r="AJ953" s="44"/>
      <c r="AK953" s="291"/>
      <c r="AL953" s="291"/>
      <c r="AM953" s="291"/>
      <c r="AN953" s="291"/>
      <c r="AO953" s="291"/>
      <c r="AP953" s="291"/>
    </row>
    <row r="954" customFormat="false" ht="15.75" hidden="false" customHeight="false" outlineLevel="0" collapsed="false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  <c r="AA954" s="44"/>
      <c r="AB954" s="44"/>
      <c r="AC954" s="44"/>
      <c r="AD954" s="44"/>
      <c r="AE954" s="44"/>
      <c r="AF954" s="44"/>
      <c r="AG954" s="44"/>
      <c r="AH954" s="44"/>
      <c r="AI954" s="44"/>
      <c r="AJ954" s="44"/>
      <c r="AK954" s="291"/>
      <c r="AL954" s="291"/>
      <c r="AM954" s="291"/>
      <c r="AN954" s="291"/>
      <c r="AO954" s="291"/>
      <c r="AP954" s="291"/>
    </row>
    <row r="955" customFormat="false" ht="15.75" hidden="false" customHeight="false" outlineLevel="0" collapsed="false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  <c r="AA955" s="44"/>
      <c r="AB955" s="44"/>
      <c r="AC955" s="44"/>
      <c r="AD955" s="44"/>
      <c r="AE955" s="44"/>
      <c r="AF955" s="44"/>
      <c r="AG955" s="44"/>
      <c r="AH955" s="44"/>
      <c r="AI955" s="44"/>
      <c r="AJ955" s="44"/>
      <c r="AK955" s="291"/>
      <c r="AL955" s="291"/>
      <c r="AM955" s="291"/>
      <c r="AN955" s="291"/>
      <c r="AO955" s="291"/>
      <c r="AP955" s="291"/>
    </row>
    <row r="956" customFormat="false" ht="15.75" hidden="false" customHeight="false" outlineLevel="0" collapsed="false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  <c r="AA956" s="44"/>
      <c r="AB956" s="44"/>
      <c r="AC956" s="44"/>
      <c r="AD956" s="44"/>
      <c r="AE956" s="44"/>
      <c r="AF956" s="44"/>
      <c r="AG956" s="44"/>
      <c r="AH956" s="44"/>
      <c r="AI956" s="44"/>
      <c r="AJ956" s="44"/>
      <c r="AK956" s="291"/>
      <c r="AL956" s="291"/>
      <c r="AM956" s="291"/>
      <c r="AN956" s="291"/>
      <c r="AO956" s="291"/>
      <c r="AP956" s="291"/>
    </row>
    <row r="957" customFormat="false" ht="15.75" hidden="false" customHeight="false" outlineLevel="0" collapsed="false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  <c r="AA957" s="44"/>
      <c r="AB957" s="44"/>
      <c r="AC957" s="44"/>
      <c r="AD957" s="44"/>
      <c r="AE957" s="44"/>
      <c r="AF957" s="44"/>
      <c r="AG957" s="44"/>
      <c r="AH957" s="44"/>
      <c r="AI957" s="44"/>
      <c r="AJ957" s="44"/>
      <c r="AK957" s="291"/>
      <c r="AL957" s="291"/>
      <c r="AM957" s="291"/>
      <c r="AN957" s="291"/>
      <c r="AO957" s="291"/>
      <c r="AP957" s="291"/>
    </row>
    <row r="958" customFormat="false" ht="15.75" hidden="false" customHeight="false" outlineLevel="0" collapsed="false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  <c r="AA958" s="44"/>
      <c r="AB958" s="44"/>
      <c r="AC958" s="44"/>
      <c r="AD958" s="44"/>
      <c r="AE958" s="44"/>
      <c r="AF958" s="44"/>
      <c r="AG958" s="44"/>
      <c r="AH958" s="44"/>
      <c r="AI958" s="44"/>
      <c r="AJ958" s="44"/>
      <c r="AK958" s="291"/>
      <c r="AL958" s="291"/>
      <c r="AM958" s="291"/>
      <c r="AN958" s="291"/>
      <c r="AO958" s="291"/>
      <c r="AP958" s="291"/>
    </row>
    <row r="959" customFormat="false" ht="15.75" hidden="false" customHeight="false" outlineLevel="0" collapsed="false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  <c r="AA959" s="44"/>
      <c r="AB959" s="44"/>
      <c r="AC959" s="44"/>
      <c r="AD959" s="44"/>
      <c r="AE959" s="44"/>
      <c r="AF959" s="44"/>
      <c r="AG959" s="44"/>
      <c r="AH959" s="44"/>
      <c r="AI959" s="44"/>
      <c r="AJ959" s="44"/>
      <c r="AK959" s="291"/>
      <c r="AL959" s="291"/>
      <c r="AM959" s="291"/>
      <c r="AN959" s="291"/>
      <c r="AO959" s="291"/>
      <c r="AP959" s="291"/>
    </row>
    <row r="960" customFormat="false" ht="15.75" hidden="false" customHeight="false" outlineLevel="0" collapsed="false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  <c r="AA960" s="44"/>
      <c r="AB960" s="44"/>
      <c r="AC960" s="44"/>
      <c r="AD960" s="44"/>
      <c r="AE960" s="44"/>
      <c r="AF960" s="44"/>
      <c r="AG960" s="44"/>
      <c r="AH960" s="44"/>
      <c r="AI960" s="44"/>
      <c r="AJ960" s="44"/>
      <c r="AK960" s="291"/>
      <c r="AL960" s="291"/>
      <c r="AM960" s="291"/>
      <c r="AN960" s="291"/>
      <c r="AO960" s="291"/>
      <c r="AP960" s="291"/>
    </row>
    <row r="961" customFormat="false" ht="15.75" hidden="false" customHeight="false" outlineLevel="0" collapsed="false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  <c r="AA961" s="44"/>
      <c r="AB961" s="44"/>
      <c r="AC961" s="44"/>
      <c r="AD961" s="44"/>
      <c r="AE961" s="44"/>
      <c r="AF961" s="44"/>
      <c r="AG961" s="44"/>
      <c r="AH961" s="44"/>
      <c r="AI961" s="44"/>
      <c r="AJ961" s="44"/>
      <c r="AK961" s="291"/>
      <c r="AL961" s="291"/>
      <c r="AM961" s="291"/>
      <c r="AN961" s="291"/>
      <c r="AO961" s="291"/>
      <c r="AP961" s="291"/>
    </row>
    <row r="962" customFormat="false" ht="15.75" hidden="false" customHeight="false" outlineLevel="0" collapsed="false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  <c r="AA962" s="44"/>
      <c r="AB962" s="44"/>
      <c r="AC962" s="44"/>
      <c r="AD962" s="44"/>
      <c r="AE962" s="44"/>
      <c r="AF962" s="44"/>
      <c r="AG962" s="44"/>
      <c r="AH962" s="44"/>
      <c r="AI962" s="44"/>
      <c r="AJ962" s="44"/>
      <c r="AK962" s="291"/>
      <c r="AL962" s="291"/>
      <c r="AM962" s="291"/>
      <c r="AN962" s="291"/>
      <c r="AO962" s="291"/>
      <c r="AP962" s="291"/>
    </row>
    <row r="963" customFormat="false" ht="15.75" hidden="false" customHeight="false" outlineLevel="0" collapsed="false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  <c r="AA963" s="44"/>
      <c r="AB963" s="44"/>
      <c r="AC963" s="44"/>
      <c r="AD963" s="44"/>
      <c r="AE963" s="44"/>
      <c r="AF963" s="44"/>
      <c r="AG963" s="44"/>
      <c r="AH963" s="44"/>
      <c r="AI963" s="44"/>
      <c r="AJ963" s="44"/>
      <c r="AK963" s="291"/>
      <c r="AL963" s="291"/>
      <c r="AM963" s="291"/>
      <c r="AN963" s="291"/>
      <c r="AO963" s="291"/>
      <c r="AP963" s="291"/>
    </row>
    <row r="964" customFormat="false" ht="15.75" hidden="false" customHeight="false" outlineLevel="0" collapsed="false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  <c r="AA964" s="44"/>
      <c r="AB964" s="44"/>
      <c r="AC964" s="44"/>
      <c r="AD964" s="44"/>
      <c r="AE964" s="44"/>
      <c r="AF964" s="44"/>
      <c r="AG964" s="44"/>
      <c r="AH964" s="44"/>
      <c r="AI964" s="44"/>
      <c r="AJ964" s="44"/>
      <c r="AK964" s="291"/>
      <c r="AL964" s="291"/>
      <c r="AM964" s="291"/>
      <c r="AN964" s="291"/>
      <c r="AO964" s="291"/>
      <c r="AP964" s="291"/>
    </row>
    <row r="965" customFormat="false" ht="15.75" hidden="false" customHeight="false" outlineLevel="0" collapsed="false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  <c r="AA965" s="44"/>
      <c r="AB965" s="44"/>
      <c r="AC965" s="44"/>
      <c r="AD965" s="44"/>
      <c r="AE965" s="44"/>
      <c r="AF965" s="44"/>
      <c r="AG965" s="44"/>
      <c r="AH965" s="44"/>
      <c r="AI965" s="44"/>
      <c r="AJ965" s="44"/>
      <c r="AK965" s="291"/>
      <c r="AL965" s="291"/>
      <c r="AM965" s="291"/>
      <c r="AN965" s="291"/>
      <c r="AO965" s="291"/>
      <c r="AP965" s="291"/>
    </row>
    <row r="966" customFormat="false" ht="15.75" hidden="false" customHeight="false" outlineLevel="0" collapsed="false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  <c r="AA966" s="44"/>
      <c r="AB966" s="44"/>
      <c r="AC966" s="44"/>
      <c r="AD966" s="44"/>
      <c r="AE966" s="44"/>
      <c r="AF966" s="44"/>
      <c r="AG966" s="44"/>
      <c r="AH966" s="44"/>
      <c r="AI966" s="44"/>
      <c r="AJ966" s="44"/>
      <c r="AK966" s="291"/>
      <c r="AL966" s="291"/>
      <c r="AM966" s="291"/>
      <c r="AN966" s="291"/>
      <c r="AO966" s="291"/>
      <c r="AP966" s="291"/>
    </row>
    <row r="967" customFormat="false" ht="15.75" hidden="false" customHeight="false" outlineLevel="0" collapsed="false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  <c r="AA967" s="44"/>
      <c r="AB967" s="44"/>
      <c r="AC967" s="44"/>
      <c r="AD967" s="44"/>
      <c r="AE967" s="44"/>
      <c r="AF967" s="44"/>
      <c r="AG967" s="44"/>
      <c r="AH967" s="44"/>
      <c r="AI967" s="44"/>
      <c r="AJ967" s="44"/>
      <c r="AK967" s="291"/>
      <c r="AL967" s="291"/>
      <c r="AM967" s="291"/>
      <c r="AN967" s="291"/>
      <c r="AO967" s="291"/>
      <c r="AP967" s="291"/>
    </row>
    <row r="968" customFormat="false" ht="15.75" hidden="false" customHeight="false" outlineLevel="0" collapsed="false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  <c r="AA968" s="44"/>
      <c r="AB968" s="44"/>
      <c r="AC968" s="44"/>
      <c r="AD968" s="44"/>
      <c r="AE968" s="44"/>
      <c r="AF968" s="44"/>
      <c r="AG968" s="44"/>
      <c r="AH968" s="44"/>
      <c r="AI968" s="44"/>
      <c r="AJ968" s="44"/>
      <c r="AK968" s="291"/>
      <c r="AL968" s="291"/>
      <c r="AM968" s="291"/>
      <c r="AN968" s="291"/>
      <c r="AO968" s="291"/>
      <c r="AP968" s="291"/>
    </row>
    <row r="969" customFormat="false" ht="15.75" hidden="false" customHeight="false" outlineLevel="0" collapsed="false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  <c r="AA969" s="44"/>
      <c r="AB969" s="44"/>
      <c r="AC969" s="44"/>
      <c r="AD969" s="44"/>
      <c r="AE969" s="44"/>
      <c r="AF969" s="44"/>
      <c r="AG969" s="44"/>
      <c r="AH969" s="44"/>
      <c r="AI969" s="44"/>
      <c r="AJ969" s="44"/>
      <c r="AK969" s="291"/>
      <c r="AL969" s="291"/>
      <c r="AM969" s="291"/>
      <c r="AN969" s="291"/>
      <c r="AO969" s="291"/>
      <c r="AP969" s="291"/>
    </row>
    <row r="970" customFormat="false" ht="15.75" hidden="false" customHeight="false" outlineLevel="0" collapsed="false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  <c r="AA970" s="44"/>
      <c r="AB970" s="44"/>
      <c r="AC970" s="44"/>
      <c r="AD970" s="44"/>
      <c r="AE970" s="44"/>
      <c r="AF970" s="44"/>
      <c r="AG970" s="44"/>
      <c r="AH970" s="44"/>
      <c r="AI970" s="44"/>
      <c r="AJ970" s="44"/>
      <c r="AK970" s="291"/>
      <c r="AL970" s="291"/>
      <c r="AM970" s="291"/>
      <c r="AN970" s="291"/>
      <c r="AO970" s="291"/>
      <c r="AP970" s="291"/>
    </row>
    <row r="971" customFormat="false" ht="15.75" hidden="false" customHeight="false" outlineLevel="0" collapsed="false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  <c r="AA971" s="44"/>
      <c r="AB971" s="44"/>
      <c r="AC971" s="44"/>
      <c r="AD971" s="44"/>
      <c r="AE971" s="44"/>
      <c r="AF971" s="44"/>
      <c r="AG971" s="44"/>
      <c r="AH971" s="44"/>
      <c r="AI971" s="44"/>
      <c r="AJ971" s="44"/>
      <c r="AK971" s="291"/>
      <c r="AL971" s="291"/>
      <c r="AM971" s="291"/>
      <c r="AN971" s="291"/>
      <c r="AO971" s="291"/>
      <c r="AP971" s="291"/>
    </row>
    <row r="972" customFormat="false" ht="15.75" hidden="false" customHeight="false" outlineLevel="0" collapsed="false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  <c r="AA972" s="44"/>
      <c r="AB972" s="44"/>
      <c r="AC972" s="44"/>
      <c r="AD972" s="44"/>
      <c r="AE972" s="44"/>
      <c r="AF972" s="44"/>
      <c r="AG972" s="44"/>
      <c r="AH972" s="44"/>
      <c r="AI972" s="44"/>
      <c r="AJ972" s="44"/>
      <c r="AK972" s="291"/>
      <c r="AL972" s="291"/>
      <c r="AM972" s="291"/>
      <c r="AN972" s="291"/>
      <c r="AO972" s="291"/>
      <c r="AP972" s="291"/>
    </row>
    <row r="973" customFormat="false" ht="15.75" hidden="false" customHeight="false" outlineLevel="0" collapsed="false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  <c r="AA973" s="44"/>
      <c r="AB973" s="44"/>
      <c r="AC973" s="44"/>
      <c r="AD973" s="44"/>
      <c r="AE973" s="44"/>
      <c r="AF973" s="44"/>
      <c r="AG973" s="44"/>
      <c r="AH973" s="44"/>
      <c r="AI973" s="44"/>
      <c r="AJ973" s="44"/>
      <c r="AK973" s="291"/>
      <c r="AL973" s="291"/>
      <c r="AM973" s="291"/>
      <c r="AN973" s="291"/>
      <c r="AO973" s="291"/>
      <c r="AP973" s="291"/>
    </row>
    <row r="974" customFormat="false" ht="15.75" hidden="false" customHeight="false" outlineLevel="0" collapsed="false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  <c r="AA974" s="44"/>
      <c r="AB974" s="44"/>
      <c r="AC974" s="44"/>
      <c r="AD974" s="44"/>
      <c r="AE974" s="44"/>
      <c r="AF974" s="44"/>
      <c r="AG974" s="44"/>
      <c r="AH974" s="44"/>
      <c r="AI974" s="44"/>
      <c r="AJ974" s="44"/>
      <c r="AK974" s="291"/>
      <c r="AL974" s="291"/>
      <c r="AM974" s="291"/>
      <c r="AN974" s="291"/>
      <c r="AO974" s="291"/>
      <c r="AP974" s="291"/>
    </row>
    <row r="975" customFormat="false" ht="15.75" hidden="false" customHeight="false" outlineLevel="0" collapsed="false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  <c r="AA975" s="44"/>
      <c r="AB975" s="44"/>
      <c r="AC975" s="44"/>
      <c r="AD975" s="44"/>
      <c r="AE975" s="44"/>
      <c r="AF975" s="44"/>
      <c r="AG975" s="44"/>
      <c r="AH975" s="44"/>
      <c r="AI975" s="44"/>
      <c r="AJ975" s="44"/>
      <c r="AK975" s="291"/>
      <c r="AL975" s="291"/>
      <c r="AM975" s="291"/>
      <c r="AN975" s="291"/>
      <c r="AO975" s="291"/>
      <c r="AP975" s="291"/>
    </row>
    <row r="976" customFormat="false" ht="15.75" hidden="false" customHeight="false" outlineLevel="0" collapsed="false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  <c r="AA976" s="44"/>
      <c r="AB976" s="44"/>
      <c r="AC976" s="44"/>
      <c r="AD976" s="44"/>
      <c r="AE976" s="44"/>
      <c r="AF976" s="44"/>
      <c r="AG976" s="44"/>
      <c r="AH976" s="44"/>
      <c r="AI976" s="44"/>
      <c r="AJ976" s="44"/>
      <c r="AK976" s="291"/>
      <c r="AL976" s="291"/>
      <c r="AM976" s="291"/>
      <c r="AN976" s="291"/>
      <c r="AO976" s="291"/>
      <c r="AP976" s="291"/>
    </row>
    <row r="977" customFormat="false" ht="15.75" hidden="false" customHeight="false" outlineLevel="0" collapsed="false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  <c r="AA977" s="44"/>
      <c r="AB977" s="44"/>
      <c r="AC977" s="44"/>
      <c r="AD977" s="44"/>
      <c r="AE977" s="44"/>
      <c r="AF977" s="44"/>
      <c r="AG977" s="44"/>
      <c r="AH977" s="44"/>
      <c r="AI977" s="44"/>
      <c r="AJ977" s="44"/>
      <c r="AK977" s="291"/>
      <c r="AL977" s="291"/>
      <c r="AM977" s="291"/>
      <c r="AN977" s="291"/>
      <c r="AO977" s="291"/>
      <c r="AP977" s="291"/>
    </row>
    <row r="978" customFormat="false" ht="15.75" hidden="false" customHeight="false" outlineLevel="0" collapsed="false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  <c r="AA978" s="44"/>
      <c r="AB978" s="44"/>
      <c r="AC978" s="44"/>
      <c r="AD978" s="44"/>
      <c r="AE978" s="44"/>
      <c r="AF978" s="44"/>
      <c r="AG978" s="44"/>
      <c r="AH978" s="44"/>
      <c r="AI978" s="44"/>
      <c r="AJ978" s="44"/>
      <c r="AK978" s="291"/>
      <c r="AL978" s="291"/>
      <c r="AM978" s="291"/>
      <c r="AN978" s="291"/>
      <c r="AO978" s="291"/>
      <c r="AP978" s="291"/>
    </row>
    <row r="979" customFormat="false" ht="15.75" hidden="false" customHeight="false" outlineLevel="0" collapsed="false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  <c r="AA979" s="44"/>
      <c r="AB979" s="44"/>
      <c r="AC979" s="44"/>
      <c r="AD979" s="44"/>
      <c r="AE979" s="44"/>
      <c r="AF979" s="44"/>
      <c r="AG979" s="44"/>
      <c r="AH979" s="44"/>
      <c r="AI979" s="44"/>
      <c r="AJ979" s="44"/>
      <c r="AK979" s="291"/>
      <c r="AL979" s="291"/>
      <c r="AM979" s="291"/>
      <c r="AN979" s="291"/>
      <c r="AO979" s="291"/>
      <c r="AP979" s="291"/>
    </row>
    <row r="980" customFormat="false" ht="15.75" hidden="false" customHeight="false" outlineLevel="0" collapsed="false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  <c r="AA980" s="44"/>
      <c r="AB980" s="44"/>
      <c r="AC980" s="44"/>
      <c r="AD980" s="44"/>
      <c r="AE980" s="44"/>
      <c r="AF980" s="44"/>
      <c r="AG980" s="44"/>
      <c r="AH980" s="44"/>
      <c r="AI980" s="44"/>
      <c r="AJ980" s="44"/>
      <c r="AK980" s="291"/>
      <c r="AL980" s="291"/>
      <c r="AM980" s="291"/>
      <c r="AN980" s="291"/>
      <c r="AO980" s="291"/>
      <c r="AP980" s="291"/>
    </row>
    <row r="981" customFormat="false" ht="15.75" hidden="false" customHeight="false" outlineLevel="0" collapsed="false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  <c r="AA981" s="44"/>
      <c r="AB981" s="44"/>
      <c r="AC981" s="44"/>
      <c r="AD981" s="44"/>
      <c r="AE981" s="44"/>
      <c r="AF981" s="44"/>
      <c r="AG981" s="44"/>
      <c r="AH981" s="44"/>
      <c r="AI981" s="44"/>
      <c r="AJ981" s="44"/>
      <c r="AK981" s="291"/>
      <c r="AL981" s="291"/>
      <c r="AM981" s="291"/>
      <c r="AN981" s="291"/>
      <c r="AO981" s="291"/>
      <c r="AP981" s="291"/>
    </row>
    <row r="982" customFormat="false" ht="15.75" hidden="false" customHeight="false" outlineLevel="0" collapsed="false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  <c r="AA982" s="44"/>
      <c r="AB982" s="44"/>
      <c r="AC982" s="44"/>
      <c r="AD982" s="44"/>
      <c r="AE982" s="44"/>
      <c r="AF982" s="44"/>
      <c r="AG982" s="44"/>
      <c r="AH982" s="44"/>
      <c r="AI982" s="44"/>
      <c r="AJ982" s="44"/>
      <c r="AK982" s="291"/>
      <c r="AL982" s="291"/>
      <c r="AM982" s="291"/>
      <c r="AN982" s="291"/>
      <c r="AO982" s="291"/>
      <c r="AP982" s="291"/>
    </row>
    <row r="983" customFormat="false" ht="15.75" hidden="false" customHeight="false" outlineLevel="0" collapsed="false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  <c r="AA983" s="44"/>
      <c r="AB983" s="44"/>
      <c r="AC983" s="44"/>
      <c r="AD983" s="44"/>
      <c r="AE983" s="44"/>
      <c r="AF983" s="44"/>
      <c r="AG983" s="44"/>
      <c r="AH983" s="44"/>
      <c r="AI983" s="44"/>
      <c r="AJ983" s="44"/>
      <c r="AK983" s="291"/>
      <c r="AL983" s="291"/>
      <c r="AM983" s="291"/>
      <c r="AN983" s="291"/>
      <c r="AO983" s="291"/>
      <c r="AP983" s="291"/>
    </row>
    <row r="984" customFormat="false" ht="15.75" hidden="false" customHeight="false" outlineLevel="0" collapsed="false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  <c r="AA984" s="44"/>
      <c r="AB984" s="44"/>
      <c r="AC984" s="44"/>
      <c r="AD984" s="44"/>
      <c r="AE984" s="44"/>
      <c r="AF984" s="44"/>
      <c r="AG984" s="44"/>
      <c r="AH984" s="44"/>
      <c r="AI984" s="44"/>
      <c r="AJ984" s="44"/>
      <c r="AK984" s="291"/>
      <c r="AL984" s="291"/>
      <c r="AM984" s="291"/>
      <c r="AN984" s="291"/>
      <c r="AO984" s="291"/>
      <c r="AP984" s="291"/>
    </row>
    <row r="985" customFormat="false" ht="15.75" hidden="false" customHeight="false" outlineLevel="0" collapsed="false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  <c r="AA985" s="44"/>
      <c r="AB985" s="44"/>
      <c r="AC985" s="44"/>
      <c r="AD985" s="44"/>
      <c r="AE985" s="44"/>
      <c r="AF985" s="44"/>
      <c r="AG985" s="44"/>
      <c r="AH985" s="44"/>
      <c r="AI985" s="44"/>
      <c r="AJ985" s="44"/>
      <c r="AK985" s="291"/>
      <c r="AL985" s="291"/>
      <c r="AM985" s="291"/>
      <c r="AN985" s="291"/>
      <c r="AO985" s="291"/>
      <c r="AP985" s="291"/>
    </row>
    <row r="986" customFormat="false" ht="15.75" hidden="false" customHeight="false" outlineLevel="0" collapsed="false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  <c r="AA986" s="44"/>
      <c r="AB986" s="44"/>
      <c r="AC986" s="44"/>
      <c r="AD986" s="44"/>
      <c r="AE986" s="44"/>
      <c r="AF986" s="44"/>
      <c r="AG986" s="44"/>
      <c r="AH986" s="44"/>
      <c r="AI986" s="44"/>
      <c r="AJ986" s="44"/>
      <c r="AK986" s="291"/>
      <c r="AL986" s="291"/>
      <c r="AM986" s="291"/>
      <c r="AN986" s="291"/>
      <c r="AO986" s="291"/>
      <c r="AP986" s="291"/>
    </row>
    <row r="987" customFormat="false" ht="15.75" hidden="false" customHeight="false" outlineLevel="0" collapsed="false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  <c r="AA987" s="44"/>
      <c r="AB987" s="44"/>
      <c r="AC987" s="44"/>
      <c r="AD987" s="44"/>
      <c r="AE987" s="44"/>
      <c r="AF987" s="44"/>
      <c r="AG987" s="44"/>
      <c r="AH987" s="44"/>
      <c r="AI987" s="44"/>
      <c r="AJ987" s="44"/>
      <c r="AK987" s="291"/>
      <c r="AL987" s="291"/>
      <c r="AM987" s="291"/>
      <c r="AN987" s="291"/>
      <c r="AO987" s="291"/>
      <c r="AP987" s="291"/>
    </row>
    <row r="988" customFormat="false" ht="15.75" hidden="false" customHeight="false" outlineLevel="0" collapsed="false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  <c r="AA988" s="44"/>
      <c r="AB988" s="44"/>
      <c r="AC988" s="44"/>
      <c r="AD988" s="44"/>
      <c r="AE988" s="44"/>
      <c r="AF988" s="44"/>
      <c r="AG988" s="44"/>
      <c r="AH988" s="44"/>
      <c r="AI988" s="44"/>
      <c r="AJ988" s="44"/>
      <c r="AK988" s="291"/>
      <c r="AL988" s="291"/>
      <c r="AM988" s="291"/>
      <c r="AN988" s="291"/>
      <c r="AO988" s="291"/>
      <c r="AP988" s="291"/>
    </row>
    <row r="989" customFormat="false" ht="15.75" hidden="false" customHeight="false" outlineLevel="0" collapsed="false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  <c r="AA989" s="44"/>
      <c r="AB989" s="44"/>
      <c r="AC989" s="44"/>
      <c r="AD989" s="44"/>
      <c r="AE989" s="44"/>
      <c r="AF989" s="44"/>
      <c r="AG989" s="44"/>
      <c r="AH989" s="44"/>
      <c r="AI989" s="44"/>
      <c r="AJ989" s="44"/>
      <c r="AK989" s="291"/>
      <c r="AL989" s="291"/>
      <c r="AM989" s="291"/>
      <c r="AN989" s="291"/>
      <c r="AO989" s="291"/>
      <c r="AP989" s="291"/>
    </row>
    <row r="990" customFormat="false" ht="15.75" hidden="false" customHeight="false" outlineLevel="0" collapsed="false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  <c r="AA990" s="44"/>
      <c r="AB990" s="44"/>
      <c r="AC990" s="44"/>
      <c r="AD990" s="44"/>
      <c r="AE990" s="44"/>
      <c r="AF990" s="44"/>
      <c r="AG990" s="44"/>
      <c r="AH990" s="44"/>
      <c r="AI990" s="44"/>
      <c r="AJ990" s="44"/>
      <c r="AK990" s="291"/>
      <c r="AL990" s="291"/>
      <c r="AM990" s="291"/>
      <c r="AN990" s="291"/>
      <c r="AO990" s="291"/>
      <c r="AP990" s="291"/>
    </row>
    <row r="991" customFormat="false" ht="15.75" hidden="false" customHeight="false" outlineLevel="0" collapsed="false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  <c r="AA991" s="44"/>
      <c r="AB991" s="44"/>
      <c r="AC991" s="44"/>
      <c r="AD991" s="44"/>
      <c r="AE991" s="44"/>
      <c r="AF991" s="44"/>
      <c r="AG991" s="44"/>
      <c r="AH991" s="44"/>
      <c r="AI991" s="44"/>
      <c r="AJ991" s="44"/>
      <c r="AK991" s="291"/>
      <c r="AL991" s="291"/>
      <c r="AM991" s="291"/>
      <c r="AN991" s="291"/>
      <c r="AO991" s="291"/>
      <c r="AP991" s="291"/>
    </row>
    <row r="992" customFormat="false" ht="15.75" hidden="false" customHeight="false" outlineLevel="0" collapsed="false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  <c r="AA992" s="44"/>
      <c r="AB992" s="44"/>
      <c r="AC992" s="44"/>
      <c r="AD992" s="44"/>
      <c r="AE992" s="44"/>
      <c r="AF992" s="44"/>
      <c r="AG992" s="44"/>
      <c r="AH992" s="44"/>
      <c r="AI992" s="44"/>
      <c r="AJ992" s="44"/>
      <c r="AK992" s="291"/>
      <c r="AL992" s="291"/>
      <c r="AM992" s="291"/>
      <c r="AN992" s="291"/>
      <c r="AO992" s="291"/>
      <c r="AP992" s="291"/>
    </row>
    <row r="993" customFormat="false" ht="15.75" hidden="false" customHeight="false" outlineLevel="0" collapsed="false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  <c r="AA993" s="44"/>
      <c r="AB993" s="44"/>
      <c r="AC993" s="44"/>
      <c r="AD993" s="44"/>
      <c r="AE993" s="44"/>
      <c r="AF993" s="44"/>
      <c r="AG993" s="44"/>
      <c r="AH993" s="44"/>
      <c r="AI993" s="44"/>
      <c r="AJ993" s="44"/>
      <c r="AK993" s="291"/>
      <c r="AL993" s="291"/>
      <c r="AM993" s="291"/>
      <c r="AN993" s="291"/>
      <c r="AO993" s="291"/>
      <c r="AP993" s="291"/>
    </row>
    <row r="994" customFormat="false" ht="15.75" hidden="false" customHeight="false" outlineLevel="0" collapsed="false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  <c r="AA994" s="44"/>
      <c r="AB994" s="44"/>
      <c r="AC994" s="44"/>
      <c r="AD994" s="44"/>
      <c r="AE994" s="44"/>
      <c r="AF994" s="44"/>
      <c r="AG994" s="44"/>
      <c r="AH994" s="44"/>
      <c r="AI994" s="44"/>
      <c r="AJ994" s="44"/>
      <c r="AK994" s="291"/>
      <c r="AL994" s="291"/>
      <c r="AM994" s="291"/>
      <c r="AN994" s="291"/>
      <c r="AO994" s="291"/>
      <c r="AP994" s="291"/>
    </row>
    <row r="995" customFormat="false" ht="15.75" hidden="false" customHeight="false" outlineLevel="0" collapsed="false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  <c r="AA995" s="44"/>
      <c r="AB995" s="44"/>
      <c r="AC995" s="44"/>
      <c r="AD995" s="44"/>
      <c r="AE995" s="44"/>
      <c r="AF995" s="44"/>
      <c r="AG995" s="44"/>
      <c r="AH995" s="44"/>
      <c r="AI995" s="44"/>
      <c r="AJ995" s="44"/>
      <c r="AK995" s="291"/>
      <c r="AL995" s="291"/>
      <c r="AM995" s="291"/>
      <c r="AN995" s="291"/>
      <c r="AO995" s="291"/>
      <c r="AP995" s="291"/>
    </row>
    <row r="996" customFormat="false" ht="15.75" hidden="false" customHeight="false" outlineLevel="0" collapsed="false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  <c r="AA996" s="44"/>
      <c r="AB996" s="44"/>
      <c r="AC996" s="44"/>
      <c r="AD996" s="44"/>
      <c r="AE996" s="44"/>
      <c r="AF996" s="44"/>
      <c r="AG996" s="44"/>
      <c r="AH996" s="44"/>
      <c r="AI996" s="44"/>
      <c r="AJ996" s="44"/>
      <c r="AK996" s="291"/>
      <c r="AL996" s="291"/>
      <c r="AM996" s="291"/>
      <c r="AN996" s="291"/>
      <c r="AO996" s="291"/>
      <c r="AP996" s="291"/>
    </row>
    <row r="997" customFormat="false" ht="15.75" hidden="false" customHeight="false" outlineLevel="0" collapsed="false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  <c r="AA997" s="44"/>
      <c r="AB997" s="44"/>
      <c r="AC997" s="44"/>
      <c r="AD997" s="44"/>
      <c r="AE997" s="44"/>
      <c r="AF997" s="44"/>
      <c r="AG997" s="44"/>
      <c r="AH997" s="44"/>
      <c r="AI997" s="44"/>
      <c r="AJ997" s="44"/>
      <c r="AK997" s="291"/>
      <c r="AL997" s="291"/>
      <c r="AM997" s="291"/>
      <c r="AN997" s="291"/>
      <c r="AO997" s="291"/>
      <c r="AP997" s="291"/>
    </row>
    <row r="998" customFormat="false" ht="15.75" hidden="false" customHeight="false" outlineLevel="0" collapsed="false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  <c r="AA998" s="44"/>
      <c r="AB998" s="44"/>
      <c r="AC998" s="44"/>
      <c r="AD998" s="44"/>
      <c r="AE998" s="44"/>
      <c r="AF998" s="44"/>
      <c r="AG998" s="44"/>
      <c r="AH998" s="44"/>
      <c r="AI998" s="44"/>
      <c r="AJ998" s="44"/>
      <c r="AK998" s="291"/>
      <c r="AL998" s="291"/>
      <c r="AM998" s="291"/>
      <c r="AN998" s="291"/>
      <c r="AO998" s="291"/>
      <c r="AP998" s="291"/>
    </row>
    <row r="999" customFormat="false" ht="15.75" hidden="false" customHeight="false" outlineLevel="0" collapsed="false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  <c r="AA999" s="44"/>
      <c r="AB999" s="44"/>
      <c r="AC999" s="44"/>
      <c r="AD999" s="44"/>
      <c r="AE999" s="44"/>
      <c r="AF999" s="44"/>
      <c r="AG999" s="44"/>
      <c r="AH999" s="44"/>
      <c r="AI999" s="44"/>
      <c r="AJ999" s="44"/>
      <c r="AK999" s="291"/>
      <c r="AL999" s="291"/>
      <c r="AM999" s="291"/>
      <c r="AN999" s="291"/>
      <c r="AO999" s="291"/>
      <c r="AP999" s="291"/>
    </row>
    <row r="1000" customFormat="false" ht="15.75" hidden="false" customHeight="false" outlineLevel="0" collapsed="false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  <c r="AA1000" s="44"/>
      <c r="AB1000" s="44"/>
      <c r="AC1000" s="44"/>
      <c r="AD1000" s="44"/>
      <c r="AE1000" s="44"/>
      <c r="AF1000" s="44"/>
      <c r="AG1000" s="44"/>
      <c r="AH1000" s="44"/>
      <c r="AI1000" s="44"/>
      <c r="AJ1000" s="44"/>
      <c r="AK1000" s="291"/>
      <c r="AL1000" s="291"/>
      <c r="AM1000" s="291"/>
      <c r="AN1000" s="291"/>
      <c r="AO1000" s="291"/>
      <c r="AP1000" s="291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J10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.71"/>
    <col collapsed="false" customWidth="true" hidden="false" outlineLevel="0" max="2" min="2" style="0" width="18.71"/>
    <col collapsed="false" customWidth="true" hidden="false" outlineLevel="0" max="3" min="3" style="0" width="6.29"/>
    <col collapsed="false" customWidth="true" hidden="false" outlineLevel="0" max="4" min="4" style="0" width="8"/>
    <col collapsed="false" customWidth="true" hidden="false" outlineLevel="0" max="5" min="5" style="0" width="9.71"/>
    <col collapsed="false" customWidth="true" hidden="false" outlineLevel="0" max="7" min="7" style="0" width="18.71"/>
    <col collapsed="false" customWidth="true" hidden="false" outlineLevel="0" max="8" min="8" style="0" width="7.71"/>
    <col collapsed="false" customWidth="true" hidden="false" outlineLevel="0" max="20" min="9" style="0" width="4.71"/>
    <col collapsed="false" customWidth="true" hidden="false" outlineLevel="0" max="21" min="21" style="0" width="10.71"/>
    <col collapsed="false" customWidth="true" hidden="false" outlineLevel="0" max="24" min="24" style="0" width="18.71"/>
    <col collapsed="false" customWidth="true" hidden="false" outlineLevel="0" max="36" min="25" style="0" width="4.71"/>
    <col collapsed="false" customWidth="true" hidden="false" outlineLevel="0" max="37" min="37" style="0" width="10.71"/>
    <col collapsed="false" customWidth="true" hidden="false" outlineLevel="0" max="41" min="41" style="0" width="27.13"/>
  </cols>
  <sheetData>
    <row r="1" customFormat="false" ht="15.75" hidden="false" customHeight="false" outlineLevel="0" collapsed="false">
      <c r="A1" s="295" t="s">
        <v>149</v>
      </c>
      <c r="B1" s="295" t="s">
        <v>150</v>
      </c>
      <c r="C1" s="295" t="s">
        <v>38</v>
      </c>
      <c r="D1" s="295" t="s">
        <v>7</v>
      </c>
      <c r="E1" s="295" t="s">
        <v>1109</v>
      </c>
      <c r="F1" s="296"/>
      <c r="G1" s="297" t="s">
        <v>1110</v>
      </c>
      <c r="H1" s="298" t="s">
        <v>149</v>
      </c>
      <c r="I1" s="299"/>
      <c r="J1" s="299"/>
      <c r="K1" s="299"/>
      <c r="L1" s="299"/>
      <c r="M1" s="299"/>
      <c r="N1" s="299"/>
      <c r="O1" s="299"/>
      <c r="P1" s="299"/>
      <c r="Q1" s="299"/>
      <c r="R1" s="299"/>
      <c r="S1" s="299"/>
      <c r="T1" s="299"/>
      <c r="U1" s="299"/>
      <c r="V1" s="300"/>
      <c r="W1" s="296"/>
      <c r="X1" s="296"/>
      <c r="Y1" s="296"/>
      <c r="Z1" s="296"/>
      <c r="AA1" s="296"/>
      <c r="AB1" s="296"/>
      <c r="AC1" s="296"/>
      <c r="AD1" s="296"/>
      <c r="AE1" s="296"/>
      <c r="AF1" s="296"/>
      <c r="AG1" s="296"/>
      <c r="AH1" s="296"/>
      <c r="AI1" s="296"/>
      <c r="AJ1" s="296"/>
      <c r="AK1" s="296"/>
      <c r="AL1" s="296"/>
      <c r="AM1" s="296"/>
      <c r="AN1" s="296"/>
      <c r="AO1" s="296"/>
      <c r="AP1" s="296"/>
      <c r="AQ1" s="296"/>
      <c r="AR1" s="296"/>
      <c r="AS1" s="296"/>
      <c r="AT1" s="296"/>
      <c r="AU1" s="296"/>
      <c r="AV1" s="296"/>
      <c r="AW1" s="296"/>
      <c r="AX1" s="296"/>
      <c r="AY1" s="296"/>
      <c r="AZ1" s="296"/>
      <c r="BA1" s="296"/>
      <c r="BB1" s="296"/>
      <c r="BC1" s="296"/>
      <c r="BD1" s="296"/>
      <c r="BE1" s="296"/>
      <c r="BF1" s="296"/>
      <c r="BG1" s="296"/>
      <c r="BH1" s="296"/>
      <c r="BI1" s="296"/>
      <c r="BJ1" s="296"/>
    </row>
    <row r="2" customFormat="false" ht="15.75" hidden="false" customHeight="false" outlineLevel="0" collapsed="false">
      <c r="A2" s="301" t="n">
        <v>43922</v>
      </c>
      <c r="B2" s="295" t="s">
        <v>73</v>
      </c>
      <c r="C2" s="295"/>
      <c r="D2" s="295"/>
      <c r="E2" s="296"/>
      <c r="F2" s="296"/>
      <c r="G2" s="302" t="s">
        <v>150</v>
      </c>
      <c r="H2" s="303" t="n">
        <v>43910</v>
      </c>
      <c r="I2" s="304" t="n">
        <v>43911</v>
      </c>
      <c r="J2" s="304" t="n">
        <v>43912</v>
      </c>
      <c r="K2" s="304" t="n">
        <v>43913</v>
      </c>
      <c r="L2" s="304" t="n">
        <v>43914</v>
      </c>
      <c r="M2" s="304" t="n">
        <v>43915</v>
      </c>
      <c r="N2" s="304" t="n">
        <v>43916</v>
      </c>
      <c r="O2" s="304" t="n">
        <v>43917</v>
      </c>
      <c r="P2" s="304" t="n">
        <v>43918</v>
      </c>
      <c r="Q2" s="304" t="n">
        <v>43919</v>
      </c>
      <c r="R2" s="304" t="n">
        <v>43920</v>
      </c>
      <c r="S2" s="304" t="n">
        <v>43921</v>
      </c>
      <c r="T2" s="304" t="n">
        <v>43922</v>
      </c>
      <c r="U2" s="304" t="s">
        <v>1111</v>
      </c>
      <c r="V2" s="305" t="s">
        <v>1112</v>
      </c>
      <c r="W2" s="301"/>
      <c r="X2" s="295"/>
      <c r="Y2" s="295"/>
      <c r="Z2" s="296"/>
      <c r="AA2" s="296"/>
      <c r="AB2" s="296"/>
      <c r="AC2" s="296"/>
      <c r="AD2" s="296"/>
      <c r="AE2" s="296"/>
      <c r="AF2" s="296"/>
      <c r="AG2" s="296"/>
      <c r="AH2" s="296"/>
      <c r="AI2" s="296"/>
      <c r="AJ2" s="296"/>
      <c r="AK2" s="296"/>
      <c r="AL2" s="296"/>
      <c r="AM2" s="296"/>
      <c r="AN2" s="296"/>
      <c r="AO2" s="296"/>
      <c r="AP2" s="296"/>
      <c r="AQ2" s="296"/>
      <c r="AR2" s="296"/>
      <c r="AS2" s="296"/>
      <c r="AT2" s="296"/>
      <c r="AU2" s="296"/>
      <c r="AV2" s="296"/>
      <c r="AW2" s="296"/>
      <c r="AX2" s="296"/>
      <c r="AY2" s="296"/>
      <c r="AZ2" s="296"/>
      <c r="BA2" s="296"/>
      <c r="BB2" s="296"/>
      <c r="BC2" s="296"/>
      <c r="BD2" s="296"/>
      <c r="BE2" s="296"/>
      <c r="BF2" s="296"/>
      <c r="BG2" s="296"/>
      <c r="BH2" s="296"/>
      <c r="BI2" s="296"/>
      <c r="BJ2" s="296"/>
    </row>
    <row r="3" customFormat="false" ht="15.75" hidden="false" customHeight="false" outlineLevel="0" collapsed="false">
      <c r="A3" s="301" t="n">
        <v>43922</v>
      </c>
      <c r="B3" s="295" t="s">
        <v>74</v>
      </c>
      <c r="C3" s="295" t="n">
        <v>6</v>
      </c>
      <c r="D3" s="295" t="n">
        <v>10</v>
      </c>
      <c r="E3" s="296"/>
      <c r="F3" s="296"/>
      <c r="G3" s="306" t="s">
        <v>73</v>
      </c>
      <c r="H3" s="307"/>
      <c r="I3" s="308"/>
      <c r="J3" s="308"/>
      <c r="K3" s="308"/>
      <c r="L3" s="308"/>
      <c r="M3" s="308"/>
      <c r="N3" s="308" t="n">
        <v>1</v>
      </c>
      <c r="O3" s="308" t="n">
        <v>3</v>
      </c>
      <c r="P3" s="308"/>
      <c r="Q3" s="308"/>
      <c r="R3" s="308"/>
      <c r="S3" s="308"/>
      <c r="T3" s="308"/>
      <c r="U3" s="309"/>
      <c r="V3" s="310" t="n">
        <v>4</v>
      </c>
      <c r="W3" s="301"/>
      <c r="X3" s="295"/>
      <c r="Y3" s="295"/>
      <c r="Z3" s="296"/>
      <c r="AA3" s="296"/>
      <c r="AB3" s="296"/>
      <c r="AC3" s="296"/>
      <c r="AD3" s="296"/>
      <c r="AE3" s="296"/>
      <c r="AF3" s="296"/>
      <c r="AG3" s="296"/>
      <c r="AH3" s="296"/>
      <c r="AI3" s="296"/>
      <c r="AJ3" s="296"/>
      <c r="AK3" s="296"/>
      <c r="AL3" s="296"/>
      <c r="AM3" s="296"/>
      <c r="AN3" s="296"/>
      <c r="AO3" s="296"/>
      <c r="AP3" s="296"/>
      <c r="AQ3" s="296"/>
      <c r="AR3" s="296"/>
      <c r="AS3" s="296"/>
      <c r="AT3" s="296"/>
      <c r="AU3" s="296"/>
      <c r="AV3" s="296"/>
      <c r="AW3" s="296"/>
      <c r="AX3" s="296"/>
      <c r="AY3" s="296"/>
      <c r="AZ3" s="296"/>
      <c r="BA3" s="296"/>
      <c r="BB3" s="296"/>
      <c r="BC3" s="296"/>
      <c r="BD3" s="296"/>
      <c r="BE3" s="296"/>
      <c r="BF3" s="296"/>
      <c r="BG3" s="296"/>
      <c r="BH3" s="296"/>
      <c r="BI3" s="296"/>
      <c r="BJ3" s="296"/>
    </row>
    <row r="4" customFormat="false" ht="15.75" hidden="false" customHeight="false" outlineLevel="0" collapsed="false">
      <c r="A4" s="301" t="n">
        <v>43922</v>
      </c>
      <c r="B4" s="295" t="s">
        <v>75</v>
      </c>
      <c r="C4" s="295" t="n">
        <v>11</v>
      </c>
      <c r="D4" s="295" t="n">
        <v>5</v>
      </c>
      <c r="E4" s="295" t="n">
        <v>10</v>
      </c>
      <c r="F4" s="296"/>
      <c r="G4" s="311" t="s">
        <v>74</v>
      </c>
      <c r="H4" s="312" t="n">
        <v>3</v>
      </c>
      <c r="I4" s="313"/>
      <c r="J4" s="313"/>
      <c r="K4" s="313" t="n">
        <v>3</v>
      </c>
      <c r="L4" s="313"/>
      <c r="M4" s="313" t="n">
        <v>3</v>
      </c>
      <c r="N4" s="313"/>
      <c r="O4" s="313"/>
      <c r="P4" s="313"/>
      <c r="Q4" s="313" t="n">
        <v>1</v>
      </c>
      <c r="R4" s="313" t="n">
        <v>9</v>
      </c>
      <c r="S4" s="313"/>
      <c r="T4" s="313" t="n">
        <v>6</v>
      </c>
      <c r="U4" s="314"/>
      <c r="V4" s="315" t="n">
        <v>25</v>
      </c>
      <c r="W4" s="301"/>
      <c r="X4" s="295"/>
      <c r="Y4" s="295"/>
      <c r="Z4" s="296"/>
      <c r="AA4" s="296"/>
      <c r="AB4" s="296"/>
      <c r="AC4" s="296"/>
      <c r="AD4" s="296"/>
      <c r="AE4" s="296"/>
      <c r="AF4" s="296"/>
      <c r="AG4" s="296"/>
      <c r="AH4" s="296"/>
      <c r="AI4" s="296"/>
      <c r="AJ4" s="296"/>
      <c r="AK4" s="296"/>
      <c r="AL4" s="296"/>
      <c r="AM4" s="296"/>
      <c r="AN4" s="296"/>
      <c r="AO4" s="296"/>
      <c r="AP4" s="296"/>
      <c r="AQ4" s="296"/>
      <c r="AR4" s="296"/>
      <c r="AS4" s="296"/>
      <c r="AT4" s="296"/>
      <c r="AU4" s="296"/>
      <c r="AV4" s="296"/>
      <c r="AW4" s="296"/>
      <c r="AX4" s="296"/>
      <c r="AY4" s="296"/>
      <c r="AZ4" s="296"/>
      <c r="BA4" s="296"/>
      <c r="BB4" s="296"/>
      <c r="BC4" s="296"/>
      <c r="BD4" s="296"/>
      <c r="BE4" s="296"/>
      <c r="BF4" s="296"/>
      <c r="BG4" s="296"/>
      <c r="BH4" s="296"/>
      <c r="BI4" s="296"/>
      <c r="BJ4" s="296"/>
    </row>
    <row r="5" customFormat="false" ht="15.75" hidden="false" customHeight="false" outlineLevel="0" collapsed="false">
      <c r="A5" s="301" t="n">
        <v>43922</v>
      </c>
      <c r="B5" s="295" t="s">
        <v>76</v>
      </c>
      <c r="C5" s="296"/>
      <c r="D5" s="296"/>
      <c r="E5" s="295" t="n">
        <v>1</v>
      </c>
      <c r="F5" s="296"/>
      <c r="G5" s="311" t="s">
        <v>76</v>
      </c>
      <c r="H5" s="312"/>
      <c r="I5" s="313"/>
      <c r="J5" s="313"/>
      <c r="K5" s="313"/>
      <c r="L5" s="313"/>
      <c r="M5" s="313"/>
      <c r="N5" s="313"/>
      <c r="O5" s="313"/>
      <c r="P5" s="313"/>
      <c r="Q5" s="313"/>
      <c r="R5" s="313" t="n">
        <v>1</v>
      </c>
      <c r="S5" s="313" t="n">
        <v>1</v>
      </c>
      <c r="T5" s="313"/>
      <c r="U5" s="314"/>
      <c r="V5" s="315" t="n">
        <v>2</v>
      </c>
      <c r="W5" s="301"/>
      <c r="X5" s="295"/>
      <c r="Y5" s="295"/>
      <c r="Z5" s="296"/>
      <c r="AA5" s="296"/>
      <c r="AB5" s="296"/>
      <c r="AC5" s="296"/>
      <c r="AD5" s="296"/>
      <c r="AE5" s="296"/>
      <c r="AF5" s="296"/>
      <c r="AG5" s="296"/>
      <c r="AH5" s="296"/>
      <c r="AI5" s="296"/>
      <c r="AJ5" s="296"/>
      <c r="AK5" s="296"/>
      <c r="AL5" s="296"/>
      <c r="AM5" s="296"/>
      <c r="AN5" s="296"/>
      <c r="AO5" s="296"/>
      <c r="AP5" s="296"/>
      <c r="AQ5" s="296"/>
      <c r="AR5" s="296"/>
      <c r="AS5" s="296"/>
      <c r="AT5" s="296"/>
      <c r="AU5" s="296"/>
      <c r="AV5" s="296"/>
      <c r="AW5" s="296"/>
      <c r="AX5" s="296"/>
      <c r="AY5" s="296"/>
      <c r="AZ5" s="296"/>
      <c r="BA5" s="296"/>
      <c r="BB5" s="296"/>
      <c r="BC5" s="296"/>
      <c r="BD5" s="296"/>
      <c r="BE5" s="296"/>
      <c r="BF5" s="296"/>
      <c r="BG5" s="296"/>
      <c r="BH5" s="296"/>
      <c r="BI5" s="296"/>
      <c r="BJ5" s="296"/>
    </row>
    <row r="6" customFormat="false" ht="15.75" hidden="false" customHeight="false" outlineLevel="0" collapsed="false">
      <c r="A6" s="301" t="n">
        <v>43922</v>
      </c>
      <c r="B6" s="295" t="s">
        <v>77</v>
      </c>
      <c r="C6" s="295"/>
      <c r="D6" s="296"/>
      <c r="E6" s="296"/>
      <c r="F6" s="296"/>
      <c r="G6" s="311" t="s">
        <v>75</v>
      </c>
      <c r="H6" s="312" t="n">
        <v>39</v>
      </c>
      <c r="I6" s="313" t="n">
        <v>4</v>
      </c>
      <c r="J6" s="313"/>
      <c r="K6" s="313" t="n">
        <v>9</v>
      </c>
      <c r="L6" s="313" t="n">
        <v>9</v>
      </c>
      <c r="M6" s="313" t="n">
        <v>2</v>
      </c>
      <c r="N6" s="313"/>
      <c r="O6" s="313" t="n">
        <v>17</v>
      </c>
      <c r="P6" s="313" t="n">
        <v>10</v>
      </c>
      <c r="Q6" s="313" t="n">
        <v>3</v>
      </c>
      <c r="R6" s="313" t="n">
        <v>22</v>
      </c>
      <c r="S6" s="313" t="n">
        <v>14</v>
      </c>
      <c r="T6" s="313" t="n">
        <v>11</v>
      </c>
      <c r="U6" s="314"/>
      <c r="V6" s="315" t="n">
        <v>140</v>
      </c>
      <c r="W6" s="301"/>
      <c r="X6" s="295"/>
      <c r="Y6" s="295"/>
      <c r="Z6" s="296"/>
      <c r="AA6" s="296"/>
      <c r="AB6" s="296"/>
      <c r="AC6" s="296"/>
      <c r="AD6" s="296"/>
      <c r="AE6" s="296"/>
      <c r="AF6" s="296"/>
      <c r="AG6" s="296"/>
      <c r="AH6" s="296"/>
      <c r="AI6" s="296"/>
      <c r="AJ6" s="296"/>
      <c r="AK6" s="296"/>
      <c r="AL6" s="296"/>
      <c r="AM6" s="296"/>
      <c r="AN6" s="296"/>
      <c r="AO6" s="296"/>
      <c r="AP6" s="296"/>
      <c r="AQ6" s="296"/>
      <c r="AR6" s="296"/>
      <c r="AS6" s="296"/>
      <c r="AT6" s="296"/>
      <c r="AU6" s="296"/>
      <c r="AV6" s="296"/>
      <c r="AW6" s="296"/>
      <c r="AX6" s="296"/>
      <c r="AY6" s="296"/>
      <c r="AZ6" s="296"/>
      <c r="BA6" s="296"/>
      <c r="BB6" s="296"/>
      <c r="BC6" s="296"/>
      <c r="BD6" s="296"/>
      <c r="BE6" s="296"/>
      <c r="BF6" s="296"/>
      <c r="BG6" s="296"/>
      <c r="BH6" s="296"/>
      <c r="BI6" s="296"/>
      <c r="BJ6" s="296"/>
    </row>
    <row r="7" customFormat="false" ht="15.75" hidden="false" customHeight="false" outlineLevel="0" collapsed="false">
      <c r="A7" s="301" t="n">
        <v>43922</v>
      </c>
      <c r="B7" s="295" t="s">
        <v>78</v>
      </c>
      <c r="C7" s="295" t="n">
        <v>5</v>
      </c>
      <c r="D7" s="296"/>
      <c r="E7" s="296"/>
      <c r="F7" s="296"/>
      <c r="G7" s="311" t="s">
        <v>77</v>
      </c>
      <c r="H7" s="312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 t="n">
        <v>1</v>
      </c>
      <c r="T7" s="313"/>
      <c r="U7" s="314"/>
      <c r="V7" s="315" t="n">
        <v>1</v>
      </c>
      <c r="W7" s="301"/>
      <c r="X7" s="295"/>
      <c r="Y7" s="295"/>
      <c r="Z7" s="296"/>
      <c r="AA7" s="296"/>
      <c r="AB7" s="296"/>
      <c r="AC7" s="296"/>
      <c r="AD7" s="296"/>
      <c r="AE7" s="296"/>
      <c r="AF7" s="296"/>
      <c r="AG7" s="296"/>
      <c r="AH7" s="296"/>
      <c r="AI7" s="296"/>
      <c r="AJ7" s="296"/>
      <c r="AK7" s="296"/>
      <c r="AL7" s="296"/>
      <c r="AM7" s="296"/>
      <c r="AN7" s="296"/>
      <c r="AO7" s="296"/>
      <c r="AP7" s="296"/>
      <c r="AQ7" s="296"/>
      <c r="AR7" s="296"/>
      <c r="AS7" s="296"/>
      <c r="AT7" s="296"/>
      <c r="AU7" s="296"/>
      <c r="AV7" s="296"/>
      <c r="AW7" s="296"/>
      <c r="AX7" s="296"/>
      <c r="AY7" s="296"/>
      <c r="AZ7" s="296"/>
      <c r="BA7" s="296"/>
      <c r="BB7" s="296"/>
      <c r="BC7" s="296"/>
      <c r="BD7" s="296"/>
      <c r="BE7" s="296"/>
      <c r="BF7" s="296"/>
      <c r="BG7" s="296"/>
      <c r="BH7" s="296"/>
      <c r="BI7" s="296"/>
      <c r="BJ7" s="296"/>
    </row>
    <row r="8" customFormat="false" ht="15.75" hidden="false" customHeight="false" outlineLevel="0" collapsed="false">
      <c r="A8" s="301" t="n">
        <v>43922</v>
      </c>
      <c r="B8" s="295" t="s">
        <v>79</v>
      </c>
      <c r="C8" s="295" t="n">
        <v>62</v>
      </c>
      <c r="D8" s="295" t="n">
        <v>2</v>
      </c>
      <c r="E8" s="295" t="n">
        <v>2</v>
      </c>
      <c r="F8" s="296"/>
      <c r="G8" s="311" t="s">
        <v>1113</v>
      </c>
      <c r="H8" s="312" t="n">
        <v>7</v>
      </c>
      <c r="I8" s="313" t="n">
        <v>3</v>
      </c>
      <c r="J8" s="313"/>
      <c r="K8" s="313" t="n">
        <v>4</v>
      </c>
      <c r="L8" s="313"/>
      <c r="M8" s="313" t="n">
        <v>7</v>
      </c>
      <c r="N8" s="313" t="n">
        <v>7</v>
      </c>
      <c r="O8" s="313" t="n">
        <v>7</v>
      </c>
      <c r="P8" s="313" t="n">
        <v>2</v>
      </c>
      <c r="Q8" s="313" t="n">
        <v>4</v>
      </c>
      <c r="R8" s="313" t="n">
        <v>5</v>
      </c>
      <c r="S8" s="313" t="n">
        <v>1</v>
      </c>
      <c r="T8" s="313"/>
      <c r="U8" s="314"/>
      <c r="V8" s="315" t="n">
        <v>47</v>
      </c>
      <c r="W8" s="301"/>
      <c r="X8" s="295"/>
      <c r="Y8" s="295"/>
      <c r="Z8" s="296"/>
      <c r="AA8" s="296"/>
      <c r="AB8" s="296"/>
      <c r="AC8" s="296"/>
      <c r="AD8" s="296"/>
      <c r="AE8" s="296"/>
      <c r="AF8" s="296"/>
      <c r="AG8" s="296"/>
      <c r="AH8" s="296"/>
      <c r="AI8" s="296"/>
      <c r="AJ8" s="296"/>
      <c r="AK8" s="296"/>
      <c r="AL8" s="296"/>
      <c r="AM8" s="296"/>
      <c r="AN8" s="296"/>
      <c r="AO8" s="296"/>
      <c r="AP8" s="296"/>
      <c r="AQ8" s="296"/>
      <c r="AR8" s="296"/>
      <c r="AS8" s="296"/>
      <c r="AT8" s="296"/>
      <c r="AU8" s="296"/>
      <c r="AV8" s="296"/>
      <c r="AW8" s="296"/>
      <c r="AX8" s="296"/>
      <c r="AY8" s="296"/>
      <c r="AZ8" s="296"/>
      <c r="BA8" s="296"/>
      <c r="BB8" s="296"/>
      <c r="BC8" s="296"/>
      <c r="BD8" s="296"/>
      <c r="BE8" s="296"/>
      <c r="BF8" s="296"/>
      <c r="BG8" s="296"/>
      <c r="BH8" s="296"/>
      <c r="BI8" s="296"/>
      <c r="BJ8" s="296"/>
    </row>
    <row r="9" customFormat="false" ht="15.75" hidden="false" customHeight="false" outlineLevel="0" collapsed="false">
      <c r="A9" s="301" t="n">
        <v>43922</v>
      </c>
      <c r="B9" s="295" t="s">
        <v>80</v>
      </c>
      <c r="C9" s="296"/>
      <c r="D9" s="296"/>
      <c r="E9" s="296"/>
      <c r="F9" s="296"/>
      <c r="G9" s="311" t="s">
        <v>78</v>
      </c>
      <c r="H9" s="312" t="n">
        <v>4</v>
      </c>
      <c r="I9" s="313" t="n">
        <v>1</v>
      </c>
      <c r="J9" s="313"/>
      <c r="K9" s="313"/>
      <c r="L9" s="313" t="n">
        <v>1</v>
      </c>
      <c r="M9" s="313" t="n">
        <v>11</v>
      </c>
      <c r="N9" s="313"/>
      <c r="O9" s="313" t="n">
        <v>6</v>
      </c>
      <c r="P9" s="313"/>
      <c r="Q9" s="313"/>
      <c r="R9" s="313" t="n">
        <v>1</v>
      </c>
      <c r="S9" s="313" t="n">
        <v>5</v>
      </c>
      <c r="T9" s="313" t="n">
        <v>5</v>
      </c>
      <c r="U9" s="314"/>
      <c r="V9" s="315" t="n">
        <v>34</v>
      </c>
      <c r="W9" s="301"/>
      <c r="X9" s="295"/>
      <c r="Y9" s="295"/>
      <c r="Z9" s="296"/>
      <c r="AA9" s="296"/>
      <c r="AB9" s="296"/>
      <c r="AC9" s="296"/>
      <c r="AD9" s="296"/>
      <c r="AE9" s="296"/>
      <c r="AF9" s="296"/>
      <c r="AG9" s="296"/>
      <c r="AH9" s="296"/>
      <c r="AI9" s="296"/>
      <c r="AJ9" s="296"/>
      <c r="AK9" s="296"/>
      <c r="AL9" s="296"/>
      <c r="AM9" s="296"/>
      <c r="AN9" s="296"/>
      <c r="AO9" s="296"/>
      <c r="AP9" s="296"/>
      <c r="AQ9" s="296"/>
      <c r="AR9" s="296"/>
      <c r="AS9" s="296"/>
      <c r="AT9" s="296"/>
      <c r="AU9" s="296"/>
      <c r="AV9" s="296"/>
      <c r="AW9" s="296"/>
      <c r="AX9" s="296"/>
      <c r="AY9" s="296"/>
      <c r="AZ9" s="296"/>
      <c r="BA9" s="296"/>
      <c r="BB9" s="296"/>
      <c r="BC9" s="296"/>
      <c r="BD9" s="296"/>
      <c r="BE9" s="296"/>
      <c r="BF9" s="296"/>
      <c r="BG9" s="296"/>
      <c r="BH9" s="296"/>
      <c r="BI9" s="296"/>
      <c r="BJ9" s="296"/>
    </row>
    <row r="10" customFormat="false" ht="15.75" hidden="false" customHeight="false" outlineLevel="0" collapsed="false">
      <c r="A10" s="301" t="n">
        <v>43922</v>
      </c>
      <c r="B10" s="295" t="s">
        <v>82</v>
      </c>
      <c r="C10" s="295" t="n">
        <v>21</v>
      </c>
      <c r="D10" s="296"/>
      <c r="E10" s="296"/>
      <c r="F10" s="296"/>
      <c r="G10" s="311" t="s">
        <v>79</v>
      </c>
      <c r="H10" s="312" t="n">
        <v>223</v>
      </c>
      <c r="I10" s="313" t="n">
        <v>44</v>
      </c>
      <c r="J10" s="313" t="n">
        <v>40</v>
      </c>
      <c r="K10" s="313" t="n">
        <v>44</v>
      </c>
      <c r="L10" s="313" t="n">
        <v>70</v>
      </c>
      <c r="M10" s="313" t="n">
        <v>39</v>
      </c>
      <c r="N10" s="313" t="n">
        <v>53</v>
      </c>
      <c r="O10" s="313" t="n">
        <v>83</v>
      </c>
      <c r="P10" s="313" t="n">
        <v>38</v>
      </c>
      <c r="Q10" s="313" t="n">
        <v>48</v>
      </c>
      <c r="R10" s="313" t="n">
        <v>24</v>
      </c>
      <c r="S10" s="313" t="n">
        <v>41</v>
      </c>
      <c r="T10" s="313" t="n">
        <v>62</v>
      </c>
      <c r="U10" s="314"/>
      <c r="V10" s="315" t="n">
        <v>809</v>
      </c>
      <c r="W10" s="301"/>
      <c r="X10" s="295"/>
      <c r="Y10" s="295"/>
      <c r="Z10" s="296"/>
      <c r="AA10" s="296"/>
      <c r="AB10" s="296"/>
      <c r="AC10" s="296"/>
      <c r="AD10" s="296"/>
      <c r="AE10" s="296"/>
      <c r="AF10" s="296"/>
      <c r="AG10" s="296"/>
      <c r="AH10" s="296"/>
      <c r="AI10" s="296"/>
      <c r="AJ10" s="296"/>
      <c r="AK10" s="296"/>
      <c r="AL10" s="296"/>
      <c r="AM10" s="296"/>
      <c r="AN10" s="296"/>
      <c r="AO10" s="296"/>
      <c r="AP10" s="296"/>
      <c r="AQ10" s="296"/>
      <c r="AR10" s="296"/>
      <c r="AS10" s="296"/>
      <c r="AT10" s="296"/>
      <c r="AU10" s="296"/>
      <c r="AV10" s="296"/>
      <c r="AW10" s="296"/>
      <c r="AX10" s="296"/>
      <c r="AY10" s="296"/>
      <c r="AZ10" s="296"/>
      <c r="BA10" s="296"/>
      <c r="BB10" s="296"/>
      <c r="BC10" s="296"/>
      <c r="BD10" s="296"/>
      <c r="BE10" s="296"/>
      <c r="BF10" s="296"/>
      <c r="BG10" s="296"/>
      <c r="BH10" s="296"/>
      <c r="BI10" s="296"/>
      <c r="BJ10" s="296"/>
    </row>
    <row r="11" customFormat="false" ht="15.75" hidden="false" customHeight="false" outlineLevel="0" collapsed="false">
      <c r="A11" s="301" t="n">
        <v>43922</v>
      </c>
      <c r="B11" s="295" t="s">
        <v>83</v>
      </c>
      <c r="C11" s="295" t="n">
        <v>11</v>
      </c>
      <c r="D11" s="296"/>
      <c r="E11" s="296"/>
      <c r="F11" s="296"/>
      <c r="G11" s="311" t="s">
        <v>80</v>
      </c>
      <c r="H11" s="312"/>
      <c r="I11" s="313"/>
      <c r="J11" s="313"/>
      <c r="K11" s="313" t="n">
        <v>1</v>
      </c>
      <c r="L11" s="313"/>
      <c r="M11" s="313" t="n">
        <v>0</v>
      </c>
      <c r="N11" s="313"/>
      <c r="O11" s="313"/>
      <c r="P11" s="313"/>
      <c r="Q11" s="313"/>
      <c r="R11" s="313" t="n">
        <v>1</v>
      </c>
      <c r="S11" s="313"/>
      <c r="T11" s="313"/>
      <c r="U11" s="314"/>
      <c r="V11" s="315" t="n">
        <v>2</v>
      </c>
      <c r="W11" s="301"/>
      <c r="X11" s="295"/>
      <c r="Y11" s="295"/>
      <c r="Z11" s="296"/>
      <c r="AA11" s="296"/>
      <c r="AB11" s="296"/>
      <c r="AC11" s="296"/>
      <c r="AD11" s="296"/>
      <c r="AE11" s="296"/>
      <c r="AF11" s="296"/>
      <c r="AG11" s="296"/>
      <c r="AH11" s="296"/>
      <c r="AI11" s="296"/>
      <c r="AJ11" s="296"/>
      <c r="AK11" s="296"/>
      <c r="AL11" s="296"/>
      <c r="AM11" s="296"/>
      <c r="AN11" s="296"/>
      <c r="AO11" s="296"/>
      <c r="AP11" s="296"/>
      <c r="AQ11" s="296"/>
      <c r="AR11" s="296"/>
      <c r="AS11" s="296"/>
      <c r="AT11" s="296"/>
      <c r="AU11" s="296"/>
      <c r="AV11" s="296"/>
      <c r="AW11" s="296"/>
      <c r="AX11" s="296"/>
      <c r="AY11" s="296"/>
      <c r="AZ11" s="296"/>
      <c r="BA11" s="296"/>
      <c r="BB11" s="296"/>
      <c r="BC11" s="296"/>
      <c r="BD11" s="296"/>
      <c r="BE11" s="296"/>
      <c r="BF11" s="296"/>
      <c r="BG11" s="296"/>
      <c r="BH11" s="296"/>
      <c r="BI11" s="296"/>
      <c r="BJ11" s="296"/>
    </row>
    <row r="12" customFormat="false" ht="15.75" hidden="false" customHeight="false" outlineLevel="0" collapsed="false">
      <c r="A12" s="301" t="n">
        <v>43922</v>
      </c>
      <c r="B12" s="295" t="s">
        <v>84</v>
      </c>
      <c r="C12" s="295" t="n">
        <v>11</v>
      </c>
      <c r="D12" s="295" t="n">
        <v>1</v>
      </c>
      <c r="E12" s="295" t="n">
        <v>1</v>
      </c>
      <c r="F12" s="296"/>
      <c r="G12" s="311" t="s">
        <v>82</v>
      </c>
      <c r="H12" s="312" t="n">
        <v>41</v>
      </c>
      <c r="I12" s="313" t="n">
        <v>14</v>
      </c>
      <c r="J12" s="313" t="n">
        <v>4</v>
      </c>
      <c r="K12" s="313"/>
      <c r="L12" s="313" t="n">
        <v>1</v>
      </c>
      <c r="M12" s="313" t="n">
        <v>13</v>
      </c>
      <c r="N12" s="313" t="n">
        <v>5</v>
      </c>
      <c r="O12" s="313" t="n">
        <v>20</v>
      </c>
      <c r="P12" s="313" t="n">
        <v>21</v>
      </c>
      <c r="Q12" s="313" t="n">
        <v>30</v>
      </c>
      <c r="R12" s="313" t="n">
        <v>25</v>
      </c>
      <c r="S12" s="313" t="n">
        <v>16</v>
      </c>
      <c r="T12" s="313" t="n">
        <v>21</v>
      </c>
      <c r="U12" s="314"/>
      <c r="V12" s="315" t="n">
        <v>211</v>
      </c>
      <c r="W12" s="301"/>
      <c r="X12" s="295"/>
      <c r="Y12" s="295"/>
      <c r="Z12" s="296"/>
      <c r="AA12" s="296"/>
      <c r="AB12" s="296"/>
      <c r="AC12" s="296"/>
      <c r="AD12" s="296"/>
      <c r="AE12" s="296"/>
      <c r="AF12" s="296"/>
      <c r="AG12" s="296"/>
      <c r="AH12" s="296"/>
      <c r="AI12" s="296"/>
      <c r="AJ12" s="296"/>
      <c r="AK12" s="296"/>
      <c r="AL12" s="296"/>
      <c r="AM12" s="296"/>
      <c r="AN12" s="296"/>
      <c r="AO12" s="296"/>
      <c r="AP12" s="296"/>
      <c r="AQ12" s="296"/>
      <c r="AR12" s="296"/>
      <c r="AS12" s="296"/>
      <c r="AT12" s="296"/>
      <c r="AU12" s="296"/>
      <c r="AV12" s="296"/>
      <c r="AW12" s="296"/>
      <c r="AX12" s="296"/>
      <c r="AY12" s="296"/>
      <c r="AZ12" s="296"/>
      <c r="BA12" s="296"/>
      <c r="BB12" s="296"/>
      <c r="BC12" s="296"/>
      <c r="BD12" s="296"/>
      <c r="BE12" s="296"/>
      <c r="BF12" s="296"/>
      <c r="BG12" s="296"/>
      <c r="BH12" s="296"/>
      <c r="BI12" s="296"/>
      <c r="BJ12" s="296"/>
    </row>
    <row r="13" customFormat="false" ht="15.75" hidden="false" customHeight="false" outlineLevel="0" collapsed="false">
      <c r="A13" s="301" t="n">
        <v>43922</v>
      </c>
      <c r="B13" s="295" t="s">
        <v>85</v>
      </c>
      <c r="C13" s="295" t="n">
        <v>1</v>
      </c>
      <c r="D13" s="296"/>
      <c r="E13" s="296"/>
      <c r="F13" s="296"/>
      <c r="G13" s="311" t="s">
        <v>83</v>
      </c>
      <c r="H13" s="312" t="n">
        <v>12</v>
      </c>
      <c r="I13" s="313" t="n">
        <v>2</v>
      </c>
      <c r="J13" s="313" t="n">
        <v>1</v>
      </c>
      <c r="K13" s="313"/>
      <c r="L13" s="313" t="n">
        <v>4</v>
      </c>
      <c r="M13" s="313" t="n">
        <v>19</v>
      </c>
      <c r="N13" s="313" t="n">
        <v>2</v>
      </c>
      <c r="O13" s="313" t="n">
        <v>3</v>
      </c>
      <c r="P13" s="313" t="n">
        <v>12</v>
      </c>
      <c r="Q13" s="313" t="n">
        <v>8</v>
      </c>
      <c r="R13" s="313" t="n">
        <v>17</v>
      </c>
      <c r="S13" s="313" t="n">
        <v>13</v>
      </c>
      <c r="T13" s="313" t="n">
        <v>11</v>
      </c>
      <c r="U13" s="314"/>
      <c r="V13" s="315" t="n">
        <v>104</v>
      </c>
      <c r="W13" s="301"/>
      <c r="X13" s="295"/>
      <c r="Y13" s="295"/>
      <c r="Z13" s="296"/>
      <c r="AA13" s="296"/>
      <c r="AB13" s="296"/>
      <c r="AC13" s="296"/>
      <c r="AD13" s="296"/>
      <c r="AE13" s="296"/>
      <c r="AF13" s="296"/>
      <c r="AG13" s="296"/>
      <c r="AH13" s="296"/>
      <c r="AI13" s="296"/>
      <c r="AJ13" s="296"/>
      <c r="AK13" s="296"/>
      <c r="AL13" s="296"/>
      <c r="AM13" s="296"/>
      <c r="AN13" s="296"/>
      <c r="AO13" s="296"/>
      <c r="AP13" s="296"/>
      <c r="AQ13" s="296"/>
      <c r="AR13" s="296"/>
      <c r="AS13" s="296"/>
      <c r="AT13" s="296"/>
      <c r="AU13" s="296"/>
      <c r="AV13" s="296"/>
      <c r="AW13" s="296"/>
      <c r="AX13" s="296"/>
      <c r="AY13" s="296"/>
      <c r="AZ13" s="296"/>
      <c r="BA13" s="296"/>
      <c r="BB13" s="296"/>
      <c r="BC13" s="296"/>
      <c r="BD13" s="296"/>
      <c r="BE13" s="296"/>
      <c r="BF13" s="296"/>
      <c r="BG13" s="296"/>
      <c r="BH13" s="296"/>
      <c r="BI13" s="296"/>
      <c r="BJ13" s="296"/>
    </row>
    <row r="14" customFormat="false" ht="15.75" hidden="false" customHeight="false" outlineLevel="0" collapsed="false">
      <c r="A14" s="301" t="n">
        <v>43922</v>
      </c>
      <c r="B14" s="295" t="s">
        <v>86</v>
      </c>
      <c r="C14" s="295" t="n">
        <v>1</v>
      </c>
      <c r="D14" s="296"/>
      <c r="E14" s="295" t="n">
        <v>1</v>
      </c>
      <c r="F14" s="296"/>
      <c r="G14" s="311" t="s">
        <v>84</v>
      </c>
      <c r="H14" s="312" t="n">
        <v>15</v>
      </c>
      <c r="I14" s="313" t="n">
        <v>11</v>
      </c>
      <c r="J14" s="313" t="n">
        <v>15</v>
      </c>
      <c r="K14" s="313"/>
      <c r="L14" s="313" t="n">
        <v>10</v>
      </c>
      <c r="M14" s="313"/>
      <c r="N14" s="313" t="n">
        <v>8</v>
      </c>
      <c r="O14" s="313" t="n">
        <v>7</v>
      </c>
      <c r="P14" s="313" t="n">
        <v>11</v>
      </c>
      <c r="Q14" s="313" t="n">
        <v>13</v>
      </c>
      <c r="R14" s="313" t="n">
        <v>1</v>
      </c>
      <c r="S14" s="313" t="n">
        <v>2</v>
      </c>
      <c r="T14" s="313" t="n">
        <v>11</v>
      </c>
      <c r="U14" s="314"/>
      <c r="V14" s="315" t="n">
        <v>104</v>
      </c>
      <c r="W14" s="301"/>
      <c r="X14" s="295"/>
      <c r="Y14" s="295"/>
      <c r="Z14" s="296"/>
      <c r="AA14" s="296"/>
      <c r="AB14" s="296"/>
      <c r="AC14" s="296"/>
      <c r="AD14" s="296"/>
      <c r="AE14" s="296"/>
      <c r="AF14" s="296"/>
      <c r="AG14" s="296"/>
      <c r="AH14" s="296"/>
      <c r="AI14" s="296"/>
      <c r="AJ14" s="296"/>
      <c r="AK14" s="296"/>
      <c r="AL14" s="296"/>
      <c r="AM14" s="296"/>
      <c r="AN14" s="296"/>
      <c r="AO14" s="296"/>
      <c r="AP14" s="296"/>
      <c r="AQ14" s="296"/>
      <c r="AR14" s="296"/>
      <c r="AS14" s="296"/>
      <c r="AT14" s="296"/>
      <c r="AU14" s="296"/>
      <c r="AV14" s="296"/>
      <c r="AW14" s="296"/>
      <c r="AX14" s="296"/>
      <c r="AY14" s="296"/>
      <c r="AZ14" s="296"/>
      <c r="BA14" s="296"/>
      <c r="BB14" s="296"/>
      <c r="BC14" s="296"/>
      <c r="BD14" s="296"/>
      <c r="BE14" s="296"/>
      <c r="BF14" s="296"/>
      <c r="BG14" s="296"/>
      <c r="BH14" s="296"/>
      <c r="BI14" s="296"/>
      <c r="BJ14" s="296"/>
    </row>
    <row r="15" customFormat="false" ht="15.75" hidden="false" customHeight="false" outlineLevel="0" collapsed="false">
      <c r="A15" s="301" t="n">
        <v>43922</v>
      </c>
      <c r="B15" s="295" t="s">
        <v>87</v>
      </c>
      <c r="C15" s="296"/>
      <c r="D15" s="296"/>
      <c r="E15" s="296"/>
      <c r="F15" s="296"/>
      <c r="G15" s="311" t="s">
        <v>85</v>
      </c>
      <c r="H15" s="312" t="n">
        <v>2</v>
      </c>
      <c r="I15" s="313"/>
      <c r="J15" s="313"/>
      <c r="K15" s="313"/>
      <c r="L15" s="313" t="n">
        <v>1</v>
      </c>
      <c r="M15" s="313"/>
      <c r="N15" s="313"/>
      <c r="O15" s="313"/>
      <c r="P15" s="313"/>
      <c r="Q15" s="313" t="n">
        <v>5</v>
      </c>
      <c r="R15" s="313" t="n">
        <v>1</v>
      </c>
      <c r="S15" s="313"/>
      <c r="T15" s="313" t="n">
        <v>1</v>
      </c>
      <c r="U15" s="314"/>
      <c r="V15" s="315" t="n">
        <v>10</v>
      </c>
      <c r="W15" s="301"/>
      <c r="X15" s="295"/>
      <c r="Y15" s="295"/>
      <c r="Z15" s="296"/>
      <c r="AA15" s="296"/>
      <c r="AB15" s="296"/>
      <c r="AC15" s="296"/>
      <c r="AD15" s="296"/>
      <c r="AE15" s="296"/>
      <c r="AF15" s="296"/>
      <c r="AG15" s="296"/>
      <c r="AH15" s="296"/>
      <c r="AI15" s="296"/>
      <c r="AJ15" s="296"/>
      <c r="AK15" s="296"/>
      <c r="AL15" s="296"/>
      <c r="AM15" s="296"/>
      <c r="AN15" s="296"/>
      <c r="AO15" s="296"/>
      <c r="AP15" s="296"/>
      <c r="AQ15" s="296"/>
      <c r="AR15" s="296"/>
      <c r="AS15" s="296"/>
      <c r="AT15" s="296"/>
      <c r="AU15" s="296"/>
      <c r="AV15" s="296"/>
      <c r="AW15" s="296"/>
      <c r="AX15" s="296"/>
      <c r="AY15" s="296"/>
      <c r="AZ15" s="296"/>
      <c r="BA15" s="296"/>
      <c r="BB15" s="296"/>
      <c r="BC15" s="296"/>
      <c r="BD15" s="296"/>
      <c r="BE15" s="296"/>
      <c r="BF15" s="296"/>
      <c r="BG15" s="296"/>
      <c r="BH15" s="296"/>
      <c r="BI15" s="296"/>
      <c r="BJ15" s="296"/>
    </row>
    <row r="16" customFormat="false" ht="15.75" hidden="false" customHeight="false" outlineLevel="0" collapsed="false">
      <c r="A16" s="301" t="n">
        <v>43922</v>
      </c>
      <c r="B16" s="295" t="s">
        <v>88</v>
      </c>
      <c r="C16" s="296"/>
      <c r="D16" s="296"/>
      <c r="E16" s="296"/>
      <c r="F16" s="296"/>
      <c r="G16" s="311" t="s">
        <v>88</v>
      </c>
      <c r="H16" s="312"/>
      <c r="I16" s="313"/>
      <c r="J16" s="313" t="n">
        <v>1</v>
      </c>
      <c r="K16" s="313"/>
      <c r="L16" s="313"/>
      <c r="M16" s="313" t="n">
        <v>1</v>
      </c>
      <c r="N16" s="313"/>
      <c r="O16" s="313"/>
      <c r="P16" s="313"/>
      <c r="Q16" s="313"/>
      <c r="R16" s="313" t="n">
        <v>4</v>
      </c>
      <c r="S16" s="313" t="n">
        <v>2</v>
      </c>
      <c r="T16" s="313"/>
      <c r="U16" s="314"/>
      <c r="V16" s="315" t="n">
        <v>8</v>
      </c>
      <c r="W16" s="301"/>
      <c r="X16" s="295"/>
      <c r="Y16" s="295"/>
      <c r="Z16" s="296"/>
      <c r="AA16" s="296"/>
      <c r="AB16" s="296"/>
      <c r="AC16" s="296"/>
      <c r="AD16" s="296"/>
      <c r="AE16" s="296"/>
      <c r="AF16" s="296"/>
      <c r="AG16" s="296"/>
      <c r="AH16" s="296"/>
      <c r="AI16" s="296"/>
      <c r="AJ16" s="296"/>
      <c r="AK16" s="296"/>
      <c r="AL16" s="296"/>
      <c r="AM16" s="296"/>
      <c r="AN16" s="296"/>
      <c r="AO16" s="296"/>
      <c r="AP16" s="296"/>
      <c r="AQ16" s="296"/>
      <c r="AR16" s="296"/>
      <c r="AS16" s="296"/>
      <c r="AT16" s="296"/>
      <c r="AU16" s="296"/>
      <c r="AV16" s="296"/>
      <c r="AW16" s="296"/>
      <c r="AX16" s="296"/>
      <c r="AY16" s="296"/>
      <c r="AZ16" s="296"/>
      <c r="BA16" s="296"/>
      <c r="BB16" s="296"/>
      <c r="BC16" s="296"/>
      <c r="BD16" s="296"/>
      <c r="BE16" s="296"/>
      <c r="BF16" s="296"/>
      <c r="BG16" s="296"/>
      <c r="BH16" s="296"/>
      <c r="BI16" s="296"/>
      <c r="BJ16" s="296"/>
    </row>
    <row r="17" customFormat="false" ht="15.75" hidden="false" customHeight="false" outlineLevel="0" collapsed="false">
      <c r="A17" s="301" t="n">
        <v>43922</v>
      </c>
      <c r="B17" s="295" t="s">
        <v>89</v>
      </c>
      <c r="C17" s="296"/>
      <c r="D17" s="296"/>
      <c r="E17" s="296"/>
      <c r="F17" s="296"/>
      <c r="G17" s="311" t="s">
        <v>87</v>
      </c>
      <c r="H17" s="312" t="n">
        <v>2</v>
      </c>
      <c r="I17" s="313"/>
      <c r="J17" s="313"/>
      <c r="K17" s="313"/>
      <c r="L17" s="313" t="n">
        <v>1</v>
      </c>
      <c r="M17" s="313"/>
      <c r="N17" s="313" t="n">
        <v>2</v>
      </c>
      <c r="O17" s="313"/>
      <c r="P17" s="313" t="n">
        <v>1</v>
      </c>
      <c r="Q17" s="313"/>
      <c r="R17" s="313"/>
      <c r="S17" s="313" t="n">
        <v>2</v>
      </c>
      <c r="T17" s="313"/>
      <c r="U17" s="314"/>
      <c r="V17" s="315" t="n">
        <v>8</v>
      </c>
      <c r="W17" s="301"/>
      <c r="X17" s="295"/>
      <c r="Y17" s="295"/>
      <c r="Z17" s="296"/>
      <c r="AA17" s="296"/>
      <c r="AB17" s="296"/>
      <c r="AC17" s="296"/>
      <c r="AD17" s="296"/>
      <c r="AE17" s="296"/>
      <c r="AF17" s="296"/>
      <c r="AG17" s="296"/>
      <c r="AH17" s="296"/>
      <c r="AI17" s="296"/>
      <c r="AJ17" s="296"/>
      <c r="AK17" s="296"/>
      <c r="AL17" s="296"/>
      <c r="AM17" s="296"/>
      <c r="AN17" s="296"/>
      <c r="AO17" s="296"/>
      <c r="AP17" s="296"/>
      <c r="AQ17" s="296"/>
      <c r="AR17" s="296"/>
      <c r="AS17" s="296"/>
      <c r="AT17" s="296"/>
      <c r="AU17" s="296"/>
      <c r="AV17" s="296"/>
      <c r="AW17" s="296"/>
      <c r="AX17" s="296"/>
      <c r="AY17" s="296"/>
      <c r="AZ17" s="296"/>
      <c r="BA17" s="296"/>
      <c r="BB17" s="296"/>
      <c r="BC17" s="296"/>
      <c r="BD17" s="296"/>
      <c r="BE17" s="296"/>
      <c r="BF17" s="296"/>
      <c r="BG17" s="296"/>
      <c r="BH17" s="296"/>
      <c r="BI17" s="296"/>
      <c r="BJ17" s="296"/>
    </row>
    <row r="18" customFormat="false" ht="15.75" hidden="false" customHeight="false" outlineLevel="0" collapsed="false">
      <c r="A18" s="301" t="n">
        <v>43922</v>
      </c>
      <c r="B18" s="295" t="s">
        <v>90</v>
      </c>
      <c r="C18" s="296"/>
      <c r="D18" s="296"/>
      <c r="E18" s="296"/>
      <c r="F18" s="296"/>
      <c r="G18" s="311" t="s">
        <v>86</v>
      </c>
      <c r="H18" s="312" t="n">
        <v>9</v>
      </c>
      <c r="I18" s="313"/>
      <c r="J18" s="313"/>
      <c r="K18" s="313" t="n">
        <v>2</v>
      </c>
      <c r="L18" s="313"/>
      <c r="M18" s="313"/>
      <c r="N18" s="313"/>
      <c r="O18" s="313"/>
      <c r="P18" s="313" t="n">
        <v>6</v>
      </c>
      <c r="Q18" s="313"/>
      <c r="R18" s="313"/>
      <c r="S18" s="313" t="n">
        <v>3</v>
      </c>
      <c r="T18" s="313" t="n">
        <v>1</v>
      </c>
      <c r="U18" s="314"/>
      <c r="V18" s="315" t="n">
        <v>21</v>
      </c>
      <c r="W18" s="301"/>
      <c r="X18" s="295"/>
      <c r="Y18" s="295"/>
      <c r="Z18" s="296"/>
      <c r="AA18" s="296"/>
      <c r="AB18" s="296"/>
      <c r="AC18" s="296"/>
      <c r="AD18" s="296"/>
      <c r="AE18" s="296"/>
      <c r="AF18" s="296"/>
      <c r="AG18" s="296"/>
      <c r="AH18" s="296"/>
      <c r="AI18" s="296"/>
      <c r="AJ18" s="296"/>
      <c r="AK18" s="296"/>
      <c r="AL18" s="296"/>
      <c r="AM18" s="296"/>
      <c r="AN18" s="296"/>
      <c r="AO18" s="296"/>
      <c r="AP18" s="296"/>
      <c r="AQ18" s="296"/>
      <c r="AR18" s="296"/>
      <c r="AS18" s="296"/>
      <c r="AT18" s="296"/>
      <c r="AU18" s="296"/>
      <c r="AV18" s="296"/>
      <c r="AW18" s="296"/>
      <c r="AX18" s="296"/>
      <c r="AY18" s="296"/>
      <c r="AZ18" s="296"/>
      <c r="BA18" s="296"/>
      <c r="BB18" s="296"/>
      <c r="BC18" s="296"/>
      <c r="BD18" s="296"/>
      <c r="BE18" s="296"/>
      <c r="BF18" s="296"/>
      <c r="BG18" s="296"/>
      <c r="BH18" s="296"/>
      <c r="BI18" s="296"/>
      <c r="BJ18" s="296"/>
    </row>
    <row r="19" customFormat="false" ht="15.75" hidden="false" customHeight="false" outlineLevel="0" collapsed="false">
      <c r="A19" s="301" t="n">
        <v>43922</v>
      </c>
      <c r="B19" s="295" t="s">
        <v>91</v>
      </c>
      <c r="C19" s="295" t="n">
        <v>2</v>
      </c>
      <c r="D19" s="296"/>
      <c r="E19" s="296"/>
      <c r="F19" s="296"/>
      <c r="G19" s="311" t="s">
        <v>89</v>
      </c>
      <c r="H19" s="312"/>
      <c r="I19" s="313"/>
      <c r="J19" s="313"/>
      <c r="K19" s="313"/>
      <c r="L19" s="313"/>
      <c r="M19" s="313"/>
      <c r="N19" s="313"/>
      <c r="O19" s="313"/>
      <c r="P19" s="313" t="n">
        <v>2</v>
      </c>
      <c r="Q19" s="313"/>
      <c r="R19" s="313"/>
      <c r="S19" s="313"/>
      <c r="T19" s="313"/>
      <c r="U19" s="314"/>
      <c r="V19" s="315" t="n">
        <v>2</v>
      </c>
      <c r="W19" s="301"/>
      <c r="X19" s="295"/>
      <c r="Y19" s="295"/>
      <c r="Z19" s="296"/>
      <c r="AA19" s="296"/>
      <c r="AB19" s="296"/>
      <c r="AC19" s="296"/>
      <c r="AD19" s="296"/>
      <c r="AE19" s="296"/>
      <c r="AF19" s="296"/>
      <c r="AG19" s="296"/>
      <c r="AH19" s="296"/>
      <c r="AI19" s="296"/>
      <c r="AJ19" s="296"/>
      <c r="AK19" s="296"/>
      <c r="AL19" s="296"/>
      <c r="AM19" s="296"/>
      <c r="AN19" s="296"/>
      <c r="AO19" s="296"/>
      <c r="AP19" s="296"/>
      <c r="AQ19" s="296"/>
      <c r="AR19" s="296"/>
      <c r="AS19" s="296"/>
      <c r="AT19" s="296"/>
      <c r="AU19" s="296"/>
      <c r="AV19" s="296"/>
      <c r="AW19" s="296"/>
      <c r="AX19" s="296"/>
      <c r="AY19" s="296"/>
      <c r="AZ19" s="296"/>
      <c r="BA19" s="296"/>
      <c r="BB19" s="296"/>
      <c r="BC19" s="296"/>
      <c r="BD19" s="296"/>
      <c r="BE19" s="296"/>
      <c r="BF19" s="296"/>
      <c r="BG19" s="296"/>
      <c r="BH19" s="296"/>
      <c r="BI19" s="296"/>
      <c r="BJ19" s="296"/>
    </row>
    <row r="20" customFormat="false" ht="15.75" hidden="false" customHeight="false" outlineLevel="0" collapsed="false">
      <c r="A20" s="301" t="n">
        <v>43922</v>
      </c>
      <c r="B20" s="295" t="s">
        <v>92</v>
      </c>
      <c r="C20" s="296"/>
      <c r="D20" s="296"/>
      <c r="E20" s="296"/>
      <c r="F20" s="296"/>
      <c r="G20" s="311" t="s">
        <v>90</v>
      </c>
      <c r="H20" s="312" t="n">
        <v>4</v>
      </c>
      <c r="I20" s="313"/>
      <c r="J20" s="313"/>
      <c r="K20" s="313" t="n">
        <v>1</v>
      </c>
      <c r="L20" s="313"/>
      <c r="M20" s="313"/>
      <c r="N20" s="313"/>
      <c r="O20" s="313"/>
      <c r="P20" s="313"/>
      <c r="Q20" s="313"/>
      <c r="R20" s="313" t="n">
        <v>1</v>
      </c>
      <c r="S20" s="313" t="n">
        <v>1</v>
      </c>
      <c r="T20" s="313"/>
      <c r="U20" s="314"/>
      <c r="V20" s="315" t="n">
        <v>7</v>
      </c>
      <c r="W20" s="301"/>
      <c r="X20" s="295"/>
      <c r="Y20" s="295"/>
      <c r="Z20" s="296"/>
      <c r="AA20" s="296"/>
      <c r="AB20" s="296"/>
      <c r="AC20" s="296"/>
      <c r="AD20" s="296"/>
      <c r="AE20" s="296"/>
      <c r="AF20" s="296"/>
      <c r="AG20" s="296"/>
      <c r="AH20" s="296"/>
      <c r="AI20" s="296"/>
      <c r="AJ20" s="296"/>
      <c r="AK20" s="296"/>
      <c r="AL20" s="296"/>
      <c r="AM20" s="296"/>
      <c r="AN20" s="296"/>
      <c r="AO20" s="296"/>
      <c r="AP20" s="296"/>
      <c r="AQ20" s="296"/>
      <c r="AR20" s="296"/>
      <c r="AS20" s="296"/>
      <c r="AT20" s="296"/>
      <c r="AU20" s="296"/>
      <c r="AV20" s="296"/>
      <c r="AW20" s="296"/>
      <c r="AX20" s="296"/>
      <c r="AY20" s="296"/>
      <c r="AZ20" s="296"/>
      <c r="BA20" s="296"/>
      <c r="BB20" s="296"/>
      <c r="BC20" s="296"/>
      <c r="BD20" s="296"/>
      <c r="BE20" s="296"/>
      <c r="BF20" s="296"/>
      <c r="BG20" s="296"/>
      <c r="BH20" s="296"/>
      <c r="BI20" s="296"/>
      <c r="BJ20" s="296"/>
    </row>
    <row r="21" customFormat="false" ht="15.75" hidden="false" customHeight="false" outlineLevel="0" collapsed="false">
      <c r="A21" s="301" t="n">
        <v>43922</v>
      </c>
      <c r="B21" s="295" t="s">
        <v>93</v>
      </c>
      <c r="C21" s="296"/>
      <c r="D21" s="296"/>
      <c r="E21" s="296"/>
      <c r="F21" s="296"/>
      <c r="G21" s="311" t="s">
        <v>99</v>
      </c>
      <c r="H21" s="312" t="n">
        <v>1</v>
      </c>
      <c r="I21" s="313"/>
      <c r="J21" s="313"/>
      <c r="K21" s="313"/>
      <c r="L21" s="313"/>
      <c r="M21" s="313"/>
      <c r="N21" s="313" t="n">
        <v>2</v>
      </c>
      <c r="O21" s="313" t="n">
        <v>1</v>
      </c>
      <c r="P21" s="313"/>
      <c r="Q21" s="313"/>
      <c r="R21" s="313" t="n">
        <v>4</v>
      </c>
      <c r="S21" s="313"/>
      <c r="T21" s="313"/>
      <c r="U21" s="314"/>
      <c r="V21" s="315" t="n">
        <v>8</v>
      </c>
      <c r="W21" s="301"/>
      <c r="X21" s="295"/>
      <c r="Y21" s="295"/>
      <c r="Z21" s="296"/>
      <c r="AA21" s="296"/>
      <c r="AB21" s="296"/>
      <c r="AC21" s="296"/>
      <c r="AD21" s="296"/>
      <c r="AE21" s="296"/>
      <c r="AF21" s="296"/>
      <c r="AG21" s="296"/>
      <c r="AH21" s="296"/>
      <c r="AI21" s="296"/>
      <c r="AJ21" s="296"/>
      <c r="AK21" s="296"/>
      <c r="AL21" s="296"/>
      <c r="AM21" s="296"/>
      <c r="AN21" s="296"/>
      <c r="AO21" s="296"/>
      <c r="AP21" s="296"/>
      <c r="AQ21" s="296"/>
      <c r="AR21" s="296"/>
      <c r="AS21" s="296"/>
      <c r="AT21" s="296"/>
      <c r="AU21" s="296"/>
      <c r="AV21" s="296"/>
      <c r="AW21" s="296"/>
      <c r="AX21" s="296"/>
      <c r="AY21" s="296"/>
      <c r="AZ21" s="296"/>
      <c r="BA21" s="296"/>
      <c r="BB21" s="296"/>
      <c r="BC21" s="296"/>
      <c r="BD21" s="296"/>
      <c r="BE21" s="296"/>
      <c r="BF21" s="296"/>
      <c r="BG21" s="296"/>
      <c r="BH21" s="296"/>
      <c r="BI21" s="296"/>
      <c r="BJ21" s="296"/>
    </row>
    <row r="22" customFormat="false" ht="15.75" hidden="false" customHeight="false" outlineLevel="0" collapsed="false">
      <c r="A22" s="301" t="n">
        <v>43922</v>
      </c>
      <c r="B22" s="295" t="s">
        <v>94</v>
      </c>
      <c r="C22" s="295" t="n">
        <v>1</v>
      </c>
      <c r="D22" s="296"/>
      <c r="E22" s="295" t="n">
        <v>2</v>
      </c>
      <c r="F22" s="296"/>
      <c r="G22" s="311" t="s">
        <v>102</v>
      </c>
      <c r="H22" s="312"/>
      <c r="I22" s="313"/>
      <c r="J22" s="313" t="n">
        <v>1</v>
      </c>
      <c r="K22" s="313"/>
      <c r="L22" s="313"/>
      <c r="M22" s="313"/>
      <c r="N22" s="313"/>
      <c r="O22" s="313"/>
      <c r="P22" s="313"/>
      <c r="Q22" s="313"/>
      <c r="R22" s="313"/>
      <c r="S22" s="313"/>
      <c r="T22" s="313"/>
      <c r="U22" s="314"/>
      <c r="V22" s="315" t="n">
        <v>1</v>
      </c>
      <c r="W22" s="301"/>
      <c r="X22" s="295"/>
      <c r="Y22" s="295"/>
      <c r="Z22" s="296"/>
      <c r="AA22" s="296"/>
      <c r="AB22" s="296"/>
      <c r="AC22" s="296"/>
      <c r="AD22" s="296"/>
      <c r="AE22" s="296"/>
      <c r="AF22" s="296"/>
      <c r="AG22" s="296"/>
      <c r="AH22" s="296"/>
      <c r="AI22" s="296"/>
      <c r="AJ22" s="296"/>
      <c r="AK22" s="296"/>
      <c r="AL22" s="296"/>
      <c r="AM22" s="296"/>
      <c r="AN22" s="296"/>
      <c r="AO22" s="296"/>
      <c r="AP22" s="296"/>
      <c r="AQ22" s="296"/>
      <c r="AR22" s="296"/>
      <c r="AS22" s="296"/>
      <c r="AT22" s="296"/>
      <c r="AU22" s="296"/>
      <c r="AV22" s="296"/>
      <c r="AW22" s="296"/>
      <c r="AX22" s="296"/>
      <c r="AY22" s="296"/>
      <c r="AZ22" s="296"/>
      <c r="BA22" s="296"/>
      <c r="BB22" s="296"/>
      <c r="BC22" s="296"/>
      <c r="BD22" s="296"/>
      <c r="BE22" s="296"/>
      <c r="BF22" s="296"/>
      <c r="BG22" s="296"/>
      <c r="BH22" s="296"/>
      <c r="BI22" s="296"/>
      <c r="BJ22" s="296"/>
    </row>
    <row r="23" customFormat="false" ht="15.75" hidden="false" customHeight="false" outlineLevel="0" collapsed="false">
      <c r="A23" s="301" t="n">
        <v>43922</v>
      </c>
      <c r="B23" s="295" t="s">
        <v>95</v>
      </c>
      <c r="C23" s="295" t="n">
        <v>2</v>
      </c>
      <c r="D23" s="296"/>
      <c r="E23" s="296"/>
      <c r="F23" s="296"/>
      <c r="G23" s="311" t="s">
        <v>101</v>
      </c>
      <c r="H23" s="312"/>
      <c r="I23" s="313"/>
      <c r="J23" s="313"/>
      <c r="K23" s="313" t="n">
        <v>1</v>
      </c>
      <c r="L23" s="313"/>
      <c r="M23" s="313"/>
      <c r="N23" s="313"/>
      <c r="O23" s="313"/>
      <c r="P23" s="313"/>
      <c r="Q23" s="313"/>
      <c r="R23" s="313"/>
      <c r="S23" s="313"/>
      <c r="T23" s="313"/>
      <c r="U23" s="314"/>
      <c r="V23" s="315" t="n">
        <v>1</v>
      </c>
      <c r="W23" s="301"/>
      <c r="X23" s="295"/>
      <c r="Y23" s="295"/>
      <c r="Z23" s="296"/>
      <c r="AA23" s="296"/>
      <c r="AB23" s="296"/>
      <c r="AC23" s="296"/>
      <c r="AD23" s="296"/>
      <c r="AE23" s="296"/>
      <c r="AF23" s="296"/>
      <c r="AG23" s="296"/>
      <c r="AH23" s="296"/>
      <c r="AI23" s="296"/>
      <c r="AJ23" s="296"/>
      <c r="AK23" s="296"/>
      <c r="AL23" s="296"/>
      <c r="AM23" s="296"/>
      <c r="AN23" s="296"/>
      <c r="AO23" s="296"/>
      <c r="AP23" s="296"/>
      <c r="AQ23" s="296"/>
      <c r="AR23" s="296"/>
      <c r="AS23" s="296"/>
      <c r="AT23" s="296"/>
      <c r="AU23" s="296"/>
      <c r="AV23" s="296"/>
      <c r="AW23" s="296"/>
      <c r="AX23" s="296"/>
      <c r="AY23" s="296"/>
      <c r="AZ23" s="296"/>
      <c r="BA23" s="296"/>
      <c r="BB23" s="296"/>
      <c r="BC23" s="296"/>
      <c r="BD23" s="296"/>
      <c r="BE23" s="296"/>
      <c r="BF23" s="296"/>
      <c r="BG23" s="296"/>
      <c r="BH23" s="296"/>
      <c r="BI23" s="296"/>
      <c r="BJ23" s="296"/>
    </row>
    <row r="24" customFormat="false" ht="15.75" hidden="false" customHeight="false" outlineLevel="0" collapsed="false">
      <c r="A24" s="301" t="n">
        <v>43922</v>
      </c>
      <c r="B24" s="295" t="s">
        <v>96</v>
      </c>
      <c r="C24" s="296"/>
      <c r="D24" s="296"/>
      <c r="E24" s="296"/>
      <c r="F24" s="296"/>
      <c r="G24" s="311" t="s">
        <v>91</v>
      </c>
      <c r="H24" s="312"/>
      <c r="I24" s="313"/>
      <c r="J24" s="313"/>
      <c r="K24" s="313"/>
      <c r="L24" s="313" t="n">
        <v>1</v>
      </c>
      <c r="M24" s="313" t="n">
        <v>1</v>
      </c>
      <c r="N24" s="313"/>
      <c r="O24" s="313"/>
      <c r="P24" s="313"/>
      <c r="Q24" s="313"/>
      <c r="R24" s="313"/>
      <c r="S24" s="313" t="n">
        <v>2</v>
      </c>
      <c r="T24" s="313" t="n">
        <v>2</v>
      </c>
      <c r="U24" s="314"/>
      <c r="V24" s="315" t="n">
        <v>6</v>
      </c>
      <c r="W24" s="301"/>
      <c r="X24" s="295"/>
      <c r="Y24" s="295"/>
      <c r="Z24" s="296"/>
      <c r="AA24" s="296"/>
      <c r="AB24" s="296"/>
      <c r="AC24" s="296"/>
      <c r="AD24" s="296"/>
      <c r="AE24" s="296"/>
      <c r="AF24" s="296"/>
      <c r="AG24" s="296"/>
      <c r="AH24" s="296"/>
      <c r="AI24" s="296"/>
      <c r="AJ24" s="296"/>
      <c r="AK24" s="296"/>
      <c r="AL24" s="296"/>
      <c r="AM24" s="296"/>
      <c r="AN24" s="296"/>
      <c r="AO24" s="296"/>
      <c r="AP24" s="296"/>
      <c r="AQ24" s="296"/>
      <c r="AR24" s="296"/>
      <c r="AS24" s="296"/>
      <c r="AT24" s="296"/>
      <c r="AU24" s="296"/>
      <c r="AV24" s="296"/>
      <c r="AW24" s="296"/>
      <c r="AX24" s="296"/>
      <c r="AY24" s="296"/>
      <c r="AZ24" s="296"/>
      <c r="BA24" s="296"/>
      <c r="BB24" s="296"/>
      <c r="BC24" s="296"/>
      <c r="BD24" s="296"/>
      <c r="BE24" s="296"/>
      <c r="BF24" s="296"/>
      <c r="BG24" s="296"/>
      <c r="BH24" s="296"/>
      <c r="BI24" s="296"/>
      <c r="BJ24" s="296"/>
    </row>
    <row r="25" customFormat="false" ht="15.75" hidden="false" customHeight="false" outlineLevel="0" collapsed="false">
      <c r="A25" s="301" t="n">
        <v>43922</v>
      </c>
      <c r="B25" s="295" t="s">
        <v>97</v>
      </c>
      <c r="C25" s="295" t="n">
        <v>15</v>
      </c>
      <c r="D25" s="296"/>
      <c r="E25" s="295" t="n">
        <v>4</v>
      </c>
      <c r="F25" s="296"/>
      <c r="G25" s="311" t="s">
        <v>104</v>
      </c>
      <c r="H25" s="312"/>
      <c r="I25" s="313"/>
      <c r="J25" s="313" t="n">
        <v>2</v>
      </c>
      <c r="K25" s="313"/>
      <c r="L25" s="313" t="n">
        <v>1</v>
      </c>
      <c r="M25" s="313"/>
      <c r="N25" s="313" t="n">
        <v>4</v>
      </c>
      <c r="O25" s="313"/>
      <c r="P25" s="313"/>
      <c r="Q25" s="313" t="n">
        <v>2</v>
      </c>
      <c r="R25" s="313"/>
      <c r="S25" s="313" t="n">
        <v>1</v>
      </c>
      <c r="T25" s="313"/>
      <c r="U25" s="314"/>
      <c r="V25" s="315" t="n">
        <v>10</v>
      </c>
      <c r="W25" s="301"/>
      <c r="X25" s="295"/>
      <c r="Y25" s="295"/>
      <c r="Z25" s="296"/>
      <c r="AA25" s="296"/>
      <c r="AB25" s="296"/>
      <c r="AC25" s="296"/>
      <c r="AD25" s="296"/>
      <c r="AE25" s="296"/>
      <c r="AF25" s="296"/>
      <c r="AG25" s="296"/>
      <c r="AH25" s="296"/>
      <c r="AI25" s="296"/>
      <c r="AJ25" s="296"/>
      <c r="AK25" s="296"/>
      <c r="AL25" s="296"/>
      <c r="AM25" s="296"/>
      <c r="AN25" s="296"/>
      <c r="AO25" s="296"/>
      <c r="AP25" s="296"/>
      <c r="AQ25" s="296"/>
      <c r="AR25" s="296"/>
      <c r="AS25" s="296"/>
      <c r="AT25" s="296"/>
      <c r="AU25" s="296"/>
      <c r="AV25" s="296"/>
      <c r="AW25" s="296"/>
      <c r="AX25" s="296"/>
      <c r="AY25" s="296"/>
      <c r="AZ25" s="296"/>
      <c r="BA25" s="296"/>
      <c r="BB25" s="296"/>
      <c r="BC25" s="296"/>
      <c r="BD25" s="296"/>
      <c r="BE25" s="296"/>
      <c r="BF25" s="296"/>
      <c r="BG25" s="296"/>
      <c r="BH25" s="296"/>
      <c r="BI25" s="296"/>
      <c r="BJ25" s="296"/>
    </row>
    <row r="26" customFormat="false" ht="15.75" hidden="false" customHeight="false" outlineLevel="0" collapsed="false">
      <c r="A26" s="301" t="n">
        <v>43922</v>
      </c>
      <c r="B26" s="295" t="s">
        <v>98</v>
      </c>
      <c r="C26" s="296"/>
      <c r="D26" s="296"/>
      <c r="E26" s="296"/>
      <c r="F26" s="296"/>
      <c r="G26" s="311" t="s">
        <v>103</v>
      </c>
      <c r="H26" s="312"/>
      <c r="I26" s="313"/>
      <c r="J26" s="313"/>
      <c r="K26" s="313"/>
      <c r="L26" s="313"/>
      <c r="M26" s="313"/>
      <c r="N26" s="313"/>
      <c r="O26" s="313" t="n">
        <v>2</v>
      </c>
      <c r="P26" s="313"/>
      <c r="Q26" s="313"/>
      <c r="R26" s="313"/>
      <c r="S26" s="313"/>
      <c r="T26" s="313"/>
      <c r="U26" s="314"/>
      <c r="V26" s="315" t="n">
        <v>2</v>
      </c>
      <c r="W26" s="301"/>
      <c r="X26" s="295"/>
      <c r="Y26" s="295"/>
      <c r="Z26" s="296"/>
      <c r="AA26" s="296"/>
      <c r="AB26" s="296"/>
      <c r="AC26" s="296"/>
      <c r="AD26" s="296"/>
      <c r="AE26" s="296"/>
      <c r="AF26" s="296"/>
      <c r="AG26" s="296"/>
      <c r="AH26" s="296"/>
      <c r="AI26" s="296"/>
      <c r="AJ26" s="296"/>
      <c r="AK26" s="296"/>
      <c r="AL26" s="296"/>
      <c r="AM26" s="296"/>
      <c r="AN26" s="296"/>
      <c r="AO26" s="296"/>
      <c r="AP26" s="296"/>
      <c r="AQ26" s="296"/>
      <c r="AR26" s="296"/>
      <c r="AS26" s="296"/>
      <c r="AT26" s="296"/>
      <c r="AU26" s="296"/>
      <c r="AV26" s="296"/>
      <c r="AW26" s="296"/>
      <c r="AX26" s="296"/>
      <c r="AY26" s="296"/>
      <c r="AZ26" s="296"/>
      <c r="BA26" s="296"/>
      <c r="BB26" s="296"/>
      <c r="BC26" s="296"/>
      <c r="BD26" s="296"/>
      <c r="BE26" s="296"/>
      <c r="BF26" s="296"/>
      <c r="BG26" s="296"/>
      <c r="BH26" s="296"/>
      <c r="BI26" s="296"/>
      <c r="BJ26" s="296"/>
    </row>
    <row r="27" customFormat="false" ht="15.75" hidden="false" customHeight="false" outlineLevel="0" collapsed="false">
      <c r="A27" s="301" t="n">
        <v>43922</v>
      </c>
      <c r="B27" s="295" t="s">
        <v>99</v>
      </c>
      <c r="C27" s="296"/>
      <c r="D27" s="296"/>
      <c r="E27" s="296"/>
      <c r="F27" s="296"/>
      <c r="G27" s="311" t="s">
        <v>100</v>
      </c>
      <c r="H27" s="312" t="n">
        <v>1</v>
      </c>
      <c r="I27" s="313"/>
      <c r="J27" s="313"/>
      <c r="K27" s="313"/>
      <c r="L27" s="313" t="n">
        <v>1</v>
      </c>
      <c r="M27" s="313"/>
      <c r="N27" s="313" t="n">
        <v>1</v>
      </c>
      <c r="O27" s="313"/>
      <c r="P27" s="313"/>
      <c r="Q27" s="313" t="n">
        <v>1</v>
      </c>
      <c r="R27" s="313" t="n">
        <v>1</v>
      </c>
      <c r="S27" s="313"/>
      <c r="T27" s="313"/>
      <c r="U27" s="314"/>
      <c r="V27" s="315" t="n">
        <v>5</v>
      </c>
      <c r="W27" s="301"/>
      <c r="X27" s="295"/>
      <c r="Y27" s="295"/>
      <c r="Z27" s="296"/>
      <c r="AA27" s="296"/>
      <c r="AB27" s="296"/>
      <c r="AC27" s="296"/>
      <c r="AD27" s="296"/>
      <c r="AE27" s="296"/>
      <c r="AF27" s="296"/>
      <c r="AG27" s="296"/>
      <c r="AH27" s="296"/>
      <c r="AI27" s="296"/>
      <c r="AJ27" s="296"/>
      <c r="AK27" s="296"/>
      <c r="AL27" s="296"/>
      <c r="AM27" s="296"/>
      <c r="AN27" s="296"/>
      <c r="AO27" s="296"/>
      <c r="AP27" s="296"/>
      <c r="AQ27" s="296"/>
      <c r="AR27" s="296"/>
      <c r="AS27" s="296"/>
      <c r="AT27" s="296"/>
      <c r="AU27" s="296"/>
      <c r="AV27" s="296"/>
      <c r="AW27" s="296"/>
      <c r="AX27" s="296"/>
      <c r="AY27" s="296"/>
      <c r="AZ27" s="296"/>
      <c r="BA27" s="296"/>
      <c r="BB27" s="296"/>
      <c r="BC27" s="296"/>
      <c r="BD27" s="296"/>
      <c r="BE27" s="296"/>
      <c r="BF27" s="296"/>
      <c r="BG27" s="296"/>
      <c r="BH27" s="296"/>
      <c r="BI27" s="296"/>
      <c r="BJ27" s="296"/>
    </row>
    <row r="28" customFormat="false" ht="15.75" hidden="false" customHeight="false" outlineLevel="0" collapsed="false">
      <c r="A28" s="301" t="n">
        <v>43922</v>
      </c>
      <c r="B28" s="295" t="s">
        <v>100</v>
      </c>
      <c r="C28" s="296"/>
      <c r="D28" s="295" t="n">
        <v>1</v>
      </c>
      <c r="E28" s="296"/>
      <c r="F28" s="296"/>
      <c r="G28" s="311" t="s">
        <v>105</v>
      </c>
      <c r="H28" s="312"/>
      <c r="I28" s="313"/>
      <c r="J28" s="313"/>
      <c r="K28" s="313"/>
      <c r="L28" s="313"/>
      <c r="M28" s="313"/>
      <c r="N28" s="313"/>
      <c r="O28" s="313"/>
      <c r="P28" s="313"/>
      <c r="Q28" s="313"/>
      <c r="R28" s="313"/>
      <c r="S28" s="313"/>
      <c r="T28" s="313"/>
      <c r="U28" s="314"/>
      <c r="V28" s="315"/>
      <c r="W28" s="301"/>
      <c r="X28" s="295"/>
      <c r="Y28" s="295"/>
      <c r="Z28" s="296"/>
      <c r="AA28" s="296"/>
      <c r="AB28" s="296"/>
      <c r="AC28" s="296"/>
      <c r="AD28" s="296"/>
      <c r="AE28" s="296"/>
      <c r="AF28" s="296"/>
      <c r="AG28" s="296"/>
      <c r="AH28" s="296"/>
      <c r="AI28" s="296"/>
      <c r="AJ28" s="296"/>
      <c r="AK28" s="296"/>
      <c r="AL28" s="296"/>
      <c r="AM28" s="296"/>
      <c r="AN28" s="296"/>
      <c r="AO28" s="296"/>
      <c r="AP28" s="296"/>
      <c r="AQ28" s="296"/>
      <c r="AR28" s="296"/>
      <c r="AS28" s="296"/>
      <c r="AT28" s="296"/>
      <c r="AU28" s="296"/>
      <c r="AV28" s="296"/>
      <c r="AW28" s="296"/>
      <c r="AX28" s="296"/>
      <c r="AY28" s="296"/>
      <c r="AZ28" s="296"/>
      <c r="BA28" s="296"/>
      <c r="BB28" s="296"/>
      <c r="BC28" s="296"/>
      <c r="BD28" s="296"/>
      <c r="BE28" s="296"/>
      <c r="BF28" s="296"/>
      <c r="BG28" s="296"/>
      <c r="BH28" s="296"/>
      <c r="BI28" s="296"/>
      <c r="BJ28" s="296"/>
    </row>
    <row r="29" customFormat="false" ht="15.75" hidden="false" customHeight="false" outlineLevel="0" collapsed="false">
      <c r="A29" s="301" t="n">
        <v>43922</v>
      </c>
      <c r="B29" s="295" t="s">
        <v>101</v>
      </c>
      <c r="C29" s="296"/>
      <c r="D29" s="296"/>
      <c r="E29" s="296"/>
      <c r="F29" s="296"/>
      <c r="G29" s="311" t="s">
        <v>97</v>
      </c>
      <c r="H29" s="312"/>
      <c r="I29" s="313" t="n">
        <v>2</v>
      </c>
      <c r="J29" s="313"/>
      <c r="K29" s="313"/>
      <c r="L29" s="313"/>
      <c r="M29" s="313" t="n">
        <v>9</v>
      </c>
      <c r="N29" s="313" t="n">
        <v>14</v>
      </c>
      <c r="O29" s="313" t="n">
        <v>2</v>
      </c>
      <c r="P29" s="313" t="n">
        <v>4</v>
      </c>
      <c r="Q29" s="313" t="n">
        <v>15</v>
      </c>
      <c r="R29" s="313" t="n">
        <v>4</v>
      </c>
      <c r="S29" s="313"/>
      <c r="T29" s="313" t="n">
        <v>15</v>
      </c>
      <c r="U29" s="314"/>
      <c r="V29" s="315" t="n">
        <v>65</v>
      </c>
      <c r="W29" s="301"/>
      <c r="X29" s="295"/>
      <c r="Y29" s="295"/>
      <c r="Z29" s="296"/>
      <c r="AA29" s="296"/>
      <c r="AB29" s="296"/>
      <c r="AC29" s="296"/>
      <c r="AD29" s="296"/>
      <c r="AE29" s="296"/>
      <c r="AF29" s="296"/>
      <c r="AG29" s="296"/>
      <c r="AH29" s="296"/>
      <c r="AI29" s="296"/>
      <c r="AJ29" s="296"/>
      <c r="AK29" s="296"/>
      <c r="AL29" s="296"/>
      <c r="AM29" s="296"/>
      <c r="AN29" s="296"/>
      <c r="AO29" s="296"/>
      <c r="AP29" s="296"/>
      <c r="AQ29" s="296"/>
      <c r="AR29" s="296"/>
      <c r="AS29" s="296"/>
      <c r="AT29" s="296"/>
      <c r="AU29" s="296"/>
      <c r="AV29" s="296"/>
      <c r="AW29" s="296"/>
      <c r="AX29" s="296"/>
      <c r="AY29" s="296"/>
      <c r="AZ29" s="296"/>
      <c r="BA29" s="296"/>
      <c r="BB29" s="296"/>
      <c r="BC29" s="296"/>
      <c r="BD29" s="296"/>
      <c r="BE29" s="296"/>
      <c r="BF29" s="296"/>
      <c r="BG29" s="296"/>
      <c r="BH29" s="296"/>
      <c r="BI29" s="296"/>
      <c r="BJ29" s="296"/>
    </row>
    <row r="30" customFormat="false" ht="15.75" hidden="false" customHeight="false" outlineLevel="0" collapsed="false">
      <c r="A30" s="301" t="n">
        <v>43922</v>
      </c>
      <c r="B30" s="295" t="s">
        <v>102</v>
      </c>
      <c r="C30" s="296"/>
      <c r="D30" s="295" t="n">
        <v>1</v>
      </c>
      <c r="E30" s="296"/>
      <c r="F30" s="296"/>
      <c r="G30" s="311" t="s">
        <v>98</v>
      </c>
      <c r="H30" s="312"/>
      <c r="I30" s="313"/>
      <c r="J30" s="313"/>
      <c r="K30" s="313"/>
      <c r="L30" s="313"/>
      <c r="M30" s="313"/>
      <c r="N30" s="313" t="n">
        <v>1</v>
      </c>
      <c r="O30" s="313"/>
      <c r="P30" s="313" t="n">
        <v>1</v>
      </c>
      <c r="Q30" s="313"/>
      <c r="R30" s="313"/>
      <c r="S30" s="313"/>
      <c r="T30" s="313"/>
      <c r="U30" s="314"/>
      <c r="V30" s="315" t="n">
        <v>2</v>
      </c>
      <c r="W30" s="301"/>
      <c r="X30" s="295"/>
      <c r="Y30" s="295"/>
      <c r="Z30" s="296"/>
      <c r="AA30" s="296"/>
      <c r="AB30" s="296"/>
      <c r="AC30" s="296"/>
      <c r="AD30" s="296"/>
      <c r="AE30" s="296"/>
      <c r="AF30" s="296"/>
      <c r="AG30" s="296"/>
      <c r="AH30" s="296"/>
      <c r="AI30" s="296"/>
      <c r="AJ30" s="296"/>
      <c r="AK30" s="296"/>
      <c r="AL30" s="296"/>
      <c r="AM30" s="296"/>
      <c r="AN30" s="296"/>
      <c r="AO30" s="296"/>
      <c r="AP30" s="296"/>
      <c r="AQ30" s="296"/>
      <c r="AR30" s="296"/>
      <c r="AS30" s="296"/>
      <c r="AT30" s="296"/>
      <c r="AU30" s="296"/>
      <c r="AV30" s="296"/>
      <c r="AW30" s="296"/>
      <c r="AX30" s="296"/>
      <c r="AY30" s="296"/>
      <c r="AZ30" s="296"/>
      <c r="BA30" s="296"/>
      <c r="BB30" s="296"/>
      <c r="BC30" s="296"/>
      <c r="BD30" s="296"/>
      <c r="BE30" s="296"/>
      <c r="BF30" s="296"/>
      <c r="BG30" s="296"/>
      <c r="BH30" s="296"/>
      <c r="BI30" s="296"/>
      <c r="BJ30" s="296"/>
    </row>
    <row r="31" customFormat="false" ht="15.75" hidden="false" customHeight="false" outlineLevel="0" collapsed="false">
      <c r="A31" s="301" t="n">
        <v>43922</v>
      </c>
      <c r="B31" s="295" t="s">
        <v>103</v>
      </c>
      <c r="C31" s="296"/>
      <c r="D31" s="296"/>
      <c r="E31" s="296"/>
      <c r="F31" s="296"/>
      <c r="G31" s="311" t="s">
        <v>96</v>
      </c>
      <c r="H31" s="312" t="n">
        <v>3</v>
      </c>
      <c r="I31" s="313"/>
      <c r="J31" s="313"/>
      <c r="K31" s="313"/>
      <c r="L31" s="313"/>
      <c r="M31" s="313"/>
      <c r="N31" s="313"/>
      <c r="O31" s="313"/>
      <c r="P31" s="313"/>
      <c r="Q31" s="313"/>
      <c r="R31" s="313"/>
      <c r="S31" s="313"/>
      <c r="T31" s="313"/>
      <c r="U31" s="314"/>
      <c r="V31" s="315" t="n">
        <v>3</v>
      </c>
      <c r="W31" s="301"/>
      <c r="X31" s="295"/>
      <c r="Y31" s="295"/>
      <c r="Z31" s="296"/>
      <c r="AA31" s="296"/>
      <c r="AB31" s="296"/>
      <c r="AC31" s="296"/>
      <c r="AD31" s="296"/>
      <c r="AE31" s="296"/>
      <c r="AF31" s="296"/>
      <c r="AG31" s="296"/>
      <c r="AH31" s="296"/>
      <c r="AI31" s="296"/>
      <c r="AJ31" s="296"/>
      <c r="AK31" s="296"/>
      <c r="AL31" s="296"/>
      <c r="AM31" s="296"/>
      <c r="AN31" s="296"/>
      <c r="AO31" s="296"/>
      <c r="AP31" s="296"/>
      <c r="AQ31" s="296"/>
      <c r="AR31" s="296"/>
      <c r="AS31" s="296"/>
      <c r="AT31" s="296"/>
      <c r="AU31" s="296"/>
      <c r="AV31" s="296"/>
      <c r="AW31" s="296"/>
      <c r="AX31" s="296"/>
      <c r="AY31" s="296"/>
      <c r="AZ31" s="296"/>
      <c r="BA31" s="296"/>
      <c r="BB31" s="296"/>
      <c r="BC31" s="296"/>
      <c r="BD31" s="296"/>
      <c r="BE31" s="296"/>
      <c r="BF31" s="296"/>
      <c r="BG31" s="296"/>
      <c r="BH31" s="296"/>
      <c r="BI31" s="296"/>
      <c r="BJ31" s="296"/>
    </row>
    <row r="32" customFormat="false" ht="15.75" hidden="false" customHeight="false" outlineLevel="0" collapsed="false">
      <c r="A32" s="301" t="n">
        <v>43922</v>
      </c>
      <c r="B32" s="295" t="s">
        <v>104</v>
      </c>
      <c r="C32" s="296"/>
      <c r="D32" s="295" t="n">
        <v>2</v>
      </c>
      <c r="E32" s="296"/>
      <c r="F32" s="296"/>
      <c r="G32" s="311" t="s">
        <v>94</v>
      </c>
      <c r="H32" s="312" t="n">
        <v>1</v>
      </c>
      <c r="I32" s="313"/>
      <c r="J32" s="313"/>
      <c r="K32" s="313"/>
      <c r="L32" s="313" t="n">
        <v>1</v>
      </c>
      <c r="M32" s="313"/>
      <c r="N32" s="313"/>
      <c r="O32" s="313"/>
      <c r="P32" s="313"/>
      <c r="Q32" s="313"/>
      <c r="R32" s="313"/>
      <c r="S32" s="313"/>
      <c r="T32" s="313" t="n">
        <v>1</v>
      </c>
      <c r="U32" s="314"/>
      <c r="V32" s="315" t="n">
        <v>3</v>
      </c>
      <c r="W32" s="301"/>
      <c r="X32" s="295"/>
      <c r="Y32" s="295"/>
      <c r="Z32" s="296"/>
      <c r="AA32" s="296"/>
      <c r="AB32" s="296"/>
      <c r="AC32" s="296"/>
      <c r="AD32" s="296"/>
      <c r="AE32" s="296"/>
      <c r="AF32" s="296"/>
      <c r="AG32" s="296"/>
      <c r="AH32" s="296"/>
      <c r="AI32" s="296"/>
      <c r="AJ32" s="296"/>
      <c r="AK32" s="296"/>
      <c r="AL32" s="296"/>
      <c r="AM32" s="296"/>
      <c r="AN32" s="296"/>
      <c r="AO32" s="296"/>
      <c r="AP32" s="296"/>
      <c r="AQ32" s="296"/>
      <c r="AR32" s="296"/>
      <c r="AS32" s="296"/>
      <c r="AT32" s="296"/>
      <c r="AU32" s="296"/>
      <c r="AV32" s="296"/>
      <c r="AW32" s="296"/>
      <c r="AX32" s="296"/>
      <c r="AY32" s="296"/>
      <c r="AZ32" s="296"/>
      <c r="BA32" s="296"/>
      <c r="BB32" s="296"/>
      <c r="BC32" s="296"/>
      <c r="BD32" s="296"/>
      <c r="BE32" s="296"/>
      <c r="BF32" s="296"/>
      <c r="BG32" s="296"/>
      <c r="BH32" s="296"/>
      <c r="BI32" s="296"/>
      <c r="BJ32" s="296"/>
    </row>
    <row r="33" customFormat="false" ht="15.75" hidden="false" customHeight="false" outlineLevel="0" collapsed="false">
      <c r="A33" s="301" t="n">
        <v>43922</v>
      </c>
      <c r="B33" s="295" t="s">
        <v>105</v>
      </c>
      <c r="C33" s="296"/>
      <c r="D33" s="296"/>
      <c r="E33" s="296"/>
      <c r="F33" s="296"/>
      <c r="G33" s="311" t="s">
        <v>93</v>
      </c>
      <c r="H33" s="312"/>
      <c r="I33" s="313"/>
      <c r="J33" s="313"/>
      <c r="K33" s="313"/>
      <c r="L33" s="313"/>
      <c r="M33" s="313"/>
      <c r="N33" s="313" t="n">
        <v>3</v>
      </c>
      <c r="O33" s="313" t="n">
        <v>2</v>
      </c>
      <c r="P33" s="313"/>
      <c r="Q33" s="313"/>
      <c r="R33" s="313" t="n">
        <v>3</v>
      </c>
      <c r="S33" s="313"/>
      <c r="T33" s="313"/>
      <c r="U33" s="314"/>
      <c r="V33" s="315" t="n">
        <v>8</v>
      </c>
      <c r="W33" s="301"/>
      <c r="X33" s="295"/>
      <c r="Y33" s="295"/>
      <c r="Z33" s="296"/>
      <c r="AA33" s="296"/>
      <c r="AB33" s="296"/>
      <c r="AC33" s="296"/>
      <c r="AD33" s="296"/>
      <c r="AE33" s="296"/>
      <c r="AF33" s="296"/>
      <c r="AG33" s="296"/>
      <c r="AH33" s="296"/>
      <c r="AI33" s="296"/>
      <c r="AJ33" s="296"/>
      <c r="AK33" s="296"/>
      <c r="AL33" s="296"/>
      <c r="AM33" s="296"/>
      <c r="AN33" s="296"/>
      <c r="AO33" s="296"/>
      <c r="AP33" s="296"/>
      <c r="AQ33" s="296"/>
      <c r="AR33" s="296"/>
      <c r="AS33" s="296"/>
      <c r="AT33" s="296"/>
      <c r="AU33" s="296"/>
      <c r="AV33" s="296"/>
      <c r="AW33" s="296"/>
      <c r="AX33" s="296"/>
      <c r="AY33" s="296"/>
      <c r="AZ33" s="296"/>
      <c r="BA33" s="296"/>
      <c r="BB33" s="296"/>
      <c r="BC33" s="296"/>
      <c r="BD33" s="296"/>
      <c r="BE33" s="296"/>
      <c r="BF33" s="296"/>
      <c r="BG33" s="296"/>
      <c r="BH33" s="296"/>
      <c r="BI33" s="296"/>
      <c r="BJ33" s="296"/>
    </row>
    <row r="34" customFormat="false" ht="15.75" hidden="false" customHeight="false" outlineLevel="0" collapsed="false">
      <c r="A34" s="301" t="n">
        <v>43922</v>
      </c>
      <c r="B34" s="295" t="s">
        <v>1113</v>
      </c>
      <c r="C34" s="296"/>
      <c r="D34" s="296"/>
      <c r="E34" s="296"/>
      <c r="F34" s="296"/>
      <c r="G34" s="311" t="s">
        <v>92</v>
      </c>
      <c r="H34" s="312"/>
      <c r="I34" s="313"/>
      <c r="J34" s="313"/>
      <c r="K34" s="313"/>
      <c r="L34" s="313" t="n">
        <v>1</v>
      </c>
      <c r="M34" s="313"/>
      <c r="N34" s="313"/>
      <c r="O34" s="313"/>
      <c r="P34" s="313" t="n">
        <v>1</v>
      </c>
      <c r="Q34" s="313"/>
      <c r="R34" s="313"/>
      <c r="S34" s="313" t="n">
        <v>3</v>
      </c>
      <c r="T34" s="313"/>
      <c r="U34" s="314"/>
      <c r="V34" s="315" t="n">
        <v>5</v>
      </c>
      <c r="W34" s="301"/>
      <c r="X34" s="295"/>
      <c r="Y34" s="295"/>
      <c r="Z34" s="296"/>
      <c r="AA34" s="296"/>
      <c r="AB34" s="296"/>
      <c r="AC34" s="296"/>
      <c r="AD34" s="296"/>
      <c r="AE34" s="296"/>
      <c r="AF34" s="296"/>
      <c r="AG34" s="296"/>
      <c r="AH34" s="296"/>
      <c r="AI34" s="296"/>
      <c r="AJ34" s="296"/>
      <c r="AK34" s="296"/>
      <c r="AL34" s="296"/>
      <c r="AM34" s="296"/>
      <c r="AN34" s="296"/>
      <c r="AO34" s="296"/>
      <c r="AP34" s="296"/>
      <c r="AQ34" s="296"/>
      <c r="AR34" s="296"/>
      <c r="AS34" s="296"/>
      <c r="AT34" s="296"/>
      <c r="AU34" s="296"/>
      <c r="AV34" s="296"/>
      <c r="AW34" s="296"/>
      <c r="AX34" s="296"/>
      <c r="AY34" s="296"/>
      <c r="AZ34" s="296"/>
      <c r="BA34" s="296"/>
      <c r="BB34" s="296"/>
      <c r="BC34" s="296"/>
      <c r="BD34" s="296"/>
      <c r="BE34" s="296"/>
      <c r="BF34" s="296"/>
      <c r="BG34" s="296"/>
      <c r="BH34" s="296"/>
      <c r="BI34" s="296"/>
      <c r="BJ34" s="296"/>
    </row>
    <row r="35" customFormat="false" ht="15.75" hidden="false" customHeight="false" outlineLevel="0" collapsed="false">
      <c r="A35" s="301"/>
      <c r="B35" s="295"/>
      <c r="C35" s="296"/>
      <c r="D35" s="296"/>
      <c r="E35" s="296"/>
      <c r="F35" s="296"/>
      <c r="G35" s="311" t="s">
        <v>95</v>
      </c>
      <c r="H35" s="312" t="n">
        <v>2</v>
      </c>
      <c r="I35" s="313"/>
      <c r="J35" s="313"/>
      <c r="K35" s="313"/>
      <c r="L35" s="313" t="n">
        <v>5</v>
      </c>
      <c r="M35" s="313"/>
      <c r="N35" s="313"/>
      <c r="O35" s="313"/>
      <c r="P35" s="313"/>
      <c r="Q35" s="313"/>
      <c r="R35" s="313" t="n">
        <v>5</v>
      </c>
      <c r="S35" s="313" t="n">
        <v>6</v>
      </c>
      <c r="T35" s="313" t="n">
        <v>2</v>
      </c>
      <c r="U35" s="314"/>
      <c r="V35" s="315" t="n">
        <v>20</v>
      </c>
      <c r="W35" s="301"/>
      <c r="X35" s="295"/>
      <c r="Y35" s="295"/>
      <c r="Z35" s="296"/>
      <c r="AA35" s="296"/>
      <c r="AB35" s="296"/>
      <c r="AC35" s="296"/>
      <c r="AD35" s="296"/>
      <c r="AE35" s="296"/>
      <c r="AF35" s="296"/>
      <c r="AG35" s="296"/>
      <c r="AH35" s="296"/>
      <c r="AI35" s="296"/>
      <c r="AJ35" s="296"/>
      <c r="AK35" s="296"/>
      <c r="AL35" s="296"/>
      <c r="AM35" s="296"/>
      <c r="AN35" s="296"/>
      <c r="AO35" s="296"/>
      <c r="AP35" s="296"/>
      <c r="AQ35" s="296"/>
      <c r="AR35" s="296"/>
      <c r="AS35" s="296"/>
      <c r="AT35" s="296"/>
      <c r="AU35" s="296"/>
      <c r="AV35" s="296"/>
      <c r="AW35" s="296"/>
      <c r="AX35" s="296"/>
      <c r="AY35" s="296"/>
      <c r="AZ35" s="296"/>
      <c r="BA35" s="296"/>
      <c r="BB35" s="296"/>
      <c r="BC35" s="296"/>
      <c r="BD35" s="296"/>
      <c r="BE35" s="296"/>
      <c r="BF35" s="296"/>
      <c r="BG35" s="296"/>
      <c r="BH35" s="296"/>
      <c r="BI35" s="296"/>
      <c r="BJ35" s="296"/>
    </row>
    <row r="36" customFormat="false" ht="15.75" hidden="false" customHeight="false" outlineLevel="0" collapsed="false">
      <c r="A36" s="301" t="n">
        <v>43921</v>
      </c>
      <c r="B36" s="295" t="s">
        <v>73</v>
      </c>
      <c r="C36" s="296"/>
      <c r="D36" s="296"/>
      <c r="E36" s="296"/>
      <c r="F36" s="296"/>
      <c r="G36" s="311" t="s">
        <v>1111</v>
      </c>
      <c r="H36" s="316"/>
      <c r="I36" s="317"/>
      <c r="J36" s="317"/>
      <c r="K36" s="317"/>
      <c r="L36" s="317"/>
      <c r="M36" s="317"/>
      <c r="N36" s="317"/>
      <c r="O36" s="317"/>
      <c r="P36" s="317"/>
      <c r="Q36" s="317"/>
      <c r="R36" s="317"/>
      <c r="S36" s="317"/>
      <c r="T36" s="317"/>
      <c r="U36" s="318"/>
      <c r="V36" s="319"/>
      <c r="W36" s="301"/>
      <c r="X36" s="295"/>
      <c r="Y36" s="295"/>
      <c r="Z36" s="296"/>
      <c r="AA36" s="296"/>
      <c r="AB36" s="296"/>
      <c r="AC36" s="296"/>
      <c r="AD36" s="296"/>
      <c r="AE36" s="296"/>
      <c r="AF36" s="296"/>
      <c r="AG36" s="296"/>
      <c r="AH36" s="296"/>
      <c r="AI36" s="296"/>
      <c r="AJ36" s="296"/>
      <c r="AK36" s="296"/>
      <c r="AL36" s="296"/>
      <c r="AM36" s="296"/>
      <c r="AN36" s="296"/>
      <c r="AO36" s="296"/>
      <c r="AP36" s="296"/>
      <c r="AQ36" s="296"/>
      <c r="AR36" s="296"/>
      <c r="AS36" s="296"/>
      <c r="AT36" s="296"/>
      <c r="AU36" s="296"/>
      <c r="AV36" s="296"/>
      <c r="AW36" s="296"/>
      <c r="AX36" s="296"/>
      <c r="AY36" s="296"/>
      <c r="AZ36" s="296"/>
      <c r="BA36" s="296"/>
      <c r="BB36" s="296"/>
      <c r="BC36" s="296"/>
      <c r="BD36" s="296"/>
      <c r="BE36" s="296"/>
      <c r="BF36" s="296"/>
      <c r="BG36" s="296"/>
      <c r="BH36" s="296"/>
      <c r="BI36" s="296"/>
      <c r="BJ36" s="296"/>
    </row>
    <row r="37" customFormat="false" ht="15.75" hidden="false" customHeight="false" outlineLevel="0" collapsed="false">
      <c r="A37" s="301" t="n">
        <v>43921</v>
      </c>
      <c r="B37" s="295" t="s">
        <v>74</v>
      </c>
      <c r="C37" s="296"/>
      <c r="D37" s="296"/>
      <c r="E37" s="296"/>
      <c r="F37" s="296"/>
      <c r="G37" s="320" t="s">
        <v>1112</v>
      </c>
      <c r="H37" s="321" t="n">
        <v>369</v>
      </c>
      <c r="I37" s="322" t="n">
        <v>81</v>
      </c>
      <c r="J37" s="322" t="n">
        <v>64</v>
      </c>
      <c r="K37" s="322" t="n">
        <v>65</v>
      </c>
      <c r="L37" s="322" t="n">
        <v>107</v>
      </c>
      <c r="M37" s="322" t="n">
        <v>105</v>
      </c>
      <c r="N37" s="322" t="n">
        <v>103</v>
      </c>
      <c r="O37" s="322" t="n">
        <v>153</v>
      </c>
      <c r="P37" s="322" t="n">
        <v>109</v>
      </c>
      <c r="Q37" s="322" t="n">
        <v>130</v>
      </c>
      <c r="R37" s="322" t="n">
        <v>129</v>
      </c>
      <c r="S37" s="322" t="n">
        <v>114</v>
      </c>
      <c r="T37" s="322" t="n">
        <v>149</v>
      </c>
      <c r="U37" s="323"/>
      <c r="V37" s="324" t="n">
        <v>1678</v>
      </c>
      <c r="W37" s="301"/>
      <c r="X37" s="295"/>
      <c r="Y37" s="296" t="n">
        <f aca="false">I36</f>
        <v>0</v>
      </c>
      <c r="Z37" s="296" t="n">
        <f aca="false">J36</f>
        <v>0</v>
      </c>
      <c r="AA37" s="296" t="n">
        <f aca="false">K36</f>
        <v>0</v>
      </c>
      <c r="AB37" s="296" t="n">
        <f aca="false">L36</f>
        <v>0</v>
      </c>
      <c r="AC37" s="296" t="n">
        <f aca="false">M36</f>
        <v>0</v>
      </c>
      <c r="AD37" s="296" t="n">
        <f aca="false">N36</f>
        <v>0</v>
      </c>
      <c r="AE37" s="296" t="n">
        <f aca="false">O36</f>
        <v>0</v>
      </c>
      <c r="AF37" s="296" t="n">
        <f aca="false">P36</f>
        <v>0</v>
      </c>
      <c r="AG37" s="296" t="n">
        <f aca="false">Q36</f>
        <v>0</v>
      </c>
      <c r="AH37" s="296" t="n">
        <f aca="false">R36</f>
        <v>0</v>
      </c>
      <c r="AI37" s="296" t="n">
        <f aca="false">S36</f>
        <v>0</v>
      </c>
      <c r="AJ37" s="296" t="n">
        <f aca="false">T36</f>
        <v>0</v>
      </c>
      <c r="AK37" s="296"/>
      <c r="AL37" s="296"/>
      <c r="AM37" s="296"/>
      <c r="AN37" s="296"/>
      <c r="AO37" s="296"/>
      <c r="AP37" s="296"/>
      <c r="AQ37" s="296"/>
      <c r="AR37" s="296"/>
      <c r="AS37" s="296"/>
      <c r="AT37" s="296"/>
      <c r="AU37" s="296"/>
      <c r="AV37" s="296"/>
      <c r="AW37" s="296"/>
      <c r="AX37" s="296"/>
      <c r="AY37" s="296"/>
      <c r="AZ37" s="296"/>
      <c r="BA37" s="296"/>
      <c r="BB37" s="296"/>
      <c r="BC37" s="296"/>
      <c r="BD37" s="296"/>
      <c r="BE37" s="296"/>
      <c r="BF37" s="296"/>
      <c r="BG37" s="296"/>
      <c r="BH37" s="296"/>
      <c r="BI37" s="296"/>
      <c r="BJ37" s="296"/>
    </row>
    <row r="38" customFormat="false" ht="15.75" hidden="false" customHeight="false" outlineLevel="0" collapsed="false">
      <c r="A38" s="301" t="n">
        <v>43921</v>
      </c>
      <c r="B38" s="295" t="s">
        <v>75</v>
      </c>
      <c r="C38" s="295" t="n">
        <v>14</v>
      </c>
      <c r="D38" s="295" t="n">
        <v>1</v>
      </c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6"/>
      <c r="T38" s="296"/>
      <c r="U38" s="296"/>
      <c r="V38" s="325"/>
      <c r="W38" s="301"/>
      <c r="X38" s="295" t="n">
        <f aca="false">G38</f>
        <v>0</v>
      </c>
      <c r="Y38" s="296" t="n">
        <f aca="false">SUM($I38:I38)</f>
        <v>0</v>
      </c>
      <c r="Z38" s="296" t="n">
        <f aca="false">SUM($I38:J38)</f>
        <v>0</v>
      </c>
      <c r="AA38" s="296" t="n">
        <f aca="false">SUM($I38:K38)</f>
        <v>0</v>
      </c>
      <c r="AB38" s="296" t="n">
        <f aca="false">SUM($I38:L38)</f>
        <v>0</v>
      </c>
      <c r="AC38" s="296" t="n">
        <f aca="false">SUM($I38:M38)</f>
        <v>0</v>
      </c>
      <c r="AD38" s="296" t="n">
        <f aca="false">SUM($I38:N38)</f>
        <v>0</v>
      </c>
      <c r="AE38" s="296" t="n">
        <f aca="false">SUM($I38:O38)</f>
        <v>0</v>
      </c>
      <c r="AF38" s="296" t="n">
        <f aca="false">SUM($I38:P38)</f>
        <v>0</v>
      </c>
      <c r="AG38" s="296" t="n">
        <f aca="false">SUM($I38:Q38)</f>
        <v>0</v>
      </c>
      <c r="AH38" s="296" t="n">
        <f aca="false">SUM($I38:R38)</f>
        <v>0</v>
      </c>
      <c r="AI38" s="296" t="n">
        <f aca="false">SUM($I38:S38)</f>
        <v>0</v>
      </c>
      <c r="AJ38" s="296" t="n">
        <f aca="false">SUM($I38:T38)</f>
        <v>0</v>
      </c>
      <c r="AK38" s="296"/>
      <c r="AL38" s="296"/>
      <c r="AM38" s="296"/>
      <c r="AN38" s="296"/>
      <c r="AO38" s="296"/>
      <c r="AP38" s="296"/>
      <c r="AQ38" s="296"/>
      <c r="AR38" s="296"/>
      <c r="AS38" s="296"/>
      <c r="AT38" s="296"/>
      <c r="AU38" s="296"/>
      <c r="AV38" s="296"/>
      <c r="AW38" s="296"/>
      <c r="AX38" s="296"/>
      <c r="AY38" s="296"/>
      <c r="AZ38" s="296"/>
      <c r="BA38" s="296"/>
      <c r="BB38" s="296"/>
      <c r="BC38" s="296"/>
      <c r="BD38" s="296"/>
      <c r="BE38" s="296"/>
      <c r="BF38" s="296"/>
      <c r="BG38" s="296"/>
      <c r="BH38" s="296"/>
      <c r="BI38" s="296"/>
      <c r="BJ38" s="296"/>
    </row>
    <row r="39" customFormat="false" ht="15.75" hidden="false" customHeight="false" outlineLevel="0" collapsed="false">
      <c r="A39" s="301" t="n">
        <v>43921</v>
      </c>
      <c r="B39" s="295" t="s">
        <v>76</v>
      </c>
      <c r="C39" s="295" t="n">
        <v>1</v>
      </c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6"/>
      <c r="T39" s="296"/>
      <c r="U39" s="296"/>
      <c r="V39" s="325"/>
      <c r="W39" s="301"/>
      <c r="X39" s="295" t="n">
        <f aca="false">G39</f>
        <v>0</v>
      </c>
      <c r="Y39" s="296" t="n">
        <f aca="false">SUM($I39:I39)</f>
        <v>0</v>
      </c>
      <c r="Z39" s="296" t="n">
        <f aca="false">SUM($I39:J39)</f>
        <v>0</v>
      </c>
      <c r="AA39" s="296" t="n">
        <f aca="false">SUM($I39:K39)</f>
        <v>0</v>
      </c>
      <c r="AB39" s="296" t="n">
        <f aca="false">SUM($I39:L39)</f>
        <v>0</v>
      </c>
      <c r="AC39" s="296" t="n">
        <f aca="false">SUM($I39:M39)</f>
        <v>0</v>
      </c>
      <c r="AD39" s="296" t="n">
        <f aca="false">SUM($I39:N39)</f>
        <v>0</v>
      </c>
      <c r="AE39" s="296" t="n">
        <f aca="false">SUM($I39:O39)</f>
        <v>0</v>
      </c>
      <c r="AF39" s="296" t="n">
        <f aca="false">SUM($I39:P39)</f>
        <v>0</v>
      </c>
      <c r="AG39" s="296" t="n">
        <f aca="false">SUM($I39:Q39)</f>
        <v>0</v>
      </c>
      <c r="AH39" s="296" t="n">
        <f aca="false">SUM($I39:R39)</f>
        <v>0</v>
      </c>
      <c r="AI39" s="296" t="n">
        <f aca="false">SUM($I39:S39)</f>
        <v>0</v>
      </c>
      <c r="AJ39" s="296" t="n">
        <f aca="false">SUM($I39:T39)</f>
        <v>0</v>
      </c>
      <c r="AK39" s="296"/>
      <c r="AL39" s="296"/>
      <c r="AM39" s="296"/>
      <c r="AN39" s="296"/>
      <c r="AO39" s="296"/>
      <c r="AP39" s="296"/>
      <c r="AQ39" s="296"/>
      <c r="AR39" s="296"/>
      <c r="AS39" s="296"/>
      <c r="AT39" s="296"/>
      <c r="AU39" s="296"/>
      <c r="AV39" s="296"/>
      <c r="AW39" s="296"/>
      <c r="AX39" s="296"/>
      <c r="AY39" s="296"/>
      <c r="AZ39" s="296"/>
      <c r="BA39" s="296"/>
      <c r="BB39" s="296"/>
      <c r="BC39" s="296"/>
      <c r="BD39" s="296"/>
      <c r="BE39" s="296"/>
      <c r="BF39" s="296"/>
      <c r="BG39" s="296"/>
      <c r="BH39" s="296"/>
      <c r="BI39" s="296"/>
      <c r="BJ39" s="296"/>
    </row>
    <row r="40" customFormat="false" ht="15.75" hidden="false" customHeight="false" outlineLevel="0" collapsed="false">
      <c r="A40" s="301" t="n">
        <v>43921</v>
      </c>
      <c r="B40" s="295" t="s">
        <v>78</v>
      </c>
      <c r="C40" s="295" t="n">
        <v>5</v>
      </c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6"/>
      <c r="T40" s="296"/>
      <c r="U40" s="296"/>
      <c r="V40" s="325"/>
      <c r="W40" s="301"/>
      <c r="X40" s="295" t="n">
        <f aca="false">G40</f>
        <v>0</v>
      </c>
      <c r="Y40" s="296" t="n">
        <f aca="false">SUM($I40:I40)</f>
        <v>0</v>
      </c>
      <c r="Z40" s="296" t="n">
        <f aca="false">SUM($I40:J40)</f>
        <v>0</v>
      </c>
      <c r="AA40" s="296" t="n">
        <f aca="false">SUM($I40:K40)</f>
        <v>0</v>
      </c>
      <c r="AB40" s="296" t="n">
        <f aca="false">SUM($I40:L40)</f>
        <v>0</v>
      </c>
      <c r="AC40" s="296" t="n">
        <f aca="false">SUM($I40:M40)</f>
        <v>0</v>
      </c>
      <c r="AD40" s="296" t="n">
        <f aca="false">SUM($I40:N40)</f>
        <v>0</v>
      </c>
      <c r="AE40" s="296" t="n">
        <f aca="false">SUM($I40:O40)</f>
        <v>0</v>
      </c>
      <c r="AF40" s="296" t="n">
        <f aca="false">SUM($I40:P40)</f>
        <v>0</v>
      </c>
      <c r="AG40" s="296" t="n">
        <f aca="false">SUM($I40:Q40)</f>
        <v>0</v>
      </c>
      <c r="AH40" s="296" t="n">
        <f aca="false">SUM($I40:R40)</f>
        <v>0</v>
      </c>
      <c r="AI40" s="296" t="n">
        <f aca="false">SUM($I40:S40)</f>
        <v>0</v>
      </c>
      <c r="AJ40" s="296" t="n">
        <f aca="false">SUM($I40:T40)</f>
        <v>0</v>
      </c>
      <c r="AK40" s="296"/>
      <c r="AL40" s="296"/>
      <c r="AM40" s="296"/>
      <c r="AN40" s="296"/>
      <c r="AO40" s="296"/>
      <c r="AP40" s="296"/>
      <c r="AQ40" s="296"/>
      <c r="AR40" s="296"/>
      <c r="AS40" s="296"/>
      <c r="AT40" s="296"/>
      <c r="AU40" s="296"/>
      <c r="AV40" s="296"/>
      <c r="AW40" s="296"/>
      <c r="AX40" s="296"/>
      <c r="AY40" s="296"/>
      <c r="AZ40" s="296"/>
      <c r="BA40" s="296"/>
      <c r="BB40" s="296"/>
      <c r="BC40" s="296"/>
      <c r="BD40" s="296"/>
      <c r="BE40" s="296"/>
      <c r="BF40" s="296"/>
      <c r="BG40" s="296"/>
      <c r="BH40" s="296"/>
      <c r="BI40" s="296"/>
      <c r="BJ40" s="296"/>
    </row>
    <row r="41" customFormat="false" ht="15.75" hidden="false" customHeight="false" outlineLevel="0" collapsed="false">
      <c r="A41" s="301" t="n">
        <v>43921</v>
      </c>
      <c r="B41" s="295" t="s">
        <v>79</v>
      </c>
      <c r="C41" s="295" t="n">
        <v>41</v>
      </c>
      <c r="D41" s="296"/>
      <c r="E41" s="295" t="n">
        <v>9</v>
      </c>
      <c r="F41" s="296"/>
      <c r="G41" s="296"/>
      <c r="H41" s="296"/>
      <c r="I41" s="296"/>
      <c r="J41" s="296"/>
      <c r="K41" s="296"/>
      <c r="L41" s="296"/>
      <c r="M41" s="296"/>
      <c r="N41" s="296"/>
      <c r="O41" s="296"/>
      <c r="P41" s="296"/>
      <c r="Q41" s="296"/>
      <c r="R41" s="296"/>
      <c r="S41" s="296"/>
      <c r="T41" s="296"/>
      <c r="U41" s="296"/>
      <c r="V41" s="325"/>
      <c r="W41" s="301"/>
      <c r="X41" s="295" t="n">
        <f aca="false">G41</f>
        <v>0</v>
      </c>
      <c r="Y41" s="296" t="n">
        <f aca="false">SUM($I41:I41)</f>
        <v>0</v>
      </c>
      <c r="Z41" s="296" t="n">
        <f aca="false">SUM($I41:J41)</f>
        <v>0</v>
      </c>
      <c r="AA41" s="296" t="n">
        <f aca="false">SUM($I41:K41)</f>
        <v>0</v>
      </c>
      <c r="AB41" s="296" t="n">
        <f aca="false">SUM($I41:L41)</f>
        <v>0</v>
      </c>
      <c r="AC41" s="296" t="n">
        <f aca="false">SUM($I41:M41)</f>
        <v>0</v>
      </c>
      <c r="AD41" s="296" t="n">
        <f aca="false">SUM($I41:N41)</f>
        <v>0</v>
      </c>
      <c r="AE41" s="296" t="n">
        <f aca="false">SUM($I41:O41)</f>
        <v>0</v>
      </c>
      <c r="AF41" s="296" t="n">
        <f aca="false">SUM($I41:P41)</f>
        <v>0</v>
      </c>
      <c r="AG41" s="296" t="n">
        <f aca="false">SUM($I41:Q41)</f>
        <v>0</v>
      </c>
      <c r="AH41" s="296" t="n">
        <f aca="false">SUM($I41:R41)</f>
        <v>0</v>
      </c>
      <c r="AI41" s="296" t="n">
        <f aca="false">SUM($I41:S41)</f>
        <v>0</v>
      </c>
      <c r="AJ41" s="296" t="n">
        <f aca="false">SUM($I41:T41)</f>
        <v>0</v>
      </c>
      <c r="AK41" s="296"/>
      <c r="AL41" s="296"/>
      <c r="AM41" s="296"/>
      <c r="AN41" s="296"/>
      <c r="AO41" s="296"/>
      <c r="AP41" s="296"/>
      <c r="AQ41" s="296"/>
      <c r="AR41" s="296"/>
      <c r="AS41" s="296"/>
      <c r="AT41" s="296"/>
      <c r="AU41" s="296"/>
      <c r="AV41" s="296"/>
      <c r="AW41" s="296"/>
      <c r="AX41" s="296"/>
      <c r="AY41" s="296"/>
      <c r="AZ41" s="296"/>
      <c r="BA41" s="296"/>
      <c r="BB41" s="296"/>
      <c r="BC41" s="296"/>
      <c r="BD41" s="296"/>
      <c r="BE41" s="296"/>
      <c r="BF41" s="296"/>
      <c r="BG41" s="296"/>
      <c r="BH41" s="296"/>
      <c r="BI41" s="296"/>
      <c r="BJ41" s="296"/>
    </row>
    <row r="42" customFormat="false" ht="15.75" hidden="false" customHeight="false" outlineLevel="0" collapsed="false">
      <c r="A42" s="301" t="n">
        <v>43921</v>
      </c>
      <c r="B42" s="295" t="s">
        <v>80</v>
      </c>
      <c r="C42" s="296"/>
      <c r="D42" s="296"/>
      <c r="E42" s="296"/>
      <c r="F42" s="296"/>
      <c r="G42" s="296"/>
      <c r="H42" s="296"/>
      <c r="I42" s="296"/>
      <c r="J42" s="296"/>
      <c r="K42" s="296"/>
      <c r="L42" s="296"/>
      <c r="M42" s="296"/>
      <c r="N42" s="296"/>
      <c r="O42" s="296"/>
      <c r="P42" s="296"/>
      <c r="Q42" s="296"/>
      <c r="R42" s="296"/>
      <c r="S42" s="296"/>
      <c r="T42" s="296"/>
      <c r="U42" s="296"/>
      <c r="V42" s="325"/>
      <c r="W42" s="301"/>
      <c r="X42" s="295" t="n">
        <f aca="false">G42</f>
        <v>0</v>
      </c>
      <c r="Y42" s="296" t="n">
        <f aca="false">SUM($I42:I42)</f>
        <v>0</v>
      </c>
      <c r="Z42" s="296" t="n">
        <f aca="false">SUM($I42:J42)</f>
        <v>0</v>
      </c>
      <c r="AA42" s="296" t="n">
        <f aca="false">SUM($I42:K42)</f>
        <v>0</v>
      </c>
      <c r="AB42" s="296" t="n">
        <f aca="false">SUM($I42:L42)</f>
        <v>0</v>
      </c>
      <c r="AC42" s="296" t="n">
        <f aca="false">SUM($I42:M42)</f>
        <v>0</v>
      </c>
      <c r="AD42" s="296" t="n">
        <f aca="false">SUM($I42:N42)</f>
        <v>0</v>
      </c>
      <c r="AE42" s="296" t="n">
        <f aca="false">SUM($I42:O42)</f>
        <v>0</v>
      </c>
      <c r="AF42" s="296" t="n">
        <f aca="false">SUM($I42:P42)</f>
        <v>0</v>
      </c>
      <c r="AG42" s="296" t="n">
        <f aca="false">SUM($I42:Q42)</f>
        <v>0</v>
      </c>
      <c r="AH42" s="296" t="n">
        <f aca="false">SUM($I42:R42)</f>
        <v>0</v>
      </c>
      <c r="AI42" s="296" t="n">
        <f aca="false">SUM($I42:S42)</f>
        <v>0</v>
      </c>
      <c r="AJ42" s="296" t="n">
        <f aca="false">SUM($I42:T42)</f>
        <v>0</v>
      </c>
      <c r="AK42" s="296"/>
      <c r="AL42" s="296"/>
      <c r="AM42" s="296"/>
      <c r="AN42" s="296"/>
      <c r="AO42" s="296"/>
      <c r="AP42" s="296"/>
      <c r="AQ42" s="296"/>
      <c r="AR42" s="296"/>
      <c r="AS42" s="296"/>
      <c r="AT42" s="296"/>
      <c r="AU42" s="296"/>
      <c r="AV42" s="296"/>
      <c r="AW42" s="296"/>
      <c r="AX42" s="296"/>
      <c r="AY42" s="296"/>
      <c r="AZ42" s="296"/>
      <c r="BA42" s="296"/>
      <c r="BB42" s="296"/>
      <c r="BC42" s="296"/>
      <c r="BD42" s="296"/>
      <c r="BE42" s="296"/>
      <c r="BF42" s="296"/>
      <c r="BG42" s="296"/>
      <c r="BH42" s="296"/>
      <c r="BI42" s="296"/>
      <c r="BJ42" s="296"/>
    </row>
    <row r="43" customFormat="false" ht="15.75" hidden="false" customHeight="false" outlineLevel="0" collapsed="false">
      <c r="A43" s="301" t="n">
        <v>43921</v>
      </c>
      <c r="B43" s="295" t="s">
        <v>82</v>
      </c>
      <c r="C43" s="295" t="n">
        <v>16</v>
      </c>
      <c r="D43" s="295" t="n">
        <v>3</v>
      </c>
      <c r="E43" s="295" t="n">
        <v>1</v>
      </c>
      <c r="F43" s="296"/>
      <c r="G43" s="296"/>
      <c r="H43" s="296"/>
      <c r="I43" s="296"/>
      <c r="J43" s="296"/>
      <c r="K43" s="296"/>
      <c r="L43" s="296"/>
      <c r="M43" s="296"/>
      <c r="N43" s="296"/>
      <c r="O43" s="296"/>
      <c r="P43" s="296"/>
      <c r="Q43" s="296"/>
      <c r="R43" s="296"/>
      <c r="S43" s="296"/>
      <c r="T43" s="296"/>
      <c r="U43" s="296"/>
      <c r="V43" s="325"/>
      <c r="W43" s="301"/>
      <c r="X43" s="295" t="n">
        <f aca="false">G43</f>
        <v>0</v>
      </c>
      <c r="Y43" s="296" t="n">
        <f aca="false">SUM($I43:I43)</f>
        <v>0</v>
      </c>
      <c r="Z43" s="296" t="n">
        <f aca="false">SUM($I43:J43)</f>
        <v>0</v>
      </c>
      <c r="AA43" s="296" t="n">
        <f aca="false">SUM($I43:K43)</f>
        <v>0</v>
      </c>
      <c r="AB43" s="296" t="n">
        <f aca="false">SUM($I43:L43)</f>
        <v>0</v>
      </c>
      <c r="AC43" s="296" t="n">
        <f aca="false">SUM($I43:M43)</f>
        <v>0</v>
      </c>
      <c r="AD43" s="296" t="n">
        <f aca="false">SUM($I43:N43)</f>
        <v>0</v>
      </c>
      <c r="AE43" s="296" t="n">
        <f aca="false">SUM($I43:O43)</f>
        <v>0</v>
      </c>
      <c r="AF43" s="296" t="n">
        <f aca="false">SUM($I43:P43)</f>
        <v>0</v>
      </c>
      <c r="AG43" s="296" t="n">
        <f aca="false">SUM($I43:Q43)</f>
        <v>0</v>
      </c>
      <c r="AH43" s="296" t="n">
        <f aca="false">SUM($I43:R43)</f>
        <v>0</v>
      </c>
      <c r="AI43" s="296" t="n">
        <f aca="false">SUM($I43:S43)</f>
        <v>0</v>
      </c>
      <c r="AJ43" s="296" t="n">
        <f aca="false">SUM($I43:T43)</f>
        <v>0</v>
      </c>
      <c r="AK43" s="296"/>
      <c r="AL43" s="296"/>
      <c r="AM43" s="296"/>
      <c r="AN43" s="296"/>
      <c r="AO43" s="296"/>
      <c r="AP43" s="296"/>
      <c r="AQ43" s="296"/>
      <c r="AR43" s="296"/>
      <c r="AS43" s="296"/>
      <c r="AT43" s="296"/>
      <c r="AU43" s="296"/>
      <c r="AV43" s="296"/>
      <c r="AW43" s="296"/>
      <c r="AX43" s="296"/>
      <c r="AY43" s="296"/>
      <c r="AZ43" s="296"/>
      <c r="BA43" s="296"/>
      <c r="BB43" s="296"/>
      <c r="BC43" s="296"/>
      <c r="BD43" s="296"/>
      <c r="BE43" s="296"/>
      <c r="BF43" s="296"/>
      <c r="BG43" s="296"/>
      <c r="BH43" s="296"/>
      <c r="BI43" s="296"/>
      <c r="BJ43" s="296"/>
    </row>
    <row r="44" customFormat="false" ht="15.75" hidden="false" customHeight="false" outlineLevel="0" collapsed="false">
      <c r="A44" s="301" t="n">
        <v>43921</v>
      </c>
      <c r="B44" s="295" t="s">
        <v>83</v>
      </c>
      <c r="C44" s="295" t="n">
        <v>13</v>
      </c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6"/>
      <c r="T44" s="296"/>
      <c r="U44" s="296"/>
      <c r="V44" s="325"/>
      <c r="W44" s="301"/>
      <c r="X44" s="295" t="n">
        <f aca="false">G44</f>
        <v>0</v>
      </c>
      <c r="Y44" s="296" t="n">
        <f aca="false">SUM($I44:I44)</f>
        <v>0</v>
      </c>
      <c r="Z44" s="296" t="n">
        <f aca="false">SUM($I44:J44)</f>
        <v>0</v>
      </c>
      <c r="AA44" s="296" t="n">
        <f aca="false">SUM($I44:K44)</f>
        <v>0</v>
      </c>
      <c r="AB44" s="296" t="n">
        <f aca="false">SUM($I44:L44)</f>
        <v>0</v>
      </c>
      <c r="AC44" s="296" t="n">
        <f aca="false">SUM($I44:M44)</f>
        <v>0</v>
      </c>
      <c r="AD44" s="296" t="n">
        <f aca="false">SUM($I44:N44)</f>
        <v>0</v>
      </c>
      <c r="AE44" s="296" t="n">
        <f aca="false">SUM($I44:O44)</f>
        <v>0</v>
      </c>
      <c r="AF44" s="296" t="n">
        <f aca="false">SUM($I44:P44)</f>
        <v>0</v>
      </c>
      <c r="AG44" s="296" t="n">
        <f aca="false">SUM($I44:Q44)</f>
        <v>0</v>
      </c>
      <c r="AH44" s="296" t="n">
        <f aca="false">SUM($I44:R44)</f>
        <v>0</v>
      </c>
      <c r="AI44" s="296" t="n">
        <f aca="false">SUM($I44:S44)</f>
        <v>0</v>
      </c>
      <c r="AJ44" s="296" t="n">
        <f aca="false">SUM($I44:T44)</f>
        <v>0</v>
      </c>
      <c r="AK44" s="296"/>
      <c r="AL44" s="296"/>
      <c r="AM44" s="296"/>
      <c r="AN44" s="296"/>
      <c r="AO44" s="296"/>
      <c r="AP44" s="296"/>
      <c r="AQ44" s="296"/>
      <c r="AR44" s="296"/>
      <c r="AS44" s="296"/>
      <c r="AT44" s="296"/>
      <c r="AU44" s="296"/>
      <c r="AV44" s="296"/>
      <c r="AW44" s="296"/>
      <c r="AX44" s="296"/>
      <c r="AY44" s="296"/>
      <c r="AZ44" s="296"/>
      <c r="BA44" s="296"/>
      <c r="BB44" s="296"/>
      <c r="BC44" s="296"/>
      <c r="BD44" s="296"/>
      <c r="BE44" s="296"/>
      <c r="BF44" s="296"/>
      <c r="BG44" s="296"/>
      <c r="BH44" s="296"/>
      <c r="BI44" s="296"/>
      <c r="BJ44" s="296"/>
    </row>
    <row r="45" customFormat="false" ht="15.75" hidden="false" customHeight="false" outlineLevel="0" collapsed="false">
      <c r="A45" s="301" t="n">
        <v>43921</v>
      </c>
      <c r="B45" s="295" t="s">
        <v>84</v>
      </c>
      <c r="C45" s="295" t="n">
        <v>2</v>
      </c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325"/>
      <c r="W45" s="301"/>
      <c r="X45" s="295" t="n">
        <f aca="false">G45</f>
        <v>0</v>
      </c>
      <c r="Y45" s="296" t="n">
        <f aca="false">SUM($I45:I45)</f>
        <v>0</v>
      </c>
      <c r="Z45" s="296" t="n">
        <f aca="false">SUM($I45:J45)</f>
        <v>0</v>
      </c>
      <c r="AA45" s="296" t="n">
        <f aca="false">SUM($I45:K45)</f>
        <v>0</v>
      </c>
      <c r="AB45" s="296" t="n">
        <f aca="false">SUM($I45:L45)</f>
        <v>0</v>
      </c>
      <c r="AC45" s="296" t="n">
        <f aca="false">SUM($I45:M45)</f>
        <v>0</v>
      </c>
      <c r="AD45" s="296" t="n">
        <f aca="false">SUM($I45:N45)</f>
        <v>0</v>
      </c>
      <c r="AE45" s="296" t="n">
        <f aca="false">SUM($I45:O45)</f>
        <v>0</v>
      </c>
      <c r="AF45" s="296" t="n">
        <f aca="false">SUM($I45:P45)</f>
        <v>0</v>
      </c>
      <c r="AG45" s="296" t="n">
        <f aca="false">SUM($I45:Q45)</f>
        <v>0</v>
      </c>
      <c r="AH45" s="296" t="n">
        <f aca="false">SUM($I45:R45)</f>
        <v>0</v>
      </c>
      <c r="AI45" s="296" t="n">
        <f aca="false">SUM($I45:S45)</f>
        <v>0</v>
      </c>
      <c r="AJ45" s="296" t="n">
        <f aca="false">SUM($I45:T45)</f>
        <v>0</v>
      </c>
      <c r="AK45" s="296"/>
      <c r="AL45" s="296"/>
      <c r="AM45" s="296"/>
      <c r="AN45" s="296"/>
      <c r="AO45" s="296"/>
      <c r="AP45" s="296"/>
      <c r="AQ45" s="296"/>
      <c r="AR45" s="296"/>
      <c r="AS45" s="296"/>
      <c r="AT45" s="296"/>
      <c r="AU45" s="296"/>
      <c r="AV45" s="296"/>
      <c r="AW45" s="296"/>
      <c r="AX45" s="296"/>
      <c r="AY45" s="296"/>
      <c r="AZ45" s="296"/>
      <c r="BA45" s="296"/>
      <c r="BB45" s="296"/>
      <c r="BC45" s="296"/>
      <c r="BD45" s="296"/>
      <c r="BE45" s="296"/>
      <c r="BF45" s="296"/>
      <c r="BG45" s="296"/>
      <c r="BH45" s="296"/>
      <c r="BI45" s="296"/>
      <c r="BJ45" s="296"/>
    </row>
    <row r="46" customFormat="false" ht="15.75" hidden="false" customHeight="false" outlineLevel="0" collapsed="false">
      <c r="A46" s="301" t="n">
        <v>43921</v>
      </c>
      <c r="B46" s="295" t="s">
        <v>85</v>
      </c>
      <c r="C46" s="296"/>
      <c r="D46" s="295" t="n">
        <v>2</v>
      </c>
      <c r="E46" s="295" t="n">
        <v>2</v>
      </c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6"/>
      <c r="T46" s="296"/>
      <c r="U46" s="296"/>
      <c r="V46" s="325"/>
      <c r="W46" s="301"/>
      <c r="X46" s="295" t="n">
        <f aca="false">G46</f>
        <v>0</v>
      </c>
      <c r="Y46" s="296" t="n">
        <f aca="false">SUM($I46:I46)</f>
        <v>0</v>
      </c>
      <c r="Z46" s="296" t="n">
        <f aca="false">SUM($I46:J46)</f>
        <v>0</v>
      </c>
      <c r="AA46" s="296" t="n">
        <f aca="false">SUM($I46:K46)</f>
        <v>0</v>
      </c>
      <c r="AB46" s="296" t="n">
        <f aca="false">SUM($I46:L46)</f>
        <v>0</v>
      </c>
      <c r="AC46" s="296" t="n">
        <f aca="false">SUM($I46:M46)</f>
        <v>0</v>
      </c>
      <c r="AD46" s="296" t="n">
        <f aca="false">SUM($I46:N46)</f>
        <v>0</v>
      </c>
      <c r="AE46" s="296" t="n">
        <f aca="false">SUM($I46:O46)</f>
        <v>0</v>
      </c>
      <c r="AF46" s="296" t="n">
        <f aca="false">SUM($I46:P46)</f>
        <v>0</v>
      </c>
      <c r="AG46" s="296" t="n">
        <f aca="false">SUM($I46:Q46)</f>
        <v>0</v>
      </c>
      <c r="AH46" s="296" t="n">
        <f aca="false">SUM($I46:R46)</f>
        <v>0</v>
      </c>
      <c r="AI46" s="296" t="n">
        <f aca="false">SUM($I46:S46)</f>
        <v>0</v>
      </c>
      <c r="AJ46" s="296" t="n">
        <f aca="false">SUM($I46:T46)</f>
        <v>0</v>
      </c>
      <c r="AK46" s="296"/>
      <c r="AL46" s="296"/>
      <c r="AM46" s="296"/>
      <c r="AN46" s="296"/>
      <c r="AO46" s="296"/>
      <c r="AP46" s="296"/>
      <c r="AQ46" s="296"/>
      <c r="AR46" s="296"/>
      <c r="AS46" s="296"/>
      <c r="AT46" s="296"/>
      <c r="AU46" s="296"/>
      <c r="AV46" s="296"/>
      <c r="AW46" s="296"/>
      <c r="AX46" s="296"/>
      <c r="AY46" s="296"/>
      <c r="AZ46" s="296"/>
      <c r="BA46" s="296"/>
      <c r="BB46" s="296"/>
      <c r="BC46" s="296"/>
      <c r="BD46" s="296"/>
      <c r="BE46" s="296"/>
      <c r="BF46" s="296"/>
      <c r="BG46" s="296"/>
      <c r="BH46" s="296"/>
      <c r="BI46" s="296"/>
      <c r="BJ46" s="296"/>
    </row>
    <row r="47" customFormat="false" ht="15.75" hidden="false" customHeight="false" outlineLevel="0" collapsed="false">
      <c r="A47" s="301" t="n">
        <v>43921</v>
      </c>
      <c r="B47" s="295" t="s">
        <v>86</v>
      </c>
      <c r="C47" s="295" t="n">
        <v>3</v>
      </c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6"/>
      <c r="T47" s="296"/>
      <c r="U47" s="296"/>
      <c r="V47" s="325"/>
      <c r="W47" s="301"/>
      <c r="X47" s="295" t="n">
        <f aca="false">G47</f>
        <v>0</v>
      </c>
      <c r="Y47" s="296" t="n">
        <f aca="false">SUM($I47:I47)</f>
        <v>0</v>
      </c>
      <c r="Z47" s="296" t="n">
        <f aca="false">SUM($I47:J47)</f>
        <v>0</v>
      </c>
      <c r="AA47" s="296" t="n">
        <f aca="false">SUM($I47:K47)</f>
        <v>0</v>
      </c>
      <c r="AB47" s="296" t="n">
        <f aca="false">SUM($I47:L47)</f>
        <v>0</v>
      </c>
      <c r="AC47" s="296" t="n">
        <f aca="false">SUM($I47:M47)</f>
        <v>0</v>
      </c>
      <c r="AD47" s="296" t="n">
        <f aca="false">SUM($I47:N47)</f>
        <v>0</v>
      </c>
      <c r="AE47" s="296" t="n">
        <f aca="false">SUM($I47:O47)</f>
        <v>0</v>
      </c>
      <c r="AF47" s="296" t="n">
        <f aca="false">SUM($I47:P47)</f>
        <v>0</v>
      </c>
      <c r="AG47" s="296" t="n">
        <f aca="false">SUM($I47:Q47)</f>
        <v>0</v>
      </c>
      <c r="AH47" s="296" t="n">
        <f aca="false">SUM($I47:R47)</f>
        <v>0</v>
      </c>
      <c r="AI47" s="296" t="n">
        <f aca="false">SUM($I47:S47)</f>
        <v>0</v>
      </c>
      <c r="AJ47" s="296" t="n">
        <f aca="false">SUM($I47:T47)</f>
        <v>0</v>
      </c>
      <c r="AK47" s="296"/>
      <c r="AL47" s="296"/>
      <c r="AM47" s="296"/>
      <c r="AN47" s="296"/>
      <c r="AO47" s="296"/>
      <c r="AP47" s="296"/>
      <c r="AQ47" s="296"/>
      <c r="AR47" s="296"/>
      <c r="AS47" s="296"/>
      <c r="AT47" s="296"/>
      <c r="AU47" s="296"/>
      <c r="AV47" s="296"/>
      <c r="AW47" s="296"/>
      <c r="AX47" s="296"/>
      <c r="AY47" s="296"/>
      <c r="AZ47" s="296"/>
      <c r="BA47" s="296"/>
      <c r="BB47" s="296"/>
      <c r="BC47" s="296"/>
      <c r="BD47" s="296"/>
      <c r="BE47" s="296"/>
      <c r="BF47" s="296"/>
      <c r="BG47" s="296"/>
      <c r="BH47" s="296"/>
      <c r="BI47" s="296"/>
      <c r="BJ47" s="296"/>
    </row>
    <row r="48" customFormat="false" ht="15.75" hidden="false" customHeight="false" outlineLevel="0" collapsed="false">
      <c r="A48" s="301" t="n">
        <v>43921</v>
      </c>
      <c r="B48" s="295" t="s">
        <v>87</v>
      </c>
      <c r="C48" s="295" t="n">
        <v>2</v>
      </c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6"/>
      <c r="T48" s="296"/>
      <c r="U48" s="296"/>
      <c r="V48" s="325"/>
      <c r="W48" s="301"/>
      <c r="X48" s="295" t="n">
        <f aca="false">G48</f>
        <v>0</v>
      </c>
      <c r="Y48" s="296" t="n">
        <f aca="false">SUM($I48:I48)</f>
        <v>0</v>
      </c>
      <c r="Z48" s="296" t="n">
        <f aca="false">SUM($I48:J48)</f>
        <v>0</v>
      </c>
      <c r="AA48" s="296" t="n">
        <f aca="false">SUM($I48:K48)</f>
        <v>0</v>
      </c>
      <c r="AB48" s="296" t="n">
        <f aca="false">SUM($I48:L48)</f>
        <v>0</v>
      </c>
      <c r="AC48" s="296" t="n">
        <f aca="false">SUM($I48:M48)</f>
        <v>0</v>
      </c>
      <c r="AD48" s="296" t="n">
        <f aca="false">SUM($I48:N48)</f>
        <v>0</v>
      </c>
      <c r="AE48" s="296" t="n">
        <f aca="false">SUM($I48:O48)</f>
        <v>0</v>
      </c>
      <c r="AF48" s="296" t="n">
        <f aca="false">SUM($I48:P48)</f>
        <v>0</v>
      </c>
      <c r="AG48" s="296" t="n">
        <f aca="false">SUM($I48:Q48)</f>
        <v>0</v>
      </c>
      <c r="AH48" s="296" t="n">
        <f aca="false">SUM($I48:R48)</f>
        <v>0</v>
      </c>
      <c r="AI48" s="296" t="n">
        <f aca="false">SUM($I48:S48)</f>
        <v>0</v>
      </c>
      <c r="AJ48" s="296" t="n">
        <f aca="false">SUM($I48:T48)</f>
        <v>0</v>
      </c>
      <c r="AK48" s="296"/>
      <c r="AL48" s="296"/>
      <c r="AM48" s="296"/>
      <c r="AN48" s="296"/>
      <c r="AO48" s="326" t="s">
        <v>150</v>
      </c>
      <c r="AP48" s="326" t="s">
        <v>1114</v>
      </c>
      <c r="AQ48" s="326" t="s">
        <v>7</v>
      </c>
      <c r="AR48" s="326" t="s">
        <v>1109</v>
      </c>
      <c r="AS48" s="296"/>
      <c r="AT48" s="297"/>
      <c r="AU48" s="298" t="s">
        <v>1115</v>
      </c>
      <c r="AV48" s="299"/>
      <c r="AW48" s="300"/>
      <c r="AX48" s="296"/>
      <c r="AY48" s="296"/>
      <c r="AZ48" s="296"/>
      <c r="BA48" s="296"/>
      <c r="BB48" s="296"/>
      <c r="BC48" s="296"/>
      <c r="BD48" s="296"/>
      <c r="BE48" s="296"/>
      <c r="BF48" s="296"/>
      <c r="BG48" s="296"/>
      <c r="BH48" s="296"/>
      <c r="BI48" s="296"/>
      <c r="BJ48" s="296"/>
    </row>
    <row r="49" customFormat="false" ht="15.75" hidden="false" customHeight="false" outlineLevel="0" collapsed="false">
      <c r="A49" s="301" t="n">
        <v>43921</v>
      </c>
      <c r="B49" s="295" t="s">
        <v>88</v>
      </c>
      <c r="C49" s="295" t="n">
        <v>2</v>
      </c>
      <c r="D49" s="296"/>
      <c r="E49" s="296"/>
      <c r="F49" s="296"/>
      <c r="G49" s="296"/>
      <c r="H49" s="296"/>
      <c r="I49" s="296"/>
      <c r="J49" s="296"/>
      <c r="K49" s="296"/>
      <c r="L49" s="296"/>
      <c r="M49" s="296"/>
      <c r="N49" s="296"/>
      <c r="O49" s="296"/>
      <c r="P49" s="296"/>
      <c r="Q49" s="296"/>
      <c r="R49" s="296"/>
      <c r="S49" s="296"/>
      <c r="T49" s="296"/>
      <c r="U49" s="296"/>
      <c r="V49" s="325"/>
      <c r="W49" s="301"/>
      <c r="X49" s="295" t="n">
        <f aca="false">G49</f>
        <v>0</v>
      </c>
      <c r="Y49" s="296" t="n">
        <f aca="false">SUM($I49:I49)</f>
        <v>0</v>
      </c>
      <c r="Z49" s="296" t="n">
        <f aca="false">SUM($I49:J49)</f>
        <v>0</v>
      </c>
      <c r="AA49" s="296" t="n">
        <f aca="false">SUM($I49:K49)</f>
        <v>0</v>
      </c>
      <c r="AB49" s="296" t="n">
        <f aca="false">SUM($I49:L49)</f>
        <v>0</v>
      </c>
      <c r="AC49" s="296" t="n">
        <f aca="false">SUM($I49:M49)</f>
        <v>0</v>
      </c>
      <c r="AD49" s="296" t="n">
        <f aca="false">SUM($I49:N49)</f>
        <v>0</v>
      </c>
      <c r="AE49" s="296" t="n">
        <f aca="false">SUM($I49:O49)</f>
        <v>0</v>
      </c>
      <c r="AF49" s="296" t="n">
        <f aca="false">SUM($I49:P49)</f>
        <v>0</v>
      </c>
      <c r="AG49" s="296" t="n">
        <f aca="false">SUM($I49:Q49)</f>
        <v>0</v>
      </c>
      <c r="AH49" s="296" t="n">
        <f aca="false">SUM($I49:R49)</f>
        <v>0</v>
      </c>
      <c r="AI49" s="296" t="n">
        <f aca="false">SUM($I49:S49)</f>
        <v>0</v>
      </c>
      <c r="AJ49" s="296" t="n">
        <f aca="false">SUM($I49:T49)</f>
        <v>0</v>
      </c>
      <c r="AK49" s="296"/>
      <c r="AL49" s="296"/>
      <c r="AM49" s="296"/>
      <c r="AN49" s="296"/>
      <c r="AO49" s="327" t="s">
        <v>73</v>
      </c>
      <c r="AP49" s="328" t="n">
        <v>5</v>
      </c>
      <c r="AQ49" s="328" t="n">
        <v>0</v>
      </c>
      <c r="AR49" s="328" t="n">
        <v>0</v>
      </c>
      <c r="AS49" s="296"/>
      <c r="AT49" s="302" t="s">
        <v>150</v>
      </c>
      <c r="AU49" s="329" t="s">
        <v>1110</v>
      </c>
      <c r="AV49" s="330" t="s">
        <v>1116</v>
      </c>
      <c r="AW49" s="331" t="s">
        <v>1117</v>
      </c>
      <c r="AX49" s="296"/>
      <c r="AY49" s="296"/>
      <c r="AZ49" s="296"/>
      <c r="BA49" s="296"/>
      <c r="BB49" s="296"/>
      <c r="BC49" s="296"/>
      <c r="BD49" s="296"/>
      <c r="BE49" s="296"/>
      <c r="BF49" s="296"/>
      <c r="BG49" s="296"/>
      <c r="BH49" s="296"/>
      <c r="BI49" s="296"/>
      <c r="BJ49" s="296"/>
    </row>
    <row r="50" customFormat="false" ht="15.75" hidden="false" customHeight="false" outlineLevel="0" collapsed="false">
      <c r="A50" s="301" t="n">
        <v>43921</v>
      </c>
      <c r="B50" s="295" t="s">
        <v>89</v>
      </c>
      <c r="C50" s="296"/>
      <c r="D50" s="296"/>
      <c r="E50" s="296"/>
      <c r="F50" s="296"/>
      <c r="G50" s="296"/>
      <c r="H50" s="296"/>
      <c r="I50" s="296"/>
      <c r="J50" s="296"/>
      <c r="K50" s="296"/>
      <c r="L50" s="296"/>
      <c r="M50" s="296"/>
      <c r="N50" s="296"/>
      <c r="O50" s="296"/>
      <c r="P50" s="296"/>
      <c r="Q50" s="296"/>
      <c r="R50" s="296"/>
      <c r="S50" s="296"/>
      <c r="T50" s="296"/>
      <c r="U50" s="296"/>
      <c r="V50" s="325"/>
      <c r="W50" s="301"/>
      <c r="X50" s="295" t="n">
        <f aca="false">G50</f>
        <v>0</v>
      </c>
      <c r="Y50" s="296" t="n">
        <f aca="false">SUM($I50:I50)</f>
        <v>0</v>
      </c>
      <c r="Z50" s="296" t="n">
        <f aca="false">SUM($I50:J50)</f>
        <v>0</v>
      </c>
      <c r="AA50" s="296" t="n">
        <f aca="false">SUM($I50:K50)</f>
        <v>0</v>
      </c>
      <c r="AB50" s="296" t="n">
        <f aca="false">SUM($I50:L50)</f>
        <v>0</v>
      </c>
      <c r="AC50" s="296" t="n">
        <f aca="false">SUM($I50:M50)</f>
        <v>0</v>
      </c>
      <c r="AD50" s="296" t="n">
        <f aca="false">SUM($I50:N50)</f>
        <v>0</v>
      </c>
      <c r="AE50" s="296" t="n">
        <f aca="false">SUM($I50:O50)</f>
        <v>0</v>
      </c>
      <c r="AF50" s="296" t="n">
        <f aca="false">SUM($I50:P50)</f>
        <v>0</v>
      </c>
      <c r="AG50" s="296" t="n">
        <f aca="false">SUM($I50:Q50)</f>
        <v>0</v>
      </c>
      <c r="AH50" s="296" t="n">
        <f aca="false">SUM($I50:R50)</f>
        <v>0</v>
      </c>
      <c r="AI50" s="296" t="n">
        <f aca="false">SUM($I50:S50)</f>
        <v>0</v>
      </c>
      <c r="AJ50" s="296" t="n">
        <f aca="false">SUM($I50:T50)</f>
        <v>0</v>
      </c>
      <c r="AK50" s="296"/>
      <c r="AL50" s="296"/>
      <c r="AM50" s="296"/>
      <c r="AN50" s="296"/>
      <c r="AO50" s="295" t="s">
        <v>74</v>
      </c>
      <c r="AP50" s="332" t="n">
        <v>10</v>
      </c>
      <c r="AQ50" s="332" t="n">
        <v>0</v>
      </c>
      <c r="AR50" s="332" t="n">
        <v>2</v>
      </c>
      <c r="AS50" s="296"/>
      <c r="AT50" s="306" t="s">
        <v>73</v>
      </c>
      <c r="AU50" s="333" t="n">
        <v>4</v>
      </c>
      <c r="AV50" s="308"/>
      <c r="AW50" s="334"/>
      <c r="AX50" s="296"/>
      <c r="AY50" s="296"/>
      <c r="AZ50" s="296"/>
      <c r="BA50" s="296"/>
      <c r="BB50" s="296"/>
      <c r="BC50" s="296"/>
      <c r="BD50" s="296"/>
      <c r="BE50" s="296"/>
      <c r="BF50" s="296"/>
      <c r="BG50" s="296"/>
      <c r="BH50" s="296"/>
      <c r="BI50" s="296"/>
      <c r="BJ50" s="296"/>
    </row>
    <row r="51" customFormat="false" ht="15.75" hidden="false" customHeight="false" outlineLevel="0" collapsed="false">
      <c r="A51" s="301" t="n">
        <v>43921</v>
      </c>
      <c r="B51" s="295" t="s">
        <v>90</v>
      </c>
      <c r="C51" s="295" t="n">
        <v>1</v>
      </c>
      <c r="D51" s="296"/>
      <c r="E51" s="296"/>
      <c r="F51" s="296"/>
      <c r="G51" s="296"/>
      <c r="H51" s="296"/>
      <c r="I51" s="296"/>
      <c r="J51" s="296"/>
      <c r="K51" s="296"/>
      <c r="L51" s="296"/>
      <c r="M51" s="296"/>
      <c r="N51" s="296"/>
      <c r="O51" s="296"/>
      <c r="P51" s="296"/>
      <c r="Q51" s="296"/>
      <c r="R51" s="296"/>
      <c r="S51" s="296"/>
      <c r="T51" s="296"/>
      <c r="U51" s="296"/>
      <c r="V51" s="325"/>
      <c r="W51" s="301"/>
      <c r="X51" s="295" t="n">
        <f aca="false">G51</f>
        <v>0</v>
      </c>
      <c r="Y51" s="296" t="n">
        <f aca="false">SUM($I51:I51)</f>
        <v>0</v>
      </c>
      <c r="Z51" s="296" t="n">
        <f aca="false">SUM($I51:J51)</f>
        <v>0</v>
      </c>
      <c r="AA51" s="296" t="n">
        <f aca="false">SUM($I51:K51)</f>
        <v>0</v>
      </c>
      <c r="AB51" s="296" t="n">
        <f aca="false">SUM($I51:L51)</f>
        <v>0</v>
      </c>
      <c r="AC51" s="296" t="n">
        <f aca="false">SUM($I51:M51)</f>
        <v>0</v>
      </c>
      <c r="AD51" s="296" t="n">
        <f aca="false">SUM($I51:N51)</f>
        <v>0</v>
      </c>
      <c r="AE51" s="296" t="n">
        <f aca="false">SUM($I51:O51)</f>
        <v>0</v>
      </c>
      <c r="AF51" s="296" t="n">
        <f aca="false">SUM($I51:P51)</f>
        <v>0</v>
      </c>
      <c r="AG51" s="296" t="n">
        <f aca="false">SUM($I51:Q51)</f>
        <v>0</v>
      </c>
      <c r="AH51" s="296" t="n">
        <f aca="false">SUM($I51:R51)</f>
        <v>0</v>
      </c>
      <c r="AI51" s="296" t="n">
        <f aca="false">SUM($I51:S51)</f>
        <v>0</v>
      </c>
      <c r="AJ51" s="296" t="n">
        <f aca="false">SUM($I51:T51)</f>
        <v>0</v>
      </c>
      <c r="AK51" s="296"/>
      <c r="AL51" s="296"/>
      <c r="AM51" s="296"/>
      <c r="AN51" s="296"/>
      <c r="AO51" s="327" t="s">
        <v>75</v>
      </c>
      <c r="AP51" s="328" t="n">
        <v>106</v>
      </c>
      <c r="AQ51" s="328" t="n">
        <v>1</v>
      </c>
      <c r="AR51" s="328" t="n">
        <v>4</v>
      </c>
      <c r="AS51" s="296"/>
      <c r="AT51" s="311" t="s">
        <v>74</v>
      </c>
      <c r="AU51" s="335" t="n">
        <v>25</v>
      </c>
      <c r="AV51" s="336" t="n">
        <v>10</v>
      </c>
      <c r="AW51" s="337" t="n">
        <v>2</v>
      </c>
      <c r="AX51" s="296"/>
      <c r="AY51" s="296"/>
      <c r="AZ51" s="296"/>
      <c r="BA51" s="296"/>
      <c r="BB51" s="296"/>
      <c r="BC51" s="296"/>
      <c r="BD51" s="296"/>
      <c r="BE51" s="296"/>
      <c r="BF51" s="296"/>
      <c r="BG51" s="296"/>
      <c r="BH51" s="296"/>
      <c r="BI51" s="296"/>
      <c r="BJ51" s="296"/>
    </row>
    <row r="52" customFormat="false" ht="15.75" hidden="false" customHeight="false" outlineLevel="0" collapsed="false">
      <c r="A52" s="301" t="n">
        <v>43921</v>
      </c>
      <c r="B52" s="295" t="s">
        <v>91</v>
      </c>
      <c r="C52" s="295" t="n">
        <v>2</v>
      </c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6"/>
      <c r="T52" s="296"/>
      <c r="U52" s="296"/>
      <c r="V52" s="325"/>
      <c r="W52" s="301"/>
      <c r="X52" s="295" t="n">
        <f aca="false">G52</f>
        <v>0</v>
      </c>
      <c r="Y52" s="296" t="n">
        <f aca="false">SUM($I52:I52)</f>
        <v>0</v>
      </c>
      <c r="Z52" s="296" t="n">
        <f aca="false">SUM($I52:J52)</f>
        <v>0</v>
      </c>
      <c r="AA52" s="296" t="n">
        <f aca="false">SUM($I52:K52)</f>
        <v>0</v>
      </c>
      <c r="AB52" s="296" t="n">
        <f aca="false">SUM($I52:L52)</f>
        <v>0</v>
      </c>
      <c r="AC52" s="296" t="n">
        <f aca="false">SUM($I52:M52)</f>
        <v>0</v>
      </c>
      <c r="AD52" s="296" t="n">
        <f aca="false">SUM($I52:N52)</f>
        <v>0</v>
      </c>
      <c r="AE52" s="296" t="n">
        <f aca="false">SUM($I52:O52)</f>
        <v>0</v>
      </c>
      <c r="AF52" s="296" t="n">
        <f aca="false">SUM($I52:P52)</f>
        <v>0</v>
      </c>
      <c r="AG52" s="296" t="n">
        <f aca="false">SUM($I52:Q52)</f>
        <v>0</v>
      </c>
      <c r="AH52" s="296" t="n">
        <f aca="false">SUM($I52:R52)</f>
        <v>0</v>
      </c>
      <c r="AI52" s="296" t="n">
        <f aca="false">SUM($I52:S52)</f>
        <v>0</v>
      </c>
      <c r="AJ52" s="296" t="n">
        <f aca="false">SUM($I52:T52)</f>
        <v>0</v>
      </c>
      <c r="AK52" s="296"/>
      <c r="AL52" s="296"/>
      <c r="AM52" s="296"/>
      <c r="AN52" s="296"/>
      <c r="AO52" s="295" t="s">
        <v>1118</v>
      </c>
      <c r="AP52" s="332" t="n">
        <v>22</v>
      </c>
      <c r="AQ52" s="332" t="n">
        <v>1</v>
      </c>
      <c r="AR52" s="332" t="n">
        <v>2</v>
      </c>
      <c r="AS52" s="296"/>
      <c r="AT52" s="311" t="s">
        <v>75</v>
      </c>
      <c r="AU52" s="335" t="n">
        <v>140</v>
      </c>
      <c r="AV52" s="336" t="n">
        <v>7</v>
      </c>
      <c r="AW52" s="337" t="n">
        <v>14</v>
      </c>
      <c r="AX52" s="296"/>
      <c r="AY52" s="296"/>
      <c r="AZ52" s="296"/>
      <c r="BA52" s="296"/>
      <c r="BB52" s="296"/>
      <c r="BC52" s="296"/>
      <c r="BD52" s="296"/>
      <c r="BE52" s="296"/>
      <c r="BF52" s="296"/>
      <c r="BG52" s="296"/>
      <c r="BH52" s="296"/>
      <c r="BI52" s="296"/>
      <c r="BJ52" s="296"/>
    </row>
    <row r="53" customFormat="false" ht="15.75" hidden="false" customHeight="false" outlineLevel="0" collapsed="false">
      <c r="A53" s="301" t="n">
        <v>43921</v>
      </c>
      <c r="B53" s="295" t="s">
        <v>92</v>
      </c>
      <c r="C53" s="295" t="n">
        <v>3</v>
      </c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6"/>
      <c r="T53" s="296"/>
      <c r="U53" s="296"/>
      <c r="V53" s="325"/>
      <c r="W53" s="301"/>
      <c r="X53" s="295" t="n">
        <f aca="false">G53</f>
        <v>0</v>
      </c>
      <c r="Y53" s="296" t="n">
        <f aca="false">SUM($I53:I53)</f>
        <v>0</v>
      </c>
      <c r="Z53" s="296" t="n">
        <f aca="false">SUM($I53:J53)</f>
        <v>0</v>
      </c>
      <c r="AA53" s="296" t="n">
        <f aca="false">SUM($I53:K53)</f>
        <v>0</v>
      </c>
      <c r="AB53" s="296" t="n">
        <f aca="false">SUM($I53:L53)</f>
        <v>0</v>
      </c>
      <c r="AC53" s="296" t="n">
        <f aca="false">SUM($I53:M53)</f>
        <v>0</v>
      </c>
      <c r="AD53" s="296" t="n">
        <f aca="false">SUM($I53:N53)</f>
        <v>0</v>
      </c>
      <c r="AE53" s="296" t="n">
        <f aca="false">SUM($I53:O53)</f>
        <v>0</v>
      </c>
      <c r="AF53" s="296" t="n">
        <f aca="false">SUM($I53:P53)</f>
        <v>0</v>
      </c>
      <c r="AG53" s="296" t="n">
        <f aca="false">SUM($I53:Q53)</f>
        <v>0</v>
      </c>
      <c r="AH53" s="296" t="n">
        <f aca="false">SUM($I53:R53)</f>
        <v>0</v>
      </c>
      <c r="AI53" s="296" t="n">
        <f aca="false">SUM($I53:S53)</f>
        <v>0</v>
      </c>
      <c r="AJ53" s="296" t="n">
        <f aca="false">SUM($I53:T53)</f>
        <v>0</v>
      </c>
      <c r="AK53" s="296"/>
      <c r="AL53" s="296"/>
      <c r="AM53" s="296"/>
      <c r="AN53" s="296"/>
      <c r="AO53" s="327" t="s">
        <v>79</v>
      </c>
      <c r="AP53" s="328" t="n">
        <v>675</v>
      </c>
      <c r="AQ53" s="328" t="n">
        <v>45</v>
      </c>
      <c r="AR53" s="328" t="n">
        <v>68</v>
      </c>
      <c r="AS53" s="296"/>
      <c r="AT53" s="311" t="s">
        <v>1113</v>
      </c>
      <c r="AU53" s="335" t="n">
        <v>47</v>
      </c>
      <c r="AV53" s="313"/>
      <c r="AW53" s="338"/>
      <c r="AX53" s="296"/>
      <c r="AY53" s="296"/>
      <c r="AZ53" s="296"/>
      <c r="BA53" s="296"/>
      <c r="BB53" s="296"/>
      <c r="BC53" s="296"/>
      <c r="BD53" s="296"/>
      <c r="BE53" s="296"/>
      <c r="BF53" s="296"/>
      <c r="BG53" s="296"/>
      <c r="BH53" s="296"/>
      <c r="BI53" s="296"/>
      <c r="BJ53" s="296"/>
    </row>
    <row r="54" customFormat="false" ht="15.75" hidden="false" customHeight="false" outlineLevel="0" collapsed="false">
      <c r="A54" s="301" t="n">
        <v>43921</v>
      </c>
      <c r="B54" s="295" t="s">
        <v>93</v>
      </c>
      <c r="C54" s="296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6"/>
      <c r="T54" s="296"/>
      <c r="U54" s="296"/>
      <c r="V54" s="325"/>
      <c r="W54" s="301"/>
      <c r="X54" s="295" t="n">
        <f aca="false">G54</f>
        <v>0</v>
      </c>
      <c r="Y54" s="296" t="n">
        <f aca="false">SUM($I54:I54)</f>
        <v>0</v>
      </c>
      <c r="Z54" s="296" t="n">
        <f aca="false">SUM($I54:J54)</f>
        <v>0</v>
      </c>
      <c r="AA54" s="296" t="n">
        <f aca="false">SUM($I54:K54)</f>
        <v>0</v>
      </c>
      <c r="AB54" s="296" t="n">
        <f aca="false">SUM($I54:L54)</f>
        <v>0</v>
      </c>
      <c r="AC54" s="296" t="n">
        <f aca="false">SUM($I54:M54)</f>
        <v>0</v>
      </c>
      <c r="AD54" s="296" t="n">
        <f aca="false">SUM($I54:N54)</f>
        <v>0</v>
      </c>
      <c r="AE54" s="296" t="n">
        <f aca="false">SUM($I54:O54)</f>
        <v>0</v>
      </c>
      <c r="AF54" s="296" t="n">
        <f aca="false">SUM($I54:P54)</f>
        <v>0</v>
      </c>
      <c r="AG54" s="296" t="n">
        <f aca="false">SUM($I54:Q54)</f>
        <v>0</v>
      </c>
      <c r="AH54" s="296" t="n">
        <f aca="false">SUM($I54:R54)</f>
        <v>0</v>
      </c>
      <c r="AI54" s="296" t="n">
        <f aca="false">SUM($I54:S54)</f>
        <v>0</v>
      </c>
      <c r="AJ54" s="296" t="n">
        <f aca="false">SUM($I54:T54)</f>
        <v>0</v>
      </c>
      <c r="AK54" s="296"/>
      <c r="AL54" s="296"/>
      <c r="AM54" s="296"/>
      <c r="AN54" s="296"/>
      <c r="AO54" s="295" t="s">
        <v>80</v>
      </c>
      <c r="AP54" s="332" t="n">
        <v>1</v>
      </c>
      <c r="AQ54" s="332" t="n">
        <v>0</v>
      </c>
      <c r="AR54" s="332" t="n">
        <v>0</v>
      </c>
      <c r="AS54" s="296"/>
      <c r="AT54" s="311" t="s">
        <v>78</v>
      </c>
      <c r="AU54" s="335" t="n">
        <v>34</v>
      </c>
      <c r="AV54" s="336" t="n">
        <v>1</v>
      </c>
      <c r="AW54" s="337" t="n">
        <v>2</v>
      </c>
      <c r="AX54" s="296"/>
      <c r="AY54" s="296"/>
      <c r="AZ54" s="296"/>
      <c r="BA54" s="296"/>
      <c r="BB54" s="296"/>
      <c r="BC54" s="296"/>
      <c r="BD54" s="296"/>
      <c r="BE54" s="296"/>
      <c r="BF54" s="296"/>
      <c r="BG54" s="296"/>
      <c r="BH54" s="296"/>
      <c r="BI54" s="296"/>
      <c r="BJ54" s="296"/>
    </row>
    <row r="55" customFormat="false" ht="15.75" hidden="false" customHeight="false" outlineLevel="0" collapsed="false">
      <c r="A55" s="301" t="n">
        <v>43921</v>
      </c>
      <c r="B55" s="295" t="s">
        <v>94</v>
      </c>
      <c r="C55" s="296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6"/>
      <c r="T55" s="296"/>
      <c r="U55" s="296"/>
      <c r="V55" s="325"/>
      <c r="W55" s="301"/>
      <c r="X55" s="295" t="n">
        <f aca="false">G55</f>
        <v>0</v>
      </c>
      <c r="Y55" s="296" t="n">
        <f aca="false">SUM($I55:I55)</f>
        <v>0</v>
      </c>
      <c r="Z55" s="296" t="n">
        <f aca="false">SUM($I55:J55)</f>
        <v>0</v>
      </c>
      <c r="AA55" s="296" t="n">
        <f aca="false">SUM($I55:K55)</f>
        <v>0</v>
      </c>
      <c r="AB55" s="296" t="n">
        <f aca="false">SUM($I55:L55)</f>
        <v>0</v>
      </c>
      <c r="AC55" s="296" t="n">
        <f aca="false">SUM($I55:M55)</f>
        <v>0</v>
      </c>
      <c r="AD55" s="296" t="n">
        <f aca="false">SUM($I55:N55)</f>
        <v>0</v>
      </c>
      <c r="AE55" s="296" t="n">
        <f aca="false">SUM($I55:O55)</f>
        <v>0</v>
      </c>
      <c r="AF55" s="296" t="n">
        <f aca="false">SUM($I55:P55)</f>
        <v>0</v>
      </c>
      <c r="AG55" s="296" t="n">
        <f aca="false">SUM($I55:Q55)</f>
        <v>0</v>
      </c>
      <c r="AH55" s="296" t="n">
        <f aca="false">SUM($I55:R55)</f>
        <v>0</v>
      </c>
      <c r="AI55" s="296" t="n">
        <f aca="false">SUM($I55:S55)</f>
        <v>0</v>
      </c>
      <c r="AJ55" s="296" t="n">
        <f aca="false">SUM($I55:T55)</f>
        <v>0</v>
      </c>
      <c r="AK55" s="296"/>
      <c r="AL55" s="296"/>
      <c r="AM55" s="296"/>
      <c r="AN55" s="296"/>
      <c r="AO55" s="327" t="s">
        <v>82</v>
      </c>
      <c r="AP55" s="328" t="n">
        <v>149</v>
      </c>
      <c r="AQ55" s="328" t="n">
        <v>6</v>
      </c>
      <c r="AR55" s="328" t="n">
        <v>19</v>
      </c>
      <c r="AS55" s="296"/>
      <c r="AT55" s="311" t="s">
        <v>79</v>
      </c>
      <c r="AU55" s="335" t="n">
        <v>809</v>
      </c>
      <c r="AV55" s="336" t="n">
        <v>50</v>
      </c>
      <c r="AW55" s="337" t="n">
        <v>85</v>
      </c>
      <c r="AX55" s="296"/>
      <c r="AY55" s="296"/>
      <c r="AZ55" s="296"/>
      <c r="BA55" s="296"/>
      <c r="BB55" s="296"/>
      <c r="BC55" s="296"/>
      <c r="BD55" s="296"/>
      <c r="BE55" s="296"/>
      <c r="BF55" s="296"/>
      <c r="BG55" s="296"/>
      <c r="BH55" s="296"/>
      <c r="BI55" s="296"/>
      <c r="BJ55" s="296"/>
    </row>
    <row r="56" customFormat="false" ht="15.75" hidden="false" customHeight="false" outlineLevel="0" collapsed="false">
      <c r="A56" s="301" t="n">
        <v>43921</v>
      </c>
      <c r="B56" s="295" t="s">
        <v>95</v>
      </c>
      <c r="C56" s="295" t="n">
        <v>6</v>
      </c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6"/>
      <c r="T56" s="296"/>
      <c r="U56" s="296"/>
      <c r="V56" s="325"/>
      <c r="W56" s="301"/>
      <c r="X56" s="295" t="n">
        <f aca="false">G56</f>
        <v>0</v>
      </c>
      <c r="Y56" s="296" t="n">
        <f aca="false">SUM($I56:I56)</f>
        <v>0</v>
      </c>
      <c r="Z56" s="296" t="n">
        <f aca="false">SUM($I56:J56)</f>
        <v>0</v>
      </c>
      <c r="AA56" s="296" t="n">
        <f aca="false">SUM($I56:K56)</f>
        <v>0</v>
      </c>
      <c r="AB56" s="296" t="n">
        <f aca="false">SUM($I56:L56)</f>
        <v>0</v>
      </c>
      <c r="AC56" s="296" t="n">
        <f aca="false">SUM($I56:M56)</f>
        <v>0</v>
      </c>
      <c r="AD56" s="296" t="n">
        <f aca="false">SUM($I56:N56)</f>
        <v>0</v>
      </c>
      <c r="AE56" s="296" t="n">
        <f aca="false">SUM($I56:O56)</f>
        <v>0</v>
      </c>
      <c r="AF56" s="296" t="n">
        <f aca="false">SUM($I56:P56)</f>
        <v>0</v>
      </c>
      <c r="AG56" s="296" t="n">
        <f aca="false">SUM($I56:Q56)</f>
        <v>0</v>
      </c>
      <c r="AH56" s="296" t="n">
        <f aca="false">SUM($I56:R56)</f>
        <v>0</v>
      </c>
      <c r="AI56" s="296" t="n">
        <f aca="false">SUM($I56:S56)</f>
        <v>0</v>
      </c>
      <c r="AJ56" s="296" t="n">
        <f aca="false">SUM($I56:T56)</f>
        <v>0</v>
      </c>
      <c r="AK56" s="296"/>
      <c r="AL56" s="296"/>
      <c r="AM56" s="296"/>
      <c r="AN56" s="296"/>
      <c r="AO56" s="295" t="s">
        <v>83</v>
      </c>
      <c r="AP56" s="332" t="n">
        <v>63</v>
      </c>
      <c r="AQ56" s="332" t="n">
        <v>0</v>
      </c>
      <c r="AR56" s="332" t="n">
        <v>7</v>
      </c>
      <c r="AS56" s="296"/>
      <c r="AT56" s="311" t="s">
        <v>80</v>
      </c>
      <c r="AU56" s="335" t="n">
        <v>2</v>
      </c>
      <c r="AV56" s="313"/>
      <c r="AW56" s="338"/>
      <c r="AX56" s="296"/>
      <c r="AY56" s="296"/>
      <c r="AZ56" s="296"/>
      <c r="BA56" s="296"/>
      <c r="BB56" s="296"/>
      <c r="BC56" s="296"/>
      <c r="BD56" s="296"/>
      <c r="BE56" s="296"/>
      <c r="BF56" s="296"/>
      <c r="BG56" s="296"/>
      <c r="BH56" s="296"/>
      <c r="BI56" s="296"/>
      <c r="BJ56" s="296"/>
    </row>
    <row r="57" customFormat="false" ht="15.75" hidden="false" customHeight="false" outlineLevel="0" collapsed="false">
      <c r="A57" s="301" t="n">
        <v>43921</v>
      </c>
      <c r="B57" s="295" t="s">
        <v>96</v>
      </c>
      <c r="C57" s="296"/>
      <c r="D57" s="296"/>
      <c r="E57" s="296"/>
      <c r="F57" s="296"/>
      <c r="G57" s="296"/>
      <c r="H57" s="296"/>
      <c r="I57" s="296"/>
      <c r="J57" s="296"/>
      <c r="K57" s="296"/>
      <c r="L57" s="296"/>
      <c r="M57" s="296"/>
      <c r="N57" s="296"/>
      <c r="O57" s="296"/>
      <c r="P57" s="296"/>
      <c r="Q57" s="296"/>
      <c r="R57" s="296"/>
      <c r="S57" s="296"/>
      <c r="T57" s="296"/>
      <c r="U57" s="296"/>
      <c r="V57" s="325"/>
      <c r="W57" s="301"/>
      <c r="X57" s="295" t="n">
        <f aca="false">G57</f>
        <v>0</v>
      </c>
      <c r="Y57" s="296" t="n">
        <f aca="false">SUM($I57:I57)</f>
        <v>0</v>
      </c>
      <c r="Z57" s="296" t="n">
        <f aca="false">SUM($I57:J57)</f>
        <v>0</v>
      </c>
      <c r="AA57" s="296" t="n">
        <f aca="false">SUM($I57:K57)</f>
        <v>0</v>
      </c>
      <c r="AB57" s="296" t="n">
        <f aca="false">SUM($I57:L57)</f>
        <v>0</v>
      </c>
      <c r="AC57" s="296" t="n">
        <f aca="false">SUM($I57:M57)</f>
        <v>0</v>
      </c>
      <c r="AD57" s="296" t="n">
        <f aca="false">SUM($I57:N57)</f>
        <v>0</v>
      </c>
      <c r="AE57" s="296" t="n">
        <f aca="false">SUM($I57:O57)</f>
        <v>0</v>
      </c>
      <c r="AF57" s="296" t="n">
        <f aca="false">SUM($I57:P57)</f>
        <v>0</v>
      </c>
      <c r="AG57" s="296" t="n">
        <f aca="false">SUM($I57:Q57)</f>
        <v>0</v>
      </c>
      <c r="AH57" s="296" t="n">
        <f aca="false">SUM($I57:R57)</f>
        <v>0</v>
      </c>
      <c r="AI57" s="296" t="n">
        <f aca="false">SUM($I57:S57)</f>
        <v>0</v>
      </c>
      <c r="AJ57" s="296" t="n">
        <f aca="false">SUM($I57:T57)</f>
        <v>0</v>
      </c>
      <c r="AK57" s="296"/>
      <c r="AL57" s="296"/>
      <c r="AM57" s="296"/>
      <c r="AN57" s="296"/>
      <c r="AO57" s="327" t="s">
        <v>84</v>
      </c>
      <c r="AP57" s="328" t="n">
        <v>90</v>
      </c>
      <c r="AQ57" s="328" t="n">
        <v>11</v>
      </c>
      <c r="AR57" s="328" t="n">
        <v>7</v>
      </c>
      <c r="AS57" s="296"/>
      <c r="AT57" s="311" t="s">
        <v>82</v>
      </c>
      <c r="AU57" s="335" t="n">
        <v>211</v>
      </c>
      <c r="AV57" s="336" t="n">
        <v>11</v>
      </c>
      <c r="AW57" s="337" t="n">
        <v>21</v>
      </c>
      <c r="AX57" s="296"/>
      <c r="AY57" s="296"/>
      <c r="AZ57" s="296"/>
      <c r="BA57" s="296"/>
      <c r="BB57" s="296"/>
      <c r="BC57" s="296"/>
      <c r="BD57" s="296"/>
      <c r="BE57" s="296"/>
      <c r="BF57" s="296"/>
      <c r="BG57" s="296"/>
      <c r="BH57" s="296"/>
      <c r="BI57" s="296"/>
      <c r="BJ57" s="296"/>
    </row>
    <row r="58" customFormat="false" ht="15.75" hidden="false" customHeight="false" outlineLevel="0" collapsed="false">
      <c r="A58" s="301" t="n">
        <v>43921</v>
      </c>
      <c r="B58" s="295" t="s">
        <v>97</v>
      </c>
      <c r="C58" s="296"/>
      <c r="D58" s="296"/>
      <c r="E58" s="296"/>
      <c r="F58" s="296"/>
      <c r="G58" s="296"/>
      <c r="H58" s="296"/>
      <c r="I58" s="296"/>
      <c r="J58" s="296"/>
      <c r="K58" s="296"/>
      <c r="L58" s="296"/>
      <c r="M58" s="296"/>
      <c r="N58" s="296"/>
      <c r="O58" s="296"/>
      <c r="P58" s="296"/>
      <c r="Q58" s="296"/>
      <c r="R58" s="296"/>
      <c r="S58" s="296"/>
      <c r="T58" s="296"/>
      <c r="U58" s="296"/>
      <c r="V58" s="325"/>
      <c r="W58" s="301"/>
      <c r="X58" s="295" t="n">
        <f aca="false">G58</f>
        <v>0</v>
      </c>
      <c r="Y58" s="296" t="n">
        <f aca="false">SUM($I58:I58)</f>
        <v>0</v>
      </c>
      <c r="Z58" s="296" t="n">
        <f aca="false">SUM($I58:J58)</f>
        <v>0</v>
      </c>
      <c r="AA58" s="296" t="n">
        <f aca="false">SUM($I58:K58)</f>
        <v>0</v>
      </c>
      <c r="AB58" s="296" t="n">
        <f aca="false">SUM($I58:L58)</f>
        <v>0</v>
      </c>
      <c r="AC58" s="296" t="n">
        <f aca="false">SUM($I58:M58)</f>
        <v>0</v>
      </c>
      <c r="AD58" s="296" t="n">
        <f aca="false">SUM($I58:N58)</f>
        <v>0</v>
      </c>
      <c r="AE58" s="296" t="n">
        <f aca="false">SUM($I58:O58)</f>
        <v>0</v>
      </c>
      <c r="AF58" s="296" t="n">
        <f aca="false">SUM($I58:P58)</f>
        <v>0</v>
      </c>
      <c r="AG58" s="296" t="n">
        <f aca="false">SUM($I58:Q58)</f>
        <v>0</v>
      </c>
      <c r="AH58" s="296" t="n">
        <f aca="false">SUM($I58:R58)</f>
        <v>0</v>
      </c>
      <c r="AI58" s="296" t="n">
        <f aca="false">SUM($I58:S58)</f>
        <v>0</v>
      </c>
      <c r="AJ58" s="296" t="n">
        <f aca="false">SUM($I58:T58)</f>
        <v>0</v>
      </c>
      <c r="AK58" s="296"/>
      <c r="AL58" s="296"/>
      <c r="AM58" s="296"/>
      <c r="AN58" s="296"/>
      <c r="AO58" s="295" t="s">
        <v>85</v>
      </c>
      <c r="AP58" s="332" t="n">
        <v>8</v>
      </c>
      <c r="AQ58" s="332" t="n">
        <v>0</v>
      </c>
      <c r="AR58" s="332" t="n">
        <v>0</v>
      </c>
      <c r="AS58" s="296"/>
      <c r="AT58" s="311" t="s">
        <v>83</v>
      </c>
      <c r="AU58" s="335" t="n">
        <v>104</v>
      </c>
      <c r="AV58" s="313"/>
      <c r="AW58" s="337" t="n">
        <v>7</v>
      </c>
      <c r="AX58" s="296"/>
      <c r="AY58" s="296"/>
      <c r="AZ58" s="296"/>
      <c r="BA58" s="296"/>
      <c r="BB58" s="296"/>
      <c r="BC58" s="296"/>
      <c r="BD58" s="296"/>
      <c r="BE58" s="296"/>
      <c r="BF58" s="296"/>
      <c r="BG58" s="296"/>
      <c r="BH58" s="296"/>
      <c r="BI58" s="296"/>
      <c r="BJ58" s="296"/>
    </row>
    <row r="59" customFormat="false" ht="15.75" hidden="false" customHeight="false" outlineLevel="0" collapsed="false">
      <c r="A59" s="301" t="n">
        <v>43921</v>
      </c>
      <c r="B59" s="295" t="s">
        <v>98</v>
      </c>
      <c r="C59" s="296"/>
      <c r="D59" s="296"/>
      <c r="E59" s="296"/>
      <c r="F59" s="296"/>
      <c r="G59" s="296"/>
      <c r="H59" s="296"/>
      <c r="I59" s="296"/>
      <c r="J59" s="296"/>
      <c r="K59" s="296"/>
      <c r="L59" s="296"/>
      <c r="M59" s="296"/>
      <c r="N59" s="296"/>
      <c r="O59" s="296"/>
      <c r="P59" s="296"/>
      <c r="Q59" s="296"/>
      <c r="R59" s="296"/>
      <c r="S59" s="296"/>
      <c r="T59" s="296"/>
      <c r="U59" s="296"/>
      <c r="V59" s="325"/>
      <c r="W59" s="301"/>
      <c r="X59" s="295" t="n">
        <f aca="false">G59</f>
        <v>0</v>
      </c>
      <c r="Y59" s="296" t="n">
        <f aca="false">SUM($I59:I59)</f>
        <v>0</v>
      </c>
      <c r="Z59" s="296" t="n">
        <f aca="false">SUM($I59:J59)</f>
        <v>0</v>
      </c>
      <c r="AA59" s="296" t="n">
        <f aca="false">SUM($I59:K59)</f>
        <v>0</v>
      </c>
      <c r="AB59" s="296" t="n">
        <f aca="false">SUM($I59:L59)</f>
        <v>0</v>
      </c>
      <c r="AC59" s="296" t="n">
        <f aca="false">SUM($I59:M59)</f>
        <v>0</v>
      </c>
      <c r="AD59" s="296" t="n">
        <f aca="false">SUM($I59:N59)</f>
        <v>0</v>
      </c>
      <c r="AE59" s="296" t="n">
        <f aca="false">SUM($I59:O59)</f>
        <v>0</v>
      </c>
      <c r="AF59" s="296" t="n">
        <f aca="false">SUM($I59:P59)</f>
        <v>0</v>
      </c>
      <c r="AG59" s="296" t="n">
        <f aca="false">SUM($I59:Q59)</f>
        <v>0</v>
      </c>
      <c r="AH59" s="296" t="n">
        <f aca="false">SUM($I59:R59)</f>
        <v>0</v>
      </c>
      <c r="AI59" s="296" t="n">
        <f aca="false">SUM($I59:S59)</f>
        <v>0</v>
      </c>
      <c r="AJ59" s="296" t="n">
        <f aca="false">SUM($I59:T59)</f>
        <v>0</v>
      </c>
      <c r="AK59" s="296"/>
      <c r="AL59" s="296"/>
      <c r="AM59" s="296"/>
      <c r="AN59" s="296"/>
      <c r="AO59" s="327" t="s">
        <v>88</v>
      </c>
      <c r="AP59" s="328" t="n">
        <v>1</v>
      </c>
      <c r="AQ59" s="328" t="n">
        <v>0</v>
      </c>
      <c r="AR59" s="328" t="n">
        <v>0</v>
      </c>
      <c r="AS59" s="296"/>
      <c r="AT59" s="311" t="s">
        <v>84</v>
      </c>
      <c r="AU59" s="335" t="n">
        <v>104</v>
      </c>
      <c r="AV59" s="336" t="n">
        <v>17</v>
      </c>
      <c r="AW59" s="337" t="n">
        <v>9</v>
      </c>
      <c r="AX59" s="296"/>
      <c r="AY59" s="296"/>
      <c r="AZ59" s="296"/>
      <c r="BA59" s="296"/>
      <c r="BB59" s="296"/>
      <c r="BC59" s="296"/>
      <c r="BD59" s="296"/>
      <c r="BE59" s="296"/>
      <c r="BF59" s="296"/>
      <c r="BG59" s="296"/>
      <c r="BH59" s="296"/>
      <c r="BI59" s="296"/>
      <c r="BJ59" s="296"/>
    </row>
    <row r="60" customFormat="false" ht="15.75" hidden="false" customHeight="false" outlineLevel="0" collapsed="false">
      <c r="A60" s="301" t="n">
        <v>43921</v>
      </c>
      <c r="B60" s="295" t="s">
        <v>99</v>
      </c>
      <c r="C60" s="296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6"/>
      <c r="T60" s="296"/>
      <c r="U60" s="296"/>
      <c r="V60" s="325"/>
      <c r="W60" s="301"/>
      <c r="X60" s="295" t="n">
        <f aca="false">G60</f>
        <v>0</v>
      </c>
      <c r="Y60" s="296" t="n">
        <f aca="false">SUM($I60:I60)</f>
        <v>0</v>
      </c>
      <c r="Z60" s="296" t="n">
        <f aca="false">SUM($I60:J60)</f>
        <v>0</v>
      </c>
      <c r="AA60" s="296" t="n">
        <f aca="false">SUM($I60:K60)</f>
        <v>0</v>
      </c>
      <c r="AB60" s="296" t="n">
        <f aca="false">SUM($I60:L60)</f>
        <v>0</v>
      </c>
      <c r="AC60" s="296" t="n">
        <f aca="false">SUM($I60:M60)</f>
        <v>0</v>
      </c>
      <c r="AD60" s="296" t="n">
        <f aca="false">SUM($I60:N60)</f>
        <v>0</v>
      </c>
      <c r="AE60" s="296" t="n">
        <f aca="false">SUM($I60:O60)</f>
        <v>0</v>
      </c>
      <c r="AF60" s="296" t="n">
        <f aca="false">SUM($I60:P60)</f>
        <v>0</v>
      </c>
      <c r="AG60" s="296" t="n">
        <f aca="false">SUM($I60:Q60)</f>
        <v>0</v>
      </c>
      <c r="AH60" s="296" t="n">
        <f aca="false">SUM($I60:R60)</f>
        <v>0</v>
      </c>
      <c r="AI60" s="296" t="n">
        <f aca="false">SUM($I60:S60)</f>
        <v>0</v>
      </c>
      <c r="AJ60" s="296" t="n">
        <f aca="false">SUM($I60:T60)</f>
        <v>0</v>
      </c>
      <c r="AK60" s="296"/>
      <c r="AL60" s="296"/>
      <c r="AM60" s="296"/>
      <c r="AN60" s="296"/>
      <c r="AO60" s="295" t="s">
        <v>87</v>
      </c>
      <c r="AP60" s="332" t="n">
        <v>7</v>
      </c>
      <c r="AQ60" s="332" t="n">
        <v>0</v>
      </c>
      <c r="AR60" s="332" t="n">
        <v>0</v>
      </c>
      <c r="AS60" s="296"/>
      <c r="AT60" s="311" t="s">
        <v>85</v>
      </c>
      <c r="AU60" s="335" t="n">
        <v>10</v>
      </c>
      <c r="AV60" s="336" t="n">
        <v>2</v>
      </c>
      <c r="AW60" s="337" t="n">
        <v>2</v>
      </c>
      <c r="AX60" s="296"/>
      <c r="AY60" s="296"/>
      <c r="AZ60" s="296"/>
      <c r="BA60" s="296"/>
      <c r="BB60" s="296"/>
      <c r="BC60" s="296"/>
      <c r="BD60" s="296"/>
      <c r="BE60" s="296"/>
      <c r="BF60" s="296"/>
      <c r="BG60" s="296"/>
      <c r="BH60" s="296"/>
      <c r="BI60" s="296"/>
      <c r="BJ60" s="296"/>
    </row>
    <row r="61" customFormat="false" ht="15.75" hidden="false" customHeight="false" outlineLevel="0" collapsed="false">
      <c r="A61" s="301" t="n">
        <v>43921</v>
      </c>
      <c r="B61" s="295" t="s">
        <v>100</v>
      </c>
      <c r="C61" s="296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6"/>
      <c r="T61" s="296"/>
      <c r="U61" s="296"/>
      <c r="V61" s="325"/>
      <c r="W61" s="301"/>
      <c r="X61" s="295" t="n">
        <f aca="false">G61</f>
        <v>0</v>
      </c>
      <c r="Y61" s="296" t="n">
        <f aca="false">SUM($I61:I61)</f>
        <v>0</v>
      </c>
      <c r="Z61" s="296" t="n">
        <f aca="false">SUM($I61:J61)</f>
        <v>0</v>
      </c>
      <c r="AA61" s="296" t="n">
        <f aca="false">SUM($I61:K61)</f>
        <v>0</v>
      </c>
      <c r="AB61" s="296" t="n">
        <f aca="false">SUM($I61:L61)</f>
        <v>0</v>
      </c>
      <c r="AC61" s="296" t="n">
        <f aca="false">SUM($I61:M61)</f>
        <v>0</v>
      </c>
      <c r="AD61" s="296" t="n">
        <f aca="false">SUM($I61:N61)</f>
        <v>0</v>
      </c>
      <c r="AE61" s="296" t="n">
        <f aca="false">SUM($I61:O61)</f>
        <v>0</v>
      </c>
      <c r="AF61" s="296" t="n">
        <f aca="false">SUM($I61:P61)</f>
        <v>0</v>
      </c>
      <c r="AG61" s="296" t="n">
        <f aca="false">SUM($I61:Q61)</f>
        <v>0</v>
      </c>
      <c r="AH61" s="296" t="n">
        <f aca="false">SUM($I61:R61)</f>
        <v>0</v>
      </c>
      <c r="AI61" s="296" t="n">
        <f aca="false">SUM($I61:S61)</f>
        <v>0</v>
      </c>
      <c r="AJ61" s="296" t="n">
        <f aca="false">SUM($I61:T61)</f>
        <v>0</v>
      </c>
      <c r="AK61" s="296"/>
      <c r="AL61" s="296"/>
      <c r="AM61" s="296"/>
      <c r="AN61" s="296"/>
      <c r="AO61" s="327"/>
      <c r="AP61" s="328"/>
      <c r="AQ61" s="328"/>
      <c r="AR61" s="328"/>
      <c r="AS61" s="296"/>
      <c r="AT61" s="311" t="s">
        <v>88</v>
      </c>
      <c r="AU61" s="335" t="n">
        <v>8</v>
      </c>
      <c r="AV61" s="313"/>
      <c r="AW61" s="338"/>
      <c r="AX61" s="296"/>
      <c r="AY61" s="296"/>
      <c r="AZ61" s="296"/>
      <c r="BA61" s="296"/>
      <c r="BB61" s="296"/>
      <c r="BC61" s="296"/>
      <c r="BD61" s="296"/>
      <c r="BE61" s="296"/>
      <c r="BF61" s="296"/>
      <c r="BG61" s="296"/>
      <c r="BH61" s="296"/>
      <c r="BI61" s="296"/>
      <c r="BJ61" s="296"/>
    </row>
    <row r="62" customFormat="false" ht="15.75" hidden="false" customHeight="false" outlineLevel="0" collapsed="false">
      <c r="A62" s="301" t="n">
        <v>43921</v>
      </c>
      <c r="B62" s="295" t="s">
        <v>101</v>
      </c>
      <c r="C62" s="296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6"/>
      <c r="T62" s="296"/>
      <c r="U62" s="296"/>
      <c r="V62" s="325"/>
      <c r="W62" s="301"/>
      <c r="X62" s="295" t="n">
        <f aca="false">G62</f>
        <v>0</v>
      </c>
      <c r="Y62" s="296" t="n">
        <f aca="false">SUM($I62:I62)</f>
        <v>0</v>
      </c>
      <c r="Z62" s="296" t="n">
        <f aca="false">SUM($I62:J62)</f>
        <v>0</v>
      </c>
      <c r="AA62" s="296" t="n">
        <f aca="false">SUM($I62:K62)</f>
        <v>0</v>
      </c>
      <c r="AB62" s="296" t="n">
        <f aca="false">SUM($I62:L62)</f>
        <v>0</v>
      </c>
      <c r="AC62" s="296" t="n">
        <f aca="false">SUM($I62:M62)</f>
        <v>0</v>
      </c>
      <c r="AD62" s="296" t="n">
        <f aca="false">SUM($I62:N62)</f>
        <v>0</v>
      </c>
      <c r="AE62" s="296" t="n">
        <f aca="false">SUM($I62:O62)</f>
        <v>0</v>
      </c>
      <c r="AF62" s="296" t="n">
        <f aca="false">SUM($I62:P62)</f>
        <v>0</v>
      </c>
      <c r="AG62" s="296" t="n">
        <f aca="false">SUM($I62:Q62)</f>
        <v>0</v>
      </c>
      <c r="AH62" s="296" t="n">
        <f aca="false">SUM($I62:R62)</f>
        <v>0</v>
      </c>
      <c r="AI62" s="296" t="n">
        <f aca="false">SUM($I62:S62)</f>
        <v>0</v>
      </c>
      <c r="AJ62" s="296" t="n">
        <f aca="false">SUM($I62:T62)</f>
        <v>0</v>
      </c>
      <c r="AK62" s="296"/>
      <c r="AL62" s="296"/>
      <c r="AM62" s="296"/>
      <c r="AN62" s="296"/>
      <c r="AO62" s="327" t="s">
        <v>86</v>
      </c>
      <c r="AP62" s="328" t="n">
        <v>17</v>
      </c>
      <c r="AQ62" s="328" t="n">
        <v>0</v>
      </c>
      <c r="AR62" s="328" t="n">
        <v>0</v>
      </c>
      <c r="AS62" s="296"/>
      <c r="AT62" s="311" t="s">
        <v>87</v>
      </c>
      <c r="AU62" s="335" t="n">
        <v>8</v>
      </c>
      <c r="AV62" s="313"/>
      <c r="AW62" s="338"/>
      <c r="AX62" s="296"/>
      <c r="AY62" s="296"/>
      <c r="AZ62" s="296"/>
      <c r="BA62" s="296"/>
      <c r="BB62" s="296"/>
      <c r="BC62" s="296"/>
      <c r="BD62" s="296"/>
      <c r="BE62" s="296"/>
      <c r="BF62" s="296"/>
      <c r="BG62" s="296"/>
      <c r="BH62" s="296"/>
      <c r="BI62" s="296"/>
      <c r="BJ62" s="296"/>
    </row>
    <row r="63" customFormat="false" ht="15.75" hidden="false" customHeight="false" outlineLevel="0" collapsed="false">
      <c r="A63" s="301" t="n">
        <v>43921</v>
      </c>
      <c r="B63" s="295" t="s">
        <v>102</v>
      </c>
      <c r="C63" s="296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6"/>
      <c r="T63" s="296"/>
      <c r="U63" s="296"/>
      <c r="V63" s="325"/>
      <c r="W63" s="301"/>
      <c r="X63" s="295" t="n">
        <f aca="false">G63</f>
        <v>0</v>
      </c>
      <c r="Y63" s="296" t="n">
        <f aca="false">SUM($I63:I63)</f>
        <v>0</v>
      </c>
      <c r="Z63" s="296" t="n">
        <f aca="false">SUM($I63:J63)</f>
        <v>0</v>
      </c>
      <c r="AA63" s="296" t="n">
        <f aca="false">SUM($I63:K63)</f>
        <v>0</v>
      </c>
      <c r="AB63" s="296" t="n">
        <f aca="false">SUM($I63:L63)</f>
        <v>0</v>
      </c>
      <c r="AC63" s="296" t="n">
        <f aca="false">SUM($I63:M63)</f>
        <v>0</v>
      </c>
      <c r="AD63" s="296" t="n">
        <f aca="false">SUM($I63:N63)</f>
        <v>0</v>
      </c>
      <c r="AE63" s="296" t="n">
        <f aca="false">SUM($I63:O63)</f>
        <v>0</v>
      </c>
      <c r="AF63" s="296" t="n">
        <f aca="false">SUM($I63:P63)</f>
        <v>0</v>
      </c>
      <c r="AG63" s="296" t="n">
        <f aca="false">SUM($I63:Q63)</f>
        <v>0</v>
      </c>
      <c r="AH63" s="296" t="n">
        <f aca="false">SUM($I63:R63)</f>
        <v>0</v>
      </c>
      <c r="AI63" s="296" t="n">
        <f aca="false">SUM($I63:S63)</f>
        <v>0</v>
      </c>
      <c r="AJ63" s="296" t="n">
        <f aca="false">SUM($I63:T63)</f>
        <v>0</v>
      </c>
      <c r="AK63" s="296"/>
      <c r="AL63" s="296"/>
      <c r="AM63" s="296"/>
      <c r="AN63" s="296"/>
      <c r="AO63" s="295" t="s">
        <v>89</v>
      </c>
      <c r="AP63" s="332" t="n">
        <v>2</v>
      </c>
      <c r="AQ63" s="332" t="n">
        <v>0</v>
      </c>
      <c r="AR63" s="332" t="n">
        <v>0</v>
      </c>
      <c r="AS63" s="296"/>
      <c r="AT63" s="311" t="s">
        <v>86</v>
      </c>
      <c r="AU63" s="335" t="n">
        <v>21</v>
      </c>
      <c r="AV63" s="313"/>
      <c r="AW63" s="337" t="n">
        <v>1</v>
      </c>
      <c r="AX63" s="296"/>
      <c r="AY63" s="296"/>
      <c r="AZ63" s="296"/>
      <c r="BA63" s="296"/>
      <c r="BB63" s="296"/>
      <c r="BC63" s="296"/>
      <c r="BD63" s="296"/>
      <c r="BE63" s="296"/>
      <c r="BF63" s="296"/>
      <c r="BG63" s="296"/>
      <c r="BH63" s="296"/>
      <c r="BI63" s="296"/>
      <c r="BJ63" s="296"/>
    </row>
    <row r="64" customFormat="false" ht="15.75" hidden="false" customHeight="false" outlineLevel="0" collapsed="false">
      <c r="A64" s="301" t="n">
        <v>43921</v>
      </c>
      <c r="B64" s="295" t="s">
        <v>103</v>
      </c>
      <c r="C64" s="296"/>
      <c r="D64" s="296"/>
      <c r="E64" s="295" t="n">
        <v>1</v>
      </c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6"/>
      <c r="T64" s="296"/>
      <c r="U64" s="296"/>
      <c r="V64" s="325"/>
      <c r="W64" s="301"/>
      <c r="X64" s="295" t="n">
        <f aca="false">G64</f>
        <v>0</v>
      </c>
      <c r="Y64" s="296" t="n">
        <f aca="false">SUM($I64:I64)</f>
        <v>0</v>
      </c>
      <c r="Z64" s="296" t="n">
        <f aca="false">SUM($I64:J64)</f>
        <v>0</v>
      </c>
      <c r="AA64" s="296" t="n">
        <f aca="false">SUM($I64:K64)</f>
        <v>0</v>
      </c>
      <c r="AB64" s="296" t="n">
        <f aca="false">SUM($I64:L64)</f>
        <v>0</v>
      </c>
      <c r="AC64" s="296" t="n">
        <f aca="false">SUM($I64:M64)</f>
        <v>0</v>
      </c>
      <c r="AD64" s="296" t="n">
        <f aca="false">SUM($I64:N64)</f>
        <v>0</v>
      </c>
      <c r="AE64" s="296" t="n">
        <f aca="false">SUM($I64:O64)</f>
        <v>0</v>
      </c>
      <c r="AF64" s="296" t="n">
        <f aca="false">SUM($I64:P64)</f>
        <v>0</v>
      </c>
      <c r="AG64" s="296" t="n">
        <f aca="false">SUM($I64:Q64)</f>
        <v>0</v>
      </c>
      <c r="AH64" s="296" t="n">
        <f aca="false">SUM($I64:R64)</f>
        <v>0</v>
      </c>
      <c r="AI64" s="296" t="n">
        <f aca="false">SUM($I64:S64)</f>
        <v>0</v>
      </c>
      <c r="AJ64" s="296" t="n">
        <f aca="false">SUM($I64:T64)</f>
        <v>0</v>
      </c>
      <c r="AK64" s="296"/>
      <c r="AL64" s="296"/>
      <c r="AM64" s="296"/>
      <c r="AN64" s="296"/>
      <c r="AO64" s="327" t="s">
        <v>90</v>
      </c>
      <c r="AP64" s="328" t="n">
        <v>5</v>
      </c>
      <c r="AQ64" s="328" t="n">
        <v>0</v>
      </c>
      <c r="AR64" s="328" t="n">
        <v>1</v>
      </c>
      <c r="AS64" s="296"/>
      <c r="AT64" s="311" t="s">
        <v>89</v>
      </c>
      <c r="AU64" s="335" t="n">
        <v>2</v>
      </c>
      <c r="AV64" s="313"/>
      <c r="AW64" s="338"/>
      <c r="AX64" s="296"/>
      <c r="AY64" s="296"/>
      <c r="AZ64" s="296"/>
      <c r="BA64" s="296"/>
      <c r="BB64" s="296"/>
      <c r="BC64" s="296"/>
      <c r="BD64" s="296"/>
      <c r="BE64" s="296"/>
      <c r="BF64" s="296"/>
      <c r="BG64" s="296"/>
      <c r="BH64" s="296"/>
      <c r="BI64" s="296"/>
      <c r="BJ64" s="296"/>
    </row>
    <row r="65" customFormat="false" ht="15.75" hidden="false" customHeight="false" outlineLevel="0" collapsed="false">
      <c r="A65" s="301" t="n">
        <v>43921</v>
      </c>
      <c r="B65" s="295" t="s">
        <v>104</v>
      </c>
      <c r="C65" s="295" t="n">
        <v>1</v>
      </c>
      <c r="D65" s="296"/>
      <c r="E65" s="296"/>
      <c r="F65" s="296"/>
      <c r="G65" s="296"/>
      <c r="H65" s="296"/>
      <c r="I65" s="296"/>
      <c r="J65" s="296"/>
      <c r="K65" s="296"/>
      <c r="L65" s="296"/>
      <c r="M65" s="296"/>
      <c r="N65" s="296"/>
      <c r="O65" s="296"/>
      <c r="P65" s="296"/>
      <c r="Q65" s="296"/>
      <c r="R65" s="296"/>
      <c r="S65" s="296"/>
      <c r="T65" s="296"/>
      <c r="U65" s="296"/>
      <c r="V65" s="325"/>
      <c r="W65" s="301"/>
      <c r="X65" s="295" t="n">
        <f aca="false">G65</f>
        <v>0</v>
      </c>
      <c r="Y65" s="296" t="n">
        <f aca="false">SUM($I65:I65)</f>
        <v>0</v>
      </c>
      <c r="Z65" s="296" t="n">
        <f aca="false">SUM($I65:J65)</f>
        <v>0</v>
      </c>
      <c r="AA65" s="296" t="n">
        <f aca="false">SUM($I65:K65)</f>
        <v>0</v>
      </c>
      <c r="AB65" s="296" t="n">
        <f aca="false">SUM($I65:L65)</f>
        <v>0</v>
      </c>
      <c r="AC65" s="296" t="n">
        <f aca="false">SUM($I65:M65)</f>
        <v>0</v>
      </c>
      <c r="AD65" s="296" t="n">
        <f aca="false">SUM($I65:N65)</f>
        <v>0</v>
      </c>
      <c r="AE65" s="296" t="n">
        <f aca="false">SUM($I65:O65)</f>
        <v>0</v>
      </c>
      <c r="AF65" s="296" t="n">
        <f aca="false">SUM($I65:P65)</f>
        <v>0</v>
      </c>
      <c r="AG65" s="296" t="n">
        <f aca="false">SUM($I65:Q65)</f>
        <v>0</v>
      </c>
      <c r="AH65" s="296" t="n">
        <f aca="false">SUM($I65:R65)</f>
        <v>0</v>
      </c>
      <c r="AI65" s="296" t="n">
        <f aca="false">SUM($I65:S65)</f>
        <v>0</v>
      </c>
      <c r="AJ65" s="296" t="n">
        <f aca="false">SUM($I65:T65)</f>
        <v>0</v>
      </c>
      <c r="AK65" s="296"/>
      <c r="AL65" s="296"/>
      <c r="AM65" s="296"/>
      <c r="AN65" s="296"/>
      <c r="AO65" s="295" t="s">
        <v>99</v>
      </c>
      <c r="AP65" s="332" t="n">
        <v>4</v>
      </c>
      <c r="AQ65" s="332" t="n">
        <v>0</v>
      </c>
      <c r="AR65" s="332" t="n">
        <v>0</v>
      </c>
      <c r="AS65" s="296"/>
      <c r="AT65" s="311" t="s">
        <v>90</v>
      </c>
      <c r="AU65" s="335" t="n">
        <v>7</v>
      </c>
      <c r="AV65" s="313"/>
      <c r="AW65" s="337" t="n">
        <v>1</v>
      </c>
      <c r="AX65" s="296"/>
      <c r="AY65" s="296"/>
      <c r="AZ65" s="296"/>
      <c r="BA65" s="296"/>
      <c r="BB65" s="296"/>
      <c r="BC65" s="296"/>
      <c r="BD65" s="296"/>
      <c r="BE65" s="296"/>
      <c r="BF65" s="296"/>
      <c r="BG65" s="296"/>
      <c r="BH65" s="296"/>
      <c r="BI65" s="296"/>
      <c r="BJ65" s="296"/>
    </row>
    <row r="66" customFormat="false" ht="15.75" hidden="false" customHeight="false" outlineLevel="0" collapsed="false">
      <c r="A66" s="301" t="n">
        <v>43921</v>
      </c>
      <c r="B66" s="295" t="s">
        <v>105</v>
      </c>
      <c r="C66" s="296"/>
      <c r="D66" s="296"/>
      <c r="E66" s="296"/>
      <c r="F66" s="296"/>
      <c r="G66" s="296"/>
      <c r="H66" s="296"/>
      <c r="I66" s="296"/>
      <c r="J66" s="296"/>
      <c r="K66" s="296"/>
      <c r="L66" s="296"/>
      <c r="M66" s="296"/>
      <c r="N66" s="296"/>
      <c r="O66" s="296"/>
      <c r="P66" s="296"/>
      <c r="Q66" s="296"/>
      <c r="R66" s="296"/>
      <c r="S66" s="296"/>
      <c r="T66" s="296"/>
      <c r="U66" s="296"/>
      <c r="V66" s="325"/>
      <c r="W66" s="301"/>
      <c r="X66" s="295" t="n">
        <f aca="false">G66</f>
        <v>0</v>
      </c>
      <c r="Y66" s="296" t="n">
        <f aca="false">SUM($I66:I66)</f>
        <v>0</v>
      </c>
      <c r="Z66" s="296" t="n">
        <f aca="false">SUM($I66:J66)</f>
        <v>0</v>
      </c>
      <c r="AA66" s="296" t="n">
        <f aca="false">SUM($I66:K66)</f>
        <v>0</v>
      </c>
      <c r="AB66" s="296" t="n">
        <f aca="false">SUM($I66:L66)</f>
        <v>0</v>
      </c>
      <c r="AC66" s="296" t="n">
        <f aca="false">SUM($I66:M66)</f>
        <v>0</v>
      </c>
      <c r="AD66" s="296" t="n">
        <f aca="false">SUM($I66:N66)</f>
        <v>0</v>
      </c>
      <c r="AE66" s="296" t="n">
        <f aca="false">SUM($I66:O66)</f>
        <v>0</v>
      </c>
      <c r="AF66" s="296" t="n">
        <f aca="false">SUM($I66:P66)</f>
        <v>0</v>
      </c>
      <c r="AG66" s="296" t="n">
        <f aca="false">SUM($I66:Q66)</f>
        <v>0</v>
      </c>
      <c r="AH66" s="296" t="n">
        <f aca="false">SUM($I66:R66)</f>
        <v>0</v>
      </c>
      <c r="AI66" s="296" t="n">
        <f aca="false">SUM($I66:S66)</f>
        <v>0</v>
      </c>
      <c r="AJ66" s="296" t="n">
        <f aca="false">SUM($I66:T66)</f>
        <v>0</v>
      </c>
      <c r="AK66" s="296"/>
      <c r="AL66" s="296"/>
      <c r="AM66" s="296"/>
      <c r="AN66" s="296"/>
      <c r="AO66" s="327" t="s">
        <v>102</v>
      </c>
      <c r="AP66" s="328" t="n">
        <v>1</v>
      </c>
      <c r="AQ66" s="328" t="n">
        <v>0</v>
      </c>
      <c r="AR66" s="328" t="n">
        <v>0</v>
      </c>
      <c r="AS66" s="296"/>
      <c r="AT66" s="311" t="s">
        <v>99</v>
      </c>
      <c r="AU66" s="335" t="n">
        <v>8</v>
      </c>
      <c r="AV66" s="313"/>
      <c r="AW66" s="338"/>
      <c r="AX66" s="296"/>
      <c r="AY66" s="296"/>
      <c r="AZ66" s="296"/>
      <c r="BA66" s="296"/>
      <c r="BB66" s="296"/>
      <c r="BC66" s="296"/>
      <c r="BD66" s="296"/>
      <c r="BE66" s="296"/>
      <c r="BF66" s="296"/>
      <c r="BG66" s="296"/>
      <c r="BH66" s="296"/>
      <c r="BI66" s="296"/>
      <c r="BJ66" s="296"/>
    </row>
    <row r="67" customFormat="false" ht="15.75" hidden="false" customHeight="false" outlineLevel="0" collapsed="false">
      <c r="A67" s="301" t="n">
        <v>43921</v>
      </c>
      <c r="B67" s="295" t="s">
        <v>77</v>
      </c>
      <c r="C67" s="295" t="n">
        <v>1</v>
      </c>
      <c r="D67" s="296"/>
      <c r="E67" s="295" t="n">
        <v>1</v>
      </c>
      <c r="F67" s="296"/>
      <c r="G67" s="296"/>
      <c r="H67" s="296"/>
      <c r="I67" s="296"/>
      <c r="J67" s="296"/>
      <c r="K67" s="296"/>
      <c r="L67" s="296"/>
      <c r="M67" s="296"/>
      <c r="N67" s="296"/>
      <c r="O67" s="296"/>
      <c r="P67" s="296"/>
      <c r="Q67" s="296"/>
      <c r="R67" s="296"/>
      <c r="S67" s="296"/>
      <c r="T67" s="296"/>
      <c r="U67" s="296"/>
      <c r="V67" s="325"/>
      <c r="W67" s="301"/>
      <c r="X67" s="295" t="n">
        <f aca="false">G67</f>
        <v>0</v>
      </c>
      <c r="Y67" s="296" t="n">
        <f aca="false">SUM($I67:I67)</f>
        <v>0</v>
      </c>
      <c r="Z67" s="296" t="n">
        <f aca="false">SUM($I67:J67)</f>
        <v>0</v>
      </c>
      <c r="AA67" s="296" t="n">
        <f aca="false">SUM($I67:K67)</f>
        <v>0</v>
      </c>
      <c r="AB67" s="296" t="n">
        <f aca="false">SUM($I67:L67)</f>
        <v>0</v>
      </c>
      <c r="AC67" s="296" t="n">
        <f aca="false">SUM($I67:M67)</f>
        <v>0</v>
      </c>
      <c r="AD67" s="296" t="n">
        <f aca="false">SUM($I67:N67)</f>
        <v>0</v>
      </c>
      <c r="AE67" s="296" t="n">
        <f aca="false">SUM($I67:O67)</f>
        <v>0</v>
      </c>
      <c r="AF67" s="296" t="n">
        <f aca="false">SUM($I67:P67)</f>
        <v>0</v>
      </c>
      <c r="AG67" s="296" t="n">
        <f aca="false">SUM($I67:Q67)</f>
        <v>0</v>
      </c>
      <c r="AH67" s="296" t="n">
        <f aca="false">SUM($I67:R67)</f>
        <v>0</v>
      </c>
      <c r="AI67" s="296" t="n">
        <f aca="false">SUM($I67:S67)</f>
        <v>0</v>
      </c>
      <c r="AJ67" s="296" t="n">
        <f aca="false">SUM($I67:T67)</f>
        <v>0</v>
      </c>
      <c r="AK67" s="296"/>
      <c r="AL67" s="296"/>
      <c r="AM67" s="296"/>
      <c r="AN67" s="296"/>
      <c r="AO67" s="295" t="s">
        <v>101</v>
      </c>
      <c r="AP67" s="332" t="n">
        <v>1</v>
      </c>
      <c r="AQ67" s="332" t="n">
        <v>0</v>
      </c>
      <c r="AR67" s="332" t="n">
        <v>0</v>
      </c>
      <c r="AS67" s="296"/>
      <c r="AT67" s="311" t="s">
        <v>102</v>
      </c>
      <c r="AU67" s="335" t="n">
        <v>1</v>
      </c>
      <c r="AV67" s="336" t="n">
        <v>1</v>
      </c>
      <c r="AW67" s="338"/>
      <c r="AX67" s="296"/>
      <c r="AY67" s="296"/>
      <c r="AZ67" s="296"/>
      <c r="BA67" s="296"/>
      <c r="BB67" s="296"/>
      <c r="BC67" s="296"/>
      <c r="BD67" s="296"/>
      <c r="BE67" s="296"/>
      <c r="BF67" s="296"/>
      <c r="BG67" s="296"/>
      <c r="BH67" s="296"/>
      <c r="BI67" s="296"/>
      <c r="BJ67" s="296"/>
    </row>
    <row r="68" customFormat="false" ht="15.75" hidden="false" customHeight="false" outlineLevel="0" collapsed="false">
      <c r="A68" s="301" t="n">
        <v>43921</v>
      </c>
      <c r="B68" s="295" t="s">
        <v>1113</v>
      </c>
      <c r="C68" s="295" t="n">
        <v>1</v>
      </c>
      <c r="D68" s="296"/>
      <c r="E68" s="296"/>
      <c r="F68" s="296"/>
      <c r="G68" s="296"/>
      <c r="H68" s="296"/>
      <c r="I68" s="296"/>
      <c r="J68" s="296"/>
      <c r="K68" s="296"/>
      <c r="L68" s="296"/>
      <c r="M68" s="296"/>
      <c r="N68" s="296"/>
      <c r="O68" s="296"/>
      <c r="P68" s="296"/>
      <c r="Q68" s="296"/>
      <c r="R68" s="296"/>
      <c r="S68" s="296"/>
      <c r="T68" s="296"/>
      <c r="U68" s="296"/>
      <c r="V68" s="325"/>
      <c r="W68" s="301"/>
      <c r="X68" s="295" t="n">
        <f aca="false">G68</f>
        <v>0</v>
      </c>
      <c r="Y68" s="296" t="n">
        <f aca="false">SUM($I68:I68)</f>
        <v>0</v>
      </c>
      <c r="Z68" s="296" t="n">
        <f aca="false">SUM($I68:J68)</f>
        <v>0</v>
      </c>
      <c r="AA68" s="296" t="n">
        <f aca="false">SUM($I68:K68)</f>
        <v>0</v>
      </c>
      <c r="AB68" s="296" t="n">
        <f aca="false">SUM($I68:L68)</f>
        <v>0</v>
      </c>
      <c r="AC68" s="296" t="n">
        <f aca="false">SUM($I68:M68)</f>
        <v>0</v>
      </c>
      <c r="AD68" s="296" t="n">
        <f aca="false">SUM($I68:N68)</f>
        <v>0</v>
      </c>
      <c r="AE68" s="296" t="n">
        <f aca="false">SUM($I68:O68)</f>
        <v>0</v>
      </c>
      <c r="AF68" s="296" t="n">
        <f aca="false">SUM($I68:P68)</f>
        <v>0</v>
      </c>
      <c r="AG68" s="296" t="n">
        <f aca="false">SUM($I68:Q68)</f>
        <v>0</v>
      </c>
      <c r="AH68" s="296" t="n">
        <f aca="false">SUM($I68:R68)</f>
        <v>0</v>
      </c>
      <c r="AI68" s="296" t="n">
        <f aca="false">SUM($I68:S68)</f>
        <v>0</v>
      </c>
      <c r="AJ68" s="296" t="n">
        <f aca="false">SUM($I68:T68)</f>
        <v>0</v>
      </c>
      <c r="AK68" s="296"/>
      <c r="AL68" s="296"/>
      <c r="AM68" s="296"/>
      <c r="AN68" s="296"/>
      <c r="AO68" s="327" t="s">
        <v>91</v>
      </c>
      <c r="AP68" s="328" t="n">
        <v>2</v>
      </c>
      <c r="AQ68" s="328" t="n">
        <v>0</v>
      </c>
      <c r="AR68" s="328" t="n">
        <v>0</v>
      </c>
      <c r="AS68" s="296"/>
      <c r="AT68" s="311" t="s">
        <v>101</v>
      </c>
      <c r="AU68" s="335" t="n">
        <v>1</v>
      </c>
      <c r="AV68" s="313"/>
      <c r="AW68" s="338"/>
      <c r="AX68" s="296"/>
      <c r="AY68" s="296"/>
      <c r="AZ68" s="296"/>
      <c r="BA68" s="296"/>
      <c r="BB68" s="296"/>
      <c r="BC68" s="296"/>
      <c r="BD68" s="296"/>
      <c r="BE68" s="296"/>
      <c r="BF68" s="296"/>
      <c r="BG68" s="296"/>
      <c r="BH68" s="296"/>
      <c r="BI68" s="296"/>
      <c r="BJ68" s="296"/>
    </row>
    <row r="69" customFormat="false" ht="15.75" hidden="false" customHeight="false" outlineLevel="0" collapsed="false">
      <c r="A69" s="301"/>
      <c r="B69" s="295"/>
      <c r="C69" s="296"/>
      <c r="D69" s="296"/>
      <c r="E69" s="296"/>
      <c r="F69" s="296"/>
      <c r="G69" s="296"/>
      <c r="H69" s="296"/>
      <c r="I69" s="296"/>
      <c r="J69" s="296"/>
      <c r="K69" s="296"/>
      <c r="L69" s="296"/>
      <c r="M69" s="296"/>
      <c r="N69" s="296"/>
      <c r="O69" s="296"/>
      <c r="P69" s="296"/>
      <c r="Q69" s="296"/>
      <c r="R69" s="296"/>
      <c r="S69" s="296"/>
      <c r="T69" s="296"/>
      <c r="U69" s="296"/>
      <c r="V69" s="325"/>
      <c r="W69" s="301"/>
      <c r="X69" s="295" t="n">
        <f aca="false">G69</f>
        <v>0</v>
      </c>
      <c r="Y69" s="296" t="n">
        <f aca="false">SUM($I69:I69)</f>
        <v>0</v>
      </c>
      <c r="Z69" s="296" t="n">
        <f aca="false">SUM($I69:J69)</f>
        <v>0</v>
      </c>
      <c r="AA69" s="296" t="n">
        <f aca="false">SUM($I69:K69)</f>
        <v>0</v>
      </c>
      <c r="AB69" s="296" t="n">
        <f aca="false">SUM($I69:L69)</f>
        <v>0</v>
      </c>
      <c r="AC69" s="296" t="n">
        <f aca="false">SUM($I69:M69)</f>
        <v>0</v>
      </c>
      <c r="AD69" s="296" t="n">
        <f aca="false">SUM($I69:N69)</f>
        <v>0</v>
      </c>
      <c r="AE69" s="296" t="n">
        <f aca="false">SUM($I69:O69)</f>
        <v>0</v>
      </c>
      <c r="AF69" s="296" t="n">
        <f aca="false">SUM($I69:P69)</f>
        <v>0</v>
      </c>
      <c r="AG69" s="296" t="n">
        <f aca="false">SUM($I69:Q69)</f>
        <v>0</v>
      </c>
      <c r="AH69" s="296" t="n">
        <f aca="false">SUM($I69:R69)</f>
        <v>0</v>
      </c>
      <c r="AI69" s="296" t="n">
        <f aca="false">SUM($I69:S69)</f>
        <v>0</v>
      </c>
      <c r="AJ69" s="296" t="n">
        <f aca="false">SUM($I69:T69)</f>
        <v>0</v>
      </c>
      <c r="AK69" s="296"/>
      <c r="AL69" s="296"/>
      <c r="AM69" s="296"/>
      <c r="AN69" s="296"/>
      <c r="AO69" s="295" t="s">
        <v>104</v>
      </c>
      <c r="AP69" s="332" t="n">
        <v>9</v>
      </c>
      <c r="AQ69" s="332" t="n">
        <v>0</v>
      </c>
      <c r="AR69" s="332" t="n">
        <v>0</v>
      </c>
      <c r="AS69" s="296"/>
      <c r="AT69" s="311" t="s">
        <v>91</v>
      </c>
      <c r="AU69" s="335" t="n">
        <v>6</v>
      </c>
      <c r="AV69" s="313"/>
      <c r="AW69" s="338"/>
      <c r="AX69" s="296"/>
      <c r="AY69" s="296"/>
      <c r="AZ69" s="296"/>
      <c r="BA69" s="296"/>
      <c r="BB69" s="296"/>
      <c r="BC69" s="296"/>
      <c r="BD69" s="296"/>
      <c r="BE69" s="296"/>
      <c r="BF69" s="296"/>
      <c r="BG69" s="296"/>
      <c r="BH69" s="296"/>
      <c r="BI69" s="296"/>
      <c r="BJ69" s="296"/>
    </row>
    <row r="70" customFormat="false" ht="15.75" hidden="false" customHeight="false" outlineLevel="0" collapsed="false">
      <c r="A70" s="301"/>
      <c r="B70" s="295"/>
      <c r="C70" s="296"/>
      <c r="D70" s="296"/>
      <c r="E70" s="296"/>
      <c r="F70" s="296"/>
      <c r="G70" s="296"/>
      <c r="H70" s="296"/>
      <c r="I70" s="296"/>
      <c r="J70" s="296"/>
      <c r="K70" s="296"/>
      <c r="L70" s="296"/>
      <c r="M70" s="296"/>
      <c r="N70" s="296"/>
      <c r="O70" s="296"/>
      <c r="P70" s="296"/>
      <c r="Q70" s="296"/>
      <c r="R70" s="296"/>
      <c r="S70" s="296"/>
      <c r="T70" s="296"/>
      <c r="U70" s="296"/>
      <c r="V70" s="325"/>
      <c r="W70" s="301"/>
      <c r="X70" s="295" t="n">
        <f aca="false">G70</f>
        <v>0</v>
      </c>
      <c r="Y70" s="296" t="n">
        <f aca="false">SUM($I70:I70)</f>
        <v>0</v>
      </c>
      <c r="Z70" s="296" t="n">
        <f aca="false">SUM($I70:J70)</f>
        <v>0</v>
      </c>
      <c r="AA70" s="296" t="n">
        <f aca="false">SUM($I70:K70)</f>
        <v>0</v>
      </c>
      <c r="AB70" s="296" t="n">
        <f aca="false">SUM($I70:L70)</f>
        <v>0</v>
      </c>
      <c r="AC70" s="296" t="n">
        <f aca="false">SUM($I70:M70)</f>
        <v>0</v>
      </c>
      <c r="AD70" s="296" t="n">
        <f aca="false">SUM($I70:N70)</f>
        <v>0</v>
      </c>
      <c r="AE70" s="296" t="n">
        <f aca="false">SUM($I70:O70)</f>
        <v>0</v>
      </c>
      <c r="AF70" s="296" t="n">
        <f aca="false">SUM($I70:P70)</f>
        <v>0</v>
      </c>
      <c r="AG70" s="296" t="n">
        <f aca="false">SUM($I70:Q70)</f>
        <v>0</v>
      </c>
      <c r="AH70" s="296" t="n">
        <f aca="false">SUM($I70:R70)</f>
        <v>0</v>
      </c>
      <c r="AI70" s="296" t="n">
        <f aca="false">SUM($I70:S70)</f>
        <v>0</v>
      </c>
      <c r="AJ70" s="296" t="n">
        <f aca="false">SUM($I70:T70)</f>
        <v>0</v>
      </c>
      <c r="AK70" s="296"/>
      <c r="AL70" s="296"/>
      <c r="AM70" s="296"/>
      <c r="AN70" s="296"/>
      <c r="AO70" s="327" t="s">
        <v>103</v>
      </c>
      <c r="AP70" s="328" t="n">
        <v>2</v>
      </c>
      <c r="AQ70" s="328" t="n">
        <v>0</v>
      </c>
      <c r="AR70" s="328" t="n">
        <v>0</v>
      </c>
      <c r="AS70" s="296"/>
      <c r="AT70" s="311" t="s">
        <v>104</v>
      </c>
      <c r="AU70" s="335" t="n">
        <v>10</v>
      </c>
      <c r="AV70" s="336" t="n">
        <v>2</v>
      </c>
      <c r="AW70" s="338"/>
      <c r="AX70" s="296"/>
      <c r="AY70" s="296"/>
      <c r="AZ70" s="296"/>
      <c r="BA70" s="296"/>
      <c r="BB70" s="296"/>
      <c r="BC70" s="296"/>
      <c r="BD70" s="296"/>
      <c r="BE70" s="296"/>
      <c r="BF70" s="296"/>
      <c r="BG70" s="296"/>
      <c r="BH70" s="296"/>
      <c r="BI70" s="296"/>
      <c r="BJ70" s="296"/>
    </row>
    <row r="71" customFormat="false" ht="15.75" hidden="false" customHeight="false" outlineLevel="0" collapsed="false">
      <c r="A71" s="301" t="n">
        <v>43920</v>
      </c>
      <c r="B71" s="295" t="s">
        <v>73</v>
      </c>
      <c r="C71" s="296"/>
      <c r="D71" s="296"/>
      <c r="E71" s="296"/>
      <c r="F71" s="296"/>
      <c r="G71" s="296"/>
      <c r="H71" s="296"/>
      <c r="I71" s="296"/>
      <c r="J71" s="296"/>
      <c r="K71" s="296"/>
      <c r="L71" s="296"/>
      <c r="M71" s="296"/>
      <c r="N71" s="296"/>
      <c r="O71" s="296"/>
      <c r="P71" s="296"/>
      <c r="Q71" s="296"/>
      <c r="R71" s="296"/>
      <c r="S71" s="296"/>
      <c r="T71" s="296"/>
      <c r="U71" s="296"/>
      <c r="V71" s="325"/>
      <c r="W71" s="301"/>
      <c r="X71" s="295"/>
      <c r="Y71" s="295"/>
      <c r="Z71" s="296"/>
      <c r="AA71" s="296"/>
      <c r="AB71" s="296"/>
      <c r="AC71" s="296"/>
      <c r="AD71" s="296"/>
      <c r="AE71" s="296"/>
      <c r="AF71" s="296"/>
      <c r="AG71" s="296"/>
      <c r="AH71" s="296"/>
      <c r="AI71" s="296"/>
      <c r="AJ71" s="296"/>
      <c r="AK71" s="296"/>
      <c r="AL71" s="296"/>
      <c r="AM71" s="296"/>
      <c r="AN71" s="296"/>
      <c r="AO71" s="295" t="s">
        <v>100</v>
      </c>
      <c r="AP71" s="332" t="n">
        <v>2</v>
      </c>
      <c r="AQ71" s="332" t="n">
        <v>0</v>
      </c>
      <c r="AR71" s="332" t="n">
        <v>0</v>
      </c>
      <c r="AS71" s="296"/>
      <c r="AT71" s="311" t="s">
        <v>103</v>
      </c>
      <c r="AU71" s="335" t="n">
        <v>2</v>
      </c>
      <c r="AV71" s="313"/>
      <c r="AW71" s="337" t="n">
        <v>1</v>
      </c>
      <c r="AX71" s="296"/>
      <c r="AY71" s="296"/>
      <c r="AZ71" s="296"/>
      <c r="BA71" s="296"/>
      <c r="BB71" s="296"/>
      <c r="BC71" s="296"/>
      <c r="BD71" s="296"/>
      <c r="BE71" s="296"/>
      <c r="BF71" s="296"/>
      <c r="BG71" s="296"/>
      <c r="BH71" s="296"/>
      <c r="BI71" s="296"/>
      <c r="BJ71" s="296"/>
    </row>
    <row r="72" customFormat="false" ht="15.75" hidden="false" customHeight="false" outlineLevel="0" collapsed="false">
      <c r="A72" s="301" t="n">
        <v>43920</v>
      </c>
      <c r="B72" s="295" t="s">
        <v>74</v>
      </c>
      <c r="C72" s="295" t="n">
        <v>9</v>
      </c>
      <c r="D72" s="296"/>
      <c r="E72" s="296"/>
      <c r="F72" s="296"/>
      <c r="G72" s="296"/>
      <c r="H72" s="296"/>
      <c r="I72" s="296"/>
      <c r="J72" s="296"/>
      <c r="K72" s="296"/>
      <c r="L72" s="296"/>
      <c r="M72" s="296"/>
      <c r="N72" s="296"/>
      <c r="O72" s="296"/>
      <c r="P72" s="296"/>
      <c r="Q72" s="296"/>
      <c r="R72" s="296"/>
      <c r="S72" s="296"/>
      <c r="T72" s="296"/>
      <c r="U72" s="296"/>
      <c r="V72" s="325"/>
      <c r="W72" s="301"/>
      <c r="X72" s="295"/>
      <c r="Y72" s="295"/>
      <c r="Z72" s="296"/>
      <c r="AA72" s="296"/>
      <c r="AB72" s="296"/>
      <c r="AC72" s="296"/>
      <c r="AD72" s="296"/>
      <c r="AE72" s="296"/>
      <c r="AF72" s="296"/>
      <c r="AG72" s="296"/>
      <c r="AH72" s="296"/>
      <c r="AI72" s="296"/>
      <c r="AJ72" s="296"/>
      <c r="AK72" s="296"/>
      <c r="AL72" s="296"/>
      <c r="AM72" s="296"/>
      <c r="AN72" s="296"/>
      <c r="AO72" s="327" t="s">
        <v>105</v>
      </c>
      <c r="AP72" s="328" t="n">
        <v>1</v>
      </c>
      <c r="AQ72" s="328" t="n">
        <v>0</v>
      </c>
      <c r="AR72" s="328" t="n">
        <v>0</v>
      </c>
      <c r="AS72" s="296"/>
      <c r="AT72" s="311" t="s">
        <v>100</v>
      </c>
      <c r="AU72" s="335" t="n">
        <v>5</v>
      </c>
      <c r="AV72" s="336" t="n">
        <v>1</v>
      </c>
      <c r="AW72" s="338"/>
      <c r="AX72" s="296"/>
      <c r="AY72" s="296"/>
      <c r="AZ72" s="296"/>
      <c r="BA72" s="296"/>
      <c r="BB72" s="296"/>
      <c r="BC72" s="296"/>
      <c r="BD72" s="296"/>
      <c r="BE72" s="296"/>
      <c r="BF72" s="296"/>
      <c r="BG72" s="296"/>
      <c r="BH72" s="296"/>
      <c r="BI72" s="296"/>
      <c r="BJ72" s="296"/>
    </row>
    <row r="73" customFormat="false" ht="15.75" hidden="false" customHeight="false" outlineLevel="0" collapsed="false">
      <c r="A73" s="301" t="n">
        <v>43920</v>
      </c>
      <c r="B73" s="295" t="s">
        <v>75</v>
      </c>
      <c r="C73" s="295" t="n">
        <v>22</v>
      </c>
      <c r="D73" s="296"/>
      <c r="E73" s="296"/>
      <c r="F73" s="296"/>
      <c r="G73" s="296"/>
      <c r="H73" s="296"/>
      <c r="I73" s="296"/>
      <c r="J73" s="296"/>
      <c r="K73" s="296"/>
      <c r="L73" s="296"/>
      <c r="M73" s="296"/>
      <c r="N73" s="296"/>
      <c r="O73" s="296"/>
      <c r="P73" s="296"/>
      <c r="Q73" s="296"/>
      <c r="R73" s="296"/>
      <c r="S73" s="296"/>
      <c r="T73" s="296"/>
      <c r="U73" s="296"/>
      <c r="V73" s="325"/>
      <c r="W73" s="301"/>
      <c r="X73" s="295"/>
      <c r="Y73" s="295"/>
      <c r="Z73" s="296"/>
      <c r="AA73" s="296"/>
      <c r="AB73" s="296"/>
      <c r="AC73" s="296"/>
      <c r="AD73" s="296"/>
      <c r="AE73" s="296"/>
      <c r="AF73" s="296"/>
      <c r="AG73" s="296"/>
      <c r="AH73" s="296"/>
      <c r="AI73" s="296"/>
      <c r="AJ73" s="296"/>
      <c r="AK73" s="296"/>
      <c r="AL73" s="296"/>
      <c r="AM73" s="296"/>
      <c r="AN73" s="296"/>
      <c r="AO73" s="295" t="s">
        <v>97</v>
      </c>
      <c r="AP73" s="332" t="n">
        <v>47</v>
      </c>
      <c r="AQ73" s="332" t="n">
        <v>0</v>
      </c>
      <c r="AR73" s="332" t="n">
        <v>1</v>
      </c>
      <c r="AS73" s="296"/>
      <c r="AT73" s="311" t="s">
        <v>97</v>
      </c>
      <c r="AU73" s="335" t="n">
        <v>65</v>
      </c>
      <c r="AV73" s="313"/>
      <c r="AW73" s="337" t="n">
        <v>6</v>
      </c>
      <c r="AX73" s="296"/>
      <c r="AY73" s="296"/>
      <c r="AZ73" s="296"/>
      <c r="BA73" s="296"/>
      <c r="BB73" s="296"/>
      <c r="BC73" s="296"/>
      <c r="BD73" s="296"/>
      <c r="BE73" s="296"/>
      <c r="BF73" s="296"/>
      <c r="BG73" s="296"/>
      <c r="BH73" s="296"/>
      <c r="BI73" s="296"/>
      <c r="BJ73" s="296"/>
    </row>
    <row r="74" customFormat="false" ht="15.75" hidden="false" customHeight="false" outlineLevel="0" collapsed="false">
      <c r="A74" s="301" t="n">
        <v>43920</v>
      </c>
      <c r="B74" s="295" t="s">
        <v>76</v>
      </c>
      <c r="C74" s="295" t="n">
        <v>1</v>
      </c>
      <c r="D74" s="296"/>
      <c r="E74" s="296"/>
      <c r="F74" s="296"/>
      <c r="G74" s="297" t="s">
        <v>1117</v>
      </c>
      <c r="H74" s="298" t="s">
        <v>149</v>
      </c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299"/>
      <c r="T74" s="299"/>
      <c r="U74" s="299"/>
      <c r="V74" s="300"/>
      <c r="W74" s="301"/>
      <c r="X74" s="295"/>
      <c r="Y74" s="295"/>
      <c r="Z74" s="296"/>
      <c r="AA74" s="296"/>
      <c r="AB74" s="296"/>
      <c r="AC74" s="296"/>
      <c r="AD74" s="296"/>
      <c r="AE74" s="296"/>
      <c r="AF74" s="296"/>
      <c r="AG74" s="296"/>
      <c r="AH74" s="296"/>
      <c r="AI74" s="296"/>
      <c r="AJ74" s="296"/>
      <c r="AK74" s="296"/>
      <c r="AL74" s="296"/>
      <c r="AM74" s="296"/>
      <c r="AN74" s="296"/>
      <c r="AO74" s="327" t="s">
        <v>98</v>
      </c>
      <c r="AP74" s="328" t="n">
        <v>2</v>
      </c>
      <c r="AQ74" s="328" t="n">
        <v>0</v>
      </c>
      <c r="AR74" s="328" t="n">
        <v>0</v>
      </c>
      <c r="AS74" s="296"/>
      <c r="AT74" s="311" t="s">
        <v>98</v>
      </c>
      <c r="AU74" s="335" t="n">
        <v>2</v>
      </c>
      <c r="AV74" s="313"/>
      <c r="AW74" s="338"/>
      <c r="AX74" s="296"/>
      <c r="AY74" s="296"/>
      <c r="AZ74" s="296"/>
      <c r="BA74" s="296"/>
      <c r="BB74" s="296"/>
      <c r="BC74" s="296"/>
      <c r="BD74" s="296"/>
      <c r="BE74" s="296"/>
      <c r="BF74" s="296"/>
      <c r="BG74" s="296"/>
      <c r="BH74" s="296"/>
      <c r="BI74" s="296"/>
      <c r="BJ74" s="296"/>
    </row>
    <row r="75" customFormat="false" ht="15.75" hidden="false" customHeight="false" outlineLevel="0" collapsed="false">
      <c r="A75" s="301" t="n">
        <v>43920</v>
      </c>
      <c r="B75" s="295" t="s">
        <v>78</v>
      </c>
      <c r="C75" s="295" t="n">
        <v>1</v>
      </c>
      <c r="D75" s="296"/>
      <c r="E75" s="296"/>
      <c r="F75" s="296"/>
      <c r="G75" s="302" t="s">
        <v>150</v>
      </c>
      <c r="H75" s="303" t="n">
        <v>43910</v>
      </c>
      <c r="I75" s="304" t="n">
        <v>43911</v>
      </c>
      <c r="J75" s="304" t="n">
        <v>43912</v>
      </c>
      <c r="K75" s="304" t="n">
        <v>43913</v>
      </c>
      <c r="L75" s="304" t="n">
        <v>43914</v>
      </c>
      <c r="M75" s="304" t="n">
        <v>43915</v>
      </c>
      <c r="N75" s="304" t="n">
        <v>43916</v>
      </c>
      <c r="O75" s="304" t="n">
        <v>43917</v>
      </c>
      <c r="P75" s="304" t="n">
        <v>43918</v>
      </c>
      <c r="Q75" s="304" t="n">
        <v>43919</v>
      </c>
      <c r="R75" s="304" t="n">
        <v>43920</v>
      </c>
      <c r="S75" s="304" t="n">
        <v>43921</v>
      </c>
      <c r="T75" s="304" t="n">
        <v>43922</v>
      </c>
      <c r="U75" s="304" t="s">
        <v>1111</v>
      </c>
      <c r="V75" s="305" t="s">
        <v>1112</v>
      </c>
      <c r="W75" s="301"/>
      <c r="X75" s="295"/>
      <c r="Y75" s="295"/>
      <c r="Z75" s="296"/>
      <c r="AA75" s="296"/>
      <c r="AB75" s="296"/>
      <c r="AC75" s="296"/>
      <c r="AD75" s="296"/>
      <c r="AE75" s="296"/>
      <c r="AF75" s="296"/>
      <c r="AG75" s="296"/>
      <c r="AH75" s="296"/>
      <c r="AI75" s="296"/>
      <c r="AJ75" s="296"/>
      <c r="AK75" s="296"/>
      <c r="AL75" s="296"/>
      <c r="AM75" s="296"/>
      <c r="AN75" s="296"/>
      <c r="AO75" s="295" t="s">
        <v>96</v>
      </c>
      <c r="AP75" s="332" t="n">
        <v>3</v>
      </c>
      <c r="AQ75" s="332" t="n">
        <v>0</v>
      </c>
      <c r="AR75" s="332" t="n">
        <v>0</v>
      </c>
      <c r="AS75" s="296"/>
      <c r="AT75" s="311" t="s">
        <v>96</v>
      </c>
      <c r="AU75" s="335" t="n">
        <v>3</v>
      </c>
      <c r="AV75" s="313"/>
      <c r="AW75" s="338"/>
      <c r="AX75" s="296"/>
      <c r="AY75" s="296"/>
      <c r="AZ75" s="296"/>
      <c r="BA75" s="296"/>
      <c r="BB75" s="296"/>
      <c r="BC75" s="296"/>
      <c r="BD75" s="296"/>
      <c r="BE75" s="296"/>
      <c r="BF75" s="296"/>
      <c r="BG75" s="296"/>
      <c r="BH75" s="296"/>
      <c r="BI75" s="296"/>
      <c r="BJ75" s="296"/>
    </row>
    <row r="76" customFormat="false" ht="15.75" hidden="false" customHeight="false" outlineLevel="0" collapsed="false">
      <c r="A76" s="301" t="n">
        <v>43920</v>
      </c>
      <c r="B76" s="295" t="s">
        <v>79</v>
      </c>
      <c r="C76" s="295" t="n">
        <v>24</v>
      </c>
      <c r="D76" s="295" t="n">
        <v>3</v>
      </c>
      <c r="E76" s="295" t="n">
        <v>6</v>
      </c>
      <c r="F76" s="296"/>
      <c r="G76" s="306" t="s">
        <v>73</v>
      </c>
      <c r="H76" s="307"/>
      <c r="I76" s="308"/>
      <c r="J76" s="308"/>
      <c r="K76" s="308"/>
      <c r="L76" s="308"/>
      <c r="M76" s="308"/>
      <c r="N76" s="308"/>
      <c r="O76" s="308"/>
      <c r="P76" s="308"/>
      <c r="Q76" s="308"/>
      <c r="R76" s="308"/>
      <c r="S76" s="308"/>
      <c r="T76" s="308"/>
      <c r="U76" s="309"/>
      <c r="V76" s="310"/>
      <c r="W76" s="301"/>
      <c r="X76" s="295"/>
      <c r="Y76" s="339" t="n">
        <f aca="false">I75</f>
        <v>43911</v>
      </c>
      <c r="Z76" s="339" t="n">
        <f aca="false">J75</f>
        <v>43912</v>
      </c>
      <c r="AA76" s="339" t="n">
        <f aca="false">K75</f>
        <v>43913</v>
      </c>
      <c r="AB76" s="339" t="n">
        <f aca="false">L75</f>
        <v>43914</v>
      </c>
      <c r="AC76" s="339" t="n">
        <f aca="false">M75</f>
        <v>43915</v>
      </c>
      <c r="AD76" s="339" t="n">
        <f aca="false">N75</f>
        <v>43916</v>
      </c>
      <c r="AE76" s="339" t="n">
        <f aca="false">O75</f>
        <v>43917</v>
      </c>
      <c r="AF76" s="339" t="n">
        <f aca="false">P75</f>
        <v>43918</v>
      </c>
      <c r="AG76" s="339" t="n">
        <f aca="false">Q75</f>
        <v>43919</v>
      </c>
      <c r="AH76" s="339" t="n">
        <f aca="false">R75</f>
        <v>43920</v>
      </c>
      <c r="AI76" s="339" t="n">
        <f aca="false">S75</f>
        <v>43921</v>
      </c>
      <c r="AJ76" s="339" t="n">
        <f aca="false">T75</f>
        <v>43922</v>
      </c>
      <c r="AK76" s="296"/>
      <c r="AL76" s="296"/>
      <c r="AM76" s="296"/>
      <c r="AN76" s="296"/>
      <c r="AO76" s="295" t="s">
        <v>93</v>
      </c>
      <c r="AP76" s="332" t="n">
        <v>5</v>
      </c>
      <c r="AQ76" s="332" t="n">
        <v>0</v>
      </c>
      <c r="AR76" s="332" t="n">
        <v>0</v>
      </c>
      <c r="AS76" s="296"/>
      <c r="AT76" s="311" t="s">
        <v>94</v>
      </c>
      <c r="AU76" s="335" t="n">
        <v>3</v>
      </c>
      <c r="AV76" s="336" t="n">
        <v>1</v>
      </c>
      <c r="AW76" s="337" t="n">
        <v>2</v>
      </c>
      <c r="AX76" s="296"/>
      <c r="AY76" s="296"/>
      <c r="AZ76" s="296"/>
      <c r="BA76" s="296"/>
      <c r="BB76" s="296"/>
      <c r="BC76" s="296"/>
      <c r="BD76" s="296"/>
      <c r="BE76" s="296"/>
      <c r="BF76" s="296"/>
      <c r="BG76" s="296"/>
      <c r="BH76" s="296"/>
      <c r="BI76" s="296"/>
      <c r="BJ76" s="296"/>
    </row>
    <row r="77" customFormat="false" ht="15.75" hidden="false" customHeight="false" outlineLevel="0" collapsed="false">
      <c r="A77" s="301" t="n">
        <v>43920</v>
      </c>
      <c r="B77" s="295" t="s">
        <v>80</v>
      </c>
      <c r="C77" s="295" t="n">
        <v>1</v>
      </c>
      <c r="D77" s="296"/>
      <c r="E77" s="296"/>
      <c r="F77" s="296"/>
      <c r="G77" s="311" t="s">
        <v>74</v>
      </c>
      <c r="H77" s="312" t="n">
        <v>1</v>
      </c>
      <c r="I77" s="313"/>
      <c r="J77" s="313" t="n">
        <v>1</v>
      </c>
      <c r="K77" s="313"/>
      <c r="L77" s="313"/>
      <c r="M77" s="313"/>
      <c r="N77" s="313"/>
      <c r="O77" s="313"/>
      <c r="P77" s="313"/>
      <c r="Q77" s="313"/>
      <c r="R77" s="313"/>
      <c r="S77" s="313"/>
      <c r="T77" s="313"/>
      <c r="U77" s="314"/>
      <c r="V77" s="315" t="n">
        <v>2</v>
      </c>
      <c r="W77" s="301"/>
      <c r="X77" s="295" t="str">
        <f aca="false">G77</f>
        <v>Bali</v>
      </c>
      <c r="Y77" s="296" t="n">
        <f aca="false">SUM($I77:I77)</f>
        <v>0</v>
      </c>
      <c r="Z77" s="296" t="n">
        <f aca="false">SUM($I77:J77)</f>
        <v>1</v>
      </c>
      <c r="AA77" s="296" t="n">
        <f aca="false">SUM($I77:K77)</f>
        <v>1</v>
      </c>
      <c r="AB77" s="296" t="n">
        <f aca="false">SUM($I77:L77)</f>
        <v>1</v>
      </c>
      <c r="AC77" s="296" t="n">
        <f aca="false">SUM($I77:M77)</f>
        <v>1</v>
      </c>
      <c r="AD77" s="296" t="n">
        <f aca="false">SUM($I77:N77)</f>
        <v>1</v>
      </c>
      <c r="AE77" s="296" t="n">
        <f aca="false">SUM($I77:O77)</f>
        <v>1</v>
      </c>
      <c r="AF77" s="296" t="n">
        <f aca="false">SUM($I77:P77)</f>
        <v>1</v>
      </c>
      <c r="AG77" s="296" t="n">
        <f aca="false">SUM($I77:Q77)</f>
        <v>1</v>
      </c>
      <c r="AH77" s="296" t="n">
        <f aca="false">SUM($I77:R77)</f>
        <v>1</v>
      </c>
      <c r="AI77" s="296" t="n">
        <f aca="false">SUM($I77:S77)</f>
        <v>1</v>
      </c>
      <c r="AJ77" s="296" t="n">
        <f aca="false">SUM($I77:T77)</f>
        <v>1</v>
      </c>
      <c r="AK77" s="296"/>
      <c r="AL77" s="296"/>
      <c r="AM77" s="296"/>
      <c r="AN77" s="296"/>
      <c r="AO77" s="327"/>
      <c r="AP77" s="328"/>
      <c r="AQ77" s="328"/>
      <c r="AR77" s="328"/>
      <c r="AS77" s="296"/>
      <c r="AT77" s="311" t="s">
        <v>93</v>
      </c>
      <c r="AU77" s="335" t="n">
        <v>8</v>
      </c>
      <c r="AV77" s="313"/>
      <c r="AW77" s="338"/>
      <c r="AX77" s="296"/>
      <c r="AY77" s="296"/>
      <c r="AZ77" s="296"/>
      <c r="BA77" s="296"/>
      <c r="BB77" s="296"/>
      <c r="BC77" s="296"/>
      <c r="BD77" s="296"/>
      <c r="BE77" s="296"/>
      <c r="BF77" s="296"/>
      <c r="BG77" s="296"/>
      <c r="BH77" s="296"/>
      <c r="BI77" s="296"/>
      <c r="BJ77" s="296"/>
    </row>
    <row r="78" customFormat="false" ht="15.75" hidden="false" customHeight="false" outlineLevel="0" collapsed="false">
      <c r="A78" s="301" t="n">
        <v>43920</v>
      </c>
      <c r="B78" s="295" t="s">
        <v>82</v>
      </c>
      <c r="C78" s="295" t="n">
        <v>25</v>
      </c>
      <c r="D78" s="295" t="n">
        <v>2</v>
      </c>
      <c r="E78" s="295" t="n">
        <v>1</v>
      </c>
      <c r="F78" s="296"/>
      <c r="G78" s="311" t="s">
        <v>76</v>
      </c>
      <c r="H78" s="312"/>
      <c r="I78" s="313"/>
      <c r="J78" s="313"/>
      <c r="K78" s="313"/>
      <c r="L78" s="313"/>
      <c r="M78" s="313"/>
      <c r="N78" s="313"/>
      <c r="O78" s="313"/>
      <c r="P78" s="313"/>
      <c r="Q78" s="313"/>
      <c r="R78" s="313"/>
      <c r="S78" s="313"/>
      <c r="T78" s="313" t="n">
        <v>1</v>
      </c>
      <c r="U78" s="314"/>
      <c r="V78" s="315" t="n">
        <v>1</v>
      </c>
      <c r="W78" s="301"/>
      <c r="X78" s="295" t="str">
        <f aca="false">G78</f>
        <v>Bangka Belitung</v>
      </c>
      <c r="Y78" s="296" t="n">
        <f aca="false">SUM($I78:I78)</f>
        <v>0</v>
      </c>
      <c r="Z78" s="296" t="n">
        <f aca="false">SUM($I78:J78)</f>
        <v>0</v>
      </c>
      <c r="AA78" s="296" t="n">
        <f aca="false">SUM($I78:K78)</f>
        <v>0</v>
      </c>
      <c r="AB78" s="296" t="n">
        <f aca="false">SUM($I78:L78)</f>
        <v>0</v>
      </c>
      <c r="AC78" s="296" t="n">
        <f aca="false">SUM($I78:M78)</f>
        <v>0</v>
      </c>
      <c r="AD78" s="296" t="n">
        <f aca="false">SUM($I78:N78)</f>
        <v>0</v>
      </c>
      <c r="AE78" s="296" t="n">
        <f aca="false">SUM($I78:O78)</f>
        <v>0</v>
      </c>
      <c r="AF78" s="296" t="n">
        <f aca="false">SUM($I78:P78)</f>
        <v>0</v>
      </c>
      <c r="AG78" s="296" t="n">
        <f aca="false">SUM($I78:Q78)</f>
        <v>0</v>
      </c>
      <c r="AH78" s="296" t="n">
        <f aca="false">SUM($I78:R78)</f>
        <v>0</v>
      </c>
      <c r="AI78" s="296" t="n">
        <f aca="false">SUM($I78:S78)</f>
        <v>0</v>
      </c>
      <c r="AJ78" s="296" t="n">
        <f aca="false">SUM($I78:T78)</f>
        <v>1</v>
      </c>
      <c r="AK78" s="296"/>
      <c r="AL78" s="296"/>
      <c r="AM78" s="296"/>
      <c r="AN78" s="296"/>
      <c r="AO78" s="327" t="s">
        <v>92</v>
      </c>
      <c r="AP78" s="328" t="n">
        <v>2</v>
      </c>
      <c r="AQ78" s="328" t="n">
        <v>0</v>
      </c>
      <c r="AR78" s="328" t="n">
        <v>2</v>
      </c>
      <c r="AS78" s="296"/>
      <c r="AT78" s="311" t="s">
        <v>92</v>
      </c>
      <c r="AU78" s="335" t="n">
        <v>5</v>
      </c>
      <c r="AV78" s="313"/>
      <c r="AW78" s="337" t="n">
        <v>2</v>
      </c>
      <c r="AX78" s="296"/>
      <c r="AY78" s="296"/>
      <c r="AZ78" s="296"/>
      <c r="BA78" s="296"/>
      <c r="BB78" s="296"/>
      <c r="BC78" s="296"/>
      <c r="BD78" s="296"/>
      <c r="BE78" s="296"/>
      <c r="BF78" s="296"/>
      <c r="BG78" s="296"/>
      <c r="BH78" s="296"/>
      <c r="BI78" s="296"/>
      <c r="BJ78" s="296"/>
    </row>
    <row r="79" customFormat="false" ht="15.75" hidden="false" customHeight="false" outlineLevel="0" collapsed="false">
      <c r="A79" s="301" t="n">
        <v>43920</v>
      </c>
      <c r="B79" s="295" t="s">
        <v>83</v>
      </c>
      <c r="C79" s="295" t="n">
        <v>17</v>
      </c>
      <c r="D79" s="296"/>
      <c r="E79" s="296"/>
      <c r="F79" s="296"/>
      <c r="G79" s="311" t="s">
        <v>75</v>
      </c>
      <c r="H79" s="312" t="n">
        <v>1</v>
      </c>
      <c r="I79" s="313" t="n">
        <v>1</v>
      </c>
      <c r="J79" s="313" t="n">
        <v>1</v>
      </c>
      <c r="K79" s="313"/>
      <c r="L79" s="313" t="n">
        <v>1</v>
      </c>
      <c r="M79" s="313"/>
      <c r="N79" s="313"/>
      <c r="O79" s="313"/>
      <c r="P79" s="313"/>
      <c r="Q79" s="313"/>
      <c r="R79" s="313"/>
      <c r="S79" s="313"/>
      <c r="T79" s="313" t="n">
        <v>10</v>
      </c>
      <c r="U79" s="314"/>
      <c r="V79" s="315" t="n">
        <v>14</v>
      </c>
      <c r="W79" s="301"/>
      <c r="X79" s="295" t="str">
        <f aca="false">G79</f>
        <v>Banten</v>
      </c>
      <c r="Y79" s="296" t="n">
        <f aca="false">SUM($I79:I79)</f>
        <v>1</v>
      </c>
      <c r="Z79" s="296" t="n">
        <f aca="false">SUM($I79:J79)</f>
        <v>2</v>
      </c>
      <c r="AA79" s="296" t="n">
        <f aca="false">SUM($I79:K79)</f>
        <v>2</v>
      </c>
      <c r="AB79" s="296" t="n">
        <f aca="false">SUM($I79:L79)</f>
        <v>3</v>
      </c>
      <c r="AC79" s="296" t="n">
        <f aca="false">SUM($I79:M79)</f>
        <v>3</v>
      </c>
      <c r="AD79" s="296" t="n">
        <f aca="false">SUM($I79:N79)</f>
        <v>3</v>
      </c>
      <c r="AE79" s="296" t="n">
        <f aca="false">SUM($I79:O79)</f>
        <v>3</v>
      </c>
      <c r="AF79" s="296" t="n">
        <f aca="false">SUM($I79:P79)</f>
        <v>3</v>
      </c>
      <c r="AG79" s="296" t="n">
        <f aca="false">SUM($I79:Q79)</f>
        <v>3</v>
      </c>
      <c r="AH79" s="296" t="n">
        <f aca="false">SUM($I79:R79)</f>
        <v>3</v>
      </c>
      <c r="AI79" s="296" t="n">
        <f aca="false">SUM($I79:S79)</f>
        <v>3</v>
      </c>
      <c r="AJ79" s="296" t="n">
        <f aca="false">SUM($I79:T79)</f>
        <v>13</v>
      </c>
      <c r="AK79" s="296"/>
      <c r="AL79" s="296"/>
      <c r="AM79" s="296"/>
      <c r="AN79" s="296"/>
      <c r="AO79" s="295"/>
      <c r="AP79" s="332"/>
      <c r="AQ79" s="332"/>
      <c r="AR79" s="332"/>
      <c r="AS79" s="296"/>
      <c r="AT79" s="311" t="s">
        <v>95</v>
      </c>
      <c r="AU79" s="340" t="n">
        <v>20</v>
      </c>
      <c r="AV79" s="317"/>
      <c r="AW79" s="341" t="n">
        <v>1</v>
      </c>
      <c r="AX79" s="296"/>
      <c r="AY79" s="296"/>
      <c r="AZ79" s="296"/>
      <c r="BA79" s="296"/>
      <c r="BB79" s="296"/>
      <c r="BC79" s="296"/>
      <c r="BD79" s="296"/>
      <c r="BE79" s="296"/>
      <c r="BF79" s="296"/>
      <c r="BG79" s="296"/>
      <c r="BH79" s="296"/>
      <c r="BI79" s="296"/>
      <c r="BJ79" s="296"/>
    </row>
    <row r="80" customFormat="false" ht="15.75" hidden="false" customHeight="false" outlineLevel="0" collapsed="false">
      <c r="A80" s="301" t="n">
        <v>43920</v>
      </c>
      <c r="B80" s="295" t="s">
        <v>84</v>
      </c>
      <c r="C80" s="295" t="n">
        <v>1</v>
      </c>
      <c r="D80" s="295" t="n">
        <v>5</v>
      </c>
      <c r="E80" s="295" t="n">
        <v>1</v>
      </c>
      <c r="F80" s="296"/>
      <c r="G80" s="311" t="s">
        <v>77</v>
      </c>
      <c r="H80" s="312"/>
      <c r="I80" s="313"/>
      <c r="J80" s="313"/>
      <c r="K80" s="313"/>
      <c r="L80" s="313"/>
      <c r="M80" s="313"/>
      <c r="N80" s="313"/>
      <c r="O80" s="313"/>
      <c r="P80" s="313"/>
      <c r="Q80" s="313"/>
      <c r="R80" s="313"/>
      <c r="S80" s="313" t="n">
        <v>1</v>
      </c>
      <c r="T80" s="313"/>
      <c r="U80" s="314"/>
      <c r="V80" s="315" t="n">
        <v>1</v>
      </c>
      <c r="W80" s="301"/>
      <c r="X80" s="295" t="str">
        <f aca="false">G80</f>
        <v>Bengkulu</v>
      </c>
      <c r="Y80" s="296" t="n">
        <f aca="false">SUM($I80:I80)</f>
        <v>0</v>
      </c>
      <c r="Z80" s="296" t="n">
        <f aca="false">SUM($I80:J80)</f>
        <v>0</v>
      </c>
      <c r="AA80" s="296" t="n">
        <f aca="false">SUM($I80:K80)</f>
        <v>0</v>
      </c>
      <c r="AB80" s="296" t="n">
        <f aca="false">SUM($I80:L80)</f>
        <v>0</v>
      </c>
      <c r="AC80" s="296" t="n">
        <f aca="false">SUM($I80:M80)</f>
        <v>0</v>
      </c>
      <c r="AD80" s="296" t="n">
        <f aca="false">SUM($I80:N80)</f>
        <v>0</v>
      </c>
      <c r="AE80" s="296" t="n">
        <f aca="false">SUM($I80:O80)</f>
        <v>0</v>
      </c>
      <c r="AF80" s="296" t="n">
        <f aca="false">SUM($I80:P80)</f>
        <v>0</v>
      </c>
      <c r="AG80" s="296" t="n">
        <f aca="false">SUM($I80:Q80)</f>
        <v>0</v>
      </c>
      <c r="AH80" s="296" t="n">
        <f aca="false">SUM($I80:R80)</f>
        <v>0</v>
      </c>
      <c r="AI80" s="296" t="n">
        <f aca="false">SUM($I80:S80)</f>
        <v>1</v>
      </c>
      <c r="AJ80" s="296" t="n">
        <f aca="false">SUM($I80:T80)</f>
        <v>1</v>
      </c>
      <c r="AK80" s="296"/>
      <c r="AL80" s="296"/>
      <c r="AM80" s="296"/>
      <c r="AN80" s="296"/>
      <c r="AO80" s="295"/>
      <c r="AP80" s="332"/>
      <c r="AQ80" s="332"/>
      <c r="AR80" s="332"/>
      <c r="AS80" s="296"/>
      <c r="AT80" s="320" t="s">
        <v>1112</v>
      </c>
      <c r="AU80" s="342" t="n">
        <v>1675</v>
      </c>
      <c r="AV80" s="343" t="n">
        <v>103</v>
      </c>
      <c r="AW80" s="344" t="n">
        <v>156</v>
      </c>
      <c r="AX80" s="296"/>
      <c r="AY80" s="296"/>
      <c r="AZ80" s="296"/>
      <c r="BA80" s="296"/>
      <c r="BB80" s="296"/>
      <c r="BC80" s="296"/>
      <c r="BD80" s="296"/>
      <c r="BE80" s="296"/>
      <c r="BF80" s="296"/>
      <c r="BG80" s="296"/>
      <c r="BH80" s="296"/>
      <c r="BI80" s="296"/>
      <c r="BJ80" s="296"/>
    </row>
    <row r="81" customFormat="false" ht="15.75" hidden="false" customHeight="false" outlineLevel="0" collapsed="false">
      <c r="A81" s="301" t="n">
        <v>43920</v>
      </c>
      <c r="B81" s="295" t="s">
        <v>85</v>
      </c>
      <c r="C81" s="295" t="n">
        <v>1</v>
      </c>
      <c r="D81" s="296"/>
      <c r="E81" s="296"/>
      <c r="F81" s="296"/>
      <c r="G81" s="311" t="s">
        <v>1113</v>
      </c>
      <c r="H81" s="312"/>
      <c r="I81" s="313"/>
      <c r="J81" s="313"/>
      <c r="K81" s="313"/>
      <c r="L81" s="313"/>
      <c r="M81" s="313"/>
      <c r="N81" s="313"/>
      <c r="O81" s="313"/>
      <c r="P81" s="313"/>
      <c r="Q81" s="313"/>
      <c r="R81" s="313"/>
      <c r="S81" s="313"/>
      <c r="T81" s="313"/>
      <c r="U81" s="314"/>
      <c r="V81" s="315"/>
      <c r="W81" s="301"/>
      <c r="X81" s="295" t="str">
        <f aca="false">G81</f>
        <v>Dalam Verifikasi</v>
      </c>
      <c r="Y81" s="296" t="n">
        <f aca="false">SUM($I81:I81)</f>
        <v>0</v>
      </c>
      <c r="Z81" s="296" t="n">
        <f aca="false">SUM($I81:J81)</f>
        <v>0</v>
      </c>
      <c r="AA81" s="296" t="n">
        <f aca="false">SUM($I81:K81)</f>
        <v>0</v>
      </c>
      <c r="AB81" s="296" t="n">
        <f aca="false">SUM($I81:L81)</f>
        <v>0</v>
      </c>
      <c r="AC81" s="296" t="n">
        <f aca="false">SUM($I81:M81)</f>
        <v>0</v>
      </c>
      <c r="AD81" s="296" t="n">
        <f aca="false">SUM($I81:N81)</f>
        <v>0</v>
      </c>
      <c r="AE81" s="296" t="n">
        <f aca="false">SUM($I81:O81)</f>
        <v>0</v>
      </c>
      <c r="AF81" s="296" t="n">
        <f aca="false">SUM($I81:P81)</f>
        <v>0</v>
      </c>
      <c r="AG81" s="296" t="n">
        <f aca="false">SUM($I81:Q81)</f>
        <v>0</v>
      </c>
      <c r="AH81" s="296" t="n">
        <f aca="false">SUM($I81:R81)</f>
        <v>0</v>
      </c>
      <c r="AI81" s="296" t="n">
        <f aca="false">SUM($I81:S81)</f>
        <v>0</v>
      </c>
      <c r="AJ81" s="296" t="n">
        <f aca="false">SUM($I81:T81)</f>
        <v>0</v>
      </c>
      <c r="AK81" s="296"/>
      <c r="AL81" s="296"/>
      <c r="AM81" s="296"/>
      <c r="AN81" s="296"/>
      <c r="AO81" s="295"/>
      <c r="AP81" s="332"/>
      <c r="AQ81" s="332"/>
      <c r="AR81" s="332"/>
      <c r="AS81" s="296"/>
      <c r="AT81" s="296"/>
      <c r="AU81" s="296"/>
      <c r="AV81" s="296"/>
      <c r="AW81" s="296"/>
      <c r="AX81" s="296"/>
      <c r="AY81" s="296"/>
      <c r="AZ81" s="296"/>
      <c r="BA81" s="296"/>
      <c r="BB81" s="296"/>
      <c r="BC81" s="296"/>
      <c r="BD81" s="296"/>
      <c r="BE81" s="296"/>
      <c r="BF81" s="296"/>
      <c r="BG81" s="296"/>
      <c r="BH81" s="296"/>
      <c r="BI81" s="296"/>
      <c r="BJ81" s="296"/>
    </row>
    <row r="82" customFormat="false" ht="15.75" hidden="false" customHeight="false" outlineLevel="0" collapsed="false">
      <c r="A82" s="301" t="n">
        <v>43920</v>
      </c>
      <c r="B82" s="295" t="s">
        <v>86</v>
      </c>
      <c r="C82" s="296"/>
      <c r="D82" s="296"/>
      <c r="E82" s="296"/>
      <c r="F82" s="296"/>
      <c r="G82" s="311" t="s">
        <v>78</v>
      </c>
      <c r="H82" s="312"/>
      <c r="I82" s="313"/>
      <c r="J82" s="313"/>
      <c r="K82" s="313"/>
      <c r="L82" s="313" t="n">
        <v>1</v>
      </c>
      <c r="M82" s="313" t="n">
        <v>1</v>
      </c>
      <c r="N82" s="313"/>
      <c r="O82" s="313"/>
      <c r="P82" s="313"/>
      <c r="Q82" s="313"/>
      <c r="R82" s="313"/>
      <c r="S82" s="313"/>
      <c r="T82" s="313"/>
      <c r="U82" s="314"/>
      <c r="V82" s="315" t="n">
        <v>2</v>
      </c>
      <c r="W82" s="301"/>
      <c r="X82" s="295" t="str">
        <f aca="false">G82</f>
        <v>DI Yogyakarta</v>
      </c>
      <c r="Y82" s="296" t="n">
        <f aca="false">SUM($I82:I82)</f>
        <v>0</v>
      </c>
      <c r="Z82" s="296" t="n">
        <f aca="false">SUM($I82:J82)</f>
        <v>0</v>
      </c>
      <c r="AA82" s="296" t="n">
        <f aca="false">SUM($I82:K82)</f>
        <v>0</v>
      </c>
      <c r="AB82" s="296" t="n">
        <f aca="false">SUM($I82:L82)</f>
        <v>1</v>
      </c>
      <c r="AC82" s="296" t="n">
        <f aca="false">SUM($I82:M82)</f>
        <v>2</v>
      </c>
      <c r="AD82" s="296" t="n">
        <f aca="false">SUM($I82:N82)</f>
        <v>2</v>
      </c>
      <c r="AE82" s="296" t="n">
        <f aca="false">SUM($I82:O82)</f>
        <v>2</v>
      </c>
      <c r="AF82" s="296" t="n">
        <f aca="false">SUM($I82:P82)</f>
        <v>2</v>
      </c>
      <c r="AG82" s="296" t="n">
        <f aca="false">SUM($I82:Q82)</f>
        <v>2</v>
      </c>
      <c r="AH82" s="296" t="n">
        <f aca="false">SUM($I82:R82)</f>
        <v>2</v>
      </c>
      <c r="AI82" s="296" t="n">
        <f aca="false">SUM($I82:S82)</f>
        <v>2</v>
      </c>
      <c r="AJ82" s="296" t="n">
        <f aca="false">SUM($I82:T82)</f>
        <v>2</v>
      </c>
      <c r="AK82" s="296"/>
      <c r="AL82" s="296"/>
      <c r="AM82" s="296"/>
      <c r="AN82" s="296"/>
      <c r="AO82" s="295" t="s">
        <v>95</v>
      </c>
      <c r="AP82" s="332" t="n">
        <v>8</v>
      </c>
      <c r="AQ82" s="332" t="n">
        <v>0</v>
      </c>
      <c r="AR82" s="332" t="n">
        <v>1</v>
      </c>
      <c r="AS82" s="296"/>
      <c r="AT82" s="296"/>
      <c r="AU82" s="296"/>
      <c r="AV82" s="296"/>
      <c r="AW82" s="296"/>
      <c r="AX82" s="296"/>
      <c r="AY82" s="296"/>
      <c r="AZ82" s="296"/>
      <c r="BA82" s="296"/>
      <c r="BB82" s="296"/>
      <c r="BC82" s="296"/>
      <c r="BD82" s="296"/>
      <c r="BE82" s="296"/>
      <c r="BF82" s="296"/>
      <c r="BG82" s="296"/>
      <c r="BH82" s="296"/>
      <c r="BI82" s="296"/>
      <c r="BJ82" s="296"/>
    </row>
    <row r="83" customFormat="false" ht="15.75" hidden="false" customHeight="false" outlineLevel="0" collapsed="false">
      <c r="A83" s="301" t="n">
        <v>43920</v>
      </c>
      <c r="B83" s="295" t="s">
        <v>87</v>
      </c>
      <c r="C83" s="296"/>
      <c r="D83" s="296"/>
      <c r="E83" s="296"/>
      <c r="F83" s="296"/>
      <c r="G83" s="311" t="s">
        <v>79</v>
      </c>
      <c r="H83" s="312" t="n">
        <v>18</v>
      </c>
      <c r="I83" s="313" t="n">
        <v>5</v>
      </c>
      <c r="J83" s="313" t="n">
        <v>6</v>
      </c>
      <c r="K83" s="313"/>
      <c r="L83" s="313" t="n">
        <v>2</v>
      </c>
      <c r="M83" s="313"/>
      <c r="N83" s="313" t="n">
        <v>15</v>
      </c>
      <c r="O83" s="313" t="n">
        <v>5</v>
      </c>
      <c r="P83" s="313" t="n">
        <v>11</v>
      </c>
      <c r="Q83" s="313" t="n">
        <v>6</v>
      </c>
      <c r="R83" s="313" t="n">
        <v>6</v>
      </c>
      <c r="S83" s="313" t="n">
        <v>9</v>
      </c>
      <c r="T83" s="313" t="n">
        <v>2</v>
      </c>
      <c r="U83" s="314"/>
      <c r="V83" s="315" t="n">
        <v>85</v>
      </c>
      <c r="W83" s="301"/>
      <c r="X83" s="295" t="str">
        <f aca="false">G83</f>
        <v>DKI Jakarta</v>
      </c>
      <c r="Y83" s="296" t="n">
        <f aca="false">SUM($I83:I83)</f>
        <v>5</v>
      </c>
      <c r="Z83" s="296" t="n">
        <f aca="false">SUM($I83:J83)</f>
        <v>11</v>
      </c>
      <c r="AA83" s="296" t="n">
        <f aca="false">SUM($I83:K83)</f>
        <v>11</v>
      </c>
      <c r="AB83" s="296" t="n">
        <f aca="false">SUM($I83:L83)</f>
        <v>13</v>
      </c>
      <c r="AC83" s="296" t="n">
        <f aca="false">SUM($I83:M83)</f>
        <v>13</v>
      </c>
      <c r="AD83" s="296" t="n">
        <f aca="false">SUM($I83:N83)</f>
        <v>28</v>
      </c>
      <c r="AE83" s="296" t="n">
        <f aca="false">SUM($I83:O83)</f>
        <v>33</v>
      </c>
      <c r="AF83" s="296" t="n">
        <f aca="false">SUM($I83:P83)</f>
        <v>44</v>
      </c>
      <c r="AG83" s="296" t="n">
        <f aca="false">SUM($I83:Q83)</f>
        <v>50</v>
      </c>
      <c r="AH83" s="296" t="n">
        <f aca="false">SUM($I83:R83)</f>
        <v>56</v>
      </c>
      <c r="AI83" s="296" t="n">
        <f aca="false">SUM($I83:S83)</f>
        <v>65</v>
      </c>
      <c r="AJ83" s="296" t="n">
        <f aca="false">SUM($I83:T83)</f>
        <v>67</v>
      </c>
      <c r="AK83" s="296"/>
      <c r="AL83" s="296"/>
      <c r="AM83" s="296"/>
      <c r="AN83" s="296"/>
      <c r="AO83" s="345" t="s">
        <v>109</v>
      </c>
      <c r="AP83" s="346" t="n">
        <f aca="false">SUM(AP49:AP82)</f>
        <v>1250</v>
      </c>
      <c r="AQ83" s="346" t="n">
        <f aca="false">SUM(AQ49:AQ82)</f>
        <v>64</v>
      </c>
      <c r="AR83" s="346" t="n">
        <f aca="false">SUM(AR49:AR82)</f>
        <v>114</v>
      </c>
      <c r="AS83" s="296"/>
      <c r="AT83" s="296"/>
      <c r="AU83" s="296"/>
      <c r="AV83" s="296"/>
      <c r="AW83" s="296"/>
      <c r="AX83" s="296"/>
      <c r="AY83" s="296"/>
      <c r="AZ83" s="296"/>
      <c r="BA83" s="296"/>
      <c r="BB83" s="296"/>
      <c r="BC83" s="296"/>
      <c r="BD83" s="296"/>
      <c r="BE83" s="296"/>
      <c r="BF83" s="296"/>
      <c r="BG83" s="296"/>
      <c r="BH83" s="296"/>
      <c r="BI83" s="296"/>
      <c r="BJ83" s="296"/>
    </row>
    <row r="84" customFormat="false" ht="15.75" hidden="false" customHeight="false" outlineLevel="0" collapsed="false">
      <c r="A84" s="301" t="n">
        <v>43920</v>
      </c>
      <c r="B84" s="295" t="s">
        <v>88</v>
      </c>
      <c r="C84" s="295" t="n">
        <v>4</v>
      </c>
      <c r="D84" s="296"/>
      <c r="E84" s="296"/>
      <c r="F84" s="296"/>
      <c r="G84" s="311" t="s">
        <v>80</v>
      </c>
      <c r="H84" s="312"/>
      <c r="I84" s="313"/>
      <c r="J84" s="313"/>
      <c r="K84" s="313"/>
      <c r="L84" s="313"/>
      <c r="M84" s="313"/>
      <c r="N84" s="313"/>
      <c r="O84" s="313"/>
      <c r="P84" s="313"/>
      <c r="Q84" s="313"/>
      <c r="R84" s="313"/>
      <c r="S84" s="313"/>
      <c r="T84" s="313"/>
      <c r="U84" s="314"/>
      <c r="V84" s="315"/>
      <c r="W84" s="301"/>
      <c r="X84" s="295" t="str">
        <f aca="false">G84</f>
        <v>Jambi</v>
      </c>
      <c r="Y84" s="296" t="n">
        <f aca="false">SUM($I84:I84)</f>
        <v>0</v>
      </c>
      <c r="Z84" s="296" t="n">
        <f aca="false">SUM($I84:J84)</f>
        <v>0</v>
      </c>
      <c r="AA84" s="296" t="n">
        <f aca="false">SUM($I84:K84)</f>
        <v>0</v>
      </c>
      <c r="AB84" s="296" t="n">
        <f aca="false">SUM($I84:L84)</f>
        <v>0</v>
      </c>
      <c r="AC84" s="296" t="n">
        <f aca="false">SUM($I84:M84)</f>
        <v>0</v>
      </c>
      <c r="AD84" s="296" t="n">
        <f aca="false">SUM($I84:N84)</f>
        <v>0</v>
      </c>
      <c r="AE84" s="296" t="n">
        <f aca="false">SUM($I84:O84)</f>
        <v>0</v>
      </c>
      <c r="AF84" s="296" t="n">
        <f aca="false">SUM($I84:P84)</f>
        <v>0</v>
      </c>
      <c r="AG84" s="296" t="n">
        <f aca="false">SUM($I84:Q84)</f>
        <v>0</v>
      </c>
      <c r="AH84" s="296" t="n">
        <f aca="false">SUM($I84:R84)</f>
        <v>0</v>
      </c>
      <c r="AI84" s="296" t="n">
        <f aca="false">SUM($I84:S84)</f>
        <v>0</v>
      </c>
      <c r="AJ84" s="296" t="n">
        <f aca="false">SUM($I84:T84)</f>
        <v>0</v>
      </c>
      <c r="AK84" s="296"/>
      <c r="AL84" s="296"/>
      <c r="AM84" s="296"/>
      <c r="AN84" s="296"/>
      <c r="AO84" s="296"/>
      <c r="AP84" s="296"/>
      <c r="AQ84" s="296"/>
      <c r="AR84" s="296"/>
      <c r="AS84" s="296"/>
      <c r="AT84" s="296"/>
      <c r="AU84" s="296"/>
      <c r="AV84" s="296"/>
      <c r="AW84" s="296"/>
      <c r="AX84" s="296"/>
      <c r="AY84" s="296"/>
      <c r="AZ84" s="296"/>
      <c r="BA84" s="296"/>
      <c r="BB84" s="296"/>
      <c r="BC84" s="296"/>
      <c r="BD84" s="296"/>
      <c r="BE84" s="296"/>
      <c r="BF84" s="296"/>
      <c r="BG84" s="296"/>
      <c r="BH84" s="296"/>
      <c r="BI84" s="296"/>
      <c r="BJ84" s="296"/>
    </row>
    <row r="85" customFormat="false" ht="15.75" hidden="false" customHeight="false" outlineLevel="0" collapsed="false">
      <c r="A85" s="301" t="n">
        <v>43920</v>
      </c>
      <c r="B85" s="295" t="s">
        <v>89</v>
      </c>
      <c r="C85" s="296"/>
      <c r="D85" s="296"/>
      <c r="E85" s="296"/>
      <c r="F85" s="296"/>
      <c r="G85" s="311" t="s">
        <v>82</v>
      </c>
      <c r="H85" s="312" t="n">
        <v>7</v>
      </c>
      <c r="I85" s="313"/>
      <c r="J85" s="313" t="n">
        <v>2</v>
      </c>
      <c r="K85" s="313"/>
      <c r="L85" s="313" t="n">
        <v>1</v>
      </c>
      <c r="M85" s="313"/>
      <c r="N85" s="313" t="n">
        <v>1</v>
      </c>
      <c r="O85" s="313" t="n">
        <v>3</v>
      </c>
      <c r="P85" s="313" t="n">
        <v>3</v>
      </c>
      <c r="Q85" s="313" t="n">
        <v>2</v>
      </c>
      <c r="R85" s="313" t="n">
        <v>1</v>
      </c>
      <c r="S85" s="313" t="n">
        <v>1</v>
      </c>
      <c r="T85" s="313"/>
      <c r="U85" s="314"/>
      <c r="V85" s="315" t="n">
        <v>21</v>
      </c>
      <c r="W85" s="301"/>
      <c r="X85" s="295" t="str">
        <f aca="false">G85</f>
        <v>Jawa Barat</v>
      </c>
      <c r="Y85" s="296" t="n">
        <f aca="false">SUM($I85:I85)</f>
        <v>0</v>
      </c>
      <c r="Z85" s="296" t="n">
        <f aca="false">SUM($I85:J85)</f>
        <v>2</v>
      </c>
      <c r="AA85" s="296" t="n">
        <f aca="false">SUM($I85:K85)</f>
        <v>2</v>
      </c>
      <c r="AB85" s="296" t="n">
        <f aca="false">SUM($I85:L85)</f>
        <v>3</v>
      </c>
      <c r="AC85" s="296" t="n">
        <f aca="false">SUM($I85:M85)</f>
        <v>3</v>
      </c>
      <c r="AD85" s="296" t="n">
        <f aca="false">SUM($I85:N85)</f>
        <v>4</v>
      </c>
      <c r="AE85" s="296" t="n">
        <f aca="false">SUM($I85:O85)</f>
        <v>7</v>
      </c>
      <c r="AF85" s="296" t="n">
        <f aca="false">SUM($I85:P85)</f>
        <v>10</v>
      </c>
      <c r="AG85" s="296" t="n">
        <f aca="false">SUM($I85:Q85)</f>
        <v>12</v>
      </c>
      <c r="AH85" s="296" t="n">
        <f aca="false">SUM($I85:R85)</f>
        <v>13</v>
      </c>
      <c r="AI85" s="296" t="n">
        <f aca="false">SUM($I85:S85)</f>
        <v>14</v>
      </c>
      <c r="AJ85" s="296" t="n">
        <f aca="false">SUM($I85:T85)</f>
        <v>14</v>
      </c>
      <c r="AK85" s="296"/>
      <c r="AL85" s="296"/>
      <c r="AM85" s="296"/>
      <c r="AN85" s="296"/>
      <c r="AO85" s="296"/>
      <c r="AP85" s="296"/>
      <c r="AQ85" s="296"/>
      <c r="AR85" s="296"/>
      <c r="AS85" s="296"/>
      <c r="AT85" s="296"/>
      <c r="AU85" s="296"/>
      <c r="AV85" s="296"/>
      <c r="AW85" s="296"/>
      <c r="AX85" s="296"/>
      <c r="AY85" s="296"/>
      <c r="AZ85" s="296"/>
      <c r="BA85" s="296"/>
      <c r="BB85" s="296"/>
      <c r="BC85" s="296"/>
      <c r="BD85" s="296"/>
      <c r="BE85" s="296"/>
      <c r="BF85" s="296"/>
      <c r="BG85" s="296"/>
      <c r="BH85" s="296"/>
      <c r="BI85" s="296"/>
      <c r="BJ85" s="296"/>
    </row>
    <row r="86" customFormat="false" ht="15.75" hidden="false" customHeight="false" outlineLevel="0" collapsed="false">
      <c r="A86" s="301" t="n">
        <v>43920</v>
      </c>
      <c r="B86" s="295" t="s">
        <v>90</v>
      </c>
      <c r="C86" s="295" t="n">
        <v>1</v>
      </c>
      <c r="D86" s="296"/>
      <c r="E86" s="296"/>
      <c r="F86" s="296"/>
      <c r="G86" s="311" t="s">
        <v>83</v>
      </c>
      <c r="H86" s="312" t="n">
        <v>3</v>
      </c>
      <c r="I86" s="313"/>
      <c r="J86" s="313"/>
      <c r="K86" s="313"/>
      <c r="L86" s="313"/>
      <c r="M86" s="313" t="n">
        <v>1</v>
      </c>
      <c r="N86" s="313" t="n">
        <v>2</v>
      </c>
      <c r="O86" s="313"/>
      <c r="P86" s="313" t="n">
        <v>1</v>
      </c>
      <c r="Q86" s="313"/>
      <c r="R86" s="313"/>
      <c r="S86" s="313"/>
      <c r="T86" s="313"/>
      <c r="U86" s="314"/>
      <c r="V86" s="315" t="n">
        <v>7</v>
      </c>
      <c r="W86" s="301"/>
      <c r="X86" s="295" t="str">
        <f aca="false">G86</f>
        <v>Jawa Tengah</v>
      </c>
      <c r="Y86" s="296" t="n">
        <f aca="false">SUM($I86:I86)</f>
        <v>0</v>
      </c>
      <c r="Z86" s="296" t="n">
        <f aca="false">SUM($I86:J86)</f>
        <v>0</v>
      </c>
      <c r="AA86" s="296" t="n">
        <f aca="false">SUM($I86:K86)</f>
        <v>0</v>
      </c>
      <c r="AB86" s="296" t="n">
        <f aca="false">SUM($I86:L86)</f>
        <v>0</v>
      </c>
      <c r="AC86" s="296" t="n">
        <f aca="false">SUM($I86:M86)</f>
        <v>1</v>
      </c>
      <c r="AD86" s="296" t="n">
        <f aca="false">SUM($I86:N86)</f>
        <v>3</v>
      </c>
      <c r="AE86" s="296" t="n">
        <f aca="false">SUM($I86:O86)</f>
        <v>3</v>
      </c>
      <c r="AF86" s="296" t="n">
        <f aca="false">SUM($I86:P86)</f>
        <v>4</v>
      </c>
      <c r="AG86" s="296" t="n">
        <f aca="false">SUM($I86:Q86)</f>
        <v>4</v>
      </c>
      <c r="AH86" s="296" t="n">
        <f aca="false">SUM($I86:R86)</f>
        <v>4</v>
      </c>
      <c r="AI86" s="296" t="n">
        <f aca="false">SUM($I86:S86)</f>
        <v>4</v>
      </c>
      <c r="AJ86" s="296" t="n">
        <f aca="false">SUM($I86:T86)</f>
        <v>4</v>
      </c>
      <c r="AK86" s="296"/>
      <c r="AL86" s="296"/>
      <c r="AM86" s="296"/>
      <c r="AN86" s="296"/>
      <c r="AO86" s="296"/>
      <c r="AP86" s="296"/>
      <c r="AQ86" s="296"/>
      <c r="AR86" s="296"/>
      <c r="AS86" s="296"/>
      <c r="AT86" s="296"/>
      <c r="AU86" s="296"/>
      <c r="AV86" s="296"/>
      <c r="AW86" s="296"/>
      <c r="AX86" s="296"/>
      <c r="AY86" s="296"/>
      <c r="AZ86" s="296"/>
      <c r="BA86" s="296"/>
      <c r="BB86" s="296"/>
      <c r="BC86" s="296"/>
      <c r="BD86" s="296"/>
      <c r="BE86" s="296"/>
      <c r="BF86" s="296"/>
      <c r="BG86" s="296"/>
      <c r="BH86" s="296"/>
      <c r="BI86" s="296"/>
      <c r="BJ86" s="296"/>
    </row>
    <row r="87" customFormat="false" ht="15.75" hidden="false" customHeight="false" outlineLevel="0" collapsed="false">
      <c r="A87" s="301" t="n">
        <v>43920</v>
      </c>
      <c r="B87" s="295" t="s">
        <v>91</v>
      </c>
      <c r="C87" s="296"/>
      <c r="D87" s="296"/>
      <c r="E87" s="296"/>
      <c r="F87" s="296"/>
      <c r="G87" s="311" t="s">
        <v>84</v>
      </c>
      <c r="H87" s="312" t="n">
        <v>1</v>
      </c>
      <c r="I87" s="313"/>
      <c r="J87" s="313"/>
      <c r="K87" s="313"/>
      <c r="L87" s="313"/>
      <c r="M87" s="313"/>
      <c r="N87" s="313" t="n">
        <v>2</v>
      </c>
      <c r="O87" s="313" t="n">
        <v>1</v>
      </c>
      <c r="P87" s="313"/>
      <c r="Q87" s="313" t="n">
        <v>3</v>
      </c>
      <c r="R87" s="313" t="n">
        <v>1</v>
      </c>
      <c r="S87" s="313"/>
      <c r="T87" s="313" t="n">
        <v>1</v>
      </c>
      <c r="U87" s="314"/>
      <c r="V87" s="315" t="n">
        <v>9</v>
      </c>
      <c r="W87" s="301"/>
      <c r="X87" s="295" t="str">
        <f aca="false">G87</f>
        <v>Jawa Timur</v>
      </c>
      <c r="Y87" s="296" t="n">
        <f aca="false">SUM($I87:I87)</f>
        <v>0</v>
      </c>
      <c r="Z87" s="296" t="n">
        <f aca="false">SUM($I87:J87)</f>
        <v>0</v>
      </c>
      <c r="AA87" s="296" t="n">
        <f aca="false">SUM($I87:K87)</f>
        <v>0</v>
      </c>
      <c r="AB87" s="296" t="n">
        <f aca="false">SUM($I87:L87)</f>
        <v>0</v>
      </c>
      <c r="AC87" s="296" t="n">
        <f aca="false">SUM($I87:M87)</f>
        <v>0</v>
      </c>
      <c r="AD87" s="296" t="n">
        <f aca="false">SUM($I87:N87)</f>
        <v>2</v>
      </c>
      <c r="AE87" s="296" t="n">
        <f aca="false">SUM($I87:O87)</f>
        <v>3</v>
      </c>
      <c r="AF87" s="296" t="n">
        <f aca="false">SUM($I87:P87)</f>
        <v>3</v>
      </c>
      <c r="AG87" s="296" t="n">
        <f aca="false">SUM($I87:Q87)</f>
        <v>6</v>
      </c>
      <c r="AH87" s="296" t="n">
        <f aca="false">SUM($I87:R87)</f>
        <v>7</v>
      </c>
      <c r="AI87" s="296" t="n">
        <f aca="false">SUM($I87:S87)</f>
        <v>7</v>
      </c>
      <c r="AJ87" s="296" t="n">
        <f aca="false">SUM($I87:T87)</f>
        <v>8</v>
      </c>
      <c r="AK87" s="296"/>
      <c r="AL87" s="296"/>
      <c r="AM87" s="296"/>
      <c r="AN87" s="296"/>
      <c r="AO87" s="296"/>
      <c r="AP87" s="296"/>
      <c r="AQ87" s="296"/>
      <c r="AR87" s="296"/>
      <c r="AS87" s="296"/>
      <c r="AT87" s="296"/>
      <c r="AU87" s="296"/>
      <c r="AV87" s="296"/>
      <c r="AW87" s="296"/>
      <c r="AX87" s="296"/>
      <c r="AY87" s="296"/>
      <c r="AZ87" s="296"/>
      <c r="BA87" s="296"/>
      <c r="BB87" s="296"/>
      <c r="BC87" s="296"/>
      <c r="BD87" s="296"/>
      <c r="BE87" s="296"/>
      <c r="BF87" s="296"/>
      <c r="BG87" s="296"/>
      <c r="BH87" s="296"/>
      <c r="BI87" s="296"/>
      <c r="BJ87" s="296"/>
    </row>
    <row r="88" customFormat="false" ht="15.75" hidden="false" customHeight="false" outlineLevel="0" collapsed="false">
      <c r="A88" s="301" t="n">
        <v>43920</v>
      </c>
      <c r="B88" s="295" t="s">
        <v>92</v>
      </c>
      <c r="C88" s="296"/>
      <c r="D88" s="296"/>
      <c r="E88" s="296"/>
      <c r="F88" s="296"/>
      <c r="G88" s="311" t="s">
        <v>85</v>
      </c>
      <c r="H88" s="312"/>
      <c r="I88" s="313"/>
      <c r="J88" s="313"/>
      <c r="K88" s="313"/>
      <c r="L88" s="313"/>
      <c r="M88" s="313"/>
      <c r="N88" s="313"/>
      <c r="O88" s="313"/>
      <c r="P88" s="313"/>
      <c r="Q88" s="313"/>
      <c r="R88" s="313"/>
      <c r="S88" s="313" t="n">
        <v>2</v>
      </c>
      <c r="T88" s="313"/>
      <c r="U88" s="314"/>
      <c r="V88" s="315" t="n">
        <v>2</v>
      </c>
      <c r="W88" s="301"/>
      <c r="X88" s="295" t="str">
        <f aca="false">G88</f>
        <v>Kalimantan Barat</v>
      </c>
      <c r="Y88" s="296" t="n">
        <f aca="false">SUM($I88:I88)</f>
        <v>0</v>
      </c>
      <c r="Z88" s="296" t="n">
        <f aca="false">SUM($I88:J88)</f>
        <v>0</v>
      </c>
      <c r="AA88" s="296" t="n">
        <f aca="false">SUM($I88:K88)</f>
        <v>0</v>
      </c>
      <c r="AB88" s="296" t="n">
        <f aca="false">SUM($I88:L88)</f>
        <v>0</v>
      </c>
      <c r="AC88" s="296" t="n">
        <f aca="false">SUM($I88:M88)</f>
        <v>0</v>
      </c>
      <c r="AD88" s="296" t="n">
        <f aca="false">SUM($I88:N88)</f>
        <v>0</v>
      </c>
      <c r="AE88" s="296" t="n">
        <f aca="false">SUM($I88:O88)</f>
        <v>0</v>
      </c>
      <c r="AF88" s="296" t="n">
        <f aca="false">SUM($I88:P88)</f>
        <v>0</v>
      </c>
      <c r="AG88" s="296" t="n">
        <f aca="false">SUM($I88:Q88)</f>
        <v>0</v>
      </c>
      <c r="AH88" s="296" t="n">
        <f aca="false">SUM($I88:R88)</f>
        <v>0</v>
      </c>
      <c r="AI88" s="296" t="n">
        <f aca="false">SUM($I88:S88)</f>
        <v>2</v>
      </c>
      <c r="AJ88" s="296" t="n">
        <f aca="false">SUM($I88:T88)</f>
        <v>2</v>
      </c>
      <c r="AK88" s="296"/>
      <c r="AL88" s="296"/>
      <c r="AM88" s="296"/>
      <c r="AN88" s="296"/>
      <c r="AO88" s="296"/>
      <c r="AP88" s="296"/>
      <c r="AQ88" s="296"/>
      <c r="AR88" s="296"/>
      <c r="AS88" s="296"/>
      <c r="AT88" s="296"/>
      <c r="AU88" s="296"/>
      <c r="AV88" s="296"/>
      <c r="AW88" s="296"/>
      <c r="AX88" s="296"/>
      <c r="AY88" s="296"/>
      <c r="AZ88" s="296"/>
      <c r="BA88" s="296"/>
      <c r="BB88" s="296"/>
      <c r="BC88" s="296"/>
      <c r="BD88" s="296"/>
      <c r="BE88" s="296"/>
      <c r="BF88" s="296"/>
      <c r="BG88" s="296"/>
      <c r="BH88" s="296"/>
      <c r="BI88" s="296"/>
      <c r="BJ88" s="296"/>
    </row>
    <row r="89" customFormat="false" ht="15.75" hidden="false" customHeight="false" outlineLevel="0" collapsed="false">
      <c r="A89" s="301" t="n">
        <v>43920</v>
      </c>
      <c r="B89" s="295" t="s">
        <v>93</v>
      </c>
      <c r="C89" s="295" t="n">
        <v>3</v>
      </c>
      <c r="D89" s="296"/>
      <c r="E89" s="296"/>
      <c r="F89" s="296"/>
      <c r="G89" s="311" t="s">
        <v>88</v>
      </c>
      <c r="H89" s="312"/>
      <c r="I89" s="313"/>
      <c r="J89" s="313"/>
      <c r="K89" s="313"/>
      <c r="L89" s="313"/>
      <c r="M89" s="313"/>
      <c r="N89" s="313"/>
      <c r="O89" s="313"/>
      <c r="P89" s="313"/>
      <c r="Q89" s="313"/>
      <c r="R89" s="313"/>
      <c r="S89" s="313"/>
      <c r="T89" s="313"/>
      <c r="U89" s="314"/>
      <c r="V89" s="315"/>
      <c r="W89" s="301"/>
      <c r="X89" s="295" t="str">
        <f aca="false">G89</f>
        <v>Kalimantan Selatan</v>
      </c>
      <c r="Y89" s="296" t="n">
        <f aca="false">SUM($I89:I89)</f>
        <v>0</v>
      </c>
      <c r="Z89" s="296" t="n">
        <f aca="false">SUM($I89:J89)</f>
        <v>0</v>
      </c>
      <c r="AA89" s="296" t="n">
        <f aca="false">SUM($I89:K89)</f>
        <v>0</v>
      </c>
      <c r="AB89" s="296" t="n">
        <f aca="false">SUM($I89:L89)</f>
        <v>0</v>
      </c>
      <c r="AC89" s="296" t="n">
        <f aca="false">SUM($I89:M89)</f>
        <v>0</v>
      </c>
      <c r="AD89" s="296" t="n">
        <f aca="false">SUM($I89:N89)</f>
        <v>0</v>
      </c>
      <c r="AE89" s="296" t="n">
        <f aca="false">SUM($I89:O89)</f>
        <v>0</v>
      </c>
      <c r="AF89" s="296" t="n">
        <f aca="false">SUM($I89:P89)</f>
        <v>0</v>
      </c>
      <c r="AG89" s="296" t="n">
        <f aca="false">SUM($I89:Q89)</f>
        <v>0</v>
      </c>
      <c r="AH89" s="296" t="n">
        <f aca="false">SUM($I89:R89)</f>
        <v>0</v>
      </c>
      <c r="AI89" s="296" t="n">
        <f aca="false">SUM($I89:S89)</f>
        <v>0</v>
      </c>
      <c r="AJ89" s="296" t="n">
        <f aca="false">SUM($I89:T89)</f>
        <v>0</v>
      </c>
      <c r="AK89" s="296"/>
      <c r="AL89" s="296"/>
      <c r="AM89" s="296"/>
      <c r="AN89" s="296"/>
      <c r="AO89" s="296"/>
      <c r="AP89" s="296"/>
      <c r="AQ89" s="296"/>
      <c r="AR89" s="296"/>
      <c r="AS89" s="296"/>
      <c r="AT89" s="296"/>
      <c r="AU89" s="296"/>
      <c r="AV89" s="296"/>
      <c r="AW89" s="296"/>
      <c r="AX89" s="296"/>
      <c r="AY89" s="296"/>
      <c r="AZ89" s="296"/>
      <c r="BA89" s="296"/>
      <c r="BB89" s="296"/>
      <c r="BC89" s="296"/>
      <c r="BD89" s="296"/>
      <c r="BE89" s="296"/>
      <c r="BF89" s="296"/>
      <c r="BG89" s="296"/>
      <c r="BH89" s="296"/>
      <c r="BI89" s="296"/>
      <c r="BJ89" s="296"/>
    </row>
    <row r="90" customFormat="false" ht="15.75" hidden="false" customHeight="false" outlineLevel="0" collapsed="false">
      <c r="A90" s="301" t="n">
        <v>43920</v>
      </c>
      <c r="B90" s="295" t="s">
        <v>94</v>
      </c>
      <c r="C90" s="296"/>
      <c r="D90" s="295" t="n">
        <v>1</v>
      </c>
      <c r="E90" s="296"/>
      <c r="F90" s="296"/>
      <c r="G90" s="311" t="s">
        <v>87</v>
      </c>
      <c r="H90" s="312"/>
      <c r="I90" s="313"/>
      <c r="J90" s="313"/>
      <c r="K90" s="313"/>
      <c r="L90" s="313"/>
      <c r="M90" s="313"/>
      <c r="N90" s="313"/>
      <c r="O90" s="313"/>
      <c r="P90" s="313"/>
      <c r="Q90" s="313"/>
      <c r="R90" s="313"/>
      <c r="S90" s="313"/>
      <c r="T90" s="313"/>
      <c r="U90" s="314"/>
      <c r="V90" s="315"/>
      <c r="W90" s="301"/>
      <c r="X90" s="295" t="str">
        <f aca="false">G90</f>
        <v>Kalimantan Tengah</v>
      </c>
      <c r="Y90" s="296" t="n">
        <f aca="false">SUM($I90:I90)</f>
        <v>0</v>
      </c>
      <c r="Z90" s="296" t="n">
        <f aca="false">SUM($I90:J90)</f>
        <v>0</v>
      </c>
      <c r="AA90" s="296" t="n">
        <f aca="false">SUM($I90:K90)</f>
        <v>0</v>
      </c>
      <c r="AB90" s="296" t="n">
        <f aca="false">SUM($I90:L90)</f>
        <v>0</v>
      </c>
      <c r="AC90" s="296" t="n">
        <f aca="false">SUM($I90:M90)</f>
        <v>0</v>
      </c>
      <c r="AD90" s="296" t="n">
        <f aca="false">SUM($I90:N90)</f>
        <v>0</v>
      </c>
      <c r="AE90" s="296" t="n">
        <f aca="false">SUM($I90:O90)</f>
        <v>0</v>
      </c>
      <c r="AF90" s="296" t="n">
        <f aca="false">SUM($I90:P90)</f>
        <v>0</v>
      </c>
      <c r="AG90" s="296" t="n">
        <f aca="false">SUM($I90:Q90)</f>
        <v>0</v>
      </c>
      <c r="AH90" s="296" t="n">
        <f aca="false">SUM($I90:R90)</f>
        <v>0</v>
      </c>
      <c r="AI90" s="296" t="n">
        <f aca="false">SUM($I90:S90)</f>
        <v>0</v>
      </c>
      <c r="AJ90" s="296" t="n">
        <f aca="false">SUM($I90:T90)</f>
        <v>0</v>
      </c>
      <c r="AK90" s="296"/>
      <c r="AL90" s="296"/>
      <c r="AM90" s="296"/>
      <c r="AN90" s="296"/>
      <c r="AO90" s="296"/>
      <c r="AP90" s="296"/>
      <c r="AQ90" s="296"/>
      <c r="AR90" s="296"/>
      <c r="AS90" s="296"/>
      <c r="AT90" s="296"/>
      <c r="AU90" s="296"/>
      <c r="AV90" s="296"/>
      <c r="AW90" s="296"/>
      <c r="AX90" s="296"/>
      <c r="AY90" s="296"/>
      <c r="AZ90" s="296"/>
      <c r="BA90" s="296"/>
      <c r="BB90" s="296"/>
      <c r="BC90" s="296"/>
      <c r="BD90" s="296"/>
      <c r="BE90" s="296"/>
      <c r="BF90" s="296"/>
      <c r="BG90" s="296"/>
      <c r="BH90" s="296"/>
      <c r="BI90" s="296"/>
      <c r="BJ90" s="296"/>
    </row>
    <row r="91" customFormat="false" ht="15.75" hidden="false" customHeight="false" outlineLevel="0" collapsed="false">
      <c r="A91" s="301" t="n">
        <v>43920</v>
      </c>
      <c r="B91" s="295" t="s">
        <v>95</v>
      </c>
      <c r="C91" s="295" t="n">
        <v>5</v>
      </c>
      <c r="D91" s="296"/>
      <c r="E91" s="296"/>
      <c r="F91" s="296"/>
      <c r="G91" s="311" t="s">
        <v>86</v>
      </c>
      <c r="H91" s="312"/>
      <c r="I91" s="313"/>
      <c r="J91" s="313"/>
      <c r="K91" s="313"/>
      <c r="L91" s="313"/>
      <c r="M91" s="313"/>
      <c r="N91" s="313"/>
      <c r="O91" s="313"/>
      <c r="P91" s="313"/>
      <c r="Q91" s="313"/>
      <c r="R91" s="313"/>
      <c r="S91" s="313"/>
      <c r="T91" s="313" t="n">
        <v>1</v>
      </c>
      <c r="U91" s="314"/>
      <c r="V91" s="315" t="n">
        <v>1</v>
      </c>
      <c r="W91" s="301"/>
      <c r="X91" s="295" t="str">
        <f aca="false">G91</f>
        <v>Kalimantan Timur</v>
      </c>
      <c r="Y91" s="296" t="n">
        <f aca="false">SUM($I91:I91)</f>
        <v>0</v>
      </c>
      <c r="Z91" s="296" t="n">
        <f aca="false">SUM($I91:J91)</f>
        <v>0</v>
      </c>
      <c r="AA91" s="296" t="n">
        <f aca="false">SUM($I91:K91)</f>
        <v>0</v>
      </c>
      <c r="AB91" s="296" t="n">
        <f aca="false">SUM($I91:L91)</f>
        <v>0</v>
      </c>
      <c r="AC91" s="296" t="n">
        <f aca="false">SUM($I91:M91)</f>
        <v>0</v>
      </c>
      <c r="AD91" s="296" t="n">
        <f aca="false">SUM($I91:N91)</f>
        <v>0</v>
      </c>
      <c r="AE91" s="296" t="n">
        <f aca="false">SUM($I91:O91)</f>
        <v>0</v>
      </c>
      <c r="AF91" s="296" t="n">
        <f aca="false">SUM($I91:P91)</f>
        <v>0</v>
      </c>
      <c r="AG91" s="296" t="n">
        <f aca="false">SUM($I91:Q91)</f>
        <v>0</v>
      </c>
      <c r="AH91" s="296" t="n">
        <f aca="false">SUM($I91:R91)</f>
        <v>0</v>
      </c>
      <c r="AI91" s="296" t="n">
        <f aca="false">SUM($I91:S91)</f>
        <v>0</v>
      </c>
      <c r="AJ91" s="296" t="n">
        <f aca="false">SUM($I91:T91)</f>
        <v>1</v>
      </c>
      <c r="AK91" s="296"/>
      <c r="AL91" s="296"/>
      <c r="AM91" s="296"/>
      <c r="AN91" s="296"/>
      <c r="AO91" s="296"/>
      <c r="AP91" s="296"/>
      <c r="AQ91" s="296"/>
      <c r="AR91" s="296"/>
      <c r="AS91" s="296"/>
      <c r="AT91" s="296"/>
      <c r="AU91" s="296"/>
      <c r="AV91" s="296"/>
      <c r="AW91" s="296"/>
      <c r="AX91" s="296"/>
      <c r="AY91" s="296"/>
      <c r="AZ91" s="296"/>
      <c r="BA91" s="296"/>
      <c r="BB91" s="296"/>
      <c r="BC91" s="296"/>
      <c r="BD91" s="296"/>
      <c r="BE91" s="296"/>
      <c r="BF91" s="296"/>
      <c r="BG91" s="296"/>
      <c r="BH91" s="296"/>
      <c r="BI91" s="296"/>
      <c r="BJ91" s="296"/>
    </row>
    <row r="92" customFormat="false" ht="15.75" hidden="false" customHeight="false" outlineLevel="0" collapsed="false">
      <c r="A92" s="301" t="n">
        <v>43920</v>
      </c>
      <c r="B92" s="295" t="s">
        <v>96</v>
      </c>
      <c r="C92" s="296"/>
      <c r="D92" s="296"/>
      <c r="E92" s="296"/>
      <c r="F92" s="296"/>
      <c r="G92" s="311" t="s">
        <v>89</v>
      </c>
      <c r="H92" s="312"/>
      <c r="I92" s="313"/>
      <c r="J92" s="313"/>
      <c r="K92" s="313"/>
      <c r="L92" s="313"/>
      <c r="M92" s="313"/>
      <c r="N92" s="313"/>
      <c r="O92" s="313"/>
      <c r="P92" s="313"/>
      <c r="Q92" s="313"/>
      <c r="R92" s="313"/>
      <c r="S92" s="313"/>
      <c r="T92" s="313"/>
      <c r="U92" s="314"/>
      <c r="V92" s="315"/>
      <c r="W92" s="301"/>
      <c r="X92" s="295" t="str">
        <f aca="false">G92</f>
        <v>Kalimantan Utara</v>
      </c>
      <c r="Y92" s="296" t="n">
        <f aca="false">SUM($I92:I92)</f>
        <v>0</v>
      </c>
      <c r="Z92" s="296" t="n">
        <f aca="false">SUM($I92:J92)</f>
        <v>0</v>
      </c>
      <c r="AA92" s="296" t="n">
        <f aca="false">SUM($I92:K92)</f>
        <v>0</v>
      </c>
      <c r="AB92" s="296" t="n">
        <f aca="false">SUM($I92:L92)</f>
        <v>0</v>
      </c>
      <c r="AC92" s="296" t="n">
        <f aca="false">SUM($I92:M92)</f>
        <v>0</v>
      </c>
      <c r="AD92" s="296" t="n">
        <f aca="false">SUM($I92:N92)</f>
        <v>0</v>
      </c>
      <c r="AE92" s="296" t="n">
        <f aca="false">SUM($I92:O92)</f>
        <v>0</v>
      </c>
      <c r="AF92" s="296" t="n">
        <f aca="false">SUM($I92:P92)</f>
        <v>0</v>
      </c>
      <c r="AG92" s="296" t="n">
        <f aca="false">SUM($I92:Q92)</f>
        <v>0</v>
      </c>
      <c r="AH92" s="296" t="n">
        <f aca="false">SUM($I92:R92)</f>
        <v>0</v>
      </c>
      <c r="AI92" s="296" t="n">
        <f aca="false">SUM($I92:S92)</f>
        <v>0</v>
      </c>
      <c r="AJ92" s="296" t="n">
        <f aca="false">SUM($I92:T92)</f>
        <v>0</v>
      </c>
      <c r="AK92" s="296"/>
      <c r="AL92" s="296"/>
      <c r="AM92" s="296"/>
      <c r="AN92" s="296"/>
      <c r="AO92" s="296"/>
      <c r="AP92" s="296"/>
      <c r="AQ92" s="296"/>
      <c r="AR92" s="296"/>
      <c r="AS92" s="296"/>
      <c r="AT92" s="296"/>
      <c r="AU92" s="296"/>
      <c r="AV92" s="296"/>
      <c r="AW92" s="296"/>
      <c r="AX92" s="296"/>
      <c r="AY92" s="296"/>
      <c r="AZ92" s="296"/>
      <c r="BA92" s="296"/>
      <c r="BB92" s="296"/>
      <c r="BC92" s="296"/>
      <c r="BD92" s="296"/>
      <c r="BE92" s="296"/>
      <c r="BF92" s="296"/>
      <c r="BG92" s="296"/>
      <c r="BH92" s="296"/>
      <c r="BI92" s="296"/>
      <c r="BJ92" s="296"/>
    </row>
    <row r="93" customFormat="false" ht="15.75" hidden="false" customHeight="false" outlineLevel="0" collapsed="false">
      <c r="A93" s="301" t="n">
        <v>43920</v>
      </c>
      <c r="B93" s="295" t="s">
        <v>97</v>
      </c>
      <c r="C93" s="295" t="n">
        <v>4</v>
      </c>
      <c r="D93" s="296"/>
      <c r="E93" s="296"/>
      <c r="F93" s="296"/>
      <c r="G93" s="311" t="s">
        <v>90</v>
      </c>
      <c r="H93" s="312"/>
      <c r="I93" s="313"/>
      <c r="J93" s="313"/>
      <c r="K93" s="313"/>
      <c r="L93" s="313" t="n">
        <v>1</v>
      </c>
      <c r="M93" s="313"/>
      <c r="N93" s="313"/>
      <c r="O93" s="313"/>
      <c r="P93" s="313"/>
      <c r="Q93" s="313"/>
      <c r="R93" s="313"/>
      <c r="S93" s="313"/>
      <c r="T93" s="313"/>
      <c r="U93" s="314"/>
      <c r="V93" s="315" t="n">
        <v>1</v>
      </c>
      <c r="W93" s="301"/>
      <c r="X93" s="295" t="str">
        <f aca="false">G93</f>
        <v>Kepulauan Riau</v>
      </c>
      <c r="Y93" s="296" t="n">
        <f aca="false">SUM($I93:I93)</f>
        <v>0</v>
      </c>
      <c r="Z93" s="296" t="n">
        <f aca="false">SUM($I93:J93)</f>
        <v>0</v>
      </c>
      <c r="AA93" s="296" t="n">
        <f aca="false">SUM($I93:K93)</f>
        <v>0</v>
      </c>
      <c r="AB93" s="296" t="n">
        <f aca="false">SUM($I93:L93)</f>
        <v>1</v>
      </c>
      <c r="AC93" s="296" t="n">
        <f aca="false">SUM($I93:M93)</f>
        <v>1</v>
      </c>
      <c r="AD93" s="296" t="n">
        <f aca="false">SUM($I93:N93)</f>
        <v>1</v>
      </c>
      <c r="AE93" s="296" t="n">
        <f aca="false">SUM($I93:O93)</f>
        <v>1</v>
      </c>
      <c r="AF93" s="296" t="n">
        <f aca="false">SUM($I93:P93)</f>
        <v>1</v>
      </c>
      <c r="AG93" s="296" t="n">
        <f aca="false">SUM($I93:Q93)</f>
        <v>1</v>
      </c>
      <c r="AH93" s="296" t="n">
        <f aca="false">SUM($I93:R93)</f>
        <v>1</v>
      </c>
      <c r="AI93" s="296" t="n">
        <f aca="false">SUM($I93:S93)</f>
        <v>1</v>
      </c>
      <c r="AJ93" s="296" t="n">
        <f aca="false">SUM($I93:T93)</f>
        <v>1</v>
      </c>
      <c r="AK93" s="296"/>
      <c r="AL93" s="296"/>
      <c r="AM93" s="296"/>
      <c r="AN93" s="296"/>
      <c r="AO93" s="296"/>
      <c r="AP93" s="296"/>
      <c r="AQ93" s="296"/>
      <c r="AR93" s="296"/>
      <c r="AS93" s="296"/>
      <c r="AT93" s="296"/>
      <c r="AU93" s="296"/>
      <c r="AV93" s="296"/>
      <c r="AW93" s="296"/>
      <c r="AX93" s="296"/>
      <c r="AY93" s="296"/>
      <c r="AZ93" s="296"/>
      <c r="BA93" s="296"/>
      <c r="BB93" s="296"/>
      <c r="BC93" s="296"/>
      <c r="BD93" s="296"/>
      <c r="BE93" s="296"/>
      <c r="BF93" s="296"/>
      <c r="BG93" s="296"/>
      <c r="BH93" s="296"/>
      <c r="BI93" s="296"/>
      <c r="BJ93" s="296"/>
    </row>
    <row r="94" customFormat="false" ht="15.75" hidden="false" customHeight="false" outlineLevel="0" collapsed="false">
      <c r="A94" s="301" t="n">
        <v>43920</v>
      </c>
      <c r="B94" s="295" t="s">
        <v>98</v>
      </c>
      <c r="C94" s="296"/>
      <c r="D94" s="296"/>
      <c r="E94" s="296"/>
      <c r="F94" s="296"/>
      <c r="G94" s="311" t="s">
        <v>99</v>
      </c>
      <c r="H94" s="312"/>
      <c r="I94" s="313"/>
      <c r="J94" s="313"/>
      <c r="K94" s="313"/>
      <c r="L94" s="313"/>
      <c r="M94" s="313"/>
      <c r="N94" s="313"/>
      <c r="O94" s="313"/>
      <c r="P94" s="313"/>
      <c r="Q94" s="313"/>
      <c r="R94" s="313"/>
      <c r="S94" s="313"/>
      <c r="T94" s="313"/>
      <c r="U94" s="314"/>
      <c r="V94" s="315"/>
      <c r="W94" s="301"/>
      <c r="X94" s="295" t="str">
        <f aca="false">G94</f>
        <v>Lampung</v>
      </c>
      <c r="Y94" s="296" t="n">
        <f aca="false">SUM($I94:I94)</f>
        <v>0</v>
      </c>
      <c r="Z94" s="296" t="n">
        <f aca="false">SUM($I94:J94)</f>
        <v>0</v>
      </c>
      <c r="AA94" s="296" t="n">
        <f aca="false">SUM($I94:K94)</f>
        <v>0</v>
      </c>
      <c r="AB94" s="296" t="n">
        <f aca="false">SUM($I94:L94)</f>
        <v>0</v>
      </c>
      <c r="AC94" s="296" t="n">
        <f aca="false">SUM($I94:M94)</f>
        <v>0</v>
      </c>
      <c r="AD94" s="296" t="n">
        <f aca="false">SUM($I94:N94)</f>
        <v>0</v>
      </c>
      <c r="AE94" s="296" t="n">
        <f aca="false">SUM($I94:O94)</f>
        <v>0</v>
      </c>
      <c r="AF94" s="296" t="n">
        <f aca="false">SUM($I94:P94)</f>
        <v>0</v>
      </c>
      <c r="AG94" s="296" t="n">
        <f aca="false">SUM($I94:Q94)</f>
        <v>0</v>
      </c>
      <c r="AH94" s="296" t="n">
        <f aca="false">SUM($I94:R94)</f>
        <v>0</v>
      </c>
      <c r="AI94" s="296" t="n">
        <f aca="false">SUM($I94:S94)</f>
        <v>0</v>
      </c>
      <c r="AJ94" s="296" t="n">
        <f aca="false">SUM($I94:T94)</f>
        <v>0</v>
      </c>
      <c r="AK94" s="296"/>
      <c r="AL94" s="296"/>
      <c r="AM94" s="296"/>
      <c r="AN94" s="296"/>
      <c r="AO94" s="296"/>
      <c r="AP94" s="296"/>
      <c r="AQ94" s="296"/>
      <c r="AR94" s="296"/>
      <c r="AS94" s="296"/>
      <c r="AT94" s="296"/>
      <c r="AU94" s="296"/>
      <c r="AV94" s="296"/>
      <c r="AW94" s="296"/>
      <c r="AX94" s="296"/>
      <c r="AY94" s="296"/>
      <c r="AZ94" s="296"/>
      <c r="BA94" s="296"/>
      <c r="BB94" s="296"/>
      <c r="BC94" s="296"/>
      <c r="BD94" s="296"/>
      <c r="BE94" s="296"/>
      <c r="BF94" s="296"/>
      <c r="BG94" s="296"/>
      <c r="BH94" s="296"/>
      <c r="BI94" s="296"/>
      <c r="BJ94" s="296"/>
    </row>
    <row r="95" customFormat="false" ht="15.75" hidden="false" customHeight="false" outlineLevel="0" collapsed="false">
      <c r="A95" s="301" t="n">
        <v>43920</v>
      </c>
      <c r="B95" s="295" t="s">
        <v>99</v>
      </c>
      <c r="C95" s="295" t="n">
        <v>4</v>
      </c>
      <c r="D95" s="296"/>
      <c r="E95" s="296"/>
      <c r="F95" s="296"/>
      <c r="G95" s="311" t="s">
        <v>102</v>
      </c>
      <c r="H95" s="312"/>
      <c r="I95" s="313"/>
      <c r="J95" s="313"/>
      <c r="K95" s="313"/>
      <c r="L95" s="313"/>
      <c r="M95" s="313"/>
      <c r="N95" s="313"/>
      <c r="O95" s="313"/>
      <c r="P95" s="313"/>
      <c r="Q95" s="313"/>
      <c r="R95" s="313"/>
      <c r="S95" s="313"/>
      <c r="T95" s="313"/>
      <c r="U95" s="314"/>
      <c r="V95" s="315"/>
      <c r="W95" s="301"/>
      <c r="X95" s="295" t="str">
        <f aca="false">G95</f>
        <v>Maluku</v>
      </c>
      <c r="Y95" s="296" t="n">
        <f aca="false">SUM($I95:I95)</f>
        <v>0</v>
      </c>
      <c r="Z95" s="296" t="n">
        <f aca="false">SUM($I95:J95)</f>
        <v>0</v>
      </c>
      <c r="AA95" s="296" t="n">
        <f aca="false">SUM($I95:K95)</f>
        <v>0</v>
      </c>
      <c r="AB95" s="296" t="n">
        <f aca="false">SUM($I95:L95)</f>
        <v>0</v>
      </c>
      <c r="AC95" s="296" t="n">
        <f aca="false">SUM($I95:M95)</f>
        <v>0</v>
      </c>
      <c r="AD95" s="296" t="n">
        <f aca="false">SUM($I95:N95)</f>
        <v>0</v>
      </c>
      <c r="AE95" s="296" t="n">
        <f aca="false">SUM($I95:O95)</f>
        <v>0</v>
      </c>
      <c r="AF95" s="296" t="n">
        <f aca="false">SUM($I95:P95)</f>
        <v>0</v>
      </c>
      <c r="AG95" s="296" t="n">
        <f aca="false">SUM($I95:Q95)</f>
        <v>0</v>
      </c>
      <c r="AH95" s="296" t="n">
        <f aca="false">SUM($I95:R95)</f>
        <v>0</v>
      </c>
      <c r="AI95" s="296" t="n">
        <f aca="false">SUM($I95:S95)</f>
        <v>0</v>
      </c>
      <c r="AJ95" s="296" t="n">
        <f aca="false">SUM($I95:T95)</f>
        <v>0</v>
      </c>
      <c r="AK95" s="296"/>
      <c r="AL95" s="296"/>
      <c r="AM95" s="296"/>
      <c r="AN95" s="296"/>
      <c r="AO95" s="296"/>
      <c r="AP95" s="296"/>
      <c r="AQ95" s="296"/>
      <c r="AR95" s="296"/>
      <c r="AS95" s="296"/>
      <c r="AT95" s="296"/>
      <c r="AU95" s="296"/>
      <c r="AV95" s="296"/>
      <c r="AW95" s="296"/>
      <c r="AX95" s="296"/>
      <c r="AY95" s="296"/>
      <c r="AZ95" s="296"/>
      <c r="BA95" s="296"/>
      <c r="BB95" s="296"/>
      <c r="BC95" s="296"/>
      <c r="BD95" s="296"/>
      <c r="BE95" s="296"/>
      <c r="BF95" s="296"/>
      <c r="BG95" s="296"/>
      <c r="BH95" s="296"/>
      <c r="BI95" s="296"/>
      <c r="BJ95" s="296"/>
    </row>
    <row r="96" customFormat="false" ht="15.75" hidden="false" customHeight="false" outlineLevel="0" collapsed="false">
      <c r="A96" s="301" t="n">
        <v>43920</v>
      </c>
      <c r="B96" s="295" t="s">
        <v>100</v>
      </c>
      <c r="C96" s="295" t="n">
        <v>1</v>
      </c>
      <c r="D96" s="296"/>
      <c r="E96" s="296"/>
      <c r="F96" s="296"/>
      <c r="G96" s="311" t="s">
        <v>101</v>
      </c>
      <c r="H96" s="312"/>
      <c r="I96" s="313"/>
      <c r="J96" s="313"/>
      <c r="K96" s="313"/>
      <c r="L96" s="313"/>
      <c r="M96" s="313"/>
      <c r="N96" s="313"/>
      <c r="O96" s="313"/>
      <c r="P96" s="313"/>
      <c r="Q96" s="313"/>
      <c r="R96" s="313"/>
      <c r="S96" s="313"/>
      <c r="T96" s="313"/>
      <c r="U96" s="314"/>
      <c r="V96" s="315"/>
      <c r="W96" s="301"/>
      <c r="X96" s="295" t="str">
        <f aca="false">G96</f>
        <v>Maluku Utara</v>
      </c>
      <c r="Y96" s="296" t="n">
        <f aca="false">SUM($I96:I96)</f>
        <v>0</v>
      </c>
      <c r="Z96" s="296" t="n">
        <f aca="false">SUM($I96:J96)</f>
        <v>0</v>
      </c>
      <c r="AA96" s="296" t="n">
        <f aca="false">SUM($I96:K96)</f>
        <v>0</v>
      </c>
      <c r="AB96" s="296" t="n">
        <f aca="false">SUM($I96:L96)</f>
        <v>0</v>
      </c>
      <c r="AC96" s="296" t="n">
        <f aca="false">SUM($I96:M96)</f>
        <v>0</v>
      </c>
      <c r="AD96" s="296" t="n">
        <f aca="false">SUM($I96:N96)</f>
        <v>0</v>
      </c>
      <c r="AE96" s="296" t="n">
        <f aca="false">SUM($I96:O96)</f>
        <v>0</v>
      </c>
      <c r="AF96" s="296" t="n">
        <f aca="false">SUM($I96:P96)</f>
        <v>0</v>
      </c>
      <c r="AG96" s="296" t="n">
        <f aca="false">SUM($I96:Q96)</f>
        <v>0</v>
      </c>
      <c r="AH96" s="296" t="n">
        <f aca="false">SUM($I96:R96)</f>
        <v>0</v>
      </c>
      <c r="AI96" s="296" t="n">
        <f aca="false">SUM($I96:S96)</f>
        <v>0</v>
      </c>
      <c r="AJ96" s="296" t="n">
        <f aca="false">SUM($I96:T96)</f>
        <v>0</v>
      </c>
      <c r="AK96" s="296"/>
      <c r="AL96" s="296"/>
      <c r="AM96" s="296"/>
      <c r="AN96" s="296"/>
      <c r="AO96" s="296"/>
      <c r="AP96" s="296"/>
      <c r="AQ96" s="296"/>
      <c r="AR96" s="296"/>
      <c r="AS96" s="296"/>
      <c r="AT96" s="296"/>
      <c r="AU96" s="296"/>
      <c r="AV96" s="296"/>
      <c r="AW96" s="296"/>
      <c r="AX96" s="296"/>
      <c r="AY96" s="296"/>
      <c r="AZ96" s="296"/>
      <c r="BA96" s="296"/>
      <c r="BB96" s="296"/>
      <c r="BC96" s="296"/>
      <c r="BD96" s="296"/>
      <c r="BE96" s="296"/>
      <c r="BF96" s="296"/>
      <c r="BG96" s="296"/>
      <c r="BH96" s="296"/>
      <c r="BI96" s="296"/>
      <c r="BJ96" s="296"/>
    </row>
    <row r="97" customFormat="false" ht="15.75" hidden="false" customHeight="false" outlineLevel="0" collapsed="false">
      <c r="A97" s="301" t="n">
        <v>43920</v>
      </c>
      <c r="B97" s="295" t="s">
        <v>101</v>
      </c>
      <c r="C97" s="296"/>
      <c r="D97" s="296"/>
      <c r="E97" s="296"/>
      <c r="F97" s="296"/>
      <c r="G97" s="311" t="s">
        <v>91</v>
      </c>
      <c r="H97" s="312"/>
      <c r="I97" s="313"/>
      <c r="J97" s="313"/>
      <c r="K97" s="313"/>
      <c r="L97" s="313"/>
      <c r="M97" s="313"/>
      <c r="N97" s="313"/>
      <c r="O97" s="313"/>
      <c r="P97" s="313"/>
      <c r="Q97" s="313"/>
      <c r="R97" s="313"/>
      <c r="S97" s="313"/>
      <c r="T97" s="313"/>
      <c r="U97" s="314"/>
      <c r="V97" s="315"/>
      <c r="W97" s="301"/>
      <c r="X97" s="295" t="str">
        <f aca="false">G97</f>
        <v>Nusa Tenggara Barat</v>
      </c>
      <c r="Y97" s="296" t="n">
        <f aca="false">SUM($I97:I97)</f>
        <v>0</v>
      </c>
      <c r="Z97" s="296" t="n">
        <f aca="false">SUM($I97:J97)</f>
        <v>0</v>
      </c>
      <c r="AA97" s="296" t="n">
        <f aca="false">SUM($I97:K97)</f>
        <v>0</v>
      </c>
      <c r="AB97" s="296" t="n">
        <f aca="false">SUM($I97:L97)</f>
        <v>0</v>
      </c>
      <c r="AC97" s="296" t="n">
        <f aca="false">SUM($I97:M97)</f>
        <v>0</v>
      </c>
      <c r="AD97" s="296" t="n">
        <f aca="false">SUM($I97:N97)</f>
        <v>0</v>
      </c>
      <c r="AE97" s="296" t="n">
        <f aca="false">SUM($I97:O97)</f>
        <v>0</v>
      </c>
      <c r="AF97" s="296" t="n">
        <f aca="false">SUM($I97:P97)</f>
        <v>0</v>
      </c>
      <c r="AG97" s="296" t="n">
        <f aca="false">SUM($I97:Q97)</f>
        <v>0</v>
      </c>
      <c r="AH97" s="296" t="n">
        <f aca="false">SUM($I97:R97)</f>
        <v>0</v>
      </c>
      <c r="AI97" s="296" t="n">
        <f aca="false">SUM($I97:S97)</f>
        <v>0</v>
      </c>
      <c r="AJ97" s="296" t="n">
        <f aca="false">SUM($I97:T97)</f>
        <v>0</v>
      </c>
      <c r="AK97" s="296"/>
      <c r="AL97" s="296"/>
      <c r="AM97" s="296"/>
      <c r="AN97" s="296"/>
      <c r="AO97" s="296"/>
      <c r="AP97" s="296"/>
      <c r="AQ97" s="296"/>
      <c r="AR97" s="296"/>
      <c r="AS97" s="296"/>
      <c r="AT97" s="296"/>
      <c r="AU97" s="296"/>
      <c r="AV97" s="296"/>
      <c r="AW97" s="296"/>
      <c r="AX97" s="296"/>
      <c r="AY97" s="296"/>
      <c r="AZ97" s="296"/>
      <c r="BA97" s="296"/>
      <c r="BB97" s="296"/>
      <c r="BC97" s="296"/>
      <c r="BD97" s="296"/>
      <c r="BE97" s="296"/>
      <c r="BF97" s="296"/>
      <c r="BG97" s="296"/>
      <c r="BH97" s="296"/>
      <c r="BI97" s="296"/>
      <c r="BJ97" s="296"/>
    </row>
    <row r="98" customFormat="false" ht="15.75" hidden="false" customHeight="false" outlineLevel="0" collapsed="false">
      <c r="A98" s="301" t="n">
        <v>43920</v>
      </c>
      <c r="B98" s="295" t="s">
        <v>102</v>
      </c>
      <c r="C98" s="296"/>
      <c r="D98" s="296"/>
      <c r="E98" s="296"/>
      <c r="F98" s="296"/>
      <c r="G98" s="311" t="s">
        <v>104</v>
      </c>
      <c r="H98" s="312"/>
      <c r="I98" s="313"/>
      <c r="J98" s="313"/>
      <c r="K98" s="313"/>
      <c r="L98" s="313"/>
      <c r="M98" s="313"/>
      <c r="N98" s="313"/>
      <c r="O98" s="313"/>
      <c r="P98" s="313"/>
      <c r="Q98" s="313"/>
      <c r="R98" s="313"/>
      <c r="S98" s="313"/>
      <c r="T98" s="313"/>
      <c r="U98" s="314"/>
      <c r="V98" s="315"/>
      <c r="W98" s="301"/>
      <c r="X98" s="295" t="str">
        <f aca="false">G98</f>
        <v>Papua</v>
      </c>
      <c r="Y98" s="296" t="n">
        <f aca="false">SUM($I98:I98)</f>
        <v>0</v>
      </c>
      <c r="Z98" s="296" t="n">
        <f aca="false">SUM($I98:J98)</f>
        <v>0</v>
      </c>
      <c r="AA98" s="296" t="n">
        <f aca="false">SUM($I98:K98)</f>
        <v>0</v>
      </c>
      <c r="AB98" s="296" t="n">
        <f aca="false">SUM($I98:L98)</f>
        <v>0</v>
      </c>
      <c r="AC98" s="296" t="n">
        <f aca="false">SUM($I98:M98)</f>
        <v>0</v>
      </c>
      <c r="AD98" s="296" t="n">
        <f aca="false">SUM($I98:N98)</f>
        <v>0</v>
      </c>
      <c r="AE98" s="296" t="n">
        <f aca="false">SUM($I98:O98)</f>
        <v>0</v>
      </c>
      <c r="AF98" s="296" t="n">
        <f aca="false">SUM($I98:P98)</f>
        <v>0</v>
      </c>
      <c r="AG98" s="296" t="n">
        <f aca="false">SUM($I98:Q98)</f>
        <v>0</v>
      </c>
      <c r="AH98" s="296" t="n">
        <f aca="false">SUM($I98:R98)</f>
        <v>0</v>
      </c>
      <c r="AI98" s="296" t="n">
        <f aca="false">SUM($I98:S98)</f>
        <v>0</v>
      </c>
      <c r="AJ98" s="296" t="n">
        <f aca="false">SUM($I98:T98)</f>
        <v>0</v>
      </c>
      <c r="AK98" s="296"/>
      <c r="AL98" s="296"/>
      <c r="AM98" s="296"/>
      <c r="AN98" s="296"/>
      <c r="AO98" s="296"/>
      <c r="AP98" s="296"/>
      <c r="AQ98" s="296"/>
      <c r="AR98" s="296"/>
      <c r="AS98" s="296"/>
      <c r="AT98" s="296"/>
      <c r="AU98" s="296"/>
      <c r="AV98" s="296"/>
      <c r="AW98" s="296"/>
      <c r="AX98" s="296"/>
      <c r="AY98" s="296"/>
      <c r="AZ98" s="296"/>
      <c r="BA98" s="296"/>
      <c r="BB98" s="296"/>
      <c r="BC98" s="296"/>
      <c r="BD98" s="296"/>
      <c r="BE98" s="296"/>
      <c r="BF98" s="296"/>
      <c r="BG98" s="296"/>
      <c r="BH98" s="296"/>
      <c r="BI98" s="296"/>
      <c r="BJ98" s="296"/>
    </row>
    <row r="99" customFormat="false" ht="15.75" hidden="false" customHeight="false" outlineLevel="0" collapsed="false">
      <c r="A99" s="301" t="n">
        <v>43920</v>
      </c>
      <c r="B99" s="295" t="s">
        <v>103</v>
      </c>
      <c r="C99" s="296"/>
      <c r="D99" s="296"/>
      <c r="E99" s="296"/>
      <c r="F99" s="296"/>
      <c r="G99" s="311" t="s">
        <v>103</v>
      </c>
      <c r="H99" s="312"/>
      <c r="I99" s="313"/>
      <c r="J99" s="313"/>
      <c r="K99" s="313"/>
      <c r="L99" s="313"/>
      <c r="M99" s="313"/>
      <c r="N99" s="313"/>
      <c r="O99" s="313"/>
      <c r="P99" s="313"/>
      <c r="Q99" s="313"/>
      <c r="R99" s="313"/>
      <c r="S99" s="313" t="n">
        <v>1</v>
      </c>
      <c r="T99" s="313"/>
      <c r="U99" s="314"/>
      <c r="V99" s="315" t="n">
        <v>1</v>
      </c>
      <c r="W99" s="301"/>
      <c r="X99" s="295" t="str">
        <f aca="false">G99</f>
        <v>Papua Barat</v>
      </c>
      <c r="Y99" s="296" t="n">
        <f aca="false">SUM($I99:I99)</f>
        <v>0</v>
      </c>
      <c r="Z99" s="296" t="n">
        <f aca="false">SUM($I99:J99)</f>
        <v>0</v>
      </c>
      <c r="AA99" s="296" t="n">
        <f aca="false">SUM($I99:K99)</f>
        <v>0</v>
      </c>
      <c r="AB99" s="296" t="n">
        <f aca="false">SUM($I99:L99)</f>
        <v>0</v>
      </c>
      <c r="AC99" s="296" t="n">
        <f aca="false">SUM($I99:M99)</f>
        <v>0</v>
      </c>
      <c r="AD99" s="296" t="n">
        <f aca="false">SUM($I99:N99)</f>
        <v>0</v>
      </c>
      <c r="AE99" s="296" t="n">
        <f aca="false">SUM($I99:O99)</f>
        <v>0</v>
      </c>
      <c r="AF99" s="296" t="n">
        <f aca="false">SUM($I99:P99)</f>
        <v>0</v>
      </c>
      <c r="AG99" s="296" t="n">
        <f aca="false">SUM($I99:Q99)</f>
        <v>0</v>
      </c>
      <c r="AH99" s="296" t="n">
        <f aca="false">SUM($I99:R99)</f>
        <v>0</v>
      </c>
      <c r="AI99" s="296" t="n">
        <f aca="false">SUM($I99:S99)</f>
        <v>1</v>
      </c>
      <c r="AJ99" s="296" t="n">
        <f aca="false">SUM($I99:T99)</f>
        <v>1</v>
      </c>
      <c r="AK99" s="296"/>
      <c r="AL99" s="296"/>
      <c r="AM99" s="296"/>
      <c r="AN99" s="296"/>
      <c r="AO99" s="296"/>
      <c r="AP99" s="296"/>
      <c r="AQ99" s="296"/>
      <c r="AR99" s="296"/>
      <c r="AS99" s="296"/>
      <c r="AT99" s="296"/>
      <c r="AU99" s="296"/>
      <c r="AV99" s="296"/>
      <c r="AW99" s="296"/>
      <c r="AX99" s="296"/>
      <c r="AY99" s="296"/>
      <c r="AZ99" s="296"/>
      <c r="BA99" s="296"/>
      <c r="BB99" s="296"/>
      <c r="BC99" s="296"/>
      <c r="BD99" s="296"/>
      <c r="BE99" s="296"/>
      <c r="BF99" s="296"/>
      <c r="BG99" s="296"/>
      <c r="BH99" s="296"/>
      <c r="BI99" s="296"/>
      <c r="BJ99" s="296"/>
    </row>
    <row r="100" customFormat="false" ht="15.75" hidden="false" customHeight="false" outlineLevel="0" collapsed="false">
      <c r="A100" s="301" t="n">
        <v>43920</v>
      </c>
      <c r="B100" s="295" t="s">
        <v>104</v>
      </c>
      <c r="C100" s="296"/>
      <c r="D100" s="296"/>
      <c r="E100" s="296"/>
      <c r="F100" s="296"/>
      <c r="G100" s="311" t="s">
        <v>100</v>
      </c>
      <c r="H100" s="312"/>
      <c r="I100" s="313"/>
      <c r="J100" s="313"/>
      <c r="K100" s="313"/>
      <c r="L100" s="313"/>
      <c r="M100" s="313"/>
      <c r="N100" s="313"/>
      <c r="O100" s="313"/>
      <c r="P100" s="313"/>
      <c r="Q100" s="313"/>
      <c r="R100" s="313"/>
      <c r="S100" s="313"/>
      <c r="T100" s="313"/>
      <c r="U100" s="314"/>
      <c r="V100" s="315"/>
      <c r="W100" s="301"/>
      <c r="X100" s="295" t="str">
        <f aca="false">G100</f>
        <v>Riau</v>
      </c>
      <c r="Y100" s="296" t="n">
        <f aca="false">SUM($I100:I100)</f>
        <v>0</v>
      </c>
      <c r="Z100" s="296" t="n">
        <f aca="false">SUM($I100:J100)</f>
        <v>0</v>
      </c>
      <c r="AA100" s="296" t="n">
        <f aca="false">SUM($I100:K100)</f>
        <v>0</v>
      </c>
      <c r="AB100" s="296" t="n">
        <f aca="false">SUM($I100:L100)</f>
        <v>0</v>
      </c>
      <c r="AC100" s="296" t="n">
        <f aca="false">SUM($I100:M100)</f>
        <v>0</v>
      </c>
      <c r="AD100" s="296" t="n">
        <f aca="false">SUM($I100:N100)</f>
        <v>0</v>
      </c>
      <c r="AE100" s="296" t="n">
        <f aca="false">SUM($I100:O100)</f>
        <v>0</v>
      </c>
      <c r="AF100" s="296" t="n">
        <f aca="false">SUM($I100:P100)</f>
        <v>0</v>
      </c>
      <c r="AG100" s="296" t="n">
        <f aca="false">SUM($I100:Q100)</f>
        <v>0</v>
      </c>
      <c r="AH100" s="296" t="n">
        <f aca="false">SUM($I100:R100)</f>
        <v>0</v>
      </c>
      <c r="AI100" s="296" t="n">
        <f aca="false">SUM($I100:S100)</f>
        <v>0</v>
      </c>
      <c r="AJ100" s="296" t="n">
        <f aca="false">SUM($I100:T100)</f>
        <v>0</v>
      </c>
      <c r="AK100" s="296"/>
      <c r="AL100" s="296"/>
      <c r="AM100" s="296"/>
      <c r="AN100" s="296"/>
      <c r="AO100" s="296"/>
      <c r="AP100" s="296"/>
      <c r="AQ100" s="296"/>
      <c r="AR100" s="296"/>
      <c r="AS100" s="296"/>
      <c r="AT100" s="296"/>
      <c r="AU100" s="296"/>
      <c r="AV100" s="296"/>
      <c r="AW100" s="296"/>
      <c r="AX100" s="296"/>
      <c r="AY100" s="296"/>
      <c r="AZ100" s="296"/>
      <c r="BA100" s="296"/>
      <c r="BB100" s="296"/>
      <c r="BC100" s="296"/>
      <c r="BD100" s="296"/>
      <c r="BE100" s="296"/>
      <c r="BF100" s="296"/>
      <c r="BG100" s="296"/>
      <c r="BH100" s="296"/>
      <c r="BI100" s="296"/>
      <c r="BJ100" s="296"/>
    </row>
    <row r="101" customFormat="false" ht="15.75" hidden="false" customHeight="false" outlineLevel="0" collapsed="false">
      <c r="A101" s="301" t="n">
        <v>43920</v>
      </c>
      <c r="B101" s="295" t="s">
        <v>105</v>
      </c>
      <c r="C101" s="296"/>
      <c r="D101" s="296"/>
      <c r="E101" s="296"/>
      <c r="F101" s="296"/>
      <c r="G101" s="311" t="s">
        <v>105</v>
      </c>
      <c r="H101" s="312"/>
      <c r="I101" s="313"/>
      <c r="J101" s="313"/>
      <c r="K101" s="313"/>
      <c r="L101" s="313"/>
      <c r="M101" s="313"/>
      <c r="N101" s="313"/>
      <c r="O101" s="313"/>
      <c r="P101" s="313"/>
      <c r="Q101" s="313"/>
      <c r="R101" s="313"/>
      <c r="S101" s="313"/>
      <c r="T101" s="313"/>
      <c r="U101" s="314"/>
      <c r="V101" s="315"/>
      <c r="W101" s="301"/>
      <c r="X101" s="295" t="str">
        <f aca="false">G101</f>
        <v>Sulawesi Barat</v>
      </c>
      <c r="Y101" s="296" t="n">
        <f aca="false">SUM($I101:I101)</f>
        <v>0</v>
      </c>
      <c r="Z101" s="296" t="n">
        <f aca="false">SUM($I101:J101)</f>
        <v>0</v>
      </c>
      <c r="AA101" s="296" t="n">
        <f aca="false">SUM($I101:K101)</f>
        <v>0</v>
      </c>
      <c r="AB101" s="296" t="n">
        <f aca="false">SUM($I101:L101)</f>
        <v>0</v>
      </c>
      <c r="AC101" s="296" t="n">
        <f aca="false">SUM($I101:M101)</f>
        <v>0</v>
      </c>
      <c r="AD101" s="296" t="n">
        <f aca="false">SUM($I101:N101)</f>
        <v>0</v>
      </c>
      <c r="AE101" s="296" t="n">
        <f aca="false">SUM($I101:O101)</f>
        <v>0</v>
      </c>
      <c r="AF101" s="296" t="n">
        <f aca="false">SUM($I101:P101)</f>
        <v>0</v>
      </c>
      <c r="AG101" s="296" t="n">
        <f aca="false">SUM($I101:Q101)</f>
        <v>0</v>
      </c>
      <c r="AH101" s="296" t="n">
        <f aca="false">SUM($I101:R101)</f>
        <v>0</v>
      </c>
      <c r="AI101" s="296" t="n">
        <f aca="false">SUM($I101:S101)</f>
        <v>0</v>
      </c>
      <c r="AJ101" s="296" t="n">
        <f aca="false">SUM($I101:T101)</f>
        <v>0</v>
      </c>
      <c r="AK101" s="296"/>
      <c r="AL101" s="296"/>
      <c r="AM101" s="296"/>
      <c r="AN101" s="296"/>
      <c r="AO101" s="296"/>
      <c r="AP101" s="296"/>
      <c r="AQ101" s="296"/>
      <c r="AR101" s="296"/>
      <c r="AS101" s="296"/>
      <c r="AT101" s="296"/>
      <c r="AU101" s="296"/>
      <c r="AV101" s="296"/>
      <c r="AW101" s="296"/>
      <c r="AX101" s="296"/>
      <c r="AY101" s="296"/>
      <c r="AZ101" s="296"/>
      <c r="BA101" s="296"/>
      <c r="BB101" s="296"/>
      <c r="BC101" s="296"/>
      <c r="BD101" s="296"/>
      <c r="BE101" s="296"/>
      <c r="BF101" s="296"/>
      <c r="BG101" s="296"/>
      <c r="BH101" s="296"/>
      <c r="BI101" s="296"/>
      <c r="BJ101" s="296"/>
    </row>
    <row r="102" customFormat="false" ht="15.75" hidden="false" customHeight="false" outlineLevel="0" collapsed="false">
      <c r="A102" s="301" t="n">
        <v>43920</v>
      </c>
      <c r="B102" s="295" t="s">
        <v>1113</v>
      </c>
      <c r="C102" s="295" t="n">
        <v>5</v>
      </c>
      <c r="D102" s="296"/>
      <c r="E102" s="296"/>
      <c r="F102" s="296"/>
      <c r="G102" s="311" t="s">
        <v>97</v>
      </c>
      <c r="H102" s="312"/>
      <c r="I102" s="313"/>
      <c r="J102" s="313"/>
      <c r="K102" s="313" t="n">
        <v>1</v>
      </c>
      <c r="L102" s="313" t="n">
        <v>1</v>
      </c>
      <c r="M102" s="313"/>
      <c r="N102" s="313"/>
      <c r="O102" s="313"/>
      <c r="P102" s="313"/>
      <c r="Q102" s="313"/>
      <c r="R102" s="313"/>
      <c r="S102" s="313"/>
      <c r="T102" s="313" t="n">
        <v>4</v>
      </c>
      <c r="U102" s="314"/>
      <c r="V102" s="315" t="n">
        <v>6</v>
      </c>
      <c r="W102" s="301"/>
      <c r="X102" s="295" t="str">
        <f aca="false">G102</f>
        <v>Sulawesi Selatan</v>
      </c>
      <c r="Y102" s="296" t="n">
        <f aca="false">SUM($I102:I102)</f>
        <v>0</v>
      </c>
      <c r="Z102" s="296" t="n">
        <f aca="false">SUM($I102:J102)</f>
        <v>0</v>
      </c>
      <c r="AA102" s="296" t="n">
        <f aca="false">SUM($I102:K102)</f>
        <v>1</v>
      </c>
      <c r="AB102" s="296" t="n">
        <f aca="false">SUM($I102:L102)</f>
        <v>2</v>
      </c>
      <c r="AC102" s="296" t="n">
        <f aca="false">SUM($I102:M102)</f>
        <v>2</v>
      </c>
      <c r="AD102" s="296" t="n">
        <f aca="false">SUM($I102:N102)</f>
        <v>2</v>
      </c>
      <c r="AE102" s="296" t="n">
        <f aca="false">SUM($I102:O102)</f>
        <v>2</v>
      </c>
      <c r="AF102" s="296" t="n">
        <f aca="false">SUM($I102:P102)</f>
        <v>2</v>
      </c>
      <c r="AG102" s="296" t="n">
        <f aca="false">SUM($I102:Q102)</f>
        <v>2</v>
      </c>
      <c r="AH102" s="296" t="n">
        <f aca="false">SUM($I102:R102)</f>
        <v>2</v>
      </c>
      <c r="AI102" s="296" t="n">
        <f aca="false">SUM($I102:S102)</f>
        <v>2</v>
      </c>
      <c r="AJ102" s="296" t="n">
        <f aca="false">SUM($I102:T102)</f>
        <v>6</v>
      </c>
      <c r="AK102" s="296"/>
      <c r="AL102" s="296"/>
      <c r="AM102" s="296"/>
      <c r="AN102" s="296"/>
      <c r="AO102" s="296"/>
      <c r="AP102" s="296"/>
      <c r="AQ102" s="296"/>
      <c r="AR102" s="296"/>
      <c r="AS102" s="296"/>
      <c r="AT102" s="296"/>
      <c r="AU102" s="296"/>
      <c r="AV102" s="296"/>
      <c r="AW102" s="296"/>
      <c r="AX102" s="296"/>
      <c r="AY102" s="296"/>
      <c r="AZ102" s="296"/>
      <c r="BA102" s="296"/>
      <c r="BB102" s="296"/>
      <c r="BC102" s="296"/>
      <c r="BD102" s="296"/>
      <c r="BE102" s="296"/>
      <c r="BF102" s="296"/>
      <c r="BG102" s="296"/>
      <c r="BH102" s="296"/>
      <c r="BI102" s="296"/>
      <c r="BJ102" s="296"/>
    </row>
    <row r="103" customFormat="false" ht="15.75" hidden="false" customHeight="false" outlineLevel="0" collapsed="false">
      <c r="A103" s="301"/>
      <c r="B103" s="295"/>
      <c r="C103" s="296"/>
      <c r="D103" s="296"/>
      <c r="E103" s="296"/>
      <c r="F103" s="296"/>
      <c r="G103" s="311" t="s">
        <v>98</v>
      </c>
      <c r="H103" s="312"/>
      <c r="I103" s="313"/>
      <c r="J103" s="313"/>
      <c r="K103" s="313"/>
      <c r="L103" s="313"/>
      <c r="M103" s="313"/>
      <c r="N103" s="313"/>
      <c r="O103" s="313"/>
      <c r="P103" s="313"/>
      <c r="Q103" s="313"/>
      <c r="R103" s="313"/>
      <c r="S103" s="313"/>
      <c r="T103" s="313"/>
      <c r="U103" s="314"/>
      <c r="V103" s="315"/>
      <c r="W103" s="301"/>
      <c r="X103" s="295" t="str">
        <f aca="false">G103</f>
        <v>Sulawesi Tengah</v>
      </c>
      <c r="Y103" s="296" t="n">
        <f aca="false">SUM($I103:I103)</f>
        <v>0</v>
      </c>
      <c r="Z103" s="296" t="n">
        <f aca="false">SUM($I103:J103)</f>
        <v>0</v>
      </c>
      <c r="AA103" s="296" t="n">
        <f aca="false">SUM($I103:K103)</f>
        <v>0</v>
      </c>
      <c r="AB103" s="296" t="n">
        <f aca="false">SUM($I103:L103)</f>
        <v>0</v>
      </c>
      <c r="AC103" s="296" t="n">
        <f aca="false">SUM($I103:M103)</f>
        <v>0</v>
      </c>
      <c r="AD103" s="296" t="n">
        <f aca="false">SUM($I103:N103)</f>
        <v>0</v>
      </c>
      <c r="AE103" s="296" t="n">
        <f aca="false">SUM($I103:O103)</f>
        <v>0</v>
      </c>
      <c r="AF103" s="296" t="n">
        <f aca="false">SUM($I103:P103)</f>
        <v>0</v>
      </c>
      <c r="AG103" s="296" t="n">
        <f aca="false">SUM($I103:Q103)</f>
        <v>0</v>
      </c>
      <c r="AH103" s="296" t="n">
        <f aca="false">SUM($I103:R103)</f>
        <v>0</v>
      </c>
      <c r="AI103" s="296" t="n">
        <f aca="false">SUM($I103:S103)</f>
        <v>0</v>
      </c>
      <c r="AJ103" s="296" t="n">
        <f aca="false">SUM($I103:T103)</f>
        <v>0</v>
      </c>
      <c r="AK103" s="296"/>
      <c r="AL103" s="296"/>
      <c r="AM103" s="296"/>
      <c r="AN103" s="296"/>
      <c r="AO103" s="296"/>
      <c r="AP103" s="296"/>
      <c r="AQ103" s="296"/>
      <c r="AR103" s="296"/>
      <c r="AS103" s="296"/>
      <c r="AT103" s="296"/>
      <c r="AU103" s="296"/>
      <c r="AV103" s="296"/>
      <c r="AW103" s="296"/>
      <c r="AX103" s="296"/>
      <c r="AY103" s="296"/>
      <c r="AZ103" s="296"/>
      <c r="BA103" s="296"/>
      <c r="BB103" s="296"/>
      <c r="BC103" s="296"/>
      <c r="BD103" s="296"/>
      <c r="BE103" s="296"/>
      <c r="BF103" s="296"/>
      <c r="BG103" s="296"/>
      <c r="BH103" s="296"/>
      <c r="BI103" s="296"/>
      <c r="BJ103" s="296"/>
    </row>
    <row r="104" customFormat="false" ht="15.75" hidden="false" customHeight="false" outlineLevel="0" collapsed="false">
      <c r="A104" s="301"/>
      <c r="B104" s="295"/>
      <c r="C104" s="296"/>
      <c r="D104" s="296"/>
      <c r="E104" s="296"/>
      <c r="F104" s="296"/>
      <c r="G104" s="311" t="s">
        <v>96</v>
      </c>
      <c r="H104" s="312"/>
      <c r="I104" s="313"/>
      <c r="J104" s="313"/>
      <c r="K104" s="313"/>
      <c r="L104" s="313"/>
      <c r="M104" s="313"/>
      <c r="N104" s="313"/>
      <c r="O104" s="313"/>
      <c r="P104" s="313"/>
      <c r="Q104" s="313"/>
      <c r="R104" s="313"/>
      <c r="S104" s="313"/>
      <c r="T104" s="313"/>
      <c r="U104" s="314"/>
      <c r="V104" s="315"/>
      <c r="W104" s="301"/>
      <c r="X104" s="295" t="str">
        <f aca="false">G104</f>
        <v>Sulawesi Tenggara</v>
      </c>
      <c r="Y104" s="296" t="n">
        <f aca="false">SUM($I104:I104)</f>
        <v>0</v>
      </c>
      <c r="Z104" s="296" t="n">
        <f aca="false">SUM($I104:J104)</f>
        <v>0</v>
      </c>
      <c r="AA104" s="296" t="n">
        <f aca="false">SUM($I104:K104)</f>
        <v>0</v>
      </c>
      <c r="AB104" s="296" t="n">
        <f aca="false">SUM($I104:L104)</f>
        <v>0</v>
      </c>
      <c r="AC104" s="296" t="n">
        <f aca="false">SUM($I104:M104)</f>
        <v>0</v>
      </c>
      <c r="AD104" s="296" t="n">
        <f aca="false">SUM($I104:N104)</f>
        <v>0</v>
      </c>
      <c r="AE104" s="296" t="n">
        <f aca="false">SUM($I104:O104)</f>
        <v>0</v>
      </c>
      <c r="AF104" s="296" t="n">
        <f aca="false">SUM($I104:P104)</f>
        <v>0</v>
      </c>
      <c r="AG104" s="296" t="n">
        <f aca="false">SUM($I104:Q104)</f>
        <v>0</v>
      </c>
      <c r="AH104" s="296" t="n">
        <f aca="false">SUM($I104:R104)</f>
        <v>0</v>
      </c>
      <c r="AI104" s="296" t="n">
        <f aca="false">SUM($I104:S104)</f>
        <v>0</v>
      </c>
      <c r="AJ104" s="296" t="n">
        <f aca="false">SUM($I104:T104)</f>
        <v>0</v>
      </c>
      <c r="AK104" s="296"/>
      <c r="AL104" s="296"/>
      <c r="AM104" s="296"/>
      <c r="AN104" s="296"/>
      <c r="AO104" s="296"/>
      <c r="AP104" s="296"/>
      <c r="AQ104" s="296"/>
      <c r="AR104" s="296"/>
      <c r="AS104" s="296"/>
      <c r="AT104" s="296"/>
      <c r="AU104" s="296"/>
      <c r="AV104" s="296"/>
      <c r="AW104" s="296"/>
      <c r="AX104" s="296"/>
      <c r="AY104" s="296"/>
      <c r="AZ104" s="296"/>
      <c r="BA104" s="296"/>
      <c r="BB104" s="296"/>
      <c r="BC104" s="296"/>
      <c r="BD104" s="296"/>
      <c r="BE104" s="296"/>
      <c r="BF104" s="296"/>
      <c r="BG104" s="296"/>
      <c r="BH104" s="296"/>
      <c r="BI104" s="296"/>
      <c r="BJ104" s="296"/>
    </row>
    <row r="105" customFormat="false" ht="15.75" hidden="false" customHeight="false" outlineLevel="0" collapsed="false">
      <c r="A105" s="301"/>
      <c r="B105" s="295"/>
      <c r="C105" s="296"/>
      <c r="D105" s="296"/>
      <c r="E105" s="296"/>
      <c r="F105" s="296"/>
      <c r="G105" s="311" t="s">
        <v>94</v>
      </c>
      <c r="H105" s="312"/>
      <c r="I105" s="313"/>
      <c r="J105" s="313"/>
      <c r="K105" s="313"/>
      <c r="L105" s="313"/>
      <c r="M105" s="313"/>
      <c r="N105" s="313"/>
      <c r="O105" s="313"/>
      <c r="P105" s="313"/>
      <c r="Q105" s="313"/>
      <c r="R105" s="313"/>
      <c r="S105" s="313"/>
      <c r="T105" s="313" t="n">
        <v>2</v>
      </c>
      <c r="U105" s="314"/>
      <c r="V105" s="315" t="n">
        <v>2</v>
      </c>
      <c r="W105" s="301"/>
      <c r="X105" s="295" t="str">
        <f aca="false">G105</f>
        <v>Sulawesi Utara</v>
      </c>
      <c r="Y105" s="296" t="n">
        <f aca="false">SUM($I105:I105)</f>
        <v>0</v>
      </c>
      <c r="Z105" s="296" t="n">
        <f aca="false">SUM($I105:J105)</f>
        <v>0</v>
      </c>
      <c r="AA105" s="296" t="n">
        <f aca="false">SUM($I105:K105)</f>
        <v>0</v>
      </c>
      <c r="AB105" s="296" t="n">
        <f aca="false">SUM($I105:L105)</f>
        <v>0</v>
      </c>
      <c r="AC105" s="296" t="n">
        <f aca="false">SUM($I105:M105)</f>
        <v>0</v>
      </c>
      <c r="AD105" s="296" t="n">
        <f aca="false">SUM($I105:N105)</f>
        <v>0</v>
      </c>
      <c r="AE105" s="296" t="n">
        <f aca="false">SUM($I105:O105)</f>
        <v>0</v>
      </c>
      <c r="AF105" s="296" t="n">
        <f aca="false">SUM($I105:P105)</f>
        <v>0</v>
      </c>
      <c r="AG105" s="296" t="n">
        <f aca="false">SUM($I105:Q105)</f>
        <v>0</v>
      </c>
      <c r="AH105" s="296" t="n">
        <f aca="false">SUM($I105:R105)</f>
        <v>0</v>
      </c>
      <c r="AI105" s="296" t="n">
        <f aca="false">SUM($I105:S105)</f>
        <v>0</v>
      </c>
      <c r="AJ105" s="296" t="n">
        <f aca="false">SUM($I105:T105)</f>
        <v>2</v>
      </c>
      <c r="AK105" s="296"/>
      <c r="AL105" s="296"/>
      <c r="AM105" s="296"/>
      <c r="AN105" s="296"/>
      <c r="AO105" s="296"/>
      <c r="AP105" s="296"/>
      <c r="AQ105" s="296"/>
      <c r="AR105" s="296"/>
      <c r="AS105" s="296"/>
      <c r="AT105" s="296"/>
      <c r="AU105" s="296"/>
      <c r="AV105" s="296"/>
      <c r="AW105" s="296"/>
      <c r="AX105" s="296"/>
      <c r="AY105" s="296"/>
      <c r="AZ105" s="296"/>
      <c r="BA105" s="296"/>
      <c r="BB105" s="296"/>
      <c r="BC105" s="296"/>
      <c r="BD105" s="296"/>
      <c r="BE105" s="296"/>
      <c r="BF105" s="296"/>
      <c r="BG105" s="296"/>
      <c r="BH105" s="296"/>
      <c r="BI105" s="296"/>
      <c r="BJ105" s="296"/>
    </row>
    <row r="106" customFormat="false" ht="15.75" hidden="false" customHeight="false" outlineLevel="0" collapsed="false">
      <c r="A106" s="301"/>
      <c r="B106" s="295"/>
      <c r="C106" s="296"/>
      <c r="D106" s="296"/>
      <c r="E106" s="296"/>
      <c r="F106" s="296"/>
      <c r="G106" s="311" t="s">
        <v>93</v>
      </c>
      <c r="H106" s="312"/>
      <c r="I106" s="313"/>
      <c r="J106" s="313"/>
      <c r="K106" s="313"/>
      <c r="L106" s="313"/>
      <c r="M106" s="313"/>
      <c r="N106" s="313"/>
      <c r="O106" s="313"/>
      <c r="P106" s="313"/>
      <c r="Q106" s="313"/>
      <c r="R106" s="313"/>
      <c r="S106" s="313"/>
      <c r="T106" s="313"/>
      <c r="U106" s="314"/>
      <c r="V106" s="315"/>
      <c r="W106" s="301"/>
      <c r="X106" s="295" t="str">
        <f aca="false">G106</f>
        <v>Sumatera Barat</v>
      </c>
      <c r="Y106" s="296" t="n">
        <f aca="false">SUM($I106:I106)</f>
        <v>0</v>
      </c>
      <c r="Z106" s="296" t="n">
        <f aca="false">SUM($I106:J106)</f>
        <v>0</v>
      </c>
      <c r="AA106" s="296" t="n">
        <f aca="false">SUM($I106:K106)</f>
        <v>0</v>
      </c>
      <c r="AB106" s="296" t="n">
        <f aca="false">SUM($I106:L106)</f>
        <v>0</v>
      </c>
      <c r="AC106" s="296" t="n">
        <f aca="false">SUM($I106:M106)</f>
        <v>0</v>
      </c>
      <c r="AD106" s="296" t="n">
        <f aca="false">SUM($I106:N106)</f>
        <v>0</v>
      </c>
      <c r="AE106" s="296" t="n">
        <f aca="false">SUM($I106:O106)</f>
        <v>0</v>
      </c>
      <c r="AF106" s="296" t="n">
        <f aca="false">SUM($I106:P106)</f>
        <v>0</v>
      </c>
      <c r="AG106" s="296" t="n">
        <f aca="false">SUM($I106:Q106)</f>
        <v>0</v>
      </c>
      <c r="AH106" s="296" t="n">
        <f aca="false">SUM($I106:R106)</f>
        <v>0</v>
      </c>
      <c r="AI106" s="296" t="n">
        <f aca="false">SUM($I106:S106)</f>
        <v>0</v>
      </c>
      <c r="AJ106" s="296" t="n">
        <f aca="false">SUM($I106:T106)</f>
        <v>0</v>
      </c>
      <c r="AK106" s="296"/>
      <c r="AL106" s="296"/>
      <c r="AM106" s="296"/>
      <c r="AN106" s="296"/>
      <c r="AO106" s="296"/>
      <c r="AP106" s="296"/>
      <c r="AQ106" s="296"/>
      <c r="AR106" s="296"/>
      <c r="AS106" s="296"/>
      <c r="AT106" s="296"/>
      <c r="AU106" s="296"/>
      <c r="AV106" s="296"/>
      <c r="AW106" s="296"/>
      <c r="AX106" s="296"/>
      <c r="AY106" s="296"/>
      <c r="AZ106" s="296"/>
      <c r="BA106" s="296"/>
      <c r="BB106" s="296"/>
      <c r="BC106" s="296"/>
      <c r="BD106" s="296"/>
      <c r="BE106" s="296"/>
      <c r="BF106" s="296"/>
      <c r="BG106" s="296"/>
      <c r="BH106" s="296"/>
      <c r="BI106" s="296"/>
      <c r="BJ106" s="296"/>
    </row>
    <row r="107" customFormat="false" ht="15.75" hidden="false" customHeight="false" outlineLevel="0" collapsed="false">
      <c r="A107" s="301" t="n">
        <v>43919</v>
      </c>
      <c r="B107" s="295" t="s">
        <v>73</v>
      </c>
      <c r="C107" s="296"/>
      <c r="D107" s="296"/>
      <c r="E107" s="296"/>
      <c r="F107" s="296"/>
      <c r="G107" s="311" t="s">
        <v>92</v>
      </c>
      <c r="H107" s="312"/>
      <c r="I107" s="313"/>
      <c r="J107" s="313"/>
      <c r="K107" s="313"/>
      <c r="L107" s="313"/>
      <c r="M107" s="313" t="n">
        <v>1</v>
      </c>
      <c r="N107" s="313"/>
      <c r="O107" s="313"/>
      <c r="P107" s="313"/>
      <c r="Q107" s="313" t="n">
        <v>1</v>
      </c>
      <c r="R107" s="313"/>
      <c r="S107" s="313"/>
      <c r="T107" s="313"/>
      <c r="U107" s="314"/>
      <c r="V107" s="315" t="n">
        <v>2</v>
      </c>
      <c r="W107" s="301"/>
      <c r="X107" s="295" t="str">
        <f aca="false">G107</f>
        <v>Sumatera Selatan</v>
      </c>
      <c r="Y107" s="296" t="n">
        <f aca="false">SUM($I107:I107)</f>
        <v>0</v>
      </c>
      <c r="Z107" s="296" t="n">
        <f aca="false">SUM($I107:J107)</f>
        <v>0</v>
      </c>
      <c r="AA107" s="296" t="n">
        <f aca="false">SUM($I107:K107)</f>
        <v>0</v>
      </c>
      <c r="AB107" s="296" t="n">
        <f aca="false">SUM($I107:L107)</f>
        <v>0</v>
      </c>
      <c r="AC107" s="296" t="n">
        <f aca="false">SUM($I107:M107)</f>
        <v>1</v>
      </c>
      <c r="AD107" s="296" t="n">
        <f aca="false">SUM($I107:N107)</f>
        <v>1</v>
      </c>
      <c r="AE107" s="296" t="n">
        <f aca="false">SUM($I107:O107)</f>
        <v>1</v>
      </c>
      <c r="AF107" s="296" t="n">
        <f aca="false">SUM($I107:P107)</f>
        <v>1</v>
      </c>
      <c r="AG107" s="296" t="n">
        <f aca="false">SUM($I107:Q107)</f>
        <v>2</v>
      </c>
      <c r="AH107" s="296" t="n">
        <f aca="false">SUM($I107:R107)</f>
        <v>2</v>
      </c>
      <c r="AI107" s="296" t="n">
        <f aca="false">SUM($I107:S107)</f>
        <v>2</v>
      </c>
      <c r="AJ107" s="296" t="n">
        <f aca="false">SUM($I107:T107)</f>
        <v>2</v>
      </c>
      <c r="AK107" s="296"/>
      <c r="AL107" s="296"/>
      <c r="AM107" s="296"/>
      <c r="AN107" s="296"/>
      <c r="AO107" s="296"/>
      <c r="AP107" s="296"/>
      <c r="AQ107" s="296"/>
      <c r="AR107" s="296"/>
      <c r="AS107" s="296"/>
      <c r="AT107" s="296"/>
      <c r="AU107" s="296"/>
      <c r="AV107" s="296"/>
      <c r="AW107" s="296"/>
      <c r="AX107" s="296"/>
      <c r="AY107" s="296"/>
      <c r="AZ107" s="296"/>
      <c r="BA107" s="296"/>
      <c r="BB107" s="296"/>
      <c r="BC107" s="296"/>
      <c r="BD107" s="296"/>
      <c r="BE107" s="296"/>
      <c r="BF107" s="296"/>
      <c r="BG107" s="296"/>
      <c r="BH107" s="296"/>
      <c r="BI107" s="296"/>
      <c r="BJ107" s="296"/>
    </row>
    <row r="108" customFormat="false" ht="15.75" hidden="false" customHeight="false" outlineLevel="0" collapsed="false">
      <c r="A108" s="301" t="n">
        <v>43919</v>
      </c>
      <c r="B108" s="295" t="s">
        <v>74</v>
      </c>
      <c r="C108" s="295" t="n">
        <v>1</v>
      </c>
      <c r="D108" s="296"/>
      <c r="E108" s="296"/>
      <c r="F108" s="296"/>
      <c r="G108" s="311" t="s">
        <v>95</v>
      </c>
      <c r="H108" s="312" t="n">
        <v>1</v>
      </c>
      <c r="I108" s="313"/>
      <c r="J108" s="313"/>
      <c r="K108" s="313"/>
      <c r="L108" s="313"/>
      <c r="M108" s="313"/>
      <c r="N108" s="313"/>
      <c r="O108" s="313"/>
      <c r="P108" s="313"/>
      <c r="Q108" s="313"/>
      <c r="R108" s="313"/>
      <c r="S108" s="313"/>
      <c r="T108" s="313"/>
      <c r="U108" s="314"/>
      <c r="V108" s="315" t="n">
        <v>1</v>
      </c>
      <c r="W108" s="301"/>
      <c r="X108" s="295" t="str">
        <f aca="false">G108</f>
        <v>Sumatera Utara</v>
      </c>
      <c r="Y108" s="296" t="n">
        <f aca="false">SUM($I108:I108)</f>
        <v>0</v>
      </c>
      <c r="Z108" s="296" t="n">
        <f aca="false">SUM($I108:J108)</f>
        <v>0</v>
      </c>
      <c r="AA108" s="296" t="n">
        <f aca="false">SUM($I108:K108)</f>
        <v>0</v>
      </c>
      <c r="AB108" s="296" t="n">
        <f aca="false">SUM($I108:L108)</f>
        <v>0</v>
      </c>
      <c r="AC108" s="296" t="n">
        <f aca="false">SUM($I108:M108)</f>
        <v>0</v>
      </c>
      <c r="AD108" s="296" t="n">
        <f aca="false">SUM($I108:N108)</f>
        <v>0</v>
      </c>
      <c r="AE108" s="296" t="n">
        <f aca="false">SUM($I108:O108)</f>
        <v>0</v>
      </c>
      <c r="AF108" s="296" t="n">
        <f aca="false">SUM($I108:P108)</f>
        <v>0</v>
      </c>
      <c r="AG108" s="296" t="n">
        <f aca="false">SUM($I108:Q108)</f>
        <v>0</v>
      </c>
      <c r="AH108" s="296" t="n">
        <f aca="false">SUM($I108:R108)</f>
        <v>0</v>
      </c>
      <c r="AI108" s="296" t="n">
        <f aca="false">SUM($I108:S108)</f>
        <v>0</v>
      </c>
      <c r="AJ108" s="296" t="n">
        <f aca="false">SUM($I108:T108)</f>
        <v>0</v>
      </c>
      <c r="AK108" s="296"/>
      <c r="AL108" s="296"/>
      <c r="AM108" s="296"/>
      <c r="AN108" s="296"/>
      <c r="AO108" s="296"/>
      <c r="AP108" s="296"/>
      <c r="AQ108" s="296"/>
      <c r="AR108" s="296"/>
      <c r="AS108" s="296"/>
      <c r="AT108" s="296"/>
      <c r="AU108" s="296"/>
      <c r="AV108" s="296"/>
      <c r="AW108" s="296"/>
      <c r="AX108" s="296"/>
      <c r="AY108" s="296"/>
      <c r="AZ108" s="296"/>
      <c r="BA108" s="296"/>
      <c r="BB108" s="296"/>
      <c r="BC108" s="296"/>
      <c r="BD108" s="296"/>
      <c r="BE108" s="296"/>
      <c r="BF108" s="296"/>
      <c r="BG108" s="296"/>
      <c r="BH108" s="296"/>
      <c r="BI108" s="296"/>
      <c r="BJ108" s="296"/>
    </row>
    <row r="109" customFormat="false" ht="15.75" hidden="false" customHeight="false" outlineLevel="0" collapsed="false">
      <c r="A109" s="301" t="n">
        <v>43919</v>
      </c>
      <c r="B109" s="295" t="s">
        <v>75</v>
      </c>
      <c r="C109" s="295" t="n">
        <v>3</v>
      </c>
      <c r="D109" s="296"/>
      <c r="E109" s="296"/>
      <c r="F109" s="296"/>
      <c r="G109" s="311" t="s">
        <v>1111</v>
      </c>
      <c r="H109" s="316"/>
      <c r="I109" s="317"/>
      <c r="J109" s="317"/>
      <c r="K109" s="317"/>
      <c r="L109" s="317"/>
      <c r="M109" s="317"/>
      <c r="N109" s="317"/>
      <c r="O109" s="317"/>
      <c r="P109" s="317"/>
      <c r="Q109" s="317"/>
      <c r="R109" s="317"/>
      <c r="S109" s="317"/>
      <c r="T109" s="317"/>
      <c r="U109" s="318"/>
      <c r="V109" s="319"/>
      <c r="W109" s="301"/>
      <c r="X109" s="295" t="str">
        <f aca="false">G109</f>
        <v>(empty)</v>
      </c>
      <c r="Y109" s="296" t="n">
        <f aca="false">SUM($I109:I109)</f>
        <v>0</v>
      </c>
      <c r="Z109" s="296" t="n">
        <f aca="false">SUM($I109:J109)</f>
        <v>0</v>
      </c>
      <c r="AA109" s="296" t="n">
        <f aca="false">SUM($I109:K109)</f>
        <v>0</v>
      </c>
      <c r="AB109" s="296" t="n">
        <f aca="false">SUM($I109:L109)</f>
        <v>0</v>
      </c>
      <c r="AC109" s="296" t="n">
        <f aca="false">SUM($I109:M109)</f>
        <v>0</v>
      </c>
      <c r="AD109" s="296" t="n">
        <f aca="false">SUM($I109:N109)</f>
        <v>0</v>
      </c>
      <c r="AE109" s="296" t="n">
        <f aca="false">SUM($I109:O109)</f>
        <v>0</v>
      </c>
      <c r="AF109" s="296" t="n">
        <f aca="false">SUM($I109:P109)</f>
        <v>0</v>
      </c>
      <c r="AG109" s="296" t="n">
        <f aca="false">SUM($I109:Q109)</f>
        <v>0</v>
      </c>
      <c r="AH109" s="296" t="n">
        <f aca="false">SUM($I109:R109)</f>
        <v>0</v>
      </c>
      <c r="AI109" s="296" t="n">
        <f aca="false">SUM($I109:S109)</f>
        <v>0</v>
      </c>
      <c r="AJ109" s="296" t="n">
        <f aca="false">SUM($I109:T109)</f>
        <v>0</v>
      </c>
      <c r="AK109" s="296"/>
      <c r="AL109" s="296"/>
      <c r="AM109" s="296"/>
      <c r="AN109" s="296"/>
      <c r="AO109" s="296"/>
      <c r="AP109" s="296"/>
      <c r="AQ109" s="296"/>
      <c r="AR109" s="296"/>
      <c r="AS109" s="296"/>
      <c r="AT109" s="296"/>
      <c r="AU109" s="296"/>
      <c r="AV109" s="296"/>
      <c r="AW109" s="296"/>
      <c r="AX109" s="296"/>
      <c r="AY109" s="296"/>
      <c r="AZ109" s="296"/>
      <c r="BA109" s="296"/>
      <c r="BB109" s="296"/>
      <c r="BC109" s="296"/>
      <c r="BD109" s="296"/>
      <c r="BE109" s="296"/>
      <c r="BF109" s="296"/>
      <c r="BG109" s="296"/>
      <c r="BH109" s="296"/>
      <c r="BI109" s="296"/>
      <c r="BJ109" s="296"/>
    </row>
    <row r="110" customFormat="false" ht="15.75" hidden="false" customHeight="false" outlineLevel="0" collapsed="false">
      <c r="A110" s="301" t="n">
        <v>43919</v>
      </c>
      <c r="B110" s="295" t="s">
        <v>78</v>
      </c>
      <c r="C110" s="295"/>
      <c r="D110" s="296"/>
      <c r="E110" s="296"/>
      <c r="F110" s="296"/>
      <c r="G110" s="320" t="s">
        <v>1112</v>
      </c>
      <c r="H110" s="321" t="n">
        <v>32</v>
      </c>
      <c r="I110" s="322" t="n">
        <v>6</v>
      </c>
      <c r="J110" s="322" t="n">
        <v>10</v>
      </c>
      <c r="K110" s="322" t="n">
        <v>1</v>
      </c>
      <c r="L110" s="322" t="n">
        <v>7</v>
      </c>
      <c r="M110" s="322" t="n">
        <v>3</v>
      </c>
      <c r="N110" s="322" t="n">
        <v>20</v>
      </c>
      <c r="O110" s="322" t="n">
        <v>9</v>
      </c>
      <c r="P110" s="322" t="n">
        <v>15</v>
      </c>
      <c r="Q110" s="322" t="n">
        <v>12</v>
      </c>
      <c r="R110" s="322" t="n">
        <v>8</v>
      </c>
      <c r="S110" s="322" t="n">
        <v>14</v>
      </c>
      <c r="T110" s="322" t="n">
        <v>21</v>
      </c>
      <c r="U110" s="323"/>
      <c r="V110" s="324" t="n">
        <v>158</v>
      </c>
      <c r="W110" s="301"/>
      <c r="X110" s="296"/>
      <c r="Y110" s="296"/>
      <c r="Z110" s="296"/>
      <c r="AA110" s="296"/>
      <c r="AB110" s="296"/>
      <c r="AC110" s="296"/>
      <c r="AD110" s="296"/>
      <c r="AE110" s="296"/>
      <c r="AF110" s="296"/>
      <c r="AG110" s="296"/>
      <c r="AH110" s="296"/>
      <c r="AI110" s="296"/>
      <c r="AJ110" s="296"/>
      <c r="AK110" s="296"/>
      <c r="AL110" s="296"/>
      <c r="AM110" s="296"/>
      <c r="AN110" s="296"/>
      <c r="AO110" s="296"/>
      <c r="AP110" s="296"/>
      <c r="AQ110" s="296"/>
      <c r="AR110" s="296"/>
      <c r="AS110" s="296"/>
      <c r="AT110" s="296"/>
      <c r="AU110" s="296"/>
      <c r="AV110" s="296"/>
      <c r="AW110" s="296"/>
      <c r="AX110" s="296"/>
      <c r="AY110" s="296"/>
      <c r="AZ110" s="296"/>
      <c r="BA110" s="296"/>
      <c r="BB110" s="296"/>
      <c r="BC110" s="296"/>
      <c r="BD110" s="296"/>
      <c r="BE110" s="296"/>
      <c r="BF110" s="296"/>
      <c r="BG110" s="296"/>
      <c r="BH110" s="296"/>
      <c r="BI110" s="296"/>
      <c r="BJ110" s="296"/>
    </row>
    <row r="111" customFormat="false" ht="15.75" hidden="false" customHeight="false" outlineLevel="0" collapsed="false">
      <c r="A111" s="301" t="n">
        <v>43919</v>
      </c>
      <c r="B111" s="295" t="s">
        <v>79</v>
      </c>
      <c r="C111" s="295" t="n">
        <v>48</v>
      </c>
      <c r="D111" s="295" t="n">
        <v>2</v>
      </c>
      <c r="E111" s="295" t="n">
        <v>6</v>
      </c>
      <c r="F111" s="296"/>
      <c r="G111" s="296"/>
      <c r="H111" s="296"/>
      <c r="I111" s="296"/>
      <c r="J111" s="296"/>
      <c r="K111" s="296"/>
      <c r="L111" s="296"/>
      <c r="M111" s="296"/>
      <c r="N111" s="296"/>
      <c r="O111" s="296"/>
      <c r="P111" s="296"/>
      <c r="Q111" s="296"/>
      <c r="R111" s="296"/>
      <c r="S111" s="296"/>
      <c r="T111" s="296"/>
      <c r="U111" s="296"/>
      <c r="V111" s="347"/>
      <c r="W111" s="296"/>
      <c r="X111" s="296"/>
      <c r="Y111" s="296"/>
      <c r="Z111" s="296"/>
      <c r="AA111" s="296"/>
      <c r="AB111" s="296"/>
      <c r="AC111" s="296"/>
      <c r="AD111" s="296"/>
      <c r="AE111" s="296"/>
      <c r="AF111" s="296"/>
      <c r="AG111" s="296"/>
      <c r="AH111" s="296"/>
      <c r="AI111" s="296"/>
      <c r="AJ111" s="296"/>
      <c r="AK111" s="296"/>
      <c r="AL111" s="296"/>
      <c r="AM111" s="296"/>
      <c r="AN111" s="296"/>
      <c r="AO111" s="296"/>
      <c r="AP111" s="296"/>
      <c r="AQ111" s="296"/>
      <c r="AR111" s="296"/>
      <c r="AS111" s="296"/>
      <c r="AT111" s="296"/>
      <c r="AU111" s="296"/>
      <c r="AV111" s="296"/>
      <c r="AW111" s="296"/>
      <c r="AX111" s="296"/>
      <c r="AY111" s="296"/>
      <c r="AZ111" s="296"/>
      <c r="BA111" s="296"/>
      <c r="BB111" s="296"/>
      <c r="BC111" s="296"/>
      <c r="BD111" s="296"/>
      <c r="BE111" s="296"/>
      <c r="BF111" s="296"/>
      <c r="BG111" s="296"/>
      <c r="BH111" s="296"/>
      <c r="BI111" s="296"/>
      <c r="BJ111" s="296"/>
    </row>
    <row r="112" customFormat="false" ht="15.75" hidden="false" customHeight="false" outlineLevel="0" collapsed="false">
      <c r="A112" s="301" t="n">
        <v>43919</v>
      </c>
      <c r="B112" s="295" t="s">
        <v>80</v>
      </c>
      <c r="C112" s="295"/>
      <c r="D112" s="296"/>
      <c r="E112" s="296"/>
      <c r="F112" s="296"/>
      <c r="G112" s="296"/>
      <c r="H112" s="296"/>
      <c r="I112" s="296"/>
      <c r="J112" s="296"/>
      <c r="K112" s="296"/>
      <c r="L112" s="296"/>
      <c r="M112" s="296"/>
      <c r="N112" s="296"/>
      <c r="O112" s="296"/>
      <c r="P112" s="296"/>
      <c r="Q112" s="296"/>
      <c r="R112" s="296"/>
      <c r="S112" s="296"/>
      <c r="T112" s="296"/>
      <c r="U112" s="296"/>
      <c r="V112" s="347"/>
      <c r="W112" s="296"/>
      <c r="X112" s="296"/>
      <c r="Y112" s="296"/>
      <c r="Z112" s="296"/>
      <c r="AA112" s="296"/>
      <c r="AB112" s="296"/>
      <c r="AC112" s="296"/>
      <c r="AD112" s="296"/>
      <c r="AE112" s="296"/>
      <c r="AF112" s="296"/>
      <c r="AG112" s="296"/>
      <c r="AH112" s="296"/>
      <c r="AI112" s="296"/>
      <c r="AJ112" s="296"/>
      <c r="AK112" s="296"/>
      <c r="AL112" s="296"/>
      <c r="AM112" s="296"/>
      <c r="AN112" s="296"/>
      <c r="AO112" s="296"/>
      <c r="AP112" s="296"/>
      <c r="AQ112" s="296"/>
      <c r="AR112" s="296"/>
      <c r="AS112" s="296"/>
      <c r="AT112" s="296"/>
      <c r="AU112" s="296"/>
      <c r="AV112" s="296"/>
      <c r="AW112" s="296"/>
      <c r="AX112" s="296"/>
      <c r="AY112" s="296"/>
      <c r="AZ112" s="296"/>
      <c r="BA112" s="296"/>
      <c r="BB112" s="296"/>
      <c r="BC112" s="296"/>
      <c r="BD112" s="296"/>
      <c r="BE112" s="296"/>
      <c r="BF112" s="296"/>
      <c r="BG112" s="296"/>
      <c r="BH112" s="296"/>
      <c r="BI112" s="296"/>
      <c r="BJ112" s="296"/>
    </row>
    <row r="113" customFormat="false" ht="15.75" hidden="false" customHeight="false" outlineLevel="0" collapsed="false">
      <c r="A113" s="301" t="n">
        <v>43919</v>
      </c>
      <c r="B113" s="295" t="s">
        <v>82</v>
      </c>
      <c r="C113" s="295" t="n">
        <v>30</v>
      </c>
      <c r="D113" s="296"/>
      <c r="E113" s="295" t="n">
        <v>2</v>
      </c>
      <c r="F113" s="296"/>
      <c r="G113" s="297" t="s">
        <v>1116</v>
      </c>
      <c r="H113" s="298" t="s">
        <v>149</v>
      </c>
      <c r="I113" s="299"/>
      <c r="J113" s="299"/>
      <c r="K113" s="299"/>
      <c r="L113" s="299"/>
      <c r="M113" s="299"/>
      <c r="N113" s="299"/>
      <c r="O113" s="299"/>
      <c r="P113" s="299"/>
      <c r="Q113" s="299"/>
      <c r="R113" s="299"/>
      <c r="S113" s="299"/>
      <c r="T113" s="299"/>
      <c r="U113" s="299"/>
      <c r="V113" s="300"/>
      <c r="W113" s="296"/>
      <c r="X113" s="296"/>
      <c r="Y113" s="296"/>
      <c r="Z113" s="296"/>
      <c r="AA113" s="296"/>
      <c r="AB113" s="296"/>
      <c r="AC113" s="296"/>
      <c r="AD113" s="296"/>
      <c r="AE113" s="296"/>
      <c r="AF113" s="296"/>
      <c r="AG113" s="296"/>
      <c r="AH113" s="296"/>
      <c r="AI113" s="296"/>
      <c r="AJ113" s="296"/>
      <c r="AK113" s="296"/>
      <c r="AL113" s="296"/>
      <c r="AM113" s="296"/>
      <c r="AN113" s="296"/>
      <c r="AO113" s="296"/>
      <c r="AP113" s="296"/>
      <c r="AQ113" s="296"/>
      <c r="AR113" s="296"/>
      <c r="AS113" s="296"/>
      <c r="AT113" s="296"/>
      <c r="AU113" s="296"/>
      <c r="AV113" s="296"/>
      <c r="AW113" s="296"/>
      <c r="AX113" s="296"/>
      <c r="AY113" s="296"/>
      <c r="AZ113" s="296"/>
      <c r="BA113" s="296"/>
      <c r="BB113" s="296"/>
      <c r="BC113" s="296"/>
      <c r="BD113" s="296"/>
      <c r="BE113" s="296"/>
      <c r="BF113" s="296"/>
      <c r="BG113" s="296"/>
      <c r="BH113" s="296"/>
      <c r="BI113" s="296"/>
      <c r="BJ113" s="296"/>
    </row>
    <row r="114" customFormat="false" ht="15.75" hidden="false" customHeight="false" outlineLevel="0" collapsed="false">
      <c r="A114" s="301" t="n">
        <v>43919</v>
      </c>
      <c r="B114" s="295" t="s">
        <v>83</v>
      </c>
      <c r="C114" s="295" t="n">
        <v>8</v>
      </c>
      <c r="D114" s="296"/>
      <c r="E114" s="296"/>
      <c r="F114" s="296"/>
      <c r="G114" s="302" t="s">
        <v>150</v>
      </c>
      <c r="H114" s="303" t="n">
        <v>43910</v>
      </c>
      <c r="I114" s="304" t="n">
        <v>43911</v>
      </c>
      <c r="J114" s="304" t="n">
        <v>43912</v>
      </c>
      <c r="K114" s="304" t="n">
        <v>43913</v>
      </c>
      <c r="L114" s="304" t="n">
        <v>43914</v>
      </c>
      <c r="M114" s="304" t="n">
        <v>43915</v>
      </c>
      <c r="N114" s="304" t="n">
        <v>43916</v>
      </c>
      <c r="O114" s="304" t="n">
        <v>43917</v>
      </c>
      <c r="P114" s="304" t="n">
        <v>43918</v>
      </c>
      <c r="Q114" s="304" t="n">
        <v>43919</v>
      </c>
      <c r="R114" s="304" t="n">
        <v>43920</v>
      </c>
      <c r="S114" s="304" t="n">
        <v>43921</v>
      </c>
      <c r="T114" s="304" t="n">
        <v>43922</v>
      </c>
      <c r="U114" s="304" t="s">
        <v>1111</v>
      </c>
      <c r="V114" s="305" t="s">
        <v>1112</v>
      </c>
      <c r="W114" s="296"/>
      <c r="X114" s="296"/>
      <c r="Y114" s="296"/>
      <c r="Z114" s="296"/>
      <c r="AA114" s="296"/>
      <c r="AB114" s="296"/>
      <c r="AC114" s="296"/>
      <c r="AD114" s="296"/>
      <c r="AE114" s="296"/>
      <c r="AF114" s="296"/>
      <c r="AG114" s="296"/>
      <c r="AH114" s="296"/>
      <c r="AI114" s="296"/>
      <c r="AJ114" s="296"/>
      <c r="AK114" s="296"/>
      <c r="AL114" s="296"/>
      <c r="AM114" s="296"/>
      <c r="AN114" s="296"/>
      <c r="AO114" s="296"/>
      <c r="AP114" s="296"/>
      <c r="AQ114" s="296"/>
      <c r="AR114" s="296"/>
      <c r="AS114" s="296"/>
      <c r="AT114" s="296"/>
      <c r="AU114" s="296"/>
      <c r="AV114" s="296"/>
      <c r="AW114" s="296"/>
      <c r="AX114" s="296"/>
      <c r="AY114" s="296"/>
      <c r="AZ114" s="296"/>
      <c r="BA114" s="296"/>
      <c r="BB114" s="296"/>
      <c r="BC114" s="296"/>
      <c r="BD114" s="296"/>
      <c r="BE114" s="296"/>
      <c r="BF114" s="296"/>
      <c r="BG114" s="296"/>
      <c r="BH114" s="296"/>
      <c r="BI114" s="296"/>
      <c r="BJ114" s="296"/>
    </row>
    <row r="115" customFormat="false" ht="15.75" hidden="false" customHeight="false" outlineLevel="0" collapsed="false">
      <c r="A115" s="301" t="n">
        <v>43919</v>
      </c>
      <c r="B115" s="295" t="s">
        <v>84</v>
      </c>
      <c r="C115" s="295" t="n">
        <v>13</v>
      </c>
      <c r="D115" s="295" t="n">
        <v>3</v>
      </c>
      <c r="E115" s="295" t="n">
        <v>3</v>
      </c>
      <c r="F115" s="296"/>
      <c r="G115" s="306" t="s">
        <v>73</v>
      </c>
      <c r="H115" s="307"/>
      <c r="I115" s="308"/>
      <c r="J115" s="308"/>
      <c r="K115" s="308"/>
      <c r="L115" s="308"/>
      <c r="M115" s="308"/>
      <c r="N115" s="308"/>
      <c r="O115" s="308"/>
      <c r="P115" s="308"/>
      <c r="Q115" s="308"/>
      <c r="R115" s="308"/>
      <c r="S115" s="308"/>
      <c r="T115" s="308"/>
      <c r="U115" s="309"/>
      <c r="V115" s="310"/>
      <c r="W115" s="296"/>
      <c r="X115" s="295"/>
      <c r="Y115" s="339" t="n">
        <f aca="false">I114</f>
        <v>43911</v>
      </c>
      <c r="Z115" s="339" t="n">
        <f aca="false">J114</f>
        <v>43912</v>
      </c>
      <c r="AA115" s="339" t="n">
        <f aca="false">K114</f>
        <v>43913</v>
      </c>
      <c r="AB115" s="339" t="n">
        <f aca="false">L114</f>
        <v>43914</v>
      </c>
      <c r="AC115" s="339" t="n">
        <f aca="false">M114</f>
        <v>43915</v>
      </c>
      <c r="AD115" s="339" t="n">
        <f aca="false">N114</f>
        <v>43916</v>
      </c>
      <c r="AE115" s="339" t="n">
        <f aca="false">O114</f>
        <v>43917</v>
      </c>
      <c r="AF115" s="339" t="n">
        <f aca="false">P114</f>
        <v>43918</v>
      </c>
      <c r="AG115" s="339" t="n">
        <f aca="false">Q114</f>
        <v>43919</v>
      </c>
      <c r="AH115" s="339" t="n">
        <f aca="false">R114</f>
        <v>43920</v>
      </c>
      <c r="AI115" s="339" t="n">
        <f aca="false">S114</f>
        <v>43921</v>
      </c>
      <c r="AJ115" s="339" t="n">
        <f aca="false">T114</f>
        <v>43922</v>
      </c>
      <c r="AK115" s="296"/>
      <c r="AL115" s="296"/>
      <c r="AM115" s="296"/>
      <c r="AN115" s="296"/>
      <c r="AO115" s="296"/>
      <c r="AP115" s="296"/>
      <c r="AQ115" s="296"/>
      <c r="AR115" s="296"/>
      <c r="AS115" s="296"/>
      <c r="AT115" s="296"/>
      <c r="AU115" s="296"/>
      <c r="AV115" s="296"/>
      <c r="AW115" s="296"/>
      <c r="AX115" s="296"/>
      <c r="AY115" s="296"/>
      <c r="AZ115" s="296"/>
      <c r="BA115" s="296"/>
      <c r="BB115" s="296"/>
      <c r="BC115" s="296"/>
      <c r="BD115" s="296"/>
      <c r="BE115" s="296"/>
      <c r="BF115" s="296"/>
      <c r="BG115" s="296"/>
      <c r="BH115" s="296"/>
      <c r="BI115" s="296"/>
      <c r="BJ115" s="296"/>
    </row>
    <row r="116" customFormat="false" ht="15.75" hidden="false" customHeight="false" outlineLevel="0" collapsed="false">
      <c r="A116" s="301" t="n">
        <v>43919</v>
      </c>
      <c r="B116" s="295" t="s">
        <v>85</v>
      </c>
      <c r="C116" s="295" t="n">
        <v>5</v>
      </c>
      <c r="D116" s="296"/>
      <c r="E116" s="296"/>
      <c r="F116" s="296"/>
      <c r="G116" s="311" t="s">
        <v>74</v>
      </c>
      <c r="H116" s="312"/>
      <c r="I116" s="313"/>
      <c r="J116" s="313"/>
      <c r="K116" s="313"/>
      <c r="L116" s="313"/>
      <c r="M116" s="313"/>
      <c r="N116" s="313"/>
      <c r="O116" s="313"/>
      <c r="P116" s="313"/>
      <c r="Q116" s="313"/>
      <c r="R116" s="313"/>
      <c r="S116" s="313"/>
      <c r="T116" s="313" t="n">
        <v>10</v>
      </c>
      <c r="U116" s="314"/>
      <c r="V116" s="315" t="n">
        <v>10</v>
      </c>
      <c r="W116" s="296"/>
      <c r="X116" s="295" t="str">
        <f aca="false">G116</f>
        <v>Bali</v>
      </c>
      <c r="Y116" s="296" t="n">
        <f aca="false">SUM($I116:I116)</f>
        <v>0</v>
      </c>
      <c r="Z116" s="296" t="n">
        <f aca="false">SUM($I116:J116)</f>
        <v>0</v>
      </c>
      <c r="AA116" s="296" t="n">
        <f aca="false">SUM($I116:K116)</f>
        <v>0</v>
      </c>
      <c r="AB116" s="296" t="n">
        <f aca="false">SUM($I116:L116)</f>
        <v>0</v>
      </c>
      <c r="AC116" s="296" t="n">
        <f aca="false">SUM($I116:M116)</f>
        <v>0</v>
      </c>
      <c r="AD116" s="296" t="n">
        <f aca="false">SUM($I116:N116)</f>
        <v>0</v>
      </c>
      <c r="AE116" s="296" t="n">
        <f aca="false">SUM($I116:O116)</f>
        <v>0</v>
      </c>
      <c r="AF116" s="296" t="n">
        <f aca="false">SUM($I116:P116)</f>
        <v>0</v>
      </c>
      <c r="AG116" s="296" t="n">
        <f aca="false">SUM($I116:Q116)</f>
        <v>0</v>
      </c>
      <c r="AH116" s="296" t="n">
        <f aca="false">SUM($I116:R116)</f>
        <v>0</v>
      </c>
      <c r="AI116" s="296" t="n">
        <f aca="false">SUM($I116:S116)</f>
        <v>0</v>
      </c>
      <c r="AJ116" s="296" t="n">
        <f aca="false">SUM($I116:T116)</f>
        <v>10</v>
      </c>
      <c r="AK116" s="296"/>
      <c r="AL116" s="296"/>
      <c r="AM116" s="296"/>
      <c r="AN116" s="296"/>
      <c r="AO116" s="296"/>
      <c r="AP116" s="296"/>
      <c r="AQ116" s="296"/>
      <c r="AR116" s="296"/>
      <c r="AS116" s="296"/>
      <c r="AT116" s="296"/>
      <c r="AU116" s="296"/>
      <c r="AV116" s="296"/>
      <c r="AW116" s="296"/>
      <c r="AX116" s="296"/>
      <c r="AY116" s="296"/>
      <c r="AZ116" s="296"/>
      <c r="BA116" s="296"/>
      <c r="BB116" s="296"/>
      <c r="BC116" s="296"/>
      <c r="BD116" s="296"/>
      <c r="BE116" s="296"/>
      <c r="BF116" s="296"/>
      <c r="BG116" s="296"/>
      <c r="BH116" s="296"/>
      <c r="BI116" s="296"/>
      <c r="BJ116" s="296"/>
    </row>
    <row r="117" customFormat="false" ht="15.75" hidden="false" customHeight="false" outlineLevel="0" collapsed="false">
      <c r="A117" s="301" t="n">
        <v>43919</v>
      </c>
      <c r="B117" s="295" t="s">
        <v>86</v>
      </c>
      <c r="C117" s="295"/>
      <c r="D117" s="296"/>
      <c r="E117" s="296"/>
      <c r="F117" s="296"/>
      <c r="G117" s="311" t="s">
        <v>76</v>
      </c>
      <c r="H117" s="312"/>
      <c r="I117" s="313"/>
      <c r="J117" s="313"/>
      <c r="K117" s="313"/>
      <c r="L117" s="313"/>
      <c r="M117" s="313"/>
      <c r="N117" s="313"/>
      <c r="O117" s="313"/>
      <c r="P117" s="313"/>
      <c r="Q117" s="313"/>
      <c r="R117" s="313"/>
      <c r="S117" s="313"/>
      <c r="T117" s="313"/>
      <c r="U117" s="314"/>
      <c r="V117" s="315"/>
      <c r="W117" s="296"/>
      <c r="X117" s="295" t="str">
        <f aca="false">G117</f>
        <v>Bangka Belitung</v>
      </c>
      <c r="Y117" s="296" t="n">
        <f aca="false">SUM($I117:I117)</f>
        <v>0</v>
      </c>
      <c r="Z117" s="296" t="n">
        <f aca="false">SUM($I117:J117)</f>
        <v>0</v>
      </c>
      <c r="AA117" s="296" t="n">
        <f aca="false">SUM($I117:K117)</f>
        <v>0</v>
      </c>
      <c r="AB117" s="296" t="n">
        <f aca="false">SUM($I117:L117)</f>
        <v>0</v>
      </c>
      <c r="AC117" s="296" t="n">
        <f aca="false">SUM($I117:M117)</f>
        <v>0</v>
      </c>
      <c r="AD117" s="296" t="n">
        <f aca="false">SUM($I117:N117)</f>
        <v>0</v>
      </c>
      <c r="AE117" s="296" t="n">
        <f aca="false">SUM($I117:O117)</f>
        <v>0</v>
      </c>
      <c r="AF117" s="296" t="n">
        <f aca="false">SUM($I117:P117)</f>
        <v>0</v>
      </c>
      <c r="AG117" s="296" t="n">
        <f aca="false">SUM($I117:Q117)</f>
        <v>0</v>
      </c>
      <c r="AH117" s="296" t="n">
        <f aca="false">SUM($I117:R117)</f>
        <v>0</v>
      </c>
      <c r="AI117" s="296" t="n">
        <f aca="false">SUM($I117:S117)</f>
        <v>0</v>
      </c>
      <c r="AJ117" s="296" t="n">
        <f aca="false">SUM($I117:T117)</f>
        <v>0</v>
      </c>
      <c r="AK117" s="296"/>
      <c r="AL117" s="296"/>
      <c r="AM117" s="296"/>
      <c r="AN117" s="296"/>
      <c r="AO117" s="296"/>
      <c r="AP117" s="296"/>
      <c r="AQ117" s="296"/>
      <c r="AR117" s="296"/>
      <c r="AS117" s="296"/>
      <c r="AT117" s="296"/>
      <c r="AU117" s="296"/>
      <c r="AV117" s="296"/>
      <c r="AW117" s="296"/>
      <c r="AX117" s="296"/>
      <c r="AY117" s="296"/>
      <c r="AZ117" s="296"/>
      <c r="BA117" s="296"/>
      <c r="BB117" s="296"/>
      <c r="BC117" s="296"/>
      <c r="BD117" s="296"/>
      <c r="BE117" s="296"/>
      <c r="BF117" s="296"/>
      <c r="BG117" s="296"/>
      <c r="BH117" s="296"/>
      <c r="BI117" s="296"/>
      <c r="BJ117" s="296"/>
    </row>
    <row r="118" customFormat="false" ht="15.75" hidden="false" customHeight="false" outlineLevel="0" collapsed="false">
      <c r="A118" s="301" t="n">
        <v>43919</v>
      </c>
      <c r="B118" s="295" t="s">
        <v>87</v>
      </c>
      <c r="C118" s="295"/>
      <c r="D118" s="296"/>
      <c r="E118" s="296"/>
      <c r="F118" s="296"/>
      <c r="G118" s="311" t="s">
        <v>75</v>
      </c>
      <c r="H118" s="312" t="n">
        <v>1</v>
      </c>
      <c r="I118" s="313"/>
      <c r="J118" s="313"/>
      <c r="K118" s="313"/>
      <c r="L118" s="313"/>
      <c r="M118" s="313"/>
      <c r="N118" s="313"/>
      <c r="O118" s="313"/>
      <c r="P118" s="313"/>
      <c r="Q118" s="313"/>
      <c r="R118" s="313"/>
      <c r="S118" s="313" t="n">
        <v>1</v>
      </c>
      <c r="T118" s="313" t="n">
        <v>5</v>
      </c>
      <c r="U118" s="314"/>
      <c r="V118" s="315" t="n">
        <v>7</v>
      </c>
      <c r="W118" s="296"/>
      <c r="X118" s="295" t="str">
        <f aca="false">G118</f>
        <v>Banten</v>
      </c>
      <c r="Y118" s="296" t="n">
        <f aca="false">SUM($I118:I118)</f>
        <v>0</v>
      </c>
      <c r="Z118" s="296" t="n">
        <f aca="false">SUM($I118:J118)</f>
        <v>0</v>
      </c>
      <c r="AA118" s="296" t="n">
        <f aca="false">SUM($I118:K118)</f>
        <v>0</v>
      </c>
      <c r="AB118" s="296" t="n">
        <f aca="false">SUM($I118:L118)</f>
        <v>0</v>
      </c>
      <c r="AC118" s="296" t="n">
        <f aca="false">SUM($I118:M118)</f>
        <v>0</v>
      </c>
      <c r="AD118" s="296" t="n">
        <f aca="false">SUM($I118:N118)</f>
        <v>0</v>
      </c>
      <c r="AE118" s="296" t="n">
        <f aca="false">SUM($I118:O118)</f>
        <v>0</v>
      </c>
      <c r="AF118" s="296" t="n">
        <f aca="false">SUM($I118:P118)</f>
        <v>0</v>
      </c>
      <c r="AG118" s="296" t="n">
        <f aca="false">SUM($I118:Q118)</f>
        <v>0</v>
      </c>
      <c r="AH118" s="296" t="n">
        <f aca="false">SUM($I118:R118)</f>
        <v>0</v>
      </c>
      <c r="AI118" s="296" t="n">
        <f aca="false">SUM($I118:S118)</f>
        <v>1</v>
      </c>
      <c r="AJ118" s="296" t="n">
        <f aca="false">SUM($I118:T118)</f>
        <v>6</v>
      </c>
      <c r="AK118" s="296"/>
      <c r="AL118" s="296"/>
      <c r="AM118" s="296"/>
      <c r="AN118" s="296"/>
      <c r="AO118" s="296"/>
      <c r="AP118" s="296"/>
      <c r="AQ118" s="296"/>
      <c r="AR118" s="296"/>
      <c r="AS118" s="296"/>
      <c r="AT118" s="296"/>
      <c r="AU118" s="296"/>
      <c r="AV118" s="296"/>
      <c r="AW118" s="296"/>
      <c r="AX118" s="296"/>
      <c r="AY118" s="296"/>
      <c r="AZ118" s="296"/>
      <c r="BA118" s="296"/>
      <c r="BB118" s="296"/>
      <c r="BC118" s="296"/>
      <c r="BD118" s="296"/>
      <c r="BE118" s="296"/>
      <c r="BF118" s="296"/>
      <c r="BG118" s="296"/>
      <c r="BH118" s="296"/>
      <c r="BI118" s="296"/>
      <c r="BJ118" s="296"/>
    </row>
    <row r="119" customFormat="false" ht="15.75" hidden="false" customHeight="false" outlineLevel="0" collapsed="false">
      <c r="A119" s="301" t="n">
        <v>43919</v>
      </c>
      <c r="B119" s="295" t="s">
        <v>88</v>
      </c>
      <c r="C119" s="295"/>
      <c r="D119" s="296"/>
      <c r="E119" s="296"/>
      <c r="F119" s="296"/>
      <c r="G119" s="311" t="s">
        <v>77</v>
      </c>
      <c r="H119" s="312"/>
      <c r="I119" s="313"/>
      <c r="J119" s="313"/>
      <c r="K119" s="313"/>
      <c r="L119" s="313"/>
      <c r="M119" s="313"/>
      <c r="N119" s="313"/>
      <c r="O119" s="313"/>
      <c r="P119" s="313"/>
      <c r="Q119" s="313"/>
      <c r="R119" s="313"/>
      <c r="S119" s="313"/>
      <c r="T119" s="313"/>
      <c r="U119" s="314"/>
      <c r="V119" s="315"/>
      <c r="W119" s="296"/>
      <c r="X119" s="295" t="str">
        <f aca="false">G119</f>
        <v>Bengkulu</v>
      </c>
      <c r="Y119" s="296" t="n">
        <f aca="false">SUM($I119:I119)</f>
        <v>0</v>
      </c>
      <c r="Z119" s="296" t="n">
        <f aca="false">SUM($I119:J119)</f>
        <v>0</v>
      </c>
      <c r="AA119" s="296" t="n">
        <f aca="false">SUM($I119:K119)</f>
        <v>0</v>
      </c>
      <c r="AB119" s="296" t="n">
        <f aca="false">SUM($I119:L119)</f>
        <v>0</v>
      </c>
      <c r="AC119" s="296" t="n">
        <f aca="false">SUM($I119:M119)</f>
        <v>0</v>
      </c>
      <c r="AD119" s="296" t="n">
        <f aca="false">SUM($I119:N119)</f>
        <v>0</v>
      </c>
      <c r="AE119" s="296" t="n">
        <f aca="false">SUM($I119:O119)</f>
        <v>0</v>
      </c>
      <c r="AF119" s="296" t="n">
        <f aca="false">SUM($I119:P119)</f>
        <v>0</v>
      </c>
      <c r="AG119" s="296" t="n">
        <f aca="false">SUM($I119:Q119)</f>
        <v>0</v>
      </c>
      <c r="AH119" s="296" t="n">
        <f aca="false">SUM($I119:R119)</f>
        <v>0</v>
      </c>
      <c r="AI119" s="296" t="n">
        <f aca="false">SUM($I119:S119)</f>
        <v>0</v>
      </c>
      <c r="AJ119" s="296" t="n">
        <f aca="false">SUM($I119:T119)</f>
        <v>0</v>
      </c>
      <c r="AK119" s="296"/>
      <c r="AL119" s="296"/>
      <c r="AM119" s="296"/>
      <c r="AN119" s="296"/>
      <c r="AO119" s="296"/>
      <c r="AP119" s="296"/>
      <c r="AQ119" s="296"/>
      <c r="AR119" s="296"/>
      <c r="AS119" s="296"/>
      <c r="AT119" s="296"/>
      <c r="AU119" s="296"/>
      <c r="AV119" s="296"/>
      <c r="AW119" s="296"/>
      <c r="AX119" s="296"/>
      <c r="AY119" s="296"/>
      <c r="AZ119" s="296"/>
      <c r="BA119" s="296"/>
      <c r="BB119" s="296"/>
      <c r="BC119" s="296"/>
      <c r="BD119" s="296"/>
      <c r="BE119" s="296"/>
      <c r="BF119" s="296"/>
      <c r="BG119" s="296"/>
      <c r="BH119" s="296"/>
      <c r="BI119" s="296"/>
      <c r="BJ119" s="296"/>
    </row>
    <row r="120" customFormat="false" ht="15.75" hidden="false" customHeight="false" outlineLevel="0" collapsed="false">
      <c r="A120" s="301" t="n">
        <v>43919</v>
      </c>
      <c r="B120" s="295" t="s">
        <v>89</v>
      </c>
      <c r="C120" s="295"/>
      <c r="D120" s="296"/>
      <c r="E120" s="296"/>
      <c r="F120" s="296"/>
      <c r="G120" s="311" t="s">
        <v>1113</v>
      </c>
      <c r="H120" s="312"/>
      <c r="I120" s="313"/>
      <c r="J120" s="313"/>
      <c r="K120" s="313"/>
      <c r="L120" s="313"/>
      <c r="M120" s="313"/>
      <c r="N120" s="313"/>
      <c r="O120" s="313"/>
      <c r="P120" s="313"/>
      <c r="Q120" s="313"/>
      <c r="R120" s="313"/>
      <c r="S120" s="313"/>
      <c r="T120" s="313"/>
      <c r="U120" s="314"/>
      <c r="V120" s="315"/>
      <c r="W120" s="296"/>
      <c r="X120" s="295" t="str">
        <f aca="false">G120</f>
        <v>Dalam Verifikasi</v>
      </c>
      <c r="Y120" s="296" t="n">
        <f aca="false">SUM($I120:I120)</f>
        <v>0</v>
      </c>
      <c r="Z120" s="296" t="n">
        <f aca="false">SUM($I120:J120)</f>
        <v>0</v>
      </c>
      <c r="AA120" s="296" t="n">
        <f aca="false">SUM($I120:K120)</f>
        <v>0</v>
      </c>
      <c r="AB120" s="296" t="n">
        <f aca="false">SUM($I120:L120)</f>
        <v>0</v>
      </c>
      <c r="AC120" s="296" t="n">
        <f aca="false">SUM($I120:M120)</f>
        <v>0</v>
      </c>
      <c r="AD120" s="296" t="n">
        <f aca="false">SUM($I120:N120)</f>
        <v>0</v>
      </c>
      <c r="AE120" s="296" t="n">
        <f aca="false">SUM($I120:O120)</f>
        <v>0</v>
      </c>
      <c r="AF120" s="296" t="n">
        <f aca="false">SUM($I120:P120)</f>
        <v>0</v>
      </c>
      <c r="AG120" s="296" t="n">
        <f aca="false">SUM($I120:Q120)</f>
        <v>0</v>
      </c>
      <c r="AH120" s="296" t="n">
        <f aca="false">SUM($I120:R120)</f>
        <v>0</v>
      </c>
      <c r="AI120" s="296" t="n">
        <f aca="false">SUM($I120:S120)</f>
        <v>0</v>
      </c>
      <c r="AJ120" s="296" t="n">
        <f aca="false">SUM($I120:T120)</f>
        <v>0</v>
      </c>
      <c r="AK120" s="296"/>
      <c r="AL120" s="296"/>
      <c r="AM120" s="296"/>
      <c r="AN120" s="296"/>
      <c r="AO120" s="296"/>
      <c r="AP120" s="296"/>
      <c r="AQ120" s="296"/>
      <c r="AR120" s="296"/>
      <c r="AS120" s="296"/>
      <c r="AT120" s="296"/>
      <c r="AU120" s="296"/>
      <c r="AV120" s="296"/>
      <c r="AW120" s="296"/>
      <c r="AX120" s="296"/>
      <c r="AY120" s="296"/>
      <c r="AZ120" s="296"/>
      <c r="BA120" s="296"/>
      <c r="BB120" s="296"/>
      <c r="BC120" s="296"/>
      <c r="BD120" s="296"/>
      <c r="BE120" s="296"/>
      <c r="BF120" s="296"/>
      <c r="BG120" s="296"/>
      <c r="BH120" s="296"/>
      <c r="BI120" s="296"/>
      <c r="BJ120" s="296"/>
    </row>
    <row r="121" customFormat="false" ht="15.75" hidden="false" customHeight="false" outlineLevel="0" collapsed="false">
      <c r="A121" s="301" t="n">
        <v>43919</v>
      </c>
      <c r="B121" s="295" t="s">
        <v>90</v>
      </c>
      <c r="C121" s="295"/>
      <c r="D121" s="296"/>
      <c r="E121" s="296"/>
      <c r="F121" s="296"/>
      <c r="G121" s="311" t="s">
        <v>78</v>
      </c>
      <c r="H121" s="312"/>
      <c r="I121" s="313" t="n">
        <v>1</v>
      </c>
      <c r="J121" s="313"/>
      <c r="K121" s="313"/>
      <c r="L121" s="313"/>
      <c r="M121" s="313"/>
      <c r="N121" s="313"/>
      <c r="O121" s="313"/>
      <c r="P121" s="313"/>
      <c r="Q121" s="313"/>
      <c r="R121" s="313"/>
      <c r="S121" s="313"/>
      <c r="T121" s="313"/>
      <c r="U121" s="314"/>
      <c r="V121" s="315" t="n">
        <v>1</v>
      </c>
      <c r="W121" s="296"/>
      <c r="X121" s="295" t="str">
        <f aca="false">G121</f>
        <v>DI Yogyakarta</v>
      </c>
      <c r="Y121" s="296" t="n">
        <f aca="false">SUM($I121:I121)</f>
        <v>1</v>
      </c>
      <c r="Z121" s="296" t="n">
        <f aca="false">SUM($I121:J121)</f>
        <v>1</v>
      </c>
      <c r="AA121" s="296" t="n">
        <f aca="false">SUM($I121:K121)</f>
        <v>1</v>
      </c>
      <c r="AB121" s="296" t="n">
        <f aca="false">SUM($I121:L121)</f>
        <v>1</v>
      </c>
      <c r="AC121" s="296" t="n">
        <f aca="false">SUM($I121:M121)</f>
        <v>1</v>
      </c>
      <c r="AD121" s="296" t="n">
        <f aca="false">SUM($I121:N121)</f>
        <v>1</v>
      </c>
      <c r="AE121" s="296" t="n">
        <f aca="false">SUM($I121:O121)</f>
        <v>1</v>
      </c>
      <c r="AF121" s="296" t="n">
        <f aca="false">SUM($I121:P121)</f>
        <v>1</v>
      </c>
      <c r="AG121" s="296" t="n">
        <f aca="false">SUM($I121:Q121)</f>
        <v>1</v>
      </c>
      <c r="AH121" s="296" t="n">
        <f aca="false">SUM($I121:R121)</f>
        <v>1</v>
      </c>
      <c r="AI121" s="296" t="n">
        <f aca="false">SUM($I121:S121)</f>
        <v>1</v>
      </c>
      <c r="AJ121" s="296" t="n">
        <f aca="false">SUM($I121:T121)</f>
        <v>1</v>
      </c>
      <c r="AK121" s="296"/>
      <c r="AL121" s="296"/>
      <c r="AM121" s="296"/>
      <c r="AN121" s="296"/>
      <c r="AO121" s="296"/>
      <c r="AP121" s="296"/>
      <c r="AQ121" s="296"/>
      <c r="AR121" s="296"/>
      <c r="AS121" s="296"/>
      <c r="AT121" s="296"/>
      <c r="AU121" s="296"/>
      <c r="AV121" s="296"/>
      <c r="AW121" s="296"/>
      <c r="AX121" s="296"/>
      <c r="AY121" s="296"/>
      <c r="AZ121" s="296"/>
      <c r="BA121" s="296"/>
      <c r="BB121" s="296"/>
      <c r="BC121" s="296"/>
      <c r="BD121" s="296"/>
      <c r="BE121" s="296"/>
      <c r="BF121" s="296"/>
      <c r="BG121" s="296"/>
      <c r="BH121" s="296"/>
      <c r="BI121" s="296"/>
      <c r="BJ121" s="296"/>
    </row>
    <row r="122" customFormat="false" ht="15.75" hidden="false" customHeight="false" outlineLevel="0" collapsed="false">
      <c r="A122" s="301" t="n">
        <v>43919</v>
      </c>
      <c r="B122" s="295" t="s">
        <v>91</v>
      </c>
      <c r="C122" s="295"/>
      <c r="D122" s="296"/>
      <c r="E122" s="296"/>
      <c r="F122" s="296"/>
      <c r="G122" s="311" t="s">
        <v>79</v>
      </c>
      <c r="H122" s="312" t="n">
        <v>14</v>
      </c>
      <c r="I122" s="313" t="n">
        <v>3</v>
      </c>
      <c r="J122" s="313" t="n">
        <v>5</v>
      </c>
      <c r="K122" s="313" t="n">
        <v>1</v>
      </c>
      <c r="L122" s="313"/>
      <c r="M122" s="313"/>
      <c r="N122" s="313" t="n">
        <v>2</v>
      </c>
      <c r="O122" s="313" t="n">
        <v>6</v>
      </c>
      <c r="P122" s="313" t="n">
        <v>12</v>
      </c>
      <c r="Q122" s="313" t="n">
        <v>2</v>
      </c>
      <c r="R122" s="313" t="n">
        <v>3</v>
      </c>
      <c r="S122" s="313"/>
      <c r="T122" s="313" t="n">
        <v>2</v>
      </c>
      <c r="U122" s="314"/>
      <c r="V122" s="315" t="n">
        <v>50</v>
      </c>
      <c r="W122" s="296"/>
      <c r="X122" s="295" t="str">
        <f aca="false">G122</f>
        <v>DKI Jakarta</v>
      </c>
      <c r="Y122" s="296" t="n">
        <f aca="false">SUM($I122:I122)</f>
        <v>3</v>
      </c>
      <c r="Z122" s="296" t="n">
        <f aca="false">SUM($I122:J122)</f>
        <v>8</v>
      </c>
      <c r="AA122" s="296" t="n">
        <f aca="false">SUM($I122:K122)</f>
        <v>9</v>
      </c>
      <c r="AB122" s="296" t="n">
        <f aca="false">SUM($I122:L122)</f>
        <v>9</v>
      </c>
      <c r="AC122" s="296" t="n">
        <f aca="false">SUM($I122:M122)</f>
        <v>9</v>
      </c>
      <c r="AD122" s="296" t="n">
        <f aca="false">SUM($I122:N122)</f>
        <v>11</v>
      </c>
      <c r="AE122" s="296" t="n">
        <f aca="false">SUM($I122:O122)</f>
        <v>17</v>
      </c>
      <c r="AF122" s="296" t="n">
        <f aca="false">SUM($I122:P122)</f>
        <v>29</v>
      </c>
      <c r="AG122" s="296" t="n">
        <f aca="false">SUM($I122:Q122)</f>
        <v>31</v>
      </c>
      <c r="AH122" s="296" t="n">
        <f aca="false">SUM($I122:R122)</f>
        <v>34</v>
      </c>
      <c r="AI122" s="296" t="n">
        <f aca="false">SUM($I122:S122)</f>
        <v>34</v>
      </c>
      <c r="AJ122" s="296" t="n">
        <f aca="false">SUM($I122:T122)</f>
        <v>36</v>
      </c>
      <c r="AK122" s="296"/>
      <c r="AL122" s="296"/>
      <c r="AM122" s="296"/>
      <c r="AN122" s="296"/>
      <c r="AO122" s="296"/>
      <c r="AP122" s="296"/>
      <c r="AQ122" s="296"/>
      <c r="AR122" s="296"/>
      <c r="AS122" s="296"/>
      <c r="AT122" s="296"/>
      <c r="AU122" s="296"/>
      <c r="AV122" s="296"/>
      <c r="AW122" s="296"/>
      <c r="AX122" s="296"/>
      <c r="AY122" s="296"/>
      <c r="AZ122" s="296"/>
      <c r="BA122" s="296"/>
      <c r="BB122" s="296"/>
      <c r="BC122" s="296"/>
      <c r="BD122" s="296"/>
      <c r="BE122" s="296"/>
      <c r="BF122" s="296"/>
      <c r="BG122" s="296"/>
      <c r="BH122" s="296"/>
      <c r="BI122" s="296"/>
      <c r="BJ122" s="296"/>
    </row>
    <row r="123" customFormat="false" ht="15.75" hidden="false" customHeight="false" outlineLevel="0" collapsed="false">
      <c r="A123" s="301" t="n">
        <v>43919</v>
      </c>
      <c r="B123" s="295" t="s">
        <v>92</v>
      </c>
      <c r="C123" s="295"/>
      <c r="D123" s="296"/>
      <c r="E123" s="295" t="n">
        <v>1</v>
      </c>
      <c r="F123" s="296"/>
      <c r="G123" s="311" t="s">
        <v>80</v>
      </c>
      <c r="H123" s="312"/>
      <c r="I123" s="313"/>
      <c r="J123" s="313"/>
      <c r="K123" s="313"/>
      <c r="L123" s="313"/>
      <c r="M123" s="313"/>
      <c r="N123" s="313"/>
      <c r="O123" s="313"/>
      <c r="P123" s="313"/>
      <c r="Q123" s="313"/>
      <c r="R123" s="313"/>
      <c r="S123" s="313"/>
      <c r="T123" s="313"/>
      <c r="U123" s="314"/>
      <c r="V123" s="315"/>
      <c r="W123" s="296"/>
      <c r="X123" s="295" t="str">
        <f aca="false">G123</f>
        <v>Jambi</v>
      </c>
      <c r="Y123" s="296" t="n">
        <f aca="false">SUM($I123:I123)</f>
        <v>0</v>
      </c>
      <c r="Z123" s="296" t="n">
        <f aca="false">SUM($I123:J123)</f>
        <v>0</v>
      </c>
      <c r="AA123" s="296" t="n">
        <f aca="false">SUM($I123:K123)</f>
        <v>0</v>
      </c>
      <c r="AB123" s="296" t="n">
        <f aca="false">SUM($I123:L123)</f>
        <v>0</v>
      </c>
      <c r="AC123" s="296" t="n">
        <f aca="false">SUM($I123:M123)</f>
        <v>0</v>
      </c>
      <c r="AD123" s="296" t="n">
        <f aca="false">SUM($I123:N123)</f>
        <v>0</v>
      </c>
      <c r="AE123" s="296" t="n">
        <f aca="false">SUM($I123:O123)</f>
        <v>0</v>
      </c>
      <c r="AF123" s="296" t="n">
        <f aca="false">SUM($I123:P123)</f>
        <v>0</v>
      </c>
      <c r="AG123" s="296" t="n">
        <f aca="false">SUM($I123:Q123)</f>
        <v>0</v>
      </c>
      <c r="AH123" s="296" t="n">
        <f aca="false">SUM($I123:R123)</f>
        <v>0</v>
      </c>
      <c r="AI123" s="296" t="n">
        <f aca="false">SUM($I123:S123)</f>
        <v>0</v>
      </c>
      <c r="AJ123" s="296" t="n">
        <f aca="false">SUM($I123:T123)</f>
        <v>0</v>
      </c>
      <c r="AK123" s="296"/>
      <c r="AL123" s="296"/>
      <c r="AM123" s="296"/>
      <c r="AN123" s="296"/>
      <c r="AO123" s="296"/>
      <c r="AP123" s="296"/>
      <c r="AQ123" s="296"/>
      <c r="AR123" s="296"/>
      <c r="AS123" s="296"/>
      <c r="AT123" s="296"/>
      <c r="AU123" s="296"/>
      <c r="AV123" s="296"/>
      <c r="AW123" s="296"/>
      <c r="AX123" s="296"/>
      <c r="AY123" s="296"/>
      <c r="AZ123" s="296"/>
      <c r="BA123" s="296"/>
      <c r="BB123" s="296"/>
      <c r="BC123" s="296"/>
      <c r="BD123" s="296"/>
      <c r="BE123" s="296"/>
      <c r="BF123" s="296"/>
      <c r="BG123" s="296"/>
      <c r="BH123" s="296"/>
      <c r="BI123" s="296"/>
      <c r="BJ123" s="296"/>
    </row>
    <row r="124" customFormat="false" ht="15.75" hidden="false" customHeight="false" outlineLevel="0" collapsed="false">
      <c r="A124" s="301" t="n">
        <v>43919</v>
      </c>
      <c r="B124" s="295" t="s">
        <v>93</v>
      </c>
      <c r="C124" s="295"/>
      <c r="D124" s="296"/>
      <c r="E124" s="296"/>
      <c r="F124" s="296"/>
      <c r="G124" s="311" t="s">
        <v>82</v>
      </c>
      <c r="H124" s="312" t="n">
        <v>1</v>
      </c>
      <c r="I124" s="313"/>
      <c r="J124" s="313" t="n">
        <v>4</v>
      </c>
      <c r="K124" s="313"/>
      <c r="L124" s="313"/>
      <c r="M124" s="313"/>
      <c r="N124" s="313"/>
      <c r="O124" s="313"/>
      <c r="P124" s="313" t="n">
        <v>1</v>
      </c>
      <c r="Q124" s="313"/>
      <c r="R124" s="313" t="n">
        <v>2</v>
      </c>
      <c r="S124" s="313" t="n">
        <v>3</v>
      </c>
      <c r="T124" s="313"/>
      <c r="U124" s="314"/>
      <c r="V124" s="315" t="n">
        <v>11</v>
      </c>
      <c r="W124" s="296"/>
      <c r="X124" s="295" t="str">
        <f aca="false">G124</f>
        <v>Jawa Barat</v>
      </c>
      <c r="Y124" s="296" t="n">
        <f aca="false">SUM($I124:I124)</f>
        <v>0</v>
      </c>
      <c r="Z124" s="296" t="n">
        <f aca="false">SUM($I124:J124)</f>
        <v>4</v>
      </c>
      <c r="AA124" s="296" t="n">
        <f aca="false">SUM($I124:K124)</f>
        <v>4</v>
      </c>
      <c r="AB124" s="296" t="n">
        <f aca="false">SUM($I124:L124)</f>
        <v>4</v>
      </c>
      <c r="AC124" s="296" t="n">
        <f aca="false">SUM($I124:M124)</f>
        <v>4</v>
      </c>
      <c r="AD124" s="296" t="n">
        <f aca="false">SUM($I124:N124)</f>
        <v>4</v>
      </c>
      <c r="AE124" s="296" t="n">
        <f aca="false">SUM($I124:O124)</f>
        <v>4</v>
      </c>
      <c r="AF124" s="296" t="n">
        <f aca="false">SUM($I124:P124)</f>
        <v>5</v>
      </c>
      <c r="AG124" s="296" t="n">
        <f aca="false">SUM($I124:Q124)</f>
        <v>5</v>
      </c>
      <c r="AH124" s="296" t="n">
        <f aca="false">SUM($I124:R124)</f>
        <v>7</v>
      </c>
      <c r="AI124" s="296" t="n">
        <f aca="false">SUM($I124:S124)</f>
        <v>10</v>
      </c>
      <c r="AJ124" s="296" t="n">
        <f aca="false">SUM($I124:T124)</f>
        <v>10</v>
      </c>
      <c r="AK124" s="296"/>
      <c r="AL124" s="296"/>
      <c r="AM124" s="296"/>
      <c r="AN124" s="296"/>
      <c r="AO124" s="296"/>
      <c r="AP124" s="296"/>
      <c r="AQ124" s="296"/>
      <c r="AR124" s="296"/>
      <c r="AS124" s="296"/>
      <c r="AT124" s="296"/>
      <c r="AU124" s="296"/>
      <c r="AV124" s="296"/>
      <c r="AW124" s="296"/>
      <c r="AX124" s="296"/>
      <c r="AY124" s="296"/>
      <c r="AZ124" s="296"/>
      <c r="BA124" s="296"/>
      <c r="BB124" s="296"/>
      <c r="BC124" s="296"/>
      <c r="BD124" s="296"/>
      <c r="BE124" s="296"/>
      <c r="BF124" s="296"/>
      <c r="BG124" s="296"/>
      <c r="BH124" s="296"/>
      <c r="BI124" s="296"/>
      <c r="BJ124" s="296"/>
    </row>
    <row r="125" customFormat="false" ht="15.75" hidden="false" customHeight="false" outlineLevel="0" collapsed="false">
      <c r="A125" s="301" t="n">
        <v>43919</v>
      </c>
      <c r="B125" s="295" t="s">
        <v>94</v>
      </c>
      <c r="C125" s="295"/>
      <c r="D125" s="296"/>
      <c r="E125" s="296"/>
      <c r="F125" s="296"/>
      <c r="G125" s="311" t="s">
        <v>83</v>
      </c>
      <c r="H125" s="312"/>
      <c r="I125" s="313"/>
      <c r="J125" s="313"/>
      <c r="K125" s="313"/>
      <c r="L125" s="313"/>
      <c r="M125" s="313"/>
      <c r="N125" s="313"/>
      <c r="O125" s="313"/>
      <c r="P125" s="313"/>
      <c r="Q125" s="313"/>
      <c r="R125" s="313"/>
      <c r="S125" s="313"/>
      <c r="T125" s="313"/>
      <c r="U125" s="314"/>
      <c r="V125" s="315"/>
      <c r="W125" s="296"/>
      <c r="X125" s="295" t="str">
        <f aca="false">G125</f>
        <v>Jawa Tengah</v>
      </c>
      <c r="Y125" s="296" t="n">
        <f aca="false">SUM($I125:I125)</f>
        <v>0</v>
      </c>
      <c r="Z125" s="296" t="n">
        <f aca="false">SUM($I125:J125)</f>
        <v>0</v>
      </c>
      <c r="AA125" s="296" t="n">
        <f aca="false">SUM($I125:K125)</f>
        <v>0</v>
      </c>
      <c r="AB125" s="296" t="n">
        <f aca="false">SUM($I125:L125)</f>
        <v>0</v>
      </c>
      <c r="AC125" s="296" t="n">
        <f aca="false">SUM($I125:M125)</f>
        <v>0</v>
      </c>
      <c r="AD125" s="296" t="n">
        <f aca="false">SUM($I125:N125)</f>
        <v>0</v>
      </c>
      <c r="AE125" s="296" t="n">
        <f aca="false">SUM($I125:O125)</f>
        <v>0</v>
      </c>
      <c r="AF125" s="296" t="n">
        <f aca="false">SUM($I125:P125)</f>
        <v>0</v>
      </c>
      <c r="AG125" s="296" t="n">
        <f aca="false">SUM($I125:Q125)</f>
        <v>0</v>
      </c>
      <c r="AH125" s="296" t="n">
        <f aca="false">SUM($I125:R125)</f>
        <v>0</v>
      </c>
      <c r="AI125" s="296" t="n">
        <f aca="false">SUM($I125:S125)</f>
        <v>0</v>
      </c>
      <c r="AJ125" s="296" t="n">
        <f aca="false">SUM($I125:T125)</f>
        <v>0</v>
      </c>
      <c r="AK125" s="296"/>
      <c r="AL125" s="296"/>
      <c r="AM125" s="296"/>
      <c r="AN125" s="296"/>
      <c r="AO125" s="296"/>
      <c r="AP125" s="296"/>
      <c r="AQ125" s="296"/>
      <c r="AR125" s="296"/>
      <c r="AS125" s="296"/>
      <c r="AT125" s="296"/>
      <c r="AU125" s="296"/>
      <c r="AV125" s="296"/>
      <c r="AW125" s="296"/>
      <c r="AX125" s="296"/>
      <c r="AY125" s="296"/>
      <c r="AZ125" s="296"/>
      <c r="BA125" s="296"/>
      <c r="BB125" s="296"/>
      <c r="BC125" s="296"/>
      <c r="BD125" s="296"/>
      <c r="BE125" s="296"/>
      <c r="BF125" s="296"/>
      <c r="BG125" s="296"/>
      <c r="BH125" s="296"/>
      <c r="BI125" s="296"/>
      <c r="BJ125" s="296"/>
    </row>
    <row r="126" customFormat="false" ht="15.75" hidden="false" customHeight="false" outlineLevel="0" collapsed="false">
      <c r="A126" s="301" t="n">
        <v>43919</v>
      </c>
      <c r="B126" s="295" t="s">
        <v>95</v>
      </c>
      <c r="C126" s="295"/>
      <c r="D126" s="296"/>
      <c r="E126" s="296"/>
      <c r="F126" s="296"/>
      <c r="G126" s="311" t="s">
        <v>84</v>
      </c>
      <c r="H126" s="312"/>
      <c r="I126" s="313"/>
      <c r="J126" s="313"/>
      <c r="K126" s="313"/>
      <c r="L126" s="313"/>
      <c r="M126" s="313" t="n">
        <v>1</v>
      </c>
      <c r="N126" s="313" t="n">
        <v>2</v>
      </c>
      <c r="O126" s="313" t="n">
        <v>5</v>
      </c>
      <c r="P126" s="313"/>
      <c r="Q126" s="313" t="n">
        <v>3</v>
      </c>
      <c r="R126" s="313" t="n">
        <v>5</v>
      </c>
      <c r="S126" s="313"/>
      <c r="T126" s="313" t="n">
        <v>1</v>
      </c>
      <c r="U126" s="314"/>
      <c r="V126" s="315" t="n">
        <v>17</v>
      </c>
      <c r="W126" s="296"/>
      <c r="X126" s="295" t="str">
        <f aca="false">G126</f>
        <v>Jawa Timur</v>
      </c>
      <c r="Y126" s="296" t="n">
        <f aca="false">SUM($I126:I126)</f>
        <v>0</v>
      </c>
      <c r="Z126" s="296" t="n">
        <f aca="false">SUM($I126:J126)</f>
        <v>0</v>
      </c>
      <c r="AA126" s="296" t="n">
        <f aca="false">SUM($I126:K126)</f>
        <v>0</v>
      </c>
      <c r="AB126" s="296" t="n">
        <f aca="false">SUM($I126:L126)</f>
        <v>0</v>
      </c>
      <c r="AC126" s="296" t="n">
        <f aca="false">SUM($I126:M126)</f>
        <v>1</v>
      </c>
      <c r="AD126" s="296" t="n">
        <f aca="false">SUM($I126:N126)</f>
        <v>3</v>
      </c>
      <c r="AE126" s="296" t="n">
        <f aca="false">SUM($I126:O126)</f>
        <v>8</v>
      </c>
      <c r="AF126" s="296" t="n">
        <f aca="false">SUM($I126:P126)</f>
        <v>8</v>
      </c>
      <c r="AG126" s="296" t="n">
        <f aca="false">SUM($I126:Q126)</f>
        <v>11</v>
      </c>
      <c r="AH126" s="296" t="n">
        <f aca="false">SUM($I126:R126)</f>
        <v>16</v>
      </c>
      <c r="AI126" s="296" t="n">
        <f aca="false">SUM($I126:S126)</f>
        <v>16</v>
      </c>
      <c r="AJ126" s="296" t="n">
        <f aca="false">SUM($I126:T126)</f>
        <v>17</v>
      </c>
      <c r="AK126" s="296"/>
      <c r="AL126" s="296"/>
      <c r="AM126" s="296"/>
      <c r="AN126" s="296"/>
      <c r="AO126" s="296"/>
      <c r="AP126" s="296"/>
      <c r="AQ126" s="296"/>
      <c r="AR126" s="296"/>
      <c r="AS126" s="296"/>
      <c r="AT126" s="296"/>
      <c r="AU126" s="296"/>
      <c r="AV126" s="296"/>
      <c r="AW126" s="296"/>
      <c r="AX126" s="296"/>
      <c r="AY126" s="296"/>
      <c r="AZ126" s="296"/>
      <c r="BA126" s="296"/>
      <c r="BB126" s="296"/>
      <c r="BC126" s="296"/>
      <c r="BD126" s="296"/>
      <c r="BE126" s="296"/>
      <c r="BF126" s="296"/>
      <c r="BG126" s="296"/>
      <c r="BH126" s="296"/>
      <c r="BI126" s="296"/>
      <c r="BJ126" s="296"/>
    </row>
    <row r="127" customFormat="false" ht="15.75" hidden="false" customHeight="false" outlineLevel="0" collapsed="false">
      <c r="A127" s="301" t="n">
        <v>43919</v>
      </c>
      <c r="B127" s="295" t="s">
        <v>96</v>
      </c>
      <c r="C127" s="295"/>
      <c r="D127" s="296"/>
      <c r="E127" s="296"/>
      <c r="F127" s="296"/>
      <c r="G127" s="311" t="s">
        <v>85</v>
      </c>
      <c r="H127" s="312"/>
      <c r="I127" s="313"/>
      <c r="J127" s="313"/>
      <c r="K127" s="313"/>
      <c r="L127" s="313"/>
      <c r="M127" s="313"/>
      <c r="N127" s="313"/>
      <c r="O127" s="313"/>
      <c r="P127" s="313"/>
      <c r="Q127" s="313"/>
      <c r="R127" s="313"/>
      <c r="S127" s="313" t="n">
        <v>2</v>
      </c>
      <c r="T127" s="313"/>
      <c r="U127" s="314"/>
      <c r="V127" s="315" t="n">
        <v>2</v>
      </c>
      <c r="W127" s="296"/>
      <c r="X127" s="295" t="str">
        <f aca="false">G127</f>
        <v>Kalimantan Barat</v>
      </c>
      <c r="Y127" s="296" t="n">
        <f aca="false">SUM($I127:I127)</f>
        <v>0</v>
      </c>
      <c r="Z127" s="296" t="n">
        <f aca="false">SUM($I127:J127)</f>
        <v>0</v>
      </c>
      <c r="AA127" s="296" t="n">
        <f aca="false">SUM($I127:K127)</f>
        <v>0</v>
      </c>
      <c r="AB127" s="296" t="n">
        <f aca="false">SUM($I127:L127)</f>
        <v>0</v>
      </c>
      <c r="AC127" s="296" t="n">
        <f aca="false">SUM($I127:M127)</f>
        <v>0</v>
      </c>
      <c r="AD127" s="296" t="n">
        <f aca="false">SUM($I127:N127)</f>
        <v>0</v>
      </c>
      <c r="AE127" s="296" t="n">
        <f aca="false">SUM($I127:O127)</f>
        <v>0</v>
      </c>
      <c r="AF127" s="296" t="n">
        <f aca="false">SUM($I127:P127)</f>
        <v>0</v>
      </c>
      <c r="AG127" s="296" t="n">
        <f aca="false">SUM($I127:Q127)</f>
        <v>0</v>
      </c>
      <c r="AH127" s="296" t="n">
        <f aca="false">SUM($I127:R127)</f>
        <v>0</v>
      </c>
      <c r="AI127" s="296" t="n">
        <f aca="false">SUM($I127:S127)</f>
        <v>2</v>
      </c>
      <c r="AJ127" s="296" t="n">
        <f aca="false">SUM($I127:T127)</f>
        <v>2</v>
      </c>
      <c r="AK127" s="296"/>
      <c r="AL127" s="296"/>
      <c r="AM127" s="296"/>
      <c r="AN127" s="296"/>
      <c r="AO127" s="296"/>
      <c r="AP127" s="296"/>
      <c r="AQ127" s="296"/>
      <c r="AR127" s="296"/>
      <c r="AS127" s="296"/>
      <c r="AT127" s="296"/>
      <c r="AU127" s="296"/>
      <c r="AV127" s="296"/>
      <c r="AW127" s="296"/>
      <c r="AX127" s="296"/>
      <c r="AY127" s="296"/>
      <c r="AZ127" s="296"/>
      <c r="BA127" s="296"/>
      <c r="BB127" s="296"/>
      <c r="BC127" s="296"/>
      <c r="BD127" s="296"/>
      <c r="BE127" s="296"/>
      <c r="BF127" s="296"/>
      <c r="BG127" s="296"/>
      <c r="BH127" s="296"/>
      <c r="BI127" s="296"/>
      <c r="BJ127" s="296"/>
    </row>
    <row r="128" customFormat="false" ht="15.75" hidden="false" customHeight="false" outlineLevel="0" collapsed="false">
      <c r="A128" s="301" t="n">
        <v>43919</v>
      </c>
      <c r="B128" s="295" t="s">
        <v>97</v>
      </c>
      <c r="C128" s="295" t="n">
        <v>15</v>
      </c>
      <c r="D128" s="296"/>
      <c r="E128" s="296"/>
      <c r="F128" s="296"/>
      <c r="G128" s="311" t="s">
        <v>88</v>
      </c>
      <c r="H128" s="312"/>
      <c r="I128" s="313"/>
      <c r="J128" s="313"/>
      <c r="K128" s="313"/>
      <c r="L128" s="313"/>
      <c r="M128" s="313"/>
      <c r="N128" s="313"/>
      <c r="O128" s="313"/>
      <c r="P128" s="313"/>
      <c r="Q128" s="313"/>
      <c r="R128" s="313"/>
      <c r="S128" s="313"/>
      <c r="T128" s="313"/>
      <c r="U128" s="314"/>
      <c r="V128" s="315"/>
      <c r="W128" s="296"/>
      <c r="X128" s="295" t="str">
        <f aca="false">G128</f>
        <v>Kalimantan Selatan</v>
      </c>
      <c r="Y128" s="296" t="n">
        <f aca="false">SUM($I128:I128)</f>
        <v>0</v>
      </c>
      <c r="Z128" s="296" t="n">
        <f aca="false">SUM($I128:J128)</f>
        <v>0</v>
      </c>
      <c r="AA128" s="296" t="n">
        <f aca="false">SUM($I128:K128)</f>
        <v>0</v>
      </c>
      <c r="AB128" s="296" t="n">
        <f aca="false">SUM($I128:L128)</f>
        <v>0</v>
      </c>
      <c r="AC128" s="296" t="n">
        <f aca="false">SUM($I128:M128)</f>
        <v>0</v>
      </c>
      <c r="AD128" s="296" t="n">
        <f aca="false">SUM($I128:N128)</f>
        <v>0</v>
      </c>
      <c r="AE128" s="296" t="n">
        <f aca="false">SUM($I128:O128)</f>
        <v>0</v>
      </c>
      <c r="AF128" s="296" t="n">
        <f aca="false">SUM($I128:P128)</f>
        <v>0</v>
      </c>
      <c r="AG128" s="296" t="n">
        <f aca="false">SUM($I128:Q128)</f>
        <v>0</v>
      </c>
      <c r="AH128" s="296" t="n">
        <f aca="false">SUM($I128:R128)</f>
        <v>0</v>
      </c>
      <c r="AI128" s="296" t="n">
        <f aca="false">SUM($I128:S128)</f>
        <v>0</v>
      </c>
      <c r="AJ128" s="296" t="n">
        <f aca="false">SUM($I128:T128)</f>
        <v>0</v>
      </c>
      <c r="AK128" s="296"/>
      <c r="AL128" s="296"/>
      <c r="AM128" s="296"/>
      <c r="AN128" s="296"/>
      <c r="AO128" s="296"/>
      <c r="AP128" s="296"/>
      <c r="AQ128" s="296"/>
      <c r="AR128" s="296"/>
      <c r="AS128" s="296"/>
      <c r="AT128" s="296"/>
      <c r="AU128" s="296"/>
      <c r="AV128" s="296"/>
      <c r="AW128" s="296"/>
      <c r="AX128" s="296"/>
      <c r="AY128" s="296"/>
      <c r="AZ128" s="296"/>
      <c r="BA128" s="296"/>
      <c r="BB128" s="296"/>
      <c r="BC128" s="296"/>
      <c r="BD128" s="296"/>
      <c r="BE128" s="296"/>
      <c r="BF128" s="296"/>
      <c r="BG128" s="296"/>
      <c r="BH128" s="296"/>
      <c r="BI128" s="296"/>
      <c r="BJ128" s="296"/>
    </row>
    <row r="129" customFormat="false" ht="15.75" hidden="false" customHeight="false" outlineLevel="0" collapsed="false">
      <c r="A129" s="301" t="n">
        <v>43919</v>
      </c>
      <c r="B129" s="295" t="s">
        <v>98</v>
      </c>
      <c r="C129" s="295"/>
      <c r="D129" s="296"/>
      <c r="E129" s="296"/>
      <c r="F129" s="296"/>
      <c r="G129" s="311" t="s">
        <v>87</v>
      </c>
      <c r="H129" s="312"/>
      <c r="I129" s="313"/>
      <c r="J129" s="313"/>
      <c r="K129" s="313"/>
      <c r="L129" s="313"/>
      <c r="M129" s="313"/>
      <c r="N129" s="313"/>
      <c r="O129" s="313"/>
      <c r="P129" s="313"/>
      <c r="Q129" s="313"/>
      <c r="R129" s="313"/>
      <c r="S129" s="313"/>
      <c r="T129" s="313"/>
      <c r="U129" s="314"/>
      <c r="V129" s="315"/>
      <c r="W129" s="296"/>
      <c r="X129" s="295" t="str">
        <f aca="false">G129</f>
        <v>Kalimantan Tengah</v>
      </c>
      <c r="Y129" s="296" t="n">
        <f aca="false">SUM($I129:I129)</f>
        <v>0</v>
      </c>
      <c r="Z129" s="296" t="n">
        <f aca="false">SUM($I129:J129)</f>
        <v>0</v>
      </c>
      <c r="AA129" s="296" t="n">
        <f aca="false">SUM($I129:K129)</f>
        <v>0</v>
      </c>
      <c r="AB129" s="296" t="n">
        <f aca="false">SUM($I129:L129)</f>
        <v>0</v>
      </c>
      <c r="AC129" s="296" t="n">
        <f aca="false">SUM($I129:M129)</f>
        <v>0</v>
      </c>
      <c r="AD129" s="296" t="n">
        <f aca="false">SUM($I129:N129)</f>
        <v>0</v>
      </c>
      <c r="AE129" s="296" t="n">
        <f aca="false">SUM($I129:O129)</f>
        <v>0</v>
      </c>
      <c r="AF129" s="296" t="n">
        <f aca="false">SUM($I129:P129)</f>
        <v>0</v>
      </c>
      <c r="AG129" s="296" t="n">
        <f aca="false">SUM($I129:Q129)</f>
        <v>0</v>
      </c>
      <c r="AH129" s="296" t="n">
        <f aca="false">SUM($I129:R129)</f>
        <v>0</v>
      </c>
      <c r="AI129" s="296" t="n">
        <f aca="false">SUM($I129:S129)</f>
        <v>0</v>
      </c>
      <c r="AJ129" s="296" t="n">
        <f aca="false">SUM($I129:T129)</f>
        <v>0</v>
      </c>
      <c r="AK129" s="296"/>
      <c r="AL129" s="296"/>
      <c r="AM129" s="296"/>
      <c r="AN129" s="296"/>
      <c r="AO129" s="296"/>
      <c r="AP129" s="296"/>
      <c r="AQ129" s="296"/>
      <c r="AR129" s="296"/>
      <c r="AS129" s="296"/>
      <c r="AT129" s="296"/>
      <c r="AU129" s="296"/>
      <c r="AV129" s="296"/>
      <c r="AW129" s="296"/>
      <c r="AX129" s="296"/>
      <c r="AY129" s="296"/>
      <c r="AZ129" s="296"/>
      <c r="BA129" s="296"/>
      <c r="BB129" s="296"/>
      <c r="BC129" s="296"/>
      <c r="BD129" s="296"/>
      <c r="BE129" s="296"/>
      <c r="BF129" s="296"/>
      <c r="BG129" s="296"/>
      <c r="BH129" s="296"/>
      <c r="BI129" s="296"/>
      <c r="BJ129" s="296"/>
    </row>
    <row r="130" customFormat="false" ht="15.75" hidden="false" customHeight="false" outlineLevel="0" collapsed="false">
      <c r="A130" s="301" t="n">
        <v>43919</v>
      </c>
      <c r="B130" s="295" t="s">
        <v>99</v>
      </c>
      <c r="C130" s="295"/>
      <c r="D130" s="296"/>
      <c r="E130" s="296"/>
      <c r="F130" s="296"/>
      <c r="G130" s="311" t="s">
        <v>86</v>
      </c>
      <c r="H130" s="312"/>
      <c r="I130" s="313"/>
      <c r="J130" s="313"/>
      <c r="K130" s="313"/>
      <c r="L130" s="313"/>
      <c r="M130" s="313"/>
      <c r="N130" s="313"/>
      <c r="O130" s="313"/>
      <c r="P130" s="313"/>
      <c r="Q130" s="313"/>
      <c r="R130" s="313"/>
      <c r="S130" s="313"/>
      <c r="T130" s="313"/>
      <c r="U130" s="314"/>
      <c r="V130" s="315"/>
      <c r="W130" s="296"/>
      <c r="X130" s="295" t="str">
        <f aca="false">G130</f>
        <v>Kalimantan Timur</v>
      </c>
      <c r="Y130" s="296" t="n">
        <f aca="false">SUM($I130:I130)</f>
        <v>0</v>
      </c>
      <c r="Z130" s="296" t="n">
        <f aca="false">SUM($I130:J130)</f>
        <v>0</v>
      </c>
      <c r="AA130" s="296" t="n">
        <f aca="false">SUM($I130:K130)</f>
        <v>0</v>
      </c>
      <c r="AB130" s="296" t="n">
        <f aca="false">SUM($I130:L130)</f>
        <v>0</v>
      </c>
      <c r="AC130" s="296" t="n">
        <f aca="false">SUM($I130:M130)</f>
        <v>0</v>
      </c>
      <c r="AD130" s="296" t="n">
        <f aca="false">SUM($I130:N130)</f>
        <v>0</v>
      </c>
      <c r="AE130" s="296" t="n">
        <f aca="false">SUM($I130:O130)</f>
        <v>0</v>
      </c>
      <c r="AF130" s="296" t="n">
        <f aca="false">SUM($I130:P130)</f>
        <v>0</v>
      </c>
      <c r="AG130" s="296" t="n">
        <f aca="false">SUM($I130:Q130)</f>
        <v>0</v>
      </c>
      <c r="AH130" s="296" t="n">
        <f aca="false">SUM($I130:R130)</f>
        <v>0</v>
      </c>
      <c r="AI130" s="296" t="n">
        <f aca="false">SUM($I130:S130)</f>
        <v>0</v>
      </c>
      <c r="AJ130" s="296" t="n">
        <f aca="false">SUM($I130:T130)</f>
        <v>0</v>
      </c>
      <c r="AK130" s="296"/>
      <c r="AL130" s="296"/>
      <c r="AM130" s="296"/>
      <c r="AN130" s="296"/>
      <c r="AO130" s="296"/>
      <c r="AP130" s="296"/>
      <c r="AQ130" s="296"/>
      <c r="AR130" s="296"/>
      <c r="AS130" s="296"/>
      <c r="AT130" s="296"/>
      <c r="AU130" s="296"/>
      <c r="AV130" s="296"/>
      <c r="AW130" s="296"/>
      <c r="AX130" s="296"/>
      <c r="AY130" s="296"/>
      <c r="AZ130" s="296"/>
      <c r="BA130" s="296"/>
      <c r="BB130" s="296"/>
      <c r="BC130" s="296"/>
      <c r="BD130" s="296"/>
      <c r="BE130" s="296"/>
      <c r="BF130" s="296"/>
      <c r="BG130" s="296"/>
      <c r="BH130" s="296"/>
      <c r="BI130" s="296"/>
      <c r="BJ130" s="296"/>
    </row>
    <row r="131" customFormat="false" ht="15.75" hidden="false" customHeight="false" outlineLevel="0" collapsed="false">
      <c r="A131" s="301" t="n">
        <v>43919</v>
      </c>
      <c r="B131" s="295" t="s">
        <v>100</v>
      </c>
      <c r="C131" s="295" t="n">
        <v>1</v>
      </c>
      <c r="D131" s="296"/>
      <c r="E131" s="296"/>
      <c r="F131" s="296"/>
      <c r="G131" s="311" t="s">
        <v>89</v>
      </c>
      <c r="H131" s="312"/>
      <c r="I131" s="313"/>
      <c r="J131" s="313"/>
      <c r="K131" s="313"/>
      <c r="L131" s="313"/>
      <c r="M131" s="313"/>
      <c r="N131" s="313"/>
      <c r="O131" s="313"/>
      <c r="P131" s="313"/>
      <c r="Q131" s="313"/>
      <c r="R131" s="313"/>
      <c r="S131" s="313"/>
      <c r="T131" s="313"/>
      <c r="U131" s="314"/>
      <c r="V131" s="315"/>
      <c r="W131" s="296"/>
      <c r="X131" s="295" t="str">
        <f aca="false">G131</f>
        <v>Kalimantan Utara</v>
      </c>
      <c r="Y131" s="296" t="n">
        <f aca="false">SUM($I131:I131)</f>
        <v>0</v>
      </c>
      <c r="Z131" s="296" t="n">
        <f aca="false">SUM($I131:J131)</f>
        <v>0</v>
      </c>
      <c r="AA131" s="296" t="n">
        <f aca="false">SUM($I131:K131)</f>
        <v>0</v>
      </c>
      <c r="AB131" s="296" t="n">
        <f aca="false">SUM($I131:L131)</f>
        <v>0</v>
      </c>
      <c r="AC131" s="296" t="n">
        <f aca="false">SUM($I131:M131)</f>
        <v>0</v>
      </c>
      <c r="AD131" s="296" t="n">
        <f aca="false">SUM($I131:N131)</f>
        <v>0</v>
      </c>
      <c r="AE131" s="296" t="n">
        <f aca="false">SUM($I131:O131)</f>
        <v>0</v>
      </c>
      <c r="AF131" s="296" t="n">
        <f aca="false">SUM($I131:P131)</f>
        <v>0</v>
      </c>
      <c r="AG131" s="296" t="n">
        <f aca="false">SUM($I131:Q131)</f>
        <v>0</v>
      </c>
      <c r="AH131" s="296" t="n">
        <f aca="false">SUM($I131:R131)</f>
        <v>0</v>
      </c>
      <c r="AI131" s="296" t="n">
        <f aca="false">SUM($I131:S131)</f>
        <v>0</v>
      </c>
      <c r="AJ131" s="296" t="n">
        <f aca="false">SUM($I131:T131)</f>
        <v>0</v>
      </c>
      <c r="AK131" s="296"/>
      <c r="AL131" s="296"/>
      <c r="AM131" s="296"/>
      <c r="AN131" s="296"/>
      <c r="AO131" s="296"/>
      <c r="AP131" s="296"/>
      <c r="AQ131" s="296"/>
      <c r="AR131" s="296"/>
      <c r="AS131" s="296"/>
      <c r="AT131" s="296"/>
      <c r="AU131" s="296"/>
      <c r="AV131" s="296"/>
      <c r="AW131" s="296"/>
      <c r="AX131" s="296"/>
      <c r="AY131" s="296"/>
      <c r="AZ131" s="296"/>
      <c r="BA131" s="296"/>
      <c r="BB131" s="296"/>
      <c r="BC131" s="296"/>
      <c r="BD131" s="296"/>
      <c r="BE131" s="296"/>
      <c r="BF131" s="296"/>
      <c r="BG131" s="296"/>
      <c r="BH131" s="296"/>
      <c r="BI131" s="296"/>
      <c r="BJ131" s="296"/>
    </row>
    <row r="132" customFormat="false" ht="15.75" hidden="false" customHeight="false" outlineLevel="0" collapsed="false">
      <c r="A132" s="301" t="n">
        <v>43919</v>
      </c>
      <c r="B132" s="295" t="s">
        <v>101</v>
      </c>
      <c r="C132" s="295"/>
      <c r="D132" s="296"/>
      <c r="E132" s="296"/>
      <c r="F132" s="296"/>
      <c r="G132" s="311" t="s">
        <v>90</v>
      </c>
      <c r="H132" s="312"/>
      <c r="I132" s="313"/>
      <c r="J132" s="313"/>
      <c r="K132" s="313"/>
      <c r="L132" s="313"/>
      <c r="M132" s="313"/>
      <c r="N132" s="313"/>
      <c r="O132" s="313"/>
      <c r="P132" s="313"/>
      <c r="Q132" s="313"/>
      <c r="R132" s="313"/>
      <c r="S132" s="313"/>
      <c r="T132" s="313"/>
      <c r="U132" s="314"/>
      <c r="V132" s="315"/>
      <c r="W132" s="296"/>
      <c r="X132" s="295" t="str">
        <f aca="false">G132</f>
        <v>Kepulauan Riau</v>
      </c>
      <c r="Y132" s="296" t="n">
        <f aca="false">SUM($I132:I132)</f>
        <v>0</v>
      </c>
      <c r="Z132" s="296" t="n">
        <f aca="false">SUM($I132:J132)</f>
        <v>0</v>
      </c>
      <c r="AA132" s="296" t="n">
        <f aca="false">SUM($I132:K132)</f>
        <v>0</v>
      </c>
      <c r="AB132" s="296" t="n">
        <f aca="false">SUM($I132:L132)</f>
        <v>0</v>
      </c>
      <c r="AC132" s="296" t="n">
        <f aca="false">SUM($I132:M132)</f>
        <v>0</v>
      </c>
      <c r="AD132" s="296" t="n">
        <f aca="false">SUM($I132:N132)</f>
        <v>0</v>
      </c>
      <c r="AE132" s="296" t="n">
        <f aca="false">SUM($I132:O132)</f>
        <v>0</v>
      </c>
      <c r="AF132" s="296" t="n">
        <f aca="false">SUM($I132:P132)</f>
        <v>0</v>
      </c>
      <c r="AG132" s="296" t="n">
        <f aca="false">SUM($I132:Q132)</f>
        <v>0</v>
      </c>
      <c r="AH132" s="296" t="n">
        <f aca="false">SUM($I132:R132)</f>
        <v>0</v>
      </c>
      <c r="AI132" s="296" t="n">
        <f aca="false">SUM($I132:S132)</f>
        <v>0</v>
      </c>
      <c r="AJ132" s="296" t="n">
        <f aca="false">SUM($I132:T132)</f>
        <v>0</v>
      </c>
      <c r="AK132" s="296"/>
      <c r="AL132" s="296"/>
      <c r="AM132" s="296"/>
      <c r="AN132" s="296"/>
      <c r="AO132" s="296"/>
      <c r="AP132" s="296"/>
      <c r="AQ132" s="296"/>
      <c r="AR132" s="296"/>
      <c r="AS132" s="296"/>
      <c r="AT132" s="296"/>
      <c r="AU132" s="296"/>
      <c r="AV132" s="296"/>
      <c r="AW132" s="296"/>
      <c r="AX132" s="296"/>
      <c r="AY132" s="296"/>
      <c r="AZ132" s="296"/>
      <c r="BA132" s="296"/>
      <c r="BB132" s="296"/>
      <c r="BC132" s="296"/>
      <c r="BD132" s="296"/>
      <c r="BE132" s="296"/>
      <c r="BF132" s="296"/>
      <c r="BG132" s="296"/>
      <c r="BH132" s="296"/>
      <c r="BI132" s="296"/>
      <c r="BJ132" s="296"/>
    </row>
    <row r="133" customFormat="false" ht="15.75" hidden="false" customHeight="false" outlineLevel="0" collapsed="false">
      <c r="A133" s="301" t="n">
        <v>43919</v>
      </c>
      <c r="B133" s="295" t="s">
        <v>102</v>
      </c>
      <c r="C133" s="295"/>
      <c r="D133" s="296"/>
      <c r="E133" s="296"/>
      <c r="F133" s="296"/>
      <c r="G133" s="311" t="s">
        <v>99</v>
      </c>
      <c r="H133" s="312"/>
      <c r="I133" s="313"/>
      <c r="J133" s="313"/>
      <c r="K133" s="313"/>
      <c r="L133" s="313"/>
      <c r="M133" s="313"/>
      <c r="N133" s="313"/>
      <c r="O133" s="313"/>
      <c r="P133" s="313"/>
      <c r="Q133" s="313"/>
      <c r="R133" s="313"/>
      <c r="S133" s="313"/>
      <c r="T133" s="313"/>
      <c r="U133" s="314"/>
      <c r="V133" s="315"/>
      <c r="W133" s="296"/>
      <c r="X133" s="295" t="str">
        <f aca="false">G133</f>
        <v>Lampung</v>
      </c>
      <c r="Y133" s="296" t="n">
        <f aca="false">SUM($I133:I133)</f>
        <v>0</v>
      </c>
      <c r="Z133" s="296" t="n">
        <f aca="false">SUM($I133:J133)</f>
        <v>0</v>
      </c>
      <c r="AA133" s="296" t="n">
        <f aca="false">SUM($I133:K133)</f>
        <v>0</v>
      </c>
      <c r="AB133" s="296" t="n">
        <f aca="false">SUM($I133:L133)</f>
        <v>0</v>
      </c>
      <c r="AC133" s="296" t="n">
        <f aca="false">SUM($I133:M133)</f>
        <v>0</v>
      </c>
      <c r="AD133" s="296" t="n">
        <f aca="false">SUM($I133:N133)</f>
        <v>0</v>
      </c>
      <c r="AE133" s="296" t="n">
        <f aca="false">SUM($I133:O133)</f>
        <v>0</v>
      </c>
      <c r="AF133" s="296" t="n">
        <f aca="false">SUM($I133:P133)</f>
        <v>0</v>
      </c>
      <c r="AG133" s="296" t="n">
        <f aca="false">SUM($I133:Q133)</f>
        <v>0</v>
      </c>
      <c r="AH133" s="296" t="n">
        <f aca="false">SUM($I133:R133)</f>
        <v>0</v>
      </c>
      <c r="AI133" s="296" t="n">
        <f aca="false">SUM($I133:S133)</f>
        <v>0</v>
      </c>
      <c r="AJ133" s="296" t="n">
        <f aca="false">SUM($I133:T133)</f>
        <v>0</v>
      </c>
      <c r="AK133" s="296"/>
      <c r="AL133" s="296"/>
      <c r="AM133" s="296"/>
      <c r="AN133" s="296"/>
      <c r="AO133" s="296"/>
      <c r="AP133" s="296"/>
      <c r="AQ133" s="296"/>
      <c r="AR133" s="296"/>
      <c r="AS133" s="296"/>
      <c r="AT133" s="296"/>
      <c r="AU133" s="296"/>
      <c r="AV133" s="296"/>
      <c r="AW133" s="296"/>
      <c r="AX133" s="296"/>
      <c r="AY133" s="296"/>
      <c r="AZ133" s="296"/>
      <c r="BA133" s="296"/>
      <c r="BB133" s="296"/>
      <c r="BC133" s="296"/>
      <c r="BD133" s="296"/>
      <c r="BE133" s="296"/>
      <c r="BF133" s="296"/>
      <c r="BG133" s="296"/>
      <c r="BH133" s="296"/>
      <c r="BI133" s="296"/>
      <c r="BJ133" s="296"/>
    </row>
    <row r="134" customFormat="false" ht="15.75" hidden="false" customHeight="false" outlineLevel="0" collapsed="false">
      <c r="A134" s="301" t="n">
        <v>43919</v>
      </c>
      <c r="B134" s="295" t="s">
        <v>103</v>
      </c>
      <c r="C134" s="295"/>
      <c r="D134" s="296"/>
      <c r="E134" s="296"/>
      <c r="F134" s="296"/>
      <c r="G134" s="311" t="s">
        <v>102</v>
      </c>
      <c r="H134" s="312"/>
      <c r="I134" s="313"/>
      <c r="J134" s="313"/>
      <c r="K134" s="313"/>
      <c r="L134" s="313"/>
      <c r="M134" s="313"/>
      <c r="N134" s="313"/>
      <c r="O134" s="313"/>
      <c r="P134" s="313"/>
      <c r="Q134" s="313"/>
      <c r="R134" s="313"/>
      <c r="S134" s="313"/>
      <c r="T134" s="313" t="n">
        <v>1</v>
      </c>
      <c r="U134" s="314"/>
      <c r="V134" s="315" t="n">
        <v>1</v>
      </c>
      <c r="W134" s="296"/>
      <c r="X134" s="295" t="str">
        <f aca="false">G134</f>
        <v>Maluku</v>
      </c>
      <c r="Y134" s="296" t="n">
        <f aca="false">SUM($I134:I134)</f>
        <v>0</v>
      </c>
      <c r="Z134" s="296" t="n">
        <f aca="false">SUM($I134:J134)</f>
        <v>0</v>
      </c>
      <c r="AA134" s="296" t="n">
        <f aca="false">SUM($I134:K134)</f>
        <v>0</v>
      </c>
      <c r="AB134" s="296" t="n">
        <f aca="false">SUM($I134:L134)</f>
        <v>0</v>
      </c>
      <c r="AC134" s="296" t="n">
        <f aca="false">SUM($I134:M134)</f>
        <v>0</v>
      </c>
      <c r="AD134" s="296" t="n">
        <f aca="false">SUM($I134:N134)</f>
        <v>0</v>
      </c>
      <c r="AE134" s="296" t="n">
        <f aca="false">SUM($I134:O134)</f>
        <v>0</v>
      </c>
      <c r="AF134" s="296" t="n">
        <f aca="false">SUM($I134:P134)</f>
        <v>0</v>
      </c>
      <c r="AG134" s="296" t="n">
        <f aca="false">SUM($I134:Q134)</f>
        <v>0</v>
      </c>
      <c r="AH134" s="296" t="n">
        <f aca="false">SUM($I134:R134)</f>
        <v>0</v>
      </c>
      <c r="AI134" s="296" t="n">
        <f aca="false">SUM($I134:S134)</f>
        <v>0</v>
      </c>
      <c r="AJ134" s="296" t="n">
        <f aca="false">SUM($I134:T134)</f>
        <v>1</v>
      </c>
      <c r="AK134" s="296"/>
      <c r="AL134" s="296"/>
      <c r="AM134" s="296"/>
      <c r="AN134" s="296"/>
      <c r="AO134" s="296"/>
      <c r="AP134" s="296"/>
      <c r="AQ134" s="296"/>
      <c r="AR134" s="296"/>
      <c r="AS134" s="296"/>
      <c r="AT134" s="296"/>
      <c r="AU134" s="296"/>
      <c r="AV134" s="296"/>
      <c r="AW134" s="296"/>
      <c r="AX134" s="296"/>
      <c r="AY134" s="296"/>
      <c r="AZ134" s="296"/>
      <c r="BA134" s="296"/>
      <c r="BB134" s="296"/>
      <c r="BC134" s="296"/>
      <c r="BD134" s="296"/>
      <c r="BE134" s="296"/>
      <c r="BF134" s="296"/>
      <c r="BG134" s="296"/>
      <c r="BH134" s="296"/>
      <c r="BI134" s="296"/>
      <c r="BJ134" s="296"/>
    </row>
    <row r="135" customFormat="false" ht="15.75" hidden="false" customHeight="false" outlineLevel="0" collapsed="false">
      <c r="A135" s="301" t="n">
        <v>43919</v>
      </c>
      <c r="B135" s="295" t="s">
        <v>104</v>
      </c>
      <c r="C135" s="295" t="n">
        <v>2</v>
      </c>
      <c r="D135" s="296"/>
      <c r="E135" s="296"/>
      <c r="F135" s="296"/>
      <c r="G135" s="311" t="s">
        <v>101</v>
      </c>
      <c r="H135" s="312"/>
      <c r="I135" s="313"/>
      <c r="J135" s="313"/>
      <c r="K135" s="313"/>
      <c r="L135" s="313"/>
      <c r="M135" s="313"/>
      <c r="N135" s="313"/>
      <c r="O135" s="313"/>
      <c r="P135" s="313"/>
      <c r="Q135" s="313"/>
      <c r="R135" s="313"/>
      <c r="S135" s="313"/>
      <c r="T135" s="313"/>
      <c r="U135" s="314"/>
      <c r="V135" s="315"/>
      <c r="W135" s="296"/>
      <c r="X135" s="295" t="str">
        <f aca="false">G135</f>
        <v>Maluku Utara</v>
      </c>
      <c r="Y135" s="296" t="n">
        <f aca="false">SUM($I135:I135)</f>
        <v>0</v>
      </c>
      <c r="Z135" s="296" t="n">
        <f aca="false">SUM($I135:J135)</f>
        <v>0</v>
      </c>
      <c r="AA135" s="296" t="n">
        <f aca="false">SUM($I135:K135)</f>
        <v>0</v>
      </c>
      <c r="AB135" s="296" t="n">
        <f aca="false">SUM($I135:L135)</f>
        <v>0</v>
      </c>
      <c r="AC135" s="296" t="n">
        <f aca="false">SUM($I135:M135)</f>
        <v>0</v>
      </c>
      <c r="AD135" s="296" t="n">
        <f aca="false">SUM($I135:N135)</f>
        <v>0</v>
      </c>
      <c r="AE135" s="296" t="n">
        <f aca="false">SUM($I135:O135)</f>
        <v>0</v>
      </c>
      <c r="AF135" s="296" t="n">
        <f aca="false">SUM($I135:P135)</f>
        <v>0</v>
      </c>
      <c r="AG135" s="296" t="n">
        <f aca="false">SUM($I135:Q135)</f>
        <v>0</v>
      </c>
      <c r="AH135" s="296" t="n">
        <f aca="false">SUM($I135:R135)</f>
        <v>0</v>
      </c>
      <c r="AI135" s="296" t="n">
        <f aca="false">SUM($I135:S135)</f>
        <v>0</v>
      </c>
      <c r="AJ135" s="296" t="n">
        <f aca="false">SUM($I135:T135)</f>
        <v>0</v>
      </c>
      <c r="AK135" s="296"/>
      <c r="AL135" s="296"/>
      <c r="AM135" s="296"/>
      <c r="AN135" s="296"/>
      <c r="AO135" s="296"/>
      <c r="AP135" s="296"/>
      <c r="AQ135" s="296"/>
      <c r="AR135" s="296"/>
      <c r="AS135" s="296"/>
      <c r="AT135" s="296"/>
      <c r="AU135" s="296"/>
      <c r="AV135" s="296"/>
      <c r="AW135" s="296"/>
      <c r="AX135" s="296"/>
      <c r="AY135" s="296"/>
      <c r="AZ135" s="296"/>
      <c r="BA135" s="296"/>
      <c r="BB135" s="296"/>
      <c r="BC135" s="296"/>
      <c r="BD135" s="296"/>
      <c r="BE135" s="296"/>
      <c r="BF135" s="296"/>
      <c r="BG135" s="296"/>
      <c r="BH135" s="296"/>
      <c r="BI135" s="296"/>
      <c r="BJ135" s="296"/>
    </row>
    <row r="136" customFormat="false" ht="15.75" hidden="false" customHeight="false" outlineLevel="0" collapsed="false">
      <c r="A136" s="301" t="n">
        <v>43919</v>
      </c>
      <c r="B136" s="295" t="s">
        <v>105</v>
      </c>
      <c r="C136" s="295"/>
      <c r="D136" s="296"/>
      <c r="E136" s="296"/>
      <c r="F136" s="296"/>
      <c r="G136" s="311" t="s">
        <v>91</v>
      </c>
      <c r="H136" s="312"/>
      <c r="I136" s="313"/>
      <c r="J136" s="313"/>
      <c r="K136" s="313"/>
      <c r="L136" s="313"/>
      <c r="M136" s="313"/>
      <c r="N136" s="313"/>
      <c r="O136" s="313"/>
      <c r="P136" s="313"/>
      <c r="Q136" s="313"/>
      <c r="R136" s="313"/>
      <c r="S136" s="313"/>
      <c r="T136" s="313"/>
      <c r="U136" s="314"/>
      <c r="V136" s="315"/>
      <c r="W136" s="296"/>
      <c r="X136" s="295" t="str">
        <f aca="false">G136</f>
        <v>Nusa Tenggara Barat</v>
      </c>
      <c r="Y136" s="296" t="n">
        <f aca="false">SUM($I136:I136)</f>
        <v>0</v>
      </c>
      <c r="Z136" s="296" t="n">
        <f aca="false">SUM($I136:J136)</f>
        <v>0</v>
      </c>
      <c r="AA136" s="296" t="n">
        <f aca="false">SUM($I136:K136)</f>
        <v>0</v>
      </c>
      <c r="AB136" s="296" t="n">
        <f aca="false">SUM($I136:L136)</f>
        <v>0</v>
      </c>
      <c r="AC136" s="296" t="n">
        <f aca="false">SUM($I136:M136)</f>
        <v>0</v>
      </c>
      <c r="AD136" s="296" t="n">
        <f aca="false">SUM($I136:N136)</f>
        <v>0</v>
      </c>
      <c r="AE136" s="296" t="n">
        <f aca="false">SUM($I136:O136)</f>
        <v>0</v>
      </c>
      <c r="AF136" s="296" t="n">
        <f aca="false">SUM($I136:P136)</f>
        <v>0</v>
      </c>
      <c r="AG136" s="296" t="n">
        <f aca="false">SUM($I136:Q136)</f>
        <v>0</v>
      </c>
      <c r="AH136" s="296" t="n">
        <f aca="false">SUM($I136:R136)</f>
        <v>0</v>
      </c>
      <c r="AI136" s="296" t="n">
        <f aca="false">SUM($I136:S136)</f>
        <v>0</v>
      </c>
      <c r="AJ136" s="296" t="n">
        <f aca="false">SUM($I136:T136)</f>
        <v>0</v>
      </c>
      <c r="AK136" s="296"/>
      <c r="AL136" s="296"/>
      <c r="AM136" s="296"/>
      <c r="AN136" s="296"/>
      <c r="AO136" s="296"/>
      <c r="AP136" s="296"/>
      <c r="AQ136" s="296"/>
      <c r="AR136" s="296"/>
      <c r="AS136" s="296"/>
      <c r="AT136" s="296"/>
      <c r="AU136" s="296"/>
      <c r="AV136" s="296"/>
      <c r="AW136" s="296"/>
      <c r="AX136" s="296"/>
      <c r="AY136" s="296"/>
      <c r="AZ136" s="296"/>
      <c r="BA136" s="296"/>
      <c r="BB136" s="296"/>
      <c r="BC136" s="296"/>
      <c r="BD136" s="296"/>
      <c r="BE136" s="296"/>
      <c r="BF136" s="296"/>
      <c r="BG136" s="296"/>
      <c r="BH136" s="296"/>
      <c r="BI136" s="296"/>
      <c r="BJ136" s="296"/>
    </row>
    <row r="137" customFormat="false" ht="15.75" hidden="false" customHeight="false" outlineLevel="0" collapsed="false">
      <c r="A137" s="301" t="n">
        <v>43919</v>
      </c>
      <c r="B137" s="295" t="s">
        <v>1113</v>
      </c>
      <c r="C137" s="295" t="n">
        <v>4</v>
      </c>
      <c r="D137" s="296"/>
      <c r="E137" s="296"/>
      <c r="F137" s="296"/>
      <c r="G137" s="311" t="s">
        <v>104</v>
      </c>
      <c r="H137" s="312"/>
      <c r="I137" s="313"/>
      <c r="J137" s="313"/>
      <c r="K137" s="313"/>
      <c r="L137" s="313"/>
      <c r="M137" s="313"/>
      <c r="N137" s="313"/>
      <c r="O137" s="313"/>
      <c r="P137" s="313"/>
      <c r="Q137" s="313"/>
      <c r="R137" s="313"/>
      <c r="S137" s="313"/>
      <c r="T137" s="313" t="n">
        <v>2</v>
      </c>
      <c r="U137" s="314"/>
      <c r="V137" s="315" t="n">
        <v>2</v>
      </c>
      <c r="W137" s="296"/>
      <c r="X137" s="295" t="str">
        <f aca="false">G137</f>
        <v>Papua</v>
      </c>
      <c r="Y137" s="296" t="n">
        <f aca="false">SUM($I137:I137)</f>
        <v>0</v>
      </c>
      <c r="Z137" s="296" t="n">
        <f aca="false">SUM($I137:J137)</f>
        <v>0</v>
      </c>
      <c r="AA137" s="296" t="n">
        <f aca="false">SUM($I137:K137)</f>
        <v>0</v>
      </c>
      <c r="AB137" s="296" t="n">
        <f aca="false">SUM($I137:L137)</f>
        <v>0</v>
      </c>
      <c r="AC137" s="296" t="n">
        <f aca="false">SUM($I137:M137)</f>
        <v>0</v>
      </c>
      <c r="AD137" s="296" t="n">
        <f aca="false">SUM($I137:N137)</f>
        <v>0</v>
      </c>
      <c r="AE137" s="296" t="n">
        <f aca="false">SUM($I137:O137)</f>
        <v>0</v>
      </c>
      <c r="AF137" s="296" t="n">
        <f aca="false">SUM($I137:P137)</f>
        <v>0</v>
      </c>
      <c r="AG137" s="296" t="n">
        <f aca="false">SUM($I137:Q137)</f>
        <v>0</v>
      </c>
      <c r="AH137" s="296" t="n">
        <f aca="false">SUM($I137:R137)</f>
        <v>0</v>
      </c>
      <c r="AI137" s="296" t="n">
        <f aca="false">SUM($I137:S137)</f>
        <v>0</v>
      </c>
      <c r="AJ137" s="296" t="n">
        <f aca="false">SUM($I137:T137)</f>
        <v>2</v>
      </c>
      <c r="AK137" s="296"/>
      <c r="AL137" s="296"/>
      <c r="AM137" s="296"/>
      <c r="AN137" s="296"/>
      <c r="AO137" s="296"/>
      <c r="AP137" s="296"/>
      <c r="AQ137" s="296"/>
      <c r="AR137" s="296"/>
      <c r="AS137" s="296"/>
      <c r="AT137" s="296"/>
      <c r="AU137" s="296"/>
      <c r="AV137" s="296"/>
      <c r="AW137" s="296"/>
      <c r="AX137" s="296"/>
      <c r="AY137" s="296"/>
      <c r="AZ137" s="296"/>
      <c r="BA137" s="296"/>
      <c r="BB137" s="296"/>
      <c r="BC137" s="296"/>
      <c r="BD137" s="296"/>
      <c r="BE137" s="296"/>
      <c r="BF137" s="296"/>
      <c r="BG137" s="296"/>
      <c r="BH137" s="296"/>
      <c r="BI137" s="296"/>
      <c r="BJ137" s="296"/>
    </row>
    <row r="138" customFormat="false" ht="15.75" hidden="false" customHeight="false" outlineLevel="0" collapsed="false">
      <c r="A138" s="301"/>
      <c r="B138" s="295"/>
      <c r="C138" s="295"/>
      <c r="D138" s="296"/>
      <c r="E138" s="296"/>
      <c r="F138" s="296"/>
      <c r="G138" s="311" t="s">
        <v>103</v>
      </c>
      <c r="H138" s="312"/>
      <c r="I138" s="313"/>
      <c r="J138" s="313"/>
      <c r="K138" s="313"/>
      <c r="L138" s="313"/>
      <c r="M138" s="313"/>
      <c r="N138" s="313"/>
      <c r="O138" s="313"/>
      <c r="P138" s="313"/>
      <c r="Q138" s="313"/>
      <c r="R138" s="313"/>
      <c r="S138" s="313"/>
      <c r="T138" s="313"/>
      <c r="U138" s="314"/>
      <c r="V138" s="315"/>
      <c r="W138" s="296"/>
      <c r="X138" s="295" t="str">
        <f aca="false">G138</f>
        <v>Papua Barat</v>
      </c>
      <c r="Y138" s="296" t="n">
        <f aca="false">SUM($I138:I138)</f>
        <v>0</v>
      </c>
      <c r="Z138" s="296" t="n">
        <f aca="false">SUM($I138:J138)</f>
        <v>0</v>
      </c>
      <c r="AA138" s="296" t="n">
        <f aca="false">SUM($I138:K138)</f>
        <v>0</v>
      </c>
      <c r="AB138" s="296" t="n">
        <f aca="false">SUM($I138:L138)</f>
        <v>0</v>
      </c>
      <c r="AC138" s="296" t="n">
        <f aca="false">SUM($I138:M138)</f>
        <v>0</v>
      </c>
      <c r="AD138" s="296" t="n">
        <f aca="false">SUM($I138:N138)</f>
        <v>0</v>
      </c>
      <c r="AE138" s="296" t="n">
        <f aca="false">SUM($I138:O138)</f>
        <v>0</v>
      </c>
      <c r="AF138" s="296" t="n">
        <f aca="false">SUM($I138:P138)</f>
        <v>0</v>
      </c>
      <c r="AG138" s="296" t="n">
        <f aca="false">SUM($I138:Q138)</f>
        <v>0</v>
      </c>
      <c r="AH138" s="296" t="n">
        <f aca="false">SUM($I138:R138)</f>
        <v>0</v>
      </c>
      <c r="AI138" s="296" t="n">
        <f aca="false">SUM($I138:S138)</f>
        <v>0</v>
      </c>
      <c r="AJ138" s="296" t="n">
        <f aca="false">SUM($I138:T138)</f>
        <v>0</v>
      </c>
      <c r="AK138" s="296"/>
      <c r="AL138" s="296"/>
      <c r="AM138" s="296"/>
      <c r="AN138" s="296"/>
      <c r="AO138" s="296"/>
      <c r="AP138" s="296"/>
      <c r="AQ138" s="296"/>
      <c r="AR138" s="296"/>
      <c r="AS138" s="296"/>
      <c r="AT138" s="296"/>
      <c r="AU138" s="296"/>
      <c r="AV138" s="296"/>
      <c r="AW138" s="296"/>
      <c r="AX138" s="296"/>
      <c r="AY138" s="296"/>
      <c r="AZ138" s="296"/>
      <c r="BA138" s="296"/>
      <c r="BB138" s="296"/>
      <c r="BC138" s="296"/>
      <c r="BD138" s="296"/>
      <c r="BE138" s="296"/>
      <c r="BF138" s="296"/>
      <c r="BG138" s="296"/>
      <c r="BH138" s="296"/>
      <c r="BI138" s="296"/>
      <c r="BJ138" s="296"/>
    </row>
    <row r="139" customFormat="false" ht="15.75" hidden="false" customHeight="false" outlineLevel="0" collapsed="false">
      <c r="A139" s="301"/>
      <c r="B139" s="295"/>
      <c r="C139" s="295"/>
      <c r="D139" s="296"/>
      <c r="E139" s="296"/>
      <c r="F139" s="296"/>
      <c r="G139" s="311" t="s">
        <v>100</v>
      </c>
      <c r="H139" s="312"/>
      <c r="I139" s="313"/>
      <c r="J139" s="313"/>
      <c r="K139" s="313"/>
      <c r="L139" s="313"/>
      <c r="M139" s="313"/>
      <c r="N139" s="313"/>
      <c r="O139" s="313"/>
      <c r="P139" s="313"/>
      <c r="Q139" s="313"/>
      <c r="R139" s="313"/>
      <c r="S139" s="313"/>
      <c r="T139" s="313" t="n">
        <v>1</v>
      </c>
      <c r="U139" s="314"/>
      <c r="V139" s="315" t="n">
        <v>1</v>
      </c>
      <c r="W139" s="296"/>
      <c r="X139" s="295" t="str">
        <f aca="false">G139</f>
        <v>Riau</v>
      </c>
      <c r="Y139" s="296" t="n">
        <f aca="false">SUM($I139:I139)</f>
        <v>0</v>
      </c>
      <c r="Z139" s="296" t="n">
        <f aca="false">SUM($I139:J139)</f>
        <v>0</v>
      </c>
      <c r="AA139" s="296" t="n">
        <f aca="false">SUM($I139:K139)</f>
        <v>0</v>
      </c>
      <c r="AB139" s="296" t="n">
        <f aca="false">SUM($I139:L139)</f>
        <v>0</v>
      </c>
      <c r="AC139" s="296" t="n">
        <f aca="false">SUM($I139:M139)</f>
        <v>0</v>
      </c>
      <c r="AD139" s="296" t="n">
        <f aca="false">SUM($I139:N139)</f>
        <v>0</v>
      </c>
      <c r="AE139" s="296" t="n">
        <f aca="false">SUM($I139:O139)</f>
        <v>0</v>
      </c>
      <c r="AF139" s="296" t="n">
        <f aca="false">SUM($I139:P139)</f>
        <v>0</v>
      </c>
      <c r="AG139" s="296" t="n">
        <f aca="false">SUM($I139:Q139)</f>
        <v>0</v>
      </c>
      <c r="AH139" s="296" t="n">
        <f aca="false">SUM($I139:R139)</f>
        <v>0</v>
      </c>
      <c r="AI139" s="296" t="n">
        <f aca="false">SUM($I139:S139)</f>
        <v>0</v>
      </c>
      <c r="AJ139" s="296" t="n">
        <f aca="false">SUM($I139:T139)</f>
        <v>1</v>
      </c>
      <c r="AK139" s="296"/>
      <c r="AL139" s="296"/>
      <c r="AM139" s="296"/>
      <c r="AN139" s="296"/>
      <c r="AO139" s="296"/>
      <c r="AP139" s="296"/>
      <c r="AQ139" s="296"/>
      <c r="AR139" s="296"/>
      <c r="AS139" s="296"/>
      <c r="AT139" s="296"/>
      <c r="AU139" s="296"/>
      <c r="AV139" s="296"/>
      <c r="AW139" s="296"/>
      <c r="AX139" s="296"/>
      <c r="AY139" s="296"/>
      <c r="AZ139" s="296"/>
      <c r="BA139" s="296"/>
      <c r="BB139" s="296"/>
      <c r="BC139" s="296"/>
      <c r="BD139" s="296"/>
      <c r="BE139" s="296"/>
      <c r="BF139" s="296"/>
      <c r="BG139" s="296"/>
      <c r="BH139" s="296"/>
      <c r="BI139" s="296"/>
      <c r="BJ139" s="296"/>
    </row>
    <row r="140" customFormat="false" ht="15.75" hidden="false" customHeight="false" outlineLevel="0" collapsed="false">
      <c r="A140" s="301"/>
      <c r="B140" s="295"/>
      <c r="C140" s="295"/>
      <c r="D140" s="296"/>
      <c r="E140" s="296"/>
      <c r="F140" s="296"/>
      <c r="G140" s="311" t="s">
        <v>105</v>
      </c>
      <c r="H140" s="312"/>
      <c r="I140" s="313"/>
      <c r="J140" s="313"/>
      <c r="K140" s="313"/>
      <c r="L140" s="313"/>
      <c r="M140" s="313"/>
      <c r="N140" s="313"/>
      <c r="O140" s="313"/>
      <c r="P140" s="313"/>
      <c r="Q140" s="313"/>
      <c r="R140" s="313"/>
      <c r="S140" s="313"/>
      <c r="T140" s="313"/>
      <c r="U140" s="314"/>
      <c r="V140" s="315"/>
      <c r="W140" s="296"/>
      <c r="X140" s="295" t="str">
        <f aca="false">G140</f>
        <v>Sulawesi Barat</v>
      </c>
      <c r="Y140" s="296" t="n">
        <f aca="false">SUM($I140:I140)</f>
        <v>0</v>
      </c>
      <c r="Z140" s="296" t="n">
        <f aca="false">SUM($I140:J140)</f>
        <v>0</v>
      </c>
      <c r="AA140" s="296" t="n">
        <f aca="false">SUM($I140:K140)</f>
        <v>0</v>
      </c>
      <c r="AB140" s="296" t="n">
        <f aca="false">SUM($I140:L140)</f>
        <v>0</v>
      </c>
      <c r="AC140" s="296" t="n">
        <f aca="false">SUM($I140:M140)</f>
        <v>0</v>
      </c>
      <c r="AD140" s="296" t="n">
        <f aca="false">SUM($I140:N140)</f>
        <v>0</v>
      </c>
      <c r="AE140" s="296" t="n">
        <f aca="false">SUM($I140:O140)</f>
        <v>0</v>
      </c>
      <c r="AF140" s="296" t="n">
        <f aca="false">SUM($I140:P140)</f>
        <v>0</v>
      </c>
      <c r="AG140" s="296" t="n">
        <f aca="false">SUM($I140:Q140)</f>
        <v>0</v>
      </c>
      <c r="AH140" s="296" t="n">
        <f aca="false">SUM($I140:R140)</f>
        <v>0</v>
      </c>
      <c r="AI140" s="296" t="n">
        <f aca="false">SUM($I140:S140)</f>
        <v>0</v>
      </c>
      <c r="AJ140" s="296" t="n">
        <f aca="false">SUM($I140:T140)</f>
        <v>0</v>
      </c>
      <c r="AK140" s="296"/>
      <c r="AL140" s="296"/>
      <c r="AM140" s="296"/>
      <c r="AN140" s="296"/>
      <c r="AO140" s="296"/>
      <c r="AP140" s="296"/>
      <c r="AQ140" s="296"/>
      <c r="AR140" s="296"/>
      <c r="AS140" s="296"/>
      <c r="AT140" s="296"/>
      <c r="AU140" s="296"/>
      <c r="AV140" s="296"/>
      <c r="AW140" s="296"/>
      <c r="AX140" s="296"/>
      <c r="AY140" s="296"/>
      <c r="AZ140" s="296"/>
      <c r="BA140" s="296"/>
      <c r="BB140" s="296"/>
      <c r="BC140" s="296"/>
      <c r="BD140" s="296"/>
      <c r="BE140" s="296"/>
      <c r="BF140" s="296"/>
      <c r="BG140" s="296"/>
      <c r="BH140" s="296"/>
      <c r="BI140" s="296"/>
      <c r="BJ140" s="296"/>
    </row>
    <row r="141" customFormat="false" ht="15.75" hidden="false" customHeight="false" outlineLevel="0" collapsed="false">
      <c r="A141" s="301"/>
      <c r="B141" s="295"/>
      <c r="C141" s="295"/>
      <c r="D141" s="296"/>
      <c r="E141" s="296"/>
      <c r="F141" s="296"/>
      <c r="G141" s="311" t="s">
        <v>97</v>
      </c>
      <c r="H141" s="312"/>
      <c r="I141" s="313"/>
      <c r="J141" s="313"/>
      <c r="K141" s="313"/>
      <c r="L141" s="313"/>
      <c r="M141" s="313"/>
      <c r="N141" s="313"/>
      <c r="O141" s="313"/>
      <c r="P141" s="313"/>
      <c r="Q141" s="313"/>
      <c r="R141" s="313"/>
      <c r="S141" s="313"/>
      <c r="T141" s="313"/>
      <c r="U141" s="314"/>
      <c r="V141" s="315"/>
      <c r="W141" s="296"/>
      <c r="X141" s="295" t="str">
        <f aca="false">G141</f>
        <v>Sulawesi Selatan</v>
      </c>
      <c r="Y141" s="296" t="n">
        <f aca="false">SUM($I141:I141)</f>
        <v>0</v>
      </c>
      <c r="Z141" s="296" t="n">
        <f aca="false">SUM($I141:J141)</f>
        <v>0</v>
      </c>
      <c r="AA141" s="296" t="n">
        <f aca="false">SUM($I141:K141)</f>
        <v>0</v>
      </c>
      <c r="AB141" s="296" t="n">
        <f aca="false">SUM($I141:L141)</f>
        <v>0</v>
      </c>
      <c r="AC141" s="296" t="n">
        <f aca="false">SUM($I141:M141)</f>
        <v>0</v>
      </c>
      <c r="AD141" s="296" t="n">
        <f aca="false">SUM($I141:N141)</f>
        <v>0</v>
      </c>
      <c r="AE141" s="296" t="n">
        <f aca="false">SUM($I141:O141)</f>
        <v>0</v>
      </c>
      <c r="AF141" s="296" t="n">
        <f aca="false">SUM($I141:P141)</f>
        <v>0</v>
      </c>
      <c r="AG141" s="296" t="n">
        <f aca="false">SUM($I141:Q141)</f>
        <v>0</v>
      </c>
      <c r="AH141" s="296" t="n">
        <f aca="false">SUM($I141:R141)</f>
        <v>0</v>
      </c>
      <c r="AI141" s="296" t="n">
        <f aca="false">SUM($I141:S141)</f>
        <v>0</v>
      </c>
      <c r="AJ141" s="296" t="n">
        <f aca="false">SUM($I141:T141)</f>
        <v>0</v>
      </c>
      <c r="AK141" s="296"/>
      <c r="AL141" s="296"/>
      <c r="AM141" s="296"/>
      <c r="AN141" s="296"/>
      <c r="AO141" s="296"/>
      <c r="AP141" s="296"/>
      <c r="AQ141" s="296"/>
      <c r="AR141" s="296"/>
      <c r="AS141" s="296"/>
      <c r="AT141" s="296"/>
      <c r="AU141" s="296"/>
      <c r="AV141" s="296"/>
      <c r="AW141" s="296"/>
      <c r="AX141" s="296"/>
      <c r="AY141" s="296"/>
      <c r="AZ141" s="296"/>
      <c r="BA141" s="296"/>
      <c r="BB141" s="296"/>
      <c r="BC141" s="296"/>
      <c r="BD141" s="296"/>
      <c r="BE141" s="296"/>
      <c r="BF141" s="296"/>
      <c r="BG141" s="296"/>
      <c r="BH141" s="296"/>
      <c r="BI141" s="296"/>
      <c r="BJ141" s="296"/>
    </row>
    <row r="142" customFormat="false" ht="15.75" hidden="false" customHeight="false" outlineLevel="0" collapsed="false">
      <c r="A142" s="301" t="n">
        <v>43917</v>
      </c>
      <c r="B142" s="295" t="s">
        <v>73</v>
      </c>
      <c r="C142" s="295" t="n">
        <v>3</v>
      </c>
      <c r="D142" s="296"/>
      <c r="E142" s="296"/>
      <c r="F142" s="296"/>
      <c r="G142" s="311" t="s">
        <v>98</v>
      </c>
      <c r="H142" s="312"/>
      <c r="I142" s="313"/>
      <c r="J142" s="313"/>
      <c r="K142" s="313"/>
      <c r="L142" s="313"/>
      <c r="M142" s="313"/>
      <c r="N142" s="313"/>
      <c r="O142" s="313"/>
      <c r="P142" s="313"/>
      <c r="Q142" s="313"/>
      <c r="R142" s="313"/>
      <c r="S142" s="313"/>
      <c r="T142" s="313"/>
      <c r="U142" s="314"/>
      <c r="V142" s="315"/>
      <c r="W142" s="296"/>
      <c r="X142" s="295" t="str">
        <f aca="false">G142</f>
        <v>Sulawesi Tengah</v>
      </c>
      <c r="Y142" s="296" t="n">
        <f aca="false">SUM($I142:I142)</f>
        <v>0</v>
      </c>
      <c r="Z142" s="296" t="n">
        <f aca="false">SUM($I142:J142)</f>
        <v>0</v>
      </c>
      <c r="AA142" s="296" t="n">
        <f aca="false">SUM($I142:K142)</f>
        <v>0</v>
      </c>
      <c r="AB142" s="296" t="n">
        <f aca="false">SUM($I142:L142)</f>
        <v>0</v>
      </c>
      <c r="AC142" s="296" t="n">
        <f aca="false">SUM($I142:M142)</f>
        <v>0</v>
      </c>
      <c r="AD142" s="296" t="n">
        <f aca="false">SUM($I142:N142)</f>
        <v>0</v>
      </c>
      <c r="AE142" s="296" t="n">
        <f aca="false">SUM($I142:O142)</f>
        <v>0</v>
      </c>
      <c r="AF142" s="296" t="n">
        <f aca="false">SUM($I142:P142)</f>
        <v>0</v>
      </c>
      <c r="AG142" s="296" t="n">
        <f aca="false">SUM($I142:Q142)</f>
        <v>0</v>
      </c>
      <c r="AH142" s="296" t="n">
        <f aca="false">SUM($I142:R142)</f>
        <v>0</v>
      </c>
      <c r="AI142" s="296" t="n">
        <f aca="false">SUM($I142:S142)</f>
        <v>0</v>
      </c>
      <c r="AJ142" s="296" t="n">
        <f aca="false">SUM($I142:T142)</f>
        <v>0</v>
      </c>
      <c r="AK142" s="296"/>
      <c r="AL142" s="296"/>
      <c r="AM142" s="296"/>
      <c r="AN142" s="296"/>
      <c r="AO142" s="296"/>
      <c r="AP142" s="296"/>
      <c r="AQ142" s="296"/>
      <c r="AR142" s="296"/>
      <c r="AS142" s="296"/>
      <c r="AT142" s="296"/>
      <c r="AU142" s="296"/>
      <c r="AV142" s="296"/>
      <c r="AW142" s="296"/>
      <c r="AX142" s="296"/>
      <c r="AY142" s="296"/>
      <c r="AZ142" s="296"/>
      <c r="BA142" s="296"/>
      <c r="BB142" s="296"/>
      <c r="BC142" s="296"/>
      <c r="BD142" s="296"/>
      <c r="BE142" s="296"/>
      <c r="BF142" s="296"/>
      <c r="BG142" s="296"/>
      <c r="BH142" s="296"/>
      <c r="BI142" s="296"/>
      <c r="BJ142" s="296"/>
    </row>
    <row r="143" customFormat="false" ht="15.75" hidden="false" customHeight="false" outlineLevel="0" collapsed="false">
      <c r="A143" s="301" t="n">
        <v>43917</v>
      </c>
      <c r="B143" s="295" t="s">
        <v>74</v>
      </c>
      <c r="C143" s="296"/>
      <c r="D143" s="296"/>
      <c r="E143" s="296"/>
      <c r="F143" s="296"/>
      <c r="G143" s="311" t="s">
        <v>96</v>
      </c>
      <c r="H143" s="312"/>
      <c r="I143" s="313"/>
      <c r="J143" s="313"/>
      <c r="K143" s="313"/>
      <c r="L143" s="313"/>
      <c r="M143" s="313"/>
      <c r="N143" s="313"/>
      <c r="O143" s="313"/>
      <c r="P143" s="313"/>
      <c r="Q143" s="313"/>
      <c r="R143" s="313"/>
      <c r="S143" s="313"/>
      <c r="T143" s="313"/>
      <c r="U143" s="314"/>
      <c r="V143" s="315"/>
      <c r="W143" s="296"/>
      <c r="X143" s="295" t="str">
        <f aca="false">G143</f>
        <v>Sulawesi Tenggara</v>
      </c>
      <c r="Y143" s="296" t="n">
        <f aca="false">SUM($I143:I143)</f>
        <v>0</v>
      </c>
      <c r="Z143" s="296" t="n">
        <f aca="false">SUM($I143:J143)</f>
        <v>0</v>
      </c>
      <c r="AA143" s="296" t="n">
        <f aca="false">SUM($I143:K143)</f>
        <v>0</v>
      </c>
      <c r="AB143" s="296" t="n">
        <f aca="false">SUM($I143:L143)</f>
        <v>0</v>
      </c>
      <c r="AC143" s="296" t="n">
        <f aca="false">SUM($I143:M143)</f>
        <v>0</v>
      </c>
      <c r="AD143" s="296" t="n">
        <f aca="false">SUM($I143:N143)</f>
        <v>0</v>
      </c>
      <c r="AE143" s="296" t="n">
        <f aca="false">SUM($I143:O143)</f>
        <v>0</v>
      </c>
      <c r="AF143" s="296" t="n">
        <f aca="false">SUM($I143:P143)</f>
        <v>0</v>
      </c>
      <c r="AG143" s="296" t="n">
        <f aca="false">SUM($I143:Q143)</f>
        <v>0</v>
      </c>
      <c r="AH143" s="296" t="n">
        <f aca="false">SUM($I143:R143)</f>
        <v>0</v>
      </c>
      <c r="AI143" s="296" t="n">
        <f aca="false">SUM($I143:S143)</f>
        <v>0</v>
      </c>
      <c r="AJ143" s="296" t="n">
        <f aca="false">SUM($I143:T143)</f>
        <v>0</v>
      </c>
      <c r="AK143" s="296"/>
      <c r="AL143" s="296"/>
      <c r="AM143" s="296"/>
      <c r="AN143" s="296"/>
      <c r="AO143" s="296"/>
      <c r="AP143" s="296"/>
      <c r="AQ143" s="296"/>
      <c r="AR143" s="296"/>
      <c r="AS143" s="296"/>
      <c r="AT143" s="296"/>
      <c r="AU143" s="296"/>
      <c r="AV143" s="296"/>
      <c r="AW143" s="296"/>
      <c r="AX143" s="296"/>
      <c r="AY143" s="296"/>
      <c r="AZ143" s="296"/>
      <c r="BA143" s="296"/>
      <c r="BB143" s="296"/>
      <c r="BC143" s="296"/>
      <c r="BD143" s="296"/>
      <c r="BE143" s="296"/>
      <c r="BF143" s="296"/>
      <c r="BG143" s="296"/>
      <c r="BH143" s="296"/>
      <c r="BI143" s="296"/>
      <c r="BJ143" s="296"/>
    </row>
    <row r="144" customFormat="false" ht="15.75" hidden="false" customHeight="false" outlineLevel="0" collapsed="false">
      <c r="A144" s="301" t="n">
        <v>43917</v>
      </c>
      <c r="B144" s="295" t="s">
        <v>75</v>
      </c>
      <c r="C144" s="295" t="n">
        <v>17</v>
      </c>
      <c r="D144" s="296"/>
      <c r="E144" s="296"/>
      <c r="F144" s="296"/>
      <c r="G144" s="311" t="s">
        <v>94</v>
      </c>
      <c r="H144" s="312"/>
      <c r="I144" s="313"/>
      <c r="J144" s="313"/>
      <c r="K144" s="313"/>
      <c r="L144" s="313"/>
      <c r="M144" s="313"/>
      <c r="N144" s="313"/>
      <c r="O144" s="313"/>
      <c r="P144" s="313"/>
      <c r="Q144" s="313"/>
      <c r="R144" s="313" t="n">
        <v>1</v>
      </c>
      <c r="S144" s="313"/>
      <c r="T144" s="313"/>
      <c r="U144" s="314"/>
      <c r="V144" s="315" t="n">
        <v>1</v>
      </c>
      <c r="W144" s="296"/>
      <c r="X144" s="295" t="str">
        <f aca="false">G144</f>
        <v>Sulawesi Utara</v>
      </c>
      <c r="Y144" s="296" t="n">
        <f aca="false">SUM($I144:I144)</f>
        <v>0</v>
      </c>
      <c r="Z144" s="296" t="n">
        <f aca="false">SUM($I144:J144)</f>
        <v>0</v>
      </c>
      <c r="AA144" s="296" t="n">
        <f aca="false">SUM($I144:K144)</f>
        <v>0</v>
      </c>
      <c r="AB144" s="296" t="n">
        <f aca="false">SUM($I144:L144)</f>
        <v>0</v>
      </c>
      <c r="AC144" s="296" t="n">
        <f aca="false">SUM($I144:M144)</f>
        <v>0</v>
      </c>
      <c r="AD144" s="296" t="n">
        <f aca="false">SUM($I144:N144)</f>
        <v>0</v>
      </c>
      <c r="AE144" s="296" t="n">
        <f aca="false">SUM($I144:O144)</f>
        <v>0</v>
      </c>
      <c r="AF144" s="296" t="n">
        <f aca="false">SUM($I144:P144)</f>
        <v>0</v>
      </c>
      <c r="AG144" s="296" t="n">
        <f aca="false">SUM($I144:Q144)</f>
        <v>0</v>
      </c>
      <c r="AH144" s="296" t="n">
        <f aca="false">SUM($I144:R144)</f>
        <v>1</v>
      </c>
      <c r="AI144" s="296" t="n">
        <f aca="false">SUM($I144:S144)</f>
        <v>1</v>
      </c>
      <c r="AJ144" s="296" t="n">
        <f aca="false">SUM($I144:T144)</f>
        <v>1</v>
      </c>
      <c r="AK144" s="296"/>
      <c r="AL144" s="296"/>
      <c r="AM144" s="296"/>
      <c r="AN144" s="296"/>
      <c r="AO144" s="296"/>
      <c r="AP144" s="296"/>
      <c r="AQ144" s="296"/>
      <c r="AR144" s="296"/>
      <c r="AS144" s="296"/>
      <c r="AT144" s="296"/>
      <c r="AU144" s="296"/>
      <c r="AV144" s="296"/>
      <c r="AW144" s="296"/>
      <c r="AX144" s="296"/>
      <c r="AY144" s="296"/>
      <c r="AZ144" s="296"/>
      <c r="BA144" s="296"/>
      <c r="BB144" s="296"/>
      <c r="BC144" s="296"/>
      <c r="BD144" s="296"/>
      <c r="BE144" s="296"/>
      <c r="BF144" s="296"/>
      <c r="BG144" s="296"/>
      <c r="BH144" s="296"/>
      <c r="BI144" s="296"/>
      <c r="BJ144" s="296"/>
    </row>
    <row r="145" customFormat="false" ht="15.75" hidden="false" customHeight="false" outlineLevel="0" collapsed="false">
      <c r="A145" s="301" t="n">
        <v>43917</v>
      </c>
      <c r="B145" s="295" t="s">
        <v>78</v>
      </c>
      <c r="C145" s="295" t="n">
        <v>6</v>
      </c>
      <c r="D145" s="296"/>
      <c r="E145" s="296"/>
      <c r="F145" s="296"/>
      <c r="G145" s="311" t="s">
        <v>93</v>
      </c>
      <c r="H145" s="312"/>
      <c r="I145" s="313"/>
      <c r="J145" s="313"/>
      <c r="K145" s="313"/>
      <c r="L145" s="313"/>
      <c r="M145" s="313"/>
      <c r="N145" s="313"/>
      <c r="O145" s="313"/>
      <c r="P145" s="313"/>
      <c r="Q145" s="313"/>
      <c r="R145" s="313"/>
      <c r="S145" s="313"/>
      <c r="T145" s="313"/>
      <c r="U145" s="314"/>
      <c r="V145" s="315"/>
      <c r="W145" s="296"/>
      <c r="X145" s="295" t="str">
        <f aca="false">G145</f>
        <v>Sumatera Barat</v>
      </c>
      <c r="Y145" s="296" t="n">
        <f aca="false">SUM($I145:I145)</f>
        <v>0</v>
      </c>
      <c r="Z145" s="296" t="n">
        <f aca="false">SUM($I145:J145)</f>
        <v>0</v>
      </c>
      <c r="AA145" s="296" t="n">
        <f aca="false">SUM($I145:K145)</f>
        <v>0</v>
      </c>
      <c r="AB145" s="296" t="n">
        <f aca="false">SUM($I145:L145)</f>
        <v>0</v>
      </c>
      <c r="AC145" s="296" t="n">
        <f aca="false">SUM($I145:M145)</f>
        <v>0</v>
      </c>
      <c r="AD145" s="296" t="n">
        <f aca="false">SUM($I145:N145)</f>
        <v>0</v>
      </c>
      <c r="AE145" s="296" t="n">
        <f aca="false">SUM($I145:O145)</f>
        <v>0</v>
      </c>
      <c r="AF145" s="296" t="n">
        <f aca="false">SUM($I145:P145)</f>
        <v>0</v>
      </c>
      <c r="AG145" s="296" t="n">
        <f aca="false">SUM($I145:Q145)</f>
        <v>0</v>
      </c>
      <c r="AH145" s="296" t="n">
        <f aca="false">SUM($I145:R145)</f>
        <v>0</v>
      </c>
      <c r="AI145" s="296" t="n">
        <f aca="false">SUM($I145:S145)</f>
        <v>0</v>
      </c>
      <c r="AJ145" s="296" t="n">
        <f aca="false">SUM($I145:T145)</f>
        <v>0</v>
      </c>
      <c r="AK145" s="296"/>
      <c r="AL145" s="296"/>
      <c r="AM145" s="296"/>
      <c r="AN145" s="296"/>
      <c r="AO145" s="296"/>
      <c r="AP145" s="296"/>
      <c r="AQ145" s="296"/>
      <c r="AR145" s="296"/>
      <c r="AS145" s="296"/>
      <c r="AT145" s="296"/>
      <c r="AU145" s="296"/>
      <c r="AV145" s="296"/>
      <c r="AW145" s="296"/>
      <c r="AX145" s="296"/>
      <c r="AY145" s="296"/>
      <c r="AZ145" s="296"/>
      <c r="BA145" s="296"/>
      <c r="BB145" s="296"/>
      <c r="BC145" s="296"/>
      <c r="BD145" s="296"/>
      <c r="BE145" s="296"/>
      <c r="BF145" s="296"/>
      <c r="BG145" s="296"/>
      <c r="BH145" s="296"/>
      <c r="BI145" s="296"/>
      <c r="BJ145" s="296"/>
    </row>
    <row r="146" customFormat="false" ht="15.75" hidden="false" customHeight="false" outlineLevel="0" collapsed="false">
      <c r="A146" s="301" t="n">
        <v>43917</v>
      </c>
      <c r="B146" s="295" t="s">
        <v>79</v>
      </c>
      <c r="C146" s="295" t="n">
        <v>83</v>
      </c>
      <c r="D146" s="295" t="n">
        <v>6</v>
      </c>
      <c r="E146" s="295" t="n">
        <v>5</v>
      </c>
      <c r="F146" s="296"/>
      <c r="G146" s="311" t="s">
        <v>92</v>
      </c>
      <c r="H146" s="312"/>
      <c r="I146" s="313"/>
      <c r="J146" s="313"/>
      <c r="K146" s="313"/>
      <c r="L146" s="313"/>
      <c r="M146" s="313"/>
      <c r="N146" s="313"/>
      <c r="O146" s="313"/>
      <c r="P146" s="313"/>
      <c r="Q146" s="313"/>
      <c r="R146" s="313"/>
      <c r="S146" s="313"/>
      <c r="T146" s="313"/>
      <c r="U146" s="314"/>
      <c r="V146" s="315"/>
      <c r="W146" s="296"/>
      <c r="X146" s="295" t="str">
        <f aca="false">G146</f>
        <v>Sumatera Selatan</v>
      </c>
      <c r="Y146" s="296" t="n">
        <f aca="false">SUM($I146:I146)</f>
        <v>0</v>
      </c>
      <c r="Z146" s="296" t="n">
        <f aca="false">SUM($I146:J146)</f>
        <v>0</v>
      </c>
      <c r="AA146" s="296" t="n">
        <f aca="false">SUM($I146:K146)</f>
        <v>0</v>
      </c>
      <c r="AB146" s="296" t="n">
        <f aca="false">SUM($I146:L146)</f>
        <v>0</v>
      </c>
      <c r="AC146" s="296" t="n">
        <f aca="false">SUM($I146:M146)</f>
        <v>0</v>
      </c>
      <c r="AD146" s="296" t="n">
        <f aca="false">SUM($I146:N146)</f>
        <v>0</v>
      </c>
      <c r="AE146" s="296" t="n">
        <f aca="false">SUM($I146:O146)</f>
        <v>0</v>
      </c>
      <c r="AF146" s="296" t="n">
        <f aca="false">SUM($I146:P146)</f>
        <v>0</v>
      </c>
      <c r="AG146" s="296" t="n">
        <f aca="false">SUM($I146:Q146)</f>
        <v>0</v>
      </c>
      <c r="AH146" s="296" t="n">
        <f aca="false">SUM($I146:R146)</f>
        <v>0</v>
      </c>
      <c r="AI146" s="296" t="n">
        <f aca="false">SUM($I146:S146)</f>
        <v>0</v>
      </c>
      <c r="AJ146" s="296" t="n">
        <f aca="false">SUM($I146:T146)</f>
        <v>0</v>
      </c>
      <c r="AK146" s="296"/>
      <c r="AL146" s="296"/>
      <c r="AM146" s="296"/>
      <c r="AN146" s="296"/>
      <c r="AO146" s="296"/>
      <c r="AP146" s="296"/>
      <c r="AQ146" s="296"/>
      <c r="AR146" s="296"/>
      <c r="AS146" s="296"/>
      <c r="AT146" s="296"/>
      <c r="AU146" s="296"/>
      <c r="AV146" s="296"/>
      <c r="AW146" s="296"/>
      <c r="AX146" s="296"/>
      <c r="AY146" s="296"/>
      <c r="AZ146" s="296"/>
      <c r="BA146" s="296"/>
      <c r="BB146" s="296"/>
      <c r="BC146" s="296"/>
      <c r="BD146" s="296"/>
      <c r="BE146" s="296"/>
      <c r="BF146" s="296"/>
      <c r="BG146" s="296"/>
      <c r="BH146" s="296"/>
      <c r="BI146" s="296"/>
      <c r="BJ146" s="296"/>
    </row>
    <row r="147" customFormat="false" ht="15.75" hidden="false" customHeight="false" outlineLevel="0" collapsed="false">
      <c r="A147" s="301" t="n">
        <v>43917</v>
      </c>
      <c r="B147" s="295" t="s">
        <v>80</v>
      </c>
      <c r="C147" s="296"/>
      <c r="D147" s="296"/>
      <c r="E147" s="296"/>
      <c r="F147" s="296"/>
      <c r="G147" s="311" t="s">
        <v>95</v>
      </c>
      <c r="H147" s="312"/>
      <c r="I147" s="313"/>
      <c r="J147" s="313"/>
      <c r="K147" s="313"/>
      <c r="L147" s="313"/>
      <c r="M147" s="313"/>
      <c r="N147" s="313"/>
      <c r="O147" s="313"/>
      <c r="P147" s="313"/>
      <c r="Q147" s="313"/>
      <c r="R147" s="313"/>
      <c r="S147" s="313"/>
      <c r="T147" s="313"/>
      <c r="U147" s="314"/>
      <c r="V147" s="315"/>
      <c r="W147" s="296"/>
      <c r="X147" s="295" t="str">
        <f aca="false">G147</f>
        <v>Sumatera Utara</v>
      </c>
      <c r="Y147" s="296" t="n">
        <f aca="false">SUM($I147:I147)</f>
        <v>0</v>
      </c>
      <c r="Z147" s="296" t="n">
        <f aca="false">SUM($I147:J147)</f>
        <v>0</v>
      </c>
      <c r="AA147" s="296" t="n">
        <f aca="false">SUM($I147:K147)</f>
        <v>0</v>
      </c>
      <c r="AB147" s="296" t="n">
        <f aca="false">SUM($I147:L147)</f>
        <v>0</v>
      </c>
      <c r="AC147" s="296" t="n">
        <f aca="false">SUM($I147:M147)</f>
        <v>0</v>
      </c>
      <c r="AD147" s="296" t="n">
        <f aca="false">SUM($I147:N147)</f>
        <v>0</v>
      </c>
      <c r="AE147" s="296" t="n">
        <f aca="false">SUM($I147:O147)</f>
        <v>0</v>
      </c>
      <c r="AF147" s="296" t="n">
        <f aca="false">SUM($I147:P147)</f>
        <v>0</v>
      </c>
      <c r="AG147" s="296" t="n">
        <f aca="false">SUM($I147:Q147)</f>
        <v>0</v>
      </c>
      <c r="AH147" s="296" t="n">
        <f aca="false">SUM($I147:R147)</f>
        <v>0</v>
      </c>
      <c r="AI147" s="296" t="n">
        <f aca="false">SUM($I147:S147)</f>
        <v>0</v>
      </c>
      <c r="AJ147" s="296" t="n">
        <f aca="false">SUM($I147:T147)</f>
        <v>0</v>
      </c>
      <c r="AK147" s="296"/>
      <c r="AL147" s="296"/>
      <c r="AM147" s="296"/>
      <c r="AN147" s="296"/>
      <c r="AO147" s="296"/>
      <c r="AP147" s="296"/>
      <c r="AQ147" s="296"/>
      <c r="AR147" s="296"/>
      <c r="AS147" s="296"/>
      <c r="AT147" s="296"/>
      <c r="AU147" s="296"/>
      <c r="AV147" s="296"/>
      <c r="AW147" s="296"/>
      <c r="AX147" s="296"/>
      <c r="AY147" s="296"/>
      <c r="AZ147" s="296"/>
      <c r="BA147" s="296"/>
      <c r="BB147" s="296"/>
      <c r="BC147" s="296"/>
      <c r="BD147" s="296"/>
      <c r="BE147" s="296"/>
      <c r="BF147" s="296"/>
      <c r="BG147" s="296"/>
      <c r="BH147" s="296"/>
      <c r="BI147" s="296"/>
      <c r="BJ147" s="296"/>
    </row>
    <row r="148" customFormat="false" ht="15.75" hidden="false" customHeight="false" outlineLevel="0" collapsed="false">
      <c r="A148" s="301" t="n">
        <v>43917</v>
      </c>
      <c r="B148" s="295" t="s">
        <v>82</v>
      </c>
      <c r="C148" s="295" t="n">
        <v>20</v>
      </c>
      <c r="D148" s="296"/>
      <c r="E148" s="295" t="n">
        <v>3</v>
      </c>
      <c r="F148" s="296"/>
      <c r="G148" s="311" t="s">
        <v>1111</v>
      </c>
      <c r="H148" s="316"/>
      <c r="I148" s="317"/>
      <c r="J148" s="317"/>
      <c r="K148" s="317"/>
      <c r="L148" s="317"/>
      <c r="M148" s="317"/>
      <c r="N148" s="317"/>
      <c r="O148" s="317"/>
      <c r="P148" s="317"/>
      <c r="Q148" s="317"/>
      <c r="R148" s="317"/>
      <c r="S148" s="317"/>
      <c r="T148" s="317"/>
      <c r="U148" s="318"/>
      <c r="V148" s="319"/>
      <c r="W148" s="296"/>
      <c r="X148" s="295" t="str">
        <f aca="false">G148</f>
        <v>(empty)</v>
      </c>
      <c r="Y148" s="296" t="n">
        <f aca="false">SUM($I148:I148)</f>
        <v>0</v>
      </c>
      <c r="Z148" s="296" t="n">
        <f aca="false">SUM($I148:J148)</f>
        <v>0</v>
      </c>
      <c r="AA148" s="296" t="n">
        <f aca="false">SUM($I148:K148)</f>
        <v>0</v>
      </c>
      <c r="AB148" s="296" t="n">
        <f aca="false">SUM($I148:L148)</f>
        <v>0</v>
      </c>
      <c r="AC148" s="296" t="n">
        <f aca="false">SUM($I148:M148)</f>
        <v>0</v>
      </c>
      <c r="AD148" s="296" t="n">
        <f aca="false">SUM($I148:N148)</f>
        <v>0</v>
      </c>
      <c r="AE148" s="296" t="n">
        <f aca="false">SUM($I148:O148)</f>
        <v>0</v>
      </c>
      <c r="AF148" s="296" t="n">
        <f aca="false">SUM($I148:P148)</f>
        <v>0</v>
      </c>
      <c r="AG148" s="296" t="n">
        <f aca="false">SUM($I148:Q148)</f>
        <v>0</v>
      </c>
      <c r="AH148" s="296" t="n">
        <f aca="false">SUM($I148:R148)</f>
        <v>0</v>
      </c>
      <c r="AI148" s="296" t="n">
        <f aca="false">SUM($I148:S148)</f>
        <v>0</v>
      </c>
      <c r="AJ148" s="296" t="n">
        <f aca="false">SUM($I148:T148)</f>
        <v>0</v>
      </c>
      <c r="AK148" s="296"/>
      <c r="AL148" s="296"/>
      <c r="AM148" s="296"/>
      <c r="AN148" s="296"/>
      <c r="AO148" s="296"/>
      <c r="AP148" s="296"/>
      <c r="AQ148" s="296"/>
      <c r="AR148" s="296"/>
      <c r="AS148" s="296"/>
      <c r="AT148" s="296"/>
      <c r="AU148" s="296"/>
      <c r="AV148" s="296"/>
      <c r="AW148" s="296"/>
      <c r="AX148" s="296"/>
      <c r="AY148" s="296"/>
      <c r="AZ148" s="296"/>
      <c r="BA148" s="296"/>
      <c r="BB148" s="296"/>
      <c r="BC148" s="296"/>
      <c r="BD148" s="296"/>
      <c r="BE148" s="296"/>
      <c r="BF148" s="296"/>
      <c r="BG148" s="296"/>
      <c r="BH148" s="296"/>
      <c r="BI148" s="296"/>
      <c r="BJ148" s="296"/>
    </row>
    <row r="149" customFormat="false" ht="15.75" hidden="false" customHeight="false" outlineLevel="0" collapsed="false">
      <c r="A149" s="301" t="n">
        <v>43917</v>
      </c>
      <c r="B149" s="295" t="s">
        <v>83</v>
      </c>
      <c r="C149" s="295" t="n">
        <v>3</v>
      </c>
      <c r="D149" s="296"/>
      <c r="E149" s="296"/>
      <c r="F149" s="296"/>
      <c r="G149" s="320" t="s">
        <v>1112</v>
      </c>
      <c r="H149" s="321" t="n">
        <v>16</v>
      </c>
      <c r="I149" s="322" t="n">
        <v>4</v>
      </c>
      <c r="J149" s="322" t="n">
        <v>9</v>
      </c>
      <c r="K149" s="322" t="n">
        <v>1</v>
      </c>
      <c r="L149" s="322"/>
      <c r="M149" s="322" t="n">
        <v>1</v>
      </c>
      <c r="N149" s="322" t="n">
        <v>4</v>
      </c>
      <c r="O149" s="322" t="n">
        <v>11</v>
      </c>
      <c r="P149" s="322" t="n">
        <v>13</v>
      </c>
      <c r="Q149" s="322" t="n">
        <v>5</v>
      </c>
      <c r="R149" s="322" t="n">
        <v>11</v>
      </c>
      <c r="S149" s="322" t="n">
        <v>6</v>
      </c>
      <c r="T149" s="322" t="n">
        <v>22</v>
      </c>
      <c r="U149" s="323"/>
      <c r="V149" s="324" t="n">
        <v>103</v>
      </c>
      <c r="W149" s="296"/>
      <c r="X149" s="296"/>
      <c r="Y149" s="296"/>
      <c r="Z149" s="296"/>
      <c r="AA149" s="296"/>
      <c r="AB149" s="296"/>
      <c r="AC149" s="296"/>
      <c r="AD149" s="296"/>
      <c r="AE149" s="296"/>
      <c r="AF149" s="296"/>
      <c r="AG149" s="296"/>
      <c r="AH149" s="296"/>
      <c r="AI149" s="296"/>
      <c r="AJ149" s="296"/>
      <c r="AK149" s="296"/>
      <c r="AL149" s="296"/>
      <c r="AM149" s="296"/>
      <c r="AN149" s="296"/>
      <c r="AO149" s="296"/>
      <c r="AP149" s="296"/>
      <c r="AQ149" s="296"/>
      <c r="AR149" s="296"/>
      <c r="AS149" s="296"/>
      <c r="AT149" s="296"/>
      <c r="AU149" s="296"/>
      <c r="AV149" s="296"/>
      <c r="AW149" s="296"/>
      <c r="AX149" s="296"/>
      <c r="AY149" s="296"/>
      <c r="AZ149" s="296"/>
      <c r="BA149" s="296"/>
      <c r="BB149" s="296"/>
      <c r="BC149" s="296"/>
      <c r="BD149" s="296"/>
      <c r="BE149" s="296"/>
      <c r="BF149" s="296"/>
      <c r="BG149" s="296"/>
      <c r="BH149" s="296"/>
      <c r="BI149" s="296"/>
      <c r="BJ149" s="296"/>
    </row>
    <row r="150" customFormat="false" ht="15.75" hidden="false" customHeight="false" outlineLevel="0" collapsed="false">
      <c r="A150" s="301" t="n">
        <v>43917</v>
      </c>
      <c r="B150" s="295" t="s">
        <v>84</v>
      </c>
      <c r="C150" s="295" t="n">
        <v>7</v>
      </c>
      <c r="D150" s="295" t="n">
        <v>5</v>
      </c>
      <c r="E150" s="295" t="n">
        <v>1</v>
      </c>
      <c r="F150" s="296"/>
      <c r="G150" s="296"/>
      <c r="H150" s="296"/>
      <c r="I150" s="296"/>
      <c r="J150" s="296"/>
      <c r="K150" s="296"/>
      <c r="L150" s="296"/>
      <c r="M150" s="296"/>
      <c r="N150" s="296"/>
      <c r="O150" s="296"/>
      <c r="P150" s="296"/>
      <c r="Q150" s="296"/>
      <c r="R150" s="296"/>
      <c r="S150" s="296"/>
      <c r="T150" s="296"/>
      <c r="U150" s="296"/>
      <c r="V150" s="347"/>
      <c r="W150" s="296"/>
      <c r="X150" s="296"/>
      <c r="Y150" s="296"/>
      <c r="Z150" s="296"/>
      <c r="AA150" s="296"/>
      <c r="AB150" s="296"/>
      <c r="AC150" s="296"/>
      <c r="AD150" s="296"/>
      <c r="AE150" s="296"/>
      <c r="AF150" s="296"/>
      <c r="AG150" s="296"/>
      <c r="AH150" s="296"/>
      <c r="AI150" s="296"/>
      <c r="AJ150" s="296"/>
      <c r="AK150" s="296"/>
      <c r="AL150" s="296"/>
      <c r="AM150" s="296"/>
      <c r="AN150" s="296"/>
      <c r="AO150" s="296"/>
      <c r="AP150" s="296"/>
      <c r="AQ150" s="296"/>
      <c r="AR150" s="296"/>
      <c r="AS150" s="296"/>
      <c r="AT150" s="296"/>
      <c r="AU150" s="296"/>
      <c r="AV150" s="296"/>
      <c r="AW150" s="296"/>
      <c r="AX150" s="296"/>
      <c r="AY150" s="296"/>
      <c r="AZ150" s="296"/>
      <c r="BA150" s="296"/>
      <c r="BB150" s="296"/>
      <c r="BC150" s="296"/>
      <c r="BD150" s="296"/>
      <c r="BE150" s="296"/>
      <c r="BF150" s="296"/>
      <c r="BG150" s="296"/>
      <c r="BH150" s="296"/>
      <c r="BI150" s="296"/>
      <c r="BJ150" s="296"/>
    </row>
    <row r="151" customFormat="false" ht="15.75" hidden="false" customHeight="false" outlineLevel="0" collapsed="false">
      <c r="A151" s="301" t="n">
        <v>43917</v>
      </c>
      <c r="B151" s="295" t="s">
        <v>85</v>
      </c>
      <c r="C151" s="296"/>
      <c r="D151" s="296"/>
      <c r="E151" s="296"/>
      <c r="F151" s="296"/>
      <c r="G151" s="296"/>
      <c r="H151" s="296"/>
      <c r="I151" s="296"/>
      <c r="J151" s="296"/>
      <c r="K151" s="296"/>
      <c r="L151" s="296"/>
      <c r="M151" s="296"/>
      <c r="N151" s="296"/>
      <c r="O151" s="296"/>
      <c r="P151" s="296"/>
      <c r="Q151" s="296"/>
      <c r="R151" s="296"/>
      <c r="S151" s="296"/>
      <c r="T151" s="296"/>
      <c r="U151" s="296"/>
      <c r="V151" s="347"/>
      <c r="W151" s="296"/>
      <c r="X151" s="296"/>
      <c r="Y151" s="296"/>
      <c r="Z151" s="296"/>
      <c r="AA151" s="296"/>
      <c r="AB151" s="296"/>
      <c r="AC151" s="296"/>
      <c r="AD151" s="296"/>
      <c r="AE151" s="296"/>
      <c r="AF151" s="296"/>
      <c r="AG151" s="296"/>
      <c r="AH151" s="296"/>
      <c r="AI151" s="296"/>
      <c r="AJ151" s="296"/>
      <c r="AK151" s="296"/>
      <c r="AL151" s="296"/>
      <c r="AM151" s="296"/>
      <c r="AN151" s="296"/>
      <c r="AO151" s="296"/>
      <c r="AP151" s="296"/>
      <c r="AQ151" s="296"/>
      <c r="AR151" s="296"/>
      <c r="AS151" s="296"/>
      <c r="AT151" s="296"/>
      <c r="AU151" s="296"/>
      <c r="AV151" s="296"/>
      <c r="AW151" s="296"/>
      <c r="AX151" s="296"/>
      <c r="AY151" s="296"/>
      <c r="AZ151" s="296"/>
      <c r="BA151" s="296"/>
      <c r="BB151" s="296"/>
      <c r="BC151" s="296"/>
      <c r="BD151" s="296"/>
      <c r="BE151" s="296"/>
      <c r="BF151" s="296"/>
      <c r="BG151" s="296"/>
      <c r="BH151" s="296"/>
      <c r="BI151" s="296"/>
      <c r="BJ151" s="296"/>
    </row>
    <row r="152" customFormat="false" ht="15.75" hidden="false" customHeight="false" outlineLevel="0" collapsed="false">
      <c r="A152" s="301" t="n">
        <v>43917</v>
      </c>
      <c r="B152" s="295" t="s">
        <v>86</v>
      </c>
      <c r="C152" s="296"/>
      <c r="D152" s="296"/>
      <c r="E152" s="296"/>
      <c r="F152" s="296"/>
      <c r="G152" s="296"/>
      <c r="H152" s="296"/>
      <c r="I152" s="296"/>
      <c r="J152" s="296"/>
      <c r="K152" s="296"/>
      <c r="L152" s="296"/>
      <c r="M152" s="296"/>
      <c r="N152" s="296"/>
      <c r="O152" s="296"/>
      <c r="P152" s="296"/>
      <c r="Q152" s="296"/>
      <c r="R152" s="296"/>
      <c r="S152" s="296"/>
      <c r="T152" s="296"/>
      <c r="U152" s="296"/>
      <c r="V152" s="347"/>
      <c r="W152" s="296"/>
      <c r="X152" s="296"/>
      <c r="Y152" s="296"/>
      <c r="Z152" s="296"/>
      <c r="AA152" s="296"/>
      <c r="AB152" s="296"/>
      <c r="AC152" s="296"/>
      <c r="AD152" s="296"/>
      <c r="AE152" s="296"/>
      <c r="AF152" s="296"/>
      <c r="AG152" s="296"/>
      <c r="AH152" s="296"/>
      <c r="AI152" s="296"/>
      <c r="AJ152" s="296"/>
      <c r="AK152" s="296"/>
      <c r="AL152" s="296"/>
      <c r="AM152" s="296"/>
      <c r="AN152" s="296"/>
      <c r="AO152" s="296"/>
      <c r="AP152" s="296"/>
      <c r="AQ152" s="296"/>
      <c r="AR152" s="296"/>
      <c r="AS152" s="296"/>
      <c r="AT152" s="296"/>
      <c r="AU152" s="296"/>
      <c r="AV152" s="296"/>
      <c r="AW152" s="296"/>
      <c r="AX152" s="296"/>
      <c r="AY152" s="296"/>
      <c r="AZ152" s="296"/>
      <c r="BA152" s="296"/>
      <c r="BB152" s="296"/>
      <c r="BC152" s="296"/>
      <c r="BD152" s="296"/>
      <c r="BE152" s="296"/>
      <c r="BF152" s="296"/>
      <c r="BG152" s="296"/>
      <c r="BH152" s="296"/>
      <c r="BI152" s="296"/>
      <c r="BJ152" s="296"/>
    </row>
    <row r="153" customFormat="false" ht="15.75" hidden="false" customHeight="false" outlineLevel="0" collapsed="false">
      <c r="A153" s="301" t="n">
        <v>43917</v>
      </c>
      <c r="B153" s="295" t="s">
        <v>87</v>
      </c>
      <c r="C153" s="296"/>
      <c r="D153" s="296"/>
      <c r="E153" s="296"/>
      <c r="F153" s="296"/>
      <c r="G153" s="296"/>
      <c r="H153" s="296"/>
      <c r="I153" s="296"/>
      <c r="J153" s="296"/>
      <c r="K153" s="296"/>
      <c r="L153" s="296"/>
      <c r="M153" s="296"/>
      <c r="N153" s="296"/>
      <c r="O153" s="296"/>
      <c r="P153" s="296"/>
      <c r="Q153" s="296"/>
      <c r="R153" s="296"/>
      <c r="S153" s="296"/>
      <c r="T153" s="296"/>
      <c r="U153" s="296"/>
      <c r="V153" s="347"/>
      <c r="W153" s="296"/>
      <c r="X153" s="296"/>
      <c r="Y153" s="296"/>
      <c r="Z153" s="296"/>
      <c r="AA153" s="296"/>
      <c r="AB153" s="296"/>
      <c r="AC153" s="296"/>
      <c r="AD153" s="296"/>
      <c r="AE153" s="296"/>
      <c r="AF153" s="296"/>
      <c r="AG153" s="296"/>
      <c r="AH153" s="296"/>
      <c r="AI153" s="296"/>
      <c r="AJ153" s="296"/>
      <c r="AK153" s="296"/>
      <c r="AL153" s="296"/>
      <c r="AM153" s="296"/>
      <c r="AN153" s="296"/>
      <c r="AO153" s="296"/>
      <c r="AP153" s="296"/>
      <c r="AQ153" s="296"/>
      <c r="AR153" s="296"/>
      <c r="AS153" s="296"/>
      <c r="AT153" s="296"/>
      <c r="AU153" s="296"/>
      <c r="AV153" s="296"/>
      <c r="AW153" s="296"/>
      <c r="AX153" s="296"/>
      <c r="AY153" s="296"/>
      <c r="AZ153" s="296"/>
      <c r="BA153" s="296"/>
      <c r="BB153" s="296"/>
      <c r="BC153" s="296"/>
      <c r="BD153" s="296"/>
      <c r="BE153" s="296"/>
      <c r="BF153" s="296"/>
      <c r="BG153" s="296"/>
      <c r="BH153" s="296"/>
      <c r="BI153" s="296"/>
      <c r="BJ153" s="296"/>
    </row>
    <row r="154" customFormat="false" ht="15.75" hidden="false" customHeight="false" outlineLevel="0" collapsed="false">
      <c r="A154" s="301" t="n">
        <v>43917</v>
      </c>
      <c r="B154" s="295" t="s">
        <v>88</v>
      </c>
      <c r="C154" s="296"/>
      <c r="D154" s="296"/>
      <c r="E154" s="296"/>
      <c r="F154" s="296"/>
      <c r="G154" s="296"/>
      <c r="H154" s="296"/>
      <c r="I154" s="296"/>
      <c r="J154" s="296"/>
      <c r="K154" s="296"/>
      <c r="L154" s="296"/>
      <c r="M154" s="296"/>
      <c r="N154" s="296"/>
      <c r="O154" s="296"/>
      <c r="P154" s="296"/>
      <c r="Q154" s="296"/>
      <c r="R154" s="296"/>
      <c r="S154" s="296"/>
      <c r="T154" s="296"/>
      <c r="U154" s="296"/>
      <c r="V154" s="347"/>
      <c r="W154" s="296"/>
      <c r="X154" s="296"/>
      <c r="Y154" s="296"/>
      <c r="Z154" s="296"/>
      <c r="AA154" s="296"/>
      <c r="AB154" s="296"/>
      <c r="AC154" s="296"/>
      <c r="AD154" s="296"/>
      <c r="AE154" s="296"/>
      <c r="AF154" s="296"/>
      <c r="AG154" s="296"/>
      <c r="AH154" s="296"/>
      <c r="AI154" s="296"/>
      <c r="AJ154" s="296"/>
      <c r="AK154" s="296"/>
      <c r="AL154" s="296"/>
      <c r="AM154" s="296"/>
      <c r="AN154" s="296"/>
      <c r="AO154" s="296"/>
      <c r="AP154" s="296"/>
      <c r="AQ154" s="296"/>
      <c r="AR154" s="296"/>
      <c r="AS154" s="296"/>
      <c r="AT154" s="296"/>
      <c r="AU154" s="296"/>
      <c r="AV154" s="296"/>
      <c r="AW154" s="296"/>
      <c r="AX154" s="296"/>
      <c r="AY154" s="296"/>
      <c r="AZ154" s="296"/>
      <c r="BA154" s="296"/>
      <c r="BB154" s="296"/>
      <c r="BC154" s="296"/>
      <c r="BD154" s="296"/>
      <c r="BE154" s="296"/>
      <c r="BF154" s="296"/>
      <c r="BG154" s="296"/>
      <c r="BH154" s="296"/>
      <c r="BI154" s="296"/>
      <c r="BJ154" s="296"/>
    </row>
    <row r="155" customFormat="false" ht="15.75" hidden="false" customHeight="false" outlineLevel="0" collapsed="false">
      <c r="A155" s="301" t="n">
        <v>43917</v>
      </c>
      <c r="B155" s="295" t="s">
        <v>90</v>
      </c>
      <c r="C155" s="296"/>
      <c r="D155" s="296"/>
      <c r="E155" s="296"/>
      <c r="F155" s="296"/>
      <c r="G155" s="296"/>
      <c r="H155" s="296"/>
      <c r="I155" s="296"/>
      <c r="J155" s="296"/>
      <c r="K155" s="296"/>
      <c r="L155" s="296"/>
      <c r="M155" s="296"/>
      <c r="N155" s="296"/>
      <c r="O155" s="296"/>
      <c r="P155" s="296"/>
      <c r="Q155" s="296"/>
      <c r="R155" s="296"/>
      <c r="S155" s="296"/>
      <c r="T155" s="296"/>
      <c r="U155" s="296"/>
      <c r="V155" s="347"/>
      <c r="W155" s="296"/>
      <c r="X155" s="296"/>
      <c r="Y155" s="296"/>
      <c r="Z155" s="296"/>
      <c r="AA155" s="296"/>
      <c r="AB155" s="296"/>
      <c r="AC155" s="296"/>
      <c r="AD155" s="296"/>
      <c r="AE155" s="296"/>
      <c r="AF155" s="296"/>
      <c r="AG155" s="296"/>
      <c r="AH155" s="296"/>
      <c r="AI155" s="296"/>
      <c r="AJ155" s="296"/>
      <c r="AK155" s="296"/>
      <c r="AL155" s="296"/>
      <c r="AM155" s="296"/>
      <c r="AN155" s="296"/>
      <c r="AO155" s="296"/>
      <c r="AP155" s="296"/>
      <c r="AQ155" s="296"/>
      <c r="AR155" s="296"/>
      <c r="AS155" s="296"/>
      <c r="AT155" s="296"/>
      <c r="AU155" s="296"/>
      <c r="AV155" s="296"/>
      <c r="AW155" s="296"/>
      <c r="AX155" s="296"/>
      <c r="AY155" s="296"/>
      <c r="AZ155" s="296"/>
      <c r="BA155" s="296"/>
      <c r="BB155" s="296"/>
      <c r="BC155" s="296"/>
      <c r="BD155" s="296"/>
      <c r="BE155" s="296"/>
      <c r="BF155" s="296"/>
      <c r="BG155" s="296"/>
      <c r="BH155" s="296"/>
      <c r="BI155" s="296"/>
      <c r="BJ155" s="296"/>
    </row>
    <row r="156" customFormat="false" ht="15.75" hidden="false" customHeight="false" outlineLevel="0" collapsed="false">
      <c r="A156" s="301" t="n">
        <v>43917</v>
      </c>
      <c r="B156" s="295" t="s">
        <v>91</v>
      </c>
      <c r="C156" s="296"/>
      <c r="D156" s="296"/>
      <c r="E156" s="296"/>
      <c r="F156" s="296"/>
      <c r="G156" s="296"/>
      <c r="H156" s="296"/>
      <c r="I156" s="296"/>
      <c r="J156" s="296"/>
      <c r="K156" s="296"/>
      <c r="L156" s="296"/>
      <c r="M156" s="296"/>
      <c r="N156" s="296"/>
      <c r="O156" s="296"/>
      <c r="P156" s="296"/>
      <c r="Q156" s="296"/>
      <c r="R156" s="296"/>
      <c r="S156" s="296"/>
      <c r="T156" s="296"/>
      <c r="U156" s="296"/>
      <c r="V156" s="347"/>
      <c r="W156" s="296"/>
      <c r="X156" s="296"/>
      <c r="Y156" s="296"/>
      <c r="Z156" s="296"/>
      <c r="AA156" s="296"/>
      <c r="AB156" s="296"/>
      <c r="AC156" s="296"/>
      <c r="AD156" s="296"/>
      <c r="AE156" s="296"/>
      <c r="AF156" s="296"/>
      <c r="AG156" s="296"/>
      <c r="AH156" s="296"/>
      <c r="AI156" s="296"/>
      <c r="AJ156" s="296"/>
      <c r="AK156" s="296"/>
      <c r="AL156" s="296"/>
      <c r="AM156" s="296"/>
      <c r="AN156" s="296"/>
      <c r="AO156" s="296"/>
      <c r="AP156" s="296"/>
      <c r="AQ156" s="296"/>
      <c r="AR156" s="296"/>
      <c r="AS156" s="296"/>
      <c r="AT156" s="296"/>
      <c r="AU156" s="296"/>
      <c r="AV156" s="296"/>
      <c r="AW156" s="296"/>
      <c r="AX156" s="296"/>
      <c r="AY156" s="296"/>
      <c r="AZ156" s="296"/>
      <c r="BA156" s="296"/>
      <c r="BB156" s="296"/>
      <c r="BC156" s="296"/>
      <c r="BD156" s="296"/>
      <c r="BE156" s="296"/>
      <c r="BF156" s="296"/>
      <c r="BG156" s="296"/>
      <c r="BH156" s="296"/>
      <c r="BI156" s="296"/>
      <c r="BJ156" s="296"/>
    </row>
    <row r="157" customFormat="false" ht="15.75" hidden="false" customHeight="false" outlineLevel="0" collapsed="false">
      <c r="A157" s="301" t="n">
        <v>43917</v>
      </c>
      <c r="B157" s="295" t="s">
        <v>92</v>
      </c>
      <c r="C157" s="296"/>
      <c r="D157" s="296"/>
      <c r="E157" s="296"/>
      <c r="F157" s="296"/>
      <c r="G157" s="296"/>
      <c r="H157" s="296"/>
      <c r="I157" s="296"/>
      <c r="J157" s="296"/>
      <c r="K157" s="296"/>
      <c r="L157" s="296"/>
      <c r="M157" s="296"/>
      <c r="N157" s="296"/>
      <c r="O157" s="296"/>
      <c r="P157" s="296"/>
      <c r="Q157" s="296"/>
      <c r="R157" s="296"/>
      <c r="S157" s="296"/>
      <c r="T157" s="296"/>
      <c r="U157" s="296"/>
      <c r="V157" s="347"/>
      <c r="W157" s="296"/>
      <c r="X157" s="296"/>
      <c r="Y157" s="296"/>
      <c r="Z157" s="296"/>
      <c r="AA157" s="296"/>
      <c r="AB157" s="296"/>
      <c r="AC157" s="296"/>
      <c r="AD157" s="296"/>
      <c r="AE157" s="296"/>
      <c r="AF157" s="296"/>
      <c r="AG157" s="296"/>
      <c r="AH157" s="296"/>
      <c r="AI157" s="296"/>
      <c r="AJ157" s="296"/>
      <c r="AK157" s="296"/>
      <c r="AL157" s="296"/>
      <c r="AM157" s="296"/>
      <c r="AN157" s="296"/>
      <c r="AO157" s="296"/>
      <c r="AP157" s="296"/>
      <c r="AQ157" s="296"/>
      <c r="AR157" s="296"/>
      <c r="AS157" s="296"/>
      <c r="AT157" s="296"/>
      <c r="AU157" s="296"/>
      <c r="AV157" s="296"/>
      <c r="AW157" s="296"/>
      <c r="AX157" s="296"/>
      <c r="AY157" s="296"/>
      <c r="AZ157" s="296"/>
      <c r="BA157" s="296"/>
      <c r="BB157" s="296"/>
      <c r="BC157" s="296"/>
      <c r="BD157" s="296"/>
      <c r="BE157" s="296"/>
      <c r="BF157" s="296"/>
      <c r="BG157" s="296"/>
      <c r="BH157" s="296"/>
      <c r="BI157" s="296"/>
      <c r="BJ157" s="296"/>
    </row>
    <row r="158" customFormat="false" ht="15.75" hidden="false" customHeight="false" outlineLevel="0" collapsed="false">
      <c r="A158" s="301" t="n">
        <v>43917</v>
      </c>
      <c r="B158" s="295" t="s">
        <v>93</v>
      </c>
      <c r="C158" s="295" t="n">
        <v>2</v>
      </c>
      <c r="D158" s="296"/>
      <c r="E158" s="296"/>
      <c r="F158" s="296"/>
      <c r="G158" s="296"/>
      <c r="H158" s="296"/>
      <c r="I158" s="296"/>
      <c r="J158" s="296"/>
      <c r="K158" s="296"/>
      <c r="L158" s="296"/>
      <c r="M158" s="296"/>
      <c r="N158" s="296"/>
      <c r="O158" s="296"/>
      <c r="P158" s="296"/>
      <c r="Q158" s="296"/>
      <c r="R158" s="296"/>
      <c r="S158" s="296"/>
      <c r="T158" s="296"/>
      <c r="U158" s="296"/>
      <c r="V158" s="347"/>
      <c r="W158" s="296"/>
      <c r="X158" s="296"/>
      <c r="Y158" s="296"/>
      <c r="Z158" s="296"/>
      <c r="AA158" s="296"/>
      <c r="AB158" s="296"/>
      <c r="AC158" s="296"/>
      <c r="AD158" s="296"/>
      <c r="AE158" s="296"/>
      <c r="AF158" s="296"/>
      <c r="AG158" s="296"/>
      <c r="AH158" s="296"/>
      <c r="AI158" s="296"/>
      <c r="AJ158" s="296"/>
      <c r="AK158" s="296"/>
      <c r="AL158" s="296"/>
      <c r="AM158" s="296"/>
      <c r="AN158" s="296"/>
      <c r="AO158" s="296"/>
      <c r="AP158" s="296"/>
      <c r="AQ158" s="296"/>
      <c r="AR158" s="296"/>
      <c r="AS158" s="296"/>
      <c r="AT158" s="296"/>
      <c r="AU158" s="296"/>
      <c r="AV158" s="296"/>
      <c r="AW158" s="296"/>
      <c r="AX158" s="296"/>
      <c r="AY158" s="296"/>
      <c r="AZ158" s="296"/>
      <c r="BA158" s="296"/>
      <c r="BB158" s="296"/>
      <c r="BC158" s="296"/>
      <c r="BD158" s="296"/>
      <c r="BE158" s="296"/>
      <c r="BF158" s="296"/>
      <c r="BG158" s="296"/>
      <c r="BH158" s="296"/>
      <c r="BI158" s="296"/>
      <c r="BJ158" s="296"/>
    </row>
    <row r="159" customFormat="false" ht="15.75" hidden="false" customHeight="false" outlineLevel="0" collapsed="false">
      <c r="A159" s="301" t="n">
        <v>43917</v>
      </c>
      <c r="B159" s="295" t="s">
        <v>94</v>
      </c>
      <c r="C159" s="296"/>
      <c r="D159" s="296"/>
      <c r="E159" s="296"/>
      <c r="F159" s="296"/>
      <c r="G159" s="296"/>
      <c r="H159" s="296"/>
      <c r="I159" s="296"/>
      <c r="J159" s="296"/>
      <c r="K159" s="296"/>
      <c r="L159" s="296"/>
      <c r="M159" s="296"/>
      <c r="N159" s="296"/>
      <c r="O159" s="296"/>
      <c r="P159" s="296"/>
      <c r="Q159" s="296"/>
      <c r="R159" s="296"/>
      <c r="S159" s="296"/>
      <c r="T159" s="296"/>
      <c r="U159" s="296"/>
      <c r="V159" s="347"/>
      <c r="W159" s="296"/>
      <c r="X159" s="296"/>
      <c r="Y159" s="296"/>
      <c r="Z159" s="296"/>
      <c r="AA159" s="296"/>
      <c r="AB159" s="296"/>
      <c r="AC159" s="296"/>
      <c r="AD159" s="296"/>
      <c r="AE159" s="296"/>
      <c r="AF159" s="296"/>
      <c r="AG159" s="296"/>
      <c r="AH159" s="296"/>
      <c r="AI159" s="296"/>
      <c r="AJ159" s="296"/>
      <c r="AK159" s="296"/>
      <c r="AL159" s="296"/>
      <c r="AM159" s="296"/>
      <c r="AN159" s="296"/>
      <c r="AO159" s="296"/>
      <c r="AP159" s="296"/>
      <c r="AQ159" s="296"/>
      <c r="AR159" s="296"/>
      <c r="AS159" s="296"/>
      <c r="AT159" s="296"/>
      <c r="AU159" s="296"/>
      <c r="AV159" s="296"/>
      <c r="AW159" s="296"/>
      <c r="AX159" s="296"/>
      <c r="AY159" s="296"/>
      <c r="AZ159" s="296"/>
      <c r="BA159" s="296"/>
      <c r="BB159" s="296"/>
      <c r="BC159" s="296"/>
      <c r="BD159" s="296"/>
      <c r="BE159" s="296"/>
      <c r="BF159" s="296"/>
      <c r="BG159" s="296"/>
      <c r="BH159" s="296"/>
      <c r="BI159" s="296"/>
      <c r="BJ159" s="296"/>
    </row>
    <row r="160" customFormat="false" ht="15.75" hidden="false" customHeight="false" outlineLevel="0" collapsed="false">
      <c r="A160" s="301" t="n">
        <v>43917</v>
      </c>
      <c r="B160" s="295" t="s">
        <v>95</v>
      </c>
      <c r="C160" s="296"/>
      <c r="D160" s="296"/>
      <c r="E160" s="296"/>
      <c r="F160" s="296"/>
      <c r="G160" s="296"/>
      <c r="H160" s="296"/>
      <c r="I160" s="296"/>
      <c r="J160" s="296"/>
      <c r="K160" s="296"/>
      <c r="L160" s="296"/>
      <c r="M160" s="296"/>
      <c r="N160" s="296"/>
      <c r="O160" s="296"/>
      <c r="P160" s="296"/>
      <c r="Q160" s="296"/>
      <c r="R160" s="296"/>
      <c r="S160" s="296"/>
      <c r="T160" s="296"/>
      <c r="U160" s="296"/>
      <c r="V160" s="347"/>
      <c r="W160" s="296"/>
      <c r="X160" s="296"/>
      <c r="Y160" s="296"/>
      <c r="Z160" s="296"/>
      <c r="AA160" s="296"/>
      <c r="AB160" s="296"/>
      <c r="AC160" s="296"/>
      <c r="AD160" s="296"/>
      <c r="AE160" s="296"/>
      <c r="AF160" s="296"/>
      <c r="AG160" s="296"/>
      <c r="AH160" s="296"/>
      <c r="AI160" s="296"/>
      <c r="AJ160" s="296"/>
      <c r="AK160" s="296"/>
      <c r="AL160" s="296"/>
      <c r="AM160" s="296"/>
      <c r="AN160" s="296"/>
      <c r="AO160" s="296"/>
      <c r="AP160" s="296"/>
      <c r="AQ160" s="296"/>
      <c r="AR160" s="296"/>
      <c r="AS160" s="296"/>
      <c r="AT160" s="296"/>
      <c r="AU160" s="296"/>
      <c r="AV160" s="296"/>
      <c r="AW160" s="296"/>
      <c r="AX160" s="296"/>
      <c r="AY160" s="296"/>
      <c r="AZ160" s="296"/>
      <c r="BA160" s="296"/>
      <c r="BB160" s="296"/>
      <c r="BC160" s="296"/>
      <c r="BD160" s="296"/>
      <c r="BE160" s="296"/>
      <c r="BF160" s="296"/>
      <c r="BG160" s="296"/>
      <c r="BH160" s="296"/>
      <c r="BI160" s="296"/>
      <c r="BJ160" s="296"/>
    </row>
    <row r="161" customFormat="false" ht="15.75" hidden="false" customHeight="false" outlineLevel="0" collapsed="false">
      <c r="A161" s="301" t="n">
        <v>43917</v>
      </c>
      <c r="B161" s="295" t="s">
        <v>96</v>
      </c>
      <c r="C161" s="296"/>
      <c r="D161" s="296"/>
      <c r="E161" s="296"/>
      <c r="F161" s="296"/>
      <c r="G161" s="296"/>
      <c r="H161" s="296"/>
      <c r="I161" s="296"/>
      <c r="J161" s="296"/>
      <c r="K161" s="296"/>
      <c r="L161" s="296"/>
      <c r="M161" s="296"/>
      <c r="N161" s="296"/>
      <c r="O161" s="296"/>
      <c r="P161" s="296"/>
      <c r="Q161" s="296"/>
      <c r="R161" s="296"/>
      <c r="S161" s="296"/>
      <c r="T161" s="296"/>
      <c r="U161" s="296"/>
      <c r="V161" s="347"/>
      <c r="W161" s="296"/>
      <c r="X161" s="296"/>
      <c r="Y161" s="296"/>
      <c r="Z161" s="296"/>
      <c r="AA161" s="296"/>
      <c r="AB161" s="296"/>
      <c r="AC161" s="296"/>
      <c r="AD161" s="296"/>
      <c r="AE161" s="296"/>
      <c r="AF161" s="296"/>
      <c r="AG161" s="296"/>
      <c r="AH161" s="296"/>
      <c r="AI161" s="296"/>
      <c r="AJ161" s="296"/>
      <c r="AK161" s="296"/>
      <c r="AL161" s="296"/>
      <c r="AM161" s="296"/>
      <c r="AN161" s="296"/>
      <c r="AO161" s="296"/>
      <c r="AP161" s="296"/>
      <c r="AQ161" s="296"/>
      <c r="AR161" s="296"/>
      <c r="AS161" s="296"/>
      <c r="AT161" s="296"/>
      <c r="AU161" s="296"/>
      <c r="AV161" s="296"/>
      <c r="AW161" s="296"/>
      <c r="AX161" s="296"/>
      <c r="AY161" s="296"/>
      <c r="AZ161" s="296"/>
      <c r="BA161" s="296"/>
      <c r="BB161" s="296"/>
      <c r="BC161" s="296"/>
      <c r="BD161" s="296"/>
      <c r="BE161" s="296"/>
      <c r="BF161" s="296"/>
      <c r="BG161" s="296"/>
      <c r="BH161" s="296"/>
      <c r="BI161" s="296"/>
      <c r="BJ161" s="296"/>
    </row>
    <row r="162" customFormat="false" ht="15.75" hidden="false" customHeight="false" outlineLevel="0" collapsed="false">
      <c r="A162" s="301" t="n">
        <v>43917</v>
      </c>
      <c r="B162" s="295" t="s">
        <v>97</v>
      </c>
      <c r="C162" s="295" t="n">
        <v>2</v>
      </c>
      <c r="D162" s="296"/>
      <c r="E162" s="296"/>
      <c r="F162" s="296"/>
      <c r="G162" s="296"/>
      <c r="H162" s="296"/>
      <c r="I162" s="296"/>
      <c r="J162" s="296"/>
      <c r="K162" s="296"/>
      <c r="L162" s="296"/>
      <c r="M162" s="296"/>
      <c r="N162" s="296"/>
      <c r="O162" s="296"/>
      <c r="P162" s="296"/>
      <c r="Q162" s="296"/>
      <c r="R162" s="296"/>
      <c r="S162" s="296"/>
      <c r="T162" s="296"/>
      <c r="U162" s="296"/>
      <c r="V162" s="347"/>
      <c r="W162" s="296"/>
      <c r="X162" s="296"/>
      <c r="Y162" s="296"/>
      <c r="Z162" s="296"/>
      <c r="AA162" s="296"/>
      <c r="AB162" s="296"/>
      <c r="AC162" s="296"/>
      <c r="AD162" s="296"/>
      <c r="AE162" s="296"/>
      <c r="AF162" s="296"/>
      <c r="AG162" s="296"/>
      <c r="AH162" s="296"/>
      <c r="AI162" s="296"/>
      <c r="AJ162" s="296"/>
      <c r="AK162" s="296"/>
      <c r="AL162" s="296"/>
      <c r="AM162" s="296"/>
      <c r="AN162" s="296"/>
      <c r="AO162" s="296"/>
      <c r="AP162" s="296"/>
      <c r="AQ162" s="296"/>
      <c r="AR162" s="296"/>
      <c r="AS162" s="296"/>
      <c r="AT162" s="296"/>
      <c r="AU162" s="296"/>
      <c r="AV162" s="296"/>
      <c r="AW162" s="296"/>
      <c r="AX162" s="296"/>
      <c r="AY162" s="296"/>
      <c r="AZ162" s="296"/>
      <c r="BA162" s="296"/>
      <c r="BB162" s="296"/>
      <c r="BC162" s="296"/>
      <c r="BD162" s="296"/>
      <c r="BE162" s="296"/>
      <c r="BF162" s="296"/>
      <c r="BG162" s="296"/>
      <c r="BH162" s="296"/>
      <c r="BI162" s="296"/>
      <c r="BJ162" s="296"/>
    </row>
    <row r="163" customFormat="false" ht="15.75" hidden="false" customHeight="false" outlineLevel="0" collapsed="false">
      <c r="A163" s="301" t="n">
        <v>43917</v>
      </c>
      <c r="B163" s="295" t="s">
        <v>98</v>
      </c>
      <c r="C163" s="296"/>
      <c r="D163" s="296"/>
      <c r="E163" s="296"/>
      <c r="F163" s="296"/>
      <c r="G163" s="296"/>
      <c r="H163" s="296"/>
      <c r="I163" s="296"/>
      <c r="J163" s="296"/>
      <c r="K163" s="296"/>
      <c r="L163" s="296"/>
      <c r="M163" s="296"/>
      <c r="N163" s="296"/>
      <c r="O163" s="296"/>
      <c r="P163" s="296"/>
      <c r="Q163" s="296"/>
      <c r="R163" s="296"/>
      <c r="S163" s="296"/>
      <c r="T163" s="296"/>
      <c r="U163" s="296"/>
      <c r="V163" s="347"/>
      <c r="W163" s="296"/>
      <c r="X163" s="296"/>
      <c r="Y163" s="296"/>
      <c r="Z163" s="296"/>
      <c r="AA163" s="296"/>
      <c r="AB163" s="296"/>
      <c r="AC163" s="296"/>
      <c r="AD163" s="296"/>
      <c r="AE163" s="296"/>
      <c r="AF163" s="296"/>
      <c r="AG163" s="296"/>
      <c r="AH163" s="296"/>
      <c r="AI163" s="296"/>
      <c r="AJ163" s="296"/>
      <c r="AK163" s="296"/>
      <c r="AL163" s="296"/>
      <c r="AM163" s="296"/>
      <c r="AN163" s="296"/>
      <c r="AO163" s="296"/>
      <c r="AP163" s="296"/>
      <c r="AQ163" s="296"/>
      <c r="AR163" s="296"/>
      <c r="AS163" s="296"/>
      <c r="AT163" s="296"/>
      <c r="AU163" s="296"/>
      <c r="AV163" s="296"/>
      <c r="AW163" s="296"/>
      <c r="AX163" s="296"/>
      <c r="AY163" s="296"/>
      <c r="AZ163" s="296"/>
      <c r="BA163" s="296"/>
      <c r="BB163" s="296"/>
      <c r="BC163" s="296"/>
      <c r="BD163" s="296"/>
      <c r="BE163" s="296"/>
      <c r="BF163" s="296"/>
      <c r="BG163" s="296"/>
      <c r="BH163" s="296"/>
      <c r="BI163" s="296"/>
      <c r="BJ163" s="296"/>
    </row>
    <row r="164" customFormat="false" ht="15.75" hidden="false" customHeight="false" outlineLevel="0" collapsed="false">
      <c r="A164" s="301" t="n">
        <v>43917</v>
      </c>
      <c r="B164" s="295" t="s">
        <v>99</v>
      </c>
      <c r="C164" s="295" t="n">
        <v>1</v>
      </c>
      <c r="D164" s="296"/>
      <c r="E164" s="296"/>
      <c r="F164" s="296"/>
      <c r="G164" s="296"/>
      <c r="H164" s="296"/>
      <c r="I164" s="296"/>
      <c r="J164" s="296"/>
      <c r="K164" s="296"/>
      <c r="L164" s="296"/>
      <c r="M164" s="296"/>
      <c r="N164" s="296"/>
      <c r="O164" s="296"/>
      <c r="P164" s="296"/>
      <c r="Q164" s="296"/>
      <c r="R164" s="296"/>
      <c r="S164" s="296"/>
      <c r="T164" s="296"/>
      <c r="U164" s="296"/>
      <c r="V164" s="347"/>
      <c r="W164" s="296"/>
      <c r="X164" s="296"/>
      <c r="Y164" s="296"/>
      <c r="Z164" s="296"/>
      <c r="AA164" s="296"/>
      <c r="AB164" s="296"/>
      <c r="AC164" s="296"/>
      <c r="AD164" s="296"/>
      <c r="AE164" s="296"/>
      <c r="AF164" s="296"/>
      <c r="AG164" s="296"/>
      <c r="AH164" s="296"/>
      <c r="AI164" s="296"/>
      <c r="AJ164" s="296"/>
      <c r="AK164" s="296"/>
      <c r="AL164" s="296"/>
      <c r="AM164" s="296"/>
      <c r="AN164" s="296"/>
      <c r="AO164" s="296"/>
      <c r="AP164" s="296"/>
      <c r="AQ164" s="296"/>
      <c r="AR164" s="296"/>
      <c r="AS164" s="296"/>
      <c r="AT164" s="296"/>
      <c r="AU164" s="296"/>
      <c r="AV164" s="296"/>
      <c r="AW164" s="296"/>
      <c r="AX164" s="296"/>
      <c r="AY164" s="296"/>
      <c r="AZ164" s="296"/>
      <c r="BA164" s="296"/>
      <c r="BB164" s="296"/>
      <c r="BC164" s="296"/>
      <c r="BD164" s="296"/>
      <c r="BE164" s="296"/>
      <c r="BF164" s="296"/>
      <c r="BG164" s="296"/>
      <c r="BH164" s="296"/>
      <c r="BI164" s="296"/>
      <c r="BJ164" s="296"/>
    </row>
    <row r="165" customFormat="false" ht="15.75" hidden="false" customHeight="false" outlineLevel="0" collapsed="false">
      <c r="A165" s="301" t="n">
        <v>43917</v>
      </c>
      <c r="B165" s="295" t="s">
        <v>100</v>
      </c>
      <c r="C165" s="296"/>
      <c r="D165" s="296"/>
      <c r="E165" s="296"/>
      <c r="F165" s="296"/>
      <c r="G165" s="296"/>
      <c r="H165" s="296"/>
      <c r="I165" s="296"/>
      <c r="J165" s="296"/>
      <c r="K165" s="296"/>
      <c r="L165" s="296"/>
      <c r="M165" s="296"/>
      <c r="N165" s="296"/>
      <c r="O165" s="296"/>
      <c r="P165" s="296"/>
      <c r="Q165" s="296"/>
      <c r="R165" s="296"/>
      <c r="S165" s="296"/>
      <c r="T165" s="296"/>
      <c r="U165" s="296"/>
      <c r="V165" s="347"/>
      <c r="W165" s="296"/>
      <c r="X165" s="296"/>
      <c r="Y165" s="296"/>
      <c r="Z165" s="296"/>
      <c r="AA165" s="296"/>
      <c r="AB165" s="296"/>
      <c r="AC165" s="296"/>
      <c r="AD165" s="296"/>
      <c r="AE165" s="296"/>
      <c r="AF165" s="296"/>
      <c r="AG165" s="296"/>
      <c r="AH165" s="296"/>
      <c r="AI165" s="296"/>
      <c r="AJ165" s="296"/>
      <c r="AK165" s="296"/>
      <c r="AL165" s="296"/>
      <c r="AM165" s="296"/>
      <c r="AN165" s="296"/>
      <c r="AO165" s="296"/>
      <c r="AP165" s="296"/>
      <c r="AQ165" s="296"/>
      <c r="AR165" s="296"/>
      <c r="AS165" s="296"/>
      <c r="AT165" s="296"/>
      <c r="AU165" s="296"/>
      <c r="AV165" s="296"/>
      <c r="AW165" s="296"/>
      <c r="AX165" s="296"/>
      <c r="AY165" s="296"/>
      <c r="AZ165" s="296"/>
      <c r="BA165" s="296"/>
      <c r="BB165" s="296"/>
      <c r="BC165" s="296"/>
      <c r="BD165" s="296"/>
      <c r="BE165" s="296"/>
      <c r="BF165" s="296"/>
      <c r="BG165" s="296"/>
      <c r="BH165" s="296"/>
      <c r="BI165" s="296"/>
      <c r="BJ165" s="296"/>
    </row>
    <row r="166" customFormat="false" ht="15.75" hidden="false" customHeight="false" outlineLevel="0" collapsed="false">
      <c r="A166" s="301" t="n">
        <v>43917</v>
      </c>
      <c r="B166" s="295" t="s">
        <v>101</v>
      </c>
      <c r="C166" s="296"/>
      <c r="D166" s="296"/>
      <c r="E166" s="296"/>
      <c r="F166" s="296"/>
      <c r="G166" s="296"/>
      <c r="H166" s="296"/>
      <c r="I166" s="296"/>
      <c r="J166" s="296"/>
      <c r="K166" s="296"/>
      <c r="L166" s="296"/>
      <c r="M166" s="296"/>
      <c r="N166" s="296"/>
      <c r="O166" s="296"/>
      <c r="P166" s="296"/>
      <c r="Q166" s="296"/>
      <c r="R166" s="296"/>
      <c r="S166" s="296"/>
      <c r="T166" s="296"/>
      <c r="U166" s="296"/>
      <c r="V166" s="347"/>
      <c r="W166" s="296"/>
      <c r="X166" s="296"/>
      <c r="Y166" s="296"/>
      <c r="Z166" s="296"/>
      <c r="AA166" s="296"/>
      <c r="AB166" s="296"/>
      <c r="AC166" s="296"/>
      <c r="AD166" s="296"/>
      <c r="AE166" s="296"/>
      <c r="AF166" s="296"/>
      <c r="AG166" s="296"/>
      <c r="AH166" s="296"/>
      <c r="AI166" s="296"/>
      <c r="AJ166" s="296"/>
      <c r="AK166" s="296"/>
      <c r="AL166" s="296"/>
      <c r="AM166" s="296"/>
      <c r="AN166" s="296"/>
      <c r="AO166" s="296"/>
      <c r="AP166" s="296"/>
      <c r="AQ166" s="296"/>
      <c r="AR166" s="296"/>
      <c r="AS166" s="296"/>
      <c r="AT166" s="296"/>
      <c r="AU166" s="296"/>
      <c r="AV166" s="296"/>
      <c r="AW166" s="296"/>
      <c r="AX166" s="296"/>
      <c r="AY166" s="296"/>
      <c r="AZ166" s="296"/>
      <c r="BA166" s="296"/>
      <c r="BB166" s="296"/>
      <c r="BC166" s="296"/>
      <c r="BD166" s="296"/>
      <c r="BE166" s="296"/>
      <c r="BF166" s="296"/>
      <c r="BG166" s="296"/>
      <c r="BH166" s="296"/>
      <c r="BI166" s="296"/>
      <c r="BJ166" s="296"/>
    </row>
    <row r="167" customFormat="false" ht="15.75" hidden="false" customHeight="false" outlineLevel="0" collapsed="false">
      <c r="A167" s="301" t="n">
        <v>43917</v>
      </c>
      <c r="B167" s="295" t="s">
        <v>102</v>
      </c>
      <c r="C167" s="296"/>
      <c r="D167" s="296"/>
      <c r="E167" s="296"/>
      <c r="F167" s="296"/>
      <c r="G167" s="296"/>
      <c r="H167" s="296"/>
      <c r="I167" s="296"/>
      <c r="J167" s="296"/>
      <c r="K167" s="296"/>
      <c r="L167" s="296"/>
      <c r="M167" s="296"/>
      <c r="N167" s="296"/>
      <c r="O167" s="296"/>
      <c r="P167" s="296"/>
      <c r="Q167" s="296"/>
      <c r="R167" s="296"/>
      <c r="S167" s="296"/>
      <c r="T167" s="296"/>
      <c r="U167" s="296"/>
      <c r="V167" s="347"/>
      <c r="W167" s="296"/>
      <c r="X167" s="296"/>
      <c r="Y167" s="296"/>
      <c r="Z167" s="296"/>
      <c r="AA167" s="296"/>
      <c r="AB167" s="296"/>
      <c r="AC167" s="296"/>
      <c r="AD167" s="296"/>
      <c r="AE167" s="296"/>
      <c r="AF167" s="296"/>
      <c r="AG167" s="296"/>
      <c r="AH167" s="296"/>
      <c r="AI167" s="296"/>
      <c r="AJ167" s="296"/>
      <c r="AK167" s="296"/>
      <c r="AL167" s="296"/>
      <c r="AM167" s="296"/>
      <c r="AN167" s="296"/>
      <c r="AO167" s="296"/>
      <c r="AP167" s="296"/>
      <c r="AQ167" s="296"/>
      <c r="AR167" s="296"/>
      <c r="AS167" s="296"/>
      <c r="AT167" s="296"/>
      <c r="AU167" s="296"/>
      <c r="AV167" s="296"/>
      <c r="AW167" s="296"/>
      <c r="AX167" s="296"/>
      <c r="AY167" s="296"/>
      <c r="AZ167" s="296"/>
      <c r="BA167" s="296"/>
      <c r="BB167" s="296"/>
      <c r="BC167" s="296"/>
      <c r="BD167" s="296"/>
      <c r="BE167" s="296"/>
      <c r="BF167" s="296"/>
      <c r="BG167" s="296"/>
      <c r="BH167" s="296"/>
      <c r="BI167" s="296"/>
      <c r="BJ167" s="296"/>
    </row>
    <row r="168" customFormat="false" ht="15.75" hidden="false" customHeight="false" outlineLevel="0" collapsed="false">
      <c r="A168" s="301" t="n">
        <v>43917</v>
      </c>
      <c r="B168" s="295" t="s">
        <v>103</v>
      </c>
      <c r="C168" s="295" t="n">
        <v>2</v>
      </c>
      <c r="D168" s="296"/>
      <c r="E168" s="296"/>
      <c r="F168" s="296"/>
      <c r="G168" s="296"/>
      <c r="H168" s="296"/>
      <c r="I168" s="296"/>
      <c r="J168" s="296"/>
      <c r="K168" s="296"/>
      <c r="L168" s="296"/>
      <c r="M168" s="296"/>
      <c r="N168" s="296"/>
      <c r="O168" s="296"/>
      <c r="P168" s="296"/>
      <c r="Q168" s="296"/>
      <c r="R168" s="296"/>
      <c r="S168" s="296"/>
      <c r="T168" s="296"/>
      <c r="U168" s="296"/>
      <c r="V168" s="347"/>
      <c r="W168" s="296"/>
      <c r="X168" s="296"/>
      <c r="Y168" s="296"/>
      <c r="Z168" s="296"/>
      <c r="AA168" s="296"/>
      <c r="AB168" s="296"/>
      <c r="AC168" s="296"/>
      <c r="AD168" s="296"/>
      <c r="AE168" s="296"/>
      <c r="AF168" s="296"/>
      <c r="AG168" s="296"/>
      <c r="AH168" s="296"/>
      <c r="AI168" s="296"/>
      <c r="AJ168" s="296"/>
      <c r="AK168" s="296"/>
      <c r="AL168" s="296"/>
      <c r="AM168" s="296"/>
      <c r="AN168" s="296"/>
      <c r="AO168" s="296"/>
      <c r="AP168" s="296"/>
      <c r="AQ168" s="296"/>
      <c r="AR168" s="296"/>
      <c r="AS168" s="296"/>
      <c r="AT168" s="296"/>
      <c r="AU168" s="296"/>
      <c r="AV168" s="296"/>
      <c r="AW168" s="296"/>
      <c r="AX168" s="296"/>
      <c r="AY168" s="296"/>
      <c r="AZ168" s="296"/>
      <c r="BA168" s="296"/>
      <c r="BB168" s="296"/>
      <c r="BC168" s="296"/>
      <c r="BD168" s="296"/>
      <c r="BE168" s="296"/>
      <c r="BF168" s="296"/>
      <c r="BG168" s="296"/>
      <c r="BH168" s="296"/>
      <c r="BI168" s="296"/>
      <c r="BJ168" s="296"/>
    </row>
    <row r="169" customFormat="false" ht="15.75" hidden="false" customHeight="false" outlineLevel="0" collapsed="false">
      <c r="A169" s="301" t="n">
        <v>43917</v>
      </c>
      <c r="B169" s="295" t="s">
        <v>104</v>
      </c>
      <c r="C169" s="296"/>
      <c r="D169" s="296"/>
      <c r="E169" s="296"/>
      <c r="F169" s="296"/>
      <c r="G169" s="296"/>
      <c r="H169" s="296"/>
      <c r="I169" s="296"/>
      <c r="J169" s="296"/>
      <c r="K169" s="296"/>
      <c r="L169" s="296"/>
      <c r="M169" s="296"/>
      <c r="N169" s="296"/>
      <c r="O169" s="296"/>
      <c r="P169" s="296"/>
      <c r="Q169" s="296"/>
      <c r="R169" s="296"/>
      <c r="S169" s="296"/>
      <c r="T169" s="296"/>
      <c r="U169" s="296"/>
      <c r="V169" s="347"/>
      <c r="W169" s="296"/>
      <c r="X169" s="296"/>
      <c r="Y169" s="296"/>
      <c r="Z169" s="296"/>
      <c r="AA169" s="296"/>
      <c r="AB169" s="296"/>
      <c r="AC169" s="296"/>
      <c r="AD169" s="296"/>
      <c r="AE169" s="296"/>
      <c r="AF169" s="296"/>
      <c r="AG169" s="296"/>
      <c r="AH169" s="296"/>
      <c r="AI169" s="296"/>
      <c r="AJ169" s="296"/>
      <c r="AK169" s="296"/>
      <c r="AL169" s="296"/>
      <c r="AM169" s="296"/>
      <c r="AN169" s="296"/>
      <c r="AO169" s="296"/>
      <c r="AP169" s="296"/>
      <c r="AQ169" s="296"/>
      <c r="AR169" s="296"/>
      <c r="AS169" s="296"/>
      <c r="AT169" s="296"/>
      <c r="AU169" s="296"/>
      <c r="AV169" s="296"/>
      <c r="AW169" s="296"/>
      <c r="AX169" s="296"/>
      <c r="AY169" s="296"/>
      <c r="AZ169" s="296"/>
      <c r="BA169" s="296"/>
      <c r="BB169" s="296"/>
      <c r="BC169" s="296"/>
      <c r="BD169" s="296"/>
      <c r="BE169" s="296"/>
      <c r="BF169" s="296"/>
      <c r="BG169" s="296"/>
      <c r="BH169" s="296"/>
      <c r="BI169" s="296"/>
      <c r="BJ169" s="296"/>
    </row>
    <row r="170" customFormat="false" ht="15.75" hidden="false" customHeight="false" outlineLevel="0" collapsed="false">
      <c r="A170" s="301" t="n">
        <v>43917</v>
      </c>
      <c r="B170" s="295" t="s">
        <v>1113</v>
      </c>
      <c r="C170" s="295" t="n">
        <v>7</v>
      </c>
      <c r="D170" s="296"/>
      <c r="E170" s="296"/>
      <c r="F170" s="296"/>
      <c r="G170" s="296"/>
      <c r="H170" s="296"/>
      <c r="I170" s="296"/>
      <c r="J170" s="296"/>
      <c r="K170" s="296"/>
      <c r="L170" s="296"/>
      <c r="M170" s="296"/>
      <c r="N170" s="296"/>
      <c r="O170" s="296"/>
      <c r="P170" s="296"/>
      <c r="Q170" s="296"/>
      <c r="R170" s="296"/>
      <c r="S170" s="296"/>
      <c r="T170" s="296"/>
      <c r="U170" s="296"/>
      <c r="V170" s="347"/>
      <c r="W170" s="296"/>
      <c r="X170" s="296"/>
      <c r="Y170" s="296"/>
      <c r="Z170" s="296"/>
      <c r="AA170" s="296"/>
      <c r="AB170" s="296"/>
      <c r="AC170" s="296"/>
      <c r="AD170" s="296"/>
      <c r="AE170" s="296"/>
      <c r="AF170" s="296"/>
      <c r="AG170" s="296"/>
      <c r="AH170" s="296"/>
      <c r="AI170" s="296"/>
      <c r="AJ170" s="296"/>
      <c r="AK170" s="296"/>
      <c r="AL170" s="296"/>
      <c r="AM170" s="296"/>
      <c r="AN170" s="296"/>
      <c r="AO170" s="296"/>
      <c r="AP170" s="296"/>
      <c r="AQ170" s="296"/>
      <c r="AR170" s="296"/>
      <c r="AS170" s="296"/>
      <c r="AT170" s="296"/>
      <c r="AU170" s="296"/>
      <c r="AV170" s="296"/>
      <c r="AW170" s="296"/>
      <c r="AX170" s="296"/>
      <c r="AY170" s="296"/>
      <c r="AZ170" s="296"/>
      <c r="BA170" s="296"/>
      <c r="BB170" s="296"/>
      <c r="BC170" s="296"/>
      <c r="BD170" s="296"/>
      <c r="BE170" s="296"/>
      <c r="BF170" s="296"/>
      <c r="BG170" s="296"/>
      <c r="BH170" s="296"/>
      <c r="BI170" s="296"/>
      <c r="BJ170" s="296"/>
    </row>
    <row r="171" customFormat="false" ht="15.75" hidden="false" customHeight="false" outlineLevel="0" collapsed="false">
      <c r="A171" s="301"/>
      <c r="B171" s="295"/>
      <c r="C171" s="296"/>
      <c r="D171" s="296"/>
      <c r="E171" s="296"/>
      <c r="F171" s="296"/>
      <c r="G171" s="296"/>
      <c r="H171" s="296"/>
      <c r="I171" s="296"/>
      <c r="J171" s="296"/>
      <c r="K171" s="296"/>
      <c r="L171" s="296"/>
      <c r="M171" s="296"/>
      <c r="N171" s="296"/>
      <c r="O171" s="296"/>
      <c r="P171" s="296"/>
      <c r="Q171" s="296"/>
      <c r="R171" s="296"/>
      <c r="S171" s="296"/>
      <c r="T171" s="296"/>
      <c r="U171" s="296"/>
      <c r="V171" s="347"/>
      <c r="W171" s="296"/>
      <c r="X171" s="296"/>
      <c r="Y171" s="296"/>
      <c r="Z171" s="296"/>
      <c r="AA171" s="296"/>
      <c r="AB171" s="296"/>
      <c r="AC171" s="296"/>
      <c r="AD171" s="296"/>
      <c r="AE171" s="296"/>
      <c r="AF171" s="296"/>
      <c r="AG171" s="296"/>
      <c r="AH171" s="296"/>
      <c r="AI171" s="296"/>
      <c r="AJ171" s="296"/>
      <c r="AK171" s="296"/>
      <c r="AL171" s="296"/>
      <c r="AM171" s="296"/>
      <c r="AN171" s="296"/>
      <c r="AO171" s="296"/>
      <c r="AP171" s="296"/>
      <c r="AQ171" s="296"/>
      <c r="AR171" s="296"/>
      <c r="AS171" s="296"/>
      <c r="AT171" s="296"/>
      <c r="AU171" s="296"/>
      <c r="AV171" s="296"/>
      <c r="AW171" s="296"/>
      <c r="AX171" s="296"/>
      <c r="AY171" s="296"/>
      <c r="AZ171" s="296"/>
      <c r="BA171" s="296"/>
      <c r="BB171" s="296"/>
      <c r="BC171" s="296"/>
      <c r="BD171" s="296"/>
      <c r="BE171" s="296"/>
      <c r="BF171" s="296"/>
      <c r="BG171" s="296"/>
      <c r="BH171" s="296"/>
      <c r="BI171" s="296"/>
      <c r="BJ171" s="296"/>
    </row>
    <row r="172" customFormat="false" ht="15.75" hidden="false" customHeight="false" outlineLevel="0" collapsed="false">
      <c r="A172" s="301" t="n">
        <v>43918</v>
      </c>
      <c r="B172" s="295" t="s">
        <v>73</v>
      </c>
      <c r="C172" s="296"/>
      <c r="D172" s="296"/>
      <c r="E172" s="296"/>
      <c r="F172" s="296"/>
      <c r="G172" s="296"/>
      <c r="H172" s="296"/>
      <c r="I172" s="296"/>
      <c r="J172" s="296"/>
      <c r="K172" s="296"/>
      <c r="L172" s="296"/>
      <c r="M172" s="296"/>
      <c r="N172" s="296"/>
      <c r="O172" s="296"/>
      <c r="P172" s="296"/>
      <c r="Q172" s="296"/>
      <c r="R172" s="296"/>
      <c r="S172" s="296"/>
      <c r="T172" s="296"/>
      <c r="U172" s="296"/>
      <c r="V172" s="347"/>
      <c r="W172" s="296"/>
      <c r="X172" s="296"/>
      <c r="Y172" s="296"/>
      <c r="Z172" s="296"/>
      <c r="AA172" s="296"/>
      <c r="AB172" s="296"/>
      <c r="AC172" s="296"/>
      <c r="AD172" s="296"/>
      <c r="AE172" s="296"/>
      <c r="AF172" s="296"/>
      <c r="AG172" s="296"/>
      <c r="AH172" s="296"/>
      <c r="AI172" s="296"/>
      <c r="AJ172" s="296"/>
      <c r="AK172" s="296"/>
      <c r="AL172" s="296"/>
      <c r="AM172" s="296"/>
      <c r="AN172" s="296"/>
      <c r="AO172" s="296"/>
      <c r="AP172" s="296"/>
      <c r="AQ172" s="296"/>
      <c r="AR172" s="296"/>
      <c r="AS172" s="296"/>
      <c r="AT172" s="296"/>
      <c r="AU172" s="296"/>
      <c r="AV172" s="296"/>
      <c r="AW172" s="296"/>
      <c r="AX172" s="296"/>
      <c r="AY172" s="296"/>
      <c r="AZ172" s="296"/>
      <c r="BA172" s="296"/>
      <c r="BB172" s="296"/>
      <c r="BC172" s="296"/>
      <c r="BD172" s="296"/>
      <c r="BE172" s="296"/>
      <c r="BF172" s="296"/>
      <c r="BG172" s="296"/>
      <c r="BH172" s="296"/>
      <c r="BI172" s="296"/>
      <c r="BJ172" s="296"/>
    </row>
    <row r="173" customFormat="false" ht="15.75" hidden="false" customHeight="false" outlineLevel="0" collapsed="false">
      <c r="A173" s="301" t="n">
        <v>43918</v>
      </c>
      <c r="B173" s="295" t="s">
        <v>74</v>
      </c>
      <c r="C173" s="296"/>
      <c r="D173" s="296"/>
      <c r="E173" s="296"/>
      <c r="F173" s="296"/>
      <c r="G173" s="296"/>
      <c r="H173" s="296"/>
      <c r="I173" s="296"/>
      <c r="J173" s="296"/>
      <c r="K173" s="296"/>
      <c r="L173" s="296"/>
      <c r="M173" s="296"/>
      <c r="N173" s="296"/>
      <c r="O173" s="296"/>
      <c r="P173" s="296"/>
      <c r="Q173" s="296"/>
      <c r="R173" s="296"/>
      <c r="S173" s="296"/>
      <c r="T173" s="296"/>
      <c r="U173" s="296"/>
      <c r="V173" s="347"/>
      <c r="W173" s="296"/>
      <c r="X173" s="296"/>
      <c r="Y173" s="296"/>
      <c r="Z173" s="296"/>
      <c r="AA173" s="296"/>
      <c r="AB173" s="296"/>
      <c r="AC173" s="296"/>
      <c r="AD173" s="296"/>
      <c r="AE173" s="296"/>
      <c r="AF173" s="296"/>
      <c r="AG173" s="296"/>
      <c r="AH173" s="296"/>
      <c r="AI173" s="296"/>
      <c r="AJ173" s="296"/>
      <c r="AK173" s="296"/>
      <c r="AL173" s="296"/>
      <c r="AM173" s="296"/>
      <c r="AN173" s="296"/>
      <c r="AO173" s="296"/>
      <c r="AP173" s="296"/>
      <c r="AQ173" s="296"/>
      <c r="AR173" s="296"/>
      <c r="AS173" s="296"/>
      <c r="AT173" s="296"/>
      <c r="AU173" s="296"/>
      <c r="AV173" s="296"/>
      <c r="AW173" s="296"/>
      <c r="AX173" s="296"/>
      <c r="AY173" s="296"/>
      <c r="AZ173" s="296"/>
      <c r="BA173" s="296"/>
      <c r="BB173" s="296"/>
      <c r="BC173" s="296"/>
      <c r="BD173" s="296"/>
      <c r="BE173" s="296"/>
      <c r="BF173" s="296"/>
      <c r="BG173" s="296"/>
      <c r="BH173" s="296"/>
      <c r="BI173" s="296"/>
      <c r="BJ173" s="296"/>
    </row>
    <row r="174" customFormat="false" ht="15.75" hidden="false" customHeight="false" outlineLevel="0" collapsed="false">
      <c r="A174" s="301" t="n">
        <v>43918</v>
      </c>
      <c r="B174" s="295" t="s">
        <v>75</v>
      </c>
      <c r="C174" s="295" t="n">
        <v>10</v>
      </c>
      <c r="D174" s="296"/>
      <c r="E174" s="296"/>
      <c r="F174" s="296"/>
      <c r="G174" s="296"/>
      <c r="H174" s="296"/>
      <c r="I174" s="296"/>
      <c r="J174" s="296"/>
      <c r="K174" s="296"/>
      <c r="L174" s="296"/>
      <c r="M174" s="296"/>
      <c r="N174" s="296"/>
      <c r="O174" s="296"/>
      <c r="P174" s="296"/>
      <c r="Q174" s="296"/>
      <c r="R174" s="296"/>
      <c r="S174" s="296"/>
      <c r="T174" s="296"/>
      <c r="U174" s="296"/>
      <c r="V174" s="347"/>
      <c r="W174" s="296"/>
      <c r="X174" s="296"/>
      <c r="Y174" s="296"/>
      <c r="Z174" s="296"/>
      <c r="AA174" s="296"/>
      <c r="AB174" s="296"/>
      <c r="AC174" s="296"/>
      <c r="AD174" s="296"/>
      <c r="AE174" s="296"/>
      <c r="AF174" s="296"/>
      <c r="AG174" s="296"/>
      <c r="AH174" s="296"/>
      <c r="AI174" s="296"/>
      <c r="AJ174" s="296"/>
      <c r="AK174" s="296"/>
      <c r="AL174" s="296"/>
      <c r="AM174" s="296"/>
      <c r="AN174" s="296"/>
      <c r="AO174" s="296"/>
      <c r="AP174" s="296"/>
      <c r="AQ174" s="296"/>
      <c r="AR174" s="296"/>
      <c r="AS174" s="296"/>
      <c r="AT174" s="296"/>
      <c r="AU174" s="296"/>
      <c r="AV174" s="296"/>
      <c r="AW174" s="296"/>
      <c r="AX174" s="296"/>
      <c r="AY174" s="296"/>
      <c r="AZ174" s="296"/>
      <c r="BA174" s="296"/>
      <c r="BB174" s="296"/>
      <c r="BC174" s="296"/>
      <c r="BD174" s="296"/>
      <c r="BE174" s="296"/>
      <c r="BF174" s="296"/>
      <c r="BG174" s="296"/>
      <c r="BH174" s="296"/>
      <c r="BI174" s="296"/>
      <c r="BJ174" s="296"/>
    </row>
    <row r="175" customFormat="false" ht="15.75" hidden="false" customHeight="false" outlineLevel="0" collapsed="false">
      <c r="A175" s="301" t="n">
        <v>43918</v>
      </c>
      <c r="B175" s="295" t="s">
        <v>78</v>
      </c>
      <c r="C175" s="296"/>
      <c r="D175" s="296"/>
      <c r="E175" s="296"/>
      <c r="F175" s="296"/>
      <c r="G175" s="296"/>
      <c r="H175" s="296"/>
      <c r="I175" s="296"/>
      <c r="J175" s="296"/>
      <c r="K175" s="296"/>
      <c r="L175" s="296"/>
      <c r="M175" s="296"/>
      <c r="N175" s="296"/>
      <c r="O175" s="296"/>
      <c r="P175" s="296"/>
      <c r="Q175" s="296"/>
      <c r="R175" s="296"/>
      <c r="S175" s="296"/>
      <c r="T175" s="296"/>
      <c r="U175" s="296"/>
      <c r="V175" s="347"/>
      <c r="W175" s="296"/>
      <c r="X175" s="296"/>
      <c r="Y175" s="296"/>
      <c r="Z175" s="296"/>
      <c r="AA175" s="296"/>
      <c r="AB175" s="296"/>
      <c r="AC175" s="296"/>
      <c r="AD175" s="296"/>
      <c r="AE175" s="296"/>
      <c r="AF175" s="296"/>
      <c r="AG175" s="296"/>
      <c r="AH175" s="296"/>
      <c r="AI175" s="296"/>
      <c r="AJ175" s="296"/>
      <c r="AK175" s="296"/>
      <c r="AL175" s="296"/>
      <c r="AM175" s="296"/>
      <c r="AN175" s="296"/>
      <c r="AO175" s="296"/>
      <c r="AP175" s="296"/>
      <c r="AQ175" s="296"/>
      <c r="AR175" s="296"/>
      <c r="AS175" s="296"/>
      <c r="AT175" s="296"/>
      <c r="AU175" s="296"/>
      <c r="AV175" s="296"/>
      <c r="AW175" s="296"/>
      <c r="AX175" s="296"/>
      <c r="AY175" s="296"/>
      <c r="AZ175" s="296"/>
      <c r="BA175" s="296"/>
      <c r="BB175" s="296"/>
      <c r="BC175" s="296"/>
      <c r="BD175" s="296"/>
      <c r="BE175" s="296"/>
      <c r="BF175" s="296"/>
      <c r="BG175" s="296"/>
      <c r="BH175" s="296"/>
      <c r="BI175" s="296"/>
      <c r="BJ175" s="296"/>
    </row>
    <row r="176" customFormat="false" ht="15.75" hidden="false" customHeight="false" outlineLevel="0" collapsed="false">
      <c r="A176" s="301" t="n">
        <v>43918</v>
      </c>
      <c r="B176" s="295" t="s">
        <v>79</v>
      </c>
      <c r="C176" s="295" t="n">
        <v>38</v>
      </c>
      <c r="D176" s="295" t="n">
        <v>12</v>
      </c>
      <c r="E176" s="295" t="n">
        <v>11</v>
      </c>
      <c r="F176" s="296"/>
      <c r="G176" s="296"/>
      <c r="H176" s="296"/>
      <c r="I176" s="296"/>
      <c r="J176" s="296"/>
      <c r="K176" s="296"/>
      <c r="L176" s="296"/>
      <c r="M176" s="296"/>
      <c r="N176" s="296"/>
      <c r="O176" s="296"/>
      <c r="P176" s="296"/>
      <c r="Q176" s="296"/>
      <c r="R176" s="296"/>
      <c r="S176" s="296"/>
      <c r="T176" s="296"/>
      <c r="U176" s="296"/>
      <c r="V176" s="347"/>
      <c r="W176" s="296"/>
      <c r="X176" s="296"/>
      <c r="Y176" s="296"/>
      <c r="Z176" s="296"/>
      <c r="AA176" s="296"/>
      <c r="AB176" s="296"/>
      <c r="AC176" s="296"/>
      <c r="AD176" s="296"/>
      <c r="AE176" s="296"/>
      <c r="AF176" s="296"/>
      <c r="AG176" s="296"/>
      <c r="AH176" s="296"/>
      <c r="AI176" s="296"/>
      <c r="AJ176" s="296"/>
      <c r="AK176" s="296"/>
      <c r="AL176" s="296"/>
      <c r="AM176" s="296"/>
      <c r="AN176" s="296"/>
      <c r="AO176" s="296"/>
      <c r="AP176" s="296"/>
      <c r="AQ176" s="296"/>
      <c r="AR176" s="296"/>
      <c r="AS176" s="296"/>
      <c r="AT176" s="296"/>
      <c r="AU176" s="296"/>
      <c r="AV176" s="296"/>
      <c r="AW176" s="296"/>
      <c r="AX176" s="296"/>
      <c r="AY176" s="296"/>
      <c r="AZ176" s="296"/>
      <c r="BA176" s="296"/>
      <c r="BB176" s="296"/>
      <c r="BC176" s="296"/>
      <c r="BD176" s="296"/>
      <c r="BE176" s="296"/>
      <c r="BF176" s="296"/>
      <c r="BG176" s="296"/>
      <c r="BH176" s="296"/>
      <c r="BI176" s="296"/>
      <c r="BJ176" s="296"/>
    </row>
    <row r="177" customFormat="false" ht="15.75" hidden="false" customHeight="false" outlineLevel="0" collapsed="false">
      <c r="A177" s="301" t="n">
        <v>43918</v>
      </c>
      <c r="B177" s="295" t="s">
        <v>80</v>
      </c>
      <c r="C177" s="296"/>
      <c r="D177" s="296"/>
      <c r="E177" s="296"/>
      <c r="F177" s="296"/>
      <c r="G177" s="296"/>
      <c r="H177" s="296"/>
      <c r="I177" s="296"/>
      <c r="J177" s="296"/>
      <c r="K177" s="296"/>
      <c r="L177" s="296"/>
      <c r="M177" s="296"/>
      <c r="N177" s="296"/>
      <c r="O177" s="296"/>
      <c r="P177" s="296"/>
      <c r="Q177" s="296"/>
      <c r="R177" s="296"/>
      <c r="S177" s="296"/>
      <c r="T177" s="296"/>
      <c r="U177" s="296"/>
      <c r="V177" s="347"/>
      <c r="W177" s="296"/>
      <c r="X177" s="296"/>
      <c r="Y177" s="296"/>
      <c r="Z177" s="296"/>
      <c r="AA177" s="296"/>
      <c r="AB177" s="296"/>
      <c r="AC177" s="296"/>
      <c r="AD177" s="296"/>
      <c r="AE177" s="296"/>
      <c r="AF177" s="296"/>
      <c r="AG177" s="296"/>
      <c r="AH177" s="296"/>
      <c r="AI177" s="296"/>
      <c r="AJ177" s="296"/>
      <c r="AK177" s="296"/>
      <c r="AL177" s="296"/>
      <c r="AM177" s="296"/>
      <c r="AN177" s="296"/>
      <c r="AO177" s="296"/>
      <c r="AP177" s="296"/>
      <c r="AQ177" s="296"/>
      <c r="AR177" s="296"/>
      <c r="AS177" s="296"/>
      <c r="AT177" s="296"/>
      <c r="AU177" s="296"/>
      <c r="AV177" s="296"/>
      <c r="AW177" s="296"/>
      <c r="AX177" s="296"/>
      <c r="AY177" s="296"/>
      <c r="AZ177" s="296"/>
      <c r="BA177" s="296"/>
      <c r="BB177" s="296"/>
      <c r="BC177" s="296"/>
      <c r="BD177" s="296"/>
      <c r="BE177" s="296"/>
      <c r="BF177" s="296"/>
      <c r="BG177" s="296"/>
      <c r="BH177" s="296"/>
      <c r="BI177" s="296"/>
      <c r="BJ177" s="296"/>
    </row>
    <row r="178" customFormat="false" ht="15.75" hidden="false" customHeight="false" outlineLevel="0" collapsed="false">
      <c r="A178" s="301" t="n">
        <v>43918</v>
      </c>
      <c r="B178" s="295" t="s">
        <v>82</v>
      </c>
      <c r="C178" s="295" t="n">
        <v>21</v>
      </c>
      <c r="D178" s="295" t="n">
        <v>1</v>
      </c>
      <c r="E178" s="295" t="n">
        <v>3</v>
      </c>
      <c r="F178" s="296"/>
      <c r="G178" s="296"/>
      <c r="H178" s="296"/>
      <c r="I178" s="296"/>
      <c r="J178" s="296"/>
      <c r="K178" s="296"/>
      <c r="L178" s="296"/>
      <c r="M178" s="296"/>
      <c r="N178" s="296"/>
      <c r="O178" s="296"/>
      <c r="P178" s="296"/>
      <c r="Q178" s="296"/>
      <c r="R178" s="296"/>
      <c r="S178" s="296"/>
      <c r="T178" s="296"/>
      <c r="U178" s="296"/>
      <c r="V178" s="347"/>
      <c r="W178" s="296"/>
      <c r="X178" s="296"/>
      <c r="Y178" s="296"/>
      <c r="Z178" s="296"/>
      <c r="AA178" s="296"/>
      <c r="AB178" s="296"/>
      <c r="AC178" s="296"/>
      <c r="AD178" s="296"/>
      <c r="AE178" s="296"/>
      <c r="AF178" s="296"/>
      <c r="AG178" s="296"/>
      <c r="AH178" s="296"/>
      <c r="AI178" s="296"/>
      <c r="AJ178" s="296"/>
      <c r="AK178" s="296"/>
      <c r="AL178" s="296"/>
      <c r="AM178" s="296"/>
      <c r="AN178" s="296"/>
      <c r="AO178" s="296"/>
      <c r="AP178" s="296"/>
      <c r="AQ178" s="296"/>
      <c r="AR178" s="296"/>
      <c r="AS178" s="296"/>
      <c r="AT178" s="296"/>
      <c r="AU178" s="296"/>
      <c r="AV178" s="296"/>
      <c r="AW178" s="296"/>
      <c r="AX178" s="296"/>
      <c r="AY178" s="296"/>
      <c r="AZ178" s="296"/>
      <c r="BA178" s="296"/>
      <c r="BB178" s="296"/>
      <c r="BC178" s="296"/>
      <c r="BD178" s="296"/>
      <c r="BE178" s="296"/>
      <c r="BF178" s="296"/>
      <c r="BG178" s="296"/>
      <c r="BH178" s="296"/>
      <c r="BI178" s="296"/>
      <c r="BJ178" s="296"/>
    </row>
    <row r="179" customFormat="false" ht="15.75" hidden="false" customHeight="false" outlineLevel="0" collapsed="false">
      <c r="A179" s="301" t="n">
        <v>43918</v>
      </c>
      <c r="B179" s="295" t="s">
        <v>83</v>
      </c>
      <c r="C179" s="295" t="n">
        <v>12</v>
      </c>
      <c r="D179" s="296"/>
      <c r="E179" s="295" t="n">
        <v>1</v>
      </c>
      <c r="F179" s="296"/>
      <c r="G179" s="296"/>
      <c r="H179" s="296"/>
      <c r="I179" s="296"/>
      <c r="J179" s="296"/>
      <c r="K179" s="296"/>
      <c r="L179" s="296"/>
      <c r="M179" s="296"/>
      <c r="N179" s="296"/>
      <c r="O179" s="296"/>
      <c r="P179" s="296"/>
      <c r="Q179" s="296"/>
      <c r="R179" s="296"/>
      <c r="S179" s="296"/>
      <c r="T179" s="296"/>
      <c r="U179" s="296"/>
      <c r="V179" s="347"/>
      <c r="W179" s="296"/>
      <c r="X179" s="296"/>
      <c r="Y179" s="296"/>
      <c r="Z179" s="296"/>
      <c r="AA179" s="296"/>
      <c r="AB179" s="296"/>
      <c r="AC179" s="296"/>
      <c r="AD179" s="296"/>
      <c r="AE179" s="296"/>
      <c r="AF179" s="296"/>
      <c r="AG179" s="296"/>
      <c r="AH179" s="296"/>
      <c r="AI179" s="296"/>
      <c r="AJ179" s="296"/>
      <c r="AK179" s="296"/>
      <c r="AL179" s="296"/>
      <c r="AM179" s="296"/>
      <c r="AN179" s="296"/>
      <c r="AO179" s="296"/>
      <c r="AP179" s="296"/>
      <c r="AQ179" s="296"/>
      <c r="AR179" s="296"/>
      <c r="AS179" s="296"/>
      <c r="AT179" s="296"/>
      <c r="AU179" s="296"/>
      <c r="AV179" s="296"/>
      <c r="AW179" s="296"/>
      <c r="AX179" s="296"/>
      <c r="AY179" s="296"/>
      <c r="AZ179" s="296"/>
      <c r="BA179" s="296"/>
      <c r="BB179" s="296"/>
      <c r="BC179" s="296"/>
      <c r="BD179" s="296"/>
      <c r="BE179" s="296"/>
      <c r="BF179" s="296"/>
      <c r="BG179" s="296"/>
      <c r="BH179" s="296"/>
      <c r="BI179" s="296"/>
      <c r="BJ179" s="296"/>
    </row>
    <row r="180" customFormat="false" ht="15.75" hidden="false" customHeight="false" outlineLevel="0" collapsed="false">
      <c r="A180" s="301" t="n">
        <v>43918</v>
      </c>
      <c r="B180" s="295" t="s">
        <v>84</v>
      </c>
      <c r="C180" s="295" t="n">
        <v>11</v>
      </c>
      <c r="D180" s="296"/>
      <c r="E180" s="296"/>
      <c r="F180" s="296"/>
      <c r="G180" s="296"/>
      <c r="H180" s="296"/>
      <c r="I180" s="296"/>
      <c r="J180" s="296"/>
      <c r="K180" s="296"/>
      <c r="L180" s="296"/>
      <c r="M180" s="296"/>
      <c r="N180" s="296"/>
      <c r="O180" s="296"/>
      <c r="P180" s="296"/>
      <c r="Q180" s="296"/>
      <c r="R180" s="296"/>
      <c r="S180" s="296"/>
      <c r="T180" s="296"/>
      <c r="U180" s="296"/>
      <c r="V180" s="347"/>
      <c r="W180" s="296"/>
      <c r="X180" s="296"/>
      <c r="Y180" s="296"/>
      <c r="Z180" s="296"/>
      <c r="AA180" s="296"/>
      <c r="AB180" s="296"/>
      <c r="AC180" s="296"/>
      <c r="AD180" s="296"/>
      <c r="AE180" s="296"/>
      <c r="AF180" s="296"/>
      <c r="AG180" s="296"/>
      <c r="AH180" s="296"/>
      <c r="AI180" s="296"/>
      <c r="AJ180" s="296"/>
      <c r="AK180" s="296"/>
      <c r="AL180" s="296"/>
      <c r="AM180" s="296"/>
      <c r="AN180" s="296"/>
      <c r="AO180" s="296"/>
      <c r="AP180" s="296"/>
      <c r="AQ180" s="296"/>
      <c r="AR180" s="296"/>
      <c r="AS180" s="296"/>
      <c r="AT180" s="296"/>
      <c r="AU180" s="296"/>
      <c r="AV180" s="296"/>
      <c r="AW180" s="296"/>
      <c r="AX180" s="296"/>
      <c r="AY180" s="296"/>
      <c r="AZ180" s="296"/>
      <c r="BA180" s="296"/>
      <c r="BB180" s="296"/>
      <c r="BC180" s="296"/>
      <c r="BD180" s="296"/>
      <c r="BE180" s="296"/>
      <c r="BF180" s="296"/>
      <c r="BG180" s="296"/>
      <c r="BH180" s="296"/>
      <c r="BI180" s="296"/>
      <c r="BJ180" s="296"/>
    </row>
    <row r="181" customFormat="false" ht="15.75" hidden="false" customHeight="false" outlineLevel="0" collapsed="false">
      <c r="A181" s="301" t="n">
        <v>43918</v>
      </c>
      <c r="B181" s="295" t="s">
        <v>85</v>
      </c>
      <c r="C181" s="296"/>
      <c r="D181" s="296"/>
      <c r="E181" s="296"/>
      <c r="F181" s="296"/>
      <c r="G181" s="296"/>
      <c r="H181" s="296"/>
      <c r="I181" s="296"/>
      <c r="J181" s="296"/>
      <c r="K181" s="296"/>
      <c r="L181" s="296"/>
      <c r="M181" s="296"/>
      <c r="N181" s="296"/>
      <c r="O181" s="296"/>
      <c r="P181" s="296"/>
      <c r="Q181" s="296"/>
      <c r="R181" s="296"/>
      <c r="S181" s="296"/>
      <c r="T181" s="296"/>
      <c r="U181" s="296"/>
      <c r="V181" s="347"/>
      <c r="W181" s="296"/>
      <c r="X181" s="296"/>
      <c r="Y181" s="296"/>
      <c r="Z181" s="296"/>
      <c r="AA181" s="296"/>
      <c r="AB181" s="296"/>
      <c r="AC181" s="296"/>
      <c r="AD181" s="296"/>
      <c r="AE181" s="296"/>
      <c r="AF181" s="296"/>
      <c r="AG181" s="296"/>
      <c r="AH181" s="296"/>
      <c r="AI181" s="296"/>
      <c r="AJ181" s="296"/>
      <c r="AK181" s="296"/>
      <c r="AL181" s="296"/>
      <c r="AM181" s="296"/>
      <c r="AN181" s="296"/>
      <c r="AO181" s="296"/>
      <c r="AP181" s="296"/>
      <c r="AQ181" s="296"/>
      <c r="AR181" s="296"/>
      <c r="AS181" s="296"/>
      <c r="AT181" s="296"/>
      <c r="AU181" s="296"/>
      <c r="AV181" s="296"/>
      <c r="AW181" s="296"/>
      <c r="AX181" s="296"/>
      <c r="AY181" s="296"/>
      <c r="AZ181" s="296"/>
      <c r="BA181" s="296"/>
      <c r="BB181" s="296"/>
      <c r="BC181" s="296"/>
      <c r="BD181" s="296"/>
      <c r="BE181" s="296"/>
      <c r="BF181" s="296"/>
      <c r="BG181" s="296"/>
      <c r="BH181" s="296"/>
      <c r="BI181" s="296"/>
      <c r="BJ181" s="296"/>
    </row>
    <row r="182" customFormat="false" ht="15.75" hidden="false" customHeight="false" outlineLevel="0" collapsed="false">
      <c r="A182" s="301" t="n">
        <v>43918</v>
      </c>
      <c r="B182" s="295" t="s">
        <v>86</v>
      </c>
      <c r="C182" s="295" t="n">
        <v>6</v>
      </c>
      <c r="D182" s="296"/>
      <c r="E182" s="296"/>
      <c r="F182" s="296"/>
      <c r="G182" s="296"/>
      <c r="H182" s="296"/>
      <c r="I182" s="296"/>
      <c r="J182" s="296"/>
      <c r="K182" s="296"/>
      <c r="L182" s="296"/>
      <c r="M182" s="296"/>
      <c r="N182" s="296"/>
      <c r="O182" s="296"/>
      <c r="P182" s="296"/>
      <c r="Q182" s="296"/>
      <c r="R182" s="296"/>
      <c r="S182" s="296"/>
      <c r="T182" s="296"/>
      <c r="U182" s="296"/>
      <c r="V182" s="347"/>
      <c r="W182" s="296"/>
      <c r="X182" s="296"/>
      <c r="Y182" s="296"/>
      <c r="Z182" s="296"/>
      <c r="AA182" s="296"/>
      <c r="AB182" s="296"/>
      <c r="AC182" s="296"/>
      <c r="AD182" s="296"/>
      <c r="AE182" s="296"/>
      <c r="AF182" s="296"/>
      <c r="AG182" s="296"/>
      <c r="AH182" s="296"/>
      <c r="AI182" s="296"/>
      <c r="AJ182" s="296"/>
      <c r="AK182" s="296"/>
      <c r="AL182" s="296"/>
      <c r="AM182" s="296"/>
      <c r="AN182" s="296"/>
      <c r="AO182" s="296"/>
      <c r="AP182" s="296"/>
      <c r="AQ182" s="296"/>
      <c r="AR182" s="296"/>
      <c r="AS182" s="296"/>
      <c r="AT182" s="296"/>
      <c r="AU182" s="296"/>
      <c r="AV182" s="296"/>
      <c r="AW182" s="296"/>
      <c r="AX182" s="296"/>
      <c r="AY182" s="296"/>
      <c r="AZ182" s="296"/>
      <c r="BA182" s="296"/>
      <c r="BB182" s="296"/>
      <c r="BC182" s="296"/>
      <c r="BD182" s="296"/>
      <c r="BE182" s="296"/>
      <c r="BF182" s="296"/>
      <c r="BG182" s="296"/>
      <c r="BH182" s="296"/>
      <c r="BI182" s="296"/>
      <c r="BJ182" s="296"/>
    </row>
    <row r="183" customFormat="false" ht="15.75" hidden="false" customHeight="false" outlineLevel="0" collapsed="false">
      <c r="A183" s="301" t="n">
        <v>43918</v>
      </c>
      <c r="B183" s="295" t="s">
        <v>87</v>
      </c>
      <c r="C183" s="295" t="n">
        <v>1</v>
      </c>
      <c r="D183" s="296"/>
      <c r="E183" s="296"/>
      <c r="F183" s="296"/>
      <c r="G183" s="296"/>
      <c r="H183" s="296"/>
      <c r="I183" s="296"/>
      <c r="J183" s="296"/>
      <c r="K183" s="296"/>
      <c r="L183" s="296"/>
      <c r="M183" s="296"/>
      <c r="N183" s="296"/>
      <c r="O183" s="296"/>
      <c r="P183" s="296"/>
      <c r="Q183" s="296"/>
      <c r="R183" s="296"/>
      <c r="S183" s="296"/>
      <c r="T183" s="296"/>
      <c r="U183" s="296"/>
      <c r="V183" s="347"/>
      <c r="W183" s="296"/>
      <c r="X183" s="296"/>
      <c r="Y183" s="296"/>
      <c r="Z183" s="296"/>
      <c r="AA183" s="296"/>
      <c r="AB183" s="296"/>
      <c r="AC183" s="296"/>
      <c r="AD183" s="296"/>
      <c r="AE183" s="296"/>
      <c r="AF183" s="296"/>
      <c r="AG183" s="296"/>
      <c r="AH183" s="296"/>
      <c r="AI183" s="296"/>
      <c r="AJ183" s="296"/>
      <c r="AK183" s="296"/>
      <c r="AL183" s="296"/>
      <c r="AM183" s="296"/>
      <c r="AN183" s="296"/>
      <c r="AO183" s="296"/>
      <c r="AP183" s="296"/>
      <c r="AQ183" s="296"/>
      <c r="AR183" s="296"/>
      <c r="AS183" s="296"/>
      <c r="AT183" s="296"/>
      <c r="AU183" s="296"/>
      <c r="AV183" s="296"/>
      <c r="AW183" s="296"/>
      <c r="AX183" s="296"/>
      <c r="AY183" s="296"/>
      <c r="AZ183" s="296"/>
      <c r="BA183" s="296"/>
      <c r="BB183" s="296"/>
      <c r="BC183" s="296"/>
      <c r="BD183" s="296"/>
      <c r="BE183" s="296"/>
      <c r="BF183" s="296"/>
      <c r="BG183" s="296"/>
      <c r="BH183" s="296"/>
      <c r="BI183" s="296"/>
      <c r="BJ183" s="296"/>
    </row>
    <row r="184" customFormat="false" ht="15.75" hidden="false" customHeight="false" outlineLevel="0" collapsed="false">
      <c r="A184" s="301" t="n">
        <v>43918</v>
      </c>
      <c r="B184" s="295" t="s">
        <v>88</v>
      </c>
      <c r="C184" s="296"/>
      <c r="D184" s="296"/>
      <c r="E184" s="296"/>
      <c r="F184" s="296"/>
      <c r="G184" s="296"/>
      <c r="H184" s="296"/>
      <c r="I184" s="296"/>
      <c r="J184" s="296"/>
      <c r="K184" s="296"/>
      <c r="L184" s="296"/>
      <c r="M184" s="296"/>
      <c r="N184" s="296"/>
      <c r="O184" s="296"/>
      <c r="P184" s="296"/>
      <c r="Q184" s="296"/>
      <c r="R184" s="296"/>
      <c r="S184" s="296"/>
      <c r="T184" s="296"/>
      <c r="U184" s="296"/>
      <c r="V184" s="347"/>
      <c r="W184" s="296"/>
      <c r="X184" s="296"/>
      <c r="Y184" s="296"/>
      <c r="Z184" s="296"/>
      <c r="AA184" s="296"/>
      <c r="AB184" s="296"/>
      <c r="AC184" s="296"/>
      <c r="AD184" s="296"/>
      <c r="AE184" s="296"/>
      <c r="AF184" s="296"/>
      <c r="AG184" s="296"/>
      <c r="AH184" s="296"/>
      <c r="AI184" s="296"/>
      <c r="AJ184" s="296"/>
      <c r="AK184" s="296"/>
      <c r="AL184" s="296"/>
      <c r="AM184" s="296"/>
      <c r="AN184" s="296"/>
      <c r="AO184" s="296"/>
      <c r="AP184" s="296"/>
      <c r="AQ184" s="296"/>
      <c r="AR184" s="296"/>
      <c r="AS184" s="296"/>
      <c r="AT184" s="296"/>
      <c r="AU184" s="296"/>
      <c r="AV184" s="296"/>
      <c r="AW184" s="296"/>
      <c r="AX184" s="296"/>
      <c r="AY184" s="296"/>
      <c r="AZ184" s="296"/>
      <c r="BA184" s="296"/>
      <c r="BB184" s="296"/>
      <c r="BC184" s="296"/>
      <c r="BD184" s="296"/>
      <c r="BE184" s="296"/>
      <c r="BF184" s="296"/>
      <c r="BG184" s="296"/>
      <c r="BH184" s="296"/>
      <c r="BI184" s="296"/>
      <c r="BJ184" s="296"/>
    </row>
    <row r="185" customFormat="false" ht="15.75" hidden="false" customHeight="false" outlineLevel="0" collapsed="false">
      <c r="A185" s="301" t="n">
        <v>43918</v>
      </c>
      <c r="B185" s="295" t="s">
        <v>90</v>
      </c>
      <c r="C185" s="296"/>
      <c r="D185" s="296"/>
      <c r="E185" s="296"/>
      <c r="F185" s="296"/>
      <c r="G185" s="296"/>
      <c r="H185" s="296"/>
      <c r="I185" s="296"/>
      <c r="J185" s="296"/>
      <c r="K185" s="296"/>
      <c r="L185" s="296"/>
      <c r="M185" s="296"/>
      <c r="N185" s="296"/>
      <c r="O185" s="296"/>
      <c r="P185" s="296"/>
      <c r="Q185" s="296"/>
      <c r="R185" s="296"/>
      <c r="S185" s="296"/>
      <c r="T185" s="296"/>
      <c r="U185" s="296"/>
      <c r="V185" s="347"/>
      <c r="W185" s="296"/>
      <c r="X185" s="296"/>
      <c r="Y185" s="296"/>
      <c r="Z185" s="296"/>
      <c r="AA185" s="296"/>
      <c r="AB185" s="296"/>
      <c r="AC185" s="296"/>
      <c r="AD185" s="296"/>
      <c r="AE185" s="296"/>
      <c r="AF185" s="296"/>
      <c r="AG185" s="296"/>
      <c r="AH185" s="296"/>
      <c r="AI185" s="296"/>
      <c r="AJ185" s="296"/>
      <c r="AK185" s="296"/>
      <c r="AL185" s="296"/>
      <c r="AM185" s="296"/>
      <c r="AN185" s="296"/>
      <c r="AO185" s="296"/>
      <c r="AP185" s="296"/>
      <c r="AQ185" s="296"/>
      <c r="AR185" s="296"/>
      <c r="AS185" s="296"/>
      <c r="AT185" s="296"/>
      <c r="AU185" s="296"/>
      <c r="AV185" s="296"/>
      <c r="AW185" s="296"/>
      <c r="AX185" s="296"/>
      <c r="AY185" s="296"/>
      <c r="AZ185" s="296"/>
      <c r="BA185" s="296"/>
      <c r="BB185" s="296"/>
      <c r="BC185" s="296"/>
      <c r="BD185" s="296"/>
      <c r="BE185" s="296"/>
      <c r="BF185" s="296"/>
      <c r="BG185" s="296"/>
      <c r="BH185" s="296"/>
      <c r="BI185" s="296"/>
      <c r="BJ185" s="296"/>
    </row>
    <row r="186" customFormat="false" ht="15.75" hidden="false" customHeight="false" outlineLevel="0" collapsed="false">
      <c r="A186" s="301" t="n">
        <v>43918</v>
      </c>
      <c r="B186" s="295" t="s">
        <v>91</v>
      </c>
      <c r="C186" s="296"/>
      <c r="D186" s="296"/>
      <c r="E186" s="296"/>
      <c r="F186" s="296"/>
      <c r="G186" s="296"/>
      <c r="H186" s="296"/>
      <c r="I186" s="296"/>
      <c r="J186" s="296"/>
      <c r="K186" s="296"/>
      <c r="L186" s="296"/>
      <c r="M186" s="296"/>
      <c r="N186" s="296"/>
      <c r="O186" s="296"/>
      <c r="P186" s="296"/>
      <c r="Q186" s="296"/>
      <c r="R186" s="296"/>
      <c r="S186" s="296"/>
      <c r="T186" s="296"/>
      <c r="U186" s="296"/>
      <c r="V186" s="347"/>
      <c r="W186" s="296"/>
      <c r="X186" s="296"/>
      <c r="Y186" s="296"/>
      <c r="Z186" s="296"/>
      <c r="AA186" s="296"/>
      <c r="AB186" s="296"/>
      <c r="AC186" s="296"/>
      <c r="AD186" s="296"/>
      <c r="AE186" s="296"/>
      <c r="AF186" s="296"/>
      <c r="AG186" s="296"/>
      <c r="AH186" s="296"/>
      <c r="AI186" s="296"/>
      <c r="AJ186" s="296"/>
      <c r="AK186" s="296"/>
      <c r="AL186" s="296"/>
      <c r="AM186" s="296"/>
      <c r="AN186" s="296"/>
      <c r="AO186" s="296"/>
      <c r="AP186" s="296"/>
      <c r="AQ186" s="296"/>
      <c r="AR186" s="296"/>
      <c r="AS186" s="296"/>
      <c r="AT186" s="296"/>
      <c r="AU186" s="296"/>
      <c r="AV186" s="296"/>
      <c r="AW186" s="296"/>
      <c r="AX186" s="296"/>
      <c r="AY186" s="296"/>
      <c r="AZ186" s="296"/>
      <c r="BA186" s="296"/>
      <c r="BB186" s="296"/>
      <c r="BC186" s="296"/>
      <c r="BD186" s="296"/>
      <c r="BE186" s="296"/>
      <c r="BF186" s="296"/>
      <c r="BG186" s="296"/>
      <c r="BH186" s="296"/>
      <c r="BI186" s="296"/>
      <c r="BJ186" s="296"/>
    </row>
    <row r="187" customFormat="false" ht="15.75" hidden="false" customHeight="false" outlineLevel="0" collapsed="false">
      <c r="A187" s="301" t="n">
        <v>43918</v>
      </c>
      <c r="B187" s="295" t="s">
        <v>92</v>
      </c>
      <c r="C187" s="295" t="n">
        <v>1</v>
      </c>
      <c r="D187" s="296"/>
      <c r="E187" s="296"/>
      <c r="F187" s="296"/>
      <c r="G187" s="296"/>
      <c r="H187" s="296"/>
      <c r="I187" s="296"/>
      <c r="J187" s="296"/>
      <c r="K187" s="296"/>
      <c r="L187" s="296"/>
      <c r="M187" s="296"/>
      <c r="N187" s="296"/>
      <c r="O187" s="296"/>
      <c r="P187" s="296"/>
      <c r="Q187" s="296"/>
      <c r="R187" s="296"/>
      <c r="S187" s="296"/>
      <c r="T187" s="296"/>
      <c r="U187" s="296"/>
      <c r="V187" s="347"/>
      <c r="W187" s="296"/>
      <c r="X187" s="296"/>
      <c r="Y187" s="296"/>
      <c r="Z187" s="296"/>
      <c r="AA187" s="296"/>
      <c r="AB187" s="296"/>
      <c r="AC187" s="296"/>
      <c r="AD187" s="296"/>
      <c r="AE187" s="296"/>
      <c r="AF187" s="296"/>
      <c r="AG187" s="296"/>
      <c r="AH187" s="296"/>
      <c r="AI187" s="296"/>
      <c r="AJ187" s="296"/>
      <c r="AK187" s="296"/>
      <c r="AL187" s="296"/>
      <c r="AM187" s="296"/>
      <c r="AN187" s="296"/>
      <c r="AO187" s="296"/>
      <c r="AP187" s="296"/>
      <c r="AQ187" s="296"/>
      <c r="AR187" s="296"/>
      <c r="AS187" s="296"/>
      <c r="AT187" s="296"/>
      <c r="AU187" s="296"/>
      <c r="AV187" s="296"/>
      <c r="AW187" s="296"/>
      <c r="AX187" s="296"/>
      <c r="AY187" s="296"/>
      <c r="AZ187" s="296"/>
      <c r="BA187" s="296"/>
      <c r="BB187" s="296"/>
      <c r="BC187" s="296"/>
      <c r="BD187" s="296"/>
      <c r="BE187" s="296"/>
      <c r="BF187" s="296"/>
      <c r="BG187" s="296"/>
      <c r="BH187" s="296"/>
      <c r="BI187" s="296"/>
      <c r="BJ187" s="296"/>
    </row>
    <row r="188" customFormat="false" ht="15.75" hidden="false" customHeight="false" outlineLevel="0" collapsed="false">
      <c r="A188" s="301" t="n">
        <v>43918</v>
      </c>
      <c r="B188" s="295" t="s">
        <v>93</v>
      </c>
      <c r="C188" s="296"/>
      <c r="D188" s="296"/>
      <c r="E188" s="296"/>
      <c r="F188" s="296"/>
      <c r="G188" s="296"/>
      <c r="H188" s="296"/>
      <c r="I188" s="296"/>
      <c r="J188" s="296"/>
      <c r="K188" s="296"/>
      <c r="L188" s="296"/>
      <c r="M188" s="296"/>
      <c r="N188" s="296"/>
      <c r="O188" s="296"/>
      <c r="P188" s="296"/>
      <c r="Q188" s="296"/>
      <c r="R188" s="296"/>
      <c r="S188" s="296"/>
      <c r="T188" s="296"/>
      <c r="U188" s="296"/>
      <c r="V188" s="347"/>
      <c r="W188" s="296"/>
      <c r="X188" s="296"/>
      <c r="Y188" s="296"/>
      <c r="Z188" s="296"/>
      <c r="AA188" s="296"/>
      <c r="AB188" s="296"/>
      <c r="AC188" s="296"/>
      <c r="AD188" s="296"/>
      <c r="AE188" s="296"/>
      <c r="AF188" s="296"/>
      <c r="AG188" s="296"/>
      <c r="AH188" s="296"/>
      <c r="AI188" s="296"/>
      <c r="AJ188" s="296"/>
      <c r="AK188" s="296"/>
      <c r="AL188" s="296"/>
      <c r="AM188" s="296"/>
      <c r="AN188" s="296"/>
      <c r="AO188" s="296"/>
      <c r="AP188" s="296"/>
      <c r="AQ188" s="296"/>
      <c r="AR188" s="296"/>
      <c r="AS188" s="296"/>
      <c r="AT188" s="296"/>
      <c r="AU188" s="296"/>
      <c r="AV188" s="296"/>
      <c r="AW188" s="296"/>
      <c r="AX188" s="296"/>
      <c r="AY188" s="296"/>
      <c r="AZ188" s="296"/>
      <c r="BA188" s="296"/>
      <c r="BB188" s="296"/>
      <c r="BC188" s="296"/>
      <c r="BD188" s="296"/>
      <c r="BE188" s="296"/>
      <c r="BF188" s="296"/>
      <c r="BG188" s="296"/>
      <c r="BH188" s="296"/>
      <c r="BI188" s="296"/>
      <c r="BJ188" s="296"/>
    </row>
    <row r="189" customFormat="false" ht="15.75" hidden="false" customHeight="false" outlineLevel="0" collapsed="false">
      <c r="A189" s="301" t="n">
        <v>43918</v>
      </c>
      <c r="B189" s="295" t="s">
        <v>94</v>
      </c>
      <c r="C189" s="296"/>
      <c r="D189" s="296"/>
      <c r="E189" s="296"/>
      <c r="F189" s="296"/>
      <c r="G189" s="296"/>
      <c r="H189" s="296"/>
      <c r="I189" s="296"/>
      <c r="J189" s="296"/>
      <c r="K189" s="296"/>
      <c r="L189" s="296"/>
      <c r="M189" s="296"/>
      <c r="N189" s="296"/>
      <c r="O189" s="296"/>
      <c r="P189" s="296"/>
      <c r="Q189" s="296"/>
      <c r="R189" s="296"/>
      <c r="S189" s="296"/>
      <c r="T189" s="296"/>
      <c r="U189" s="296"/>
      <c r="V189" s="347"/>
      <c r="W189" s="296"/>
      <c r="X189" s="296"/>
      <c r="Y189" s="296"/>
      <c r="Z189" s="296"/>
      <c r="AA189" s="296"/>
      <c r="AB189" s="296"/>
      <c r="AC189" s="296"/>
      <c r="AD189" s="296"/>
      <c r="AE189" s="296"/>
      <c r="AF189" s="296"/>
      <c r="AG189" s="296"/>
      <c r="AH189" s="296"/>
      <c r="AI189" s="296"/>
      <c r="AJ189" s="296"/>
      <c r="AK189" s="296"/>
      <c r="AL189" s="296"/>
      <c r="AM189" s="296"/>
      <c r="AN189" s="296"/>
      <c r="AO189" s="296"/>
      <c r="AP189" s="296"/>
      <c r="AQ189" s="296"/>
      <c r="AR189" s="296"/>
      <c r="AS189" s="296"/>
      <c r="AT189" s="296"/>
      <c r="AU189" s="296"/>
      <c r="AV189" s="296"/>
      <c r="AW189" s="296"/>
      <c r="AX189" s="296"/>
      <c r="AY189" s="296"/>
      <c r="AZ189" s="296"/>
      <c r="BA189" s="296"/>
      <c r="BB189" s="296"/>
      <c r="BC189" s="296"/>
      <c r="BD189" s="296"/>
      <c r="BE189" s="296"/>
      <c r="BF189" s="296"/>
      <c r="BG189" s="296"/>
      <c r="BH189" s="296"/>
      <c r="BI189" s="296"/>
      <c r="BJ189" s="296"/>
    </row>
    <row r="190" customFormat="false" ht="15.75" hidden="false" customHeight="false" outlineLevel="0" collapsed="false">
      <c r="A190" s="301" t="n">
        <v>43918</v>
      </c>
      <c r="B190" s="295" t="s">
        <v>95</v>
      </c>
      <c r="C190" s="296"/>
      <c r="D190" s="296"/>
      <c r="E190" s="296"/>
      <c r="F190" s="296"/>
      <c r="G190" s="296"/>
      <c r="H190" s="296"/>
      <c r="I190" s="296"/>
      <c r="J190" s="296"/>
      <c r="K190" s="296"/>
      <c r="L190" s="296"/>
      <c r="M190" s="296"/>
      <c r="N190" s="296"/>
      <c r="O190" s="296"/>
      <c r="P190" s="296"/>
      <c r="Q190" s="296"/>
      <c r="R190" s="296"/>
      <c r="S190" s="296"/>
      <c r="T190" s="296"/>
      <c r="U190" s="296"/>
      <c r="V190" s="347"/>
      <c r="W190" s="296"/>
      <c r="X190" s="296"/>
      <c r="Y190" s="296"/>
      <c r="Z190" s="296"/>
      <c r="AA190" s="296"/>
      <c r="AB190" s="296"/>
      <c r="AC190" s="296"/>
      <c r="AD190" s="296"/>
      <c r="AE190" s="296"/>
      <c r="AF190" s="296"/>
      <c r="AG190" s="296"/>
      <c r="AH190" s="296"/>
      <c r="AI190" s="296"/>
      <c r="AJ190" s="296"/>
      <c r="AK190" s="296"/>
      <c r="AL190" s="296"/>
      <c r="AM190" s="296"/>
      <c r="AN190" s="296"/>
      <c r="AO190" s="296"/>
      <c r="AP190" s="296"/>
      <c r="AQ190" s="296"/>
      <c r="AR190" s="296"/>
      <c r="AS190" s="296"/>
      <c r="AT190" s="296"/>
      <c r="AU190" s="296"/>
      <c r="AV190" s="296"/>
      <c r="AW190" s="296"/>
      <c r="AX190" s="296"/>
      <c r="AY190" s="296"/>
      <c r="AZ190" s="296"/>
      <c r="BA190" s="296"/>
      <c r="BB190" s="296"/>
      <c r="BC190" s="296"/>
      <c r="BD190" s="296"/>
      <c r="BE190" s="296"/>
      <c r="BF190" s="296"/>
      <c r="BG190" s="296"/>
      <c r="BH190" s="296"/>
      <c r="BI190" s="296"/>
      <c r="BJ190" s="296"/>
    </row>
    <row r="191" customFormat="false" ht="15.75" hidden="false" customHeight="false" outlineLevel="0" collapsed="false">
      <c r="A191" s="301" t="n">
        <v>43918</v>
      </c>
      <c r="B191" s="295" t="s">
        <v>96</v>
      </c>
      <c r="C191" s="296"/>
      <c r="D191" s="296"/>
      <c r="E191" s="296"/>
      <c r="F191" s="296"/>
      <c r="G191" s="296"/>
      <c r="H191" s="296"/>
      <c r="I191" s="296"/>
      <c r="J191" s="296"/>
      <c r="K191" s="296"/>
      <c r="L191" s="296"/>
      <c r="M191" s="296"/>
      <c r="N191" s="296"/>
      <c r="O191" s="296"/>
      <c r="P191" s="296"/>
      <c r="Q191" s="296"/>
      <c r="R191" s="296"/>
      <c r="S191" s="296"/>
      <c r="T191" s="296"/>
      <c r="U191" s="296"/>
      <c r="V191" s="347"/>
      <c r="W191" s="296"/>
      <c r="X191" s="296"/>
      <c r="Y191" s="296"/>
      <c r="Z191" s="296"/>
      <c r="AA191" s="296"/>
      <c r="AB191" s="296"/>
      <c r="AC191" s="296"/>
      <c r="AD191" s="296"/>
      <c r="AE191" s="296"/>
      <c r="AF191" s="296"/>
      <c r="AG191" s="296"/>
      <c r="AH191" s="296"/>
      <c r="AI191" s="296"/>
      <c r="AJ191" s="296"/>
      <c r="AK191" s="296"/>
      <c r="AL191" s="296"/>
      <c r="AM191" s="296"/>
      <c r="AN191" s="296"/>
      <c r="AO191" s="296"/>
      <c r="AP191" s="296"/>
      <c r="AQ191" s="296"/>
      <c r="AR191" s="296"/>
      <c r="AS191" s="296"/>
      <c r="AT191" s="296"/>
      <c r="AU191" s="296"/>
      <c r="AV191" s="296"/>
      <c r="AW191" s="296"/>
      <c r="AX191" s="296"/>
      <c r="AY191" s="296"/>
      <c r="AZ191" s="296"/>
      <c r="BA191" s="296"/>
      <c r="BB191" s="296"/>
      <c r="BC191" s="296"/>
      <c r="BD191" s="296"/>
      <c r="BE191" s="296"/>
      <c r="BF191" s="296"/>
      <c r="BG191" s="296"/>
      <c r="BH191" s="296"/>
      <c r="BI191" s="296"/>
      <c r="BJ191" s="296"/>
    </row>
    <row r="192" customFormat="false" ht="15.75" hidden="false" customHeight="false" outlineLevel="0" collapsed="false">
      <c r="A192" s="301" t="n">
        <v>43918</v>
      </c>
      <c r="B192" s="295" t="s">
        <v>97</v>
      </c>
      <c r="C192" s="295" t="n">
        <v>4</v>
      </c>
      <c r="D192" s="296"/>
      <c r="E192" s="296"/>
      <c r="F192" s="296"/>
      <c r="G192" s="296"/>
      <c r="H192" s="296"/>
      <c r="I192" s="296"/>
      <c r="J192" s="296"/>
      <c r="K192" s="296"/>
      <c r="L192" s="296"/>
      <c r="M192" s="296"/>
      <c r="N192" s="296"/>
      <c r="O192" s="296"/>
      <c r="P192" s="296"/>
      <c r="Q192" s="296"/>
      <c r="R192" s="296"/>
      <c r="S192" s="296"/>
      <c r="T192" s="296"/>
      <c r="U192" s="296"/>
      <c r="V192" s="347"/>
      <c r="W192" s="296"/>
      <c r="X192" s="296"/>
      <c r="Y192" s="296"/>
      <c r="Z192" s="296"/>
      <c r="AA192" s="296"/>
      <c r="AB192" s="296"/>
      <c r="AC192" s="296"/>
      <c r="AD192" s="296"/>
      <c r="AE192" s="296"/>
      <c r="AF192" s="296"/>
      <c r="AG192" s="296"/>
      <c r="AH192" s="296"/>
      <c r="AI192" s="296"/>
      <c r="AJ192" s="296"/>
      <c r="AK192" s="296"/>
      <c r="AL192" s="296"/>
      <c r="AM192" s="296"/>
      <c r="AN192" s="296"/>
      <c r="AO192" s="296"/>
      <c r="AP192" s="296"/>
      <c r="AQ192" s="296"/>
      <c r="AR192" s="296"/>
      <c r="AS192" s="296"/>
      <c r="AT192" s="296"/>
      <c r="AU192" s="296"/>
      <c r="AV192" s="296"/>
      <c r="AW192" s="296"/>
      <c r="AX192" s="296"/>
      <c r="AY192" s="296"/>
      <c r="AZ192" s="296"/>
      <c r="BA192" s="296"/>
      <c r="BB192" s="296"/>
      <c r="BC192" s="296"/>
      <c r="BD192" s="296"/>
      <c r="BE192" s="296"/>
      <c r="BF192" s="296"/>
      <c r="BG192" s="296"/>
      <c r="BH192" s="296"/>
      <c r="BI192" s="296"/>
      <c r="BJ192" s="296"/>
    </row>
    <row r="193" customFormat="false" ht="15.75" hidden="false" customHeight="false" outlineLevel="0" collapsed="false">
      <c r="A193" s="301" t="n">
        <v>43918</v>
      </c>
      <c r="B193" s="295" t="s">
        <v>98</v>
      </c>
      <c r="C193" s="295" t="n">
        <v>1</v>
      </c>
      <c r="D193" s="296"/>
      <c r="E193" s="296"/>
      <c r="F193" s="296"/>
      <c r="G193" s="296"/>
      <c r="H193" s="296"/>
      <c r="I193" s="296"/>
      <c r="J193" s="296"/>
      <c r="K193" s="296"/>
      <c r="L193" s="296"/>
      <c r="M193" s="296"/>
      <c r="N193" s="296"/>
      <c r="O193" s="296"/>
      <c r="P193" s="296"/>
      <c r="Q193" s="296"/>
      <c r="R193" s="296"/>
      <c r="S193" s="296"/>
      <c r="T193" s="296"/>
      <c r="U193" s="296"/>
      <c r="V193" s="347"/>
      <c r="W193" s="296"/>
      <c r="X193" s="296"/>
      <c r="Y193" s="296"/>
      <c r="Z193" s="296"/>
      <c r="AA193" s="296"/>
      <c r="AB193" s="296"/>
      <c r="AC193" s="296"/>
      <c r="AD193" s="296"/>
      <c r="AE193" s="296"/>
      <c r="AF193" s="296"/>
      <c r="AG193" s="296"/>
      <c r="AH193" s="296"/>
      <c r="AI193" s="296"/>
      <c r="AJ193" s="296"/>
      <c r="AK193" s="296"/>
      <c r="AL193" s="296"/>
      <c r="AM193" s="296"/>
      <c r="AN193" s="296"/>
      <c r="AO193" s="296"/>
      <c r="AP193" s="296"/>
      <c r="AQ193" s="296"/>
      <c r="AR193" s="296"/>
      <c r="AS193" s="296"/>
      <c r="AT193" s="296"/>
      <c r="AU193" s="296"/>
      <c r="AV193" s="296"/>
      <c r="AW193" s="296"/>
      <c r="AX193" s="296"/>
      <c r="AY193" s="296"/>
      <c r="AZ193" s="296"/>
      <c r="BA193" s="296"/>
      <c r="BB193" s="296"/>
      <c r="BC193" s="296"/>
      <c r="BD193" s="296"/>
      <c r="BE193" s="296"/>
      <c r="BF193" s="296"/>
      <c r="BG193" s="296"/>
      <c r="BH193" s="296"/>
      <c r="BI193" s="296"/>
      <c r="BJ193" s="296"/>
    </row>
    <row r="194" customFormat="false" ht="15.75" hidden="false" customHeight="false" outlineLevel="0" collapsed="false">
      <c r="A194" s="301" t="n">
        <v>43918</v>
      </c>
      <c r="B194" s="295" t="s">
        <v>99</v>
      </c>
      <c r="C194" s="296"/>
      <c r="D194" s="296"/>
      <c r="E194" s="296"/>
      <c r="F194" s="296"/>
      <c r="G194" s="296"/>
      <c r="H194" s="296"/>
      <c r="I194" s="296"/>
      <c r="J194" s="296"/>
      <c r="K194" s="296"/>
      <c r="L194" s="296"/>
      <c r="M194" s="296"/>
      <c r="N194" s="296"/>
      <c r="O194" s="296"/>
      <c r="P194" s="296"/>
      <c r="Q194" s="296"/>
      <c r="R194" s="296"/>
      <c r="S194" s="296"/>
      <c r="T194" s="296"/>
      <c r="U194" s="296"/>
      <c r="V194" s="347"/>
      <c r="W194" s="296"/>
      <c r="X194" s="296"/>
      <c r="Y194" s="296"/>
      <c r="Z194" s="296"/>
      <c r="AA194" s="296"/>
      <c r="AB194" s="296"/>
      <c r="AC194" s="296"/>
      <c r="AD194" s="296"/>
      <c r="AE194" s="296"/>
      <c r="AF194" s="296"/>
      <c r="AG194" s="296"/>
      <c r="AH194" s="296"/>
      <c r="AI194" s="296"/>
      <c r="AJ194" s="296"/>
      <c r="AK194" s="296"/>
      <c r="AL194" s="296"/>
      <c r="AM194" s="296"/>
      <c r="AN194" s="296"/>
      <c r="AO194" s="296"/>
      <c r="AP194" s="296"/>
      <c r="AQ194" s="296"/>
      <c r="AR194" s="296"/>
      <c r="AS194" s="296"/>
      <c r="AT194" s="296"/>
      <c r="AU194" s="296"/>
      <c r="AV194" s="296"/>
      <c r="AW194" s="296"/>
      <c r="AX194" s="296"/>
      <c r="AY194" s="296"/>
      <c r="AZ194" s="296"/>
      <c r="BA194" s="296"/>
      <c r="BB194" s="296"/>
      <c r="BC194" s="296"/>
      <c r="BD194" s="296"/>
      <c r="BE194" s="296"/>
      <c r="BF194" s="296"/>
      <c r="BG194" s="296"/>
      <c r="BH194" s="296"/>
      <c r="BI194" s="296"/>
      <c r="BJ194" s="296"/>
    </row>
    <row r="195" customFormat="false" ht="15.75" hidden="false" customHeight="false" outlineLevel="0" collapsed="false">
      <c r="A195" s="301" t="n">
        <v>43918</v>
      </c>
      <c r="B195" s="295" t="s">
        <v>100</v>
      </c>
      <c r="C195" s="296"/>
      <c r="D195" s="296"/>
      <c r="E195" s="296"/>
      <c r="F195" s="296"/>
      <c r="G195" s="296"/>
      <c r="H195" s="296"/>
      <c r="I195" s="296"/>
      <c r="J195" s="296"/>
      <c r="K195" s="296"/>
      <c r="L195" s="296"/>
      <c r="M195" s="296"/>
      <c r="N195" s="296"/>
      <c r="O195" s="296"/>
      <c r="P195" s="296"/>
      <c r="Q195" s="296"/>
      <c r="R195" s="296"/>
      <c r="S195" s="296"/>
      <c r="T195" s="296"/>
      <c r="U195" s="296"/>
      <c r="V195" s="347"/>
      <c r="W195" s="296"/>
      <c r="X195" s="296"/>
      <c r="Y195" s="296"/>
      <c r="Z195" s="296"/>
      <c r="AA195" s="296"/>
      <c r="AB195" s="296"/>
      <c r="AC195" s="296"/>
      <c r="AD195" s="296"/>
      <c r="AE195" s="296"/>
      <c r="AF195" s="296"/>
      <c r="AG195" s="296"/>
      <c r="AH195" s="296"/>
      <c r="AI195" s="296"/>
      <c r="AJ195" s="296"/>
      <c r="AK195" s="296"/>
      <c r="AL195" s="296"/>
      <c r="AM195" s="296"/>
      <c r="AN195" s="296"/>
      <c r="AO195" s="296"/>
      <c r="AP195" s="296"/>
      <c r="AQ195" s="296"/>
      <c r="AR195" s="296"/>
      <c r="AS195" s="296"/>
      <c r="AT195" s="296"/>
      <c r="AU195" s="296"/>
      <c r="AV195" s="296"/>
      <c r="AW195" s="296"/>
      <c r="AX195" s="296"/>
      <c r="AY195" s="296"/>
      <c r="AZ195" s="296"/>
      <c r="BA195" s="296"/>
      <c r="BB195" s="296"/>
      <c r="BC195" s="296"/>
      <c r="BD195" s="296"/>
      <c r="BE195" s="296"/>
      <c r="BF195" s="296"/>
      <c r="BG195" s="296"/>
      <c r="BH195" s="296"/>
      <c r="BI195" s="296"/>
      <c r="BJ195" s="296"/>
    </row>
    <row r="196" customFormat="false" ht="15.75" hidden="false" customHeight="false" outlineLevel="0" collapsed="false">
      <c r="A196" s="301" t="n">
        <v>43918</v>
      </c>
      <c r="B196" s="295" t="s">
        <v>101</v>
      </c>
      <c r="C196" s="296"/>
      <c r="D196" s="296"/>
      <c r="E196" s="296"/>
      <c r="F196" s="296"/>
      <c r="G196" s="296"/>
      <c r="H196" s="296"/>
      <c r="I196" s="296"/>
      <c r="J196" s="296"/>
      <c r="K196" s="296"/>
      <c r="L196" s="296"/>
      <c r="M196" s="296"/>
      <c r="N196" s="296"/>
      <c r="O196" s="296"/>
      <c r="P196" s="296"/>
      <c r="Q196" s="296"/>
      <c r="R196" s="296"/>
      <c r="S196" s="296"/>
      <c r="T196" s="296"/>
      <c r="U196" s="296"/>
      <c r="V196" s="347"/>
      <c r="W196" s="296"/>
      <c r="X196" s="296"/>
      <c r="Y196" s="296"/>
      <c r="Z196" s="296"/>
      <c r="AA196" s="296"/>
      <c r="AB196" s="296"/>
      <c r="AC196" s="296"/>
      <c r="AD196" s="296"/>
      <c r="AE196" s="296"/>
      <c r="AF196" s="296"/>
      <c r="AG196" s="296"/>
      <c r="AH196" s="296"/>
      <c r="AI196" s="296"/>
      <c r="AJ196" s="296"/>
      <c r="AK196" s="296"/>
      <c r="AL196" s="296"/>
      <c r="AM196" s="296"/>
      <c r="AN196" s="296"/>
      <c r="AO196" s="296"/>
      <c r="AP196" s="296"/>
      <c r="AQ196" s="296"/>
      <c r="AR196" s="296"/>
      <c r="AS196" s="296"/>
      <c r="AT196" s="296"/>
      <c r="AU196" s="296"/>
      <c r="AV196" s="296"/>
      <c r="AW196" s="296"/>
      <c r="AX196" s="296"/>
      <c r="AY196" s="296"/>
      <c r="AZ196" s="296"/>
      <c r="BA196" s="296"/>
      <c r="BB196" s="296"/>
      <c r="BC196" s="296"/>
      <c r="BD196" s="296"/>
      <c r="BE196" s="296"/>
      <c r="BF196" s="296"/>
      <c r="BG196" s="296"/>
      <c r="BH196" s="296"/>
      <c r="BI196" s="296"/>
      <c r="BJ196" s="296"/>
    </row>
    <row r="197" customFormat="false" ht="15.75" hidden="false" customHeight="false" outlineLevel="0" collapsed="false">
      <c r="A197" s="301" t="n">
        <v>43918</v>
      </c>
      <c r="B197" s="295" t="s">
        <v>102</v>
      </c>
      <c r="C197" s="296"/>
      <c r="D197" s="296"/>
      <c r="E197" s="296"/>
      <c r="F197" s="296"/>
      <c r="G197" s="296"/>
      <c r="H197" s="296"/>
      <c r="I197" s="296"/>
      <c r="J197" s="296"/>
      <c r="K197" s="296"/>
      <c r="L197" s="296"/>
      <c r="M197" s="296"/>
      <c r="N197" s="296"/>
      <c r="O197" s="296"/>
      <c r="P197" s="296"/>
      <c r="Q197" s="296"/>
      <c r="R197" s="296"/>
      <c r="S197" s="296"/>
      <c r="T197" s="296"/>
      <c r="U197" s="296"/>
      <c r="V197" s="347"/>
      <c r="W197" s="296"/>
      <c r="X197" s="296"/>
      <c r="Y197" s="296"/>
      <c r="Z197" s="296"/>
      <c r="AA197" s="296"/>
      <c r="AB197" s="296"/>
      <c r="AC197" s="296"/>
      <c r="AD197" s="296"/>
      <c r="AE197" s="296"/>
      <c r="AF197" s="296"/>
      <c r="AG197" s="296"/>
      <c r="AH197" s="296"/>
      <c r="AI197" s="296"/>
      <c r="AJ197" s="296"/>
      <c r="AK197" s="296"/>
      <c r="AL197" s="296"/>
      <c r="AM197" s="296"/>
      <c r="AN197" s="296"/>
      <c r="AO197" s="296"/>
      <c r="AP197" s="296"/>
      <c r="AQ197" s="296"/>
      <c r="AR197" s="296"/>
      <c r="AS197" s="296"/>
      <c r="AT197" s="296"/>
      <c r="AU197" s="296"/>
      <c r="AV197" s="296"/>
      <c r="AW197" s="296"/>
      <c r="AX197" s="296"/>
      <c r="AY197" s="296"/>
      <c r="AZ197" s="296"/>
      <c r="BA197" s="296"/>
      <c r="BB197" s="296"/>
      <c r="BC197" s="296"/>
      <c r="BD197" s="296"/>
      <c r="BE197" s="296"/>
      <c r="BF197" s="296"/>
      <c r="BG197" s="296"/>
      <c r="BH197" s="296"/>
      <c r="BI197" s="296"/>
      <c r="BJ197" s="296"/>
    </row>
    <row r="198" customFormat="false" ht="15.75" hidden="false" customHeight="false" outlineLevel="0" collapsed="false">
      <c r="A198" s="301" t="n">
        <v>43918</v>
      </c>
      <c r="B198" s="295" t="s">
        <v>103</v>
      </c>
      <c r="C198" s="296"/>
      <c r="D198" s="296"/>
      <c r="E198" s="296"/>
      <c r="F198" s="296"/>
      <c r="G198" s="296"/>
      <c r="H198" s="296"/>
      <c r="I198" s="296"/>
      <c r="J198" s="296"/>
      <c r="K198" s="296"/>
      <c r="L198" s="296"/>
      <c r="M198" s="296"/>
      <c r="N198" s="296"/>
      <c r="O198" s="296"/>
      <c r="P198" s="296"/>
      <c r="Q198" s="296"/>
      <c r="R198" s="296"/>
      <c r="S198" s="296"/>
      <c r="T198" s="296"/>
      <c r="U198" s="296"/>
      <c r="V198" s="347"/>
      <c r="W198" s="296"/>
      <c r="X198" s="296"/>
      <c r="Y198" s="296"/>
      <c r="Z198" s="296"/>
      <c r="AA198" s="296"/>
      <c r="AB198" s="296"/>
      <c r="AC198" s="296"/>
      <c r="AD198" s="296"/>
      <c r="AE198" s="296"/>
      <c r="AF198" s="296"/>
      <c r="AG198" s="296"/>
      <c r="AH198" s="296"/>
      <c r="AI198" s="296"/>
      <c r="AJ198" s="296"/>
      <c r="AK198" s="296"/>
      <c r="AL198" s="296"/>
      <c r="AM198" s="296"/>
      <c r="AN198" s="296"/>
      <c r="AO198" s="296"/>
      <c r="AP198" s="296"/>
      <c r="AQ198" s="296"/>
      <c r="AR198" s="296"/>
      <c r="AS198" s="296"/>
      <c r="AT198" s="296"/>
      <c r="AU198" s="296"/>
      <c r="AV198" s="296"/>
      <c r="AW198" s="296"/>
      <c r="AX198" s="296"/>
      <c r="AY198" s="296"/>
      <c r="AZ198" s="296"/>
      <c r="BA198" s="296"/>
      <c r="BB198" s="296"/>
      <c r="BC198" s="296"/>
      <c r="BD198" s="296"/>
      <c r="BE198" s="296"/>
      <c r="BF198" s="296"/>
      <c r="BG198" s="296"/>
      <c r="BH198" s="296"/>
      <c r="BI198" s="296"/>
      <c r="BJ198" s="296"/>
    </row>
    <row r="199" customFormat="false" ht="15.75" hidden="false" customHeight="false" outlineLevel="0" collapsed="false">
      <c r="A199" s="301" t="n">
        <v>43918</v>
      </c>
      <c r="B199" s="295" t="s">
        <v>89</v>
      </c>
      <c r="C199" s="295" t="n">
        <v>2</v>
      </c>
      <c r="D199" s="296"/>
      <c r="E199" s="296"/>
      <c r="F199" s="296"/>
      <c r="G199" s="296"/>
      <c r="H199" s="296"/>
      <c r="I199" s="296"/>
      <c r="J199" s="296"/>
      <c r="K199" s="296"/>
      <c r="L199" s="296"/>
      <c r="M199" s="296"/>
      <c r="N199" s="296"/>
      <c r="O199" s="296"/>
      <c r="P199" s="296"/>
      <c r="Q199" s="296"/>
      <c r="R199" s="296"/>
      <c r="S199" s="296"/>
      <c r="T199" s="296"/>
      <c r="U199" s="296"/>
      <c r="V199" s="347"/>
      <c r="W199" s="296"/>
      <c r="X199" s="296"/>
      <c r="Y199" s="296"/>
      <c r="Z199" s="296"/>
      <c r="AA199" s="296"/>
      <c r="AB199" s="296"/>
      <c r="AC199" s="296"/>
      <c r="AD199" s="296"/>
      <c r="AE199" s="296"/>
      <c r="AF199" s="296"/>
      <c r="AG199" s="296"/>
      <c r="AH199" s="296"/>
      <c r="AI199" s="296"/>
      <c r="AJ199" s="296"/>
      <c r="AK199" s="296"/>
      <c r="AL199" s="296"/>
      <c r="AM199" s="296"/>
      <c r="AN199" s="296"/>
      <c r="AO199" s="296"/>
      <c r="AP199" s="296"/>
      <c r="AQ199" s="296"/>
      <c r="AR199" s="296"/>
      <c r="AS199" s="296"/>
      <c r="AT199" s="296"/>
      <c r="AU199" s="296"/>
      <c r="AV199" s="296"/>
      <c r="AW199" s="296"/>
      <c r="AX199" s="296"/>
      <c r="AY199" s="296"/>
      <c r="AZ199" s="296"/>
      <c r="BA199" s="296"/>
      <c r="BB199" s="296"/>
      <c r="BC199" s="296"/>
      <c r="BD199" s="296"/>
      <c r="BE199" s="296"/>
      <c r="BF199" s="296"/>
      <c r="BG199" s="296"/>
      <c r="BH199" s="296"/>
      <c r="BI199" s="296"/>
      <c r="BJ199" s="296"/>
    </row>
    <row r="200" customFormat="false" ht="15.75" hidden="false" customHeight="false" outlineLevel="0" collapsed="false">
      <c r="A200" s="301" t="n">
        <v>43918</v>
      </c>
      <c r="B200" s="295" t="s">
        <v>104</v>
      </c>
      <c r="C200" s="296"/>
      <c r="D200" s="296"/>
      <c r="E200" s="296"/>
      <c r="F200" s="296"/>
      <c r="G200" s="296"/>
      <c r="H200" s="296"/>
      <c r="I200" s="296"/>
      <c r="J200" s="296"/>
      <c r="K200" s="296"/>
      <c r="L200" s="296"/>
      <c r="M200" s="296"/>
      <c r="N200" s="296"/>
      <c r="O200" s="296"/>
      <c r="P200" s="296"/>
      <c r="Q200" s="296"/>
      <c r="R200" s="296"/>
      <c r="S200" s="296"/>
      <c r="T200" s="296"/>
      <c r="U200" s="296"/>
      <c r="V200" s="347"/>
      <c r="W200" s="296"/>
      <c r="X200" s="296"/>
      <c r="Y200" s="296"/>
      <c r="Z200" s="296"/>
      <c r="AA200" s="296"/>
      <c r="AB200" s="296"/>
      <c r="AC200" s="296"/>
      <c r="AD200" s="296"/>
      <c r="AE200" s="296"/>
      <c r="AF200" s="296"/>
      <c r="AG200" s="296"/>
      <c r="AH200" s="296"/>
      <c r="AI200" s="296"/>
      <c r="AJ200" s="296"/>
      <c r="AK200" s="296"/>
      <c r="AL200" s="296"/>
      <c r="AM200" s="296"/>
      <c r="AN200" s="296"/>
      <c r="AO200" s="296"/>
      <c r="AP200" s="296"/>
      <c r="AQ200" s="296"/>
      <c r="AR200" s="296"/>
      <c r="AS200" s="296"/>
      <c r="AT200" s="296"/>
      <c r="AU200" s="296"/>
      <c r="AV200" s="296"/>
      <c r="AW200" s="296"/>
      <c r="AX200" s="296"/>
      <c r="AY200" s="296"/>
      <c r="AZ200" s="296"/>
      <c r="BA200" s="296"/>
      <c r="BB200" s="296"/>
      <c r="BC200" s="296"/>
      <c r="BD200" s="296"/>
      <c r="BE200" s="296"/>
      <c r="BF200" s="296"/>
      <c r="BG200" s="296"/>
      <c r="BH200" s="296"/>
      <c r="BI200" s="296"/>
      <c r="BJ200" s="296"/>
    </row>
    <row r="201" customFormat="false" ht="15.75" hidden="false" customHeight="false" outlineLevel="0" collapsed="false">
      <c r="A201" s="301" t="n">
        <v>43918</v>
      </c>
      <c r="B201" s="295" t="s">
        <v>1113</v>
      </c>
      <c r="C201" s="295" t="n">
        <v>2</v>
      </c>
      <c r="D201" s="296"/>
      <c r="E201" s="296"/>
      <c r="F201" s="296"/>
      <c r="G201" s="296"/>
      <c r="H201" s="296"/>
      <c r="I201" s="296"/>
      <c r="J201" s="296"/>
      <c r="K201" s="296"/>
      <c r="L201" s="296"/>
      <c r="M201" s="296"/>
      <c r="N201" s="296"/>
      <c r="O201" s="296"/>
      <c r="P201" s="296"/>
      <c r="Q201" s="296"/>
      <c r="R201" s="296"/>
      <c r="S201" s="296"/>
      <c r="T201" s="296"/>
      <c r="U201" s="296"/>
      <c r="V201" s="347"/>
      <c r="W201" s="296"/>
      <c r="X201" s="296"/>
      <c r="Y201" s="296"/>
      <c r="Z201" s="296"/>
      <c r="AA201" s="296"/>
      <c r="AB201" s="296"/>
      <c r="AC201" s="296"/>
      <c r="AD201" s="296"/>
      <c r="AE201" s="296"/>
      <c r="AF201" s="296"/>
      <c r="AG201" s="296"/>
      <c r="AH201" s="296"/>
      <c r="AI201" s="296"/>
      <c r="AJ201" s="296"/>
      <c r="AK201" s="296"/>
      <c r="AL201" s="296"/>
      <c r="AM201" s="296"/>
      <c r="AN201" s="296"/>
      <c r="AO201" s="296"/>
      <c r="AP201" s="296"/>
      <c r="AQ201" s="296"/>
      <c r="AR201" s="296"/>
      <c r="AS201" s="296"/>
      <c r="AT201" s="296"/>
      <c r="AU201" s="296"/>
      <c r="AV201" s="296"/>
      <c r="AW201" s="296"/>
      <c r="AX201" s="296"/>
      <c r="AY201" s="296"/>
      <c r="AZ201" s="296"/>
      <c r="BA201" s="296"/>
      <c r="BB201" s="296"/>
      <c r="BC201" s="296"/>
      <c r="BD201" s="296"/>
      <c r="BE201" s="296"/>
      <c r="BF201" s="296"/>
      <c r="BG201" s="296"/>
      <c r="BH201" s="296"/>
      <c r="BI201" s="296"/>
      <c r="BJ201" s="296"/>
    </row>
    <row r="202" customFormat="false" ht="15.75" hidden="false" customHeight="false" outlineLevel="0" collapsed="false">
      <c r="A202" s="296"/>
      <c r="B202" s="296"/>
      <c r="C202" s="296"/>
      <c r="D202" s="296"/>
      <c r="E202" s="296"/>
      <c r="F202" s="296"/>
      <c r="G202" s="296"/>
      <c r="H202" s="296"/>
      <c r="I202" s="296"/>
      <c r="J202" s="296"/>
      <c r="K202" s="296"/>
      <c r="L202" s="296"/>
      <c r="M202" s="296"/>
      <c r="N202" s="296"/>
      <c r="O202" s="296"/>
      <c r="P202" s="296"/>
      <c r="Q202" s="296"/>
      <c r="R202" s="296"/>
      <c r="S202" s="296"/>
      <c r="T202" s="296"/>
      <c r="U202" s="296"/>
      <c r="V202" s="347"/>
      <c r="W202" s="296"/>
      <c r="X202" s="296"/>
      <c r="Y202" s="296"/>
      <c r="Z202" s="296"/>
      <c r="AA202" s="296"/>
      <c r="AB202" s="296"/>
      <c r="AC202" s="296"/>
      <c r="AD202" s="296"/>
      <c r="AE202" s="296"/>
      <c r="AF202" s="296"/>
      <c r="AG202" s="296"/>
      <c r="AH202" s="296"/>
      <c r="AI202" s="296"/>
      <c r="AJ202" s="296"/>
      <c r="AK202" s="296"/>
      <c r="AL202" s="296"/>
      <c r="AM202" s="296"/>
      <c r="AN202" s="296"/>
      <c r="AO202" s="296"/>
      <c r="AP202" s="296"/>
      <c r="AQ202" s="296"/>
      <c r="AR202" s="296"/>
      <c r="AS202" s="296"/>
      <c r="AT202" s="296"/>
      <c r="AU202" s="296"/>
      <c r="AV202" s="296"/>
      <c r="AW202" s="296"/>
      <c r="AX202" s="296"/>
      <c r="AY202" s="296"/>
      <c r="AZ202" s="296"/>
      <c r="BA202" s="296"/>
      <c r="BB202" s="296"/>
      <c r="BC202" s="296"/>
      <c r="BD202" s="296"/>
      <c r="BE202" s="296"/>
      <c r="BF202" s="296"/>
      <c r="BG202" s="296"/>
      <c r="BH202" s="296"/>
      <c r="BI202" s="296"/>
      <c r="BJ202" s="296"/>
    </row>
    <row r="203" customFormat="false" ht="15.75" hidden="false" customHeight="false" outlineLevel="0" collapsed="false">
      <c r="A203" s="301" t="n">
        <v>43916</v>
      </c>
      <c r="B203" s="295" t="s">
        <v>73</v>
      </c>
      <c r="C203" s="295" t="n">
        <v>1</v>
      </c>
      <c r="D203" s="296"/>
      <c r="E203" s="296"/>
      <c r="F203" s="296"/>
      <c r="G203" s="296"/>
      <c r="H203" s="296"/>
      <c r="I203" s="296"/>
      <c r="J203" s="296"/>
      <c r="K203" s="296"/>
      <c r="L203" s="296"/>
      <c r="M203" s="296"/>
      <c r="N203" s="296"/>
      <c r="O203" s="296"/>
      <c r="P203" s="296"/>
      <c r="Q203" s="296"/>
      <c r="R203" s="296"/>
      <c r="S203" s="296"/>
      <c r="T203" s="296"/>
      <c r="U203" s="296"/>
      <c r="V203" s="347"/>
      <c r="W203" s="296"/>
      <c r="X203" s="296"/>
      <c r="Y203" s="296"/>
      <c r="Z203" s="296"/>
      <c r="AA203" s="296"/>
      <c r="AB203" s="296"/>
      <c r="AC203" s="296"/>
      <c r="AD203" s="296"/>
      <c r="AE203" s="296"/>
      <c r="AF203" s="296"/>
      <c r="AG203" s="296"/>
      <c r="AH203" s="296"/>
      <c r="AI203" s="296"/>
      <c r="AJ203" s="296"/>
      <c r="AK203" s="296"/>
      <c r="AL203" s="296"/>
      <c r="AM203" s="296"/>
      <c r="AN203" s="296"/>
      <c r="AO203" s="296"/>
      <c r="AP203" s="296"/>
      <c r="AQ203" s="296"/>
      <c r="AR203" s="296"/>
      <c r="AS203" s="296"/>
      <c r="AT203" s="296"/>
      <c r="AU203" s="296"/>
      <c r="AV203" s="296"/>
      <c r="AW203" s="296"/>
      <c r="AX203" s="296"/>
      <c r="AY203" s="296"/>
      <c r="AZ203" s="296"/>
      <c r="BA203" s="296"/>
      <c r="BB203" s="296"/>
      <c r="BC203" s="296"/>
      <c r="BD203" s="296"/>
      <c r="BE203" s="296"/>
      <c r="BF203" s="296"/>
      <c r="BG203" s="296"/>
      <c r="BH203" s="296"/>
      <c r="BI203" s="296"/>
      <c r="BJ203" s="296"/>
    </row>
    <row r="204" customFormat="false" ht="15.75" hidden="false" customHeight="false" outlineLevel="0" collapsed="false">
      <c r="A204" s="301" t="n">
        <v>43916</v>
      </c>
      <c r="B204" s="295" t="s">
        <v>74</v>
      </c>
      <c r="C204" s="296"/>
      <c r="D204" s="296"/>
      <c r="E204" s="296"/>
      <c r="F204" s="296"/>
      <c r="G204" s="296"/>
      <c r="H204" s="296"/>
      <c r="I204" s="296"/>
      <c r="J204" s="296"/>
      <c r="K204" s="296"/>
      <c r="L204" s="296"/>
      <c r="M204" s="296"/>
      <c r="N204" s="296"/>
      <c r="O204" s="296"/>
      <c r="P204" s="296"/>
      <c r="Q204" s="296"/>
      <c r="R204" s="296"/>
      <c r="S204" s="296"/>
      <c r="T204" s="296"/>
      <c r="U204" s="296"/>
      <c r="V204" s="347"/>
      <c r="W204" s="296"/>
      <c r="X204" s="296"/>
      <c r="Y204" s="296"/>
      <c r="Z204" s="296"/>
      <c r="AA204" s="296"/>
      <c r="AB204" s="296"/>
      <c r="AC204" s="296"/>
      <c r="AD204" s="296"/>
      <c r="AE204" s="296"/>
      <c r="AF204" s="296"/>
      <c r="AG204" s="296"/>
      <c r="AH204" s="296"/>
      <c r="AI204" s="296"/>
      <c r="AJ204" s="296"/>
      <c r="AK204" s="296"/>
      <c r="AL204" s="296"/>
      <c r="AM204" s="296"/>
      <c r="AN204" s="296"/>
      <c r="AO204" s="296"/>
      <c r="AP204" s="296"/>
      <c r="AQ204" s="296"/>
      <c r="AR204" s="296"/>
      <c r="AS204" s="296"/>
      <c r="AT204" s="296"/>
      <c r="AU204" s="296"/>
      <c r="AV204" s="296"/>
      <c r="AW204" s="296"/>
      <c r="AX204" s="296"/>
      <c r="AY204" s="296"/>
      <c r="AZ204" s="296"/>
      <c r="BA204" s="296"/>
      <c r="BB204" s="296"/>
      <c r="BC204" s="296"/>
      <c r="BD204" s="296"/>
      <c r="BE204" s="296"/>
      <c r="BF204" s="296"/>
      <c r="BG204" s="296"/>
      <c r="BH204" s="296"/>
      <c r="BI204" s="296"/>
      <c r="BJ204" s="296"/>
    </row>
    <row r="205" customFormat="false" ht="15.75" hidden="false" customHeight="false" outlineLevel="0" collapsed="false">
      <c r="A205" s="301" t="n">
        <v>43916</v>
      </c>
      <c r="B205" s="295" t="s">
        <v>75</v>
      </c>
      <c r="C205" s="296"/>
      <c r="D205" s="296"/>
      <c r="E205" s="296"/>
      <c r="F205" s="296"/>
      <c r="G205" s="296"/>
      <c r="H205" s="296"/>
      <c r="I205" s="296"/>
      <c r="J205" s="296"/>
      <c r="K205" s="296"/>
      <c r="L205" s="296"/>
      <c r="M205" s="296"/>
      <c r="N205" s="296"/>
      <c r="O205" s="296"/>
      <c r="P205" s="296"/>
      <c r="Q205" s="296"/>
      <c r="R205" s="296"/>
      <c r="S205" s="296"/>
      <c r="T205" s="296"/>
      <c r="U205" s="296"/>
      <c r="V205" s="347"/>
      <c r="W205" s="296"/>
      <c r="X205" s="296"/>
      <c r="Y205" s="296"/>
      <c r="Z205" s="296"/>
      <c r="AA205" s="296"/>
      <c r="AB205" s="296"/>
      <c r="AC205" s="296"/>
      <c r="AD205" s="296"/>
      <c r="AE205" s="296"/>
      <c r="AF205" s="296"/>
      <c r="AG205" s="296"/>
      <c r="AH205" s="296"/>
      <c r="AI205" s="296"/>
      <c r="AJ205" s="296"/>
      <c r="AK205" s="296"/>
      <c r="AL205" s="296"/>
      <c r="AM205" s="296"/>
      <c r="AN205" s="296"/>
      <c r="AO205" s="296"/>
      <c r="AP205" s="296"/>
      <c r="AQ205" s="296"/>
      <c r="AR205" s="296"/>
      <c r="AS205" s="296"/>
      <c r="AT205" s="296"/>
      <c r="AU205" s="296"/>
      <c r="AV205" s="296"/>
      <c r="AW205" s="296"/>
      <c r="AX205" s="296"/>
      <c r="AY205" s="296"/>
      <c r="AZ205" s="296"/>
      <c r="BA205" s="296"/>
      <c r="BB205" s="296"/>
      <c r="BC205" s="296"/>
      <c r="BD205" s="296"/>
      <c r="BE205" s="296"/>
      <c r="BF205" s="296"/>
      <c r="BG205" s="296"/>
      <c r="BH205" s="296"/>
      <c r="BI205" s="296"/>
      <c r="BJ205" s="296"/>
    </row>
    <row r="206" customFormat="false" ht="15.75" hidden="false" customHeight="false" outlineLevel="0" collapsed="false">
      <c r="A206" s="301" t="n">
        <v>43916</v>
      </c>
      <c r="B206" s="295" t="s">
        <v>78</v>
      </c>
      <c r="C206" s="296"/>
      <c r="D206" s="296"/>
      <c r="E206" s="296"/>
      <c r="F206" s="296"/>
      <c r="G206" s="296"/>
      <c r="H206" s="296"/>
      <c r="I206" s="296"/>
      <c r="J206" s="296"/>
      <c r="K206" s="296"/>
      <c r="L206" s="296"/>
      <c r="M206" s="296"/>
      <c r="N206" s="296"/>
      <c r="O206" s="296"/>
      <c r="P206" s="296"/>
      <c r="Q206" s="296"/>
      <c r="R206" s="296"/>
      <c r="S206" s="296"/>
      <c r="T206" s="296"/>
      <c r="U206" s="296"/>
      <c r="V206" s="347"/>
      <c r="W206" s="296"/>
      <c r="X206" s="296"/>
      <c r="Y206" s="296"/>
      <c r="Z206" s="296"/>
      <c r="AA206" s="296"/>
      <c r="AB206" s="296"/>
      <c r="AC206" s="296"/>
      <c r="AD206" s="296"/>
      <c r="AE206" s="296"/>
      <c r="AF206" s="296"/>
      <c r="AG206" s="296"/>
      <c r="AH206" s="296"/>
      <c r="AI206" s="296"/>
      <c r="AJ206" s="296"/>
      <c r="AK206" s="296"/>
      <c r="AL206" s="296"/>
      <c r="AM206" s="296"/>
      <c r="AN206" s="296"/>
      <c r="AO206" s="296"/>
      <c r="AP206" s="296"/>
      <c r="AQ206" s="296"/>
      <c r="AR206" s="296"/>
      <c r="AS206" s="296"/>
      <c r="AT206" s="296"/>
      <c r="AU206" s="296"/>
      <c r="AV206" s="296"/>
      <c r="AW206" s="296"/>
      <c r="AX206" s="296"/>
      <c r="AY206" s="296"/>
      <c r="AZ206" s="296"/>
      <c r="BA206" s="296"/>
      <c r="BB206" s="296"/>
      <c r="BC206" s="296"/>
      <c r="BD206" s="296"/>
      <c r="BE206" s="296"/>
      <c r="BF206" s="296"/>
      <c r="BG206" s="296"/>
      <c r="BH206" s="296"/>
      <c r="BI206" s="296"/>
      <c r="BJ206" s="296"/>
    </row>
    <row r="207" customFormat="false" ht="15.75" hidden="false" customHeight="false" outlineLevel="0" collapsed="false">
      <c r="A207" s="301" t="n">
        <v>43916</v>
      </c>
      <c r="B207" s="295" t="s">
        <v>79</v>
      </c>
      <c r="C207" s="295" t="n">
        <v>53</v>
      </c>
      <c r="D207" s="295" t="n">
        <v>2</v>
      </c>
      <c r="E207" s="295" t="n">
        <v>15</v>
      </c>
      <c r="F207" s="296"/>
      <c r="G207" s="296"/>
      <c r="H207" s="296"/>
      <c r="I207" s="296"/>
      <c r="J207" s="296"/>
      <c r="K207" s="296"/>
      <c r="L207" s="296"/>
      <c r="M207" s="296"/>
      <c r="N207" s="296"/>
      <c r="O207" s="296"/>
      <c r="P207" s="296"/>
      <c r="Q207" s="296"/>
      <c r="R207" s="296"/>
      <c r="S207" s="296"/>
      <c r="T207" s="296"/>
      <c r="U207" s="296"/>
      <c r="V207" s="347"/>
      <c r="W207" s="296"/>
      <c r="X207" s="296"/>
      <c r="Y207" s="296"/>
      <c r="Z207" s="296"/>
      <c r="AA207" s="296"/>
      <c r="AB207" s="296"/>
      <c r="AC207" s="296"/>
      <c r="AD207" s="296"/>
      <c r="AE207" s="296"/>
      <c r="AF207" s="296"/>
      <c r="AG207" s="296"/>
      <c r="AH207" s="296"/>
      <c r="AI207" s="296"/>
      <c r="AJ207" s="296"/>
      <c r="AK207" s="296"/>
      <c r="AL207" s="296"/>
      <c r="AM207" s="296"/>
      <c r="AN207" s="296"/>
      <c r="AO207" s="296"/>
      <c r="AP207" s="296"/>
      <c r="AQ207" s="296"/>
      <c r="AR207" s="296"/>
      <c r="AS207" s="296"/>
      <c r="AT207" s="296"/>
      <c r="AU207" s="296"/>
      <c r="AV207" s="296"/>
      <c r="AW207" s="296"/>
      <c r="AX207" s="296"/>
      <c r="AY207" s="296"/>
      <c r="AZ207" s="296"/>
      <c r="BA207" s="296"/>
      <c r="BB207" s="296"/>
      <c r="BC207" s="296"/>
      <c r="BD207" s="296"/>
      <c r="BE207" s="296"/>
      <c r="BF207" s="296"/>
      <c r="BG207" s="296"/>
      <c r="BH207" s="296"/>
      <c r="BI207" s="296"/>
      <c r="BJ207" s="296"/>
    </row>
    <row r="208" customFormat="false" ht="15.75" hidden="false" customHeight="false" outlineLevel="0" collapsed="false">
      <c r="A208" s="301" t="n">
        <v>43916</v>
      </c>
      <c r="B208" s="295" t="s">
        <v>80</v>
      </c>
      <c r="C208" s="296"/>
      <c r="D208" s="296"/>
      <c r="E208" s="296"/>
      <c r="F208" s="296"/>
      <c r="G208" s="296"/>
      <c r="H208" s="296"/>
      <c r="I208" s="296"/>
      <c r="J208" s="296"/>
      <c r="K208" s="296"/>
      <c r="L208" s="296"/>
      <c r="M208" s="296"/>
      <c r="N208" s="296"/>
      <c r="O208" s="296"/>
      <c r="P208" s="296"/>
      <c r="Q208" s="296"/>
      <c r="R208" s="296"/>
      <c r="S208" s="296"/>
      <c r="T208" s="296"/>
      <c r="U208" s="296"/>
      <c r="V208" s="347"/>
      <c r="W208" s="296"/>
      <c r="X208" s="296"/>
      <c r="Y208" s="296"/>
      <c r="Z208" s="296"/>
      <c r="AA208" s="296"/>
      <c r="AB208" s="296"/>
      <c r="AC208" s="296"/>
      <c r="AD208" s="296"/>
      <c r="AE208" s="296"/>
      <c r="AF208" s="296"/>
      <c r="AG208" s="296"/>
      <c r="AH208" s="296"/>
      <c r="AI208" s="296"/>
      <c r="AJ208" s="296"/>
      <c r="AK208" s="296"/>
      <c r="AL208" s="296"/>
      <c r="AM208" s="296"/>
      <c r="AN208" s="296"/>
      <c r="AO208" s="296"/>
      <c r="AP208" s="296"/>
      <c r="AQ208" s="296"/>
      <c r="AR208" s="296"/>
      <c r="AS208" s="296"/>
      <c r="AT208" s="296"/>
      <c r="AU208" s="296"/>
      <c r="AV208" s="296"/>
      <c r="AW208" s="296"/>
      <c r="AX208" s="296"/>
      <c r="AY208" s="296"/>
      <c r="AZ208" s="296"/>
      <c r="BA208" s="296"/>
      <c r="BB208" s="296"/>
      <c r="BC208" s="296"/>
      <c r="BD208" s="296"/>
      <c r="BE208" s="296"/>
      <c r="BF208" s="296"/>
      <c r="BG208" s="296"/>
      <c r="BH208" s="296"/>
      <c r="BI208" s="296"/>
      <c r="BJ208" s="296"/>
    </row>
    <row r="209" customFormat="false" ht="15.75" hidden="false" customHeight="false" outlineLevel="0" collapsed="false">
      <c r="A209" s="301" t="n">
        <v>43916</v>
      </c>
      <c r="B209" s="295" t="s">
        <v>82</v>
      </c>
      <c r="C209" s="295" t="n">
        <v>5</v>
      </c>
      <c r="D209" s="296"/>
      <c r="E209" s="295" t="n">
        <v>1</v>
      </c>
      <c r="F209" s="296"/>
      <c r="G209" s="296"/>
      <c r="H209" s="296"/>
      <c r="I209" s="296"/>
      <c r="J209" s="296"/>
      <c r="K209" s="296"/>
      <c r="L209" s="296"/>
      <c r="M209" s="296"/>
      <c r="N209" s="296"/>
      <c r="O209" s="296"/>
      <c r="P209" s="296"/>
      <c r="Q209" s="296"/>
      <c r="R209" s="296"/>
      <c r="S209" s="296"/>
      <c r="T209" s="296"/>
      <c r="U209" s="296"/>
      <c r="V209" s="347"/>
      <c r="W209" s="296"/>
      <c r="X209" s="296"/>
      <c r="Y209" s="296"/>
      <c r="Z209" s="296"/>
      <c r="AA209" s="296"/>
      <c r="AB209" s="296"/>
      <c r="AC209" s="296"/>
      <c r="AD209" s="296"/>
      <c r="AE209" s="296"/>
      <c r="AF209" s="296"/>
      <c r="AG209" s="296"/>
      <c r="AH209" s="296"/>
      <c r="AI209" s="296"/>
      <c r="AJ209" s="296"/>
      <c r="AK209" s="296"/>
      <c r="AL209" s="296"/>
      <c r="AM209" s="296"/>
      <c r="AN209" s="296"/>
      <c r="AO209" s="296"/>
      <c r="AP209" s="296"/>
      <c r="AQ209" s="296"/>
      <c r="AR209" s="296"/>
      <c r="AS209" s="296"/>
      <c r="AT209" s="296"/>
      <c r="AU209" s="296"/>
      <c r="AV209" s="296"/>
      <c r="AW209" s="296"/>
      <c r="AX209" s="296"/>
      <c r="AY209" s="296"/>
      <c r="AZ209" s="296"/>
      <c r="BA209" s="296"/>
      <c r="BB209" s="296"/>
      <c r="BC209" s="296"/>
      <c r="BD209" s="296"/>
      <c r="BE209" s="296"/>
      <c r="BF209" s="296"/>
      <c r="BG209" s="296"/>
      <c r="BH209" s="296"/>
      <c r="BI209" s="296"/>
      <c r="BJ209" s="296"/>
    </row>
    <row r="210" customFormat="false" ht="15.75" hidden="false" customHeight="false" outlineLevel="0" collapsed="false">
      <c r="A210" s="301" t="n">
        <v>43916</v>
      </c>
      <c r="B210" s="295" t="s">
        <v>83</v>
      </c>
      <c r="C210" s="295" t="n">
        <v>2</v>
      </c>
      <c r="D210" s="296"/>
      <c r="E210" s="295" t="n">
        <v>2</v>
      </c>
      <c r="F210" s="296"/>
      <c r="G210" s="296"/>
      <c r="H210" s="296"/>
      <c r="I210" s="296"/>
      <c r="J210" s="296"/>
      <c r="K210" s="296"/>
      <c r="L210" s="296"/>
      <c r="M210" s="296"/>
      <c r="N210" s="296"/>
      <c r="O210" s="296"/>
      <c r="P210" s="296"/>
      <c r="Q210" s="296"/>
      <c r="R210" s="296"/>
      <c r="S210" s="296"/>
      <c r="T210" s="296"/>
      <c r="U210" s="296"/>
      <c r="V210" s="347"/>
      <c r="W210" s="296"/>
      <c r="X210" s="296"/>
      <c r="Y210" s="296"/>
      <c r="Z210" s="296"/>
      <c r="AA210" s="296"/>
      <c r="AB210" s="296"/>
      <c r="AC210" s="296"/>
      <c r="AD210" s="296"/>
      <c r="AE210" s="296"/>
      <c r="AF210" s="296"/>
      <c r="AG210" s="296"/>
      <c r="AH210" s="296"/>
      <c r="AI210" s="296"/>
      <c r="AJ210" s="296"/>
      <c r="AK210" s="296"/>
      <c r="AL210" s="296"/>
      <c r="AM210" s="296"/>
      <c r="AN210" s="296"/>
      <c r="AO210" s="296"/>
      <c r="AP210" s="296"/>
      <c r="AQ210" s="296"/>
      <c r="AR210" s="296"/>
      <c r="AS210" s="296"/>
      <c r="AT210" s="296"/>
      <c r="AU210" s="296"/>
      <c r="AV210" s="296"/>
      <c r="AW210" s="296"/>
      <c r="AX210" s="296"/>
      <c r="AY210" s="296"/>
      <c r="AZ210" s="296"/>
      <c r="BA210" s="296"/>
      <c r="BB210" s="296"/>
      <c r="BC210" s="296"/>
      <c r="BD210" s="296"/>
      <c r="BE210" s="296"/>
      <c r="BF210" s="296"/>
      <c r="BG210" s="296"/>
      <c r="BH210" s="296"/>
      <c r="BI210" s="296"/>
      <c r="BJ210" s="296"/>
    </row>
    <row r="211" customFormat="false" ht="15.75" hidden="false" customHeight="false" outlineLevel="0" collapsed="false">
      <c r="A211" s="301" t="n">
        <v>43916</v>
      </c>
      <c r="B211" s="295" t="s">
        <v>84</v>
      </c>
      <c r="C211" s="295" t="n">
        <v>8</v>
      </c>
      <c r="D211" s="295" t="n">
        <v>2</v>
      </c>
      <c r="E211" s="295" t="n">
        <v>2</v>
      </c>
      <c r="F211" s="296"/>
      <c r="G211" s="296"/>
      <c r="H211" s="296"/>
      <c r="I211" s="296"/>
      <c r="J211" s="296"/>
      <c r="K211" s="296"/>
      <c r="L211" s="296"/>
      <c r="M211" s="296"/>
      <c r="N211" s="296"/>
      <c r="O211" s="296"/>
      <c r="P211" s="296"/>
      <c r="Q211" s="296"/>
      <c r="R211" s="296"/>
      <c r="S211" s="296"/>
      <c r="T211" s="296"/>
      <c r="U211" s="296"/>
      <c r="V211" s="347"/>
      <c r="W211" s="296"/>
      <c r="X211" s="296"/>
      <c r="Y211" s="296"/>
      <c r="Z211" s="296"/>
      <c r="AA211" s="296"/>
      <c r="AB211" s="296"/>
      <c r="AC211" s="296"/>
      <c r="AD211" s="296"/>
      <c r="AE211" s="296"/>
      <c r="AF211" s="296"/>
      <c r="AG211" s="296"/>
      <c r="AH211" s="296"/>
      <c r="AI211" s="296"/>
      <c r="AJ211" s="296"/>
      <c r="AK211" s="296"/>
      <c r="AL211" s="296"/>
      <c r="AM211" s="296"/>
      <c r="AN211" s="296"/>
      <c r="AO211" s="296"/>
      <c r="AP211" s="296"/>
      <c r="AQ211" s="296"/>
      <c r="AR211" s="296"/>
      <c r="AS211" s="296"/>
      <c r="AT211" s="296"/>
      <c r="AU211" s="296"/>
      <c r="AV211" s="296"/>
      <c r="AW211" s="296"/>
      <c r="AX211" s="296"/>
      <c r="AY211" s="296"/>
      <c r="AZ211" s="296"/>
      <c r="BA211" s="296"/>
      <c r="BB211" s="296"/>
      <c r="BC211" s="296"/>
      <c r="BD211" s="296"/>
      <c r="BE211" s="296"/>
      <c r="BF211" s="296"/>
      <c r="BG211" s="296"/>
      <c r="BH211" s="296"/>
      <c r="BI211" s="296"/>
      <c r="BJ211" s="296"/>
    </row>
    <row r="212" customFormat="false" ht="15.75" hidden="false" customHeight="false" outlineLevel="0" collapsed="false">
      <c r="A212" s="301" t="n">
        <v>43916</v>
      </c>
      <c r="B212" s="295" t="s">
        <v>85</v>
      </c>
      <c r="C212" s="296"/>
      <c r="D212" s="296"/>
      <c r="E212" s="296"/>
      <c r="F212" s="296"/>
      <c r="G212" s="296"/>
      <c r="H212" s="296"/>
      <c r="I212" s="296"/>
      <c r="J212" s="296"/>
      <c r="K212" s="296"/>
      <c r="L212" s="296"/>
      <c r="M212" s="296"/>
      <c r="N212" s="296"/>
      <c r="O212" s="296"/>
      <c r="P212" s="296"/>
      <c r="Q212" s="296"/>
      <c r="R212" s="296"/>
      <c r="S212" s="296"/>
      <c r="T212" s="296"/>
      <c r="U212" s="296"/>
      <c r="V212" s="347"/>
      <c r="W212" s="296"/>
      <c r="X212" s="296"/>
      <c r="Y212" s="296"/>
      <c r="Z212" s="296"/>
      <c r="AA212" s="296"/>
      <c r="AB212" s="296"/>
      <c r="AC212" s="296"/>
      <c r="AD212" s="296"/>
      <c r="AE212" s="296"/>
      <c r="AF212" s="296"/>
      <c r="AG212" s="296"/>
      <c r="AH212" s="296"/>
      <c r="AI212" s="296"/>
      <c r="AJ212" s="296"/>
      <c r="AK212" s="296"/>
      <c r="AL212" s="296"/>
      <c r="AM212" s="296"/>
      <c r="AN212" s="296"/>
      <c r="AO212" s="296"/>
      <c r="AP212" s="296"/>
      <c r="AQ212" s="296"/>
      <c r="AR212" s="296"/>
      <c r="AS212" s="296"/>
      <c r="AT212" s="296"/>
      <c r="AU212" s="296"/>
      <c r="AV212" s="296"/>
      <c r="AW212" s="296"/>
      <c r="AX212" s="296"/>
      <c r="AY212" s="296"/>
      <c r="AZ212" s="296"/>
      <c r="BA212" s="296"/>
      <c r="BB212" s="296"/>
      <c r="BC212" s="296"/>
      <c r="BD212" s="296"/>
      <c r="BE212" s="296"/>
      <c r="BF212" s="296"/>
      <c r="BG212" s="296"/>
      <c r="BH212" s="296"/>
      <c r="BI212" s="296"/>
      <c r="BJ212" s="296"/>
    </row>
    <row r="213" customFormat="false" ht="15.75" hidden="false" customHeight="false" outlineLevel="0" collapsed="false">
      <c r="A213" s="301" t="n">
        <v>43916</v>
      </c>
      <c r="B213" s="295" t="s">
        <v>86</v>
      </c>
      <c r="C213" s="296"/>
      <c r="D213" s="296"/>
      <c r="E213" s="296"/>
      <c r="F213" s="296"/>
      <c r="G213" s="296"/>
      <c r="H213" s="296"/>
      <c r="I213" s="296"/>
      <c r="J213" s="296"/>
      <c r="K213" s="296"/>
      <c r="L213" s="296"/>
      <c r="M213" s="296"/>
      <c r="N213" s="296"/>
      <c r="O213" s="296"/>
      <c r="P213" s="296"/>
      <c r="Q213" s="296"/>
      <c r="R213" s="296"/>
      <c r="S213" s="296"/>
      <c r="T213" s="296"/>
      <c r="U213" s="296"/>
      <c r="V213" s="347"/>
      <c r="W213" s="296"/>
      <c r="X213" s="296"/>
      <c r="Y213" s="296"/>
      <c r="Z213" s="296"/>
      <c r="AA213" s="296"/>
      <c r="AB213" s="296"/>
      <c r="AC213" s="296"/>
      <c r="AD213" s="296"/>
      <c r="AE213" s="296"/>
      <c r="AF213" s="296"/>
      <c r="AG213" s="296"/>
      <c r="AH213" s="296"/>
      <c r="AI213" s="296"/>
      <c r="AJ213" s="296"/>
      <c r="AK213" s="296"/>
      <c r="AL213" s="296"/>
      <c r="AM213" s="296"/>
      <c r="AN213" s="296"/>
      <c r="AO213" s="296"/>
      <c r="AP213" s="296"/>
      <c r="AQ213" s="296"/>
      <c r="AR213" s="296"/>
      <c r="AS213" s="296"/>
      <c r="AT213" s="296"/>
      <c r="AU213" s="296"/>
      <c r="AV213" s="296"/>
      <c r="AW213" s="296"/>
      <c r="AX213" s="296"/>
      <c r="AY213" s="296"/>
      <c r="AZ213" s="296"/>
      <c r="BA213" s="296"/>
      <c r="BB213" s="296"/>
      <c r="BC213" s="296"/>
      <c r="BD213" s="296"/>
      <c r="BE213" s="296"/>
      <c r="BF213" s="296"/>
      <c r="BG213" s="296"/>
      <c r="BH213" s="296"/>
      <c r="BI213" s="296"/>
      <c r="BJ213" s="296"/>
    </row>
    <row r="214" customFormat="false" ht="15.75" hidden="false" customHeight="false" outlineLevel="0" collapsed="false">
      <c r="A214" s="301" t="n">
        <v>43916</v>
      </c>
      <c r="B214" s="295" t="s">
        <v>87</v>
      </c>
      <c r="C214" s="295" t="n">
        <v>2</v>
      </c>
      <c r="D214" s="296"/>
      <c r="E214" s="296"/>
      <c r="F214" s="296"/>
      <c r="G214" s="296"/>
      <c r="H214" s="296"/>
      <c r="I214" s="296"/>
      <c r="J214" s="296"/>
      <c r="K214" s="296"/>
      <c r="L214" s="296"/>
      <c r="M214" s="296"/>
      <c r="N214" s="296"/>
      <c r="O214" s="296"/>
      <c r="P214" s="296"/>
      <c r="Q214" s="296"/>
      <c r="R214" s="296"/>
      <c r="S214" s="296"/>
      <c r="T214" s="296"/>
      <c r="U214" s="296"/>
      <c r="V214" s="347"/>
      <c r="W214" s="296"/>
      <c r="X214" s="296"/>
      <c r="Y214" s="296"/>
      <c r="Z214" s="296"/>
      <c r="AA214" s="296"/>
      <c r="AB214" s="296"/>
      <c r="AC214" s="296"/>
      <c r="AD214" s="296"/>
      <c r="AE214" s="296"/>
      <c r="AF214" s="296"/>
      <c r="AG214" s="296"/>
      <c r="AH214" s="296"/>
      <c r="AI214" s="296"/>
      <c r="AJ214" s="296"/>
      <c r="AK214" s="296"/>
      <c r="AL214" s="296"/>
      <c r="AM214" s="296"/>
      <c r="AN214" s="296"/>
      <c r="AO214" s="296"/>
      <c r="AP214" s="296"/>
      <c r="AQ214" s="296"/>
      <c r="AR214" s="296"/>
      <c r="AS214" s="296"/>
      <c r="AT214" s="296"/>
      <c r="AU214" s="296"/>
      <c r="AV214" s="296"/>
      <c r="AW214" s="296"/>
      <c r="AX214" s="296"/>
      <c r="AY214" s="296"/>
      <c r="AZ214" s="296"/>
      <c r="BA214" s="296"/>
      <c r="BB214" s="296"/>
      <c r="BC214" s="296"/>
      <c r="BD214" s="296"/>
      <c r="BE214" s="296"/>
      <c r="BF214" s="296"/>
      <c r="BG214" s="296"/>
      <c r="BH214" s="296"/>
      <c r="BI214" s="296"/>
      <c r="BJ214" s="296"/>
    </row>
    <row r="215" customFormat="false" ht="15.75" hidden="false" customHeight="false" outlineLevel="0" collapsed="false">
      <c r="A215" s="301" t="n">
        <v>43916</v>
      </c>
      <c r="B215" s="295" t="s">
        <v>88</v>
      </c>
      <c r="C215" s="296"/>
      <c r="D215" s="296"/>
      <c r="E215" s="296"/>
      <c r="F215" s="296"/>
      <c r="G215" s="296"/>
      <c r="H215" s="296"/>
      <c r="I215" s="296"/>
      <c r="J215" s="296"/>
      <c r="K215" s="296"/>
      <c r="L215" s="296"/>
      <c r="M215" s="296"/>
      <c r="N215" s="296"/>
      <c r="O215" s="296"/>
      <c r="P215" s="296"/>
      <c r="Q215" s="296"/>
      <c r="R215" s="296"/>
      <c r="S215" s="296"/>
      <c r="T215" s="296"/>
      <c r="U215" s="296"/>
      <c r="V215" s="347"/>
      <c r="W215" s="296"/>
      <c r="X215" s="296"/>
      <c r="Y215" s="296"/>
      <c r="Z215" s="296"/>
      <c r="AA215" s="296"/>
      <c r="AB215" s="296"/>
      <c r="AC215" s="296"/>
      <c r="AD215" s="296"/>
      <c r="AE215" s="296"/>
      <c r="AF215" s="296"/>
      <c r="AG215" s="296"/>
      <c r="AH215" s="296"/>
      <c r="AI215" s="296"/>
      <c r="AJ215" s="296"/>
      <c r="AK215" s="296"/>
      <c r="AL215" s="296"/>
      <c r="AM215" s="296"/>
      <c r="AN215" s="296"/>
      <c r="AO215" s="296"/>
      <c r="AP215" s="296"/>
      <c r="AQ215" s="296"/>
      <c r="AR215" s="296"/>
      <c r="AS215" s="296"/>
      <c r="AT215" s="296"/>
      <c r="AU215" s="296"/>
      <c r="AV215" s="296"/>
      <c r="AW215" s="296"/>
      <c r="AX215" s="296"/>
      <c r="AY215" s="296"/>
      <c r="AZ215" s="296"/>
      <c r="BA215" s="296"/>
      <c r="BB215" s="296"/>
      <c r="BC215" s="296"/>
      <c r="BD215" s="296"/>
      <c r="BE215" s="296"/>
      <c r="BF215" s="296"/>
      <c r="BG215" s="296"/>
      <c r="BH215" s="296"/>
      <c r="BI215" s="296"/>
      <c r="BJ215" s="296"/>
    </row>
    <row r="216" customFormat="false" ht="15.75" hidden="false" customHeight="false" outlineLevel="0" collapsed="false">
      <c r="A216" s="301" t="n">
        <v>43916</v>
      </c>
      <c r="B216" s="295" t="s">
        <v>90</v>
      </c>
      <c r="C216" s="296"/>
      <c r="D216" s="296"/>
      <c r="E216" s="296"/>
      <c r="F216" s="296"/>
      <c r="G216" s="296"/>
      <c r="H216" s="296"/>
      <c r="I216" s="296"/>
      <c r="J216" s="296"/>
      <c r="K216" s="296"/>
      <c r="L216" s="296"/>
      <c r="M216" s="296"/>
      <c r="N216" s="296"/>
      <c r="O216" s="296"/>
      <c r="P216" s="296"/>
      <c r="Q216" s="296"/>
      <c r="R216" s="296"/>
      <c r="S216" s="296"/>
      <c r="T216" s="296"/>
      <c r="U216" s="296"/>
      <c r="V216" s="347"/>
      <c r="W216" s="296"/>
      <c r="X216" s="296"/>
      <c r="Y216" s="296"/>
      <c r="Z216" s="296"/>
      <c r="AA216" s="296"/>
      <c r="AB216" s="296"/>
      <c r="AC216" s="296"/>
      <c r="AD216" s="296"/>
      <c r="AE216" s="296"/>
      <c r="AF216" s="296"/>
      <c r="AG216" s="296"/>
      <c r="AH216" s="296"/>
      <c r="AI216" s="296"/>
      <c r="AJ216" s="296"/>
      <c r="AK216" s="296"/>
      <c r="AL216" s="296"/>
      <c r="AM216" s="296"/>
      <c r="AN216" s="296"/>
      <c r="AO216" s="296"/>
      <c r="AP216" s="296"/>
      <c r="AQ216" s="296"/>
      <c r="AR216" s="296"/>
      <c r="AS216" s="296"/>
      <c r="AT216" s="296"/>
      <c r="AU216" s="296"/>
      <c r="AV216" s="296"/>
      <c r="AW216" s="296"/>
      <c r="AX216" s="296"/>
      <c r="AY216" s="296"/>
      <c r="AZ216" s="296"/>
      <c r="BA216" s="296"/>
      <c r="BB216" s="296"/>
      <c r="BC216" s="296"/>
      <c r="BD216" s="296"/>
      <c r="BE216" s="296"/>
      <c r="BF216" s="296"/>
      <c r="BG216" s="296"/>
      <c r="BH216" s="296"/>
      <c r="BI216" s="296"/>
      <c r="BJ216" s="296"/>
    </row>
    <row r="217" customFormat="false" ht="15.75" hidden="false" customHeight="false" outlineLevel="0" collapsed="false">
      <c r="A217" s="301" t="n">
        <v>43916</v>
      </c>
      <c r="B217" s="295" t="s">
        <v>91</v>
      </c>
      <c r="C217" s="296"/>
      <c r="D217" s="296"/>
      <c r="E217" s="296"/>
      <c r="F217" s="296"/>
      <c r="G217" s="296"/>
      <c r="H217" s="296"/>
      <c r="I217" s="296"/>
      <c r="J217" s="296"/>
      <c r="K217" s="296"/>
      <c r="L217" s="296"/>
      <c r="M217" s="296"/>
      <c r="N217" s="296"/>
      <c r="O217" s="296"/>
      <c r="P217" s="296"/>
      <c r="Q217" s="296"/>
      <c r="R217" s="296"/>
      <c r="S217" s="296"/>
      <c r="T217" s="296"/>
      <c r="U217" s="296"/>
      <c r="V217" s="347"/>
      <c r="W217" s="296"/>
      <c r="X217" s="296"/>
      <c r="Y217" s="296"/>
      <c r="Z217" s="296"/>
      <c r="AA217" s="296"/>
      <c r="AB217" s="296"/>
      <c r="AC217" s="296"/>
      <c r="AD217" s="296"/>
      <c r="AE217" s="296"/>
      <c r="AF217" s="296"/>
      <c r="AG217" s="296"/>
      <c r="AH217" s="296"/>
      <c r="AI217" s="296"/>
      <c r="AJ217" s="296"/>
      <c r="AK217" s="296"/>
      <c r="AL217" s="296"/>
      <c r="AM217" s="296"/>
      <c r="AN217" s="296"/>
      <c r="AO217" s="296"/>
      <c r="AP217" s="296"/>
      <c r="AQ217" s="296"/>
      <c r="AR217" s="296"/>
      <c r="AS217" s="296"/>
      <c r="AT217" s="296"/>
      <c r="AU217" s="296"/>
      <c r="AV217" s="296"/>
      <c r="AW217" s="296"/>
      <c r="AX217" s="296"/>
      <c r="AY217" s="296"/>
      <c r="AZ217" s="296"/>
      <c r="BA217" s="296"/>
      <c r="BB217" s="296"/>
      <c r="BC217" s="296"/>
      <c r="BD217" s="296"/>
      <c r="BE217" s="296"/>
      <c r="BF217" s="296"/>
      <c r="BG217" s="296"/>
      <c r="BH217" s="296"/>
      <c r="BI217" s="296"/>
      <c r="BJ217" s="296"/>
    </row>
    <row r="218" customFormat="false" ht="15.75" hidden="false" customHeight="false" outlineLevel="0" collapsed="false">
      <c r="A218" s="301" t="n">
        <v>43916</v>
      </c>
      <c r="B218" s="295" t="s">
        <v>92</v>
      </c>
      <c r="C218" s="296"/>
      <c r="D218" s="296"/>
      <c r="E218" s="296"/>
      <c r="F218" s="296"/>
      <c r="G218" s="296"/>
      <c r="H218" s="296"/>
      <c r="I218" s="296"/>
      <c r="J218" s="296"/>
      <c r="K218" s="296"/>
      <c r="L218" s="296"/>
      <c r="M218" s="296"/>
      <c r="N218" s="296"/>
      <c r="O218" s="296"/>
      <c r="P218" s="296"/>
      <c r="Q218" s="296"/>
      <c r="R218" s="296"/>
      <c r="S218" s="296"/>
      <c r="T218" s="296"/>
      <c r="U218" s="296"/>
      <c r="V218" s="347"/>
      <c r="W218" s="296"/>
      <c r="X218" s="296"/>
      <c r="Y218" s="296"/>
      <c r="Z218" s="296"/>
      <c r="AA218" s="296"/>
      <c r="AB218" s="296"/>
      <c r="AC218" s="296"/>
      <c r="AD218" s="296"/>
      <c r="AE218" s="296"/>
      <c r="AF218" s="296"/>
      <c r="AG218" s="296"/>
      <c r="AH218" s="296"/>
      <c r="AI218" s="296"/>
      <c r="AJ218" s="296"/>
      <c r="AK218" s="296"/>
      <c r="AL218" s="296"/>
      <c r="AM218" s="296"/>
      <c r="AN218" s="296"/>
      <c r="AO218" s="296"/>
      <c r="AP218" s="296"/>
      <c r="AQ218" s="296"/>
      <c r="AR218" s="296"/>
      <c r="AS218" s="296"/>
      <c r="AT218" s="296"/>
      <c r="AU218" s="296"/>
      <c r="AV218" s="296"/>
      <c r="AW218" s="296"/>
      <c r="AX218" s="296"/>
      <c r="AY218" s="296"/>
      <c r="AZ218" s="296"/>
      <c r="BA218" s="296"/>
      <c r="BB218" s="296"/>
      <c r="BC218" s="296"/>
      <c r="BD218" s="296"/>
      <c r="BE218" s="296"/>
      <c r="BF218" s="296"/>
      <c r="BG218" s="296"/>
      <c r="BH218" s="296"/>
      <c r="BI218" s="296"/>
      <c r="BJ218" s="296"/>
    </row>
    <row r="219" customFormat="false" ht="15.75" hidden="false" customHeight="false" outlineLevel="0" collapsed="false">
      <c r="A219" s="301" t="n">
        <v>43916</v>
      </c>
      <c r="B219" s="295" t="s">
        <v>93</v>
      </c>
      <c r="C219" s="295" t="n">
        <v>3</v>
      </c>
      <c r="D219" s="296"/>
      <c r="E219" s="296"/>
      <c r="F219" s="296"/>
      <c r="G219" s="296"/>
      <c r="H219" s="296"/>
      <c r="I219" s="296"/>
      <c r="J219" s="296"/>
      <c r="K219" s="296"/>
      <c r="L219" s="296"/>
      <c r="M219" s="296"/>
      <c r="N219" s="296"/>
      <c r="O219" s="296"/>
      <c r="P219" s="296"/>
      <c r="Q219" s="296"/>
      <c r="R219" s="296"/>
      <c r="S219" s="296"/>
      <c r="T219" s="296"/>
      <c r="U219" s="296"/>
      <c r="V219" s="347"/>
      <c r="W219" s="296"/>
      <c r="X219" s="296"/>
      <c r="Y219" s="296"/>
      <c r="Z219" s="296"/>
      <c r="AA219" s="296"/>
      <c r="AB219" s="296"/>
      <c r="AC219" s="296"/>
      <c r="AD219" s="296"/>
      <c r="AE219" s="296"/>
      <c r="AF219" s="296"/>
      <c r="AG219" s="296"/>
      <c r="AH219" s="296"/>
      <c r="AI219" s="296"/>
      <c r="AJ219" s="296"/>
      <c r="AK219" s="296"/>
      <c r="AL219" s="296"/>
      <c r="AM219" s="296"/>
      <c r="AN219" s="296"/>
      <c r="AO219" s="296"/>
      <c r="AP219" s="296"/>
      <c r="AQ219" s="296"/>
      <c r="AR219" s="296"/>
      <c r="AS219" s="296"/>
      <c r="AT219" s="296"/>
      <c r="AU219" s="296"/>
      <c r="AV219" s="296"/>
      <c r="AW219" s="296"/>
      <c r="AX219" s="296"/>
      <c r="AY219" s="296"/>
      <c r="AZ219" s="296"/>
      <c r="BA219" s="296"/>
      <c r="BB219" s="296"/>
      <c r="BC219" s="296"/>
      <c r="BD219" s="296"/>
      <c r="BE219" s="296"/>
      <c r="BF219" s="296"/>
      <c r="BG219" s="296"/>
      <c r="BH219" s="296"/>
      <c r="BI219" s="296"/>
      <c r="BJ219" s="296"/>
    </row>
    <row r="220" customFormat="false" ht="15.75" hidden="false" customHeight="false" outlineLevel="0" collapsed="false">
      <c r="A220" s="301" t="n">
        <v>43916</v>
      </c>
      <c r="B220" s="295" t="s">
        <v>94</v>
      </c>
      <c r="C220" s="296"/>
      <c r="D220" s="296"/>
      <c r="E220" s="296"/>
      <c r="F220" s="296"/>
      <c r="G220" s="296"/>
      <c r="H220" s="296"/>
      <c r="I220" s="296"/>
      <c r="J220" s="296"/>
      <c r="K220" s="296"/>
      <c r="L220" s="296"/>
      <c r="M220" s="296"/>
      <c r="N220" s="296"/>
      <c r="O220" s="296"/>
      <c r="P220" s="296"/>
      <c r="Q220" s="296"/>
      <c r="R220" s="296"/>
      <c r="S220" s="296"/>
      <c r="T220" s="296"/>
      <c r="U220" s="296"/>
      <c r="V220" s="347"/>
      <c r="W220" s="296"/>
      <c r="X220" s="296"/>
      <c r="Y220" s="296"/>
      <c r="Z220" s="296"/>
      <c r="AA220" s="296"/>
      <c r="AB220" s="296"/>
      <c r="AC220" s="296"/>
      <c r="AD220" s="296"/>
      <c r="AE220" s="296"/>
      <c r="AF220" s="296"/>
      <c r="AG220" s="296"/>
      <c r="AH220" s="296"/>
      <c r="AI220" s="296"/>
      <c r="AJ220" s="296"/>
      <c r="AK220" s="296"/>
      <c r="AL220" s="296"/>
      <c r="AM220" s="296"/>
      <c r="AN220" s="296"/>
      <c r="AO220" s="296"/>
      <c r="AP220" s="296"/>
      <c r="AQ220" s="296"/>
      <c r="AR220" s="296"/>
      <c r="AS220" s="296"/>
      <c r="AT220" s="296"/>
      <c r="AU220" s="296"/>
      <c r="AV220" s="296"/>
      <c r="AW220" s="296"/>
      <c r="AX220" s="296"/>
      <c r="AY220" s="296"/>
      <c r="AZ220" s="296"/>
      <c r="BA220" s="296"/>
      <c r="BB220" s="296"/>
      <c r="BC220" s="296"/>
      <c r="BD220" s="296"/>
      <c r="BE220" s="296"/>
      <c r="BF220" s="296"/>
      <c r="BG220" s="296"/>
      <c r="BH220" s="296"/>
      <c r="BI220" s="296"/>
      <c r="BJ220" s="296"/>
    </row>
    <row r="221" customFormat="false" ht="15.75" hidden="false" customHeight="false" outlineLevel="0" collapsed="false">
      <c r="A221" s="301" t="n">
        <v>43916</v>
      </c>
      <c r="B221" s="295" t="s">
        <v>95</v>
      </c>
      <c r="C221" s="296"/>
      <c r="D221" s="296"/>
      <c r="E221" s="296"/>
      <c r="F221" s="296"/>
      <c r="G221" s="296"/>
      <c r="H221" s="296"/>
      <c r="I221" s="296"/>
      <c r="J221" s="296"/>
      <c r="K221" s="296"/>
      <c r="L221" s="296"/>
      <c r="M221" s="296"/>
      <c r="N221" s="296"/>
      <c r="O221" s="296"/>
      <c r="P221" s="296"/>
      <c r="Q221" s="296"/>
      <c r="R221" s="296"/>
      <c r="S221" s="296"/>
      <c r="T221" s="296"/>
      <c r="U221" s="296"/>
      <c r="V221" s="347"/>
      <c r="W221" s="296"/>
      <c r="X221" s="296"/>
      <c r="Y221" s="296"/>
      <c r="Z221" s="296"/>
      <c r="AA221" s="296"/>
      <c r="AB221" s="296"/>
      <c r="AC221" s="296"/>
      <c r="AD221" s="296"/>
      <c r="AE221" s="296"/>
      <c r="AF221" s="296"/>
      <c r="AG221" s="296"/>
      <c r="AH221" s="296"/>
      <c r="AI221" s="296"/>
      <c r="AJ221" s="296"/>
      <c r="AK221" s="296"/>
      <c r="AL221" s="296"/>
      <c r="AM221" s="296"/>
      <c r="AN221" s="296"/>
      <c r="AO221" s="296"/>
      <c r="AP221" s="296"/>
      <c r="AQ221" s="296"/>
      <c r="AR221" s="296"/>
      <c r="AS221" s="296"/>
      <c r="AT221" s="296"/>
      <c r="AU221" s="296"/>
      <c r="AV221" s="296"/>
      <c r="AW221" s="296"/>
      <c r="AX221" s="296"/>
      <c r="AY221" s="296"/>
      <c r="AZ221" s="296"/>
      <c r="BA221" s="296"/>
      <c r="BB221" s="296"/>
      <c r="BC221" s="296"/>
      <c r="BD221" s="296"/>
      <c r="BE221" s="296"/>
      <c r="BF221" s="296"/>
      <c r="BG221" s="296"/>
      <c r="BH221" s="296"/>
      <c r="BI221" s="296"/>
      <c r="BJ221" s="296"/>
    </row>
    <row r="222" customFormat="false" ht="15.75" hidden="false" customHeight="false" outlineLevel="0" collapsed="false">
      <c r="A222" s="301" t="n">
        <v>43916</v>
      </c>
      <c r="B222" s="295" t="s">
        <v>96</v>
      </c>
      <c r="C222" s="296"/>
      <c r="D222" s="296"/>
      <c r="E222" s="296"/>
      <c r="F222" s="296"/>
      <c r="G222" s="296"/>
      <c r="H222" s="296"/>
      <c r="I222" s="296"/>
      <c r="J222" s="296"/>
      <c r="K222" s="296"/>
      <c r="L222" s="296"/>
      <c r="M222" s="296"/>
      <c r="N222" s="296"/>
      <c r="O222" s="296"/>
      <c r="P222" s="296"/>
      <c r="Q222" s="296"/>
      <c r="R222" s="296"/>
      <c r="S222" s="296"/>
      <c r="T222" s="296"/>
      <c r="U222" s="296"/>
      <c r="V222" s="347"/>
      <c r="W222" s="296"/>
      <c r="X222" s="296"/>
      <c r="Y222" s="296"/>
      <c r="Z222" s="296"/>
      <c r="AA222" s="296"/>
      <c r="AB222" s="296"/>
      <c r="AC222" s="296"/>
      <c r="AD222" s="296"/>
      <c r="AE222" s="296"/>
      <c r="AF222" s="296"/>
      <c r="AG222" s="296"/>
      <c r="AH222" s="296"/>
      <c r="AI222" s="296"/>
      <c r="AJ222" s="296"/>
      <c r="AK222" s="296"/>
      <c r="AL222" s="296"/>
      <c r="AM222" s="296"/>
      <c r="AN222" s="296"/>
      <c r="AO222" s="296"/>
      <c r="AP222" s="296"/>
      <c r="AQ222" s="296"/>
      <c r="AR222" s="296"/>
      <c r="AS222" s="296"/>
      <c r="AT222" s="296"/>
      <c r="AU222" s="296"/>
      <c r="AV222" s="296"/>
      <c r="AW222" s="296"/>
      <c r="AX222" s="296"/>
      <c r="AY222" s="296"/>
      <c r="AZ222" s="296"/>
      <c r="BA222" s="296"/>
      <c r="BB222" s="296"/>
      <c r="BC222" s="296"/>
      <c r="BD222" s="296"/>
      <c r="BE222" s="296"/>
      <c r="BF222" s="296"/>
      <c r="BG222" s="296"/>
      <c r="BH222" s="296"/>
      <c r="BI222" s="296"/>
      <c r="BJ222" s="296"/>
    </row>
    <row r="223" customFormat="false" ht="15.75" hidden="false" customHeight="false" outlineLevel="0" collapsed="false">
      <c r="A223" s="301" t="n">
        <v>43916</v>
      </c>
      <c r="B223" s="295" t="s">
        <v>97</v>
      </c>
      <c r="C223" s="295" t="n">
        <v>14</v>
      </c>
      <c r="D223" s="296"/>
      <c r="E223" s="296"/>
      <c r="F223" s="296"/>
      <c r="G223" s="296"/>
      <c r="H223" s="296"/>
      <c r="I223" s="296"/>
      <c r="J223" s="296"/>
      <c r="K223" s="296"/>
      <c r="L223" s="296"/>
      <c r="M223" s="296"/>
      <c r="N223" s="296"/>
      <c r="O223" s="296"/>
      <c r="P223" s="296"/>
      <c r="Q223" s="296"/>
      <c r="R223" s="296"/>
      <c r="S223" s="296"/>
      <c r="T223" s="296"/>
      <c r="U223" s="296"/>
      <c r="V223" s="347"/>
      <c r="W223" s="296"/>
      <c r="X223" s="296"/>
      <c r="Y223" s="296"/>
      <c r="Z223" s="296"/>
      <c r="AA223" s="296"/>
      <c r="AB223" s="296"/>
      <c r="AC223" s="296"/>
      <c r="AD223" s="296"/>
      <c r="AE223" s="296"/>
      <c r="AF223" s="296"/>
      <c r="AG223" s="296"/>
      <c r="AH223" s="296"/>
      <c r="AI223" s="296"/>
      <c r="AJ223" s="296"/>
      <c r="AK223" s="296"/>
      <c r="AL223" s="296"/>
      <c r="AM223" s="296"/>
      <c r="AN223" s="296"/>
      <c r="AO223" s="296"/>
      <c r="AP223" s="296"/>
      <c r="AQ223" s="296"/>
      <c r="AR223" s="296"/>
      <c r="AS223" s="296"/>
      <c r="AT223" s="296"/>
      <c r="AU223" s="296"/>
      <c r="AV223" s="296"/>
      <c r="AW223" s="296"/>
      <c r="AX223" s="296"/>
      <c r="AY223" s="296"/>
      <c r="AZ223" s="296"/>
      <c r="BA223" s="296"/>
      <c r="BB223" s="296"/>
      <c r="BC223" s="296"/>
      <c r="BD223" s="296"/>
      <c r="BE223" s="296"/>
      <c r="BF223" s="296"/>
      <c r="BG223" s="296"/>
      <c r="BH223" s="296"/>
      <c r="BI223" s="296"/>
      <c r="BJ223" s="296"/>
    </row>
    <row r="224" customFormat="false" ht="15.75" hidden="false" customHeight="false" outlineLevel="0" collapsed="false">
      <c r="A224" s="301" t="n">
        <v>43916</v>
      </c>
      <c r="B224" s="295" t="s">
        <v>98</v>
      </c>
      <c r="C224" s="295" t="n">
        <v>1</v>
      </c>
      <c r="D224" s="296"/>
      <c r="E224" s="296"/>
      <c r="F224" s="296"/>
      <c r="G224" s="296"/>
      <c r="H224" s="296"/>
      <c r="I224" s="296"/>
      <c r="J224" s="296"/>
      <c r="K224" s="296"/>
      <c r="L224" s="296"/>
      <c r="M224" s="296"/>
      <c r="N224" s="296"/>
      <c r="O224" s="296"/>
      <c r="P224" s="296"/>
      <c r="Q224" s="296"/>
      <c r="R224" s="296"/>
      <c r="S224" s="296"/>
      <c r="T224" s="296"/>
      <c r="U224" s="296"/>
      <c r="V224" s="347"/>
      <c r="W224" s="296"/>
      <c r="X224" s="296"/>
      <c r="Y224" s="296"/>
      <c r="Z224" s="296"/>
      <c r="AA224" s="296"/>
      <c r="AB224" s="296"/>
      <c r="AC224" s="296"/>
      <c r="AD224" s="296"/>
      <c r="AE224" s="296"/>
      <c r="AF224" s="296"/>
      <c r="AG224" s="296"/>
      <c r="AH224" s="296"/>
      <c r="AI224" s="296"/>
      <c r="AJ224" s="296"/>
      <c r="AK224" s="296"/>
      <c r="AL224" s="296"/>
      <c r="AM224" s="296"/>
      <c r="AN224" s="296"/>
      <c r="AO224" s="296"/>
      <c r="AP224" s="296"/>
      <c r="AQ224" s="296"/>
      <c r="AR224" s="296"/>
      <c r="AS224" s="296"/>
      <c r="AT224" s="296"/>
      <c r="AU224" s="296"/>
      <c r="AV224" s="296"/>
      <c r="AW224" s="296"/>
      <c r="AX224" s="296"/>
      <c r="AY224" s="296"/>
      <c r="AZ224" s="296"/>
      <c r="BA224" s="296"/>
      <c r="BB224" s="296"/>
      <c r="BC224" s="296"/>
      <c r="BD224" s="296"/>
      <c r="BE224" s="296"/>
      <c r="BF224" s="296"/>
      <c r="BG224" s="296"/>
      <c r="BH224" s="296"/>
      <c r="BI224" s="296"/>
      <c r="BJ224" s="296"/>
    </row>
    <row r="225" customFormat="false" ht="15.75" hidden="false" customHeight="false" outlineLevel="0" collapsed="false">
      <c r="A225" s="301" t="n">
        <v>43916</v>
      </c>
      <c r="B225" s="295" t="s">
        <v>99</v>
      </c>
      <c r="C225" s="295" t="n">
        <v>2</v>
      </c>
      <c r="D225" s="296"/>
      <c r="E225" s="296"/>
      <c r="F225" s="296"/>
      <c r="G225" s="296"/>
      <c r="H225" s="296"/>
      <c r="I225" s="296"/>
      <c r="J225" s="296"/>
      <c r="K225" s="296"/>
      <c r="L225" s="296"/>
      <c r="M225" s="296"/>
      <c r="N225" s="296"/>
      <c r="O225" s="296"/>
      <c r="P225" s="296"/>
      <c r="Q225" s="296"/>
      <c r="R225" s="296"/>
      <c r="S225" s="296"/>
      <c r="T225" s="296"/>
      <c r="U225" s="296"/>
      <c r="V225" s="347"/>
      <c r="W225" s="296"/>
      <c r="X225" s="296"/>
      <c r="Y225" s="296"/>
      <c r="Z225" s="296"/>
      <c r="AA225" s="296"/>
      <c r="AB225" s="296"/>
      <c r="AC225" s="296"/>
      <c r="AD225" s="296"/>
      <c r="AE225" s="296"/>
      <c r="AF225" s="296"/>
      <c r="AG225" s="296"/>
      <c r="AH225" s="296"/>
      <c r="AI225" s="296"/>
      <c r="AJ225" s="296"/>
      <c r="AK225" s="296"/>
      <c r="AL225" s="296"/>
      <c r="AM225" s="296"/>
      <c r="AN225" s="296"/>
      <c r="AO225" s="296"/>
      <c r="AP225" s="296"/>
      <c r="AQ225" s="296"/>
      <c r="AR225" s="296"/>
      <c r="AS225" s="296"/>
      <c r="AT225" s="296"/>
      <c r="AU225" s="296"/>
      <c r="AV225" s="296"/>
      <c r="AW225" s="296"/>
      <c r="AX225" s="296"/>
      <c r="AY225" s="296"/>
      <c r="AZ225" s="296"/>
      <c r="BA225" s="296"/>
      <c r="BB225" s="296"/>
      <c r="BC225" s="296"/>
      <c r="BD225" s="296"/>
      <c r="BE225" s="296"/>
      <c r="BF225" s="296"/>
      <c r="BG225" s="296"/>
      <c r="BH225" s="296"/>
      <c r="BI225" s="296"/>
      <c r="BJ225" s="296"/>
    </row>
    <row r="226" customFormat="false" ht="15.75" hidden="false" customHeight="false" outlineLevel="0" collapsed="false">
      <c r="A226" s="301" t="n">
        <v>43916</v>
      </c>
      <c r="B226" s="295" t="s">
        <v>100</v>
      </c>
      <c r="C226" s="295" t="n">
        <v>1</v>
      </c>
      <c r="D226" s="296"/>
      <c r="E226" s="296"/>
      <c r="F226" s="296"/>
      <c r="G226" s="296"/>
      <c r="H226" s="296"/>
      <c r="I226" s="296"/>
      <c r="J226" s="296"/>
      <c r="K226" s="296"/>
      <c r="L226" s="296"/>
      <c r="M226" s="296"/>
      <c r="N226" s="296"/>
      <c r="O226" s="296"/>
      <c r="P226" s="296"/>
      <c r="Q226" s="296"/>
      <c r="R226" s="296"/>
      <c r="S226" s="296"/>
      <c r="T226" s="296"/>
      <c r="U226" s="296"/>
      <c r="V226" s="347"/>
      <c r="W226" s="296"/>
      <c r="X226" s="296"/>
      <c r="Y226" s="296"/>
      <c r="Z226" s="296"/>
      <c r="AA226" s="296"/>
      <c r="AB226" s="296"/>
      <c r="AC226" s="296"/>
      <c r="AD226" s="296"/>
      <c r="AE226" s="296"/>
      <c r="AF226" s="296"/>
      <c r="AG226" s="296"/>
      <c r="AH226" s="296"/>
      <c r="AI226" s="296"/>
      <c r="AJ226" s="296"/>
      <c r="AK226" s="296"/>
      <c r="AL226" s="296"/>
      <c r="AM226" s="296"/>
      <c r="AN226" s="296"/>
      <c r="AO226" s="296"/>
      <c r="AP226" s="296"/>
      <c r="AQ226" s="296"/>
      <c r="AR226" s="296"/>
      <c r="AS226" s="296"/>
      <c r="AT226" s="296"/>
      <c r="AU226" s="296"/>
      <c r="AV226" s="296"/>
      <c r="AW226" s="296"/>
      <c r="AX226" s="296"/>
      <c r="AY226" s="296"/>
      <c r="AZ226" s="296"/>
      <c r="BA226" s="296"/>
      <c r="BB226" s="296"/>
      <c r="BC226" s="296"/>
      <c r="BD226" s="296"/>
      <c r="BE226" s="296"/>
      <c r="BF226" s="296"/>
      <c r="BG226" s="296"/>
      <c r="BH226" s="296"/>
      <c r="BI226" s="296"/>
      <c r="BJ226" s="296"/>
    </row>
    <row r="227" customFormat="false" ht="15.75" hidden="false" customHeight="false" outlineLevel="0" collapsed="false">
      <c r="A227" s="301" t="n">
        <v>43916</v>
      </c>
      <c r="B227" s="295" t="s">
        <v>101</v>
      </c>
      <c r="C227" s="296"/>
      <c r="D227" s="296"/>
      <c r="E227" s="296"/>
      <c r="F227" s="296"/>
      <c r="G227" s="296"/>
      <c r="H227" s="296"/>
      <c r="I227" s="296"/>
      <c r="J227" s="296"/>
      <c r="K227" s="296"/>
      <c r="L227" s="296"/>
      <c r="M227" s="296"/>
      <c r="N227" s="296"/>
      <c r="O227" s="296"/>
      <c r="P227" s="296"/>
      <c r="Q227" s="296"/>
      <c r="R227" s="296"/>
      <c r="S227" s="296"/>
      <c r="T227" s="296"/>
      <c r="U227" s="296"/>
      <c r="V227" s="347"/>
      <c r="W227" s="296"/>
      <c r="X227" s="296"/>
      <c r="Y227" s="296"/>
      <c r="Z227" s="296"/>
      <c r="AA227" s="296"/>
      <c r="AB227" s="296"/>
      <c r="AC227" s="296"/>
      <c r="AD227" s="296"/>
      <c r="AE227" s="296"/>
      <c r="AF227" s="296"/>
      <c r="AG227" s="296"/>
      <c r="AH227" s="296"/>
      <c r="AI227" s="296"/>
      <c r="AJ227" s="296"/>
      <c r="AK227" s="296"/>
      <c r="AL227" s="296"/>
      <c r="AM227" s="296"/>
      <c r="AN227" s="296"/>
      <c r="AO227" s="296"/>
      <c r="AP227" s="296"/>
      <c r="AQ227" s="296"/>
      <c r="AR227" s="296"/>
      <c r="AS227" s="296"/>
      <c r="AT227" s="296"/>
      <c r="AU227" s="296"/>
      <c r="AV227" s="296"/>
      <c r="AW227" s="296"/>
      <c r="AX227" s="296"/>
      <c r="AY227" s="296"/>
      <c r="AZ227" s="296"/>
      <c r="BA227" s="296"/>
      <c r="BB227" s="296"/>
      <c r="BC227" s="296"/>
      <c r="BD227" s="296"/>
      <c r="BE227" s="296"/>
      <c r="BF227" s="296"/>
      <c r="BG227" s="296"/>
      <c r="BH227" s="296"/>
      <c r="BI227" s="296"/>
      <c r="BJ227" s="296"/>
    </row>
    <row r="228" customFormat="false" ht="15.75" hidden="false" customHeight="false" outlineLevel="0" collapsed="false">
      <c r="A228" s="301" t="n">
        <v>43916</v>
      </c>
      <c r="B228" s="295" t="s">
        <v>102</v>
      </c>
      <c r="C228" s="296"/>
      <c r="D228" s="296"/>
      <c r="E228" s="296"/>
      <c r="F228" s="296"/>
      <c r="G228" s="296"/>
      <c r="H228" s="296"/>
      <c r="I228" s="296"/>
      <c r="J228" s="296"/>
      <c r="K228" s="296"/>
      <c r="L228" s="296"/>
      <c r="M228" s="296"/>
      <c r="N228" s="296"/>
      <c r="O228" s="296"/>
      <c r="P228" s="296"/>
      <c r="Q228" s="296"/>
      <c r="R228" s="296"/>
      <c r="S228" s="296"/>
      <c r="T228" s="296"/>
      <c r="U228" s="296"/>
      <c r="V228" s="347"/>
      <c r="W228" s="296"/>
      <c r="X228" s="296"/>
      <c r="Y228" s="296"/>
      <c r="Z228" s="296"/>
      <c r="AA228" s="296"/>
      <c r="AB228" s="296"/>
      <c r="AC228" s="296"/>
      <c r="AD228" s="296"/>
      <c r="AE228" s="296"/>
      <c r="AF228" s="296"/>
      <c r="AG228" s="296"/>
      <c r="AH228" s="296"/>
      <c r="AI228" s="296"/>
      <c r="AJ228" s="296"/>
      <c r="AK228" s="296"/>
      <c r="AL228" s="296"/>
      <c r="AM228" s="296"/>
      <c r="AN228" s="296"/>
      <c r="AO228" s="296"/>
      <c r="AP228" s="296"/>
      <c r="AQ228" s="296"/>
      <c r="AR228" s="296"/>
      <c r="AS228" s="296"/>
      <c r="AT228" s="296"/>
      <c r="AU228" s="296"/>
      <c r="AV228" s="296"/>
      <c r="AW228" s="296"/>
      <c r="AX228" s="296"/>
      <c r="AY228" s="296"/>
      <c r="AZ228" s="296"/>
      <c r="BA228" s="296"/>
      <c r="BB228" s="296"/>
      <c r="BC228" s="296"/>
      <c r="BD228" s="296"/>
      <c r="BE228" s="296"/>
      <c r="BF228" s="296"/>
      <c r="BG228" s="296"/>
      <c r="BH228" s="296"/>
      <c r="BI228" s="296"/>
      <c r="BJ228" s="296"/>
    </row>
    <row r="229" customFormat="false" ht="15.75" hidden="false" customHeight="false" outlineLevel="0" collapsed="false">
      <c r="A229" s="301" t="n">
        <v>43916</v>
      </c>
      <c r="B229" s="295" t="s">
        <v>104</v>
      </c>
      <c r="C229" s="295" t="n">
        <v>4</v>
      </c>
      <c r="D229" s="296"/>
      <c r="E229" s="296"/>
      <c r="F229" s="296"/>
      <c r="G229" s="296"/>
      <c r="H229" s="296"/>
      <c r="I229" s="296"/>
      <c r="J229" s="296"/>
      <c r="K229" s="296"/>
      <c r="L229" s="296"/>
      <c r="M229" s="296"/>
      <c r="N229" s="296"/>
      <c r="O229" s="296"/>
      <c r="P229" s="296"/>
      <c r="Q229" s="296"/>
      <c r="R229" s="296"/>
      <c r="S229" s="296"/>
      <c r="T229" s="296"/>
      <c r="U229" s="296"/>
      <c r="V229" s="347"/>
      <c r="W229" s="296"/>
      <c r="X229" s="296"/>
      <c r="Y229" s="296"/>
      <c r="Z229" s="296"/>
      <c r="AA229" s="296"/>
      <c r="AB229" s="296"/>
      <c r="AC229" s="296"/>
      <c r="AD229" s="296"/>
      <c r="AE229" s="296"/>
      <c r="AF229" s="296"/>
      <c r="AG229" s="296"/>
      <c r="AH229" s="296"/>
      <c r="AI229" s="296"/>
      <c r="AJ229" s="296"/>
      <c r="AK229" s="296"/>
      <c r="AL229" s="296"/>
      <c r="AM229" s="296"/>
      <c r="AN229" s="296"/>
      <c r="AO229" s="296"/>
      <c r="AP229" s="296"/>
      <c r="AQ229" s="296"/>
      <c r="AR229" s="296"/>
      <c r="AS229" s="296"/>
      <c r="AT229" s="296"/>
      <c r="AU229" s="296"/>
      <c r="AV229" s="296"/>
      <c r="AW229" s="296"/>
      <c r="AX229" s="296"/>
      <c r="AY229" s="296"/>
      <c r="AZ229" s="296"/>
      <c r="BA229" s="296"/>
      <c r="BB229" s="296"/>
      <c r="BC229" s="296"/>
      <c r="BD229" s="296"/>
      <c r="BE229" s="296"/>
      <c r="BF229" s="296"/>
      <c r="BG229" s="296"/>
      <c r="BH229" s="296"/>
      <c r="BI229" s="296"/>
      <c r="BJ229" s="296"/>
    </row>
    <row r="230" customFormat="false" ht="15.75" hidden="false" customHeight="false" outlineLevel="0" collapsed="false">
      <c r="A230" s="301" t="n">
        <v>43916</v>
      </c>
      <c r="B230" s="295" t="s">
        <v>1113</v>
      </c>
      <c r="C230" s="295" t="n">
        <v>7</v>
      </c>
      <c r="D230" s="296"/>
      <c r="E230" s="296"/>
      <c r="F230" s="296"/>
      <c r="G230" s="296"/>
      <c r="H230" s="296"/>
      <c r="I230" s="296"/>
      <c r="J230" s="296"/>
      <c r="K230" s="296"/>
      <c r="L230" s="296"/>
      <c r="M230" s="296"/>
      <c r="N230" s="296"/>
      <c r="O230" s="296"/>
      <c r="P230" s="296"/>
      <c r="Q230" s="296"/>
      <c r="R230" s="296"/>
      <c r="S230" s="296"/>
      <c r="T230" s="296"/>
      <c r="U230" s="296"/>
      <c r="V230" s="347"/>
      <c r="W230" s="296"/>
      <c r="X230" s="296"/>
      <c r="Y230" s="296"/>
      <c r="Z230" s="296"/>
      <c r="AA230" s="296"/>
      <c r="AB230" s="296"/>
      <c r="AC230" s="296"/>
      <c r="AD230" s="296"/>
      <c r="AE230" s="296"/>
      <c r="AF230" s="296"/>
      <c r="AG230" s="296"/>
      <c r="AH230" s="296"/>
      <c r="AI230" s="296"/>
      <c r="AJ230" s="296"/>
      <c r="AK230" s="296"/>
      <c r="AL230" s="296"/>
      <c r="AM230" s="296"/>
      <c r="AN230" s="296"/>
      <c r="AO230" s="296"/>
      <c r="AP230" s="296"/>
      <c r="AQ230" s="296"/>
      <c r="AR230" s="296"/>
      <c r="AS230" s="296"/>
      <c r="AT230" s="296"/>
      <c r="AU230" s="296"/>
      <c r="AV230" s="296"/>
      <c r="AW230" s="296"/>
      <c r="AX230" s="296"/>
      <c r="AY230" s="296"/>
      <c r="AZ230" s="296"/>
      <c r="BA230" s="296"/>
      <c r="BB230" s="296"/>
      <c r="BC230" s="296"/>
      <c r="BD230" s="296"/>
      <c r="BE230" s="296"/>
      <c r="BF230" s="296"/>
      <c r="BG230" s="296"/>
      <c r="BH230" s="296"/>
      <c r="BI230" s="296"/>
      <c r="BJ230" s="296"/>
    </row>
    <row r="231" customFormat="false" ht="15.75" hidden="false" customHeight="false" outlineLevel="0" collapsed="false">
      <c r="A231" s="296"/>
      <c r="B231" s="296"/>
      <c r="C231" s="296"/>
      <c r="D231" s="296"/>
      <c r="E231" s="296"/>
      <c r="F231" s="296"/>
      <c r="G231" s="296"/>
      <c r="H231" s="296"/>
      <c r="I231" s="296"/>
      <c r="J231" s="296"/>
      <c r="K231" s="296"/>
      <c r="L231" s="296"/>
      <c r="M231" s="296"/>
      <c r="N231" s="296"/>
      <c r="O231" s="296"/>
      <c r="P231" s="296"/>
      <c r="Q231" s="296"/>
      <c r="R231" s="296"/>
      <c r="S231" s="296"/>
      <c r="T231" s="296"/>
      <c r="U231" s="296"/>
      <c r="V231" s="347"/>
      <c r="W231" s="296"/>
      <c r="X231" s="296"/>
      <c r="Y231" s="296"/>
      <c r="Z231" s="296"/>
      <c r="AA231" s="296"/>
      <c r="AB231" s="296"/>
      <c r="AC231" s="296"/>
      <c r="AD231" s="296"/>
      <c r="AE231" s="296"/>
      <c r="AF231" s="296"/>
      <c r="AG231" s="296"/>
      <c r="AH231" s="296"/>
      <c r="AI231" s="296"/>
      <c r="AJ231" s="296"/>
      <c r="AK231" s="296"/>
      <c r="AL231" s="296"/>
      <c r="AM231" s="296"/>
      <c r="AN231" s="296"/>
      <c r="AO231" s="296"/>
      <c r="AP231" s="296"/>
      <c r="AQ231" s="296"/>
      <c r="AR231" s="296"/>
      <c r="AS231" s="296"/>
      <c r="AT231" s="296"/>
      <c r="AU231" s="296"/>
      <c r="AV231" s="296"/>
      <c r="AW231" s="296"/>
      <c r="AX231" s="296"/>
      <c r="AY231" s="296"/>
      <c r="AZ231" s="296"/>
      <c r="BA231" s="296"/>
      <c r="BB231" s="296"/>
      <c r="BC231" s="296"/>
      <c r="BD231" s="296"/>
      <c r="BE231" s="296"/>
      <c r="BF231" s="296"/>
      <c r="BG231" s="296"/>
      <c r="BH231" s="296"/>
      <c r="BI231" s="296"/>
      <c r="BJ231" s="296"/>
    </row>
    <row r="232" customFormat="false" ht="15.75" hidden="false" customHeight="false" outlineLevel="0" collapsed="false">
      <c r="A232" s="301" t="n">
        <v>43915</v>
      </c>
      <c r="B232" s="295" t="s">
        <v>74</v>
      </c>
      <c r="C232" s="295" t="n">
        <v>3</v>
      </c>
      <c r="D232" s="296"/>
      <c r="E232" s="296"/>
      <c r="F232" s="296"/>
      <c r="G232" s="296"/>
      <c r="H232" s="296"/>
      <c r="I232" s="296"/>
      <c r="J232" s="296"/>
      <c r="K232" s="296"/>
      <c r="L232" s="296"/>
      <c r="M232" s="296"/>
      <c r="N232" s="296"/>
      <c r="O232" s="296"/>
      <c r="P232" s="296"/>
      <c r="Q232" s="296"/>
      <c r="R232" s="296"/>
      <c r="S232" s="296"/>
      <c r="T232" s="296"/>
      <c r="U232" s="296"/>
      <c r="V232" s="347"/>
      <c r="W232" s="296"/>
      <c r="X232" s="296"/>
      <c r="Y232" s="296"/>
      <c r="Z232" s="296"/>
      <c r="AA232" s="296"/>
      <c r="AB232" s="296"/>
      <c r="AC232" s="296"/>
      <c r="AD232" s="296"/>
      <c r="AE232" s="296"/>
      <c r="AF232" s="296"/>
      <c r="AG232" s="296"/>
      <c r="AH232" s="296"/>
      <c r="AI232" s="296"/>
      <c r="AJ232" s="296"/>
      <c r="AK232" s="296"/>
      <c r="AL232" s="296"/>
      <c r="AM232" s="296"/>
      <c r="AN232" s="296"/>
      <c r="AO232" s="296"/>
      <c r="AP232" s="296"/>
      <c r="AQ232" s="296"/>
      <c r="AR232" s="296"/>
      <c r="AS232" s="296"/>
      <c r="AT232" s="296"/>
      <c r="AU232" s="296"/>
      <c r="AV232" s="296"/>
      <c r="AW232" s="296"/>
      <c r="AX232" s="296"/>
      <c r="AY232" s="296"/>
      <c r="AZ232" s="296"/>
      <c r="BA232" s="296"/>
      <c r="BB232" s="296"/>
      <c r="BC232" s="296"/>
      <c r="BD232" s="296"/>
      <c r="BE232" s="296"/>
      <c r="BF232" s="296"/>
      <c r="BG232" s="296"/>
      <c r="BH232" s="296"/>
      <c r="BI232" s="296"/>
      <c r="BJ232" s="296"/>
    </row>
    <row r="233" customFormat="false" ht="15.75" hidden="false" customHeight="false" outlineLevel="0" collapsed="false">
      <c r="A233" s="301" t="n">
        <v>43915</v>
      </c>
      <c r="B233" s="295" t="s">
        <v>75</v>
      </c>
      <c r="C233" s="295" t="n">
        <v>2</v>
      </c>
      <c r="D233" s="296"/>
      <c r="E233" s="296"/>
      <c r="F233" s="296"/>
      <c r="G233" s="296"/>
      <c r="H233" s="296"/>
      <c r="I233" s="296"/>
      <c r="J233" s="296"/>
      <c r="K233" s="296"/>
      <c r="L233" s="296"/>
      <c r="M233" s="296"/>
      <c r="N233" s="296"/>
      <c r="O233" s="296"/>
      <c r="P233" s="296"/>
      <c r="Q233" s="296"/>
      <c r="R233" s="296"/>
      <c r="S233" s="296"/>
      <c r="T233" s="296"/>
      <c r="U233" s="296"/>
      <c r="V233" s="347"/>
      <c r="W233" s="296"/>
      <c r="X233" s="296"/>
      <c r="Y233" s="296"/>
      <c r="Z233" s="296"/>
      <c r="AA233" s="296"/>
      <c r="AB233" s="296"/>
      <c r="AC233" s="296"/>
      <c r="AD233" s="296"/>
      <c r="AE233" s="296"/>
      <c r="AF233" s="296"/>
      <c r="AG233" s="296"/>
      <c r="AH233" s="296"/>
      <c r="AI233" s="296"/>
      <c r="AJ233" s="296"/>
      <c r="AK233" s="296"/>
      <c r="AL233" s="296"/>
      <c r="AM233" s="296"/>
      <c r="AN233" s="296"/>
      <c r="AO233" s="296"/>
      <c r="AP233" s="296"/>
      <c r="AQ233" s="296"/>
      <c r="AR233" s="296"/>
      <c r="AS233" s="296"/>
      <c r="AT233" s="296"/>
      <c r="AU233" s="296"/>
      <c r="AV233" s="296"/>
      <c r="AW233" s="296"/>
      <c r="AX233" s="296"/>
      <c r="AY233" s="296"/>
      <c r="AZ233" s="296"/>
      <c r="BA233" s="296"/>
      <c r="BB233" s="296"/>
      <c r="BC233" s="296"/>
      <c r="BD233" s="296"/>
      <c r="BE233" s="296"/>
      <c r="BF233" s="296"/>
      <c r="BG233" s="296"/>
      <c r="BH233" s="296"/>
      <c r="BI233" s="296"/>
      <c r="BJ233" s="296"/>
    </row>
    <row r="234" customFormat="false" ht="15.75" hidden="false" customHeight="false" outlineLevel="0" collapsed="false">
      <c r="A234" s="301" t="n">
        <v>43915</v>
      </c>
      <c r="B234" s="295" t="s">
        <v>78</v>
      </c>
      <c r="C234" s="295" t="n">
        <v>11</v>
      </c>
      <c r="D234" s="296"/>
      <c r="E234" s="295" t="n">
        <v>1</v>
      </c>
      <c r="F234" s="296"/>
      <c r="G234" s="296"/>
      <c r="H234" s="296"/>
      <c r="I234" s="296"/>
      <c r="J234" s="296"/>
      <c r="K234" s="296"/>
      <c r="L234" s="296"/>
      <c r="M234" s="296"/>
      <c r="N234" s="296"/>
      <c r="O234" s="296"/>
      <c r="P234" s="296"/>
      <c r="Q234" s="296"/>
      <c r="R234" s="296"/>
      <c r="S234" s="296"/>
      <c r="T234" s="296"/>
      <c r="U234" s="296"/>
      <c r="V234" s="347"/>
      <c r="W234" s="296"/>
      <c r="X234" s="296"/>
      <c r="Y234" s="296"/>
      <c r="Z234" s="296"/>
      <c r="AA234" s="296"/>
      <c r="AB234" s="296"/>
      <c r="AC234" s="296"/>
      <c r="AD234" s="296"/>
      <c r="AE234" s="296"/>
      <c r="AF234" s="296"/>
      <c r="AG234" s="296"/>
      <c r="AH234" s="296"/>
      <c r="AI234" s="296"/>
      <c r="AJ234" s="296"/>
      <c r="AK234" s="296"/>
      <c r="AL234" s="296"/>
      <c r="AM234" s="296"/>
      <c r="AN234" s="296"/>
      <c r="AO234" s="296"/>
      <c r="AP234" s="296"/>
      <c r="AQ234" s="296"/>
      <c r="AR234" s="296"/>
      <c r="AS234" s="296"/>
      <c r="AT234" s="296"/>
      <c r="AU234" s="296"/>
      <c r="AV234" s="296"/>
      <c r="AW234" s="296"/>
      <c r="AX234" s="296"/>
      <c r="AY234" s="296"/>
      <c r="AZ234" s="296"/>
      <c r="BA234" s="296"/>
      <c r="BB234" s="296"/>
      <c r="BC234" s="296"/>
      <c r="BD234" s="296"/>
      <c r="BE234" s="296"/>
      <c r="BF234" s="296"/>
      <c r="BG234" s="296"/>
      <c r="BH234" s="296"/>
      <c r="BI234" s="296"/>
      <c r="BJ234" s="296"/>
    </row>
    <row r="235" customFormat="false" ht="15.75" hidden="false" customHeight="false" outlineLevel="0" collapsed="false">
      <c r="A235" s="301" t="n">
        <v>43915</v>
      </c>
      <c r="B235" s="295" t="s">
        <v>79</v>
      </c>
      <c r="C235" s="295" t="n">
        <v>39</v>
      </c>
      <c r="D235" s="296"/>
      <c r="E235" s="296"/>
      <c r="F235" s="296"/>
      <c r="G235" s="296"/>
      <c r="H235" s="296"/>
      <c r="I235" s="296"/>
      <c r="J235" s="296"/>
      <c r="K235" s="296"/>
      <c r="L235" s="296"/>
      <c r="M235" s="296"/>
      <c r="N235" s="296"/>
      <c r="O235" s="296"/>
      <c r="P235" s="296"/>
      <c r="Q235" s="296"/>
      <c r="R235" s="296"/>
      <c r="S235" s="296"/>
      <c r="T235" s="296"/>
      <c r="U235" s="296"/>
      <c r="V235" s="347"/>
      <c r="W235" s="296"/>
      <c r="X235" s="296"/>
      <c r="Y235" s="296"/>
      <c r="Z235" s="296"/>
      <c r="AA235" s="296"/>
      <c r="AB235" s="296"/>
      <c r="AC235" s="296"/>
      <c r="AD235" s="296"/>
      <c r="AE235" s="296"/>
      <c r="AF235" s="296"/>
      <c r="AG235" s="296"/>
      <c r="AH235" s="296"/>
      <c r="AI235" s="296"/>
      <c r="AJ235" s="296"/>
      <c r="AK235" s="296"/>
      <c r="AL235" s="296"/>
      <c r="AM235" s="296"/>
      <c r="AN235" s="296"/>
      <c r="AO235" s="296"/>
      <c r="AP235" s="296"/>
      <c r="AQ235" s="296"/>
      <c r="AR235" s="296"/>
      <c r="AS235" s="296"/>
      <c r="AT235" s="296"/>
      <c r="AU235" s="296"/>
      <c r="AV235" s="296"/>
      <c r="AW235" s="296"/>
      <c r="AX235" s="296"/>
      <c r="AY235" s="296"/>
      <c r="AZ235" s="296"/>
      <c r="BA235" s="296"/>
      <c r="BB235" s="296"/>
      <c r="BC235" s="296"/>
      <c r="BD235" s="296"/>
      <c r="BE235" s="296"/>
      <c r="BF235" s="296"/>
      <c r="BG235" s="296"/>
      <c r="BH235" s="296"/>
      <c r="BI235" s="296"/>
      <c r="BJ235" s="296"/>
    </row>
    <row r="236" customFormat="false" ht="15.75" hidden="false" customHeight="false" outlineLevel="0" collapsed="false">
      <c r="A236" s="301" t="n">
        <v>43915</v>
      </c>
      <c r="B236" s="295" t="s">
        <v>80</v>
      </c>
      <c r="C236" s="295" t="n">
        <v>0</v>
      </c>
      <c r="D236" s="296"/>
      <c r="E236" s="296"/>
      <c r="F236" s="296"/>
      <c r="G236" s="296"/>
      <c r="H236" s="296"/>
      <c r="I236" s="296"/>
      <c r="J236" s="296"/>
      <c r="K236" s="296"/>
      <c r="L236" s="296"/>
      <c r="M236" s="296"/>
      <c r="N236" s="296"/>
      <c r="O236" s="296"/>
      <c r="P236" s="296"/>
      <c r="Q236" s="296"/>
      <c r="R236" s="296"/>
      <c r="S236" s="296"/>
      <c r="T236" s="296"/>
      <c r="U236" s="296"/>
      <c r="V236" s="347"/>
      <c r="W236" s="296"/>
      <c r="X236" s="296"/>
      <c r="Y236" s="296"/>
      <c r="Z236" s="296"/>
      <c r="AA236" s="296"/>
      <c r="AB236" s="296"/>
      <c r="AC236" s="296"/>
      <c r="AD236" s="296"/>
      <c r="AE236" s="296"/>
      <c r="AF236" s="296"/>
      <c r="AG236" s="296"/>
      <c r="AH236" s="296"/>
      <c r="AI236" s="296"/>
      <c r="AJ236" s="296"/>
      <c r="AK236" s="296"/>
      <c r="AL236" s="296"/>
      <c r="AM236" s="296"/>
      <c r="AN236" s="296"/>
      <c r="AO236" s="296"/>
      <c r="AP236" s="296"/>
      <c r="AQ236" s="296"/>
      <c r="AR236" s="296"/>
      <c r="AS236" s="296"/>
      <c r="AT236" s="296"/>
      <c r="AU236" s="296"/>
      <c r="AV236" s="296"/>
      <c r="AW236" s="296"/>
      <c r="AX236" s="296"/>
      <c r="AY236" s="296"/>
      <c r="AZ236" s="296"/>
      <c r="BA236" s="296"/>
      <c r="BB236" s="296"/>
      <c r="BC236" s="296"/>
      <c r="BD236" s="296"/>
      <c r="BE236" s="296"/>
      <c r="BF236" s="296"/>
      <c r="BG236" s="296"/>
      <c r="BH236" s="296"/>
      <c r="BI236" s="296"/>
      <c r="BJ236" s="296"/>
    </row>
    <row r="237" customFormat="false" ht="15.75" hidden="false" customHeight="false" outlineLevel="0" collapsed="false">
      <c r="A237" s="301" t="n">
        <v>43915</v>
      </c>
      <c r="B237" s="295" t="s">
        <v>82</v>
      </c>
      <c r="C237" s="295" t="n">
        <v>13</v>
      </c>
      <c r="D237" s="296"/>
      <c r="E237" s="296"/>
      <c r="F237" s="296"/>
      <c r="G237" s="296"/>
      <c r="H237" s="296"/>
      <c r="I237" s="296"/>
      <c r="J237" s="296"/>
      <c r="K237" s="296"/>
      <c r="L237" s="296"/>
      <c r="M237" s="296"/>
      <c r="N237" s="296"/>
      <c r="O237" s="296"/>
      <c r="P237" s="296"/>
      <c r="Q237" s="296"/>
      <c r="R237" s="296"/>
      <c r="S237" s="296"/>
      <c r="T237" s="296"/>
      <c r="U237" s="296"/>
      <c r="V237" s="347"/>
      <c r="W237" s="296"/>
      <c r="X237" s="296"/>
      <c r="Y237" s="296"/>
      <c r="Z237" s="296"/>
      <c r="AA237" s="296"/>
      <c r="AB237" s="296"/>
      <c r="AC237" s="296"/>
      <c r="AD237" s="296"/>
      <c r="AE237" s="296"/>
      <c r="AF237" s="296"/>
      <c r="AG237" s="296"/>
      <c r="AH237" s="296"/>
      <c r="AI237" s="296"/>
      <c r="AJ237" s="296"/>
      <c r="AK237" s="296"/>
      <c r="AL237" s="296"/>
      <c r="AM237" s="296"/>
      <c r="AN237" s="296"/>
      <c r="AO237" s="296"/>
      <c r="AP237" s="296"/>
      <c r="AQ237" s="296"/>
      <c r="AR237" s="296"/>
      <c r="AS237" s="296"/>
      <c r="AT237" s="296"/>
      <c r="AU237" s="296"/>
      <c r="AV237" s="296"/>
      <c r="AW237" s="296"/>
      <c r="AX237" s="296"/>
      <c r="AY237" s="296"/>
      <c r="AZ237" s="296"/>
      <c r="BA237" s="296"/>
      <c r="BB237" s="296"/>
      <c r="BC237" s="296"/>
      <c r="BD237" s="296"/>
      <c r="BE237" s="296"/>
      <c r="BF237" s="296"/>
      <c r="BG237" s="296"/>
      <c r="BH237" s="296"/>
      <c r="BI237" s="296"/>
      <c r="BJ237" s="296"/>
    </row>
    <row r="238" customFormat="false" ht="15.75" hidden="false" customHeight="false" outlineLevel="0" collapsed="false">
      <c r="A238" s="301" t="n">
        <v>43915</v>
      </c>
      <c r="B238" s="295" t="s">
        <v>83</v>
      </c>
      <c r="C238" s="295" t="n">
        <v>19</v>
      </c>
      <c r="D238" s="296"/>
      <c r="E238" s="295" t="n">
        <v>1</v>
      </c>
      <c r="F238" s="296"/>
      <c r="G238" s="296"/>
      <c r="H238" s="296"/>
      <c r="I238" s="296"/>
      <c r="J238" s="296"/>
      <c r="K238" s="296"/>
      <c r="L238" s="296"/>
      <c r="M238" s="296"/>
      <c r="N238" s="296"/>
      <c r="O238" s="296"/>
      <c r="P238" s="296"/>
      <c r="Q238" s="296"/>
      <c r="R238" s="296"/>
      <c r="S238" s="296"/>
      <c r="T238" s="296"/>
      <c r="U238" s="296"/>
      <c r="V238" s="347"/>
      <c r="W238" s="296"/>
      <c r="X238" s="296"/>
      <c r="Y238" s="296"/>
      <c r="Z238" s="296"/>
      <c r="AA238" s="296"/>
      <c r="AB238" s="296"/>
      <c r="AC238" s="296"/>
      <c r="AD238" s="296"/>
      <c r="AE238" s="296"/>
      <c r="AF238" s="296"/>
      <c r="AG238" s="296"/>
      <c r="AH238" s="296"/>
      <c r="AI238" s="296"/>
      <c r="AJ238" s="296"/>
      <c r="AK238" s="296"/>
      <c r="AL238" s="296"/>
      <c r="AM238" s="296"/>
      <c r="AN238" s="296"/>
      <c r="AO238" s="296"/>
      <c r="AP238" s="296"/>
      <c r="AQ238" s="296"/>
      <c r="AR238" s="296"/>
      <c r="AS238" s="296"/>
      <c r="AT238" s="296"/>
      <c r="AU238" s="296"/>
      <c r="AV238" s="296"/>
      <c r="AW238" s="296"/>
      <c r="AX238" s="296"/>
      <c r="AY238" s="296"/>
      <c r="AZ238" s="296"/>
      <c r="BA238" s="296"/>
      <c r="BB238" s="296"/>
      <c r="BC238" s="296"/>
      <c r="BD238" s="296"/>
      <c r="BE238" s="296"/>
      <c r="BF238" s="296"/>
      <c r="BG238" s="296"/>
      <c r="BH238" s="296"/>
      <c r="BI238" s="296"/>
      <c r="BJ238" s="296"/>
    </row>
    <row r="239" customFormat="false" ht="15.75" hidden="false" customHeight="false" outlineLevel="0" collapsed="false">
      <c r="A239" s="301" t="n">
        <v>43915</v>
      </c>
      <c r="B239" s="295" t="s">
        <v>84</v>
      </c>
      <c r="C239" s="296"/>
      <c r="D239" s="295" t="n">
        <v>1</v>
      </c>
      <c r="E239" s="296"/>
      <c r="F239" s="296"/>
      <c r="G239" s="296"/>
      <c r="H239" s="296"/>
      <c r="I239" s="296"/>
      <c r="J239" s="296"/>
      <c r="K239" s="296"/>
      <c r="L239" s="296"/>
      <c r="M239" s="296"/>
      <c r="N239" s="296"/>
      <c r="O239" s="296"/>
      <c r="P239" s="296"/>
      <c r="Q239" s="296"/>
      <c r="R239" s="296"/>
      <c r="S239" s="296"/>
      <c r="T239" s="296"/>
      <c r="U239" s="296"/>
      <c r="V239" s="347"/>
      <c r="W239" s="296"/>
      <c r="X239" s="296"/>
      <c r="Y239" s="296"/>
      <c r="Z239" s="296"/>
      <c r="AA239" s="296"/>
      <c r="AB239" s="296"/>
      <c r="AC239" s="296"/>
      <c r="AD239" s="296"/>
      <c r="AE239" s="296"/>
      <c r="AF239" s="296"/>
      <c r="AG239" s="296"/>
      <c r="AH239" s="296"/>
      <c r="AI239" s="296"/>
      <c r="AJ239" s="296"/>
      <c r="AK239" s="296"/>
      <c r="AL239" s="296"/>
      <c r="AM239" s="296"/>
      <c r="AN239" s="296"/>
      <c r="AO239" s="296"/>
      <c r="AP239" s="296"/>
      <c r="AQ239" s="296"/>
      <c r="AR239" s="296"/>
      <c r="AS239" s="296"/>
      <c r="AT239" s="296"/>
      <c r="AU239" s="296"/>
      <c r="AV239" s="296"/>
      <c r="AW239" s="296"/>
      <c r="AX239" s="296"/>
      <c r="AY239" s="296"/>
      <c r="AZ239" s="296"/>
      <c r="BA239" s="296"/>
      <c r="BB239" s="296"/>
      <c r="BC239" s="296"/>
      <c r="BD239" s="296"/>
      <c r="BE239" s="296"/>
      <c r="BF239" s="296"/>
      <c r="BG239" s="296"/>
      <c r="BH239" s="296"/>
      <c r="BI239" s="296"/>
      <c r="BJ239" s="296"/>
    </row>
    <row r="240" customFormat="false" ht="15.75" hidden="false" customHeight="false" outlineLevel="0" collapsed="false">
      <c r="A240" s="301" t="n">
        <v>43915</v>
      </c>
      <c r="B240" s="295" t="s">
        <v>85</v>
      </c>
      <c r="C240" s="296"/>
      <c r="D240" s="296"/>
      <c r="E240" s="296"/>
      <c r="F240" s="296"/>
      <c r="G240" s="296"/>
      <c r="H240" s="296"/>
      <c r="I240" s="296"/>
      <c r="J240" s="296"/>
      <c r="K240" s="296"/>
      <c r="L240" s="296"/>
      <c r="M240" s="296"/>
      <c r="N240" s="296"/>
      <c r="O240" s="296"/>
      <c r="P240" s="296"/>
      <c r="Q240" s="296"/>
      <c r="R240" s="296"/>
      <c r="S240" s="296"/>
      <c r="T240" s="296"/>
      <c r="U240" s="296"/>
      <c r="V240" s="347"/>
      <c r="W240" s="296"/>
      <c r="X240" s="296"/>
      <c r="Y240" s="296"/>
      <c r="Z240" s="296"/>
      <c r="AA240" s="296"/>
      <c r="AB240" s="296"/>
      <c r="AC240" s="296"/>
      <c r="AD240" s="296"/>
      <c r="AE240" s="296"/>
      <c r="AF240" s="296"/>
      <c r="AG240" s="296"/>
      <c r="AH240" s="296"/>
      <c r="AI240" s="296"/>
      <c r="AJ240" s="296"/>
      <c r="AK240" s="296"/>
      <c r="AL240" s="296"/>
      <c r="AM240" s="296"/>
      <c r="AN240" s="296"/>
      <c r="AO240" s="296"/>
      <c r="AP240" s="296"/>
      <c r="AQ240" s="296"/>
      <c r="AR240" s="296"/>
      <c r="AS240" s="296"/>
      <c r="AT240" s="296"/>
      <c r="AU240" s="296"/>
      <c r="AV240" s="296"/>
      <c r="AW240" s="296"/>
      <c r="AX240" s="296"/>
      <c r="AY240" s="296"/>
      <c r="AZ240" s="296"/>
      <c r="BA240" s="296"/>
      <c r="BB240" s="296"/>
      <c r="BC240" s="296"/>
      <c r="BD240" s="296"/>
      <c r="BE240" s="296"/>
      <c r="BF240" s="296"/>
      <c r="BG240" s="296"/>
      <c r="BH240" s="296"/>
      <c r="BI240" s="296"/>
      <c r="BJ240" s="296"/>
    </row>
    <row r="241" customFormat="false" ht="15.75" hidden="false" customHeight="false" outlineLevel="0" collapsed="false">
      <c r="A241" s="301" t="n">
        <v>43915</v>
      </c>
      <c r="B241" s="295" t="s">
        <v>86</v>
      </c>
      <c r="C241" s="296"/>
      <c r="D241" s="296"/>
      <c r="E241" s="296"/>
      <c r="F241" s="296"/>
      <c r="G241" s="296"/>
      <c r="H241" s="296"/>
      <c r="I241" s="296"/>
      <c r="J241" s="296"/>
      <c r="K241" s="296"/>
      <c r="L241" s="296"/>
      <c r="M241" s="296"/>
      <c r="N241" s="296"/>
      <c r="O241" s="296"/>
      <c r="P241" s="296"/>
      <c r="Q241" s="296"/>
      <c r="R241" s="296"/>
      <c r="S241" s="296"/>
      <c r="T241" s="296"/>
      <c r="U241" s="296"/>
      <c r="V241" s="347"/>
      <c r="W241" s="296"/>
      <c r="X241" s="296"/>
      <c r="Y241" s="296"/>
      <c r="Z241" s="296"/>
      <c r="AA241" s="296"/>
      <c r="AB241" s="296"/>
      <c r="AC241" s="296"/>
      <c r="AD241" s="296"/>
      <c r="AE241" s="296"/>
      <c r="AF241" s="296"/>
      <c r="AG241" s="296"/>
      <c r="AH241" s="296"/>
      <c r="AI241" s="296"/>
      <c r="AJ241" s="296"/>
      <c r="AK241" s="296"/>
      <c r="AL241" s="296"/>
      <c r="AM241" s="296"/>
      <c r="AN241" s="296"/>
      <c r="AO241" s="296"/>
      <c r="AP241" s="296"/>
      <c r="AQ241" s="296"/>
      <c r="AR241" s="296"/>
      <c r="AS241" s="296"/>
      <c r="AT241" s="296"/>
      <c r="AU241" s="296"/>
      <c r="AV241" s="296"/>
      <c r="AW241" s="296"/>
      <c r="AX241" s="296"/>
      <c r="AY241" s="296"/>
      <c r="AZ241" s="296"/>
      <c r="BA241" s="296"/>
      <c r="BB241" s="296"/>
      <c r="BC241" s="296"/>
      <c r="BD241" s="296"/>
      <c r="BE241" s="296"/>
      <c r="BF241" s="296"/>
      <c r="BG241" s="296"/>
      <c r="BH241" s="296"/>
      <c r="BI241" s="296"/>
      <c r="BJ241" s="296"/>
    </row>
    <row r="242" customFormat="false" ht="15.75" hidden="false" customHeight="false" outlineLevel="0" collapsed="false">
      <c r="A242" s="301" t="n">
        <v>43915</v>
      </c>
      <c r="B242" s="295" t="s">
        <v>87</v>
      </c>
      <c r="C242" s="296"/>
      <c r="D242" s="296"/>
      <c r="E242" s="296"/>
      <c r="F242" s="296"/>
      <c r="G242" s="296"/>
      <c r="H242" s="296"/>
      <c r="I242" s="296"/>
      <c r="J242" s="296"/>
      <c r="K242" s="296"/>
      <c r="L242" s="296"/>
      <c r="M242" s="296"/>
      <c r="N242" s="296"/>
      <c r="O242" s="296"/>
      <c r="P242" s="296"/>
      <c r="Q242" s="296"/>
      <c r="R242" s="296"/>
      <c r="S242" s="296"/>
      <c r="T242" s="296"/>
      <c r="U242" s="296"/>
      <c r="V242" s="347"/>
      <c r="W242" s="296"/>
      <c r="X242" s="296"/>
      <c r="Y242" s="296"/>
      <c r="Z242" s="296"/>
      <c r="AA242" s="296"/>
      <c r="AB242" s="296"/>
      <c r="AC242" s="296"/>
      <c r="AD242" s="296"/>
      <c r="AE242" s="296"/>
      <c r="AF242" s="296"/>
      <c r="AG242" s="296"/>
      <c r="AH242" s="296"/>
      <c r="AI242" s="296"/>
      <c r="AJ242" s="296"/>
      <c r="AK242" s="296"/>
      <c r="AL242" s="296"/>
      <c r="AM242" s="296"/>
      <c r="AN242" s="296"/>
      <c r="AO242" s="296"/>
      <c r="AP242" s="296"/>
      <c r="AQ242" s="296"/>
      <c r="AR242" s="296"/>
      <c r="AS242" s="296"/>
      <c r="AT242" s="296"/>
      <c r="AU242" s="296"/>
      <c r="AV242" s="296"/>
      <c r="AW242" s="296"/>
      <c r="AX242" s="296"/>
      <c r="AY242" s="296"/>
      <c r="AZ242" s="296"/>
      <c r="BA242" s="296"/>
      <c r="BB242" s="296"/>
      <c r="BC242" s="296"/>
      <c r="BD242" s="296"/>
      <c r="BE242" s="296"/>
      <c r="BF242" s="296"/>
      <c r="BG242" s="296"/>
      <c r="BH242" s="296"/>
      <c r="BI242" s="296"/>
      <c r="BJ242" s="296"/>
    </row>
    <row r="243" customFormat="false" ht="15.75" hidden="false" customHeight="false" outlineLevel="0" collapsed="false">
      <c r="A243" s="301" t="n">
        <v>43915</v>
      </c>
      <c r="B243" s="295" t="s">
        <v>88</v>
      </c>
      <c r="C243" s="295" t="n">
        <v>1</v>
      </c>
      <c r="D243" s="296"/>
      <c r="E243" s="296"/>
      <c r="F243" s="296"/>
      <c r="G243" s="296"/>
      <c r="H243" s="296"/>
      <c r="I243" s="296"/>
      <c r="J243" s="296"/>
      <c r="K243" s="296"/>
      <c r="L243" s="296"/>
      <c r="M243" s="296"/>
      <c r="N243" s="296"/>
      <c r="O243" s="296"/>
      <c r="P243" s="296"/>
      <c r="Q243" s="296"/>
      <c r="R243" s="296"/>
      <c r="S243" s="296"/>
      <c r="T243" s="296"/>
      <c r="U243" s="296"/>
      <c r="V243" s="347"/>
      <c r="W243" s="296"/>
      <c r="X243" s="296"/>
      <c r="Y243" s="296"/>
      <c r="Z243" s="296"/>
      <c r="AA243" s="296"/>
      <c r="AB243" s="296"/>
      <c r="AC243" s="296"/>
      <c r="AD243" s="296"/>
      <c r="AE243" s="296"/>
      <c r="AF243" s="296"/>
      <c r="AG243" s="296"/>
      <c r="AH243" s="296"/>
      <c r="AI243" s="296"/>
      <c r="AJ243" s="296"/>
      <c r="AK243" s="296"/>
      <c r="AL243" s="296"/>
      <c r="AM243" s="296"/>
      <c r="AN243" s="296"/>
      <c r="AO243" s="296"/>
      <c r="AP243" s="296"/>
      <c r="AQ243" s="296"/>
      <c r="AR243" s="296"/>
      <c r="AS243" s="296"/>
      <c r="AT243" s="296"/>
      <c r="AU243" s="296"/>
      <c r="AV243" s="296"/>
      <c r="AW243" s="296"/>
      <c r="AX243" s="296"/>
      <c r="AY243" s="296"/>
      <c r="AZ243" s="296"/>
      <c r="BA243" s="296"/>
      <c r="BB243" s="296"/>
      <c r="BC243" s="296"/>
      <c r="BD243" s="296"/>
      <c r="BE243" s="296"/>
      <c r="BF243" s="296"/>
      <c r="BG243" s="296"/>
      <c r="BH243" s="296"/>
      <c r="BI243" s="296"/>
      <c r="BJ243" s="296"/>
    </row>
    <row r="244" customFormat="false" ht="15.75" hidden="false" customHeight="false" outlineLevel="0" collapsed="false">
      <c r="A244" s="301" t="n">
        <v>43915</v>
      </c>
      <c r="B244" s="295" t="s">
        <v>90</v>
      </c>
      <c r="C244" s="296"/>
      <c r="D244" s="296"/>
      <c r="E244" s="296"/>
      <c r="F244" s="296"/>
      <c r="G244" s="296"/>
      <c r="H244" s="296"/>
      <c r="I244" s="296"/>
      <c r="J244" s="296"/>
      <c r="K244" s="296"/>
      <c r="L244" s="296"/>
      <c r="M244" s="296"/>
      <c r="N244" s="296"/>
      <c r="O244" s="296"/>
      <c r="P244" s="296"/>
      <c r="Q244" s="296"/>
      <c r="R244" s="296"/>
      <c r="S244" s="296"/>
      <c r="T244" s="296"/>
      <c r="U244" s="296"/>
      <c r="V244" s="347"/>
      <c r="W244" s="296"/>
      <c r="X244" s="296"/>
      <c r="Y244" s="296"/>
      <c r="Z244" s="296"/>
      <c r="AA244" s="296"/>
      <c r="AB244" s="296"/>
      <c r="AC244" s="296"/>
      <c r="AD244" s="296"/>
      <c r="AE244" s="296"/>
      <c r="AF244" s="296"/>
      <c r="AG244" s="296"/>
      <c r="AH244" s="296"/>
      <c r="AI244" s="296"/>
      <c r="AJ244" s="296"/>
      <c r="AK244" s="296"/>
      <c r="AL244" s="296"/>
      <c r="AM244" s="296"/>
      <c r="AN244" s="296"/>
      <c r="AO244" s="296"/>
      <c r="AP244" s="296"/>
      <c r="AQ244" s="296"/>
      <c r="AR244" s="296"/>
      <c r="AS244" s="296"/>
      <c r="AT244" s="296"/>
      <c r="AU244" s="296"/>
      <c r="AV244" s="296"/>
      <c r="AW244" s="296"/>
      <c r="AX244" s="296"/>
      <c r="AY244" s="296"/>
      <c r="AZ244" s="296"/>
      <c r="BA244" s="296"/>
      <c r="BB244" s="296"/>
      <c r="BC244" s="296"/>
      <c r="BD244" s="296"/>
      <c r="BE244" s="296"/>
      <c r="BF244" s="296"/>
      <c r="BG244" s="296"/>
      <c r="BH244" s="296"/>
      <c r="BI244" s="296"/>
      <c r="BJ244" s="296"/>
    </row>
    <row r="245" customFormat="false" ht="15.75" hidden="false" customHeight="false" outlineLevel="0" collapsed="false">
      <c r="A245" s="301" t="n">
        <v>43915</v>
      </c>
      <c r="B245" s="295" t="s">
        <v>91</v>
      </c>
      <c r="C245" s="295" t="n">
        <v>1</v>
      </c>
      <c r="D245" s="296"/>
      <c r="E245" s="296"/>
      <c r="F245" s="296"/>
      <c r="G245" s="296"/>
      <c r="H245" s="296"/>
      <c r="I245" s="296"/>
      <c r="J245" s="296"/>
      <c r="K245" s="296"/>
      <c r="L245" s="296"/>
      <c r="M245" s="296"/>
      <c r="N245" s="296"/>
      <c r="O245" s="296"/>
      <c r="P245" s="296"/>
      <c r="Q245" s="296"/>
      <c r="R245" s="296"/>
      <c r="S245" s="296"/>
      <c r="T245" s="296"/>
      <c r="U245" s="296"/>
      <c r="V245" s="347"/>
      <c r="W245" s="296"/>
      <c r="X245" s="296"/>
      <c r="Y245" s="296"/>
      <c r="Z245" s="296"/>
      <c r="AA245" s="296"/>
      <c r="AB245" s="296"/>
      <c r="AC245" s="296"/>
      <c r="AD245" s="296"/>
      <c r="AE245" s="296"/>
      <c r="AF245" s="296"/>
      <c r="AG245" s="296"/>
      <c r="AH245" s="296"/>
      <c r="AI245" s="296"/>
      <c r="AJ245" s="296"/>
      <c r="AK245" s="296"/>
      <c r="AL245" s="296"/>
      <c r="AM245" s="296"/>
      <c r="AN245" s="296"/>
      <c r="AO245" s="296"/>
      <c r="AP245" s="296"/>
      <c r="AQ245" s="296"/>
      <c r="AR245" s="296"/>
      <c r="AS245" s="296"/>
      <c r="AT245" s="296"/>
      <c r="AU245" s="296"/>
      <c r="AV245" s="296"/>
      <c r="AW245" s="296"/>
      <c r="AX245" s="296"/>
      <c r="AY245" s="296"/>
      <c r="AZ245" s="296"/>
      <c r="BA245" s="296"/>
      <c r="BB245" s="296"/>
      <c r="BC245" s="296"/>
      <c r="BD245" s="296"/>
      <c r="BE245" s="296"/>
      <c r="BF245" s="296"/>
      <c r="BG245" s="296"/>
      <c r="BH245" s="296"/>
      <c r="BI245" s="296"/>
      <c r="BJ245" s="296"/>
    </row>
    <row r="246" customFormat="false" ht="15.75" hidden="false" customHeight="false" outlineLevel="0" collapsed="false">
      <c r="A246" s="301" t="n">
        <v>43915</v>
      </c>
      <c r="B246" s="295" t="s">
        <v>92</v>
      </c>
      <c r="C246" s="296"/>
      <c r="D246" s="296"/>
      <c r="E246" s="295" t="n">
        <v>1</v>
      </c>
      <c r="F246" s="296"/>
      <c r="G246" s="296"/>
      <c r="H246" s="296"/>
      <c r="I246" s="296"/>
      <c r="J246" s="296"/>
      <c r="K246" s="296"/>
      <c r="L246" s="296"/>
      <c r="M246" s="296"/>
      <c r="N246" s="296"/>
      <c r="O246" s="296"/>
      <c r="P246" s="296"/>
      <c r="Q246" s="296"/>
      <c r="R246" s="296"/>
      <c r="S246" s="296"/>
      <c r="T246" s="296"/>
      <c r="U246" s="296"/>
      <c r="V246" s="347"/>
      <c r="W246" s="296"/>
      <c r="X246" s="296"/>
      <c r="Y246" s="296"/>
      <c r="Z246" s="296"/>
      <c r="AA246" s="296"/>
      <c r="AB246" s="296"/>
      <c r="AC246" s="296"/>
      <c r="AD246" s="296"/>
      <c r="AE246" s="296"/>
      <c r="AF246" s="296"/>
      <c r="AG246" s="296"/>
      <c r="AH246" s="296"/>
      <c r="AI246" s="296"/>
      <c r="AJ246" s="296"/>
      <c r="AK246" s="296"/>
      <c r="AL246" s="296"/>
      <c r="AM246" s="296"/>
      <c r="AN246" s="296"/>
      <c r="AO246" s="296"/>
      <c r="AP246" s="296"/>
      <c r="AQ246" s="296"/>
      <c r="AR246" s="296"/>
      <c r="AS246" s="296"/>
      <c r="AT246" s="296"/>
      <c r="AU246" s="296"/>
      <c r="AV246" s="296"/>
      <c r="AW246" s="296"/>
      <c r="AX246" s="296"/>
      <c r="AY246" s="296"/>
      <c r="AZ246" s="296"/>
      <c r="BA246" s="296"/>
      <c r="BB246" s="296"/>
      <c r="BC246" s="296"/>
      <c r="BD246" s="296"/>
      <c r="BE246" s="296"/>
      <c r="BF246" s="296"/>
      <c r="BG246" s="296"/>
      <c r="BH246" s="296"/>
      <c r="BI246" s="296"/>
      <c r="BJ246" s="296"/>
    </row>
    <row r="247" customFormat="false" ht="15.75" hidden="false" customHeight="false" outlineLevel="0" collapsed="false">
      <c r="A247" s="301" t="n">
        <v>43915</v>
      </c>
      <c r="B247" s="295" t="s">
        <v>94</v>
      </c>
      <c r="C247" s="296"/>
      <c r="D247" s="296"/>
      <c r="E247" s="296"/>
      <c r="F247" s="296"/>
      <c r="G247" s="296"/>
      <c r="H247" s="296"/>
      <c r="I247" s="296"/>
      <c r="J247" s="296"/>
      <c r="K247" s="296"/>
      <c r="L247" s="296"/>
      <c r="M247" s="296"/>
      <c r="N247" s="296"/>
      <c r="O247" s="296"/>
      <c r="P247" s="296"/>
      <c r="Q247" s="296"/>
      <c r="R247" s="296"/>
      <c r="S247" s="296"/>
      <c r="T247" s="296"/>
      <c r="U247" s="296"/>
      <c r="V247" s="347"/>
      <c r="W247" s="296"/>
      <c r="X247" s="296"/>
      <c r="Y247" s="296"/>
      <c r="Z247" s="296"/>
      <c r="AA247" s="296"/>
      <c r="AB247" s="296"/>
      <c r="AC247" s="296"/>
      <c r="AD247" s="296"/>
      <c r="AE247" s="296"/>
      <c r="AF247" s="296"/>
      <c r="AG247" s="296"/>
      <c r="AH247" s="296"/>
      <c r="AI247" s="296"/>
      <c r="AJ247" s="296"/>
      <c r="AK247" s="296"/>
      <c r="AL247" s="296"/>
      <c r="AM247" s="296"/>
      <c r="AN247" s="296"/>
      <c r="AO247" s="296"/>
      <c r="AP247" s="296"/>
      <c r="AQ247" s="296"/>
      <c r="AR247" s="296"/>
      <c r="AS247" s="296"/>
      <c r="AT247" s="296"/>
      <c r="AU247" s="296"/>
      <c r="AV247" s="296"/>
      <c r="AW247" s="296"/>
      <c r="AX247" s="296"/>
      <c r="AY247" s="296"/>
      <c r="AZ247" s="296"/>
      <c r="BA247" s="296"/>
      <c r="BB247" s="296"/>
      <c r="BC247" s="296"/>
      <c r="BD247" s="296"/>
      <c r="BE247" s="296"/>
      <c r="BF247" s="296"/>
      <c r="BG247" s="296"/>
      <c r="BH247" s="296"/>
      <c r="BI247" s="296"/>
      <c r="BJ247" s="296"/>
    </row>
    <row r="248" customFormat="false" ht="15.75" hidden="false" customHeight="false" outlineLevel="0" collapsed="false">
      <c r="A248" s="301" t="n">
        <v>43915</v>
      </c>
      <c r="B248" s="295" t="s">
        <v>95</v>
      </c>
      <c r="C248" s="296"/>
      <c r="D248" s="296"/>
      <c r="E248" s="296"/>
      <c r="F248" s="296"/>
      <c r="G248" s="296"/>
      <c r="H248" s="296"/>
      <c r="I248" s="296"/>
      <c r="J248" s="296"/>
      <c r="K248" s="296"/>
      <c r="L248" s="296"/>
      <c r="M248" s="296"/>
      <c r="N248" s="296"/>
      <c r="O248" s="296"/>
      <c r="P248" s="296"/>
      <c r="Q248" s="296"/>
      <c r="R248" s="296"/>
      <c r="S248" s="296"/>
      <c r="T248" s="296"/>
      <c r="U248" s="296"/>
      <c r="V248" s="347"/>
      <c r="W248" s="296"/>
      <c r="X248" s="296"/>
      <c r="Y248" s="296"/>
      <c r="Z248" s="296"/>
      <c r="AA248" s="296"/>
      <c r="AB248" s="296"/>
      <c r="AC248" s="296"/>
      <c r="AD248" s="296"/>
      <c r="AE248" s="296"/>
      <c r="AF248" s="296"/>
      <c r="AG248" s="296"/>
      <c r="AH248" s="296"/>
      <c r="AI248" s="296"/>
      <c r="AJ248" s="296"/>
      <c r="AK248" s="296"/>
      <c r="AL248" s="296"/>
      <c r="AM248" s="296"/>
      <c r="AN248" s="296"/>
      <c r="AO248" s="296"/>
      <c r="AP248" s="296"/>
      <c r="AQ248" s="296"/>
      <c r="AR248" s="296"/>
      <c r="AS248" s="296"/>
      <c r="AT248" s="296"/>
      <c r="AU248" s="296"/>
      <c r="AV248" s="296"/>
      <c r="AW248" s="296"/>
      <c r="AX248" s="296"/>
      <c r="AY248" s="296"/>
      <c r="AZ248" s="296"/>
      <c r="BA248" s="296"/>
      <c r="BB248" s="296"/>
      <c r="BC248" s="296"/>
      <c r="BD248" s="296"/>
      <c r="BE248" s="296"/>
      <c r="BF248" s="296"/>
      <c r="BG248" s="296"/>
      <c r="BH248" s="296"/>
      <c r="BI248" s="296"/>
      <c r="BJ248" s="296"/>
    </row>
    <row r="249" customFormat="false" ht="15.75" hidden="false" customHeight="false" outlineLevel="0" collapsed="false">
      <c r="A249" s="301" t="n">
        <v>43915</v>
      </c>
      <c r="B249" s="295" t="s">
        <v>96</v>
      </c>
      <c r="C249" s="296"/>
      <c r="D249" s="296"/>
      <c r="E249" s="296"/>
      <c r="F249" s="296"/>
      <c r="G249" s="296"/>
      <c r="H249" s="296"/>
      <c r="I249" s="296"/>
      <c r="J249" s="296"/>
      <c r="K249" s="296"/>
      <c r="L249" s="296"/>
      <c r="M249" s="296"/>
      <c r="N249" s="296"/>
      <c r="O249" s="296"/>
      <c r="P249" s="296"/>
      <c r="Q249" s="296"/>
      <c r="R249" s="296"/>
      <c r="S249" s="296"/>
      <c r="T249" s="296"/>
      <c r="U249" s="296"/>
      <c r="V249" s="347"/>
      <c r="W249" s="296"/>
      <c r="X249" s="296"/>
      <c r="Y249" s="296"/>
      <c r="Z249" s="296"/>
      <c r="AA249" s="296"/>
      <c r="AB249" s="296"/>
      <c r="AC249" s="296"/>
      <c r="AD249" s="296"/>
      <c r="AE249" s="296"/>
      <c r="AF249" s="296"/>
      <c r="AG249" s="296"/>
      <c r="AH249" s="296"/>
      <c r="AI249" s="296"/>
      <c r="AJ249" s="296"/>
      <c r="AK249" s="296"/>
      <c r="AL249" s="296"/>
      <c r="AM249" s="296"/>
      <c r="AN249" s="296"/>
      <c r="AO249" s="296"/>
      <c r="AP249" s="296"/>
      <c r="AQ249" s="296"/>
      <c r="AR249" s="296"/>
      <c r="AS249" s="296"/>
      <c r="AT249" s="296"/>
      <c r="AU249" s="296"/>
      <c r="AV249" s="296"/>
      <c r="AW249" s="296"/>
      <c r="AX249" s="296"/>
      <c r="AY249" s="296"/>
      <c r="AZ249" s="296"/>
      <c r="BA249" s="296"/>
      <c r="BB249" s="296"/>
      <c r="BC249" s="296"/>
      <c r="BD249" s="296"/>
      <c r="BE249" s="296"/>
      <c r="BF249" s="296"/>
      <c r="BG249" s="296"/>
      <c r="BH249" s="296"/>
      <c r="BI249" s="296"/>
      <c r="BJ249" s="296"/>
    </row>
    <row r="250" customFormat="false" ht="15.75" hidden="false" customHeight="false" outlineLevel="0" collapsed="false">
      <c r="A250" s="301" t="n">
        <v>43915</v>
      </c>
      <c r="B250" s="295" t="s">
        <v>97</v>
      </c>
      <c r="C250" s="295" t="n">
        <v>9</v>
      </c>
      <c r="D250" s="296"/>
      <c r="E250" s="296"/>
      <c r="F250" s="296"/>
      <c r="G250" s="296"/>
      <c r="H250" s="296"/>
      <c r="I250" s="296"/>
      <c r="J250" s="296"/>
      <c r="K250" s="296"/>
      <c r="L250" s="296"/>
      <c r="M250" s="296"/>
      <c r="N250" s="296"/>
      <c r="O250" s="296"/>
      <c r="P250" s="296"/>
      <c r="Q250" s="296"/>
      <c r="R250" s="296"/>
      <c r="S250" s="296"/>
      <c r="T250" s="296"/>
      <c r="U250" s="296"/>
      <c r="V250" s="347"/>
      <c r="W250" s="296"/>
      <c r="X250" s="296"/>
      <c r="Y250" s="296"/>
      <c r="Z250" s="296"/>
      <c r="AA250" s="296"/>
      <c r="AB250" s="296"/>
      <c r="AC250" s="296"/>
      <c r="AD250" s="296"/>
      <c r="AE250" s="296"/>
      <c r="AF250" s="296"/>
      <c r="AG250" s="296"/>
      <c r="AH250" s="296"/>
      <c r="AI250" s="296"/>
      <c r="AJ250" s="296"/>
      <c r="AK250" s="296"/>
      <c r="AL250" s="296"/>
      <c r="AM250" s="296"/>
      <c r="AN250" s="296"/>
      <c r="AO250" s="296"/>
      <c r="AP250" s="296"/>
      <c r="AQ250" s="296"/>
      <c r="AR250" s="296"/>
      <c r="AS250" s="296"/>
      <c r="AT250" s="296"/>
      <c r="AU250" s="296"/>
      <c r="AV250" s="296"/>
      <c r="AW250" s="296"/>
      <c r="AX250" s="296"/>
      <c r="AY250" s="296"/>
      <c r="AZ250" s="296"/>
      <c r="BA250" s="296"/>
      <c r="BB250" s="296"/>
      <c r="BC250" s="296"/>
      <c r="BD250" s="296"/>
      <c r="BE250" s="296"/>
      <c r="BF250" s="296"/>
      <c r="BG250" s="296"/>
      <c r="BH250" s="296"/>
      <c r="BI250" s="296"/>
      <c r="BJ250" s="296"/>
    </row>
    <row r="251" customFormat="false" ht="15.75" hidden="false" customHeight="false" outlineLevel="0" collapsed="false">
      <c r="A251" s="301" t="n">
        <v>43915</v>
      </c>
      <c r="B251" s="295" t="s">
        <v>99</v>
      </c>
      <c r="C251" s="296"/>
      <c r="D251" s="296"/>
      <c r="E251" s="296"/>
      <c r="F251" s="296"/>
      <c r="G251" s="296"/>
      <c r="H251" s="296"/>
      <c r="I251" s="296"/>
      <c r="J251" s="296"/>
      <c r="K251" s="296"/>
      <c r="L251" s="296"/>
      <c r="M251" s="296"/>
      <c r="N251" s="296"/>
      <c r="O251" s="296"/>
      <c r="P251" s="296"/>
      <c r="Q251" s="296"/>
      <c r="R251" s="296"/>
      <c r="S251" s="296"/>
      <c r="T251" s="296"/>
      <c r="U251" s="296"/>
      <c r="V251" s="347"/>
      <c r="W251" s="296"/>
      <c r="X251" s="296"/>
      <c r="Y251" s="296"/>
      <c r="Z251" s="296"/>
      <c r="AA251" s="296"/>
      <c r="AB251" s="296"/>
      <c r="AC251" s="296"/>
      <c r="AD251" s="296"/>
      <c r="AE251" s="296"/>
      <c r="AF251" s="296"/>
      <c r="AG251" s="296"/>
      <c r="AH251" s="296"/>
      <c r="AI251" s="296"/>
      <c r="AJ251" s="296"/>
      <c r="AK251" s="296"/>
      <c r="AL251" s="296"/>
      <c r="AM251" s="296"/>
      <c r="AN251" s="296"/>
      <c r="AO251" s="296"/>
      <c r="AP251" s="296"/>
      <c r="AQ251" s="296"/>
      <c r="AR251" s="296"/>
      <c r="AS251" s="296"/>
      <c r="AT251" s="296"/>
      <c r="AU251" s="296"/>
      <c r="AV251" s="296"/>
      <c r="AW251" s="296"/>
      <c r="AX251" s="296"/>
      <c r="AY251" s="296"/>
      <c r="AZ251" s="296"/>
      <c r="BA251" s="296"/>
      <c r="BB251" s="296"/>
      <c r="BC251" s="296"/>
      <c r="BD251" s="296"/>
      <c r="BE251" s="296"/>
      <c r="BF251" s="296"/>
      <c r="BG251" s="296"/>
      <c r="BH251" s="296"/>
      <c r="BI251" s="296"/>
      <c r="BJ251" s="296"/>
    </row>
    <row r="252" customFormat="false" ht="15.75" hidden="false" customHeight="false" outlineLevel="0" collapsed="false">
      <c r="A252" s="301" t="n">
        <v>43915</v>
      </c>
      <c r="B252" s="295" t="s">
        <v>100</v>
      </c>
      <c r="C252" s="296"/>
      <c r="D252" s="296"/>
      <c r="E252" s="296"/>
      <c r="F252" s="296"/>
      <c r="G252" s="296"/>
      <c r="H252" s="296"/>
      <c r="I252" s="296"/>
      <c r="J252" s="296"/>
      <c r="K252" s="296"/>
      <c r="L252" s="296"/>
      <c r="M252" s="296"/>
      <c r="N252" s="296"/>
      <c r="O252" s="296"/>
      <c r="P252" s="296"/>
      <c r="Q252" s="296"/>
      <c r="R252" s="296"/>
      <c r="S252" s="296"/>
      <c r="T252" s="296"/>
      <c r="U252" s="296"/>
      <c r="V252" s="347"/>
      <c r="W252" s="296"/>
      <c r="X252" s="296"/>
      <c r="Y252" s="296"/>
      <c r="Z252" s="296"/>
      <c r="AA252" s="296"/>
      <c r="AB252" s="296"/>
      <c r="AC252" s="296"/>
      <c r="AD252" s="296"/>
      <c r="AE252" s="296"/>
      <c r="AF252" s="296"/>
      <c r="AG252" s="296"/>
      <c r="AH252" s="296"/>
      <c r="AI252" s="296"/>
      <c r="AJ252" s="296"/>
      <c r="AK252" s="296"/>
      <c r="AL252" s="296"/>
      <c r="AM252" s="296"/>
      <c r="AN252" s="296"/>
      <c r="AO252" s="296"/>
      <c r="AP252" s="296"/>
      <c r="AQ252" s="296"/>
      <c r="AR252" s="296"/>
      <c r="AS252" s="296"/>
      <c r="AT252" s="296"/>
      <c r="AU252" s="296"/>
      <c r="AV252" s="296"/>
      <c r="AW252" s="296"/>
      <c r="AX252" s="296"/>
      <c r="AY252" s="296"/>
      <c r="AZ252" s="296"/>
      <c r="BA252" s="296"/>
      <c r="BB252" s="296"/>
      <c r="BC252" s="296"/>
      <c r="BD252" s="296"/>
      <c r="BE252" s="296"/>
      <c r="BF252" s="296"/>
      <c r="BG252" s="296"/>
      <c r="BH252" s="296"/>
      <c r="BI252" s="296"/>
      <c r="BJ252" s="296"/>
    </row>
    <row r="253" customFormat="false" ht="15.75" hidden="false" customHeight="false" outlineLevel="0" collapsed="false">
      <c r="A253" s="301" t="n">
        <v>43915</v>
      </c>
      <c r="B253" s="295" t="s">
        <v>101</v>
      </c>
      <c r="C253" s="296"/>
      <c r="D253" s="296"/>
      <c r="E253" s="296"/>
      <c r="F253" s="296"/>
      <c r="G253" s="296"/>
      <c r="H253" s="296"/>
      <c r="I253" s="296"/>
      <c r="J253" s="296"/>
      <c r="K253" s="296"/>
      <c r="L253" s="296"/>
      <c r="M253" s="296"/>
      <c r="N253" s="296"/>
      <c r="O253" s="296"/>
      <c r="P253" s="296"/>
      <c r="Q253" s="296"/>
      <c r="R253" s="296"/>
      <c r="S253" s="296"/>
      <c r="T253" s="296"/>
      <c r="U253" s="296"/>
      <c r="V253" s="347"/>
      <c r="W253" s="296"/>
      <c r="X253" s="296"/>
      <c r="Y253" s="296"/>
      <c r="Z253" s="296"/>
      <c r="AA253" s="296"/>
      <c r="AB253" s="296"/>
      <c r="AC253" s="296"/>
      <c r="AD253" s="296"/>
      <c r="AE253" s="296"/>
      <c r="AF253" s="296"/>
      <c r="AG253" s="296"/>
      <c r="AH253" s="296"/>
      <c r="AI253" s="296"/>
      <c r="AJ253" s="296"/>
      <c r="AK253" s="296"/>
      <c r="AL253" s="296"/>
      <c r="AM253" s="296"/>
      <c r="AN253" s="296"/>
      <c r="AO253" s="296"/>
      <c r="AP253" s="296"/>
      <c r="AQ253" s="296"/>
      <c r="AR253" s="296"/>
      <c r="AS253" s="296"/>
      <c r="AT253" s="296"/>
      <c r="AU253" s="296"/>
      <c r="AV253" s="296"/>
      <c r="AW253" s="296"/>
      <c r="AX253" s="296"/>
      <c r="AY253" s="296"/>
      <c r="AZ253" s="296"/>
      <c r="BA253" s="296"/>
      <c r="BB253" s="296"/>
      <c r="BC253" s="296"/>
      <c r="BD253" s="296"/>
      <c r="BE253" s="296"/>
      <c r="BF253" s="296"/>
      <c r="BG253" s="296"/>
      <c r="BH253" s="296"/>
      <c r="BI253" s="296"/>
      <c r="BJ253" s="296"/>
    </row>
    <row r="254" customFormat="false" ht="15.75" hidden="false" customHeight="false" outlineLevel="0" collapsed="false">
      <c r="A254" s="301" t="n">
        <v>43915</v>
      </c>
      <c r="B254" s="295" t="s">
        <v>102</v>
      </c>
      <c r="C254" s="296"/>
      <c r="D254" s="296"/>
      <c r="E254" s="296"/>
      <c r="F254" s="296"/>
      <c r="G254" s="296"/>
      <c r="H254" s="296"/>
      <c r="I254" s="296"/>
      <c r="J254" s="296"/>
      <c r="K254" s="296"/>
      <c r="L254" s="296"/>
      <c r="M254" s="296"/>
      <c r="N254" s="296"/>
      <c r="O254" s="296"/>
      <c r="P254" s="296"/>
      <c r="Q254" s="296"/>
      <c r="R254" s="296"/>
      <c r="S254" s="296"/>
      <c r="T254" s="296"/>
      <c r="U254" s="296"/>
      <c r="V254" s="347"/>
      <c r="W254" s="296"/>
      <c r="X254" s="296"/>
      <c r="Y254" s="296"/>
      <c r="Z254" s="296"/>
      <c r="AA254" s="296"/>
      <c r="AB254" s="296"/>
      <c r="AC254" s="296"/>
      <c r="AD254" s="296"/>
      <c r="AE254" s="296"/>
      <c r="AF254" s="296"/>
      <c r="AG254" s="296"/>
      <c r="AH254" s="296"/>
      <c r="AI254" s="296"/>
      <c r="AJ254" s="296"/>
      <c r="AK254" s="296"/>
      <c r="AL254" s="296"/>
      <c r="AM254" s="296"/>
      <c r="AN254" s="296"/>
      <c r="AO254" s="296"/>
      <c r="AP254" s="296"/>
      <c r="AQ254" s="296"/>
      <c r="AR254" s="296"/>
      <c r="AS254" s="296"/>
      <c r="AT254" s="296"/>
      <c r="AU254" s="296"/>
      <c r="AV254" s="296"/>
      <c r="AW254" s="296"/>
      <c r="AX254" s="296"/>
      <c r="AY254" s="296"/>
      <c r="AZ254" s="296"/>
      <c r="BA254" s="296"/>
      <c r="BB254" s="296"/>
      <c r="BC254" s="296"/>
      <c r="BD254" s="296"/>
      <c r="BE254" s="296"/>
      <c r="BF254" s="296"/>
      <c r="BG254" s="296"/>
      <c r="BH254" s="296"/>
      <c r="BI254" s="296"/>
      <c r="BJ254" s="296"/>
    </row>
    <row r="255" customFormat="false" ht="15.75" hidden="false" customHeight="false" outlineLevel="0" collapsed="false">
      <c r="A255" s="301" t="n">
        <v>43915</v>
      </c>
      <c r="B255" s="295" t="s">
        <v>104</v>
      </c>
      <c r="C255" s="296"/>
      <c r="D255" s="296"/>
      <c r="E255" s="296"/>
      <c r="F255" s="296"/>
      <c r="G255" s="296"/>
      <c r="H255" s="296"/>
      <c r="I255" s="296"/>
      <c r="J255" s="296"/>
      <c r="K255" s="296"/>
      <c r="L255" s="296"/>
      <c r="M255" s="296"/>
      <c r="N255" s="296"/>
      <c r="O255" s="296"/>
      <c r="P255" s="296"/>
      <c r="Q255" s="296"/>
      <c r="R255" s="296"/>
      <c r="S255" s="296"/>
      <c r="T255" s="296"/>
      <c r="U255" s="296"/>
      <c r="V255" s="347"/>
      <c r="W255" s="296"/>
      <c r="X255" s="296"/>
      <c r="Y255" s="296"/>
      <c r="Z255" s="296"/>
      <c r="AA255" s="296"/>
      <c r="AB255" s="296"/>
      <c r="AC255" s="296"/>
      <c r="AD255" s="296"/>
      <c r="AE255" s="296"/>
      <c r="AF255" s="296"/>
      <c r="AG255" s="296"/>
      <c r="AH255" s="296"/>
      <c r="AI255" s="296"/>
      <c r="AJ255" s="296"/>
      <c r="AK255" s="296"/>
      <c r="AL255" s="296"/>
      <c r="AM255" s="296"/>
      <c r="AN255" s="296"/>
      <c r="AO255" s="296"/>
      <c r="AP255" s="296"/>
      <c r="AQ255" s="296"/>
      <c r="AR255" s="296"/>
      <c r="AS255" s="296"/>
      <c r="AT255" s="296"/>
      <c r="AU255" s="296"/>
      <c r="AV255" s="296"/>
      <c r="AW255" s="296"/>
      <c r="AX255" s="296"/>
      <c r="AY255" s="296"/>
      <c r="AZ255" s="296"/>
      <c r="BA255" s="296"/>
      <c r="BB255" s="296"/>
      <c r="BC255" s="296"/>
      <c r="BD255" s="296"/>
      <c r="BE255" s="296"/>
      <c r="BF255" s="296"/>
      <c r="BG255" s="296"/>
      <c r="BH255" s="296"/>
      <c r="BI255" s="296"/>
      <c r="BJ255" s="296"/>
    </row>
    <row r="256" customFormat="false" ht="15.75" hidden="false" customHeight="false" outlineLevel="0" collapsed="false">
      <c r="A256" s="301" t="n">
        <v>43915</v>
      </c>
      <c r="B256" s="295" t="s">
        <v>1113</v>
      </c>
      <c r="C256" s="295" t="n">
        <v>7</v>
      </c>
      <c r="D256" s="296"/>
      <c r="E256" s="296"/>
      <c r="F256" s="296"/>
      <c r="G256" s="296"/>
      <c r="H256" s="296"/>
      <c r="I256" s="296"/>
      <c r="J256" s="296"/>
      <c r="K256" s="296"/>
      <c r="L256" s="296"/>
      <c r="M256" s="296"/>
      <c r="N256" s="296"/>
      <c r="O256" s="296"/>
      <c r="P256" s="296"/>
      <c r="Q256" s="296"/>
      <c r="R256" s="296"/>
      <c r="S256" s="296"/>
      <c r="T256" s="296"/>
      <c r="U256" s="296"/>
      <c r="V256" s="347"/>
      <c r="W256" s="296"/>
      <c r="X256" s="296"/>
      <c r="Y256" s="296"/>
      <c r="Z256" s="296"/>
      <c r="AA256" s="296"/>
      <c r="AB256" s="296"/>
      <c r="AC256" s="296"/>
      <c r="AD256" s="296"/>
      <c r="AE256" s="296"/>
      <c r="AF256" s="296"/>
      <c r="AG256" s="296"/>
      <c r="AH256" s="296"/>
      <c r="AI256" s="296"/>
      <c r="AJ256" s="296"/>
      <c r="AK256" s="296"/>
      <c r="AL256" s="296"/>
      <c r="AM256" s="296"/>
      <c r="AN256" s="296"/>
      <c r="AO256" s="296"/>
      <c r="AP256" s="296"/>
      <c r="AQ256" s="296"/>
      <c r="AR256" s="296"/>
      <c r="AS256" s="296"/>
      <c r="AT256" s="296"/>
      <c r="AU256" s="296"/>
      <c r="AV256" s="296"/>
      <c r="AW256" s="296"/>
      <c r="AX256" s="296"/>
      <c r="AY256" s="296"/>
      <c r="AZ256" s="296"/>
      <c r="BA256" s="296"/>
      <c r="BB256" s="296"/>
      <c r="BC256" s="296"/>
      <c r="BD256" s="296"/>
      <c r="BE256" s="296"/>
      <c r="BF256" s="296"/>
      <c r="BG256" s="296"/>
      <c r="BH256" s="296"/>
      <c r="BI256" s="296"/>
      <c r="BJ256" s="296"/>
    </row>
    <row r="257" customFormat="false" ht="15.75" hidden="false" customHeight="false" outlineLevel="0" collapsed="false">
      <c r="A257" s="296"/>
      <c r="B257" s="296"/>
      <c r="C257" s="296"/>
      <c r="D257" s="296"/>
      <c r="E257" s="296"/>
      <c r="F257" s="296"/>
      <c r="G257" s="296"/>
      <c r="H257" s="296"/>
      <c r="I257" s="296"/>
      <c r="J257" s="296"/>
      <c r="K257" s="296"/>
      <c r="L257" s="296"/>
      <c r="M257" s="296"/>
      <c r="N257" s="296"/>
      <c r="O257" s="296"/>
      <c r="P257" s="296"/>
      <c r="Q257" s="296"/>
      <c r="R257" s="296"/>
      <c r="S257" s="296"/>
      <c r="T257" s="296"/>
      <c r="U257" s="296"/>
      <c r="V257" s="347"/>
      <c r="W257" s="296"/>
      <c r="X257" s="296"/>
      <c r="Y257" s="296"/>
      <c r="Z257" s="296"/>
      <c r="AA257" s="296"/>
      <c r="AB257" s="296"/>
      <c r="AC257" s="296"/>
      <c r="AD257" s="296"/>
      <c r="AE257" s="296"/>
      <c r="AF257" s="296"/>
      <c r="AG257" s="296"/>
      <c r="AH257" s="296"/>
      <c r="AI257" s="296"/>
      <c r="AJ257" s="296"/>
      <c r="AK257" s="296"/>
      <c r="AL257" s="296"/>
      <c r="AM257" s="296"/>
      <c r="AN257" s="296"/>
      <c r="AO257" s="296"/>
      <c r="AP257" s="296"/>
      <c r="AQ257" s="296"/>
      <c r="AR257" s="296"/>
      <c r="AS257" s="296"/>
      <c r="AT257" s="296"/>
      <c r="AU257" s="296"/>
      <c r="AV257" s="296"/>
      <c r="AW257" s="296"/>
      <c r="AX257" s="296"/>
      <c r="AY257" s="296"/>
      <c r="AZ257" s="296"/>
      <c r="BA257" s="296"/>
      <c r="BB257" s="296"/>
      <c r="BC257" s="296"/>
      <c r="BD257" s="296"/>
      <c r="BE257" s="296"/>
      <c r="BF257" s="296"/>
      <c r="BG257" s="296"/>
      <c r="BH257" s="296"/>
      <c r="BI257" s="296"/>
      <c r="BJ257" s="296"/>
    </row>
    <row r="258" customFormat="false" ht="15.75" hidden="false" customHeight="false" outlineLevel="0" collapsed="false">
      <c r="A258" s="301" t="n">
        <v>43914</v>
      </c>
      <c r="B258" s="295" t="s">
        <v>74</v>
      </c>
      <c r="C258" s="296"/>
      <c r="D258" s="296"/>
      <c r="E258" s="296"/>
      <c r="F258" s="296"/>
      <c r="G258" s="296"/>
      <c r="H258" s="296"/>
      <c r="I258" s="296"/>
      <c r="J258" s="296"/>
      <c r="K258" s="296"/>
      <c r="L258" s="296"/>
      <c r="M258" s="296"/>
      <c r="N258" s="296"/>
      <c r="O258" s="296"/>
      <c r="P258" s="296"/>
      <c r="Q258" s="296"/>
      <c r="R258" s="296"/>
      <c r="S258" s="296"/>
      <c r="T258" s="296"/>
      <c r="U258" s="296"/>
      <c r="V258" s="347"/>
      <c r="W258" s="296"/>
      <c r="X258" s="296"/>
      <c r="Y258" s="296"/>
      <c r="Z258" s="296"/>
      <c r="AA258" s="296"/>
      <c r="AB258" s="296"/>
      <c r="AC258" s="296"/>
      <c r="AD258" s="296"/>
      <c r="AE258" s="296"/>
      <c r="AF258" s="296"/>
      <c r="AG258" s="296"/>
      <c r="AH258" s="296"/>
      <c r="AI258" s="296"/>
      <c r="AJ258" s="296"/>
      <c r="AK258" s="296"/>
      <c r="AL258" s="296"/>
      <c r="AM258" s="296"/>
      <c r="AN258" s="296"/>
      <c r="AO258" s="296"/>
      <c r="AP258" s="296"/>
      <c r="AQ258" s="296"/>
      <c r="AR258" s="296"/>
      <c r="AS258" s="296"/>
      <c r="AT258" s="296"/>
      <c r="AU258" s="296"/>
      <c r="AV258" s="296"/>
      <c r="AW258" s="296"/>
      <c r="AX258" s="296"/>
      <c r="AY258" s="296"/>
      <c r="AZ258" s="296"/>
      <c r="BA258" s="296"/>
      <c r="BB258" s="296"/>
      <c r="BC258" s="296"/>
      <c r="BD258" s="296"/>
      <c r="BE258" s="296"/>
      <c r="BF258" s="296"/>
      <c r="BG258" s="296"/>
      <c r="BH258" s="296"/>
      <c r="BI258" s="296"/>
      <c r="BJ258" s="296"/>
    </row>
    <row r="259" customFormat="false" ht="15.75" hidden="false" customHeight="false" outlineLevel="0" collapsed="false">
      <c r="A259" s="301" t="n">
        <v>43914</v>
      </c>
      <c r="B259" s="295" t="s">
        <v>75</v>
      </c>
      <c r="C259" s="295" t="n">
        <v>9</v>
      </c>
      <c r="D259" s="296"/>
      <c r="E259" s="295" t="n">
        <v>1</v>
      </c>
      <c r="F259" s="296"/>
      <c r="G259" s="296"/>
      <c r="H259" s="296"/>
      <c r="I259" s="296"/>
      <c r="J259" s="296"/>
      <c r="K259" s="296"/>
      <c r="L259" s="296"/>
      <c r="M259" s="296"/>
      <c r="N259" s="296"/>
      <c r="O259" s="296"/>
      <c r="P259" s="296"/>
      <c r="Q259" s="296"/>
      <c r="R259" s="296"/>
      <c r="S259" s="296"/>
      <c r="T259" s="296"/>
      <c r="U259" s="296"/>
      <c r="V259" s="347"/>
      <c r="W259" s="296"/>
      <c r="X259" s="296"/>
      <c r="Y259" s="296"/>
      <c r="Z259" s="296"/>
      <c r="AA259" s="296"/>
      <c r="AB259" s="296"/>
      <c r="AC259" s="296"/>
      <c r="AD259" s="296"/>
      <c r="AE259" s="296"/>
      <c r="AF259" s="296"/>
      <c r="AG259" s="296"/>
      <c r="AH259" s="296"/>
      <c r="AI259" s="296"/>
      <c r="AJ259" s="296"/>
      <c r="AK259" s="296"/>
      <c r="AL259" s="296"/>
      <c r="AM259" s="296"/>
      <c r="AN259" s="296"/>
      <c r="AO259" s="296"/>
      <c r="AP259" s="296"/>
      <c r="AQ259" s="296"/>
      <c r="AR259" s="296"/>
      <c r="AS259" s="296"/>
      <c r="AT259" s="296"/>
      <c r="AU259" s="296"/>
      <c r="AV259" s="296"/>
      <c r="AW259" s="296"/>
      <c r="AX259" s="296"/>
      <c r="AY259" s="296"/>
      <c r="AZ259" s="296"/>
      <c r="BA259" s="296"/>
      <c r="BB259" s="296"/>
      <c r="BC259" s="296"/>
      <c r="BD259" s="296"/>
      <c r="BE259" s="296"/>
      <c r="BF259" s="296"/>
      <c r="BG259" s="296"/>
      <c r="BH259" s="296"/>
      <c r="BI259" s="296"/>
      <c r="BJ259" s="296"/>
    </row>
    <row r="260" customFormat="false" ht="15.75" hidden="false" customHeight="false" outlineLevel="0" collapsed="false">
      <c r="A260" s="301" t="n">
        <v>43914</v>
      </c>
      <c r="B260" s="295" t="s">
        <v>78</v>
      </c>
      <c r="C260" s="295" t="n">
        <v>1</v>
      </c>
      <c r="D260" s="296"/>
      <c r="E260" s="295" t="n">
        <v>1</v>
      </c>
      <c r="F260" s="296"/>
      <c r="G260" s="296"/>
      <c r="H260" s="296"/>
      <c r="I260" s="296"/>
      <c r="J260" s="296"/>
      <c r="K260" s="296"/>
      <c r="L260" s="296"/>
      <c r="M260" s="296"/>
      <c r="N260" s="296"/>
      <c r="O260" s="296"/>
      <c r="P260" s="296"/>
      <c r="Q260" s="296"/>
      <c r="R260" s="296"/>
      <c r="S260" s="296"/>
      <c r="T260" s="296"/>
      <c r="U260" s="296"/>
      <c r="V260" s="347"/>
      <c r="W260" s="296"/>
      <c r="X260" s="296"/>
      <c r="Y260" s="296"/>
      <c r="Z260" s="296"/>
      <c r="AA260" s="296"/>
      <c r="AB260" s="296"/>
      <c r="AC260" s="296"/>
      <c r="AD260" s="296"/>
      <c r="AE260" s="296"/>
      <c r="AF260" s="296"/>
      <c r="AG260" s="296"/>
      <c r="AH260" s="296"/>
      <c r="AI260" s="296"/>
      <c r="AJ260" s="296"/>
      <c r="AK260" s="296"/>
      <c r="AL260" s="296"/>
      <c r="AM260" s="296"/>
      <c r="AN260" s="296"/>
      <c r="AO260" s="296"/>
      <c r="AP260" s="296"/>
      <c r="AQ260" s="296"/>
      <c r="AR260" s="296"/>
      <c r="AS260" s="296"/>
      <c r="AT260" s="296"/>
      <c r="AU260" s="296"/>
      <c r="AV260" s="296"/>
      <c r="AW260" s="296"/>
      <c r="AX260" s="296"/>
      <c r="AY260" s="296"/>
      <c r="AZ260" s="296"/>
      <c r="BA260" s="296"/>
      <c r="BB260" s="296"/>
      <c r="BC260" s="296"/>
      <c r="BD260" s="296"/>
      <c r="BE260" s="296"/>
      <c r="BF260" s="296"/>
      <c r="BG260" s="296"/>
      <c r="BH260" s="296"/>
      <c r="BI260" s="296"/>
      <c r="BJ260" s="296"/>
    </row>
    <row r="261" customFormat="false" ht="15.75" hidden="false" customHeight="false" outlineLevel="0" collapsed="false">
      <c r="A261" s="301" t="n">
        <v>43914</v>
      </c>
      <c r="B261" s="295" t="s">
        <v>79</v>
      </c>
      <c r="C261" s="295" t="n">
        <v>70</v>
      </c>
      <c r="D261" s="296"/>
      <c r="E261" s="295" t="n">
        <v>2</v>
      </c>
      <c r="F261" s="296"/>
      <c r="G261" s="296"/>
      <c r="H261" s="296"/>
      <c r="I261" s="296"/>
      <c r="J261" s="296"/>
      <c r="K261" s="296"/>
      <c r="L261" s="296"/>
      <c r="M261" s="296"/>
      <c r="N261" s="296"/>
      <c r="O261" s="296"/>
      <c r="P261" s="296"/>
      <c r="Q261" s="296"/>
      <c r="R261" s="296"/>
      <c r="S261" s="296"/>
      <c r="T261" s="296"/>
      <c r="U261" s="296"/>
      <c r="V261" s="347"/>
      <c r="W261" s="296"/>
      <c r="X261" s="296"/>
      <c r="Y261" s="296"/>
      <c r="Z261" s="296"/>
      <c r="AA261" s="296"/>
      <c r="AB261" s="296"/>
      <c r="AC261" s="296"/>
      <c r="AD261" s="296"/>
      <c r="AE261" s="296"/>
      <c r="AF261" s="296"/>
      <c r="AG261" s="296"/>
      <c r="AH261" s="296"/>
      <c r="AI261" s="296"/>
      <c r="AJ261" s="296"/>
      <c r="AK261" s="296"/>
      <c r="AL261" s="296"/>
      <c r="AM261" s="296"/>
      <c r="AN261" s="296"/>
      <c r="AO261" s="296"/>
      <c r="AP261" s="296"/>
      <c r="AQ261" s="296"/>
      <c r="AR261" s="296"/>
      <c r="AS261" s="296"/>
      <c r="AT261" s="296"/>
      <c r="AU261" s="296"/>
      <c r="AV261" s="296"/>
      <c r="AW261" s="296"/>
      <c r="AX261" s="296"/>
      <c r="AY261" s="296"/>
      <c r="AZ261" s="296"/>
      <c r="BA261" s="296"/>
      <c r="BB261" s="296"/>
      <c r="BC261" s="296"/>
      <c r="BD261" s="296"/>
      <c r="BE261" s="296"/>
      <c r="BF261" s="296"/>
      <c r="BG261" s="296"/>
      <c r="BH261" s="296"/>
      <c r="BI261" s="296"/>
      <c r="BJ261" s="296"/>
    </row>
    <row r="262" customFormat="false" ht="15.75" hidden="false" customHeight="false" outlineLevel="0" collapsed="false">
      <c r="A262" s="301" t="n">
        <v>43914</v>
      </c>
      <c r="B262" s="295" t="s">
        <v>80</v>
      </c>
      <c r="C262" s="296"/>
      <c r="D262" s="296"/>
      <c r="E262" s="296"/>
      <c r="F262" s="296"/>
      <c r="G262" s="296"/>
      <c r="H262" s="296"/>
      <c r="I262" s="296"/>
      <c r="J262" s="296"/>
      <c r="K262" s="296"/>
      <c r="L262" s="296"/>
      <c r="M262" s="296"/>
      <c r="N262" s="296"/>
      <c r="O262" s="296"/>
      <c r="P262" s="296"/>
      <c r="Q262" s="296"/>
      <c r="R262" s="296"/>
      <c r="S262" s="296"/>
      <c r="T262" s="296"/>
      <c r="U262" s="296"/>
      <c r="V262" s="347"/>
      <c r="W262" s="296"/>
      <c r="X262" s="296"/>
      <c r="Y262" s="296"/>
      <c r="Z262" s="296"/>
      <c r="AA262" s="296"/>
      <c r="AB262" s="296"/>
      <c r="AC262" s="296"/>
      <c r="AD262" s="296"/>
      <c r="AE262" s="296"/>
      <c r="AF262" s="296"/>
      <c r="AG262" s="296"/>
      <c r="AH262" s="296"/>
      <c r="AI262" s="296"/>
      <c r="AJ262" s="296"/>
      <c r="AK262" s="296"/>
      <c r="AL262" s="296"/>
      <c r="AM262" s="296"/>
      <c r="AN262" s="296"/>
      <c r="AO262" s="296"/>
      <c r="AP262" s="296"/>
      <c r="AQ262" s="296"/>
      <c r="AR262" s="296"/>
      <c r="AS262" s="296"/>
      <c r="AT262" s="296"/>
      <c r="AU262" s="296"/>
      <c r="AV262" s="296"/>
      <c r="AW262" s="296"/>
      <c r="AX262" s="296"/>
      <c r="AY262" s="296"/>
      <c r="AZ262" s="296"/>
      <c r="BA262" s="296"/>
      <c r="BB262" s="296"/>
      <c r="BC262" s="296"/>
      <c r="BD262" s="296"/>
      <c r="BE262" s="296"/>
      <c r="BF262" s="296"/>
      <c r="BG262" s="296"/>
      <c r="BH262" s="296"/>
      <c r="BI262" s="296"/>
      <c r="BJ262" s="296"/>
    </row>
    <row r="263" customFormat="false" ht="15.75" hidden="false" customHeight="false" outlineLevel="0" collapsed="false">
      <c r="A263" s="301" t="n">
        <v>43914</v>
      </c>
      <c r="B263" s="295" t="s">
        <v>82</v>
      </c>
      <c r="C263" s="295" t="n">
        <v>1</v>
      </c>
      <c r="D263" s="296"/>
      <c r="E263" s="295" t="n">
        <v>1</v>
      </c>
      <c r="F263" s="296"/>
      <c r="G263" s="296"/>
      <c r="H263" s="296"/>
      <c r="I263" s="296"/>
      <c r="J263" s="296"/>
      <c r="K263" s="296"/>
      <c r="L263" s="296"/>
      <c r="M263" s="296"/>
      <c r="N263" s="296"/>
      <c r="O263" s="296"/>
      <c r="P263" s="296"/>
      <c r="Q263" s="296"/>
      <c r="R263" s="296"/>
      <c r="S263" s="296"/>
      <c r="T263" s="296"/>
      <c r="U263" s="296"/>
      <c r="V263" s="347"/>
      <c r="W263" s="296"/>
      <c r="X263" s="296"/>
      <c r="Y263" s="296"/>
      <c r="Z263" s="296"/>
      <c r="AA263" s="296"/>
      <c r="AB263" s="296"/>
      <c r="AC263" s="296"/>
      <c r="AD263" s="296"/>
      <c r="AE263" s="296"/>
      <c r="AF263" s="296"/>
      <c r="AG263" s="296"/>
      <c r="AH263" s="296"/>
      <c r="AI263" s="296"/>
      <c r="AJ263" s="296"/>
      <c r="AK263" s="296"/>
      <c r="AL263" s="296"/>
      <c r="AM263" s="296"/>
      <c r="AN263" s="296"/>
      <c r="AO263" s="296"/>
      <c r="AP263" s="296"/>
      <c r="AQ263" s="296"/>
      <c r="AR263" s="296"/>
      <c r="AS263" s="296"/>
      <c r="AT263" s="296"/>
      <c r="AU263" s="296"/>
      <c r="AV263" s="296"/>
      <c r="AW263" s="296"/>
      <c r="AX263" s="296"/>
      <c r="AY263" s="296"/>
      <c r="AZ263" s="296"/>
      <c r="BA263" s="296"/>
      <c r="BB263" s="296"/>
      <c r="BC263" s="296"/>
      <c r="BD263" s="296"/>
      <c r="BE263" s="296"/>
      <c r="BF263" s="296"/>
      <c r="BG263" s="296"/>
      <c r="BH263" s="296"/>
      <c r="BI263" s="296"/>
      <c r="BJ263" s="296"/>
    </row>
    <row r="264" customFormat="false" ht="15.75" hidden="false" customHeight="false" outlineLevel="0" collapsed="false">
      <c r="A264" s="301" t="n">
        <v>43914</v>
      </c>
      <c r="B264" s="295" t="s">
        <v>83</v>
      </c>
      <c r="C264" s="295" t="n">
        <v>4</v>
      </c>
      <c r="D264" s="296"/>
      <c r="E264" s="296"/>
      <c r="F264" s="296"/>
      <c r="G264" s="296"/>
      <c r="H264" s="296"/>
      <c r="I264" s="296"/>
      <c r="J264" s="296"/>
      <c r="K264" s="296"/>
      <c r="L264" s="296"/>
      <c r="M264" s="296"/>
      <c r="N264" s="296"/>
      <c r="O264" s="296"/>
      <c r="P264" s="296"/>
      <c r="Q264" s="296"/>
      <c r="R264" s="296"/>
      <c r="S264" s="296"/>
      <c r="T264" s="296"/>
      <c r="U264" s="296"/>
      <c r="V264" s="347"/>
      <c r="W264" s="296"/>
      <c r="X264" s="296"/>
      <c r="Y264" s="296"/>
      <c r="Z264" s="296"/>
      <c r="AA264" s="296"/>
      <c r="AB264" s="296"/>
      <c r="AC264" s="296"/>
      <c r="AD264" s="296"/>
      <c r="AE264" s="296"/>
      <c r="AF264" s="296"/>
      <c r="AG264" s="296"/>
      <c r="AH264" s="296"/>
      <c r="AI264" s="296"/>
      <c r="AJ264" s="296"/>
      <c r="AK264" s="296"/>
      <c r="AL264" s="296"/>
      <c r="AM264" s="296"/>
      <c r="AN264" s="296"/>
      <c r="AO264" s="296"/>
      <c r="AP264" s="296"/>
      <c r="AQ264" s="296"/>
      <c r="AR264" s="296"/>
      <c r="AS264" s="296"/>
      <c r="AT264" s="296"/>
      <c r="AU264" s="296"/>
      <c r="AV264" s="296"/>
      <c r="AW264" s="296"/>
      <c r="AX264" s="296"/>
      <c r="AY264" s="296"/>
      <c r="AZ264" s="296"/>
      <c r="BA264" s="296"/>
      <c r="BB264" s="296"/>
      <c r="BC264" s="296"/>
      <c r="BD264" s="296"/>
      <c r="BE264" s="296"/>
      <c r="BF264" s="296"/>
      <c r="BG264" s="296"/>
      <c r="BH264" s="296"/>
      <c r="BI264" s="296"/>
      <c r="BJ264" s="296"/>
    </row>
    <row r="265" customFormat="false" ht="15.75" hidden="false" customHeight="false" outlineLevel="0" collapsed="false">
      <c r="A265" s="301" t="n">
        <v>43914</v>
      </c>
      <c r="B265" s="295" t="s">
        <v>84</v>
      </c>
      <c r="C265" s="295" t="n">
        <v>10</v>
      </c>
      <c r="D265" s="296"/>
      <c r="E265" s="296"/>
      <c r="F265" s="296"/>
      <c r="G265" s="296"/>
      <c r="H265" s="296"/>
      <c r="I265" s="296"/>
      <c r="J265" s="296"/>
      <c r="K265" s="296"/>
      <c r="L265" s="296"/>
      <c r="M265" s="296"/>
      <c r="N265" s="296"/>
      <c r="O265" s="296"/>
      <c r="P265" s="296"/>
      <c r="Q265" s="296"/>
      <c r="R265" s="296"/>
      <c r="S265" s="296"/>
      <c r="T265" s="296"/>
      <c r="U265" s="296"/>
      <c r="V265" s="347"/>
      <c r="W265" s="296"/>
      <c r="X265" s="296"/>
      <c r="Y265" s="296"/>
      <c r="Z265" s="296"/>
      <c r="AA265" s="296"/>
      <c r="AB265" s="296"/>
      <c r="AC265" s="296"/>
      <c r="AD265" s="296"/>
      <c r="AE265" s="296"/>
      <c r="AF265" s="296"/>
      <c r="AG265" s="296"/>
      <c r="AH265" s="296"/>
      <c r="AI265" s="296"/>
      <c r="AJ265" s="296"/>
      <c r="AK265" s="296"/>
      <c r="AL265" s="296"/>
      <c r="AM265" s="296"/>
      <c r="AN265" s="296"/>
      <c r="AO265" s="296"/>
      <c r="AP265" s="296"/>
      <c r="AQ265" s="296"/>
      <c r="AR265" s="296"/>
      <c r="AS265" s="296"/>
      <c r="AT265" s="296"/>
      <c r="AU265" s="296"/>
      <c r="AV265" s="296"/>
      <c r="AW265" s="296"/>
      <c r="AX265" s="296"/>
      <c r="AY265" s="296"/>
      <c r="AZ265" s="296"/>
      <c r="BA265" s="296"/>
      <c r="BB265" s="296"/>
      <c r="BC265" s="296"/>
      <c r="BD265" s="296"/>
      <c r="BE265" s="296"/>
      <c r="BF265" s="296"/>
      <c r="BG265" s="296"/>
      <c r="BH265" s="296"/>
      <c r="BI265" s="296"/>
      <c r="BJ265" s="296"/>
    </row>
    <row r="266" customFormat="false" ht="15.75" hidden="false" customHeight="false" outlineLevel="0" collapsed="false">
      <c r="A266" s="301" t="n">
        <v>43914</v>
      </c>
      <c r="B266" s="295" t="s">
        <v>85</v>
      </c>
      <c r="C266" s="295" t="n">
        <v>1</v>
      </c>
      <c r="D266" s="296"/>
      <c r="E266" s="296"/>
      <c r="F266" s="296"/>
      <c r="G266" s="296"/>
      <c r="H266" s="296"/>
      <c r="I266" s="296"/>
      <c r="J266" s="296"/>
      <c r="K266" s="296"/>
      <c r="L266" s="296"/>
      <c r="M266" s="296"/>
      <c r="N266" s="296"/>
      <c r="O266" s="296"/>
      <c r="P266" s="296"/>
      <c r="Q266" s="296"/>
      <c r="R266" s="296"/>
      <c r="S266" s="296"/>
      <c r="T266" s="296"/>
      <c r="U266" s="296"/>
      <c r="V266" s="347"/>
      <c r="W266" s="296"/>
      <c r="X266" s="296"/>
      <c r="Y266" s="296"/>
      <c r="Z266" s="296"/>
      <c r="AA266" s="296"/>
      <c r="AB266" s="296"/>
      <c r="AC266" s="296"/>
      <c r="AD266" s="296"/>
      <c r="AE266" s="296"/>
      <c r="AF266" s="296"/>
      <c r="AG266" s="296"/>
      <c r="AH266" s="296"/>
      <c r="AI266" s="296"/>
      <c r="AJ266" s="296"/>
      <c r="AK266" s="296"/>
      <c r="AL266" s="296"/>
      <c r="AM266" s="296"/>
      <c r="AN266" s="296"/>
      <c r="AO266" s="296"/>
      <c r="AP266" s="296"/>
      <c r="AQ266" s="296"/>
      <c r="AR266" s="296"/>
      <c r="AS266" s="296"/>
      <c r="AT266" s="296"/>
      <c r="AU266" s="296"/>
      <c r="AV266" s="296"/>
      <c r="AW266" s="296"/>
      <c r="AX266" s="296"/>
      <c r="AY266" s="296"/>
      <c r="AZ266" s="296"/>
      <c r="BA266" s="296"/>
      <c r="BB266" s="296"/>
      <c r="BC266" s="296"/>
      <c r="BD266" s="296"/>
      <c r="BE266" s="296"/>
      <c r="BF266" s="296"/>
      <c r="BG266" s="296"/>
      <c r="BH266" s="296"/>
      <c r="BI266" s="296"/>
      <c r="BJ266" s="296"/>
    </row>
    <row r="267" customFormat="false" ht="15.75" hidden="false" customHeight="false" outlineLevel="0" collapsed="false">
      <c r="A267" s="301" t="n">
        <v>43914</v>
      </c>
      <c r="B267" s="295" t="s">
        <v>86</v>
      </c>
      <c r="C267" s="296"/>
      <c r="D267" s="296"/>
      <c r="E267" s="296"/>
      <c r="F267" s="296"/>
      <c r="G267" s="296"/>
      <c r="H267" s="296"/>
      <c r="I267" s="296"/>
      <c r="J267" s="296"/>
      <c r="K267" s="296"/>
      <c r="L267" s="296"/>
      <c r="M267" s="296"/>
      <c r="N267" s="296"/>
      <c r="O267" s="296"/>
      <c r="P267" s="296"/>
      <c r="Q267" s="296"/>
      <c r="R267" s="296"/>
      <c r="S267" s="296"/>
      <c r="T267" s="296"/>
      <c r="U267" s="296"/>
      <c r="V267" s="347"/>
      <c r="W267" s="296"/>
      <c r="X267" s="296"/>
      <c r="Y267" s="296"/>
      <c r="Z267" s="296"/>
      <c r="AA267" s="296"/>
      <c r="AB267" s="296"/>
      <c r="AC267" s="296"/>
      <c r="AD267" s="296"/>
      <c r="AE267" s="296"/>
      <c r="AF267" s="296"/>
      <c r="AG267" s="296"/>
      <c r="AH267" s="296"/>
      <c r="AI267" s="296"/>
      <c r="AJ267" s="296"/>
      <c r="AK267" s="296"/>
      <c r="AL267" s="296"/>
      <c r="AM267" s="296"/>
      <c r="AN267" s="296"/>
      <c r="AO267" s="296"/>
      <c r="AP267" s="296"/>
      <c r="AQ267" s="296"/>
      <c r="AR267" s="296"/>
      <c r="AS267" s="296"/>
      <c r="AT267" s="296"/>
      <c r="AU267" s="296"/>
      <c r="AV267" s="296"/>
      <c r="AW267" s="296"/>
      <c r="AX267" s="296"/>
      <c r="AY267" s="296"/>
      <c r="AZ267" s="296"/>
      <c r="BA267" s="296"/>
      <c r="BB267" s="296"/>
      <c r="BC267" s="296"/>
      <c r="BD267" s="296"/>
      <c r="BE267" s="296"/>
      <c r="BF267" s="296"/>
      <c r="BG267" s="296"/>
      <c r="BH267" s="296"/>
      <c r="BI267" s="296"/>
      <c r="BJ267" s="296"/>
    </row>
    <row r="268" customFormat="false" ht="15.75" hidden="false" customHeight="false" outlineLevel="0" collapsed="false">
      <c r="A268" s="301" t="n">
        <v>43914</v>
      </c>
      <c r="B268" s="295" t="s">
        <v>87</v>
      </c>
      <c r="C268" s="295" t="n">
        <v>1</v>
      </c>
      <c r="D268" s="296"/>
      <c r="E268" s="296"/>
      <c r="F268" s="296"/>
      <c r="G268" s="296"/>
      <c r="H268" s="296"/>
      <c r="I268" s="296"/>
      <c r="J268" s="296"/>
      <c r="K268" s="296"/>
      <c r="L268" s="296"/>
      <c r="M268" s="296"/>
      <c r="N268" s="296"/>
      <c r="O268" s="296"/>
      <c r="P268" s="296"/>
      <c r="Q268" s="296"/>
      <c r="R268" s="296"/>
      <c r="S268" s="296"/>
      <c r="T268" s="296"/>
      <c r="U268" s="296"/>
      <c r="V268" s="347"/>
      <c r="W268" s="296"/>
      <c r="X268" s="296"/>
      <c r="Y268" s="296"/>
      <c r="Z268" s="296"/>
      <c r="AA268" s="296"/>
      <c r="AB268" s="296"/>
      <c r="AC268" s="296"/>
      <c r="AD268" s="296"/>
      <c r="AE268" s="296"/>
      <c r="AF268" s="296"/>
      <c r="AG268" s="296"/>
      <c r="AH268" s="296"/>
      <c r="AI268" s="296"/>
      <c r="AJ268" s="296"/>
      <c r="AK268" s="296"/>
      <c r="AL268" s="296"/>
      <c r="AM268" s="296"/>
      <c r="AN268" s="296"/>
      <c r="AO268" s="296"/>
      <c r="AP268" s="296"/>
      <c r="AQ268" s="296"/>
      <c r="AR268" s="296"/>
      <c r="AS268" s="296"/>
      <c r="AT268" s="296"/>
      <c r="AU268" s="296"/>
      <c r="AV268" s="296"/>
      <c r="AW268" s="296"/>
      <c r="AX268" s="296"/>
      <c r="AY268" s="296"/>
      <c r="AZ268" s="296"/>
      <c r="BA268" s="296"/>
      <c r="BB268" s="296"/>
      <c r="BC268" s="296"/>
      <c r="BD268" s="296"/>
      <c r="BE268" s="296"/>
      <c r="BF268" s="296"/>
      <c r="BG268" s="296"/>
      <c r="BH268" s="296"/>
      <c r="BI268" s="296"/>
      <c r="BJ268" s="296"/>
    </row>
    <row r="269" customFormat="false" ht="15.75" hidden="false" customHeight="false" outlineLevel="0" collapsed="false">
      <c r="A269" s="301" t="n">
        <v>43914</v>
      </c>
      <c r="B269" s="295" t="s">
        <v>88</v>
      </c>
      <c r="C269" s="296"/>
      <c r="D269" s="296"/>
      <c r="E269" s="296"/>
      <c r="F269" s="296"/>
      <c r="G269" s="296"/>
      <c r="H269" s="296"/>
      <c r="I269" s="296"/>
      <c r="J269" s="296"/>
      <c r="K269" s="296"/>
      <c r="L269" s="296"/>
      <c r="M269" s="296"/>
      <c r="N269" s="296"/>
      <c r="O269" s="296"/>
      <c r="P269" s="296"/>
      <c r="Q269" s="296"/>
      <c r="R269" s="296"/>
      <c r="S269" s="296"/>
      <c r="T269" s="296"/>
      <c r="U269" s="296"/>
      <c r="V269" s="347"/>
      <c r="W269" s="296"/>
      <c r="X269" s="296"/>
      <c r="Y269" s="296"/>
      <c r="Z269" s="296"/>
      <c r="AA269" s="296"/>
      <c r="AB269" s="296"/>
      <c r="AC269" s="296"/>
      <c r="AD269" s="296"/>
      <c r="AE269" s="296"/>
      <c r="AF269" s="296"/>
      <c r="AG269" s="296"/>
      <c r="AH269" s="296"/>
      <c r="AI269" s="296"/>
      <c r="AJ269" s="296"/>
      <c r="AK269" s="296"/>
      <c r="AL269" s="296"/>
      <c r="AM269" s="296"/>
      <c r="AN269" s="296"/>
      <c r="AO269" s="296"/>
      <c r="AP269" s="296"/>
      <c r="AQ269" s="296"/>
      <c r="AR269" s="296"/>
      <c r="AS269" s="296"/>
      <c r="AT269" s="296"/>
      <c r="AU269" s="296"/>
      <c r="AV269" s="296"/>
      <c r="AW269" s="296"/>
      <c r="AX269" s="296"/>
      <c r="AY269" s="296"/>
      <c r="AZ269" s="296"/>
      <c r="BA269" s="296"/>
      <c r="BB269" s="296"/>
      <c r="BC269" s="296"/>
      <c r="BD269" s="296"/>
      <c r="BE269" s="296"/>
      <c r="BF269" s="296"/>
      <c r="BG269" s="296"/>
      <c r="BH269" s="296"/>
      <c r="BI269" s="296"/>
      <c r="BJ269" s="296"/>
    </row>
    <row r="270" customFormat="false" ht="15.75" hidden="false" customHeight="false" outlineLevel="0" collapsed="false">
      <c r="A270" s="301" t="n">
        <v>43914</v>
      </c>
      <c r="B270" s="295" t="s">
        <v>90</v>
      </c>
      <c r="C270" s="296"/>
      <c r="D270" s="296"/>
      <c r="E270" s="295" t="n">
        <v>1</v>
      </c>
      <c r="F270" s="296"/>
      <c r="G270" s="296"/>
      <c r="H270" s="296"/>
      <c r="I270" s="296"/>
      <c r="J270" s="296"/>
      <c r="K270" s="296"/>
      <c r="L270" s="296"/>
      <c r="M270" s="296"/>
      <c r="N270" s="296"/>
      <c r="O270" s="296"/>
      <c r="P270" s="296"/>
      <c r="Q270" s="296"/>
      <c r="R270" s="296"/>
      <c r="S270" s="296"/>
      <c r="T270" s="296"/>
      <c r="U270" s="296"/>
      <c r="V270" s="347"/>
      <c r="W270" s="296"/>
      <c r="X270" s="296"/>
      <c r="Y270" s="296"/>
      <c r="Z270" s="296"/>
      <c r="AA270" s="296"/>
      <c r="AB270" s="296"/>
      <c r="AC270" s="296"/>
      <c r="AD270" s="296"/>
      <c r="AE270" s="296"/>
      <c r="AF270" s="296"/>
      <c r="AG270" s="296"/>
      <c r="AH270" s="296"/>
      <c r="AI270" s="296"/>
      <c r="AJ270" s="296"/>
      <c r="AK270" s="296"/>
      <c r="AL270" s="296"/>
      <c r="AM270" s="296"/>
      <c r="AN270" s="296"/>
      <c r="AO270" s="296"/>
      <c r="AP270" s="296"/>
      <c r="AQ270" s="296"/>
      <c r="AR270" s="296"/>
      <c r="AS270" s="296"/>
      <c r="AT270" s="296"/>
      <c r="AU270" s="296"/>
      <c r="AV270" s="296"/>
      <c r="AW270" s="296"/>
      <c r="AX270" s="296"/>
      <c r="AY270" s="296"/>
      <c r="AZ270" s="296"/>
      <c r="BA270" s="296"/>
      <c r="BB270" s="296"/>
      <c r="BC270" s="296"/>
      <c r="BD270" s="296"/>
      <c r="BE270" s="296"/>
      <c r="BF270" s="296"/>
      <c r="BG270" s="296"/>
      <c r="BH270" s="296"/>
      <c r="BI270" s="296"/>
      <c r="BJ270" s="296"/>
    </row>
    <row r="271" customFormat="false" ht="15.75" hidden="false" customHeight="false" outlineLevel="0" collapsed="false">
      <c r="A271" s="301" t="n">
        <v>43914</v>
      </c>
      <c r="B271" s="295" t="s">
        <v>91</v>
      </c>
      <c r="C271" s="295" t="n">
        <v>1</v>
      </c>
      <c r="D271" s="296"/>
      <c r="E271" s="296"/>
      <c r="F271" s="296"/>
      <c r="G271" s="296"/>
      <c r="H271" s="296"/>
      <c r="I271" s="296"/>
      <c r="J271" s="296"/>
      <c r="K271" s="296"/>
      <c r="L271" s="296"/>
      <c r="M271" s="296"/>
      <c r="N271" s="296"/>
      <c r="O271" s="296"/>
      <c r="P271" s="296"/>
      <c r="Q271" s="296"/>
      <c r="R271" s="296"/>
      <c r="S271" s="296"/>
      <c r="T271" s="296"/>
      <c r="U271" s="296"/>
      <c r="V271" s="347"/>
      <c r="W271" s="296"/>
      <c r="X271" s="296"/>
      <c r="Y271" s="296"/>
      <c r="Z271" s="296"/>
      <c r="AA271" s="296"/>
      <c r="AB271" s="296"/>
      <c r="AC271" s="296"/>
      <c r="AD271" s="296"/>
      <c r="AE271" s="296"/>
      <c r="AF271" s="296"/>
      <c r="AG271" s="296"/>
      <c r="AH271" s="296"/>
      <c r="AI271" s="296"/>
      <c r="AJ271" s="296"/>
      <c r="AK271" s="296"/>
      <c r="AL271" s="296"/>
      <c r="AM271" s="296"/>
      <c r="AN271" s="296"/>
      <c r="AO271" s="296"/>
      <c r="AP271" s="296"/>
      <c r="AQ271" s="296"/>
      <c r="AR271" s="296"/>
      <c r="AS271" s="296"/>
      <c r="AT271" s="296"/>
      <c r="AU271" s="296"/>
      <c r="AV271" s="296"/>
      <c r="AW271" s="296"/>
      <c r="AX271" s="296"/>
      <c r="AY271" s="296"/>
      <c r="AZ271" s="296"/>
      <c r="BA271" s="296"/>
      <c r="BB271" s="296"/>
      <c r="BC271" s="296"/>
      <c r="BD271" s="296"/>
      <c r="BE271" s="296"/>
      <c r="BF271" s="296"/>
      <c r="BG271" s="296"/>
      <c r="BH271" s="296"/>
      <c r="BI271" s="296"/>
      <c r="BJ271" s="296"/>
    </row>
    <row r="272" customFormat="false" ht="15.75" hidden="false" customHeight="false" outlineLevel="0" collapsed="false">
      <c r="A272" s="301" t="n">
        <v>43914</v>
      </c>
      <c r="B272" s="295" t="s">
        <v>92</v>
      </c>
      <c r="C272" s="295" t="n">
        <v>1</v>
      </c>
      <c r="D272" s="296"/>
      <c r="E272" s="296"/>
      <c r="F272" s="296"/>
      <c r="G272" s="296"/>
      <c r="H272" s="296"/>
      <c r="I272" s="296"/>
      <c r="J272" s="296"/>
      <c r="K272" s="296"/>
      <c r="L272" s="296"/>
      <c r="M272" s="296"/>
      <c r="N272" s="296"/>
      <c r="O272" s="296"/>
      <c r="P272" s="296"/>
      <c r="Q272" s="296"/>
      <c r="R272" s="296"/>
      <c r="S272" s="296"/>
      <c r="T272" s="296"/>
      <c r="U272" s="296"/>
      <c r="V272" s="347"/>
      <c r="W272" s="296"/>
      <c r="X272" s="296"/>
      <c r="Y272" s="296"/>
      <c r="Z272" s="296"/>
      <c r="AA272" s="296"/>
      <c r="AB272" s="296"/>
      <c r="AC272" s="296"/>
      <c r="AD272" s="296"/>
      <c r="AE272" s="296"/>
      <c r="AF272" s="296"/>
      <c r="AG272" s="296"/>
      <c r="AH272" s="296"/>
      <c r="AI272" s="296"/>
      <c r="AJ272" s="296"/>
      <c r="AK272" s="296"/>
      <c r="AL272" s="296"/>
      <c r="AM272" s="296"/>
      <c r="AN272" s="296"/>
      <c r="AO272" s="296"/>
      <c r="AP272" s="296"/>
      <c r="AQ272" s="296"/>
      <c r="AR272" s="296"/>
      <c r="AS272" s="296"/>
      <c r="AT272" s="296"/>
      <c r="AU272" s="296"/>
      <c r="AV272" s="296"/>
      <c r="AW272" s="296"/>
      <c r="AX272" s="296"/>
      <c r="AY272" s="296"/>
      <c r="AZ272" s="296"/>
      <c r="BA272" s="296"/>
      <c r="BB272" s="296"/>
      <c r="BC272" s="296"/>
      <c r="BD272" s="296"/>
      <c r="BE272" s="296"/>
      <c r="BF272" s="296"/>
      <c r="BG272" s="296"/>
      <c r="BH272" s="296"/>
      <c r="BI272" s="296"/>
      <c r="BJ272" s="296"/>
    </row>
    <row r="273" customFormat="false" ht="15.75" hidden="false" customHeight="false" outlineLevel="0" collapsed="false">
      <c r="A273" s="301" t="n">
        <v>43914</v>
      </c>
      <c r="B273" s="295" t="s">
        <v>94</v>
      </c>
      <c r="C273" s="295" t="n">
        <v>1</v>
      </c>
      <c r="D273" s="296"/>
      <c r="E273" s="296"/>
      <c r="F273" s="296"/>
      <c r="G273" s="296"/>
      <c r="H273" s="296"/>
      <c r="I273" s="296"/>
      <c r="J273" s="296"/>
      <c r="K273" s="296"/>
      <c r="L273" s="296"/>
      <c r="M273" s="296"/>
      <c r="N273" s="296"/>
      <c r="O273" s="296"/>
      <c r="P273" s="296"/>
      <c r="Q273" s="296"/>
      <c r="R273" s="296"/>
      <c r="S273" s="296"/>
      <c r="T273" s="296"/>
      <c r="U273" s="296"/>
      <c r="V273" s="347"/>
      <c r="W273" s="296"/>
      <c r="X273" s="296"/>
      <c r="Y273" s="296"/>
      <c r="Z273" s="296"/>
      <c r="AA273" s="296"/>
      <c r="AB273" s="296"/>
      <c r="AC273" s="296"/>
      <c r="AD273" s="296"/>
      <c r="AE273" s="296"/>
      <c r="AF273" s="296"/>
      <c r="AG273" s="296"/>
      <c r="AH273" s="296"/>
      <c r="AI273" s="296"/>
      <c r="AJ273" s="296"/>
      <c r="AK273" s="296"/>
      <c r="AL273" s="296"/>
      <c r="AM273" s="296"/>
      <c r="AN273" s="296"/>
      <c r="AO273" s="296"/>
      <c r="AP273" s="296"/>
      <c r="AQ273" s="296"/>
      <c r="AR273" s="296"/>
      <c r="AS273" s="296"/>
      <c r="AT273" s="296"/>
      <c r="AU273" s="296"/>
      <c r="AV273" s="296"/>
      <c r="AW273" s="296"/>
      <c r="AX273" s="296"/>
      <c r="AY273" s="296"/>
      <c r="AZ273" s="296"/>
      <c r="BA273" s="296"/>
      <c r="BB273" s="296"/>
      <c r="BC273" s="296"/>
      <c r="BD273" s="296"/>
      <c r="BE273" s="296"/>
      <c r="BF273" s="296"/>
      <c r="BG273" s="296"/>
      <c r="BH273" s="296"/>
      <c r="BI273" s="296"/>
      <c r="BJ273" s="296"/>
    </row>
    <row r="274" customFormat="false" ht="15.75" hidden="false" customHeight="false" outlineLevel="0" collapsed="false">
      <c r="A274" s="301" t="n">
        <v>43914</v>
      </c>
      <c r="B274" s="295" t="s">
        <v>95</v>
      </c>
      <c r="C274" s="295" t="n">
        <v>5</v>
      </c>
      <c r="D274" s="296"/>
      <c r="E274" s="296"/>
      <c r="F274" s="296"/>
      <c r="G274" s="296"/>
      <c r="H274" s="296"/>
      <c r="I274" s="296"/>
      <c r="J274" s="296"/>
      <c r="K274" s="296"/>
      <c r="L274" s="296"/>
      <c r="M274" s="296"/>
      <c r="N274" s="296"/>
      <c r="O274" s="296"/>
      <c r="P274" s="296"/>
      <c r="Q274" s="296"/>
      <c r="R274" s="296"/>
      <c r="S274" s="296"/>
      <c r="T274" s="296"/>
      <c r="U274" s="296"/>
      <c r="V274" s="347"/>
      <c r="W274" s="296"/>
      <c r="X274" s="296"/>
      <c r="Y274" s="296"/>
      <c r="Z274" s="296"/>
      <c r="AA274" s="296"/>
      <c r="AB274" s="296"/>
      <c r="AC274" s="296"/>
      <c r="AD274" s="296"/>
      <c r="AE274" s="296"/>
      <c r="AF274" s="296"/>
      <c r="AG274" s="296"/>
      <c r="AH274" s="296"/>
      <c r="AI274" s="296"/>
      <c r="AJ274" s="296"/>
      <c r="AK274" s="296"/>
      <c r="AL274" s="296"/>
      <c r="AM274" s="296"/>
      <c r="AN274" s="296"/>
      <c r="AO274" s="296"/>
      <c r="AP274" s="296"/>
      <c r="AQ274" s="296"/>
      <c r="AR274" s="296"/>
      <c r="AS274" s="296"/>
      <c r="AT274" s="296"/>
      <c r="AU274" s="296"/>
      <c r="AV274" s="296"/>
      <c r="AW274" s="296"/>
      <c r="AX274" s="296"/>
      <c r="AY274" s="296"/>
      <c r="AZ274" s="296"/>
      <c r="BA274" s="296"/>
      <c r="BB274" s="296"/>
      <c r="BC274" s="296"/>
      <c r="BD274" s="296"/>
      <c r="BE274" s="296"/>
      <c r="BF274" s="296"/>
      <c r="BG274" s="296"/>
      <c r="BH274" s="296"/>
      <c r="BI274" s="296"/>
      <c r="BJ274" s="296"/>
    </row>
    <row r="275" customFormat="false" ht="15.75" hidden="false" customHeight="false" outlineLevel="0" collapsed="false">
      <c r="A275" s="301" t="n">
        <v>43914</v>
      </c>
      <c r="B275" s="295" t="s">
        <v>96</v>
      </c>
      <c r="C275" s="296"/>
      <c r="D275" s="296"/>
      <c r="E275" s="296"/>
      <c r="F275" s="296"/>
      <c r="G275" s="296"/>
      <c r="H275" s="296"/>
      <c r="I275" s="296"/>
      <c r="J275" s="296"/>
      <c r="K275" s="296"/>
      <c r="L275" s="296"/>
      <c r="M275" s="296"/>
      <c r="N275" s="296"/>
      <c r="O275" s="296"/>
      <c r="P275" s="296"/>
      <c r="Q275" s="296"/>
      <c r="R275" s="296"/>
      <c r="S275" s="296"/>
      <c r="T275" s="296"/>
      <c r="U275" s="296"/>
      <c r="V275" s="347"/>
      <c r="W275" s="296"/>
      <c r="X275" s="296"/>
      <c r="Y275" s="296"/>
      <c r="Z275" s="296"/>
      <c r="AA275" s="296"/>
      <c r="AB275" s="296"/>
      <c r="AC275" s="296"/>
      <c r="AD275" s="296"/>
      <c r="AE275" s="296"/>
      <c r="AF275" s="296"/>
      <c r="AG275" s="296"/>
      <c r="AH275" s="296"/>
      <c r="AI275" s="296"/>
      <c r="AJ275" s="296"/>
      <c r="AK275" s="296"/>
      <c r="AL275" s="296"/>
      <c r="AM275" s="296"/>
      <c r="AN275" s="296"/>
      <c r="AO275" s="296"/>
      <c r="AP275" s="296"/>
      <c r="AQ275" s="296"/>
      <c r="AR275" s="296"/>
      <c r="AS275" s="296"/>
      <c r="AT275" s="296"/>
      <c r="AU275" s="296"/>
      <c r="AV275" s="296"/>
      <c r="AW275" s="296"/>
      <c r="AX275" s="296"/>
      <c r="AY275" s="296"/>
      <c r="AZ275" s="296"/>
      <c r="BA275" s="296"/>
      <c r="BB275" s="296"/>
      <c r="BC275" s="296"/>
      <c r="BD275" s="296"/>
      <c r="BE275" s="296"/>
      <c r="BF275" s="296"/>
      <c r="BG275" s="296"/>
      <c r="BH275" s="296"/>
      <c r="BI275" s="296"/>
      <c r="BJ275" s="296"/>
    </row>
    <row r="276" customFormat="false" ht="15.75" hidden="false" customHeight="false" outlineLevel="0" collapsed="false">
      <c r="A276" s="301" t="n">
        <v>43914</v>
      </c>
      <c r="B276" s="295" t="s">
        <v>97</v>
      </c>
      <c r="C276" s="296"/>
      <c r="D276" s="296"/>
      <c r="E276" s="295" t="n">
        <v>1</v>
      </c>
      <c r="F276" s="296"/>
      <c r="G276" s="296"/>
      <c r="H276" s="296"/>
      <c r="I276" s="296"/>
      <c r="J276" s="296"/>
      <c r="K276" s="296"/>
      <c r="L276" s="296"/>
      <c r="M276" s="296"/>
      <c r="N276" s="296"/>
      <c r="O276" s="296"/>
      <c r="P276" s="296"/>
      <c r="Q276" s="296"/>
      <c r="R276" s="296"/>
      <c r="S276" s="296"/>
      <c r="T276" s="296"/>
      <c r="U276" s="296"/>
      <c r="V276" s="347"/>
      <c r="W276" s="296"/>
      <c r="X276" s="296"/>
      <c r="Y276" s="296"/>
      <c r="Z276" s="296"/>
      <c r="AA276" s="296"/>
      <c r="AB276" s="296"/>
      <c r="AC276" s="296"/>
      <c r="AD276" s="296"/>
      <c r="AE276" s="296"/>
      <c r="AF276" s="296"/>
      <c r="AG276" s="296"/>
      <c r="AH276" s="296"/>
      <c r="AI276" s="296"/>
      <c r="AJ276" s="296"/>
      <c r="AK276" s="296"/>
      <c r="AL276" s="296"/>
      <c r="AM276" s="296"/>
      <c r="AN276" s="296"/>
      <c r="AO276" s="296"/>
      <c r="AP276" s="296"/>
      <c r="AQ276" s="296"/>
      <c r="AR276" s="296"/>
      <c r="AS276" s="296"/>
      <c r="AT276" s="296"/>
      <c r="AU276" s="296"/>
      <c r="AV276" s="296"/>
      <c r="AW276" s="296"/>
      <c r="AX276" s="296"/>
      <c r="AY276" s="296"/>
      <c r="AZ276" s="296"/>
      <c r="BA276" s="296"/>
      <c r="BB276" s="296"/>
      <c r="BC276" s="296"/>
      <c r="BD276" s="296"/>
      <c r="BE276" s="296"/>
      <c r="BF276" s="296"/>
      <c r="BG276" s="296"/>
      <c r="BH276" s="296"/>
      <c r="BI276" s="296"/>
      <c r="BJ276" s="296"/>
    </row>
    <row r="277" customFormat="false" ht="15.75" hidden="false" customHeight="false" outlineLevel="0" collapsed="false">
      <c r="A277" s="301" t="n">
        <v>43914</v>
      </c>
      <c r="B277" s="295" t="s">
        <v>99</v>
      </c>
      <c r="C277" s="296"/>
      <c r="D277" s="296"/>
      <c r="E277" s="296"/>
      <c r="F277" s="296"/>
      <c r="G277" s="296"/>
      <c r="H277" s="296"/>
      <c r="I277" s="296"/>
      <c r="J277" s="296"/>
      <c r="K277" s="296"/>
      <c r="L277" s="296"/>
      <c r="M277" s="296"/>
      <c r="N277" s="296"/>
      <c r="O277" s="296"/>
      <c r="P277" s="296"/>
      <c r="Q277" s="296"/>
      <c r="R277" s="296"/>
      <c r="S277" s="296"/>
      <c r="T277" s="296"/>
      <c r="U277" s="296"/>
      <c r="V277" s="347"/>
      <c r="W277" s="296"/>
      <c r="X277" s="296"/>
      <c r="Y277" s="296"/>
      <c r="Z277" s="296"/>
      <c r="AA277" s="296"/>
      <c r="AB277" s="296"/>
      <c r="AC277" s="296"/>
      <c r="AD277" s="296"/>
      <c r="AE277" s="296"/>
      <c r="AF277" s="296"/>
      <c r="AG277" s="296"/>
      <c r="AH277" s="296"/>
      <c r="AI277" s="296"/>
      <c r="AJ277" s="296"/>
      <c r="AK277" s="296"/>
      <c r="AL277" s="296"/>
      <c r="AM277" s="296"/>
      <c r="AN277" s="296"/>
      <c r="AO277" s="296"/>
      <c r="AP277" s="296"/>
      <c r="AQ277" s="296"/>
      <c r="AR277" s="296"/>
      <c r="AS277" s="296"/>
      <c r="AT277" s="296"/>
      <c r="AU277" s="296"/>
      <c r="AV277" s="296"/>
      <c r="AW277" s="296"/>
      <c r="AX277" s="296"/>
      <c r="AY277" s="296"/>
      <c r="AZ277" s="296"/>
      <c r="BA277" s="296"/>
      <c r="BB277" s="296"/>
      <c r="BC277" s="296"/>
      <c r="BD277" s="296"/>
      <c r="BE277" s="296"/>
      <c r="BF277" s="296"/>
      <c r="BG277" s="296"/>
      <c r="BH277" s="296"/>
      <c r="BI277" s="296"/>
      <c r="BJ277" s="296"/>
    </row>
    <row r="278" customFormat="false" ht="15.75" hidden="false" customHeight="false" outlineLevel="0" collapsed="false">
      <c r="A278" s="301" t="n">
        <v>43914</v>
      </c>
      <c r="B278" s="295" t="s">
        <v>100</v>
      </c>
      <c r="C278" s="295" t="n">
        <v>1</v>
      </c>
      <c r="D278" s="296"/>
      <c r="E278" s="296"/>
      <c r="F278" s="296"/>
      <c r="G278" s="296"/>
      <c r="H278" s="296"/>
      <c r="I278" s="296"/>
      <c r="J278" s="296"/>
      <c r="K278" s="296"/>
      <c r="L278" s="296"/>
      <c r="M278" s="296"/>
      <c r="N278" s="296"/>
      <c r="O278" s="296"/>
      <c r="P278" s="296"/>
      <c r="Q278" s="296"/>
      <c r="R278" s="296"/>
      <c r="S278" s="296"/>
      <c r="T278" s="296"/>
      <c r="U278" s="296"/>
      <c r="V278" s="347"/>
      <c r="W278" s="296"/>
      <c r="X278" s="296"/>
      <c r="Y278" s="296"/>
      <c r="Z278" s="296"/>
      <c r="AA278" s="296"/>
      <c r="AB278" s="296"/>
      <c r="AC278" s="296"/>
      <c r="AD278" s="296"/>
      <c r="AE278" s="296"/>
      <c r="AF278" s="296"/>
      <c r="AG278" s="296"/>
      <c r="AH278" s="296"/>
      <c r="AI278" s="296"/>
      <c r="AJ278" s="296"/>
      <c r="AK278" s="296"/>
      <c r="AL278" s="296"/>
      <c r="AM278" s="296"/>
      <c r="AN278" s="296"/>
      <c r="AO278" s="296"/>
      <c r="AP278" s="296"/>
      <c r="AQ278" s="296"/>
      <c r="AR278" s="296"/>
      <c r="AS278" s="296"/>
      <c r="AT278" s="296"/>
      <c r="AU278" s="296"/>
      <c r="AV278" s="296"/>
      <c r="AW278" s="296"/>
      <c r="AX278" s="296"/>
      <c r="AY278" s="296"/>
      <c r="AZ278" s="296"/>
      <c r="BA278" s="296"/>
      <c r="BB278" s="296"/>
      <c r="BC278" s="296"/>
      <c r="BD278" s="296"/>
      <c r="BE278" s="296"/>
      <c r="BF278" s="296"/>
      <c r="BG278" s="296"/>
      <c r="BH278" s="296"/>
      <c r="BI278" s="296"/>
      <c r="BJ278" s="296"/>
    </row>
    <row r="279" customFormat="false" ht="15.75" hidden="false" customHeight="false" outlineLevel="0" collapsed="false">
      <c r="A279" s="301" t="n">
        <v>43914</v>
      </c>
      <c r="B279" s="295" t="s">
        <v>101</v>
      </c>
      <c r="C279" s="296"/>
      <c r="D279" s="296"/>
      <c r="E279" s="296"/>
      <c r="F279" s="296"/>
      <c r="G279" s="296"/>
      <c r="H279" s="296"/>
      <c r="I279" s="296"/>
      <c r="J279" s="296"/>
      <c r="K279" s="296"/>
      <c r="L279" s="296"/>
      <c r="M279" s="296"/>
      <c r="N279" s="296"/>
      <c r="O279" s="296"/>
      <c r="P279" s="296"/>
      <c r="Q279" s="296"/>
      <c r="R279" s="296"/>
      <c r="S279" s="296"/>
      <c r="T279" s="296"/>
      <c r="U279" s="296"/>
      <c r="V279" s="347"/>
      <c r="W279" s="296"/>
      <c r="X279" s="296"/>
      <c r="Y279" s="296"/>
      <c r="Z279" s="296"/>
      <c r="AA279" s="296"/>
      <c r="AB279" s="296"/>
      <c r="AC279" s="296"/>
      <c r="AD279" s="296"/>
      <c r="AE279" s="296"/>
      <c r="AF279" s="296"/>
      <c r="AG279" s="296"/>
      <c r="AH279" s="296"/>
      <c r="AI279" s="296"/>
      <c r="AJ279" s="296"/>
      <c r="AK279" s="296"/>
      <c r="AL279" s="296"/>
      <c r="AM279" s="296"/>
      <c r="AN279" s="296"/>
      <c r="AO279" s="296"/>
      <c r="AP279" s="296"/>
      <c r="AQ279" s="296"/>
      <c r="AR279" s="296"/>
      <c r="AS279" s="296"/>
      <c r="AT279" s="296"/>
      <c r="AU279" s="296"/>
      <c r="AV279" s="296"/>
      <c r="AW279" s="296"/>
      <c r="AX279" s="296"/>
      <c r="AY279" s="296"/>
      <c r="AZ279" s="296"/>
      <c r="BA279" s="296"/>
      <c r="BB279" s="296"/>
      <c r="BC279" s="296"/>
      <c r="BD279" s="296"/>
      <c r="BE279" s="296"/>
      <c r="BF279" s="296"/>
      <c r="BG279" s="296"/>
      <c r="BH279" s="296"/>
      <c r="BI279" s="296"/>
      <c r="BJ279" s="296"/>
    </row>
    <row r="280" customFormat="false" ht="15.75" hidden="false" customHeight="false" outlineLevel="0" collapsed="false">
      <c r="A280" s="301" t="n">
        <v>43914</v>
      </c>
      <c r="B280" s="295" t="s">
        <v>102</v>
      </c>
      <c r="C280" s="296"/>
      <c r="D280" s="296"/>
      <c r="E280" s="296"/>
      <c r="F280" s="296"/>
      <c r="G280" s="296"/>
      <c r="H280" s="296"/>
      <c r="I280" s="296"/>
      <c r="J280" s="296"/>
      <c r="K280" s="296"/>
      <c r="L280" s="296"/>
      <c r="M280" s="296"/>
      <c r="N280" s="296"/>
      <c r="O280" s="296"/>
      <c r="P280" s="296"/>
      <c r="Q280" s="296"/>
      <c r="R280" s="296"/>
      <c r="S280" s="296"/>
      <c r="T280" s="296"/>
      <c r="U280" s="296"/>
      <c r="V280" s="347"/>
      <c r="W280" s="296"/>
      <c r="X280" s="296"/>
      <c r="Y280" s="296"/>
      <c r="Z280" s="296"/>
      <c r="AA280" s="296"/>
      <c r="AB280" s="296"/>
      <c r="AC280" s="296"/>
      <c r="AD280" s="296"/>
      <c r="AE280" s="296"/>
      <c r="AF280" s="296"/>
      <c r="AG280" s="296"/>
      <c r="AH280" s="296"/>
      <c r="AI280" s="296"/>
      <c r="AJ280" s="296"/>
      <c r="AK280" s="296"/>
      <c r="AL280" s="296"/>
      <c r="AM280" s="296"/>
      <c r="AN280" s="296"/>
      <c r="AO280" s="296"/>
      <c r="AP280" s="296"/>
      <c r="AQ280" s="296"/>
      <c r="AR280" s="296"/>
      <c r="AS280" s="296"/>
      <c r="AT280" s="296"/>
      <c r="AU280" s="296"/>
      <c r="AV280" s="296"/>
      <c r="AW280" s="296"/>
      <c r="AX280" s="296"/>
      <c r="AY280" s="296"/>
      <c r="AZ280" s="296"/>
      <c r="BA280" s="296"/>
      <c r="BB280" s="296"/>
      <c r="BC280" s="296"/>
      <c r="BD280" s="296"/>
      <c r="BE280" s="296"/>
      <c r="BF280" s="296"/>
      <c r="BG280" s="296"/>
      <c r="BH280" s="296"/>
      <c r="BI280" s="296"/>
      <c r="BJ280" s="296"/>
    </row>
    <row r="281" customFormat="false" ht="15.75" hidden="false" customHeight="false" outlineLevel="0" collapsed="false">
      <c r="A281" s="301" t="n">
        <v>43914</v>
      </c>
      <c r="B281" s="295" t="s">
        <v>104</v>
      </c>
      <c r="C281" s="295" t="n">
        <v>1</v>
      </c>
      <c r="D281" s="296"/>
      <c r="E281" s="296"/>
      <c r="F281" s="296"/>
      <c r="G281" s="296"/>
      <c r="H281" s="296"/>
      <c r="I281" s="296"/>
      <c r="J281" s="296"/>
      <c r="K281" s="296"/>
      <c r="L281" s="296"/>
      <c r="M281" s="296"/>
      <c r="N281" s="296"/>
      <c r="O281" s="296"/>
      <c r="P281" s="296"/>
      <c r="Q281" s="296"/>
      <c r="R281" s="296"/>
      <c r="S281" s="296"/>
      <c r="T281" s="296"/>
      <c r="U281" s="296"/>
      <c r="V281" s="347"/>
      <c r="W281" s="296"/>
      <c r="X281" s="296"/>
      <c r="Y281" s="296"/>
      <c r="Z281" s="296"/>
      <c r="AA281" s="296"/>
      <c r="AB281" s="296"/>
      <c r="AC281" s="296"/>
      <c r="AD281" s="296"/>
      <c r="AE281" s="296"/>
      <c r="AF281" s="296"/>
      <c r="AG281" s="296"/>
      <c r="AH281" s="296"/>
      <c r="AI281" s="296"/>
      <c r="AJ281" s="296"/>
      <c r="AK281" s="296"/>
      <c r="AL281" s="296"/>
      <c r="AM281" s="296"/>
      <c r="AN281" s="296"/>
      <c r="AO281" s="296"/>
      <c r="AP281" s="296"/>
      <c r="AQ281" s="296"/>
      <c r="AR281" s="296"/>
      <c r="AS281" s="296"/>
      <c r="AT281" s="296"/>
      <c r="AU281" s="296"/>
      <c r="AV281" s="296"/>
      <c r="AW281" s="296"/>
      <c r="AX281" s="296"/>
      <c r="AY281" s="296"/>
      <c r="AZ281" s="296"/>
      <c r="BA281" s="296"/>
      <c r="BB281" s="296"/>
      <c r="BC281" s="296"/>
      <c r="BD281" s="296"/>
      <c r="BE281" s="296"/>
      <c r="BF281" s="296"/>
      <c r="BG281" s="296"/>
      <c r="BH281" s="296"/>
      <c r="BI281" s="296"/>
      <c r="BJ281" s="296"/>
    </row>
    <row r="282" customFormat="false" ht="15.75" hidden="false" customHeight="false" outlineLevel="0" collapsed="false">
      <c r="A282" s="301" t="n">
        <v>43914</v>
      </c>
      <c r="B282" s="295" t="s">
        <v>1113</v>
      </c>
      <c r="C282" s="296"/>
      <c r="D282" s="296"/>
      <c r="E282" s="296"/>
      <c r="F282" s="296"/>
      <c r="G282" s="296"/>
      <c r="H282" s="296"/>
      <c r="I282" s="296"/>
      <c r="J282" s="296"/>
      <c r="K282" s="296"/>
      <c r="L282" s="296"/>
      <c r="M282" s="296"/>
      <c r="N282" s="296"/>
      <c r="O282" s="296"/>
      <c r="P282" s="296"/>
      <c r="Q282" s="296"/>
      <c r="R282" s="296"/>
      <c r="S282" s="296"/>
      <c r="T282" s="296"/>
      <c r="U282" s="296"/>
      <c r="V282" s="347"/>
      <c r="W282" s="296"/>
      <c r="X282" s="296"/>
      <c r="Y282" s="296"/>
      <c r="Z282" s="296"/>
      <c r="AA282" s="296"/>
      <c r="AB282" s="296"/>
      <c r="AC282" s="296"/>
      <c r="AD282" s="296"/>
      <c r="AE282" s="296"/>
      <c r="AF282" s="296"/>
      <c r="AG282" s="296"/>
      <c r="AH282" s="296"/>
      <c r="AI282" s="296"/>
      <c r="AJ282" s="296"/>
      <c r="AK282" s="296"/>
      <c r="AL282" s="296"/>
      <c r="AM282" s="296"/>
      <c r="AN282" s="296"/>
      <c r="AO282" s="296"/>
      <c r="AP282" s="296"/>
      <c r="AQ282" s="296"/>
      <c r="AR282" s="296"/>
      <c r="AS282" s="296"/>
      <c r="AT282" s="296"/>
      <c r="AU282" s="296"/>
      <c r="AV282" s="296"/>
      <c r="AW282" s="296"/>
      <c r="AX282" s="296"/>
      <c r="AY282" s="296"/>
      <c r="AZ282" s="296"/>
      <c r="BA282" s="296"/>
      <c r="BB282" s="296"/>
      <c r="BC282" s="296"/>
      <c r="BD282" s="296"/>
      <c r="BE282" s="296"/>
      <c r="BF282" s="296"/>
      <c r="BG282" s="296"/>
      <c r="BH282" s="296"/>
      <c r="BI282" s="296"/>
      <c r="BJ282" s="296"/>
    </row>
    <row r="283" customFormat="false" ht="15.75" hidden="false" customHeight="false" outlineLevel="0" collapsed="false">
      <c r="A283" s="296"/>
      <c r="B283" s="296"/>
      <c r="C283" s="296"/>
      <c r="D283" s="296"/>
      <c r="E283" s="296"/>
      <c r="F283" s="296"/>
      <c r="G283" s="296"/>
      <c r="H283" s="296"/>
      <c r="I283" s="296"/>
      <c r="J283" s="296"/>
      <c r="K283" s="296"/>
      <c r="L283" s="296"/>
      <c r="M283" s="296"/>
      <c r="N283" s="296"/>
      <c r="O283" s="296"/>
      <c r="P283" s="296"/>
      <c r="Q283" s="296"/>
      <c r="R283" s="296"/>
      <c r="S283" s="296"/>
      <c r="T283" s="296"/>
      <c r="U283" s="296"/>
      <c r="V283" s="347"/>
      <c r="W283" s="296"/>
      <c r="X283" s="296"/>
      <c r="Y283" s="296"/>
      <c r="Z283" s="296"/>
      <c r="AA283" s="296"/>
      <c r="AB283" s="296"/>
      <c r="AC283" s="296"/>
      <c r="AD283" s="296"/>
      <c r="AE283" s="296"/>
      <c r="AF283" s="296"/>
      <c r="AG283" s="296"/>
      <c r="AH283" s="296"/>
      <c r="AI283" s="296"/>
      <c r="AJ283" s="296"/>
      <c r="AK283" s="296"/>
      <c r="AL283" s="296"/>
      <c r="AM283" s="296"/>
      <c r="AN283" s="296"/>
      <c r="AO283" s="296"/>
      <c r="AP283" s="296"/>
      <c r="AQ283" s="296"/>
      <c r="AR283" s="296"/>
      <c r="AS283" s="296"/>
      <c r="AT283" s="296"/>
      <c r="AU283" s="296"/>
      <c r="AV283" s="296"/>
      <c r="AW283" s="296"/>
      <c r="AX283" s="296"/>
      <c r="AY283" s="296"/>
      <c r="AZ283" s="296"/>
      <c r="BA283" s="296"/>
      <c r="BB283" s="296"/>
      <c r="BC283" s="296"/>
      <c r="BD283" s="296"/>
      <c r="BE283" s="296"/>
      <c r="BF283" s="296"/>
      <c r="BG283" s="296"/>
      <c r="BH283" s="296"/>
      <c r="BI283" s="296"/>
      <c r="BJ283" s="296"/>
    </row>
    <row r="284" customFormat="false" ht="15.75" hidden="false" customHeight="false" outlineLevel="0" collapsed="false">
      <c r="A284" s="301" t="n">
        <v>43913</v>
      </c>
      <c r="B284" s="295" t="s">
        <v>74</v>
      </c>
      <c r="C284" s="295" t="n">
        <v>3</v>
      </c>
      <c r="D284" s="296"/>
      <c r="E284" s="296"/>
      <c r="F284" s="296"/>
      <c r="G284" s="296"/>
      <c r="H284" s="296"/>
      <c r="I284" s="296"/>
      <c r="J284" s="296"/>
      <c r="K284" s="296"/>
      <c r="L284" s="296"/>
      <c r="M284" s="296"/>
      <c r="N284" s="296"/>
      <c r="O284" s="296"/>
      <c r="P284" s="296"/>
      <c r="Q284" s="296"/>
      <c r="R284" s="296"/>
      <c r="S284" s="296"/>
      <c r="T284" s="296"/>
      <c r="U284" s="296"/>
      <c r="V284" s="347"/>
      <c r="W284" s="296"/>
      <c r="X284" s="296"/>
      <c r="Y284" s="296"/>
      <c r="Z284" s="296"/>
      <c r="AA284" s="296"/>
      <c r="AB284" s="296"/>
      <c r="AC284" s="296"/>
      <c r="AD284" s="296"/>
      <c r="AE284" s="296"/>
      <c r="AF284" s="296"/>
      <c r="AG284" s="296"/>
      <c r="AH284" s="296"/>
      <c r="AI284" s="296"/>
      <c r="AJ284" s="296"/>
      <c r="AK284" s="296"/>
      <c r="AL284" s="296"/>
      <c r="AM284" s="296"/>
      <c r="AN284" s="296"/>
      <c r="AO284" s="296"/>
      <c r="AP284" s="296"/>
      <c r="AQ284" s="296"/>
      <c r="AR284" s="296"/>
      <c r="AS284" s="296"/>
      <c r="AT284" s="296"/>
      <c r="AU284" s="296"/>
      <c r="AV284" s="296"/>
      <c r="AW284" s="296"/>
      <c r="AX284" s="296"/>
      <c r="AY284" s="296"/>
      <c r="AZ284" s="296"/>
      <c r="BA284" s="296"/>
      <c r="BB284" s="296"/>
      <c r="BC284" s="296"/>
      <c r="BD284" s="296"/>
      <c r="BE284" s="296"/>
      <c r="BF284" s="296"/>
      <c r="BG284" s="296"/>
      <c r="BH284" s="296"/>
      <c r="BI284" s="296"/>
      <c r="BJ284" s="296"/>
    </row>
    <row r="285" customFormat="false" ht="15.75" hidden="false" customHeight="false" outlineLevel="0" collapsed="false">
      <c r="A285" s="301" t="n">
        <v>43913</v>
      </c>
      <c r="B285" s="295" t="s">
        <v>75</v>
      </c>
      <c r="C285" s="295" t="n">
        <v>9</v>
      </c>
      <c r="D285" s="296"/>
      <c r="E285" s="296"/>
      <c r="F285" s="296"/>
      <c r="G285" s="296"/>
      <c r="H285" s="296"/>
      <c r="I285" s="296"/>
      <c r="J285" s="296"/>
      <c r="K285" s="296"/>
      <c r="L285" s="296"/>
      <c r="M285" s="296"/>
      <c r="N285" s="296"/>
      <c r="O285" s="296"/>
      <c r="P285" s="296"/>
      <c r="Q285" s="296"/>
      <c r="R285" s="296"/>
      <c r="S285" s="296"/>
      <c r="T285" s="296"/>
      <c r="U285" s="296"/>
      <c r="V285" s="347"/>
      <c r="W285" s="296"/>
      <c r="X285" s="296"/>
      <c r="Y285" s="296"/>
      <c r="Z285" s="296"/>
      <c r="AA285" s="296"/>
      <c r="AB285" s="296"/>
      <c r="AC285" s="296"/>
      <c r="AD285" s="296"/>
      <c r="AE285" s="296"/>
      <c r="AF285" s="296"/>
      <c r="AG285" s="296"/>
      <c r="AH285" s="296"/>
      <c r="AI285" s="296"/>
      <c r="AJ285" s="296"/>
      <c r="AK285" s="296"/>
      <c r="AL285" s="296"/>
      <c r="AM285" s="296"/>
      <c r="AN285" s="296"/>
      <c r="AO285" s="296"/>
      <c r="AP285" s="296"/>
      <c r="AQ285" s="296"/>
      <c r="AR285" s="296"/>
      <c r="AS285" s="296"/>
      <c r="AT285" s="296"/>
      <c r="AU285" s="296"/>
      <c r="AV285" s="296"/>
      <c r="AW285" s="296"/>
      <c r="AX285" s="296"/>
      <c r="AY285" s="296"/>
      <c r="AZ285" s="296"/>
      <c r="BA285" s="296"/>
      <c r="BB285" s="296"/>
      <c r="BC285" s="296"/>
      <c r="BD285" s="296"/>
      <c r="BE285" s="296"/>
      <c r="BF285" s="296"/>
      <c r="BG285" s="296"/>
      <c r="BH285" s="296"/>
      <c r="BI285" s="296"/>
      <c r="BJ285" s="296"/>
    </row>
    <row r="286" customFormat="false" ht="15.75" hidden="false" customHeight="false" outlineLevel="0" collapsed="false">
      <c r="A286" s="301" t="n">
        <v>43913</v>
      </c>
      <c r="B286" s="295" t="s">
        <v>78</v>
      </c>
      <c r="C286" s="296"/>
      <c r="D286" s="296"/>
      <c r="E286" s="296"/>
      <c r="F286" s="296"/>
      <c r="G286" s="296"/>
      <c r="H286" s="296"/>
      <c r="I286" s="296"/>
      <c r="J286" s="296"/>
      <c r="K286" s="296"/>
      <c r="L286" s="296"/>
      <c r="M286" s="296"/>
      <c r="N286" s="296"/>
      <c r="O286" s="296"/>
      <c r="P286" s="296"/>
      <c r="Q286" s="296"/>
      <c r="R286" s="296"/>
      <c r="S286" s="296"/>
      <c r="T286" s="296"/>
      <c r="U286" s="296"/>
      <c r="V286" s="347"/>
      <c r="W286" s="296"/>
      <c r="X286" s="296"/>
      <c r="Y286" s="296"/>
      <c r="Z286" s="296"/>
      <c r="AA286" s="296"/>
      <c r="AB286" s="296"/>
      <c r="AC286" s="296"/>
      <c r="AD286" s="296"/>
      <c r="AE286" s="296"/>
      <c r="AF286" s="296"/>
      <c r="AG286" s="296"/>
      <c r="AH286" s="296"/>
      <c r="AI286" s="296"/>
      <c r="AJ286" s="296"/>
      <c r="AK286" s="296"/>
      <c r="AL286" s="296"/>
      <c r="AM286" s="296"/>
      <c r="AN286" s="296"/>
      <c r="AO286" s="296"/>
      <c r="AP286" s="296"/>
      <c r="AQ286" s="296"/>
      <c r="AR286" s="296"/>
      <c r="AS286" s="296"/>
      <c r="AT286" s="296"/>
      <c r="AU286" s="296"/>
      <c r="AV286" s="296"/>
      <c r="AW286" s="296"/>
      <c r="AX286" s="296"/>
      <c r="AY286" s="296"/>
      <c r="AZ286" s="296"/>
      <c r="BA286" s="296"/>
      <c r="BB286" s="296"/>
      <c r="BC286" s="296"/>
      <c r="BD286" s="296"/>
      <c r="BE286" s="296"/>
      <c r="BF286" s="296"/>
      <c r="BG286" s="296"/>
      <c r="BH286" s="296"/>
      <c r="BI286" s="296"/>
      <c r="BJ286" s="296"/>
    </row>
    <row r="287" customFormat="false" ht="15.75" hidden="false" customHeight="false" outlineLevel="0" collapsed="false">
      <c r="A287" s="301" t="n">
        <v>43913</v>
      </c>
      <c r="B287" s="295" t="s">
        <v>79</v>
      </c>
      <c r="C287" s="295" t="n">
        <v>44</v>
      </c>
      <c r="D287" s="295" t="n">
        <v>1</v>
      </c>
      <c r="E287" s="296"/>
      <c r="F287" s="296"/>
      <c r="G287" s="296"/>
      <c r="H287" s="296"/>
      <c r="I287" s="296"/>
      <c r="J287" s="296"/>
      <c r="K287" s="296"/>
      <c r="L287" s="296"/>
      <c r="M287" s="296"/>
      <c r="N287" s="296"/>
      <c r="O287" s="296"/>
      <c r="P287" s="296"/>
      <c r="Q287" s="296"/>
      <c r="R287" s="296"/>
      <c r="S287" s="296"/>
      <c r="T287" s="296"/>
      <c r="U287" s="296"/>
      <c r="V287" s="347"/>
      <c r="W287" s="296"/>
      <c r="X287" s="296"/>
      <c r="Y287" s="296"/>
      <c r="Z287" s="296"/>
      <c r="AA287" s="296"/>
      <c r="AB287" s="296"/>
      <c r="AC287" s="296"/>
      <c r="AD287" s="296"/>
      <c r="AE287" s="296"/>
      <c r="AF287" s="296"/>
      <c r="AG287" s="296"/>
      <c r="AH287" s="296"/>
      <c r="AI287" s="296"/>
      <c r="AJ287" s="296"/>
      <c r="AK287" s="296"/>
      <c r="AL287" s="296"/>
      <c r="AM287" s="296"/>
      <c r="AN287" s="296"/>
      <c r="AO287" s="296"/>
      <c r="AP287" s="296"/>
      <c r="AQ287" s="296"/>
      <c r="AR287" s="296"/>
      <c r="AS287" s="296"/>
      <c r="AT287" s="296"/>
      <c r="AU287" s="296"/>
      <c r="AV287" s="296"/>
      <c r="AW287" s="296"/>
      <c r="AX287" s="296"/>
      <c r="AY287" s="296"/>
      <c r="AZ287" s="296"/>
      <c r="BA287" s="296"/>
      <c r="BB287" s="296"/>
      <c r="BC287" s="296"/>
      <c r="BD287" s="296"/>
      <c r="BE287" s="296"/>
      <c r="BF287" s="296"/>
      <c r="BG287" s="296"/>
      <c r="BH287" s="296"/>
      <c r="BI287" s="296"/>
      <c r="BJ287" s="296"/>
    </row>
    <row r="288" customFormat="false" ht="15.75" hidden="false" customHeight="false" outlineLevel="0" collapsed="false">
      <c r="A288" s="301" t="n">
        <v>43913</v>
      </c>
      <c r="B288" s="295" t="s">
        <v>80</v>
      </c>
      <c r="C288" s="295" t="n">
        <v>1</v>
      </c>
      <c r="D288" s="296"/>
      <c r="E288" s="296"/>
      <c r="F288" s="296"/>
      <c r="G288" s="296"/>
      <c r="H288" s="296"/>
      <c r="I288" s="296"/>
      <c r="J288" s="296"/>
      <c r="K288" s="296"/>
      <c r="L288" s="296"/>
      <c r="M288" s="296"/>
      <c r="N288" s="296"/>
      <c r="O288" s="296"/>
      <c r="P288" s="296"/>
      <c r="Q288" s="296"/>
      <c r="R288" s="296"/>
      <c r="S288" s="296"/>
      <c r="T288" s="296"/>
      <c r="U288" s="296"/>
      <c r="V288" s="347"/>
      <c r="W288" s="296"/>
      <c r="X288" s="296"/>
      <c r="Y288" s="296"/>
      <c r="Z288" s="296"/>
      <c r="AA288" s="296"/>
      <c r="AB288" s="296"/>
      <c r="AC288" s="296"/>
      <c r="AD288" s="296"/>
      <c r="AE288" s="296"/>
      <c r="AF288" s="296"/>
      <c r="AG288" s="296"/>
      <c r="AH288" s="296"/>
      <c r="AI288" s="296"/>
      <c r="AJ288" s="296"/>
      <c r="AK288" s="296"/>
      <c r="AL288" s="296"/>
      <c r="AM288" s="296"/>
      <c r="AN288" s="296"/>
      <c r="AO288" s="296"/>
      <c r="AP288" s="296"/>
      <c r="AQ288" s="296"/>
      <c r="AR288" s="296"/>
      <c r="AS288" s="296"/>
      <c r="AT288" s="296"/>
      <c r="AU288" s="296"/>
      <c r="AV288" s="296"/>
      <c r="AW288" s="296"/>
      <c r="AX288" s="296"/>
      <c r="AY288" s="296"/>
      <c r="AZ288" s="296"/>
      <c r="BA288" s="296"/>
      <c r="BB288" s="296"/>
      <c r="BC288" s="296"/>
      <c r="BD288" s="296"/>
      <c r="BE288" s="296"/>
      <c r="BF288" s="296"/>
      <c r="BG288" s="296"/>
      <c r="BH288" s="296"/>
      <c r="BI288" s="296"/>
      <c r="BJ288" s="296"/>
    </row>
    <row r="289" customFormat="false" ht="15.75" hidden="false" customHeight="false" outlineLevel="0" collapsed="false">
      <c r="A289" s="301" t="n">
        <v>43913</v>
      </c>
      <c r="B289" s="295" t="s">
        <v>82</v>
      </c>
      <c r="C289" s="296"/>
      <c r="D289" s="296"/>
      <c r="E289" s="296"/>
      <c r="F289" s="296"/>
      <c r="G289" s="296"/>
      <c r="H289" s="296"/>
      <c r="I289" s="296"/>
      <c r="J289" s="296"/>
      <c r="K289" s="296"/>
      <c r="L289" s="296"/>
      <c r="M289" s="296"/>
      <c r="N289" s="296"/>
      <c r="O289" s="296"/>
      <c r="P289" s="296"/>
      <c r="Q289" s="296"/>
      <c r="R289" s="296"/>
      <c r="S289" s="296"/>
      <c r="T289" s="296"/>
      <c r="U289" s="296"/>
      <c r="V289" s="347"/>
      <c r="W289" s="296"/>
      <c r="X289" s="296"/>
      <c r="Y289" s="296"/>
      <c r="Z289" s="296"/>
      <c r="AA289" s="296"/>
      <c r="AB289" s="296"/>
      <c r="AC289" s="296"/>
      <c r="AD289" s="296"/>
      <c r="AE289" s="296"/>
      <c r="AF289" s="296"/>
      <c r="AG289" s="296"/>
      <c r="AH289" s="296"/>
      <c r="AI289" s="296"/>
      <c r="AJ289" s="296"/>
      <c r="AK289" s="296"/>
      <c r="AL289" s="296"/>
      <c r="AM289" s="296"/>
      <c r="AN289" s="296"/>
      <c r="AO289" s="296"/>
      <c r="AP289" s="296"/>
      <c r="AQ289" s="296"/>
      <c r="AR289" s="296"/>
      <c r="AS289" s="296"/>
      <c r="AT289" s="296"/>
      <c r="AU289" s="296"/>
      <c r="AV289" s="296"/>
      <c r="AW289" s="296"/>
      <c r="AX289" s="296"/>
      <c r="AY289" s="296"/>
      <c r="AZ289" s="296"/>
      <c r="BA289" s="296"/>
      <c r="BB289" s="296"/>
      <c r="BC289" s="296"/>
      <c r="BD289" s="296"/>
      <c r="BE289" s="296"/>
      <c r="BF289" s="296"/>
      <c r="BG289" s="296"/>
      <c r="BH289" s="296"/>
      <c r="BI289" s="296"/>
      <c r="BJ289" s="296"/>
    </row>
    <row r="290" customFormat="false" ht="15.75" hidden="false" customHeight="false" outlineLevel="0" collapsed="false">
      <c r="A290" s="301" t="n">
        <v>43913</v>
      </c>
      <c r="B290" s="295" t="s">
        <v>83</v>
      </c>
      <c r="C290" s="296"/>
      <c r="D290" s="296"/>
      <c r="E290" s="296"/>
      <c r="F290" s="296"/>
      <c r="G290" s="296"/>
      <c r="H290" s="296"/>
      <c r="I290" s="296"/>
      <c r="J290" s="296"/>
      <c r="K290" s="296"/>
      <c r="L290" s="296"/>
      <c r="M290" s="296"/>
      <c r="N290" s="296"/>
      <c r="O290" s="296"/>
      <c r="P290" s="296"/>
      <c r="Q290" s="296"/>
      <c r="R290" s="296"/>
      <c r="S290" s="296"/>
      <c r="T290" s="296"/>
      <c r="U290" s="296"/>
      <c r="V290" s="347"/>
      <c r="W290" s="296"/>
      <c r="X290" s="296"/>
      <c r="Y290" s="296"/>
      <c r="Z290" s="296"/>
      <c r="AA290" s="296"/>
      <c r="AB290" s="296"/>
      <c r="AC290" s="296"/>
      <c r="AD290" s="296"/>
      <c r="AE290" s="296"/>
      <c r="AF290" s="296"/>
      <c r="AG290" s="296"/>
      <c r="AH290" s="296"/>
      <c r="AI290" s="296"/>
      <c r="AJ290" s="296"/>
      <c r="AK290" s="296"/>
      <c r="AL290" s="296"/>
      <c r="AM290" s="296"/>
      <c r="AN290" s="296"/>
      <c r="AO290" s="296"/>
      <c r="AP290" s="296"/>
      <c r="AQ290" s="296"/>
      <c r="AR290" s="296"/>
      <c r="AS290" s="296"/>
      <c r="AT290" s="296"/>
      <c r="AU290" s="296"/>
      <c r="AV290" s="296"/>
      <c r="AW290" s="296"/>
      <c r="AX290" s="296"/>
      <c r="AY290" s="296"/>
      <c r="AZ290" s="296"/>
      <c r="BA290" s="296"/>
      <c r="BB290" s="296"/>
      <c r="BC290" s="296"/>
      <c r="BD290" s="296"/>
      <c r="BE290" s="296"/>
      <c r="BF290" s="296"/>
      <c r="BG290" s="296"/>
      <c r="BH290" s="296"/>
      <c r="BI290" s="296"/>
      <c r="BJ290" s="296"/>
    </row>
    <row r="291" customFormat="false" ht="15.75" hidden="false" customHeight="false" outlineLevel="0" collapsed="false">
      <c r="A291" s="301" t="n">
        <v>43913</v>
      </c>
      <c r="B291" s="295" t="s">
        <v>84</v>
      </c>
      <c r="C291" s="296"/>
      <c r="D291" s="296"/>
      <c r="E291" s="296"/>
      <c r="F291" s="296"/>
      <c r="G291" s="296"/>
      <c r="H291" s="296"/>
      <c r="I291" s="296"/>
      <c r="J291" s="296"/>
      <c r="K291" s="296"/>
      <c r="L291" s="296"/>
      <c r="M291" s="296"/>
      <c r="N291" s="296"/>
      <c r="O291" s="296"/>
      <c r="P291" s="296"/>
      <c r="Q291" s="296"/>
      <c r="R291" s="296"/>
      <c r="S291" s="296"/>
      <c r="T291" s="296"/>
      <c r="U291" s="296"/>
      <c r="V291" s="347"/>
      <c r="W291" s="296"/>
      <c r="X291" s="296"/>
      <c r="Y291" s="296"/>
      <c r="Z291" s="296"/>
      <c r="AA291" s="296"/>
      <c r="AB291" s="296"/>
      <c r="AC291" s="296"/>
      <c r="AD291" s="296"/>
      <c r="AE291" s="296"/>
      <c r="AF291" s="296"/>
      <c r="AG291" s="296"/>
      <c r="AH291" s="296"/>
      <c r="AI291" s="296"/>
      <c r="AJ291" s="296"/>
      <c r="AK291" s="296"/>
      <c r="AL291" s="296"/>
      <c r="AM291" s="296"/>
      <c r="AN291" s="296"/>
      <c r="AO291" s="296"/>
      <c r="AP291" s="296"/>
      <c r="AQ291" s="296"/>
      <c r="AR291" s="296"/>
      <c r="AS291" s="296"/>
      <c r="AT291" s="296"/>
      <c r="AU291" s="296"/>
      <c r="AV291" s="296"/>
      <c r="AW291" s="296"/>
      <c r="AX291" s="296"/>
      <c r="AY291" s="296"/>
      <c r="AZ291" s="296"/>
      <c r="BA291" s="296"/>
      <c r="BB291" s="296"/>
      <c r="BC291" s="296"/>
      <c r="BD291" s="296"/>
      <c r="BE291" s="296"/>
      <c r="BF291" s="296"/>
      <c r="BG291" s="296"/>
      <c r="BH291" s="296"/>
      <c r="BI291" s="296"/>
      <c r="BJ291" s="296"/>
    </row>
    <row r="292" customFormat="false" ht="15.75" hidden="false" customHeight="false" outlineLevel="0" collapsed="false">
      <c r="A292" s="301" t="n">
        <v>43913</v>
      </c>
      <c r="B292" s="295" t="s">
        <v>85</v>
      </c>
      <c r="C292" s="296"/>
      <c r="D292" s="296"/>
      <c r="E292" s="296"/>
      <c r="F292" s="296"/>
      <c r="G292" s="296"/>
      <c r="H292" s="296"/>
      <c r="I292" s="296"/>
      <c r="J292" s="296"/>
      <c r="K292" s="296"/>
      <c r="L292" s="296"/>
      <c r="M292" s="296"/>
      <c r="N292" s="296"/>
      <c r="O292" s="296"/>
      <c r="P292" s="296"/>
      <c r="Q292" s="296"/>
      <c r="R292" s="296"/>
      <c r="S292" s="296"/>
      <c r="T292" s="296"/>
      <c r="U292" s="296"/>
      <c r="V292" s="347"/>
      <c r="W292" s="296"/>
      <c r="X292" s="296"/>
      <c r="Y292" s="296"/>
      <c r="Z292" s="296"/>
      <c r="AA292" s="296"/>
      <c r="AB292" s="296"/>
      <c r="AC292" s="296"/>
      <c r="AD292" s="296"/>
      <c r="AE292" s="296"/>
      <c r="AF292" s="296"/>
      <c r="AG292" s="296"/>
      <c r="AH292" s="296"/>
      <c r="AI292" s="296"/>
      <c r="AJ292" s="296"/>
      <c r="AK292" s="296"/>
      <c r="AL292" s="296"/>
      <c r="AM292" s="296"/>
      <c r="AN292" s="296"/>
      <c r="AO292" s="296"/>
      <c r="AP292" s="296"/>
      <c r="AQ292" s="296"/>
      <c r="AR292" s="296"/>
      <c r="AS292" s="296"/>
      <c r="AT292" s="296"/>
      <c r="AU292" s="296"/>
      <c r="AV292" s="296"/>
      <c r="AW292" s="296"/>
      <c r="AX292" s="296"/>
      <c r="AY292" s="296"/>
      <c r="AZ292" s="296"/>
      <c r="BA292" s="296"/>
      <c r="BB292" s="296"/>
      <c r="BC292" s="296"/>
      <c r="BD292" s="296"/>
      <c r="BE292" s="296"/>
      <c r="BF292" s="296"/>
      <c r="BG292" s="296"/>
      <c r="BH292" s="296"/>
      <c r="BI292" s="296"/>
      <c r="BJ292" s="296"/>
    </row>
    <row r="293" customFormat="false" ht="15.75" hidden="false" customHeight="false" outlineLevel="0" collapsed="false">
      <c r="A293" s="301" t="n">
        <v>43913</v>
      </c>
      <c r="B293" s="295" t="s">
        <v>86</v>
      </c>
      <c r="C293" s="295" t="n">
        <v>2</v>
      </c>
      <c r="D293" s="296"/>
      <c r="E293" s="296"/>
      <c r="F293" s="296"/>
      <c r="G293" s="296"/>
      <c r="H293" s="296"/>
      <c r="I293" s="296"/>
      <c r="J293" s="296"/>
      <c r="K293" s="296"/>
      <c r="L293" s="296"/>
      <c r="M293" s="296"/>
      <c r="N293" s="296"/>
      <c r="O293" s="296"/>
      <c r="P293" s="296"/>
      <c r="Q293" s="296"/>
      <c r="R293" s="296"/>
      <c r="S293" s="296"/>
      <c r="T293" s="296"/>
      <c r="U293" s="296"/>
      <c r="V293" s="347"/>
      <c r="W293" s="296"/>
      <c r="X293" s="296"/>
      <c r="Y293" s="296"/>
      <c r="Z293" s="296"/>
      <c r="AA293" s="296"/>
      <c r="AB293" s="296"/>
      <c r="AC293" s="296"/>
      <c r="AD293" s="296"/>
      <c r="AE293" s="296"/>
      <c r="AF293" s="296"/>
      <c r="AG293" s="296"/>
      <c r="AH293" s="296"/>
      <c r="AI293" s="296"/>
      <c r="AJ293" s="296"/>
      <c r="AK293" s="296"/>
      <c r="AL293" s="296"/>
      <c r="AM293" s="296"/>
      <c r="AN293" s="296"/>
      <c r="AO293" s="296"/>
      <c r="AP293" s="296"/>
      <c r="AQ293" s="296"/>
      <c r="AR293" s="296"/>
      <c r="AS293" s="296"/>
      <c r="AT293" s="296"/>
      <c r="AU293" s="296"/>
      <c r="AV293" s="296"/>
      <c r="AW293" s="296"/>
      <c r="AX293" s="296"/>
      <c r="AY293" s="296"/>
      <c r="AZ293" s="296"/>
      <c r="BA293" s="296"/>
      <c r="BB293" s="296"/>
      <c r="BC293" s="296"/>
      <c r="BD293" s="296"/>
      <c r="BE293" s="296"/>
      <c r="BF293" s="296"/>
      <c r="BG293" s="296"/>
      <c r="BH293" s="296"/>
      <c r="BI293" s="296"/>
      <c r="BJ293" s="296"/>
    </row>
    <row r="294" customFormat="false" ht="15.75" hidden="false" customHeight="false" outlineLevel="0" collapsed="false">
      <c r="A294" s="301" t="n">
        <v>43913</v>
      </c>
      <c r="B294" s="295" t="s">
        <v>87</v>
      </c>
      <c r="C294" s="296"/>
      <c r="D294" s="296"/>
      <c r="E294" s="296"/>
      <c r="F294" s="296"/>
      <c r="G294" s="296"/>
      <c r="H294" s="296"/>
      <c r="I294" s="296"/>
      <c r="J294" s="296"/>
      <c r="K294" s="296"/>
      <c r="L294" s="296"/>
      <c r="M294" s="296"/>
      <c r="N294" s="296"/>
      <c r="O294" s="296"/>
      <c r="P294" s="296"/>
      <c r="Q294" s="296"/>
      <c r="R294" s="296"/>
      <c r="S294" s="296"/>
      <c r="T294" s="296"/>
      <c r="U294" s="296"/>
      <c r="V294" s="347"/>
      <c r="W294" s="296"/>
      <c r="X294" s="296"/>
      <c r="Y294" s="296"/>
      <c r="Z294" s="296"/>
      <c r="AA294" s="296"/>
      <c r="AB294" s="296"/>
      <c r="AC294" s="296"/>
      <c r="AD294" s="296"/>
      <c r="AE294" s="296"/>
      <c r="AF294" s="296"/>
      <c r="AG294" s="296"/>
      <c r="AH294" s="296"/>
      <c r="AI294" s="296"/>
      <c r="AJ294" s="296"/>
      <c r="AK294" s="296"/>
      <c r="AL294" s="296"/>
      <c r="AM294" s="296"/>
      <c r="AN294" s="296"/>
      <c r="AO294" s="296"/>
      <c r="AP294" s="296"/>
      <c r="AQ294" s="296"/>
      <c r="AR294" s="296"/>
      <c r="AS294" s="296"/>
      <c r="AT294" s="296"/>
      <c r="AU294" s="296"/>
      <c r="AV294" s="296"/>
      <c r="AW294" s="296"/>
      <c r="AX294" s="296"/>
      <c r="AY294" s="296"/>
      <c r="AZ294" s="296"/>
      <c r="BA294" s="296"/>
      <c r="BB294" s="296"/>
      <c r="BC294" s="296"/>
      <c r="BD294" s="296"/>
      <c r="BE294" s="296"/>
      <c r="BF294" s="296"/>
      <c r="BG294" s="296"/>
      <c r="BH294" s="296"/>
      <c r="BI294" s="296"/>
      <c r="BJ294" s="296"/>
    </row>
    <row r="295" customFormat="false" ht="15.75" hidden="false" customHeight="false" outlineLevel="0" collapsed="false">
      <c r="A295" s="301" t="n">
        <v>43913</v>
      </c>
      <c r="B295" s="295" t="s">
        <v>88</v>
      </c>
      <c r="C295" s="296"/>
      <c r="D295" s="296"/>
      <c r="E295" s="296"/>
      <c r="F295" s="296"/>
      <c r="G295" s="296"/>
      <c r="H295" s="296"/>
      <c r="I295" s="296"/>
      <c r="J295" s="296"/>
      <c r="K295" s="296"/>
      <c r="L295" s="296"/>
      <c r="M295" s="296"/>
      <c r="N295" s="296"/>
      <c r="O295" s="296"/>
      <c r="P295" s="296"/>
      <c r="Q295" s="296"/>
      <c r="R295" s="296"/>
      <c r="S295" s="296"/>
      <c r="T295" s="296"/>
      <c r="U295" s="296"/>
      <c r="V295" s="347"/>
      <c r="W295" s="296"/>
      <c r="X295" s="296"/>
      <c r="Y295" s="296"/>
      <c r="Z295" s="296"/>
      <c r="AA295" s="296"/>
      <c r="AB295" s="296"/>
      <c r="AC295" s="296"/>
      <c r="AD295" s="296"/>
      <c r="AE295" s="296"/>
      <c r="AF295" s="296"/>
      <c r="AG295" s="296"/>
      <c r="AH295" s="296"/>
      <c r="AI295" s="296"/>
      <c r="AJ295" s="296"/>
      <c r="AK295" s="296"/>
      <c r="AL295" s="296"/>
      <c r="AM295" s="296"/>
      <c r="AN295" s="296"/>
      <c r="AO295" s="296"/>
      <c r="AP295" s="296"/>
      <c r="AQ295" s="296"/>
      <c r="AR295" s="296"/>
      <c r="AS295" s="296"/>
      <c r="AT295" s="296"/>
      <c r="AU295" s="296"/>
      <c r="AV295" s="296"/>
      <c r="AW295" s="296"/>
      <c r="AX295" s="296"/>
      <c r="AY295" s="296"/>
      <c r="AZ295" s="296"/>
      <c r="BA295" s="296"/>
      <c r="BB295" s="296"/>
      <c r="BC295" s="296"/>
      <c r="BD295" s="296"/>
      <c r="BE295" s="296"/>
      <c r="BF295" s="296"/>
      <c r="BG295" s="296"/>
      <c r="BH295" s="296"/>
      <c r="BI295" s="296"/>
      <c r="BJ295" s="296"/>
    </row>
    <row r="296" customFormat="false" ht="15.75" hidden="false" customHeight="false" outlineLevel="0" collapsed="false">
      <c r="A296" s="301" t="n">
        <v>43913</v>
      </c>
      <c r="B296" s="295" t="s">
        <v>90</v>
      </c>
      <c r="C296" s="295" t="n">
        <v>1</v>
      </c>
      <c r="D296" s="296"/>
      <c r="E296" s="296"/>
      <c r="F296" s="296"/>
      <c r="G296" s="296"/>
      <c r="H296" s="296"/>
      <c r="I296" s="296"/>
      <c r="J296" s="296"/>
      <c r="K296" s="296"/>
      <c r="L296" s="296"/>
      <c r="M296" s="296"/>
      <c r="N296" s="296"/>
      <c r="O296" s="296"/>
      <c r="P296" s="296"/>
      <c r="Q296" s="296"/>
      <c r="R296" s="296"/>
      <c r="S296" s="296"/>
      <c r="T296" s="296"/>
      <c r="U296" s="296"/>
      <c r="V296" s="347"/>
      <c r="W296" s="296"/>
      <c r="X296" s="296"/>
      <c r="Y296" s="296"/>
      <c r="Z296" s="296"/>
      <c r="AA296" s="296"/>
      <c r="AB296" s="296"/>
      <c r="AC296" s="296"/>
      <c r="AD296" s="296"/>
      <c r="AE296" s="296"/>
      <c r="AF296" s="296"/>
      <c r="AG296" s="296"/>
      <c r="AH296" s="296"/>
      <c r="AI296" s="296"/>
      <c r="AJ296" s="296"/>
      <c r="AK296" s="296"/>
      <c r="AL296" s="296"/>
      <c r="AM296" s="296"/>
      <c r="AN296" s="296"/>
      <c r="AO296" s="296"/>
      <c r="AP296" s="296"/>
      <c r="AQ296" s="296"/>
      <c r="AR296" s="296"/>
      <c r="AS296" s="296"/>
      <c r="AT296" s="296"/>
      <c r="AU296" s="296"/>
      <c r="AV296" s="296"/>
      <c r="AW296" s="296"/>
      <c r="AX296" s="296"/>
      <c r="AY296" s="296"/>
      <c r="AZ296" s="296"/>
      <c r="BA296" s="296"/>
      <c r="BB296" s="296"/>
      <c r="BC296" s="296"/>
      <c r="BD296" s="296"/>
      <c r="BE296" s="296"/>
      <c r="BF296" s="296"/>
      <c r="BG296" s="296"/>
      <c r="BH296" s="296"/>
      <c r="BI296" s="296"/>
      <c r="BJ296" s="296"/>
    </row>
    <row r="297" customFormat="false" ht="15.75" hidden="false" customHeight="false" outlineLevel="0" collapsed="false">
      <c r="A297" s="301" t="n">
        <v>43913</v>
      </c>
      <c r="B297" s="295" t="s">
        <v>94</v>
      </c>
      <c r="C297" s="296"/>
      <c r="D297" s="296"/>
      <c r="E297" s="296"/>
      <c r="F297" s="296"/>
      <c r="G297" s="296"/>
      <c r="H297" s="296"/>
      <c r="I297" s="296"/>
      <c r="J297" s="296"/>
      <c r="K297" s="296"/>
      <c r="L297" s="296"/>
      <c r="M297" s="296"/>
      <c r="N297" s="296"/>
      <c r="O297" s="296"/>
      <c r="P297" s="296"/>
      <c r="Q297" s="296"/>
      <c r="R297" s="296"/>
      <c r="S297" s="296"/>
      <c r="T297" s="296"/>
      <c r="U297" s="296"/>
      <c r="V297" s="347"/>
      <c r="W297" s="296"/>
      <c r="X297" s="296"/>
      <c r="Y297" s="296"/>
      <c r="Z297" s="296"/>
      <c r="AA297" s="296"/>
      <c r="AB297" s="296"/>
      <c r="AC297" s="296"/>
      <c r="AD297" s="296"/>
      <c r="AE297" s="296"/>
      <c r="AF297" s="296"/>
      <c r="AG297" s="296"/>
      <c r="AH297" s="296"/>
      <c r="AI297" s="296"/>
      <c r="AJ297" s="296"/>
      <c r="AK297" s="296"/>
      <c r="AL297" s="296"/>
      <c r="AM297" s="296"/>
      <c r="AN297" s="296"/>
      <c r="AO297" s="296"/>
      <c r="AP297" s="296"/>
      <c r="AQ297" s="296"/>
      <c r="AR297" s="296"/>
      <c r="AS297" s="296"/>
      <c r="AT297" s="296"/>
      <c r="AU297" s="296"/>
      <c r="AV297" s="296"/>
      <c r="AW297" s="296"/>
      <c r="AX297" s="296"/>
      <c r="AY297" s="296"/>
      <c r="AZ297" s="296"/>
      <c r="BA297" s="296"/>
      <c r="BB297" s="296"/>
      <c r="BC297" s="296"/>
      <c r="BD297" s="296"/>
      <c r="BE297" s="296"/>
      <c r="BF297" s="296"/>
      <c r="BG297" s="296"/>
      <c r="BH297" s="296"/>
      <c r="BI297" s="296"/>
      <c r="BJ297" s="296"/>
    </row>
    <row r="298" customFormat="false" ht="15.75" hidden="false" customHeight="false" outlineLevel="0" collapsed="false">
      <c r="A298" s="301" t="n">
        <v>43913</v>
      </c>
      <c r="B298" s="295" t="s">
        <v>95</v>
      </c>
      <c r="C298" s="296"/>
      <c r="D298" s="296"/>
      <c r="E298" s="296"/>
      <c r="F298" s="296"/>
      <c r="G298" s="296"/>
      <c r="H298" s="296"/>
      <c r="I298" s="296"/>
      <c r="J298" s="296"/>
      <c r="K298" s="296"/>
      <c r="L298" s="296"/>
      <c r="M298" s="296"/>
      <c r="N298" s="296"/>
      <c r="O298" s="296"/>
      <c r="P298" s="296"/>
      <c r="Q298" s="296"/>
      <c r="R298" s="296"/>
      <c r="S298" s="296"/>
      <c r="T298" s="296"/>
      <c r="U298" s="296"/>
      <c r="V298" s="347"/>
      <c r="W298" s="296"/>
      <c r="X298" s="296"/>
      <c r="Y298" s="296"/>
      <c r="Z298" s="296"/>
      <c r="AA298" s="296"/>
      <c r="AB298" s="296"/>
      <c r="AC298" s="296"/>
      <c r="AD298" s="296"/>
      <c r="AE298" s="296"/>
      <c r="AF298" s="296"/>
      <c r="AG298" s="296"/>
      <c r="AH298" s="296"/>
      <c r="AI298" s="296"/>
      <c r="AJ298" s="296"/>
      <c r="AK298" s="296"/>
      <c r="AL298" s="296"/>
      <c r="AM298" s="296"/>
      <c r="AN298" s="296"/>
      <c r="AO298" s="296"/>
      <c r="AP298" s="296"/>
      <c r="AQ298" s="296"/>
      <c r="AR298" s="296"/>
      <c r="AS298" s="296"/>
      <c r="AT298" s="296"/>
      <c r="AU298" s="296"/>
      <c r="AV298" s="296"/>
      <c r="AW298" s="296"/>
      <c r="AX298" s="296"/>
      <c r="AY298" s="296"/>
      <c r="AZ298" s="296"/>
      <c r="BA298" s="296"/>
      <c r="BB298" s="296"/>
      <c r="BC298" s="296"/>
      <c r="BD298" s="296"/>
      <c r="BE298" s="296"/>
      <c r="BF298" s="296"/>
      <c r="BG298" s="296"/>
      <c r="BH298" s="296"/>
      <c r="BI298" s="296"/>
      <c r="BJ298" s="296"/>
    </row>
    <row r="299" customFormat="false" ht="15.75" hidden="false" customHeight="false" outlineLevel="0" collapsed="false">
      <c r="A299" s="301" t="n">
        <v>43913</v>
      </c>
      <c r="B299" s="295" t="s">
        <v>96</v>
      </c>
      <c r="C299" s="296"/>
      <c r="D299" s="296"/>
      <c r="E299" s="296"/>
      <c r="F299" s="296"/>
      <c r="G299" s="296"/>
      <c r="H299" s="296"/>
      <c r="I299" s="296"/>
      <c r="J299" s="296"/>
      <c r="K299" s="296"/>
      <c r="L299" s="296"/>
      <c r="M299" s="296"/>
      <c r="N299" s="296"/>
      <c r="O299" s="296"/>
      <c r="P299" s="296"/>
      <c r="Q299" s="296"/>
      <c r="R299" s="296"/>
      <c r="S299" s="296"/>
      <c r="T299" s="296"/>
      <c r="U299" s="296"/>
      <c r="V299" s="347"/>
      <c r="W299" s="296"/>
      <c r="X299" s="296"/>
      <c r="Y299" s="296"/>
      <c r="Z299" s="296"/>
      <c r="AA299" s="296"/>
      <c r="AB299" s="296"/>
      <c r="AC299" s="296"/>
      <c r="AD299" s="296"/>
      <c r="AE299" s="296"/>
      <c r="AF299" s="296"/>
      <c r="AG299" s="296"/>
      <c r="AH299" s="296"/>
      <c r="AI299" s="296"/>
      <c r="AJ299" s="296"/>
      <c r="AK299" s="296"/>
      <c r="AL299" s="296"/>
      <c r="AM299" s="296"/>
      <c r="AN299" s="296"/>
      <c r="AO299" s="296"/>
      <c r="AP299" s="296"/>
      <c r="AQ299" s="296"/>
      <c r="AR299" s="296"/>
      <c r="AS299" s="296"/>
      <c r="AT299" s="296"/>
      <c r="AU299" s="296"/>
      <c r="AV299" s="296"/>
      <c r="AW299" s="296"/>
      <c r="AX299" s="296"/>
      <c r="AY299" s="296"/>
      <c r="AZ299" s="296"/>
      <c r="BA299" s="296"/>
      <c r="BB299" s="296"/>
      <c r="BC299" s="296"/>
      <c r="BD299" s="296"/>
      <c r="BE299" s="296"/>
      <c r="BF299" s="296"/>
      <c r="BG299" s="296"/>
      <c r="BH299" s="296"/>
      <c r="BI299" s="296"/>
      <c r="BJ299" s="296"/>
    </row>
    <row r="300" customFormat="false" ht="15.75" hidden="false" customHeight="false" outlineLevel="0" collapsed="false">
      <c r="A300" s="301" t="n">
        <v>43913</v>
      </c>
      <c r="B300" s="295" t="s">
        <v>97</v>
      </c>
      <c r="C300" s="296"/>
      <c r="D300" s="296"/>
      <c r="E300" s="295" t="n">
        <v>1</v>
      </c>
      <c r="F300" s="296"/>
      <c r="G300" s="296"/>
      <c r="H300" s="296"/>
      <c r="I300" s="296"/>
      <c r="J300" s="296"/>
      <c r="K300" s="296"/>
      <c r="L300" s="296"/>
      <c r="M300" s="296"/>
      <c r="N300" s="296"/>
      <c r="O300" s="296"/>
      <c r="P300" s="296"/>
      <c r="Q300" s="296"/>
      <c r="R300" s="296"/>
      <c r="S300" s="296"/>
      <c r="T300" s="296"/>
      <c r="U300" s="296"/>
      <c r="V300" s="347"/>
      <c r="W300" s="296"/>
      <c r="X300" s="296"/>
      <c r="Y300" s="296"/>
      <c r="Z300" s="296"/>
      <c r="AA300" s="296"/>
      <c r="AB300" s="296"/>
      <c r="AC300" s="296"/>
      <c r="AD300" s="296"/>
      <c r="AE300" s="296"/>
      <c r="AF300" s="296"/>
      <c r="AG300" s="296"/>
      <c r="AH300" s="296"/>
      <c r="AI300" s="296"/>
      <c r="AJ300" s="296"/>
      <c r="AK300" s="296"/>
      <c r="AL300" s="296"/>
      <c r="AM300" s="296"/>
      <c r="AN300" s="296"/>
      <c r="AO300" s="296"/>
      <c r="AP300" s="296"/>
      <c r="AQ300" s="296"/>
      <c r="AR300" s="296"/>
      <c r="AS300" s="296"/>
      <c r="AT300" s="296"/>
      <c r="AU300" s="296"/>
      <c r="AV300" s="296"/>
      <c r="AW300" s="296"/>
      <c r="AX300" s="296"/>
      <c r="AY300" s="296"/>
      <c r="AZ300" s="296"/>
      <c r="BA300" s="296"/>
      <c r="BB300" s="296"/>
      <c r="BC300" s="296"/>
      <c r="BD300" s="296"/>
      <c r="BE300" s="296"/>
      <c r="BF300" s="296"/>
      <c r="BG300" s="296"/>
      <c r="BH300" s="296"/>
      <c r="BI300" s="296"/>
      <c r="BJ300" s="296"/>
    </row>
    <row r="301" customFormat="false" ht="15.75" hidden="false" customHeight="false" outlineLevel="0" collapsed="false">
      <c r="A301" s="301" t="n">
        <v>43913</v>
      </c>
      <c r="B301" s="295" t="s">
        <v>99</v>
      </c>
      <c r="C301" s="296"/>
      <c r="D301" s="296"/>
      <c r="E301" s="296"/>
      <c r="F301" s="296"/>
      <c r="G301" s="296"/>
      <c r="H301" s="296"/>
      <c r="I301" s="296"/>
      <c r="J301" s="296"/>
      <c r="K301" s="296"/>
      <c r="L301" s="296"/>
      <c r="M301" s="296"/>
      <c r="N301" s="296"/>
      <c r="O301" s="296"/>
      <c r="P301" s="296"/>
      <c r="Q301" s="296"/>
      <c r="R301" s="296"/>
      <c r="S301" s="296"/>
      <c r="T301" s="296"/>
      <c r="U301" s="296"/>
      <c r="V301" s="347"/>
      <c r="W301" s="296"/>
      <c r="X301" s="296"/>
      <c r="Y301" s="296"/>
      <c r="Z301" s="296"/>
      <c r="AA301" s="296"/>
      <c r="AB301" s="296"/>
      <c r="AC301" s="296"/>
      <c r="AD301" s="296"/>
      <c r="AE301" s="296"/>
      <c r="AF301" s="296"/>
      <c r="AG301" s="296"/>
      <c r="AH301" s="296"/>
      <c r="AI301" s="296"/>
      <c r="AJ301" s="296"/>
      <c r="AK301" s="296"/>
      <c r="AL301" s="296"/>
      <c r="AM301" s="296"/>
      <c r="AN301" s="296"/>
      <c r="AO301" s="296"/>
      <c r="AP301" s="296"/>
      <c r="AQ301" s="296"/>
      <c r="AR301" s="296"/>
      <c r="AS301" s="296"/>
      <c r="AT301" s="296"/>
      <c r="AU301" s="296"/>
      <c r="AV301" s="296"/>
      <c r="AW301" s="296"/>
      <c r="AX301" s="296"/>
      <c r="AY301" s="296"/>
      <c r="AZ301" s="296"/>
      <c r="BA301" s="296"/>
      <c r="BB301" s="296"/>
      <c r="BC301" s="296"/>
      <c r="BD301" s="296"/>
      <c r="BE301" s="296"/>
      <c r="BF301" s="296"/>
      <c r="BG301" s="296"/>
      <c r="BH301" s="296"/>
      <c r="BI301" s="296"/>
      <c r="BJ301" s="296"/>
    </row>
    <row r="302" customFormat="false" ht="15.75" hidden="false" customHeight="false" outlineLevel="0" collapsed="false">
      <c r="A302" s="301" t="n">
        <v>43913</v>
      </c>
      <c r="B302" s="295" t="s">
        <v>100</v>
      </c>
      <c r="C302" s="296"/>
      <c r="D302" s="296"/>
      <c r="E302" s="296"/>
      <c r="F302" s="296"/>
      <c r="G302" s="296"/>
      <c r="H302" s="296"/>
      <c r="I302" s="296"/>
      <c r="J302" s="296"/>
      <c r="K302" s="296"/>
      <c r="L302" s="296"/>
      <c r="M302" s="296"/>
      <c r="N302" s="296"/>
      <c r="O302" s="296"/>
      <c r="P302" s="296"/>
      <c r="Q302" s="296"/>
      <c r="R302" s="296"/>
      <c r="S302" s="296"/>
      <c r="T302" s="296"/>
      <c r="U302" s="296"/>
      <c r="V302" s="347"/>
      <c r="W302" s="296"/>
      <c r="X302" s="296"/>
      <c r="Y302" s="296"/>
      <c r="Z302" s="296"/>
      <c r="AA302" s="296"/>
      <c r="AB302" s="296"/>
      <c r="AC302" s="296"/>
      <c r="AD302" s="296"/>
      <c r="AE302" s="296"/>
      <c r="AF302" s="296"/>
      <c r="AG302" s="296"/>
      <c r="AH302" s="296"/>
      <c r="AI302" s="296"/>
      <c r="AJ302" s="296"/>
      <c r="AK302" s="296"/>
      <c r="AL302" s="296"/>
      <c r="AM302" s="296"/>
      <c r="AN302" s="296"/>
      <c r="AO302" s="296"/>
      <c r="AP302" s="296"/>
      <c r="AQ302" s="296"/>
      <c r="AR302" s="296"/>
      <c r="AS302" s="296"/>
      <c r="AT302" s="296"/>
      <c r="AU302" s="296"/>
      <c r="AV302" s="296"/>
      <c r="AW302" s="296"/>
      <c r="AX302" s="296"/>
      <c r="AY302" s="296"/>
      <c r="AZ302" s="296"/>
      <c r="BA302" s="296"/>
      <c r="BB302" s="296"/>
      <c r="BC302" s="296"/>
      <c r="BD302" s="296"/>
      <c r="BE302" s="296"/>
      <c r="BF302" s="296"/>
      <c r="BG302" s="296"/>
      <c r="BH302" s="296"/>
      <c r="BI302" s="296"/>
      <c r="BJ302" s="296"/>
    </row>
    <row r="303" customFormat="false" ht="15.75" hidden="false" customHeight="false" outlineLevel="0" collapsed="false">
      <c r="A303" s="301" t="n">
        <v>43913</v>
      </c>
      <c r="B303" s="295" t="s">
        <v>101</v>
      </c>
      <c r="C303" s="295" t="n">
        <v>1</v>
      </c>
      <c r="D303" s="296"/>
      <c r="E303" s="296"/>
      <c r="F303" s="296"/>
      <c r="G303" s="296"/>
      <c r="H303" s="296"/>
      <c r="I303" s="296"/>
      <c r="J303" s="296"/>
      <c r="K303" s="296"/>
      <c r="L303" s="296"/>
      <c r="M303" s="296"/>
      <c r="N303" s="296"/>
      <c r="O303" s="296"/>
      <c r="P303" s="296"/>
      <c r="Q303" s="296"/>
      <c r="R303" s="296"/>
      <c r="S303" s="296"/>
      <c r="T303" s="296"/>
      <c r="U303" s="296"/>
      <c r="V303" s="347"/>
      <c r="W303" s="296"/>
      <c r="X303" s="296"/>
      <c r="Y303" s="296"/>
      <c r="Z303" s="296"/>
      <c r="AA303" s="296"/>
      <c r="AB303" s="296"/>
      <c r="AC303" s="296"/>
      <c r="AD303" s="296"/>
      <c r="AE303" s="296"/>
      <c r="AF303" s="296"/>
      <c r="AG303" s="296"/>
      <c r="AH303" s="296"/>
      <c r="AI303" s="296"/>
      <c r="AJ303" s="296"/>
      <c r="AK303" s="296"/>
      <c r="AL303" s="296"/>
      <c r="AM303" s="296"/>
      <c r="AN303" s="296"/>
      <c r="AO303" s="296"/>
      <c r="AP303" s="296"/>
      <c r="AQ303" s="296"/>
      <c r="AR303" s="296"/>
      <c r="AS303" s="296"/>
      <c r="AT303" s="296"/>
      <c r="AU303" s="296"/>
      <c r="AV303" s="296"/>
      <c r="AW303" s="296"/>
      <c r="AX303" s="296"/>
      <c r="AY303" s="296"/>
      <c r="AZ303" s="296"/>
      <c r="BA303" s="296"/>
      <c r="BB303" s="296"/>
      <c r="BC303" s="296"/>
      <c r="BD303" s="296"/>
      <c r="BE303" s="296"/>
      <c r="BF303" s="296"/>
      <c r="BG303" s="296"/>
      <c r="BH303" s="296"/>
      <c r="BI303" s="296"/>
      <c r="BJ303" s="296"/>
    </row>
    <row r="304" customFormat="false" ht="15.75" hidden="false" customHeight="false" outlineLevel="0" collapsed="false">
      <c r="A304" s="301" t="n">
        <v>43913</v>
      </c>
      <c r="B304" s="295" t="s">
        <v>102</v>
      </c>
      <c r="C304" s="296"/>
      <c r="D304" s="296"/>
      <c r="E304" s="296"/>
      <c r="F304" s="296"/>
      <c r="G304" s="296"/>
      <c r="H304" s="296"/>
      <c r="I304" s="296"/>
      <c r="J304" s="296"/>
      <c r="K304" s="296"/>
      <c r="L304" s="296"/>
      <c r="M304" s="296"/>
      <c r="N304" s="296"/>
      <c r="O304" s="296"/>
      <c r="P304" s="296"/>
      <c r="Q304" s="296"/>
      <c r="R304" s="296"/>
      <c r="S304" s="296"/>
      <c r="T304" s="296"/>
      <c r="U304" s="296"/>
      <c r="V304" s="347"/>
      <c r="W304" s="296"/>
      <c r="X304" s="296"/>
      <c r="Y304" s="296"/>
      <c r="Z304" s="296"/>
      <c r="AA304" s="296"/>
      <c r="AB304" s="296"/>
      <c r="AC304" s="296"/>
      <c r="AD304" s="296"/>
      <c r="AE304" s="296"/>
      <c r="AF304" s="296"/>
      <c r="AG304" s="296"/>
      <c r="AH304" s="296"/>
      <c r="AI304" s="296"/>
      <c r="AJ304" s="296"/>
      <c r="AK304" s="296"/>
      <c r="AL304" s="296"/>
      <c r="AM304" s="296"/>
      <c r="AN304" s="296"/>
      <c r="AO304" s="296"/>
      <c r="AP304" s="296"/>
      <c r="AQ304" s="296"/>
      <c r="AR304" s="296"/>
      <c r="AS304" s="296"/>
      <c r="AT304" s="296"/>
      <c r="AU304" s="296"/>
      <c r="AV304" s="296"/>
      <c r="AW304" s="296"/>
      <c r="AX304" s="296"/>
      <c r="AY304" s="296"/>
      <c r="AZ304" s="296"/>
      <c r="BA304" s="296"/>
      <c r="BB304" s="296"/>
      <c r="BC304" s="296"/>
      <c r="BD304" s="296"/>
      <c r="BE304" s="296"/>
      <c r="BF304" s="296"/>
      <c r="BG304" s="296"/>
      <c r="BH304" s="296"/>
      <c r="BI304" s="296"/>
      <c r="BJ304" s="296"/>
    </row>
    <row r="305" customFormat="false" ht="15.75" hidden="false" customHeight="false" outlineLevel="0" collapsed="false">
      <c r="A305" s="301" t="n">
        <v>43913</v>
      </c>
      <c r="B305" s="295" t="s">
        <v>104</v>
      </c>
      <c r="C305" s="296"/>
      <c r="D305" s="296"/>
      <c r="E305" s="296"/>
      <c r="F305" s="296"/>
      <c r="G305" s="296"/>
      <c r="H305" s="296"/>
      <c r="I305" s="296"/>
      <c r="J305" s="296"/>
      <c r="K305" s="296"/>
      <c r="L305" s="296"/>
      <c r="M305" s="296"/>
      <c r="N305" s="296"/>
      <c r="O305" s="296"/>
      <c r="P305" s="296"/>
      <c r="Q305" s="296"/>
      <c r="R305" s="296"/>
      <c r="S305" s="296"/>
      <c r="T305" s="296"/>
      <c r="U305" s="296"/>
      <c r="V305" s="347"/>
      <c r="W305" s="296"/>
      <c r="X305" s="296"/>
      <c r="Y305" s="296"/>
      <c r="Z305" s="296"/>
      <c r="AA305" s="296"/>
      <c r="AB305" s="296"/>
      <c r="AC305" s="296"/>
      <c r="AD305" s="296"/>
      <c r="AE305" s="296"/>
      <c r="AF305" s="296"/>
      <c r="AG305" s="296"/>
      <c r="AH305" s="296"/>
      <c r="AI305" s="296"/>
      <c r="AJ305" s="296"/>
      <c r="AK305" s="296"/>
      <c r="AL305" s="296"/>
      <c r="AM305" s="296"/>
      <c r="AN305" s="296"/>
      <c r="AO305" s="296"/>
      <c r="AP305" s="296"/>
      <c r="AQ305" s="296"/>
      <c r="AR305" s="296"/>
      <c r="AS305" s="296"/>
      <c r="AT305" s="296"/>
      <c r="AU305" s="296"/>
      <c r="AV305" s="296"/>
      <c r="AW305" s="296"/>
      <c r="AX305" s="296"/>
      <c r="AY305" s="296"/>
      <c r="AZ305" s="296"/>
      <c r="BA305" s="296"/>
      <c r="BB305" s="296"/>
      <c r="BC305" s="296"/>
      <c r="BD305" s="296"/>
      <c r="BE305" s="296"/>
      <c r="BF305" s="296"/>
      <c r="BG305" s="296"/>
      <c r="BH305" s="296"/>
      <c r="BI305" s="296"/>
      <c r="BJ305" s="296"/>
    </row>
    <row r="306" customFormat="false" ht="15.75" hidden="false" customHeight="false" outlineLevel="0" collapsed="false">
      <c r="A306" s="301" t="n">
        <v>43913</v>
      </c>
      <c r="B306" s="295" t="s">
        <v>1113</v>
      </c>
      <c r="C306" s="295" t="n">
        <v>4</v>
      </c>
      <c r="D306" s="296"/>
      <c r="E306" s="296"/>
      <c r="F306" s="296"/>
      <c r="G306" s="296"/>
      <c r="H306" s="296"/>
      <c r="I306" s="296"/>
      <c r="J306" s="296"/>
      <c r="K306" s="296"/>
      <c r="L306" s="296"/>
      <c r="M306" s="296"/>
      <c r="N306" s="296"/>
      <c r="O306" s="296"/>
      <c r="P306" s="296"/>
      <c r="Q306" s="296"/>
      <c r="R306" s="296"/>
      <c r="S306" s="296"/>
      <c r="T306" s="296"/>
      <c r="U306" s="296"/>
      <c r="V306" s="347"/>
      <c r="W306" s="296"/>
      <c r="X306" s="296"/>
      <c r="Y306" s="296"/>
      <c r="Z306" s="296"/>
      <c r="AA306" s="296"/>
      <c r="AB306" s="296"/>
      <c r="AC306" s="296"/>
      <c r="AD306" s="296"/>
      <c r="AE306" s="296"/>
      <c r="AF306" s="296"/>
      <c r="AG306" s="296"/>
      <c r="AH306" s="296"/>
      <c r="AI306" s="296"/>
      <c r="AJ306" s="296"/>
      <c r="AK306" s="296"/>
      <c r="AL306" s="296"/>
      <c r="AM306" s="296"/>
      <c r="AN306" s="296"/>
      <c r="AO306" s="296"/>
      <c r="AP306" s="296"/>
      <c r="AQ306" s="296"/>
      <c r="AR306" s="296"/>
      <c r="AS306" s="296"/>
      <c r="AT306" s="296"/>
      <c r="AU306" s="296"/>
      <c r="AV306" s="296"/>
      <c r="AW306" s="296"/>
      <c r="AX306" s="296"/>
      <c r="AY306" s="296"/>
      <c r="AZ306" s="296"/>
      <c r="BA306" s="296"/>
      <c r="BB306" s="296"/>
      <c r="BC306" s="296"/>
      <c r="BD306" s="296"/>
      <c r="BE306" s="296"/>
      <c r="BF306" s="296"/>
      <c r="BG306" s="296"/>
      <c r="BH306" s="296"/>
      <c r="BI306" s="296"/>
      <c r="BJ306" s="296"/>
    </row>
    <row r="307" customFormat="false" ht="15.75" hidden="false" customHeight="false" outlineLevel="0" collapsed="false">
      <c r="A307" s="296"/>
      <c r="B307" s="296"/>
      <c r="C307" s="296"/>
      <c r="D307" s="296"/>
      <c r="E307" s="296"/>
      <c r="F307" s="296"/>
      <c r="G307" s="296"/>
      <c r="H307" s="296"/>
      <c r="I307" s="296"/>
      <c r="J307" s="296"/>
      <c r="K307" s="296"/>
      <c r="L307" s="296"/>
      <c r="M307" s="296"/>
      <c r="N307" s="296"/>
      <c r="O307" s="296"/>
      <c r="P307" s="296"/>
      <c r="Q307" s="296"/>
      <c r="R307" s="296"/>
      <c r="S307" s="296"/>
      <c r="T307" s="296"/>
      <c r="U307" s="296"/>
      <c r="V307" s="347"/>
      <c r="W307" s="296"/>
      <c r="X307" s="296"/>
      <c r="Y307" s="296"/>
      <c r="Z307" s="296"/>
      <c r="AA307" s="296"/>
      <c r="AB307" s="296"/>
      <c r="AC307" s="296"/>
      <c r="AD307" s="296"/>
      <c r="AE307" s="296"/>
      <c r="AF307" s="296"/>
      <c r="AG307" s="296"/>
      <c r="AH307" s="296"/>
      <c r="AI307" s="296"/>
      <c r="AJ307" s="296"/>
      <c r="AK307" s="296"/>
      <c r="AL307" s="296"/>
      <c r="AM307" s="296"/>
      <c r="AN307" s="296"/>
      <c r="AO307" s="296"/>
      <c r="AP307" s="296"/>
      <c r="AQ307" s="296"/>
      <c r="AR307" s="296"/>
      <c r="AS307" s="296"/>
      <c r="AT307" s="296"/>
      <c r="AU307" s="296"/>
      <c r="AV307" s="296"/>
      <c r="AW307" s="296"/>
      <c r="AX307" s="296"/>
      <c r="AY307" s="296"/>
      <c r="AZ307" s="296"/>
      <c r="BA307" s="296"/>
      <c r="BB307" s="296"/>
      <c r="BC307" s="296"/>
      <c r="BD307" s="296"/>
      <c r="BE307" s="296"/>
      <c r="BF307" s="296"/>
      <c r="BG307" s="296"/>
      <c r="BH307" s="296"/>
      <c r="BI307" s="296"/>
      <c r="BJ307" s="296"/>
    </row>
    <row r="308" customFormat="false" ht="15.75" hidden="false" customHeight="false" outlineLevel="0" collapsed="false">
      <c r="A308" s="301" t="n">
        <v>43912</v>
      </c>
      <c r="B308" s="295" t="s">
        <v>74</v>
      </c>
      <c r="C308" s="296"/>
      <c r="D308" s="296"/>
      <c r="E308" s="295" t="n">
        <v>1</v>
      </c>
      <c r="F308" s="296"/>
      <c r="G308" s="296"/>
      <c r="H308" s="296"/>
      <c r="I308" s="296"/>
      <c r="J308" s="296"/>
      <c r="K308" s="296"/>
      <c r="L308" s="296"/>
      <c r="M308" s="296"/>
      <c r="N308" s="296"/>
      <c r="O308" s="296"/>
      <c r="P308" s="296"/>
      <c r="Q308" s="296"/>
      <c r="R308" s="296"/>
      <c r="S308" s="296"/>
      <c r="T308" s="296"/>
      <c r="U308" s="296"/>
      <c r="V308" s="347"/>
      <c r="W308" s="296"/>
      <c r="X308" s="296"/>
      <c r="Y308" s="296"/>
      <c r="Z308" s="296"/>
      <c r="AA308" s="296"/>
      <c r="AB308" s="296"/>
      <c r="AC308" s="296"/>
      <c r="AD308" s="296"/>
      <c r="AE308" s="296"/>
      <c r="AF308" s="296"/>
      <c r="AG308" s="296"/>
      <c r="AH308" s="296"/>
      <c r="AI308" s="296"/>
      <c r="AJ308" s="296"/>
      <c r="AK308" s="296"/>
      <c r="AL308" s="296"/>
      <c r="AM308" s="296"/>
      <c r="AN308" s="296"/>
      <c r="AO308" s="296"/>
      <c r="AP308" s="296"/>
      <c r="AQ308" s="296"/>
      <c r="AR308" s="296"/>
      <c r="AS308" s="296"/>
      <c r="AT308" s="296"/>
      <c r="AU308" s="296"/>
      <c r="AV308" s="296"/>
      <c r="AW308" s="296"/>
      <c r="AX308" s="296"/>
      <c r="AY308" s="296"/>
      <c r="AZ308" s="296"/>
      <c r="BA308" s="296"/>
      <c r="BB308" s="296"/>
      <c r="BC308" s="296"/>
      <c r="BD308" s="296"/>
      <c r="BE308" s="296"/>
      <c r="BF308" s="296"/>
      <c r="BG308" s="296"/>
      <c r="BH308" s="296"/>
      <c r="BI308" s="296"/>
      <c r="BJ308" s="296"/>
    </row>
    <row r="309" customFormat="false" ht="15.75" hidden="false" customHeight="false" outlineLevel="0" collapsed="false">
      <c r="A309" s="301" t="n">
        <v>43912</v>
      </c>
      <c r="B309" s="295" t="s">
        <v>75</v>
      </c>
      <c r="C309" s="296"/>
      <c r="D309" s="296"/>
      <c r="E309" s="295" t="n">
        <v>1</v>
      </c>
      <c r="F309" s="296"/>
      <c r="G309" s="296"/>
      <c r="H309" s="296"/>
      <c r="I309" s="296"/>
      <c r="J309" s="296"/>
      <c r="K309" s="296"/>
      <c r="L309" s="296"/>
      <c r="M309" s="296"/>
      <c r="N309" s="296"/>
      <c r="O309" s="296"/>
      <c r="P309" s="296"/>
      <c r="Q309" s="296"/>
      <c r="R309" s="296"/>
      <c r="S309" s="296"/>
      <c r="T309" s="296"/>
      <c r="U309" s="296"/>
      <c r="V309" s="347"/>
      <c r="W309" s="296"/>
      <c r="X309" s="296"/>
      <c r="Y309" s="296"/>
      <c r="Z309" s="296"/>
      <c r="AA309" s="296"/>
      <c r="AB309" s="296"/>
      <c r="AC309" s="296"/>
      <c r="AD309" s="296"/>
      <c r="AE309" s="296"/>
      <c r="AF309" s="296"/>
      <c r="AG309" s="296"/>
      <c r="AH309" s="296"/>
      <c r="AI309" s="296"/>
      <c r="AJ309" s="296"/>
      <c r="AK309" s="296"/>
      <c r="AL309" s="296"/>
      <c r="AM309" s="296"/>
      <c r="AN309" s="296"/>
      <c r="AO309" s="296"/>
      <c r="AP309" s="296"/>
      <c r="AQ309" s="296"/>
      <c r="AR309" s="296"/>
      <c r="AS309" s="296"/>
      <c r="AT309" s="296"/>
      <c r="AU309" s="296"/>
      <c r="AV309" s="296"/>
      <c r="AW309" s="296"/>
      <c r="AX309" s="296"/>
      <c r="AY309" s="296"/>
      <c r="AZ309" s="296"/>
      <c r="BA309" s="296"/>
      <c r="BB309" s="296"/>
      <c r="BC309" s="296"/>
      <c r="BD309" s="296"/>
      <c r="BE309" s="296"/>
      <c r="BF309" s="296"/>
      <c r="BG309" s="296"/>
      <c r="BH309" s="296"/>
      <c r="BI309" s="296"/>
      <c r="BJ309" s="296"/>
    </row>
    <row r="310" customFormat="false" ht="15.75" hidden="false" customHeight="false" outlineLevel="0" collapsed="false">
      <c r="A310" s="301" t="n">
        <v>43912</v>
      </c>
      <c r="B310" s="295" t="s">
        <v>78</v>
      </c>
      <c r="C310" s="296"/>
      <c r="D310" s="296"/>
      <c r="E310" s="296"/>
      <c r="F310" s="296"/>
      <c r="G310" s="296"/>
      <c r="H310" s="296"/>
      <c r="I310" s="296"/>
      <c r="J310" s="296"/>
      <c r="K310" s="296"/>
      <c r="L310" s="296"/>
      <c r="M310" s="296"/>
      <c r="N310" s="296"/>
      <c r="O310" s="296"/>
      <c r="P310" s="296"/>
      <c r="Q310" s="296"/>
      <c r="R310" s="296"/>
      <c r="S310" s="296"/>
      <c r="T310" s="296"/>
      <c r="U310" s="296"/>
      <c r="V310" s="347"/>
      <c r="W310" s="296"/>
      <c r="X310" s="296"/>
      <c r="Y310" s="296"/>
      <c r="Z310" s="296"/>
      <c r="AA310" s="296"/>
      <c r="AB310" s="296"/>
      <c r="AC310" s="296"/>
      <c r="AD310" s="296"/>
      <c r="AE310" s="296"/>
      <c r="AF310" s="296"/>
      <c r="AG310" s="296"/>
      <c r="AH310" s="296"/>
      <c r="AI310" s="296"/>
      <c r="AJ310" s="296"/>
      <c r="AK310" s="296"/>
      <c r="AL310" s="296"/>
      <c r="AM310" s="296"/>
      <c r="AN310" s="296"/>
      <c r="AO310" s="296"/>
      <c r="AP310" s="296"/>
      <c r="AQ310" s="296"/>
      <c r="AR310" s="296"/>
      <c r="AS310" s="296"/>
      <c r="AT310" s="296"/>
      <c r="AU310" s="296"/>
      <c r="AV310" s="296"/>
      <c r="AW310" s="296"/>
      <c r="AX310" s="296"/>
      <c r="AY310" s="296"/>
      <c r="AZ310" s="296"/>
      <c r="BA310" s="296"/>
      <c r="BB310" s="296"/>
      <c r="BC310" s="296"/>
      <c r="BD310" s="296"/>
      <c r="BE310" s="296"/>
      <c r="BF310" s="296"/>
      <c r="BG310" s="296"/>
      <c r="BH310" s="296"/>
      <c r="BI310" s="296"/>
      <c r="BJ310" s="296"/>
    </row>
    <row r="311" customFormat="false" ht="15.75" hidden="false" customHeight="false" outlineLevel="0" collapsed="false">
      <c r="A311" s="301" t="n">
        <v>43912</v>
      </c>
      <c r="B311" s="295" t="s">
        <v>79</v>
      </c>
      <c r="C311" s="295" t="n">
        <v>40</v>
      </c>
      <c r="D311" s="295" t="n">
        <v>5</v>
      </c>
      <c r="E311" s="295" t="n">
        <v>6</v>
      </c>
      <c r="F311" s="296"/>
      <c r="G311" s="296"/>
      <c r="H311" s="296"/>
      <c r="I311" s="296"/>
      <c r="J311" s="296"/>
      <c r="K311" s="296"/>
      <c r="L311" s="296"/>
      <c r="M311" s="296"/>
      <c r="N311" s="296"/>
      <c r="O311" s="296"/>
      <c r="P311" s="296"/>
      <c r="Q311" s="296"/>
      <c r="R311" s="296"/>
      <c r="S311" s="296"/>
      <c r="T311" s="296"/>
      <c r="U311" s="296"/>
      <c r="V311" s="347"/>
      <c r="W311" s="296"/>
      <c r="X311" s="296"/>
      <c r="Y311" s="296"/>
      <c r="Z311" s="296"/>
      <c r="AA311" s="296"/>
      <c r="AB311" s="296"/>
      <c r="AC311" s="296"/>
      <c r="AD311" s="296"/>
      <c r="AE311" s="296"/>
      <c r="AF311" s="296"/>
      <c r="AG311" s="296"/>
      <c r="AH311" s="296"/>
      <c r="AI311" s="296"/>
      <c r="AJ311" s="296"/>
      <c r="AK311" s="296"/>
      <c r="AL311" s="296"/>
      <c r="AM311" s="296"/>
      <c r="AN311" s="296"/>
      <c r="AO311" s="296"/>
      <c r="AP311" s="296"/>
      <c r="AQ311" s="296"/>
      <c r="AR311" s="296"/>
      <c r="AS311" s="296"/>
      <c r="AT311" s="296"/>
      <c r="AU311" s="296"/>
      <c r="AV311" s="296"/>
      <c r="AW311" s="296"/>
      <c r="AX311" s="296"/>
      <c r="AY311" s="296"/>
      <c r="AZ311" s="296"/>
      <c r="BA311" s="296"/>
      <c r="BB311" s="296"/>
      <c r="BC311" s="296"/>
      <c r="BD311" s="296"/>
      <c r="BE311" s="296"/>
      <c r="BF311" s="296"/>
      <c r="BG311" s="296"/>
      <c r="BH311" s="296"/>
      <c r="BI311" s="296"/>
      <c r="BJ311" s="296"/>
    </row>
    <row r="312" customFormat="false" ht="15.75" hidden="false" customHeight="false" outlineLevel="0" collapsed="false">
      <c r="A312" s="301" t="n">
        <v>43912</v>
      </c>
      <c r="B312" s="295" t="s">
        <v>82</v>
      </c>
      <c r="C312" s="295" t="n">
        <v>4</v>
      </c>
      <c r="D312" s="295" t="n">
        <v>4</v>
      </c>
      <c r="E312" s="295" t="n">
        <v>2</v>
      </c>
      <c r="F312" s="296"/>
      <c r="G312" s="296"/>
      <c r="H312" s="296"/>
      <c r="I312" s="296"/>
      <c r="J312" s="296"/>
      <c r="K312" s="296"/>
      <c r="L312" s="296"/>
      <c r="M312" s="296"/>
      <c r="N312" s="296"/>
      <c r="O312" s="296"/>
      <c r="P312" s="296"/>
      <c r="Q312" s="296"/>
      <c r="R312" s="296"/>
      <c r="S312" s="296"/>
      <c r="T312" s="296"/>
      <c r="U312" s="296"/>
      <c r="V312" s="347"/>
      <c r="W312" s="296"/>
      <c r="X312" s="296"/>
      <c r="Y312" s="296"/>
      <c r="Z312" s="296"/>
      <c r="AA312" s="296"/>
      <c r="AB312" s="296"/>
      <c r="AC312" s="296"/>
      <c r="AD312" s="296"/>
      <c r="AE312" s="296"/>
      <c r="AF312" s="296"/>
      <c r="AG312" s="296"/>
      <c r="AH312" s="296"/>
      <c r="AI312" s="296"/>
      <c r="AJ312" s="296"/>
      <c r="AK312" s="296"/>
      <c r="AL312" s="296"/>
      <c r="AM312" s="296"/>
      <c r="AN312" s="296"/>
      <c r="AO312" s="296"/>
      <c r="AP312" s="296"/>
      <c r="AQ312" s="296"/>
      <c r="AR312" s="296"/>
      <c r="AS312" s="296"/>
      <c r="AT312" s="296"/>
      <c r="AU312" s="296"/>
      <c r="AV312" s="296"/>
      <c r="AW312" s="296"/>
      <c r="AX312" s="296"/>
      <c r="AY312" s="296"/>
      <c r="AZ312" s="296"/>
      <c r="BA312" s="296"/>
      <c r="BB312" s="296"/>
      <c r="BC312" s="296"/>
      <c r="BD312" s="296"/>
      <c r="BE312" s="296"/>
      <c r="BF312" s="296"/>
      <c r="BG312" s="296"/>
      <c r="BH312" s="296"/>
      <c r="BI312" s="296"/>
      <c r="BJ312" s="296"/>
    </row>
    <row r="313" customFormat="false" ht="15.75" hidden="false" customHeight="false" outlineLevel="0" collapsed="false">
      <c r="A313" s="301" t="n">
        <v>43912</v>
      </c>
      <c r="B313" s="295" t="s">
        <v>83</v>
      </c>
      <c r="C313" s="295" t="n">
        <v>1</v>
      </c>
      <c r="D313" s="296"/>
      <c r="E313" s="296"/>
      <c r="F313" s="296"/>
      <c r="G313" s="296"/>
      <c r="H313" s="296"/>
      <c r="I313" s="296"/>
      <c r="J313" s="296"/>
      <c r="K313" s="296"/>
      <c r="L313" s="296"/>
      <c r="M313" s="296"/>
      <c r="N313" s="296"/>
      <c r="O313" s="296"/>
      <c r="P313" s="296"/>
      <c r="Q313" s="296"/>
      <c r="R313" s="296"/>
      <c r="S313" s="296"/>
      <c r="T313" s="296"/>
      <c r="U313" s="296"/>
      <c r="V313" s="347"/>
      <c r="W313" s="296"/>
      <c r="X313" s="296"/>
      <c r="Y313" s="296"/>
      <c r="Z313" s="296"/>
      <c r="AA313" s="296"/>
      <c r="AB313" s="296"/>
      <c r="AC313" s="296"/>
      <c r="AD313" s="296"/>
      <c r="AE313" s="296"/>
      <c r="AF313" s="296"/>
      <c r="AG313" s="296"/>
      <c r="AH313" s="296"/>
      <c r="AI313" s="296"/>
      <c r="AJ313" s="296"/>
      <c r="AK313" s="296"/>
      <c r="AL313" s="296"/>
      <c r="AM313" s="296"/>
      <c r="AN313" s="296"/>
      <c r="AO313" s="296"/>
      <c r="AP313" s="296"/>
      <c r="AQ313" s="296"/>
      <c r="AR313" s="296"/>
      <c r="AS313" s="296"/>
      <c r="AT313" s="296"/>
      <c r="AU313" s="296"/>
      <c r="AV313" s="296"/>
      <c r="AW313" s="296"/>
      <c r="AX313" s="296"/>
      <c r="AY313" s="296"/>
      <c r="AZ313" s="296"/>
      <c r="BA313" s="296"/>
      <c r="BB313" s="296"/>
      <c r="BC313" s="296"/>
      <c r="BD313" s="296"/>
      <c r="BE313" s="296"/>
      <c r="BF313" s="296"/>
      <c r="BG313" s="296"/>
      <c r="BH313" s="296"/>
      <c r="BI313" s="296"/>
      <c r="BJ313" s="296"/>
    </row>
    <row r="314" customFormat="false" ht="15.75" hidden="false" customHeight="false" outlineLevel="0" collapsed="false">
      <c r="A314" s="301" t="n">
        <v>43912</v>
      </c>
      <c r="B314" s="295" t="s">
        <v>84</v>
      </c>
      <c r="C314" s="295" t="n">
        <v>15</v>
      </c>
      <c r="D314" s="296"/>
      <c r="E314" s="296"/>
      <c r="F314" s="296"/>
      <c r="G314" s="296"/>
      <c r="H314" s="296"/>
      <c r="I314" s="296"/>
      <c r="J314" s="296"/>
      <c r="K314" s="296"/>
      <c r="L314" s="296"/>
      <c r="M314" s="296"/>
      <c r="N314" s="296"/>
      <c r="O314" s="296"/>
      <c r="P314" s="296"/>
      <c r="Q314" s="296"/>
      <c r="R314" s="296"/>
      <c r="S314" s="296"/>
      <c r="T314" s="296"/>
      <c r="U314" s="296"/>
      <c r="V314" s="347"/>
      <c r="W314" s="296"/>
      <c r="X314" s="296"/>
      <c r="Y314" s="296"/>
      <c r="Z314" s="296"/>
      <c r="AA314" s="296"/>
      <c r="AB314" s="296"/>
      <c r="AC314" s="296"/>
      <c r="AD314" s="296"/>
      <c r="AE314" s="296"/>
      <c r="AF314" s="296"/>
      <c r="AG314" s="296"/>
      <c r="AH314" s="296"/>
      <c r="AI314" s="296"/>
      <c r="AJ314" s="296"/>
      <c r="AK314" s="296"/>
      <c r="AL314" s="296"/>
      <c r="AM314" s="296"/>
      <c r="AN314" s="296"/>
      <c r="AO314" s="296"/>
      <c r="AP314" s="296"/>
      <c r="AQ314" s="296"/>
      <c r="AR314" s="296"/>
      <c r="AS314" s="296"/>
      <c r="AT314" s="296"/>
      <c r="AU314" s="296"/>
      <c r="AV314" s="296"/>
      <c r="AW314" s="296"/>
      <c r="AX314" s="296"/>
      <c r="AY314" s="296"/>
      <c r="AZ314" s="296"/>
      <c r="BA314" s="296"/>
      <c r="BB314" s="296"/>
      <c r="BC314" s="296"/>
      <c r="BD314" s="296"/>
      <c r="BE314" s="296"/>
      <c r="BF314" s="296"/>
      <c r="BG314" s="296"/>
      <c r="BH314" s="296"/>
      <c r="BI314" s="296"/>
      <c r="BJ314" s="296"/>
    </row>
    <row r="315" customFormat="false" ht="15.75" hidden="false" customHeight="false" outlineLevel="0" collapsed="false">
      <c r="A315" s="301" t="n">
        <v>43912</v>
      </c>
      <c r="B315" s="295" t="s">
        <v>85</v>
      </c>
      <c r="C315" s="296"/>
      <c r="D315" s="296"/>
      <c r="E315" s="296"/>
      <c r="F315" s="296"/>
      <c r="G315" s="296"/>
      <c r="H315" s="296"/>
      <c r="I315" s="296"/>
      <c r="J315" s="296"/>
      <c r="K315" s="296"/>
      <c r="L315" s="296"/>
      <c r="M315" s="296"/>
      <c r="N315" s="296"/>
      <c r="O315" s="296"/>
      <c r="P315" s="296"/>
      <c r="Q315" s="296"/>
      <c r="R315" s="296"/>
      <c r="S315" s="296"/>
      <c r="T315" s="296"/>
      <c r="U315" s="296"/>
      <c r="V315" s="347"/>
      <c r="W315" s="296"/>
      <c r="X315" s="296"/>
      <c r="Y315" s="296"/>
      <c r="Z315" s="296"/>
      <c r="AA315" s="296"/>
      <c r="AB315" s="296"/>
      <c r="AC315" s="296"/>
      <c r="AD315" s="296"/>
      <c r="AE315" s="296"/>
      <c r="AF315" s="296"/>
      <c r="AG315" s="296"/>
      <c r="AH315" s="296"/>
      <c r="AI315" s="296"/>
      <c r="AJ315" s="296"/>
      <c r="AK315" s="296"/>
      <c r="AL315" s="296"/>
      <c r="AM315" s="296"/>
      <c r="AN315" s="296"/>
      <c r="AO315" s="296"/>
      <c r="AP315" s="296"/>
      <c r="AQ315" s="296"/>
      <c r="AR315" s="296"/>
      <c r="AS315" s="296"/>
      <c r="AT315" s="296"/>
      <c r="AU315" s="296"/>
      <c r="AV315" s="296"/>
      <c r="AW315" s="296"/>
      <c r="AX315" s="296"/>
      <c r="AY315" s="296"/>
      <c r="AZ315" s="296"/>
      <c r="BA315" s="296"/>
      <c r="BB315" s="296"/>
      <c r="BC315" s="296"/>
      <c r="BD315" s="296"/>
      <c r="BE315" s="296"/>
      <c r="BF315" s="296"/>
      <c r="BG315" s="296"/>
      <c r="BH315" s="296"/>
      <c r="BI315" s="296"/>
      <c r="BJ315" s="296"/>
    </row>
    <row r="316" customFormat="false" ht="15.75" hidden="false" customHeight="false" outlineLevel="0" collapsed="false">
      <c r="A316" s="301" t="n">
        <v>43912</v>
      </c>
      <c r="B316" s="295" t="s">
        <v>86</v>
      </c>
      <c r="C316" s="296"/>
      <c r="D316" s="296"/>
      <c r="E316" s="296"/>
      <c r="F316" s="296"/>
      <c r="G316" s="296"/>
      <c r="H316" s="296"/>
      <c r="I316" s="296"/>
      <c r="J316" s="296"/>
      <c r="K316" s="296"/>
      <c r="L316" s="296"/>
      <c r="M316" s="296"/>
      <c r="N316" s="296"/>
      <c r="O316" s="296"/>
      <c r="P316" s="296"/>
      <c r="Q316" s="296"/>
      <c r="R316" s="296"/>
      <c r="S316" s="296"/>
      <c r="T316" s="296"/>
      <c r="U316" s="296"/>
      <c r="V316" s="347"/>
      <c r="W316" s="296"/>
      <c r="X316" s="296"/>
      <c r="Y316" s="296"/>
      <c r="Z316" s="296"/>
      <c r="AA316" s="296"/>
      <c r="AB316" s="296"/>
      <c r="AC316" s="296"/>
      <c r="AD316" s="296"/>
      <c r="AE316" s="296"/>
      <c r="AF316" s="296"/>
      <c r="AG316" s="296"/>
      <c r="AH316" s="296"/>
      <c r="AI316" s="296"/>
      <c r="AJ316" s="296"/>
      <c r="AK316" s="296"/>
      <c r="AL316" s="296"/>
      <c r="AM316" s="296"/>
      <c r="AN316" s="296"/>
      <c r="AO316" s="296"/>
      <c r="AP316" s="296"/>
      <c r="AQ316" s="296"/>
      <c r="AR316" s="296"/>
      <c r="AS316" s="296"/>
      <c r="AT316" s="296"/>
      <c r="AU316" s="296"/>
      <c r="AV316" s="296"/>
      <c r="AW316" s="296"/>
      <c r="AX316" s="296"/>
      <c r="AY316" s="296"/>
      <c r="AZ316" s="296"/>
      <c r="BA316" s="296"/>
      <c r="BB316" s="296"/>
      <c r="BC316" s="296"/>
      <c r="BD316" s="296"/>
      <c r="BE316" s="296"/>
      <c r="BF316" s="296"/>
      <c r="BG316" s="296"/>
      <c r="BH316" s="296"/>
      <c r="BI316" s="296"/>
      <c r="BJ316" s="296"/>
    </row>
    <row r="317" customFormat="false" ht="15.75" hidden="false" customHeight="false" outlineLevel="0" collapsed="false">
      <c r="A317" s="301" t="n">
        <v>43912</v>
      </c>
      <c r="B317" s="295" t="s">
        <v>87</v>
      </c>
      <c r="C317" s="296"/>
      <c r="D317" s="296"/>
      <c r="E317" s="296"/>
      <c r="F317" s="296"/>
      <c r="G317" s="296"/>
      <c r="H317" s="296"/>
      <c r="I317" s="296"/>
      <c r="J317" s="296"/>
      <c r="K317" s="296"/>
      <c r="L317" s="296"/>
      <c r="M317" s="296"/>
      <c r="N317" s="296"/>
      <c r="O317" s="296"/>
      <c r="P317" s="296"/>
      <c r="Q317" s="296"/>
      <c r="R317" s="296"/>
      <c r="S317" s="296"/>
      <c r="T317" s="296"/>
      <c r="U317" s="296"/>
      <c r="V317" s="347"/>
      <c r="W317" s="296"/>
      <c r="X317" s="296"/>
      <c r="Y317" s="296"/>
      <c r="Z317" s="296"/>
      <c r="AA317" s="296"/>
      <c r="AB317" s="296"/>
      <c r="AC317" s="296"/>
      <c r="AD317" s="296"/>
      <c r="AE317" s="296"/>
      <c r="AF317" s="296"/>
      <c r="AG317" s="296"/>
      <c r="AH317" s="296"/>
      <c r="AI317" s="296"/>
      <c r="AJ317" s="296"/>
      <c r="AK317" s="296"/>
      <c r="AL317" s="296"/>
      <c r="AM317" s="296"/>
      <c r="AN317" s="296"/>
      <c r="AO317" s="296"/>
      <c r="AP317" s="296"/>
      <c r="AQ317" s="296"/>
      <c r="AR317" s="296"/>
      <c r="AS317" s="296"/>
      <c r="AT317" s="296"/>
      <c r="AU317" s="296"/>
      <c r="AV317" s="296"/>
      <c r="AW317" s="296"/>
      <c r="AX317" s="296"/>
      <c r="AY317" s="296"/>
      <c r="AZ317" s="296"/>
      <c r="BA317" s="296"/>
      <c r="BB317" s="296"/>
      <c r="BC317" s="296"/>
      <c r="BD317" s="296"/>
      <c r="BE317" s="296"/>
      <c r="BF317" s="296"/>
      <c r="BG317" s="296"/>
      <c r="BH317" s="296"/>
      <c r="BI317" s="296"/>
      <c r="BJ317" s="296"/>
    </row>
    <row r="318" customFormat="false" ht="15.75" hidden="false" customHeight="false" outlineLevel="0" collapsed="false">
      <c r="A318" s="301" t="n">
        <v>43912</v>
      </c>
      <c r="B318" s="295" t="s">
        <v>88</v>
      </c>
      <c r="C318" s="295" t="n">
        <v>1</v>
      </c>
      <c r="D318" s="296"/>
      <c r="E318" s="296"/>
      <c r="F318" s="296"/>
      <c r="G318" s="296"/>
      <c r="H318" s="296"/>
      <c r="I318" s="296"/>
      <c r="J318" s="296"/>
      <c r="K318" s="296"/>
      <c r="L318" s="296"/>
      <c r="M318" s="296"/>
      <c r="N318" s="296"/>
      <c r="O318" s="296"/>
      <c r="P318" s="296"/>
      <c r="Q318" s="296"/>
      <c r="R318" s="296"/>
      <c r="S318" s="296"/>
      <c r="T318" s="296"/>
      <c r="U318" s="296"/>
      <c r="V318" s="347"/>
      <c r="W318" s="296"/>
      <c r="X318" s="296"/>
      <c r="Y318" s="296"/>
      <c r="Z318" s="296"/>
      <c r="AA318" s="296"/>
      <c r="AB318" s="296"/>
      <c r="AC318" s="296"/>
      <c r="AD318" s="296"/>
      <c r="AE318" s="296"/>
      <c r="AF318" s="296"/>
      <c r="AG318" s="296"/>
      <c r="AH318" s="296"/>
      <c r="AI318" s="296"/>
      <c r="AJ318" s="296"/>
      <c r="AK318" s="296"/>
      <c r="AL318" s="296"/>
      <c r="AM318" s="296"/>
      <c r="AN318" s="296"/>
      <c r="AO318" s="296"/>
      <c r="AP318" s="296"/>
      <c r="AQ318" s="296"/>
      <c r="AR318" s="296"/>
      <c r="AS318" s="296"/>
      <c r="AT318" s="296"/>
      <c r="AU318" s="296"/>
      <c r="AV318" s="296"/>
      <c r="AW318" s="296"/>
      <c r="AX318" s="296"/>
      <c r="AY318" s="296"/>
      <c r="AZ318" s="296"/>
      <c r="BA318" s="296"/>
      <c r="BB318" s="296"/>
      <c r="BC318" s="296"/>
      <c r="BD318" s="296"/>
      <c r="BE318" s="296"/>
      <c r="BF318" s="296"/>
      <c r="BG318" s="296"/>
      <c r="BH318" s="296"/>
      <c r="BI318" s="296"/>
      <c r="BJ318" s="296"/>
    </row>
    <row r="319" customFormat="false" ht="15.75" hidden="false" customHeight="false" outlineLevel="0" collapsed="false">
      <c r="A319" s="301" t="n">
        <v>43912</v>
      </c>
      <c r="B319" s="295" t="s">
        <v>90</v>
      </c>
      <c r="C319" s="296"/>
      <c r="D319" s="296"/>
      <c r="E319" s="296"/>
      <c r="F319" s="296"/>
      <c r="G319" s="296"/>
      <c r="H319" s="296"/>
      <c r="I319" s="296"/>
      <c r="J319" s="296"/>
      <c r="K319" s="296"/>
      <c r="L319" s="296"/>
      <c r="M319" s="296"/>
      <c r="N319" s="296"/>
      <c r="O319" s="296"/>
      <c r="P319" s="296"/>
      <c r="Q319" s="296"/>
      <c r="R319" s="296"/>
      <c r="S319" s="296"/>
      <c r="T319" s="296"/>
      <c r="U319" s="296"/>
      <c r="V319" s="347"/>
      <c r="W319" s="296"/>
      <c r="X319" s="296"/>
      <c r="Y319" s="296"/>
      <c r="Z319" s="296"/>
      <c r="AA319" s="296"/>
      <c r="AB319" s="296"/>
      <c r="AC319" s="296"/>
      <c r="AD319" s="296"/>
      <c r="AE319" s="296"/>
      <c r="AF319" s="296"/>
      <c r="AG319" s="296"/>
      <c r="AH319" s="296"/>
      <c r="AI319" s="296"/>
      <c r="AJ319" s="296"/>
      <c r="AK319" s="296"/>
      <c r="AL319" s="296"/>
      <c r="AM319" s="296"/>
      <c r="AN319" s="296"/>
      <c r="AO319" s="296"/>
      <c r="AP319" s="296"/>
      <c r="AQ319" s="296"/>
      <c r="AR319" s="296"/>
      <c r="AS319" s="296"/>
      <c r="AT319" s="296"/>
      <c r="AU319" s="296"/>
      <c r="AV319" s="296"/>
      <c r="AW319" s="296"/>
      <c r="AX319" s="296"/>
      <c r="AY319" s="296"/>
      <c r="AZ319" s="296"/>
      <c r="BA319" s="296"/>
      <c r="BB319" s="296"/>
      <c r="BC319" s="296"/>
      <c r="BD319" s="296"/>
      <c r="BE319" s="296"/>
      <c r="BF319" s="296"/>
      <c r="BG319" s="296"/>
      <c r="BH319" s="296"/>
      <c r="BI319" s="296"/>
      <c r="BJ319" s="296"/>
    </row>
    <row r="320" customFormat="false" ht="15.75" hidden="false" customHeight="false" outlineLevel="0" collapsed="false">
      <c r="A320" s="301" t="n">
        <v>43912</v>
      </c>
      <c r="B320" s="295" t="s">
        <v>94</v>
      </c>
      <c r="C320" s="296"/>
      <c r="D320" s="296"/>
      <c r="E320" s="296"/>
      <c r="F320" s="296"/>
      <c r="G320" s="296"/>
      <c r="H320" s="296"/>
      <c r="I320" s="296"/>
      <c r="J320" s="296"/>
      <c r="K320" s="296"/>
      <c r="L320" s="296"/>
      <c r="M320" s="296"/>
      <c r="N320" s="296"/>
      <c r="O320" s="296"/>
      <c r="P320" s="296"/>
      <c r="Q320" s="296"/>
      <c r="R320" s="296"/>
      <c r="S320" s="296"/>
      <c r="T320" s="296"/>
      <c r="U320" s="296"/>
      <c r="V320" s="347"/>
      <c r="W320" s="296"/>
      <c r="X320" s="296"/>
      <c r="Y320" s="296"/>
      <c r="Z320" s="296"/>
      <c r="AA320" s="296"/>
      <c r="AB320" s="296"/>
      <c r="AC320" s="296"/>
      <c r="AD320" s="296"/>
      <c r="AE320" s="296"/>
      <c r="AF320" s="296"/>
      <c r="AG320" s="296"/>
      <c r="AH320" s="296"/>
      <c r="AI320" s="296"/>
      <c r="AJ320" s="296"/>
      <c r="AK320" s="296"/>
      <c r="AL320" s="296"/>
      <c r="AM320" s="296"/>
      <c r="AN320" s="296"/>
      <c r="AO320" s="296"/>
      <c r="AP320" s="296"/>
      <c r="AQ320" s="296"/>
      <c r="AR320" s="296"/>
      <c r="AS320" s="296"/>
      <c r="AT320" s="296"/>
      <c r="AU320" s="296"/>
      <c r="AV320" s="296"/>
      <c r="AW320" s="296"/>
      <c r="AX320" s="296"/>
      <c r="AY320" s="296"/>
      <c r="AZ320" s="296"/>
      <c r="BA320" s="296"/>
      <c r="BB320" s="296"/>
      <c r="BC320" s="296"/>
      <c r="BD320" s="296"/>
      <c r="BE320" s="296"/>
      <c r="BF320" s="296"/>
      <c r="BG320" s="296"/>
      <c r="BH320" s="296"/>
      <c r="BI320" s="296"/>
      <c r="BJ320" s="296"/>
    </row>
    <row r="321" customFormat="false" ht="15.75" hidden="false" customHeight="false" outlineLevel="0" collapsed="false">
      <c r="A321" s="301" t="n">
        <v>43912</v>
      </c>
      <c r="B321" s="295" t="s">
        <v>95</v>
      </c>
      <c r="C321" s="296"/>
      <c r="D321" s="296"/>
      <c r="E321" s="296"/>
      <c r="F321" s="296"/>
      <c r="G321" s="296"/>
      <c r="H321" s="296"/>
      <c r="I321" s="296"/>
      <c r="J321" s="296"/>
      <c r="K321" s="296"/>
      <c r="L321" s="296"/>
      <c r="M321" s="296"/>
      <c r="N321" s="296"/>
      <c r="O321" s="296"/>
      <c r="P321" s="296"/>
      <c r="Q321" s="296"/>
      <c r="R321" s="296"/>
      <c r="S321" s="296"/>
      <c r="T321" s="296"/>
      <c r="U321" s="296"/>
      <c r="V321" s="347"/>
      <c r="W321" s="296"/>
      <c r="X321" s="296"/>
      <c r="Y321" s="296"/>
      <c r="Z321" s="296"/>
      <c r="AA321" s="296"/>
      <c r="AB321" s="296"/>
      <c r="AC321" s="296"/>
      <c r="AD321" s="296"/>
      <c r="AE321" s="296"/>
      <c r="AF321" s="296"/>
      <c r="AG321" s="296"/>
      <c r="AH321" s="296"/>
      <c r="AI321" s="296"/>
      <c r="AJ321" s="296"/>
      <c r="AK321" s="296"/>
      <c r="AL321" s="296"/>
      <c r="AM321" s="296"/>
      <c r="AN321" s="296"/>
      <c r="AO321" s="296"/>
      <c r="AP321" s="296"/>
      <c r="AQ321" s="296"/>
      <c r="AR321" s="296"/>
      <c r="AS321" s="296"/>
      <c r="AT321" s="296"/>
      <c r="AU321" s="296"/>
      <c r="AV321" s="296"/>
      <c r="AW321" s="296"/>
      <c r="AX321" s="296"/>
      <c r="AY321" s="296"/>
      <c r="AZ321" s="296"/>
      <c r="BA321" s="296"/>
      <c r="BB321" s="296"/>
      <c r="BC321" s="296"/>
      <c r="BD321" s="296"/>
      <c r="BE321" s="296"/>
      <c r="BF321" s="296"/>
      <c r="BG321" s="296"/>
      <c r="BH321" s="296"/>
      <c r="BI321" s="296"/>
      <c r="BJ321" s="296"/>
    </row>
    <row r="322" customFormat="false" ht="15.75" hidden="false" customHeight="false" outlineLevel="0" collapsed="false">
      <c r="A322" s="301" t="n">
        <v>43912</v>
      </c>
      <c r="B322" s="295" t="s">
        <v>96</v>
      </c>
      <c r="C322" s="296"/>
      <c r="D322" s="296"/>
      <c r="E322" s="296"/>
      <c r="F322" s="296"/>
      <c r="G322" s="296"/>
      <c r="H322" s="296"/>
      <c r="I322" s="296"/>
      <c r="J322" s="296"/>
      <c r="K322" s="296"/>
      <c r="L322" s="296"/>
      <c r="M322" s="296"/>
      <c r="N322" s="296"/>
      <c r="O322" s="296"/>
      <c r="P322" s="296"/>
      <c r="Q322" s="296"/>
      <c r="R322" s="296"/>
      <c r="S322" s="296"/>
      <c r="T322" s="296"/>
      <c r="U322" s="296"/>
      <c r="V322" s="347"/>
      <c r="W322" s="296"/>
      <c r="X322" s="296"/>
      <c r="Y322" s="296"/>
      <c r="Z322" s="296"/>
      <c r="AA322" s="296"/>
      <c r="AB322" s="296"/>
      <c r="AC322" s="296"/>
      <c r="AD322" s="296"/>
      <c r="AE322" s="296"/>
      <c r="AF322" s="296"/>
      <c r="AG322" s="296"/>
      <c r="AH322" s="296"/>
      <c r="AI322" s="296"/>
      <c r="AJ322" s="296"/>
      <c r="AK322" s="296"/>
      <c r="AL322" s="296"/>
      <c r="AM322" s="296"/>
      <c r="AN322" s="296"/>
      <c r="AO322" s="296"/>
      <c r="AP322" s="296"/>
      <c r="AQ322" s="296"/>
      <c r="AR322" s="296"/>
      <c r="AS322" s="296"/>
      <c r="AT322" s="296"/>
      <c r="AU322" s="296"/>
      <c r="AV322" s="296"/>
      <c r="AW322" s="296"/>
      <c r="AX322" s="296"/>
      <c r="AY322" s="296"/>
      <c r="AZ322" s="296"/>
      <c r="BA322" s="296"/>
      <c r="BB322" s="296"/>
      <c r="BC322" s="296"/>
      <c r="BD322" s="296"/>
      <c r="BE322" s="296"/>
      <c r="BF322" s="296"/>
      <c r="BG322" s="296"/>
      <c r="BH322" s="296"/>
      <c r="BI322" s="296"/>
      <c r="BJ322" s="296"/>
    </row>
    <row r="323" customFormat="false" ht="15.75" hidden="false" customHeight="false" outlineLevel="0" collapsed="false">
      <c r="A323" s="301" t="n">
        <v>43912</v>
      </c>
      <c r="B323" s="295" t="s">
        <v>97</v>
      </c>
      <c r="C323" s="296"/>
      <c r="D323" s="296"/>
      <c r="E323" s="296"/>
      <c r="F323" s="296"/>
      <c r="G323" s="296"/>
      <c r="H323" s="296"/>
      <c r="I323" s="296"/>
      <c r="J323" s="296"/>
      <c r="K323" s="296"/>
      <c r="L323" s="296"/>
      <c r="M323" s="296"/>
      <c r="N323" s="296"/>
      <c r="O323" s="296"/>
      <c r="P323" s="296"/>
      <c r="Q323" s="296"/>
      <c r="R323" s="296"/>
      <c r="S323" s="296"/>
      <c r="T323" s="296"/>
      <c r="U323" s="296"/>
      <c r="V323" s="347"/>
      <c r="W323" s="296"/>
      <c r="X323" s="296"/>
      <c r="Y323" s="296"/>
      <c r="Z323" s="296"/>
      <c r="AA323" s="296"/>
      <c r="AB323" s="296"/>
      <c r="AC323" s="296"/>
      <c r="AD323" s="296"/>
      <c r="AE323" s="296"/>
      <c r="AF323" s="296"/>
      <c r="AG323" s="296"/>
      <c r="AH323" s="296"/>
      <c r="AI323" s="296"/>
      <c r="AJ323" s="296"/>
      <c r="AK323" s="296"/>
      <c r="AL323" s="296"/>
      <c r="AM323" s="296"/>
      <c r="AN323" s="296"/>
      <c r="AO323" s="296"/>
      <c r="AP323" s="296"/>
      <c r="AQ323" s="296"/>
      <c r="AR323" s="296"/>
      <c r="AS323" s="296"/>
      <c r="AT323" s="296"/>
      <c r="AU323" s="296"/>
      <c r="AV323" s="296"/>
      <c r="AW323" s="296"/>
      <c r="AX323" s="296"/>
      <c r="AY323" s="296"/>
      <c r="AZ323" s="296"/>
      <c r="BA323" s="296"/>
      <c r="BB323" s="296"/>
      <c r="BC323" s="296"/>
      <c r="BD323" s="296"/>
      <c r="BE323" s="296"/>
      <c r="BF323" s="296"/>
      <c r="BG323" s="296"/>
      <c r="BH323" s="296"/>
      <c r="BI323" s="296"/>
      <c r="BJ323" s="296"/>
    </row>
    <row r="324" customFormat="false" ht="15.75" hidden="false" customHeight="false" outlineLevel="0" collapsed="false">
      <c r="A324" s="301" t="n">
        <v>43912</v>
      </c>
      <c r="B324" s="295" t="s">
        <v>99</v>
      </c>
      <c r="C324" s="296"/>
      <c r="D324" s="296"/>
      <c r="E324" s="296"/>
      <c r="F324" s="296"/>
      <c r="G324" s="296"/>
      <c r="H324" s="296"/>
      <c r="I324" s="296"/>
      <c r="J324" s="296"/>
      <c r="K324" s="296"/>
      <c r="L324" s="296"/>
      <c r="M324" s="296"/>
      <c r="N324" s="296"/>
      <c r="O324" s="296"/>
      <c r="P324" s="296"/>
      <c r="Q324" s="296"/>
      <c r="R324" s="296"/>
      <c r="S324" s="296"/>
      <c r="T324" s="296"/>
      <c r="U324" s="296"/>
      <c r="V324" s="347"/>
      <c r="W324" s="296"/>
      <c r="X324" s="296"/>
      <c r="Y324" s="296"/>
      <c r="Z324" s="296"/>
      <c r="AA324" s="296"/>
      <c r="AB324" s="296"/>
      <c r="AC324" s="296"/>
      <c r="AD324" s="296"/>
      <c r="AE324" s="296"/>
      <c r="AF324" s="296"/>
      <c r="AG324" s="296"/>
      <c r="AH324" s="296"/>
      <c r="AI324" s="296"/>
      <c r="AJ324" s="296"/>
      <c r="AK324" s="296"/>
      <c r="AL324" s="296"/>
      <c r="AM324" s="296"/>
      <c r="AN324" s="296"/>
      <c r="AO324" s="296"/>
      <c r="AP324" s="296"/>
      <c r="AQ324" s="296"/>
      <c r="AR324" s="296"/>
      <c r="AS324" s="296"/>
      <c r="AT324" s="296"/>
      <c r="AU324" s="296"/>
      <c r="AV324" s="296"/>
      <c r="AW324" s="296"/>
      <c r="AX324" s="296"/>
      <c r="AY324" s="296"/>
      <c r="AZ324" s="296"/>
      <c r="BA324" s="296"/>
      <c r="BB324" s="296"/>
      <c r="BC324" s="296"/>
      <c r="BD324" s="296"/>
      <c r="BE324" s="296"/>
      <c r="BF324" s="296"/>
      <c r="BG324" s="296"/>
      <c r="BH324" s="296"/>
      <c r="BI324" s="296"/>
      <c r="BJ324" s="296"/>
    </row>
    <row r="325" customFormat="false" ht="15.75" hidden="false" customHeight="false" outlineLevel="0" collapsed="false">
      <c r="A325" s="301" t="n">
        <v>43912</v>
      </c>
      <c r="B325" s="295" t="s">
        <v>100</v>
      </c>
      <c r="C325" s="296"/>
      <c r="D325" s="296"/>
      <c r="E325" s="296"/>
      <c r="F325" s="296"/>
      <c r="G325" s="296"/>
      <c r="H325" s="296"/>
      <c r="I325" s="296"/>
      <c r="J325" s="296"/>
      <c r="K325" s="296"/>
      <c r="L325" s="296"/>
      <c r="M325" s="296"/>
      <c r="N325" s="296"/>
      <c r="O325" s="296"/>
      <c r="P325" s="296"/>
      <c r="Q325" s="296"/>
      <c r="R325" s="296"/>
      <c r="S325" s="296"/>
      <c r="T325" s="296"/>
      <c r="U325" s="296"/>
      <c r="V325" s="347"/>
      <c r="W325" s="296"/>
      <c r="X325" s="296"/>
      <c r="Y325" s="296"/>
      <c r="Z325" s="296"/>
      <c r="AA325" s="296"/>
      <c r="AB325" s="296"/>
      <c r="AC325" s="296"/>
      <c r="AD325" s="296"/>
      <c r="AE325" s="296"/>
      <c r="AF325" s="296"/>
      <c r="AG325" s="296"/>
      <c r="AH325" s="296"/>
      <c r="AI325" s="296"/>
      <c r="AJ325" s="296"/>
      <c r="AK325" s="296"/>
      <c r="AL325" s="296"/>
      <c r="AM325" s="296"/>
      <c r="AN325" s="296"/>
      <c r="AO325" s="296"/>
      <c r="AP325" s="296"/>
      <c r="AQ325" s="296"/>
      <c r="AR325" s="296"/>
      <c r="AS325" s="296"/>
      <c r="AT325" s="296"/>
      <c r="AU325" s="296"/>
      <c r="AV325" s="296"/>
      <c r="AW325" s="296"/>
      <c r="AX325" s="296"/>
      <c r="AY325" s="296"/>
      <c r="AZ325" s="296"/>
      <c r="BA325" s="296"/>
      <c r="BB325" s="296"/>
      <c r="BC325" s="296"/>
      <c r="BD325" s="296"/>
      <c r="BE325" s="296"/>
      <c r="BF325" s="296"/>
      <c r="BG325" s="296"/>
      <c r="BH325" s="296"/>
      <c r="BI325" s="296"/>
      <c r="BJ325" s="296"/>
    </row>
    <row r="326" customFormat="false" ht="15.75" hidden="false" customHeight="false" outlineLevel="0" collapsed="false">
      <c r="A326" s="301" t="n">
        <v>43912</v>
      </c>
      <c r="B326" s="295" t="s">
        <v>102</v>
      </c>
      <c r="C326" s="295" t="n">
        <v>1</v>
      </c>
      <c r="D326" s="296"/>
      <c r="E326" s="296"/>
      <c r="F326" s="296"/>
      <c r="G326" s="296"/>
      <c r="H326" s="296"/>
      <c r="I326" s="296"/>
      <c r="J326" s="296"/>
      <c r="K326" s="296"/>
      <c r="L326" s="296"/>
      <c r="M326" s="296"/>
      <c r="N326" s="296"/>
      <c r="O326" s="296"/>
      <c r="P326" s="296"/>
      <c r="Q326" s="296"/>
      <c r="R326" s="296"/>
      <c r="S326" s="296"/>
      <c r="T326" s="296"/>
      <c r="U326" s="296"/>
      <c r="V326" s="347"/>
      <c r="W326" s="296"/>
      <c r="X326" s="296"/>
      <c r="Y326" s="296"/>
      <c r="Z326" s="296"/>
      <c r="AA326" s="296"/>
      <c r="AB326" s="296"/>
      <c r="AC326" s="296"/>
      <c r="AD326" s="296"/>
      <c r="AE326" s="296"/>
      <c r="AF326" s="296"/>
      <c r="AG326" s="296"/>
      <c r="AH326" s="296"/>
      <c r="AI326" s="296"/>
      <c r="AJ326" s="296"/>
      <c r="AK326" s="296"/>
      <c r="AL326" s="296"/>
      <c r="AM326" s="296"/>
      <c r="AN326" s="296"/>
      <c r="AO326" s="296"/>
      <c r="AP326" s="296"/>
      <c r="AQ326" s="296"/>
      <c r="AR326" s="296"/>
      <c r="AS326" s="296"/>
      <c r="AT326" s="296"/>
      <c r="AU326" s="296"/>
      <c r="AV326" s="296"/>
      <c r="AW326" s="296"/>
      <c r="AX326" s="296"/>
      <c r="AY326" s="296"/>
      <c r="AZ326" s="296"/>
      <c r="BA326" s="296"/>
      <c r="BB326" s="296"/>
      <c r="BC326" s="296"/>
      <c r="BD326" s="296"/>
      <c r="BE326" s="296"/>
      <c r="BF326" s="296"/>
      <c r="BG326" s="296"/>
      <c r="BH326" s="296"/>
      <c r="BI326" s="296"/>
      <c r="BJ326" s="296"/>
    </row>
    <row r="327" customFormat="false" ht="15.75" hidden="false" customHeight="false" outlineLevel="0" collapsed="false">
      <c r="A327" s="301" t="n">
        <v>43912</v>
      </c>
      <c r="B327" s="295" t="s">
        <v>104</v>
      </c>
      <c r="C327" s="295" t="n">
        <v>2</v>
      </c>
      <c r="D327" s="296"/>
      <c r="E327" s="296"/>
      <c r="F327" s="296"/>
      <c r="G327" s="296"/>
      <c r="H327" s="296"/>
      <c r="I327" s="296"/>
      <c r="J327" s="296"/>
      <c r="K327" s="296"/>
      <c r="L327" s="296"/>
      <c r="M327" s="296"/>
      <c r="N327" s="296"/>
      <c r="O327" s="296"/>
      <c r="P327" s="296"/>
      <c r="Q327" s="296"/>
      <c r="R327" s="296"/>
      <c r="S327" s="296"/>
      <c r="T327" s="296"/>
      <c r="U327" s="296"/>
      <c r="V327" s="347"/>
      <c r="W327" s="296"/>
      <c r="X327" s="296"/>
      <c r="Y327" s="296"/>
      <c r="Z327" s="296"/>
      <c r="AA327" s="296"/>
      <c r="AB327" s="296"/>
      <c r="AC327" s="296"/>
      <c r="AD327" s="296"/>
      <c r="AE327" s="296"/>
      <c r="AF327" s="296"/>
      <c r="AG327" s="296"/>
      <c r="AH327" s="296"/>
      <c r="AI327" s="296"/>
      <c r="AJ327" s="296"/>
      <c r="AK327" s="296"/>
      <c r="AL327" s="296"/>
      <c r="AM327" s="296"/>
      <c r="AN327" s="296"/>
      <c r="AO327" s="296"/>
      <c r="AP327" s="296"/>
      <c r="AQ327" s="296"/>
      <c r="AR327" s="296"/>
      <c r="AS327" s="296"/>
      <c r="AT327" s="296"/>
      <c r="AU327" s="296"/>
      <c r="AV327" s="296"/>
      <c r="AW327" s="296"/>
      <c r="AX327" s="296"/>
      <c r="AY327" s="296"/>
      <c r="AZ327" s="296"/>
      <c r="BA327" s="296"/>
      <c r="BB327" s="296"/>
      <c r="BC327" s="296"/>
      <c r="BD327" s="296"/>
      <c r="BE327" s="296"/>
      <c r="BF327" s="296"/>
      <c r="BG327" s="296"/>
      <c r="BH327" s="296"/>
      <c r="BI327" s="296"/>
      <c r="BJ327" s="296"/>
    </row>
    <row r="328" customFormat="false" ht="15.75" hidden="false" customHeight="false" outlineLevel="0" collapsed="false">
      <c r="A328" s="301" t="n">
        <v>43912</v>
      </c>
      <c r="B328" s="295" t="s">
        <v>1113</v>
      </c>
      <c r="C328" s="296"/>
      <c r="D328" s="296"/>
      <c r="E328" s="296"/>
      <c r="F328" s="296"/>
      <c r="G328" s="296"/>
      <c r="H328" s="296"/>
      <c r="I328" s="296"/>
      <c r="J328" s="296"/>
      <c r="K328" s="296"/>
      <c r="L328" s="296"/>
      <c r="M328" s="296"/>
      <c r="N328" s="296"/>
      <c r="O328" s="296"/>
      <c r="P328" s="296"/>
      <c r="Q328" s="296"/>
      <c r="R328" s="296"/>
      <c r="S328" s="296"/>
      <c r="T328" s="296"/>
      <c r="U328" s="296"/>
      <c r="V328" s="347"/>
      <c r="W328" s="296"/>
      <c r="X328" s="296"/>
      <c r="Y328" s="296"/>
      <c r="Z328" s="296"/>
      <c r="AA328" s="296"/>
      <c r="AB328" s="296"/>
      <c r="AC328" s="296"/>
      <c r="AD328" s="296"/>
      <c r="AE328" s="296"/>
      <c r="AF328" s="296"/>
      <c r="AG328" s="296"/>
      <c r="AH328" s="296"/>
      <c r="AI328" s="296"/>
      <c r="AJ328" s="296"/>
      <c r="AK328" s="296"/>
      <c r="AL328" s="296"/>
      <c r="AM328" s="296"/>
      <c r="AN328" s="296"/>
      <c r="AO328" s="296"/>
      <c r="AP328" s="296"/>
      <c r="AQ328" s="296"/>
      <c r="AR328" s="296"/>
      <c r="AS328" s="296"/>
      <c r="AT328" s="296"/>
      <c r="AU328" s="296"/>
      <c r="AV328" s="296"/>
      <c r="AW328" s="296"/>
      <c r="AX328" s="296"/>
      <c r="AY328" s="296"/>
      <c r="AZ328" s="296"/>
      <c r="BA328" s="296"/>
      <c r="BB328" s="296"/>
      <c r="BC328" s="296"/>
      <c r="BD328" s="296"/>
      <c r="BE328" s="296"/>
      <c r="BF328" s="296"/>
      <c r="BG328" s="296"/>
      <c r="BH328" s="296"/>
      <c r="BI328" s="296"/>
      <c r="BJ328" s="296"/>
    </row>
    <row r="329" customFormat="false" ht="15.75" hidden="false" customHeight="false" outlineLevel="0" collapsed="false">
      <c r="A329" s="296"/>
      <c r="B329" s="296"/>
      <c r="C329" s="296"/>
      <c r="D329" s="296"/>
      <c r="E329" s="296"/>
      <c r="F329" s="296"/>
      <c r="G329" s="296"/>
      <c r="H329" s="296"/>
      <c r="I329" s="296"/>
      <c r="J329" s="296"/>
      <c r="K329" s="296"/>
      <c r="L329" s="296"/>
      <c r="M329" s="296"/>
      <c r="N329" s="296"/>
      <c r="O329" s="296"/>
      <c r="P329" s="296"/>
      <c r="Q329" s="296"/>
      <c r="R329" s="296"/>
      <c r="S329" s="296"/>
      <c r="T329" s="296"/>
      <c r="U329" s="296"/>
      <c r="V329" s="347"/>
      <c r="W329" s="296"/>
      <c r="X329" s="296"/>
      <c r="Y329" s="296"/>
      <c r="Z329" s="296"/>
      <c r="AA329" s="296"/>
      <c r="AB329" s="296"/>
      <c r="AC329" s="296"/>
      <c r="AD329" s="296"/>
      <c r="AE329" s="296"/>
      <c r="AF329" s="296"/>
      <c r="AG329" s="296"/>
      <c r="AH329" s="296"/>
      <c r="AI329" s="296"/>
      <c r="AJ329" s="296"/>
      <c r="AK329" s="296"/>
      <c r="AL329" s="296"/>
      <c r="AM329" s="296"/>
      <c r="AN329" s="296"/>
      <c r="AO329" s="296"/>
      <c r="AP329" s="296"/>
      <c r="AQ329" s="296"/>
      <c r="AR329" s="296"/>
      <c r="AS329" s="296"/>
      <c r="AT329" s="296"/>
      <c r="AU329" s="296"/>
      <c r="AV329" s="296"/>
      <c r="AW329" s="296"/>
      <c r="AX329" s="296"/>
      <c r="AY329" s="296"/>
      <c r="AZ329" s="296"/>
      <c r="BA329" s="296"/>
      <c r="BB329" s="296"/>
      <c r="BC329" s="296"/>
      <c r="BD329" s="296"/>
      <c r="BE329" s="296"/>
      <c r="BF329" s="296"/>
      <c r="BG329" s="296"/>
      <c r="BH329" s="296"/>
      <c r="BI329" s="296"/>
      <c r="BJ329" s="296"/>
    </row>
    <row r="330" customFormat="false" ht="15.75" hidden="false" customHeight="false" outlineLevel="0" collapsed="false">
      <c r="A330" s="301" t="n">
        <v>43911</v>
      </c>
      <c r="B330" s="295" t="s">
        <v>74</v>
      </c>
      <c r="C330" s="296"/>
      <c r="D330" s="296"/>
      <c r="E330" s="296"/>
      <c r="F330" s="296"/>
      <c r="G330" s="296"/>
      <c r="H330" s="296"/>
      <c r="I330" s="296"/>
      <c r="J330" s="296"/>
      <c r="K330" s="296"/>
      <c r="L330" s="296"/>
      <c r="M330" s="296"/>
      <c r="N330" s="296"/>
      <c r="O330" s="296"/>
      <c r="P330" s="296"/>
      <c r="Q330" s="296"/>
      <c r="R330" s="296"/>
      <c r="S330" s="296"/>
      <c r="T330" s="296"/>
      <c r="U330" s="296"/>
      <c r="V330" s="347"/>
      <c r="W330" s="296"/>
      <c r="X330" s="296"/>
      <c r="Y330" s="296"/>
      <c r="Z330" s="296"/>
      <c r="AA330" s="296"/>
      <c r="AB330" s="296"/>
      <c r="AC330" s="296"/>
      <c r="AD330" s="296"/>
      <c r="AE330" s="296"/>
      <c r="AF330" s="296"/>
      <c r="AG330" s="296"/>
      <c r="AH330" s="296"/>
      <c r="AI330" s="296"/>
      <c r="AJ330" s="296"/>
      <c r="AK330" s="296"/>
      <c r="AL330" s="296"/>
      <c r="AM330" s="296"/>
      <c r="AN330" s="296"/>
      <c r="AO330" s="296"/>
      <c r="AP330" s="296"/>
      <c r="AQ330" s="296"/>
      <c r="AR330" s="296"/>
      <c r="AS330" s="296"/>
      <c r="AT330" s="296"/>
      <c r="AU330" s="296"/>
      <c r="AV330" s="296"/>
      <c r="AW330" s="296"/>
      <c r="AX330" s="296"/>
      <c r="AY330" s="296"/>
      <c r="AZ330" s="296"/>
      <c r="BA330" s="296"/>
      <c r="BB330" s="296"/>
      <c r="BC330" s="296"/>
      <c r="BD330" s="296"/>
      <c r="BE330" s="296"/>
      <c r="BF330" s="296"/>
      <c r="BG330" s="296"/>
      <c r="BH330" s="296"/>
      <c r="BI330" s="296"/>
      <c r="BJ330" s="296"/>
    </row>
    <row r="331" customFormat="false" ht="15.75" hidden="false" customHeight="false" outlineLevel="0" collapsed="false">
      <c r="A331" s="301" t="n">
        <v>43911</v>
      </c>
      <c r="B331" s="295" t="s">
        <v>75</v>
      </c>
      <c r="C331" s="295" t="n">
        <v>4</v>
      </c>
      <c r="D331" s="296"/>
      <c r="E331" s="295" t="n">
        <v>1</v>
      </c>
      <c r="F331" s="296"/>
      <c r="G331" s="296"/>
      <c r="H331" s="296"/>
      <c r="I331" s="296"/>
      <c r="J331" s="296"/>
      <c r="K331" s="296"/>
      <c r="L331" s="296"/>
      <c r="M331" s="296"/>
      <c r="N331" s="296"/>
      <c r="O331" s="296"/>
      <c r="P331" s="296"/>
      <c r="Q331" s="296"/>
      <c r="R331" s="296"/>
      <c r="S331" s="296"/>
      <c r="T331" s="296"/>
      <c r="U331" s="296"/>
      <c r="V331" s="347"/>
      <c r="W331" s="296"/>
      <c r="X331" s="296"/>
      <c r="Y331" s="296"/>
      <c r="Z331" s="296"/>
      <c r="AA331" s="296"/>
      <c r="AB331" s="296"/>
      <c r="AC331" s="296"/>
      <c r="AD331" s="296"/>
      <c r="AE331" s="296"/>
      <c r="AF331" s="296"/>
      <c r="AG331" s="296"/>
      <c r="AH331" s="296"/>
      <c r="AI331" s="296"/>
      <c r="AJ331" s="296"/>
      <c r="AK331" s="296"/>
      <c r="AL331" s="296"/>
      <c r="AM331" s="296"/>
      <c r="AN331" s="296"/>
      <c r="AO331" s="296"/>
      <c r="AP331" s="296"/>
      <c r="AQ331" s="296"/>
      <c r="AR331" s="296"/>
      <c r="AS331" s="296"/>
      <c r="AT331" s="296"/>
      <c r="AU331" s="296"/>
      <c r="AV331" s="296"/>
      <c r="AW331" s="296"/>
      <c r="AX331" s="296"/>
      <c r="AY331" s="296"/>
      <c r="AZ331" s="296"/>
      <c r="BA331" s="296"/>
      <c r="BB331" s="296"/>
      <c r="BC331" s="296"/>
      <c r="BD331" s="296"/>
      <c r="BE331" s="296"/>
      <c r="BF331" s="296"/>
      <c r="BG331" s="296"/>
      <c r="BH331" s="296"/>
      <c r="BI331" s="296"/>
      <c r="BJ331" s="296"/>
    </row>
    <row r="332" customFormat="false" ht="15.75" hidden="false" customHeight="false" outlineLevel="0" collapsed="false">
      <c r="A332" s="301" t="n">
        <v>43911</v>
      </c>
      <c r="B332" s="295" t="s">
        <v>78</v>
      </c>
      <c r="C332" s="295" t="n">
        <v>1</v>
      </c>
      <c r="D332" s="295" t="n">
        <v>1</v>
      </c>
      <c r="E332" s="296"/>
      <c r="F332" s="296"/>
      <c r="G332" s="296"/>
      <c r="H332" s="296"/>
      <c r="I332" s="296"/>
      <c r="J332" s="296"/>
      <c r="K332" s="296"/>
      <c r="L332" s="296"/>
      <c r="M332" s="296"/>
      <c r="N332" s="296"/>
      <c r="O332" s="296"/>
      <c r="P332" s="296"/>
      <c r="Q332" s="296"/>
      <c r="R332" s="296"/>
      <c r="S332" s="296"/>
      <c r="T332" s="296"/>
      <c r="U332" s="296"/>
      <c r="V332" s="347"/>
      <c r="W332" s="296"/>
      <c r="X332" s="296"/>
      <c r="Y332" s="296"/>
      <c r="Z332" s="296"/>
      <c r="AA332" s="296"/>
      <c r="AB332" s="296"/>
      <c r="AC332" s="296"/>
      <c r="AD332" s="296"/>
      <c r="AE332" s="296"/>
      <c r="AF332" s="296"/>
      <c r="AG332" s="296"/>
      <c r="AH332" s="296"/>
      <c r="AI332" s="296"/>
      <c r="AJ332" s="296"/>
      <c r="AK332" s="296"/>
      <c r="AL332" s="296"/>
      <c r="AM332" s="296"/>
      <c r="AN332" s="296"/>
      <c r="AO332" s="296"/>
      <c r="AP332" s="296"/>
      <c r="AQ332" s="296"/>
      <c r="AR332" s="296"/>
      <c r="AS332" s="296"/>
      <c r="AT332" s="296"/>
      <c r="AU332" s="296"/>
      <c r="AV332" s="296"/>
      <c r="AW332" s="296"/>
      <c r="AX332" s="296"/>
      <c r="AY332" s="296"/>
      <c r="AZ332" s="296"/>
      <c r="BA332" s="296"/>
      <c r="BB332" s="296"/>
      <c r="BC332" s="296"/>
      <c r="BD332" s="296"/>
      <c r="BE332" s="296"/>
      <c r="BF332" s="296"/>
      <c r="BG332" s="296"/>
      <c r="BH332" s="296"/>
      <c r="BI332" s="296"/>
      <c r="BJ332" s="296"/>
    </row>
    <row r="333" customFormat="false" ht="15.75" hidden="false" customHeight="false" outlineLevel="0" collapsed="false">
      <c r="A333" s="301" t="n">
        <v>43911</v>
      </c>
      <c r="B333" s="295" t="s">
        <v>79</v>
      </c>
      <c r="C333" s="295" t="n">
        <v>44</v>
      </c>
      <c r="D333" s="295" t="n">
        <v>3</v>
      </c>
      <c r="E333" s="295" t="n">
        <v>5</v>
      </c>
      <c r="F333" s="296"/>
      <c r="G333" s="296"/>
      <c r="H333" s="296"/>
      <c r="I333" s="296"/>
      <c r="J333" s="296"/>
      <c r="K333" s="296"/>
      <c r="L333" s="296"/>
      <c r="M333" s="296"/>
      <c r="N333" s="296"/>
      <c r="O333" s="296"/>
      <c r="P333" s="296"/>
      <c r="Q333" s="296"/>
      <c r="R333" s="296"/>
      <c r="S333" s="296"/>
      <c r="T333" s="296"/>
      <c r="U333" s="296"/>
      <c r="V333" s="347"/>
      <c r="W333" s="296"/>
      <c r="X333" s="296"/>
      <c r="Y333" s="296"/>
      <c r="Z333" s="296"/>
      <c r="AA333" s="296"/>
      <c r="AB333" s="296"/>
      <c r="AC333" s="296"/>
      <c r="AD333" s="296"/>
      <c r="AE333" s="296"/>
      <c r="AF333" s="296"/>
      <c r="AG333" s="296"/>
      <c r="AH333" s="296"/>
      <c r="AI333" s="296"/>
      <c r="AJ333" s="296"/>
      <c r="AK333" s="296"/>
      <c r="AL333" s="296"/>
      <c r="AM333" s="296"/>
      <c r="AN333" s="296"/>
      <c r="AO333" s="296"/>
      <c r="AP333" s="296"/>
      <c r="AQ333" s="296"/>
      <c r="AR333" s="296"/>
      <c r="AS333" s="296"/>
      <c r="AT333" s="296"/>
      <c r="AU333" s="296"/>
      <c r="AV333" s="296"/>
      <c r="AW333" s="296"/>
      <c r="AX333" s="296"/>
      <c r="AY333" s="296"/>
      <c r="AZ333" s="296"/>
      <c r="BA333" s="296"/>
      <c r="BB333" s="296"/>
      <c r="BC333" s="296"/>
      <c r="BD333" s="296"/>
      <c r="BE333" s="296"/>
      <c r="BF333" s="296"/>
      <c r="BG333" s="296"/>
      <c r="BH333" s="296"/>
      <c r="BI333" s="296"/>
      <c r="BJ333" s="296"/>
    </row>
    <row r="334" customFormat="false" ht="15.75" hidden="false" customHeight="false" outlineLevel="0" collapsed="false">
      <c r="A334" s="301" t="n">
        <v>43911</v>
      </c>
      <c r="B334" s="295" t="s">
        <v>82</v>
      </c>
      <c r="C334" s="295" t="n">
        <v>14</v>
      </c>
      <c r="D334" s="296"/>
      <c r="E334" s="296"/>
      <c r="F334" s="296"/>
      <c r="G334" s="296"/>
      <c r="H334" s="296"/>
      <c r="I334" s="296"/>
      <c r="J334" s="296"/>
      <c r="K334" s="296"/>
      <c r="L334" s="296"/>
      <c r="M334" s="296"/>
      <c r="N334" s="296"/>
      <c r="O334" s="296"/>
      <c r="P334" s="296"/>
      <c r="Q334" s="296"/>
      <c r="R334" s="296"/>
      <c r="S334" s="296"/>
      <c r="T334" s="296"/>
      <c r="U334" s="296"/>
      <c r="V334" s="347"/>
      <c r="W334" s="296"/>
      <c r="X334" s="296"/>
      <c r="Y334" s="296"/>
      <c r="Z334" s="296"/>
      <c r="AA334" s="296"/>
      <c r="AB334" s="296"/>
      <c r="AC334" s="296"/>
      <c r="AD334" s="296"/>
      <c r="AE334" s="296"/>
      <c r="AF334" s="296"/>
      <c r="AG334" s="296"/>
      <c r="AH334" s="296"/>
      <c r="AI334" s="296"/>
      <c r="AJ334" s="296"/>
      <c r="AK334" s="296"/>
      <c r="AL334" s="296"/>
      <c r="AM334" s="296"/>
      <c r="AN334" s="296"/>
      <c r="AO334" s="296"/>
      <c r="AP334" s="296"/>
      <c r="AQ334" s="296"/>
      <c r="AR334" s="296"/>
      <c r="AS334" s="296"/>
      <c r="AT334" s="296"/>
      <c r="AU334" s="296"/>
      <c r="AV334" s="296"/>
      <c r="AW334" s="296"/>
      <c r="AX334" s="296"/>
      <c r="AY334" s="296"/>
      <c r="AZ334" s="296"/>
      <c r="BA334" s="296"/>
      <c r="BB334" s="296"/>
      <c r="BC334" s="296"/>
      <c r="BD334" s="296"/>
      <c r="BE334" s="296"/>
      <c r="BF334" s="296"/>
      <c r="BG334" s="296"/>
      <c r="BH334" s="296"/>
      <c r="BI334" s="296"/>
      <c r="BJ334" s="296"/>
    </row>
    <row r="335" customFormat="false" ht="15.75" hidden="false" customHeight="false" outlineLevel="0" collapsed="false">
      <c r="A335" s="301" t="n">
        <v>43911</v>
      </c>
      <c r="B335" s="295" t="s">
        <v>83</v>
      </c>
      <c r="C335" s="295" t="n">
        <v>2</v>
      </c>
      <c r="D335" s="296"/>
      <c r="E335" s="296"/>
      <c r="F335" s="296"/>
      <c r="G335" s="296"/>
      <c r="H335" s="296"/>
      <c r="I335" s="296"/>
      <c r="J335" s="296"/>
      <c r="K335" s="296"/>
      <c r="L335" s="296"/>
      <c r="M335" s="296"/>
      <c r="N335" s="296"/>
      <c r="O335" s="296"/>
      <c r="P335" s="296"/>
      <c r="Q335" s="296"/>
      <c r="R335" s="296"/>
      <c r="S335" s="296"/>
      <c r="T335" s="296"/>
      <c r="U335" s="296"/>
      <c r="V335" s="347"/>
      <c r="W335" s="296"/>
      <c r="X335" s="296"/>
      <c r="Y335" s="296"/>
      <c r="Z335" s="296"/>
      <c r="AA335" s="296"/>
      <c r="AB335" s="296"/>
      <c r="AC335" s="296"/>
      <c r="AD335" s="296"/>
      <c r="AE335" s="296"/>
      <c r="AF335" s="296"/>
      <c r="AG335" s="296"/>
      <c r="AH335" s="296"/>
      <c r="AI335" s="296"/>
      <c r="AJ335" s="296"/>
      <c r="AK335" s="296"/>
      <c r="AL335" s="296"/>
      <c r="AM335" s="296"/>
      <c r="AN335" s="296"/>
      <c r="AO335" s="296"/>
      <c r="AP335" s="296"/>
      <c r="AQ335" s="296"/>
      <c r="AR335" s="296"/>
      <c r="AS335" s="296"/>
      <c r="AT335" s="296"/>
      <c r="AU335" s="296"/>
      <c r="AV335" s="296"/>
      <c r="AW335" s="296"/>
      <c r="AX335" s="296"/>
      <c r="AY335" s="296"/>
      <c r="AZ335" s="296"/>
      <c r="BA335" s="296"/>
      <c r="BB335" s="296"/>
      <c r="BC335" s="296"/>
      <c r="BD335" s="296"/>
      <c r="BE335" s="296"/>
      <c r="BF335" s="296"/>
      <c r="BG335" s="296"/>
      <c r="BH335" s="296"/>
      <c r="BI335" s="296"/>
      <c r="BJ335" s="296"/>
    </row>
    <row r="336" customFormat="false" ht="15.75" hidden="false" customHeight="false" outlineLevel="0" collapsed="false">
      <c r="A336" s="301" t="n">
        <v>43911</v>
      </c>
      <c r="B336" s="295" t="s">
        <v>84</v>
      </c>
      <c r="C336" s="295" t="n">
        <v>11</v>
      </c>
      <c r="D336" s="296"/>
      <c r="E336" s="296"/>
      <c r="F336" s="296"/>
      <c r="G336" s="296"/>
      <c r="H336" s="296"/>
      <c r="I336" s="296"/>
      <c r="J336" s="296"/>
      <c r="K336" s="296"/>
      <c r="L336" s="296"/>
      <c r="M336" s="296"/>
      <c r="N336" s="296"/>
      <c r="O336" s="296"/>
      <c r="P336" s="296"/>
      <c r="Q336" s="296"/>
      <c r="R336" s="296"/>
      <c r="S336" s="296"/>
      <c r="T336" s="296"/>
      <c r="U336" s="296"/>
      <c r="V336" s="347"/>
      <c r="W336" s="296"/>
      <c r="X336" s="296"/>
      <c r="Y336" s="296"/>
      <c r="Z336" s="296"/>
      <c r="AA336" s="296"/>
      <c r="AB336" s="296"/>
      <c r="AC336" s="296"/>
      <c r="AD336" s="296"/>
      <c r="AE336" s="296"/>
      <c r="AF336" s="296"/>
      <c r="AG336" s="296"/>
      <c r="AH336" s="296"/>
      <c r="AI336" s="296"/>
      <c r="AJ336" s="296"/>
      <c r="AK336" s="296"/>
      <c r="AL336" s="296"/>
      <c r="AM336" s="296"/>
      <c r="AN336" s="296"/>
      <c r="AO336" s="296"/>
      <c r="AP336" s="296"/>
      <c r="AQ336" s="296"/>
      <c r="AR336" s="296"/>
      <c r="AS336" s="296"/>
      <c r="AT336" s="296"/>
      <c r="AU336" s="296"/>
      <c r="AV336" s="296"/>
      <c r="AW336" s="296"/>
      <c r="AX336" s="296"/>
      <c r="AY336" s="296"/>
      <c r="AZ336" s="296"/>
      <c r="BA336" s="296"/>
      <c r="BB336" s="296"/>
      <c r="BC336" s="296"/>
      <c r="BD336" s="296"/>
      <c r="BE336" s="296"/>
      <c r="BF336" s="296"/>
      <c r="BG336" s="296"/>
      <c r="BH336" s="296"/>
      <c r="BI336" s="296"/>
      <c r="BJ336" s="296"/>
    </row>
    <row r="337" customFormat="false" ht="15.75" hidden="false" customHeight="false" outlineLevel="0" collapsed="false">
      <c r="A337" s="301" t="n">
        <v>43911</v>
      </c>
      <c r="B337" s="295" t="s">
        <v>85</v>
      </c>
      <c r="C337" s="296"/>
      <c r="D337" s="296"/>
      <c r="E337" s="296"/>
      <c r="F337" s="296"/>
      <c r="G337" s="296"/>
      <c r="H337" s="296"/>
      <c r="I337" s="296"/>
      <c r="J337" s="296"/>
      <c r="K337" s="296"/>
      <c r="L337" s="296"/>
      <c r="M337" s="296"/>
      <c r="N337" s="296"/>
      <c r="O337" s="296"/>
      <c r="P337" s="296"/>
      <c r="Q337" s="296"/>
      <c r="R337" s="296"/>
      <c r="S337" s="296"/>
      <c r="T337" s="296"/>
      <c r="U337" s="296"/>
      <c r="V337" s="347"/>
      <c r="W337" s="296"/>
      <c r="X337" s="296"/>
      <c r="Y337" s="296"/>
      <c r="Z337" s="296"/>
      <c r="AA337" s="296"/>
      <c r="AB337" s="296"/>
      <c r="AC337" s="296"/>
      <c r="AD337" s="296"/>
      <c r="AE337" s="296"/>
      <c r="AF337" s="296"/>
      <c r="AG337" s="296"/>
      <c r="AH337" s="296"/>
      <c r="AI337" s="296"/>
      <c r="AJ337" s="296"/>
      <c r="AK337" s="296"/>
      <c r="AL337" s="296"/>
      <c r="AM337" s="296"/>
      <c r="AN337" s="296"/>
      <c r="AO337" s="296"/>
      <c r="AP337" s="296"/>
      <c r="AQ337" s="296"/>
      <c r="AR337" s="296"/>
      <c r="AS337" s="296"/>
      <c r="AT337" s="296"/>
      <c r="AU337" s="296"/>
      <c r="AV337" s="296"/>
      <c r="AW337" s="296"/>
      <c r="AX337" s="296"/>
      <c r="AY337" s="296"/>
      <c r="AZ337" s="296"/>
      <c r="BA337" s="296"/>
      <c r="BB337" s="296"/>
      <c r="BC337" s="296"/>
      <c r="BD337" s="296"/>
      <c r="BE337" s="296"/>
      <c r="BF337" s="296"/>
      <c r="BG337" s="296"/>
      <c r="BH337" s="296"/>
      <c r="BI337" s="296"/>
      <c r="BJ337" s="296"/>
    </row>
    <row r="338" customFormat="false" ht="15.75" hidden="false" customHeight="false" outlineLevel="0" collapsed="false">
      <c r="A338" s="301" t="n">
        <v>43911</v>
      </c>
      <c r="B338" s="295" t="s">
        <v>86</v>
      </c>
      <c r="C338" s="296"/>
      <c r="D338" s="296"/>
      <c r="E338" s="296"/>
      <c r="F338" s="296"/>
      <c r="G338" s="296"/>
      <c r="H338" s="296"/>
      <c r="I338" s="296"/>
      <c r="J338" s="296"/>
      <c r="K338" s="296"/>
      <c r="L338" s="296"/>
      <c r="M338" s="296"/>
      <c r="N338" s="296"/>
      <c r="O338" s="296"/>
      <c r="P338" s="296"/>
      <c r="Q338" s="296"/>
      <c r="R338" s="296"/>
      <c r="S338" s="296"/>
      <c r="T338" s="296"/>
      <c r="U338" s="296"/>
      <c r="V338" s="347"/>
      <c r="W338" s="296"/>
      <c r="X338" s="296"/>
      <c r="Y338" s="296"/>
      <c r="Z338" s="296"/>
      <c r="AA338" s="296"/>
      <c r="AB338" s="296"/>
      <c r="AC338" s="296"/>
      <c r="AD338" s="296"/>
      <c r="AE338" s="296"/>
      <c r="AF338" s="296"/>
      <c r="AG338" s="296"/>
      <c r="AH338" s="296"/>
      <c r="AI338" s="296"/>
      <c r="AJ338" s="296"/>
      <c r="AK338" s="296"/>
      <c r="AL338" s="296"/>
      <c r="AM338" s="296"/>
      <c r="AN338" s="296"/>
      <c r="AO338" s="296"/>
      <c r="AP338" s="296"/>
      <c r="AQ338" s="296"/>
      <c r="AR338" s="296"/>
      <c r="AS338" s="296"/>
      <c r="AT338" s="296"/>
      <c r="AU338" s="296"/>
      <c r="AV338" s="296"/>
      <c r="AW338" s="296"/>
      <c r="AX338" s="296"/>
      <c r="AY338" s="296"/>
      <c r="AZ338" s="296"/>
      <c r="BA338" s="296"/>
      <c r="BB338" s="296"/>
      <c r="BC338" s="296"/>
      <c r="BD338" s="296"/>
      <c r="BE338" s="296"/>
      <c r="BF338" s="296"/>
      <c r="BG338" s="296"/>
      <c r="BH338" s="296"/>
      <c r="BI338" s="296"/>
      <c r="BJ338" s="296"/>
    </row>
    <row r="339" customFormat="false" ht="15.75" hidden="false" customHeight="false" outlineLevel="0" collapsed="false">
      <c r="A339" s="301" t="n">
        <v>43911</v>
      </c>
      <c r="B339" s="295" t="s">
        <v>87</v>
      </c>
      <c r="C339" s="296"/>
      <c r="D339" s="296"/>
      <c r="E339" s="296"/>
      <c r="F339" s="296"/>
      <c r="G339" s="296"/>
      <c r="H339" s="296"/>
      <c r="I339" s="296"/>
      <c r="J339" s="296"/>
      <c r="K339" s="296"/>
      <c r="L339" s="296"/>
      <c r="M339" s="296"/>
      <c r="N339" s="296"/>
      <c r="O339" s="296"/>
      <c r="P339" s="296"/>
      <c r="Q339" s="296"/>
      <c r="R339" s="296"/>
      <c r="S339" s="296"/>
      <c r="T339" s="296"/>
      <c r="U339" s="296"/>
      <c r="V339" s="347"/>
      <c r="W339" s="296"/>
      <c r="X339" s="296"/>
      <c r="Y339" s="296"/>
      <c r="Z339" s="296"/>
      <c r="AA339" s="296"/>
      <c r="AB339" s="296"/>
      <c r="AC339" s="296"/>
      <c r="AD339" s="296"/>
      <c r="AE339" s="296"/>
      <c r="AF339" s="296"/>
      <c r="AG339" s="296"/>
      <c r="AH339" s="296"/>
      <c r="AI339" s="296"/>
      <c r="AJ339" s="296"/>
      <c r="AK339" s="296"/>
      <c r="AL339" s="296"/>
      <c r="AM339" s="296"/>
      <c r="AN339" s="296"/>
      <c r="AO339" s="296"/>
      <c r="AP339" s="296"/>
      <c r="AQ339" s="296"/>
      <c r="AR339" s="296"/>
      <c r="AS339" s="296"/>
      <c r="AT339" s="296"/>
      <c r="AU339" s="296"/>
      <c r="AV339" s="296"/>
      <c r="AW339" s="296"/>
      <c r="AX339" s="296"/>
      <c r="AY339" s="296"/>
      <c r="AZ339" s="296"/>
      <c r="BA339" s="296"/>
      <c r="BB339" s="296"/>
      <c r="BC339" s="296"/>
      <c r="BD339" s="296"/>
      <c r="BE339" s="296"/>
      <c r="BF339" s="296"/>
      <c r="BG339" s="296"/>
      <c r="BH339" s="296"/>
      <c r="BI339" s="296"/>
      <c r="BJ339" s="296"/>
    </row>
    <row r="340" customFormat="false" ht="15.75" hidden="false" customHeight="false" outlineLevel="0" collapsed="false">
      <c r="A340" s="301" t="n">
        <v>43911</v>
      </c>
      <c r="B340" s="295" t="s">
        <v>90</v>
      </c>
      <c r="C340" s="296"/>
      <c r="D340" s="296"/>
      <c r="E340" s="296"/>
      <c r="F340" s="296"/>
      <c r="G340" s="296"/>
      <c r="H340" s="296"/>
      <c r="I340" s="296"/>
      <c r="J340" s="296"/>
      <c r="K340" s="296"/>
      <c r="L340" s="296"/>
      <c r="M340" s="296"/>
      <c r="N340" s="296"/>
      <c r="O340" s="296"/>
      <c r="P340" s="296"/>
      <c r="Q340" s="296"/>
      <c r="R340" s="296"/>
      <c r="S340" s="296"/>
      <c r="T340" s="296"/>
      <c r="U340" s="296"/>
      <c r="V340" s="347"/>
      <c r="W340" s="296"/>
      <c r="X340" s="296"/>
      <c r="Y340" s="296"/>
      <c r="Z340" s="296"/>
      <c r="AA340" s="296"/>
      <c r="AB340" s="296"/>
      <c r="AC340" s="296"/>
      <c r="AD340" s="296"/>
      <c r="AE340" s="296"/>
      <c r="AF340" s="296"/>
      <c r="AG340" s="296"/>
      <c r="AH340" s="296"/>
      <c r="AI340" s="296"/>
      <c r="AJ340" s="296"/>
      <c r="AK340" s="296"/>
      <c r="AL340" s="296"/>
      <c r="AM340" s="296"/>
      <c r="AN340" s="296"/>
      <c r="AO340" s="296"/>
      <c r="AP340" s="296"/>
      <c r="AQ340" s="296"/>
      <c r="AR340" s="296"/>
      <c r="AS340" s="296"/>
      <c r="AT340" s="296"/>
      <c r="AU340" s="296"/>
      <c r="AV340" s="296"/>
      <c r="AW340" s="296"/>
      <c r="AX340" s="296"/>
      <c r="AY340" s="296"/>
      <c r="AZ340" s="296"/>
      <c r="BA340" s="296"/>
      <c r="BB340" s="296"/>
      <c r="BC340" s="296"/>
      <c r="BD340" s="296"/>
      <c r="BE340" s="296"/>
      <c r="BF340" s="296"/>
      <c r="BG340" s="296"/>
      <c r="BH340" s="296"/>
      <c r="BI340" s="296"/>
      <c r="BJ340" s="296"/>
    </row>
    <row r="341" customFormat="false" ht="15.75" hidden="false" customHeight="false" outlineLevel="0" collapsed="false">
      <c r="A341" s="301" t="n">
        <v>43911</v>
      </c>
      <c r="B341" s="295" t="s">
        <v>94</v>
      </c>
      <c r="C341" s="296"/>
      <c r="D341" s="296"/>
      <c r="E341" s="296"/>
      <c r="F341" s="296"/>
      <c r="G341" s="296"/>
      <c r="H341" s="296"/>
      <c r="I341" s="296"/>
      <c r="J341" s="296"/>
      <c r="K341" s="296"/>
      <c r="L341" s="296"/>
      <c r="M341" s="296"/>
      <c r="N341" s="296"/>
      <c r="O341" s="296"/>
      <c r="P341" s="296"/>
      <c r="Q341" s="296"/>
      <c r="R341" s="296"/>
      <c r="S341" s="296"/>
      <c r="T341" s="296"/>
      <c r="U341" s="296"/>
      <c r="V341" s="347"/>
      <c r="W341" s="296"/>
      <c r="X341" s="296"/>
      <c r="Y341" s="296"/>
      <c r="Z341" s="296"/>
      <c r="AA341" s="296"/>
      <c r="AB341" s="296"/>
      <c r="AC341" s="296"/>
      <c r="AD341" s="296"/>
      <c r="AE341" s="296"/>
      <c r="AF341" s="296"/>
      <c r="AG341" s="296"/>
      <c r="AH341" s="296"/>
      <c r="AI341" s="296"/>
      <c r="AJ341" s="296"/>
      <c r="AK341" s="296"/>
      <c r="AL341" s="296"/>
      <c r="AM341" s="296"/>
      <c r="AN341" s="296"/>
      <c r="AO341" s="296"/>
      <c r="AP341" s="296"/>
      <c r="AQ341" s="296"/>
      <c r="AR341" s="296"/>
      <c r="AS341" s="296"/>
      <c r="AT341" s="296"/>
      <c r="AU341" s="296"/>
      <c r="AV341" s="296"/>
      <c r="AW341" s="296"/>
      <c r="AX341" s="296"/>
      <c r="AY341" s="296"/>
      <c r="AZ341" s="296"/>
      <c r="BA341" s="296"/>
      <c r="BB341" s="296"/>
      <c r="BC341" s="296"/>
      <c r="BD341" s="296"/>
      <c r="BE341" s="296"/>
      <c r="BF341" s="296"/>
      <c r="BG341" s="296"/>
      <c r="BH341" s="296"/>
      <c r="BI341" s="296"/>
      <c r="BJ341" s="296"/>
    </row>
    <row r="342" customFormat="false" ht="15.75" hidden="false" customHeight="false" outlineLevel="0" collapsed="false">
      <c r="A342" s="301" t="n">
        <v>43911</v>
      </c>
      <c r="B342" s="295" t="s">
        <v>95</v>
      </c>
      <c r="C342" s="296"/>
      <c r="D342" s="296"/>
      <c r="E342" s="296"/>
      <c r="F342" s="296"/>
      <c r="G342" s="296"/>
      <c r="H342" s="296"/>
      <c r="I342" s="296"/>
      <c r="J342" s="296"/>
      <c r="K342" s="296"/>
      <c r="L342" s="296"/>
      <c r="M342" s="296"/>
      <c r="N342" s="296"/>
      <c r="O342" s="296"/>
      <c r="P342" s="296"/>
      <c r="Q342" s="296"/>
      <c r="R342" s="296"/>
      <c r="S342" s="296"/>
      <c r="T342" s="296"/>
      <c r="U342" s="296"/>
      <c r="V342" s="347"/>
      <c r="W342" s="296"/>
      <c r="X342" s="296"/>
      <c r="Y342" s="296"/>
      <c r="Z342" s="296"/>
      <c r="AA342" s="296"/>
      <c r="AB342" s="296"/>
      <c r="AC342" s="296"/>
      <c r="AD342" s="296"/>
      <c r="AE342" s="296"/>
      <c r="AF342" s="296"/>
      <c r="AG342" s="296"/>
      <c r="AH342" s="296"/>
      <c r="AI342" s="296"/>
      <c r="AJ342" s="296"/>
      <c r="AK342" s="296"/>
      <c r="AL342" s="296"/>
      <c r="AM342" s="296"/>
      <c r="AN342" s="296"/>
      <c r="AO342" s="296"/>
      <c r="AP342" s="296"/>
      <c r="AQ342" s="296"/>
      <c r="AR342" s="296"/>
      <c r="AS342" s="296"/>
      <c r="AT342" s="296"/>
      <c r="AU342" s="296"/>
      <c r="AV342" s="296"/>
      <c r="AW342" s="296"/>
      <c r="AX342" s="296"/>
      <c r="AY342" s="296"/>
      <c r="AZ342" s="296"/>
      <c r="BA342" s="296"/>
      <c r="BB342" s="296"/>
      <c r="BC342" s="296"/>
      <c r="BD342" s="296"/>
      <c r="BE342" s="296"/>
      <c r="BF342" s="296"/>
      <c r="BG342" s="296"/>
      <c r="BH342" s="296"/>
      <c r="BI342" s="296"/>
      <c r="BJ342" s="296"/>
    </row>
    <row r="343" customFormat="false" ht="15.75" hidden="false" customHeight="false" outlineLevel="0" collapsed="false">
      <c r="A343" s="301" t="n">
        <v>43911</v>
      </c>
      <c r="B343" s="295" t="s">
        <v>96</v>
      </c>
      <c r="C343" s="296"/>
      <c r="D343" s="296"/>
      <c r="E343" s="296"/>
      <c r="F343" s="296"/>
      <c r="G343" s="296"/>
      <c r="H343" s="296"/>
      <c r="I343" s="296"/>
      <c r="J343" s="296"/>
      <c r="K343" s="296"/>
      <c r="L343" s="296"/>
      <c r="M343" s="296"/>
      <c r="N343" s="296"/>
      <c r="O343" s="296"/>
      <c r="P343" s="296"/>
      <c r="Q343" s="296"/>
      <c r="R343" s="296"/>
      <c r="S343" s="296"/>
      <c r="T343" s="296"/>
      <c r="U343" s="296"/>
      <c r="V343" s="347"/>
      <c r="W343" s="296"/>
      <c r="X343" s="296"/>
      <c r="Y343" s="296"/>
      <c r="Z343" s="296"/>
      <c r="AA343" s="296"/>
      <c r="AB343" s="296"/>
      <c r="AC343" s="296"/>
      <c r="AD343" s="296"/>
      <c r="AE343" s="296"/>
      <c r="AF343" s="296"/>
      <c r="AG343" s="296"/>
      <c r="AH343" s="296"/>
      <c r="AI343" s="296"/>
      <c r="AJ343" s="296"/>
      <c r="AK343" s="296"/>
      <c r="AL343" s="296"/>
      <c r="AM343" s="296"/>
      <c r="AN343" s="296"/>
      <c r="AO343" s="296"/>
      <c r="AP343" s="296"/>
      <c r="AQ343" s="296"/>
      <c r="AR343" s="296"/>
      <c r="AS343" s="296"/>
      <c r="AT343" s="296"/>
      <c r="AU343" s="296"/>
      <c r="AV343" s="296"/>
      <c r="AW343" s="296"/>
      <c r="AX343" s="296"/>
      <c r="AY343" s="296"/>
      <c r="AZ343" s="296"/>
      <c r="BA343" s="296"/>
      <c r="BB343" s="296"/>
      <c r="BC343" s="296"/>
      <c r="BD343" s="296"/>
      <c r="BE343" s="296"/>
      <c r="BF343" s="296"/>
      <c r="BG343" s="296"/>
      <c r="BH343" s="296"/>
      <c r="BI343" s="296"/>
      <c r="BJ343" s="296"/>
    </row>
    <row r="344" customFormat="false" ht="15.75" hidden="false" customHeight="false" outlineLevel="0" collapsed="false">
      <c r="A344" s="301" t="n">
        <v>43911</v>
      </c>
      <c r="B344" s="295" t="s">
        <v>97</v>
      </c>
      <c r="C344" s="295" t="n">
        <v>2</v>
      </c>
      <c r="D344" s="296"/>
      <c r="E344" s="296"/>
      <c r="F344" s="296"/>
      <c r="G344" s="296"/>
      <c r="H344" s="296"/>
      <c r="I344" s="296"/>
      <c r="J344" s="296"/>
      <c r="K344" s="296"/>
      <c r="L344" s="296"/>
      <c r="M344" s="296"/>
      <c r="N344" s="296"/>
      <c r="O344" s="296"/>
      <c r="P344" s="296"/>
      <c r="Q344" s="296"/>
      <c r="R344" s="296"/>
      <c r="S344" s="296"/>
      <c r="T344" s="296"/>
      <c r="U344" s="296"/>
      <c r="V344" s="347"/>
      <c r="W344" s="296"/>
      <c r="X344" s="296"/>
      <c r="Y344" s="296"/>
      <c r="Z344" s="296"/>
      <c r="AA344" s="296"/>
      <c r="AB344" s="296"/>
      <c r="AC344" s="296"/>
      <c r="AD344" s="296"/>
      <c r="AE344" s="296"/>
      <c r="AF344" s="296"/>
      <c r="AG344" s="296"/>
      <c r="AH344" s="296"/>
      <c r="AI344" s="296"/>
      <c r="AJ344" s="296"/>
      <c r="AK344" s="296"/>
      <c r="AL344" s="296"/>
      <c r="AM344" s="296"/>
      <c r="AN344" s="296"/>
      <c r="AO344" s="296"/>
      <c r="AP344" s="296"/>
      <c r="AQ344" s="296"/>
      <c r="AR344" s="296"/>
      <c r="AS344" s="296"/>
      <c r="AT344" s="296"/>
      <c r="AU344" s="296"/>
      <c r="AV344" s="296"/>
      <c r="AW344" s="296"/>
      <c r="AX344" s="296"/>
      <c r="AY344" s="296"/>
      <c r="AZ344" s="296"/>
      <c r="BA344" s="296"/>
      <c r="BB344" s="296"/>
      <c r="BC344" s="296"/>
      <c r="BD344" s="296"/>
      <c r="BE344" s="296"/>
      <c r="BF344" s="296"/>
      <c r="BG344" s="296"/>
      <c r="BH344" s="296"/>
      <c r="BI344" s="296"/>
      <c r="BJ344" s="296"/>
    </row>
    <row r="345" customFormat="false" ht="15.75" hidden="false" customHeight="false" outlineLevel="0" collapsed="false">
      <c r="A345" s="301" t="n">
        <v>43911</v>
      </c>
      <c r="B345" s="295" t="s">
        <v>99</v>
      </c>
      <c r="C345" s="296"/>
      <c r="D345" s="296"/>
      <c r="E345" s="296"/>
      <c r="F345" s="296"/>
      <c r="G345" s="296"/>
      <c r="H345" s="296"/>
      <c r="I345" s="296"/>
      <c r="J345" s="296"/>
      <c r="K345" s="296"/>
      <c r="L345" s="296"/>
      <c r="M345" s="296"/>
      <c r="N345" s="296"/>
      <c r="O345" s="296"/>
      <c r="P345" s="296"/>
      <c r="Q345" s="296"/>
      <c r="R345" s="296"/>
      <c r="S345" s="296"/>
      <c r="T345" s="296"/>
      <c r="U345" s="296"/>
      <c r="V345" s="347"/>
      <c r="W345" s="296"/>
      <c r="X345" s="296"/>
      <c r="Y345" s="296"/>
      <c r="Z345" s="296"/>
      <c r="AA345" s="296"/>
      <c r="AB345" s="296"/>
      <c r="AC345" s="296"/>
      <c r="AD345" s="296"/>
      <c r="AE345" s="296"/>
      <c r="AF345" s="296"/>
      <c r="AG345" s="296"/>
      <c r="AH345" s="296"/>
      <c r="AI345" s="296"/>
      <c r="AJ345" s="296"/>
      <c r="AK345" s="296"/>
      <c r="AL345" s="296"/>
      <c r="AM345" s="296"/>
      <c r="AN345" s="296"/>
      <c r="AO345" s="296"/>
      <c r="AP345" s="296"/>
      <c r="AQ345" s="296"/>
      <c r="AR345" s="296"/>
      <c r="AS345" s="296"/>
      <c r="AT345" s="296"/>
      <c r="AU345" s="296"/>
      <c r="AV345" s="296"/>
      <c r="AW345" s="296"/>
      <c r="AX345" s="296"/>
      <c r="AY345" s="296"/>
      <c r="AZ345" s="296"/>
      <c r="BA345" s="296"/>
      <c r="BB345" s="296"/>
      <c r="BC345" s="296"/>
      <c r="BD345" s="296"/>
      <c r="BE345" s="296"/>
      <c r="BF345" s="296"/>
      <c r="BG345" s="296"/>
      <c r="BH345" s="296"/>
      <c r="BI345" s="296"/>
      <c r="BJ345" s="296"/>
    </row>
    <row r="346" customFormat="false" ht="15.75" hidden="false" customHeight="false" outlineLevel="0" collapsed="false">
      <c r="A346" s="301" t="n">
        <v>43911</v>
      </c>
      <c r="B346" s="295" t="s">
        <v>100</v>
      </c>
      <c r="C346" s="296"/>
      <c r="D346" s="296"/>
      <c r="E346" s="296"/>
      <c r="F346" s="296"/>
      <c r="G346" s="296"/>
      <c r="H346" s="296"/>
      <c r="I346" s="296"/>
      <c r="J346" s="296"/>
      <c r="K346" s="296"/>
      <c r="L346" s="296"/>
      <c r="M346" s="296"/>
      <c r="N346" s="296"/>
      <c r="O346" s="296"/>
      <c r="P346" s="296"/>
      <c r="Q346" s="296"/>
      <c r="R346" s="296"/>
      <c r="S346" s="296"/>
      <c r="T346" s="296"/>
      <c r="U346" s="296"/>
      <c r="V346" s="347"/>
      <c r="W346" s="296"/>
      <c r="X346" s="296"/>
      <c r="Y346" s="296"/>
      <c r="Z346" s="296"/>
      <c r="AA346" s="296"/>
      <c r="AB346" s="296"/>
      <c r="AC346" s="296"/>
      <c r="AD346" s="296"/>
      <c r="AE346" s="296"/>
      <c r="AF346" s="296"/>
      <c r="AG346" s="296"/>
      <c r="AH346" s="296"/>
      <c r="AI346" s="296"/>
      <c r="AJ346" s="296"/>
      <c r="AK346" s="296"/>
      <c r="AL346" s="296"/>
      <c r="AM346" s="296"/>
      <c r="AN346" s="296"/>
      <c r="AO346" s="296"/>
      <c r="AP346" s="296"/>
      <c r="AQ346" s="296"/>
      <c r="AR346" s="296"/>
      <c r="AS346" s="296"/>
      <c r="AT346" s="296"/>
      <c r="AU346" s="296"/>
      <c r="AV346" s="296"/>
      <c r="AW346" s="296"/>
      <c r="AX346" s="296"/>
      <c r="AY346" s="296"/>
      <c r="AZ346" s="296"/>
      <c r="BA346" s="296"/>
      <c r="BB346" s="296"/>
      <c r="BC346" s="296"/>
      <c r="BD346" s="296"/>
      <c r="BE346" s="296"/>
      <c r="BF346" s="296"/>
      <c r="BG346" s="296"/>
      <c r="BH346" s="296"/>
      <c r="BI346" s="296"/>
      <c r="BJ346" s="296"/>
    </row>
    <row r="347" customFormat="false" ht="15.75" hidden="false" customHeight="false" outlineLevel="0" collapsed="false">
      <c r="A347" s="301" t="n">
        <v>43911</v>
      </c>
      <c r="B347" s="295" t="s">
        <v>1113</v>
      </c>
      <c r="C347" s="295" t="n">
        <v>3</v>
      </c>
      <c r="D347" s="296"/>
      <c r="E347" s="296"/>
      <c r="F347" s="296"/>
      <c r="G347" s="296"/>
      <c r="H347" s="296"/>
      <c r="I347" s="296"/>
      <c r="J347" s="296"/>
      <c r="K347" s="296"/>
      <c r="L347" s="296"/>
      <c r="M347" s="296"/>
      <c r="N347" s="296"/>
      <c r="O347" s="296"/>
      <c r="P347" s="296"/>
      <c r="Q347" s="296"/>
      <c r="R347" s="296"/>
      <c r="S347" s="296"/>
      <c r="T347" s="296"/>
      <c r="U347" s="296"/>
      <c r="V347" s="347"/>
      <c r="W347" s="296"/>
      <c r="X347" s="296"/>
      <c r="Y347" s="296"/>
      <c r="Z347" s="296"/>
      <c r="AA347" s="296"/>
      <c r="AB347" s="296"/>
      <c r="AC347" s="296"/>
      <c r="AD347" s="296"/>
      <c r="AE347" s="296"/>
      <c r="AF347" s="296"/>
      <c r="AG347" s="296"/>
      <c r="AH347" s="296"/>
      <c r="AI347" s="296"/>
      <c r="AJ347" s="296"/>
      <c r="AK347" s="296"/>
      <c r="AL347" s="296"/>
      <c r="AM347" s="296"/>
      <c r="AN347" s="296"/>
      <c r="AO347" s="296"/>
      <c r="AP347" s="296"/>
      <c r="AQ347" s="296"/>
      <c r="AR347" s="296"/>
      <c r="AS347" s="296"/>
      <c r="AT347" s="296"/>
      <c r="AU347" s="296"/>
      <c r="AV347" s="296"/>
      <c r="AW347" s="296"/>
      <c r="AX347" s="296"/>
      <c r="AY347" s="296"/>
      <c r="AZ347" s="296"/>
      <c r="BA347" s="296"/>
      <c r="BB347" s="296"/>
      <c r="BC347" s="296"/>
      <c r="BD347" s="296"/>
      <c r="BE347" s="296"/>
      <c r="BF347" s="296"/>
      <c r="BG347" s="296"/>
      <c r="BH347" s="296"/>
      <c r="BI347" s="296"/>
      <c r="BJ347" s="296"/>
    </row>
    <row r="348" customFormat="false" ht="15.75" hidden="false" customHeight="false" outlineLevel="0" collapsed="false">
      <c r="A348" s="296"/>
      <c r="B348" s="296"/>
      <c r="C348" s="296"/>
      <c r="D348" s="296"/>
      <c r="E348" s="296"/>
      <c r="F348" s="296"/>
      <c r="G348" s="296"/>
      <c r="H348" s="296"/>
      <c r="I348" s="296"/>
      <c r="J348" s="296"/>
      <c r="K348" s="296"/>
      <c r="L348" s="296"/>
      <c r="M348" s="296"/>
      <c r="N348" s="296"/>
      <c r="O348" s="296"/>
      <c r="P348" s="296"/>
      <c r="Q348" s="296"/>
      <c r="R348" s="296"/>
      <c r="S348" s="296"/>
      <c r="T348" s="296"/>
      <c r="U348" s="296"/>
      <c r="V348" s="347"/>
      <c r="W348" s="296"/>
      <c r="X348" s="296"/>
      <c r="Y348" s="296"/>
      <c r="Z348" s="296"/>
      <c r="AA348" s="296"/>
      <c r="AB348" s="296"/>
      <c r="AC348" s="296"/>
      <c r="AD348" s="296"/>
      <c r="AE348" s="296"/>
      <c r="AF348" s="296"/>
      <c r="AG348" s="296"/>
      <c r="AH348" s="296"/>
      <c r="AI348" s="296"/>
      <c r="AJ348" s="296"/>
      <c r="AK348" s="296"/>
      <c r="AL348" s="296"/>
      <c r="AM348" s="296"/>
      <c r="AN348" s="296"/>
      <c r="AO348" s="296"/>
      <c r="AP348" s="296"/>
      <c r="AQ348" s="296"/>
      <c r="AR348" s="296"/>
      <c r="AS348" s="296"/>
      <c r="AT348" s="296"/>
      <c r="AU348" s="296"/>
      <c r="AV348" s="296"/>
      <c r="AW348" s="296"/>
      <c r="AX348" s="296"/>
      <c r="AY348" s="296"/>
      <c r="AZ348" s="296"/>
      <c r="BA348" s="296"/>
      <c r="BB348" s="296"/>
      <c r="BC348" s="296"/>
      <c r="BD348" s="296"/>
      <c r="BE348" s="296"/>
      <c r="BF348" s="296"/>
      <c r="BG348" s="296"/>
      <c r="BH348" s="296"/>
      <c r="BI348" s="296"/>
      <c r="BJ348" s="296"/>
    </row>
    <row r="349" customFormat="false" ht="15.75" hidden="false" customHeight="false" outlineLevel="0" collapsed="false">
      <c r="A349" s="301"/>
      <c r="B349" s="296"/>
      <c r="C349" s="296"/>
      <c r="D349" s="296"/>
      <c r="E349" s="296"/>
      <c r="F349" s="296"/>
      <c r="G349" s="296"/>
      <c r="H349" s="296"/>
      <c r="I349" s="296"/>
      <c r="J349" s="296"/>
      <c r="K349" s="296"/>
      <c r="L349" s="296"/>
      <c r="M349" s="296"/>
      <c r="N349" s="296"/>
      <c r="O349" s="296"/>
      <c r="P349" s="296"/>
      <c r="Q349" s="296"/>
      <c r="R349" s="296"/>
      <c r="S349" s="296"/>
      <c r="T349" s="296"/>
      <c r="U349" s="296"/>
      <c r="V349" s="347"/>
      <c r="W349" s="296"/>
      <c r="X349" s="296"/>
      <c r="Y349" s="296"/>
      <c r="Z349" s="296"/>
      <c r="AA349" s="296"/>
      <c r="AB349" s="296"/>
      <c r="AC349" s="296"/>
      <c r="AD349" s="296"/>
      <c r="AE349" s="296"/>
      <c r="AF349" s="296"/>
      <c r="AG349" s="296"/>
      <c r="AH349" s="296"/>
      <c r="AI349" s="296"/>
      <c r="AJ349" s="296"/>
      <c r="AK349" s="296"/>
      <c r="AL349" s="296"/>
      <c r="AM349" s="296"/>
      <c r="AN349" s="296"/>
      <c r="AO349" s="296"/>
      <c r="AP349" s="296"/>
      <c r="AQ349" s="296"/>
      <c r="AR349" s="296"/>
      <c r="AS349" s="296"/>
      <c r="AT349" s="296"/>
      <c r="AU349" s="296"/>
      <c r="AV349" s="296"/>
      <c r="AW349" s="296"/>
      <c r="AX349" s="296"/>
      <c r="AY349" s="296"/>
      <c r="AZ349" s="296"/>
      <c r="BA349" s="296"/>
      <c r="BB349" s="296"/>
      <c r="BC349" s="296"/>
      <c r="BD349" s="296"/>
      <c r="BE349" s="296"/>
      <c r="BF349" s="296"/>
      <c r="BG349" s="296"/>
      <c r="BH349" s="296"/>
      <c r="BI349" s="296"/>
      <c r="BJ349" s="296"/>
    </row>
    <row r="350" customFormat="false" ht="15.75" hidden="false" customHeight="false" outlineLevel="0" collapsed="false">
      <c r="A350" s="296"/>
      <c r="B350" s="296"/>
      <c r="C350" s="296"/>
      <c r="D350" s="296"/>
      <c r="E350" s="296"/>
      <c r="F350" s="296"/>
      <c r="G350" s="296"/>
      <c r="H350" s="296"/>
      <c r="I350" s="296"/>
      <c r="J350" s="296"/>
      <c r="K350" s="296"/>
      <c r="L350" s="296"/>
      <c r="M350" s="296"/>
      <c r="N350" s="296"/>
      <c r="O350" s="296"/>
      <c r="P350" s="296"/>
      <c r="Q350" s="296"/>
      <c r="R350" s="296"/>
      <c r="S350" s="296"/>
      <c r="T350" s="296"/>
      <c r="U350" s="296"/>
      <c r="V350" s="347"/>
      <c r="W350" s="296"/>
      <c r="X350" s="296"/>
      <c r="Y350" s="296"/>
      <c r="Z350" s="296"/>
      <c r="AA350" s="296"/>
      <c r="AB350" s="296"/>
      <c r="AC350" s="296"/>
      <c r="AD350" s="296"/>
      <c r="AE350" s="296"/>
      <c r="AF350" s="296"/>
      <c r="AG350" s="296"/>
      <c r="AH350" s="296"/>
      <c r="AI350" s="296"/>
      <c r="AJ350" s="296"/>
      <c r="AK350" s="296"/>
      <c r="AL350" s="296"/>
      <c r="AM350" s="296"/>
      <c r="AN350" s="296"/>
      <c r="AO350" s="296"/>
      <c r="AP350" s="296"/>
      <c r="AQ350" s="296"/>
      <c r="AR350" s="296"/>
      <c r="AS350" s="296"/>
      <c r="AT350" s="296"/>
      <c r="AU350" s="296"/>
      <c r="AV350" s="296"/>
      <c r="AW350" s="296"/>
      <c r="AX350" s="296"/>
      <c r="AY350" s="296"/>
      <c r="AZ350" s="296"/>
      <c r="BA350" s="296"/>
      <c r="BB350" s="296"/>
      <c r="BC350" s="296"/>
      <c r="BD350" s="296"/>
      <c r="BE350" s="296"/>
      <c r="BF350" s="296"/>
      <c r="BG350" s="296"/>
      <c r="BH350" s="296"/>
      <c r="BI350" s="296"/>
      <c r="BJ350" s="296"/>
    </row>
    <row r="351" customFormat="false" ht="15.75" hidden="false" customHeight="false" outlineLevel="0" collapsed="false">
      <c r="A351" s="301" t="n">
        <v>43910</v>
      </c>
      <c r="B351" s="295" t="s">
        <v>74</v>
      </c>
      <c r="C351" s="332" t="n">
        <v>3</v>
      </c>
      <c r="D351" s="296"/>
      <c r="E351" s="295" t="n">
        <v>1</v>
      </c>
      <c r="F351" s="296"/>
      <c r="G351" s="296"/>
      <c r="H351" s="296"/>
      <c r="I351" s="296"/>
      <c r="J351" s="296"/>
      <c r="K351" s="296"/>
      <c r="L351" s="296"/>
      <c r="M351" s="296"/>
      <c r="N351" s="296"/>
      <c r="O351" s="296"/>
      <c r="P351" s="296"/>
      <c r="Q351" s="296"/>
      <c r="R351" s="296"/>
      <c r="S351" s="296"/>
      <c r="T351" s="296"/>
      <c r="U351" s="296"/>
      <c r="V351" s="347"/>
      <c r="W351" s="296"/>
      <c r="X351" s="296"/>
      <c r="Y351" s="296"/>
      <c r="Z351" s="296"/>
      <c r="AA351" s="296"/>
      <c r="AB351" s="296"/>
      <c r="AC351" s="296"/>
      <c r="AD351" s="296"/>
      <c r="AE351" s="296"/>
      <c r="AF351" s="296"/>
      <c r="AG351" s="296"/>
      <c r="AH351" s="296"/>
      <c r="AI351" s="296"/>
      <c r="AJ351" s="296"/>
      <c r="AK351" s="296"/>
      <c r="AL351" s="296"/>
      <c r="AM351" s="296"/>
      <c r="AN351" s="296"/>
      <c r="AO351" s="296"/>
      <c r="AP351" s="296"/>
      <c r="AQ351" s="296"/>
      <c r="AR351" s="296"/>
      <c r="AS351" s="296"/>
      <c r="AT351" s="296"/>
      <c r="AU351" s="296"/>
      <c r="AV351" s="296"/>
      <c r="AW351" s="296"/>
      <c r="AX351" s="296"/>
      <c r="AY351" s="296"/>
      <c r="AZ351" s="296"/>
      <c r="BA351" s="296"/>
      <c r="BB351" s="296"/>
      <c r="BC351" s="296"/>
      <c r="BD351" s="296"/>
      <c r="BE351" s="296"/>
      <c r="BF351" s="296"/>
      <c r="BG351" s="296"/>
      <c r="BH351" s="296"/>
      <c r="BI351" s="296"/>
      <c r="BJ351" s="296"/>
    </row>
    <row r="352" customFormat="false" ht="15.75" hidden="false" customHeight="false" outlineLevel="0" collapsed="false">
      <c r="A352" s="301" t="n">
        <v>43910</v>
      </c>
      <c r="B352" s="295" t="s">
        <v>75</v>
      </c>
      <c r="C352" s="332" t="n">
        <v>39</v>
      </c>
      <c r="D352" s="295" t="n">
        <v>1</v>
      </c>
      <c r="E352" s="295" t="n">
        <v>1</v>
      </c>
      <c r="F352" s="296"/>
      <c r="G352" s="296"/>
      <c r="H352" s="296"/>
      <c r="I352" s="296"/>
      <c r="J352" s="296"/>
      <c r="K352" s="296"/>
      <c r="L352" s="296"/>
      <c r="M352" s="296"/>
      <c r="N352" s="296"/>
      <c r="O352" s="296"/>
      <c r="P352" s="296"/>
      <c r="Q352" s="296"/>
      <c r="R352" s="296"/>
      <c r="S352" s="296"/>
      <c r="T352" s="296"/>
      <c r="U352" s="296"/>
      <c r="V352" s="347"/>
      <c r="W352" s="296"/>
      <c r="X352" s="296"/>
      <c r="Y352" s="296"/>
      <c r="Z352" s="296"/>
      <c r="AA352" s="296"/>
      <c r="AB352" s="296"/>
      <c r="AC352" s="296"/>
      <c r="AD352" s="296"/>
      <c r="AE352" s="296"/>
      <c r="AF352" s="296"/>
      <c r="AG352" s="296"/>
      <c r="AH352" s="296"/>
      <c r="AI352" s="296"/>
      <c r="AJ352" s="296"/>
      <c r="AK352" s="296"/>
      <c r="AL352" s="296"/>
      <c r="AM352" s="296"/>
      <c r="AN352" s="296"/>
      <c r="AO352" s="296"/>
      <c r="AP352" s="296"/>
      <c r="AQ352" s="296"/>
      <c r="AR352" s="296"/>
      <c r="AS352" s="296"/>
      <c r="AT352" s="296"/>
      <c r="AU352" s="296"/>
      <c r="AV352" s="296"/>
      <c r="AW352" s="296"/>
      <c r="AX352" s="296"/>
      <c r="AY352" s="296"/>
      <c r="AZ352" s="296"/>
      <c r="BA352" s="296"/>
      <c r="BB352" s="296"/>
      <c r="BC352" s="296"/>
      <c r="BD352" s="296"/>
      <c r="BE352" s="296"/>
      <c r="BF352" s="296"/>
      <c r="BG352" s="296"/>
      <c r="BH352" s="296"/>
      <c r="BI352" s="296"/>
      <c r="BJ352" s="296"/>
    </row>
    <row r="353" customFormat="false" ht="15.75" hidden="false" customHeight="false" outlineLevel="0" collapsed="false">
      <c r="A353" s="301" t="n">
        <v>43910</v>
      </c>
      <c r="B353" s="295" t="s">
        <v>78</v>
      </c>
      <c r="C353" s="332" t="n">
        <v>4</v>
      </c>
      <c r="D353" s="296"/>
      <c r="E353" s="296"/>
      <c r="F353" s="296"/>
      <c r="G353" s="296"/>
      <c r="H353" s="296"/>
      <c r="I353" s="296"/>
      <c r="J353" s="296"/>
      <c r="K353" s="296"/>
      <c r="L353" s="296"/>
      <c r="M353" s="296"/>
      <c r="N353" s="296"/>
      <c r="O353" s="296"/>
      <c r="P353" s="296"/>
      <c r="Q353" s="296"/>
      <c r="R353" s="296"/>
      <c r="S353" s="296"/>
      <c r="T353" s="296"/>
      <c r="U353" s="296"/>
      <c r="V353" s="347"/>
      <c r="W353" s="296"/>
      <c r="X353" s="296"/>
      <c r="Y353" s="296"/>
      <c r="Z353" s="296"/>
      <c r="AA353" s="296"/>
      <c r="AB353" s="296"/>
      <c r="AC353" s="296"/>
      <c r="AD353" s="296"/>
      <c r="AE353" s="296"/>
      <c r="AF353" s="296"/>
      <c r="AG353" s="296"/>
      <c r="AH353" s="296"/>
      <c r="AI353" s="296"/>
      <c r="AJ353" s="296"/>
      <c r="AK353" s="296"/>
      <c r="AL353" s="296"/>
      <c r="AM353" s="296"/>
      <c r="AN353" s="296"/>
      <c r="AO353" s="296"/>
      <c r="AP353" s="296"/>
      <c r="AQ353" s="296"/>
      <c r="AR353" s="296"/>
      <c r="AS353" s="296"/>
      <c r="AT353" s="296"/>
      <c r="AU353" s="296"/>
      <c r="AV353" s="296"/>
      <c r="AW353" s="296"/>
      <c r="AX353" s="296"/>
      <c r="AY353" s="296"/>
      <c r="AZ353" s="296"/>
      <c r="BA353" s="296"/>
      <c r="BB353" s="296"/>
      <c r="BC353" s="296"/>
      <c r="BD353" s="296"/>
      <c r="BE353" s="296"/>
      <c r="BF353" s="296"/>
      <c r="BG353" s="296"/>
      <c r="BH353" s="296"/>
      <c r="BI353" s="296"/>
      <c r="BJ353" s="296"/>
    </row>
    <row r="354" customFormat="false" ht="15.75" hidden="false" customHeight="false" outlineLevel="0" collapsed="false">
      <c r="A354" s="301" t="n">
        <v>43910</v>
      </c>
      <c r="B354" s="295" t="s">
        <v>79</v>
      </c>
      <c r="C354" s="332" t="n">
        <v>223</v>
      </c>
      <c r="D354" s="295" t="n">
        <v>14</v>
      </c>
      <c r="E354" s="295" t="n">
        <v>18</v>
      </c>
      <c r="F354" s="296"/>
      <c r="G354" s="296"/>
      <c r="H354" s="296"/>
      <c r="I354" s="296"/>
      <c r="J354" s="296"/>
      <c r="K354" s="296"/>
      <c r="L354" s="296"/>
      <c r="M354" s="296"/>
      <c r="N354" s="296"/>
      <c r="O354" s="296"/>
      <c r="P354" s="296"/>
      <c r="Q354" s="296"/>
      <c r="R354" s="296"/>
      <c r="S354" s="296"/>
      <c r="T354" s="296"/>
      <c r="U354" s="296"/>
      <c r="V354" s="347"/>
      <c r="W354" s="296"/>
      <c r="X354" s="296"/>
      <c r="Y354" s="296"/>
      <c r="Z354" s="296"/>
      <c r="AA354" s="296"/>
      <c r="AB354" s="296"/>
      <c r="AC354" s="296"/>
      <c r="AD354" s="296"/>
      <c r="AE354" s="296"/>
      <c r="AF354" s="296"/>
      <c r="AG354" s="296"/>
      <c r="AH354" s="296"/>
      <c r="AI354" s="296"/>
      <c r="AJ354" s="296"/>
      <c r="AK354" s="296"/>
      <c r="AL354" s="296"/>
      <c r="AM354" s="296"/>
      <c r="AN354" s="296"/>
      <c r="AO354" s="296"/>
      <c r="AP354" s="296"/>
      <c r="AQ354" s="296"/>
      <c r="AR354" s="296"/>
      <c r="AS354" s="296"/>
      <c r="AT354" s="296"/>
      <c r="AU354" s="296"/>
      <c r="AV354" s="296"/>
      <c r="AW354" s="296"/>
      <c r="AX354" s="296"/>
      <c r="AY354" s="296"/>
      <c r="AZ354" s="296"/>
      <c r="BA354" s="296"/>
      <c r="BB354" s="296"/>
      <c r="BC354" s="296"/>
      <c r="BD354" s="296"/>
      <c r="BE354" s="296"/>
      <c r="BF354" s="296"/>
      <c r="BG354" s="296"/>
      <c r="BH354" s="296"/>
      <c r="BI354" s="296"/>
      <c r="BJ354" s="296"/>
    </row>
    <row r="355" customFormat="false" ht="15.75" hidden="false" customHeight="false" outlineLevel="0" collapsed="false">
      <c r="A355" s="301" t="n">
        <v>43910</v>
      </c>
      <c r="B355" s="295" t="s">
        <v>82</v>
      </c>
      <c r="C355" s="332" t="n">
        <v>41</v>
      </c>
      <c r="D355" s="295" t="n">
        <v>1</v>
      </c>
      <c r="E355" s="295" t="n">
        <v>7</v>
      </c>
      <c r="F355" s="296"/>
      <c r="G355" s="296"/>
      <c r="H355" s="296"/>
      <c r="I355" s="296"/>
      <c r="J355" s="296"/>
      <c r="K355" s="296"/>
      <c r="L355" s="296"/>
      <c r="M355" s="296"/>
      <c r="N355" s="296"/>
      <c r="O355" s="296"/>
      <c r="P355" s="296"/>
      <c r="Q355" s="296"/>
      <c r="R355" s="296"/>
      <c r="S355" s="296"/>
      <c r="T355" s="296"/>
      <c r="U355" s="296"/>
      <c r="V355" s="347"/>
      <c r="W355" s="296"/>
      <c r="X355" s="296"/>
      <c r="Y355" s="296"/>
      <c r="Z355" s="296"/>
      <c r="AA355" s="296"/>
      <c r="AB355" s="296"/>
      <c r="AC355" s="296"/>
      <c r="AD355" s="296"/>
      <c r="AE355" s="296"/>
      <c r="AF355" s="296"/>
      <c r="AG355" s="296"/>
      <c r="AH355" s="296"/>
      <c r="AI355" s="296"/>
      <c r="AJ355" s="296"/>
      <c r="AK355" s="296"/>
      <c r="AL355" s="296"/>
      <c r="AM355" s="296"/>
      <c r="AN355" s="296"/>
      <c r="AO355" s="296"/>
      <c r="AP355" s="296"/>
      <c r="AQ355" s="296"/>
      <c r="AR355" s="296"/>
      <c r="AS355" s="296"/>
      <c r="AT355" s="296"/>
      <c r="AU355" s="296"/>
      <c r="AV355" s="296"/>
      <c r="AW355" s="296"/>
      <c r="AX355" s="296"/>
      <c r="AY355" s="296"/>
      <c r="AZ355" s="296"/>
      <c r="BA355" s="296"/>
      <c r="BB355" s="296"/>
      <c r="BC355" s="296"/>
      <c r="BD355" s="296"/>
      <c r="BE355" s="296"/>
      <c r="BF355" s="296"/>
      <c r="BG355" s="296"/>
      <c r="BH355" s="296"/>
      <c r="BI355" s="296"/>
      <c r="BJ355" s="296"/>
    </row>
    <row r="356" customFormat="false" ht="15.75" hidden="false" customHeight="false" outlineLevel="0" collapsed="false">
      <c r="A356" s="301" t="n">
        <v>43910</v>
      </c>
      <c r="B356" s="295" t="s">
        <v>83</v>
      </c>
      <c r="C356" s="332" t="n">
        <v>12</v>
      </c>
      <c r="D356" s="296"/>
      <c r="E356" s="295" t="n">
        <v>3</v>
      </c>
      <c r="F356" s="296"/>
      <c r="G356" s="296"/>
      <c r="H356" s="296"/>
      <c r="I356" s="296"/>
      <c r="J356" s="296"/>
      <c r="K356" s="296"/>
      <c r="L356" s="296"/>
      <c r="M356" s="296"/>
      <c r="N356" s="296"/>
      <c r="O356" s="296"/>
      <c r="P356" s="296"/>
      <c r="Q356" s="296"/>
      <c r="R356" s="296"/>
      <c r="S356" s="296"/>
      <c r="T356" s="296"/>
      <c r="U356" s="296"/>
      <c r="V356" s="347"/>
      <c r="W356" s="296"/>
      <c r="X356" s="296"/>
      <c r="Y356" s="296"/>
      <c r="Z356" s="296"/>
      <c r="AA356" s="296"/>
      <c r="AB356" s="296"/>
      <c r="AC356" s="296"/>
      <c r="AD356" s="296"/>
      <c r="AE356" s="296"/>
      <c r="AF356" s="296"/>
      <c r="AG356" s="296"/>
      <c r="AH356" s="296"/>
      <c r="AI356" s="296"/>
      <c r="AJ356" s="296"/>
      <c r="AK356" s="296"/>
      <c r="AL356" s="296"/>
      <c r="AM356" s="296"/>
      <c r="AN356" s="296"/>
      <c r="AO356" s="296"/>
      <c r="AP356" s="296"/>
      <c r="AQ356" s="296"/>
      <c r="AR356" s="296"/>
      <c r="AS356" s="296"/>
      <c r="AT356" s="296"/>
      <c r="AU356" s="296"/>
      <c r="AV356" s="296"/>
      <c r="AW356" s="296"/>
      <c r="AX356" s="296"/>
      <c r="AY356" s="296"/>
      <c r="AZ356" s="296"/>
      <c r="BA356" s="296"/>
      <c r="BB356" s="296"/>
      <c r="BC356" s="296"/>
      <c r="BD356" s="296"/>
      <c r="BE356" s="296"/>
      <c r="BF356" s="296"/>
      <c r="BG356" s="296"/>
      <c r="BH356" s="296"/>
      <c r="BI356" s="296"/>
      <c r="BJ356" s="296"/>
    </row>
    <row r="357" customFormat="false" ht="15.75" hidden="false" customHeight="false" outlineLevel="0" collapsed="false">
      <c r="A357" s="301" t="n">
        <v>43910</v>
      </c>
      <c r="B357" s="295" t="s">
        <v>84</v>
      </c>
      <c r="C357" s="332" t="n">
        <v>15</v>
      </c>
      <c r="D357" s="296"/>
      <c r="E357" s="295" t="n">
        <v>1</v>
      </c>
      <c r="F357" s="296"/>
      <c r="G357" s="296"/>
      <c r="H357" s="296"/>
      <c r="I357" s="296"/>
      <c r="J357" s="296"/>
      <c r="K357" s="296"/>
      <c r="L357" s="296"/>
      <c r="M357" s="296"/>
      <c r="N357" s="296"/>
      <c r="O357" s="296"/>
      <c r="P357" s="296"/>
      <c r="Q357" s="296"/>
      <c r="R357" s="296"/>
      <c r="S357" s="296"/>
      <c r="T357" s="296"/>
      <c r="U357" s="296"/>
      <c r="V357" s="347"/>
      <c r="W357" s="296"/>
      <c r="X357" s="296"/>
      <c r="Y357" s="296"/>
      <c r="Z357" s="296"/>
      <c r="AA357" s="296"/>
      <c r="AB357" s="296"/>
      <c r="AC357" s="296"/>
      <c r="AD357" s="296"/>
      <c r="AE357" s="296"/>
      <c r="AF357" s="296"/>
      <c r="AG357" s="296"/>
      <c r="AH357" s="296"/>
      <c r="AI357" s="296"/>
      <c r="AJ357" s="296"/>
      <c r="AK357" s="296"/>
      <c r="AL357" s="296"/>
      <c r="AM357" s="296"/>
      <c r="AN357" s="296"/>
      <c r="AO357" s="296"/>
      <c r="AP357" s="296"/>
      <c r="AQ357" s="296"/>
      <c r="AR357" s="296"/>
      <c r="AS357" s="296"/>
      <c r="AT357" s="296"/>
      <c r="AU357" s="296"/>
      <c r="AV357" s="296"/>
      <c r="AW357" s="296"/>
      <c r="AX357" s="296"/>
      <c r="AY357" s="296"/>
      <c r="AZ357" s="296"/>
      <c r="BA357" s="296"/>
      <c r="BB357" s="296"/>
      <c r="BC357" s="296"/>
      <c r="BD357" s="296"/>
      <c r="BE357" s="296"/>
      <c r="BF357" s="296"/>
      <c r="BG357" s="296"/>
      <c r="BH357" s="296"/>
      <c r="BI357" s="296"/>
      <c r="BJ357" s="296"/>
    </row>
    <row r="358" customFormat="false" ht="15.75" hidden="false" customHeight="false" outlineLevel="0" collapsed="false">
      <c r="A358" s="301" t="n">
        <v>43910</v>
      </c>
      <c r="B358" s="295" t="s">
        <v>85</v>
      </c>
      <c r="C358" s="332" t="n">
        <v>2</v>
      </c>
      <c r="D358" s="296"/>
      <c r="E358" s="296"/>
      <c r="F358" s="296"/>
      <c r="G358" s="296"/>
      <c r="H358" s="296"/>
      <c r="I358" s="296"/>
      <c r="J358" s="296"/>
      <c r="K358" s="296"/>
      <c r="L358" s="296"/>
      <c r="M358" s="296"/>
      <c r="N358" s="296"/>
      <c r="O358" s="296"/>
      <c r="P358" s="296"/>
      <c r="Q358" s="296"/>
      <c r="R358" s="296"/>
      <c r="S358" s="296"/>
      <c r="T358" s="296"/>
      <c r="U358" s="296"/>
      <c r="V358" s="347"/>
      <c r="W358" s="296"/>
      <c r="X358" s="296"/>
      <c r="Y358" s="296"/>
      <c r="Z358" s="296"/>
      <c r="AA358" s="296"/>
      <c r="AB358" s="296"/>
      <c r="AC358" s="296"/>
      <c r="AD358" s="296"/>
      <c r="AE358" s="296"/>
      <c r="AF358" s="296"/>
      <c r="AG358" s="296"/>
      <c r="AH358" s="296"/>
      <c r="AI358" s="296"/>
      <c r="AJ358" s="296"/>
      <c r="AK358" s="296"/>
      <c r="AL358" s="296"/>
      <c r="AM358" s="296"/>
      <c r="AN358" s="296"/>
      <c r="AO358" s="296"/>
      <c r="AP358" s="296"/>
      <c r="AQ358" s="296"/>
      <c r="AR358" s="296"/>
      <c r="AS358" s="296"/>
      <c r="AT358" s="296"/>
      <c r="AU358" s="296"/>
      <c r="AV358" s="296"/>
      <c r="AW358" s="296"/>
      <c r="AX358" s="296"/>
      <c r="AY358" s="296"/>
      <c r="AZ358" s="296"/>
      <c r="BA358" s="296"/>
      <c r="BB358" s="296"/>
      <c r="BC358" s="296"/>
      <c r="BD358" s="296"/>
      <c r="BE358" s="296"/>
      <c r="BF358" s="296"/>
      <c r="BG358" s="296"/>
      <c r="BH358" s="296"/>
      <c r="BI358" s="296"/>
      <c r="BJ358" s="296"/>
    </row>
    <row r="359" customFormat="false" ht="15.75" hidden="false" customHeight="false" outlineLevel="0" collapsed="false">
      <c r="A359" s="301" t="n">
        <v>43910</v>
      </c>
      <c r="B359" s="295" t="s">
        <v>86</v>
      </c>
      <c r="C359" s="332" t="n">
        <v>9</v>
      </c>
      <c r="D359" s="296"/>
      <c r="E359" s="296"/>
      <c r="F359" s="296"/>
      <c r="G359" s="296"/>
      <c r="H359" s="296"/>
      <c r="I359" s="296"/>
      <c r="J359" s="296"/>
      <c r="K359" s="296"/>
      <c r="L359" s="296"/>
      <c r="M359" s="296"/>
      <c r="N359" s="296"/>
      <c r="O359" s="296"/>
      <c r="P359" s="296"/>
      <c r="Q359" s="296"/>
      <c r="R359" s="296"/>
      <c r="S359" s="296"/>
      <c r="T359" s="296"/>
      <c r="U359" s="296"/>
      <c r="V359" s="347"/>
      <c r="W359" s="296"/>
      <c r="X359" s="296"/>
      <c r="Y359" s="296"/>
      <c r="Z359" s="296"/>
      <c r="AA359" s="296"/>
      <c r="AB359" s="296"/>
      <c r="AC359" s="296"/>
      <c r="AD359" s="296"/>
      <c r="AE359" s="296"/>
      <c r="AF359" s="296"/>
      <c r="AG359" s="296"/>
      <c r="AH359" s="296"/>
      <c r="AI359" s="296"/>
      <c r="AJ359" s="296"/>
      <c r="AK359" s="296"/>
      <c r="AL359" s="296"/>
      <c r="AM359" s="296"/>
      <c r="AN359" s="296"/>
      <c r="AO359" s="296"/>
      <c r="AP359" s="296"/>
      <c r="AQ359" s="296"/>
      <c r="AR359" s="296"/>
      <c r="AS359" s="296"/>
      <c r="AT359" s="296"/>
      <c r="AU359" s="296"/>
      <c r="AV359" s="296"/>
      <c r="AW359" s="296"/>
      <c r="AX359" s="296"/>
      <c r="AY359" s="296"/>
      <c r="AZ359" s="296"/>
      <c r="BA359" s="296"/>
      <c r="BB359" s="296"/>
      <c r="BC359" s="296"/>
      <c r="BD359" s="296"/>
      <c r="BE359" s="296"/>
      <c r="BF359" s="296"/>
      <c r="BG359" s="296"/>
      <c r="BH359" s="296"/>
      <c r="BI359" s="296"/>
      <c r="BJ359" s="296"/>
    </row>
    <row r="360" customFormat="false" ht="15.75" hidden="false" customHeight="false" outlineLevel="0" collapsed="false">
      <c r="A360" s="301" t="n">
        <v>43910</v>
      </c>
      <c r="B360" s="295" t="s">
        <v>87</v>
      </c>
      <c r="C360" s="332" t="n">
        <v>2</v>
      </c>
      <c r="D360" s="296"/>
      <c r="E360" s="296"/>
      <c r="F360" s="296"/>
      <c r="G360" s="296"/>
      <c r="H360" s="296"/>
      <c r="I360" s="296"/>
      <c r="J360" s="296"/>
      <c r="K360" s="296"/>
      <c r="L360" s="296"/>
      <c r="M360" s="296"/>
      <c r="N360" s="296"/>
      <c r="O360" s="296"/>
      <c r="P360" s="296"/>
      <c r="Q360" s="296"/>
      <c r="R360" s="296"/>
      <c r="S360" s="296"/>
      <c r="T360" s="296"/>
      <c r="U360" s="296"/>
      <c r="V360" s="347"/>
      <c r="W360" s="296"/>
      <c r="X360" s="296"/>
      <c r="Y360" s="296"/>
      <c r="Z360" s="296"/>
      <c r="AA360" s="296"/>
      <c r="AB360" s="296"/>
      <c r="AC360" s="296"/>
      <c r="AD360" s="296"/>
      <c r="AE360" s="296"/>
      <c r="AF360" s="296"/>
      <c r="AG360" s="296"/>
      <c r="AH360" s="296"/>
      <c r="AI360" s="296"/>
      <c r="AJ360" s="296"/>
      <c r="AK360" s="296"/>
      <c r="AL360" s="296"/>
      <c r="AM360" s="296"/>
      <c r="AN360" s="296"/>
      <c r="AO360" s="296"/>
      <c r="AP360" s="296"/>
      <c r="AQ360" s="296"/>
      <c r="AR360" s="296"/>
      <c r="AS360" s="296"/>
      <c r="AT360" s="296"/>
      <c r="AU360" s="296"/>
      <c r="AV360" s="296"/>
      <c r="AW360" s="296"/>
      <c r="AX360" s="296"/>
      <c r="AY360" s="296"/>
      <c r="AZ360" s="296"/>
      <c r="BA360" s="296"/>
      <c r="BB360" s="296"/>
      <c r="BC360" s="296"/>
      <c r="BD360" s="296"/>
      <c r="BE360" s="296"/>
      <c r="BF360" s="296"/>
      <c r="BG360" s="296"/>
      <c r="BH360" s="296"/>
      <c r="BI360" s="296"/>
      <c r="BJ360" s="296"/>
    </row>
    <row r="361" customFormat="false" ht="15.75" hidden="false" customHeight="false" outlineLevel="0" collapsed="false">
      <c r="A361" s="301" t="n">
        <v>43910</v>
      </c>
      <c r="B361" s="295" t="s">
        <v>90</v>
      </c>
      <c r="C361" s="332" t="n">
        <v>4</v>
      </c>
      <c r="D361" s="296"/>
      <c r="E361" s="296"/>
      <c r="F361" s="296"/>
      <c r="G361" s="296"/>
      <c r="H361" s="296"/>
      <c r="I361" s="296"/>
      <c r="J361" s="296"/>
      <c r="K361" s="296"/>
      <c r="L361" s="296"/>
      <c r="M361" s="296"/>
      <c r="N361" s="296"/>
      <c r="O361" s="296"/>
      <c r="P361" s="296"/>
      <c r="Q361" s="296"/>
      <c r="R361" s="296"/>
      <c r="S361" s="296"/>
      <c r="T361" s="296"/>
      <c r="U361" s="296"/>
      <c r="V361" s="347"/>
      <c r="W361" s="296"/>
      <c r="X361" s="296"/>
      <c r="Y361" s="296"/>
      <c r="Z361" s="296"/>
      <c r="AA361" s="296"/>
      <c r="AB361" s="296"/>
      <c r="AC361" s="296"/>
      <c r="AD361" s="296"/>
      <c r="AE361" s="296"/>
      <c r="AF361" s="296"/>
      <c r="AG361" s="296"/>
      <c r="AH361" s="296"/>
      <c r="AI361" s="296"/>
      <c r="AJ361" s="296"/>
      <c r="AK361" s="296"/>
      <c r="AL361" s="296"/>
      <c r="AM361" s="296"/>
      <c r="AN361" s="296"/>
      <c r="AO361" s="296"/>
      <c r="AP361" s="296"/>
      <c r="AQ361" s="296"/>
      <c r="AR361" s="296"/>
      <c r="AS361" s="296"/>
      <c r="AT361" s="296"/>
      <c r="AU361" s="296"/>
      <c r="AV361" s="296"/>
      <c r="AW361" s="296"/>
      <c r="AX361" s="296"/>
      <c r="AY361" s="296"/>
      <c r="AZ361" s="296"/>
      <c r="BA361" s="296"/>
      <c r="BB361" s="296"/>
      <c r="BC361" s="296"/>
      <c r="BD361" s="296"/>
      <c r="BE361" s="296"/>
      <c r="BF361" s="296"/>
      <c r="BG361" s="296"/>
      <c r="BH361" s="296"/>
      <c r="BI361" s="296"/>
      <c r="BJ361" s="296"/>
    </row>
    <row r="362" customFormat="false" ht="15.75" hidden="false" customHeight="false" outlineLevel="0" collapsed="false">
      <c r="A362" s="301" t="n">
        <v>43910</v>
      </c>
      <c r="B362" s="295" t="s">
        <v>94</v>
      </c>
      <c r="C362" s="332" t="n">
        <v>1</v>
      </c>
      <c r="D362" s="296"/>
      <c r="E362" s="296"/>
      <c r="F362" s="296"/>
      <c r="G362" s="296"/>
      <c r="H362" s="296"/>
      <c r="I362" s="296"/>
      <c r="J362" s="296"/>
      <c r="K362" s="296"/>
      <c r="L362" s="296"/>
      <c r="M362" s="296"/>
      <c r="N362" s="296"/>
      <c r="O362" s="296"/>
      <c r="P362" s="296"/>
      <c r="Q362" s="296"/>
      <c r="R362" s="296"/>
      <c r="S362" s="296"/>
      <c r="T362" s="296"/>
      <c r="U362" s="296"/>
      <c r="V362" s="347"/>
      <c r="W362" s="296"/>
      <c r="X362" s="296"/>
      <c r="Y362" s="296"/>
      <c r="Z362" s="296"/>
      <c r="AA362" s="296"/>
      <c r="AB362" s="296"/>
      <c r="AC362" s="296"/>
      <c r="AD362" s="296"/>
      <c r="AE362" s="296"/>
      <c r="AF362" s="296"/>
      <c r="AG362" s="296"/>
      <c r="AH362" s="296"/>
      <c r="AI362" s="296"/>
      <c r="AJ362" s="296"/>
      <c r="AK362" s="296"/>
      <c r="AL362" s="296"/>
      <c r="AM362" s="296"/>
      <c r="AN362" s="296"/>
      <c r="AO362" s="296"/>
      <c r="AP362" s="296"/>
      <c r="AQ362" s="296"/>
      <c r="AR362" s="296"/>
      <c r="AS362" s="296"/>
      <c r="AT362" s="296"/>
      <c r="AU362" s="296"/>
      <c r="AV362" s="296"/>
      <c r="AW362" s="296"/>
      <c r="AX362" s="296"/>
      <c r="AY362" s="296"/>
      <c r="AZ362" s="296"/>
      <c r="BA362" s="296"/>
      <c r="BB362" s="296"/>
      <c r="BC362" s="296"/>
      <c r="BD362" s="296"/>
      <c r="BE362" s="296"/>
      <c r="BF362" s="296"/>
      <c r="BG362" s="296"/>
      <c r="BH362" s="296"/>
      <c r="BI362" s="296"/>
      <c r="BJ362" s="296"/>
    </row>
    <row r="363" customFormat="false" ht="15.75" hidden="false" customHeight="false" outlineLevel="0" collapsed="false">
      <c r="A363" s="301" t="n">
        <v>43910</v>
      </c>
      <c r="B363" s="295" t="s">
        <v>95</v>
      </c>
      <c r="C363" s="332" t="n">
        <v>2</v>
      </c>
      <c r="D363" s="296"/>
      <c r="E363" s="295" t="n">
        <v>1</v>
      </c>
      <c r="F363" s="296"/>
      <c r="G363" s="296"/>
      <c r="H363" s="296"/>
      <c r="I363" s="296"/>
      <c r="J363" s="296"/>
      <c r="K363" s="296"/>
      <c r="L363" s="296"/>
      <c r="M363" s="296"/>
      <c r="N363" s="296"/>
      <c r="O363" s="296"/>
      <c r="P363" s="296"/>
      <c r="Q363" s="296"/>
      <c r="R363" s="296"/>
      <c r="S363" s="296"/>
      <c r="T363" s="296"/>
      <c r="U363" s="296"/>
      <c r="V363" s="347"/>
      <c r="W363" s="296"/>
      <c r="X363" s="296"/>
      <c r="Y363" s="296"/>
      <c r="Z363" s="296"/>
      <c r="AA363" s="296"/>
      <c r="AB363" s="296"/>
      <c r="AC363" s="296"/>
      <c r="AD363" s="296"/>
      <c r="AE363" s="296"/>
      <c r="AF363" s="296"/>
      <c r="AG363" s="296"/>
      <c r="AH363" s="296"/>
      <c r="AI363" s="296"/>
      <c r="AJ363" s="296"/>
      <c r="AK363" s="296"/>
      <c r="AL363" s="296"/>
      <c r="AM363" s="296"/>
      <c r="AN363" s="296"/>
      <c r="AO363" s="296"/>
      <c r="AP363" s="296"/>
      <c r="AQ363" s="296"/>
      <c r="AR363" s="296"/>
      <c r="AS363" s="296"/>
      <c r="AT363" s="296"/>
      <c r="AU363" s="296"/>
      <c r="AV363" s="296"/>
      <c r="AW363" s="296"/>
      <c r="AX363" s="296"/>
      <c r="AY363" s="296"/>
      <c r="AZ363" s="296"/>
      <c r="BA363" s="296"/>
      <c r="BB363" s="296"/>
      <c r="BC363" s="296"/>
      <c r="BD363" s="296"/>
      <c r="BE363" s="296"/>
      <c r="BF363" s="296"/>
      <c r="BG363" s="296"/>
      <c r="BH363" s="296"/>
      <c r="BI363" s="296"/>
      <c r="BJ363" s="296"/>
    </row>
    <row r="364" customFormat="false" ht="15.75" hidden="false" customHeight="false" outlineLevel="0" collapsed="false">
      <c r="A364" s="301" t="n">
        <v>43910</v>
      </c>
      <c r="B364" s="295" t="s">
        <v>96</v>
      </c>
      <c r="C364" s="332" t="n">
        <v>3</v>
      </c>
      <c r="D364" s="296"/>
      <c r="E364" s="296"/>
      <c r="F364" s="296"/>
      <c r="G364" s="296"/>
      <c r="H364" s="296"/>
      <c r="I364" s="296"/>
      <c r="J364" s="296"/>
      <c r="K364" s="296"/>
      <c r="L364" s="296"/>
      <c r="M364" s="296"/>
      <c r="N364" s="296"/>
      <c r="O364" s="296"/>
      <c r="P364" s="296"/>
      <c r="Q364" s="296"/>
      <c r="R364" s="296"/>
      <c r="S364" s="296"/>
      <c r="T364" s="296"/>
      <c r="U364" s="296"/>
      <c r="V364" s="347"/>
      <c r="W364" s="296"/>
      <c r="X364" s="296"/>
      <c r="Y364" s="296"/>
      <c r="Z364" s="296"/>
      <c r="AA364" s="296"/>
      <c r="AB364" s="296"/>
      <c r="AC364" s="296"/>
      <c r="AD364" s="296"/>
      <c r="AE364" s="296"/>
      <c r="AF364" s="296"/>
      <c r="AG364" s="296"/>
      <c r="AH364" s="296"/>
      <c r="AI364" s="296"/>
      <c r="AJ364" s="296"/>
      <c r="AK364" s="296"/>
      <c r="AL364" s="296"/>
      <c r="AM364" s="296"/>
      <c r="AN364" s="296"/>
      <c r="AO364" s="296"/>
      <c r="AP364" s="296"/>
      <c r="AQ364" s="296"/>
      <c r="AR364" s="296"/>
      <c r="AS364" s="296"/>
      <c r="AT364" s="296"/>
      <c r="AU364" s="296"/>
      <c r="AV364" s="296"/>
      <c r="AW364" s="296"/>
      <c r="AX364" s="296"/>
      <c r="AY364" s="296"/>
      <c r="AZ364" s="296"/>
      <c r="BA364" s="296"/>
      <c r="BB364" s="296"/>
      <c r="BC364" s="296"/>
      <c r="BD364" s="296"/>
      <c r="BE364" s="296"/>
      <c r="BF364" s="296"/>
      <c r="BG364" s="296"/>
      <c r="BH364" s="296"/>
      <c r="BI364" s="296"/>
      <c r="BJ364" s="296"/>
    </row>
    <row r="365" customFormat="false" ht="15.75" hidden="false" customHeight="false" outlineLevel="0" collapsed="false">
      <c r="A365" s="301" t="n">
        <v>43910</v>
      </c>
      <c r="B365" s="295" t="s">
        <v>97</v>
      </c>
      <c r="C365" s="332"/>
      <c r="D365" s="296"/>
      <c r="E365" s="296"/>
      <c r="F365" s="296"/>
      <c r="G365" s="296"/>
      <c r="H365" s="296"/>
      <c r="I365" s="296"/>
      <c r="J365" s="296"/>
      <c r="K365" s="296"/>
      <c r="L365" s="296"/>
      <c r="M365" s="296"/>
      <c r="N365" s="296"/>
      <c r="O365" s="296"/>
      <c r="P365" s="296"/>
      <c r="Q365" s="296"/>
      <c r="R365" s="296"/>
      <c r="S365" s="296"/>
      <c r="T365" s="296"/>
      <c r="U365" s="296"/>
      <c r="V365" s="347"/>
      <c r="W365" s="296"/>
      <c r="X365" s="296"/>
      <c r="Y365" s="296"/>
      <c r="Z365" s="296"/>
      <c r="AA365" s="296"/>
      <c r="AB365" s="296"/>
      <c r="AC365" s="296"/>
      <c r="AD365" s="296"/>
      <c r="AE365" s="296"/>
      <c r="AF365" s="296"/>
      <c r="AG365" s="296"/>
      <c r="AH365" s="296"/>
      <c r="AI365" s="296"/>
      <c r="AJ365" s="296"/>
      <c r="AK365" s="296"/>
      <c r="AL365" s="296"/>
      <c r="AM365" s="296"/>
      <c r="AN365" s="296"/>
      <c r="AO365" s="296"/>
      <c r="AP365" s="296"/>
      <c r="AQ365" s="296"/>
      <c r="AR365" s="296"/>
      <c r="AS365" s="296"/>
      <c r="AT365" s="296"/>
      <c r="AU365" s="296"/>
      <c r="AV365" s="296"/>
      <c r="AW365" s="296"/>
      <c r="AX365" s="296"/>
      <c r="AY365" s="296"/>
      <c r="AZ365" s="296"/>
      <c r="BA365" s="296"/>
      <c r="BB365" s="296"/>
      <c r="BC365" s="296"/>
      <c r="BD365" s="296"/>
      <c r="BE365" s="296"/>
      <c r="BF365" s="296"/>
      <c r="BG365" s="296"/>
      <c r="BH365" s="296"/>
      <c r="BI365" s="296"/>
      <c r="BJ365" s="296"/>
    </row>
    <row r="366" customFormat="false" ht="15.75" hidden="false" customHeight="false" outlineLevel="0" collapsed="false">
      <c r="A366" s="301" t="n">
        <v>43910</v>
      </c>
      <c r="B366" s="295" t="s">
        <v>99</v>
      </c>
      <c r="C366" s="332" t="n">
        <v>1</v>
      </c>
      <c r="D366" s="296"/>
      <c r="E366" s="296"/>
      <c r="F366" s="296"/>
      <c r="G366" s="296"/>
      <c r="H366" s="296"/>
      <c r="I366" s="296"/>
      <c r="J366" s="296"/>
      <c r="K366" s="296"/>
      <c r="L366" s="296"/>
      <c r="M366" s="296"/>
      <c r="N366" s="296"/>
      <c r="O366" s="296"/>
      <c r="P366" s="296"/>
      <c r="Q366" s="296"/>
      <c r="R366" s="296"/>
      <c r="S366" s="296"/>
      <c r="T366" s="296"/>
      <c r="U366" s="296"/>
      <c r="V366" s="347"/>
      <c r="W366" s="296"/>
      <c r="X366" s="296"/>
      <c r="Y366" s="296"/>
      <c r="Z366" s="296"/>
      <c r="AA366" s="296"/>
      <c r="AB366" s="296"/>
      <c r="AC366" s="296"/>
      <c r="AD366" s="296"/>
      <c r="AE366" s="296"/>
      <c r="AF366" s="296"/>
      <c r="AG366" s="296"/>
      <c r="AH366" s="296"/>
      <c r="AI366" s="296"/>
      <c r="AJ366" s="296"/>
      <c r="AK366" s="296"/>
      <c r="AL366" s="296"/>
      <c r="AM366" s="296"/>
      <c r="AN366" s="296"/>
      <c r="AO366" s="296"/>
      <c r="AP366" s="296"/>
      <c r="AQ366" s="296"/>
      <c r="AR366" s="296"/>
      <c r="AS366" s="296"/>
      <c r="AT366" s="296"/>
      <c r="AU366" s="296"/>
      <c r="AV366" s="296"/>
      <c r="AW366" s="296"/>
      <c r="AX366" s="296"/>
      <c r="AY366" s="296"/>
      <c r="AZ366" s="296"/>
      <c r="BA366" s="296"/>
      <c r="BB366" s="296"/>
      <c r="BC366" s="296"/>
      <c r="BD366" s="296"/>
      <c r="BE366" s="296"/>
      <c r="BF366" s="296"/>
      <c r="BG366" s="296"/>
      <c r="BH366" s="296"/>
      <c r="BI366" s="296"/>
      <c r="BJ366" s="296"/>
    </row>
    <row r="367" customFormat="false" ht="15.75" hidden="false" customHeight="false" outlineLevel="0" collapsed="false">
      <c r="A367" s="301" t="n">
        <v>43910</v>
      </c>
      <c r="B367" s="295" t="s">
        <v>100</v>
      </c>
      <c r="C367" s="295" t="n">
        <v>1</v>
      </c>
      <c r="D367" s="296"/>
      <c r="E367" s="296"/>
      <c r="F367" s="296"/>
      <c r="G367" s="296"/>
      <c r="H367" s="296"/>
      <c r="I367" s="296"/>
      <c r="J367" s="296"/>
      <c r="K367" s="296"/>
      <c r="L367" s="296"/>
      <c r="M367" s="296"/>
      <c r="N367" s="296"/>
      <c r="O367" s="296"/>
      <c r="P367" s="296"/>
      <c r="Q367" s="296"/>
      <c r="R367" s="296"/>
      <c r="S367" s="296"/>
      <c r="T367" s="296"/>
      <c r="U367" s="296"/>
      <c r="V367" s="347"/>
      <c r="W367" s="296"/>
      <c r="X367" s="296"/>
      <c r="Y367" s="296"/>
      <c r="Z367" s="296"/>
      <c r="AA367" s="296"/>
      <c r="AB367" s="296"/>
      <c r="AC367" s="296"/>
      <c r="AD367" s="296"/>
      <c r="AE367" s="296"/>
      <c r="AF367" s="296"/>
      <c r="AG367" s="296"/>
      <c r="AH367" s="296"/>
      <c r="AI367" s="296"/>
      <c r="AJ367" s="296"/>
      <c r="AK367" s="296"/>
      <c r="AL367" s="296"/>
      <c r="AM367" s="296"/>
      <c r="AN367" s="296"/>
      <c r="AO367" s="296"/>
      <c r="AP367" s="296"/>
      <c r="AQ367" s="296"/>
      <c r="AR367" s="296"/>
      <c r="AS367" s="296"/>
      <c r="AT367" s="296"/>
      <c r="AU367" s="296"/>
      <c r="AV367" s="296"/>
      <c r="AW367" s="296"/>
      <c r="AX367" s="296"/>
      <c r="AY367" s="296"/>
      <c r="AZ367" s="296"/>
      <c r="BA367" s="296"/>
      <c r="BB367" s="296"/>
      <c r="BC367" s="296"/>
      <c r="BD367" s="296"/>
      <c r="BE367" s="296"/>
      <c r="BF367" s="296"/>
      <c r="BG367" s="296"/>
      <c r="BH367" s="296"/>
      <c r="BI367" s="296"/>
      <c r="BJ367" s="296"/>
    </row>
    <row r="368" customFormat="false" ht="15.75" hidden="false" customHeight="false" outlineLevel="0" collapsed="false">
      <c r="A368" s="301" t="n">
        <v>43910</v>
      </c>
      <c r="B368" s="295" t="s">
        <v>1113</v>
      </c>
      <c r="C368" s="332" t="n">
        <v>7</v>
      </c>
      <c r="D368" s="296"/>
      <c r="E368" s="296"/>
      <c r="F368" s="296"/>
      <c r="G368" s="296"/>
      <c r="H368" s="296"/>
      <c r="I368" s="296"/>
      <c r="J368" s="296"/>
      <c r="K368" s="296"/>
      <c r="L368" s="296"/>
      <c r="M368" s="296"/>
      <c r="N368" s="296"/>
      <c r="O368" s="296"/>
      <c r="P368" s="296"/>
      <c r="Q368" s="296"/>
      <c r="R368" s="296"/>
      <c r="S368" s="296"/>
      <c r="T368" s="296"/>
      <c r="U368" s="296"/>
      <c r="V368" s="347"/>
      <c r="W368" s="296"/>
      <c r="X368" s="296"/>
      <c r="Y368" s="296"/>
      <c r="Z368" s="296"/>
      <c r="AA368" s="296"/>
      <c r="AB368" s="296"/>
      <c r="AC368" s="296"/>
      <c r="AD368" s="296"/>
      <c r="AE368" s="296"/>
      <c r="AF368" s="296"/>
      <c r="AG368" s="296"/>
      <c r="AH368" s="296"/>
      <c r="AI368" s="296"/>
      <c r="AJ368" s="296"/>
      <c r="AK368" s="296"/>
      <c r="AL368" s="296"/>
      <c r="AM368" s="296"/>
      <c r="AN368" s="296"/>
      <c r="AO368" s="296"/>
      <c r="AP368" s="296"/>
      <c r="AQ368" s="296"/>
      <c r="AR368" s="296"/>
      <c r="AS368" s="296"/>
      <c r="AT368" s="296"/>
      <c r="AU368" s="296"/>
      <c r="AV368" s="296"/>
      <c r="AW368" s="296"/>
      <c r="AX368" s="296"/>
      <c r="AY368" s="296"/>
      <c r="AZ368" s="296"/>
      <c r="BA368" s="296"/>
      <c r="BB368" s="296"/>
      <c r="BC368" s="296"/>
      <c r="BD368" s="296"/>
      <c r="BE368" s="296"/>
      <c r="BF368" s="296"/>
      <c r="BG368" s="296"/>
      <c r="BH368" s="296"/>
      <c r="BI368" s="296"/>
      <c r="BJ368" s="296"/>
    </row>
    <row r="369" customFormat="false" ht="15.75" hidden="false" customHeight="false" outlineLevel="0" collapsed="false">
      <c r="A369" s="301"/>
      <c r="B369" s="296"/>
      <c r="C369" s="332"/>
      <c r="D369" s="296"/>
      <c r="E369" s="296"/>
      <c r="F369" s="296"/>
      <c r="G369" s="296"/>
      <c r="H369" s="296"/>
      <c r="I369" s="296"/>
      <c r="J369" s="296"/>
      <c r="K369" s="296"/>
      <c r="L369" s="296"/>
      <c r="M369" s="296"/>
      <c r="N369" s="296"/>
      <c r="O369" s="296"/>
      <c r="P369" s="296"/>
      <c r="Q369" s="296"/>
      <c r="R369" s="296"/>
      <c r="S369" s="296"/>
      <c r="T369" s="296"/>
      <c r="U369" s="296"/>
      <c r="V369" s="347"/>
      <c r="W369" s="296"/>
      <c r="X369" s="296"/>
      <c r="Y369" s="296"/>
      <c r="Z369" s="296"/>
      <c r="AA369" s="296"/>
      <c r="AB369" s="296"/>
      <c r="AC369" s="296"/>
      <c r="AD369" s="296"/>
      <c r="AE369" s="296"/>
      <c r="AF369" s="296"/>
      <c r="AG369" s="296"/>
      <c r="AH369" s="296"/>
      <c r="AI369" s="296"/>
      <c r="AJ369" s="296"/>
      <c r="AK369" s="296"/>
      <c r="AL369" s="296"/>
      <c r="AM369" s="296"/>
      <c r="AN369" s="296"/>
      <c r="AO369" s="296"/>
      <c r="AP369" s="296"/>
      <c r="AQ369" s="296"/>
      <c r="AR369" s="296"/>
      <c r="AS369" s="296"/>
      <c r="AT369" s="296"/>
      <c r="AU369" s="296"/>
      <c r="AV369" s="296"/>
      <c r="AW369" s="296"/>
      <c r="AX369" s="296"/>
      <c r="AY369" s="296"/>
      <c r="AZ369" s="296"/>
      <c r="BA369" s="296"/>
      <c r="BB369" s="296"/>
      <c r="BC369" s="296"/>
      <c r="BD369" s="296"/>
      <c r="BE369" s="296"/>
      <c r="BF369" s="296"/>
      <c r="BG369" s="296"/>
      <c r="BH369" s="296"/>
      <c r="BI369" s="296"/>
      <c r="BJ369" s="296"/>
    </row>
    <row r="370" customFormat="false" ht="15.75" hidden="false" customHeight="false" outlineLevel="0" collapsed="false">
      <c r="A370" s="301"/>
      <c r="B370" s="296"/>
      <c r="C370" s="332"/>
      <c r="D370" s="296"/>
      <c r="E370" s="296"/>
      <c r="F370" s="296"/>
      <c r="G370" s="296"/>
      <c r="H370" s="296"/>
      <c r="I370" s="296"/>
      <c r="J370" s="296"/>
      <c r="K370" s="296"/>
      <c r="L370" s="296"/>
      <c r="M370" s="296"/>
      <c r="N370" s="296"/>
      <c r="O370" s="296"/>
      <c r="P370" s="296"/>
      <c r="Q370" s="296"/>
      <c r="R370" s="296"/>
      <c r="S370" s="296"/>
      <c r="T370" s="296"/>
      <c r="U370" s="296"/>
      <c r="V370" s="347"/>
      <c r="W370" s="296"/>
      <c r="X370" s="296"/>
      <c r="Y370" s="296"/>
      <c r="Z370" s="296"/>
      <c r="AA370" s="296"/>
      <c r="AB370" s="296"/>
      <c r="AC370" s="296"/>
      <c r="AD370" s="296"/>
      <c r="AE370" s="296"/>
      <c r="AF370" s="296"/>
      <c r="AG370" s="296"/>
      <c r="AH370" s="296"/>
      <c r="AI370" s="296"/>
      <c r="AJ370" s="296"/>
      <c r="AK370" s="296"/>
      <c r="AL370" s="296"/>
      <c r="AM370" s="296"/>
      <c r="AN370" s="296"/>
      <c r="AO370" s="296"/>
      <c r="AP370" s="296"/>
      <c r="AQ370" s="296"/>
      <c r="AR370" s="296"/>
      <c r="AS370" s="296"/>
      <c r="AT370" s="296"/>
      <c r="AU370" s="296"/>
      <c r="AV370" s="296"/>
      <c r="AW370" s="296"/>
      <c r="AX370" s="296"/>
      <c r="AY370" s="296"/>
      <c r="AZ370" s="296"/>
      <c r="BA370" s="296"/>
      <c r="BB370" s="296"/>
      <c r="BC370" s="296"/>
      <c r="BD370" s="296"/>
      <c r="BE370" s="296"/>
      <c r="BF370" s="296"/>
      <c r="BG370" s="296"/>
      <c r="BH370" s="296"/>
      <c r="BI370" s="296"/>
      <c r="BJ370" s="296"/>
    </row>
    <row r="371" customFormat="false" ht="15.75" hidden="false" customHeight="false" outlineLevel="0" collapsed="false">
      <c r="A371" s="301"/>
      <c r="B371" s="296"/>
      <c r="C371" s="332"/>
      <c r="D371" s="296"/>
      <c r="E371" s="296"/>
      <c r="F371" s="296"/>
      <c r="G371" s="296"/>
      <c r="H371" s="296"/>
      <c r="I371" s="296"/>
      <c r="J371" s="296"/>
      <c r="K371" s="296"/>
      <c r="L371" s="296"/>
      <c r="M371" s="296"/>
      <c r="N371" s="296"/>
      <c r="O371" s="296"/>
      <c r="P371" s="296"/>
      <c r="Q371" s="296"/>
      <c r="R371" s="296"/>
      <c r="S371" s="296"/>
      <c r="T371" s="296"/>
      <c r="U371" s="296"/>
      <c r="V371" s="347"/>
      <c r="W371" s="296"/>
      <c r="X371" s="296"/>
      <c r="Y371" s="296"/>
      <c r="Z371" s="296"/>
      <c r="AA371" s="296"/>
      <c r="AB371" s="296"/>
      <c r="AC371" s="296"/>
      <c r="AD371" s="296"/>
      <c r="AE371" s="296"/>
      <c r="AF371" s="296"/>
      <c r="AG371" s="296"/>
      <c r="AH371" s="296"/>
      <c r="AI371" s="296"/>
      <c r="AJ371" s="296"/>
      <c r="AK371" s="296"/>
      <c r="AL371" s="296"/>
      <c r="AM371" s="296"/>
      <c r="AN371" s="296"/>
      <c r="AO371" s="296"/>
      <c r="AP371" s="296"/>
      <c r="AQ371" s="296"/>
      <c r="AR371" s="296"/>
      <c r="AS371" s="296"/>
      <c r="AT371" s="296"/>
      <c r="AU371" s="296"/>
      <c r="AV371" s="296"/>
      <c r="AW371" s="296"/>
      <c r="AX371" s="296"/>
      <c r="AY371" s="296"/>
      <c r="AZ371" s="296"/>
      <c r="BA371" s="296"/>
      <c r="BB371" s="296"/>
      <c r="BC371" s="296"/>
      <c r="BD371" s="296"/>
      <c r="BE371" s="296"/>
      <c r="BF371" s="296"/>
      <c r="BG371" s="296"/>
      <c r="BH371" s="296"/>
      <c r="BI371" s="296"/>
      <c r="BJ371" s="296"/>
    </row>
    <row r="372" customFormat="false" ht="15.75" hidden="false" customHeight="false" outlineLevel="0" collapsed="false">
      <c r="A372" s="301"/>
      <c r="B372" s="296"/>
      <c r="C372" s="332"/>
      <c r="D372" s="296"/>
      <c r="E372" s="296"/>
      <c r="F372" s="296"/>
      <c r="G372" s="296"/>
      <c r="H372" s="296"/>
      <c r="I372" s="296"/>
      <c r="J372" s="296"/>
      <c r="K372" s="296"/>
      <c r="L372" s="296"/>
      <c r="M372" s="296"/>
      <c r="N372" s="296"/>
      <c r="O372" s="296"/>
      <c r="P372" s="296"/>
      <c r="Q372" s="296"/>
      <c r="R372" s="296"/>
      <c r="S372" s="296"/>
      <c r="T372" s="296"/>
      <c r="U372" s="296"/>
      <c r="V372" s="347"/>
      <c r="W372" s="296"/>
      <c r="X372" s="296"/>
      <c r="Y372" s="296"/>
      <c r="Z372" s="296"/>
      <c r="AA372" s="296"/>
      <c r="AB372" s="296"/>
      <c r="AC372" s="296"/>
      <c r="AD372" s="296"/>
      <c r="AE372" s="296"/>
      <c r="AF372" s="296"/>
      <c r="AG372" s="296"/>
      <c r="AH372" s="296"/>
      <c r="AI372" s="296"/>
      <c r="AJ372" s="296"/>
      <c r="AK372" s="296"/>
      <c r="AL372" s="296"/>
      <c r="AM372" s="296"/>
      <c r="AN372" s="296"/>
      <c r="AO372" s="296"/>
      <c r="AP372" s="296"/>
      <c r="AQ372" s="296"/>
      <c r="AR372" s="296"/>
      <c r="AS372" s="296"/>
      <c r="AT372" s="296"/>
      <c r="AU372" s="296"/>
      <c r="AV372" s="296"/>
      <c r="AW372" s="296"/>
      <c r="AX372" s="296"/>
      <c r="AY372" s="296"/>
      <c r="AZ372" s="296"/>
      <c r="BA372" s="296"/>
      <c r="BB372" s="296"/>
      <c r="BC372" s="296"/>
      <c r="BD372" s="296"/>
      <c r="BE372" s="296"/>
      <c r="BF372" s="296"/>
      <c r="BG372" s="296"/>
      <c r="BH372" s="296"/>
      <c r="BI372" s="296"/>
      <c r="BJ372" s="296"/>
    </row>
    <row r="373" customFormat="false" ht="15.75" hidden="false" customHeight="false" outlineLevel="0" collapsed="false">
      <c r="A373" s="301"/>
      <c r="B373" s="296"/>
      <c r="C373" s="332"/>
      <c r="D373" s="296"/>
      <c r="E373" s="296"/>
      <c r="F373" s="296"/>
      <c r="G373" s="296"/>
      <c r="H373" s="296"/>
      <c r="I373" s="296"/>
      <c r="J373" s="296"/>
      <c r="K373" s="296"/>
      <c r="L373" s="296"/>
      <c r="M373" s="296"/>
      <c r="N373" s="296"/>
      <c r="O373" s="296"/>
      <c r="P373" s="296"/>
      <c r="Q373" s="296"/>
      <c r="R373" s="296"/>
      <c r="S373" s="296"/>
      <c r="T373" s="296"/>
      <c r="U373" s="296"/>
      <c r="V373" s="347"/>
      <c r="W373" s="296"/>
      <c r="X373" s="296"/>
      <c r="Y373" s="296"/>
      <c r="Z373" s="296"/>
      <c r="AA373" s="296"/>
      <c r="AB373" s="296"/>
      <c r="AC373" s="296"/>
      <c r="AD373" s="296"/>
      <c r="AE373" s="296"/>
      <c r="AF373" s="296"/>
      <c r="AG373" s="296"/>
      <c r="AH373" s="296"/>
      <c r="AI373" s="296"/>
      <c r="AJ373" s="296"/>
      <c r="AK373" s="296"/>
      <c r="AL373" s="296"/>
      <c r="AM373" s="296"/>
      <c r="AN373" s="296"/>
      <c r="AO373" s="296"/>
      <c r="AP373" s="296"/>
      <c r="AQ373" s="296"/>
      <c r="AR373" s="296"/>
      <c r="AS373" s="296"/>
      <c r="AT373" s="296"/>
      <c r="AU373" s="296"/>
      <c r="AV373" s="296"/>
      <c r="AW373" s="296"/>
      <c r="AX373" s="296"/>
      <c r="AY373" s="296"/>
      <c r="AZ373" s="296"/>
      <c r="BA373" s="296"/>
      <c r="BB373" s="296"/>
      <c r="BC373" s="296"/>
      <c r="BD373" s="296"/>
      <c r="BE373" s="296"/>
      <c r="BF373" s="296"/>
      <c r="BG373" s="296"/>
      <c r="BH373" s="296"/>
      <c r="BI373" s="296"/>
      <c r="BJ373" s="296"/>
    </row>
    <row r="374" customFormat="false" ht="15.75" hidden="false" customHeight="false" outlineLevel="0" collapsed="false">
      <c r="A374" s="301"/>
      <c r="B374" s="296"/>
      <c r="C374" s="332"/>
      <c r="D374" s="296"/>
      <c r="E374" s="296"/>
      <c r="F374" s="296"/>
      <c r="G374" s="296"/>
      <c r="H374" s="296"/>
      <c r="I374" s="296"/>
      <c r="J374" s="296"/>
      <c r="K374" s="296"/>
      <c r="L374" s="296"/>
      <c r="M374" s="296"/>
      <c r="N374" s="296"/>
      <c r="O374" s="296"/>
      <c r="P374" s="296"/>
      <c r="Q374" s="296"/>
      <c r="R374" s="296"/>
      <c r="S374" s="296"/>
      <c r="T374" s="296"/>
      <c r="U374" s="296"/>
      <c r="V374" s="347"/>
      <c r="W374" s="296"/>
      <c r="X374" s="296"/>
      <c r="Y374" s="296"/>
      <c r="Z374" s="296"/>
      <c r="AA374" s="296"/>
      <c r="AB374" s="296"/>
      <c r="AC374" s="296"/>
      <c r="AD374" s="296"/>
      <c r="AE374" s="296"/>
      <c r="AF374" s="296"/>
      <c r="AG374" s="296"/>
      <c r="AH374" s="296"/>
      <c r="AI374" s="296"/>
      <c r="AJ374" s="296"/>
      <c r="AK374" s="296"/>
      <c r="AL374" s="296"/>
      <c r="AM374" s="296"/>
      <c r="AN374" s="296"/>
      <c r="AO374" s="296"/>
      <c r="AP374" s="296"/>
      <c r="AQ374" s="296"/>
      <c r="AR374" s="296"/>
      <c r="AS374" s="296"/>
      <c r="AT374" s="296"/>
      <c r="AU374" s="296"/>
      <c r="AV374" s="296"/>
      <c r="AW374" s="296"/>
      <c r="AX374" s="296"/>
      <c r="AY374" s="296"/>
      <c r="AZ374" s="296"/>
      <c r="BA374" s="296"/>
      <c r="BB374" s="296"/>
      <c r="BC374" s="296"/>
      <c r="BD374" s="296"/>
      <c r="BE374" s="296"/>
      <c r="BF374" s="296"/>
      <c r="BG374" s="296"/>
      <c r="BH374" s="296"/>
      <c r="BI374" s="296"/>
      <c r="BJ374" s="296"/>
    </row>
    <row r="375" customFormat="false" ht="15.75" hidden="false" customHeight="false" outlineLevel="0" collapsed="false">
      <c r="A375" s="296"/>
      <c r="B375" s="296"/>
      <c r="C375" s="296"/>
      <c r="D375" s="296"/>
      <c r="E375" s="296"/>
      <c r="F375" s="296"/>
      <c r="G375" s="296"/>
      <c r="H375" s="296"/>
      <c r="I375" s="296"/>
      <c r="J375" s="296"/>
      <c r="K375" s="296"/>
      <c r="L375" s="296"/>
      <c r="M375" s="296"/>
      <c r="N375" s="296"/>
      <c r="O375" s="296"/>
      <c r="P375" s="296"/>
      <c r="Q375" s="296"/>
      <c r="R375" s="296"/>
      <c r="S375" s="296"/>
      <c r="T375" s="296"/>
      <c r="U375" s="296"/>
      <c r="V375" s="347"/>
      <c r="W375" s="296"/>
      <c r="X375" s="296"/>
      <c r="Y375" s="296"/>
      <c r="Z375" s="296"/>
      <c r="AA375" s="296"/>
      <c r="AB375" s="296"/>
      <c r="AC375" s="296"/>
      <c r="AD375" s="296"/>
      <c r="AE375" s="296"/>
      <c r="AF375" s="296"/>
      <c r="AG375" s="296"/>
      <c r="AH375" s="296"/>
      <c r="AI375" s="296"/>
      <c r="AJ375" s="296"/>
      <c r="AK375" s="296"/>
      <c r="AL375" s="296"/>
      <c r="AM375" s="296"/>
      <c r="AN375" s="296"/>
      <c r="AO375" s="296"/>
      <c r="AP375" s="296"/>
      <c r="AQ375" s="296"/>
      <c r="AR375" s="296"/>
      <c r="AS375" s="296"/>
      <c r="AT375" s="296"/>
      <c r="AU375" s="296"/>
      <c r="AV375" s="296"/>
      <c r="AW375" s="296"/>
      <c r="AX375" s="296"/>
      <c r="AY375" s="296"/>
      <c r="AZ375" s="296"/>
      <c r="BA375" s="296"/>
      <c r="BB375" s="296"/>
      <c r="BC375" s="296"/>
      <c r="BD375" s="296"/>
      <c r="BE375" s="296"/>
      <c r="BF375" s="296"/>
      <c r="BG375" s="296"/>
      <c r="BH375" s="296"/>
      <c r="BI375" s="296"/>
      <c r="BJ375" s="296"/>
    </row>
    <row r="376" customFormat="false" ht="15.75" hidden="false" customHeight="false" outlineLevel="0" collapsed="false">
      <c r="A376" s="296"/>
      <c r="B376" s="296"/>
      <c r="C376" s="296"/>
      <c r="D376" s="296"/>
      <c r="E376" s="296"/>
      <c r="F376" s="296"/>
      <c r="G376" s="296"/>
      <c r="H376" s="296"/>
      <c r="I376" s="296"/>
      <c r="J376" s="296"/>
      <c r="K376" s="296"/>
      <c r="L376" s="296"/>
      <c r="M376" s="296"/>
      <c r="N376" s="296"/>
      <c r="O376" s="296"/>
      <c r="P376" s="296"/>
      <c r="Q376" s="296"/>
      <c r="R376" s="296"/>
      <c r="S376" s="296"/>
      <c r="T376" s="296"/>
      <c r="U376" s="296"/>
      <c r="V376" s="347"/>
      <c r="W376" s="296"/>
      <c r="X376" s="296"/>
      <c r="Y376" s="296"/>
      <c r="Z376" s="296"/>
      <c r="AA376" s="296"/>
      <c r="AB376" s="296"/>
      <c r="AC376" s="296"/>
      <c r="AD376" s="296"/>
      <c r="AE376" s="296"/>
      <c r="AF376" s="296"/>
      <c r="AG376" s="296"/>
      <c r="AH376" s="296"/>
      <c r="AI376" s="296"/>
      <c r="AJ376" s="296"/>
      <c r="AK376" s="296"/>
      <c r="AL376" s="296"/>
      <c r="AM376" s="296"/>
      <c r="AN376" s="296"/>
      <c r="AO376" s="296"/>
      <c r="AP376" s="296"/>
      <c r="AQ376" s="296"/>
      <c r="AR376" s="296"/>
      <c r="AS376" s="296"/>
      <c r="AT376" s="296"/>
      <c r="AU376" s="296"/>
      <c r="AV376" s="296"/>
      <c r="AW376" s="296"/>
      <c r="AX376" s="296"/>
      <c r="AY376" s="296"/>
      <c r="AZ376" s="296"/>
      <c r="BA376" s="296"/>
      <c r="BB376" s="296"/>
      <c r="BC376" s="296"/>
      <c r="BD376" s="296"/>
      <c r="BE376" s="296"/>
      <c r="BF376" s="296"/>
      <c r="BG376" s="296"/>
      <c r="BH376" s="296"/>
      <c r="BI376" s="296"/>
      <c r="BJ376" s="296"/>
    </row>
    <row r="377" customFormat="false" ht="15.75" hidden="false" customHeight="false" outlineLevel="0" collapsed="false">
      <c r="A377" s="296"/>
      <c r="B377" s="296"/>
      <c r="C377" s="296"/>
      <c r="D377" s="296"/>
      <c r="E377" s="296"/>
      <c r="F377" s="296"/>
      <c r="G377" s="296"/>
      <c r="H377" s="296"/>
      <c r="I377" s="296"/>
      <c r="J377" s="296"/>
      <c r="K377" s="296"/>
      <c r="L377" s="296"/>
      <c r="M377" s="296"/>
      <c r="N377" s="296"/>
      <c r="O377" s="296"/>
      <c r="P377" s="296"/>
      <c r="Q377" s="296"/>
      <c r="R377" s="296"/>
      <c r="S377" s="296"/>
      <c r="T377" s="296"/>
      <c r="U377" s="296"/>
      <c r="V377" s="347"/>
      <c r="W377" s="296"/>
      <c r="X377" s="296"/>
      <c r="Y377" s="296"/>
      <c r="Z377" s="296"/>
      <c r="AA377" s="296"/>
      <c r="AB377" s="296"/>
      <c r="AC377" s="296"/>
      <c r="AD377" s="296"/>
      <c r="AE377" s="296"/>
      <c r="AF377" s="296"/>
      <c r="AG377" s="296"/>
      <c r="AH377" s="296"/>
      <c r="AI377" s="296"/>
      <c r="AJ377" s="296"/>
      <c r="AK377" s="296"/>
      <c r="AL377" s="296"/>
      <c r="AM377" s="296"/>
      <c r="AN377" s="296"/>
      <c r="AO377" s="296"/>
      <c r="AP377" s="296"/>
      <c r="AQ377" s="296"/>
      <c r="AR377" s="296"/>
      <c r="AS377" s="296"/>
      <c r="AT377" s="296"/>
      <c r="AU377" s="296"/>
      <c r="AV377" s="296"/>
      <c r="AW377" s="296"/>
      <c r="AX377" s="296"/>
      <c r="AY377" s="296"/>
      <c r="AZ377" s="296"/>
      <c r="BA377" s="296"/>
      <c r="BB377" s="296"/>
      <c r="BC377" s="296"/>
      <c r="BD377" s="296"/>
      <c r="BE377" s="296"/>
      <c r="BF377" s="296"/>
      <c r="BG377" s="296"/>
      <c r="BH377" s="296"/>
      <c r="BI377" s="296"/>
      <c r="BJ377" s="296"/>
    </row>
    <row r="378" customFormat="false" ht="15.75" hidden="false" customHeight="false" outlineLevel="0" collapsed="false">
      <c r="A378" s="296"/>
      <c r="B378" s="296"/>
      <c r="C378" s="296"/>
      <c r="D378" s="296"/>
      <c r="E378" s="296"/>
      <c r="F378" s="296"/>
      <c r="G378" s="296"/>
      <c r="H378" s="296"/>
      <c r="I378" s="296"/>
      <c r="J378" s="296"/>
      <c r="K378" s="296"/>
      <c r="L378" s="296"/>
      <c r="M378" s="296"/>
      <c r="N378" s="296"/>
      <c r="O378" s="296"/>
      <c r="P378" s="296"/>
      <c r="Q378" s="296"/>
      <c r="R378" s="296"/>
      <c r="S378" s="296"/>
      <c r="T378" s="296"/>
      <c r="U378" s="296"/>
      <c r="V378" s="347"/>
      <c r="W378" s="296"/>
      <c r="X378" s="296"/>
      <c r="Y378" s="296"/>
      <c r="Z378" s="296"/>
      <c r="AA378" s="296"/>
      <c r="AB378" s="296"/>
      <c r="AC378" s="296"/>
      <c r="AD378" s="296"/>
      <c r="AE378" s="296"/>
      <c r="AF378" s="296"/>
      <c r="AG378" s="296"/>
      <c r="AH378" s="296"/>
      <c r="AI378" s="296"/>
      <c r="AJ378" s="296"/>
      <c r="AK378" s="296"/>
      <c r="AL378" s="296"/>
      <c r="AM378" s="296"/>
      <c r="AN378" s="296"/>
      <c r="AO378" s="296"/>
      <c r="AP378" s="296"/>
      <c r="AQ378" s="296"/>
      <c r="AR378" s="296"/>
      <c r="AS378" s="296"/>
      <c r="AT378" s="296"/>
      <c r="AU378" s="296"/>
      <c r="AV378" s="296"/>
      <c r="AW378" s="296"/>
      <c r="AX378" s="296"/>
      <c r="AY378" s="296"/>
      <c r="AZ378" s="296"/>
      <c r="BA378" s="296"/>
      <c r="BB378" s="296"/>
      <c r="BC378" s="296"/>
      <c r="BD378" s="296"/>
      <c r="BE378" s="296"/>
      <c r="BF378" s="296"/>
      <c r="BG378" s="296"/>
      <c r="BH378" s="296"/>
      <c r="BI378" s="296"/>
      <c r="BJ378" s="296"/>
    </row>
    <row r="379" customFormat="false" ht="15.75" hidden="false" customHeight="false" outlineLevel="0" collapsed="false">
      <c r="A379" s="296"/>
      <c r="B379" s="296"/>
      <c r="C379" s="296"/>
      <c r="D379" s="296"/>
      <c r="E379" s="296"/>
      <c r="F379" s="296"/>
      <c r="G379" s="296"/>
      <c r="H379" s="296"/>
      <c r="I379" s="296"/>
      <c r="J379" s="296"/>
      <c r="K379" s="296"/>
      <c r="L379" s="296"/>
      <c r="M379" s="296"/>
      <c r="N379" s="296"/>
      <c r="O379" s="296"/>
      <c r="P379" s="296"/>
      <c r="Q379" s="296"/>
      <c r="R379" s="296"/>
      <c r="S379" s="296"/>
      <c r="T379" s="296"/>
      <c r="U379" s="296"/>
      <c r="V379" s="347"/>
      <c r="W379" s="296"/>
      <c r="X379" s="296"/>
      <c r="Y379" s="296"/>
      <c r="Z379" s="296"/>
      <c r="AA379" s="296"/>
      <c r="AB379" s="296"/>
      <c r="AC379" s="296"/>
      <c r="AD379" s="296"/>
      <c r="AE379" s="296"/>
      <c r="AF379" s="296"/>
      <c r="AG379" s="296"/>
      <c r="AH379" s="296"/>
      <c r="AI379" s="296"/>
      <c r="AJ379" s="296"/>
      <c r="AK379" s="296"/>
      <c r="AL379" s="296"/>
      <c r="AM379" s="296"/>
      <c r="AN379" s="296"/>
      <c r="AO379" s="296"/>
      <c r="AP379" s="296"/>
      <c r="AQ379" s="296"/>
      <c r="AR379" s="296"/>
      <c r="AS379" s="296"/>
      <c r="AT379" s="296"/>
      <c r="AU379" s="296"/>
      <c r="AV379" s="296"/>
      <c r="AW379" s="296"/>
      <c r="AX379" s="296"/>
      <c r="AY379" s="296"/>
      <c r="AZ379" s="296"/>
      <c r="BA379" s="296"/>
      <c r="BB379" s="296"/>
      <c r="BC379" s="296"/>
      <c r="BD379" s="296"/>
      <c r="BE379" s="296"/>
      <c r="BF379" s="296"/>
      <c r="BG379" s="296"/>
      <c r="BH379" s="296"/>
      <c r="BI379" s="296"/>
      <c r="BJ379" s="296"/>
    </row>
    <row r="380" customFormat="false" ht="15.75" hidden="false" customHeight="false" outlineLevel="0" collapsed="false">
      <c r="A380" s="296"/>
      <c r="B380" s="296"/>
      <c r="C380" s="296"/>
      <c r="D380" s="296"/>
      <c r="E380" s="296"/>
      <c r="F380" s="296"/>
      <c r="G380" s="296"/>
      <c r="H380" s="296"/>
      <c r="I380" s="296"/>
      <c r="J380" s="296"/>
      <c r="K380" s="296"/>
      <c r="L380" s="296"/>
      <c r="M380" s="296"/>
      <c r="N380" s="296"/>
      <c r="O380" s="296"/>
      <c r="P380" s="296"/>
      <c r="Q380" s="296"/>
      <c r="R380" s="296"/>
      <c r="S380" s="296"/>
      <c r="T380" s="296"/>
      <c r="U380" s="296"/>
      <c r="V380" s="347"/>
      <c r="W380" s="296"/>
      <c r="X380" s="296"/>
      <c r="Y380" s="296"/>
      <c r="Z380" s="296"/>
      <c r="AA380" s="296"/>
      <c r="AB380" s="296"/>
      <c r="AC380" s="296"/>
      <c r="AD380" s="296"/>
      <c r="AE380" s="296"/>
      <c r="AF380" s="296"/>
      <c r="AG380" s="296"/>
      <c r="AH380" s="296"/>
      <c r="AI380" s="296"/>
      <c r="AJ380" s="296"/>
      <c r="AK380" s="296"/>
      <c r="AL380" s="296"/>
      <c r="AM380" s="296"/>
      <c r="AN380" s="296"/>
      <c r="AO380" s="296"/>
      <c r="AP380" s="296"/>
      <c r="AQ380" s="296"/>
      <c r="AR380" s="296"/>
      <c r="AS380" s="296"/>
      <c r="AT380" s="296"/>
      <c r="AU380" s="296"/>
      <c r="AV380" s="296"/>
      <c r="AW380" s="296"/>
      <c r="AX380" s="296"/>
      <c r="AY380" s="296"/>
      <c r="AZ380" s="296"/>
      <c r="BA380" s="296"/>
      <c r="BB380" s="296"/>
      <c r="BC380" s="296"/>
      <c r="BD380" s="296"/>
      <c r="BE380" s="296"/>
      <c r="BF380" s="296"/>
      <c r="BG380" s="296"/>
      <c r="BH380" s="296"/>
      <c r="BI380" s="296"/>
      <c r="BJ380" s="296"/>
    </row>
    <row r="381" customFormat="false" ht="15.75" hidden="false" customHeight="false" outlineLevel="0" collapsed="false">
      <c r="A381" s="296"/>
      <c r="B381" s="296"/>
      <c r="C381" s="296"/>
      <c r="D381" s="296"/>
      <c r="E381" s="296"/>
      <c r="F381" s="296"/>
      <c r="G381" s="296"/>
      <c r="H381" s="296"/>
      <c r="I381" s="296"/>
      <c r="J381" s="296"/>
      <c r="K381" s="296"/>
      <c r="L381" s="296"/>
      <c r="M381" s="296"/>
      <c r="N381" s="296"/>
      <c r="O381" s="296"/>
      <c r="P381" s="296"/>
      <c r="Q381" s="296"/>
      <c r="R381" s="296"/>
      <c r="S381" s="296"/>
      <c r="T381" s="296"/>
      <c r="U381" s="296"/>
      <c r="V381" s="347"/>
      <c r="W381" s="296"/>
      <c r="X381" s="296"/>
      <c r="Y381" s="296"/>
      <c r="Z381" s="296"/>
      <c r="AA381" s="296"/>
      <c r="AB381" s="296"/>
      <c r="AC381" s="296"/>
      <c r="AD381" s="296"/>
      <c r="AE381" s="296"/>
      <c r="AF381" s="296"/>
      <c r="AG381" s="296"/>
      <c r="AH381" s="296"/>
      <c r="AI381" s="296"/>
      <c r="AJ381" s="296"/>
      <c r="AK381" s="296"/>
      <c r="AL381" s="296"/>
      <c r="AM381" s="296"/>
      <c r="AN381" s="296"/>
      <c r="AO381" s="296"/>
      <c r="AP381" s="296"/>
      <c r="AQ381" s="296"/>
      <c r="AR381" s="296"/>
      <c r="AS381" s="296"/>
      <c r="AT381" s="296"/>
      <c r="AU381" s="296"/>
      <c r="AV381" s="296"/>
      <c r="AW381" s="296"/>
      <c r="AX381" s="296"/>
      <c r="AY381" s="296"/>
      <c r="AZ381" s="296"/>
      <c r="BA381" s="296"/>
      <c r="BB381" s="296"/>
      <c r="BC381" s="296"/>
      <c r="BD381" s="296"/>
      <c r="BE381" s="296"/>
      <c r="BF381" s="296"/>
      <c r="BG381" s="296"/>
      <c r="BH381" s="296"/>
      <c r="BI381" s="296"/>
      <c r="BJ381" s="296"/>
    </row>
    <row r="382" customFormat="false" ht="15.75" hidden="false" customHeight="false" outlineLevel="0" collapsed="false">
      <c r="A382" s="296"/>
      <c r="B382" s="296"/>
      <c r="C382" s="296"/>
      <c r="D382" s="296"/>
      <c r="E382" s="296"/>
      <c r="F382" s="296"/>
      <c r="G382" s="296"/>
      <c r="H382" s="296"/>
      <c r="I382" s="296"/>
      <c r="J382" s="296"/>
      <c r="K382" s="296"/>
      <c r="L382" s="296"/>
      <c r="M382" s="296"/>
      <c r="N382" s="296"/>
      <c r="O382" s="296"/>
      <c r="P382" s="296"/>
      <c r="Q382" s="296"/>
      <c r="R382" s="296"/>
      <c r="S382" s="296"/>
      <c r="T382" s="296"/>
      <c r="U382" s="296"/>
      <c r="V382" s="347"/>
      <c r="W382" s="296"/>
      <c r="X382" s="296"/>
      <c r="Y382" s="296"/>
      <c r="Z382" s="296"/>
      <c r="AA382" s="296"/>
      <c r="AB382" s="296"/>
      <c r="AC382" s="296"/>
      <c r="AD382" s="296"/>
      <c r="AE382" s="296"/>
      <c r="AF382" s="296"/>
      <c r="AG382" s="296"/>
      <c r="AH382" s="296"/>
      <c r="AI382" s="296"/>
      <c r="AJ382" s="296"/>
      <c r="AK382" s="296"/>
      <c r="AL382" s="296"/>
      <c r="AM382" s="296"/>
      <c r="AN382" s="296"/>
      <c r="AO382" s="296"/>
      <c r="AP382" s="296"/>
      <c r="AQ382" s="296"/>
      <c r="AR382" s="296"/>
      <c r="AS382" s="296"/>
      <c r="AT382" s="296"/>
      <c r="AU382" s="296"/>
      <c r="AV382" s="296"/>
      <c r="AW382" s="296"/>
      <c r="AX382" s="296"/>
      <c r="AY382" s="296"/>
      <c r="AZ382" s="296"/>
      <c r="BA382" s="296"/>
      <c r="BB382" s="296"/>
      <c r="BC382" s="296"/>
      <c r="BD382" s="296"/>
      <c r="BE382" s="296"/>
      <c r="BF382" s="296"/>
      <c r="BG382" s="296"/>
      <c r="BH382" s="296"/>
      <c r="BI382" s="296"/>
      <c r="BJ382" s="296"/>
    </row>
    <row r="383" customFormat="false" ht="15.75" hidden="false" customHeight="false" outlineLevel="0" collapsed="false">
      <c r="A383" s="296"/>
      <c r="B383" s="296"/>
      <c r="C383" s="296"/>
      <c r="D383" s="296"/>
      <c r="E383" s="296"/>
      <c r="F383" s="296"/>
      <c r="G383" s="296"/>
      <c r="H383" s="296"/>
      <c r="I383" s="296"/>
      <c r="J383" s="296"/>
      <c r="K383" s="296"/>
      <c r="L383" s="296"/>
      <c r="M383" s="296"/>
      <c r="N383" s="296"/>
      <c r="O383" s="296"/>
      <c r="P383" s="296"/>
      <c r="Q383" s="296"/>
      <c r="R383" s="296"/>
      <c r="S383" s="296"/>
      <c r="T383" s="296"/>
      <c r="U383" s="296"/>
      <c r="V383" s="347"/>
      <c r="W383" s="296"/>
      <c r="X383" s="296"/>
      <c r="Y383" s="296"/>
      <c r="Z383" s="296"/>
      <c r="AA383" s="296"/>
      <c r="AB383" s="296"/>
      <c r="AC383" s="296"/>
      <c r="AD383" s="296"/>
      <c r="AE383" s="296"/>
      <c r="AF383" s="296"/>
      <c r="AG383" s="296"/>
      <c r="AH383" s="296"/>
      <c r="AI383" s="296"/>
      <c r="AJ383" s="296"/>
      <c r="AK383" s="296"/>
      <c r="AL383" s="296"/>
      <c r="AM383" s="296"/>
      <c r="AN383" s="296"/>
      <c r="AO383" s="296"/>
      <c r="AP383" s="296"/>
      <c r="AQ383" s="296"/>
      <c r="AR383" s="296"/>
      <c r="AS383" s="296"/>
      <c r="AT383" s="296"/>
      <c r="AU383" s="296"/>
      <c r="AV383" s="296"/>
      <c r="AW383" s="296"/>
      <c r="AX383" s="296"/>
      <c r="AY383" s="296"/>
      <c r="AZ383" s="296"/>
      <c r="BA383" s="296"/>
      <c r="BB383" s="296"/>
      <c r="BC383" s="296"/>
      <c r="BD383" s="296"/>
      <c r="BE383" s="296"/>
      <c r="BF383" s="296"/>
      <c r="BG383" s="296"/>
      <c r="BH383" s="296"/>
      <c r="BI383" s="296"/>
      <c r="BJ383" s="296"/>
    </row>
    <row r="384" customFormat="false" ht="15.75" hidden="false" customHeight="false" outlineLevel="0" collapsed="false">
      <c r="A384" s="296"/>
      <c r="B384" s="296"/>
      <c r="C384" s="296"/>
      <c r="D384" s="296"/>
      <c r="E384" s="296"/>
      <c r="F384" s="296"/>
      <c r="G384" s="296"/>
      <c r="H384" s="296"/>
      <c r="I384" s="296"/>
      <c r="J384" s="296"/>
      <c r="K384" s="296"/>
      <c r="L384" s="296"/>
      <c r="M384" s="296"/>
      <c r="N384" s="296"/>
      <c r="O384" s="296"/>
      <c r="P384" s="296"/>
      <c r="Q384" s="296"/>
      <c r="R384" s="296"/>
      <c r="S384" s="296"/>
      <c r="T384" s="296"/>
      <c r="U384" s="296"/>
      <c r="V384" s="347"/>
      <c r="W384" s="296"/>
      <c r="X384" s="296"/>
      <c r="Y384" s="296"/>
      <c r="Z384" s="296"/>
      <c r="AA384" s="296"/>
      <c r="AB384" s="296"/>
      <c r="AC384" s="296"/>
      <c r="AD384" s="296"/>
      <c r="AE384" s="296"/>
      <c r="AF384" s="296"/>
      <c r="AG384" s="296"/>
      <c r="AH384" s="296"/>
      <c r="AI384" s="296"/>
      <c r="AJ384" s="296"/>
      <c r="AK384" s="296"/>
      <c r="AL384" s="296"/>
      <c r="AM384" s="296"/>
      <c r="AN384" s="296"/>
      <c r="AO384" s="296"/>
      <c r="AP384" s="296"/>
      <c r="AQ384" s="296"/>
      <c r="AR384" s="296"/>
      <c r="AS384" s="296"/>
      <c r="AT384" s="296"/>
      <c r="AU384" s="296"/>
      <c r="AV384" s="296"/>
      <c r="AW384" s="296"/>
      <c r="AX384" s="296"/>
      <c r="AY384" s="296"/>
      <c r="AZ384" s="296"/>
      <c r="BA384" s="296"/>
      <c r="BB384" s="296"/>
      <c r="BC384" s="296"/>
      <c r="BD384" s="296"/>
      <c r="BE384" s="296"/>
      <c r="BF384" s="296"/>
      <c r="BG384" s="296"/>
      <c r="BH384" s="296"/>
      <c r="BI384" s="296"/>
      <c r="BJ384" s="296"/>
    </row>
    <row r="385" customFormat="false" ht="15.75" hidden="false" customHeight="false" outlineLevel="0" collapsed="false">
      <c r="A385" s="296"/>
      <c r="B385" s="296"/>
      <c r="C385" s="296"/>
      <c r="D385" s="296"/>
      <c r="E385" s="296"/>
      <c r="F385" s="296"/>
      <c r="G385" s="296"/>
      <c r="H385" s="296"/>
      <c r="I385" s="296"/>
      <c r="J385" s="296"/>
      <c r="K385" s="296"/>
      <c r="L385" s="296"/>
      <c r="M385" s="296"/>
      <c r="N385" s="296"/>
      <c r="O385" s="296"/>
      <c r="P385" s="296"/>
      <c r="Q385" s="296"/>
      <c r="R385" s="296"/>
      <c r="S385" s="296"/>
      <c r="T385" s="296"/>
      <c r="U385" s="296"/>
      <c r="V385" s="347"/>
      <c r="W385" s="296"/>
      <c r="X385" s="296"/>
      <c r="Y385" s="296"/>
      <c r="Z385" s="296"/>
      <c r="AA385" s="296"/>
      <c r="AB385" s="296"/>
      <c r="AC385" s="296"/>
      <c r="AD385" s="296"/>
      <c r="AE385" s="296"/>
      <c r="AF385" s="296"/>
      <c r="AG385" s="296"/>
      <c r="AH385" s="296"/>
      <c r="AI385" s="296"/>
      <c r="AJ385" s="296"/>
      <c r="AK385" s="296"/>
      <c r="AL385" s="296"/>
      <c r="AM385" s="296"/>
      <c r="AN385" s="296"/>
      <c r="AO385" s="296"/>
      <c r="AP385" s="296"/>
      <c r="AQ385" s="296"/>
      <c r="AR385" s="296"/>
      <c r="AS385" s="296"/>
      <c r="AT385" s="296"/>
      <c r="AU385" s="296"/>
      <c r="AV385" s="296"/>
      <c r="AW385" s="296"/>
      <c r="AX385" s="296"/>
      <c r="AY385" s="296"/>
      <c r="AZ385" s="296"/>
      <c r="BA385" s="296"/>
      <c r="BB385" s="296"/>
      <c r="BC385" s="296"/>
      <c r="BD385" s="296"/>
      <c r="BE385" s="296"/>
      <c r="BF385" s="296"/>
      <c r="BG385" s="296"/>
      <c r="BH385" s="296"/>
      <c r="BI385" s="296"/>
      <c r="BJ385" s="296"/>
    </row>
    <row r="386" customFormat="false" ht="15.75" hidden="false" customHeight="false" outlineLevel="0" collapsed="false">
      <c r="A386" s="296"/>
      <c r="B386" s="296"/>
      <c r="C386" s="296"/>
      <c r="D386" s="296"/>
      <c r="E386" s="296"/>
      <c r="F386" s="296"/>
      <c r="G386" s="296"/>
      <c r="H386" s="296"/>
      <c r="I386" s="296"/>
      <c r="J386" s="296"/>
      <c r="K386" s="296"/>
      <c r="L386" s="296"/>
      <c r="M386" s="296"/>
      <c r="N386" s="296"/>
      <c r="O386" s="296"/>
      <c r="P386" s="296"/>
      <c r="Q386" s="296"/>
      <c r="R386" s="296"/>
      <c r="S386" s="296"/>
      <c r="T386" s="296"/>
      <c r="U386" s="296"/>
      <c r="V386" s="347"/>
      <c r="W386" s="296"/>
      <c r="X386" s="296"/>
      <c r="Y386" s="296"/>
      <c r="Z386" s="296"/>
      <c r="AA386" s="296"/>
      <c r="AB386" s="296"/>
      <c r="AC386" s="296"/>
      <c r="AD386" s="296"/>
      <c r="AE386" s="296"/>
      <c r="AF386" s="296"/>
      <c r="AG386" s="296"/>
      <c r="AH386" s="296"/>
      <c r="AI386" s="296"/>
      <c r="AJ386" s="296"/>
      <c r="AK386" s="296"/>
      <c r="AL386" s="296"/>
      <c r="AM386" s="296"/>
      <c r="AN386" s="296"/>
      <c r="AO386" s="296"/>
      <c r="AP386" s="296"/>
      <c r="AQ386" s="296"/>
      <c r="AR386" s="296"/>
      <c r="AS386" s="296"/>
      <c r="AT386" s="296"/>
      <c r="AU386" s="296"/>
      <c r="AV386" s="296"/>
      <c r="AW386" s="296"/>
      <c r="AX386" s="296"/>
      <c r="AY386" s="296"/>
      <c r="AZ386" s="296"/>
      <c r="BA386" s="296"/>
      <c r="BB386" s="296"/>
      <c r="BC386" s="296"/>
      <c r="BD386" s="296"/>
      <c r="BE386" s="296"/>
      <c r="BF386" s="296"/>
      <c r="BG386" s="296"/>
      <c r="BH386" s="296"/>
      <c r="BI386" s="296"/>
      <c r="BJ386" s="296"/>
    </row>
    <row r="387" customFormat="false" ht="15.75" hidden="false" customHeight="false" outlineLevel="0" collapsed="false">
      <c r="A387" s="296"/>
      <c r="B387" s="296"/>
      <c r="C387" s="296"/>
      <c r="D387" s="296"/>
      <c r="E387" s="296"/>
      <c r="F387" s="296"/>
      <c r="G387" s="296"/>
      <c r="H387" s="296"/>
      <c r="I387" s="296"/>
      <c r="J387" s="296"/>
      <c r="K387" s="296"/>
      <c r="L387" s="296"/>
      <c r="M387" s="296"/>
      <c r="N387" s="296"/>
      <c r="O387" s="296"/>
      <c r="P387" s="296"/>
      <c r="Q387" s="296"/>
      <c r="R387" s="296"/>
      <c r="S387" s="296"/>
      <c r="T387" s="296"/>
      <c r="U387" s="296"/>
      <c r="V387" s="347"/>
      <c r="W387" s="296"/>
      <c r="X387" s="296"/>
      <c r="Y387" s="296"/>
      <c r="Z387" s="296"/>
      <c r="AA387" s="296"/>
      <c r="AB387" s="296"/>
      <c r="AC387" s="296"/>
      <c r="AD387" s="296"/>
      <c r="AE387" s="296"/>
      <c r="AF387" s="296"/>
      <c r="AG387" s="296"/>
      <c r="AH387" s="296"/>
      <c r="AI387" s="296"/>
      <c r="AJ387" s="296"/>
      <c r="AK387" s="296"/>
      <c r="AL387" s="296"/>
      <c r="AM387" s="296"/>
      <c r="AN387" s="296"/>
      <c r="AO387" s="296"/>
      <c r="AP387" s="296"/>
      <c r="AQ387" s="296"/>
      <c r="AR387" s="296"/>
      <c r="AS387" s="296"/>
      <c r="AT387" s="296"/>
      <c r="AU387" s="296"/>
      <c r="AV387" s="296"/>
      <c r="AW387" s="296"/>
      <c r="AX387" s="296"/>
      <c r="AY387" s="296"/>
      <c r="AZ387" s="296"/>
      <c r="BA387" s="296"/>
      <c r="BB387" s="296"/>
      <c r="BC387" s="296"/>
      <c r="BD387" s="296"/>
      <c r="BE387" s="296"/>
      <c r="BF387" s="296"/>
      <c r="BG387" s="296"/>
      <c r="BH387" s="296"/>
      <c r="BI387" s="296"/>
      <c r="BJ387" s="296"/>
    </row>
    <row r="388" customFormat="false" ht="15.75" hidden="false" customHeight="false" outlineLevel="0" collapsed="false">
      <c r="A388" s="296"/>
      <c r="B388" s="296"/>
      <c r="C388" s="296"/>
      <c r="D388" s="296"/>
      <c r="E388" s="296"/>
      <c r="F388" s="296"/>
      <c r="G388" s="296"/>
      <c r="H388" s="296"/>
      <c r="I388" s="296"/>
      <c r="J388" s="296"/>
      <c r="K388" s="296"/>
      <c r="L388" s="296"/>
      <c r="M388" s="296"/>
      <c r="N388" s="296"/>
      <c r="O388" s="296"/>
      <c r="P388" s="296"/>
      <c r="Q388" s="296"/>
      <c r="R388" s="296"/>
      <c r="S388" s="296"/>
      <c r="T388" s="296"/>
      <c r="U388" s="296"/>
      <c r="V388" s="347"/>
      <c r="W388" s="296"/>
      <c r="X388" s="296"/>
      <c r="Y388" s="296"/>
      <c r="Z388" s="296"/>
      <c r="AA388" s="296"/>
      <c r="AB388" s="296"/>
      <c r="AC388" s="296"/>
      <c r="AD388" s="296"/>
      <c r="AE388" s="296"/>
      <c r="AF388" s="296"/>
      <c r="AG388" s="296"/>
      <c r="AH388" s="296"/>
      <c r="AI388" s="296"/>
      <c r="AJ388" s="296"/>
      <c r="AK388" s="296"/>
      <c r="AL388" s="296"/>
      <c r="AM388" s="296"/>
      <c r="AN388" s="296"/>
      <c r="AO388" s="296"/>
      <c r="AP388" s="296"/>
      <c r="AQ388" s="296"/>
      <c r="AR388" s="296"/>
      <c r="AS388" s="296"/>
      <c r="AT388" s="296"/>
      <c r="AU388" s="296"/>
      <c r="AV388" s="296"/>
      <c r="AW388" s="296"/>
      <c r="AX388" s="296"/>
      <c r="AY388" s="296"/>
      <c r="AZ388" s="296"/>
      <c r="BA388" s="296"/>
      <c r="BB388" s="296"/>
      <c r="BC388" s="296"/>
      <c r="BD388" s="296"/>
      <c r="BE388" s="296"/>
      <c r="BF388" s="296"/>
      <c r="BG388" s="296"/>
      <c r="BH388" s="296"/>
      <c r="BI388" s="296"/>
      <c r="BJ388" s="296"/>
    </row>
    <row r="389" customFormat="false" ht="15.75" hidden="false" customHeight="false" outlineLevel="0" collapsed="false">
      <c r="A389" s="296"/>
      <c r="B389" s="296"/>
      <c r="C389" s="296"/>
      <c r="D389" s="296"/>
      <c r="E389" s="296"/>
      <c r="F389" s="296"/>
      <c r="G389" s="296"/>
      <c r="H389" s="296"/>
      <c r="I389" s="296"/>
      <c r="J389" s="296"/>
      <c r="K389" s="296"/>
      <c r="L389" s="296"/>
      <c r="M389" s="296"/>
      <c r="N389" s="296"/>
      <c r="O389" s="296"/>
      <c r="P389" s="296"/>
      <c r="Q389" s="296"/>
      <c r="R389" s="296"/>
      <c r="S389" s="296"/>
      <c r="T389" s="296"/>
      <c r="U389" s="296"/>
      <c r="V389" s="347"/>
      <c r="W389" s="296"/>
      <c r="X389" s="296"/>
      <c r="Y389" s="296"/>
      <c r="Z389" s="296"/>
      <c r="AA389" s="296"/>
      <c r="AB389" s="296"/>
      <c r="AC389" s="296"/>
      <c r="AD389" s="296"/>
      <c r="AE389" s="296"/>
      <c r="AF389" s="296"/>
      <c r="AG389" s="296"/>
      <c r="AH389" s="296"/>
      <c r="AI389" s="296"/>
      <c r="AJ389" s="296"/>
      <c r="AK389" s="296"/>
      <c r="AL389" s="296"/>
      <c r="AM389" s="296"/>
      <c r="AN389" s="296"/>
      <c r="AO389" s="296"/>
      <c r="AP389" s="296"/>
      <c r="AQ389" s="296"/>
      <c r="AR389" s="296"/>
      <c r="AS389" s="296"/>
      <c r="AT389" s="296"/>
      <c r="AU389" s="296"/>
      <c r="AV389" s="296"/>
      <c r="AW389" s="296"/>
      <c r="AX389" s="296"/>
      <c r="AY389" s="296"/>
      <c r="AZ389" s="296"/>
      <c r="BA389" s="296"/>
      <c r="BB389" s="296"/>
      <c r="BC389" s="296"/>
      <c r="BD389" s="296"/>
      <c r="BE389" s="296"/>
      <c r="BF389" s="296"/>
      <c r="BG389" s="296"/>
      <c r="BH389" s="296"/>
      <c r="BI389" s="296"/>
      <c r="BJ389" s="296"/>
    </row>
    <row r="390" customFormat="false" ht="15.75" hidden="false" customHeight="false" outlineLevel="0" collapsed="false">
      <c r="A390" s="296"/>
      <c r="B390" s="296"/>
      <c r="C390" s="296"/>
      <c r="D390" s="296"/>
      <c r="E390" s="296"/>
      <c r="F390" s="296"/>
      <c r="G390" s="296"/>
      <c r="H390" s="296"/>
      <c r="I390" s="296"/>
      <c r="J390" s="296"/>
      <c r="K390" s="296"/>
      <c r="L390" s="296"/>
      <c r="M390" s="296"/>
      <c r="N390" s="296"/>
      <c r="O390" s="296"/>
      <c r="P390" s="296"/>
      <c r="Q390" s="296"/>
      <c r="R390" s="296"/>
      <c r="S390" s="296"/>
      <c r="T390" s="296"/>
      <c r="U390" s="296"/>
      <c r="V390" s="347"/>
      <c r="W390" s="296"/>
      <c r="X390" s="296"/>
      <c r="Y390" s="296"/>
      <c r="Z390" s="296"/>
      <c r="AA390" s="296"/>
      <c r="AB390" s="296"/>
      <c r="AC390" s="296"/>
      <c r="AD390" s="296"/>
      <c r="AE390" s="296"/>
      <c r="AF390" s="296"/>
      <c r="AG390" s="296"/>
      <c r="AH390" s="296"/>
      <c r="AI390" s="296"/>
      <c r="AJ390" s="296"/>
      <c r="AK390" s="296"/>
      <c r="AL390" s="296"/>
      <c r="AM390" s="296"/>
      <c r="AN390" s="296"/>
      <c r="AO390" s="296"/>
      <c r="AP390" s="296"/>
      <c r="AQ390" s="296"/>
      <c r="AR390" s="296"/>
      <c r="AS390" s="296"/>
      <c r="AT390" s="296"/>
      <c r="AU390" s="296"/>
      <c r="AV390" s="296"/>
      <c r="AW390" s="296"/>
      <c r="AX390" s="296"/>
      <c r="AY390" s="296"/>
      <c r="AZ390" s="296"/>
      <c r="BA390" s="296"/>
      <c r="BB390" s="296"/>
      <c r="BC390" s="296"/>
      <c r="BD390" s="296"/>
      <c r="BE390" s="296"/>
      <c r="BF390" s="296"/>
      <c r="BG390" s="296"/>
      <c r="BH390" s="296"/>
      <c r="BI390" s="296"/>
      <c r="BJ390" s="296"/>
    </row>
    <row r="391" customFormat="false" ht="15.75" hidden="false" customHeight="false" outlineLevel="0" collapsed="false">
      <c r="A391" s="296"/>
      <c r="B391" s="296"/>
      <c r="C391" s="296"/>
      <c r="D391" s="296"/>
      <c r="E391" s="296"/>
      <c r="F391" s="296"/>
      <c r="G391" s="296"/>
      <c r="H391" s="296"/>
      <c r="I391" s="296"/>
      <c r="J391" s="296"/>
      <c r="K391" s="296"/>
      <c r="L391" s="296"/>
      <c r="M391" s="296"/>
      <c r="N391" s="296"/>
      <c r="O391" s="296"/>
      <c r="P391" s="296"/>
      <c r="Q391" s="296"/>
      <c r="R391" s="296"/>
      <c r="S391" s="296"/>
      <c r="T391" s="296"/>
      <c r="U391" s="296"/>
      <c r="V391" s="347"/>
      <c r="W391" s="296"/>
      <c r="X391" s="296"/>
      <c r="Y391" s="296"/>
      <c r="Z391" s="296"/>
      <c r="AA391" s="296"/>
      <c r="AB391" s="296"/>
      <c r="AC391" s="296"/>
      <c r="AD391" s="296"/>
      <c r="AE391" s="296"/>
      <c r="AF391" s="296"/>
      <c r="AG391" s="296"/>
      <c r="AH391" s="296"/>
      <c r="AI391" s="296"/>
      <c r="AJ391" s="296"/>
      <c r="AK391" s="296"/>
      <c r="AL391" s="296"/>
      <c r="AM391" s="296"/>
      <c r="AN391" s="296"/>
      <c r="AO391" s="296"/>
      <c r="AP391" s="296"/>
      <c r="AQ391" s="296"/>
      <c r="AR391" s="296"/>
      <c r="AS391" s="296"/>
      <c r="AT391" s="296"/>
      <c r="AU391" s="296"/>
      <c r="AV391" s="296"/>
      <c r="AW391" s="296"/>
      <c r="AX391" s="296"/>
      <c r="AY391" s="296"/>
      <c r="AZ391" s="296"/>
      <c r="BA391" s="296"/>
      <c r="BB391" s="296"/>
      <c r="BC391" s="296"/>
      <c r="BD391" s="296"/>
      <c r="BE391" s="296"/>
      <c r="BF391" s="296"/>
      <c r="BG391" s="296"/>
      <c r="BH391" s="296"/>
      <c r="BI391" s="296"/>
      <c r="BJ391" s="296"/>
    </row>
    <row r="392" customFormat="false" ht="15.75" hidden="false" customHeight="false" outlineLevel="0" collapsed="false">
      <c r="A392" s="296"/>
      <c r="B392" s="296"/>
      <c r="C392" s="296"/>
      <c r="D392" s="296"/>
      <c r="E392" s="296"/>
      <c r="F392" s="296"/>
      <c r="G392" s="296"/>
      <c r="H392" s="296"/>
      <c r="I392" s="296"/>
      <c r="J392" s="296"/>
      <c r="K392" s="296"/>
      <c r="L392" s="296"/>
      <c r="M392" s="296"/>
      <c r="N392" s="296"/>
      <c r="O392" s="296"/>
      <c r="P392" s="296"/>
      <c r="Q392" s="296"/>
      <c r="R392" s="296"/>
      <c r="S392" s="296"/>
      <c r="T392" s="296"/>
      <c r="U392" s="296"/>
      <c r="V392" s="347"/>
      <c r="W392" s="296"/>
      <c r="X392" s="296"/>
      <c r="Y392" s="296"/>
      <c r="Z392" s="296"/>
      <c r="AA392" s="296"/>
      <c r="AB392" s="296"/>
      <c r="AC392" s="296"/>
      <c r="AD392" s="296"/>
      <c r="AE392" s="296"/>
      <c r="AF392" s="296"/>
      <c r="AG392" s="296"/>
      <c r="AH392" s="296"/>
      <c r="AI392" s="296"/>
      <c r="AJ392" s="296"/>
      <c r="AK392" s="296"/>
      <c r="AL392" s="296"/>
      <c r="AM392" s="296"/>
      <c r="AN392" s="296"/>
      <c r="AO392" s="296"/>
      <c r="AP392" s="296"/>
      <c r="AQ392" s="296"/>
      <c r="AR392" s="296"/>
      <c r="AS392" s="296"/>
      <c r="AT392" s="296"/>
      <c r="AU392" s="296"/>
      <c r="AV392" s="296"/>
      <c r="AW392" s="296"/>
      <c r="AX392" s="296"/>
      <c r="AY392" s="296"/>
      <c r="AZ392" s="296"/>
      <c r="BA392" s="296"/>
      <c r="BB392" s="296"/>
      <c r="BC392" s="296"/>
      <c r="BD392" s="296"/>
      <c r="BE392" s="296"/>
      <c r="BF392" s="296"/>
      <c r="BG392" s="296"/>
      <c r="BH392" s="296"/>
      <c r="BI392" s="296"/>
      <c r="BJ392" s="296"/>
    </row>
    <row r="393" customFormat="false" ht="15.75" hidden="false" customHeight="false" outlineLevel="0" collapsed="false">
      <c r="A393" s="296"/>
      <c r="B393" s="296"/>
      <c r="C393" s="296"/>
      <c r="D393" s="296"/>
      <c r="E393" s="296"/>
      <c r="F393" s="296"/>
      <c r="G393" s="296"/>
      <c r="H393" s="296"/>
      <c r="I393" s="296"/>
      <c r="J393" s="296"/>
      <c r="K393" s="296"/>
      <c r="L393" s="296"/>
      <c r="M393" s="296"/>
      <c r="N393" s="296"/>
      <c r="O393" s="296"/>
      <c r="P393" s="296"/>
      <c r="Q393" s="296"/>
      <c r="R393" s="296"/>
      <c r="S393" s="296"/>
      <c r="T393" s="296"/>
      <c r="U393" s="296"/>
      <c r="V393" s="347"/>
      <c r="W393" s="296"/>
      <c r="X393" s="296"/>
      <c r="Y393" s="296"/>
      <c r="Z393" s="296"/>
      <c r="AA393" s="296"/>
      <c r="AB393" s="296"/>
      <c r="AC393" s="296"/>
      <c r="AD393" s="296"/>
      <c r="AE393" s="296"/>
      <c r="AF393" s="296"/>
      <c r="AG393" s="296"/>
      <c r="AH393" s="296"/>
      <c r="AI393" s="296"/>
      <c r="AJ393" s="296"/>
      <c r="AK393" s="296"/>
      <c r="AL393" s="296"/>
      <c r="AM393" s="296"/>
      <c r="AN393" s="296"/>
      <c r="AO393" s="296"/>
      <c r="AP393" s="296"/>
      <c r="AQ393" s="296"/>
      <c r="AR393" s="296"/>
      <c r="AS393" s="296"/>
      <c r="AT393" s="296"/>
      <c r="AU393" s="296"/>
      <c r="AV393" s="296"/>
      <c r="AW393" s="296"/>
      <c r="AX393" s="296"/>
      <c r="AY393" s="296"/>
      <c r="AZ393" s="296"/>
      <c r="BA393" s="296"/>
      <c r="BB393" s="296"/>
      <c r="BC393" s="296"/>
      <c r="BD393" s="296"/>
      <c r="BE393" s="296"/>
      <c r="BF393" s="296"/>
      <c r="BG393" s="296"/>
      <c r="BH393" s="296"/>
      <c r="BI393" s="296"/>
      <c r="BJ393" s="296"/>
    </row>
    <row r="394" customFormat="false" ht="15.75" hidden="false" customHeight="false" outlineLevel="0" collapsed="false">
      <c r="A394" s="296"/>
      <c r="B394" s="296"/>
      <c r="C394" s="296"/>
      <c r="D394" s="296"/>
      <c r="E394" s="296"/>
      <c r="F394" s="296"/>
      <c r="G394" s="296"/>
      <c r="H394" s="296"/>
      <c r="I394" s="296"/>
      <c r="J394" s="296"/>
      <c r="K394" s="296"/>
      <c r="L394" s="296"/>
      <c r="M394" s="296"/>
      <c r="N394" s="296"/>
      <c r="O394" s="296"/>
      <c r="P394" s="296"/>
      <c r="Q394" s="296"/>
      <c r="R394" s="296"/>
      <c r="S394" s="296"/>
      <c r="T394" s="296"/>
      <c r="U394" s="296"/>
      <c r="V394" s="347"/>
      <c r="W394" s="296"/>
      <c r="X394" s="296"/>
      <c r="Y394" s="296"/>
      <c r="Z394" s="296"/>
      <c r="AA394" s="296"/>
      <c r="AB394" s="296"/>
      <c r="AC394" s="296"/>
      <c r="AD394" s="296"/>
      <c r="AE394" s="296"/>
      <c r="AF394" s="296"/>
      <c r="AG394" s="296"/>
      <c r="AH394" s="296"/>
      <c r="AI394" s="296"/>
      <c r="AJ394" s="296"/>
      <c r="AK394" s="296"/>
      <c r="AL394" s="296"/>
      <c r="AM394" s="296"/>
      <c r="AN394" s="296"/>
      <c r="AO394" s="296"/>
      <c r="AP394" s="296"/>
      <c r="AQ394" s="296"/>
      <c r="AR394" s="296"/>
      <c r="AS394" s="296"/>
      <c r="AT394" s="296"/>
      <c r="AU394" s="296"/>
      <c r="AV394" s="296"/>
      <c r="AW394" s="296"/>
      <c r="AX394" s="296"/>
      <c r="AY394" s="296"/>
      <c r="AZ394" s="296"/>
      <c r="BA394" s="296"/>
      <c r="BB394" s="296"/>
      <c r="BC394" s="296"/>
      <c r="BD394" s="296"/>
      <c r="BE394" s="296"/>
      <c r="BF394" s="296"/>
      <c r="BG394" s="296"/>
      <c r="BH394" s="296"/>
      <c r="BI394" s="296"/>
      <c r="BJ394" s="296"/>
    </row>
    <row r="395" customFormat="false" ht="15.75" hidden="false" customHeight="false" outlineLevel="0" collapsed="false">
      <c r="A395" s="296"/>
      <c r="B395" s="296"/>
      <c r="C395" s="296"/>
      <c r="D395" s="296"/>
      <c r="E395" s="296"/>
      <c r="F395" s="296"/>
      <c r="G395" s="296"/>
      <c r="H395" s="296"/>
      <c r="I395" s="296"/>
      <c r="J395" s="296"/>
      <c r="K395" s="296"/>
      <c r="L395" s="296"/>
      <c r="M395" s="296"/>
      <c r="N395" s="296"/>
      <c r="O395" s="296"/>
      <c r="P395" s="296"/>
      <c r="Q395" s="296"/>
      <c r="R395" s="296"/>
      <c r="S395" s="296"/>
      <c r="T395" s="296"/>
      <c r="U395" s="296"/>
      <c r="V395" s="347"/>
      <c r="W395" s="296"/>
      <c r="X395" s="296"/>
      <c r="Y395" s="296"/>
      <c r="Z395" s="296"/>
      <c r="AA395" s="296"/>
      <c r="AB395" s="296"/>
      <c r="AC395" s="296"/>
      <c r="AD395" s="296"/>
      <c r="AE395" s="296"/>
      <c r="AF395" s="296"/>
      <c r="AG395" s="296"/>
      <c r="AH395" s="296"/>
      <c r="AI395" s="296"/>
      <c r="AJ395" s="296"/>
      <c r="AK395" s="296"/>
      <c r="AL395" s="296"/>
      <c r="AM395" s="296"/>
      <c r="AN395" s="296"/>
      <c r="AO395" s="296"/>
      <c r="AP395" s="296"/>
      <c r="AQ395" s="296"/>
      <c r="AR395" s="296"/>
      <c r="AS395" s="296"/>
      <c r="AT395" s="296"/>
      <c r="AU395" s="296"/>
      <c r="AV395" s="296"/>
      <c r="AW395" s="296"/>
      <c r="AX395" s="296"/>
      <c r="AY395" s="296"/>
      <c r="AZ395" s="296"/>
      <c r="BA395" s="296"/>
      <c r="BB395" s="296"/>
      <c r="BC395" s="296"/>
      <c r="BD395" s="296"/>
      <c r="BE395" s="296"/>
      <c r="BF395" s="296"/>
      <c r="BG395" s="296"/>
      <c r="BH395" s="296"/>
      <c r="BI395" s="296"/>
      <c r="BJ395" s="296"/>
    </row>
    <row r="396" customFormat="false" ht="15.75" hidden="false" customHeight="false" outlineLevel="0" collapsed="false">
      <c r="A396" s="296"/>
      <c r="B396" s="296"/>
      <c r="C396" s="296"/>
      <c r="D396" s="296"/>
      <c r="E396" s="296"/>
      <c r="F396" s="296"/>
      <c r="G396" s="296"/>
      <c r="H396" s="296"/>
      <c r="I396" s="296"/>
      <c r="J396" s="296"/>
      <c r="K396" s="296"/>
      <c r="L396" s="296"/>
      <c r="M396" s="296"/>
      <c r="N396" s="296"/>
      <c r="O396" s="296"/>
      <c r="P396" s="296"/>
      <c r="Q396" s="296"/>
      <c r="R396" s="296"/>
      <c r="S396" s="296"/>
      <c r="T396" s="296"/>
      <c r="U396" s="296"/>
      <c r="V396" s="347"/>
      <c r="W396" s="296"/>
      <c r="X396" s="296"/>
      <c r="Y396" s="296"/>
      <c r="Z396" s="296"/>
      <c r="AA396" s="296"/>
      <c r="AB396" s="296"/>
      <c r="AC396" s="296"/>
      <c r="AD396" s="296"/>
      <c r="AE396" s="296"/>
      <c r="AF396" s="296"/>
      <c r="AG396" s="296"/>
      <c r="AH396" s="296"/>
      <c r="AI396" s="296"/>
      <c r="AJ396" s="296"/>
      <c r="AK396" s="296"/>
      <c r="AL396" s="296"/>
      <c r="AM396" s="296"/>
      <c r="AN396" s="296"/>
      <c r="AO396" s="296"/>
      <c r="AP396" s="296"/>
      <c r="AQ396" s="296"/>
      <c r="AR396" s="296"/>
      <c r="AS396" s="296"/>
      <c r="AT396" s="296"/>
      <c r="AU396" s="296"/>
      <c r="AV396" s="296"/>
      <c r="AW396" s="296"/>
      <c r="AX396" s="296"/>
      <c r="AY396" s="296"/>
      <c r="AZ396" s="296"/>
      <c r="BA396" s="296"/>
      <c r="BB396" s="296"/>
      <c r="BC396" s="296"/>
      <c r="BD396" s="296"/>
      <c r="BE396" s="296"/>
      <c r="BF396" s="296"/>
      <c r="BG396" s="296"/>
      <c r="BH396" s="296"/>
      <c r="BI396" s="296"/>
      <c r="BJ396" s="296"/>
    </row>
    <row r="397" customFormat="false" ht="15.75" hidden="false" customHeight="false" outlineLevel="0" collapsed="false">
      <c r="A397" s="296"/>
      <c r="B397" s="296"/>
      <c r="C397" s="296"/>
      <c r="D397" s="296"/>
      <c r="E397" s="296"/>
      <c r="F397" s="296"/>
      <c r="G397" s="296"/>
      <c r="H397" s="296"/>
      <c r="I397" s="296"/>
      <c r="J397" s="296"/>
      <c r="K397" s="296"/>
      <c r="L397" s="296"/>
      <c r="M397" s="296"/>
      <c r="N397" s="296"/>
      <c r="O397" s="296"/>
      <c r="P397" s="296"/>
      <c r="Q397" s="296"/>
      <c r="R397" s="296"/>
      <c r="S397" s="296"/>
      <c r="T397" s="296"/>
      <c r="U397" s="296"/>
      <c r="V397" s="347"/>
      <c r="W397" s="296"/>
      <c r="X397" s="296"/>
      <c r="Y397" s="296"/>
      <c r="Z397" s="296"/>
      <c r="AA397" s="296"/>
      <c r="AB397" s="296"/>
      <c r="AC397" s="296"/>
      <c r="AD397" s="296"/>
      <c r="AE397" s="296"/>
      <c r="AF397" s="296"/>
      <c r="AG397" s="296"/>
      <c r="AH397" s="296"/>
      <c r="AI397" s="296"/>
      <c r="AJ397" s="296"/>
      <c r="AK397" s="296"/>
      <c r="AL397" s="296"/>
      <c r="AM397" s="296"/>
      <c r="AN397" s="296"/>
      <c r="AO397" s="296"/>
      <c r="AP397" s="296"/>
      <c r="AQ397" s="296"/>
      <c r="AR397" s="296"/>
      <c r="AS397" s="296"/>
      <c r="AT397" s="296"/>
      <c r="AU397" s="296"/>
      <c r="AV397" s="296"/>
      <c r="AW397" s="296"/>
      <c r="AX397" s="296"/>
      <c r="AY397" s="296"/>
      <c r="AZ397" s="296"/>
      <c r="BA397" s="296"/>
      <c r="BB397" s="296"/>
      <c r="BC397" s="296"/>
      <c r="BD397" s="296"/>
      <c r="BE397" s="296"/>
      <c r="BF397" s="296"/>
      <c r="BG397" s="296"/>
      <c r="BH397" s="296"/>
      <c r="BI397" s="296"/>
      <c r="BJ397" s="296"/>
    </row>
    <row r="398" customFormat="false" ht="15.75" hidden="false" customHeight="false" outlineLevel="0" collapsed="false">
      <c r="A398" s="296"/>
      <c r="B398" s="296"/>
      <c r="C398" s="296"/>
      <c r="D398" s="296"/>
      <c r="E398" s="296"/>
      <c r="F398" s="296"/>
      <c r="G398" s="296"/>
      <c r="H398" s="296"/>
      <c r="I398" s="296"/>
      <c r="J398" s="296"/>
      <c r="K398" s="296"/>
      <c r="L398" s="296"/>
      <c r="M398" s="296"/>
      <c r="N398" s="296"/>
      <c r="O398" s="296"/>
      <c r="P398" s="296"/>
      <c r="Q398" s="296"/>
      <c r="R398" s="296"/>
      <c r="S398" s="296"/>
      <c r="T398" s="296"/>
      <c r="U398" s="296"/>
      <c r="V398" s="347"/>
      <c r="W398" s="296"/>
      <c r="X398" s="296"/>
      <c r="Y398" s="296"/>
      <c r="Z398" s="296"/>
      <c r="AA398" s="296"/>
      <c r="AB398" s="296"/>
      <c r="AC398" s="296"/>
      <c r="AD398" s="296"/>
      <c r="AE398" s="296"/>
      <c r="AF398" s="296"/>
      <c r="AG398" s="296"/>
      <c r="AH398" s="296"/>
      <c r="AI398" s="296"/>
      <c r="AJ398" s="296"/>
      <c r="AK398" s="296"/>
      <c r="AL398" s="296"/>
      <c r="AM398" s="296"/>
      <c r="AN398" s="296"/>
      <c r="AO398" s="296"/>
      <c r="AP398" s="296"/>
      <c r="AQ398" s="296"/>
      <c r="AR398" s="296"/>
      <c r="AS398" s="296"/>
      <c r="AT398" s="296"/>
      <c r="AU398" s="296"/>
      <c r="AV398" s="296"/>
      <c r="AW398" s="296"/>
      <c r="AX398" s="296"/>
      <c r="AY398" s="296"/>
      <c r="AZ398" s="296"/>
      <c r="BA398" s="296"/>
      <c r="BB398" s="296"/>
      <c r="BC398" s="296"/>
      <c r="BD398" s="296"/>
      <c r="BE398" s="296"/>
      <c r="BF398" s="296"/>
      <c r="BG398" s="296"/>
      <c r="BH398" s="296"/>
      <c r="BI398" s="296"/>
      <c r="BJ398" s="296"/>
    </row>
    <row r="399" customFormat="false" ht="15.75" hidden="false" customHeight="false" outlineLevel="0" collapsed="false">
      <c r="A399" s="296"/>
      <c r="B399" s="296"/>
      <c r="C399" s="296"/>
      <c r="D399" s="296"/>
      <c r="E399" s="296"/>
      <c r="F399" s="296"/>
      <c r="G399" s="296"/>
      <c r="H399" s="296"/>
      <c r="I399" s="296"/>
      <c r="J399" s="296"/>
      <c r="K399" s="296"/>
      <c r="L399" s="296"/>
      <c r="M399" s="296"/>
      <c r="N399" s="296"/>
      <c r="O399" s="296"/>
      <c r="P399" s="296"/>
      <c r="Q399" s="296"/>
      <c r="R399" s="296"/>
      <c r="S399" s="296"/>
      <c r="T399" s="296"/>
      <c r="U399" s="296"/>
      <c r="V399" s="347"/>
      <c r="W399" s="296"/>
      <c r="X399" s="296"/>
      <c r="Y399" s="296"/>
      <c r="Z399" s="296"/>
      <c r="AA399" s="296"/>
      <c r="AB399" s="296"/>
      <c r="AC399" s="296"/>
      <c r="AD399" s="296"/>
      <c r="AE399" s="296"/>
      <c r="AF399" s="296"/>
      <c r="AG399" s="296"/>
      <c r="AH399" s="296"/>
      <c r="AI399" s="296"/>
      <c r="AJ399" s="296"/>
      <c r="AK399" s="296"/>
      <c r="AL399" s="296"/>
      <c r="AM399" s="296"/>
      <c r="AN399" s="296"/>
      <c r="AO399" s="296"/>
      <c r="AP399" s="296"/>
      <c r="AQ399" s="296"/>
      <c r="AR399" s="296"/>
      <c r="AS399" s="296"/>
      <c r="AT399" s="296"/>
      <c r="AU399" s="296"/>
      <c r="AV399" s="296"/>
      <c r="AW399" s="296"/>
      <c r="AX399" s="296"/>
      <c r="AY399" s="296"/>
      <c r="AZ399" s="296"/>
      <c r="BA399" s="296"/>
      <c r="BB399" s="296"/>
      <c r="BC399" s="296"/>
      <c r="BD399" s="296"/>
      <c r="BE399" s="296"/>
      <c r="BF399" s="296"/>
      <c r="BG399" s="296"/>
      <c r="BH399" s="296"/>
      <c r="BI399" s="296"/>
      <c r="BJ399" s="296"/>
    </row>
    <row r="400" customFormat="false" ht="15.75" hidden="false" customHeight="false" outlineLevel="0" collapsed="false">
      <c r="A400" s="296"/>
      <c r="B400" s="296"/>
      <c r="C400" s="296"/>
      <c r="D400" s="296"/>
      <c r="E400" s="296"/>
      <c r="F400" s="296"/>
      <c r="G400" s="296"/>
      <c r="H400" s="296"/>
      <c r="I400" s="296"/>
      <c r="J400" s="296"/>
      <c r="K400" s="296"/>
      <c r="L400" s="296"/>
      <c r="M400" s="296"/>
      <c r="N400" s="296"/>
      <c r="O400" s="296"/>
      <c r="P400" s="296"/>
      <c r="Q400" s="296"/>
      <c r="R400" s="296"/>
      <c r="S400" s="296"/>
      <c r="T400" s="296"/>
      <c r="U400" s="296"/>
      <c r="V400" s="347"/>
      <c r="W400" s="296"/>
      <c r="X400" s="296"/>
      <c r="Y400" s="296"/>
      <c r="Z400" s="296"/>
      <c r="AA400" s="296"/>
      <c r="AB400" s="296"/>
      <c r="AC400" s="296"/>
      <c r="AD400" s="296"/>
      <c r="AE400" s="296"/>
      <c r="AF400" s="296"/>
      <c r="AG400" s="296"/>
      <c r="AH400" s="296"/>
      <c r="AI400" s="296"/>
      <c r="AJ400" s="296"/>
      <c r="AK400" s="296"/>
      <c r="AL400" s="296"/>
      <c r="AM400" s="296"/>
      <c r="AN400" s="296"/>
      <c r="AO400" s="296"/>
      <c r="AP400" s="296"/>
      <c r="AQ400" s="296"/>
      <c r="AR400" s="296"/>
      <c r="AS400" s="296"/>
      <c r="AT400" s="296"/>
      <c r="AU400" s="296"/>
      <c r="AV400" s="296"/>
      <c r="AW400" s="296"/>
      <c r="AX400" s="296"/>
      <c r="AY400" s="296"/>
      <c r="AZ400" s="296"/>
      <c r="BA400" s="296"/>
      <c r="BB400" s="296"/>
      <c r="BC400" s="296"/>
      <c r="BD400" s="296"/>
      <c r="BE400" s="296"/>
      <c r="BF400" s="296"/>
      <c r="BG400" s="296"/>
      <c r="BH400" s="296"/>
      <c r="BI400" s="296"/>
      <c r="BJ400" s="296"/>
    </row>
    <row r="401" customFormat="false" ht="15.75" hidden="false" customHeight="false" outlineLevel="0" collapsed="false">
      <c r="A401" s="296"/>
      <c r="B401" s="296"/>
      <c r="C401" s="296"/>
      <c r="D401" s="296"/>
      <c r="E401" s="296"/>
      <c r="F401" s="296"/>
      <c r="G401" s="296"/>
      <c r="H401" s="296"/>
      <c r="I401" s="296"/>
      <c r="J401" s="296"/>
      <c r="K401" s="296"/>
      <c r="L401" s="296"/>
      <c r="M401" s="296"/>
      <c r="N401" s="296"/>
      <c r="O401" s="296"/>
      <c r="P401" s="296"/>
      <c r="Q401" s="296"/>
      <c r="R401" s="296"/>
      <c r="S401" s="296"/>
      <c r="T401" s="296"/>
      <c r="U401" s="296"/>
      <c r="V401" s="347"/>
      <c r="W401" s="296"/>
      <c r="X401" s="296"/>
      <c r="Y401" s="296"/>
      <c r="Z401" s="296"/>
      <c r="AA401" s="296"/>
      <c r="AB401" s="296"/>
      <c r="AC401" s="296"/>
      <c r="AD401" s="296"/>
      <c r="AE401" s="296"/>
      <c r="AF401" s="296"/>
      <c r="AG401" s="296"/>
      <c r="AH401" s="296"/>
      <c r="AI401" s="296"/>
      <c r="AJ401" s="296"/>
      <c r="AK401" s="296"/>
      <c r="AL401" s="296"/>
      <c r="AM401" s="296"/>
      <c r="AN401" s="296"/>
      <c r="AO401" s="296"/>
      <c r="AP401" s="296"/>
      <c r="AQ401" s="296"/>
      <c r="AR401" s="296"/>
      <c r="AS401" s="296"/>
      <c r="AT401" s="296"/>
      <c r="AU401" s="296"/>
      <c r="AV401" s="296"/>
      <c r="AW401" s="296"/>
      <c r="AX401" s="296"/>
      <c r="AY401" s="296"/>
      <c r="AZ401" s="296"/>
      <c r="BA401" s="296"/>
      <c r="BB401" s="296"/>
      <c r="BC401" s="296"/>
      <c r="BD401" s="296"/>
      <c r="BE401" s="296"/>
      <c r="BF401" s="296"/>
      <c r="BG401" s="296"/>
      <c r="BH401" s="296"/>
      <c r="BI401" s="296"/>
      <c r="BJ401" s="296"/>
    </row>
    <row r="402" customFormat="false" ht="15.75" hidden="false" customHeight="false" outlineLevel="0" collapsed="false">
      <c r="A402" s="296"/>
      <c r="B402" s="296"/>
      <c r="C402" s="296"/>
      <c r="D402" s="296"/>
      <c r="E402" s="296"/>
      <c r="F402" s="296"/>
      <c r="G402" s="296"/>
      <c r="H402" s="296"/>
      <c r="I402" s="296"/>
      <c r="J402" s="296"/>
      <c r="K402" s="296"/>
      <c r="L402" s="296"/>
      <c r="M402" s="296"/>
      <c r="N402" s="296"/>
      <c r="O402" s="296"/>
      <c r="P402" s="296"/>
      <c r="Q402" s="296"/>
      <c r="R402" s="296"/>
      <c r="S402" s="296"/>
      <c r="T402" s="296"/>
      <c r="U402" s="296"/>
      <c r="V402" s="347"/>
      <c r="W402" s="296"/>
      <c r="X402" s="296"/>
      <c r="Y402" s="296"/>
      <c r="Z402" s="296"/>
      <c r="AA402" s="296"/>
      <c r="AB402" s="296"/>
      <c r="AC402" s="296"/>
      <c r="AD402" s="296"/>
      <c r="AE402" s="296"/>
      <c r="AF402" s="296"/>
      <c r="AG402" s="296"/>
      <c r="AH402" s="296"/>
      <c r="AI402" s="296"/>
      <c r="AJ402" s="296"/>
      <c r="AK402" s="296"/>
      <c r="AL402" s="296"/>
      <c r="AM402" s="296"/>
      <c r="AN402" s="296"/>
      <c r="AO402" s="296"/>
      <c r="AP402" s="296"/>
      <c r="AQ402" s="296"/>
      <c r="AR402" s="296"/>
      <c r="AS402" s="296"/>
      <c r="AT402" s="296"/>
      <c r="AU402" s="296"/>
      <c r="AV402" s="296"/>
      <c r="AW402" s="296"/>
      <c r="AX402" s="296"/>
      <c r="AY402" s="296"/>
      <c r="AZ402" s="296"/>
      <c r="BA402" s="296"/>
      <c r="BB402" s="296"/>
      <c r="BC402" s="296"/>
      <c r="BD402" s="296"/>
      <c r="BE402" s="296"/>
      <c r="BF402" s="296"/>
      <c r="BG402" s="296"/>
      <c r="BH402" s="296"/>
      <c r="BI402" s="296"/>
      <c r="BJ402" s="296"/>
    </row>
    <row r="403" customFormat="false" ht="15.75" hidden="false" customHeight="false" outlineLevel="0" collapsed="false">
      <c r="A403" s="296"/>
      <c r="B403" s="296"/>
      <c r="C403" s="296"/>
      <c r="D403" s="296"/>
      <c r="E403" s="296"/>
      <c r="F403" s="296"/>
      <c r="G403" s="296"/>
      <c r="H403" s="296"/>
      <c r="I403" s="296"/>
      <c r="J403" s="296"/>
      <c r="K403" s="296"/>
      <c r="L403" s="296"/>
      <c r="M403" s="296"/>
      <c r="N403" s="296"/>
      <c r="O403" s="296"/>
      <c r="P403" s="296"/>
      <c r="Q403" s="296"/>
      <c r="R403" s="296"/>
      <c r="S403" s="296"/>
      <c r="T403" s="296"/>
      <c r="U403" s="296"/>
      <c r="V403" s="347"/>
      <c r="W403" s="296"/>
      <c r="X403" s="296"/>
      <c r="Y403" s="296"/>
      <c r="Z403" s="296"/>
      <c r="AA403" s="296"/>
      <c r="AB403" s="296"/>
      <c r="AC403" s="296"/>
      <c r="AD403" s="296"/>
      <c r="AE403" s="296"/>
      <c r="AF403" s="296"/>
      <c r="AG403" s="296"/>
      <c r="AH403" s="296"/>
      <c r="AI403" s="296"/>
      <c r="AJ403" s="296"/>
      <c r="AK403" s="296"/>
      <c r="AL403" s="296"/>
      <c r="AM403" s="296"/>
      <c r="AN403" s="296"/>
      <c r="AO403" s="296"/>
      <c r="AP403" s="296"/>
      <c r="AQ403" s="296"/>
      <c r="AR403" s="296"/>
      <c r="AS403" s="296"/>
      <c r="AT403" s="296"/>
      <c r="AU403" s="296"/>
      <c r="AV403" s="296"/>
      <c r="AW403" s="296"/>
      <c r="AX403" s="296"/>
      <c r="AY403" s="296"/>
      <c r="AZ403" s="296"/>
      <c r="BA403" s="296"/>
      <c r="BB403" s="296"/>
      <c r="BC403" s="296"/>
      <c r="BD403" s="296"/>
      <c r="BE403" s="296"/>
      <c r="BF403" s="296"/>
      <c r="BG403" s="296"/>
      <c r="BH403" s="296"/>
      <c r="BI403" s="296"/>
      <c r="BJ403" s="296"/>
    </row>
    <row r="404" customFormat="false" ht="15.75" hidden="false" customHeight="false" outlineLevel="0" collapsed="false">
      <c r="A404" s="296"/>
      <c r="B404" s="296"/>
      <c r="C404" s="296"/>
      <c r="D404" s="296"/>
      <c r="E404" s="296"/>
      <c r="F404" s="296"/>
      <c r="G404" s="296"/>
      <c r="H404" s="296"/>
      <c r="I404" s="296"/>
      <c r="J404" s="296"/>
      <c r="K404" s="296"/>
      <c r="L404" s="296"/>
      <c r="M404" s="296"/>
      <c r="N404" s="296"/>
      <c r="O404" s="296"/>
      <c r="P404" s="296"/>
      <c r="Q404" s="296"/>
      <c r="R404" s="296"/>
      <c r="S404" s="296"/>
      <c r="T404" s="296"/>
      <c r="U404" s="296"/>
      <c r="V404" s="347"/>
      <c r="W404" s="296"/>
      <c r="X404" s="296"/>
      <c r="Y404" s="296"/>
      <c r="Z404" s="296"/>
      <c r="AA404" s="296"/>
      <c r="AB404" s="296"/>
      <c r="AC404" s="296"/>
      <c r="AD404" s="296"/>
      <c r="AE404" s="296"/>
      <c r="AF404" s="296"/>
      <c r="AG404" s="296"/>
      <c r="AH404" s="296"/>
      <c r="AI404" s="296"/>
      <c r="AJ404" s="296"/>
      <c r="AK404" s="296"/>
      <c r="AL404" s="296"/>
      <c r="AM404" s="296"/>
      <c r="AN404" s="296"/>
      <c r="AO404" s="296"/>
      <c r="AP404" s="296"/>
      <c r="AQ404" s="296"/>
      <c r="AR404" s="296"/>
      <c r="AS404" s="296"/>
      <c r="AT404" s="296"/>
      <c r="AU404" s="296"/>
      <c r="AV404" s="296"/>
      <c r="AW404" s="296"/>
      <c r="AX404" s="296"/>
      <c r="AY404" s="296"/>
      <c r="AZ404" s="296"/>
      <c r="BA404" s="296"/>
      <c r="BB404" s="296"/>
      <c r="BC404" s="296"/>
      <c r="BD404" s="296"/>
      <c r="BE404" s="296"/>
      <c r="BF404" s="296"/>
      <c r="BG404" s="296"/>
      <c r="BH404" s="296"/>
      <c r="BI404" s="296"/>
      <c r="BJ404" s="296"/>
    </row>
    <row r="405" customFormat="false" ht="15.75" hidden="false" customHeight="false" outlineLevel="0" collapsed="false">
      <c r="A405" s="296"/>
      <c r="B405" s="296"/>
      <c r="C405" s="296"/>
      <c r="D405" s="296"/>
      <c r="E405" s="296"/>
      <c r="F405" s="296"/>
      <c r="G405" s="296"/>
      <c r="H405" s="296"/>
      <c r="I405" s="296"/>
      <c r="J405" s="296"/>
      <c r="K405" s="296"/>
      <c r="L405" s="296"/>
      <c r="M405" s="296"/>
      <c r="N405" s="296"/>
      <c r="O405" s="296"/>
      <c r="P405" s="296"/>
      <c r="Q405" s="296"/>
      <c r="R405" s="296"/>
      <c r="S405" s="296"/>
      <c r="T405" s="296"/>
      <c r="U405" s="296"/>
      <c r="V405" s="347"/>
      <c r="W405" s="296"/>
      <c r="X405" s="296"/>
      <c r="Y405" s="296"/>
      <c r="Z405" s="296"/>
      <c r="AA405" s="296"/>
      <c r="AB405" s="296"/>
      <c r="AC405" s="296"/>
      <c r="AD405" s="296"/>
      <c r="AE405" s="296"/>
      <c r="AF405" s="296"/>
      <c r="AG405" s="296"/>
      <c r="AH405" s="296"/>
      <c r="AI405" s="296"/>
      <c r="AJ405" s="296"/>
      <c r="AK405" s="296"/>
      <c r="AL405" s="296"/>
      <c r="AM405" s="296"/>
      <c r="AN405" s="296"/>
      <c r="AO405" s="296"/>
      <c r="AP405" s="296"/>
      <c r="AQ405" s="296"/>
      <c r="AR405" s="296"/>
      <c r="AS405" s="296"/>
      <c r="AT405" s="296"/>
      <c r="AU405" s="296"/>
      <c r="AV405" s="296"/>
      <c r="AW405" s="296"/>
      <c r="AX405" s="296"/>
      <c r="AY405" s="296"/>
      <c r="AZ405" s="296"/>
      <c r="BA405" s="296"/>
      <c r="BB405" s="296"/>
      <c r="BC405" s="296"/>
      <c r="BD405" s="296"/>
      <c r="BE405" s="296"/>
      <c r="BF405" s="296"/>
      <c r="BG405" s="296"/>
      <c r="BH405" s="296"/>
      <c r="BI405" s="296"/>
      <c r="BJ405" s="296"/>
    </row>
    <row r="406" customFormat="false" ht="15.75" hidden="false" customHeight="false" outlineLevel="0" collapsed="false">
      <c r="A406" s="296"/>
      <c r="B406" s="296"/>
      <c r="C406" s="296"/>
      <c r="D406" s="296"/>
      <c r="E406" s="296"/>
      <c r="F406" s="296"/>
      <c r="G406" s="296"/>
      <c r="H406" s="296"/>
      <c r="I406" s="296"/>
      <c r="J406" s="296"/>
      <c r="K406" s="296"/>
      <c r="L406" s="296"/>
      <c r="M406" s="296"/>
      <c r="N406" s="296"/>
      <c r="O406" s="296"/>
      <c r="P406" s="296"/>
      <c r="Q406" s="296"/>
      <c r="R406" s="296"/>
      <c r="S406" s="296"/>
      <c r="T406" s="296"/>
      <c r="U406" s="296"/>
      <c r="V406" s="347"/>
      <c r="W406" s="296"/>
      <c r="X406" s="296"/>
      <c r="Y406" s="296"/>
      <c r="Z406" s="296"/>
      <c r="AA406" s="296"/>
      <c r="AB406" s="296"/>
      <c r="AC406" s="296"/>
      <c r="AD406" s="296"/>
      <c r="AE406" s="296"/>
      <c r="AF406" s="296"/>
      <c r="AG406" s="296"/>
      <c r="AH406" s="296"/>
      <c r="AI406" s="296"/>
      <c r="AJ406" s="296"/>
      <c r="AK406" s="296"/>
      <c r="AL406" s="296"/>
      <c r="AM406" s="296"/>
      <c r="AN406" s="296"/>
      <c r="AO406" s="296"/>
      <c r="AP406" s="296"/>
      <c r="AQ406" s="296"/>
      <c r="AR406" s="296"/>
      <c r="AS406" s="296"/>
      <c r="AT406" s="296"/>
      <c r="AU406" s="296"/>
      <c r="AV406" s="296"/>
      <c r="AW406" s="296"/>
      <c r="AX406" s="296"/>
      <c r="AY406" s="296"/>
      <c r="AZ406" s="296"/>
      <c r="BA406" s="296"/>
      <c r="BB406" s="296"/>
      <c r="BC406" s="296"/>
      <c r="BD406" s="296"/>
      <c r="BE406" s="296"/>
      <c r="BF406" s="296"/>
      <c r="BG406" s="296"/>
      <c r="BH406" s="296"/>
      <c r="BI406" s="296"/>
      <c r="BJ406" s="296"/>
    </row>
    <row r="407" customFormat="false" ht="15.75" hidden="false" customHeight="false" outlineLevel="0" collapsed="false">
      <c r="A407" s="296"/>
      <c r="B407" s="296"/>
      <c r="C407" s="296"/>
      <c r="D407" s="296"/>
      <c r="E407" s="296"/>
      <c r="F407" s="296"/>
      <c r="G407" s="296"/>
      <c r="H407" s="296"/>
      <c r="I407" s="296"/>
      <c r="J407" s="296"/>
      <c r="K407" s="296"/>
      <c r="L407" s="296"/>
      <c r="M407" s="296"/>
      <c r="N407" s="296"/>
      <c r="O407" s="296"/>
      <c r="P407" s="296"/>
      <c r="Q407" s="296"/>
      <c r="R407" s="296"/>
      <c r="S407" s="296"/>
      <c r="T407" s="296"/>
      <c r="U407" s="296"/>
      <c r="V407" s="347"/>
      <c r="W407" s="296"/>
      <c r="X407" s="296"/>
      <c r="Y407" s="296"/>
      <c r="Z407" s="296"/>
      <c r="AA407" s="296"/>
      <c r="AB407" s="296"/>
      <c r="AC407" s="296"/>
      <c r="AD407" s="296"/>
      <c r="AE407" s="296"/>
      <c r="AF407" s="296"/>
      <c r="AG407" s="296"/>
      <c r="AH407" s="296"/>
      <c r="AI407" s="296"/>
      <c r="AJ407" s="296"/>
      <c r="AK407" s="296"/>
      <c r="AL407" s="296"/>
      <c r="AM407" s="296"/>
      <c r="AN407" s="296"/>
      <c r="AO407" s="296"/>
      <c r="AP407" s="296"/>
      <c r="AQ407" s="296"/>
      <c r="AR407" s="296"/>
      <c r="AS407" s="296"/>
      <c r="AT407" s="296"/>
      <c r="AU407" s="296"/>
      <c r="AV407" s="296"/>
      <c r="AW407" s="296"/>
      <c r="AX407" s="296"/>
      <c r="AY407" s="296"/>
      <c r="AZ407" s="296"/>
      <c r="BA407" s="296"/>
      <c r="BB407" s="296"/>
      <c r="BC407" s="296"/>
      <c r="BD407" s="296"/>
      <c r="BE407" s="296"/>
      <c r="BF407" s="296"/>
      <c r="BG407" s="296"/>
      <c r="BH407" s="296"/>
      <c r="BI407" s="296"/>
      <c r="BJ407" s="296"/>
    </row>
    <row r="408" customFormat="false" ht="15.75" hidden="false" customHeight="false" outlineLevel="0" collapsed="false">
      <c r="A408" s="296"/>
      <c r="B408" s="296"/>
      <c r="C408" s="296"/>
      <c r="D408" s="296"/>
      <c r="E408" s="296"/>
      <c r="F408" s="296"/>
      <c r="G408" s="296"/>
      <c r="H408" s="296"/>
      <c r="I408" s="296"/>
      <c r="J408" s="296"/>
      <c r="K408" s="296"/>
      <c r="L408" s="296"/>
      <c r="M408" s="296"/>
      <c r="N408" s="296"/>
      <c r="O408" s="296"/>
      <c r="P408" s="296"/>
      <c r="Q408" s="296"/>
      <c r="R408" s="296"/>
      <c r="S408" s="296"/>
      <c r="T408" s="296"/>
      <c r="U408" s="296"/>
      <c r="V408" s="347"/>
      <c r="W408" s="296"/>
      <c r="X408" s="296"/>
      <c r="Y408" s="296"/>
      <c r="Z408" s="296"/>
      <c r="AA408" s="296"/>
      <c r="AB408" s="296"/>
      <c r="AC408" s="296"/>
      <c r="AD408" s="296"/>
      <c r="AE408" s="296"/>
      <c r="AF408" s="296"/>
      <c r="AG408" s="296"/>
      <c r="AH408" s="296"/>
      <c r="AI408" s="296"/>
      <c r="AJ408" s="296"/>
      <c r="AK408" s="296"/>
      <c r="AL408" s="296"/>
      <c r="AM408" s="296"/>
      <c r="AN408" s="296"/>
      <c r="AO408" s="296"/>
      <c r="AP408" s="296"/>
      <c r="AQ408" s="296"/>
      <c r="AR408" s="296"/>
      <c r="AS408" s="296"/>
      <c r="AT408" s="296"/>
      <c r="AU408" s="296"/>
      <c r="AV408" s="296"/>
      <c r="AW408" s="296"/>
      <c r="AX408" s="296"/>
      <c r="AY408" s="296"/>
      <c r="AZ408" s="296"/>
      <c r="BA408" s="296"/>
      <c r="BB408" s="296"/>
      <c r="BC408" s="296"/>
      <c r="BD408" s="296"/>
      <c r="BE408" s="296"/>
      <c r="BF408" s="296"/>
      <c r="BG408" s="296"/>
      <c r="BH408" s="296"/>
      <c r="BI408" s="296"/>
      <c r="BJ408" s="296"/>
    </row>
    <row r="409" customFormat="false" ht="15.75" hidden="false" customHeight="false" outlineLevel="0" collapsed="false">
      <c r="A409" s="296"/>
      <c r="B409" s="296"/>
      <c r="C409" s="296"/>
      <c r="D409" s="296"/>
      <c r="E409" s="296"/>
      <c r="F409" s="296"/>
      <c r="G409" s="296"/>
      <c r="H409" s="296"/>
      <c r="I409" s="296"/>
      <c r="J409" s="296"/>
      <c r="K409" s="296"/>
      <c r="L409" s="296"/>
      <c r="M409" s="296"/>
      <c r="N409" s="296"/>
      <c r="O409" s="296"/>
      <c r="P409" s="296"/>
      <c r="Q409" s="296"/>
      <c r="R409" s="296"/>
      <c r="S409" s="296"/>
      <c r="T409" s="296"/>
      <c r="U409" s="296"/>
      <c r="V409" s="347"/>
      <c r="W409" s="296"/>
      <c r="X409" s="296"/>
      <c r="Y409" s="296"/>
      <c r="Z409" s="296"/>
      <c r="AA409" s="296"/>
      <c r="AB409" s="296"/>
      <c r="AC409" s="296"/>
      <c r="AD409" s="296"/>
      <c r="AE409" s="296"/>
      <c r="AF409" s="296"/>
      <c r="AG409" s="296"/>
      <c r="AH409" s="296"/>
      <c r="AI409" s="296"/>
      <c r="AJ409" s="296"/>
      <c r="AK409" s="296"/>
      <c r="AL409" s="296"/>
      <c r="AM409" s="296"/>
      <c r="AN409" s="296"/>
      <c r="AO409" s="296"/>
      <c r="AP409" s="296"/>
      <c r="AQ409" s="296"/>
      <c r="AR409" s="296"/>
      <c r="AS409" s="296"/>
      <c r="AT409" s="296"/>
      <c r="AU409" s="296"/>
      <c r="AV409" s="296"/>
      <c r="AW409" s="296"/>
      <c r="AX409" s="296"/>
      <c r="AY409" s="296"/>
      <c r="AZ409" s="296"/>
      <c r="BA409" s="296"/>
      <c r="BB409" s="296"/>
      <c r="BC409" s="296"/>
      <c r="BD409" s="296"/>
      <c r="BE409" s="296"/>
      <c r="BF409" s="296"/>
      <c r="BG409" s="296"/>
      <c r="BH409" s="296"/>
      <c r="BI409" s="296"/>
      <c r="BJ409" s="296"/>
    </row>
    <row r="410" customFormat="false" ht="15.75" hidden="false" customHeight="false" outlineLevel="0" collapsed="false">
      <c r="A410" s="296"/>
      <c r="B410" s="296"/>
      <c r="C410" s="296"/>
      <c r="D410" s="296"/>
      <c r="E410" s="296"/>
      <c r="F410" s="296"/>
      <c r="G410" s="296"/>
      <c r="H410" s="296"/>
      <c r="I410" s="296"/>
      <c r="J410" s="296"/>
      <c r="K410" s="296"/>
      <c r="L410" s="296"/>
      <c r="M410" s="296"/>
      <c r="N410" s="296"/>
      <c r="O410" s="296"/>
      <c r="P410" s="296"/>
      <c r="Q410" s="296"/>
      <c r="R410" s="296"/>
      <c r="S410" s="296"/>
      <c r="T410" s="296"/>
      <c r="U410" s="296"/>
      <c r="V410" s="347"/>
      <c r="W410" s="296"/>
      <c r="X410" s="296"/>
      <c r="Y410" s="296"/>
      <c r="Z410" s="296"/>
      <c r="AA410" s="296"/>
      <c r="AB410" s="296"/>
      <c r="AC410" s="296"/>
      <c r="AD410" s="296"/>
      <c r="AE410" s="296"/>
      <c r="AF410" s="296"/>
      <c r="AG410" s="296"/>
      <c r="AH410" s="296"/>
      <c r="AI410" s="296"/>
      <c r="AJ410" s="296"/>
      <c r="AK410" s="296"/>
      <c r="AL410" s="296"/>
      <c r="AM410" s="296"/>
      <c r="AN410" s="296"/>
      <c r="AO410" s="296"/>
      <c r="AP410" s="296"/>
      <c r="AQ410" s="296"/>
      <c r="AR410" s="296"/>
      <c r="AS410" s="296"/>
      <c r="AT410" s="296"/>
      <c r="AU410" s="296"/>
      <c r="AV410" s="296"/>
      <c r="AW410" s="296"/>
      <c r="AX410" s="296"/>
      <c r="AY410" s="296"/>
      <c r="AZ410" s="296"/>
      <c r="BA410" s="296"/>
      <c r="BB410" s="296"/>
      <c r="BC410" s="296"/>
      <c r="BD410" s="296"/>
      <c r="BE410" s="296"/>
      <c r="BF410" s="296"/>
      <c r="BG410" s="296"/>
      <c r="BH410" s="296"/>
      <c r="BI410" s="296"/>
      <c r="BJ410" s="296"/>
    </row>
    <row r="411" customFormat="false" ht="15.75" hidden="false" customHeight="false" outlineLevel="0" collapsed="false">
      <c r="A411" s="296"/>
      <c r="B411" s="296"/>
      <c r="C411" s="296"/>
      <c r="D411" s="296"/>
      <c r="E411" s="296"/>
      <c r="F411" s="296"/>
      <c r="G411" s="296"/>
      <c r="H411" s="296"/>
      <c r="I411" s="296"/>
      <c r="J411" s="296"/>
      <c r="K411" s="296"/>
      <c r="L411" s="296"/>
      <c r="M411" s="296"/>
      <c r="N411" s="296"/>
      <c r="O411" s="296"/>
      <c r="P411" s="296"/>
      <c r="Q411" s="296"/>
      <c r="R411" s="296"/>
      <c r="S411" s="296"/>
      <c r="T411" s="296"/>
      <c r="U411" s="296"/>
      <c r="V411" s="347"/>
      <c r="W411" s="296"/>
      <c r="X411" s="296"/>
      <c r="Y411" s="296"/>
      <c r="Z411" s="296"/>
      <c r="AA411" s="296"/>
      <c r="AB411" s="296"/>
      <c r="AC411" s="296"/>
      <c r="AD411" s="296"/>
      <c r="AE411" s="296"/>
      <c r="AF411" s="296"/>
      <c r="AG411" s="296"/>
      <c r="AH411" s="296"/>
      <c r="AI411" s="296"/>
      <c r="AJ411" s="296"/>
      <c r="AK411" s="296"/>
      <c r="AL411" s="296"/>
      <c r="AM411" s="296"/>
      <c r="AN411" s="296"/>
      <c r="AO411" s="296"/>
      <c r="AP411" s="296"/>
      <c r="AQ411" s="296"/>
      <c r="AR411" s="296"/>
      <c r="AS411" s="296"/>
      <c r="AT411" s="296"/>
      <c r="AU411" s="296"/>
      <c r="AV411" s="296"/>
      <c r="AW411" s="296"/>
      <c r="AX411" s="296"/>
      <c r="AY411" s="296"/>
      <c r="AZ411" s="296"/>
      <c r="BA411" s="296"/>
      <c r="BB411" s="296"/>
      <c r="BC411" s="296"/>
      <c r="BD411" s="296"/>
      <c r="BE411" s="296"/>
      <c r="BF411" s="296"/>
      <c r="BG411" s="296"/>
      <c r="BH411" s="296"/>
      <c r="BI411" s="296"/>
      <c r="BJ411" s="296"/>
    </row>
    <row r="412" customFormat="false" ht="15.75" hidden="false" customHeight="false" outlineLevel="0" collapsed="false">
      <c r="A412" s="296"/>
      <c r="B412" s="296"/>
      <c r="C412" s="296"/>
      <c r="D412" s="296"/>
      <c r="E412" s="296"/>
      <c r="F412" s="296"/>
      <c r="G412" s="296"/>
      <c r="H412" s="296"/>
      <c r="I412" s="296"/>
      <c r="J412" s="296"/>
      <c r="K412" s="296"/>
      <c r="L412" s="296"/>
      <c r="M412" s="296"/>
      <c r="N412" s="296"/>
      <c r="O412" s="296"/>
      <c r="P412" s="296"/>
      <c r="Q412" s="296"/>
      <c r="R412" s="296"/>
      <c r="S412" s="296"/>
      <c r="T412" s="296"/>
      <c r="U412" s="296"/>
      <c r="V412" s="347"/>
      <c r="W412" s="296"/>
      <c r="X412" s="296"/>
      <c r="Y412" s="296"/>
      <c r="Z412" s="296"/>
      <c r="AA412" s="296"/>
      <c r="AB412" s="296"/>
      <c r="AC412" s="296"/>
      <c r="AD412" s="296"/>
      <c r="AE412" s="296"/>
      <c r="AF412" s="296"/>
      <c r="AG412" s="296"/>
      <c r="AH412" s="296"/>
      <c r="AI412" s="296"/>
      <c r="AJ412" s="296"/>
      <c r="AK412" s="296"/>
      <c r="AL412" s="296"/>
      <c r="AM412" s="296"/>
      <c r="AN412" s="296"/>
      <c r="AO412" s="296"/>
      <c r="AP412" s="296"/>
      <c r="AQ412" s="296"/>
      <c r="AR412" s="296"/>
      <c r="AS412" s="296"/>
      <c r="AT412" s="296"/>
      <c r="AU412" s="296"/>
      <c r="AV412" s="296"/>
      <c r="AW412" s="296"/>
      <c r="AX412" s="296"/>
      <c r="AY412" s="296"/>
      <c r="AZ412" s="296"/>
      <c r="BA412" s="296"/>
      <c r="BB412" s="296"/>
      <c r="BC412" s="296"/>
      <c r="BD412" s="296"/>
      <c r="BE412" s="296"/>
      <c r="BF412" s="296"/>
      <c r="BG412" s="296"/>
      <c r="BH412" s="296"/>
      <c r="BI412" s="296"/>
      <c r="BJ412" s="296"/>
    </row>
    <row r="413" customFormat="false" ht="15.75" hidden="false" customHeight="false" outlineLevel="0" collapsed="false">
      <c r="A413" s="296"/>
      <c r="B413" s="296"/>
      <c r="C413" s="296"/>
      <c r="D413" s="296"/>
      <c r="E413" s="296"/>
      <c r="F413" s="296"/>
      <c r="G413" s="296"/>
      <c r="H413" s="296"/>
      <c r="I413" s="296"/>
      <c r="J413" s="296"/>
      <c r="K413" s="296"/>
      <c r="L413" s="296"/>
      <c r="M413" s="296"/>
      <c r="N413" s="296"/>
      <c r="O413" s="296"/>
      <c r="P413" s="296"/>
      <c r="Q413" s="296"/>
      <c r="R413" s="296"/>
      <c r="S413" s="296"/>
      <c r="T413" s="296"/>
      <c r="U413" s="296"/>
      <c r="V413" s="347"/>
      <c r="W413" s="296"/>
      <c r="X413" s="296"/>
      <c r="Y413" s="296"/>
      <c r="Z413" s="296"/>
      <c r="AA413" s="296"/>
      <c r="AB413" s="296"/>
      <c r="AC413" s="296"/>
      <c r="AD413" s="296"/>
      <c r="AE413" s="296"/>
      <c r="AF413" s="296"/>
      <c r="AG413" s="296"/>
      <c r="AH413" s="296"/>
      <c r="AI413" s="296"/>
      <c r="AJ413" s="296"/>
      <c r="AK413" s="296"/>
      <c r="AL413" s="296"/>
      <c r="AM413" s="296"/>
      <c r="AN413" s="296"/>
      <c r="AO413" s="296"/>
      <c r="AP413" s="296"/>
      <c r="AQ413" s="296"/>
      <c r="AR413" s="296"/>
      <c r="AS413" s="296"/>
      <c r="AT413" s="296"/>
      <c r="AU413" s="296"/>
      <c r="AV413" s="296"/>
      <c r="AW413" s="296"/>
      <c r="AX413" s="296"/>
      <c r="AY413" s="296"/>
      <c r="AZ413" s="296"/>
      <c r="BA413" s="296"/>
      <c r="BB413" s="296"/>
      <c r="BC413" s="296"/>
      <c r="BD413" s="296"/>
      <c r="BE413" s="296"/>
      <c r="BF413" s="296"/>
      <c r="BG413" s="296"/>
      <c r="BH413" s="296"/>
      <c r="BI413" s="296"/>
      <c r="BJ413" s="296"/>
    </row>
    <row r="414" customFormat="false" ht="15.75" hidden="false" customHeight="false" outlineLevel="0" collapsed="false">
      <c r="A414" s="296"/>
      <c r="B414" s="296"/>
      <c r="C414" s="296"/>
      <c r="D414" s="296"/>
      <c r="E414" s="296"/>
      <c r="F414" s="296"/>
      <c r="G414" s="296"/>
      <c r="H414" s="296"/>
      <c r="I414" s="296"/>
      <c r="J414" s="296"/>
      <c r="K414" s="296"/>
      <c r="L414" s="296"/>
      <c r="M414" s="296"/>
      <c r="N414" s="296"/>
      <c r="O414" s="296"/>
      <c r="P414" s="296"/>
      <c r="Q414" s="296"/>
      <c r="R414" s="296"/>
      <c r="S414" s="296"/>
      <c r="T414" s="296"/>
      <c r="U414" s="296"/>
      <c r="V414" s="347"/>
      <c r="W414" s="296"/>
      <c r="X414" s="296"/>
      <c r="Y414" s="296"/>
      <c r="Z414" s="296"/>
      <c r="AA414" s="296"/>
      <c r="AB414" s="296"/>
      <c r="AC414" s="296"/>
      <c r="AD414" s="296"/>
      <c r="AE414" s="296"/>
      <c r="AF414" s="296"/>
      <c r="AG414" s="296"/>
      <c r="AH414" s="296"/>
      <c r="AI414" s="296"/>
      <c r="AJ414" s="296"/>
      <c r="AK414" s="296"/>
      <c r="AL414" s="296"/>
      <c r="AM414" s="296"/>
      <c r="AN414" s="296"/>
      <c r="AO414" s="296"/>
      <c r="AP414" s="296"/>
      <c r="AQ414" s="296"/>
      <c r="AR414" s="296"/>
      <c r="AS414" s="296"/>
      <c r="AT414" s="296"/>
      <c r="AU414" s="296"/>
      <c r="AV414" s="296"/>
      <c r="AW414" s="296"/>
      <c r="AX414" s="296"/>
      <c r="AY414" s="296"/>
      <c r="AZ414" s="296"/>
      <c r="BA414" s="296"/>
      <c r="BB414" s="296"/>
      <c r="BC414" s="296"/>
      <c r="BD414" s="296"/>
      <c r="BE414" s="296"/>
      <c r="BF414" s="296"/>
      <c r="BG414" s="296"/>
      <c r="BH414" s="296"/>
      <c r="BI414" s="296"/>
      <c r="BJ414" s="296"/>
    </row>
    <row r="415" customFormat="false" ht="15.75" hidden="false" customHeight="false" outlineLevel="0" collapsed="false">
      <c r="A415" s="296"/>
      <c r="B415" s="296"/>
      <c r="C415" s="296"/>
      <c r="D415" s="296"/>
      <c r="E415" s="296"/>
      <c r="F415" s="296"/>
      <c r="G415" s="296"/>
      <c r="H415" s="296"/>
      <c r="I415" s="296"/>
      <c r="J415" s="296"/>
      <c r="K415" s="296"/>
      <c r="L415" s="296"/>
      <c r="M415" s="296"/>
      <c r="N415" s="296"/>
      <c r="O415" s="296"/>
      <c r="P415" s="296"/>
      <c r="Q415" s="296"/>
      <c r="R415" s="296"/>
      <c r="S415" s="296"/>
      <c r="T415" s="296"/>
      <c r="U415" s="296"/>
      <c r="V415" s="347"/>
      <c r="W415" s="296"/>
      <c r="X415" s="296"/>
      <c r="Y415" s="296"/>
      <c r="Z415" s="296"/>
      <c r="AA415" s="296"/>
      <c r="AB415" s="296"/>
      <c r="AC415" s="296"/>
      <c r="AD415" s="296"/>
      <c r="AE415" s="296"/>
      <c r="AF415" s="296"/>
      <c r="AG415" s="296"/>
      <c r="AH415" s="296"/>
      <c r="AI415" s="296"/>
      <c r="AJ415" s="296"/>
      <c r="AK415" s="296"/>
      <c r="AL415" s="296"/>
      <c r="AM415" s="296"/>
      <c r="AN415" s="296"/>
      <c r="AO415" s="296"/>
      <c r="AP415" s="296"/>
      <c r="AQ415" s="296"/>
      <c r="AR415" s="296"/>
      <c r="AS415" s="296"/>
      <c r="AT415" s="296"/>
      <c r="AU415" s="296"/>
      <c r="AV415" s="296"/>
      <c r="AW415" s="296"/>
      <c r="AX415" s="296"/>
      <c r="AY415" s="296"/>
      <c r="AZ415" s="296"/>
      <c r="BA415" s="296"/>
      <c r="BB415" s="296"/>
      <c r="BC415" s="296"/>
      <c r="BD415" s="296"/>
      <c r="BE415" s="296"/>
      <c r="BF415" s="296"/>
      <c r="BG415" s="296"/>
      <c r="BH415" s="296"/>
      <c r="BI415" s="296"/>
      <c r="BJ415" s="296"/>
    </row>
    <row r="416" customFormat="false" ht="15.75" hidden="false" customHeight="false" outlineLevel="0" collapsed="false">
      <c r="A416" s="296"/>
      <c r="B416" s="296"/>
      <c r="C416" s="296"/>
      <c r="D416" s="296"/>
      <c r="E416" s="296"/>
      <c r="F416" s="296"/>
      <c r="G416" s="296"/>
      <c r="H416" s="296"/>
      <c r="I416" s="296"/>
      <c r="J416" s="296"/>
      <c r="K416" s="296"/>
      <c r="L416" s="296"/>
      <c r="M416" s="296"/>
      <c r="N416" s="296"/>
      <c r="O416" s="296"/>
      <c r="P416" s="296"/>
      <c r="Q416" s="296"/>
      <c r="R416" s="296"/>
      <c r="S416" s="296"/>
      <c r="T416" s="296"/>
      <c r="U416" s="296"/>
      <c r="V416" s="347"/>
      <c r="W416" s="296"/>
      <c r="X416" s="296"/>
      <c r="Y416" s="296"/>
      <c r="Z416" s="296"/>
      <c r="AA416" s="296"/>
      <c r="AB416" s="296"/>
      <c r="AC416" s="296"/>
      <c r="AD416" s="296"/>
      <c r="AE416" s="296"/>
      <c r="AF416" s="296"/>
      <c r="AG416" s="296"/>
      <c r="AH416" s="296"/>
      <c r="AI416" s="296"/>
      <c r="AJ416" s="296"/>
      <c r="AK416" s="296"/>
      <c r="AL416" s="296"/>
      <c r="AM416" s="296"/>
      <c r="AN416" s="296"/>
      <c r="AO416" s="296"/>
      <c r="AP416" s="296"/>
      <c r="AQ416" s="296"/>
      <c r="AR416" s="296"/>
      <c r="AS416" s="296"/>
      <c r="AT416" s="296"/>
      <c r="AU416" s="296"/>
      <c r="AV416" s="296"/>
      <c r="AW416" s="296"/>
      <c r="AX416" s="296"/>
      <c r="AY416" s="296"/>
      <c r="AZ416" s="296"/>
      <c r="BA416" s="296"/>
      <c r="BB416" s="296"/>
      <c r="BC416" s="296"/>
      <c r="BD416" s="296"/>
      <c r="BE416" s="296"/>
      <c r="BF416" s="296"/>
      <c r="BG416" s="296"/>
      <c r="BH416" s="296"/>
      <c r="BI416" s="296"/>
      <c r="BJ416" s="296"/>
    </row>
    <row r="417" customFormat="false" ht="15.75" hidden="false" customHeight="false" outlineLevel="0" collapsed="false">
      <c r="A417" s="296"/>
      <c r="B417" s="296"/>
      <c r="C417" s="296"/>
      <c r="D417" s="296"/>
      <c r="E417" s="296"/>
      <c r="F417" s="296"/>
      <c r="G417" s="296"/>
      <c r="H417" s="296"/>
      <c r="I417" s="296"/>
      <c r="J417" s="296"/>
      <c r="K417" s="296"/>
      <c r="L417" s="296"/>
      <c r="M417" s="296"/>
      <c r="N417" s="296"/>
      <c r="O417" s="296"/>
      <c r="P417" s="296"/>
      <c r="Q417" s="296"/>
      <c r="R417" s="296"/>
      <c r="S417" s="296"/>
      <c r="T417" s="296"/>
      <c r="U417" s="296"/>
      <c r="V417" s="347"/>
      <c r="W417" s="296"/>
      <c r="X417" s="296"/>
      <c r="Y417" s="296"/>
      <c r="Z417" s="296"/>
      <c r="AA417" s="296"/>
      <c r="AB417" s="296"/>
      <c r="AC417" s="296"/>
      <c r="AD417" s="296"/>
      <c r="AE417" s="296"/>
      <c r="AF417" s="296"/>
      <c r="AG417" s="296"/>
      <c r="AH417" s="296"/>
      <c r="AI417" s="296"/>
      <c r="AJ417" s="296"/>
      <c r="AK417" s="296"/>
      <c r="AL417" s="296"/>
      <c r="AM417" s="296"/>
      <c r="AN417" s="296"/>
      <c r="AO417" s="296"/>
      <c r="AP417" s="296"/>
      <c r="AQ417" s="296"/>
      <c r="AR417" s="296"/>
      <c r="AS417" s="296"/>
      <c r="AT417" s="296"/>
      <c r="AU417" s="296"/>
      <c r="AV417" s="296"/>
      <c r="AW417" s="296"/>
      <c r="AX417" s="296"/>
      <c r="AY417" s="296"/>
      <c r="AZ417" s="296"/>
      <c r="BA417" s="296"/>
      <c r="BB417" s="296"/>
      <c r="BC417" s="296"/>
      <c r="BD417" s="296"/>
      <c r="BE417" s="296"/>
      <c r="BF417" s="296"/>
      <c r="BG417" s="296"/>
      <c r="BH417" s="296"/>
      <c r="BI417" s="296"/>
      <c r="BJ417" s="296"/>
    </row>
    <row r="418" customFormat="false" ht="15.75" hidden="false" customHeight="false" outlineLevel="0" collapsed="false">
      <c r="A418" s="296"/>
      <c r="B418" s="296"/>
      <c r="C418" s="296"/>
      <c r="D418" s="296"/>
      <c r="E418" s="296"/>
      <c r="F418" s="296"/>
      <c r="G418" s="296"/>
      <c r="H418" s="296"/>
      <c r="I418" s="296"/>
      <c r="J418" s="296"/>
      <c r="K418" s="296"/>
      <c r="L418" s="296"/>
      <c r="M418" s="296"/>
      <c r="N418" s="296"/>
      <c r="O418" s="296"/>
      <c r="P418" s="296"/>
      <c r="Q418" s="296"/>
      <c r="R418" s="296"/>
      <c r="S418" s="296"/>
      <c r="T418" s="296"/>
      <c r="U418" s="296"/>
      <c r="V418" s="347"/>
      <c r="W418" s="296"/>
      <c r="X418" s="296"/>
      <c r="Y418" s="296"/>
      <c r="Z418" s="296"/>
      <c r="AA418" s="296"/>
      <c r="AB418" s="296"/>
      <c r="AC418" s="296"/>
      <c r="AD418" s="296"/>
      <c r="AE418" s="296"/>
      <c r="AF418" s="296"/>
      <c r="AG418" s="296"/>
      <c r="AH418" s="296"/>
      <c r="AI418" s="296"/>
      <c r="AJ418" s="296"/>
      <c r="AK418" s="296"/>
      <c r="AL418" s="296"/>
      <c r="AM418" s="296"/>
      <c r="AN418" s="296"/>
      <c r="AO418" s="296"/>
      <c r="AP418" s="296"/>
      <c r="AQ418" s="296"/>
      <c r="AR418" s="296"/>
      <c r="AS418" s="296"/>
      <c r="AT418" s="296"/>
      <c r="AU418" s="296"/>
      <c r="AV418" s="296"/>
      <c r="AW418" s="296"/>
      <c r="AX418" s="296"/>
      <c r="AY418" s="296"/>
      <c r="AZ418" s="296"/>
      <c r="BA418" s="296"/>
      <c r="BB418" s="296"/>
      <c r="BC418" s="296"/>
      <c r="BD418" s="296"/>
      <c r="BE418" s="296"/>
      <c r="BF418" s="296"/>
      <c r="BG418" s="296"/>
      <c r="BH418" s="296"/>
      <c r="BI418" s="296"/>
      <c r="BJ418" s="296"/>
    </row>
    <row r="419" customFormat="false" ht="15.75" hidden="false" customHeight="false" outlineLevel="0" collapsed="false">
      <c r="A419" s="296"/>
      <c r="B419" s="296"/>
      <c r="C419" s="296"/>
      <c r="D419" s="296"/>
      <c r="E419" s="296"/>
      <c r="F419" s="296"/>
      <c r="G419" s="296"/>
      <c r="H419" s="296"/>
      <c r="I419" s="296"/>
      <c r="J419" s="296"/>
      <c r="K419" s="296"/>
      <c r="L419" s="296"/>
      <c r="M419" s="296"/>
      <c r="N419" s="296"/>
      <c r="O419" s="296"/>
      <c r="P419" s="296"/>
      <c r="Q419" s="296"/>
      <c r="R419" s="296"/>
      <c r="S419" s="296"/>
      <c r="T419" s="296"/>
      <c r="U419" s="296"/>
      <c r="V419" s="347"/>
      <c r="W419" s="296"/>
      <c r="X419" s="296"/>
      <c r="Y419" s="296"/>
      <c r="Z419" s="296"/>
      <c r="AA419" s="296"/>
      <c r="AB419" s="296"/>
      <c r="AC419" s="296"/>
      <c r="AD419" s="296"/>
      <c r="AE419" s="296"/>
      <c r="AF419" s="296"/>
      <c r="AG419" s="296"/>
      <c r="AH419" s="296"/>
      <c r="AI419" s="296"/>
      <c r="AJ419" s="296"/>
      <c r="AK419" s="296"/>
      <c r="AL419" s="296"/>
      <c r="AM419" s="296"/>
      <c r="AN419" s="296"/>
      <c r="AO419" s="296"/>
      <c r="AP419" s="296"/>
      <c r="AQ419" s="296"/>
      <c r="AR419" s="296"/>
      <c r="AS419" s="296"/>
      <c r="AT419" s="296"/>
      <c r="AU419" s="296"/>
      <c r="AV419" s="296"/>
      <c r="AW419" s="296"/>
      <c r="AX419" s="296"/>
      <c r="AY419" s="296"/>
      <c r="AZ419" s="296"/>
      <c r="BA419" s="296"/>
      <c r="BB419" s="296"/>
      <c r="BC419" s="296"/>
      <c r="BD419" s="296"/>
      <c r="BE419" s="296"/>
      <c r="BF419" s="296"/>
      <c r="BG419" s="296"/>
      <c r="BH419" s="296"/>
      <c r="BI419" s="296"/>
      <c r="BJ419" s="296"/>
    </row>
    <row r="420" customFormat="false" ht="15.75" hidden="false" customHeight="false" outlineLevel="0" collapsed="false">
      <c r="A420" s="296"/>
      <c r="B420" s="296"/>
      <c r="C420" s="296"/>
      <c r="D420" s="296"/>
      <c r="E420" s="296"/>
      <c r="F420" s="296"/>
      <c r="G420" s="296"/>
      <c r="H420" s="296"/>
      <c r="I420" s="296"/>
      <c r="J420" s="296"/>
      <c r="K420" s="296"/>
      <c r="L420" s="296"/>
      <c r="M420" s="296"/>
      <c r="N420" s="296"/>
      <c r="O420" s="296"/>
      <c r="P420" s="296"/>
      <c r="Q420" s="296"/>
      <c r="R420" s="296"/>
      <c r="S420" s="296"/>
      <c r="T420" s="296"/>
      <c r="U420" s="296"/>
      <c r="V420" s="347"/>
      <c r="W420" s="296"/>
      <c r="X420" s="296"/>
      <c r="Y420" s="296"/>
      <c r="Z420" s="296"/>
      <c r="AA420" s="296"/>
      <c r="AB420" s="296"/>
      <c r="AC420" s="296"/>
      <c r="AD420" s="296"/>
      <c r="AE420" s="296"/>
      <c r="AF420" s="296"/>
      <c r="AG420" s="296"/>
      <c r="AH420" s="296"/>
      <c r="AI420" s="296"/>
      <c r="AJ420" s="296"/>
      <c r="AK420" s="296"/>
      <c r="AL420" s="296"/>
      <c r="AM420" s="296"/>
      <c r="AN420" s="296"/>
      <c r="AO420" s="296"/>
      <c r="AP420" s="296"/>
      <c r="AQ420" s="296"/>
      <c r="AR420" s="296"/>
      <c r="AS420" s="296"/>
      <c r="AT420" s="296"/>
      <c r="AU420" s="296"/>
      <c r="AV420" s="296"/>
      <c r="AW420" s="296"/>
      <c r="AX420" s="296"/>
      <c r="AY420" s="296"/>
      <c r="AZ420" s="296"/>
      <c r="BA420" s="296"/>
      <c r="BB420" s="296"/>
      <c r="BC420" s="296"/>
      <c r="BD420" s="296"/>
      <c r="BE420" s="296"/>
      <c r="BF420" s="296"/>
      <c r="BG420" s="296"/>
      <c r="BH420" s="296"/>
      <c r="BI420" s="296"/>
      <c r="BJ420" s="296"/>
    </row>
    <row r="421" customFormat="false" ht="15.75" hidden="false" customHeight="false" outlineLevel="0" collapsed="false">
      <c r="A421" s="296"/>
      <c r="B421" s="296"/>
      <c r="C421" s="296"/>
      <c r="D421" s="296"/>
      <c r="E421" s="296"/>
      <c r="F421" s="296"/>
      <c r="G421" s="296"/>
      <c r="H421" s="296"/>
      <c r="I421" s="296"/>
      <c r="J421" s="296"/>
      <c r="K421" s="296"/>
      <c r="L421" s="296"/>
      <c r="M421" s="296"/>
      <c r="N421" s="296"/>
      <c r="O421" s="296"/>
      <c r="P421" s="296"/>
      <c r="Q421" s="296"/>
      <c r="R421" s="296"/>
      <c r="S421" s="296"/>
      <c r="T421" s="296"/>
      <c r="U421" s="296"/>
      <c r="V421" s="347"/>
      <c r="W421" s="296"/>
      <c r="X421" s="296"/>
      <c r="Y421" s="296"/>
      <c r="Z421" s="296"/>
      <c r="AA421" s="296"/>
      <c r="AB421" s="296"/>
      <c r="AC421" s="296"/>
      <c r="AD421" s="296"/>
      <c r="AE421" s="296"/>
      <c r="AF421" s="296"/>
      <c r="AG421" s="296"/>
      <c r="AH421" s="296"/>
      <c r="AI421" s="296"/>
      <c r="AJ421" s="296"/>
      <c r="AK421" s="296"/>
      <c r="AL421" s="296"/>
      <c r="AM421" s="296"/>
      <c r="AN421" s="296"/>
      <c r="AO421" s="296"/>
      <c r="AP421" s="296"/>
      <c r="AQ421" s="296"/>
      <c r="AR421" s="296"/>
      <c r="AS421" s="296"/>
      <c r="AT421" s="296"/>
      <c r="AU421" s="296"/>
      <c r="AV421" s="296"/>
      <c r="AW421" s="296"/>
      <c r="AX421" s="296"/>
      <c r="AY421" s="296"/>
      <c r="AZ421" s="296"/>
      <c r="BA421" s="296"/>
      <c r="BB421" s="296"/>
      <c r="BC421" s="296"/>
      <c r="BD421" s="296"/>
      <c r="BE421" s="296"/>
      <c r="BF421" s="296"/>
      <c r="BG421" s="296"/>
      <c r="BH421" s="296"/>
      <c r="BI421" s="296"/>
      <c r="BJ421" s="296"/>
    </row>
    <row r="422" customFormat="false" ht="15.75" hidden="false" customHeight="false" outlineLevel="0" collapsed="false">
      <c r="A422" s="296"/>
      <c r="B422" s="296"/>
      <c r="C422" s="296"/>
      <c r="D422" s="296"/>
      <c r="E422" s="296"/>
      <c r="F422" s="296"/>
      <c r="G422" s="296"/>
      <c r="H422" s="296"/>
      <c r="I422" s="296"/>
      <c r="J422" s="296"/>
      <c r="K422" s="296"/>
      <c r="L422" s="296"/>
      <c r="M422" s="296"/>
      <c r="N422" s="296"/>
      <c r="O422" s="296"/>
      <c r="P422" s="296"/>
      <c r="Q422" s="296"/>
      <c r="R422" s="296"/>
      <c r="S422" s="296"/>
      <c r="T422" s="296"/>
      <c r="U422" s="296"/>
      <c r="V422" s="347"/>
      <c r="W422" s="296"/>
      <c r="X422" s="296"/>
      <c r="Y422" s="296"/>
      <c r="Z422" s="296"/>
      <c r="AA422" s="296"/>
      <c r="AB422" s="296"/>
      <c r="AC422" s="296"/>
      <c r="AD422" s="296"/>
      <c r="AE422" s="296"/>
      <c r="AF422" s="296"/>
      <c r="AG422" s="296"/>
      <c r="AH422" s="296"/>
      <c r="AI422" s="296"/>
      <c r="AJ422" s="296"/>
      <c r="AK422" s="296"/>
      <c r="AL422" s="296"/>
      <c r="AM422" s="296"/>
      <c r="AN422" s="296"/>
      <c r="AO422" s="296"/>
      <c r="AP422" s="296"/>
      <c r="AQ422" s="296"/>
      <c r="AR422" s="296"/>
      <c r="AS422" s="296"/>
      <c r="AT422" s="296"/>
      <c r="AU422" s="296"/>
      <c r="AV422" s="296"/>
      <c r="AW422" s="296"/>
      <c r="AX422" s="296"/>
      <c r="AY422" s="296"/>
      <c r="AZ422" s="296"/>
      <c r="BA422" s="296"/>
      <c r="BB422" s="296"/>
      <c r="BC422" s="296"/>
      <c r="BD422" s="296"/>
      <c r="BE422" s="296"/>
      <c r="BF422" s="296"/>
      <c r="BG422" s="296"/>
      <c r="BH422" s="296"/>
      <c r="BI422" s="296"/>
      <c r="BJ422" s="296"/>
    </row>
    <row r="423" customFormat="false" ht="15.75" hidden="false" customHeight="false" outlineLevel="0" collapsed="false">
      <c r="A423" s="296"/>
      <c r="B423" s="296"/>
      <c r="C423" s="296"/>
      <c r="D423" s="296"/>
      <c r="E423" s="296"/>
      <c r="F423" s="296"/>
      <c r="G423" s="296"/>
      <c r="H423" s="296"/>
      <c r="I423" s="296"/>
      <c r="J423" s="296"/>
      <c r="K423" s="296"/>
      <c r="L423" s="296"/>
      <c r="M423" s="296"/>
      <c r="N423" s="296"/>
      <c r="O423" s="296"/>
      <c r="P423" s="296"/>
      <c r="Q423" s="296"/>
      <c r="R423" s="296"/>
      <c r="S423" s="296"/>
      <c r="T423" s="296"/>
      <c r="U423" s="296"/>
      <c r="V423" s="347"/>
      <c r="W423" s="296"/>
      <c r="X423" s="296"/>
      <c r="Y423" s="296"/>
      <c r="Z423" s="296"/>
      <c r="AA423" s="296"/>
      <c r="AB423" s="296"/>
      <c r="AC423" s="296"/>
      <c r="AD423" s="296"/>
      <c r="AE423" s="296"/>
      <c r="AF423" s="296"/>
      <c r="AG423" s="296"/>
      <c r="AH423" s="296"/>
      <c r="AI423" s="296"/>
      <c r="AJ423" s="296"/>
      <c r="AK423" s="296"/>
      <c r="AL423" s="296"/>
      <c r="AM423" s="296"/>
      <c r="AN423" s="296"/>
      <c r="AO423" s="296"/>
      <c r="AP423" s="296"/>
      <c r="AQ423" s="296"/>
      <c r="AR423" s="296"/>
      <c r="AS423" s="296"/>
      <c r="AT423" s="296"/>
      <c r="AU423" s="296"/>
      <c r="AV423" s="296"/>
      <c r="AW423" s="296"/>
      <c r="AX423" s="296"/>
      <c r="AY423" s="296"/>
      <c r="AZ423" s="296"/>
      <c r="BA423" s="296"/>
      <c r="BB423" s="296"/>
      <c r="BC423" s="296"/>
      <c r="BD423" s="296"/>
      <c r="BE423" s="296"/>
      <c r="BF423" s="296"/>
      <c r="BG423" s="296"/>
      <c r="BH423" s="296"/>
      <c r="BI423" s="296"/>
      <c r="BJ423" s="296"/>
    </row>
    <row r="424" customFormat="false" ht="15.75" hidden="false" customHeight="false" outlineLevel="0" collapsed="false">
      <c r="A424" s="296"/>
      <c r="B424" s="296"/>
      <c r="C424" s="296"/>
      <c r="D424" s="296"/>
      <c r="E424" s="296"/>
      <c r="F424" s="296"/>
      <c r="G424" s="296"/>
      <c r="H424" s="296"/>
      <c r="I424" s="296"/>
      <c r="J424" s="296"/>
      <c r="K424" s="296"/>
      <c r="L424" s="296"/>
      <c r="M424" s="296"/>
      <c r="N424" s="296"/>
      <c r="O424" s="296"/>
      <c r="P424" s="296"/>
      <c r="Q424" s="296"/>
      <c r="R424" s="296"/>
      <c r="S424" s="296"/>
      <c r="T424" s="296"/>
      <c r="U424" s="296"/>
      <c r="V424" s="347"/>
      <c r="W424" s="296"/>
      <c r="X424" s="296"/>
      <c r="Y424" s="296"/>
      <c r="Z424" s="296"/>
      <c r="AA424" s="296"/>
      <c r="AB424" s="296"/>
      <c r="AC424" s="296"/>
      <c r="AD424" s="296"/>
      <c r="AE424" s="296"/>
      <c r="AF424" s="296"/>
      <c r="AG424" s="296"/>
      <c r="AH424" s="296"/>
      <c r="AI424" s="296"/>
      <c r="AJ424" s="296"/>
      <c r="AK424" s="296"/>
      <c r="AL424" s="296"/>
      <c r="AM424" s="296"/>
      <c r="AN424" s="296"/>
      <c r="AO424" s="296"/>
      <c r="AP424" s="296"/>
      <c r="AQ424" s="296"/>
      <c r="AR424" s="296"/>
      <c r="AS424" s="296"/>
      <c r="AT424" s="296"/>
      <c r="AU424" s="296"/>
      <c r="AV424" s="296"/>
      <c r="AW424" s="296"/>
      <c r="AX424" s="296"/>
      <c r="AY424" s="296"/>
      <c r="AZ424" s="296"/>
      <c r="BA424" s="296"/>
      <c r="BB424" s="296"/>
      <c r="BC424" s="296"/>
      <c r="BD424" s="296"/>
      <c r="BE424" s="296"/>
      <c r="BF424" s="296"/>
      <c r="BG424" s="296"/>
      <c r="BH424" s="296"/>
      <c r="BI424" s="296"/>
      <c r="BJ424" s="296"/>
    </row>
    <row r="425" customFormat="false" ht="15.75" hidden="false" customHeight="false" outlineLevel="0" collapsed="false">
      <c r="A425" s="296"/>
      <c r="B425" s="296"/>
      <c r="C425" s="296"/>
      <c r="D425" s="296"/>
      <c r="E425" s="296"/>
      <c r="F425" s="296"/>
      <c r="G425" s="296"/>
      <c r="H425" s="296"/>
      <c r="I425" s="296"/>
      <c r="J425" s="296"/>
      <c r="K425" s="296"/>
      <c r="L425" s="296"/>
      <c r="M425" s="296"/>
      <c r="N425" s="296"/>
      <c r="O425" s="296"/>
      <c r="P425" s="296"/>
      <c r="Q425" s="296"/>
      <c r="R425" s="296"/>
      <c r="S425" s="296"/>
      <c r="T425" s="296"/>
      <c r="U425" s="296"/>
      <c r="V425" s="347"/>
      <c r="W425" s="296"/>
      <c r="X425" s="296"/>
      <c r="Y425" s="296"/>
      <c r="Z425" s="296"/>
      <c r="AA425" s="296"/>
      <c r="AB425" s="296"/>
      <c r="AC425" s="296"/>
      <c r="AD425" s="296"/>
      <c r="AE425" s="296"/>
      <c r="AF425" s="296"/>
      <c r="AG425" s="296"/>
      <c r="AH425" s="296"/>
      <c r="AI425" s="296"/>
      <c r="AJ425" s="296"/>
      <c r="AK425" s="296"/>
      <c r="AL425" s="296"/>
      <c r="AM425" s="296"/>
      <c r="AN425" s="296"/>
      <c r="AO425" s="296"/>
      <c r="AP425" s="296"/>
      <c r="AQ425" s="296"/>
      <c r="AR425" s="296"/>
      <c r="AS425" s="296"/>
      <c r="AT425" s="296"/>
      <c r="AU425" s="296"/>
      <c r="AV425" s="296"/>
      <c r="AW425" s="296"/>
      <c r="AX425" s="296"/>
      <c r="AY425" s="296"/>
      <c r="AZ425" s="296"/>
      <c r="BA425" s="296"/>
      <c r="BB425" s="296"/>
      <c r="BC425" s="296"/>
      <c r="BD425" s="296"/>
      <c r="BE425" s="296"/>
      <c r="BF425" s="296"/>
      <c r="BG425" s="296"/>
      <c r="BH425" s="296"/>
      <c r="BI425" s="296"/>
      <c r="BJ425" s="296"/>
    </row>
    <row r="426" customFormat="false" ht="15.75" hidden="false" customHeight="false" outlineLevel="0" collapsed="false">
      <c r="A426" s="296"/>
      <c r="B426" s="296"/>
      <c r="C426" s="296"/>
      <c r="D426" s="296"/>
      <c r="E426" s="296"/>
      <c r="F426" s="296"/>
      <c r="G426" s="296"/>
      <c r="H426" s="296"/>
      <c r="I426" s="296"/>
      <c r="J426" s="296"/>
      <c r="K426" s="296"/>
      <c r="L426" s="296"/>
      <c r="M426" s="296"/>
      <c r="N426" s="296"/>
      <c r="O426" s="296"/>
      <c r="P426" s="296"/>
      <c r="Q426" s="296"/>
      <c r="R426" s="296"/>
      <c r="S426" s="296"/>
      <c r="T426" s="296"/>
      <c r="U426" s="296"/>
      <c r="V426" s="347"/>
      <c r="W426" s="296"/>
      <c r="X426" s="296"/>
      <c r="Y426" s="296"/>
      <c r="Z426" s="296"/>
      <c r="AA426" s="296"/>
      <c r="AB426" s="296"/>
      <c r="AC426" s="296"/>
      <c r="AD426" s="296"/>
      <c r="AE426" s="296"/>
      <c r="AF426" s="296"/>
      <c r="AG426" s="296"/>
      <c r="AH426" s="296"/>
      <c r="AI426" s="296"/>
      <c r="AJ426" s="296"/>
      <c r="AK426" s="296"/>
      <c r="AL426" s="296"/>
      <c r="AM426" s="296"/>
      <c r="AN426" s="296"/>
      <c r="AO426" s="296"/>
      <c r="AP426" s="296"/>
      <c r="AQ426" s="296"/>
      <c r="AR426" s="296"/>
      <c r="AS426" s="296"/>
      <c r="AT426" s="296"/>
      <c r="AU426" s="296"/>
      <c r="AV426" s="296"/>
      <c r="AW426" s="296"/>
      <c r="AX426" s="296"/>
      <c r="AY426" s="296"/>
      <c r="AZ426" s="296"/>
      <c r="BA426" s="296"/>
      <c r="BB426" s="296"/>
      <c r="BC426" s="296"/>
      <c r="BD426" s="296"/>
      <c r="BE426" s="296"/>
      <c r="BF426" s="296"/>
      <c r="BG426" s="296"/>
      <c r="BH426" s="296"/>
      <c r="BI426" s="296"/>
      <c r="BJ426" s="296"/>
    </row>
    <row r="427" customFormat="false" ht="15.75" hidden="false" customHeight="false" outlineLevel="0" collapsed="false">
      <c r="A427" s="296"/>
      <c r="B427" s="296"/>
      <c r="C427" s="296"/>
      <c r="D427" s="296"/>
      <c r="E427" s="296"/>
      <c r="F427" s="296"/>
      <c r="G427" s="296"/>
      <c r="H427" s="296"/>
      <c r="I427" s="296"/>
      <c r="J427" s="296"/>
      <c r="K427" s="296"/>
      <c r="L427" s="296"/>
      <c r="M427" s="296"/>
      <c r="N427" s="296"/>
      <c r="O427" s="296"/>
      <c r="P427" s="296"/>
      <c r="Q427" s="296"/>
      <c r="R427" s="296"/>
      <c r="S427" s="296"/>
      <c r="T427" s="296"/>
      <c r="U427" s="296"/>
      <c r="V427" s="347"/>
      <c r="W427" s="296"/>
      <c r="X427" s="296"/>
      <c r="Y427" s="296"/>
      <c r="Z427" s="296"/>
      <c r="AA427" s="296"/>
      <c r="AB427" s="296"/>
      <c r="AC427" s="296"/>
      <c r="AD427" s="296"/>
      <c r="AE427" s="296"/>
      <c r="AF427" s="296"/>
      <c r="AG427" s="296"/>
      <c r="AH427" s="296"/>
      <c r="AI427" s="296"/>
      <c r="AJ427" s="296"/>
      <c r="AK427" s="296"/>
      <c r="AL427" s="296"/>
      <c r="AM427" s="296"/>
      <c r="AN427" s="296"/>
      <c r="AO427" s="296"/>
      <c r="AP427" s="296"/>
      <c r="AQ427" s="296"/>
      <c r="AR427" s="296"/>
      <c r="AS427" s="296"/>
      <c r="AT427" s="296"/>
      <c r="AU427" s="296"/>
      <c r="AV427" s="296"/>
      <c r="AW427" s="296"/>
      <c r="AX427" s="296"/>
      <c r="AY427" s="296"/>
      <c r="AZ427" s="296"/>
      <c r="BA427" s="296"/>
      <c r="BB427" s="296"/>
      <c r="BC427" s="296"/>
      <c r="BD427" s="296"/>
      <c r="BE427" s="296"/>
      <c r="BF427" s="296"/>
      <c r="BG427" s="296"/>
      <c r="BH427" s="296"/>
      <c r="BI427" s="296"/>
      <c r="BJ427" s="296"/>
    </row>
    <row r="428" customFormat="false" ht="15.75" hidden="false" customHeight="false" outlineLevel="0" collapsed="false">
      <c r="A428" s="296"/>
      <c r="B428" s="296"/>
      <c r="C428" s="296"/>
      <c r="D428" s="296"/>
      <c r="E428" s="296"/>
      <c r="F428" s="296"/>
      <c r="G428" s="296"/>
      <c r="H428" s="296"/>
      <c r="I428" s="296"/>
      <c r="J428" s="296"/>
      <c r="K428" s="296"/>
      <c r="L428" s="296"/>
      <c r="M428" s="296"/>
      <c r="N428" s="296"/>
      <c r="O428" s="296"/>
      <c r="P428" s="296"/>
      <c r="Q428" s="296"/>
      <c r="R428" s="296"/>
      <c r="S428" s="296"/>
      <c r="T428" s="296"/>
      <c r="U428" s="296"/>
      <c r="V428" s="347"/>
      <c r="W428" s="296"/>
      <c r="X428" s="296"/>
      <c r="Y428" s="296"/>
      <c r="Z428" s="296"/>
      <c r="AA428" s="296"/>
      <c r="AB428" s="296"/>
      <c r="AC428" s="296"/>
      <c r="AD428" s="296"/>
      <c r="AE428" s="296"/>
      <c r="AF428" s="296"/>
      <c r="AG428" s="296"/>
      <c r="AH428" s="296"/>
      <c r="AI428" s="296"/>
      <c r="AJ428" s="296"/>
      <c r="AK428" s="296"/>
      <c r="AL428" s="296"/>
      <c r="AM428" s="296"/>
      <c r="AN428" s="296"/>
      <c r="AO428" s="296"/>
      <c r="AP428" s="296"/>
      <c r="AQ428" s="296"/>
      <c r="AR428" s="296"/>
      <c r="AS428" s="296"/>
      <c r="AT428" s="296"/>
      <c r="AU428" s="296"/>
      <c r="AV428" s="296"/>
      <c r="AW428" s="296"/>
      <c r="AX428" s="296"/>
      <c r="AY428" s="296"/>
      <c r="AZ428" s="296"/>
      <c r="BA428" s="296"/>
      <c r="BB428" s="296"/>
      <c r="BC428" s="296"/>
      <c r="BD428" s="296"/>
      <c r="BE428" s="296"/>
      <c r="BF428" s="296"/>
      <c r="BG428" s="296"/>
      <c r="BH428" s="296"/>
      <c r="BI428" s="296"/>
      <c r="BJ428" s="296"/>
    </row>
    <row r="429" customFormat="false" ht="15.75" hidden="false" customHeight="false" outlineLevel="0" collapsed="false">
      <c r="A429" s="296"/>
      <c r="B429" s="296"/>
      <c r="C429" s="296"/>
      <c r="D429" s="296"/>
      <c r="E429" s="296"/>
      <c r="F429" s="296"/>
      <c r="G429" s="296"/>
      <c r="H429" s="296"/>
      <c r="I429" s="296"/>
      <c r="J429" s="296"/>
      <c r="K429" s="296"/>
      <c r="L429" s="296"/>
      <c r="M429" s="296"/>
      <c r="N429" s="296"/>
      <c r="O429" s="296"/>
      <c r="P429" s="296"/>
      <c r="Q429" s="296"/>
      <c r="R429" s="296"/>
      <c r="S429" s="296"/>
      <c r="T429" s="296"/>
      <c r="U429" s="296"/>
      <c r="V429" s="347"/>
      <c r="W429" s="296"/>
      <c r="X429" s="296"/>
      <c r="Y429" s="296"/>
      <c r="Z429" s="296"/>
      <c r="AA429" s="296"/>
      <c r="AB429" s="296"/>
      <c r="AC429" s="296"/>
      <c r="AD429" s="296"/>
      <c r="AE429" s="296"/>
      <c r="AF429" s="296"/>
      <c r="AG429" s="296"/>
      <c r="AH429" s="296"/>
      <c r="AI429" s="296"/>
      <c r="AJ429" s="296"/>
      <c r="AK429" s="296"/>
      <c r="AL429" s="296"/>
      <c r="AM429" s="296"/>
      <c r="AN429" s="296"/>
      <c r="AO429" s="296"/>
      <c r="AP429" s="296"/>
      <c r="AQ429" s="296"/>
      <c r="AR429" s="296"/>
      <c r="AS429" s="296"/>
      <c r="AT429" s="296"/>
      <c r="AU429" s="296"/>
      <c r="AV429" s="296"/>
      <c r="AW429" s="296"/>
      <c r="AX429" s="296"/>
      <c r="AY429" s="296"/>
      <c r="AZ429" s="296"/>
      <c r="BA429" s="296"/>
      <c r="BB429" s="296"/>
      <c r="BC429" s="296"/>
      <c r="BD429" s="296"/>
      <c r="BE429" s="296"/>
      <c r="BF429" s="296"/>
      <c r="BG429" s="296"/>
      <c r="BH429" s="296"/>
      <c r="BI429" s="296"/>
      <c r="BJ429" s="296"/>
    </row>
    <row r="430" customFormat="false" ht="15.75" hidden="false" customHeight="false" outlineLevel="0" collapsed="false">
      <c r="A430" s="296"/>
      <c r="B430" s="296"/>
      <c r="C430" s="296"/>
      <c r="D430" s="296"/>
      <c r="E430" s="296"/>
      <c r="F430" s="296"/>
      <c r="G430" s="296"/>
      <c r="H430" s="296"/>
      <c r="I430" s="296"/>
      <c r="J430" s="296"/>
      <c r="K430" s="296"/>
      <c r="L430" s="296"/>
      <c r="M430" s="296"/>
      <c r="N430" s="296"/>
      <c r="O430" s="296"/>
      <c r="P430" s="296"/>
      <c r="Q430" s="296"/>
      <c r="R430" s="296"/>
      <c r="S430" s="296"/>
      <c r="T430" s="296"/>
      <c r="U430" s="296"/>
      <c r="V430" s="347"/>
      <c r="W430" s="296"/>
      <c r="X430" s="296"/>
      <c r="Y430" s="296"/>
      <c r="Z430" s="296"/>
      <c r="AA430" s="296"/>
      <c r="AB430" s="296"/>
      <c r="AC430" s="296"/>
      <c r="AD430" s="296"/>
      <c r="AE430" s="296"/>
      <c r="AF430" s="296"/>
      <c r="AG430" s="296"/>
      <c r="AH430" s="296"/>
      <c r="AI430" s="296"/>
      <c r="AJ430" s="296"/>
      <c r="AK430" s="296"/>
      <c r="AL430" s="296"/>
      <c r="AM430" s="296"/>
      <c r="AN430" s="296"/>
      <c r="AO430" s="296"/>
      <c r="AP430" s="296"/>
      <c r="AQ430" s="296"/>
      <c r="AR430" s="296"/>
      <c r="AS430" s="296"/>
      <c r="AT430" s="296"/>
      <c r="AU430" s="296"/>
      <c r="AV430" s="296"/>
      <c r="AW430" s="296"/>
      <c r="AX430" s="296"/>
      <c r="AY430" s="296"/>
      <c r="AZ430" s="296"/>
      <c r="BA430" s="296"/>
      <c r="BB430" s="296"/>
      <c r="BC430" s="296"/>
      <c r="BD430" s="296"/>
      <c r="BE430" s="296"/>
      <c r="BF430" s="296"/>
      <c r="BG430" s="296"/>
      <c r="BH430" s="296"/>
      <c r="BI430" s="296"/>
      <c r="BJ430" s="296"/>
    </row>
    <row r="431" customFormat="false" ht="15.75" hidden="false" customHeight="false" outlineLevel="0" collapsed="false">
      <c r="A431" s="296"/>
      <c r="B431" s="296"/>
      <c r="C431" s="296"/>
      <c r="D431" s="296"/>
      <c r="E431" s="296"/>
      <c r="F431" s="296"/>
      <c r="G431" s="296"/>
      <c r="H431" s="296"/>
      <c r="I431" s="296"/>
      <c r="J431" s="296"/>
      <c r="K431" s="296"/>
      <c r="L431" s="296"/>
      <c r="M431" s="296"/>
      <c r="N431" s="296"/>
      <c r="O431" s="296"/>
      <c r="P431" s="296"/>
      <c r="Q431" s="296"/>
      <c r="R431" s="296"/>
      <c r="S431" s="296"/>
      <c r="T431" s="296"/>
      <c r="U431" s="296"/>
      <c r="V431" s="347"/>
      <c r="W431" s="296"/>
      <c r="X431" s="296"/>
      <c r="Y431" s="296"/>
      <c r="Z431" s="296"/>
      <c r="AA431" s="296"/>
      <c r="AB431" s="296"/>
      <c r="AC431" s="296"/>
      <c r="AD431" s="296"/>
      <c r="AE431" s="296"/>
      <c r="AF431" s="296"/>
      <c r="AG431" s="296"/>
      <c r="AH431" s="296"/>
      <c r="AI431" s="296"/>
      <c r="AJ431" s="296"/>
      <c r="AK431" s="296"/>
      <c r="AL431" s="296"/>
      <c r="AM431" s="296"/>
      <c r="AN431" s="296"/>
      <c r="AO431" s="296"/>
      <c r="AP431" s="296"/>
      <c r="AQ431" s="296"/>
      <c r="AR431" s="296"/>
      <c r="AS431" s="296"/>
      <c r="AT431" s="296"/>
      <c r="AU431" s="296"/>
      <c r="AV431" s="296"/>
      <c r="AW431" s="296"/>
      <c r="AX431" s="296"/>
      <c r="AY431" s="296"/>
      <c r="AZ431" s="296"/>
      <c r="BA431" s="296"/>
      <c r="BB431" s="296"/>
      <c r="BC431" s="296"/>
      <c r="BD431" s="296"/>
      <c r="BE431" s="296"/>
      <c r="BF431" s="296"/>
      <c r="BG431" s="296"/>
      <c r="BH431" s="296"/>
      <c r="BI431" s="296"/>
      <c r="BJ431" s="296"/>
    </row>
    <row r="432" customFormat="false" ht="15.75" hidden="false" customHeight="false" outlineLevel="0" collapsed="false">
      <c r="A432" s="296"/>
      <c r="B432" s="296"/>
      <c r="C432" s="296"/>
      <c r="D432" s="296"/>
      <c r="E432" s="296"/>
      <c r="F432" s="296"/>
      <c r="G432" s="296"/>
      <c r="H432" s="296"/>
      <c r="I432" s="296"/>
      <c r="J432" s="296"/>
      <c r="K432" s="296"/>
      <c r="L432" s="296"/>
      <c r="M432" s="296"/>
      <c r="N432" s="296"/>
      <c r="O432" s="296"/>
      <c r="P432" s="296"/>
      <c r="Q432" s="296"/>
      <c r="R432" s="296"/>
      <c r="S432" s="296"/>
      <c r="T432" s="296"/>
      <c r="U432" s="296"/>
      <c r="V432" s="347"/>
      <c r="W432" s="296"/>
      <c r="X432" s="296"/>
      <c r="Y432" s="296"/>
      <c r="Z432" s="296"/>
      <c r="AA432" s="296"/>
      <c r="AB432" s="296"/>
      <c r="AC432" s="296"/>
      <c r="AD432" s="296"/>
      <c r="AE432" s="296"/>
      <c r="AF432" s="296"/>
      <c r="AG432" s="296"/>
      <c r="AH432" s="296"/>
      <c r="AI432" s="296"/>
      <c r="AJ432" s="296"/>
      <c r="AK432" s="296"/>
      <c r="AL432" s="296"/>
      <c r="AM432" s="296"/>
      <c r="AN432" s="296"/>
      <c r="AO432" s="296"/>
      <c r="AP432" s="296"/>
      <c r="AQ432" s="296"/>
      <c r="AR432" s="296"/>
      <c r="AS432" s="296"/>
      <c r="AT432" s="296"/>
      <c r="AU432" s="296"/>
      <c r="AV432" s="296"/>
      <c r="AW432" s="296"/>
      <c r="AX432" s="296"/>
      <c r="AY432" s="296"/>
      <c r="AZ432" s="296"/>
      <c r="BA432" s="296"/>
      <c r="BB432" s="296"/>
      <c r="BC432" s="296"/>
      <c r="BD432" s="296"/>
      <c r="BE432" s="296"/>
      <c r="BF432" s="296"/>
      <c r="BG432" s="296"/>
      <c r="BH432" s="296"/>
      <c r="BI432" s="296"/>
      <c r="BJ432" s="296"/>
    </row>
    <row r="433" customFormat="false" ht="15.75" hidden="false" customHeight="false" outlineLevel="0" collapsed="false">
      <c r="A433" s="296"/>
      <c r="B433" s="296"/>
      <c r="C433" s="296"/>
      <c r="D433" s="296"/>
      <c r="E433" s="296"/>
      <c r="F433" s="296"/>
      <c r="G433" s="296"/>
      <c r="H433" s="296"/>
      <c r="I433" s="296"/>
      <c r="J433" s="296"/>
      <c r="K433" s="296"/>
      <c r="L433" s="296"/>
      <c r="M433" s="296"/>
      <c r="N433" s="296"/>
      <c r="O433" s="296"/>
      <c r="P433" s="296"/>
      <c r="Q433" s="296"/>
      <c r="R433" s="296"/>
      <c r="S433" s="296"/>
      <c r="T433" s="296"/>
      <c r="U433" s="296"/>
      <c r="V433" s="347"/>
      <c r="W433" s="296"/>
      <c r="X433" s="296"/>
      <c r="Y433" s="296"/>
      <c r="Z433" s="296"/>
      <c r="AA433" s="296"/>
      <c r="AB433" s="296"/>
      <c r="AC433" s="296"/>
      <c r="AD433" s="296"/>
      <c r="AE433" s="296"/>
      <c r="AF433" s="296"/>
      <c r="AG433" s="296"/>
      <c r="AH433" s="296"/>
      <c r="AI433" s="296"/>
      <c r="AJ433" s="296"/>
      <c r="AK433" s="296"/>
      <c r="AL433" s="296"/>
      <c r="AM433" s="296"/>
      <c r="AN433" s="296"/>
      <c r="AO433" s="296"/>
      <c r="AP433" s="296"/>
      <c r="AQ433" s="296"/>
      <c r="AR433" s="296"/>
      <c r="AS433" s="296"/>
      <c r="AT433" s="296"/>
      <c r="AU433" s="296"/>
      <c r="AV433" s="296"/>
      <c r="AW433" s="296"/>
      <c r="AX433" s="296"/>
      <c r="AY433" s="296"/>
      <c r="AZ433" s="296"/>
      <c r="BA433" s="296"/>
      <c r="BB433" s="296"/>
      <c r="BC433" s="296"/>
      <c r="BD433" s="296"/>
      <c r="BE433" s="296"/>
      <c r="BF433" s="296"/>
      <c r="BG433" s="296"/>
      <c r="BH433" s="296"/>
      <c r="BI433" s="296"/>
      <c r="BJ433" s="296"/>
    </row>
    <row r="434" customFormat="false" ht="15.75" hidden="false" customHeight="false" outlineLevel="0" collapsed="false">
      <c r="A434" s="296"/>
      <c r="B434" s="296"/>
      <c r="C434" s="296"/>
      <c r="D434" s="296"/>
      <c r="E434" s="296"/>
      <c r="F434" s="296"/>
      <c r="G434" s="296"/>
      <c r="H434" s="296"/>
      <c r="I434" s="296"/>
      <c r="J434" s="296"/>
      <c r="K434" s="296"/>
      <c r="L434" s="296"/>
      <c r="M434" s="296"/>
      <c r="N434" s="296"/>
      <c r="O434" s="296"/>
      <c r="P434" s="296"/>
      <c r="Q434" s="296"/>
      <c r="R434" s="296"/>
      <c r="S434" s="296"/>
      <c r="T434" s="296"/>
      <c r="U434" s="296"/>
      <c r="V434" s="347"/>
      <c r="W434" s="296"/>
      <c r="X434" s="296"/>
      <c r="Y434" s="296"/>
      <c r="Z434" s="296"/>
      <c r="AA434" s="296"/>
      <c r="AB434" s="296"/>
      <c r="AC434" s="296"/>
      <c r="AD434" s="296"/>
      <c r="AE434" s="296"/>
      <c r="AF434" s="296"/>
      <c r="AG434" s="296"/>
      <c r="AH434" s="296"/>
      <c r="AI434" s="296"/>
      <c r="AJ434" s="296"/>
      <c r="AK434" s="296"/>
      <c r="AL434" s="296"/>
      <c r="AM434" s="296"/>
      <c r="AN434" s="296"/>
      <c r="AO434" s="296"/>
      <c r="AP434" s="296"/>
      <c r="AQ434" s="296"/>
      <c r="AR434" s="296"/>
      <c r="AS434" s="296"/>
      <c r="AT434" s="296"/>
      <c r="AU434" s="296"/>
      <c r="AV434" s="296"/>
      <c r="AW434" s="296"/>
      <c r="AX434" s="296"/>
      <c r="AY434" s="296"/>
      <c r="AZ434" s="296"/>
      <c r="BA434" s="296"/>
      <c r="BB434" s="296"/>
      <c r="BC434" s="296"/>
      <c r="BD434" s="296"/>
      <c r="BE434" s="296"/>
      <c r="BF434" s="296"/>
      <c r="BG434" s="296"/>
      <c r="BH434" s="296"/>
      <c r="BI434" s="296"/>
      <c r="BJ434" s="296"/>
    </row>
    <row r="435" customFormat="false" ht="15.75" hidden="false" customHeight="false" outlineLevel="0" collapsed="false">
      <c r="A435" s="296"/>
      <c r="B435" s="296"/>
      <c r="C435" s="296"/>
      <c r="D435" s="296"/>
      <c r="E435" s="296"/>
      <c r="F435" s="296"/>
      <c r="G435" s="296"/>
      <c r="H435" s="296"/>
      <c r="I435" s="296"/>
      <c r="J435" s="296"/>
      <c r="K435" s="296"/>
      <c r="L435" s="296"/>
      <c r="M435" s="296"/>
      <c r="N435" s="296"/>
      <c r="O435" s="296"/>
      <c r="P435" s="296"/>
      <c r="Q435" s="296"/>
      <c r="R435" s="296"/>
      <c r="S435" s="296"/>
      <c r="T435" s="296"/>
      <c r="U435" s="296"/>
      <c r="V435" s="347"/>
      <c r="W435" s="296"/>
      <c r="X435" s="296"/>
      <c r="Y435" s="296"/>
      <c r="Z435" s="296"/>
      <c r="AA435" s="296"/>
      <c r="AB435" s="296"/>
      <c r="AC435" s="296"/>
      <c r="AD435" s="296"/>
      <c r="AE435" s="296"/>
      <c r="AF435" s="296"/>
      <c r="AG435" s="296"/>
      <c r="AH435" s="296"/>
      <c r="AI435" s="296"/>
      <c r="AJ435" s="296"/>
      <c r="AK435" s="296"/>
      <c r="AL435" s="296"/>
      <c r="AM435" s="296"/>
      <c r="AN435" s="296"/>
      <c r="AO435" s="296"/>
      <c r="AP435" s="296"/>
      <c r="AQ435" s="296"/>
      <c r="AR435" s="296"/>
      <c r="AS435" s="296"/>
      <c r="AT435" s="296"/>
      <c r="AU435" s="296"/>
      <c r="AV435" s="296"/>
      <c r="AW435" s="296"/>
      <c r="AX435" s="296"/>
      <c r="AY435" s="296"/>
      <c r="AZ435" s="296"/>
      <c r="BA435" s="296"/>
      <c r="BB435" s="296"/>
      <c r="BC435" s="296"/>
      <c r="BD435" s="296"/>
      <c r="BE435" s="296"/>
      <c r="BF435" s="296"/>
      <c r="BG435" s="296"/>
      <c r="BH435" s="296"/>
      <c r="BI435" s="296"/>
      <c r="BJ435" s="296"/>
    </row>
    <row r="436" customFormat="false" ht="15.75" hidden="false" customHeight="false" outlineLevel="0" collapsed="false">
      <c r="A436" s="296"/>
      <c r="B436" s="296"/>
      <c r="C436" s="296"/>
      <c r="D436" s="296"/>
      <c r="E436" s="296"/>
      <c r="F436" s="296"/>
      <c r="G436" s="296"/>
      <c r="H436" s="296"/>
      <c r="I436" s="296"/>
      <c r="J436" s="296"/>
      <c r="K436" s="296"/>
      <c r="L436" s="296"/>
      <c r="M436" s="296"/>
      <c r="N436" s="296"/>
      <c r="O436" s="296"/>
      <c r="P436" s="296"/>
      <c r="Q436" s="296"/>
      <c r="R436" s="296"/>
      <c r="S436" s="296"/>
      <c r="T436" s="296"/>
      <c r="U436" s="296"/>
      <c r="V436" s="347"/>
      <c r="W436" s="296"/>
      <c r="X436" s="296"/>
      <c r="Y436" s="296"/>
      <c r="Z436" s="296"/>
      <c r="AA436" s="296"/>
      <c r="AB436" s="296"/>
      <c r="AC436" s="296"/>
      <c r="AD436" s="296"/>
      <c r="AE436" s="296"/>
      <c r="AF436" s="296"/>
      <c r="AG436" s="296"/>
      <c r="AH436" s="296"/>
      <c r="AI436" s="296"/>
      <c r="AJ436" s="296"/>
      <c r="AK436" s="296"/>
      <c r="AL436" s="296"/>
      <c r="AM436" s="296"/>
      <c r="AN436" s="296"/>
      <c r="AO436" s="296"/>
      <c r="AP436" s="296"/>
      <c r="AQ436" s="296"/>
      <c r="AR436" s="296"/>
      <c r="AS436" s="296"/>
      <c r="AT436" s="296"/>
      <c r="AU436" s="296"/>
      <c r="AV436" s="296"/>
      <c r="AW436" s="296"/>
      <c r="AX436" s="296"/>
      <c r="AY436" s="296"/>
      <c r="AZ436" s="296"/>
      <c r="BA436" s="296"/>
      <c r="BB436" s="296"/>
      <c r="BC436" s="296"/>
      <c r="BD436" s="296"/>
      <c r="BE436" s="296"/>
      <c r="BF436" s="296"/>
      <c r="BG436" s="296"/>
      <c r="BH436" s="296"/>
      <c r="BI436" s="296"/>
      <c r="BJ436" s="296"/>
    </row>
    <row r="437" customFormat="false" ht="15.75" hidden="false" customHeight="false" outlineLevel="0" collapsed="false">
      <c r="A437" s="296"/>
      <c r="B437" s="296"/>
      <c r="C437" s="296"/>
      <c r="D437" s="296"/>
      <c r="E437" s="296"/>
      <c r="F437" s="296"/>
      <c r="G437" s="296"/>
      <c r="H437" s="296"/>
      <c r="I437" s="296"/>
      <c r="J437" s="296"/>
      <c r="K437" s="296"/>
      <c r="L437" s="296"/>
      <c r="M437" s="296"/>
      <c r="N437" s="296"/>
      <c r="O437" s="296"/>
      <c r="P437" s="296"/>
      <c r="Q437" s="296"/>
      <c r="R437" s="296"/>
      <c r="S437" s="296"/>
      <c r="T437" s="296"/>
      <c r="U437" s="296"/>
      <c r="V437" s="347"/>
      <c r="W437" s="296"/>
      <c r="X437" s="296"/>
      <c r="Y437" s="296"/>
      <c r="Z437" s="296"/>
      <c r="AA437" s="296"/>
      <c r="AB437" s="296"/>
      <c r="AC437" s="296"/>
      <c r="AD437" s="296"/>
      <c r="AE437" s="296"/>
      <c r="AF437" s="296"/>
      <c r="AG437" s="296"/>
      <c r="AH437" s="296"/>
      <c r="AI437" s="296"/>
      <c r="AJ437" s="296"/>
      <c r="AK437" s="296"/>
      <c r="AL437" s="296"/>
      <c r="AM437" s="296"/>
      <c r="AN437" s="296"/>
      <c r="AO437" s="296"/>
      <c r="AP437" s="296"/>
      <c r="AQ437" s="296"/>
      <c r="AR437" s="296"/>
      <c r="AS437" s="296"/>
      <c r="AT437" s="296"/>
      <c r="AU437" s="296"/>
      <c r="AV437" s="296"/>
      <c r="AW437" s="296"/>
      <c r="AX437" s="296"/>
      <c r="AY437" s="296"/>
      <c r="AZ437" s="296"/>
      <c r="BA437" s="296"/>
      <c r="BB437" s="296"/>
      <c r="BC437" s="296"/>
      <c r="BD437" s="296"/>
      <c r="BE437" s="296"/>
      <c r="BF437" s="296"/>
      <c r="BG437" s="296"/>
      <c r="BH437" s="296"/>
      <c r="BI437" s="296"/>
      <c r="BJ437" s="296"/>
    </row>
    <row r="438" customFormat="false" ht="15.75" hidden="false" customHeight="false" outlineLevel="0" collapsed="false">
      <c r="A438" s="296"/>
      <c r="B438" s="296"/>
      <c r="C438" s="296"/>
      <c r="D438" s="296"/>
      <c r="E438" s="296"/>
      <c r="F438" s="296"/>
      <c r="G438" s="296"/>
      <c r="H438" s="296"/>
      <c r="I438" s="296"/>
      <c r="J438" s="296"/>
      <c r="K438" s="296"/>
      <c r="L438" s="296"/>
      <c r="M438" s="296"/>
      <c r="N438" s="296"/>
      <c r="O438" s="296"/>
      <c r="P438" s="296"/>
      <c r="Q438" s="296"/>
      <c r="R438" s="296"/>
      <c r="S438" s="296"/>
      <c r="T438" s="296"/>
      <c r="U438" s="296"/>
      <c r="V438" s="347"/>
      <c r="W438" s="296"/>
      <c r="X438" s="296"/>
      <c r="Y438" s="296"/>
      <c r="Z438" s="296"/>
      <c r="AA438" s="296"/>
      <c r="AB438" s="296"/>
      <c r="AC438" s="296"/>
      <c r="AD438" s="296"/>
      <c r="AE438" s="296"/>
      <c r="AF438" s="296"/>
      <c r="AG438" s="296"/>
      <c r="AH438" s="296"/>
      <c r="AI438" s="296"/>
      <c r="AJ438" s="296"/>
      <c r="AK438" s="296"/>
      <c r="AL438" s="296"/>
      <c r="AM438" s="296"/>
      <c r="AN438" s="296"/>
      <c r="AO438" s="296"/>
      <c r="AP438" s="296"/>
      <c r="AQ438" s="296"/>
      <c r="AR438" s="296"/>
      <c r="AS438" s="296"/>
      <c r="AT438" s="296"/>
      <c r="AU438" s="296"/>
      <c r="AV438" s="296"/>
      <c r="AW438" s="296"/>
      <c r="AX438" s="296"/>
      <c r="AY438" s="296"/>
      <c r="AZ438" s="296"/>
      <c r="BA438" s="296"/>
      <c r="BB438" s="296"/>
      <c r="BC438" s="296"/>
      <c r="BD438" s="296"/>
      <c r="BE438" s="296"/>
      <c r="BF438" s="296"/>
      <c r="BG438" s="296"/>
      <c r="BH438" s="296"/>
      <c r="BI438" s="296"/>
      <c r="BJ438" s="296"/>
    </row>
    <row r="439" customFormat="false" ht="15.75" hidden="false" customHeight="false" outlineLevel="0" collapsed="false">
      <c r="A439" s="296"/>
      <c r="B439" s="296"/>
      <c r="C439" s="296"/>
      <c r="D439" s="296"/>
      <c r="E439" s="296"/>
      <c r="F439" s="296"/>
      <c r="G439" s="296"/>
      <c r="H439" s="296"/>
      <c r="I439" s="296"/>
      <c r="J439" s="296"/>
      <c r="K439" s="296"/>
      <c r="L439" s="296"/>
      <c r="M439" s="296"/>
      <c r="N439" s="296"/>
      <c r="O439" s="296"/>
      <c r="P439" s="296"/>
      <c r="Q439" s="296"/>
      <c r="R439" s="296"/>
      <c r="S439" s="296"/>
      <c r="T439" s="296"/>
      <c r="U439" s="296"/>
      <c r="V439" s="347"/>
      <c r="W439" s="296"/>
      <c r="X439" s="296"/>
      <c r="Y439" s="296"/>
      <c r="Z439" s="296"/>
      <c r="AA439" s="296"/>
      <c r="AB439" s="296"/>
      <c r="AC439" s="296"/>
      <c r="AD439" s="296"/>
      <c r="AE439" s="296"/>
      <c r="AF439" s="296"/>
      <c r="AG439" s="296"/>
      <c r="AH439" s="296"/>
      <c r="AI439" s="296"/>
      <c r="AJ439" s="296"/>
      <c r="AK439" s="296"/>
      <c r="AL439" s="296"/>
      <c r="AM439" s="296"/>
      <c r="AN439" s="296"/>
      <c r="AO439" s="296"/>
      <c r="AP439" s="296"/>
      <c r="AQ439" s="296"/>
      <c r="AR439" s="296"/>
      <c r="AS439" s="296"/>
      <c r="AT439" s="296"/>
      <c r="AU439" s="296"/>
      <c r="AV439" s="296"/>
      <c r="AW439" s="296"/>
      <c r="AX439" s="296"/>
      <c r="AY439" s="296"/>
      <c r="AZ439" s="296"/>
      <c r="BA439" s="296"/>
      <c r="BB439" s="296"/>
      <c r="BC439" s="296"/>
      <c r="BD439" s="296"/>
      <c r="BE439" s="296"/>
      <c r="BF439" s="296"/>
      <c r="BG439" s="296"/>
      <c r="BH439" s="296"/>
      <c r="BI439" s="296"/>
      <c r="BJ439" s="296"/>
    </row>
    <row r="440" customFormat="false" ht="15.75" hidden="false" customHeight="false" outlineLevel="0" collapsed="false">
      <c r="A440" s="296"/>
      <c r="B440" s="296"/>
      <c r="C440" s="296"/>
      <c r="D440" s="296"/>
      <c r="E440" s="296"/>
      <c r="F440" s="296"/>
      <c r="G440" s="296"/>
      <c r="H440" s="296"/>
      <c r="I440" s="296"/>
      <c r="J440" s="296"/>
      <c r="K440" s="296"/>
      <c r="L440" s="296"/>
      <c r="M440" s="296"/>
      <c r="N440" s="296"/>
      <c r="O440" s="296"/>
      <c r="P440" s="296"/>
      <c r="Q440" s="296"/>
      <c r="R440" s="296"/>
      <c r="S440" s="296"/>
      <c r="T440" s="296"/>
      <c r="U440" s="296"/>
      <c r="V440" s="347"/>
      <c r="W440" s="296"/>
      <c r="X440" s="296"/>
      <c r="Y440" s="296"/>
      <c r="Z440" s="296"/>
      <c r="AA440" s="296"/>
      <c r="AB440" s="296"/>
      <c r="AC440" s="296"/>
      <c r="AD440" s="296"/>
      <c r="AE440" s="296"/>
      <c r="AF440" s="296"/>
      <c r="AG440" s="296"/>
      <c r="AH440" s="296"/>
      <c r="AI440" s="296"/>
      <c r="AJ440" s="296"/>
      <c r="AK440" s="296"/>
      <c r="AL440" s="296"/>
      <c r="AM440" s="296"/>
      <c r="AN440" s="296"/>
      <c r="AO440" s="296"/>
      <c r="AP440" s="296"/>
      <c r="AQ440" s="296"/>
      <c r="AR440" s="296"/>
      <c r="AS440" s="296"/>
      <c r="AT440" s="296"/>
      <c r="AU440" s="296"/>
      <c r="AV440" s="296"/>
      <c r="AW440" s="296"/>
      <c r="AX440" s="296"/>
      <c r="AY440" s="296"/>
      <c r="AZ440" s="296"/>
      <c r="BA440" s="296"/>
      <c r="BB440" s="296"/>
      <c r="BC440" s="296"/>
      <c r="BD440" s="296"/>
      <c r="BE440" s="296"/>
      <c r="BF440" s="296"/>
      <c r="BG440" s="296"/>
      <c r="BH440" s="296"/>
      <c r="BI440" s="296"/>
      <c r="BJ440" s="296"/>
    </row>
    <row r="441" customFormat="false" ht="15.75" hidden="false" customHeight="false" outlineLevel="0" collapsed="false">
      <c r="A441" s="296"/>
      <c r="B441" s="296"/>
      <c r="C441" s="296"/>
      <c r="D441" s="296"/>
      <c r="E441" s="296"/>
      <c r="F441" s="296"/>
      <c r="G441" s="296"/>
      <c r="H441" s="296"/>
      <c r="I441" s="296"/>
      <c r="J441" s="296"/>
      <c r="K441" s="296"/>
      <c r="L441" s="296"/>
      <c r="M441" s="296"/>
      <c r="N441" s="296"/>
      <c r="O441" s="296"/>
      <c r="P441" s="296"/>
      <c r="Q441" s="296"/>
      <c r="R441" s="296"/>
      <c r="S441" s="296"/>
      <c r="T441" s="296"/>
      <c r="U441" s="296"/>
      <c r="V441" s="347"/>
      <c r="W441" s="296"/>
      <c r="X441" s="296"/>
      <c r="Y441" s="296"/>
      <c r="Z441" s="296"/>
      <c r="AA441" s="296"/>
      <c r="AB441" s="296"/>
      <c r="AC441" s="296"/>
      <c r="AD441" s="296"/>
      <c r="AE441" s="296"/>
      <c r="AF441" s="296"/>
      <c r="AG441" s="296"/>
      <c r="AH441" s="296"/>
      <c r="AI441" s="296"/>
      <c r="AJ441" s="296"/>
      <c r="AK441" s="296"/>
      <c r="AL441" s="296"/>
      <c r="AM441" s="296"/>
      <c r="AN441" s="296"/>
      <c r="AO441" s="296"/>
      <c r="AP441" s="296"/>
      <c r="AQ441" s="296"/>
      <c r="AR441" s="296"/>
      <c r="AS441" s="296"/>
      <c r="AT441" s="296"/>
      <c r="AU441" s="296"/>
      <c r="AV441" s="296"/>
      <c r="AW441" s="296"/>
      <c r="AX441" s="296"/>
      <c r="AY441" s="296"/>
      <c r="AZ441" s="296"/>
      <c r="BA441" s="296"/>
      <c r="BB441" s="296"/>
      <c r="BC441" s="296"/>
      <c r="BD441" s="296"/>
      <c r="BE441" s="296"/>
      <c r="BF441" s="296"/>
      <c r="BG441" s="296"/>
      <c r="BH441" s="296"/>
      <c r="BI441" s="296"/>
      <c r="BJ441" s="296"/>
    </row>
    <row r="442" customFormat="false" ht="15.75" hidden="false" customHeight="false" outlineLevel="0" collapsed="false">
      <c r="A442" s="296"/>
      <c r="B442" s="296"/>
      <c r="C442" s="296"/>
      <c r="D442" s="296"/>
      <c r="E442" s="296"/>
      <c r="F442" s="296"/>
      <c r="G442" s="296"/>
      <c r="H442" s="296"/>
      <c r="I442" s="296"/>
      <c r="J442" s="296"/>
      <c r="K442" s="296"/>
      <c r="L442" s="296"/>
      <c r="M442" s="296"/>
      <c r="N442" s="296"/>
      <c r="O442" s="296"/>
      <c r="P442" s="296"/>
      <c r="Q442" s="296"/>
      <c r="R442" s="296"/>
      <c r="S442" s="296"/>
      <c r="T442" s="296"/>
      <c r="U442" s="296"/>
      <c r="V442" s="347"/>
      <c r="W442" s="296"/>
      <c r="X442" s="296"/>
      <c r="Y442" s="296"/>
      <c r="Z442" s="296"/>
      <c r="AA442" s="296"/>
      <c r="AB442" s="296"/>
      <c r="AC442" s="296"/>
      <c r="AD442" s="296"/>
      <c r="AE442" s="296"/>
      <c r="AF442" s="296"/>
      <c r="AG442" s="296"/>
      <c r="AH442" s="296"/>
      <c r="AI442" s="296"/>
      <c r="AJ442" s="296"/>
      <c r="AK442" s="296"/>
      <c r="AL442" s="296"/>
      <c r="AM442" s="296"/>
      <c r="AN442" s="296"/>
      <c r="AO442" s="296"/>
      <c r="AP442" s="296"/>
      <c r="AQ442" s="296"/>
      <c r="AR442" s="296"/>
      <c r="AS442" s="296"/>
      <c r="AT442" s="296"/>
      <c r="AU442" s="296"/>
      <c r="AV442" s="296"/>
      <c r="AW442" s="296"/>
      <c r="AX442" s="296"/>
      <c r="AY442" s="296"/>
      <c r="AZ442" s="296"/>
      <c r="BA442" s="296"/>
      <c r="BB442" s="296"/>
      <c r="BC442" s="296"/>
      <c r="BD442" s="296"/>
      <c r="BE442" s="296"/>
      <c r="BF442" s="296"/>
      <c r="BG442" s="296"/>
      <c r="BH442" s="296"/>
      <c r="BI442" s="296"/>
      <c r="BJ442" s="296"/>
    </row>
    <row r="443" customFormat="false" ht="15.75" hidden="false" customHeight="false" outlineLevel="0" collapsed="false">
      <c r="A443" s="296"/>
      <c r="B443" s="296"/>
      <c r="C443" s="296"/>
      <c r="D443" s="296"/>
      <c r="E443" s="296"/>
      <c r="F443" s="296"/>
      <c r="G443" s="296"/>
      <c r="H443" s="296"/>
      <c r="I443" s="296"/>
      <c r="J443" s="296"/>
      <c r="K443" s="296"/>
      <c r="L443" s="296"/>
      <c r="M443" s="296"/>
      <c r="N443" s="296"/>
      <c r="O443" s="296"/>
      <c r="P443" s="296"/>
      <c r="Q443" s="296"/>
      <c r="R443" s="296"/>
      <c r="S443" s="296"/>
      <c r="T443" s="296"/>
      <c r="U443" s="296"/>
      <c r="V443" s="347"/>
      <c r="W443" s="296"/>
      <c r="X443" s="296"/>
      <c r="Y443" s="296"/>
      <c r="Z443" s="296"/>
      <c r="AA443" s="296"/>
      <c r="AB443" s="296"/>
      <c r="AC443" s="296"/>
      <c r="AD443" s="296"/>
      <c r="AE443" s="296"/>
      <c r="AF443" s="296"/>
      <c r="AG443" s="296"/>
      <c r="AH443" s="296"/>
      <c r="AI443" s="296"/>
      <c r="AJ443" s="296"/>
      <c r="AK443" s="296"/>
      <c r="AL443" s="296"/>
      <c r="AM443" s="296"/>
      <c r="AN443" s="296"/>
      <c r="AO443" s="296"/>
      <c r="AP443" s="296"/>
      <c r="AQ443" s="296"/>
      <c r="AR443" s="296"/>
      <c r="AS443" s="296"/>
      <c r="AT443" s="296"/>
      <c r="AU443" s="296"/>
      <c r="AV443" s="296"/>
      <c r="AW443" s="296"/>
      <c r="AX443" s="296"/>
      <c r="AY443" s="296"/>
      <c r="AZ443" s="296"/>
      <c r="BA443" s="296"/>
      <c r="BB443" s="296"/>
      <c r="BC443" s="296"/>
      <c r="BD443" s="296"/>
      <c r="BE443" s="296"/>
      <c r="BF443" s="296"/>
      <c r="BG443" s="296"/>
      <c r="BH443" s="296"/>
      <c r="BI443" s="296"/>
      <c r="BJ443" s="296"/>
    </row>
    <row r="444" customFormat="false" ht="15.75" hidden="false" customHeight="false" outlineLevel="0" collapsed="false">
      <c r="A444" s="296"/>
      <c r="B444" s="296"/>
      <c r="C444" s="296"/>
      <c r="D444" s="296"/>
      <c r="E444" s="296"/>
      <c r="F444" s="296"/>
      <c r="G444" s="296"/>
      <c r="H444" s="296"/>
      <c r="I444" s="296"/>
      <c r="J444" s="296"/>
      <c r="K444" s="296"/>
      <c r="L444" s="296"/>
      <c r="M444" s="296"/>
      <c r="N444" s="296"/>
      <c r="O444" s="296"/>
      <c r="P444" s="296"/>
      <c r="Q444" s="296"/>
      <c r="R444" s="296"/>
      <c r="S444" s="296"/>
      <c r="T444" s="296"/>
      <c r="U444" s="296"/>
      <c r="V444" s="347"/>
      <c r="W444" s="296"/>
      <c r="X444" s="296"/>
      <c r="Y444" s="296"/>
      <c r="Z444" s="296"/>
      <c r="AA444" s="296"/>
      <c r="AB444" s="296"/>
      <c r="AC444" s="296"/>
      <c r="AD444" s="296"/>
      <c r="AE444" s="296"/>
      <c r="AF444" s="296"/>
      <c r="AG444" s="296"/>
      <c r="AH444" s="296"/>
      <c r="AI444" s="296"/>
      <c r="AJ444" s="296"/>
      <c r="AK444" s="296"/>
      <c r="AL444" s="296"/>
      <c r="AM444" s="296"/>
      <c r="AN444" s="296"/>
      <c r="AO444" s="296"/>
      <c r="AP444" s="296"/>
      <c r="AQ444" s="296"/>
      <c r="AR444" s="296"/>
      <c r="AS444" s="296"/>
      <c r="AT444" s="296"/>
      <c r="AU444" s="296"/>
      <c r="AV444" s="296"/>
      <c r="AW444" s="296"/>
      <c r="AX444" s="296"/>
      <c r="AY444" s="296"/>
      <c r="AZ444" s="296"/>
      <c r="BA444" s="296"/>
      <c r="BB444" s="296"/>
      <c r="BC444" s="296"/>
      <c r="BD444" s="296"/>
      <c r="BE444" s="296"/>
      <c r="BF444" s="296"/>
      <c r="BG444" s="296"/>
      <c r="BH444" s="296"/>
      <c r="BI444" s="296"/>
      <c r="BJ444" s="296"/>
    </row>
    <row r="445" customFormat="false" ht="15.75" hidden="false" customHeight="false" outlineLevel="0" collapsed="false">
      <c r="A445" s="296"/>
      <c r="B445" s="296"/>
      <c r="C445" s="296"/>
      <c r="D445" s="296"/>
      <c r="E445" s="296"/>
      <c r="F445" s="296"/>
      <c r="G445" s="296"/>
      <c r="H445" s="296"/>
      <c r="I445" s="296"/>
      <c r="J445" s="296"/>
      <c r="K445" s="296"/>
      <c r="L445" s="296"/>
      <c r="M445" s="296"/>
      <c r="N445" s="296"/>
      <c r="O445" s="296"/>
      <c r="P445" s="296"/>
      <c r="Q445" s="296"/>
      <c r="R445" s="296"/>
      <c r="S445" s="296"/>
      <c r="T445" s="296"/>
      <c r="U445" s="296"/>
      <c r="V445" s="347"/>
      <c r="W445" s="296"/>
      <c r="X445" s="296"/>
      <c r="Y445" s="296"/>
      <c r="Z445" s="296"/>
      <c r="AA445" s="296"/>
      <c r="AB445" s="296"/>
      <c r="AC445" s="296"/>
      <c r="AD445" s="296"/>
      <c r="AE445" s="296"/>
      <c r="AF445" s="296"/>
      <c r="AG445" s="296"/>
      <c r="AH445" s="296"/>
      <c r="AI445" s="296"/>
      <c r="AJ445" s="296"/>
      <c r="AK445" s="296"/>
      <c r="AL445" s="296"/>
      <c r="AM445" s="296"/>
      <c r="AN445" s="296"/>
      <c r="AO445" s="296"/>
      <c r="AP445" s="296"/>
      <c r="AQ445" s="296"/>
      <c r="AR445" s="296"/>
      <c r="AS445" s="296"/>
      <c r="AT445" s="296"/>
      <c r="AU445" s="296"/>
      <c r="AV445" s="296"/>
      <c r="AW445" s="296"/>
      <c r="AX445" s="296"/>
      <c r="AY445" s="296"/>
      <c r="AZ445" s="296"/>
      <c r="BA445" s="296"/>
      <c r="BB445" s="296"/>
      <c r="BC445" s="296"/>
      <c r="BD445" s="296"/>
      <c r="BE445" s="296"/>
      <c r="BF445" s="296"/>
      <c r="BG445" s="296"/>
      <c r="BH445" s="296"/>
      <c r="BI445" s="296"/>
      <c r="BJ445" s="296"/>
    </row>
    <row r="446" customFormat="false" ht="15.75" hidden="false" customHeight="false" outlineLevel="0" collapsed="false">
      <c r="A446" s="296"/>
      <c r="B446" s="296"/>
      <c r="C446" s="296"/>
      <c r="D446" s="296"/>
      <c r="E446" s="296"/>
      <c r="F446" s="296"/>
      <c r="G446" s="296"/>
      <c r="H446" s="296"/>
      <c r="I446" s="296"/>
      <c r="J446" s="296"/>
      <c r="K446" s="296"/>
      <c r="L446" s="296"/>
      <c r="M446" s="296"/>
      <c r="N446" s="296"/>
      <c r="O446" s="296"/>
      <c r="P446" s="296"/>
      <c r="Q446" s="296"/>
      <c r="R446" s="296"/>
      <c r="S446" s="296"/>
      <c r="T446" s="296"/>
      <c r="U446" s="296"/>
      <c r="V446" s="347"/>
      <c r="W446" s="296"/>
      <c r="X446" s="296"/>
      <c r="Y446" s="296"/>
      <c r="Z446" s="296"/>
      <c r="AA446" s="296"/>
      <c r="AB446" s="296"/>
      <c r="AC446" s="296"/>
      <c r="AD446" s="296"/>
      <c r="AE446" s="296"/>
      <c r="AF446" s="296"/>
      <c r="AG446" s="296"/>
      <c r="AH446" s="296"/>
      <c r="AI446" s="296"/>
      <c r="AJ446" s="296"/>
      <c r="AK446" s="296"/>
      <c r="AL446" s="296"/>
      <c r="AM446" s="296"/>
      <c r="AN446" s="296"/>
      <c r="AO446" s="296"/>
      <c r="AP446" s="296"/>
      <c r="AQ446" s="296"/>
      <c r="AR446" s="296"/>
      <c r="AS446" s="296"/>
      <c r="AT446" s="296"/>
      <c r="AU446" s="296"/>
      <c r="AV446" s="296"/>
      <c r="AW446" s="296"/>
      <c r="AX446" s="296"/>
      <c r="AY446" s="296"/>
      <c r="AZ446" s="296"/>
      <c r="BA446" s="296"/>
      <c r="BB446" s="296"/>
      <c r="BC446" s="296"/>
      <c r="BD446" s="296"/>
      <c r="BE446" s="296"/>
      <c r="BF446" s="296"/>
      <c r="BG446" s="296"/>
      <c r="BH446" s="296"/>
      <c r="BI446" s="296"/>
      <c r="BJ446" s="296"/>
    </row>
    <row r="447" customFormat="false" ht="15.75" hidden="false" customHeight="false" outlineLevel="0" collapsed="false">
      <c r="A447" s="296"/>
      <c r="B447" s="296"/>
      <c r="C447" s="296"/>
      <c r="D447" s="296"/>
      <c r="E447" s="296"/>
      <c r="F447" s="296"/>
      <c r="G447" s="296"/>
      <c r="H447" s="296"/>
      <c r="I447" s="296"/>
      <c r="J447" s="296"/>
      <c r="K447" s="296"/>
      <c r="L447" s="296"/>
      <c r="M447" s="296"/>
      <c r="N447" s="296"/>
      <c r="O447" s="296"/>
      <c r="P447" s="296"/>
      <c r="Q447" s="296"/>
      <c r="R447" s="296"/>
      <c r="S447" s="296"/>
      <c r="T447" s="296"/>
      <c r="U447" s="296"/>
      <c r="V447" s="347"/>
      <c r="W447" s="296"/>
      <c r="X447" s="296"/>
      <c r="Y447" s="296"/>
      <c r="Z447" s="296"/>
      <c r="AA447" s="296"/>
      <c r="AB447" s="296"/>
      <c r="AC447" s="296"/>
      <c r="AD447" s="296"/>
      <c r="AE447" s="296"/>
      <c r="AF447" s="296"/>
      <c r="AG447" s="296"/>
      <c r="AH447" s="296"/>
      <c r="AI447" s="296"/>
      <c r="AJ447" s="296"/>
      <c r="AK447" s="296"/>
      <c r="AL447" s="296"/>
      <c r="AM447" s="296"/>
      <c r="AN447" s="296"/>
      <c r="AO447" s="296"/>
      <c r="AP447" s="296"/>
      <c r="AQ447" s="296"/>
      <c r="AR447" s="296"/>
      <c r="AS447" s="296"/>
      <c r="AT447" s="296"/>
      <c r="AU447" s="296"/>
      <c r="AV447" s="296"/>
      <c r="AW447" s="296"/>
      <c r="AX447" s="296"/>
      <c r="AY447" s="296"/>
      <c r="AZ447" s="296"/>
      <c r="BA447" s="296"/>
      <c r="BB447" s="296"/>
      <c r="BC447" s="296"/>
      <c r="BD447" s="296"/>
      <c r="BE447" s="296"/>
      <c r="BF447" s="296"/>
      <c r="BG447" s="296"/>
      <c r="BH447" s="296"/>
      <c r="BI447" s="296"/>
      <c r="BJ447" s="296"/>
    </row>
    <row r="448" customFormat="false" ht="15.75" hidden="false" customHeight="false" outlineLevel="0" collapsed="false">
      <c r="A448" s="296"/>
      <c r="B448" s="296"/>
      <c r="C448" s="296"/>
      <c r="D448" s="296"/>
      <c r="E448" s="296"/>
      <c r="F448" s="296"/>
      <c r="G448" s="296"/>
      <c r="H448" s="296"/>
      <c r="I448" s="296"/>
      <c r="J448" s="296"/>
      <c r="K448" s="296"/>
      <c r="L448" s="296"/>
      <c r="M448" s="296"/>
      <c r="N448" s="296"/>
      <c r="O448" s="296"/>
      <c r="P448" s="296"/>
      <c r="Q448" s="296"/>
      <c r="R448" s="296"/>
      <c r="S448" s="296"/>
      <c r="T448" s="296"/>
      <c r="U448" s="296"/>
      <c r="V448" s="347"/>
      <c r="W448" s="296"/>
      <c r="X448" s="296"/>
      <c r="Y448" s="296"/>
      <c r="Z448" s="296"/>
      <c r="AA448" s="296"/>
      <c r="AB448" s="296"/>
      <c r="AC448" s="296"/>
      <c r="AD448" s="296"/>
      <c r="AE448" s="296"/>
      <c r="AF448" s="296"/>
      <c r="AG448" s="296"/>
      <c r="AH448" s="296"/>
      <c r="AI448" s="296"/>
      <c r="AJ448" s="296"/>
      <c r="AK448" s="296"/>
      <c r="AL448" s="296"/>
      <c r="AM448" s="296"/>
      <c r="AN448" s="296"/>
      <c r="AO448" s="296"/>
      <c r="AP448" s="296"/>
      <c r="AQ448" s="296"/>
      <c r="AR448" s="296"/>
      <c r="AS448" s="296"/>
      <c r="AT448" s="296"/>
      <c r="AU448" s="296"/>
      <c r="AV448" s="296"/>
      <c r="AW448" s="296"/>
      <c r="AX448" s="296"/>
      <c r="AY448" s="296"/>
      <c r="AZ448" s="296"/>
      <c r="BA448" s="296"/>
      <c r="BB448" s="296"/>
      <c r="BC448" s="296"/>
      <c r="BD448" s="296"/>
      <c r="BE448" s="296"/>
      <c r="BF448" s="296"/>
      <c r="BG448" s="296"/>
      <c r="BH448" s="296"/>
      <c r="BI448" s="296"/>
      <c r="BJ448" s="296"/>
    </row>
    <row r="449" customFormat="false" ht="15.75" hidden="false" customHeight="false" outlineLevel="0" collapsed="false">
      <c r="A449" s="296"/>
      <c r="B449" s="296"/>
      <c r="C449" s="296"/>
      <c r="D449" s="296"/>
      <c r="E449" s="296"/>
      <c r="F449" s="296"/>
      <c r="G449" s="296"/>
      <c r="H449" s="296"/>
      <c r="I449" s="296"/>
      <c r="J449" s="296"/>
      <c r="K449" s="296"/>
      <c r="L449" s="296"/>
      <c r="M449" s="296"/>
      <c r="N449" s="296"/>
      <c r="O449" s="296"/>
      <c r="P449" s="296"/>
      <c r="Q449" s="296"/>
      <c r="R449" s="296"/>
      <c r="S449" s="296"/>
      <c r="T449" s="296"/>
      <c r="U449" s="296"/>
      <c r="V449" s="347"/>
      <c r="W449" s="296"/>
      <c r="X449" s="296"/>
      <c r="Y449" s="296"/>
      <c r="Z449" s="296"/>
      <c r="AA449" s="296"/>
      <c r="AB449" s="296"/>
      <c r="AC449" s="296"/>
      <c r="AD449" s="296"/>
      <c r="AE449" s="296"/>
      <c r="AF449" s="296"/>
      <c r="AG449" s="296"/>
      <c r="AH449" s="296"/>
      <c r="AI449" s="296"/>
      <c r="AJ449" s="296"/>
      <c r="AK449" s="296"/>
      <c r="AL449" s="296"/>
      <c r="AM449" s="296"/>
      <c r="AN449" s="296"/>
      <c r="AO449" s="296"/>
      <c r="AP449" s="296"/>
      <c r="AQ449" s="296"/>
      <c r="AR449" s="296"/>
      <c r="AS449" s="296"/>
      <c r="AT449" s="296"/>
      <c r="AU449" s="296"/>
      <c r="AV449" s="296"/>
      <c r="AW449" s="296"/>
      <c r="AX449" s="296"/>
      <c r="AY449" s="296"/>
      <c r="AZ449" s="296"/>
      <c r="BA449" s="296"/>
      <c r="BB449" s="296"/>
      <c r="BC449" s="296"/>
      <c r="BD449" s="296"/>
      <c r="BE449" s="296"/>
      <c r="BF449" s="296"/>
      <c r="BG449" s="296"/>
      <c r="BH449" s="296"/>
      <c r="BI449" s="296"/>
      <c r="BJ449" s="296"/>
    </row>
    <row r="450" customFormat="false" ht="15.75" hidden="false" customHeight="false" outlineLevel="0" collapsed="false">
      <c r="A450" s="296"/>
      <c r="B450" s="296"/>
      <c r="C450" s="296"/>
      <c r="D450" s="296"/>
      <c r="E450" s="296"/>
      <c r="F450" s="296"/>
      <c r="G450" s="296"/>
      <c r="H450" s="296"/>
      <c r="I450" s="296"/>
      <c r="J450" s="296"/>
      <c r="K450" s="296"/>
      <c r="L450" s="296"/>
      <c r="M450" s="296"/>
      <c r="N450" s="296"/>
      <c r="O450" s="296"/>
      <c r="P450" s="296"/>
      <c r="Q450" s="296"/>
      <c r="R450" s="296"/>
      <c r="S450" s="296"/>
      <c r="T450" s="296"/>
      <c r="U450" s="296"/>
      <c r="V450" s="347"/>
      <c r="W450" s="296"/>
      <c r="X450" s="296"/>
      <c r="Y450" s="296"/>
      <c r="Z450" s="296"/>
      <c r="AA450" s="296"/>
      <c r="AB450" s="296"/>
      <c r="AC450" s="296"/>
      <c r="AD450" s="296"/>
      <c r="AE450" s="296"/>
      <c r="AF450" s="296"/>
      <c r="AG450" s="296"/>
      <c r="AH450" s="296"/>
      <c r="AI450" s="296"/>
      <c r="AJ450" s="296"/>
      <c r="AK450" s="296"/>
      <c r="AL450" s="296"/>
      <c r="AM450" s="296"/>
      <c r="AN450" s="296"/>
      <c r="AO450" s="296"/>
      <c r="AP450" s="296"/>
      <c r="AQ450" s="296"/>
      <c r="AR450" s="296"/>
      <c r="AS450" s="296"/>
      <c r="AT450" s="296"/>
      <c r="AU450" s="296"/>
      <c r="AV450" s="296"/>
      <c r="AW450" s="296"/>
      <c r="AX450" s="296"/>
      <c r="AY450" s="296"/>
      <c r="AZ450" s="296"/>
      <c r="BA450" s="296"/>
      <c r="BB450" s="296"/>
      <c r="BC450" s="296"/>
      <c r="BD450" s="296"/>
      <c r="BE450" s="296"/>
      <c r="BF450" s="296"/>
      <c r="BG450" s="296"/>
      <c r="BH450" s="296"/>
      <c r="BI450" s="296"/>
      <c r="BJ450" s="296"/>
    </row>
    <row r="451" customFormat="false" ht="15.75" hidden="false" customHeight="false" outlineLevel="0" collapsed="false">
      <c r="A451" s="296"/>
      <c r="B451" s="296"/>
      <c r="C451" s="296"/>
      <c r="D451" s="296"/>
      <c r="E451" s="296"/>
      <c r="F451" s="296"/>
      <c r="G451" s="296"/>
      <c r="H451" s="296"/>
      <c r="I451" s="296"/>
      <c r="J451" s="296"/>
      <c r="K451" s="296"/>
      <c r="L451" s="296"/>
      <c r="M451" s="296"/>
      <c r="N451" s="296"/>
      <c r="O451" s="296"/>
      <c r="P451" s="296"/>
      <c r="Q451" s="296"/>
      <c r="R451" s="296"/>
      <c r="S451" s="296"/>
      <c r="T451" s="296"/>
      <c r="U451" s="296"/>
      <c r="V451" s="347"/>
      <c r="W451" s="296"/>
      <c r="X451" s="296"/>
      <c r="Y451" s="296"/>
      <c r="Z451" s="296"/>
      <c r="AA451" s="296"/>
      <c r="AB451" s="296"/>
      <c r="AC451" s="296"/>
      <c r="AD451" s="296"/>
      <c r="AE451" s="296"/>
      <c r="AF451" s="296"/>
      <c r="AG451" s="296"/>
      <c r="AH451" s="296"/>
      <c r="AI451" s="296"/>
      <c r="AJ451" s="296"/>
      <c r="AK451" s="296"/>
      <c r="AL451" s="296"/>
      <c r="AM451" s="296"/>
      <c r="AN451" s="296"/>
      <c r="AO451" s="296"/>
      <c r="AP451" s="296"/>
      <c r="AQ451" s="296"/>
      <c r="AR451" s="296"/>
      <c r="AS451" s="296"/>
      <c r="AT451" s="296"/>
      <c r="AU451" s="296"/>
      <c r="AV451" s="296"/>
      <c r="AW451" s="296"/>
      <c r="AX451" s="296"/>
      <c r="AY451" s="296"/>
      <c r="AZ451" s="296"/>
      <c r="BA451" s="296"/>
      <c r="BB451" s="296"/>
      <c r="BC451" s="296"/>
      <c r="BD451" s="296"/>
      <c r="BE451" s="296"/>
      <c r="BF451" s="296"/>
      <c r="BG451" s="296"/>
      <c r="BH451" s="296"/>
      <c r="BI451" s="296"/>
      <c r="BJ451" s="296"/>
    </row>
    <row r="452" customFormat="false" ht="15.75" hidden="false" customHeight="false" outlineLevel="0" collapsed="false">
      <c r="A452" s="296"/>
      <c r="B452" s="296"/>
      <c r="C452" s="296"/>
      <c r="D452" s="296"/>
      <c r="E452" s="296"/>
      <c r="F452" s="296"/>
      <c r="G452" s="296"/>
      <c r="H452" s="296"/>
      <c r="I452" s="296"/>
      <c r="J452" s="296"/>
      <c r="K452" s="296"/>
      <c r="L452" s="296"/>
      <c r="M452" s="296"/>
      <c r="N452" s="296"/>
      <c r="O452" s="296"/>
      <c r="P452" s="296"/>
      <c r="Q452" s="296"/>
      <c r="R452" s="296"/>
      <c r="S452" s="296"/>
      <c r="T452" s="296"/>
      <c r="U452" s="296"/>
      <c r="V452" s="347"/>
      <c r="W452" s="296"/>
      <c r="X452" s="296"/>
      <c r="Y452" s="296"/>
      <c r="Z452" s="296"/>
      <c r="AA452" s="296"/>
      <c r="AB452" s="296"/>
      <c r="AC452" s="296"/>
      <c r="AD452" s="296"/>
      <c r="AE452" s="296"/>
      <c r="AF452" s="296"/>
      <c r="AG452" s="296"/>
      <c r="AH452" s="296"/>
      <c r="AI452" s="296"/>
      <c r="AJ452" s="296"/>
      <c r="AK452" s="296"/>
      <c r="AL452" s="296"/>
      <c r="AM452" s="296"/>
      <c r="AN452" s="296"/>
      <c r="AO452" s="296"/>
      <c r="AP452" s="296"/>
      <c r="AQ452" s="296"/>
      <c r="AR452" s="296"/>
      <c r="AS452" s="296"/>
      <c r="AT452" s="296"/>
      <c r="AU452" s="296"/>
      <c r="AV452" s="296"/>
      <c r="AW452" s="296"/>
      <c r="AX452" s="296"/>
      <c r="AY452" s="296"/>
      <c r="AZ452" s="296"/>
      <c r="BA452" s="296"/>
      <c r="BB452" s="296"/>
      <c r="BC452" s="296"/>
      <c r="BD452" s="296"/>
      <c r="BE452" s="296"/>
      <c r="BF452" s="296"/>
      <c r="BG452" s="296"/>
      <c r="BH452" s="296"/>
      <c r="BI452" s="296"/>
      <c r="BJ452" s="296"/>
    </row>
    <row r="453" customFormat="false" ht="15.75" hidden="false" customHeight="false" outlineLevel="0" collapsed="false">
      <c r="A453" s="296"/>
      <c r="B453" s="296"/>
      <c r="C453" s="296"/>
      <c r="D453" s="296"/>
      <c r="E453" s="296"/>
      <c r="F453" s="296"/>
      <c r="G453" s="296"/>
      <c r="H453" s="296"/>
      <c r="I453" s="296"/>
      <c r="J453" s="296"/>
      <c r="K453" s="296"/>
      <c r="L453" s="296"/>
      <c r="M453" s="296"/>
      <c r="N453" s="296"/>
      <c r="O453" s="296"/>
      <c r="P453" s="296"/>
      <c r="Q453" s="296"/>
      <c r="R453" s="296"/>
      <c r="S453" s="296"/>
      <c r="T453" s="296"/>
      <c r="U453" s="296"/>
      <c r="V453" s="347"/>
      <c r="W453" s="296"/>
      <c r="X453" s="296"/>
      <c r="Y453" s="296"/>
      <c r="Z453" s="296"/>
      <c r="AA453" s="296"/>
      <c r="AB453" s="296"/>
      <c r="AC453" s="296"/>
      <c r="AD453" s="296"/>
      <c r="AE453" s="296"/>
      <c r="AF453" s="296"/>
      <c r="AG453" s="296"/>
      <c r="AH453" s="296"/>
      <c r="AI453" s="296"/>
      <c r="AJ453" s="296"/>
      <c r="AK453" s="296"/>
      <c r="AL453" s="296"/>
      <c r="AM453" s="296"/>
      <c r="AN453" s="296"/>
      <c r="AO453" s="296"/>
      <c r="AP453" s="296"/>
      <c r="AQ453" s="296"/>
      <c r="AR453" s="296"/>
      <c r="AS453" s="296"/>
      <c r="AT453" s="296"/>
      <c r="AU453" s="296"/>
      <c r="AV453" s="296"/>
      <c r="AW453" s="296"/>
      <c r="AX453" s="296"/>
      <c r="AY453" s="296"/>
      <c r="AZ453" s="296"/>
      <c r="BA453" s="296"/>
      <c r="BB453" s="296"/>
      <c r="BC453" s="296"/>
      <c r="BD453" s="296"/>
      <c r="BE453" s="296"/>
      <c r="BF453" s="296"/>
      <c r="BG453" s="296"/>
      <c r="BH453" s="296"/>
      <c r="BI453" s="296"/>
      <c r="BJ453" s="296"/>
    </row>
    <row r="454" customFormat="false" ht="15.75" hidden="false" customHeight="false" outlineLevel="0" collapsed="false">
      <c r="A454" s="296"/>
      <c r="B454" s="296"/>
      <c r="C454" s="296"/>
      <c r="D454" s="296"/>
      <c r="E454" s="296"/>
      <c r="F454" s="296"/>
      <c r="G454" s="296"/>
      <c r="H454" s="296"/>
      <c r="I454" s="296"/>
      <c r="J454" s="296"/>
      <c r="K454" s="296"/>
      <c r="L454" s="296"/>
      <c r="M454" s="296"/>
      <c r="N454" s="296"/>
      <c r="O454" s="296"/>
      <c r="P454" s="296"/>
      <c r="Q454" s="296"/>
      <c r="R454" s="296"/>
      <c r="S454" s="296"/>
      <c r="T454" s="296"/>
      <c r="U454" s="296"/>
      <c r="V454" s="347"/>
      <c r="W454" s="296"/>
      <c r="X454" s="296"/>
      <c r="Y454" s="296"/>
      <c r="Z454" s="296"/>
      <c r="AA454" s="296"/>
      <c r="AB454" s="296"/>
      <c r="AC454" s="296"/>
      <c r="AD454" s="296"/>
      <c r="AE454" s="296"/>
      <c r="AF454" s="296"/>
      <c r="AG454" s="296"/>
      <c r="AH454" s="296"/>
      <c r="AI454" s="296"/>
      <c r="AJ454" s="296"/>
      <c r="AK454" s="296"/>
      <c r="AL454" s="296"/>
      <c r="AM454" s="296"/>
      <c r="AN454" s="296"/>
      <c r="AO454" s="296"/>
      <c r="AP454" s="296"/>
      <c r="AQ454" s="296"/>
      <c r="AR454" s="296"/>
      <c r="AS454" s="296"/>
      <c r="AT454" s="296"/>
      <c r="AU454" s="296"/>
      <c r="AV454" s="296"/>
      <c r="AW454" s="296"/>
      <c r="AX454" s="296"/>
      <c r="AY454" s="296"/>
      <c r="AZ454" s="296"/>
      <c r="BA454" s="296"/>
      <c r="BB454" s="296"/>
      <c r="BC454" s="296"/>
      <c r="BD454" s="296"/>
      <c r="BE454" s="296"/>
      <c r="BF454" s="296"/>
      <c r="BG454" s="296"/>
      <c r="BH454" s="296"/>
      <c r="BI454" s="296"/>
      <c r="BJ454" s="296"/>
    </row>
    <row r="455" customFormat="false" ht="15.75" hidden="false" customHeight="false" outlineLevel="0" collapsed="false">
      <c r="A455" s="296"/>
      <c r="B455" s="296"/>
      <c r="C455" s="296"/>
      <c r="D455" s="296"/>
      <c r="E455" s="296"/>
      <c r="F455" s="296"/>
      <c r="G455" s="296"/>
      <c r="H455" s="296"/>
      <c r="I455" s="296"/>
      <c r="J455" s="296"/>
      <c r="K455" s="296"/>
      <c r="L455" s="296"/>
      <c r="M455" s="296"/>
      <c r="N455" s="296"/>
      <c r="O455" s="296"/>
      <c r="P455" s="296"/>
      <c r="Q455" s="296"/>
      <c r="R455" s="296"/>
      <c r="S455" s="296"/>
      <c r="T455" s="296"/>
      <c r="U455" s="296"/>
      <c r="V455" s="347"/>
      <c r="W455" s="296"/>
      <c r="X455" s="296"/>
      <c r="Y455" s="296"/>
      <c r="Z455" s="296"/>
      <c r="AA455" s="296"/>
      <c r="AB455" s="296"/>
      <c r="AC455" s="296"/>
      <c r="AD455" s="296"/>
      <c r="AE455" s="296"/>
      <c r="AF455" s="296"/>
      <c r="AG455" s="296"/>
      <c r="AH455" s="296"/>
      <c r="AI455" s="296"/>
      <c r="AJ455" s="296"/>
      <c r="AK455" s="296"/>
      <c r="AL455" s="296"/>
      <c r="AM455" s="296"/>
      <c r="AN455" s="296"/>
      <c r="AO455" s="296"/>
      <c r="AP455" s="296"/>
      <c r="AQ455" s="296"/>
      <c r="AR455" s="296"/>
      <c r="AS455" s="296"/>
      <c r="AT455" s="296"/>
      <c r="AU455" s="296"/>
      <c r="AV455" s="296"/>
      <c r="AW455" s="296"/>
      <c r="AX455" s="296"/>
      <c r="AY455" s="296"/>
      <c r="AZ455" s="296"/>
      <c r="BA455" s="296"/>
      <c r="BB455" s="296"/>
      <c r="BC455" s="296"/>
      <c r="BD455" s="296"/>
      <c r="BE455" s="296"/>
      <c r="BF455" s="296"/>
      <c r="BG455" s="296"/>
      <c r="BH455" s="296"/>
      <c r="BI455" s="296"/>
      <c r="BJ455" s="296"/>
    </row>
    <row r="456" customFormat="false" ht="15.75" hidden="false" customHeight="false" outlineLevel="0" collapsed="false">
      <c r="A456" s="296"/>
      <c r="B456" s="296"/>
      <c r="C456" s="296"/>
      <c r="D456" s="296"/>
      <c r="E456" s="296"/>
      <c r="F456" s="296"/>
      <c r="G456" s="296"/>
      <c r="H456" s="296"/>
      <c r="I456" s="296"/>
      <c r="J456" s="296"/>
      <c r="K456" s="296"/>
      <c r="L456" s="296"/>
      <c r="M456" s="296"/>
      <c r="N456" s="296"/>
      <c r="O456" s="296"/>
      <c r="P456" s="296"/>
      <c r="Q456" s="296"/>
      <c r="R456" s="296"/>
      <c r="S456" s="296"/>
      <c r="T456" s="296"/>
      <c r="U456" s="296"/>
      <c r="V456" s="347"/>
      <c r="W456" s="296"/>
      <c r="X456" s="296"/>
      <c r="Y456" s="296"/>
      <c r="Z456" s="296"/>
      <c r="AA456" s="296"/>
      <c r="AB456" s="296"/>
      <c r="AC456" s="296"/>
      <c r="AD456" s="296"/>
      <c r="AE456" s="296"/>
      <c r="AF456" s="296"/>
      <c r="AG456" s="296"/>
      <c r="AH456" s="296"/>
      <c r="AI456" s="296"/>
      <c r="AJ456" s="296"/>
      <c r="AK456" s="296"/>
      <c r="AL456" s="296"/>
      <c r="AM456" s="296"/>
      <c r="AN456" s="296"/>
      <c r="AO456" s="296"/>
      <c r="AP456" s="296"/>
      <c r="AQ456" s="296"/>
      <c r="AR456" s="296"/>
      <c r="AS456" s="296"/>
      <c r="AT456" s="296"/>
      <c r="AU456" s="296"/>
      <c r="AV456" s="296"/>
      <c r="AW456" s="296"/>
      <c r="AX456" s="296"/>
      <c r="AY456" s="296"/>
      <c r="AZ456" s="296"/>
      <c r="BA456" s="296"/>
      <c r="BB456" s="296"/>
      <c r="BC456" s="296"/>
      <c r="BD456" s="296"/>
      <c r="BE456" s="296"/>
      <c r="BF456" s="296"/>
      <c r="BG456" s="296"/>
      <c r="BH456" s="296"/>
      <c r="BI456" s="296"/>
      <c r="BJ456" s="296"/>
    </row>
    <row r="457" customFormat="false" ht="15.75" hidden="false" customHeight="false" outlineLevel="0" collapsed="false">
      <c r="A457" s="296"/>
      <c r="B457" s="296"/>
      <c r="C457" s="296"/>
      <c r="D457" s="296"/>
      <c r="E457" s="296"/>
      <c r="F457" s="296"/>
      <c r="G457" s="296"/>
      <c r="H457" s="296"/>
      <c r="I457" s="296"/>
      <c r="J457" s="296"/>
      <c r="K457" s="296"/>
      <c r="L457" s="296"/>
      <c r="M457" s="296"/>
      <c r="N457" s="296"/>
      <c r="O457" s="296"/>
      <c r="P457" s="296"/>
      <c r="Q457" s="296"/>
      <c r="R457" s="296"/>
      <c r="S457" s="296"/>
      <c r="T457" s="296"/>
      <c r="U457" s="296"/>
      <c r="V457" s="347"/>
      <c r="W457" s="296"/>
      <c r="X457" s="296"/>
      <c r="Y457" s="296"/>
      <c r="Z457" s="296"/>
      <c r="AA457" s="296"/>
      <c r="AB457" s="296"/>
      <c r="AC457" s="296"/>
      <c r="AD457" s="296"/>
      <c r="AE457" s="296"/>
      <c r="AF457" s="296"/>
      <c r="AG457" s="296"/>
      <c r="AH457" s="296"/>
      <c r="AI457" s="296"/>
      <c r="AJ457" s="296"/>
      <c r="AK457" s="296"/>
      <c r="AL457" s="296"/>
      <c r="AM457" s="296"/>
      <c r="AN457" s="296"/>
      <c r="AO457" s="296"/>
      <c r="AP457" s="296"/>
      <c r="AQ457" s="296"/>
      <c r="AR457" s="296"/>
      <c r="AS457" s="296"/>
      <c r="AT457" s="296"/>
      <c r="AU457" s="296"/>
      <c r="AV457" s="296"/>
      <c r="AW457" s="296"/>
      <c r="AX457" s="296"/>
      <c r="AY457" s="296"/>
      <c r="AZ457" s="296"/>
      <c r="BA457" s="296"/>
      <c r="BB457" s="296"/>
      <c r="BC457" s="296"/>
      <c r="BD457" s="296"/>
      <c r="BE457" s="296"/>
      <c r="BF457" s="296"/>
      <c r="BG457" s="296"/>
      <c r="BH457" s="296"/>
      <c r="BI457" s="296"/>
      <c r="BJ457" s="296"/>
    </row>
    <row r="458" customFormat="false" ht="15.75" hidden="false" customHeight="false" outlineLevel="0" collapsed="false">
      <c r="A458" s="296"/>
      <c r="B458" s="296"/>
      <c r="C458" s="296"/>
      <c r="D458" s="296"/>
      <c r="E458" s="296"/>
      <c r="F458" s="296"/>
      <c r="G458" s="296"/>
      <c r="H458" s="296"/>
      <c r="I458" s="296"/>
      <c r="J458" s="296"/>
      <c r="K458" s="296"/>
      <c r="L458" s="296"/>
      <c r="M458" s="296"/>
      <c r="N458" s="296"/>
      <c r="O458" s="296"/>
      <c r="P458" s="296"/>
      <c r="Q458" s="296"/>
      <c r="R458" s="296"/>
      <c r="S458" s="296"/>
      <c r="T458" s="296"/>
      <c r="U458" s="296"/>
      <c r="V458" s="347"/>
      <c r="W458" s="296"/>
      <c r="X458" s="296"/>
      <c r="Y458" s="296"/>
      <c r="Z458" s="296"/>
      <c r="AA458" s="296"/>
      <c r="AB458" s="296"/>
      <c r="AC458" s="296"/>
      <c r="AD458" s="296"/>
      <c r="AE458" s="296"/>
      <c r="AF458" s="296"/>
      <c r="AG458" s="296"/>
      <c r="AH458" s="296"/>
      <c r="AI458" s="296"/>
      <c r="AJ458" s="296"/>
      <c r="AK458" s="296"/>
      <c r="AL458" s="296"/>
      <c r="AM458" s="296"/>
      <c r="AN458" s="296"/>
      <c r="AO458" s="296"/>
      <c r="AP458" s="296"/>
      <c r="AQ458" s="296"/>
      <c r="AR458" s="296"/>
      <c r="AS458" s="296"/>
      <c r="AT458" s="296"/>
      <c r="AU458" s="296"/>
      <c r="AV458" s="296"/>
      <c r="AW458" s="296"/>
      <c r="AX458" s="296"/>
      <c r="AY458" s="296"/>
      <c r="AZ458" s="296"/>
      <c r="BA458" s="296"/>
      <c r="BB458" s="296"/>
      <c r="BC458" s="296"/>
      <c r="BD458" s="296"/>
      <c r="BE458" s="296"/>
      <c r="BF458" s="296"/>
      <c r="BG458" s="296"/>
      <c r="BH458" s="296"/>
      <c r="BI458" s="296"/>
      <c r="BJ458" s="296"/>
    </row>
    <row r="459" customFormat="false" ht="15.75" hidden="false" customHeight="false" outlineLevel="0" collapsed="false">
      <c r="A459" s="296"/>
      <c r="B459" s="296"/>
      <c r="C459" s="296"/>
      <c r="D459" s="296"/>
      <c r="E459" s="296"/>
      <c r="F459" s="296"/>
      <c r="G459" s="296"/>
      <c r="H459" s="296"/>
      <c r="I459" s="296"/>
      <c r="J459" s="296"/>
      <c r="K459" s="296"/>
      <c r="L459" s="296"/>
      <c r="M459" s="296"/>
      <c r="N459" s="296"/>
      <c r="O459" s="296"/>
      <c r="P459" s="296"/>
      <c r="Q459" s="296"/>
      <c r="R459" s="296"/>
      <c r="S459" s="296"/>
      <c r="T459" s="296"/>
      <c r="U459" s="296"/>
      <c r="V459" s="347"/>
      <c r="W459" s="296"/>
      <c r="X459" s="296"/>
      <c r="Y459" s="296"/>
      <c r="Z459" s="296"/>
      <c r="AA459" s="296"/>
      <c r="AB459" s="296"/>
      <c r="AC459" s="296"/>
      <c r="AD459" s="296"/>
      <c r="AE459" s="296"/>
      <c r="AF459" s="296"/>
      <c r="AG459" s="296"/>
      <c r="AH459" s="296"/>
      <c r="AI459" s="296"/>
      <c r="AJ459" s="296"/>
      <c r="AK459" s="296"/>
      <c r="AL459" s="296"/>
      <c r="AM459" s="296"/>
      <c r="AN459" s="296"/>
      <c r="AO459" s="296"/>
      <c r="AP459" s="296"/>
      <c r="AQ459" s="296"/>
      <c r="AR459" s="296"/>
      <c r="AS459" s="296"/>
      <c r="AT459" s="296"/>
      <c r="AU459" s="296"/>
      <c r="AV459" s="296"/>
      <c r="AW459" s="296"/>
      <c r="AX459" s="296"/>
      <c r="AY459" s="296"/>
      <c r="AZ459" s="296"/>
      <c r="BA459" s="296"/>
      <c r="BB459" s="296"/>
      <c r="BC459" s="296"/>
      <c r="BD459" s="296"/>
      <c r="BE459" s="296"/>
      <c r="BF459" s="296"/>
      <c r="BG459" s="296"/>
      <c r="BH459" s="296"/>
      <c r="BI459" s="296"/>
      <c r="BJ459" s="296"/>
    </row>
    <row r="460" customFormat="false" ht="15.75" hidden="false" customHeight="false" outlineLevel="0" collapsed="false">
      <c r="A460" s="296"/>
      <c r="B460" s="296"/>
      <c r="C460" s="296"/>
      <c r="D460" s="296"/>
      <c r="E460" s="296"/>
      <c r="F460" s="296"/>
      <c r="G460" s="296"/>
      <c r="H460" s="296"/>
      <c r="I460" s="296"/>
      <c r="J460" s="296"/>
      <c r="K460" s="296"/>
      <c r="L460" s="296"/>
      <c r="M460" s="296"/>
      <c r="N460" s="296"/>
      <c r="O460" s="296"/>
      <c r="P460" s="296"/>
      <c r="Q460" s="296"/>
      <c r="R460" s="296"/>
      <c r="S460" s="296"/>
      <c r="T460" s="296"/>
      <c r="U460" s="296"/>
      <c r="V460" s="347"/>
      <c r="W460" s="296"/>
      <c r="X460" s="296"/>
      <c r="Y460" s="296"/>
      <c r="Z460" s="296"/>
      <c r="AA460" s="296"/>
      <c r="AB460" s="296"/>
      <c r="AC460" s="296"/>
      <c r="AD460" s="296"/>
      <c r="AE460" s="296"/>
      <c r="AF460" s="296"/>
      <c r="AG460" s="296"/>
      <c r="AH460" s="296"/>
      <c r="AI460" s="296"/>
      <c r="AJ460" s="296"/>
      <c r="AK460" s="296"/>
      <c r="AL460" s="296"/>
      <c r="AM460" s="296"/>
      <c r="AN460" s="296"/>
      <c r="AO460" s="296"/>
      <c r="AP460" s="296"/>
      <c r="AQ460" s="296"/>
      <c r="AR460" s="296"/>
      <c r="AS460" s="296"/>
      <c r="AT460" s="296"/>
      <c r="AU460" s="296"/>
      <c r="AV460" s="296"/>
      <c r="AW460" s="296"/>
      <c r="AX460" s="296"/>
      <c r="AY460" s="296"/>
      <c r="AZ460" s="296"/>
      <c r="BA460" s="296"/>
      <c r="BB460" s="296"/>
      <c r="BC460" s="296"/>
      <c r="BD460" s="296"/>
      <c r="BE460" s="296"/>
      <c r="BF460" s="296"/>
      <c r="BG460" s="296"/>
      <c r="BH460" s="296"/>
      <c r="BI460" s="296"/>
      <c r="BJ460" s="296"/>
    </row>
    <row r="461" customFormat="false" ht="15.75" hidden="false" customHeight="false" outlineLevel="0" collapsed="false">
      <c r="A461" s="296"/>
      <c r="B461" s="296"/>
      <c r="C461" s="296"/>
      <c r="D461" s="296"/>
      <c r="E461" s="296"/>
      <c r="F461" s="296"/>
      <c r="G461" s="296"/>
      <c r="H461" s="296"/>
      <c r="I461" s="296"/>
      <c r="J461" s="296"/>
      <c r="K461" s="296"/>
      <c r="L461" s="296"/>
      <c r="M461" s="296"/>
      <c r="N461" s="296"/>
      <c r="O461" s="296"/>
      <c r="P461" s="296"/>
      <c r="Q461" s="296"/>
      <c r="R461" s="296"/>
      <c r="S461" s="296"/>
      <c r="T461" s="296"/>
      <c r="U461" s="296"/>
      <c r="V461" s="347"/>
      <c r="W461" s="296"/>
      <c r="X461" s="296"/>
      <c r="Y461" s="296"/>
      <c r="Z461" s="296"/>
      <c r="AA461" s="296"/>
      <c r="AB461" s="296"/>
      <c r="AC461" s="296"/>
      <c r="AD461" s="296"/>
      <c r="AE461" s="296"/>
      <c r="AF461" s="296"/>
      <c r="AG461" s="296"/>
      <c r="AH461" s="296"/>
      <c r="AI461" s="296"/>
      <c r="AJ461" s="296"/>
      <c r="AK461" s="296"/>
      <c r="AL461" s="296"/>
      <c r="AM461" s="296"/>
      <c r="AN461" s="296"/>
      <c r="AO461" s="296"/>
      <c r="AP461" s="296"/>
      <c r="AQ461" s="296"/>
      <c r="AR461" s="296"/>
      <c r="AS461" s="296"/>
      <c r="AT461" s="296"/>
      <c r="AU461" s="296"/>
      <c r="AV461" s="296"/>
      <c r="AW461" s="296"/>
      <c r="AX461" s="296"/>
      <c r="AY461" s="296"/>
      <c r="AZ461" s="296"/>
      <c r="BA461" s="296"/>
      <c r="BB461" s="296"/>
      <c r="BC461" s="296"/>
      <c r="BD461" s="296"/>
      <c r="BE461" s="296"/>
      <c r="BF461" s="296"/>
      <c r="BG461" s="296"/>
      <c r="BH461" s="296"/>
      <c r="BI461" s="296"/>
      <c r="BJ461" s="296"/>
    </row>
    <row r="462" customFormat="false" ht="15.75" hidden="false" customHeight="false" outlineLevel="0" collapsed="false">
      <c r="A462" s="296"/>
      <c r="B462" s="296"/>
      <c r="C462" s="296"/>
      <c r="D462" s="296"/>
      <c r="E462" s="296"/>
      <c r="F462" s="296"/>
      <c r="G462" s="296"/>
      <c r="H462" s="296"/>
      <c r="I462" s="296"/>
      <c r="J462" s="296"/>
      <c r="K462" s="296"/>
      <c r="L462" s="296"/>
      <c r="M462" s="296"/>
      <c r="N462" s="296"/>
      <c r="O462" s="296"/>
      <c r="P462" s="296"/>
      <c r="Q462" s="296"/>
      <c r="R462" s="296"/>
      <c r="S462" s="296"/>
      <c r="T462" s="296"/>
      <c r="U462" s="296"/>
      <c r="V462" s="347"/>
      <c r="W462" s="296"/>
      <c r="X462" s="296"/>
      <c r="Y462" s="296"/>
      <c r="Z462" s="296"/>
      <c r="AA462" s="296"/>
      <c r="AB462" s="296"/>
      <c r="AC462" s="296"/>
      <c r="AD462" s="296"/>
      <c r="AE462" s="296"/>
      <c r="AF462" s="296"/>
      <c r="AG462" s="296"/>
      <c r="AH462" s="296"/>
      <c r="AI462" s="296"/>
      <c r="AJ462" s="296"/>
      <c r="AK462" s="296"/>
      <c r="AL462" s="296"/>
      <c r="AM462" s="296"/>
      <c r="AN462" s="296"/>
      <c r="AO462" s="296"/>
      <c r="AP462" s="296"/>
      <c r="AQ462" s="296"/>
      <c r="AR462" s="296"/>
      <c r="AS462" s="296"/>
      <c r="AT462" s="296"/>
      <c r="AU462" s="296"/>
      <c r="AV462" s="296"/>
      <c r="AW462" s="296"/>
      <c r="AX462" s="296"/>
      <c r="AY462" s="296"/>
      <c r="AZ462" s="296"/>
      <c r="BA462" s="296"/>
      <c r="BB462" s="296"/>
      <c r="BC462" s="296"/>
      <c r="BD462" s="296"/>
      <c r="BE462" s="296"/>
      <c r="BF462" s="296"/>
      <c r="BG462" s="296"/>
      <c r="BH462" s="296"/>
      <c r="BI462" s="296"/>
      <c r="BJ462" s="296"/>
    </row>
    <row r="463" customFormat="false" ht="15.75" hidden="false" customHeight="false" outlineLevel="0" collapsed="false">
      <c r="A463" s="296"/>
      <c r="B463" s="296"/>
      <c r="C463" s="296"/>
      <c r="D463" s="296"/>
      <c r="E463" s="296"/>
      <c r="F463" s="296"/>
      <c r="G463" s="296"/>
      <c r="H463" s="296"/>
      <c r="I463" s="296"/>
      <c r="J463" s="296"/>
      <c r="K463" s="296"/>
      <c r="L463" s="296"/>
      <c r="M463" s="296"/>
      <c r="N463" s="296"/>
      <c r="O463" s="296"/>
      <c r="P463" s="296"/>
      <c r="Q463" s="296"/>
      <c r="R463" s="296"/>
      <c r="S463" s="296"/>
      <c r="T463" s="296"/>
      <c r="U463" s="296"/>
      <c r="V463" s="347"/>
      <c r="W463" s="296"/>
      <c r="X463" s="296"/>
      <c r="Y463" s="296"/>
      <c r="Z463" s="296"/>
      <c r="AA463" s="296"/>
      <c r="AB463" s="296"/>
      <c r="AC463" s="296"/>
      <c r="AD463" s="296"/>
      <c r="AE463" s="296"/>
      <c r="AF463" s="296"/>
      <c r="AG463" s="296"/>
      <c r="AH463" s="296"/>
      <c r="AI463" s="296"/>
      <c r="AJ463" s="296"/>
      <c r="AK463" s="296"/>
      <c r="AL463" s="296"/>
      <c r="AM463" s="296"/>
      <c r="AN463" s="296"/>
      <c r="AO463" s="296"/>
      <c r="AP463" s="296"/>
      <c r="AQ463" s="296"/>
      <c r="AR463" s="296"/>
      <c r="AS463" s="296"/>
      <c r="AT463" s="296"/>
      <c r="AU463" s="296"/>
      <c r="AV463" s="296"/>
      <c r="AW463" s="296"/>
      <c r="AX463" s="296"/>
      <c r="AY463" s="296"/>
      <c r="AZ463" s="296"/>
      <c r="BA463" s="296"/>
      <c r="BB463" s="296"/>
      <c r="BC463" s="296"/>
      <c r="BD463" s="296"/>
      <c r="BE463" s="296"/>
      <c r="BF463" s="296"/>
      <c r="BG463" s="296"/>
      <c r="BH463" s="296"/>
      <c r="BI463" s="296"/>
      <c r="BJ463" s="296"/>
    </row>
    <row r="464" customFormat="false" ht="15.75" hidden="false" customHeight="false" outlineLevel="0" collapsed="false">
      <c r="A464" s="296"/>
      <c r="B464" s="296"/>
      <c r="C464" s="296"/>
      <c r="D464" s="296"/>
      <c r="E464" s="296"/>
      <c r="F464" s="296"/>
      <c r="G464" s="296"/>
      <c r="H464" s="296"/>
      <c r="I464" s="296"/>
      <c r="J464" s="296"/>
      <c r="K464" s="296"/>
      <c r="L464" s="296"/>
      <c r="M464" s="296"/>
      <c r="N464" s="296"/>
      <c r="O464" s="296"/>
      <c r="P464" s="296"/>
      <c r="Q464" s="296"/>
      <c r="R464" s="296"/>
      <c r="S464" s="296"/>
      <c r="T464" s="296"/>
      <c r="U464" s="296"/>
      <c r="V464" s="347"/>
      <c r="W464" s="296"/>
      <c r="X464" s="296"/>
      <c r="Y464" s="296"/>
      <c r="Z464" s="296"/>
      <c r="AA464" s="296"/>
      <c r="AB464" s="296"/>
      <c r="AC464" s="296"/>
      <c r="AD464" s="296"/>
      <c r="AE464" s="296"/>
      <c r="AF464" s="296"/>
      <c r="AG464" s="296"/>
      <c r="AH464" s="296"/>
      <c r="AI464" s="296"/>
      <c r="AJ464" s="296"/>
      <c r="AK464" s="296"/>
      <c r="AL464" s="296"/>
      <c r="AM464" s="296"/>
      <c r="AN464" s="296"/>
      <c r="AO464" s="296"/>
      <c r="AP464" s="296"/>
      <c r="AQ464" s="296"/>
      <c r="AR464" s="296"/>
      <c r="AS464" s="296"/>
      <c r="AT464" s="296"/>
      <c r="AU464" s="296"/>
      <c r="AV464" s="296"/>
      <c r="AW464" s="296"/>
      <c r="AX464" s="296"/>
      <c r="AY464" s="296"/>
      <c r="AZ464" s="296"/>
      <c r="BA464" s="296"/>
      <c r="BB464" s="296"/>
      <c r="BC464" s="296"/>
      <c r="BD464" s="296"/>
      <c r="BE464" s="296"/>
      <c r="BF464" s="296"/>
      <c r="BG464" s="296"/>
      <c r="BH464" s="296"/>
      <c r="BI464" s="296"/>
      <c r="BJ464" s="296"/>
    </row>
    <row r="465" customFormat="false" ht="15.75" hidden="false" customHeight="false" outlineLevel="0" collapsed="false">
      <c r="A465" s="296"/>
      <c r="B465" s="296"/>
      <c r="C465" s="296"/>
      <c r="D465" s="296"/>
      <c r="E465" s="296"/>
      <c r="F465" s="296"/>
      <c r="G465" s="296"/>
      <c r="H465" s="296"/>
      <c r="I465" s="296"/>
      <c r="J465" s="296"/>
      <c r="K465" s="296"/>
      <c r="L465" s="296"/>
      <c r="M465" s="296"/>
      <c r="N465" s="296"/>
      <c r="O465" s="296"/>
      <c r="P465" s="296"/>
      <c r="Q465" s="296"/>
      <c r="R465" s="296"/>
      <c r="S465" s="296"/>
      <c r="T465" s="296"/>
      <c r="U465" s="296"/>
      <c r="V465" s="347"/>
      <c r="W465" s="296"/>
      <c r="X465" s="296"/>
      <c r="Y465" s="296"/>
      <c r="Z465" s="296"/>
      <c r="AA465" s="296"/>
      <c r="AB465" s="296"/>
      <c r="AC465" s="296"/>
      <c r="AD465" s="296"/>
      <c r="AE465" s="296"/>
      <c r="AF465" s="296"/>
      <c r="AG465" s="296"/>
      <c r="AH465" s="296"/>
      <c r="AI465" s="296"/>
      <c r="AJ465" s="296"/>
      <c r="AK465" s="296"/>
      <c r="AL465" s="296"/>
      <c r="AM465" s="296"/>
      <c r="AN465" s="296"/>
      <c r="AO465" s="296"/>
      <c r="AP465" s="296"/>
      <c r="AQ465" s="296"/>
      <c r="AR465" s="296"/>
      <c r="AS465" s="296"/>
      <c r="AT465" s="296"/>
      <c r="AU465" s="296"/>
      <c r="AV465" s="296"/>
      <c r="AW465" s="296"/>
      <c r="AX465" s="296"/>
      <c r="AY465" s="296"/>
      <c r="AZ465" s="296"/>
      <c r="BA465" s="296"/>
      <c r="BB465" s="296"/>
      <c r="BC465" s="296"/>
      <c r="BD465" s="296"/>
      <c r="BE465" s="296"/>
      <c r="BF465" s="296"/>
      <c r="BG465" s="296"/>
      <c r="BH465" s="296"/>
      <c r="BI465" s="296"/>
      <c r="BJ465" s="296"/>
    </row>
    <row r="466" customFormat="false" ht="15.75" hidden="false" customHeight="false" outlineLevel="0" collapsed="false">
      <c r="A466" s="296"/>
      <c r="B466" s="296"/>
      <c r="C466" s="296"/>
      <c r="D466" s="296"/>
      <c r="E466" s="296"/>
      <c r="F466" s="296"/>
      <c r="G466" s="296"/>
      <c r="H466" s="296"/>
      <c r="I466" s="296"/>
      <c r="J466" s="296"/>
      <c r="K466" s="296"/>
      <c r="L466" s="296"/>
      <c r="M466" s="296"/>
      <c r="N466" s="296"/>
      <c r="O466" s="296"/>
      <c r="P466" s="296"/>
      <c r="Q466" s="296"/>
      <c r="R466" s="296"/>
      <c r="S466" s="296"/>
      <c r="T466" s="296"/>
      <c r="U466" s="296"/>
      <c r="V466" s="347"/>
      <c r="W466" s="296"/>
      <c r="X466" s="296"/>
      <c r="Y466" s="296"/>
      <c r="Z466" s="296"/>
      <c r="AA466" s="296"/>
      <c r="AB466" s="296"/>
      <c r="AC466" s="296"/>
      <c r="AD466" s="296"/>
      <c r="AE466" s="296"/>
      <c r="AF466" s="296"/>
      <c r="AG466" s="296"/>
      <c r="AH466" s="296"/>
      <c r="AI466" s="296"/>
      <c r="AJ466" s="296"/>
      <c r="AK466" s="296"/>
      <c r="AL466" s="296"/>
      <c r="AM466" s="296"/>
      <c r="AN466" s="296"/>
      <c r="AO466" s="296"/>
      <c r="AP466" s="296"/>
      <c r="AQ466" s="296"/>
      <c r="AR466" s="296"/>
      <c r="AS466" s="296"/>
      <c r="AT466" s="296"/>
      <c r="AU466" s="296"/>
      <c r="AV466" s="296"/>
      <c r="AW466" s="296"/>
      <c r="AX466" s="296"/>
      <c r="AY466" s="296"/>
      <c r="AZ466" s="296"/>
      <c r="BA466" s="296"/>
      <c r="BB466" s="296"/>
      <c r="BC466" s="296"/>
      <c r="BD466" s="296"/>
      <c r="BE466" s="296"/>
      <c r="BF466" s="296"/>
      <c r="BG466" s="296"/>
      <c r="BH466" s="296"/>
      <c r="BI466" s="296"/>
      <c r="BJ466" s="296"/>
    </row>
    <row r="467" customFormat="false" ht="15.75" hidden="false" customHeight="false" outlineLevel="0" collapsed="false">
      <c r="A467" s="296"/>
      <c r="B467" s="296"/>
      <c r="C467" s="296"/>
      <c r="D467" s="296"/>
      <c r="E467" s="296"/>
      <c r="F467" s="296"/>
      <c r="G467" s="296"/>
      <c r="H467" s="296"/>
      <c r="I467" s="296"/>
      <c r="J467" s="296"/>
      <c r="K467" s="296"/>
      <c r="L467" s="296"/>
      <c r="M467" s="296"/>
      <c r="N467" s="296"/>
      <c r="O467" s="296"/>
      <c r="P467" s="296"/>
      <c r="Q467" s="296"/>
      <c r="R467" s="296"/>
      <c r="S467" s="296"/>
      <c r="T467" s="296"/>
      <c r="U467" s="296"/>
      <c r="V467" s="347"/>
      <c r="W467" s="296"/>
      <c r="X467" s="296"/>
      <c r="Y467" s="296"/>
      <c r="Z467" s="296"/>
      <c r="AA467" s="296"/>
      <c r="AB467" s="296"/>
      <c r="AC467" s="296"/>
      <c r="AD467" s="296"/>
      <c r="AE467" s="296"/>
      <c r="AF467" s="296"/>
      <c r="AG467" s="296"/>
      <c r="AH467" s="296"/>
      <c r="AI467" s="296"/>
      <c r="AJ467" s="296"/>
      <c r="AK467" s="296"/>
      <c r="AL467" s="296"/>
      <c r="AM467" s="296"/>
      <c r="AN467" s="296"/>
      <c r="AO467" s="296"/>
      <c r="AP467" s="296"/>
      <c r="AQ467" s="296"/>
      <c r="AR467" s="296"/>
      <c r="AS467" s="296"/>
      <c r="AT467" s="296"/>
      <c r="AU467" s="296"/>
      <c r="AV467" s="296"/>
      <c r="AW467" s="296"/>
      <c r="AX467" s="296"/>
      <c r="AY467" s="296"/>
      <c r="AZ467" s="296"/>
      <c r="BA467" s="296"/>
      <c r="BB467" s="296"/>
      <c r="BC467" s="296"/>
      <c r="BD467" s="296"/>
      <c r="BE467" s="296"/>
      <c r="BF467" s="296"/>
      <c r="BG467" s="296"/>
      <c r="BH467" s="296"/>
      <c r="BI467" s="296"/>
      <c r="BJ467" s="296"/>
    </row>
    <row r="468" customFormat="false" ht="15.75" hidden="false" customHeight="false" outlineLevel="0" collapsed="false">
      <c r="A468" s="296"/>
      <c r="B468" s="296"/>
      <c r="C468" s="296"/>
      <c r="D468" s="296"/>
      <c r="E468" s="296"/>
      <c r="F468" s="296"/>
      <c r="G468" s="296"/>
      <c r="H468" s="296"/>
      <c r="I468" s="296"/>
      <c r="J468" s="296"/>
      <c r="K468" s="296"/>
      <c r="L468" s="296"/>
      <c r="M468" s="296"/>
      <c r="N468" s="296"/>
      <c r="O468" s="296"/>
      <c r="P468" s="296"/>
      <c r="Q468" s="296"/>
      <c r="R468" s="296"/>
      <c r="S468" s="296"/>
      <c r="T468" s="296"/>
      <c r="U468" s="296"/>
      <c r="V468" s="347"/>
      <c r="W468" s="296"/>
      <c r="X468" s="296"/>
      <c r="Y468" s="296"/>
      <c r="Z468" s="296"/>
      <c r="AA468" s="296"/>
      <c r="AB468" s="296"/>
      <c r="AC468" s="296"/>
      <c r="AD468" s="296"/>
      <c r="AE468" s="296"/>
      <c r="AF468" s="296"/>
      <c r="AG468" s="296"/>
      <c r="AH468" s="296"/>
      <c r="AI468" s="296"/>
      <c r="AJ468" s="296"/>
      <c r="AK468" s="296"/>
      <c r="AL468" s="296"/>
      <c r="AM468" s="296"/>
      <c r="AN468" s="296"/>
      <c r="AO468" s="296"/>
      <c r="AP468" s="296"/>
      <c r="AQ468" s="296"/>
      <c r="AR468" s="296"/>
      <c r="AS468" s="296"/>
      <c r="AT468" s="296"/>
      <c r="AU468" s="296"/>
      <c r="AV468" s="296"/>
      <c r="AW468" s="296"/>
      <c r="AX468" s="296"/>
      <c r="AY468" s="296"/>
      <c r="AZ468" s="296"/>
      <c r="BA468" s="296"/>
      <c r="BB468" s="296"/>
      <c r="BC468" s="296"/>
      <c r="BD468" s="296"/>
      <c r="BE468" s="296"/>
      <c r="BF468" s="296"/>
      <c r="BG468" s="296"/>
      <c r="BH468" s="296"/>
      <c r="BI468" s="296"/>
      <c r="BJ468" s="296"/>
    </row>
    <row r="469" customFormat="false" ht="15.75" hidden="false" customHeight="false" outlineLevel="0" collapsed="false">
      <c r="A469" s="296"/>
      <c r="B469" s="296"/>
      <c r="C469" s="296"/>
      <c r="D469" s="296"/>
      <c r="E469" s="296"/>
      <c r="F469" s="296"/>
      <c r="G469" s="296"/>
      <c r="H469" s="296"/>
      <c r="I469" s="296"/>
      <c r="J469" s="296"/>
      <c r="K469" s="296"/>
      <c r="L469" s="296"/>
      <c r="M469" s="296"/>
      <c r="N469" s="296"/>
      <c r="O469" s="296"/>
      <c r="P469" s="296"/>
      <c r="Q469" s="296"/>
      <c r="R469" s="296"/>
      <c r="S469" s="296"/>
      <c r="T469" s="296"/>
      <c r="U469" s="296"/>
      <c r="V469" s="347"/>
      <c r="W469" s="296"/>
      <c r="X469" s="296"/>
      <c r="Y469" s="296"/>
      <c r="Z469" s="296"/>
      <c r="AA469" s="296"/>
      <c r="AB469" s="296"/>
      <c r="AC469" s="296"/>
      <c r="AD469" s="296"/>
      <c r="AE469" s="296"/>
      <c r="AF469" s="296"/>
      <c r="AG469" s="296"/>
      <c r="AH469" s="296"/>
      <c r="AI469" s="296"/>
      <c r="AJ469" s="296"/>
      <c r="AK469" s="296"/>
      <c r="AL469" s="296"/>
      <c r="AM469" s="296"/>
      <c r="AN469" s="296"/>
      <c r="AO469" s="296"/>
      <c r="AP469" s="296"/>
      <c r="AQ469" s="296"/>
      <c r="AR469" s="296"/>
      <c r="AS469" s="296"/>
      <c r="AT469" s="296"/>
      <c r="AU469" s="296"/>
      <c r="AV469" s="296"/>
      <c r="AW469" s="296"/>
      <c r="AX469" s="296"/>
      <c r="AY469" s="296"/>
      <c r="AZ469" s="296"/>
      <c r="BA469" s="296"/>
      <c r="BB469" s="296"/>
      <c r="BC469" s="296"/>
      <c r="BD469" s="296"/>
      <c r="BE469" s="296"/>
      <c r="BF469" s="296"/>
      <c r="BG469" s="296"/>
      <c r="BH469" s="296"/>
      <c r="BI469" s="296"/>
      <c r="BJ469" s="296"/>
    </row>
    <row r="470" customFormat="false" ht="15.75" hidden="false" customHeight="false" outlineLevel="0" collapsed="false">
      <c r="A470" s="296"/>
      <c r="B470" s="296"/>
      <c r="C470" s="296"/>
      <c r="D470" s="296"/>
      <c r="E470" s="296"/>
      <c r="F470" s="296"/>
      <c r="G470" s="296"/>
      <c r="H470" s="296"/>
      <c r="I470" s="296"/>
      <c r="J470" s="296"/>
      <c r="K470" s="296"/>
      <c r="L470" s="296"/>
      <c r="M470" s="296"/>
      <c r="N470" s="296"/>
      <c r="O470" s="296"/>
      <c r="P470" s="296"/>
      <c r="Q470" s="296"/>
      <c r="R470" s="296"/>
      <c r="S470" s="296"/>
      <c r="T470" s="296"/>
      <c r="U470" s="296"/>
      <c r="V470" s="347"/>
      <c r="W470" s="296"/>
      <c r="X470" s="296"/>
      <c r="Y470" s="296"/>
      <c r="Z470" s="296"/>
      <c r="AA470" s="296"/>
      <c r="AB470" s="296"/>
      <c r="AC470" s="296"/>
      <c r="AD470" s="296"/>
      <c r="AE470" s="296"/>
      <c r="AF470" s="296"/>
      <c r="AG470" s="296"/>
      <c r="AH470" s="296"/>
      <c r="AI470" s="296"/>
      <c r="AJ470" s="296"/>
      <c r="AK470" s="296"/>
      <c r="AL470" s="296"/>
      <c r="AM470" s="296"/>
      <c r="AN470" s="296"/>
      <c r="AO470" s="296"/>
      <c r="AP470" s="296"/>
      <c r="AQ470" s="296"/>
      <c r="AR470" s="296"/>
      <c r="AS470" s="296"/>
      <c r="AT470" s="296"/>
      <c r="AU470" s="296"/>
      <c r="AV470" s="296"/>
      <c r="AW470" s="296"/>
      <c r="AX470" s="296"/>
      <c r="AY470" s="296"/>
      <c r="AZ470" s="296"/>
      <c r="BA470" s="296"/>
      <c r="BB470" s="296"/>
      <c r="BC470" s="296"/>
      <c r="BD470" s="296"/>
      <c r="BE470" s="296"/>
      <c r="BF470" s="296"/>
      <c r="BG470" s="296"/>
      <c r="BH470" s="296"/>
      <c r="BI470" s="296"/>
      <c r="BJ470" s="296"/>
    </row>
    <row r="471" customFormat="false" ht="15.75" hidden="false" customHeight="false" outlineLevel="0" collapsed="false">
      <c r="A471" s="296"/>
      <c r="B471" s="296"/>
      <c r="C471" s="296"/>
      <c r="D471" s="296"/>
      <c r="E471" s="296"/>
      <c r="F471" s="296"/>
      <c r="G471" s="296"/>
      <c r="H471" s="296"/>
      <c r="I471" s="296"/>
      <c r="J471" s="296"/>
      <c r="K471" s="296"/>
      <c r="L471" s="296"/>
      <c r="M471" s="296"/>
      <c r="N471" s="296"/>
      <c r="O471" s="296"/>
      <c r="P471" s="296"/>
      <c r="Q471" s="296"/>
      <c r="R471" s="296"/>
      <c r="S471" s="296"/>
      <c r="T471" s="296"/>
      <c r="U471" s="296"/>
      <c r="V471" s="347"/>
      <c r="W471" s="296"/>
      <c r="X471" s="296"/>
      <c r="Y471" s="296"/>
      <c r="Z471" s="296"/>
      <c r="AA471" s="296"/>
      <c r="AB471" s="296"/>
      <c r="AC471" s="296"/>
      <c r="AD471" s="296"/>
      <c r="AE471" s="296"/>
      <c r="AF471" s="296"/>
      <c r="AG471" s="296"/>
      <c r="AH471" s="296"/>
      <c r="AI471" s="296"/>
      <c r="AJ471" s="296"/>
      <c r="AK471" s="296"/>
      <c r="AL471" s="296"/>
      <c r="AM471" s="296"/>
      <c r="AN471" s="296"/>
      <c r="AO471" s="296"/>
      <c r="AP471" s="296"/>
      <c r="AQ471" s="296"/>
      <c r="AR471" s="296"/>
      <c r="AS471" s="296"/>
      <c r="AT471" s="296"/>
      <c r="AU471" s="296"/>
      <c r="AV471" s="296"/>
      <c r="AW471" s="296"/>
      <c r="AX471" s="296"/>
      <c r="AY471" s="296"/>
      <c r="AZ471" s="296"/>
      <c r="BA471" s="296"/>
      <c r="BB471" s="296"/>
      <c r="BC471" s="296"/>
      <c r="BD471" s="296"/>
      <c r="BE471" s="296"/>
      <c r="BF471" s="296"/>
      <c r="BG471" s="296"/>
      <c r="BH471" s="296"/>
      <c r="BI471" s="296"/>
      <c r="BJ471" s="296"/>
    </row>
    <row r="472" customFormat="false" ht="15.75" hidden="false" customHeight="false" outlineLevel="0" collapsed="false">
      <c r="A472" s="296"/>
      <c r="B472" s="296"/>
      <c r="C472" s="296"/>
      <c r="D472" s="296"/>
      <c r="E472" s="296"/>
      <c r="F472" s="296"/>
      <c r="G472" s="296"/>
      <c r="H472" s="296"/>
      <c r="I472" s="296"/>
      <c r="J472" s="296"/>
      <c r="K472" s="296"/>
      <c r="L472" s="296"/>
      <c r="M472" s="296"/>
      <c r="N472" s="296"/>
      <c r="O472" s="296"/>
      <c r="P472" s="296"/>
      <c r="Q472" s="296"/>
      <c r="R472" s="296"/>
      <c r="S472" s="296"/>
      <c r="T472" s="296"/>
      <c r="U472" s="296"/>
      <c r="V472" s="347"/>
      <c r="W472" s="296"/>
      <c r="X472" s="296"/>
      <c r="Y472" s="296"/>
      <c r="Z472" s="296"/>
      <c r="AA472" s="296"/>
      <c r="AB472" s="296"/>
      <c r="AC472" s="296"/>
      <c r="AD472" s="296"/>
      <c r="AE472" s="296"/>
      <c r="AF472" s="296"/>
      <c r="AG472" s="296"/>
      <c r="AH472" s="296"/>
      <c r="AI472" s="296"/>
      <c r="AJ472" s="296"/>
      <c r="AK472" s="296"/>
      <c r="AL472" s="296"/>
      <c r="AM472" s="296"/>
      <c r="AN472" s="296"/>
      <c r="AO472" s="296"/>
      <c r="AP472" s="296"/>
      <c r="AQ472" s="296"/>
      <c r="AR472" s="296"/>
      <c r="AS472" s="296"/>
      <c r="AT472" s="296"/>
      <c r="AU472" s="296"/>
      <c r="AV472" s="296"/>
      <c r="AW472" s="296"/>
      <c r="AX472" s="296"/>
      <c r="AY472" s="296"/>
      <c r="AZ472" s="296"/>
      <c r="BA472" s="296"/>
      <c r="BB472" s="296"/>
      <c r="BC472" s="296"/>
      <c r="BD472" s="296"/>
      <c r="BE472" s="296"/>
      <c r="BF472" s="296"/>
      <c r="BG472" s="296"/>
      <c r="BH472" s="296"/>
      <c r="BI472" s="296"/>
      <c r="BJ472" s="296"/>
    </row>
    <row r="473" customFormat="false" ht="15.75" hidden="false" customHeight="false" outlineLevel="0" collapsed="false">
      <c r="A473" s="296"/>
      <c r="B473" s="296"/>
      <c r="C473" s="296"/>
      <c r="D473" s="296"/>
      <c r="E473" s="296"/>
      <c r="F473" s="296"/>
      <c r="G473" s="296"/>
      <c r="H473" s="296"/>
      <c r="I473" s="296"/>
      <c r="J473" s="296"/>
      <c r="K473" s="296"/>
      <c r="L473" s="296"/>
      <c r="M473" s="296"/>
      <c r="N473" s="296"/>
      <c r="O473" s="296"/>
      <c r="P473" s="296"/>
      <c r="Q473" s="296"/>
      <c r="R473" s="296"/>
      <c r="S473" s="296"/>
      <c r="T473" s="296"/>
      <c r="U473" s="296"/>
      <c r="V473" s="347"/>
      <c r="W473" s="296"/>
      <c r="X473" s="296"/>
      <c r="Y473" s="296"/>
      <c r="Z473" s="296"/>
      <c r="AA473" s="296"/>
      <c r="AB473" s="296"/>
      <c r="AC473" s="296"/>
      <c r="AD473" s="296"/>
      <c r="AE473" s="296"/>
      <c r="AF473" s="296"/>
      <c r="AG473" s="296"/>
      <c r="AH473" s="296"/>
      <c r="AI473" s="296"/>
      <c r="AJ473" s="296"/>
      <c r="AK473" s="296"/>
      <c r="AL473" s="296"/>
      <c r="AM473" s="296"/>
      <c r="AN473" s="296"/>
      <c r="AO473" s="296"/>
      <c r="AP473" s="296"/>
      <c r="AQ473" s="296"/>
      <c r="AR473" s="296"/>
      <c r="AS473" s="296"/>
      <c r="AT473" s="296"/>
      <c r="AU473" s="296"/>
      <c r="AV473" s="296"/>
      <c r="AW473" s="296"/>
      <c r="AX473" s="296"/>
      <c r="AY473" s="296"/>
      <c r="AZ473" s="296"/>
      <c r="BA473" s="296"/>
      <c r="BB473" s="296"/>
      <c r="BC473" s="296"/>
      <c r="BD473" s="296"/>
      <c r="BE473" s="296"/>
      <c r="BF473" s="296"/>
      <c r="BG473" s="296"/>
      <c r="BH473" s="296"/>
      <c r="BI473" s="296"/>
      <c r="BJ473" s="296"/>
    </row>
    <row r="474" customFormat="false" ht="15.75" hidden="false" customHeight="false" outlineLevel="0" collapsed="false">
      <c r="A474" s="296"/>
      <c r="B474" s="296"/>
      <c r="C474" s="296"/>
      <c r="D474" s="296"/>
      <c r="E474" s="296"/>
      <c r="F474" s="296"/>
      <c r="G474" s="296"/>
      <c r="H474" s="296"/>
      <c r="I474" s="296"/>
      <c r="J474" s="296"/>
      <c r="K474" s="296"/>
      <c r="L474" s="296"/>
      <c r="M474" s="296"/>
      <c r="N474" s="296"/>
      <c r="O474" s="296"/>
      <c r="P474" s="296"/>
      <c r="Q474" s="296"/>
      <c r="R474" s="296"/>
      <c r="S474" s="296"/>
      <c r="T474" s="296"/>
      <c r="U474" s="296"/>
      <c r="V474" s="347"/>
      <c r="W474" s="296"/>
      <c r="X474" s="296"/>
      <c r="Y474" s="296"/>
      <c r="Z474" s="296"/>
      <c r="AA474" s="296"/>
      <c r="AB474" s="296"/>
      <c r="AC474" s="296"/>
      <c r="AD474" s="296"/>
      <c r="AE474" s="296"/>
      <c r="AF474" s="296"/>
      <c r="AG474" s="296"/>
      <c r="AH474" s="296"/>
      <c r="AI474" s="296"/>
      <c r="AJ474" s="296"/>
      <c r="AK474" s="296"/>
      <c r="AL474" s="296"/>
      <c r="AM474" s="296"/>
      <c r="AN474" s="296"/>
      <c r="AO474" s="296"/>
      <c r="AP474" s="296"/>
      <c r="AQ474" s="296"/>
      <c r="AR474" s="296"/>
      <c r="AS474" s="296"/>
      <c r="AT474" s="296"/>
      <c r="AU474" s="296"/>
      <c r="AV474" s="296"/>
      <c r="AW474" s="296"/>
      <c r="AX474" s="296"/>
      <c r="AY474" s="296"/>
      <c r="AZ474" s="296"/>
      <c r="BA474" s="296"/>
      <c r="BB474" s="296"/>
      <c r="BC474" s="296"/>
      <c r="BD474" s="296"/>
      <c r="BE474" s="296"/>
      <c r="BF474" s="296"/>
      <c r="BG474" s="296"/>
      <c r="BH474" s="296"/>
      <c r="BI474" s="296"/>
      <c r="BJ474" s="296"/>
    </row>
    <row r="475" customFormat="false" ht="15.75" hidden="false" customHeight="false" outlineLevel="0" collapsed="false">
      <c r="A475" s="296"/>
      <c r="B475" s="296"/>
      <c r="C475" s="296"/>
      <c r="D475" s="296"/>
      <c r="E475" s="296"/>
      <c r="F475" s="296"/>
      <c r="G475" s="296"/>
      <c r="H475" s="296"/>
      <c r="I475" s="296"/>
      <c r="J475" s="296"/>
      <c r="K475" s="296"/>
      <c r="L475" s="296"/>
      <c r="M475" s="296"/>
      <c r="N475" s="296"/>
      <c r="O475" s="296"/>
      <c r="P475" s="296"/>
      <c r="Q475" s="296"/>
      <c r="R475" s="296"/>
      <c r="S475" s="296"/>
      <c r="T475" s="296"/>
      <c r="U475" s="296"/>
      <c r="V475" s="347"/>
      <c r="W475" s="296"/>
      <c r="X475" s="296"/>
      <c r="Y475" s="296"/>
      <c r="Z475" s="296"/>
      <c r="AA475" s="296"/>
      <c r="AB475" s="296"/>
      <c r="AC475" s="296"/>
      <c r="AD475" s="296"/>
      <c r="AE475" s="296"/>
      <c r="AF475" s="296"/>
      <c r="AG475" s="296"/>
      <c r="AH475" s="296"/>
      <c r="AI475" s="296"/>
      <c r="AJ475" s="296"/>
      <c r="AK475" s="296"/>
      <c r="AL475" s="296"/>
      <c r="AM475" s="296"/>
      <c r="AN475" s="296"/>
      <c r="AO475" s="296"/>
      <c r="AP475" s="296"/>
      <c r="AQ475" s="296"/>
      <c r="AR475" s="296"/>
      <c r="AS475" s="296"/>
      <c r="AT475" s="296"/>
      <c r="AU475" s="296"/>
      <c r="AV475" s="296"/>
      <c r="AW475" s="296"/>
      <c r="AX475" s="296"/>
      <c r="AY475" s="296"/>
      <c r="AZ475" s="296"/>
      <c r="BA475" s="296"/>
      <c r="BB475" s="296"/>
      <c r="BC475" s="296"/>
      <c r="BD475" s="296"/>
      <c r="BE475" s="296"/>
      <c r="BF475" s="296"/>
      <c r="BG475" s="296"/>
      <c r="BH475" s="296"/>
      <c r="BI475" s="296"/>
      <c r="BJ475" s="296"/>
    </row>
    <row r="476" customFormat="false" ht="15.75" hidden="false" customHeight="false" outlineLevel="0" collapsed="false">
      <c r="A476" s="296"/>
      <c r="B476" s="296"/>
      <c r="C476" s="296"/>
      <c r="D476" s="296"/>
      <c r="E476" s="296"/>
      <c r="F476" s="296"/>
      <c r="G476" s="296"/>
      <c r="H476" s="296"/>
      <c r="I476" s="296"/>
      <c r="J476" s="296"/>
      <c r="K476" s="296"/>
      <c r="L476" s="296"/>
      <c r="M476" s="296"/>
      <c r="N476" s="296"/>
      <c r="O476" s="296"/>
      <c r="P476" s="296"/>
      <c r="Q476" s="296"/>
      <c r="R476" s="296"/>
      <c r="S476" s="296"/>
      <c r="T476" s="296"/>
      <c r="U476" s="296"/>
      <c r="V476" s="347"/>
      <c r="W476" s="296"/>
      <c r="X476" s="296"/>
      <c r="Y476" s="296"/>
      <c r="Z476" s="296"/>
      <c r="AA476" s="296"/>
      <c r="AB476" s="296"/>
      <c r="AC476" s="296"/>
      <c r="AD476" s="296"/>
      <c r="AE476" s="296"/>
      <c r="AF476" s="296"/>
      <c r="AG476" s="296"/>
      <c r="AH476" s="296"/>
      <c r="AI476" s="296"/>
      <c r="AJ476" s="296"/>
      <c r="AK476" s="296"/>
      <c r="AL476" s="296"/>
      <c r="AM476" s="296"/>
      <c r="AN476" s="296"/>
      <c r="AO476" s="296"/>
      <c r="AP476" s="296"/>
      <c r="AQ476" s="296"/>
      <c r="AR476" s="296"/>
      <c r="AS476" s="296"/>
      <c r="AT476" s="296"/>
      <c r="AU476" s="296"/>
      <c r="AV476" s="296"/>
      <c r="AW476" s="296"/>
      <c r="AX476" s="296"/>
      <c r="AY476" s="296"/>
      <c r="AZ476" s="296"/>
      <c r="BA476" s="296"/>
      <c r="BB476" s="296"/>
      <c r="BC476" s="296"/>
      <c r="BD476" s="296"/>
      <c r="BE476" s="296"/>
      <c r="BF476" s="296"/>
      <c r="BG476" s="296"/>
      <c r="BH476" s="296"/>
      <c r="BI476" s="296"/>
      <c r="BJ476" s="296"/>
    </row>
    <row r="477" customFormat="false" ht="15.75" hidden="false" customHeight="false" outlineLevel="0" collapsed="false">
      <c r="A477" s="296"/>
      <c r="B477" s="296"/>
      <c r="C477" s="296"/>
      <c r="D477" s="296"/>
      <c r="E477" s="296"/>
      <c r="F477" s="296"/>
      <c r="G477" s="296"/>
      <c r="H477" s="296"/>
      <c r="I477" s="296"/>
      <c r="J477" s="296"/>
      <c r="K477" s="296"/>
      <c r="L477" s="296"/>
      <c r="M477" s="296"/>
      <c r="N477" s="296"/>
      <c r="O477" s="296"/>
      <c r="P477" s="296"/>
      <c r="Q477" s="296"/>
      <c r="R477" s="296"/>
      <c r="S477" s="296"/>
      <c r="T477" s="296"/>
      <c r="U477" s="296"/>
      <c r="V477" s="347"/>
      <c r="W477" s="296"/>
      <c r="X477" s="296"/>
      <c r="Y477" s="296"/>
      <c r="Z477" s="296"/>
      <c r="AA477" s="296"/>
      <c r="AB477" s="296"/>
      <c r="AC477" s="296"/>
      <c r="AD477" s="296"/>
      <c r="AE477" s="296"/>
      <c r="AF477" s="296"/>
      <c r="AG477" s="296"/>
      <c r="AH477" s="296"/>
      <c r="AI477" s="296"/>
      <c r="AJ477" s="296"/>
      <c r="AK477" s="296"/>
      <c r="AL477" s="296"/>
      <c r="AM477" s="296"/>
      <c r="AN477" s="296"/>
      <c r="AO477" s="296"/>
      <c r="AP477" s="296"/>
      <c r="AQ477" s="296"/>
      <c r="AR477" s="296"/>
      <c r="AS477" s="296"/>
      <c r="AT477" s="296"/>
      <c r="AU477" s="296"/>
      <c r="AV477" s="296"/>
      <c r="AW477" s="296"/>
      <c r="AX477" s="296"/>
      <c r="AY477" s="296"/>
      <c r="AZ477" s="296"/>
      <c r="BA477" s="296"/>
      <c r="BB477" s="296"/>
      <c r="BC477" s="296"/>
      <c r="BD477" s="296"/>
      <c r="BE477" s="296"/>
      <c r="BF477" s="296"/>
      <c r="BG477" s="296"/>
      <c r="BH477" s="296"/>
      <c r="BI477" s="296"/>
      <c r="BJ477" s="296"/>
    </row>
    <row r="478" customFormat="false" ht="15.75" hidden="false" customHeight="false" outlineLevel="0" collapsed="false">
      <c r="A478" s="296"/>
      <c r="B478" s="296"/>
      <c r="C478" s="296"/>
      <c r="D478" s="296"/>
      <c r="E478" s="296"/>
      <c r="F478" s="296"/>
      <c r="G478" s="296"/>
      <c r="H478" s="296"/>
      <c r="I478" s="296"/>
      <c r="J478" s="296"/>
      <c r="K478" s="296"/>
      <c r="L478" s="296"/>
      <c r="M478" s="296"/>
      <c r="N478" s="296"/>
      <c r="O478" s="296"/>
      <c r="P478" s="296"/>
      <c r="Q478" s="296"/>
      <c r="R478" s="296"/>
      <c r="S478" s="296"/>
      <c r="T478" s="296"/>
      <c r="U478" s="296"/>
      <c r="V478" s="347"/>
      <c r="W478" s="296"/>
      <c r="X478" s="296"/>
      <c r="Y478" s="296"/>
      <c r="Z478" s="296"/>
      <c r="AA478" s="296"/>
      <c r="AB478" s="296"/>
      <c r="AC478" s="296"/>
      <c r="AD478" s="296"/>
      <c r="AE478" s="296"/>
      <c r="AF478" s="296"/>
      <c r="AG478" s="296"/>
      <c r="AH478" s="296"/>
      <c r="AI478" s="296"/>
      <c r="AJ478" s="296"/>
      <c r="AK478" s="296"/>
      <c r="AL478" s="296"/>
      <c r="AM478" s="296"/>
      <c r="AN478" s="296"/>
      <c r="AO478" s="296"/>
      <c r="AP478" s="296"/>
      <c r="AQ478" s="296"/>
      <c r="AR478" s="296"/>
      <c r="AS478" s="296"/>
      <c r="AT478" s="296"/>
      <c r="AU478" s="296"/>
      <c r="AV478" s="296"/>
      <c r="AW478" s="296"/>
      <c r="AX478" s="296"/>
      <c r="AY478" s="296"/>
      <c r="AZ478" s="296"/>
      <c r="BA478" s="296"/>
      <c r="BB478" s="296"/>
      <c r="BC478" s="296"/>
      <c r="BD478" s="296"/>
      <c r="BE478" s="296"/>
      <c r="BF478" s="296"/>
      <c r="BG478" s="296"/>
      <c r="BH478" s="296"/>
      <c r="BI478" s="296"/>
      <c r="BJ478" s="296"/>
    </row>
    <row r="479" customFormat="false" ht="15.75" hidden="false" customHeight="false" outlineLevel="0" collapsed="false">
      <c r="A479" s="296"/>
      <c r="B479" s="296"/>
      <c r="C479" s="296"/>
      <c r="D479" s="296"/>
      <c r="E479" s="296"/>
      <c r="F479" s="296"/>
      <c r="G479" s="296"/>
      <c r="H479" s="296"/>
      <c r="I479" s="296"/>
      <c r="J479" s="296"/>
      <c r="K479" s="296"/>
      <c r="L479" s="296"/>
      <c r="M479" s="296"/>
      <c r="N479" s="296"/>
      <c r="O479" s="296"/>
      <c r="P479" s="296"/>
      <c r="Q479" s="296"/>
      <c r="R479" s="296"/>
      <c r="S479" s="296"/>
      <c r="T479" s="296"/>
      <c r="U479" s="296"/>
      <c r="V479" s="347"/>
      <c r="W479" s="296"/>
      <c r="X479" s="296"/>
      <c r="Y479" s="296"/>
      <c r="Z479" s="296"/>
      <c r="AA479" s="296"/>
      <c r="AB479" s="296"/>
      <c r="AC479" s="296"/>
      <c r="AD479" s="296"/>
      <c r="AE479" s="296"/>
      <c r="AF479" s="296"/>
      <c r="AG479" s="296"/>
      <c r="AH479" s="296"/>
      <c r="AI479" s="296"/>
      <c r="AJ479" s="296"/>
      <c r="AK479" s="296"/>
      <c r="AL479" s="296"/>
      <c r="AM479" s="296"/>
      <c r="AN479" s="296"/>
      <c r="AO479" s="296"/>
      <c r="AP479" s="296"/>
      <c r="AQ479" s="296"/>
      <c r="AR479" s="296"/>
      <c r="AS479" s="296"/>
      <c r="AT479" s="296"/>
      <c r="AU479" s="296"/>
      <c r="AV479" s="296"/>
      <c r="AW479" s="296"/>
      <c r="AX479" s="296"/>
      <c r="AY479" s="296"/>
      <c r="AZ479" s="296"/>
      <c r="BA479" s="296"/>
      <c r="BB479" s="296"/>
      <c r="BC479" s="296"/>
      <c r="BD479" s="296"/>
      <c r="BE479" s="296"/>
      <c r="BF479" s="296"/>
      <c r="BG479" s="296"/>
      <c r="BH479" s="296"/>
      <c r="BI479" s="296"/>
      <c r="BJ479" s="296"/>
    </row>
    <row r="480" customFormat="false" ht="15.75" hidden="false" customHeight="false" outlineLevel="0" collapsed="false">
      <c r="A480" s="296"/>
      <c r="B480" s="296"/>
      <c r="C480" s="296"/>
      <c r="D480" s="296"/>
      <c r="E480" s="296"/>
      <c r="F480" s="296"/>
      <c r="G480" s="296"/>
      <c r="H480" s="296"/>
      <c r="I480" s="296"/>
      <c r="J480" s="296"/>
      <c r="K480" s="296"/>
      <c r="L480" s="296"/>
      <c r="M480" s="296"/>
      <c r="N480" s="296"/>
      <c r="O480" s="296"/>
      <c r="P480" s="296"/>
      <c r="Q480" s="296"/>
      <c r="R480" s="296"/>
      <c r="S480" s="296"/>
      <c r="T480" s="296"/>
      <c r="U480" s="296"/>
      <c r="V480" s="347"/>
      <c r="W480" s="296"/>
      <c r="X480" s="296"/>
      <c r="Y480" s="296"/>
      <c r="Z480" s="296"/>
      <c r="AA480" s="296"/>
      <c r="AB480" s="296"/>
      <c r="AC480" s="296"/>
      <c r="AD480" s="296"/>
      <c r="AE480" s="296"/>
      <c r="AF480" s="296"/>
      <c r="AG480" s="296"/>
      <c r="AH480" s="296"/>
      <c r="AI480" s="296"/>
      <c r="AJ480" s="296"/>
      <c r="AK480" s="296"/>
      <c r="AL480" s="296"/>
      <c r="AM480" s="296"/>
      <c r="AN480" s="296"/>
      <c r="AO480" s="296"/>
      <c r="AP480" s="296"/>
      <c r="AQ480" s="296"/>
      <c r="AR480" s="296"/>
      <c r="AS480" s="296"/>
      <c r="AT480" s="296"/>
      <c r="AU480" s="296"/>
      <c r="AV480" s="296"/>
      <c r="AW480" s="296"/>
      <c r="AX480" s="296"/>
      <c r="AY480" s="296"/>
      <c r="AZ480" s="296"/>
      <c r="BA480" s="296"/>
      <c r="BB480" s="296"/>
      <c r="BC480" s="296"/>
      <c r="BD480" s="296"/>
      <c r="BE480" s="296"/>
      <c r="BF480" s="296"/>
      <c r="BG480" s="296"/>
      <c r="BH480" s="296"/>
      <c r="BI480" s="296"/>
      <c r="BJ480" s="296"/>
    </row>
    <row r="481" customFormat="false" ht="15.75" hidden="false" customHeight="false" outlineLevel="0" collapsed="false">
      <c r="A481" s="296"/>
      <c r="B481" s="296"/>
      <c r="C481" s="296"/>
      <c r="D481" s="296"/>
      <c r="E481" s="296"/>
      <c r="F481" s="296"/>
      <c r="G481" s="296"/>
      <c r="H481" s="296"/>
      <c r="I481" s="296"/>
      <c r="J481" s="296"/>
      <c r="K481" s="296"/>
      <c r="L481" s="296"/>
      <c r="M481" s="296"/>
      <c r="N481" s="296"/>
      <c r="O481" s="296"/>
      <c r="P481" s="296"/>
      <c r="Q481" s="296"/>
      <c r="R481" s="296"/>
      <c r="S481" s="296"/>
      <c r="T481" s="296"/>
      <c r="U481" s="296"/>
      <c r="V481" s="347"/>
      <c r="W481" s="296"/>
      <c r="X481" s="296"/>
      <c r="Y481" s="296"/>
      <c r="Z481" s="296"/>
      <c r="AA481" s="296"/>
      <c r="AB481" s="296"/>
      <c r="AC481" s="296"/>
      <c r="AD481" s="296"/>
      <c r="AE481" s="296"/>
      <c r="AF481" s="296"/>
      <c r="AG481" s="296"/>
      <c r="AH481" s="296"/>
      <c r="AI481" s="296"/>
      <c r="AJ481" s="296"/>
      <c r="AK481" s="296"/>
      <c r="AL481" s="296"/>
      <c r="AM481" s="296"/>
      <c r="AN481" s="296"/>
      <c r="AO481" s="296"/>
      <c r="AP481" s="296"/>
      <c r="AQ481" s="296"/>
      <c r="AR481" s="296"/>
      <c r="AS481" s="296"/>
      <c r="AT481" s="296"/>
      <c r="AU481" s="296"/>
      <c r="AV481" s="296"/>
      <c r="AW481" s="296"/>
      <c r="AX481" s="296"/>
      <c r="AY481" s="296"/>
      <c r="AZ481" s="296"/>
      <c r="BA481" s="296"/>
      <c r="BB481" s="296"/>
      <c r="BC481" s="296"/>
      <c r="BD481" s="296"/>
      <c r="BE481" s="296"/>
      <c r="BF481" s="296"/>
      <c r="BG481" s="296"/>
      <c r="BH481" s="296"/>
      <c r="BI481" s="296"/>
      <c r="BJ481" s="296"/>
    </row>
    <row r="482" customFormat="false" ht="15.75" hidden="false" customHeight="false" outlineLevel="0" collapsed="false">
      <c r="A482" s="296"/>
      <c r="B482" s="296"/>
      <c r="C482" s="296"/>
      <c r="D482" s="296"/>
      <c r="E482" s="296"/>
      <c r="F482" s="296"/>
      <c r="G482" s="296"/>
      <c r="H482" s="296"/>
      <c r="I482" s="296"/>
      <c r="J482" s="296"/>
      <c r="K482" s="296"/>
      <c r="L482" s="296"/>
      <c r="M482" s="296"/>
      <c r="N482" s="296"/>
      <c r="O482" s="296"/>
      <c r="P482" s="296"/>
      <c r="Q482" s="296"/>
      <c r="R482" s="296"/>
      <c r="S482" s="296"/>
      <c r="T482" s="296"/>
      <c r="U482" s="296"/>
      <c r="V482" s="347"/>
      <c r="W482" s="296"/>
      <c r="X482" s="296"/>
      <c r="Y482" s="296"/>
      <c r="Z482" s="296"/>
      <c r="AA482" s="296"/>
      <c r="AB482" s="296"/>
      <c r="AC482" s="296"/>
      <c r="AD482" s="296"/>
      <c r="AE482" s="296"/>
      <c r="AF482" s="296"/>
      <c r="AG482" s="296"/>
      <c r="AH482" s="296"/>
      <c r="AI482" s="296"/>
      <c r="AJ482" s="296"/>
      <c r="AK482" s="296"/>
      <c r="AL482" s="296"/>
      <c r="AM482" s="296"/>
      <c r="AN482" s="296"/>
      <c r="AO482" s="296"/>
      <c r="AP482" s="296"/>
      <c r="AQ482" s="296"/>
      <c r="AR482" s="296"/>
      <c r="AS482" s="296"/>
      <c r="AT482" s="296"/>
      <c r="AU482" s="296"/>
      <c r="AV482" s="296"/>
      <c r="AW482" s="296"/>
      <c r="AX482" s="296"/>
      <c r="AY482" s="296"/>
      <c r="AZ482" s="296"/>
      <c r="BA482" s="296"/>
      <c r="BB482" s="296"/>
      <c r="BC482" s="296"/>
      <c r="BD482" s="296"/>
      <c r="BE482" s="296"/>
      <c r="BF482" s="296"/>
      <c r="BG482" s="296"/>
      <c r="BH482" s="296"/>
      <c r="BI482" s="296"/>
      <c r="BJ482" s="296"/>
    </row>
    <row r="483" customFormat="false" ht="15.75" hidden="false" customHeight="false" outlineLevel="0" collapsed="false">
      <c r="A483" s="296"/>
      <c r="B483" s="296"/>
      <c r="C483" s="296"/>
      <c r="D483" s="296"/>
      <c r="E483" s="296"/>
      <c r="F483" s="296"/>
      <c r="G483" s="296"/>
      <c r="H483" s="296"/>
      <c r="I483" s="296"/>
      <c r="J483" s="296"/>
      <c r="K483" s="296"/>
      <c r="L483" s="296"/>
      <c r="M483" s="296"/>
      <c r="N483" s="296"/>
      <c r="O483" s="296"/>
      <c r="P483" s="296"/>
      <c r="Q483" s="296"/>
      <c r="R483" s="296"/>
      <c r="S483" s="296"/>
      <c r="T483" s="296"/>
      <c r="U483" s="296"/>
      <c r="V483" s="347"/>
      <c r="W483" s="296"/>
      <c r="X483" s="296"/>
      <c r="Y483" s="296"/>
      <c r="Z483" s="296"/>
      <c r="AA483" s="296"/>
      <c r="AB483" s="296"/>
      <c r="AC483" s="296"/>
      <c r="AD483" s="296"/>
      <c r="AE483" s="296"/>
      <c r="AF483" s="296"/>
      <c r="AG483" s="296"/>
      <c r="AH483" s="296"/>
      <c r="AI483" s="296"/>
      <c r="AJ483" s="296"/>
      <c r="AK483" s="296"/>
      <c r="AL483" s="296"/>
      <c r="AM483" s="296"/>
      <c r="AN483" s="296"/>
      <c r="AO483" s="296"/>
      <c r="AP483" s="296"/>
      <c r="AQ483" s="296"/>
      <c r="AR483" s="296"/>
      <c r="AS483" s="296"/>
      <c r="AT483" s="296"/>
      <c r="AU483" s="296"/>
      <c r="AV483" s="296"/>
      <c r="AW483" s="296"/>
      <c r="AX483" s="296"/>
      <c r="AY483" s="296"/>
      <c r="AZ483" s="296"/>
      <c r="BA483" s="296"/>
      <c r="BB483" s="296"/>
      <c r="BC483" s="296"/>
      <c r="BD483" s="296"/>
      <c r="BE483" s="296"/>
      <c r="BF483" s="296"/>
      <c r="BG483" s="296"/>
      <c r="BH483" s="296"/>
      <c r="BI483" s="296"/>
      <c r="BJ483" s="296"/>
    </row>
    <row r="484" customFormat="false" ht="15.75" hidden="false" customHeight="false" outlineLevel="0" collapsed="false">
      <c r="A484" s="296"/>
      <c r="B484" s="296"/>
      <c r="C484" s="296"/>
      <c r="D484" s="296"/>
      <c r="E484" s="296"/>
      <c r="F484" s="296"/>
      <c r="G484" s="296"/>
      <c r="H484" s="296"/>
      <c r="I484" s="296"/>
      <c r="J484" s="296"/>
      <c r="K484" s="296"/>
      <c r="L484" s="296"/>
      <c r="M484" s="296"/>
      <c r="N484" s="296"/>
      <c r="O484" s="296"/>
      <c r="P484" s="296"/>
      <c r="Q484" s="296"/>
      <c r="R484" s="296"/>
      <c r="S484" s="296"/>
      <c r="T484" s="296"/>
      <c r="U484" s="296"/>
      <c r="V484" s="347"/>
      <c r="W484" s="296"/>
      <c r="X484" s="296"/>
      <c r="Y484" s="296"/>
      <c r="Z484" s="296"/>
      <c r="AA484" s="296"/>
      <c r="AB484" s="296"/>
      <c r="AC484" s="296"/>
      <c r="AD484" s="296"/>
      <c r="AE484" s="296"/>
      <c r="AF484" s="296"/>
      <c r="AG484" s="296"/>
      <c r="AH484" s="296"/>
      <c r="AI484" s="296"/>
      <c r="AJ484" s="296"/>
      <c r="AK484" s="296"/>
      <c r="AL484" s="296"/>
      <c r="AM484" s="296"/>
      <c r="AN484" s="296"/>
      <c r="AO484" s="296"/>
      <c r="AP484" s="296"/>
      <c r="AQ484" s="296"/>
      <c r="AR484" s="296"/>
      <c r="AS484" s="296"/>
      <c r="AT484" s="296"/>
      <c r="AU484" s="296"/>
      <c r="AV484" s="296"/>
      <c r="AW484" s="296"/>
      <c r="AX484" s="296"/>
      <c r="AY484" s="296"/>
      <c r="AZ484" s="296"/>
      <c r="BA484" s="296"/>
      <c r="BB484" s="296"/>
      <c r="BC484" s="296"/>
      <c r="BD484" s="296"/>
      <c r="BE484" s="296"/>
      <c r="BF484" s="296"/>
      <c r="BG484" s="296"/>
      <c r="BH484" s="296"/>
      <c r="BI484" s="296"/>
      <c r="BJ484" s="296"/>
    </row>
    <row r="485" customFormat="false" ht="15.75" hidden="false" customHeight="false" outlineLevel="0" collapsed="false">
      <c r="A485" s="296"/>
      <c r="B485" s="296"/>
      <c r="C485" s="296"/>
      <c r="D485" s="296"/>
      <c r="E485" s="296"/>
      <c r="F485" s="296"/>
      <c r="G485" s="296"/>
      <c r="H485" s="296"/>
      <c r="I485" s="296"/>
      <c r="J485" s="296"/>
      <c r="K485" s="296"/>
      <c r="L485" s="296"/>
      <c r="M485" s="296"/>
      <c r="N485" s="296"/>
      <c r="O485" s="296"/>
      <c r="P485" s="296"/>
      <c r="Q485" s="296"/>
      <c r="R485" s="296"/>
      <c r="S485" s="296"/>
      <c r="T485" s="296"/>
      <c r="U485" s="296"/>
      <c r="V485" s="347"/>
      <c r="W485" s="296"/>
      <c r="X485" s="296"/>
      <c r="Y485" s="296"/>
      <c r="Z485" s="296"/>
      <c r="AA485" s="296"/>
      <c r="AB485" s="296"/>
      <c r="AC485" s="296"/>
      <c r="AD485" s="296"/>
      <c r="AE485" s="296"/>
      <c r="AF485" s="296"/>
      <c r="AG485" s="296"/>
      <c r="AH485" s="296"/>
      <c r="AI485" s="296"/>
      <c r="AJ485" s="296"/>
      <c r="AK485" s="296"/>
      <c r="AL485" s="296"/>
      <c r="AM485" s="296"/>
      <c r="AN485" s="296"/>
      <c r="AO485" s="296"/>
      <c r="AP485" s="296"/>
      <c r="AQ485" s="296"/>
      <c r="AR485" s="296"/>
      <c r="AS485" s="296"/>
      <c r="AT485" s="296"/>
      <c r="AU485" s="296"/>
      <c r="AV485" s="296"/>
      <c r="AW485" s="296"/>
      <c r="AX485" s="296"/>
      <c r="AY485" s="296"/>
      <c r="AZ485" s="296"/>
      <c r="BA485" s="296"/>
      <c r="BB485" s="296"/>
      <c r="BC485" s="296"/>
      <c r="BD485" s="296"/>
      <c r="BE485" s="296"/>
      <c r="BF485" s="296"/>
      <c r="BG485" s="296"/>
      <c r="BH485" s="296"/>
      <c r="BI485" s="296"/>
      <c r="BJ485" s="296"/>
    </row>
    <row r="486" customFormat="false" ht="15.75" hidden="false" customHeight="false" outlineLevel="0" collapsed="false">
      <c r="A486" s="296"/>
      <c r="B486" s="296"/>
      <c r="C486" s="296"/>
      <c r="D486" s="296"/>
      <c r="E486" s="296"/>
      <c r="F486" s="296"/>
      <c r="G486" s="296"/>
      <c r="H486" s="296"/>
      <c r="I486" s="296"/>
      <c r="J486" s="296"/>
      <c r="K486" s="296"/>
      <c r="L486" s="296"/>
      <c r="M486" s="296"/>
      <c r="N486" s="296"/>
      <c r="O486" s="296"/>
      <c r="P486" s="296"/>
      <c r="Q486" s="296"/>
      <c r="R486" s="296"/>
      <c r="S486" s="296"/>
      <c r="T486" s="296"/>
      <c r="U486" s="296"/>
      <c r="V486" s="347"/>
      <c r="W486" s="296"/>
      <c r="X486" s="296"/>
      <c r="Y486" s="296"/>
      <c r="Z486" s="296"/>
      <c r="AA486" s="296"/>
      <c r="AB486" s="296"/>
      <c r="AC486" s="296"/>
      <c r="AD486" s="296"/>
      <c r="AE486" s="296"/>
      <c r="AF486" s="296"/>
      <c r="AG486" s="296"/>
      <c r="AH486" s="296"/>
      <c r="AI486" s="296"/>
      <c r="AJ486" s="296"/>
      <c r="AK486" s="296"/>
      <c r="AL486" s="296"/>
      <c r="AM486" s="296"/>
      <c r="AN486" s="296"/>
      <c r="AO486" s="296"/>
      <c r="AP486" s="296"/>
      <c r="AQ486" s="296"/>
      <c r="AR486" s="296"/>
      <c r="AS486" s="296"/>
      <c r="AT486" s="296"/>
      <c r="AU486" s="296"/>
      <c r="AV486" s="296"/>
      <c r="AW486" s="296"/>
      <c r="AX486" s="296"/>
      <c r="AY486" s="296"/>
      <c r="AZ486" s="296"/>
      <c r="BA486" s="296"/>
      <c r="BB486" s="296"/>
      <c r="BC486" s="296"/>
      <c r="BD486" s="296"/>
      <c r="BE486" s="296"/>
      <c r="BF486" s="296"/>
      <c r="BG486" s="296"/>
      <c r="BH486" s="296"/>
      <c r="BI486" s="296"/>
      <c r="BJ486" s="296"/>
    </row>
    <row r="487" customFormat="false" ht="15.75" hidden="false" customHeight="false" outlineLevel="0" collapsed="false">
      <c r="A487" s="296"/>
      <c r="B487" s="296"/>
      <c r="C487" s="296"/>
      <c r="D487" s="296"/>
      <c r="E487" s="296"/>
      <c r="F487" s="296"/>
      <c r="G487" s="296"/>
      <c r="H487" s="296"/>
      <c r="I487" s="296"/>
      <c r="J487" s="296"/>
      <c r="K487" s="296"/>
      <c r="L487" s="296"/>
      <c r="M487" s="296"/>
      <c r="N487" s="296"/>
      <c r="O487" s="296"/>
      <c r="P487" s="296"/>
      <c r="Q487" s="296"/>
      <c r="R487" s="296"/>
      <c r="S487" s="296"/>
      <c r="T487" s="296"/>
      <c r="U487" s="296"/>
      <c r="V487" s="347"/>
      <c r="W487" s="296"/>
      <c r="X487" s="296"/>
      <c r="Y487" s="296"/>
      <c r="Z487" s="296"/>
      <c r="AA487" s="296"/>
      <c r="AB487" s="296"/>
      <c r="AC487" s="296"/>
      <c r="AD487" s="296"/>
      <c r="AE487" s="296"/>
      <c r="AF487" s="296"/>
      <c r="AG487" s="296"/>
      <c r="AH487" s="296"/>
      <c r="AI487" s="296"/>
      <c r="AJ487" s="296"/>
      <c r="AK487" s="296"/>
      <c r="AL487" s="296"/>
      <c r="AM487" s="296"/>
      <c r="AN487" s="296"/>
      <c r="AO487" s="296"/>
      <c r="AP487" s="296"/>
      <c r="AQ487" s="296"/>
      <c r="AR487" s="296"/>
      <c r="AS487" s="296"/>
      <c r="AT487" s="296"/>
      <c r="AU487" s="296"/>
      <c r="AV487" s="296"/>
      <c r="AW487" s="296"/>
      <c r="AX487" s="296"/>
      <c r="AY487" s="296"/>
      <c r="AZ487" s="296"/>
      <c r="BA487" s="296"/>
      <c r="BB487" s="296"/>
      <c r="BC487" s="296"/>
      <c r="BD487" s="296"/>
      <c r="BE487" s="296"/>
      <c r="BF487" s="296"/>
      <c r="BG487" s="296"/>
      <c r="BH487" s="296"/>
      <c r="BI487" s="296"/>
      <c r="BJ487" s="296"/>
    </row>
    <row r="488" customFormat="false" ht="15.75" hidden="false" customHeight="false" outlineLevel="0" collapsed="false">
      <c r="A488" s="296"/>
      <c r="B488" s="296"/>
      <c r="C488" s="296"/>
      <c r="D488" s="296"/>
      <c r="E488" s="296"/>
      <c r="F488" s="296"/>
      <c r="G488" s="296"/>
      <c r="H488" s="296"/>
      <c r="I488" s="296"/>
      <c r="J488" s="296"/>
      <c r="K488" s="296"/>
      <c r="L488" s="296"/>
      <c r="M488" s="296"/>
      <c r="N488" s="296"/>
      <c r="O488" s="296"/>
      <c r="P488" s="296"/>
      <c r="Q488" s="296"/>
      <c r="R488" s="296"/>
      <c r="S488" s="296"/>
      <c r="T488" s="296"/>
      <c r="U488" s="296"/>
      <c r="V488" s="347"/>
      <c r="W488" s="296"/>
      <c r="X488" s="296"/>
      <c r="Y488" s="296"/>
      <c r="Z488" s="296"/>
      <c r="AA488" s="296"/>
      <c r="AB488" s="296"/>
      <c r="AC488" s="296"/>
      <c r="AD488" s="296"/>
      <c r="AE488" s="296"/>
      <c r="AF488" s="296"/>
      <c r="AG488" s="296"/>
      <c r="AH488" s="296"/>
      <c r="AI488" s="296"/>
      <c r="AJ488" s="296"/>
      <c r="AK488" s="296"/>
      <c r="AL488" s="296"/>
      <c r="AM488" s="296"/>
      <c r="AN488" s="296"/>
      <c r="AO488" s="296"/>
      <c r="AP488" s="296"/>
      <c r="AQ488" s="296"/>
      <c r="AR488" s="296"/>
      <c r="AS488" s="296"/>
      <c r="AT488" s="296"/>
      <c r="AU488" s="296"/>
      <c r="AV488" s="296"/>
      <c r="AW488" s="296"/>
      <c r="AX488" s="296"/>
      <c r="AY488" s="296"/>
      <c r="AZ488" s="296"/>
      <c r="BA488" s="296"/>
      <c r="BB488" s="296"/>
      <c r="BC488" s="296"/>
      <c r="BD488" s="296"/>
      <c r="BE488" s="296"/>
      <c r="BF488" s="296"/>
      <c r="BG488" s="296"/>
      <c r="BH488" s="296"/>
      <c r="BI488" s="296"/>
      <c r="BJ488" s="296"/>
    </row>
    <row r="489" customFormat="false" ht="15.75" hidden="false" customHeight="false" outlineLevel="0" collapsed="false">
      <c r="A489" s="296"/>
      <c r="B489" s="296"/>
      <c r="C489" s="296"/>
      <c r="D489" s="296"/>
      <c r="E489" s="296"/>
      <c r="F489" s="296"/>
      <c r="G489" s="296"/>
      <c r="H489" s="296"/>
      <c r="I489" s="296"/>
      <c r="J489" s="296"/>
      <c r="K489" s="296"/>
      <c r="L489" s="296"/>
      <c r="M489" s="296"/>
      <c r="N489" s="296"/>
      <c r="O489" s="296"/>
      <c r="P489" s="296"/>
      <c r="Q489" s="296"/>
      <c r="R489" s="296"/>
      <c r="S489" s="296"/>
      <c r="T489" s="296"/>
      <c r="U489" s="296"/>
      <c r="V489" s="347"/>
      <c r="W489" s="296"/>
      <c r="X489" s="296"/>
      <c r="Y489" s="296"/>
      <c r="Z489" s="296"/>
      <c r="AA489" s="296"/>
      <c r="AB489" s="296"/>
      <c r="AC489" s="296"/>
      <c r="AD489" s="296"/>
      <c r="AE489" s="296"/>
      <c r="AF489" s="296"/>
      <c r="AG489" s="296"/>
      <c r="AH489" s="296"/>
      <c r="AI489" s="296"/>
      <c r="AJ489" s="296"/>
      <c r="AK489" s="296"/>
      <c r="AL489" s="296"/>
      <c r="AM489" s="296"/>
      <c r="AN489" s="296"/>
      <c r="AO489" s="296"/>
      <c r="AP489" s="296"/>
      <c r="AQ489" s="296"/>
      <c r="AR489" s="296"/>
      <c r="AS489" s="296"/>
      <c r="AT489" s="296"/>
      <c r="AU489" s="296"/>
      <c r="AV489" s="296"/>
      <c r="AW489" s="296"/>
      <c r="AX489" s="296"/>
      <c r="AY489" s="296"/>
      <c r="AZ489" s="296"/>
      <c r="BA489" s="296"/>
      <c r="BB489" s="296"/>
      <c r="BC489" s="296"/>
      <c r="BD489" s="296"/>
      <c r="BE489" s="296"/>
      <c r="BF489" s="296"/>
      <c r="BG489" s="296"/>
      <c r="BH489" s="296"/>
      <c r="BI489" s="296"/>
      <c r="BJ489" s="296"/>
    </row>
    <row r="490" customFormat="false" ht="15.75" hidden="false" customHeight="false" outlineLevel="0" collapsed="false">
      <c r="A490" s="296"/>
      <c r="B490" s="296"/>
      <c r="C490" s="296"/>
      <c r="D490" s="296"/>
      <c r="E490" s="296"/>
      <c r="F490" s="296"/>
      <c r="G490" s="296"/>
      <c r="H490" s="296"/>
      <c r="I490" s="296"/>
      <c r="J490" s="296"/>
      <c r="K490" s="296"/>
      <c r="L490" s="296"/>
      <c r="M490" s="296"/>
      <c r="N490" s="296"/>
      <c r="O490" s="296"/>
      <c r="P490" s="296"/>
      <c r="Q490" s="296"/>
      <c r="R490" s="296"/>
      <c r="S490" s="296"/>
      <c r="T490" s="296"/>
      <c r="U490" s="296"/>
      <c r="V490" s="347"/>
      <c r="W490" s="296"/>
      <c r="X490" s="296"/>
      <c r="Y490" s="296"/>
      <c r="Z490" s="296"/>
      <c r="AA490" s="296"/>
      <c r="AB490" s="296"/>
      <c r="AC490" s="296"/>
      <c r="AD490" s="296"/>
      <c r="AE490" s="296"/>
      <c r="AF490" s="296"/>
      <c r="AG490" s="296"/>
      <c r="AH490" s="296"/>
      <c r="AI490" s="296"/>
      <c r="AJ490" s="296"/>
      <c r="AK490" s="296"/>
      <c r="AL490" s="296"/>
      <c r="AM490" s="296"/>
      <c r="AN490" s="296"/>
      <c r="AO490" s="296"/>
      <c r="AP490" s="296"/>
      <c r="AQ490" s="296"/>
      <c r="AR490" s="296"/>
      <c r="AS490" s="296"/>
      <c r="AT490" s="296"/>
      <c r="AU490" s="296"/>
      <c r="AV490" s="296"/>
      <c r="AW490" s="296"/>
      <c r="AX490" s="296"/>
      <c r="AY490" s="296"/>
      <c r="AZ490" s="296"/>
      <c r="BA490" s="296"/>
      <c r="BB490" s="296"/>
      <c r="BC490" s="296"/>
      <c r="BD490" s="296"/>
      <c r="BE490" s="296"/>
      <c r="BF490" s="296"/>
      <c r="BG490" s="296"/>
      <c r="BH490" s="296"/>
      <c r="BI490" s="296"/>
      <c r="BJ490" s="296"/>
    </row>
    <row r="491" customFormat="false" ht="15.75" hidden="false" customHeight="false" outlineLevel="0" collapsed="false">
      <c r="A491" s="296"/>
      <c r="B491" s="296"/>
      <c r="C491" s="296"/>
      <c r="D491" s="296"/>
      <c r="E491" s="296"/>
      <c r="F491" s="296"/>
      <c r="G491" s="296"/>
      <c r="H491" s="296"/>
      <c r="I491" s="296"/>
      <c r="J491" s="296"/>
      <c r="K491" s="296"/>
      <c r="L491" s="296"/>
      <c r="M491" s="296"/>
      <c r="N491" s="296"/>
      <c r="O491" s="296"/>
      <c r="P491" s="296"/>
      <c r="Q491" s="296"/>
      <c r="R491" s="296"/>
      <c r="S491" s="296"/>
      <c r="T491" s="296"/>
      <c r="U491" s="296"/>
      <c r="V491" s="347"/>
      <c r="W491" s="296"/>
      <c r="X491" s="296"/>
      <c r="Y491" s="296"/>
      <c r="Z491" s="296"/>
      <c r="AA491" s="296"/>
      <c r="AB491" s="296"/>
      <c r="AC491" s="296"/>
      <c r="AD491" s="296"/>
      <c r="AE491" s="296"/>
      <c r="AF491" s="296"/>
      <c r="AG491" s="296"/>
      <c r="AH491" s="296"/>
      <c r="AI491" s="296"/>
      <c r="AJ491" s="296"/>
      <c r="AK491" s="296"/>
      <c r="AL491" s="296"/>
      <c r="AM491" s="296"/>
      <c r="AN491" s="296"/>
      <c r="AO491" s="296"/>
      <c r="AP491" s="296"/>
      <c r="AQ491" s="296"/>
      <c r="AR491" s="296"/>
      <c r="AS491" s="296"/>
      <c r="AT491" s="296"/>
      <c r="AU491" s="296"/>
      <c r="AV491" s="296"/>
      <c r="AW491" s="296"/>
      <c r="AX491" s="296"/>
      <c r="AY491" s="296"/>
      <c r="AZ491" s="296"/>
      <c r="BA491" s="296"/>
      <c r="BB491" s="296"/>
      <c r="BC491" s="296"/>
      <c r="BD491" s="296"/>
      <c r="BE491" s="296"/>
      <c r="BF491" s="296"/>
      <c r="BG491" s="296"/>
      <c r="BH491" s="296"/>
      <c r="BI491" s="296"/>
      <c r="BJ491" s="296"/>
    </row>
    <row r="492" customFormat="false" ht="15.75" hidden="false" customHeight="false" outlineLevel="0" collapsed="false">
      <c r="A492" s="296"/>
      <c r="B492" s="296"/>
      <c r="C492" s="296"/>
      <c r="D492" s="296"/>
      <c r="E492" s="296"/>
      <c r="F492" s="296"/>
      <c r="G492" s="296"/>
      <c r="H492" s="296"/>
      <c r="I492" s="296"/>
      <c r="J492" s="296"/>
      <c r="K492" s="296"/>
      <c r="L492" s="296"/>
      <c r="M492" s="296"/>
      <c r="N492" s="296"/>
      <c r="O492" s="296"/>
      <c r="P492" s="296"/>
      <c r="Q492" s="296"/>
      <c r="R492" s="296"/>
      <c r="S492" s="296"/>
      <c r="T492" s="296"/>
      <c r="U492" s="296"/>
      <c r="V492" s="347"/>
      <c r="W492" s="296"/>
      <c r="X492" s="296"/>
      <c r="Y492" s="296"/>
      <c r="Z492" s="296"/>
      <c r="AA492" s="296"/>
      <c r="AB492" s="296"/>
      <c r="AC492" s="296"/>
      <c r="AD492" s="296"/>
      <c r="AE492" s="296"/>
      <c r="AF492" s="296"/>
      <c r="AG492" s="296"/>
      <c r="AH492" s="296"/>
      <c r="AI492" s="296"/>
      <c r="AJ492" s="296"/>
      <c r="AK492" s="296"/>
      <c r="AL492" s="296"/>
      <c r="AM492" s="296"/>
      <c r="AN492" s="296"/>
      <c r="AO492" s="296"/>
      <c r="AP492" s="296"/>
      <c r="AQ492" s="296"/>
      <c r="AR492" s="296"/>
      <c r="AS492" s="296"/>
      <c r="AT492" s="296"/>
      <c r="AU492" s="296"/>
      <c r="AV492" s="296"/>
      <c r="AW492" s="296"/>
      <c r="AX492" s="296"/>
      <c r="AY492" s="296"/>
      <c r="AZ492" s="296"/>
      <c r="BA492" s="296"/>
      <c r="BB492" s="296"/>
      <c r="BC492" s="296"/>
      <c r="BD492" s="296"/>
      <c r="BE492" s="296"/>
      <c r="BF492" s="296"/>
      <c r="BG492" s="296"/>
      <c r="BH492" s="296"/>
      <c r="BI492" s="296"/>
      <c r="BJ492" s="296"/>
    </row>
    <row r="493" customFormat="false" ht="15.75" hidden="false" customHeight="false" outlineLevel="0" collapsed="false">
      <c r="A493" s="296"/>
      <c r="B493" s="296"/>
      <c r="C493" s="296"/>
      <c r="D493" s="296"/>
      <c r="E493" s="296"/>
      <c r="F493" s="296"/>
      <c r="G493" s="296"/>
      <c r="H493" s="296"/>
      <c r="I493" s="296"/>
      <c r="J493" s="296"/>
      <c r="K493" s="296"/>
      <c r="L493" s="296"/>
      <c r="M493" s="296"/>
      <c r="N493" s="296"/>
      <c r="O493" s="296"/>
      <c r="P493" s="296"/>
      <c r="Q493" s="296"/>
      <c r="R493" s="296"/>
      <c r="S493" s="296"/>
      <c r="T493" s="296"/>
      <c r="U493" s="296"/>
      <c r="V493" s="347"/>
      <c r="W493" s="296"/>
      <c r="X493" s="296"/>
      <c r="Y493" s="296"/>
      <c r="Z493" s="296"/>
      <c r="AA493" s="296"/>
      <c r="AB493" s="296"/>
      <c r="AC493" s="296"/>
      <c r="AD493" s="296"/>
      <c r="AE493" s="296"/>
      <c r="AF493" s="296"/>
      <c r="AG493" s="296"/>
      <c r="AH493" s="296"/>
      <c r="AI493" s="296"/>
      <c r="AJ493" s="296"/>
      <c r="AK493" s="296"/>
      <c r="AL493" s="296"/>
      <c r="AM493" s="296"/>
      <c r="AN493" s="296"/>
      <c r="AO493" s="296"/>
      <c r="AP493" s="296"/>
      <c r="AQ493" s="296"/>
      <c r="AR493" s="296"/>
      <c r="AS493" s="296"/>
      <c r="AT493" s="296"/>
      <c r="AU493" s="296"/>
      <c r="AV493" s="296"/>
      <c r="AW493" s="296"/>
      <c r="AX493" s="296"/>
      <c r="AY493" s="296"/>
      <c r="AZ493" s="296"/>
      <c r="BA493" s="296"/>
      <c r="BB493" s="296"/>
      <c r="BC493" s="296"/>
      <c r="BD493" s="296"/>
      <c r="BE493" s="296"/>
      <c r="BF493" s="296"/>
      <c r="BG493" s="296"/>
      <c r="BH493" s="296"/>
      <c r="BI493" s="296"/>
      <c r="BJ493" s="296"/>
    </row>
    <row r="494" customFormat="false" ht="15.75" hidden="false" customHeight="false" outlineLevel="0" collapsed="false">
      <c r="A494" s="296"/>
      <c r="B494" s="296"/>
      <c r="C494" s="296"/>
      <c r="D494" s="296"/>
      <c r="E494" s="296"/>
      <c r="F494" s="296"/>
      <c r="G494" s="296"/>
      <c r="H494" s="296"/>
      <c r="I494" s="296"/>
      <c r="J494" s="296"/>
      <c r="K494" s="296"/>
      <c r="L494" s="296"/>
      <c r="M494" s="296"/>
      <c r="N494" s="296"/>
      <c r="O494" s="296"/>
      <c r="P494" s="296"/>
      <c r="Q494" s="296"/>
      <c r="R494" s="296"/>
      <c r="S494" s="296"/>
      <c r="T494" s="296"/>
      <c r="U494" s="296"/>
      <c r="V494" s="347"/>
      <c r="W494" s="296"/>
      <c r="X494" s="296"/>
      <c r="Y494" s="296"/>
      <c r="Z494" s="296"/>
      <c r="AA494" s="296"/>
      <c r="AB494" s="296"/>
      <c r="AC494" s="296"/>
      <c r="AD494" s="296"/>
      <c r="AE494" s="296"/>
      <c r="AF494" s="296"/>
      <c r="AG494" s="296"/>
      <c r="AH494" s="296"/>
      <c r="AI494" s="296"/>
      <c r="AJ494" s="296"/>
      <c r="AK494" s="296"/>
      <c r="AL494" s="296"/>
      <c r="AM494" s="296"/>
      <c r="AN494" s="296"/>
      <c r="AO494" s="296"/>
      <c r="AP494" s="296"/>
      <c r="AQ494" s="296"/>
      <c r="AR494" s="296"/>
      <c r="AS494" s="296"/>
      <c r="AT494" s="296"/>
      <c r="AU494" s="296"/>
      <c r="AV494" s="296"/>
      <c r="AW494" s="296"/>
      <c r="AX494" s="296"/>
      <c r="AY494" s="296"/>
      <c r="AZ494" s="296"/>
      <c r="BA494" s="296"/>
      <c r="BB494" s="296"/>
      <c r="BC494" s="296"/>
      <c r="BD494" s="296"/>
      <c r="BE494" s="296"/>
      <c r="BF494" s="296"/>
      <c r="BG494" s="296"/>
      <c r="BH494" s="296"/>
      <c r="BI494" s="296"/>
      <c r="BJ494" s="296"/>
    </row>
    <row r="495" customFormat="false" ht="15.75" hidden="false" customHeight="false" outlineLevel="0" collapsed="false">
      <c r="A495" s="296"/>
      <c r="B495" s="296"/>
      <c r="C495" s="296"/>
      <c r="D495" s="296"/>
      <c r="E495" s="296"/>
      <c r="F495" s="296"/>
      <c r="G495" s="296"/>
      <c r="H495" s="296"/>
      <c r="I495" s="296"/>
      <c r="J495" s="296"/>
      <c r="K495" s="296"/>
      <c r="L495" s="296"/>
      <c r="M495" s="296"/>
      <c r="N495" s="296"/>
      <c r="O495" s="296"/>
      <c r="P495" s="296"/>
      <c r="Q495" s="296"/>
      <c r="R495" s="296"/>
      <c r="S495" s="296"/>
      <c r="T495" s="296"/>
      <c r="U495" s="296"/>
      <c r="V495" s="347"/>
      <c r="W495" s="296"/>
      <c r="X495" s="296"/>
      <c r="Y495" s="296"/>
      <c r="Z495" s="296"/>
      <c r="AA495" s="296"/>
      <c r="AB495" s="296"/>
      <c r="AC495" s="296"/>
      <c r="AD495" s="296"/>
      <c r="AE495" s="296"/>
      <c r="AF495" s="296"/>
      <c r="AG495" s="296"/>
      <c r="AH495" s="296"/>
      <c r="AI495" s="296"/>
      <c r="AJ495" s="296"/>
      <c r="AK495" s="296"/>
      <c r="AL495" s="296"/>
      <c r="AM495" s="296"/>
      <c r="AN495" s="296"/>
      <c r="AO495" s="296"/>
      <c r="AP495" s="296"/>
      <c r="AQ495" s="296"/>
      <c r="AR495" s="296"/>
      <c r="AS495" s="296"/>
      <c r="AT495" s="296"/>
      <c r="AU495" s="296"/>
      <c r="AV495" s="296"/>
      <c r="AW495" s="296"/>
      <c r="AX495" s="296"/>
      <c r="AY495" s="296"/>
      <c r="AZ495" s="296"/>
      <c r="BA495" s="296"/>
      <c r="BB495" s="296"/>
      <c r="BC495" s="296"/>
      <c r="BD495" s="296"/>
      <c r="BE495" s="296"/>
      <c r="BF495" s="296"/>
      <c r="BG495" s="296"/>
      <c r="BH495" s="296"/>
      <c r="BI495" s="296"/>
      <c r="BJ495" s="296"/>
    </row>
    <row r="496" customFormat="false" ht="15.75" hidden="false" customHeight="false" outlineLevel="0" collapsed="false">
      <c r="A496" s="296"/>
      <c r="B496" s="296"/>
      <c r="C496" s="296"/>
      <c r="D496" s="296"/>
      <c r="E496" s="296"/>
      <c r="F496" s="296"/>
      <c r="G496" s="296"/>
      <c r="H496" s="296"/>
      <c r="I496" s="296"/>
      <c r="J496" s="296"/>
      <c r="K496" s="296"/>
      <c r="L496" s="296"/>
      <c r="M496" s="296"/>
      <c r="N496" s="296"/>
      <c r="O496" s="296"/>
      <c r="P496" s="296"/>
      <c r="Q496" s="296"/>
      <c r="R496" s="296"/>
      <c r="S496" s="296"/>
      <c r="T496" s="296"/>
      <c r="U496" s="296"/>
      <c r="V496" s="347"/>
      <c r="W496" s="296"/>
      <c r="X496" s="296"/>
      <c r="Y496" s="296"/>
      <c r="Z496" s="296"/>
      <c r="AA496" s="296"/>
      <c r="AB496" s="296"/>
      <c r="AC496" s="296"/>
      <c r="AD496" s="296"/>
      <c r="AE496" s="296"/>
      <c r="AF496" s="296"/>
      <c r="AG496" s="296"/>
      <c r="AH496" s="296"/>
      <c r="AI496" s="296"/>
      <c r="AJ496" s="296"/>
      <c r="AK496" s="296"/>
      <c r="AL496" s="296"/>
      <c r="AM496" s="296"/>
      <c r="AN496" s="296"/>
      <c r="AO496" s="296"/>
      <c r="AP496" s="296"/>
      <c r="AQ496" s="296"/>
      <c r="AR496" s="296"/>
      <c r="AS496" s="296"/>
      <c r="AT496" s="296"/>
      <c r="AU496" s="296"/>
      <c r="AV496" s="296"/>
      <c r="AW496" s="296"/>
      <c r="AX496" s="296"/>
      <c r="AY496" s="296"/>
      <c r="AZ496" s="296"/>
      <c r="BA496" s="296"/>
      <c r="BB496" s="296"/>
      <c r="BC496" s="296"/>
      <c r="BD496" s="296"/>
      <c r="BE496" s="296"/>
      <c r="BF496" s="296"/>
      <c r="BG496" s="296"/>
      <c r="BH496" s="296"/>
      <c r="BI496" s="296"/>
      <c r="BJ496" s="296"/>
    </row>
    <row r="497" customFormat="false" ht="15.75" hidden="false" customHeight="false" outlineLevel="0" collapsed="false">
      <c r="A497" s="296"/>
      <c r="B497" s="296"/>
      <c r="C497" s="296"/>
      <c r="D497" s="296"/>
      <c r="E497" s="296"/>
      <c r="F497" s="296"/>
      <c r="G497" s="296"/>
      <c r="H497" s="296"/>
      <c r="I497" s="296"/>
      <c r="J497" s="296"/>
      <c r="K497" s="296"/>
      <c r="L497" s="296"/>
      <c r="M497" s="296"/>
      <c r="N497" s="296"/>
      <c r="O497" s="296"/>
      <c r="P497" s="296"/>
      <c r="Q497" s="296"/>
      <c r="R497" s="296"/>
      <c r="S497" s="296"/>
      <c r="T497" s="296"/>
      <c r="U497" s="296"/>
      <c r="V497" s="347"/>
      <c r="W497" s="296"/>
      <c r="X497" s="296"/>
      <c r="Y497" s="296"/>
      <c r="Z497" s="296"/>
      <c r="AA497" s="296"/>
      <c r="AB497" s="296"/>
      <c r="AC497" s="296"/>
      <c r="AD497" s="296"/>
      <c r="AE497" s="296"/>
      <c r="AF497" s="296"/>
      <c r="AG497" s="296"/>
      <c r="AH497" s="296"/>
      <c r="AI497" s="296"/>
      <c r="AJ497" s="296"/>
      <c r="AK497" s="296"/>
      <c r="AL497" s="296"/>
      <c r="AM497" s="296"/>
      <c r="AN497" s="296"/>
      <c r="AO497" s="296"/>
      <c r="AP497" s="296"/>
      <c r="AQ497" s="296"/>
      <c r="AR497" s="296"/>
      <c r="AS497" s="296"/>
      <c r="AT497" s="296"/>
      <c r="AU497" s="296"/>
      <c r="AV497" s="296"/>
      <c r="AW497" s="296"/>
      <c r="AX497" s="296"/>
      <c r="AY497" s="296"/>
      <c r="AZ497" s="296"/>
      <c r="BA497" s="296"/>
      <c r="BB497" s="296"/>
      <c r="BC497" s="296"/>
      <c r="BD497" s="296"/>
      <c r="BE497" s="296"/>
      <c r="BF497" s="296"/>
      <c r="BG497" s="296"/>
      <c r="BH497" s="296"/>
      <c r="BI497" s="296"/>
      <c r="BJ497" s="296"/>
    </row>
    <row r="498" customFormat="false" ht="15.75" hidden="false" customHeight="false" outlineLevel="0" collapsed="false">
      <c r="A498" s="296"/>
      <c r="B498" s="296"/>
      <c r="C498" s="296"/>
      <c r="D498" s="296"/>
      <c r="E498" s="296"/>
      <c r="F498" s="296"/>
      <c r="G498" s="296"/>
      <c r="H498" s="296"/>
      <c r="I498" s="296"/>
      <c r="J498" s="296"/>
      <c r="K498" s="296"/>
      <c r="L498" s="296"/>
      <c r="M498" s="296"/>
      <c r="N498" s="296"/>
      <c r="O498" s="296"/>
      <c r="P498" s="296"/>
      <c r="Q498" s="296"/>
      <c r="R498" s="296"/>
      <c r="S498" s="296"/>
      <c r="T498" s="296"/>
      <c r="U498" s="296"/>
      <c r="V498" s="347"/>
      <c r="W498" s="296"/>
      <c r="X498" s="296"/>
      <c r="Y498" s="296"/>
      <c r="Z498" s="296"/>
      <c r="AA498" s="296"/>
      <c r="AB498" s="296"/>
      <c r="AC498" s="296"/>
      <c r="AD498" s="296"/>
      <c r="AE498" s="296"/>
      <c r="AF498" s="296"/>
      <c r="AG498" s="296"/>
      <c r="AH498" s="296"/>
      <c r="AI498" s="296"/>
      <c r="AJ498" s="296"/>
      <c r="AK498" s="296"/>
      <c r="AL498" s="296"/>
      <c r="AM498" s="296"/>
      <c r="AN498" s="296"/>
      <c r="AO498" s="296"/>
      <c r="AP498" s="296"/>
      <c r="AQ498" s="296"/>
      <c r="AR498" s="296"/>
      <c r="AS498" s="296"/>
      <c r="AT498" s="296"/>
      <c r="AU498" s="296"/>
      <c r="AV498" s="296"/>
      <c r="AW498" s="296"/>
      <c r="AX498" s="296"/>
      <c r="AY498" s="296"/>
      <c r="AZ498" s="296"/>
      <c r="BA498" s="296"/>
      <c r="BB498" s="296"/>
      <c r="BC498" s="296"/>
      <c r="BD498" s="296"/>
      <c r="BE498" s="296"/>
      <c r="BF498" s="296"/>
      <c r="BG498" s="296"/>
      <c r="BH498" s="296"/>
      <c r="BI498" s="296"/>
      <c r="BJ498" s="296"/>
    </row>
    <row r="499" customFormat="false" ht="15.75" hidden="false" customHeight="false" outlineLevel="0" collapsed="false">
      <c r="A499" s="296"/>
      <c r="B499" s="296"/>
      <c r="C499" s="296"/>
      <c r="D499" s="296"/>
      <c r="E499" s="296"/>
      <c r="F499" s="296"/>
      <c r="G499" s="296"/>
      <c r="H499" s="296"/>
      <c r="I499" s="296"/>
      <c r="J499" s="296"/>
      <c r="K499" s="296"/>
      <c r="L499" s="296"/>
      <c r="M499" s="296"/>
      <c r="N499" s="296"/>
      <c r="O499" s="296"/>
      <c r="P499" s="296"/>
      <c r="Q499" s="296"/>
      <c r="R499" s="296"/>
      <c r="S499" s="296"/>
      <c r="T499" s="296"/>
      <c r="U499" s="296"/>
      <c r="V499" s="347"/>
      <c r="W499" s="296"/>
      <c r="X499" s="296"/>
      <c r="Y499" s="296"/>
      <c r="Z499" s="296"/>
      <c r="AA499" s="296"/>
      <c r="AB499" s="296"/>
      <c r="AC499" s="296"/>
      <c r="AD499" s="296"/>
      <c r="AE499" s="296"/>
      <c r="AF499" s="296"/>
      <c r="AG499" s="296"/>
      <c r="AH499" s="296"/>
      <c r="AI499" s="296"/>
      <c r="AJ499" s="296"/>
      <c r="AK499" s="296"/>
      <c r="AL499" s="296"/>
      <c r="AM499" s="296"/>
      <c r="AN499" s="296"/>
      <c r="AO499" s="296"/>
      <c r="AP499" s="296"/>
      <c r="AQ499" s="296"/>
      <c r="AR499" s="296"/>
      <c r="AS499" s="296"/>
      <c r="AT499" s="296"/>
      <c r="AU499" s="296"/>
      <c r="AV499" s="296"/>
      <c r="AW499" s="296"/>
      <c r="AX499" s="296"/>
      <c r="AY499" s="296"/>
      <c r="AZ499" s="296"/>
      <c r="BA499" s="296"/>
      <c r="BB499" s="296"/>
      <c r="BC499" s="296"/>
      <c r="BD499" s="296"/>
      <c r="BE499" s="296"/>
      <c r="BF499" s="296"/>
      <c r="BG499" s="296"/>
      <c r="BH499" s="296"/>
      <c r="BI499" s="296"/>
      <c r="BJ499" s="296"/>
    </row>
    <row r="500" customFormat="false" ht="15.75" hidden="false" customHeight="false" outlineLevel="0" collapsed="false">
      <c r="A500" s="296"/>
      <c r="B500" s="296"/>
      <c r="C500" s="296"/>
      <c r="D500" s="296"/>
      <c r="E500" s="296"/>
      <c r="F500" s="296"/>
      <c r="G500" s="296"/>
      <c r="H500" s="296"/>
      <c r="I500" s="296"/>
      <c r="J500" s="296"/>
      <c r="K500" s="296"/>
      <c r="L500" s="296"/>
      <c r="M500" s="296"/>
      <c r="N500" s="296"/>
      <c r="O500" s="296"/>
      <c r="P500" s="296"/>
      <c r="Q500" s="296"/>
      <c r="R500" s="296"/>
      <c r="S500" s="296"/>
      <c r="T500" s="296"/>
      <c r="U500" s="296"/>
      <c r="V500" s="347"/>
      <c r="W500" s="296"/>
      <c r="X500" s="296"/>
      <c r="Y500" s="296"/>
      <c r="Z500" s="296"/>
      <c r="AA500" s="296"/>
      <c r="AB500" s="296"/>
      <c r="AC500" s="296"/>
      <c r="AD500" s="296"/>
      <c r="AE500" s="296"/>
      <c r="AF500" s="296"/>
      <c r="AG500" s="296"/>
      <c r="AH500" s="296"/>
      <c r="AI500" s="296"/>
      <c r="AJ500" s="296"/>
      <c r="AK500" s="296"/>
      <c r="AL500" s="296"/>
      <c r="AM500" s="296"/>
      <c r="AN500" s="296"/>
      <c r="AO500" s="296"/>
      <c r="AP500" s="296"/>
      <c r="AQ500" s="296"/>
      <c r="AR500" s="296"/>
      <c r="AS500" s="296"/>
      <c r="AT500" s="296"/>
      <c r="AU500" s="296"/>
      <c r="AV500" s="296"/>
      <c r="AW500" s="296"/>
      <c r="AX500" s="296"/>
      <c r="AY500" s="296"/>
      <c r="AZ500" s="296"/>
      <c r="BA500" s="296"/>
      <c r="BB500" s="296"/>
      <c r="BC500" s="296"/>
      <c r="BD500" s="296"/>
      <c r="BE500" s="296"/>
      <c r="BF500" s="296"/>
      <c r="BG500" s="296"/>
      <c r="BH500" s="296"/>
      <c r="BI500" s="296"/>
      <c r="BJ500" s="296"/>
    </row>
    <row r="501" customFormat="false" ht="15.75" hidden="false" customHeight="false" outlineLevel="0" collapsed="false">
      <c r="A501" s="296"/>
      <c r="B501" s="296"/>
      <c r="C501" s="296"/>
      <c r="D501" s="296"/>
      <c r="E501" s="296"/>
      <c r="F501" s="296"/>
      <c r="G501" s="296"/>
      <c r="H501" s="296"/>
      <c r="I501" s="296"/>
      <c r="J501" s="296"/>
      <c r="K501" s="296"/>
      <c r="L501" s="296"/>
      <c r="M501" s="296"/>
      <c r="N501" s="296"/>
      <c r="O501" s="296"/>
      <c r="P501" s="296"/>
      <c r="Q501" s="296"/>
      <c r="R501" s="296"/>
      <c r="S501" s="296"/>
      <c r="T501" s="296"/>
      <c r="U501" s="296"/>
      <c r="V501" s="347"/>
      <c r="W501" s="296"/>
      <c r="X501" s="296"/>
      <c r="Y501" s="296"/>
      <c r="Z501" s="296"/>
      <c r="AA501" s="296"/>
      <c r="AB501" s="296"/>
      <c r="AC501" s="296"/>
      <c r="AD501" s="296"/>
      <c r="AE501" s="296"/>
      <c r="AF501" s="296"/>
      <c r="AG501" s="296"/>
      <c r="AH501" s="296"/>
      <c r="AI501" s="296"/>
      <c r="AJ501" s="296"/>
      <c r="AK501" s="296"/>
      <c r="AL501" s="296"/>
      <c r="AM501" s="296"/>
      <c r="AN501" s="296"/>
      <c r="AO501" s="296"/>
      <c r="AP501" s="296"/>
      <c r="AQ501" s="296"/>
      <c r="AR501" s="296"/>
      <c r="AS501" s="296"/>
      <c r="AT501" s="296"/>
      <c r="AU501" s="296"/>
      <c r="AV501" s="296"/>
      <c r="AW501" s="296"/>
      <c r="AX501" s="296"/>
      <c r="AY501" s="296"/>
      <c r="AZ501" s="296"/>
      <c r="BA501" s="296"/>
      <c r="BB501" s="296"/>
      <c r="BC501" s="296"/>
      <c r="BD501" s="296"/>
      <c r="BE501" s="296"/>
      <c r="BF501" s="296"/>
      <c r="BG501" s="296"/>
      <c r="BH501" s="296"/>
      <c r="BI501" s="296"/>
      <c r="BJ501" s="296"/>
    </row>
    <row r="502" customFormat="false" ht="15.75" hidden="false" customHeight="false" outlineLevel="0" collapsed="false">
      <c r="A502" s="296"/>
      <c r="B502" s="296"/>
      <c r="C502" s="296"/>
      <c r="D502" s="296"/>
      <c r="E502" s="296"/>
      <c r="F502" s="296"/>
      <c r="G502" s="296"/>
      <c r="H502" s="296"/>
      <c r="I502" s="296"/>
      <c r="J502" s="296"/>
      <c r="K502" s="296"/>
      <c r="L502" s="296"/>
      <c r="M502" s="296"/>
      <c r="N502" s="296"/>
      <c r="O502" s="296"/>
      <c r="P502" s="296"/>
      <c r="Q502" s="296"/>
      <c r="R502" s="296"/>
      <c r="S502" s="296"/>
      <c r="T502" s="296"/>
      <c r="U502" s="296"/>
      <c r="V502" s="347"/>
      <c r="W502" s="296"/>
      <c r="X502" s="296"/>
      <c r="Y502" s="296"/>
      <c r="Z502" s="296"/>
      <c r="AA502" s="296"/>
      <c r="AB502" s="296"/>
      <c r="AC502" s="296"/>
      <c r="AD502" s="296"/>
      <c r="AE502" s="296"/>
      <c r="AF502" s="296"/>
      <c r="AG502" s="296"/>
      <c r="AH502" s="296"/>
      <c r="AI502" s="296"/>
      <c r="AJ502" s="296"/>
      <c r="AK502" s="296"/>
      <c r="AL502" s="296"/>
      <c r="AM502" s="296"/>
      <c r="AN502" s="296"/>
      <c r="AO502" s="296"/>
      <c r="AP502" s="296"/>
      <c r="AQ502" s="296"/>
      <c r="AR502" s="296"/>
      <c r="AS502" s="296"/>
      <c r="AT502" s="296"/>
      <c r="AU502" s="296"/>
      <c r="AV502" s="296"/>
      <c r="AW502" s="296"/>
      <c r="AX502" s="296"/>
      <c r="AY502" s="296"/>
      <c r="AZ502" s="296"/>
      <c r="BA502" s="296"/>
      <c r="BB502" s="296"/>
      <c r="BC502" s="296"/>
      <c r="BD502" s="296"/>
      <c r="BE502" s="296"/>
      <c r="BF502" s="296"/>
      <c r="BG502" s="296"/>
      <c r="BH502" s="296"/>
      <c r="BI502" s="296"/>
      <c r="BJ502" s="296"/>
    </row>
    <row r="503" customFormat="false" ht="15.75" hidden="false" customHeight="false" outlineLevel="0" collapsed="false">
      <c r="A503" s="296"/>
      <c r="B503" s="296"/>
      <c r="C503" s="296"/>
      <c r="D503" s="296"/>
      <c r="E503" s="296"/>
      <c r="F503" s="296"/>
      <c r="G503" s="296"/>
      <c r="H503" s="296"/>
      <c r="I503" s="296"/>
      <c r="J503" s="296"/>
      <c r="K503" s="296"/>
      <c r="L503" s="296"/>
      <c r="M503" s="296"/>
      <c r="N503" s="296"/>
      <c r="O503" s="296"/>
      <c r="P503" s="296"/>
      <c r="Q503" s="296"/>
      <c r="R503" s="296"/>
      <c r="S503" s="296"/>
      <c r="T503" s="296"/>
      <c r="U503" s="296"/>
      <c r="V503" s="347"/>
      <c r="W503" s="296"/>
      <c r="X503" s="296"/>
      <c r="Y503" s="296"/>
      <c r="Z503" s="296"/>
      <c r="AA503" s="296"/>
      <c r="AB503" s="296"/>
      <c r="AC503" s="296"/>
      <c r="AD503" s="296"/>
      <c r="AE503" s="296"/>
      <c r="AF503" s="296"/>
      <c r="AG503" s="296"/>
      <c r="AH503" s="296"/>
      <c r="AI503" s="296"/>
      <c r="AJ503" s="296"/>
      <c r="AK503" s="296"/>
      <c r="AL503" s="296"/>
      <c r="AM503" s="296"/>
      <c r="AN503" s="296"/>
      <c r="AO503" s="296"/>
      <c r="AP503" s="296"/>
      <c r="AQ503" s="296"/>
      <c r="AR503" s="296"/>
      <c r="AS503" s="296"/>
      <c r="AT503" s="296"/>
      <c r="AU503" s="296"/>
      <c r="AV503" s="296"/>
      <c r="AW503" s="296"/>
      <c r="AX503" s="296"/>
      <c r="AY503" s="296"/>
      <c r="AZ503" s="296"/>
      <c r="BA503" s="296"/>
      <c r="BB503" s="296"/>
      <c r="BC503" s="296"/>
      <c r="BD503" s="296"/>
      <c r="BE503" s="296"/>
      <c r="BF503" s="296"/>
      <c r="BG503" s="296"/>
      <c r="BH503" s="296"/>
      <c r="BI503" s="296"/>
      <c r="BJ503" s="296"/>
    </row>
    <row r="504" customFormat="false" ht="15.75" hidden="false" customHeight="false" outlineLevel="0" collapsed="false">
      <c r="A504" s="296"/>
      <c r="B504" s="296"/>
      <c r="C504" s="296"/>
      <c r="D504" s="296"/>
      <c r="E504" s="296"/>
      <c r="F504" s="296"/>
      <c r="G504" s="296"/>
      <c r="H504" s="296"/>
      <c r="I504" s="296"/>
      <c r="J504" s="296"/>
      <c r="K504" s="296"/>
      <c r="L504" s="296"/>
      <c r="M504" s="296"/>
      <c r="N504" s="296"/>
      <c r="O504" s="296"/>
      <c r="P504" s="296"/>
      <c r="Q504" s="296"/>
      <c r="R504" s="296"/>
      <c r="S504" s="296"/>
      <c r="T504" s="296"/>
      <c r="U504" s="296"/>
      <c r="V504" s="347"/>
      <c r="W504" s="296"/>
      <c r="X504" s="296"/>
      <c r="Y504" s="296"/>
      <c r="Z504" s="296"/>
      <c r="AA504" s="296"/>
      <c r="AB504" s="296"/>
      <c r="AC504" s="296"/>
      <c r="AD504" s="296"/>
      <c r="AE504" s="296"/>
      <c r="AF504" s="296"/>
      <c r="AG504" s="296"/>
      <c r="AH504" s="296"/>
      <c r="AI504" s="296"/>
      <c r="AJ504" s="296"/>
      <c r="AK504" s="296"/>
      <c r="AL504" s="296"/>
      <c r="AM504" s="296"/>
      <c r="AN504" s="296"/>
      <c r="AO504" s="296"/>
      <c r="AP504" s="296"/>
      <c r="AQ504" s="296"/>
      <c r="AR504" s="296"/>
      <c r="AS504" s="296"/>
      <c r="AT504" s="296"/>
      <c r="AU504" s="296"/>
      <c r="AV504" s="296"/>
      <c r="AW504" s="296"/>
      <c r="AX504" s="296"/>
      <c r="AY504" s="296"/>
      <c r="AZ504" s="296"/>
      <c r="BA504" s="296"/>
      <c r="BB504" s="296"/>
      <c r="BC504" s="296"/>
      <c r="BD504" s="296"/>
      <c r="BE504" s="296"/>
      <c r="BF504" s="296"/>
      <c r="BG504" s="296"/>
      <c r="BH504" s="296"/>
      <c r="BI504" s="296"/>
      <c r="BJ504" s="296"/>
    </row>
    <row r="505" customFormat="false" ht="15.75" hidden="false" customHeight="false" outlineLevel="0" collapsed="false">
      <c r="A505" s="296"/>
      <c r="B505" s="296"/>
      <c r="C505" s="296"/>
      <c r="D505" s="296"/>
      <c r="E505" s="296"/>
      <c r="F505" s="296"/>
      <c r="G505" s="296"/>
      <c r="H505" s="296"/>
      <c r="I505" s="296"/>
      <c r="J505" s="296"/>
      <c r="K505" s="296"/>
      <c r="L505" s="296"/>
      <c r="M505" s="296"/>
      <c r="N505" s="296"/>
      <c r="O505" s="296"/>
      <c r="P505" s="296"/>
      <c r="Q505" s="296"/>
      <c r="R505" s="296"/>
      <c r="S505" s="296"/>
      <c r="T505" s="296"/>
      <c r="U505" s="296"/>
      <c r="V505" s="347"/>
      <c r="W505" s="296"/>
      <c r="X505" s="296"/>
      <c r="Y505" s="296"/>
      <c r="Z505" s="296"/>
      <c r="AA505" s="296"/>
      <c r="AB505" s="296"/>
      <c r="AC505" s="296"/>
      <c r="AD505" s="296"/>
      <c r="AE505" s="296"/>
      <c r="AF505" s="296"/>
      <c r="AG505" s="296"/>
      <c r="AH505" s="296"/>
      <c r="AI505" s="296"/>
      <c r="AJ505" s="296"/>
      <c r="AK505" s="296"/>
      <c r="AL505" s="296"/>
      <c r="AM505" s="296"/>
      <c r="AN505" s="296"/>
      <c r="AO505" s="296"/>
      <c r="AP505" s="296"/>
      <c r="AQ505" s="296"/>
      <c r="AR505" s="296"/>
      <c r="AS505" s="296"/>
      <c r="AT505" s="296"/>
      <c r="AU505" s="296"/>
      <c r="AV505" s="296"/>
      <c r="AW505" s="296"/>
      <c r="AX505" s="296"/>
      <c r="AY505" s="296"/>
      <c r="AZ505" s="296"/>
      <c r="BA505" s="296"/>
      <c r="BB505" s="296"/>
      <c r="BC505" s="296"/>
      <c r="BD505" s="296"/>
      <c r="BE505" s="296"/>
      <c r="BF505" s="296"/>
      <c r="BG505" s="296"/>
      <c r="BH505" s="296"/>
      <c r="BI505" s="296"/>
      <c r="BJ505" s="296"/>
    </row>
    <row r="506" customFormat="false" ht="15.75" hidden="false" customHeight="false" outlineLevel="0" collapsed="false">
      <c r="A506" s="296"/>
      <c r="B506" s="296"/>
      <c r="C506" s="296"/>
      <c r="D506" s="296"/>
      <c r="E506" s="296"/>
      <c r="F506" s="296"/>
      <c r="G506" s="296"/>
      <c r="H506" s="296"/>
      <c r="I506" s="296"/>
      <c r="J506" s="296"/>
      <c r="K506" s="296"/>
      <c r="L506" s="296"/>
      <c r="M506" s="296"/>
      <c r="N506" s="296"/>
      <c r="O506" s="296"/>
      <c r="P506" s="296"/>
      <c r="Q506" s="296"/>
      <c r="R506" s="296"/>
      <c r="S506" s="296"/>
      <c r="T506" s="296"/>
      <c r="U506" s="296"/>
      <c r="V506" s="347"/>
      <c r="W506" s="296"/>
      <c r="X506" s="296"/>
      <c r="Y506" s="296"/>
      <c r="Z506" s="296"/>
      <c r="AA506" s="296"/>
      <c r="AB506" s="296"/>
      <c r="AC506" s="296"/>
      <c r="AD506" s="296"/>
      <c r="AE506" s="296"/>
      <c r="AF506" s="296"/>
      <c r="AG506" s="296"/>
      <c r="AH506" s="296"/>
      <c r="AI506" s="296"/>
      <c r="AJ506" s="296"/>
      <c r="AK506" s="296"/>
      <c r="AL506" s="296"/>
      <c r="AM506" s="296"/>
      <c r="AN506" s="296"/>
      <c r="AO506" s="296"/>
      <c r="AP506" s="296"/>
      <c r="AQ506" s="296"/>
      <c r="AR506" s="296"/>
      <c r="AS506" s="296"/>
      <c r="AT506" s="296"/>
      <c r="AU506" s="296"/>
      <c r="AV506" s="296"/>
      <c r="AW506" s="296"/>
      <c r="AX506" s="296"/>
      <c r="AY506" s="296"/>
      <c r="AZ506" s="296"/>
      <c r="BA506" s="296"/>
      <c r="BB506" s="296"/>
      <c r="BC506" s="296"/>
      <c r="BD506" s="296"/>
      <c r="BE506" s="296"/>
      <c r="BF506" s="296"/>
      <c r="BG506" s="296"/>
      <c r="BH506" s="296"/>
      <c r="BI506" s="296"/>
      <c r="BJ506" s="296"/>
    </row>
    <row r="507" customFormat="false" ht="15.75" hidden="false" customHeight="false" outlineLevel="0" collapsed="false">
      <c r="A507" s="296"/>
      <c r="B507" s="296"/>
      <c r="C507" s="296"/>
      <c r="D507" s="296"/>
      <c r="E507" s="296"/>
      <c r="F507" s="296"/>
      <c r="G507" s="296"/>
      <c r="H507" s="296"/>
      <c r="I507" s="296"/>
      <c r="J507" s="296"/>
      <c r="K507" s="296"/>
      <c r="L507" s="296"/>
      <c r="M507" s="296"/>
      <c r="N507" s="296"/>
      <c r="O507" s="296"/>
      <c r="P507" s="296"/>
      <c r="Q507" s="296"/>
      <c r="R507" s="296"/>
      <c r="S507" s="296"/>
      <c r="T507" s="296"/>
      <c r="U507" s="296"/>
      <c r="V507" s="347"/>
      <c r="W507" s="296"/>
      <c r="X507" s="296"/>
      <c r="Y507" s="296"/>
      <c r="Z507" s="296"/>
      <c r="AA507" s="296"/>
      <c r="AB507" s="296"/>
      <c r="AC507" s="296"/>
      <c r="AD507" s="296"/>
      <c r="AE507" s="296"/>
      <c r="AF507" s="296"/>
      <c r="AG507" s="296"/>
      <c r="AH507" s="296"/>
      <c r="AI507" s="296"/>
      <c r="AJ507" s="296"/>
      <c r="AK507" s="296"/>
      <c r="AL507" s="296"/>
      <c r="AM507" s="296"/>
      <c r="AN507" s="296"/>
      <c r="AO507" s="296"/>
      <c r="AP507" s="296"/>
      <c r="AQ507" s="296"/>
      <c r="AR507" s="296"/>
      <c r="AS507" s="296"/>
      <c r="AT507" s="296"/>
      <c r="AU507" s="296"/>
      <c r="AV507" s="296"/>
      <c r="AW507" s="296"/>
      <c r="AX507" s="296"/>
      <c r="AY507" s="296"/>
      <c r="AZ507" s="296"/>
      <c r="BA507" s="296"/>
      <c r="BB507" s="296"/>
      <c r="BC507" s="296"/>
      <c r="BD507" s="296"/>
      <c r="BE507" s="296"/>
      <c r="BF507" s="296"/>
      <c r="BG507" s="296"/>
      <c r="BH507" s="296"/>
      <c r="BI507" s="296"/>
      <c r="BJ507" s="296"/>
    </row>
    <row r="508" customFormat="false" ht="15.75" hidden="false" customHeight="false" outlineLevel="0" collapsed="false">
      <c r="A508" s="296"/>
      <c r="B508" s="296"/>
      <c r="C508" s="296"/>
      <c r="D508" s="296"/>
      <c r="E508" s="296"/>
      <c r="F508" s="296"/>
      <c r="G508" s="296"/>
      <c r="H508" s="296"/>
      <c r="I508" s="296"/>
      <c r="J508" s="296"/>
      <c r="K508" s="296"/>
      <c r="L508" s="296"/>
      <c r="M508" s="296"/>
      <c r="N508" s="296"/>
      <c r="O508" s="296"/>
      <c r="P508" s="296"/>
      <c r="Q508" s="296"/>
      <c r="R508" s="296"/>
      <c r="S508" s="296"/>
      <c r="T508" s="296"/>
      <c r="U508" s="296"/>
      <c r="V508" s="347"/>
      <c r="W508" s="296"/>
      <c r="X508" s="296"/>
      <c r="Y508" s="296"/>
      <c r="Z508" s="296"/>
      <c r="AA508" s="296"/>
      <c r="AB508" s="296"/>
      <c r="AC508" s="296"/>
      <c r="AD508" s="296"/>
      <c r="AE508" s="296"/>
      <c r="AF508" s="296"/>
      <c r="AG508" s="296"/>
      <c r="AH508" s="296"/>
      <c r="AI508" s="296"/>
      <c r="AJ508" s="296"/>
      <c r="AK508" s="296"/>
      <c r="AL508" s="296"/>
      <c r="AM508" s="296"/>
      <c r="AN508" s="296"/>
      <c r="AO508" s="296"/>
      <c r="AP508" s="296"/>
      <c r="AQ508" s="296"/>
      <c r="AR508" s="296"/>
      <c r="AS508" s="296"/>
      <c r="AT508" s="296"/>
      <c r="AU508" s="296"/>
      <c r="AV508" s="296"/>
      <c r="AW508" s="296"/>
      <c r="AX508" s="296"/>
      <c r="AY508" s="296"/>
      <c r="AZ508" s="296"/>
      <c r="BA508" s="296"/>
      <c r="BB508" s="296"/>
      <c r="BC508" s="296"/>
      <c r="BD508" s="296"/>
      <c r="BE508" s="296"/>
      <c r="BF508" s="296"/>
      <c r="BG508" s="296"/>
      <c r="BH508" s="296"/>
      <c r="BI508" s="296"/>
      <c r="BJ508" s="296"/>
    </row>
    <row r="509" customFormat="false" ht="15.75" hidden="false" customHeight="false" outlineLevel="0" collapsed="false">
      <c r="A509" s="296"/>
      <c r="B509" s="296"/>
      <c r="C509" s="296"/>
      <c r="D509" s="296"/>
      <c r="E509" s="296"/>
      <c r="F509" s="296"/>
      <c r="G509" s="296"/>
      <c r="H509" s="296"/>
      <c r="I509" s="296"/>
      <c r="J509" s="296"/>
      <c r="K509" s="296"/>
      <c r="L509" s="296"/>
      <c r="M509" s="296"/>
      <c r="N509" s="296"/>
      <c r="O509" s="296"/>
      <c r="P509" s="296"/>
      <c r="Q509" s="296"/>
      <c r="R509" s="296"/>
      <c r="S509" s="296"/>
      <c r="T509" s="296"/>
      <c r="U509" s="296"/>
      <c r="V509" s="347"/>
      <c r="W509" s="296"/>
      <c r="X509" s="296"/>
      <c r="Y509" s="296"/>
      <c r="Z509" s="296"/>
      <c r="AA509" s="296"/>
      <c r="AB509" s="296"/>
      <c r="AC509" s="296"/>
      <c r="AD509" s="296"/>
      <c r="AE509" s="296"/>
      <c r="AF509" s="296"/>
      <c r="AG509" s="296"/>
      <c r="AH509" s="296"/>
      <c r="AI509" s="296"/>
      <c r="AJ509" s="296"/>
      <c r="AK509" s="296"/>
      <c r="AL509" s="296"/>
      <c r="AM509" s="296"/>
      <c r="AN509" s="296"/>
      <c r="AO509" s="296"/>
      <c r="AP509" s="296"/>
      <c r="AQ509" s="296"/>
      <c r="AR509" s="296"/>
      <c r="AS509" s="296"/>
      <c r="AT509" s="296"/>
      <c r="AU509" s="296"/>
      <c r="AV509" s="296"/>
      <c r="AW509" s="296"/>
      <c r="AX509" s="296"/>
      <c r="AY509" s="296"/>
      <c r="AZ509" s="296"/>
      <c r="BA509" s="296"/>
      <c r="BB509" s="296"/>
      <c r="BC509" s="296"/>
      <c r="BD509" s="296"/>
      <c r="BE509" s="296"/>
      <c r="BF509" s="296"/>
      <c r="BG509" s="296"/>
      <c r="BH509" s="296"/>
      <c r="BI509" s="296"/>
      <c r="BJ509" s="296"/>
    </row>
    <row r="510" customFormat="false" ht="15.75" hidden="false" customHeight="false" outlineLevel="0" collapsed="false">
      <c r="A510" s="296"/>
      <c r="B510" s="296"/>
      <c r="C510" s="296"/>
      <c r="D510" s="296"/>
      <c r="E510" s="296"/>
      <c r="F510" s="296"/>
      <c r="G510" s="296"/>
      <c r="H510" s="296"/>
      <c r="I510" s="296"/>
      <c r="J510" s="296"/>
      <c r="K510" s="296"/>
      <c r="L510" s="296"/>
      <c r="M510" s="296"/>
      <c r="N510" s="296"/>
      <c r="O510" s="296"/>
      <c r="P510" s="296"/>
      <c r="Q510" s="296"/>
      <c r="R510" s="296"/>
      <c r="S510" s="296"/>
      <c r="T510" s="296"/>
      <c r="U510" s="296"/>
      <c r="V510" s="347"/>
      <c r="W510" s="296"/>
      <c r="X510" s="296"/>
      <c r="Y510" s="296"/>
      <c r="Z510" s="296"/>
      <c r="AA510" s="296"/>
      <c r="AB510" s="296"/>
      <c r="AC510" s="296"/>
      <c r="AD510" s="296"/>
      <c r="AE510" s="296"/>
      <c r="AF510" s="296"/>
      <c r="AG510" s="296"/>
      <c r="AH510" s="296"/>
      <c r="AI510" s="296"/>
      <c r="AJ510" s="296"/>
      <c r="AK510" s="296"/>
      <c r="AL510" s="296"/>
      <c r="AM510" s="296"/>
      <c r="AN510" s="296"/>
      <c r="AO510" s="296"/>
      <c r="AP510" s="296"/>
      <c r="AQ510" s="296"/>
      <c r="AR510" s="296"/>
      <c r="AS510" s="296"/>
      <c r="AT510" s="296"/>
      <c r="AU510" s="296"/>
      <c r="AV510" s="296"/>
      <c r="AW510" s="296"/>
      <c r="AX510" s="296"/>
      <c r="AY510" s="296"/>
      <c r="AZ510" s="296"/>
      <c r="BA510" s="296"/>
      <c r="BB510" s="296"/>
      <c r="BC510" s="296"/>
      <c r="BD510" s="296"/>
      <c r="BE510" s="296"/>
      <c r="BF510" s="296"/>
      <c r="BG510" s="296"/>
      <c r="BH510" s="296"/>
      <c r="BI510" s="296"/>
      <c r="BJ510" s="296"/>
    </row>
    <row r="511" customFormat="false" ht="15.75" hidden="false" customHeight="false" outlineLevel="0" collapsed="false">
      <c r="A511" s="296"/>
      <c r="B511" s="296"/>
      <c r="C511" s="296"/>
      <c r="D511" s="296"/>
      <c r="E511" s="296"/>
      <c r="F511" s="296"/>
      <c r="G511" s="296"/>
      <c r="H511" s="296"/>
      <c r="I511" s="296"/>
      <c r="J511" s="296"/>
      <c r="K511" s="296"/>
      <c r="L511" s="296"/>
      <c r="M511" s="296"/>
      <c r="N511" s="296"/>
      <c r="O511" s="296"/>
      <c r="P511" s="296"/>
      <c r="Q511" s="296"/>
      <c r="R511" s="296"/>
      <c r="S511" s="296"/>
      <c r="T511" s="296"/>
      <c r="U511" s="296"/>
      <c r="V511" s="347"/>
      <c r="W511" s="296"/>
      <c r="X511" s="296"/>
      <c r="Y511" s="296"/>
      <c r="Z511" s="296"/>
      <c r="AA511" s="296"/>
      <c r="AB511" s="296"/>
      <c r="AC511" s="296"/>
      <c r="AD511" s="296"/>
      <c r="AE511" s="296"/>
      <c r="AF511" s="296"/>
      <c r="AG511" s="296"/>
      <c r="AH511" s="296"/>
      <c r="AI511" s="296"/>
      <c r="AJ511" s="296"/>
      <c r="AK511" s="296"/>
      <c r="AL511" s="296"/>
      <c r="AM511" s="296"/>
      <c r="AN511" s="296"/>
      <c r="AO511" s="296"/>
      <c r="AP511" s="296"/>
      <c r="AQ511" s="296"/>
      <c r="AR511" s="296"/>
      <c r="AS511" s="296"/>
      <c r="AT511" s="296"/>
      <c r="AU511" s="296"/>
      <c r="AV511" s="296"/>
      <c r="AW511" s="296"/>
      <c r="AX511" s="296"/>
      <c r="AY511" s="296"/>
      <c r="AZ511" s="296"/>
      <c r="BA511" s="296"/>
      <c r="BB511" s="296"/>
      <c r="BC511" s="296"/>
      <c r="BD511" s="296"/>
      <c r="BE511" s="296"/>
      <c r="BF511" s="296"/>
      <c r="BG511" s="296"/>
      <c r="BH511" s="296"/>
      <c r="BI511" s="296"/>
      <c r="BJ511" s="296"/>
    </row>
    <row r="512" customFormat="false" ht="15.75" hidden="false" customHeight="false" outlineLevel="0" collapsed="false">
      <c r="A512" s="296"/>
      <c r="B512" s="296"/>
      <c r="C512" s="296"/>
      <c r="D512" s="296"/>
      <c r="E512" s="296"/>
      <c r="F512" s="296"/>
      <c r="G512" s="296"/>
      <c r="H512" s="296"/>
      <c r="I512" s="296"/>
      <c r="J512" s="296"/>
      <c r="K512" s="296"/>
      <c r="L512" s="296"/>
      <c r="M512" s="296"/>
      <c r="N512" s="296"/>
      <c r="O512" s="296"/>
      <c r="P512" s="296"/>
      <c r="Q512" s="296"/>
      <c r="R512" s="296"/>
      <c r="S512" s="296"/>
      <c r="T512" s="296"/>
      <c r="U512" s="296"/>
      <c r="V512" s="347"/>
      <c r="W512" s="296"/>
      <c r="X512" s="296"/>
      <c r="Y512" s="296"/>
      <c r="Z512" s="296"/>
      <c r="AA512" s="296"/>
      <c r="AB512" s="296"/>
      <c r="AC512" s="296"/>
      <c r="AD512" s="296"/>
      <c r="AE512" s="296"/>
      <c r="AF512" s="296"/>
      <c r="AG512" s="296"/>
      <c r="AH512" s="296"/>
      <c r="AI512" s="296"/>
      <c r="AJ512" s="296"/>
      <c r="AK512" s="296"/>
      <c r="AL512" s="296"/>
      <c r="AM512" s="296"/>
      <c r="AN512" s="296"/>
      <c r="AO512" s="296"/>
      <c r="AP512" s="296"/>
      <c r="AQ512" s="296"/>
      <c r="AR512" s="296"/>
      <c r="AS512" s="296"/>
      <c r="AT512" s="296"/>
      <c r="AU512" s="296"/>
      <c r="AV512" s="296"/>
      <c r="AW512" s="296"/>
      <c r="AX512" s="296"/>
      <c r="AY512" s="296"/>
      <c r="AZ512" s="296"/>
      <c r="BA512" s="296"/>
      <c r="BB512" s="296"/>
      <c r="BC512" s="296"/>
      <c r="BD512" s="296"/>
      <c r="BE512" s="296"/>
      <c r="BF512" s="296"/>
      <c r="BG512" s="296"/>
      <c r="BH512" s="296"/>
      <c r="BI512" s="296"/>
      <c r="BJ512" s="296"/>
    </row>
    <row r="513" customFormat="false" ht="15.75" hidden="false" customHeight="false" outlineLevel="0" collapsed="false">
      <c r="A513" s="296"/>
      <c r="B513" s="296"/>
      <c r="C513" s="296"/>
      <c r="D513" s="296"/>
      <c r="E513" s="296"/>
      <c r="F513" s="296"/>
      <c r="G513" s="296"/>
      <c r="H513" s="296"/>
      <c r="I513" s="296"/>
      <c r="J513" s="296"/>
      <c r="K513" s="296"/>
      <c r="L513" s="296"/>
      <c r="M513" s="296"/>
      <c r="N513" s="296"/>
      <c r="O513" s="296"/>
      <c r="P513" s="296"/>
      <c r="Q513" s="296"/>
      <c r="R513" s="296"/>
      <c r="S513" s="296"/>
      <c r="T513" s="296"/>
      <c r="U513" s="296"/>
      <c r="V513" s="347"/>
      <c r="W513" s="296"/>
      <c r="X513" s="296"/>
      <c r="Y513" s="296"/>
      <c r="Z513" s="296"/>
      <c r="AA513" s="296"/>
      <c r="AB513" s="296"/>
      <c r="AC513" s="296"/>
      <c r="AD513" s="296"/>
      <c r="AE513" s="296"/>
      <c r="AF513" s="296"/>
      <c r="AG513" s="296"/>
      <c r="AH513" s="296"/>
      <c r="AI513" s="296"/>
      <c r="AJ513" s="296"/>
      <c r="AK513" s="296"/>
      <c r="AL513" s="296"/>
      <c r="AM513" s="296"/>
      <c r="AN513" s="296"/>
      <c r="AO513" s="296"/>
      <c r="AP513" s="296"/>
      <c r="AQ513" s="296"/>
      <c r="AR513" s="296"/>
      <c r="AS513" s="296"/>
      <c r="AT513" s="296"/>
      <c r="AU513" s="296"/>
      <c r="AV513" s="296"/>
      <c r="AW513" s="296"/>
      <c r="AX513" s="296"/>
      <c r="AY513" s="296"/>
      <c r="AZ513" s="296"/>
      <c r="BA513" s="296"/>
      <c r="BB513" s="296"/>
      <c r="BC513" s="296"/>
      <c r="BD513" s="296"/>
      <c r="BE513" s="296"/>
      <c r="BF513" s="296"/>
      <c r="BG513" s="296"/>
      <c r="BH513" s="296"/>
      <c r="BI513" s="296"/>
      <c r="BJ513" s="296"/>
    </row>
    <row r="514" customFormat="false" ht="15.75" hidden="false" customHeight="false" outlineLevel="0" collapsed="false">
      <c r="A514" s="296"/>
      <c r="B514" s="296"/>
      <c r="C514" s="296"/>
      <c r="D514" s="296"/>
      <c r="E514" s="296"/>
      <c r="F514" s="296"/>
      <c r="G514" s="296"/>
      <c r="H514" s="296"/>
      <c r="I514" s="296"/>
      <c r="J514" s="296"/>
      <c r="K514" s="296"/>
      <c r="L514" s="296"/>
      <c r="M514" s="296"/>
      <c r="N514" s="296"/>
      <c r="O514" s="296"/>
      <c r="P514" s="296"/>
      <c r="Q514" s="296"/>
      <c r="R514" s="296"/>
      <c r="S514" s="296"/>
      <c r="T514" s="296"/>
      <c r="U514" s="296"/>
      <c r="V514" s="347"/>
      <c r="W514" s="296"/>
      <c r="X514" s="296"/>
      <c r="Y514" s="296"/>
      <c r="Z514" s="296"/>
      <c r="AA514" s="296"/>
      <c r="AB514" s="296"/>
      <c r="AC514" s="296"/>
      <c r="AD514" s="296"/>
      <c r="AE514" s="296"/>
      <c r="AF514" s="296"/>
      <c r="AG514" s="296"/>
      <c r="AH514" s="296"/>
      <c r="AI514" s="296"/>
      <c r="AJ514" s="296"/>
      <c r="AK514" s="296"/>
      <c r="AL514" s="296"/>
      <c r="AM514" s="296"/>
      <c r="AN514" s="296"/>
      <c r="AO514" s="296"/>
      <c r="AP514" s="296"/>
      <c r="AQ514" s="296"/>
      <c r="AR514" s="296"/>
      <c r="AS514" s="296"/>
      <c r="AT514" s="296"/>
      <c r="AU514" s="296"/>
      <c r="AV514" s="296"/>
      <c r="AW514" s="296"/>
      <c r="AX514" s="296"/>
      <c r="AY514" s="296"/>
      <c r="AZ514" s="296"/>
      <c r="BA514" s="296"/>
      <c r="BB514" s="296"/>
      <c r="BC514" s="296"/>
      <c r="BD514" s="296"/>
      <c r="BE514" s="296"/>
      <c r="BF514" s="296"/>
      <c r="BG514" s="296"/>
      <c r="BH514" s="296"/>
      <c r="BI514" s="296"/>
      <c r="BJ514" s="296"/>
    </row>
    <row r="515" customFormat="false" ht="15.75" hidden="false" customHeight="false" outlineLevel="0" collapsed="false">
      <c r="A515" s="296"/>
      <c r="B515" s="296"/>
      <c r="C515" s="296"/>
      <c r="D515" s="296"/>
      <c r="E515" s="296"/>
      <c r="F515" s="296"/>
      <c r="G515" s="296"/>
      <c r="H515" s="296"/>
      <c r="I515" s="296"/>
      <c r="J515" s="296"/>
      <c r="K515" s="296"/>
      <c r="L515" s="296"/>
      <c r="M515" s="296"/>
      <c r="N515" s="296"/>
      <c r="O515" s="296"/>
      <c r="P515" s="296"/>
      <c r="Q515" s="296"/>
      <c r="R515" s="296"/>
      <c r="S515" s="296"/>
      <c r="T515" s="296"/>
      <c r="U515" s="296"/>
      <c r="V515" s="347"/>
      <c r="W515" s="296"/>
      <c r="X515" s="296"/>
      <c r="Y515" s="296"/>
      <c r="Z515" s="296"/>
      <c r="AA515" s="296"/>
      <c r="AB515" s="296"/>
      <c r="AC515" s="296"/>
      <c r="AD515" s="296"/>
      <c r="AE515" s="296"/>
      <c r="AF515" s="296"/>
      <c r="AG515" s="296"/>
      <c r="AH515" s="296"/>
      <c r="AI515" s="296"/>
      <c r="AJ515" s="296"/>
      <c r="AK515" s="296"/>
      <c r="AL515" s="296"/>
      <c r="AM515" s="296"/>
      <c r="AN515" s="296"/>
      <c r="AO515" s="296"/>
      <c r="AP515" s="296"/>
      <c r="AQ515" s="296"/>
      <c r="AR515" s="296"/>
      <c r="AS515" s="296"/>
      <c r="AT515" s="296"/>
      <c r="AU515" s="296"/>
      <c r="AV515" s="296"/>
      <c r="AW515" s="296"/>
      <c r="AX515" s="296"/>
      <c r="AY515" s="296"/>
      <c r="AZ515" s="296"/>
      <c r="BA515" s="296"/>
      <c r="BB515" s="296"/>
      <c r="BC515" s="296"/>
      <c r="BD515" s="296"/>
      <c r="BE515" s="296"/>
      <c r="BF515" s="296"/>
      <c r="BG515" s="296"/>
      <c r="BH515" s="296"/>
      <c r="BI515" s="296"/>
      <c r="BJ515" s="296"/>
    </row>
    <row r="516" customFormat="false" ht="15.75" hidden="false" customHeight="false" outlineLevel="0" collapsed="false">
      <c r="A516" s="296"/>
      <c r="B516" s="296"/>
      <c r="C516" s="296"/>
      <c r="D516" s="296"/>
      <c r="E516" s="296"/>
      <c r="F516" s="296"/>
      <c r="G516" s="296"/>
      <c r="H516" s="296"/>
      <c r="I516" s="296"/>
      <c r="J516" s="296"/>
      <c r="K516" s="296"/>
      <c r="L516" s="296"/>
      <c r="M516" s="296"/>
      <c r="N516" s="296"/>
      <c r="O516" s="296"/>
      <c r="P516" s="296"/>
      <c r="Q516" s="296"/>
      <c r="R516" s="296"/>
      <c r="S516" s="296"/>
      <c r="T516" s="296"/>
      <c r="U516" s="296"/>
      <c r="V516" s="347"/>
      <c r="W516" s="296"/>
      <c r="X516" s="296"/>
      <c r="Y516" s="296"/>
      <c r="Z516" s="296"/>
      <c r="AA516" s="296"/>
      <c r="AB516" s="296"/>
      <c r="AC516" s="296"/>
      <c r="AD516" s="296"/>
      <c r="AE516" s="296"/>
      <c r="AF516" s="296"/>
      <c r="AG516" s="296"/>
      <c r="AH516" s="296"/>
      <c r="AI516" s="296"/>
      <c r="AJ516" s="296"/>
      <c r="AK516" s="296"/>
      <c r="AL516" s="296"/>
      <c r="AM516" s="296"/>
      <c r="AN516" s="296"/>
      <c r="AO516" s="296"/>
      <c r="AP516" s="296"/>
      <c r="AQ516" s="296"/>
      <c r="AR516" s="296"/>
      <c r="AS516" s="296"/>
      <c r="AT516" s="296"/>
      <c r="AU516" s="296"/>
      <c r="AV516" s="296"/>
      <c r="AW516" s="296"/>
      <c r="AX516" s="296"/>
      <c r="AY516" s="296"/>
      <c r="AZ516" s="296"/>
      <c r="BA516" s="296"/>
      <c r="BB516" s="296"/>
      <c r="BC516" s="296"/>
      <c r="BD516" s="296"/>
      <c r="BE516" s="296"/>
      <c r="BF516" s="296"/>
      <c r="BG516" s="296"/>
      <c r="BH516" s="296"/>
      <c r="BI516" s="296"/>
      <c r="BJ516" s="296"/>
    </row>
    <row r="517" customFormat="false" ht="15.75" hidden="false" customHeight="false" outlineLevel="0" collapsed="false">
      <c r="A517" s="296"/>
      <c r="B517" s="296"/>
      <c r="C517" s="296"/>
      <c r="D517" s="296"/>
      <c r="E517" s="296"/>
      <c r="F517" s="296"/>
      <c r="G517" s="296"/>
      <c r="H517" s="296"/>
      <c r="I517" s="296"/>
      <c r="J517" s="296"/>
      <c r="K517" s="296"/>
      <c r="L517" s="296"/>
      <c r="M517" s="296"/>
      <c r="N517" s="296"/>
      <c r="O517" s="296"/>
      <c r="P517" s="296"/>
      <c r="Q517" s="296"/>
      <c r="R517" s="296"/>
      <c r="S517" s="296"/>
      <c r="T517" s="296"/>
      <c r="U517" s="296"/>
      <c r="V517" s="347"/>
      <c r="W517" s="296"/>
      <c r="X517" s="296"/>
      <c r="Y517" s="296"/>
      <c r="Z517" s="296"/>
      <c r="AA517" s="296"/>
      <c r="AB517" s="296"/>
      <c r="AC517" s="296"/>
      <c r="AD517" s="296"/>
      <c r="AE517" s="296"/>
      <c r="AF517" s="296"/>
      <c r="AG517" s="296"/>
      <c r="AH517" s="296"/>
      <c r="AI517" s="296"/>
      <c r="AJ517" s="296"/>
      <c r="AK517" s="296"/>
      <c r="AL517" s="296"/>
      <c r="AM517" s="296"/>
      <c r="AN517" s="296"/>
      <c r="AO517" s="296"/>
      <c r="AP517" s="296"/>
      <c r="AQ517" s="296"/>
      <c r="AR517" s="296"/>
      <c r="AS517" s="296"/>
      <c r="AT517" s="296"/>
      <c r="AU517" s="296"/>
      <c r="AV517" s="296"/>
      <c r="AW517" s="296"/>
      <c r="AX517" s="296"/>
      <c r="AY517" s="296"/>
      <c r="AZ517" s="296"/>
      <c r="BA517" s="296"/>
      <c r="BB517" s="296"/>
      <c r="BC517" s="296"/>
      <c r="BD517" s="296"/>
      <c r="BE517" s="296"/>
      <c r="BF517" s="296"/>
      <c r="BG517" s="296"/>
      <c r="BH517" s="296"/>
      <c r="BI517" s="296"/>
      <c r="BJ517" s="296"/>
    </row>
    <row r="518" customFormat="false" ht="15.75" hidden="false" customHeight="false" outlineLevel="0" collapsed="false">
      <c r="A518" s="296"/>
      <c r="B518" s="296"/>
      <c r="C518" s="296"/>
      <c r="D518" s="296"/>
      <c r="E518" s="296"/>
      <c r="F518" s="296"/>
      <c r="G518" s="296"/>
      <c r="H518" s="296"/>
      <c r="I518" s="296"/>
      <c r="J518" s="296"/>
      <c r="K518" s="296"/>
      <c r="L518" s="296"/>
      <c r="M518" s="296"/>
      <c r="N518" s="296"/>
      <c r="O518" s="296"/>
      <c r="P518" s="296"/>
      <c r="Q518" s="296"/>
      <c r="R518" s="296"/>
      <c r="S518" s="296"/>
      <c r="T518" s="296"/>
      <c r="U518" s="296"/>
      <c r="V518" s="347"/>
      <c r="W518" s="296"/>
      <c r="X518" s="296"/>
      <c r="Y518" s="296"/>
      <c r="Z518" s="296"/>
      <c r="AA518" s="296"/>
      <c r="AB518" s="296"/>
      <c r="AC518" s="296"/>
      <c r="AD518" s="296"/>
      <c r="AE518" s="296"/>
      <c r="AF518" s="296"/>
      <c r="AG518" s="296"/>
      <c r="AH518" s="296"/>
      <c r="AI518" s="296"/>
      <c r="AJ518" s="296"/>
      <c r="AK518" s="296"/>
      <c r="AL518" s="296"/>
      <c r="AM518" s="296"/>
      <c r="AN518" s="296"/>
      <c r="AO518" s="296"/>
      <c r="AP518" s="296"/>
      <c r="AQ518" s="296"/>
      <c r="AR518" s="296"/>
      <c r="AS518" s="296"/>
      <c r="AT518" s="296"/>
      <c r="AU518" s="296"/>
      <c r="AV518" s="296"/>
      <c r="AW518" s="296"/>
      <c r="AX518" s="296"/>
      <c r="AY518" s="296"/>
      <c r="AZ518" s="296"/>
      <c r="BA518" s="296"/>
      <c r="BB518" s="296"/>
      <c r="BC518" s="296"/>
      <c r="BD518" s="296"/>
      <c r="BE518" s="296"/>
      <c r="BF518" s="296"/>
      <c r="BG518" s="296"/>
      <c r="BH518" s="296"/>
      <c r="BI518" s="296"/>
      <c r="BJ518" s="296"/>
    </row>
    <row r="519" customFormat="false" ht="15.75" hidden="false" customHeight="false" outlineLevel="0" collapsed="false">
      <c r="A519" s="296"/>
      <c r="B519" s="296"/>
      <c r="C519" s="296"/>
      <c r="D519" s="296"/>
      <c r="E519" s="296"/>
      <c r="F519" s="296"/>
      <c r="G519" s="296"/>
      <c r="H519" s="296"/>
      <c r="I519" s="296"/>
      <c r="J519" s="296"/>
      <c r="K519" s="296"/>
      <c r="L519" s="296"/>
      <c r="M519" s="296"/>
      <c r="N519" s="296"/>
      <c r="O519" s="296"/>
      <c r="P519" s="296"/>
      <c r="Q519" s="296"/>
      <c r="R519" s="296"/>
      <c r="S519" s="296"/>
      <c r="T519" s="296"/>
      <c r="U519" s="296"/>
      <c r="V519" s="347"/>
      <c r="W519" s="296"/>
      <c r="X519" s="296"/>
      <c r="Y519" s="296"/>
      <c r="Z519" s="296"/>
      <c r="AA519" s="296"/>
      <c r="AB519" s="296"/>
      <c r="AC519" s="296"/>
      <c r="AD519" s="296"/>
      <c r="AE519" s="296"/>
      <c r="AF519" s="296"/>
      <c r="AG519" s="296"/>
      <c r="AH519" s="296"/>
      <c r="AI519" s="296"/>
      <c r="AJ519" s="296"/>
      <c r="AK519" s="296"/>
      <c r="AL519" s="296"/>
      <c r="AM519" s="296"/>
      <c r="AN519" s="296"/>
      <c r="AO519" s="296"/>
      <c r="AP519" s="296"/>
      <c r="AQ519" s="296"/>
      <c r="AR519" s="296"/>
      <c r="AS519" s="296"/>
      <c r="AT519" s="296"/>
      <c r="AU519" s="296"/>
      <c r="AV519" s="296"/>
      <c r="AW519" s="296"/>
      <c r="AX519" s="296"/>
      <c r="AY519" s="296"/>
      <c r="AZ519" s="296"/>
      <c r="BA519" s="296"/>
      <c r="BB519" s="296"/>
      <c r="BC519" s="296"/>
      <c r="BD519" s="296"/>
      <c r="BE519" s="296"/>
      <c r="BF519" s="296"/>
      <c r="BG519" s="296"/>
      <c r="BH519" s="296"/>
      <c r="BI519" s="296"/>
      <c r="BJ519" s="296"/>
    </row>
    <row r="520" customFormat="false" ht="15.75" hidden="false" customHeight="false" outlineLevel="0" collapsed="false">
      <c r="A520" s="296"/>
      <c r="B520" s="296"/>
      <c r="C520" s="296"/>
      <c r="D520" s="296"/>
      <c r="E520" s="296"/>
      <c r="F520" s="296"/>
      <c r="G520" s="296"/>
      <c r="H520" s="296"/>
      <c r="I520" s="296"/>
      <c r="J520" s="296"/>
      <c r="K520" s="296"/>
      <c r="L520" s="296"/>
      <c r="M520" s="296"/>
      <c r="N520" s="296"/>
      <c r="O520" s="296"/>
      <c r="P520" s="296"/>
      <c r="Q520" s="296"/>
      <c r="R520" s="296"/>
      <c r="S520" s="296"/>
      <c r="T520" s="296"/>
      <c r="U520" s="296"/>
      <c r="V520" s="347"/>
      <c r="W520" s="296"/>
      <c r="X520" s="296"/>
      <c r="Y520" s="296"/>
      <c r="Z520" s="296"/>
      <c r="AA520" s="296"/>
      <c r="AB520" s="296"/>
      <c r="AC520" s="296"/>
      <c r="AD520" s="296"/>
      <c r="AE520" s="296"/>
      <c r="AF520" s="296"/>
      <c r="AG520" s="296"/>
      <c r="AH520" s="296"/>
      <c r="AI520" s="296"/>
      <c r="AJ520" s="296"/>
      <c r="AK520" s="296"/>
      <c r="AL520" s="296"/>
      <c r="AM520" s="296"/>
      <c r="AN520" s="296"/>
      <c r="AO520" s="296"/>
      <c r="AP520" s="296"/>
      <c r="AQ520" s="296"/>
      <c r="AR520" s="296"/>
      <c r="AS520" s="296"/>
      <c r="AT520" s="296"/>
      <c r="AU520" s="296"/>
      <c r="AV520" s="296"/>
      <c r="AW520" s="296"/>
      <c r="AX520" s="296"/>
      <c r="AY520" s="296"/>
      <c r="AZ520" s="296"/>
      <c r="BA520" s="296"/>
      <c r="BB520" s="296"/>
      <c r="BC520" s="296"/>
      <c r="BD520" s="296"/>
      <c r="BE520" s="296"/>
      <c r="BF520" s="296"/>
      <c r="BG520" s="296"/>
      <c r="BH520" s="296"/>
      <c r="BI520" s="296"/>
      <c r="BJ520" s="296"/>
    </row>
    <row r="521" customFormat="false" ht="15.75" hidden="false" customHeight="false" outlineLevel="0" collapsed="false">
      <c r="A521" s="296"/>
      <c r="B521" s="296"/>
      <c r="C521" s="296"/>
      <c r="D521" s="296"/>
      <c r="E521" s="296"/>
      <c r="F521" s="296"/>
      <c r="G521" s="296"/>
      <c r="H521" s="296"/>
      <c r="I521" s="296"/>
      <c r="J521" s="296"/>
      <c r="K521" s="296"/>
      <c r="L521" s="296"/>
      <c r="M521" s="296"/>
      <c r="N521" s="296"/>
      <c r="O521" s="296"/>
      <c r="P521" s="296"/>
      <c r="Q521" s="296"/>
      <c r="R521" s="296"/>
      <c r="S521" s="296"/>
      <c r="T521" s="296"/>
      <c r="U521" s="296"/>
      <c r="V521" s="347"/>
      <c r="W521" s="296"/>
      <c r="X521" s="296"/>
      <c r="Y521" s="296"/>
      <c r="Z521" s="296"/>
      <c r="AA521" s="296"/>
      <c r="AB521" s="296"/>
      <c r="AC521" s="296"/>
      <c r="AD521" s="296"/>
      <c r="AE521" s="296"/>
      <c r="AF521" s="296"/>
      <c r="AG521" s="296"/>
      <c r="AH521" s="296"/>
      <c r="AI521" s="296"/>
      <c r="AJ521" s="296"/>
      <c r="AK521" s="296"/>
      <c r="AL521" s="296"/>
      <c r="AM521" s="296"/>
      <c r="AN521" s="296"/>
      <c r="AO521" s="296"/>
      <c r="AP521" s="296"/>
      <c r="AQ521" s="296"/>
      <c r="AR521" s="296"/>
      <c r="AS521" s="296"/>
      <c r="AT521" s="296"/>
      <c r="AU521" s="296"/>
      <c r="AV521" s="296"/>
      <c r="AW521" s="296"/>
      <c r="AX521" s="296"/>
      <c r="AY521" s="296"/>
      <c r="AZ521" s="296"/>
      <c r="BA521" s="296"/>
      <c r="BB521" s="296"/>
      <c r="BC521" s="296"/>
      <c r="BD521" s="296"/>
      <c r="BE521" s="296"/>
      <c r="BF521" s="296"/>
      <c r="BG521" s="296"/>
      <c r="BH521" s="296"/>
      <c r="BI521" s="296"/>
      <c r="BJ521" s="296"/>
    </row>
    <row r="522" customFormat="false" ht="15.75" hidden="false" customHeight="false" outlineLevel="0" collapsed="false">
      <c r="A522" s="296"/>
      <c r="B522" s="296"/>
      <c r="C522" s="296"/>
      <c r="D522" s="296"/>
      <c r="E522" s="296"/>
      <c r="F522" s="296"/>
      <c r="G522" s="296"/>
      <c r="H522" s="296"/>
      <c r="I522" s="296"/>
      <c r="J522" s="296"/>
      <c r="K522" s="296"/>
      <c r="L522" s="296"/>
      <c r="M522" s="296"/>
      <c r="N522" s="296"/>
      <c r="O522" s="296"/>
      <c r="P522" s="296"/>
      <c r="Q522" s="296"/>
      <c r="R522" s="296"/>
      <c r="S522" s="296"/>
      <c r="T522" s="296"/>
      <c r="U522" s="296"/>
      <c r="V522" s="347"/>
      <c r="W522" s="296"/>
      <c r="X522" s="296"/>
      <c r="Y522" s="296"/>
      <c r="Z522" s="296"/>
      <c r="AA522" s="296"/>
      <c r="AB522" s="296"/>
      <c r="AC522" s="296"/>
      <c r="AD522" s="296"/>
      <c r="AE522" s="296"/>
      <c r="AF522" s="296"/>
      <c r="AG522" s="296"/>
      <c r="AH522" s="296"/>
      <c r="AI522" s="296"/>
      <c r="AJ522" s="296"/>
      <c r="AK522" s="296"/>
      <c r="AL522" s="296"/>
      <c r="AM522" s="296"/>
      <c r="AN522" s="296"/>
      <c r="AO522" s="296"/>
      <c r="AP522" s="296"/>
      <c r="AQ522" s="296"/>
      <c r="AR522" s="296"/>
      <c r="AS522" s="296"/>
      <c r="AT522" s="296"/>
      <c r="AU522" s="296"/>
      <c r="AV522" s="296"/>
      <c r="AW522" s="296"/>
      <c r="AX522" s="296"/>
      <c r="AY522" s="296"/>
      <c r="AZ522" s="296"/>
      <c r="BA522" s="296"/>
      <c r="BB522" s="296"/>
      <c r="BC522" s="296"/>
      <c r="BD522" s="296"/>
      <c r="BE522" s="296"/>
      <c r="BF522" s="296"/>
      <c r="BG522" s="296"/>
      <c r="BH522" s="296"/>
      <c r="BI522" s="296"/>
      <c r="BJ522" s="296"/>
    </row>
    <row r="523" customFormat="false" ht="15.75" hidden="false" customHeight="false" outlineLevel="0" collapsed="false">
      <c r="A523" s="296"/>
      <c r="B523" s="296"/>
      <c r="C523" s="296"/>
      <c r="D523" s="296"/>
      <c r="E523" s="296"/>
      <c r="F523" s="296"/>
      <c r="G523" s="296"/>
      <c r="H523" s="296"/>
      <c r="I523" s="296"/>
      <c r="J523" s="296"/>
      <c r="K523" s="296"/>
      <c r="L523" s="296"/>
      <c r="M523" s="296"/>
      <c r="N523" s="296"/>
      <c r="O523" s="296"/>
      <c r="P523" s="296"/>
      <c r="Q523" s="296"/>
      <c r="R523" s="296"/>
      <c r="S523" s="296"/>
      <c r="T523" s="296"/>
      <c r="U523" s="296"/>
      <c r="V523" s="347"/>
      <c r="W523" s="296"/>
      <c r="X523" s="296"/>
      <c r="Y523" s="296"/>
      <c r="Z523" s="296"/>
      <c r="AA523" s="296"/>
      <c r="AB523" s="296"/>
      <c r="AC523" s="296"/>
      <c r="AD523" s="296"/>
      <c r="AE523" s="296"/>
      <c r="AF523" s="296"/>
      <c r="AG523" s="296"/>
      <c r="AH523" s="296"/>
      <c r="AI523" s="296"/>
      <c r="AJ523" s="296"/>
      <c r="AK523" s="296"/>
      <c r="AL523" s="296"/>
      <c r="AM523" s="296"/>
      <c r="AN523" s="296"/>
      <c r="AO523" s="296"/>
      <c r="AP523" s="296"/>
      <c r="AQ523" s="296"/>
      <c r="AR523" s="296"/>
      <c r="AS523" s="296"/>
      <c r="AT523" s="296"/>
      <c r="AU523" s="296"/>
      <c r="AV523" s="296"/>
      <c r="AW523" s="296"/>
      <c r="AX523" s="296"/>
      <c r="AY523" s="296"/>
      <c r="AZ523" s="296"/>
      <c r="BA523" s="296"/>
      <c r="BB523" s="296"/>
      <c r="BC523" s="296"/>
      <c r="BD523" s="296"/>
      <c r="BE523" s="296"/>
      <c r="BF523" s="296"/>
      <c r="BG523" s="296"/>
      <c r="BH523" s="296"/>
      <c r="BI523" s="296"/>
      <c r="BJ523" s="296"/>
    </row>
    <row r="524" customFormat="false" ht="15.75" hidden="false" customHeight="false" outlineLevel="0" collapsed="false">
      <c r="A524" s="296"/>
      <c r="B524" s="296"/>
      <c r="C524" s="296"/>
      <c r="D524" s="296"/>
      <c r="E524" s="296"/>
      <c r="F524" s="296"/>
      <c r="G524" s="296"/>
      <c r="H524" s="296"/>
      <c r="I524" s="296"/>
      <c r="J524" s="296"/>
      <c r="K524" s="296"/>
      <c r="L524" s="296"/>
      <c r="M524" s="296"/>
      <c r="N524" s="296"/>
      <c r="O524" s="296"/>
      <c r="P524" s="296"/>
      <c r="Q524" s="296"/>
      <c r="R524" s="296"/>
      <c r="S524" s="296"/>
      <c r="T524" s="296"/>
      <c r="U524" s="296"/>
      <c r="V524" s="347"/>
      <c r="W524" s="296"/>
      <c r="X524" s="296"/>
      <c r="Y524" s="296"/>
      <c r="Z524" s="296"/>
      <c r="AA524" s="296"/>
      <c r="AB524" s="296"/>
      <c r="AC524" s="296"/>
      <c r="AD524" s="296"/>
      <c r="AE524" s="296"/>
      <c r="AF524" s="296"/>
      <c r="AG524" s="296"/>
      <c r="AH524" s="296"/>
      <c r="AI524" s="296"/>
      <c r="AJ524" s="296"/>
      <c r="AK524" s="296"/>
      <c r="AL524" s="296"/>
      <c r="AM524" s="296"/>
      <c r="AN524" s="296"/>
      <c r="AO524" s="296"/>
      <c r="AP524" s="296"/>
      <c r="AQ524" s="296"/>
      <c r="AR524" s="296"/>
      <c r="AS524" s="296"/>
      <c r="AT524" s="296"/>
      <c r="AU524" s="296"/>
      <c r="AV524" s="296"/>
      <c r="AW524" s="296"/>
      <c r="AX524" s="296"/>
      <c r="AY524" s="296"/>
      <c r="AZ524" s="296"/>
      <c r="BA524" s="296"/>
      <c r="BB524" s="296"/>
      <c r="BC524" s="296"/>
      <c r="BD524" s="296"/>
      <c r="BE524" s="296"/>
      <c r="BF524" s="296"/>
      <c r="BG524" s="296"/>
      <c r="BH524" s="296"/>
      <c r="BI524" s="296"/>
      <c r="BJ524" s="296"/>
    </row>
    <row r="525" customFormat="false" ht="15.75" hidden="false" customHeight="false" outlineLevel="0" collapsed="false">
      <c r="A525" s="296"/>
      <c r="B525" s="296"/>
      <c r="C525" s="296"/>
      <c r="D525" s="296"/>
      <c r="E525" s="296"/>
      <c r="F525" s="296"/>
      <c r="G525" s="296"/>
      <c r="H525" s="296"/>
      <c r="I525" s="296"/>
      <c r="J525" s="296"/>
      <c r="K525" s="296"/>
      <c r="L525" s="296"/>
      <c r="M525" s="296"/>
      <c r="N525" s="296"/>
      <c r="O525" s="296"/>
      <c r="P525" s="296"/>
      <c r="Q525" s="296"/>
      <c r="R525" s="296"/>
      <c r="S525" s="296"/>
      <c r="T525" s="296"/>
      <c r="U525" s="296"/>
      <c r="V525" s="347"/>
      <c r="W525" s="296"/>
      <c r="X525" s="296"/>
      <c r="Y525" s="296"/>
      <c r="Z525" s="296"/>
      <c r="AA525" s="296"/>
      <c r="AB525" s="296"/>
      <c r="AC525" s="296"/>
      <c r="AD525" s="296"/>
      <c r="AE525" s="296"/>
      <c r="AF525" s="296"/>
      <c r="AG525" s="296"/>
      <c r="AH525" s="296"/>
      <c r="AI525" s="296"/>
      <c r="AJ525" s="296"/>
      <c r="AK525" s="296"/>
      <c r="AL525" s="296"/>
      <c r="AM525" s="296"/>
      <c r="AN525" s="296"/>
      <c r="AO525" s="296"/>
      <c r="AP525" s="296"/>
      <c r="AQ525" s="296"/>
      <c r="AR525" s="296"/>
      <c r="AS525" s="296"/>
      <c r="AT525" s="296"/>
      <c r="AU525" s="296"/>
      <c r="AV525" s="296"/>
      <c r="AW525" s="296"/>
      <c r="AX525" s="296"/>
      <c r="AY525" s="296"/>
      <c r="AZ525" s="296"/>
      <c r="BA525" s="296"/>
      <c r="BB525" s="296"/>
      <c r="BC525" s="296"/>
      <c r="BD525" s="296"/>
      <c r="BE525" s="296"/>
      <c r="BF525" s="296"/>
      <c r="BG525" s="296"/>
      <c r="BH525" s="296"/>
      <c r="BI525" s="296"/>
      <c r="BJ525" s="296"/>
    </row>
    <row r="526" customFormat="false" ht="15.75" hidden="false" customHeight="false" outlineLevel="0" collapsed="false">
      <c r="A526" s="296"/>
      <c r="B526" s="296"/>
      <c r="C526" s="296"/>
      <c r="D526" s="296"/>
      <c r="E526" s="296"/>
      <c r="F526" s="296"/>
      <c r="G526" s="296"/>
      <c r="H526" s="296"/>
      <c r="I526" s="296"/>
      <c r="J526" s="296"/>
      <c r="K526" s="296"/>
      <c r="L526" s="296"/>
      <c r="M526" s="296"/>
      <c r="N526" s="296"/>
      <c r="O526" s="296"/>
      <c r="P526" s="296"/>
      <c r="Q526" s="296"/>
      <c r="R526" s="296"/>
      <c r="S526" s="296"/>
      <c r="T526" s="296"/>
      <c r="U526" s="296"/>
      <c r="V526" s="347"/>
      <c r="W526" s="296"/>
      <c r="X526" s="296"/>
      <c r="Y526" s="296"/>
      <c r="Z526" s="296"/>
      <c r="AA526" s="296"/>
      <c r="AB526" s="296"/>
      <c r="AC526" s="296"/>
      <c r="AD526" s="296"/>
      <c r="AE526" s="296"/>
      <c r="AF526" s="296"/>
      <c r="AG526" s="296"/>
      <c r="AH526" s="296"/>
      <c r="AI526" s="296"/>
      <c r="AJ526" s="296"/>
      <c r="AK526" s="296"/>
      <c r="AL526" s="296"/>
      <c r="AM526" s="296"/>
      <c r="AN526" s="296"/>
      <c r="AO526" s="296"/>
      <c r="AP526" s="296"/>
      <c r="AQ526" s="296"/>
      <c r="AR526" s="296"/>
      <c r="AS526" s="296"/>
      <c r="AT526" s="296"/>
      <c r="AU526" s="296"/>
      <c r="AV526" s="296"/>
      <c r="AW526" s="296"/>
      <c r="AX526" s="296"/>
      <c r="AY526" s="296"/>
      <c r="AZ526" s="296"/>
      <c r="BA526" s="296"/>
      <c r="BB526" s="296"/>
      <c r="BC526" s="296"/>
      <c r="BD526" s="296"/>
      <c r="BE526" s="296"/>
      <c r="BF526" s="296"/>
      <c r="BG526" s="296"/>
      <c r="BH526" s="296"/>
      <c r="BI526" s="296"/>
      <c r="BJ526" s="296"/>
    </row>
    <row r="527" customFormat="false" ht="15.75" hidden="false" customHeight="false" outlineLevel="0" collapsed="false">
      <c r="A527" s="296"/>
      <c r="B527" s="296"/>
      <c r="C527" s="296"/>
      <c r="D527" s="296"/>
      <c r="E527" s="296"/>
      <c r="F527" s="296"/>
      <c r="G527" s="296"/>
      <c r="H527" s="296"/>
      <c r="I527" s="296"/>
      <c r="J527" s="296"/>
      <c r="K527" s="296"/>
      <c r="L527" s="296"/>
      <c r="M527" s="296"/>
      <c r="N527" s="296"/>
      <c r="O527" s="296"/>
      <c r="P527" s="296"/>
      <c r="Q527" s="296"/>
      <c r="R527" s="296"/>
      <c r="S527" s="296"/>
      <c r="T527" s="296"/>
      <c r="U527" s="296"/>
      <c r="V527" s="347"/>
      <c r="W527" s="296"/>
      <c r="X527" s="296"/>
      <c r="Y527" s="296"/>
      <c r="Z527" s="296"/>
      <c r="AA527" s="296"/>
      <c r="AB527" s="296"/>
      <c r="AC527" s="296"/>
      <c r="AD527" s="296"/>
      <c r="AE527" s="296"/>
      <c r="AF527" s="296"/>
      <c r="AG527" s="296"/>
      <c r="AH527" s="296"/>
      <c r="AI527" s="296"/>
      <c r="AJ527" s="296"/>
      <c r="AK527" s="296"/>
      <c r="AL527" s="296"/>
      <c r="AM527" s="296"/>
      <c r="AN527" s="296"/>
      <c r="AO527" s="296"/>
      <c r="AP527" s="296"/>
      <c r="AQ527" s="296"/>
      <c r="AR527" s="296"/>
      <c r="AS527" s="296"/>
      <c r="AT527" s="296"/>
      <c r="AU527" s="296"/>
      <c r="AV527" s="296"/>
      <c r="AW527" s="296"/>
      <c r="AX527" s="296"/>
      <c r="AY527" s="296"/>
      <c r="AZ527" s="296"/>
      <c r="BA527" s="296"/>
      <c r="BB527" s="296"/>
      <c r="BC527" s="296"/>
      <c r="BD527" s="296"/>
      <c r="BE527" s="296"/>
      <c r="BF527" s="296"/>
      <c r="BG527" s="296"/>
      <c r="BH527" s="296"/>
      <c r="BI527" s="296"/>
      <c r="BJ527" s="296"/>
    </row>
    <row r="528" customFormat="false" ht="15.75" hidden="false" customHeight="false" outlineLevel="0" collapsed="false">
      <c r="A528" s="296"/>
      <c r="B528" s="296"/>
      <c r="C528" s="296"/>
      <c r="D528" s="296"/>
      <c r="E528" s="296"/>
      <c r="F528" s="296"/>
      <c r="G528" s="296"/>
      <c r="H528" s="296"/>
      <c r="I528" s="296"/>
      <c r="J528" s="296"/>
      <c r="K528" s="296"/>
      <c r="L528" s="296"/>
      <c r="M528" s="296"/>
      <c r="N528" s="296"/>
      <c r="O528" s="296"/>
      <c r="P528" s="296"/>
      <c r="Q528" s="296"/>
      <c r="R528" s="296"/>
      <c r="S528" s="296"/>
      <c r="T528" s="296"/>
      <c r="U528" s="296"/>
      <c r="V528" s="347"/>
      <c r="W528" s="296"/>
      <c r="X528" s="296"/>
      <c r="Y528" s="296"/>
      <c r="Z528" s="296"/>
      <c r="AA528" s="296"/>
      <c r="AB528" s="296"/>
      <c r="AC528" s="296"/>
      <c r="AD528" s="296"/>
      <c r="AE528" s="296"/>
      <c r="AF528" s="296"/>
      <c r="AG528" s="296"/>
      <c r="AH528" s="296"/>
      <c r="AI528" s="296"/>
      <c r="AJ528" s="296"/>
      <c r="AK528" s="296"/>
      <c r="AL528" s="296"/>
      <c r="AM528" s="296"/>
      <c r="AN528" s="296"/>
      <c r="AO528" s="296"/>
      <c r="AP528" s="296"/>
      <c r="AQ528" s="296"/>
      <c r="AR528" s="296"/>
      <c r="AS528" s="296"/>
      <c r="AT528" s="296"/>
      <c r="AU528" s="296"/>
      <c r="AV528" s="296"/>
      <c r="AW528" s="296"/>
      <c r="AX528" s="296"/>
      <c r="AY528" s="296"/>
      <c r="AZ528" s="296"/>
      <c r="BA528" s="296"/>
      <c r="BB528" s="296"/>
      <c r="BC528" s="296"/>
      <c r="BD528" s="296"/>
      <c r="BE528" s="296"/>
      <c r="BF528" s="296"/>
      <c r="BG528" s="296"/>
      <c r="BH528" s="296"/>
      <c r="BI528" s="296"/>
      <c r="BJ528" s="296"/>
    </row>
    <row r="529" customFormat="false" ht="15.75" hidden="false" customHeight="false" outlineLevel="0" collapsed="false">
      <c r="A529" s="296"/>
      <c r="B529" s="296"/>
      <c r="C529" s="296"/>
      <c r="D529" s="296"/>
      <c r="E529" s="296"/>
      <c r="F529" s="296"/>
      <c r="G529" s="296"/>
      <c r="H529" s="296"/>
      <c r="I529" s="296"/>
      <c r="J529" s="296"/>
      <c r="K529" s="296"/>
      <c r="L529" s="296"/>
      <c r="M529" s="296"/>
      <c r="N529" s="296"/>
      <c r="O529" s="296"/>
      <c r="P529" s="296"/>
      <c r="Q529" s="296"/>
      <c r="R529" s="296"/>
      <c r="S529" s="296"/>
      <c r="T529" s="296"/>
      <c r="U529" s="296"/>
      <c r="V529" s="347"/>
      <c r="W529" s="296"/>
      <c r="X529" s="296"/>
      <c r="Y529" s="296"/>
      <c r="Z529" s="296"/>
      <c r="AA529" s="296"/>
      <c r="AB529" s="296"/>
      <c r="AC529" s="296"/>
      <c r="AD529" s="296"/>
      <c r="AE529" s="296"/>
      <c r="AF529" s="296"/>
      <c r="AG529" s="296"/>
      <c r="AH529" s="296"/>
      <c r="AI529" s="296"/>
      <c r="AJ529" s="296"/>
      <c r="AK529" s="296"/>
      <c r="AL529" s="296"/>
      <c r="AM529" s="296"/>
      <c r="AN529" s="296"/>
      <c r="AO529" s="296"/>
      <c r="AP529" s="296"/>
      <c r="AQ529" s="296"/>
      <c r="AR529" s="296"/>
      <c r="AS529" s="296"/>
      <c r="AT529" s="296"/>
      <c r="AU529" s="296"/>
      <c r="AV529" s="296"/>
      <c r="AW529" s="296"/>
      <c r="AX529" s="296"/>
      <c r="AY529" s="296"/>
      <c r="AZ529" s="296"/>
      <c r="BA529" s="296"/>
      <c r="BB529" s="296"/>
      <c r="BC529" s="296"/>
      <c r="BD529" s="296"/>
      <c r="BE529" s="296"/>
      <c r="BF529" s="296"/>
      <c r="BG529" s="296"/>
      <c r="BH529" s="296"/>
      <c r="BI529" s="296"/>
      <c r="BJ529" s="296"/>
    </row>
    <row r="530" customFormat="false" ht="15.75" hidden="false" customHeight="false" outlineLevel="0" collapsed="false">
      <c r="A530" s="296"/>
      <c r="B530" s="296"/>
      <c r="C530" s="296"/>
      <c r="D530" s="296"/>
      <c r="E530" s="296"/>
      <c r="F530" s="296"/>
      <c r="G530" s="296"/>
      <c r="H530" s="296"/>
      <c r="I530" s="296"/>
      <c r="J530" s="296"/>
      <c r="K530" s="296"/>
      <c r="L530" s="296"/>
      <c r="M530" s="296"/>
      <c r="N530" s="296"/>
      <c r="O530" s="296"/>
      <c r="P530" s="296"/>
      <c r="Q530" s="296"/>
      <c r="R530" s="296"/>
      <c r="S530" s="296"/>
      <c r="T530" s="296"/>
      <c r="U530" s="296"/>
      <c r="V530" s="347"/>
      <c r="W530" s="296"/>
      <c r="X530" s="296"/>
      <c r="Y530" s="296"/>
      <c r="Z530" s="296"/>
      <c r="AA530" s="296"/>
      <c r="AB530" s="296"/>
      <c r="AC530" s="296"/>
      <c r="AD530" s="296"/>
      <c r="AE530" s="296"/>
      <c r="AF530" s="296"/>
      <c r="AG530" s="296"/>
      <c r="AH530" s="296"/>
      <c r="AI530" s="296"/>
      <c r="AJ530" s="296"/>
      <c r="AK530" s="296"/>
      <c r="AL530" s="296"/>
      <c r="AM530" s="296"/>
      <c r="AN530" s="296"/>
      <c r="AO530" s="296"/>
      <c r="AP530" s="296"/>
      <c r="AQ530" s="296"/>
      <c r="AR530" s="296"/>
      <c r="AS530" s="296"/>
      <c r="AT530" s="296"/>
      <c r="AU530" s="296"/>
      <c r="AV530" s="296"/>
      <c r="AW530" s="296"/>
      <c r="AX530" s="296"/>
      <c r="AY530" s="296"/>
      <c r="AZ530" s="296"/>
      <c r="BA530" s="296"/>
      <c r="BB530" s="296"/>
      <c r="BC530" s="296"/>
      <c r="BD530" s="296"/>
      <c r="BE530" s="296"/>
      <c r="BF530" s="296"/>
      <c r="BG530" s="296"/>
      <c r="BH530" s="296"/>
      <c r="BI530" s="296"/>
      <c r="BJ530" s="296"/>
    </row>
    <row r="531" customFormat="false" ht="15.75" hidden="false" customHeight="false" outlineLevel="0" collapsed="false">
      <c r="A531" s="296"/>
      <c r="B531" s="296"/>
      <c r="C531" s="296"/>
      <c r="D531" s="296"/>
      <c r="E531" s="296"/>
      <c r="F531" s="296"/>
      <c r="G531" s="296"/>
      <c r="H531" s="296"/>
      <c r="I531" s="296"/>
      <c r="J531" s="296"/>
      <c r="K531" s="296"/>
      <c r="L531" s="296"/>
      <c r="M531" s="296"/>
      <c r="N531" s="296"/>
      <c r="O531" s="296"/>
      <c r="P531" s="296"/>
      <c r="Q531" s="296"/>
      <c r="R531" s="296"/>
      <c r="S531" s="296"/>
      <c r="T531" s="296"/>
      <c r="U531" s="296"/>
      <c r="V531" s="347"/>
      <c r="W531" s="296"/>
      <c r="X531" s="296"/>
      <c r="Y531" s="296"/>
      <c r="Z531" s="296"/>
      <c r="AA531" s="296"/>
      <c r="AB531" s="296"/>
      <c r="AC531" s="296"/>
      <c r="AD531" s="296"/>
      <c r="AE531" s="296"/>
      <c r="AF531" s="296"/>
      <c r="AG531" s="296"/>
      <c r="AH531" s="296"/>
      <c r="AI531" s="296"/>
      <c r="AJ531" s="296"/>
      <c r="AK531" s="296"/>
      <c r="AL531" s="296"/>
      <c r="AM531" s="296"/>
      <c r="AN531" s="296"/>
      <c r="AO531" s="296"/>
      <c r="AP531" s="296"/>
      <c r="AQ531" s="296"/>
      <c r="AR531" s="296"/>
      <c r="AS531" s="296"/>
      <c r="AT531" s="296"/>
      <c r="AU531" s="296"/>
      <c r="AV531" s="296"/>
      <c r="AW531" s="296"/>
      <c r="AX531" s="296"/>
      <c r="AY531" s="296"/>
      <c r="AZ531" s="296"/>
      <c r="BA531" s="296"/>
      <c r="BB531" s="296"/>
      <c r="BC531" s="296"/>
      <c r="BD531" s="296"/>
      <c r="BE531" s="296"/>
      <c r="BF531" s="296"/>
      <c r="BG531" s="296"/>
      <c r="BH531" s="296"/>
      <c r="BI531" s="296"/>
      <c r="BJ531" s="296"/>
    </row>
    <row r="532" customFormat="false" ht="15.75" hidden="false" customHeight="false" outlineLevel="0" collapsed="false">
      <c r="A532" s="296"/>
      <c r="B532" s="296"/>
      <c r="C532" s="296"/>
      <c r="D532" s="296"/>
      <c r="E532" s="296"/>
      <c r="F532" s="296"/>
      <c r="G532" s="296"/>
      <c r="H532" s="296"/>
      <c r="I532" s="296"/>
      <c r="J532" s="296"/>
      <c r="K532" s="296"/>
      <c r="L532" s="296"/>
      <c r="M532" s="296"/>
      <c r="N532" s="296"/>
      <c r="O532" s="296"/>
      <c r="P532" s="296"/>
      <c r="Q532" s="296"/>
      <c r="R532" s="296"/>
      <c r="S532" s="296"/>
      <c r="T532" s="296"/>
      <c r="U532" s="296"/>
      <c r="V532" s="347"/>
      <c r="W532" s="296"/>
      <c r="X532" s="296"/>
      <c r="Y532" s="296"/>
      <c r="Z532" s="296"/>
      <c r="AA532" s="296"/>
      <c r="AB532" s="296"/>
      <c r="AC532" s="296"/>
      <c r="AD532" s="296"/>
      <c r="AE532" s="296"/>
      <c r="AF532" s="296"/>
      <c r="AG532" s="296"/>
      <c r="AH532" s="296"/>
      <c r="AI532" s="296"/>
      <c r="AJ532" s="296"/>
      <c r="AK532" s="296"/>
      <c r="AL532" s="296"/>
      <c r="AM532" s="296"/>
      <c r="AN532" s="296"/>
      <c r="AO532" s="296"/>
      <c r="AP532" s="296"/>
      <c r="AQ532" s="296"/>
      <c r="AR532" s="296"/>
      <c r="AS532" s="296"/>
      <c r="AT532" s="296"/>
      <c r="AU532" s="296"/>
      <c r="AV532" s="296"/>
      <c r="AW532" s="296"/>
      <c r="AX532" s="296"/>
      <c r="AY532" s="296"/>
      <c r="AZ532" s="296"/>
      <c r="BA532" s="296"/>
      <c r="BB532" s="296"/>
      <c r="BC532" s="296"/>
      <c r="BD532" s="296"/>
      <c r="BE532" s="296"/>
      <c r="BF532" s="296"/>
      <c r="BG532" s="296"/>
      <c r="BH532" s="296"/>
      <c r="BI532" s="296"/>
      <c r="BJ532" s="296"/>
    </row>
    <row r="533" customFormat="false" ht="15.75" hidden="false" customHeight="false" outlineLevel="0" collapsed="false">
      <c r="A533" s="296"/>
      <c r="B533" s="296"/>
      <c r="C533" s="296"/>
      <c r="D533" s="296"/>
      <c r="E533" s="296"/>
      <c r="F533" s="296"/>
      <c r="G533" s="296"/>
      <c r="H533" s="296"/>
      <c r="I533" s="296"/>
      <c r="J533" s="296"/>
      <c r="K533" s="296"/>
      <c r="L533" s="296"/>
      <c r="M533" s="296"/>
      <c r="N533" s="296"/>
      <c r="O533" s="296"/>
      <c r="P533" s="296"/>
      <c r="Q533" s="296"/>
      <c r="R533" s="296"/>
      <c r="S533" s="296"/>
      <c r="T533" s="296"/>
      <c r="U533" s="296"/>
      <c r="V533" s="347"/>
      <c r="W533" s="296"/>
      <c r="X533" s="296"/>
      <c r="Y533" s="296"/>
      <c r="Z533" s="296"/>
      <c r="AA533" s="296"/>
      <c r="AB533" s="296"/>
      <c r="AC533" s="296"/>
      <c r="AD533" s="296"/>
      <c r="AE533" s="296"/>
      <c r="AF533" s="296"/>
      <c r="AG533" s="296"/>
      <c r="AH533" s="296"/>
      <c r="AI533" s="296"/>
      <c r="AJ533" s="296"/>
      <c r="AK533" s="296"/>
      <c r="AL533" s="296"/>
      <c r="AM533" s="296"/>
      <c r="AN533" s="296"/>
      <c r="AO533" s="296"/>
      <c r="AP533" s="296"/>
      <c r="AQ533" s="296"/>
      <c r="AR533" s="296"/>
      <c r="AS533" s="296"/>
      <c r="AT533" s="296"/>
      <c r="AU533" s="296"/>
      <c r="AV533" s="296"/>
      <c r="AW533" s="296"/>
      <c r="AX533" s="296"/>
      <c r="AY533" s="296"/>
      <c r="AZ533" s="296"/>
      <c r="BA533" s="296"/>
      <c r="BB533" s="296"/>
      <c r="BC533" s="296"/>
      <c r="BD533" s="296"/>
      <c r="BE533" s="296"/>
      <c r="BF533" s="296"/>
      <c r="BG533" s="296"/>
      <c r="BH533" s="296"/>
      <c r="BI533" s="296"/>
      <c r="BJ533" s="296"/>
    </row>
    <row r="534" customFormat="false" ht="15.75" hidden="false" customHeight="false" outlineLevel="0" collapsed="false">
      <c r="A534" s="296"/>
      <c r="B534" s="296"/>
      <c r="C534" s="296"/>
      <c r="D534" s="296"/>
      <c r="E534" s="296"/>
      <c r="F534" s="296"/>
      <c r="G534" s="296"/>
      <c r="H534" s="296"/>
      <c r="I534" s="296"/>
      <c r="J534" s="296"/>
      <c r="K534" s="296"/>
      <c r="L534" s="296"/>
      <c r="M534" s="296"/>
      <c r="N534" s="296"/>
      <c r="O534" s="296"/>
      <c r="P534" s="296"/>
      <c r="Q534" s="296"/>
      <c r="R534" s="296"/>
      <c r="S534" s="296"/>
      <c r="T534" s="296"/>
      <c r="U534" s="296"/>
      <c r="V534" s="347"/>
      <c r="W534" s="296"/>
      <c r="X534" s="296"/>
      <c r="Y534" s="296"/>
      <c r="Z534" s="296"/>
      <c r="AA534" s="296"/>
      <c r="AB534" s="296"/>
      <c r="AC534" s="296"/>
      <c r="AD534" s="296"/>
      <c r="AE534" s="296"/>
      <c r="AF534" s="296"/>
      <c r="AG534" s="296"/>
      <c r="AH534" s="296"/>
      <c r="AI534" s="296"/>
      <c r="AJ534" s="296"/>
      <c r="AK534" s="296"/>
      <c r="AL534" s="296"/>
      <c r="AM534" s="296"/>
      <c r="AN534" s="296"/>
      <c r="AO534" s="296"/>
      <c r="AP534" s="296"/>
      <c r="AQ534" s="296"/>
      <c r="AR534" s="296"/>
      <c r="AS534" s="296"/>
      <c r="AT534" s="296"/>
      <c r="AU534" s="296"/>
      <c r="AV534" s="296"/>
      <c r="AW534" s="296"/>
      <c r="AX534" s="296"/>
      <c r="AY534" s="296"/>
      <c r="AZ534" s="296"/>
      <c r="BA534" s="296"/>
      <c r="BB534" s="296"/>
      <c r="BC534" s="296"/>
      <c r="BD534" s="296"/>
      <c r="BE534" s="296"/>
      <c r="BF534" s="296"/>
      <c r="BG534" s="296"/>
      <c r="BH534" s="296"/>
      <c r="BI534" s="296"/>
      <c r="BJ534" s="296"/>
    </row>
    <row r="535" customFormat="false" ht="15.75" hidden="false" customHeight="false" outlineLevel="0" collapsed="false">
      <c r="A535" s="296"/>
      <c r="B535" s="296"/>
      <c r="C535" s="296"/>
      <c r="D535" s="296"/>
      <c r="E535" s="296"/>
      <c r="F535" s="296"/>
      <c r="G535" s="296"/>
      <c r="H535" s="296"/>
      <c r="I535" s="296"/>
      <c r="J535" s="296"/>
      <c r="K535" s="296"/>
      <c r="L535" s="296"/>
      <c r="M535" s="296"/>
      <c r="N535" s="296"/>
      <c r="O535" s="296"/>
      <c r="P535" s="296"/>
      <c r="Q535" s="296"/>
      <c r="R535" s="296"/>
      <c r="S535" s="296"/>
      <c r="T535" s="296"/>
      <c r="U535" s="296"/>
      <c r="V535" s="347"/>
      <c r="W535" s="296"/>
      <c r="X535" s="296"/>
      <c r="Y535" s="296"/>
      <c r="Z535" s="296"/>
      <c r="AA535" s="296"/>
      <c r="AB535" s="296"/>
      <c r="AC535" s="296"/>
      <c r="AD535" s="296"/>
      <c r="AE535" s="296"/>
      <c r="AF535" s="296"/>
      <c r="AG535" s="296"/>
      <c r="AH535" s="296"/>
      <c r="AI535" s="296"/>
      <c r="AJ535" s="296"/>
      <c r="AK535" s="296"/>
      <c r="AL535" s="296"/>
      <c r="AM535" s="296"/>
      <c r="AN535" s="296"/>
      <c r="AO535" s="296"/>
      <c r="AP535" s="296"/>
      <c r="AQ535" s="296"/>
      <c r="AR535" s="296"/>
      <c r="AS535" s="296"/>
      <c r="AT535" s="296"/>
      <c r="AU535" s="296"/>
      <c r="AV535" s="296"/>
      <c r="AW535" s="296"/>
      <c r="AX535" s="296"/>
      <c r="AY535" s="296"/>
      <c r="AZ535" s="296"/>
      <c r="BA535" s="296"/>
      <c r="BB535" s="296"/>
      <c r="BC535" s="296"/>
      <c r="BD535" s="296"/>
      <c r="BE535" s="296"/>
      <c r="BF535" s="296"/>
      <c r="BG535" s="296"/>
      <c r="BH535" s="296"/>
      <c r="BI535" s="296"/>
      <c r="BJ535" s="296"/>
    </row>
    <row r="536" customFormat="false" ht="15.75" hidden="false" customHeight="false" outlineLevel="0" collapsed="false">
      <c r="A536" s="296"/>
      <c r="B536" s="296"/>
      <c r="C536" s="296"/>
      <c r="D536" s="296"/>
      <c r="E536" s="296"/>
      <c r="F536" s="296"/>
      <c r="G536" s="296"/>
      <c r="H536" s="296"/>
      <c r="I536" s="296"/>
      <c r="J536" s="296"/>
      <c r="K536" s="296"/>
      <c r="L536" s="296"/>
      <c r="M536" s="296"/>
      <c r="N536" s="296"/>
      <c r="O536" s="296"/>
      <c r="P536" s="296"/>
      <c r="Q536" s="296"/>
      <c r="R536" s="296"/>
      <c r="S536" s="296"/>
      <c r="T536" s="296"/>
      <c r="U536" s="296"/>
      <c r="V536" s="347"/>
      <c r="W536" s="296"/>
      <c r="X536" s="296"/>
      <c r="Y536" s="296"/>
      <c r="Z536" s="296"/>
      <c r="AA536" s="296"/>
      <c r="AB536" s="296"/>
      <c r="AC536" s="296"/>
      <c r="AD536" s="296"/>
      <c r="AE536" s="296"/>
      <c r="AF536" s="296"/>
      <c r="AG536" s="296"/>
      <c r="AH536" s="296"/>
      <c r="AI536" s="296"/>
      <c r="AJ536" s="296"/>
      <c r="AK536" s="296"/>
      <c r="AL536" s="296"/>
      <c r="AM536" s="296"/>
      <c r="AN536" s="296"/>
      <c r="AO536" s="296"/>
      <c r="AP536" s="296"/>
      <c r="AQ536" s="296"/>
      <c r="AR536" s="296"/>
      <c r="AS536" s="296"/>
      <c r="AT536" s="296"/>
      <c r="AU536" s="296"/>
      <c r="AV536" s="296"/>
      <c r="AW536" s="296"/>
      <c r="AX536" s="296"/>
      <c r="AY536" s="296"/>
      <c r="AZ536" s="296"/>
      <c r="BA536" s="296"/>
      <c r="BB536" s="296"/>
      <c r="BC536" s="296"/>
      <c r="BD536" s="296"/>
      <c r="BE536" s="296"/>
      <c r="BF536" s="296"/>
      <c r="BG536" s="296"/>
      <c r="BH536" s="296"/>
      <c r="BI536" s="296"/>
      <c r="BJ536" s="296"/>
    </row>
    <row r="537" customFormat="false" ht="15.75" hidden="false" customHeight="false" outlineLevel="0" collapsed="false">
      <c r="A537" s="296"/>
      <c r="B537" s="296"/>
      <c r="C537" s="296"/>
      <c r="D537" s="296"/>
      <c r="E537" s="296"/>
      <c r="F537" s="296"/>
      <c r="G537" s="296"/>
      <c r="H537" s="296"/>
      <c r="I537" s="296"/>
      <c r="J537" s="296"/>
      <c r="K537" s="296"/>
      <c r="L537" s="296"/>
      <c r="M537" s="296"/>
      <c r="N537" s="296"/>
      <c r="O537" s="296"/>
      <c r="P537" s="296"/>
      <c r="Q537" s="296"/>
      <c r="R537" s="296"/>
      <c r="S537" s="296"/>
      <c r="T537" s="296"/>
      <c r="U537" s="296"/>
      <c r="V537" s="347"/>
      <c r="W537" s="296"/>
      <c r="X537" s="296"/>
      <c r="Y537" s="296"/>
      <c r="Z537" s="296"/>
      <c r="AA537" s="296"/>
      <c r="AB537" s="296"/>
      <c r="AC537" s="296"/>
      <c r="AD537" s="296"/>
      <c r="AE537" s="296"/>
      <c r="AF537" s="296"/>
      <c r="AG537" s="296"/>
      <c r="AH537" s="296"/>
      <c r="AI537" s="296"/>
      <c r="AJ537" s="296"/>
      <c r="AK537" s="296"/>
      <c r="AL537" s="296"/>
      <c r="AM537" s="296"/>
      <c r="AN537" s="296"/>
      <c r="AO537" s="296"/>
      <c r="AP537" s="296"/>
      <c r="AQ537" s="296"/>
      <c r="AR537" s="296"/>
      <c r="AS537" s="296"/>
      <c r="AT537" s="296"/>
      <c r="AU537" s="296"/>
      <c r="AV537" s="296"/>
      <c r="AW537" s="296"/>
      <c r="AX537" s="296"/>
      <c r="AY537" s="296"/>
      <c r="AZ537" s="296"/>
      <c r="BA537" s="296"/>
      <c r="BB537" s="296"/>
      <c r="BC537" s="296"/>
      <c r="BD537" s="296"/>
      <c r="BE537" s="296"/>
      <c r="BF537" s="296"/>
      <c r="BG537" s="296"/>
      <c r="BH537" s="296"/>
      <c r="BI537" s="296"/>
      <c r="BJ537" s="296"/>
    </row>
    <row r="538" customFormat="false" ht="15.75" hidden="false" customHeight="false" outlineLevel="0" collapsed="false">
      <c r="A538" s="296"/>
      <c r="B538" s="296"/>
      <c r="C538" s="296"/>
      <c r="D538" s="296"/>
      <c r="E538" s="296"/>
      <c r="F538" s="296"/>
      <c r="G538" s="296"/>
      <c r="H538" s="296"/>
      <c r="I538" s="296"/>
      <c r="J538" s="296"/>
      <c r="K538" s="296"/>
      <c r="L538" s="296"/>
      <c r="M538" s="296"/>
      <c r="N538" s="296"/>
      <c r="O538" s="296"/>
      <c r="P538" s="296"/>
      <c r="Q538" s="296"/>
      <c r="R538" s="296"/>
      <c r="S538" s="296"/>
      <c r="T538" s="296"/>
      <c r="U538" s="296"/>
      <c r="V538" s="347"/>
      <c r="W538" s="296"/>
      <c r="X538" s="296"/>
      <c r="Y538" s="296"/>
      <c r="Z538" s="296"/>
      <c r="AA538" s="296"/>
      <c r="AB538" s="296"/>
      <c r="AC538" s="296"/>
      <c r="AD538" s="296"/>
      <c r="AE538" s="296"/>
      <c r="AF538" s="296"/>
      <c r="AG538" s="296"/>
      <c r="AH538" s="296"/>
      <c r="AI538" s="296"/>
      <c r="AJ538" s="296"/>
      <c r="AK538" s="296"/>
      <c r="AL538" s="296"/>
      <c r="AM538" s="296"/>
      <c r="AN538" s="296"/>
      <c r="AO538" s="296"/>
      <c r="AP538" s="296"/>
      <c r="AQ538" s="296"/>
      <c r="AR538" s="296"/>
      <c r="AS538" s="296"/>
      <c r="AT538" s="296"/>
      <c r="AU538" s="296"/>
      <c r="AV538" s="296"/>
      <c r="AW538" s="296"/>
      <c r="AX538" s="296"/>
      <c r="AY538" s="296"/>
      <c r="AZ538" s="296"/>
      <c r="BA538" s="296"/>
      <c r="BB538" s="296"/>
      <c r="BC538" s="296"/>
      <c r="BD538" s="296"/>
      <c r="BE538" s="296"/>
      <c r="BF538" s="296"/>
      <c r="BG538" s="296"/>
      <c r="BH538" s="296"/>
      <c r="BI538" s="296"/>
      <c r="BJ538" s="296"/>
    </row>
    <row r="539" customFormat="false" ht="15.75" hidden="false" customHeight="false" outlineLevel="0" collapsed="false">
      <c r="A539" s="296"/>
      <c r="B539" s="296"/>
      <c r="C539" s="296"/>
      <c r="D539" s="296"/>
      <c r="E539" s="296"/>
      <c r="F539" s="296"/>
      <c r="G539" s="296"/>
      <c r="H539" s="296"/>
      <c r="I539" s="296"/>
      <c r="J539" s="296"/>
      <c r="K539" s="296"/>
      <c r="L539" s="296"/>
      <c r="M539" s="296"/>
      <c r="N539" s="296"/>
      <c r="O539" s="296"/>
      <c r="P539" s="296"/>
      <c r="Q539" s="296"/>
      <c r="R539" s="296"/>
      <c r="S539" s="296"/>
      <c r="T539" s="296"/>
      <c r="U539" s="296"/>
      <c r="V539" s="347"/>
      <c r="W539" s="296"/>
      <c r="X539" s="296"/>
      <c r="Y539" s="296"/>
      <c r="Z539" s="296"/>
      <c r="AA539" s="296"/>
      <c r="AB539" s="296"/>
      <c r="AC539" s="296"/>
      <c r="AD539" s="296"/>
      <c r="AE539" s="296"/>
      <c r="AF539" s="296"/>
      <c r="AG539" s="296"/>
      <c r="AH539" s="296"/>
      <c r="AI539" s="296"/>
      <c r="AJ539" s="296"/>
      <c r="AK539" s="296"/>
      <c r="AL539" s="296"/>
      <c r="AM539" s="296"/>
      <c r="AN539" s="296"/>
      <c r="AO539" s="296"/>
      <c r="AP539" s="296"/>
      <c r="AQ539" s="296"/>
      <c r="AR539" s="296"/>
      <c r="AS539" s="296"/>
      <c r="AT539" s="296"/>
      <c r="AU539" s="296"/>
      <c r="AV539" s="296"/>
      <c r="AW539" s="296"/>
      <c r="AX539" s="296"/>
      <c r="AY539" s="296"/>
      <c r="AZ539" s="296"/>
      <c r="BA539" s="296"/>
      <c r="BB539" s="296"/>
      <c r="BC539" s="296"/>
      <c r="BD539" s="296"/>
      <c r="BE539" s="296"/>
      <c r="BF539" s="296"/>
      <c r="BG539" s="296"/>
      <c r="BH539" s="296"/>
      <c r="BI539" s="296"/>
      <c r="BJ539" s="296"/>
    </row>
    <row r="540" customFormat="false" ht="15.75" hidden="false" customHeight="false" outlineLevel="0" collapsed="false">
      <c r="A540" s="296"/>
      <c r="B540" s="296"/>
      <c r="C540" s="296"/>
      <c r="D540" s="296"/>
      <c r="E540" s="296"/>
      <c r="F540" s="296"/>
      <c r="G540" s="296"/>
      <c r="H540" s="296"/>
      <c r="I540" s="296"/>
      <c r="J540" s="296"/>
      <c r="K540" s="296"/>
      <c r="L540" s="296"/>
      <c r="M540" s="296"/>
      <c r="N540" s="296"/>
      <c r="O540" s="296"/>
      <c r="P540" s="296"/>
      <c r="Q540" s="296"/>
      <c r="R540" s="296"/>
      <c r="S540" s="296"/>
      <c r="T540" s="296"/>
      <c r="U540" s="296"/>
      <c r="V540" s="347"/>
      <c r="W540" s="296"/>
      <c r="X540" s="296"/>
      <c r="Y540" s="296"/>
      <c r="Z540" s="296"/>
      <c r="AA540" s="296"/>
      <c r="AB540" s="296"/>
      <c r="AC540" s="296"/>
      <c r="AD540" s="296"/>
      <c r="AE540" s="296"/>
      <c r="AF540" s="296"/>
      <c r="AG540" s="296"/>
      <c r="AH540" s="296"/>
      <c r="AI540" s="296"/>
      <c r="AJ540" s="296"/>
      <c r="AK540" s="296"/>
      <c r="AL540" s="296"/>
      <c r="AM540" s="296"/>
      <c r="AN540" s="296"/>
      <c r="AO540" s="296"/>
      <c r="AP540" s="296"/>
      <c r="AQ540" s="296"/>
      <c r="AR540" s="296"/>
      <c r="AS540" s="296"/>
      <c r="AT540" s="296"/>
      <c r="AU540" s="296"/>
      <c r="AV540" s="296"/>
      <c r="AW540" s="296"/>
      <c r="AX540" s="296"/>
      <c r="AY540" s="296"/>
      <c r="AZ540" s="296"/>
      <c r="BA540" s="296"/>
      <c r="BB540" s="296"/>
      <c r="BC540" s="296"/>
      <c r="BD540" s="296"/>
      <c r="BE540" s="296"/>
      <c r="BF540" s="296"/>
      <c r="BG540" s="296"/>
      <c r="BH540" s="296"/>
      <c r="BI540" s="296"/>
      <c r="BJ540" s="296"/>
    </row>
    <row r="541" customFormat="false" ht="15.75" hidden="false" customHeight="false" outlineLevel="0" collapsed="false">
      <c r="A541" s="296"/>
      <c r="B541" s="296"/>
      <c r="C541" s="296"/>
      <c r="D541" s="296"/>
      <c r="E541" s="296"/>
      <c r="F541" s="296"/>
      <c r="G541" s="296"/>
      <c r="H541" s="296"/>
      <c r="I541" s="296"/>
      <c r="J541" s="296"/>
      <c r="K541" s="296"/>
      <c r="L541" s="296"/>
      <c r="M541" s="296"/>
      <c r="N541" s="296"/>
      <c r="O541" s="296"/>
      <c r="P541" s="296"/>
      <c r="Q541" s="296"/>
      <c r="R541" s="296"/>
      <c r="S541" s="296"/>
      <c r="T541" s="296"/>
      <c r="U541" s="296"/>
      <c r="V541" s="347"/>
      <c r="W541" s="296"/>
      <c r="X541" s="296"/>
      <c r="Y541" s="296"/>
      <c r="Z541" s="296"/>
      <c r="AA541" s="296"/>
      <c r="AB541" s="296"/>
      <c r="AC541" s="296"/>
      <c r="AD541" s="296"/>
      <c r="AE541" s="296"/>
      <c r="AF541" s="296"/>
      <c r="AG541" s="296"/>
      <c r="AH541" s="296"/>
      <c r="AI541" s="296"/>
      <c r="AJ541" s="296"/>
      <c r="AK541" s="296"/>
      <c r="AL541" s="296"/>
      <c r="AM541" s="296"/>
      <c r="AN541" s="296"/>
      <c r="AO541" s="296"/>
      <c r="AP541" s="296"/>
      <c r="AQ541" s="296"/>
      <c r="AR541" s="296"/>
      <c r="AS541" s="296"/>
      <c r="AT541" s="296"/>
      <c r="AU541" s="296"/>
      <c r="AV541" s="296"/>
      <c r="AW541" s="296"/>
      <c r="AX541" s="296"/>
      <c r="AY541" s="296"/>
      <c r="AZ541" s="296"/>
      <c r="BA541" s="296"/>
      <c r="BB541" s="296"/>
      <c r="BC541" s="296"/>
      <c r="BD541" s="296"/>
      <c r="BE541" s="296"/>
      <c r="BF541" s="296"/>
      <c r="BG541" s="296"/>
      <c r="BH541" s="296"/>
      <c r="BI541" s="296"/>
      <c r="BJ541" s="296"/>
    </row>
    <row r="542" customFormat="false" ht="15.75" hidden="false" customHeight="false" outlineLevel="0" collapsed="false">
      <c r="A542" s="296"/>
      <c r="B542" s="296"/>
      <c r="C542" s="296"/>
      <c r="D542" s="296"/>
      <c r="E542" s="296"/>
      <c r="F542" s="296"/>
      <c r="G542" s="296"/>
      <c r="H542" s="296"/>
      <c r="I542" s="296"/>
      <c r="J542" s="296"/>
      <c r="K542" s="296"/>
      <c r="L542" s="296"/>
      <c r="M542" s="296"/>
      <c r="N542" s="296"/>
      <c r="O542" s="296"/>
      <c r="P542" s="296"/>
      <c r="Q542" s="296"/>
      <c r="R542" s="296"/>
      <c r="S542" s="296"/>
      <c r="T542" s="296"/>
      <c r="U542" s="296"/>
      <c r="V542" s="347"/>
      <c r="W542" s="296"/>
      <c r="X542" s="296"/>
      <c r="Y542" s="296"/>
      <c r="Z542" s="296"/>
      <c r="AA542" s="296"/>
      <c r="AB542" s="296"/>
      <c r="AC542" s="296"/>
      <c r="AD542" s="296"/>
      <c r="AE542" s="296"/>
      <c r="AF542" s="296"/>
      <c r="AG542" s="296"/>
      <c r="AH542" s="296"/>
      <c r="AI542" s="296"/>
      <c r="AJ542" s="296"/>
      <c r="AK542" s="296"/>
      <c r="AL542" s="296"/>
      <c r="AM542" s="296"/>
      <c r="AN542" s="296"/>
      <c r="AO542" s="296"/>
      <c r="AP542" s="296"/>
      <c r="AQ542" s="296"/>
      <c r="AR542" s="296"/>
      <c r="AS542" s="296"/>
      <c r="AT542" s="296"/>
      <c r="AU542" s="296"/>
      <c r="AV542" s="296"/>
      <c r="AW542" s="296"/>
      <c r="AX542" s="296"/>
      <c r="AY542" s="296"/>
      <c r="AZ542" s="296"/>
      <c r="BA542" s="296"/>
      <c r="BB542" s="296"/>
      <c r="BC542" s="296"/>
      <c r="BD542" s="296"/>
      <c r="BE542" s="296"/>
      <c r="BF542" s="296"/>
      <c r="BG542" s="296"/>
      <c r="BH542" s="296"/>
      <c r="BI542" s="296"/>
      <c r="BJ542" s="296"/>
    </row>
    <row r="543" customFormat="false" ht="15.75" hidden="false" customHeight="false" outlineLevel="0" collapsed="false">
      <c r="A543" s="296"/>
      <c r="B543" s="296"/>
      <c r="C543" s="296"/>
      <c r="D543" s="296"/>
      <c r="E543" s="296"/>
      <c r="F543" s="296"/>
      <c r="G543" s="296"/>
      <c r="H543" s="296"/>
      <c r="I543" s="296"/>
      <c r="J543" s="296"/>
      <c r="K543" s="296"/>
      <c r="L543" s="296"/>
      <c r="M543" s="296"/>
      <c r="N543" s="296"/>
      <c r="O543" s="296"/>
      <c r="P543" s="296"/>
      <c r="Q543" s="296"/>
      <c r="R543" s="296"/>
      <c r="S543" s="296"/>
      <c r="T543" s="296"/>
      <c r="U543" s="296"/>
      <c r="V543" s="347"/>
      <c r="W543" s="296"/>
      <c r="X543" s="296"/>
      <c r="Y543" s="296"/>
      <c r="Z543" s="296"/>
      <c r="AA543" s="296"/>
      <c r="AB543" s="296"/>
      <c r="AC543" s="296"/>
      <c r="AD543" s="296"/>
      <c r="AE543" s="296"/>
      <c r="AF543" s="296"/>
      <c r="AG543" s="296"/>
      <c r="AH543" s="296"/>
      <c r="AI543" s="296"/>
      <c r="AJ543" s="296"/>
      <c r="AK543" s="296"/>
      <c r="AL543" s="296"/>
      <c r="AM543" s="296"/>
      <c r="AN543" s="296"/>
      <c r="AO543" s="296"/>
      <c r="AP543" s="296"/>
      <c r="AQ543" s="296"/>
      <c r="AR543" s="296"/>
      <c r="AS543" s="296"/>
      <c r="AT543" s="296"/>
      <c r="AU543" s="296"/>
      <c r="AV543" s="296"/>
      <c r="AW543" s="296"/>
      <c r="AX543" s="296"/>
      <c r="AY543" s="296"/>
      <c r="AZ543" s="296"/>
      <c r="BA543" s="296"/>
      <c r="BB543" s="296"/>
      <c r="BC543" s="296"/>
      <c r="BD543" s="296"/>
      <c r="BE543" s="296"/>
      <c r="BF543" s="296"/>
      <c r="BG543" s="296"/>
      <c r="BH543" s="296"/>
      <c r="BI543" s="296"/>
      <c r="BJ543" s="296"/>
    </row>
    <row r="544" customFormat="false" ht="15.75" hidden="false" customHeight="false" outlineLevel="0" collapsed="false">
      <c r="A544" s="296"/>
      <c r="B544" s="296"/>
      <c r="C544" s="296"/>
      <c r="D544" s="296"/>
      <c r="E544" s="296"/>
      <c r="F544" s="296"/>
      <c r="G544" s="296"/>
      <c r="H544" s="296"/>
      <c r="I544" s="296"/>
      <c r="J544" s="296"/>
      <c r="K544" s="296"/>
      <c r="L544" s="296"/>
      <c r="M544" s="296"/>
      <c r="N544" s="296"/>
      <c r="O544" s="296"/>
      <c r="P544" s="296"/>
      <c r="Q544" s="296"/>
      <c r="R544" s="296"/>
      <c r="S544" s="296"/>
      <c r="T544" s="296"/>
      <c r="U544" s="296"/>
      <c r="V544" s="347"/>
      <c r="W544" s="296"/>
      <c r="X544" s="296"/>
      <c r="Y544" s="296"/>
      <c r="Z544" s="296"/>
      <c r="AA544" s="296"/>
      <c r="AB544" s="296"/>
      <c r="AC544" s="296"/>
      <c r="AD544" s="296"/>
      <c r="AE544" s="296"/>
      <c r="AF544" s="296"/>
      <c r="AG544" s="296"/>
      <c r="AH544" s="296"/>
      <c r="AI544" s="296"/>
      <c r="AJ544" s="296"/>
      <c r="AK544" s="296"/>
      <c r="AL544" s="296"/>
      <c r="AM544" s="296"/>
      <c r="AN544" s="296"/>
      <c r="AO544" s="296"/>
      <c r="AP544" s="296"/>
      <c r="AQ544" s="296"/>
      <c r="AR544" s="296"/>
      <c r="AS544" s="296"/>
      <c r="AT544" s="296"/>
      <c r="AU544" s="296"/>
      <c r="AV544" s="296"/>
      <c r="AW544" s="296"/>
      <c r="AX544" s="296"/>
      <c r="AY544" s="296"/>
      <c r="AZ544" s="296"/>
      <c r="BA544" s="296"/>
      <c r="BB544" s="296"/>
      <c r="BC544" s="296"/>
      <c r="BD544" s="296"/>
      <c r="BE544" s="296"/>
      <c r="BF544" s="296"/>
      <c r="BG544" s="296"/>
      <c r="BH544" s="296"/>
      <c r="BI544" s="296"/>
      <c r="BJ544" s="296"/>
    </row>
    <row r="545" customFormat="false" ht="15.75" hidden="false" customHeight="false" outlineLevel="0" collapsed="false">
      <c r="A545" s="296"/>
      <c r="B545" s="296"/>
      <c r="C545" s="296"/>
      <c r="D545" s="296"/>
      <c r="E545" s="296"/>
      <c r="F545" s="296"/>
      <c r="G545" s="296"/>
      <c r="H545" s="296"/>
      <c r="I545" s="296"/>
      <c r="J545" s="296"/>
      <c r="K545" s="296"/>
      <c r="L545" s="296"/>
      <c r="M545" s="296"/>
      <c r="N545" s="296"/>
      <c r="O545" s="296"/>
      <c r="P545" s="296"/>
      <c r="Q545" s="296"/>
      <c r="R545" s="296"/>
      <c r="S545" s="296"/>
      <c r="T545" s="296"/>
      <c r="U545" s="296"/>
      <c r="V545" s="347"/>
      <c r="W545" s="296"/>
      <c r="X545" s="296"/>
      <c r="Y545" s="296"/>
      <c r="Z545" s="296"/>
      <c r="AA545" s="296"/>
      <c r="AB545" s="296"/>
      <c r="AC545" s="296"/>
      <c r="AD545" s="296"/>
      <c r="AE545" s="296"/>
      <c r="AF545" s="296"/>
      <c r="AG545" s="296"/>
      <c r="AH545" s="296"/>
      <c r="AI545" s="296"/>
      <c r="AJ545" s="296"/>
      <c r="AK545" s="296"/>
      <c r="AL545" s="296"/>
      <c r="AM545" s="296"/>
      <c r="AN545" s="296"/>
      <c r="AO545" s="296"/>
      <c r="AP545" s="296"/>
      <c r="AQ545" s="296"/>
      <c r="AR545" s="296"/>
      <c r="AS545" s="296"/>
      <c r="AT545" s="296"/>
      <c r="AU545" s="296"/>
      <c r="AV545" s="296"/>
      <c r="AW545" s="296"/>
      <c r="AX545" s="296"/>
      <c r="AY545" s="296"/>
      <c r="AZ545" s="296"/>
      <c r="BA545" s="296"/>
      <c r="BB545" s="296"/>
      <c r="BC545" s="296"/>
      <c r="BD545" s="296"/>
      <c r="BE545" s="296"/>
      <c r="BF545" s="296"/>
      <c r="BG545" s="296"/>
      <c r="BH545" s="296"/>
      <c r="BI545" s="296"/>
      <c r="BJ545" s="296"/>
    </row>
    <row r="546" customFormat="false" ht="15.75" hidden="false" customHeight="false" outlineLevel="0" collapsed="false">
      <c r="A546" s="296"/>
      <c r="B546" s="296"/>
      <c r="C546" s="296"/>
      <c r="D546" s="296"/>
      <c r="E546" s="296"/>
      <c r="F546" s="296"/>
      <c r="G546" s="296"/>
      <c r="H546" s="296"/>
      <c r="I546" s="296"/>
      <c r="J546" s="296"/>
      <c r="K546" s="296"/>
      <c r="L546" s="296"/>
      <c r="M546" s="296"/>
      <c r="N546" s="296"/>
      <c r="O546" s="296"/>
      <c r="P546" s="296"/>
      <c r="Q546" s="296"/>
      <c r="R546" s="296"/>
      <c r="S546" s="296"/>
      <c r="T546" s="296"/>
      <c r="U546" s="296"/>
      <c r="V546" s="347"/>
      <c r="W546" s="296"/>
      <c r="X546" s="296"/>
      <c r="Y546" s="296"/>
      <c r="Z546" s="296"/>
      <c r="AA546" s="296"/>
      <c r="AB546" s="296"/>
      <c r="AC546" s="296"/>
      <c r="AD546" s="296"/>
      <c r="AE546" s="296"/>
      <c r="AF546" s="296"/>
      <c r="AG546" s="296"/>
      <c r="AH546" s="296"/>
      <c r="AI546" s="296"/>
      <c r="AJ546" s="296"/>
      <c r="AK546" s="296"/>
      <c r="AL546" s="296"/>
      <c r="AM546" s="296"/>
      <c r="AN546" s="296"/>
      <c r="AO546" s="296"/>
      <c r="AP546" s="296"/>
      <c r="AQ546" s="296"/>
      <c r="AR546" s="296"/>
      <c r="AS546" s="296"/>
      <c r="AT546" s="296"/>
      <c r="AU546" s="296"/>
      <c r="AV546" s="296"/>
      <c r="AW546" s="296"/>
      <c r="AX546" s="296"/>
      <c r="AY546" s="296"/>
      <c r="AZ546" s="296"/>
      <c r="BA546" s="296"/>
      <c r="BB546" s="296"/>
      <c r="BC546" s="296"/>
      <c r="BD546" s="296"/>
      <c r="BE546" s="296"/>
      <c r="BF546" s="296"/>
      <c r="BG546" s="296"/>
      <c r="BH546" s="296"/>
      <c r="BI546" s="296"/>
      <c r="BJ546" s="296"/>
    </row>
    <row r="547" customFormat="false" ht="15.75" hidden="false" customHeight="false" outlineLevel="0" collapsed="false">
      <c r="A547" s="296"/>
      <c r="B547" s="296"/>
      <c r="C547" s="296"/>
      <c r="D547" s="296"/>
      <c r="E547" s="296"/>
      <c r="F547" s="296"/>
      <c r="G547" s="296"/>
      <c r="H547" s="296"/>
      <c r="I547" s="296"/>
      <c r="J547" s="296"/>
      <c r="K547" s="296"/>
      <c r="L547" s="296"/>
      <c r="M547" s="296"/>
      <c r="N547" s="296"/>
      <c r="O547" s="296"/>
      <c r="P547" s="296"/>
      <c r="Q547" s="296"/>
      <c r="R547" s="296"/>
      <c r="S547" s="296"/>
      <c r="T547" s="296"/>
      <c r="U547" s="296"/>
      <c r="V547" s="347"/>
      <c r="W547" s="296"/>
      <c r="X547" s="296"/>
      <c r="Y547" s="296"/>
      <c r="Z547" s="296"/>
      <c r="AA547" s="296"/>
      <c r="AB547" s="296"/>
      <c r="AC547" s="296"/>
      <c r="AD547" s="296"/>
      <c r="AE547" s="296"/>
      <c r="AF547" s="296"/>
      <c r="AG547" s="296"/>
      <c r="AH547" s="296"/>
      <c r="AI547" s="296"/>
      <c r="AJ547" s="296"/>
      <c r="AK547" s="296"/>
      <c r="AL547" s="296"/>
      <c r="AM547" s="296"/>
      <c r="AN547" s="296"/>
      <c r="AO547" s="296"/>
      <c r="AP547" s="296"/>
      <c r="AQ547" s="296"/>
      <c r="AR547" s="296"/>
      <c r="AS547" s="296"/>
      <c r="AT547" s="296"/>
      <c r="AU547" s="296"/>
      <c r="AV547" s="296"/>
      <c r="AW547" s="296"/>
      <c r="AX547" s="296"/>
      <c r="AY547" s="296"/>
      <c r="AZ547" s="296"/>
      <c r="BA547" s="296"/>
      <c r="BB547" s="296"/>
      <c r="BC547" s="296"/>
      <c r="BD547" s="296"/>
      <c r="BE547" s="296"/>
      <c r="BF547" s="296"/>
      <c r="BG547" s="296"/>
      <c r="BH547" s="296"/>
      <c r="BI547" s="296"/>
      <c r="BJ547" s="296"/>
    </row>
    <row r="548" customFormat="false" ht="15.75" hidden="false" customHeight="false" outlineLevel="0" collapsed="false">
      <c r="A548" s="296"/>
      <c r="B548" s="296"/>
      <c r="C548" s="296"/>
      <c r="D548" s="296"/>
      <c r="E548" s="296"/>
      <c r="F548" s="296"/>
      <c r="G548" s="296"/>
      <c r="H548" s="296"/>
      <c r="I548" s="296"/>
      <c r="J548" s="296"/>
      <c r="K548" s="296"/>
      <c r="L548" s="296"/>
      <c r="M548" s="296"/>
      <c r="N548" s="296"/>
      <c r="O548" s="296"/>
      <c r="P548" s="296"/>
      <c r="Q548" s="296"/>
      <c r="R548" s="296"/>
      <c r="S548" s="296"/>
      <c r="T548" s="296"/>
      <c r="U548" s="296"/>
      <c r="V548" s="347"/>
      <c r="W548" s="296"/>
      <c r="X548" s="296"/>
      <c r="Y548" s="296"/>
      <c r="Z548" s="296"/>
      <c r="AA548" s="296"/>
      <c r="AB548" s="296"/>
      <c r="AC548" s="296"/>
      <c r="AD548" s="296"/>
      <c r="AE548" s="296"/>
      <c r="AF548" s="296"/>
      <c r="AG548" s="296"/>
      <c r="AH548" s="296"/>
      <c r="AI548" s="296"/>
      <c r="AJ548" s="296"/>
      <c r="AK548" s="296"/>
      <c r="AL548" s="296"/>
      <c r="AM548" s="296"/>
      <c r="AN548" s="296"/>
      <c r="AO548" s="296"/>
      <c r="AP548" s="296"/>
      <c r="AQ548" s="296"/>
      <c r="AR548" s="296"/>
      <c r="AS548" s="296"/>
      <c r="AT548" s="296"/>
      <c r="AU548" s="296"/>
      <c r="AV548" s="296"/>
      <c r="AW548" s="296"/>
      <c r="AX548" s="296"/>
      <c r="AY548" s="296"/>
      <c r="AZ548" s="296"/>
      <c r="BA548" s="296"/>
      <c r="BB548" s="296"/>
      <c r="BC548" s="296"/>
      <c r="BD548" s="296"/>
      <c r="BE548" s="296"/>
      <c r="BF548" s="296"/>
      <c r="BG548" s="296"/>
      <c r="BH548" s="296"/>
      <c r="BI548" s="296"/>
      <c r="BJ548" s="296"/>
    </row>
    <row r="549" customFormat="false" ht="15.75" hidden="false" customHeight="false" outlineLevel="0" collapsed="false">
      <c r="A549" s="296"/>
      <c r="B549" s="296"/>
      <c r="C549" s="296"/>
      <c r="D549" s="296"/>
      <c r="E549" s="296"/>
      <c r="F549" s="296"/>
      <c r="G549" s="296"/>
      <c r="H549" s="296"/>
      <c r="I549" s="296"/>
      <c r="J549" s="296"/>
      <c r="K549" s="296"/>
      <c r="L549" s="296"/>
      <c r="M549" s="296"/>
      <c r="N549" s="296"/>
      <c r="O549" s="296"/>
      <c r="P549" s="296"/>
      <c r="Q549" s="296"/>
      <c r="R549" s="296"/>
      <c r="S549" s="296"/>
      <c r="T549" s="296"/>
      <c r="U549" s="296"/>
      <c r="V549" s="347"/>
      <c r="W549" s="296"/>
      <c r="X549" s="296"/>
      <c r="Y549" s="296"/>
      <c r="Z549" s="296"/>
      <c r="AA549" s="296"/>
      <c r="AB549" s="296"/>
      <c r="AC549" s="296"/>
      <c r="AD549" s="296"/>
      <c r="AE549" s="296"/>
      <c r="AF549" s="296"/>
      <c r="AG549" s="296"/>
      <c r="AH549" s="296"/>
      <c r="AI549" s="296"/>
      <c r="AJ549" s="296"/>
      <c r="AK549" s="296"/>
      <c r="AL549" s="296"/>
      <c r="AM549" s="296"/>
      <c r="AN549" s="296"/>
      <c r="AO549" s="296"/>
      <c r="AP549" s="296"/>
      <c r="AQ549" s="296"/>
      <c r="AR549" s="296"/>
      <c r="AS549" s="296"/>
      <c r="AT549" s="296"/>
      <c r="AU549" s="296"/>
      <c r="AV549" s="296"/>
      <c r="AW549" s="296"/>
      <c r="AX549" s="296"/>
      <c r="AY549" s="296"/>
      <c r="AZ549" s="296"/>
      <c r="BA549" s="296"/>
      <c r="BB549" s="296"/>
      <c r="BC549" s="296"/>
      <c r="BD549" s="296"/>
      <c r="BE549" s="296"/>
      <c r="BF549" s="296"/>
      <c r="BG549" s="296"/>
      <c r="BH549" s="296"/>
      <c r="BI549" s="296"/>
      <c r="BJ549" s="296"/>
    </row>
    <row r="550" customFormat="false" ht="15.75" hidden="false" customHeight="false" outlineLevel="0" collapsed="false">
      <c r="A550" s="296"/>
      <c r="B550" s="296"/>
      <c r="C550" s="296"/>
      <c r="D550" s="296"/>
      <c r="E550" s="296"/>
      <c r="F550" s="296"/>
      <c r="G550" s="296"/>
      <c r="H550" s="296"/>
      <c r="I550" s="296"/>
      <c r="J550" s="296"/>
      <c r="K550" s="296"/>
      <c r="L550" s="296"/>
      <c r="M550" s="296"/>
      <c r="N550" s="296"/>
      <c r="O550" s="296"/>
      <c r="P550" s="296"/>
      <c r="Q550" s="296"/>
      <c r="R550" s="296"/>
      <c r="S550" s="296"/>
      <c r="T550" s="296"/>
      <c r="U550" s="296"/>
      <c r="V550" s="347"/>
      <c r="W550" s="296"/>
      <c r="X550" s="296"/>
      <c r="Y550" s="296"/>
      <c r="Z550" s="296"/>
      <c r="AA550" s="296"/>
      <c r="AB550" s="296"/>
      <c r="AC550" s="296"/>
      <c r="AD550" s="296"/>
      <c r="AE550" s="296"/>
      <c r="AF550" s="296"/>
      <c r="AG550" s="296"/>
      <c r="AH550" s="296"/>
      <c r="AI550" s="296"/>
      <c r="AJ550" s="296"/>
      <c r="AK550" s="296"/>
      <c r="AL550" s="296"/>
      <c r="AM550" s="296"/>
      <c r="AN550" s="296"/>
      <c r="AO550" s="296"/>
      <c r="AP550" s="296"/>
      <c r="AQ550" s="296"/>
      <c r="AR550" s="296"/>
      <c r="AS550" s="296"/>
      <c r="AT550" s="296"/>
      <c r="AU550" s="296"/>
      <c r="AV550" s="296"/>
      <c r="AW550" s="296"/>
      <c r="AX550" s="296"/>
      <c r="AY550" s="296"/>
      <c r="AZ550" s="296"/>
      <c r="BA550" s="296"/>
      <c r="BB550" s="296"/>
      <c r="BC550" s="296"/>
      <c r="BD550" s="296"/>
      <c r="BE550" s="296"/>
      <c r="BF550" s="296"/>
      <c r="BG550" s="296"/>
      <c r="BH550" s="296"/>
      <c r="BI550" s="296"/>
      <c r="BJ550" s="296"/>
    </row>
    <row r="551" customFormat="false" ht="15.75" hidden="false" customHeight="false" outlineLevel="0" collapsed="false">
      <c r="A551" s="296"/>
      <c r="B551" s="296"/>
      <c r="C551" s="296"/>
      <c r="D551" s="296"/>
      <c r="E551" s="296"/>
      <c r="F551" s="296"/>
      <c r="G551" s="296"/>
      <c r="H551" s="296"/>
      <c r="I551" s="296"/>
      <c r="J551" s="296"/>
      <c r="K551" s="296"/>
      <c r="L551" s="296"/>
      <c r="M551" s="296"/>
      <c r="N551" s="296"/>
      <c r="O551" s="296"/>
      <c r="P551" s="296"/>
      <c r="Q551" s="296"/>
      <c r="R551" s="296"/>
      <c r="S551" s="296"/>
      <c r="T551" s="296"/>
      <c r="U551" s="296"/>
      <c r="V551" s="347"/>
      <c r="W551" s="296"/>
      <c r="X551" s="296"/>
      <c r="Y551" s="296"/>
      <c r="Z551" s="296"/>
      <c r="AA551" s="296"/>
      <c r="AB551" s="296"/>
      <c r="AC551" s="296"/>
      <c r="AD551" s="296"/>
      <c r="AE551" s="296"/>
      <c r="AF551" s="296"/>
      <c r="AG551" s="296"/>
      <c r="AH551" s="296"/>
      <c r="AI551" s="296"/>
      <c r="AJ551" s="296"/>
      <c r="AK551" s="296"/>
      <c r="AL551" s="296"/>
      <c r="AM551" s="296"/>
      <c r="AN551" s="296"/>
      <c r="AO551" s="296"/>
      <c r="AP551" s="296"/>
      <c r="AQ551" s="296"/>
      <c r="AR551" s="296"/>
      <c r="AS551" s="296"/>
      <c r="AT551" s="296"/>
      <c r="AU551" s="296"/>
      <c r="AV551" s="296"/>
      <c r="AW551" s="296"/>
      <c r="AX551" s="296"/>
      <c r="AY551" s="296"/>
      <c r="AZ551" s="296"/>
      <c r="BA551" s="296"/>
      <c r="BB551" s="296"/>
      <c r="BC551" s="296"/>
      <c r="BD551" s="296"/>
      <c r="BE551" s="296"/>
      <c r="BF551" s="296"/>
      <c r="BG551" s="296"/>
      <c r="BH551" s="296"/>
      <c r="BI551" s="296"/>
      <c r="BJ551" s="296"/>
    </row>
    <row r="552" customFormat="false" ht="15.75" hidden="false" customHeight="false" outlineLevel="0" collapsed="false">
      <c r="A552" s="296"/>
      <c r="B552" s="296"/>
      <c r="C552" s="296"/>
      <c r="D552" s="296"/>
      <c r="E552" s="296"/>
      <c r="F552" s="296"/>
      <c r="G552" s="296"/>
      <c r="H552" s="296"/>
      <c r="I552" s="296"/>
      <c r="J552" s="296"/>
      <c r="K552" s="296"/>
      <c r="L552" s="296"/>
      <c r="M552" s="296"/>
      <c r="N552" s="296"/>
      <c r="O552" s="296"/>
      <c r="P552" s="296"/>
      <c r="Q552" s="296"/>
      <c r="R552" s="296"/>
      <c r="S552" s="296"/>
      <c r="T552" s="296"/>
      <c r="U552" s="296"/>
      <c r="V552" s="347"/>
      <c r="W552" s="296"/>
      <c r="X552" s="296"/>
      <c r="Y552" s="296"/>
      <c r="Z552" s="296"/>
      <c r="AA552" s="296"/>
      <c r="AB552" s="296"/>
      <c r="AC552" s="296"/>
      <c r="AD552" s="296"/>
      <c r="AE552" s="296"/>
      <c r="AF552" s="296"/>
      <c r="AG552" s="296"/>
      <c r="AH552" s="296"/>
      <c r="AI552" s="296"/>
      <c r="AJ552" s="296"/>
      <c r="AK552" s="296"/>
      <c r="AL552" s="296"/>
      <c r="AM552" s="296"/>
      <c r="AN552" s="296"/>
      <c r="AO552" s="296"/>
      <c r="AP552" s="296"/>
      <c r="AQ552" s="296"/>
      <c r="AR552" s="296"/>
      <c r="AS552" s="296"/>
      <c r="AT552" s="296"/>
      <c r="AU552" s="296"/>
      <c r="AV552" s="296"/>
      <c r="AW552" s="296"/>
      <c r="AX552" s="296"/>
      <c r="AY552" s="296"/>
      <c r="AZ552" s="296"/>
      <c r="BA552" s="296"/>
      <c r="BB552" s="296"/>
      <c r="BC552" s="296"/>
      <c r="BD552" s="296"/>
      <c r="BE552" s="296"/>
      <c r="BF552" s="296"/>
      <c r="BG552" s="296"/>
      <c r="BH552" s="296"/>
      <c r="BI552" s="296"/>
      <c r="BJ552" s="296"/>
    </row>
    <row r="553" customFormat="false" ht="15.75" hidden="false" customHeight="false" outlineLevel="0" collapsed="false">
      <c r="A553" s="296"/>
      <c r="B553" s="296"/>
      <c r="C553" s="296"/>
      <c r="D553" s="296"/>
      <c r="E553" s="296"/>
      <c r="F553" s="296"/>
      <c r="G553" s="296"/>
      <c r="H553" s="296"/>
      <c r="I553" s="296"/>
      <c r="J553" s="296"/>
      <c r="K553" s="296"/>
      <c r="L553" s="296"/>
      <c r="M553" s="296"/>
      <c r="N553" s="296"/>
      <c r="O553" s="296"/>
      <c r="P553" s="296"/>
      <c r="Q553" s="296"/>
      <c r="R553" s="296"/>
      <c r="S553" s="296"/>
      <c r="T553" s="296"/>
      <c r="U553" s="296"/>
      <c r="V553" s="347"/>
      <c r="W553" s="296"/>
      <c r="X553" s="296"/>
      <c r="Y553" s="296"/>
      <c r="Z553" s="296"/>
      <c r="AA553" s="296"/>
      <c r="AB553" s="296"/>
      <c r="AC553" s="296"/>
      <c r="AD553" s="296"/>
      <c r="AE553" s="296"/>
      <c r="AF553" s="296"/>
      <c r="AG553" s="296"/>
      <c r="AH553" s="296"/>
      <c r="AI553" s="296"/>
      <c r="AJ553" s="296"/>
      <c r="AK553" s="296"/>
      <c r="AL553" s="296"/>
      <c r="AM553" s="296"/>
      <c r="AN553" s="296"/>
      <c r="AO553" s="296"/>
      <c r="AP553" s="296"/>
      <c r="AQ553" s="296"/>
      <c r="AR553" s="296"/>
      <c r="AS553" s="296"/>
      <c r="AT553" s="296"/>
      <c r="AU553" s="296"/>
      <c r="AV553" s="296"/>
      <c r="AW553" s="296"/>
      <c r="AX553" s="296"/>
      <c r="AY553" s="296"/>
      <c r="AZ553" s="296"/>
      <c r="BA553" s="296"/>
      <c r="BB553" s="296"/>
      <c r="BC553" s="296"/>
      <c r="BD553" s="296"/>
      <c r="BE553" s="296"/>
      <c r="BF553" s="296"/>
      <c r="BG553" s="296"/>
      <c r="BH553" s="296"/>
      <c r="BI553" s="296"/>
      <c r="BJ553" s="296"/>
    </row>
    <row r="554" customFormat="false" ht="15.75" hidden="false" customHeight="false" outlineLevel="0" collapsed="false">
      <c r="A554" s="296"/>
      <c r="B554" s="296"/>
      <c r="C554" s="296"/>
      <c r="D554" s="296"/>
      <c r="E554" s="296"/>
      <c r="F554" s="296"/>
      <c r="G554" s="296"/>
      <c r="H554" s="296"/>
      <c r="I554" s="296"/>
      <c r="J554" s="296"/>
      <c r="K554" s="296"/>
      <c r="L554" s="296"/>
      <c r="M554" s="296"/>
      <c r="N554" s="296"/>
      <c r="O554" s="296"/>
      <c r="P554" s="296"/>
      <c r="Q554" s="296"/>
      <c r="R554" s="296"/>
      <c r="S554" s="296"/>
      <c r="T554" s="296"/>
      <c r="U554" s="296"/>
      <c r="V554" s="347"/>
      <c r="W554" s="296"/>
      <c r="X554" s="296"/>
      <c r="Y554" s="296"/>
      <c r="Z554" s="296"/>
      <c r="AA554" s="296"/>
      <c r="AB554" s="296"/>
      <c r="AC554" s="296"/>
      <c r="AD554" s="296"/>
      <c r="AE554" s="296"/>
      <c r="AF554" s="296"/>
      <c r="AG554" s="296"/>
      <c r="AH554" s="296"/>
      <c r="AI554" s="296"/>
      <c r="AJ554" s="296"/>
      <c r="AK554" s="296"/>
      <c r="AL554" s="296"/>
      <c r="AM554" s="296"/>
      <c r="AN554" s="296"/>
      <c r="AO554" s="296"/>
      <c r="AP554" s="296"/>
      <c r="AQ554" s="296"/>
      <c r="AR554" s="296"/>
      <c r="AS554" s="296"/>
      <c r="AT554" s="296"/>
      <c r="AU554" s="296"/>
      <c r="AV554" s="296"/>
      <c r="AW554" s="296"/>
      <c r="AX554" s="296"/>
      <c r="AY554" s="296"/>
      <c r="AZ554" s="296"/>
      <c r="BA554" s="296"/>
      <c r="BB554" s="296"/>
      <c r="BC554" s="296"/>
      <c r="BD554" s="296"/>
      <c r="BE554" s="296"/>
      <c r="BF554" s="296"/>
      <c r="BG554" s="296"/>
      <c r="BH554" s="296"/>
      <c r="BI554" s="296"/>
      <c r="BJ554" s="296"/>
    </row>
    <row r="555" customFormat="false" ht="15.75" hidden="false" customHeight="false" outlineLevel="0" collapsed="false">
      <c r="A555" s="296"/>
      <c r="B555" s="296"/>
      <c r="C555" s="296"/>
      <c r="D555" s="296"/>
      <c r="E555" s="296"/>
      <c r="F555" s="296"/>
      <c r="G555" s="296"/>
      <c r="H555" s="296"/>
      <c r="I555" s="296"/>
      <c r="J555" s="296"/>
      <c r="K555" s="296"/>
      <c r="L555" s="296"/>
      <c r="M555" s="296"/>
      <c r="N555" s="296"/>
      <c r="O555" s="296"/>
      <c r="P555" s="296"/>
      <c r="Q555" s="296"/>
      <c r="R555" s="296"/>
      <c r="S555" s="296"/>
      <c r="T555" s="296"/>
      <c r="U555" s="296"/>
      <c r="V555" s="347"/>
      <c r="W555" s="296"/>
      <c r="X555" s="296"/>
      <c r="Y555" s="296"/>
      <c r="Z555" s="296"/>
      <c r="AA555" s="296"/>
      <c r="AB555" s="296"/>
      <c r="AC555" s="296"/>
      <c r="AD555" s="296"/>
      <c r="AE555" s="296"/>
      <c r="AF555" s="296"/>
      <c r="AG555" s="296"/>
      <c r="AH555" s="296"/>
      <c r="AI555" s="296"/>
      <c r="AJ555" s="296"/>
      <c r="AK555" s="296"/>
      <c r="AL555" s="296"/>
      <c r="AM555" s="296"/>
      <c r="AN555" s="296"/>
      <c r="AO555" s="296"/>
      <c r="AP555" s="296"/>
      <c r="AQ555" s="296"/>
      <c r="AR555" s="296"/>
      <c r="AS555" s="296"/>
      <c r="AT555" s="296"/>
      <c r="AU555" s="296"/>
      <c r="AV555" s="296"/>
      <c r="AW555" s="296"/>
      <c r="AX555" s="296"/>
      <c r="AY555" s="296"/>
      <c r="AZ555" s="296"/>
      <c r="BA555" s="296"/>
      <c r="BB555" s="296"/>
      <c r="BC555" s="296"/>
      <c r="BD555" s="296"/>
      <c r="BE555" s="296"/>
      <c r="BF555" s="296"/>
      <c r="BG555" s="296"/>
      <c r="BH555" s="296"/>
      <c r="BI555" s="296"/>
      <c r="BJ555" s="296"/>
    </row>
    <row r="556" customFormat="false" ht="15.75" hidden="false" customHeight="false" outlineLevel="0" collapsed="false">
      <c r="A556" s="296"/>
      <c r="B556" s="296"/>
      <c r="C556" s="296"/>
      <c r="D556" s="296"/>
      <c r="E556" s="296"/>
      <c r="F556" s="296"/>
      <c r="G556" s="296"/>
      <c r="H556" s="296"/>
      <c r="I556" s="296"/>
      <c r="J556" s="296"/>
      <c r="K556" s="296"/>
      <c r="L556" s="296"/>
      <c r="M556" s="296"/>
      <c r="N556" s="296"/>
      <c r="O556" s="296"/>
      <c r="P556" s="296"/>
      <c r="Q556" s="296"/>
      <c r="R556" s="296"/>
      <c r="S556" s="296"/>
      <c r="T556" s="296"/>
      <c r="U556" s="296"/>
      <c r="V556" s="347"/>
      <c r="W556" s="296"/>
      <c r="X556" s="296"/>
      <c r="Y556" s="296"/>
      <c r="Z556" s="296"/>
      <c r="AA556" s="296"/>
      <c r="AB556" s="296"/>
      <c r="AC556" s="296"/>
      <c r="AD556" s="296"/>
      <c r="AE556" s="296"/>
      <c r="AF556" s="296"/>
      <c r="AG556" s="296"/>
      <c r="AH556" s="296"/>
      <c r="AI556" s="296"/>
      <c r="AJ556" s="296"/>
      <c r="AK556" s="296"/>
      <c r="AL556" s="296"/>
      <c r="AM556" s="296"/>
      <c r="AN556" s="296"/>
      <c r="AO556" s="296"/>
      <c r="AP556" s="296"/>
      <c r="AQ556" s="296"/>
      <c r="AR556" s="296"/>
      <c r="AS556" s="296"/>
      <c r="AT556" s="296"/>
      <c r="AU556" s="296"/>
      <c r="AV556" s="296"/>
      <c r="AW556" s="296"/>
      <c r="AX556" s="296"/>
      <c r="AY556" s="296"/>
      <c r="AZ556" s="296"/>
      <c r="BA556" s="296"/>
      <c r="BB556" s="296"/>
      <c r="BC556" s="296"/>
      <c r="BD556" s="296"/>
      <c r="BE556" s="296"/>
      <c r="BF556" s="296"/>
      <c r="BG556" s="296"/>
      <c r="BH556" s="296"/>
      <c r="BI556" s="296"/>
      <c r="BJ556" s="296"/>
    </row>
    <row r="557" customFormat="false" ht="15.75" hidden="false" customHeight="false" outlineLevel="0" collapsed="false">
      <c r="A557" s="296"/>
      <c r="B557" s="296"/>
      <c r="C557" s="296"/>
      <c r="D557" s="296"/>
      <c r="E557" s="296"/>
      <c r="F557" s="296"/>
      <c r="G557" s="296"/>
      <c r="H557" s="296"/>
      <c r="I557" s="296"/>
      <c r="J557" s="296"/>
      <c r="K557" s="296"/>
      <c r="L557" s="296"/>
      <c r="M557" s="296"/>
      <c r="N557" s="296"/>
      <c r="O557" s="296"/>
      <c r="P557" s="296"/>
      <c r="Q557" s="296"/>
      <c r="R557" s="296"/>
      <c r="S557" s="296"/>
      <c r="T557" s="296"/>
      <c r="U557" s="296"/>
      <c r="V557" s="347"/>
      <c r="W557" s="296"/>
      <c r="X557" s="296"/>
      <c r="Y557" s="296"/>
      <c r="Z557" s="296"/>
      <c r="AA557" s="296"/>
      <c r="AB557" s="296"/>
      <c r="AC557" s="296"/>
      <c r="AD557" s="296"/>
      <c r="AE557" s="296"/>
      <c r="AF557" s="296"/>
      <c r="AG557" s="296"/>
      <c r="AH557" s="296"/>
      <c r="AI557" s="296"/>
      <c r="AJ557" s="296"/>
      <c r="AK557" s="296"/>
      <c r="AL557" s="296"/>
      <c r="AM557" s="296"/>
      <c r="AN557" s="296"/>
      <c r="AO557" s="296"/>
      <c r="AP557" s="296"/>
      <c r="AQ557" s="296"/>
      <c r="AR557" s="296"/>
      <c r="AS557" s="296"/>
      <c r="AT557" s="296"/>
      <c r="AU557" s="296"/>
      <c r="AV557" s="296"/>
      <c r="AW557" s="296"/>
      <c r="AX557" s="296"/>
      <c r="AY557" s="296"/>
      <c r="AZ557" s="296"/>
      <c r="BA557" s="296"/>
      <c r="BB557" s="296"/>
      <c r="BC557" s="296"/>
      <c r="BD557" s="296"/>
      <c r="BE557" s="296"/>
      <c r="BF557" s="296"/>
      <c r="BG557" s="296"/>
      <c r="BH557" s="296"/>
      <c r="BI557" s="296"/>
      <c r="BJ557" s="296"/>
    </row>
    <row r="558" customFormat="false" ht="15.75" hidden="false" customHeight="false" outlineLevel="0" collapsed="false">
      <c r="A558" s="296"/>
      <c r="B558" s="296"/>
      <c r="C558" s="296"/>
      <c r="D558" s="296"/>
      <c r="E558" s="296"/>
      <c r="F558" s="296"/>
      <c r="G558" s="296"/>
      <c r="H558" s="296"/>
      <c r="I558" s="296"/>
      <c r="J558" s="296"/>
      <c r="K558" s="296"/>
      <c r="L558" s="296"/>
      <c r="M558" s="296"/>
      <c r="N558" s="296"/>
      <c r="O558" s="296"/>
      <c r="P558" s="296"/>
      <c r="Q558" s="296"/>
      <c r="R558" s="296"/>
      <c r="S558" s="296"/>
      <c r="T558" s="296"/>
      <c r="U558" s="296"/>
      <c r="V558" s="347"/>
      <c r="W558" s="296"/>
      <c r="X558" s="296"/>
      <c r="Y558" s="296"/>
      <c r="Z558" s="296"/>
      <c r="AA558" s="296"/>
      <c r="AB558" s="296"/>
      <c r="AC558" s="296"/>
      <c r="AD558" s="296"/>
      <c r="AE558" s="296"/>
      <c r="AF558" s="296"/>
      <c r="AG558" s="296"/>
      <c r="AH558" s="296"/>
      <c r="AI558" s="296"/>
      <c r="AJ558" s="296"/>
      <c r="AK558" s="296"/>
      <c r="AL558" s="296"/>
      <c r="AM558" s="296"/>
      <c r="AN558" s="296"/>
      <c r="AO558" s="296"/>
      <c r="AP558" s="296"/>
      <c r="AQ558" s="296"/>
      <c r="AR558" s="296"/>
      <c r="AS558" s="296"/>
      <c r="AT558" s="296"/>
      <c r="AU558" s="296"/>
      <c r="AV558" s="296"/>
      <c r="AW558" s="296"/>
      <c r="AX558" s="296"/>
      <c r="AY558" s="296"/>
      <c r="AZ558" s="296"/>
      <c r="BA558" s="296"/>
      <c r="BB558" s="296"/>
      <c r="BC558" s="296"/>
      <c r="BD558" s="296"/>
      <c r="BE558" s="296"/>
      <c r="BF558" s="296"/>
      <c r="BG558" s="296"/>
      <c r="BH558" s="296"/>
      <c r="BI558" s="296"/>
      <c r="BJ558" s="296"/>
    </row>
    <row r="559" customFormat="false" ht="15.75" hidden="false" customHeight="false" outlineLevel="0" collapsed="false">
      <c r="A559" s="296"/>
      <c r="B559" s="296"/>
      <c r="C559" s="296"/>
      <c r="D559" s="296"/>
      <c r="E559" s="296"/>
      <c r="F559" s="296"/>
      <c r="G559" s="296"/>
      <c r="H559" s="296"/>
      <c r="I559" s="296"/>
      <c r="J559" s="296"/>
      <c r="K559" s="296"/>
      <c r="L559" s="296"/>
      <c r="M559" s="296"/>
      <c r="N559" s="296"/>
      <c r="O559" s="296"/>
      <c r="P559" s="296"/>
      <c r="Q559" s="296"/>
      <c r="R559" s="296"/>
      <c r="S559" s="296"/>
      <c r="T559" s="296"/>
      <c r="U559" s="296"/>
      <c r="V559" s="347"/>
      <c r="W559" s="296"/>
      <c r="X559" s="296"/>
      <c r="Y559" s="296"/>
      <c r="Z559" s="296"/>
      <c r="AA559" s="296"/>
      <c r="AB559" s="296"/>
      <c r="AC559" s="296"/>
      <c r="AD559" s="296"/>
      <c r="AE559" s="296"/>
      <c r="AF559" s="296"/>
      <c r="AG559" s="296"/>
      <c r="AH559" s="296"/>
      <c r="AI559" s="296"/>
      <c r="AJ559" s="296"/>
      <c r="AK559" s="296"/>
      <c r="AL559" s="296"/>
      <c r="AM559" s="296"/>
      <c r="AN559" s="296"/>
      <c r="AO559" s="296"/>
      <c r="AP559" s="296"/>
      <c r="AQ559" s="296"/>
      <c r="AR559" s="296"/>
      <c r="AS559" s="296"/>
      <c r="AT559" s="296"/>
      <c r="AU559" s="296"/>
      <c r="AV559" s="296"/>
      <c r="AW559" s="296"/>
      <c r="AX559" s="296"/>
      <c r="AY559" s="296"/>
      <c r="AZ559" s="296"/>
      <c r="BA559" s="296"/>
      <c r="BB559" s="296"/>
      <c r="BC559" s="296"/>
      <c r="BD559" s="296"/>
      <c r="BE559" s="296"/>
      <c r="BF559" s="296"/>
      <c r="BG559" s="296"/>
      <c r="BH559" s="296"/>
      <c r="BI559" s="296"/>
      <c r="BJ559" s="296"/>
    </row>
    <row r="560" customFormat="false" ht="15.75" hidden="false" customHeight="false" outlineLevel="0" collapsed="false">
      <c r="A560" s="296"/>
      <c r="B560" s="296"/>
      <c r="C560" s="296"/>
      <c r="D560" s="296"/>
      <c r="E560" s="296"/>
      <c r="F560" s="296"/>
      <c r="G560" s="296"/>
      <c r="H560" s="296"/>
      <c r="I560" s="296"/>
      <c r="J560" s="296"/>
      <c r="K560" s="296"/>
      <c r="L560" s="296"/>
      <c r="M560" s="296"/>
      <c r="N560" s="296"/>
      <c r="O560" s="296"/>
      <c r="P560" s="296"/>
      <c r="Q560" s="296"/>
      <c r="R560" s="296"/>
      <c r="S560" s="296"/>
      <c r="T560" s="296"/>
      <c r="U560" s="296"/>
      <c r="V560" s="347"/>
      <c r="W560" s="296"/>
      <c r="X560" s="296"/>
      <c r="Y560" s="296"/>
      <c r="Z560" s="296"/>
      <c r="AA560" s="296"/>
      <c r="AB560" s="296"/>
      <c r="AC560" s="296"/>
      <c r="AD560" s="296"/>
      <c r="AE560" s="296"/>
      <c r="AF560" s="296"/>
      <c r="AG560" s="296"/>
      <c r="AH560" s="296"/>
      <c r="AI560" s="296"/>
      <c r="AJ560" s="296"/>
      <c r="AK560" s="296"/>
      <c r="AL560" s="296"/>
      <c r="AM560" s="296"/>
      <c r="AN560" s="296"/>
      <c r="AO560" s="296"/>
      <c r="AP560" s="296"/>
      <c r="AQ560" s="296"/>
      <c r="AR560" s="296"/>
      <c r="AS560" s="296"/>
      <c r="AT560" s="296"/>
      <c r="AU560" s="296"/>
      <c r="AV560" s="296"/>
      <c r="AW560" s="296"/>
      <c r="AX560" s="296"/>
      <c r="AY560" s="296"/>
      <c r="AZ560" s="296"/>
      <c r="BA560" s="296"/>
      <c r="BB560" s="296"/>
      <c r="BC560" s="296"/>
      <c r="BD560" s="296"/>
      <c r="BE560" s="296"/>
      <c r="BF560" s="296"/>
      <c r="BG560" s="296"/>
      <c r="BH560" s="296"/>
      <c r="BI560" s="296"/>
      <c r="BJ560" s="296"/>
    </row>
    <row r="561" customFormat="false" ht="15.75" hidden="false" customHeight="false" outlineLevel="0" collapsed="false">
      <c r="A561" s="296"/>
      <c r="B561" s="296"/>
      <c r="C561" s="296"/>
      <c r="D561" s="296"/>
      <c r="E561" s="296"/>
      <c r="F561" s="296"/>
      <c r="G561" s="296"/>
      <c r="H561" s="296"/>
      <c r="I561" s="296"/>
      <c r="J561" s="296"/>
      <c r="K561" s="296"/>
      <c r="L561" s="296"/>
      <c r="M561" s="296"/>
      <c r="N561" s="296"/>
      <c r="O561" s="296"/>
      <c r="P561" s="296"/>
      <c r="Q561" s="296"/>
      <c r="R561" s="296"/>
      <c r="S561" s="296"/>
      <c r="T561" s="296"/>
      <c r="U561" s="296"/>
      <c r="V561" s="347"/>
      <c r="W561" s="296"/>
      <c r="X561" s="296"/>
      <c r="Y561" s="296"/>
      <c r="Z561" s="296"/>
      <c r="AA561" s="296"/>
      <c r="AB561" s="296"/>
      <c r="AC561" s="296"/>
      <c r="AD561" s="296"/>
      <c r="AE561" s="296"/>
      <c r="AF561" s="296"/>
      <c r="AG561" s="296"/>
      <c r="AH561" s="296"/>
      <c r="AI561" s="296"/>
      <c r="AJ561" s="296"/>
      <c r="AK561" s="296"/>
      <c r="AL561" s="296"/>
      <c r="AM561" s="296"/>
      <c r="AN561" s="296"/>
      <c r="AO561" s="296"/>
      <c r="AP561" s="296"/>
      <c r="AQ561" s="296"/>
      <c r="AR561" s="296"/>
      <c r="AS561" s="296"/>
      <c r="AT561" s="296"/>
      <c r="AU561" s="296"/>
      <c r="AV561" s="296"/>
      <c r="AW561" s="296"/>
      <c r="AX561" s="296"/>
      <c r="AY561" s="296"/>
      <c r="AZ561" s="296"/>
      <c r="BA561" s="296"/>
      <c r="BB561" s="296"/>
      <c r="BC561" s="296"/>
      <c r="BD561" s="296"/>
      <c r="BE561" s="296"/>
      <c r="BF561" s="296"/>
      <c r="BG561" s="296"/>
      <c r="BH561" s="296"/>
      <c r="BI561" s="296"/>
      <c r="BJ561" s="296"/>
    </row>
    <row r="562" customFormat="false" ht="15.75" hidden="false" customHeight="false" outlineLevel="0" collapsed="false">
      <c r="A562" s="296"/>
      <c r="B562" s="296"/>
      <c r="C562" s="296"/>
      <c r="D562" s="296"/>
      <c r="E562" s="296"/>
      <c r="F562" s="296"/>
      <c r="G562" s="296"/>
      <c r="H562" s="296"/>
      <c r="I562" s="296"/>
      <c r="J562" s="296"/>
      <c r="K562" s="296"/>
      <c r="L562" s="296"/>
      <c r="M562" s="296"/>
      <c r="N562" s="296"/>
      <c r="O562" s="296"/>
      <c r="P562" s="296"/>
      <c r="Q562" s="296"/>
      <c r="R562" s="296"/>
      <c r="S562" s="296"/>
      <c r="T562" s="296"/>
      <c r="U562" s="296"/>
      <c r="V562" s="347"/>
      <c r="W562" s="296"/>
      <c r="X562" s="296"/>
      <c r="Y562" s="296"/>
      <c r="Z562" s="296"/>
      <c r="AA562" s="296"/>
      <c r="AB562" s="296"/>
      <c r="AC562" s="296"/>
      <c r="AD562" s="296"/>
      <c r="AE562" s="296"/>
      <c r="AF562" s="296"/>
      <c r="AG562" s="296"/>
      <c r="AH562" s="296"/>
      <c r="AI562" s="296"/>
      <c r="AJ562" s="296"/>
      <c r="AK562" s="296"/>
      <c r="AL562" s="296"/>
      <c r="AM562" s="296"/>
      <c r="AN562" s="296"/>
      <c r="AO562" s="296"/>
      <c r="AP562" s="296"/>
      <c r="AQ562" s="296"/>
      <c r="AR562" s="296"/>
      <c r="AS562" s="296"/>
      <c r="AT562" s="296"/>
      <c r="AU562" s="296"/>
      <c r="AV562" s="296"/>
      <c r="AW562" s="296"/>
      <c r="AX562" s="296"/>
      <c r="AY562" s="296"/>
      <c r="AZ562" s="296"/>
      <c r="BA562" s="296"/>
      <c r="BB562" s="296"/>
      <c r="BC562" s="296"/>
      <c r="BD562" s="296"/>
      <c r="BE562" s="296"/>
      <c r="BF562" s="296"/>
      <c r="BG562" s="296"/>
      <c r="BH562" s="296"/>
      <c r="BI562" s="296"/>
      <c r="BJ562" s="296"/>
    </row>
    <row r="563" customFormat="false" ht="15.75" hidden="false" customHeight="false" outlineLevel="0" collapsed="false">
      <c r="A563" s="296"/>
      <c r="B563" s="296"/>
      <c r="C563" s="296"/>
      <c r="D563" s="296"/>
      <c r="E563" s="296"/>
      <c r="F563" s="296"/>
      <c r="G563" s="296"/>
      <c r="H563" s="296"/>
      <c r="I563" s="296"/>
      <c r="J563" s="296"/>
      <c r="K563" s="296"/>
      <c r="L563" s="296"/>
      <c r="M563" s="296"/>
      <c r="N563" s="296"/>
      <c r="O563" s="296"/>
      <c r="P563" s="296"/>
      <c r="Q563" s="296"/>
      <c r="R563" s="296"/>
      <c r="S563" s="296"/>
      <c r="T563" s="296"/>
      <c r="U563" s="296"/>
      <c r="V563" s="347"/>
      <c r="W563" s="296"/>
      <c r="X563" s="296"/>
      <c r="Y563" s="296"/>
      <c r="Z563" s="296"/>
      <c r="AA563" s="296"/>
      <c r="AB563" s="296"/>
      <c r="AC563" s="296"/>
      <c r="AD563" s="296"/>
      <c r="AE563" s="296"/>
      <c r="AF563" s="296"/>
      <c r="AG563" s="296"/>
      <c r="AH563" s="296"/>
      <c r="AI563" s="296"/>
      <c r="AJ563" s="296"/>
      <c r="AK563" s="296"/>
      <c r="AL563" s="296"/>
      <c r="AM563" s="296"/>
      <c r="AN563" s="296"/>
      <c r="AO563" s="296"/>
      <c r="AP563" s="296"/>
      <c r="AQ563" s="296"/>
      <c r="AR563" s="296"/>
      <c r="AS563" s="296"/>
      <c r="AT563" s="296"/>
      <c r="AU563" s="296"/>
      <c r="AV563" s="296"/>
      <c r="AW563" s="296"/>
      <c r="AX563" s="296"/>
      <c r="AY563" s="296"/>
      <c r="AZ563" s="296"/>
      <c r="BA563" s="296"/>
      <c r="BB563" s="296"/>
      <c r="BC563" s="296"/>
      <c r="BD563" s="296"/>
      <c r="BE563" s="296"/>
      <c r="BF563" s="296"/>
      <c r="BG563" s="296"/>
      <c r="BH563" s="296"/>
      <c r="BI563" s="296"/>
      <c r="BJ563" s="296"/>
    </row>
    <row r="564" customFormat="false" ht="15.75" hidden="false" customHeight="false" outlineLevel="0" collapsed="false">
      <c r="A564" s="296"/>
      <c r="B564" s="296"/>
      <c r="C564" s="296"/>
      <c r="D564" s="296"/>
      <c r="E564" s="296"/>
      <c r="F564" s="296"/>
      <c r="G564" s="296"/>
      <c r="H564" s="296"/>
      <c r="I564" s="296"/>
      <c r="J564" s="296"/>
      <c r="K564" s="296"/>
      <c r="L564" s="296"/>
      <c r="M564" s="296"/>
      <c r="N564" s="296"/>
      <c r="O564" s="296"/>
      <c r="P564" s="296"/>
      <c r="Q564" s="296"/>
      <c r="R564" s="296"/>
      <c r="S564" s="296"/>
      <c r="T564" s="296"/>
      <c r="U564" s="296"/>
      <c r="V564" s="347"/>
      <c r="W564" s="296"/>
      <c r="X564" s="296"/>
      <c r="Y564" s="296"/>
      <c r="Z564" s="296"/>
      <c r="AA564" s="296"/>
      <c r="AB564" s="296"/>
      <c r="AC564" s="296"/>
      <c r="AD564" s="296"/>
      <c r="AE564" s="296"/>
      <c r="AF564" s="296"/>
      <c r="AG564" s="296"/>
      <c r="AH564" s="296"/>
      <c r="AI564" s="296"/>
      <c r="AJ564" s="296"/>
      <c r="AK564" s="296"/>
      <c r="AL564" s="296"/>
      <c r="AM564" s="296"/>
      <c r="AN564" s="296"/>
      <c r="AO564" s="296"/>
      <c r="AP564" s="296"/>
      <c r="AQ564" s="296"/>
      <c r="AR564" s="296"/>
      <c r="AS564" s="296"/>
      <c r="AT564" s="296"/>
      <c r="AU564" s="296"/>
      <c r="AV564" s="296"/>
      <c r="AW564" s="296"/>
      <c r="AX564" s="296"/>
      <c r="AY564" s="296"/>
      <c r="AZ564" s="296"/>
      <c r="BA564" s="296"/>
      <c r="BB564" s="296"/>
      <c r="BC564" s="296"/>
      <c r="BD564" s="296"/>
      <c r="BE564" s="296"/>
      <c r="BF564" s="296"/>
      <c r="BG564" s="296"/>
      <c r="BH564" s="296"/>
      <c r="BI564" s="296"/>
      <c r="BJ564" s="296"/>
    </row>
    <row r="565" customFormat="false" ht="15.75" hidden="false" customHeight="false" outlineLevel="0" collapsed="false">
      <c r="A565" s="296"/>
      <c r="B565" s="296"/>
      <c r="C565" s="296"/>
      <c r="D565" s="296"/>
      <c r="E565" s="296"/>
      <c r="F565" s="296"/>
      <c r="G565" s="296"/>
      <c r="H565" s="296"/>
      <c r="I565" s="296"/>
      <c r="J565" s="296"/>
      <c r="K565" s="296"/>
      <c r="L565" s="296"/>
      <c r="M565" s="296"/>
      <c r="N565" s="296"/>
      <c r="O565" s="296"/>
      <c r="P565" s="296"/>
      <c r="Q565" s="296"/>
      <c r="R565" s="296"/>
      <c r="S565" s="296"/>
      <c r="T565" s="296"/>
      <c r="U565" s="296"/>
      <c r="V565" s="347"/>
      <c r="W565" s="296"/>
      <c r="X565" s="296"/>
      <c r="Y565" s="296"/>
      <c r="Z565" s="296"/>
      <c r="AA565" s="296"/>
      <c r="AB565" s="296"/>
      <c r="AC565" s="296"/>
      <c r="AD565" s="296"/>
      <c r="AE565" s="296"/>
      <c r="AF565" s="296"/>
      <c r="AG565" s="296"/>
      <c r="AH565" s="296"/>
      <c r="AI565" s="296"/>
      <c r="AJ565" s="296"/>
      <c r="AK565" s="296"/>
      <c r="AL565" s="296"/>
      <c r="AM565" s="296"/>
      <c r="AN565" s="296"/>
      <c r="AO565" s="296"/>
      <c r="AP565" s="296"/>
      <c r="AQ565" s="296"/>
      <c r="AR565" s="296"/>
      <c r="AS565" s="296"/>
      <c r="AT565" s="296"/>
      <c r="AU565" s="296"/>
      <c r="AV565" s="296"/>
      <c r="AW565" s="296"/>
      <c r="AX565" s="296"/>
      <c r="AY565" s="296"/>
      <c r="AZ565" s="296"/>
      <c r="BA565" s="296"/>
      <c r="BB565" s="296"/>
      <c r="BC565" s="296"/>
      <c r="BD565" s="296"/>
      <c r="BE565" s="296"/>
      <c r="BF565" s="296"/>
      <c r="BG565" s="296"/>
      <c r="BH565" s="296"/>
      <c r="BI565" s="296"/>
      <c r="BJ565" s="296"/>
    </row>
    <row r="566" customFormat="false" ht="15.75" hidden="false" customHeight="false" outlineLevel="0" collapsed="false">
      <c r="A566" s="296"/>
      <c r="B566" s="296"/>
      <c r="C566" s="296"/>
      <c r="D566" s="296"/>
      <c r="E566" s="296"/>
      <c r="F566" s="296"/>
      <c r="G566" s="296"/>
      <c r="H566" s="296"/>
      <c r="I566" s="296"/>
      <c r="J566" s="296"/>
      <c r="K566" s="296"/>
      <c r="L566" s="296"/>
      <c r="M566" s="296"/>
      <c r="N566" s="296"/>
      <c r="O566" s="296"/>
      <c r="P566" s="296"/>
      <c r="Q566" s="296"/>
      <c r="R566" s="296"/>
      <c r="S566" s="296"/>
      <c r="T566" s="296"/>
      <c r="U566" s="296"/>
      <c r="V566" s="347"/>
      <c r="W566" s="296"/>
      <c r="X566" s="296"/>
      <c r="Y566" s="296"/>
      <c r="Z566" s="296"/>
      <c r="AA566" s="296"/>
      <c r="AB566" s="296"/>
      <c r="AC566" s="296"/>
      <c r="AD566" s="296"/>
      <c r="AE566" s="296"/>
      <c r="AF566" s="296"/>
      <c r="AG566" s="296"/>
      <c r="AH566" s="296"/>
      <c r="AI566" s="296"/>
      <c r="AJ566" s="296"/>
      <c r="AK566" s="296"/>
      <c r="AL566" s="296"/>
      <c r="AM566" s="296"/>
      <c r="AN566" s="296"/>
      <c r="AO566" s="296"/>
      <c r="AP566" s="296"/>
      <c r="AQ566" s="296"/>
      <c r="AR566" s="296"/>
      <c r="AS566" s="296"/>
      <c r="AT566" s="296"/>
      <c r="AU566" s="296"/>
      <c r="AV566" s="296"/>
      <c r="AW566" s="296"/>
      <c r="AX566" s="296"/>
      <c r="AY566" s="296"/>
      <c r="AZ566" s="296"/>
      <c r="BA566" s="296"/>
      <c r="BB566" s="296"/>
      <c r="BC566" s="296"/>
      <c r="BD566" s="296"/>
      <c r="BE566" s="296"/>
      <c r="BF566" s="296"/>
      <c r="BG566" s="296"/>
      <c r="BH566" s="296"/>
      <c r="BI566" s="296"/>
      <c r="BJ566" s="296"/>
    </row>
    <row r="567" customFormat="false" ht="15.75" hidden="false" customHeight="false" outlineLevel="0" collapsed="false">
      <c r="A567" s="296"/>
      <c r="B567" s="296"/>
      <c r="C567" s="296"/>
      <c r="D567" s="296"/>
      <c r="E567" s="296"/>
      <c r="F567" s="296"/>
      <c r="G567" s="296"/>
      <c r="H567" s="296"/>
      <c r="I567" s="296"/>
      <c r="J567" s="296"/>
      <c r="K567" s="296"/>
      <c r="L567" s="296"/>
      <c r="M567" s="296"/>
      <c r="N567" s="296"/>
      <c r="O567" s="296"/>
      <c r="P567" s="296"/>
      <c r="Q567" s="296"/>
      <c r="R567" s="296"/>
      <c r="S567" s="296"/>
      <c r="T567" s="296"/>
      <c r="U567" s="296"/>
      <c r="V567" s="347"/>
      <c r="W567" s="296"/>
      <c r="X567" s="296"/>
      <c r="Y567" s="296"/>
      <c r="Z567" s="296"/>
      <c r="AA567" s="296"/>
      <c r="AB567" s="296"/>
      <c r="AC567" s="296"/>
      <c r="AD567" s="296"/>
      <c r="AE567" s="296"/>
      <c r="AF567" s="296"/>
      <c r="AG567" s="296"/>
      <c r="AH567" s="296"/>
      <c r="AI567" s="296"/>
      <c r="AJ567" s="296"/>
      <c r="AK567" s="296"/>
      <c r="AL567" s="296"/>
      <c r="AM567" s="296"/>
      <c r="AN567" s="296"/>
      <c r="AO567" s="296"/>
      <c r="AP567" s="296"/>
      <c r="AQ567" s="296"/>
      <c r="AR567" s="296"/>
      <c r="AS567" s="296"/>
      <c r="AT567" s="296"/>
      <c r="AU567" s="296"/>
      <c r="AV567" s="296"/>
      <c r="AW567" s="296"/>
      <c r="AX567" s="296"/>
      <c r="AY567" s="296"/>
      <c r="AZ567" s="296"/>
      <c r="BA567" s="296"/>
      <c r="BB567" s="296"/>
      <c r="BC567" s="296"/>
      <c r="BD567" s="296"/>
      <c r="BE567" s="296"/>
      <c r="BF567" s="296"/>
      <c r="BG567" s="296"/>
      <c r="BH567" s="296"/>
      <c r="BI567" s="296"/>
      <c r="BJ567" s="296"/>
    </row>
    <row r="568" customFormat="false" ht="15.75" hidden="false" customHeight="false" outlineLevel="0" collapsed="false">
      <c r="A568" s="296"/>
      <c r="B568" s="296"/>
      <c r="C568" s="296"/>
      <c r="D568" s="296"/>
      <c r="E568" s="296"/>
      <c r="F568" s="296"/>
      <c r="G568" s="296"/>
      <c r="H568" s="296"/>
      <c r="I568" s="296"/>
      <c r="J568" s="296"/>
      <c r="K568" s="296"/>
      <c r="L568" s="296"/>
      <c r="M568" s="296"/>
      <c r="N568" s="296"/>
      <c r="O568" s="296"/>
      <c r="P568" s="296"/>
      <c r="Q568" s="296"/>
      <c r="R568" s="296"/>
      <c r="S568" s="296"/>
      <c r="T568" s="296"/>
      <c r="U568" s="296"/>
      <c r="V568" s="347"/>
      <c r="W568" s="296"/>
      <c r="X568" s="296"/>
      <c r="Y568" s="296"/>
      <c r="Z568" s="296"/>
      <c r="AA568" s="296"/>
      <c r="AB568" s="296"/>
      <c r="AC568" s="296"/>
      <c r="AD568" s="296"/>
      <c r="AE568" s="296"/>
      <c r="AF568" s="296"/>
      <c r="AG568" s="296"/>
      <c r="AH568" s="296"/>
      <c r="AI568" s="296"/>
      <c r="AJ568" s="296"/>
      <c r="AK568" s="296"/>
      <c r="AL568" s="296"/>
      <c r="AM568" s="296"/>
      <c r="AN568" s="296"/>
      <c r="AO568" s="296"/>
      <c r="AP568" s="296"/>
      <c r="AQ568" s="296"/>
      <c r="AR568" s="296"/>
      <c r="AS568" s="296"/>
      <c r="AT568" s="296"/>
      <c r="AU568" s="296"/>
      <c r="AV568" s="296"/>
      <c r="AW568" s="296"/>
      <c r="AX568" s="296"/>
      <c r="AY568" s="296"/>
      <c r="AZ568" s="296"/>
      <c r="BA568" s="296"/>
      <c r="BB568" s="296"/>
      <c r="BC568" s="296"/>
      <c r="BD568" s="296"/>
      <c r="BE568" s="296"/>
      <c r="BF568" s="296"/>
      <c r="BG568" s="296"/>
      <c r="BH568" s="296"/>
      <c r="BI568" s="296"/>
      <c r="BJ568" s="296"/>
    </row>
    <row r="569" customFormat="false" ht="15.75" hidden="false" customHeight="false" outlineLevel="0" collapsed="false">
      <c r="A569" s="296"/>
      <c r="B569" s="296"/>
      <c r="C569" s="296"/>
      <c r="D569" s="296"/>
      <c r="E569" s="296"/>
      <c r="F569" s="296"/>
      <c r="G569" s="296"/>
      <c r="H569" s="296"/>
      <c r="I569" s="296"/>
      <c r="J569" s="296"/>
      <c r="K569" s="296"/>
      <c r="L569" s="296"/>
      <c r="M569" s="296"/>
      <c r="N569" s="296"/>
      <c r="O569" s="296"/>
      <c r="P569" s="296"/>
      <c r="Q569" s="296"/>
      <c r="R569" s="296"/>
      <c r="S569" s="296"/>
      <c r="T569" s="296"/>
      <c r="U569" s="296"/>
      <c r="V569" s="347"/>
      <c r="W569" s="296"/>
      <c r="X569" s="296"/>
      <c r="Y569" s="296"/>
      <c r="Z569" s="296"/>
      <c r="AA569" s="296"/>
      <c r="AB569" s="296"/>
      <c r="AC569" s="296"/>
      <c r="AD569" s="296"/>
      <c r="AE569" s="296"/>
      <c r="AF569" s="296"/>
      <c r="AG569" s="296"/>
      <c r="AH569" s="296"/>
      <c r="AI569" s="296"/>
      <c r="AJ569" s="296"/>
      <c r="AK569" s="296"/>
      <c r="AL569" s="296"/>
      <c r="AM569" s="296"/>
      <c r="AN569" s="296"/>
      <c r="AO569" s="296"/>
      <c r="AP569" s="296"/>
      <c r="AQ569" s="296"/>
      <c r="AR569" s="296"/>
      <c r="AS569" s="296"/>
      <c r="AT569" s="296"/>
      <c r="AU569" s="296"/>
      <c r="AV569" s="296"/>
      <c r="AW569" s="296"/>
      <c r="AX569" s="296"/>
      <c r="AY569" s="296"/>
      <c r="AZ569" s="296"/>
      <c r="BA569" s="296"/>
      <c r="BB569" s="296"/>
      <c r="BC569" s="296"/>
      <c r="BD569" s="296"/>
      <c r="BE569" s="296"/>
      <c r="BF569" s="296"/>
      <c r="BG569" s="296"/>
      <c r="BH569" s="296"/>
      <c r="BI569" s="296"/>
      <c r="BJ569" s="296"/>
    </row>
    <row r="570" customFormat="false" ht="15.75" hidden="false" customHeight="false" outlineLevel="0" collapsed="false">
      <c r="A570" s="296"/>
      <c r="B570" s="296"/>
      <c r="C570" s="296"/>
      <c r="D570" s="296"/>
      <c r="E570" s="296"/>
      <c r="F570" s="296"/>
      <c r="G570" s="296"/>
      <c r="H570" s="296"/>
      <c r="I570" s="296"/>
      <c r="J570" s="296"/>
      <c r="K570" s="296"/>
      <c r="L570" s="296"/>
      <c r="M570" s="296"/>
      <c r="N570" s="296"/>
      <c r="O570" s="296"/>
      <c r="P570" s="296"/>
      <c r="Q570" s="296"/>
      <c r="R570" s="296"/>
      <c r="S570" s="296"/>
      <c r="T570" s="296"/>
      <c r="U570" s="296"/>
      <c r="V570" s="347"/>
      <c r="W570" s="296"/>
      <c r="X570" s="296"/>
      <c r="Y570" s="296"/>
      <c r="Z570" s="296"/>
      <c r="AA570" s="296"/>
      <c r="AB570" s="296"/>
      <c r="AC570" s="296"/>
      <c r="AD570" s="296"/>
      <c r="AE570" s="296"/>
      <c r="AF570" s="296"/>
      <c r="AG570" s="296"/>
      <c r="AH570" s="296"/>
      <c r="AI570" s="296"/>
      <c r="AJ570" s="296"/>
      <c r="AK570" s="296"/>
      <c r="AL570" s="296"/>
      <c r="AM570" s="296"/>
      <c r="AN570" s="296"/>
      <c r="AO570" s="296"/>
      <c r="AP570" s="296"/>
      <c r="AQ570" s="296"/>
      <c r="AR570" s="296"/>
      <c r="AS570" s="296"/>
      <c r="AT570" s="296"/>
      <c r="AU570" s="296"/>
      <c r="AV570" s="296"/>
      <c r="AW570" s="296"/>
      <c r="AX570" s="296"/>
      <c r="AY570" s="296"/>
      <c r="AZ570" s="296"/>
      <c r="BA570" s="296"/>
      <c r="BB570" s="296"/>
      <c r="BC570" s="296"/>
      <c r="BD570" s="296"/>
      <c r="BE570" s="296"/>
      <c r="BF570" s="296"/>
      <c r="BG570" s="296"/>
      <c r="BH570" s="296"/>
      <c r="BI570" s="296"/>
      <c r="BJ570" s="296"/>
    </row>
    <row r="571" customFormat="false" ht="15.75" hidden="false" customHeight="false" outlineLevel="0" collapsed="false">
      <c r="A571" s="296"/>
      <c r="B571" s="296"/>
      <c r="C571" s="296"/>
      <c r="D571" s="296"/>
      <c r="E571" s="296"/>
      <c r="F571" s="296"/>
      <c r="G571" s="296"/>
      <c r="H571" s="296"/>
      <c r="I571" s="296"/>
      <c r="J571" s="296"/>
      <c r="K571" s="296"/>
      <c r="L571" s="296"/>
      <c r="M571" s="296"/>
      <c r="N571" s="296"/>
      <c r="O571" s="296"/>
      <c r="P571" s="296"/>
      <c r="Q571" s="296"/>
      <c r="R571" s="296"/>
      <c r="S571" s="296"/>
      <c r="T571" s="296"/>
      <c r="U571" s="296"/>
      <c r="V571" s="347"/>
      <c r="W571" s="296"/>
      <c r="X571" s="296"/>
      <c r="Y571" s="296"/>
      <c r="Z571" s="296"/>
      <c r="AA571" s="296"/>
      <c r="AB571" s="296"/>
      <c r="AC571" s="296"/>
      <c r="AD571" s="296"/>
      <c r="AE571" s="296"/>
      <c r="AF571" s="296"/>
      <c r="AG571" s="296"/>
      <c r="AH571" s="296"/>
      <c r="AI571" s="296"/>
      <c r="AJ571" s="296"/>
      <c r="AK571" s="296"/>
      <c r="AL571" s="296"/>
      <c r="AM571" s="296"/>
      <c r="AN571" s="296"/>
      <c r="AO571" s="296"/>
      <c r="AP571" s="296"/>
      <c r="AQ571" s="296"/>
      <c r="AR571" s="296"/>
      <c r="AS571" s="296"/>
      <c r="AT571" s="296"/>
      <c r="AU571" s="296"/>
      <c r="AV571" s="296"/>
      <c r="AW571" s="296"/>
      <c r="AX571" s="296"/>
      <c r="AY571" s="296"/>
      <c r="AZ571" s="296"/>
      <c r="BA571" s="296"/>
      <c r="BB571" s="296"/>
      <c r="BC571" s="296"/>
      <c r="BD571" s="296"/>
      <c r="BE571" s="296"/>
      <c r="BF571" s="296"/>
      <c r="BG571" s="296"/>
      <c r="BH571" s="296"/>
      <c r="BI571" s="296"/>
      <c r="BJ571" s="296"/>
    </row>
    <row r="572" customFormat="false" ht="15.75" hidden="false" customHeight="false" outlineLevel="0" collapsed="false">
      <c r="A572" s="296"/>
      <c r="B572" s="296"/>
      <c r="C572" s="296"/>
      <c r="D572" s="296"/>
      <c r="E572" s="296"/>
      <c r="F572" s="296"/>
      <c r="G572" s="296"/>
      <c r="H572" s="296"/>
      <c r="I572" s="296"/>
      <c r="J572" s="296"/>
      <c r="K572" s="296"/>
      <c r="L572" s="296"/>
      <c r="M572" s="296"/>
      <c r="N572" s="296"/>
      <c r="O572" s="296"/>
      <c r="P572" s="296"/>
      <c r="Q572" s="296"/>
      <c r="R572" s="296"/>
      <c r="S572" s="296"/>
      <c r="T572" s="296"/>
      <c r="U572" s="296"/>
      <c r="V572" s="347"/>
      <c r="W572" s="296"/>
      <c r="X572" s="296"/>
      <c r="Y572" s="296"/>
      <c r="Z572" s="296"/>
      <c r="AA572" s="296"/>
      <c r="AB572" s="296"/>
      <c r="AC572" s="296"/>
      <c r="AD572" s="296"/>
      <c r="AE572" s="296"/>
      <c r="AF572" s="296"/>
      <c r="AG572" s="296"/>
      <c r="AH572" s="296"/>
      <c r="AI572" s="296"/>
      <c r="AJ572" s="296"/>
      <c r="AK572" s="296"/>
      <c r="AL572" s="296"/>
      <c r="AM572" s="296"/>
      <c r="AN572" s="296"/>
      <c r="AO572" s="296"/>
      <c r="AP572" s="296"/>
      <c r="AQ572" s="296"/>
      <c r="AR572" s="296"/>
      <c r="AS572" s="296"/>
      <c r="AT572" s="296"/>
      <c r="AU572" s="296"/>
      <c r="AV572" s="296"/>
      <c r="AW572" s="296"/>
      <c r="AX572" s="296"/>
      <c r="AY572" s="296"/>
      <c r="AZ572" s="296"/>
      <c r="BA572" s="296"/>
      <c r="BB572" s="296"/>
      <c r="BC572" s="296"/>
      <c r="BD572" s="296"/>
      <c r="BE572" s="296"/>
      <c r="BF572" s="296"/>
      <c r="BG572" s="296"/>
      <c r="BH572" s="296"/>
      <c r="BI572" s="296"/>
      <c r="BJ572" s="296"/>
    </row>
    <row r="573" customFormat="false" ht="15.75" hidden="false" customHeight="false" outlineLevel="0" collapsed="false">
      <c r="A573" s="296"/>
      <c r="B573" s="296"/>
      <c r="C573" s="296"/>
      <c r="D573" s="296"/>
      <c r="E573" s="296"/>
      <c r="F573" s="296"/>
      <c r="G573" s="296"/>
      <c r="H573" s="296"/>
      <c r="I573" s="296"/>
      <c r="J573" s="296"/>
      <c r="K573" s="296"/>
      <c r="L573" s="296"/>
      <c r="M573" s="296"/>
      <c r="N573" s="296"/>
      <c r="O573" s="296"/>
      <c r="P573" s="296"/>
      <c r="Q573" s="296"/>
      <c r="R573" s="296"/>
      <c r="S573" s="296"/>
      <c r="T573" s="296"/>
      <c r="U573" s="296"/>
      <c r="V573" s="347"/>
      <c r="W573" s="296"/>
      <c r="X573" s="296"/>
      <c r="Y573" s="296"/>
      <c r="Z573" s="296"/>
      <c r="AA573" s="296"/>
      <c r="AB573" s="296"/>
      <c r="AC573" s="296"/>
      <c r="AD573" s="296"/>
      <c r="AE573" s="296"/>
      <c r="AF573" s="296"/>
      <c r="AG573" s="296"/>
      <c r="AH573" s="296"/>
      <c r="AI573" s="296"/>
      <c r="AJ573" s="296"/>
      <c r="AK573" s="296"/>
      <c r="AL573" s="296"/>
      <c r="AM573" s="296"/>
      <c r="AN573" s="296"/>
      <c r="AO573" s="296"/>
      <c r="AP573" s="296"/>
      <c r="AQ573" s="296"/>
      <c r="AR573" s="296"/>
      <c r="AS573" s="296"/>
      <c r="AT573" s="296"/>
      <c r="AU573" s="296"/>
      <c r="AV573" s="296"/>
      <c r="AW573" s="296"/>
      <c r="AX573" s="296"/>
      <c r="AY573" s="296"/>
      <c r="AZ573" s="296"/>
      <c r="BA573" s="296"/>
      <c r="BB573" s="296"/>
      <c r="BC573" s="296"/>
      <c r="BD573" s="296"/>
      <c r="BE573" s="296"/>
      <c r="BF573" s="296"/>
      <c r="BG573" s="296"/>
      <c r="BH573" s="296"/>
      <c r="BI573" s="296"/>
      <c r="BJ573" s="296"/>
    </row>
    <row r="574" customFormat="false" ht="15.75" hidden="false" customHeight="false" outlineLevel="0" collapsed="false">
      <c r="A574" s="296"/>
      <c r="B574" s="296"/>
      <c r="C574" s="296"/>
      <c r="D574" s="296"/>
      <c r="E574" s="296"/>
      <c r="F574" s="296"/>
      <c r="G574" s="296"/>
      <c r="H574" s="296"/>
      <c r="I574" s="296"/>
      <c r="J574" s="296"/>
      <c r="K574" s="296"/>
      <c r="L574" s="296"/>
      <c r="M574" s="296"/>
      <c r="N574" s="296"/>
      <c r="O574" s="296"/>
      <c r="P574" s="296"/>
      <c r="Q574" s="296"/>
      <c r="R574" s="296"/>
      <c r="S574" s="296"/>
      <c r="T574" s="296"/>
      <c r="U574" s="296"/>
      <c r="V574" s="347"/>
      <c r="W574" s="296"/>
      <c r="X574" s="296"/>
      <c r="Y574" s="296"/>
      <c r="Z574" s="296"/>
      <c r="AA574" s="296"/>
      <c r="AB574" s="296"/>
      <c r="AC574" s="296"/>
      <c r="AD574" s="296"/>
      <c r="AE574" s="296"/>
      <c r="AF574" s="296"/>
      <c r="AG574" s="296"/>
      <c r="AH574" s="296"/>
      <c r="AI574" s="296"/>
      <c r="AJ574" s="296"/>
      <c r="AK574" s="296"/>
      <c r="AL574" s="296"/>
      <c r="AM574" s="296"/>
      <c r="AN574" s="296"/>
      <c r="AO574" s="296"/>
      <c r="AP574" s="296"/>
      <c r="AQ574" s="296"/>
      <c r="AR574" s="296"/>
      <c r="AS574" s="296"/>
      <c r="AT574" s="296"/>
      <c r="AU574" s="296"/>
      <c r="AV574" s="296"/>
      <c r="AW574" s="296"/>
      <c r="AX574" s="296"/>
      <c r="AY574" s="296"/>
      <c r="AZ574" s="296"/>
      <c r="BA574" s="296"/>
      <c r="BB574" s="296"/>
      <c r="BC574" s="296"/>
      <c r="BD574" s="296"/>
      <c r="BE574" s="296"/>
      <c r="BF574" s="296"/>
      <c r="BG574" s="296"/>
      <c r="BH574" s="296"/>
      <c r="BI574" s="296"/>
      <c r="BJ574" s="296"/>
    </row>
    <row r="575" customFormat="false" ht="15.75" hidden="false" customHeight="false" outlineLevel="0" collapsed="false">
      <c r="A575" s="296"/>
      <c r="B575" s="296"/>
      <c r="C575" s="296"/>
      <c r="D575" s="296"/>
      <c r="E575" s="296"/>
      <c r="F575" s="296"/>
      <c r="G575" s="296"/>
      <c r="H575" s="296"/>
      <c r="I575" s="296"/>
      <c r="J575" s="296"/>
      <c r="K575" s="296"/>
      <c r="L575" s="296"/>
      <c r="M575" s="296"/>
      <c r="N575" s="296"/>
      <c r="O575" s="296"/>
      <c r="P575" s="296"/>
      <c r="Q575" s="296"/>
      <c r="R575" s="296"/>
      <c r="S575" s="296"/>
      <c r="T575" s="296"/>
      <c r="U575" s="296"/>
      <c r="V575" s="347"/>
      <c r="W575" s="296"/>
      <c r="X575" s="296"/>
      <c r="Y575" s="296"/>
      <c r="Z575" s="296"/>
      <c r="AA575" s="296"/>
      <c r="AB575" s="296"/>
      <c r="AC575" s="296"/>
      <c r="AD575" s="296"/>
      <c r="AE575" s="296"/>
      <c r="AF575" s="296"/>
      <c r="AG575" s="296"/>
      <c r="AH575" s="296"/>
      <c r="AI575" s="296"/>
      <c r="AJ575" s="296"/>
      <c r="AK575" s="296"/>
      <c r="AL575" s="296"/>
      <c r="AM575" s="296"/>
      <c r="AN575" s="296"/>
      <c r="AO575" s="296"/>
      <c r="AP575" s="296"/>
      <c r="AQ575" s="296"/>
      <c r="AR575" s="296"/>
      <c r="AS575" s="296"/>
      <c r="AT575" s="296"/>
      <c r="AU575" s="296"/>
      <c r="AV575" s="296"/>
      <c r="AW575" s="296"/>
      <c r="AX575" s="296"/>
      <c r="AY575" s="296"/>
      <c r="AZ575" s="296"/>
      <c r="BA575" s="296"/>
      <c r="BB575" s="296"/>
      <c r="BC575" s="296"/>
      <c r="BD575" s="296"/>
      <c r="BE575" s="296"/>
      <c r="BF575" s="296"/>
      <c r="BG575" s="296"/>
      <c r="BH575" s="296"/>
      <c r="BI575" s="296"/>
      <c r="BJ575" s="296"/>
    </row>
    <row r="576" customFormat="false" ht="15.75" hidden="false" customHeight="false" outlineLevel="0" collapsed="false">
      <c r="A576" s="296"/>
      <c r="B576" s="296"/>
      <c r="C576" s="296"/>
      <c r="D576" s="296"/>
      <c r="E576" s="296"/>
      <c r="F576" s="296"/>
      <c r="G576" s="296"/>
      <c r="H576" s="296"/>
      <c r="I576" s="296"/>
      <c r="J576" s="296"/>
      <c r="K576" s="296"/>
      <c r="L576" s="296"/>
      <c r="M576" s="296"/>
      <c r="N576" s="296"/>
      <c r="O576" s="296"/>
      <c r="P576" s="296"/>
      <c r="Q576" s="296"/>
      <c r="R576" s="296"/>
      <c r="S576" s="296"/>
      <c r="T576" s="296"/>
      <c r="U576" s="296"/>
      <c r="V576" s="347"/>
      <c r="W576" s="296"/>
      <c r="X576" s="296"/>
      <c r="Y576" s="296"/>
      <c r="Z576" s="296"/>
      <c r="AA576" s="296"/>
      <c r="AB576" s="296"/>
      <c r="AC576" s="296"/>
      <c r="AD576" s="296"/>
      <c r="AE576" s="296"/>
      <c r="AF576" s="296"/>
      <c r="AG576" s="296"/>
      <c r="AH576" s="296"/>
      <c r="AI576" s="296"/>
      <c r="AJ576" s="296"/>
      <c r="AK576" s="296"/>
      <c r="AL576" s="296"/>
      <c r="AM576" s="296"/>
      <c r="AN576" s="296"/>
      <c r="AO576" s="296"/>
      <c r="AP576" s="296"/>
      <c r="AQ576" s="296"/>
      <c r="AR576" s="296"/>
      <c r="AS576" s="296"/>
      <c r="AT576" s="296"/>
      <c r="AU576" s="296"/>
      <c r="AV576" s="296"/>
      <c r="AW576" s="296"/>
      <c r="AX576" s="296"/>
      <c r="AY576" s="296"/>
      <c r="AZ576" s="296"/>
      <c r="BA576" s="296"/>
      <c r="BB576" s="296"/>
      <c r="BC576" s="296"/>
      <c r="BD576" s="296"/>
      <c r="BE576" s="296"/>
      <c r="BF576" s="296"/>
      <c r="BG576" s="296"/>
      <c r="BH576" s="296"/>
      <c r="BI576" s="296"/>
      <c r="BJ576" s="296"/>
    </row>
    <row r="577" customFormat="false" ht="15.75" hidden="false" customHeight="false" outlineLevel="0" collapsed="false">
      <c r="A577" s="296"/>
      <c r="B577" s="296"/>
      <c r="C577" s="296"/>
      <c r="D577" s="296"/>
      <c r="E577" s="296"/>
      <c r="F577" s="296"/>
      <c r="G577" s="296"/>
      <c r="H577" s="296"/>
      <c r="I577" s="296"/>
      <c r="J577" s="296"/>
      <c r="K577" s="296"/>
      <c r="L577" s="296"/>
      <c r="M577" s="296"/>
      <c r="N577" s="296"/>
      <c r="O577" s="296"/>
      <c r="P577" s="296"/>
      <c r="Q577" s="296"/>
      <c r="R577" s="296"/>
      <c r="S577" s="296"/>
      <c r="T577" s="296"/>
      <c r="U577" s="296"/>
      <c r="V577" s="347"/>
      <c r="W577" s="296"/>
      <c r="X577" s="296"/>
      <c r="Y577" s="296"/>
      <c r="Z577" s="296"/>
      <c r="AA577" s="296"/>
      <c r="AB577" s="296"/>
      <c r="AC577" s="296"/>
      <c r="AD577" s="296"/>
      <c r="AE577" s="296"/>
      <c r="AF577" s="296"/>
      <c r="AG577" s="296"/>
      <c r="AH577" s="296"/>
      <c r="AI577" s="296"/>
      <c r="AJ577" s="296"/>
      <c r="AK577" s="296"/>
      <c r="AL577" s="296"/>
      <c r="AM577" s="296"/>
      <c r="AN577" s="296"/>
      <c r="AO577" s="296"/>
      <c r="AP577" s="296"/>
      <c r="AQ577" s="296"/>
      <c r="AR577" s="296"/>
      <c r="AS577" s="296"/>
      <c r="AT577" s="296"/>
      <c r="AU577" s="296"/>
      <c r="AV577" s="296"/>
      <c r="AW577" s="296"/>
      <c r="AX577" s="296"/>
      <c r="AY577" s="296"/>
      <c r="AZ577" s="296"/>
      <c r="BA577" s="296"/>
      <c r="BB577" s="296"/>
      <c r="BC577" s="296"/>
      <c r="BD577" s="296"/>
      <c r="BE577" s="296"/>
      <c r="BF577" s="296"/>
      <c r="BG577" s="296"/>
      <c r="BH577" s="296"/>
      <c r="BI577" s="296"/>
      <c r="BJ577" s="296"/>
    </row>
    <row r="578" customFormat="false" ht="15.75" hidden="false" customHeight="false" outlineLevel="0" collapsed="false">
      <c r="A578" s="296"/>
      <c r="B578" s="296"/>
      <c r="C578" s="296"/>
      <c r="D578" s="296"/>
      <c r="E578" s="296"/>
      <c r="F578" s="296"/>
      <c r="G578" s="296"/>
      <c r="H578" s="296"/>
      <c r="I578" s="296"/>
      <c r="J578" s="296"/>
      <c r="K578" s="296"/>
      <c r="L578" s="296"/>
      <c r="M578" s="296"/>
      <c r="N578" s="296"/>
      <c r="O578" s="296"/>
      <c r="P578" s="296"/>
      <c r="Q578" s="296"/>
      <c r="R578" s="296"/>
      <c r="S578" s="296"/>
      <c r="T578" s="296"/>
      <c r="U578" s="296"/>
      <c r="V578" s="347"/>
      <c r="W578" s="296"/>
      <c r="X578" s="296"/>
      <c r="Y578" s="296"/>
      <c r="Z578" s="296"/>
      <c r="AA578" s="296"/>
      <c r="AB578" s="296"/>
      <c r="AC578" s="296"/>
      <c r="AD578" s="296"/>
      <c r="AE578" s="296"/>
      <c r="AF578" s="296"/>
      <c r="AG578" s="296"/>
      <c r="AH578" s="296"/>
      <c r="AI578" s="296"/>
      <c r="AJ578" s="296"/>
      <c r="AK578" s="296"/>
      <c r="AL578" s="296"/>
      <c r="AM578" s="296"/>
      <c r="AN578" s="296"/>
      <c r="AO578" s="296"/>
      <c r="AP578" s="296"/>
      <c r="AQ578" s="296"/>
      <c r="AR578" s="296"/>
      <c r="AS578" s="296"/>
      <c r="AT578" s="296"/>
      <c r="AU578" s="296"/>
      <c r="AV578" s="296"/>
      <c r="AW578" s="296"/>
      <c r="AX578" s="296"/>
      <c r="AY578" s="296"/>
      <c r="AZ578" s="296"/>
      <c r="BA578" s="296"/>
      <c r="BB578" s="296"/>
      <c r="BC578" s="296"/>
      <c r="BD578" s="296"/>
      <c r="BE578" s="296"/>
      <c r="BF578" s="296"/>
      <c r="BG578" s="296"/>
      <c r="BH578" s="296"/>
      <c r="BI578" s="296"/>
      <c r="BJ578" s="296"/>
    </row>
    <row r="579" customFormat="false" ht="15.75" hidden="false" customHeight="false" outlineLevel="0" collapsed="false">
      <c r="A579" s="296"/>
      <c r="B579" s="296"/>
      <c r="C579" s="296"/>
      <c r="D579" s="296"/>
      <c r="E579" s="296"/>
      <c r="F579" s="296"/>
      <c r="G579" s="296"/>
      <c r="H579" s="296"/>
      <c r="I579" s="296"/>
      <c r="J579" s="296"/>
      <c r="K579" s="296"/>
      <c r="L579" s="296"/>
      <c r="M579" s="296"/>
      <c r="N579" s="296"/>
      <c r="O579" s="296"/>
      <c r="P579" s="296"/>
      <c r="Q579" s="296"/>
      <c r="R579" s="296"/>
      <c r="S579" s="296"/>
      <c r="T579" s="296"/>
      <c r="U579" s="296"/>
      <c r="V579" s="347"/>
      <c r="W579" s="296"/>
      <c r="X579" s="296"/>
      <c r="Y579" s="296"/>
      <c r="Z579" s="296"/>
      <c r="AA579" s="296"/>
      <c r="AB579" s="296"/>
      <c r="AC579" s="296"/>
      <c r="AD579" s="296"/>
      <c r="AE579" s="296"/>
      <c r="AF579" s="296"/>
      <c r="AG579" s="296"/>
      <c r="AH579" s="296"/>
      <c r="AI579" s="296"/>
      <c r="AJ579" s="296"/>
      <c r="AK579" s="296"/>
      <c r="AL579" s="296"/>
      <c r="AM579" s="296"/>
      <c r="AN579" s="296"/>
      <c r="AO579" s="296"/>
      <c r="AP579" s="296"/>
      <c r="AQ579" s="296"/>
      <c r="AR579" s="296"/>
      <c r="AS579" s="296"/>
      <c r="AT579" s="296"/>
      <c r="AU579" s="296"/>
      <c r="AV579" s="296"/>
      <c r="AW579" s="296"/>
      <c r="AX579" s="296"/>
      <c r="AY579" s="296"/>
      <c r="AZ579" s="296"/>
      <c r="BA579" s="296"/>
      <c r="BB579" s="296"/>
      <c r="BC579" s="296"/>
      <c r="BD579" s="296"/>
      <c r="BE579" s="296"/>
      <c r="BF579" s="296"/>
      <c r="BG579" s="296"/>
      <c r="BH579" s="296"/>
      <c r="BI579" s="296"/>
      <c r="BJ579" s="296"/>
    </row>
    <row r="580" customFormat="false" ht="15.75" hidden="false" customHeight="false" outlineLevel="0" collapsed="false">
      <c r="A580" s="296"/>
      <c r="B580" s="296"/>
      <c r="C580" s="296"/>
      <c r="D580" s="296"/>
      <c r="E580" s="296"/>
      <c r="F580" s="296"/>
      <c r="G580" s="296"/>
      <c r="H580" s="296"/>
      <c r="I580" s="296"/>
      <c r="J580" s="296"/>
      <c r="K580" s="296"/>
      <c r="L580" s="296"/>
      <c r="M580" s="296"/>
      <c r="N580" s="296"/>
      <c r="O580" s="296"/>
      <c r="P580" s="296"/>
      <c r="Q580" s="296"/>
      <c r="R580" s="296"/>
      <c r="S580" s="296"/>
      <c r="T580" s="296"/>
      <c r="U580" s="296"/>
      <c r="V580" s="347"/>
      <c r="W580" s="296"/>
      <c r="X580" s="296"/>
      <c r="Y580" s="296"/>
      <c r="Z580" s="296"/>
      <c r="AA580" s="296"/>
      <c r="AB580" s="296"/>
      <c r="AC580" s="296"/>
      <c r="AD580" s="296"/>
      <c r="AE580" s="296"/>
      <c r="AF580" s="296"/>
      <c r="AG580" s="296"/>
      <c r="AH580" s="296"/>
      <c r="AI580" s="296"/>
      <c r="AJ580" s="296"/>
      <c r="AK580" s="296"/>
      <c r="AL580" s="296"/>
      <c r="AM580" s="296"/>
      <c r="AN580" s="296"/>
      <c r="AO580" s="296"/>
      <c r="AP580" s="296"/>
      <c r="AQ580" s="296"/>
      <c r="AR580" s="296"/>
      <c r="AS580" s="296"/>
      <c r="AT580" s="296"/>
      <c r="AU580" s="296"/>
      <c r="AV580" s="296"/>
      <c r="AW580" s="296"/>
      <c r="AX580" s="296"/>
      <c r="AY580" s="296"/>
      <c r="AZ580" s="296"/>
      <c r="BA580" s="296"/>
      <c r="BB580" s="296"/>
      <c r="BC580" s="296"/>
      <c r="BD580" s="296"/>
      <c r="BE580" s="296"/>
      <c r="BF580" s="296"/>
      <c r="BG580" s="296"/>
      <c r="BH580" s="296"/>
      <c r="BI580" s="296"/>
      <c r="BJ580" s="296"/>
    </row>
    <row r="581" customFormat="false" ht="15.75" hidden="false" customHeight="false" outlineLevel="0" collapsed="false">
      <c r="A581" s="296"/>
      <c r="B581" s="296"/>
      <c r="C581" s="296"/>
      <c r="D581" s="296"/>
      <c r="E581" s="296"/>
      <c r="F581" s="296"/>
      <c r="G581" s="296"/>
      <c r="H581" s="296"/>
      <c r="I581" s="296"/>
      <c r="J581" s="296"/>
      <c r="K581" s="296"/>
      <c r="L581" s="296"/>
      <c r="M581" s="296"/>
      <c r="N581" s="296"/>
      <c r="O581" s="296"/>
      <c r="P581" s="296"/>
      <c r="Q581" s="296"/>
      <c r="R581" s="296"/>
      <c r="S581" s="296"/>
      <c r="T581" s="296"/>
      <c r="U581" s="296"/>
      <c r="V581" s="347"/>
      <c r="W581" s="296"/>
      <c r="X581" s="296"/>
      <c r="Y581" s="296"/>
      <c r="Z581" s="296"/>
      <c r="AA581" s="296"/>
      <c r="AB581" s="296"/>
      <c r="AC581" s="296"/>
      <c r="AD581" s="296"/>
      <c r="AE581" s="296"/>
      <c r="AF581" s="296"/>
      <c r="AG581" s="296"/>
      <c r="AH581" s="296"/>
      <c r="AI581" s="296"/>
      <c r="AJ581" s="296"/>
      <c r="AK581" s="296"/>
      <c r="AL581" s="296"/>
      <c r="AM581" s="296"/>
      <c r="AN581" s="296"/>
      <c r="AO581" s="296"/>
      <c r="AP581" s="296"/>
      <c r="AQ581" s="296"/>
      <c r="AR581" s="296"/>
      <c r="AS581" s="296"/>
      <c r="AT581" s="296"/>
      <c r="AU581" s="296"/>
      <c r="AV581" s="296"/>
      <c r="AW581" s="296"/>
      <c r="AX581" s="296"/>
      <c r="AY581" s="296"/>
      <c r="AZ581" s="296"/>
      <c r="BA581" s="296"/>
      <c r="BB581" s="296"/>
      <c r="BC581" s="296"/>
      <c r="BD581" s="296"/>
      <c r="BE581" s="296"/>
      <c r="BF581" s="296"/>
      <c r="BG581" s="296"/>
      <c r="BH581" s="296"/>
      <c r="BI581" s="296"/>
      <c r="BJ581" s="296"/>
    </row>
    <row r="582" customFormat="false" ht="15.75" hidden="false" customHeight="false" outlineLevel="0" collapsed="false">
      <c r="A582" s="296"/>
      <c r="B582" s="296"/>
      <c r="C582" s="296"/>
      <c r="D582" s="296"/>
      <c r="E582" s="296"/>
      <c r="F582" s="296"/>
      <c r="G582" s="296"/>
      <c r="H582" s="296"/>
      <c r="I582" s="296"/>
      <c r="J582" s="296"/>
      <c r="K582" s="296"/>
      <c r="L582" s="296"/>
      <c r="M582" s="296"/>
      <c r="N582" s="296"/>
      <c r="O582" s="296"/>
      <c r="P582" s="296"/>
      <c r="Q582" s="296"/>
      <c r="R582" s="296"/>
      <c r="S582" s="296"/>
      <c r="T582" s="296"/>
      <c r="U582" s="296"/>
      <c r="V582" s="347"/>
      <c r="W582" s="296"/>
      <c r="X582" s="296"/>
      <c r="Y582" s="296"/>
      <c r="Z582" s="296"/>
      <c r="AA582" s="296"/>
      <c r="AB582" s="296"/>
      <c r="AC582" s="296"/>
      <c r="AD582" s="296"/>
      <c r="AE582" s="296"/>
      <c r="AF582" s="296"/>
      <c r="AG582" s="296"/>
      <c r="AH582" s="296"/>
      <c r="AI582" s="296"/>
      <c r="AJ582" s="296"/>
      <c r="AK582" s="296"/>
      <c r="AL582" s="296"/>
      <c r="AM582" s="296"/>
      <c r="AN582" s="296"/>
      <c r="AO582" s="296"/>
      <c r="AP582" s="296"/>
      <c r="AQ582" s="296"/>
      <c r="AR582" s="296"/>
      <c r="AS582" s="296"/>
      <c r="AT582" s="296"/>
      <c r="AU582" s="296"/>
      <c r="AV582" s="296"/>
      <c r="AW582" s="296"/>
      <c r="AX582" s="296"/>
      <c r="AY582" s="296"/>
      <c r="AZ582" s="296"/>
      <c r="BA582" s="296"/>
      <c r="BB582" s="296"/>
      <c r="BC582" s="296"/>
      <c r="BD582" s="296"/>
      <c r="BE582" s="296"/>
      <c r="BF582" s="296"/>
      <c r="BG582" s="296"/>
      <c r="BH582" s="296"/>
      <c r="BI582" s="296"/>
      <c r="BJ582" s="296"/>
    </row>
    <row r="583" customFormat="false" ht="15.75" hidden="false" customHeight="false" outlineLevel="0" collapsed="false">
      <c r="A583" s="296"/>
      <c r="B583" s="296"/>
      <c r="C583" s="296"/>
      <c r="D583" s="296"/>
      <c r="E583" s="296"/>
      <c r="F583" s="296"/>
      <c r="G583" s="296"/>
      <c r="H583" s="296"/>
      <c r="I583" s="296"/>
      <c r="J583" s="296"/>
      <c r="K583" s="296"/>
      <c r="L583" s="296"/>
      <c r="M583" s="296"/>
      <c r="N583" s="296"/>
      <c r="O583" s="296"/>
      <c r="P583" s="296"/>
      <c r="Q583" s="296"/>
      <c r="R583" s="296"/>
      <c r="S583" s="296"/>
      <c r="T583" s="296"/>
      <c r="U583" s="296"/>
      <c r="V583" s="347"/>
      <c r="W583" s="296"/>
      <c r="X583" s="296"/>
      <c r="Y583" s="296"/>
      <c r="Z583" s="296"/>
      <c r="AA583" s="296"/>
      <c r="AB583" s="296"/>
      <c r="AC583" s="296"/>
      <c r="AD583" s="296"/>
      <c r="AE583" s="296"/>
      <c r="AF583" s="296"/>
      <c r="AG583" s="296"/>
      <c r="AH583" s="296"/>
      <c r="AI583" s="296"/>
      <c r="AJ583" s="296"/>
      <c r="AK583" s="296"/>
      <c r="AL583" s="296"/>
      <c r="AM583" s="296"/>
      <c r="AN583" s="296"/>
      <c r="AO583" s="296"/>
      <c r="AP583" s="296"/>
      <c r="AQ583" s="296"/>
      <c r="AR583" s="296"/>
      <c r="AS583" s="296"/>
      <c r="AT583" s="296"/>
      <c r="AU583" s="296"/>
      <c r="AV583" s="296"/>
      <c r="AW583" s="296"/>
      <c r="AX583" s="296"/>
      <c r="AY583" s="296"/>
      <c r="AZ583" s="296"/>
      <c r="BA583" s="296"/>
      <c r="BB583" s="296"/>
      <c r="BC583" s="296"/>
      <c r="BD583" s="296"/>
      <c r="BE583" s="296"/>
      <c r="BF583" s="296"/>
      <c r="BG583" s="296"/>
      <c r="BH583" s="296"/>
      <c r="BI583" s="296"/>
      <c r="BJ583" s="296"/>
    </row>
    <row r="584" customFormat="false" ht="15.75" hidden="false" customHeight="false" outlineLevel="0" collapsed="false">
      <c r="A584" s="296"/>
      <c r="B584" s="296"/>
      <c r="C584" s="296"/>
      <c r="D584" s="296"/>
      <c r="E584" s="296"/>
      <c r="F584" s="296"/>
      <c r="G584" s="296"/>
      <c r="H584" s="296"/>
      <c r="I584" s="296"/>
      <c r="J584" s="296"/>
      <c r="K584" s="296"/>
      <c r="L584" s="296"/>
      <c r="M584" s="296"/>
      <c r="N584" s="296"/>
      <c r="O584" s="296"/>
      <c r="P584" s="296"/>
      <c r="Q584" s="296"/>
      <c r="R584" s="296"/>
      <c r="S584" s="296"/>
      <c r="T584" s="296"/>
      <c r="U584" s="296"/>
      <c r="V584" s="347"/>
      <c r="W584" s="296"/>
      <c r="X584" s="296"/>
      <c r="Y584" s="296"/>
      <c r="Z584" s="296"/>
      <c r="AA584" s="296"/>
      <c r="AB584" s="296"/>
      <c r="AC584" s="296"/>
      <c r="AD584" s="296"/>
      <c r="AE584" s="296"/>
      <c r="AF584" s="296"/>
      <c r="AG584" s="296"/>
      <c r="AH584" s="296"/>
      <c r="AI584" s="296"/>
      <c r="AJ584" s="296"/>
      <c r="AK584" s="296"/>
      <c r="AL584" s="296"/>
      <c r="AM584" s="296"/>
      <c r="AN584" s="296"/>
      <c r="AO584" s="296"/>
      <c r="AP584" s="296"/>
      <c r="AQ584" s="296"/>
      <c r="AR584" s="296"/>
      <c r="AS584" s="296"/>
      <c r="AT584" s="296"/>
      <c r="AU584" s="296"/>
      <c r="AV584" s="296"/>
      <c r="AW584" s="296"/>
      <c r="AX584" s="296"/>
      <c r="AY584" s="296"/>
      <c r="AZ584" s="296"/>
      <c r="BA584" s="296"/>
      <c r="BB584" s="296"/>
      <c r="BC584" s="296"/>
      <c r="BD584" s="296"/>
      <c r="BE584" s="296"/>
      <c r="BF584" s="296"/>
      <c r="BG584" s="296"/>
      <c r="BH584" s="296"/>
      <c r="BI584" s="296"/>
      <c r="BJ584" s="296"/>
    </row>
    <row r="585" customFormat="false" ht="15.75" hidden="false" customHeight="false" outlineLevel="0" collapsed="false">
      <c r="A585" s="296"/>
      <c r="B585" s="296"/>
      <c r="C585" s="296"/>
      <c r="D585" s="296"/>
      <c r="E585" s="296"/>
      <c r="F585" s="296"/>
      <c r="G585" s="296"/>
      <c r="H585" s="296"/>
      <c r="I585" s="296"/>
      <c r="J585" s="296"/>
      <c r="K585" s="296"/>
      <c r="L585" s="296"/>
      <c r="M585" s="296"/>
      <c r="N585" s="296"/>
      <c r="O585" s="296"/>
      <c r="P585" s="296"/>
      <c r="Q585" s="296"/>
      <c r="R585" s="296"/>
      <c r="S585" s="296"/>
      <c r="T585" s="296"/>
      <c r="U585" s="296"/>
      <c r="V585" s="347"/>
      <c r="W585" s="296"/>
      <c r="X585" s="296"/>
      <c r="Y585" s="296"/>
      <c r="Z585" s="296"/>
      <c r="AA585" s="296"/>
      <c r="AB585" s="296"/>
      <c r="AC585" s="296"/>
      <c r="AD585" s="296"/>
      <c r="AE585" s="296"/>
      <c r="AF585" s="296"/>
      <c r="AG585" s="296"/>
      <c r="AH585" s="296"/>
      <c r="AI585" s="296"/>
      <c r="AJ585" s="296"/>
      <c r="AK585" s="296"/>
      <c r="AL585" s="296"/>
      <c r="AM585" s="296"/>
      <c r="AN585" s="296"/>
      <c r="AO585" s="296"/>
      <c r="AP585" s="296"/>
      <c r="AQ585" s="296"/>
      <c r="AR585" s="296"/>
      <c r="AS585" s="296"/>
      <c r="AT585" s="296"/>
      <c r="AU585" s="296"/>
      <c r="AV585" s="296"/>
      <c r="AW585" s="296"/>
      <c r="AX585" s="296"/>
      <c r="AY585" s="296"/>
      <c r="AZ585" s="296"/>
      <c r="BA585" s="296"/>
      <c r="BB585" s="296"/>
      <c r="BC585" s="296"/>
      <c r="BD585" s="296"/>
      <c r="BE585" s="296"/>
      <c r="BF585" s="296"/>
      <c r="BG585" s="296"/>
      <c r="BH585" s="296"/>
      <c r="BI585" s="296"/>
      <c r="BJ585" s="296"/>
    </row>
    <row r="586" customFormat="false" ht="15.75" hidden="false" customHeight="false" outlineLevel="0" collapsed="false">
      <c r="A586" s="296"/>
      <c r="B586" s="296"/>
      <c r="C586" s="296"/>
      <c r="D586" s="296"/>
      <c r="E586" s="296"/>
      <c r="F586" s="296"/>
      <c r="G586" s="296"/>
      <c r="H586" s="296"/>
      <c r="I586" s="296"/>
      <c r="J586" s="296"/>
      <c r="K586" s="296"/>
      <c r="L586" s="296"/>
      <c r="M586" s="296"/>
      <c r="N586" s="296"/>
      <c r="O586" s="296"/>
      <c r="P586" s="296"/>
      <c r="Q586" s="296"/>
      <c r="R586" s="296"/>
      <c r="S586" s="296"/>
      <c r="T586" s="296"/>
      <c r="U586" s="296"/>
      <c r="V586" s="347"/>
      <c r="W586" s="296"/>
      <c r="X586" s="296"/>
      <c r="Y586" s="296"/>
      <c r="Z586" s="296"/>
      <c r="AA586" s="296"/>
      <c r="AB586" s="296"/>
      <c r="AC586" s="296"/>
      <c r="AD586" s="296"/>
      <c r="AE586" s="296"/>
      <c r="AF586" s="296"/>
      <c r="AG586" s="296"/>
      <c r="AH586" s="296"/>
      <c r="AI586" s="296"/>
      <c r="AJ586" s="296"/>
      <c r="AK586" s="296"/>
      <c r="AL586" s="296"/>
      <c r="AM586" s="296"/>
      <c r="AN586" s="296"/>
      <c r="AO586" s="296"/>
      <c r="AP586" s="296"/>
      <c r="AQ586" s="296"/>
      <c r="AR586" s="296"/>
      <c r="AS586" s="296"/>
      <c r="AT586" s="296"/>
      <c r="AU586" s="296"/>
      <c r="AV586" s="296"/>
      <c r="AW586" s="296"/>
      <c r="AX586" s="296"/>
      <c r="AY586" s="296"/>
      <c r="AZ586" s="296"/>
      <c r="BA586" s="296"/>
      <c r="BB586" s="296"/>
      <c r="BC586" s="296"/>
      <c r="BD586" s="296"/>
      <c r="BE586" s="296"/>
      <c r="BF586" s="296"/>
      <c r="BG586" s="296"/>
      <c r="BH586" s="296"/>
      <c r="BI586" s="296"/>
      <c r="BJ586" s="296"/>
    </row>
    <row r="587" customFormat="false" ht="15.75" hidden="false" customHeight="false" outlineLevel="0" collapsed="false">
      <c r="A587" s="296"/>
      <c r="B587" s="296"/>
      <c r="C587" s="296"/>
      <c r="D587" s="296"/>
      <c r="E587" s="296"/>
      <c r="F587" s="296"/>
      <c r="G587" s="296"/>
      <c r="H587" s="296"/>
      <c r="I587" s="296"/>
      <c r="J587" s="296"/>
      <c r="K587" s="296"/>
      <c r="L587" s="296"/>
      <c r="M587" s="296"/>
      <c r="N587" s="296"/>
      <c r="O587" s="296"/>
      <c r="P587" s="296"/>
      <c r="Q587" s="296"/>
      <c r="R587" s="296"/>
      <c r="S587" s="296"/>
      <c r="T587" s="296"/>
      <c r="U587" s="296"/>
      <c r="V587" s="347"/>
      <c r="W587" s="296"/>
      <c r="X587" s="296"/>
      <c r="Y587" s="296"/>
      <c r="Z587" s="296"/>
      <c r="AA587" s="296"/>
      <c r="AB587" s="296"/>
      <c r="AC587" s="296"/>
      <c r="AD587" s="296"/>
      <c r="AE587" s="296"/>
      <c r="AF587" s="296"/>
      <c r="AG587" s="296"/>
      <c r="AH587" s="296"/>
      <c r="AI587" s="296"/>
      <c r="AJ587" s="296"/>
      <c r="AK587" s="296"/>
      <c r="AL587" s="296"/>
      <c r="AM587" s="296"/>
      <c r="AN587" s="296"/>
      <c r="AO587" s="296"/>
      <c r="AP587" s="296"/>
      <c r="AQ587" s="296"/>
      <c r="AR587" s="296"/>
      <c r="AS587" s="296"/>
      <c r="AT587" s="296"/>
      <c r="AU587" s="296"/>
      <c r="AV587" s="296"/>
      <c r="AW587" s="296"/>
      <c r="AX587" s="296"/>
      <c r="AY587" s="296"/>
      <c r="AZ587" s="296"/>
      <c r="BA587" s="296"/>
      <c r="BB587" s="296"/>
      <c r="BC587" s="296"/>
      <c r="BD587" s="296"/>
      <c r="BE587" s="296"/>
      <c r="BF587" s="296"/>
      <c r="BG587" s="296"/>
      <c r="BH587" s="296"/>
      <c r="BI587" s="296"/>
      <c r="BJ587" s="296"/>
    </row>
    <row r="588" customFormat="false" ht="15.75" hidden="false" customHeight="false" outlineLevel="0" collapsed="false">
      <c r="A588" s="296"/>
      <c r="B588" s="296"/>
      <c r="C588" s="296"/>
      <c r="D588" s="296"/>
      <c r="E588" s="296"/>
      <c r="F588" s="296"/>
      <c r="G588" s="296"/>
      <c r="H588" s="296"/>
      <c r="I588" s="296"/>
      <c r="J588" s="296"/>
      <c r="K588" s="296"/>
      <c r="L588" s="296"/>
      <c r="M588" s="296"/>
      <c r="N588" s="296"/>
      <c r="O588" s="296"/>
      <c r="P588" s="296"/>
      <c r="Q588" s="296"/>
      <c r="R588" s="296"/>
      <c r="S588" s="296"/>
      <c r="T588" s="296"/>
      <c r="U588" s="296"/>
      <c r="V588" s="347"/>
      <c r="W588" s="296"/>
      <c r="X588" s="296"/>
      <c r="Y588" s="296"/>
      <c r="Z588" s="296"/>
      <c r="AA588" s="296"/>
      <c r="AB588" s="296"/>
      <c r="AC588" s="296"/>
      <c r="AD588" s="296"/>
      <c r="AE588" s="296"/>
      <c r="AF588" s="296"/>
      <c r="AG588" s="296"/>
      <c r="AH588" s="296"/>
      <c r="AI588" s="296"/>
      <c r="AJ588" s="296"/>
      <c r="AK588" s="296"/>
      <c r="AL588" s="296"/>
      <c r="AM588" s="296"/>
      <c r="AN588" s="296"/>
      <c r="AO588" s="296"/>
      <c r="AP588" s="296"/>
      <c r="AQ588" s="296"/>
      <c r="AR588" s="296"/>
      <c r="AS588" s="296"/>
      <c r="AT588" s="296"/>
      <c r="AU588" s="296"/>
      <c r="AV588" s="296"/>
      <c r="AW588" s="296"/>
      <c r="AX588" s="296"/>
      <c r="AY588" s="296"/>
      <c r="AZ588" s="296"/>
      <c r="BA588" s="296"/>
      <c r="BB588" s="296"/>
      <c r="BC588" s="296"/>
      <c r="BD588" s="296"/>
      <c r="BE588" s="296"/>
      <c r="BF588" s="296"/>
      <c r="BG588" s="296"/>
      <c r="BH588" s="296"/>
      <c r="BI588" s="296"/>
      <c r="BJ588" s="296"/>
    </row>
    <row r="589" customFormat="false" ht="15.75" hidden="false" customHeight="false" outlineLevel="0" collapsed="false">
      <c r="A589" s="296"/>
      <c r="B589" s="296"/>
      <c r="C589" s="296"/>
      <c r="D589" s="296"/>
      <c r="E589" s="296"/>
      <c r="F589" s="296"/>
      <c r="G589" s="296"/>
      <c r="H589" s="296"/>
      <c r="I589" s="296"/>
      <c r="J589" s="296"/>
      <c r="K589" s="296"/>
      <c r="L589" s="296"/>
      <c r="M589" s="296"/>
      <c r="N589" s="296"/>
      <c r="O589" s="296"/>
      <c r="P589" s="296"/>
      <c r="Q589" s="296"/>
      <c r="R589" s="296"/>
      <c r="S589" s="296"/>
      <c r="T589" s="296"/>
      <c r="U589" s="296"/>
      <c r="V589" s="347"/>
      <c r="W589" s="296"/>
      <c r="X589" s="296"/>
      <c r="Y589" s="296"/>
      <c r="Z589" s="296"/>
      <c r="AA589" s="296"/>
      <c r="AB589" s="296"/>
      <c r="AC589" s="296"/>
      <c r="AD589" s="296"/>
      <c r="AE589" s="296"/>
      <c r="AF589" s="296"/>
      <c r="AG589" s="296"/>
      <c r="AH589" s="296"/>
      <c r="AI589" s="296"/>
      <c r="AJ589" s="296"/>
      <c r="AK589" s="296"/>
      <c r="AL589" s="296"/>
      <c r="AM589" s="296"/>
      <c r="AN589" s="296"/>
      <c r="AO589" s="296"/>
      <c r="AP589" s="296"/>
      <c r="AQ589" s="296"/>
      <c r="AR589" s="296"/>
      <c r="AS589" s="296"/>
      <c r="AT589" s="296"/>
      <c r="AU589" s="296"/>
      <c r="AV589" s="296"/>
      <c r="AW589" s="296"/>
      <c r="AX589" s="296"/>
      <c r="AY589" s="296"/>
      <c r="AZ589" s="296"/>
      <c r="BA589" s="296"/>
      <c r="BB589" s="296"/>
      <c r="BC589" s="296"/>
      <c r="BD589" s="296"/>
      <c r="BE589" s="296"/>
      <c r="BF589" s="296"/>
      <c r="BG589" s="296"/>
      <c r="BH589" s="296"/>
      <c r="BI589" s="296"/>
      <c r="BJ589" s="296"/>
    </row>
    <row r="590" customFormat="false" ht="15.75" hidden="false" customHeight="false" outlineLevel="0" collapsed="false">
      <c r="A590" s="296"/>
      <c r="B590" s="296"/>
      <c r="C590" s="296"/>
      <c r="D590" s="296"/>
      <c r="E590" s="296"/>
      <c r="F590" s="296"/>
      <c r="G590" s="296"/>
      <c r="H590" s="296"/>
      <c r="I590" s="296"/>
      <c r="J590" s="296"/>
      <c r="K590" s="296"/>
      <c r="L590" s="296"/>
      <c r="M590" s="296"/>
      <c r="N590" s="296"/>
      <c r="O590" s="296"/>
      <c r="P590" s="296"/>
      <c r="Q590" s="296"/>
      <c r="R590" s="296"/>
      <c r="S590" s="296"/>
      <c r="T590" s="296"/>
      <c r="U590" s="296"/>
      <c r="V590" s="347"/>
      <c r="W590" s="296"/>
      <c r="X590" s="296"/>
      <c r="Y590" s="296"/>
      <c r="Z590" s="296"/>
      <c r="AA590" s="296"/>
      <c r="AB590" s="296"/>
      <c r="AC590" s="296"/>
      <c r="AD590" s="296"/>
      <c r="AE590" s="296"/>
      <c r="AF590" s="296"/>
      <c r="AG590" s="296"/>
      <c r="AH590" s="296"/>
      <c r="AI590" s="296"/>
      <c r="AJ590" s="296"/>
      <c r="AK590" s="296"/>
      <c r="AL590" s="296"/>
      <c r="AM590" s="296"/>
      <c r="AN590" s="296"/>
      <c r="AO590" s="296"/>
      <c r="AP590" s="296"/>
      <c r="AQ590" s="296"/>
      <c r="AR590" s="296"/>
      <c r="AS590" s="296"/>
      <c r="AT590" s="296"/>
      <c r="AU590" s="296"/>
      <c r="AV590" s="296"/>
      <c r="AW590" s="296"/>
      <c r="AX590" s="296"/>
      <c r="AY590" s="296"/>
      <c r="AZ590" s="296"/>
      <c r="BA590" s="296"/>
      <c r="BB590" s="296"/>
      <c r="BC590" s="296"/>
      <c r="BD590" s="296"/>
      <c r="BE590" s="296"/>
      <c r="BF590" s="296"/>
      <c r="BG590" s="296"/>
      <c r="BH590" s="296"/>
      <c r="BI590" s="296"/>
      <c r="BJ590" s="296"/>
    </row>
    <row r="591" customFormat="false" ht="15.75" hidden="false" customHeight="false" outlineLevel="0" collapsed="false">
      <c r="A591" s="296"/>
      <c r="B591" s="296"/>
      <c r="C591" s="296"/>
      <c r="D591" s="296"/>
      <c r="E591" s="296"/>
      <c r="F591" s="296"/>
      <c r="G591" s="296"/>
      <c r="H591" s="296"/>
      <c r="I591" s="296"/>
      <c r="J591" s="296"/>
      <c r="K591" s="296"/>
      <c r="L591" s="296"/>
      <c r="M591" s="296"/>
      <c r="N591" s="296"/>
      <c r="O591" s="296"/>
      <c r="P591" s="296"/>
      <c r="Q591" s="296"/>
      <c r="R591" s="296"/>
      <c r="S591" s="296"/>
      <c r="T591" s="296"/>
      <c r="U591" s="296"/>
      <c r="V591" s="347"/>
      <c r="W591" s="296"/>
      <c r="X591" s="296"/>
      <c r="Y591" s="296"/>
      <c r="Z591" s="296"/>
      <c r="AA591" s="296"/>
      <c r="AB591" s="296"/>
      <c r="AC591" s="296"/>
      <c r="AD591" s="296"/>
      <c r="AE591" s="296"/>
      <c r="AF591" s="296"/>
      <c r="AG591" s="296"/>
      <c r="AH591" s="296"/>
      <c r="AI591" s="296"/>
      <c r="AJ591" s="296"/>
      <c r="AK591" s="296"/>
      <c r="AL591" s="296"/>
      <c r="AM591" s="296"/>
      <c r="AN591" s="296"/>
      <c r="AO591" s="296"/>
      <c r="AP591" s="296"/>
      <c r="AQ591" s="296"/>
      <c r="AR591" s="296"/>
      <c r="AS591" s="296"/>
      <c r="AT591" s="296"/>
      <c r="AU591" s="296"/>
      <c r="AV591" s="296"/>
      <c r="AW591" s="296"/>
      <c r="AX591" s="296"/>
      <c r="AY591" s="296"/>
      <c r="AZ591" s="296"/>
      <c r="BA591" s="296"/>
      <c r="BB591" s="296"/>
      <c r="BC591" s="296"/>
      <c r="BD591" s="296"/>
      <c r="BE591" s="296"/>
      <c r="BF591" s="296"/>
      <c r="BG591" s="296"/>
      <c r="BH591" s="296"/>
      <c r="BI591" s="296"/>
      <c r="BJ591" s="296"/>
    </row>
    <row r="592" customFormat="false" ht="15.75" hidden="false" customHeight="false" outlineLevel="0" collapsed="false">
      <c r="A592" s="296"/>
      <c r="B592" s="296"/>
      <c r="C592" s="296"/>
      <c r="D592" s="296"/>
      <c r="E592" s="296"/>
      <c r="F592" s="296"/>
      <c r="G592" s="296"/>
      <c r="H592" s="296"/>
      <c r="I592" s="296"/>
      <c r="J592" s="296"/>
      <c r="K592" s="296"/>
      <c r="L592" s="296"/>
      <c r="M592" s="296"/>
      <c r="N592" s="296"/>
      <c r="O592" s="296"/>
      <c r="P592" s="296"/>
      <c r="Q592" s="296"/>
      <c r="R592" s="296"/>
      <c r="S592" s="296"/>
      <c r="T592" s="296"/>
      <c r="U592" s="296"/>
      <c r="V592" s="347"/>
      <c r="W592" s="296"/>
      <c r="X592" s="296"/>
      <c r="Y592" s="296"/>
      <c r="Z592" s="296"/>
      <c r="AA592" s="296"/>
      <c r="AB592" s="296"/>
      <c r="AC592" s="296"/>
      <c r="AD592" s="296"/>
      <c r="AE592" s="296"/>
      <c r="AF592" s="296"/>
      <c r="AG592" s="296"/>
      <c r="AH592" s="296"/>
      <c r="AI592" s="296"/>
      <c r="AJ592" s="296"/>
      <c r="AK592" s="296"/>
      <c r="AL592" s="296"/>
      <c r="AM592" s="296"/>
      <c r="AN592" s="296"/>
      <c r="AO592" s="296"/>
      <c r="AP592" s="296"/>
      <c r="AQ592" s="296"/>
      <c r="AR592" s="296"/>
      <c r="AS592" s="296"/>
      <c r="AT592" s="296"/>
      <c r="AU592" s="296"/>
      <c r="AV592" s="296"/>
      <c r="AW592" s="296"/>
      <c r="AX592" s="296"/>
      <c r="AY592" s="296"/>
      <c r="AZ592" s="296"/>
      <c r="BA592" s="296"/>
      <c r="BB592" s="296"/>
      <c r="BC592" s="296"/>
      <c r="BD592" s="296"/>
      <c r="BE592" s="296"/>
      <c r="BF592" s="296"/>
      <c r="BG592" s="296"/>
      <c r="BH592" s="296"/>
      <c r="BI592" s="296"/>
      <c r="BJ592" s="296"/>
    </row>
    <row r="593" customFormat="false" ht="15.75" hidden="false" customHeight="false" outlineLevel="0" collapsed="false">
      <c r="A593" s="296"/>
      <c r="B593" s="296"/>
      <c r="C593" s="296"/>
      <c r="D593" s="296"/>
      <c r="E593" s="296"/>
      <c r="F593" s="296"/>
      <c r="G593" s="296"/>
      <c r="H593" s="296"/>
      <c r="I593" s="296"/>
      <c r="J593" s="296"/>
      <c r="K593" s="296"/>
      <c r="L593" s="296"/>
      <c r="M593" s="296"/>
      <c r="N593" s="296"/>
      <c r="O593" s="296"/>
      <c r="P593" s="296"/>
      <c r="Q593" s="296"/>
      <c r="R593" s="296"/>
      <c r="S593" s="296"/>
      <c r="T593" s="296"/>
      <c r="U593" s="296"/>
      <c r="V593" s="347"/>
      <c r="W593" s="296"/>
      <c r="X593" s="296"/>
      <c r="Y593" s="296"/>
      <c r="Z593" s="296"/>
      <c r="AA593" s="296"/>
      <c r="AB593" s="296"/>
      <c r="AC593" s="296"/>
      <c r="AD593" s="296"/>
      <c r="AE593" s="296"/>
      <c r="AF593" s="296"/>
      <c r="AG593" s="296"/>
      <c r="AH593" s="296"/>
      <c r="AI593" s="296"/>
      <c r="AJ593" s="296"/>
      <c r="AK593" s="296"/>
      <c r="AL593" s="296"/>
      <c r="AM593" s="296"/>
      <c r="AN593" s="296"/>
      <c r="AO593" s="296"/>
      <c r="AP593" s="296"/>
      <c r="AQ593" s="296"/>
      <c r="AR593" s="296"/>
      <c r="AS593" s="296"/>
      <c r="AT593" s="296"/>
      <c r="AU593" s="296"/>
      <c r="AV593" s="296"/>
      <c r="AW593" s="296"/>
      <c r="AX593" s="296"/>
      <c r="AY593" s="296"/>
      <c r="AZ593" s="296"/>
      <c r="BA593" s="296"/>
      <c r="BB593" s="296"/>
      <c r="BC593" s="296"/>
      <c r="BD593" s="296"/>
      <c r="BE593" s="296"/>
      <c r="BF593" s="296"/>
      <c r="BG593" s="296"/>
      <c r="BH593" s="296"/>
      <c r="BI593" s="296"/>
      <c r="BJ593" s="296"/>
    </row>
    <row r="594" customFormat="false" ht="15.75" hidden="false" customHeight="false" outlineLevel="0" collapsed="false">
      <c r="A594" s="296"/>
      <c r="B594" s="296"/>
      <c r="C594" s="296"/>
      <c r="D594" s="296"/>
      <c r="E594" s="296"/>
      <c r="F594" s="296"/>
      <c r="G594" s="296"/>
      <c r="H594" s="296"/>
      <c r="I594" s="296"/>
      <c r="J594" s="296"/>
      <c r="K594" s="296"/>
      <c r="L594" s="296"/>
      <c r="M594" s="296"/>
      <c r="N594" s="296"/>
      <c r="O594" s="296"/>
      <c r="P594" s="296"/>
      <c r="Q594" s="296"/>
      <c r="R594" s="296"/>
      <c r="S594" s="296"/>
      <c r="T594" s="296"/>
      <c r="U594" s="296"/>
      <c r="V594" s="347"/>
      <c r="W594" s="296"/>
      <c r="X594" s="296"/>
      <c r="Y594" s="296"/>
      <c r="Z594" s="296"/>
      <c r="AA594" s="296"/>
      <c r="AB594" s="296"/>
      <c r="AC594" s="296"/>
      <c r="AD594" s="296"/>
      <c r="AE594" s="296"/>
      <c r="AF594" s="296"/>
      <c r="AG594" s="296"/>
      <c r="AH594" s="296"/>
      <c r="AI594" s="296"/>
      <c r="AJ594" s="296"/>
      <c r="AK594" s="296"/>
      <c r="AL594" s="296"/>
      <c r="AM594" s="296"/>
      <c r="AN594" s="296"/>
      <c r="AO594" s="296"/>
      <c r="AP594" s="296"/>
      <c r="AQ594" s="296"/>
      <c r="AR594" s="296"/>
      <c r="AS594" s="296"/>
      <c r="AT594" s="296"/>
      <c r="AU594" s="296"/>
      <c r="AV594" s="296"/>
      <c r="AW594" s="296"/>
      <c r="AX594" s="296"/>
      <c r="AY594" s="296"/>
      <c r="AZ594" s="296"/>
      <c r="BA594" s="296"/>
      <c r="BB594" s="296"/>
      <c r="BC594" s="296"/>
      <c r="BD594" s="296"/>
      <c r="BE594" s="296"/>
      <c r="BF594" s="296"/>
      <c r="BG594" s="296"/>
      <c r="BH594" s="296"/>
      <c r="BI594" s="296"/>
      <c r="BJ594" s="296"/>
    </row>
    <row r="595" customFormat="false" ht="15.75" hidden="false" customHeight="false" outlineLevel="0" collapsed="false">
      <c r="A595" s="296"/>
      <c r="B595" s="296"/>
      <c r="C595" s="296"/>
      <c r="D595" s="296"/>
      <c r="E595" s="296"/>
      <c r="F595" s="296"/>
      <c r="G595" s="296"/>
      <c r="H595" s="296"/>
      <c r="I595" s="296"/>
      <c r="J595" s="296"/>
      <c r="K595" s="296"/>
      <c r="L595" s="296"/>
      <c r="M595" s="296"/>
      <c r="N595" s="296"/>
      <c r="O595" s="296"/>
      <c r="P595" s="296"/>
      <c r="Q595" s="296"/>
      <c r="R595" s="296"/>
      <c r="S595" s="296"/>
      <c r="T595" s="296"/>
      <c r="U595" s="296"/>
      <c r="V595" s="347"/>
      <c r="W595" s="296"/>
      <c r="X595" s="296"/>
      <c r="Y595" s="296"/>
      <c r="Z595" s="296"/>
      <c r="AA595" s="296"/>
      <c r="AB595" s="296"/>
      <c r="AC595" s="296"/>
      <c r="AD595" s="296"/>
      <c r="AE595" s="296"/>
      <c r="AF595" s="296"/>
      <c r="AG595" s="296"/>
      <c r="AH595" s="296"/>
      <c r="AI595" s="296"/>
      <c r="AJ595" s="296"/>
      <c r="AK595" s="296"/>
      <c r="AL595" s="296"/>
      <c r="AM595" s="296"/>
      <c r="AN595" s="296"/>
      <c r="AO595" s="296"/>
      <c r="AP595" s="296"/>
      <c r="AQ595" s="296"/>
      <c r="AR595" s="296"/>
      <c r="AS595" s="296"/>
      <c r="AT595" s="296"/>
      <c r="AU595" s="296"/>
      <c r="AV595" s="296"/>
      <c r="AW595" s="296"/>
      <c r="AX595" s="296"/>
      <c r="AY595" s="296"/>
      <c r="AZ595" s="296"/>
      <c r="BA595" s="296"/>
      <c r="BB595" s="296"/>
      <c r="BC595" s="296"/>
      <c r="BD595" s="296"/>
      <c r="BE595" s="296"/>
      <c r="BF595" s="296"/>
      <c r="BG595" s="296"/>
      <c r="BH595" s="296"/>
      <c r="BI595" s="296"/>
      <c r="BJ595" s="296"/>
    </row>
    <row r="596" customFormat="false" ht="15.75" hidden="false" customHeight="false" outlineLevel="0" collapsed="false">
      <c r="A596" s="296"/>
      <c r="B596" s="296"/>
      <c r="C596" s="296"/>
      <c r="D596" s="296"/>
      <c r="E596" s="296"/>
      <c r="F596" s="296"/>
      <c r="G596" s="296"/>
      <c r="H596" s="296"/>
      <c r="I596" s="296"/>
      <c r="J596" s="296"/>
      <c r="K596" s="296"/>
      <c r="L596" s="296"/>
      <c r="M596" s="296"/>
      <c r="N596" s="296"/>
      <c r="O596" s="296"/>
      <c r="P596" s="296"/>
      <c r="Q596" s="296"/>
      <c r="R596" s="296"/>
      <c r="S596" s="296"/>
      <c r="T596" s="296"/>
      <c r="U596" s="296"/>
      <c r="V596" s="347"/>
      <c r="W596" s="296"/>
      <c r="X596" s="296"/>
      <c r="Y596" s="296"/>
      <c r="Z596" s="296"/>
      <c r="AA596" s="296"/>
      <c r="AB596" s="296"/>
      <c r="AC596" s="296"/>
      <c r="AD596" s="296"/>
      <c r="AE596" s="296"/>
      <c r="AF596" s="296"/>
      <c r="AG596" s="296"/>
      <c r="AH596" s="296"/>
      <c r="AI596" s="296"/>
      <c r="AJ596" s="296"/>
      <c r="AK596" s="296"/>
      <c r="AL596" s="296"/>
      <c r="AM596" s="296"/>
      <c r="AN596" s="296"/>
      <c r="AO596" s="296"/>
      <c r="AP596" s="296"/>
      <c r="AQ596" s="296"/>
      <c r="AR596" s="296"/>
      <c r="AS596" s="296"/>
      <c r="AT596" s="296"/>
      <c r="AU596" s="296"/>
      <c r="AV596" s="296"/>
      <c r="AW596" s="296"/>
      <c r="AX596" s="296"/>
      <c r="AY596" s="296"/>
      <c r="AZ596" s="296"/>
      <c r="BA596" s="296"/>
      <c r="BB596" s="296"/>
      <c r="BC596" s="296"/>
      <c r="BD596" s="296"/>
      <c r="BE596" s="296"/>
      <c r="BF596" s="296"/>
      <c r="BG596" s="296"/>
      <c r="BH596" s="296"/>
      <c r="BI596" s="296"/>
      <c r="BJ596" s="296"/>
    </row>
    <row r="597" customFormat="false" ht="15.75" hidden="false" customHeight="false" outlineLevel="0" collapsed="false">
      <c r="A597" s="296"/>
      <c r="B597" s="296"/>
      <c r="C597" s="296"/>
      <c r="D597" s="296"/>
      <c r="E597" s="296"/>
      <c r="F597" s="296"/>
      <c r="G597" s="296"/>
      <c r="H597" s="296"/>
      <c r="I597" s="296"/>
      <c r="J597" s="296"/>
      <c r="K597" s="296"/>
      <c r="L597" s="296"/>
      <c r="M597" s="296"/>
      <c r="N597" s="296"/>
      <c r="O597" s="296"/>
      <c r="P597" s="296"/>
      <c r="Q597" s="296"/>
      <c r="R597" s="296"/>
      <c r="S597" s="296"/>
      <c r="T597" s="296"/>
      <c r="U597" s="296"/>
      <c r="V597" s="347"/>
      <c r="W597" s="296"/>
      <c r="X597" s="296"/>
      <c r="Y597" s="296"/>
      <c r="Z597" s="296"/>
      <c r="AA597" s="296"/>
      <c r="AB597" s="296"/>
      <c r="AC597" s="296"/>
      <c r="AD597" s="296"/>
      <c r="AE597" s="296"/>
      <c r="AF597" s="296"/>
      <c r="AG597" s="296"/>
      <c r="AH597" s="296"/>
      <c r="AI597" s="296"/>
      <c r="AJ597" s="296"/>
      <c r="AK597" s="296"/>
      <c r="AL597" s="296"/>
      <c r="AM597" s="296"/>
      <c r="AN597" s="296"/>
      <c r="AO597" s="296"/>
      <c r="AP597" s="296"/>
      <c r="AQ597" s="296"/>
      <c r="AR597" s="296"/>
      <c r="AS597" s="296"/>
      <c r="AT597" s="296"/>
      <c r="AU597" s="296"/>
      <c r="AV597" s="296"/>
      <c r="AW597" s="296"/>
      <c r="AX597" s="296"/>
      <c r="AY597" s="296"/>
      <c r="AZ597" s="296"/>
      <c r="BA597" s="296"/>
      <c r="BB597" s="296"/>
      <c r="BC597" s="296"/>
      <c r="BD597" s="296"/>
      <c r="BE597" s="296"/>
      <c r="BF597" s="296"/>
      <c r="BG597" s="296"/>
      <c r="BH597" s="296"/>
      <c r="BI597" s="296"/>
      <c r="BJ597" s="296"/>
    </row>
    <row r="598" customFormat="false" ht="15.75" hidden="false" customHeight="false" outlineLevel="0" collapsed="false">
      <c r="A598" s="296"/>
      <c r="B598" s="296"/>
      <c r="C598" s="296"/>
      <c r="D598" s="296"/>
      <c r="E598" s="296"/>
      <c r="F598" s="296"/>
      <c r="G598" s="296"/>
      <c r="H598" s="296"/>
      <c r="I598" s="296"/>
      <c r="J598" s="296"/>
      <c r="K598" s="296"/>
      <c r="L598" s="296"/>
      <c r="M598" s="296"/>
      <c r="N598" s="296"/>
      <c r="O598" s="296"/>
      <c r="P598" s="296"/>
      <c r="Q598" s="296"/>
      <c r="R598" s="296"/>
      <c r="S598" s="296"/>
      <c r="T598" s="296"/>
      <c r="U598" s="296"/>
      <c r="V598" s="347"/>
      <c r="W598" s="296"/>
      <c r="X598" s="296"/>
      <c r="Y598" s="296"/>
      <c r="Z598" s="296"/>
      <c r="AA598" s="296"/>
      <c r="AB598" s="296"/>
      <c r="AC598" s="296"/>
      <c r="AD598" s="296"/>
      <c r="AE598" s="296"/>
      <c r="AF598" s="296"/>
      <c r="AG598" s="296"/>
      <c r="AH598" s="296"/>
      <c r="AI598" s="296"/>
      <c r="AJ598" s="296"/>
      <c r="AK598" s="296"/>
      <c r="AL598" s="296"/>
      <c r="AM598" s="296"/>
      <c r="AN598" s="296"/>
      <c r="AO598" s="296"/>
      <c r="AP598" s="296"/>
      <c r="AQ598" s="296"/>
      <c r="AR598" s="296"/>
      <c r="AS598" s="296"/>
      <c r="AT598" s="296"/>
      <c r="AU598" s="296"/>
      <c r="AV598" s="296"/>
      <c r="AW598" s="296"/>
      <c r="AX598" s="296"/>
      <c r="AY598" s="296"/>
      <c r="AZ598" s="296"/>
      <c r="BA598" s="296"/>
      <c r="BB598" s="296"/>
      <c r="BC598" s="296"/>
      <c r="BD598" s="296"/>
      <c r="BE598" s="296"/>
      <c r="BF598" s="296"/>
      <c r="BG598" s="296"/>
      <c r="BH598" s="296"/>
      <c r="BI598" s="296"/>
      <c r="BJ598" s="296"/>
    </row>
    <row r="599" customFormat="false" ht="15.75" hidden="false" customHeight="false" outlineLevel="0" collapsed="false">
      <c r="A599" s="296"/>
      <c r="B599" s="296"/>
      <c r="C599" s="296"/>
      <c r="D599" s="296"/>
      <c r="E599" s="296"/>
      <c r="F599" s="296"/>
      <c r="G599" s="296"/>
      <c r="H599" s="296"/>
      <c r="I599" s="296"/>
      <c r="J599" s="296"/>
      <c r="K599" s="296"/>
      <c r="L599" s="296"/>
      <c r="M599" s="296"/>
      <c r="N599" s="296"/>
      <c r="O599" s="296"/>
      <c r="P599" s="296"/>
      <c r="Q599" s="296"/>
      <c r="R599" s="296"/>
      <c r="S599" s="296"/>
      <c r="T599" s="296"/>
      <c r="U599" s="296"/>
      <c r="V599" s="347"/>
      <c r="W599" s="296"/>
      <c r="X599" s="296"/>
      <c r="Y599" s="296"/>
      <c r="Z599" s="296"/>
      <c r="AA599" s="296"/>
      <c r="AB599" s="296"/>
      <c r="AC599" s="296"/>
      <c r="AD599" s="296"/>
      <c r="AE599" s="296"/>
      <c r="AF599" s="296"/>
      <c r="AG599" s="296"/>
      <c r="AH599" s="296"/>
      <c r="AI599" s="296"/>
      <c r="AJ599" s="296"/>
      <c r="AK599" s="296"/>
      <c r="AL599" s="296"/>
      <c r="AM599" s="296"/>
      <c r="AN599" s="296"/>
      <c r="AO599" s="296"/>
      <c r="AP599" s="296"/>
      <c r="AQ599" s="296"/>
      <c r="AR599" s="296"/>
      <c r="AS599" s="296"/>
      <c r="AT599" s="296"/>
      <c r="AU599" s="296"/>
      <c r="AV599" s="296"/>
      <c r="AW599" s="296"/>
      <c r="AX599" s="296"/>
      <c r="AY599" s="296"/>
      <c r="AZ599" s="296"/>
      <c r="BA599" s="296"/>
      <c r="BB599" s="296"/>
      <c r="BC599" s="296"/>
      <c r="BD599" s="296"/>
      <c r="BE599" s="296"/>
      <c r="BF599" s="296"/>
      <c r="BG599" s="296"/>
      <c r="BH599" s="296"/>
      <c r="BI599" s="296"/>
      <c r="BJ599" s="296"/>
    </row>
    <row r="600" customFormat="false" ht="15.75" hidden="false" customHeight="false" outlineLevel="0" collapsed="false">
      <c r="A600" s="296"/>
      <c r="B600" s="296"/>
      <c r="C600" s="296"/>
      <c r="D600" s="296"/>
      <c r="E600" s="296"/>
      <c r="F600" s="296"/>
      <c r="G600" s="296"/>
      <c r="H600" s="296"/>
      <c r="I600" s="296"/>
      <c r="J600" s="296"/>
      <c r="K600" s="296"/>
      <c r="L600" s="296"/>
      <c r="M600" s="296"/>
      <c r="N600" s="296"/>
      <c r="O600" s="296"/>
      <c r="P600" s="296"/>
      <c r="Q600" s="296"/>
      <c r="R600" s="296"/>
      <c r="S600" s="296"/>
      <c r="T600" s="296"/>
      <c r="U600" s="296"/>
      <c r="V600" s="347"/>
      <c r="W600" s="296"/>
      <c r="X600" s="296"/>
      <c r="Y600" s="296"/>
      <c r="Z600" s="296"/>
      <c r="AA600" s="296"/>
      <c r="AB600" s="296"/>
      <c r="AC600" s="296"/>
      <c r="AD600" s="296"/>
      <c r="AE600" s="296"/>
      <c r="AF600" s="296"/>
      <c r="AG600" s="296"/>
      <c r="AH600" s="296"/>
      <c r="AI600" s="296"/>
      <c r="AJ600" s="296"/>
      <c r="AK600" s="296"/>
      <c r="AL600" s="296"/>
      <c r="AM600" s="296"/>
      <c r="AN600" s="296"/>
      <c r="AO600" s="296"/>
      <c r="AP600" s="296"/>
      <c r="AQ600" s="296"/>
      <c r="AR600" s="296"/>
      <c r="AS600" s="296"/>
      <c r="AT600" s="296"/>
      <c r="AU600" s="296"/>
      <c r="AV600" s="296"/>
      <c r="AW600" s="296"/>
      <c r="AX600" s="296"/>
      <c r="AY600" s="296"/>
      <c r="AZ600" s="296"/>
      <c r="BA600" s="296"/>
      <c r="BB600" s="296"/>
      <c r="BC600" s="296"/>
      <c r="BD600" s="296"/>
      <c r="BE600" s="296"/>
      <c r="BF600" s="296"/>
      <c r="BG600" s="296"/>
      <c r="BH600" s="296"/>
      <c r="BI600" s="296"/>
      <c r="BJ600" s="296"/>
    </row>
    <row r="601" customFormat="false" ht="15.75" hidden="false" customHeight="false" outlineLevel="0" collapsed="false">
      <c r="A601" s="296"/>
      <c r="B601" s="296"/>
      <c r="C601" s="296"/>
      <c r="D601" s="296"/>
      <c r="E601" s="296"/>
      <c r="F601" s="296"/>
      <c r="G601" s="296"/>
      <c r="H601" s="296"/>
      <c r="I601" s="296"/>
      <c r="J601" s="296"/>
      <c r="K601" s="296"/>
      <c r="L601" s="296"/>
      <c r="M601" s="296"/>
      <c r="N601" s="296"/>
      <c r="O601" s="296"/>
      <c r="P601" s="296"/>
      <c r="Q601" s="296"/>
      <c r="R601" s="296"/>
      <c r="S601" s="296"/>
      <c r="T601" s="296"/>
      <c r="U601" s="296"/>
      <c r="V601" s="347"/>
      <c r="W601" s="296"/>
      <c r="X601" s="296"/>
      <c r="Y601" s="296"/>
      <c r="Z601" s="296"/>
      <c r="AA601" s="296"/>
      <c r="AB601" s="296"/>
      <c r="AC601" s="296"/>
      <c r="AD601" s="296"/>
      <c r="AE601" s="296"/>
      <c r="AF601" s="296"/>
      <c r="AG601" s="296"/>
      <c r="AH601" s="296"/>
      <c r="AI601" s="296"/>
      <c r="AJ601" s="296"/>
      <c r="AK601" s="296"/>
      <c r="AL601" s="296"/>
      <c r="AM601" s="296"/>
      <c r="AN601" s="296"/>
      <c r="AO601" s="296"/>
      <c r="AP601" s="296"/>
      <c r="AQ601" s="296"/>
      <c r="AR601" s="296"/>
      <c r="AS601" s="296"/>
      <c r="AT601" s="296"/>
      <c r="AU601" s="296"/>
      <c r="AV601" s="296"/>
      <c r="AW601" s="296"/>
      <c r="AX601" s="296"/>
      <c r="AY601" s="296"/>
      <c r="AZ601" s="296"/>
      <c r="BA601" s="296"/>
      <c r="BB601" s="296"/>
      <c r="BC601" s="296"/>
      <c r="BD601" s="296"/>
      <c r="BE601" s="296"/>
      <c r="BF601" s="296"/>
      <c r="BG601" s="296"/>
      <c r="BH601" s="296"/>
      <c r="BI601" s="296"/>
      <c r="BJ601" s="296"/>
    </row>
    <row r="602" customFormat="false" ht="15.75" hidden="false" customHeight="false" outlineLevel="0" collapsed="false">
      <c r="A602" s="296"/>
      <c r="B602" s="296"/>
      <c r="C602" s="296"/>
      <c r="D602" s="296"/>
      <c r="E602" s="296"/>
      <c r="F602" s="296"/>
      <c r="G602" s="296"/>
      <c r="H602" s="296"/>
      <c r="I602" s="296"/>
      <c r="J602" s="296"/>
      <c r="K602" s="296"/>
      <c r="L602" s="296"/>
      <c r="M602" s="296"/>
      <c r="N602" s="296"/>
      <c r="O602" s="296"/>
      <c r="P602" s="296"/>
      <c r="Q602" s="296"/>
      <c r="R602" s="296"/>
      <c r="S602" s="296"/>
      <c r="T602" s="296"/>
      <c r="U602" s="296"/>
      <c r="V602" s="347"/>
      <c r="W602" s="296"/>
      <c r="X602" s="296"/>
      <c r="Y602" s="296"/>
      <c r="Z602" s="296"/>
      <c r="AA602" s="296"/>
      <c r="AB602" s="296"/>
      <c r="AC602" s="296"/>
      <c r="AD602" s="296"/>
      <c r="AE602" s="296"/>
      <c r="AF602" s="296"/>
      <c r="AG602" s="296"/>
      <c r="AH602" s="296"/>
      <c r="AI602" s="296"/>
      <c r="AJ602" s="296"/>
      <c r="AK602" s="296"/>
      <c r="AL602" s="296"/>
      <c r="AM602" s="296"/>
      <c r="AN602" s="296"/>
      <c r="AO602" s="296"/>
      <c r="AP602" s="296"/>
      <c r="AQ602" s="296"/>
      <c r="AR602" s="296"/>
      <c r="AS602" s="296"/>
      <c r="AT602" s="296"/>
      <c r="AU602" s="296"/>
      <c r="AV602" s="296"/>
      <c r="AW602" s="296"/>
      <c r="AX602" s="296"/>
      <c r="AY602" s="296"/>
      <c r="AZ602" s="296"/>
      <c r="BA602" s="296"/>
      <c r="BB602" s="296"/>
      <c r="BC602" s="296"/>
      <c r="BD602" s="296"/>
      <c r="BE602" s="296"/>
      <c r="BF602" s="296"/>
      <c r="BG602" s="296"/>
      <c r="BH602" s="296"/>
      <c r="BI602" s="296"/>
      <c r="BJ602" s="296"/>
    </row>
    <row r="603" customFormat="false" ht="15.75" hidden="false" customHeight="false" outlineLevel="0" collapsed="false">
      <c r="A603" s="296"/>
      <c r="B603" s="296"/>
      <c r="C603" s="296"/>
      <c r="D603" s="296"/>
      <c r="E603" s="296"/>
      <c r="F603" s="296"/>
      <c r="G603" s="296"/>
      <c r="H603" s="296"/>
      <c r="I603" s="296"/>
      <c r="J603" s="296"/>
      <c r="K603" s="296"/>
      <c r="L603" s="296"/>
      <c r="M603" s="296"/>
      <c r="N603" s="296"/>
      <c r="O603" s="296"/>
      <c r="P603" s="296"/>
      <c r="Q603" s="296"/>
      <c r="R603" s="296"/>
      <c r="S603" s="296"/>
      <c r="T603" s="296"/>
      <c r="U603" s="296"/>
      <c r="V603" s="347"/>
      <c r="W603" s="296"/>
      <c r="X603" s="296"/>
      <c r="Y603" s="296"/>
      <c r="Z603" s="296"/>
      <c r="AA603" s="296"/>
      <c r="AB603" s="296"/>
      <c r="AC603" s="296"/>
      <c r="AD603" s="296"/>
      <c r="AE603" s="296"/>
      <c r="AF603" s="296"/>
      <c r="AG603" s="296"/>
      <c r="AH603" s="296"/>
      <c r="AI603" s="296"/>
      <c r="AJ603" s="296"/>
      <c r="AK603" s="296"/>
      <c r="AL603" s="296"/>
      <c r="AM603" s="296"/>
      <c r="AN603" s="296"/>
      <c r="AO603" s="296"/>
      <c r="AP603" s="296"/>
      <c r="AQ603" s="296"/>
      <c r="AR603" s="296"/>
      <c r="AS603" s="296"/>
      <c r="AT603" s="296"/>
      <c r="AU603" s="296"/>
      <c r="AV603" s="296"/>
      <c r="AW603" s="296"/>
      <c r="AX603" s="296"/>
      <c r="AY603" s="296"/>
      <c r="AZ603" s="296"/>
      <c r="BA603" s="296"/>
      <c r="BB603" s="296"/>
      <c r="BC603" s="296"/>
      <c r="BD603" s="296"/>
      <c r="BE603" s="296"/>
      <c r="BF603" s="296"/>
      <c r="BG603" s="296"/>
      <c r="BH603" s="296"/>
      <c r="BI603" s="296"/>
      <c r="BJ603" s="296"/>
    </row>
    <row r="604" customFormat="false" ht="15.75" hidden="false" customHeight="false" outlineLevel="0" collapsed="false">
      <c r="A604" s="296"/>
      <c r="B604" s="296"/>
      <c r="C604" s="296"/>
      <c r="D604" s="296"/>
      <c r="E604" s="296"/>
      <c r="F604" s="296"/>
      <c r="G604" s="296"/>
      <c r="H604" s="296"/>
      <c r="I604" s="296"/>
      <c r="J604" s="296"/>
      <c r="K604" s="296"/>
      <c r="L604" s="296"/>
      <c r="M604" s="296"/>
      <c r="N604" s="296"/>
      <c r="O604" s="296"/>
      <c r="P604" s="296"/>
      <c r="Q604" s="296"/>
      <c r="R604" s="296"/>
      <c r="S604" s="296"/>
      <c r="T604" s="296"/>
      <c r="U604" s="296"/>
      <c r="V604" s="347"/>
      <c r="W604" s="296"/>
      <c r="X604" s="296"/>
      <c r="Y604" s="296"/>
      <c r="Z604" s="296"/>
      <c r="AA604" s="296"/>
      <c r="AB604" s="296"/>
      <c r="AC604" s="296"/>
      <c r="AD604" s="296"/>
      <c r="AE604" s="296"/>
      <c r="AF604" s="296"/>
      <c r="AG604" s="296"/>
      <c r="AH604" s="296"/>
      <c r="AI604" s="296"/>
      <c r="AJ604" s="296"/>
      <c r="AK604" s="296"/>
      <c r="AL604" s="296"/>
      <c r="AM604" s="296"/>
      <c r="AN604" s="296"/>
      <c r="AO604" s="296"/>
      <c r="AP604" s="296"/>
      <c r="AQ604" s="296"/>
      <c r="AR604" s="296"/>
      <c r="AS604" s="296"/>
      <c r="AT604" s="296"/>
      <c r="AU604" s="296"/>
      <c r="AV604" s="296"/>
      <c r="AW604" s="296"/>
      <c r="AX604" s="296"/>
      <c r="AY604" s="296"/>
      <c r="AZ604" s="296"/>
      <c r="BA604" s="296"/>
      <c r="BB604" s="296"/>
      <c r="BC604" s="296"/>
      <c r="BD604" s="296"/>
      <c r="BE604" s="296"/>
      <c r="BF604" s="296"/>
      <c r="BG604" s="296"/>
      <c r="BH604" s="296"/>
      <c r="BI604" s="296"/>
      <c r="BJ604" s="296"/>
    </row>
    <row r="605" customFormat="false" ht="15.75" hidden="false" customHeight="false" outlineLevel="0" collapsed="false">
      <c r="A605" s="296"/>
      <c r="B605" s="296"/>
      <c r="C605" s="296"/>
      <c r="D605" s="296"/>
      <c r="E605" s="296"/>
      <c r="F605" s="296"/>
      <c r="G605" s="296"/>
      <c r="H605" s="296"/>
      <c r="I605" s="296"/>
      <c r="J605" s="296"/>
      <c r="K605" s="296"/>
      <c r="L605" s="296"/>
      <c r="M605" s="296"/>
      <c r="N605" s="296"/>
      <c r="O605" s="296"/>
      <c r="P605" s="296"/>
      <c r="Q605" s="296"/>
      <c r="R605" s="296"/>
      <c r="S605" s="296"/>
      <c r="T605" s="296"/>
      <c r="U605" s="296"/>
      <c r="V605" s="347"/>
      <c r="W605" s="296"/>
      <c r="X605" s="296"/>
      <c r="Y605" s="296"/>
      <c r="Z605" s="296"/>
      <c r="AA605" s="296"/>
      <c r="AB605" s="296"/>
      <c r="AC605" s="296"/>
      <c r="AD605" s="296"/>
      <c r="AE605" s="296"/>
      <c r="AF605" s="296"/>
      <c r="AG605" s="296"/>
      <c r="AH605" s="296"/>
      <c r="AI605" s="296"/>
      <c r="AJ605" s="296"/>
      <c r="AK605" s="296"/>
      <c r="AL605" s="296"/>
      <c r="AM605" s="296"/>
      <c r="AN605" s="296"/>
      <c r="AO605" s="296"/>
      <c r="AP605" s="296"/>
      <c r="AQ605" s="296"/>
      <c r="AR605" s="296"/>
      <c r="AS605" s="296"/>
      <c r="AT605" s="296"/>
      <c r="AU605" s="296"/>
      <c r="AV605" s="296"/>
      <c r="AW605" s="296"/>
      <c r="AX605" s="296"/>
      <c r="AY605" s="296"/>
      <c r="AZ605" s="296"/>
      <c r="BA605" s="296"/>
      <c r="BB605" s="296"/>
      <c r="BC605" s="296"/>
      <c r="BD605" s="296"/>
      <c r="BE605" s="296"/>
      <c r="BF605" s="296"/>
      <c r="BG605" s="296"/>
      <c r="BH605" s="296"/>
      <c r="BI605" s="296"/>
      <c r="BJ605" s="296"/>
    </row>
    <row r="606" customFormat="false" ht="15.75" hidden="false" customHeight="false" outlineLevel="0" collapsed="false">
      <c r="A606" s="296"/>
      <c r="B606" s="296"/>
      <c r="C606" s="296"/>
      <c r="D606" s="296"/>
      <c r="E606" s="296"/>
      <c r="F606" s="296"/>
      <c r="G606" s="296"/>
      <c r="H606" s="296"/>
      <c r="I606" s="296"/>
      <c r="J606" s="296"/>
      <c r="K606" s="296"/>
      <c r="L606" s="296"/>
      <c r="M606" s="296"/>
      <c r="N606" s="296"/>
      <c r="O606" s="296"/>
      <c r="P606" s="296"/>
      <c r="Q606" s="296"/>
      <c r="R606" s="296"/>
      <c r="S606" s="296"/>
      <c r="T606" s="296"/>
      <c r="U606" s="296"/>
      <c r="V606" s="347"/>
      <c r="W606" s="296"/>
      <c r="X606" s="296"/>
      <c r="Y606" s="296"/>
      <c r="Z606" s="296"/>
      <c r="AA606" s="296"/>
      <c r="AB606" s="296"/>
      <c r="AC606" s="296"/>
      <c r="AD606" s="296"/>
      <c r="AE606" s="296"/>
      <c r="AF606" s="296"/>
      <c r="AG606" s="296"/>
      <c r="AH606" s="296"/>
      <c r="AI606" s="296"/>
      <c r="AJ606" s="296"/>
      <c r="AK606" s="296"/>
      <c r="AL606" s="296"/>
      <c r="AM606" s="296"/>
      <c r="AN606" s="296"/>
      <c r="AO606" s="296"/>
      <c r="AP606" s="296"/>
      <c r="AQ606" s="296"/>
      <c r="AR606" s="296"/>
      <c r="AS606" s="296"/>
      <c r="AT606" s="296"/>
      <c r="AU606" s="296"/>
      <c r="AV606" s="296"/>
      <c r="AW606" s="296"/>
      <c r="AX606" s="296"/>
      <c r="AY606" s="296"/>
      <c r="AZ606" s="296"/>
      <c r="BA606" s="296"/>
      <c r="BB606" s="296"/>
      <c r="BC606" s="296"/>
      <c r="BD606" s="296"/>
      <c r="BE606" s="296"/>
      <c r="BF606" s="296"/>
      <c r="BG606" s="296"/>
      <c r="BH606" s="296"/>
      <c r="BI606" s="296"/>
      <c r="BJ606" s="296"/>
    </row>
    <row r="607" customFormat="false" ht="15.75" hidden="false" customHeight="false" outlineLevel="0" collapsed="false">
      <c r="A607" s="296"/>
      <c r="B607" s="296"/>
      <c r="C607" s="296"/>
      <c r="D607" s="296"/>
      <c r="E607" s="296"/>
      <c r="F607" s="296"/>
      <c r="G607" s="296"/>
      <c r="H607" s="296"/>
      <c r="I607" s="296"/>
      <c r="J607" s="296"/>
      <c r="K607" s="296"/>
      <c r="L607" s="296"/>
      <c r="M607" s="296"/>
      <c r="N607" s="296"/>
      <c r="O607" s="296"/>
      <c r="P607" s="296"/>
      <c r="Q607" s="296"/>
      <c r="R607" s="296"/>
      <c r="S607" s="296"/>
      <c r="T607" s="296"/>
      <c r="U607" s="296"/>
      <c r="V607" s="347"/>
      <c r="W607" s="296"/>
      <c r="X607" s="296"/>
      <c r="Y607" s="296"/>
      <c r="Z607" s="296"/>
      <c r="AA607" s="296"/>
      <c r="AB607" s="296"/>
      <c r="AC607" s="296"/>
      <c r="AD607" s="296"/>
      <c r="AE607" s="296"/>
      <c r="AF607" s="296"/>
      <c r="AG607" s="296"/>
      <c r="AH607" s="296"/>
      <c r="AI607" s="296"/>
      <c r="AJ607" s="296"/>
      <c r="AK607" s="296"/>
      <c r="AL607" s="296"/>
      <c r="AM607" s="296"/>
      <c r="AN607" s="296"/>
      <c r="AO607" s="296"/>
      <c r="AP607" s="296"/>
      <c r="AQ607" s="296"/>
      <c r="AR607" s="296"/>
      <c r="AS607" s="296"/>
      <c r="AT607" s="296"/>
      <c r="AU607" s="296"/>
      <c r="AV607" s="296"/>
      <c r="AW607" s="296"/>
      <c r="AX607" s="296"/>
      <c r="AY607" s="296"/>
      <c r="AZ607" s="296"/>
      <c r="BA607" s="296"/>
      <c r="BB607" s="296"/>
      <c r="BC607" s="296"/>
      <c r="BD607" s="296"/>
      <c r="BE607" s="296"/>
      <c r="BF607" s="296"/>
      <c r="BG607" s="296"/>
      <c r="BH607" s="296"/>
      <c r="BI607" s="296"/>
      <c r="BJ607" s="296"/>
    </row>
    <row r="608" customFormat="false" ht="15.75" hidden="false" customHeight="false" outlineLevel="0" collapsed="false">
      <c r="A608" s="296"/>
      <c r="B608" s="296"/>
      <c r="C608" s="296"/>
      <c r="D608" s="296"/>
      <c r="E608" s="296"/>
      <c r="F608" s="296"/>
      <c r="G608" s="296"/>
      <c r="H608" s="296"/>
      <c r="I608" s="296"/>
      <c r="J608" s="296"/>
      <c r="K608" s="296"/>
      <c r="L608" s="296"/>
      <c r="M608" s="296"/>
      <c r="N608" s="296"/>
      <c r="O608" s="296"/>
      <c r="P608" s="296"/>
      <c r="Q608" s="296"/>
      <c r="R608" s="296"/>
      <c r="S608" s="296"/>
      <c r="T608" s="296"/>
      <c r="U608" s="296"/>
      <c r="V608" s="347"/>
      <c r="W608" s="296"/>
      <c r="X608" s="296"/>
      <c r="Y608" s="296"/>
      <c r="Z608" s="296"/>
      <c r="AA608" s="296"/>
      <c r="AB608" s="296"/>
      <c r="AC608" s="296"/>
      <c r="AD608" s="296"/>
      <c r="AE608" s="296"/>
      <c r="AF608" s="296"/>
      <c r="AG608" s="296"/>
      <c r="AH608" s="296"/>
      <c r="AI608" s="296"/>
      <c r="AJ608" s="296"/>
      <c r="AK608" s="296"/>
      <c r="AL608" s="296"/>
      <c r="AM608" s="296"/>
      <c r="AN608" s="296"/>
      <c r="AO608" s="296"/>
      <c r="AP608" s="296"/>
      <c r="AQ608" s="296"/>
      <c r="AR608" s="296"/>
      <c r="AS608" s="296"/>
      <c r="AT608" s="296"/>
      <c r="AU608" s="296"/>
      <c r="AV608" s="296"/>
      <c r="AW608" s="296"/>
      <c r="AX608" s="296"/>
      <c r="AY608" s="296"/>
      <c r="AZ608" s="296"/>
      <c r="BA608" s="296"/>
      <c r="BB608" s="296"/>
      <c r="BC608" s="296"/>
      <c r="BD608" s="296"/>
      <c r="BE608" s="296"/>
      <c r="BF608" s="296"/>
      <c r="BG608" s="296"/>
      <c r="BH608" s="296"/>
      <c r="BI608" s="296"/>
      <c r="BJ608" s="296"/>
    </row>
    <row r="609" customFormat="false" ht="15.75" hidden="false" customHeight="false" outlineLevel="0" collapsed="false">
      <c r="A609" s="296"/>
      <c r="B609" s="296"/>
      <c r="C609" s="296"/>
      <c r="D609" s="296"/>
      <c r="E609" s="296"/>
      <c r="F609" s="296"/>
      <c r="G609" s="296"/>
      <c r="H609" s="296"/>
      <c r="I609" s="296"/>
      <c r="J609" s="296"/>
      <c r="K609" s="296"/>
      <c r="L609" s="296"/>
      <c r="M609" s="296"/>
      <c r="N609" s="296"/>
      <c r="O609" s="296"/>
      <c r="P609" s="296"/>
      <c r="Q609" s="296"/>
      <c r="R609" s="296"/>
      <c r="S609" s="296"/>
      <c r="T609" s="296"/>
      <c r="U609" s="296"/>
      <c r="V609" s="347"/>
      <c r="W609" s="296"/>
      <c r="X609" s="296"/>
      <c r="Y609" s="296"/>
      <c r="Z609" s="296"/>
      <c r="AA609" s="296"/>
      <c r="AB609" s="296"/>
      <c r="AC609" s="296"/>
      <c r="AD609" s="296"/>
      <c r="AE609" s="296"/>
      <c r="AF609" s="296"/>
      <c r="AG609" s="296"/>
      <c r="AH609" s="296"/>
      <c r="AI609" s="296"/>
      <c r="AJ609" s="296"/>
      <c r="AK609" s="296"/>
      <c r="AL609" s="296"/>
      <c r="AM609" s="296"/>
      <c r="AN609" s="296"/>
      <c r="AO609" s="296"/>
      <c r="AP609" s="296"/>
      <c r="AQ609" s="296"/>
      <c r="AR609" s="296"/>
      <c r="AS609" s="296"/>
      <c r="AT609" s="296"/>
      <c r="AU609" s="296"/>
      <c r="AV609" s="296"/>
      <c r="AW609" s="296"/>
      <c r="AX609" s="296"/>
      <c r="AY609" s="296"/>
      <c r="AZ609" s="296"/>
      <c r="BA609" s="296"/>
      <c r="BB609" s="296"/>
      <c r="BC609" s="296"/>
      <c r="BD609" s="296"/>
      <c r="BE609" s="296"/>
      <c r="BF609" s="296"/>
      <c r="BG609" s="296"/>
      <c r="BH609" s="296"/>
      <c r="BI609" s="296"/>
      <c r="BJ609" s="296"/>
    </row>
    <row r="610" customFormat="false" ht="15.75" hidden="false" customHeight="false" outlineLevel="0" collapsed="false">
      <c r="A610" s="296"/>
      <c r="B610" s="296"/>
      <c r="C610" s="296"/>
      <c r="D610" s="296"/>
      <c r="E610" s="296"/>
      <c r="F610" s="296"/>
      <c r="G610" s="296"/>
      <c r="H610" s="296"/>
      <c r="I610" s="296"/>
      <c r="J610" s="296"/>
      <c r="K610" s="296"/>
      <c r="L610" s="296"/>
      <c r="M610" s="296"/>
      <c r="N610" s="296"/>
      <c r="O610" s="296"/>
      <c r="P610" s="296"/>
      <c r="Q610" s="296"/>
      <c r="R610" s="296"/>
      <c r="S610" s="296"/>
      <c r="T610" s="296"/>
      <c r="U610" s="296"/>
      <c r="V610" s="347"/>
      <c r="W610" s="296"/>
      <c r="X610" s="296"/>
      <c r="Y610" s="296"/>
      <c r="Z610" s="296"/>
      <c r="AA610" s="296"/>
      <c r="AB610" s="296"/>
      <c r="AC610" s="296"/>
      <c r="AD610" s="296"/>
      <c r="AE610" s="296"/>
      <c r="AF610" s="296"/>
      <c r="AG610" s="296"/>
      <c r="AH610" s="296"/>
      <c r="AI610" s="296"/>
      <c r="AJ610" s="296"/>
      <c r="AK610" s="296"/>
      <c r="AL610" s="296"/>
      <c r="AM610" s="296"/>
      <c r="AN610" s="296"/>
      <c r="AO610" s="296"/>
      <c r="AP610" s="296"/>
      <c r="AQ610" s="296"/>
      <c r="AR610" s="296"/>
      <c r="AS610" s="296"/>
      <c r="AT610" s="296"/>
      <c r="AU610" s="296"/>
      <c r="AV610" s="296"/>
      <c r="AW610" s="296"/>
      <c r="AX610" s="296"/>
      <c r="AY610" s="296"/>
      <c r="AZ610" s="296"/>
      <c r="BA610" s="296"/>
      <c r="BB610" s="296"/>
      <c r="BC610" s="296"/>
      <c r="BD610" s="296"/>
      <c r="BE610" s="296"/>
      <c r="BF610" s="296"/>
      <c r="BG610" s="296"/>
      <c r="BH610" s="296"/>
      <c r="BI610" s="296"/>
      <c r="BJ610" s="296"/>
    </row>
    <row r="611" customFormat="false" ht="15.75" hidden="false" customHeight="false" outlineLevel="0" collapsed="false">
      <c r="A611" s="296"/>
      <c r="B611" s="296"/>
      <c r="C611" s="296"/>
      <c r="D611" s="296"/>
      <c r="E611" s="296"/>
      <c r="F611" s="296"/>
      <c r="G611" s="296"/>
      <c r="H611" s="296"/>
      <c r="I611" s="296"/>
      <c r="J611" s="296"/>
      <c r="K611" s="296"/>
      <c r="L611" s="296"/>
      <c r="M611" s="296"/>
      <c r="N611" s="296"/>
      <c r="O611" s="296"/>
      <c r="P611" s="296"/>
      <c r="Q611" s="296"/>
      <c r="R611" s="296"/>
      <c r="S611" s="296"/>
      <c r="T611" s="296"/>
      <c r="U611" s="296"/>
      <c r="V611" s="347"/>
      <c r="W611" s="296"/>
      <c r="X611" s="296"/>
      <c r="Y611" s="296"/>
      <c r="Z611" s="296"/>
      <c r="AA611" s="296"/>
      <c r="AB611" s="296"/>
      <c r="AC611" s="296"/>
      <c r="AD611" s="296"/>
      <c r="AE611" s="296"/>
      <c r="AF611" s="296"/>
      <c r="AG611" s="296"/>
      <c r="AH611" s="296"/>
      <c r="AI611" s="296"/>
      <c r="AJ611" s="296"/>
      <c r="AK611" s="296"/>
      <c r="AL611" s="296"/>
      <c r="AM611" s="296"/>
      <c r="AN611" s="296"/>
      <c r="AO611" s="296"/>
      <c r="AP611" s="296"/>
      <c r="AQ611" s="296"/>
      <c r="AR611" s="296"/>
      <c r="AS611" s="296"/>
      <c r="AT611" s="296"/>
      <c r="AU611" s="296"/>
      <c r="AV611" s="296"/>
      <c r="AW611" s="296"/>
      <c r="AX611" s="296"/>
      <c r="AY611" s="296"/>
      <c r="AZ611" s="296"/>
      <c r="BA611" s="296"/>
      <c r="BB611" s="296"/>
      <c r="BC611" s="296"/>
      <c r="BD611" s="296"/>
      <c r="BE611" s="296"/>
      <c r="BF611" s="296"/>
      <c r="BG611" s="296"/>
      <c r="BH611" s="296"/>
      <c r="BI611" s="296"/>
      <c r="BJ611" s="296"/>
    </row>
    <row r="612" customFormat="false" ht="15.75" hidden="false" customHeight="false" outlineLevel="0" collapsed="false">
      <c r="A612" s="296"/>
      <c r="B612" s="296"/>
      <c r="C612" s="296"/>
      <c r="D612" s="296"/>
      <c r="E612" s="296"/>
      <c r="F612" s="296"/>
      <c r="G612" s="296"/>
      <c r="H612" s="296"/>
      <c r="I612" s="296"/>
      <c r="J612" s="296"/>
      <c r="K612" s="296"/>
      <c r="L612" s="296"/>
      <c r="M612" s="296"/>
      <c r="N612" s="296"/>
      <c r="O612" s="296"/>
      <c r="P612" s="296"/>
      <c r="Q612" s="296"/>
      <c r="R612" s="296"/>
      <c r="S612" s="296"/>
      <c r="T612" s="296"/>
      <c r="U612" s="296"/>
      <c r="V612" s="347"/>
      <c r="W612" s="296"/>
      <c r="X612" s="296"/>
      <c r="Y612" s="296"/>
      <c r="Z612" s="296"/>
      <c r="AA612" s="296"/>
      <c r="AB612" s="296"/>
      <c r="AC612" s="296"/>
      <c r="AD612" s="296"/>
      <c r="AE612" s="296"/>
      <c r="AF612" s="296"/>
      <c r="AG612" s="296"/>
      <c r="AH612" s="296"/>
      <c r="AI612" s="296"/>
      <c r="AJ612" s="296"/>
      <c r="AK612" s="296"/>
      <c r="AL612" s="296"/>
      <c r="AM612" s="296"/>
      <c r="AN612" s="296"/>
      <c r="AO612" s="296"/>
      <c r="AP612" s="296"/>
      <c r="AQ612" s="296"/>
      <c r="AR612" s="296"/>
      <c r="AS612" s="296"/>
      <c r="AT612" s="296"/>
      <c r="AU612" s="296"/>
      <c r="AV612" s="296"/>
      <c r="AW612" s="296"/>
      <c r="AX612" s="296"/>
      <c r="AY612" s="296"/>
      <c r="AZ612" s="296"/>
      <c r="BA612" s="296"/>
      <c r="BB612" s="296"/>
      <c r="BC612" s="296"/>
      <c r="BD612" s="296"/>
      <c r="BE612" s="296"/>
      <c r="BF612" s="296"/>
      <c r="BG612" s="296"/>
      <c r="BH612" s="296"/>
      <c r="BI612" s="296"/>
      <c r="BJ612" s="296"/>
    </row>
    <row r="613" customFormat="false" ht="15.75" hidden="false" customHeight="false" outlineLevel="0" collapsed="false">
      <c r="A613" s="296"/>
      <c r="B613" s="296"/>
      <c r="C613" s="296"/>
      <c r="D613" s="296"/>
      <c r="E613" s="296"/>
      <c r="F613" s="296"/>
      <c r="G613" s="296"/>
      <c r="H613" s="296"/>
      <c r="I613" s="296"/>
      <c r="J613" s="296"/>
      <c r="K613" s="296"/>
      <c r="L613" s="296"/>
      <c r="M613" s="296"/>
      <c r="N613" s="296"/>
      <c r="O613" s="296"/>
      <c r="P613" s="296"/>
      <c r="Q613" s="296"/>
      <c r="R613" s="296"/>
      <c r="S613" s="296"/>
      <c r="T613" s="296"/>
      <c r="U613" s="296"/>
      <c r="V613" s="347"/>
      <c r="W613" s="296"/>
      <c r="X613" s="296"/>
      <c r="Y613" s="296"/>
      <c r="Z613" s="296"/>
      <c r="AA613" s="296"/>
      <c r="AB613" s="296"/>
      <c r="AC613" s="296"/>
      <c r="AD613" s="296"/>
      <c r="AE613" s="296"/>
      <c r="AF613" s="296"/>
      <c r="AG613" s="296"/>
      <c r="AH613" s="296"/>
      <c r="AI613" s="296"/>
      <c r="AJ613" s="296"/>
      <c r="AK613" s="296"/>
      <c r="AL613" s="296"/>
      <c r="AM613" s="296"/>
      <c r="AN613" s="296"/>
      <c r="AO613" s="296"/>
      <c r="AP613" s="296"/>
      <c r="AQ613" s="296"/>
      <c r="AR613" s="296"/>
      <c r="AS613" s="296"/>
      <c r="AT613" s="296"/>
      <c r="AU613" s="296"/>
      <c r="AV613" s="296"/>
      <c r="AW613" s="296"/>
      <c r="AX613" s="296"/>
      <c r="AY613" s="296"/>
      <c r="AZ613" s="296"/>
      <c r="BA613" s="296"/>
      <c r="BB613" s="296"/>
      <c r="BC613" s="296"/>
      <c r="BD613" s="296"/>
      <c r="BE613" s="296"/>
      <c r="BF613" s="296"/>
      <c r="BG613" s="296"/>
      <c r="BH613" s="296"/>
      <c r="BI613" s="296"/>
      <c r="BJ613" s="296"/>
    </row>
    <row r="614" customFormat="false" ht="15.75" hidden="false" customHeight="false" outlineLevel="0" collapsed="false">
      <c r="A614" s="296"/>
      <c r="B614" s="296"/>
      <c r="C614" s="296"/>
      <c r="D614" s="296"/>
      <c r="E614" s="296"/>
      <c r="F614" s="296"/>
      <c r="G614" s="296"/>
      <c r="H614" s="296"/>
      <c r="I614" s="296"/>
      <c r="J614" s="296"/>
      <c r="K614" s="296"/>
      <c r="L614" s="296"/>
      <c r="M614" s="296"/>
      <c r="N614" s="296"/>
      <c r="O614" s="296"/>
      <c r="P614" s="296"/>
      <c r="Q614" s="296"/>
      <c r="R614" s="296"/>
      <c r="S614" s="296"/>
      <c r="T614" s="296"/>
      <c r="U614" s="296"/>
      <c r="V614" s="347"/>
      <c r="W614" s="296"/>
      <c r="X614" s="296"/>
      <c r="Y614" s="296"/>
      <c r="Z614" s="296"/>
      <c r="AA614" s="296"/>
      <c r="AB614" s="296"/>
      <c r="AC614" s="296"/>
      <c r="AD614" s="296"/>
      <c r="AE614" s="296"/>
      <c r="AF614" s="296"/>
      <c r="AG614" s="296"/>
      <c r="AH614" s="296"/>
      <c r="AI614" s="296"/>
      <c r="AJ614" s="296"/>
      <c r="AK614" s="296"/>
      <c r="AL614" s="296"/>
      <c r="AM614" s="296"/>
      <c r="AN614" s="296"/>
      <c r="AO614" s="296"/>
      <c r="AP614" s="296"/>
      <c r="AQ614" s="296"/>
      <c r="AR614" s="296"/>
      <c r="AS614" s="296"/>
      <c r="AT614" s="296"/>
      <c r="AU614" s="296"/>
      <c r="AV614" s="296"/>
      <c r="AW614" s="296"/>
      <c r="AX614" s="296"/>
      <c r="AY614" s="296"/>
      <c r="AZ614" s="296"/>
      <c r="BA614" s="296"/>
      <c r="BB614" s="296"/>
      <c r="BC614" s="296"/>
      <c r="BD614" s="296"/>
      <c r="BE614" s="296"/>
      <c r="BF614" s="296"/>
      <c r="BG614" s="296"/>
      <c r="BH614" s="296"/>
      <c r="BI614" s="296"/>
      <c r="BJ614" s="296"/>
    </row>
    <row r="615" customFormat="false" ht="15.75" hidden="false" customHeight="false" outlineLevel="0" collapsed="false">
      <c r="A615" s="296"/>
      <c r="B615" s="296"/>
      <c r="C615" s="296"/>
      <c r="D615" s="296"/>
      <c r="E615" s="296"/>
      <c r="F615" s="296"/>
      <c r="G615" s="296"/>
      <c r="H615" s="296"/>
      <c r="I615" s="296"/>
      <c r="J615" s="296"/>
      <c r="K615" s="296"/>
      <c r="L615" s="296"/>
      <c r="M615" s="296"/>
      <c r="N615" s="296"/>
      <c r="O615" s="296"/>
      <c r="P615" s="296"/>
      <c r="Q615" s="296"/>
      <c r="R615" s="296"/>
      <c r="S615" s="296"/>
      <c r="T615" s="296"/>
      <c r="U615" s="296"/>
      <c r="V615" s="347"/>
      <c r="W615" s="296"/>
      <c r="X615" s="296"/>
      <c r="Y615" s="296"/>
      <c r="Z615" s="296"/>
      <c r="AA615" s="296"/>
      <c r="AB615" s="296"/>
      <c r="AC615" s="296"/>
      <c r="AD615" s="296"/>
      <c r="AE615" s="296"/>
      <c r="AF615" s="296"/>
      <c r="AG615" s="296"/>
      <c r="AH615" s="296"/>
      <c r="AI615" s="296"/>
      <c r="AJ615" s="296"/>
      <c r="AK615" s="296"/>
      <c r="AL615" s="296"/>
      <c r="AM615" s="296"/>
      <c r="AN615" s="296"/>
      <c r="AO615" s="296"/>
      <c r="AP615" s="296"/>
      <c r="AQ615" s="296"/>
      <c r="AR615" s="296"/>
      <c r="AS615" s="296"/>
      <c r="AT615" s="296"/>
      <c r="AU615" s="296"/>
      <c r="AV615" s="296"/>
      <c r="AW615" s="296"/>
      <c r="AX615" s="296"/>
      <c r="AY615" s="296"/>
      <c r="AZ615" s="296"/>
      <c r="BA615" s="296"/>
      <c r="BB615" s="296"/>
      <c r="BC615" s="296"/>
      <c r="BD615" s="296"/>
      <c r="BE615" s="296"/>
      <c r="BF615" s="296"/>
      <c r="BG615" s="296"/>
      <c r="BH615" s="296"/>
      <c r="BI615" s="296"/>
      <c r="BJ615" s="296"/>
    </row>
    <row r="616" customFormat="false" ht="15.75" hidden="false" customHeight="false" outlineLevel="0" collapsed="false">
      <c r="A616" s="296"/>
      <c r="B616" s="296"/>
      <c r="C616" s="296"/>
      <c r="D616" s="296"/>
      <c r="E616" s="296"/>
      <c r="F616" s="296"/>
      <c r="G616" s="296"/>
      <c r="H616" s="296"/>
      <c r="I616" s="296"/>
      <c r="J616" s="296"/>
      <c r="K616" s="296"/>
      <c r="L616" s="296"/>
      <c r="M616" s="296"/>
      <c r="N616" s="296"/>
      <c r="O616" s="296"/>
      <c r="P616" s="296"/>
      <c r="Q616" s="296"/>
      <c r="R616" s="296"/>
      <c r="S616" s="296"/>
      <c r="T616" s="296"/>
      <c r="U616" s="296"/>
      <c r="V616" s="347"/>
      <c r="W616" s="296"/>
      <c r="X616" s="296"/>
      <c r="Y616" s="296"/>
      <c r="Z616" s="296"/>
      <c r="AA616" s="296"/>
      <c r="AB616" s="296"/>
      <c r="AC616" s="296"/>
      <c r="AD616" s="296"/>
      <c r="AE616" s="296"/>
      <c r="AF616" s="296"/>
      <c r="AG616" s="296"/>
      <c r="AH616" s="296"/>
      <c r="AI616" s="296"/>
      <c r="AJ616" s="296"/>
      <c r="AK616" s="296"/>
      <c r="AL616" s="296"/>
      <c r="AM616" s="296"/>
      <c r="AN616" s="296"/>
      <c r="AO616" s="296"/>
      <c r="AP616" s="296"/>
      <c r="AQ616" s="296"/>
      <c r="AR616" s="296"/>
      <c r="AS616" s="296"/>
      <c r="AT616" s="296"/>
      <c r="AU616" s="296"/>
      <c r="AV616" s="296"/>
      <c r="AW616" s="296"/>
      <c r="AX616" s="296"/>
      <c r="AY616" s="296"/>
      <c r="AZ616" s="296"/>
      <c r="BA616" s="296"/>
      <c r="BB616" s="296"/>
      <c r="BC616" s="296"/>
      <c r="BD616" s="296"/>
      <c r="BE616" s="296"/>
      <c r="BF616" s="296"/>
      <c r="BG616" s="296"/>
      <c r="BH616" s="296"/>
      <c r="BI616" s="296"/>
      <c r="BJ616" s="296"/>
    </row>
    <row r="617" customFormat="false" ht="15.75" hidden="false" customHeight="false" outlineLevel="0" collapsed="false">
      <c r="A617" s="296"/>
      <c r="B617" s="296"/>
      <c r="C617" s="296"/>
      <c r="D617" s="296"/>
      <c r="E617" s="296"/>
      <c r="F617" s="296"/>
      <c r="G617" s="296"/>
      <c r="H617" s="296"/>
      <c r="I617" s="296"/>
      <c r="J617" s="296"/>
      <c r="K617" s="296"/>
      <c r="L617" s="296"/>
      <c r="M617" s="296"/>
      <c r="N617" s="296"/>
      <c r="O617" s="296"/>
      <c r="P617" s="296"/>
      <c r="Q617" s="296"/>
      <c r="R617" s="296"/>
      <c r="S617" s="296"/>
      <c r="T617" s="296"/>
      <c r="U617" s="296"/>
      <c r="V617" s="347"/>
      <c r="W617" s="296"/>
      <c r="X617" s="296"/>
      <c r="Y617" s="296"/>
      <c r="Z617" s="296"/>
      <c r="AA617" s="296"/>
      <c r="AB617" s="296"/>
      <c r="AC617" s="296"/>
      <c r="AD617" s="296"/>
      <c r="AE617" s="296"/>
      <c r="AF617" s="296"/>
      <c r="AG617" s="296"/>
      <c r="AH617" s="296"/>
      <c r="AI617" s="296"/>
      <c r="AJ617" s="296"/>
      <c r="AK617" s="296"/>
      <c r="AL617" s="296"/>
      <c r="AM617" s="296"/>
      <c r="AN617" s="296"/>
      <c r="AO617" s="296"/>
      <c r="AP617" s="296"/>
      <c r="AQ617" s="296"/>
      <c r="AR617" s="296"/>
      <c r="AS617" s="296"/>
      <c r="AT617" s="296"/>
      <c r="AU617" s="296"/>
      <c r="AV617" s="296"/>
      <c r="AW617" s="296"/>
      <c r="AX617" s="296"/>
      <c r="AY617" s="296"/>
      <c r="AZ617" s="296"/>
      <c r="BA617" s="296"/>
      <c r="BB617" s="296"/>
      <c r="BC617" s="296"/>
      <c r="BD617" s="296"/>
      <c r="BE617" s="296"/>
      <c r="BF617" s="296"/>
      <c r="BG617" s="296"/>
      <c r="BH617" s="296"/>
      <c r="BI617" s="296"/>
      <c r="BJ617" s="296"/>
    </row>
    <row r="618" customFormat="false" ht="15.75" hidden="false" customHeight="false" outlineLevel="0" collapsed="false">
      <c r="A618" s="296"/>
      <c r="B618" s="296"/>
      <c r="C618" s="296"/>
      <c r="D618" s="296"/>
      <c r="E618" s="296"/>
      <c r="F618" s="296"/>
      <c r="G618" s="296"/>
      <c r="H618" s="296"/>
      <c r="I618" s="296"/>
      <c r="J618" s="296"/>
      <c r="K618" s="296"/>
      <c r="L618" s="296"/>
      <c r="M618" s="296"/>
      <c r="N618" s="296"/>
      <c r="O618" s="296"/>
      <c r="P618" s="296"/>
      <c r="Q618" s="296"/>
      <c r="R618" s="296"/>
      <c r="S618" s="296"/>
      <c r="T618" s="296"/>
      <c r="U618" s="296"/>
      <c r="V618" s="347"/>
      <c r="W618" s="296"/>
      <c r="X618" s="296"/>
      <c r="Y618" s="296"/>
      <c r="Z618" s="296"/>
      <c r="AA618" s="296"/>
      <c r="AB618" s="296"/>
      <c r="AC618" s="296"/>
      <c r="AD618" s="296"/>
      <c r="AE618" s="296"/>
      <c r="AF618" s="296"/>
      <c r="AG618" s="296"/>
      <c r="AH618" s="296"/>
      <c r="AI618" s="296"/>
      <c r="AJ618" s="296"/>
      <c r="AK618" s="296"/>
      <c r="AL618" s="296"/>
      <c r="AM618" s="296"/>
      <c r="AN618" s="296"/>
      <c r="AO618" s="296"/>
      <c r="AP618" s="296"/>
      <c r="AQ618" s="296"/>
      <c r="AR618" s="296"/>
      <c r="AS618" s="296"/>
      <c r="AT618" s="296"/>
      <c r="AU618" s="296"/>
      <c r="AV618" s="296"/>
      <c r="AW618" s="296"/>
      <c r="AX618" s="296"/>
      <c r="AY618" s="296"/>
      <c r="AZ618" s="296"/>
      <c r="BA618" s="296"/>
      <c r="BB618" s="296"/>
      <c r="BC618" s="296"/>
      <c r="BD618" s="296"/>
      <c r="BE618" s="296"/>
      <c r="BF618" s="296"/>
      <c r="BG618" s="296"/>
      <c r="BH618" s="296"/>
      <c r="BI618" s="296"/>
      <c r="BJ618" s="296"/>
    </row>
    <row r="619" customFormat="false" ht="15.75" hidden="false" customHeight="false" outlineLevel="0" collapsed="false">
      <c r="A619" s="296"/>
      <c r="B619" s="296"/>
      <c r="C619" s="296"/>
      <c r="D619" s="296"/>
      <c r="E619" s="296"/>
      <c r="F619" s="296"/>
      <c r="G619" s="296"/>
      <c r="H619" s="296"/>
      <c r="I619" s="296"/>
      <c r="J619" s="296"/>
      <c r="K619" s="296"/>
      <c r="L619" s="296"/>
      <c r="M619" s="296"/>
      <c r="N619" s="296"/>
      <c r="O619" s="296"/>
      <c r="P619" s="296"/>
      <c r="Q619" s="296"/>
      <c r="R619" s="296"/>
      <c r="S619" s="296"/>
      <c r="T619" s="296"/>
      <c r="U619" s="296"/>
      <c r="V619" s="347"/>
      <c r="W619" s="296"/>
      <c r="X619" s="296"/>
      <c r="Y619" s="296"/>
      <c r="Z619" s="296"/>
      <c r="AA619" s="296"/>
      <c r="AB619" s="296"/>
      <c r="AC619" s="296"/>
      <c r="AD619" s="296"/>
      <c r="AE619" s="296"/>
      <c r="AF619" s="296"/>
      <c r="AG619" s="296"/>
      <c r="AH619" s="296"/>
      <c r="AI619" s="296"/>
      <c r="AJ619" s="296"/>
      <c r="AK619" s="296"/>
      <c r="AL619" s="296"/>
      <c r="AM619" s="296"/>
      <c r="AN619" s="296"/>
      <c r="AO619" s="296"/>
      <c r="AP619" s="296"/>
      <c r="AQ619" s="296"/>
      <c r="AR619" s="296"/>
      <c r="AS619" s="296"/>
      <c r="AT619" s="296"/>
      <c r="AU619" s="296"/>
      <c r="AV619" s="296"/>
      <c r="AW619" s="296"/>
      <c r="AX619" s="296"/>
      <c r="AY619" s="296"/>
      <c r="AZ619" s="296"/>
      <c r="BA619" s="296"/>
      <c r="BB619" s="296"/>
      <c r="BC619" s="296"/>
      <c r="BD619" s="296"/>
      <c r="BE619" s="296"/>
      <c r="BF619" s="296"/>
      <c r="BG619" s="296"/>
      <c r="BH619" s="296"/>
      <c r="BI619" s="296"/>
      <c r="BJ619" s="296"/>
    </row>
    <row r="620" customFormat="false" ht="15.75" hidden="false" customHeight="false" outlineLevel="0" collapsed="false">
      <c r="A620" s="296"/>
      <c r="B620" s="296"/>
      <c r="C620" s="296"/>
      <c r="D620" s="296"/>
      <c r="E620" s="296"/>
      <c r="F620" s="296"/>
      <c r="G620" s="296"/>
      <c r="H620" s="296"/>
      <c r="I620" s="296"/>
      <c r="J620" s="296"/>
      <c r="K620" s="296"/>
      <c r="L620" s="296"/>
      <c r="M620" s="296"/>
      <c r="N620" s="296"/>
      <c r="O620" s="296"/>
      <c r="P620" s="296"/>
      <c r="Q620" s="296"/>
      <c r="R620" s="296"/>
      <c r="S620" s="296"/>
      <c r="T620" s="296"/>
      <c r="U620" s="296"/>
      <c r="V620" s="347"/>
      <c r="W620" s="296"/>
      <c r="X620" s="296"/>
      <c r="Y620" s="296"/>
      <c r="Z620" s="296"/>
      <c r="AA620" s="296"/>
      <c r="AB620" s="296"/>
      <c r="AC620" s="296"/>
      <c r="AD620" s="296"/>
      <c r="AE620" s="296"/>
      <c r="AF620" s="296"/>
      <c r="AG620" s="296"/>
      <c r="AH620" s="296"/>
      <c r="AI620" s="296"/>
      <c r="AJ620" s="296"/>
      <c r="AK620" s="296"/>
      <c r="AL620" s="296"/>
      <c r="AM620" s="296"/>
      <c r="AN620" s="296"/>
      <c r="AO620" s="296"/>
      <c r="AP620" s="296"/>
      <c r="AQ620" s="296"/>
      <c r="AR620" s="296"/>
      <c r="AS620" s="296"/>
      <c r="AT620" s="296"/>
      <c r="AU620" s="296"/>
      <c r="AV620" s="296"/>
      <c r="AW620" s="296"/>
      <c r="AX620" s="296"/>
      <c r="AY620" s="296"/>
      <c r="AZ620" s="296"/>
      <c r="BA620" s="296"/>
      <c r="BB620" s="296"/>
      <c r="BC620" s="296"/>
      <c r="BD620" s="296"/>
      <c r="BE620" s="296"/>
      <c r="BF620" s="296"/>
      <c r="BG620" s="296"/>
      <c r="BH620" s="296"/>
      <c r="BI620" s="296"/>
      <c r="BJ620" s="296"/>
    </row>
    <row r="621" customFormat="false" ht="15.75" hidden="false" customHeight="false" outlineLevel="0" collapsed="false">
      <c r="A621" s="296"/>
      <c r="B621" s="296"/>
      <c r="C621" s="296"/>
      <c r="D621" s="296"/>
      <c r="E621" s="296"/>
      <c r="F621" s="296"/>
      <c r="G621" s="296"/>
      <c r="H621" s="296"/>
      <c r="I621" s="296"/>
      <c r="J621" s="296"/>
      <c r="K621" s="296"/>
      <c r="L621" s="296"/>
      <c r="M621" s="296"/>
      <c r="N621" s="296"/>
      <c r="O621" s="296"/>
      <c r="P621" s="296"/>
      <c r="Q621" s="296"/>
      <c r="R621" s="296"/>
      <c r="S621" s="296"/>
      <c r="T621" s="296"/>
      <c r="U621" s="296"/>
      <c r="V621" s="347"/>
      <c r="W621" s="296"/>
      <c r="X621" s="296"/>
      <c r="Y621" s="296"/>
      <c r="Z621" s="296"/>
      <c r="AA621" s="296"/>
      <c r="AB621" s="296"/>
      <c r="AC621" s="296"/>
      <c r="AD621" s="296"/>
      <c r="AE621" s="296"/>
      <c r="AF621" s="296"/>
      <c r="AG621" s="296"/>
      <c r="AH621" s="296"/>
      <c r="AI621" s="296"/>
      <c r="AJ621" s="296"/>
      <c r="AK621" s="296"/>
      <c r="AL621" s="296"/>
      <c r="AM621" s="296"/>
      <c r="AN621" s="296"/>
      <c r="AO621" s="296"/>
      <c r="AP621" s="296"/>
      <c r="AQ621" s="296"/>
      <c r="AR621" s="296"/>
      <c r="AS621" s="296"/>
      <c r="AT621" s="296"/>
      <c r="AU621" s="296"/>
      <c r="AV621" s="296"/>
      <c r="AW621" s="296"/>
      <c r="AX621" s="296"/>
      <c r="AY621" s="296"/>
      <c r="AZ621" s="296"/>
      <c r="BA621" s="296"/>
      <c r="BB621" s="296"/>
      <c r="BC621" s="296"/>
      <c r="BD621" s="296"/>
      <c r="BE621" s="296"/>
      <c r="BF621" s="296"/>
      <c r="BG621" s="296"/>
      <c r="BH621" s="296"/>
      <c r="BI621" s="296"/>
      <c r="BJ621" s="296"/>
    </row>
    <row r="622" customFormat="false" ht="15.75" hidden="false" customHeight="false" outlineLevel="0" collapsed="false">
      <c r="A622" s="296"/>
      <c r="B622" s="296"/>
      <c r="C622" s="296"/>
      <c r="D622" s="296"/>
      <c r="E622" s="296"/>
      <c r="F622" s="296"/>
      <c r="G622" s="296"/>
      <c r="H622" s="296"/>
      <c r="I622" s="296"/>
      <c r="J622" s="296"/>
      <c r="K622" s="296"/>
      <c r="L622" s="296"/>
      <c r="M622" s="296"/>
      <c r="N622" s="296"/>
      <c r="O622" s="296"/>
      <c r="P622" s="296"/>
      <c r="Q622" s="296"/>
      <c r="R622" s="296"/>
      <c r="S622" s="296"/>
      <c r="T622" s="296"/>
      <c r="U622" s="296"/>
      <c r="V622" s="347"/>
      <c r="W622" s="296"/>
      <c r="X622" s="296"/>
      <c r="Y622" s="296"/>
      <c r="Z622" s="296"/>
      <c r="AA622" s="296"/>
      <c r="AB622" s="296"/>
      <c r="AC622" s="296"/>
      <c r="AD622" s="296"/>
      <c r="AE622" s="296"/>
      <c r="AF622" s="296"/>
      <c r="AG622" s="296"/>
      <c r="AH622" s="296"/>
      <c r="AI622" s="296"/>
      <c r="AJ622" s="296"/>
      <c r="AK622" s="296"/>
      <c r="AL622" s="296"/>
      <c r="AM622" s="296"/>
      <c r="AN622" s="296"/>
      <c r="AO622" s="296"/>
      <c r="AP622" s="296"/>
      <c r="AQ622" s="296"/>
      <c r="AR622" s="296"/>
      <c r="AS622" s="296"/>
      <c r="AT622" s="296"/>
      <c r="AU622" s="296"/>
      <c r="AV622" s="296"/>
      <c r="AW622" s="296"/>
      <c r="AX622" s="296"/>
      <c r="AY622" s="296"/>
      <c r="AZ622" s="296"/>
      <c r="BA622" s="296"/>
      <c r="BB622" s="296"/>
      <c r="BC622" s="296"/>
      <c r="BD622" s="296"/>
      <c r="BE622" s="296"/>
      <c r="BF622" s="296"/>
      <c r="BG622" s="296"/>
      <c r="BH622" s="296"/>
      <c r="BI622" s="296"/>
      <c r="BJ622" s="296"/>
    </row>
    <row r="623" customFormat="false" ht="15.75" hidden="false" customHeight="false" outlineLevel="0" collapsed="false">
      <c r="A623" s="296"/>
      <c r="B623" s="296"/>
      <c r="C623" s="296"/>
      <c r="D623" s="296"/>
      <c r="E623" s="296"/>
      <c r="F623" s="296"/>
      <c r="G623" s="296"/>
      <c r="H623" s="296"/>
      <c r="I623" s="296"/>
      <c r="J623" s="296"/>
      <c r="K623" s="296"/>
      <c r="L623" s="296"/>
      <c r="M623" s="296"/>
      <c r="N623" s="296"/>
      <c r="O623" s="296"/>
      <c r="P623" s="296"/>
      <c r="Q623" s="296"/>
      <c r="R623" s="296"/>
      <c r="S623" s="296"/>
      <c r="T623" s="296"/>
      <c r="U623" s="296"/>
      <c r="V623" s="347"/>
      <c r="W623" s="296"/>
      <c r="X623" s="296"/>
      <c r="Y623" s="296"/>
      <c r="Z623" s="296"/>
      <c r="AA623" s="296"/>
      <c r="AB623" s="296"/>
      <c r="AC623" s="296"/>
      <c r="AD623" s="296"/>
      <c r="AE623" s="296"/>
      <c r="AF623" s="296"/>
      <c r="AG623" s="296"/>
      <c r="AH623" s="296"/>
      <c r="AI623" s="296"/>
      <c r="AJ623" s="296"/>
      <c r="AK623" s="296"/>
      <c r="AL623" s="296"/>
      <c r="AM623" s="296"/>
      <c r="AN623" s="296"/>
      <c r="AO623" s="296"/>
      <c r="AP623" s="296"/>
      <c r="AQ623" s="296"/>
      <c r="AR623" s="296"/>
      <c r="AS623" s="296"/>
      <c r="AT623" s="296"/>
      <c r="AU623" s="296"/>
      <c r="AV623" s="296"/>
      <c r="AW623" s="296"/>
      <c r="AX623" s="296"/>
      <c r="AY623" s="296"/>
      <c r="AZ623" s="296"/>
      <c r="BA623" s="296"/>
      <c r="BB623" s="296"/>
      <c r="BC623" s="296"/>
      <c r="BD623" s="296"/>
      <c r="BE623" s="296"/>
      <c r="BF623" s="296"/>
      <c r="BG623" s="296"/>
      <c r="BH623" s="296"/>
      <c r="BI623" s="296"/>
      <c r="BJ623" s="296"/>
    </row>
    <row r="624" customFormat="false" ht="15.75" hidden="false" customHeight="false" outlineLevel="0" collapsed="false">
      <c r="A624" s="296"/>
      <c r="B624" s="296"/>
      <c r="C624" s="296"/>
      <c r="D624" s="296"/>
      <c r="E624" s="296"/>
      <c r="F624" s="296"/>
      <c r="G624" s="296"/>
      <c r="H624" s="296"/>
      <c r="I624" s="296"/>
      <c r="J624" s="296"/>
      <c r="K624" s="296"/>
      <c r="L624" s="296"/>
      <c r="M624" s="296"/>
      <c r="N624" s="296"/>
      <c r="O624" s="296"/>
      <c r="P624" s="296"/>
      <c r="Q624" s="296"/>
      <c r="R624" s="296"/>
      <c r="S624" s="296"/>
      <c r="T624" s="296"/>
      <c r="U624" s="296"/>
      <c r="V624" s="347"/>
      <c r="W624" s="296"/>
      <c r="X624" s="296"/>
      <c r="Y624" s="296"/>
      <c r="Z624" s="296"/>
      <c r="AA624" s="296"/>
      <c r="AB624" s="296"/>
      <c r="AC624" s="296"/>
      <c r="AD624" s="296"/>
      <c r="AE624" s="296"/>
      <c r="AF624" s="296"/>
      <c r="AG624" s="296"/>
      <c r="AH624" s="296"/>
      <c r="AI624" s="296"/>
      <c r="AJ624" s="296"/>
      <c r="AK624" s="296"/>
      <c r="AL624" s="296"/>
      <c r="AM624" s="296"/>
      <c r="AN624" s="296"/>
      <c r="AO624" s="296"/>
      <c r="AP624" s="296"/>
      <c r="AQ624" s="296"/>
      <c r="AR624" s="296"/>
      <c r="AS624" s="296"/>
      <c r="AT624" s="296"/>
      <c r="AU624" s="296"/>
      <c r="AV624" s="296"/>
      <c r="AW624" s="296"/>
      <c r="AX624" s="296"/>
      <c r="AY624" s="296"/>
      <c r="AZ624" s="296"/>
      <c r="BA624" s="296"/>
      <c r="BB624" s="296"/>
      <c r="BC624" s="296"/>
      <c r="BD624" s="296"/>
      <c r="BE624" s="296"/>
      <c r="BF624" s="296"/>
      <c r="BG624" s="296"/>
      <c r="BH624" s="296"/>
      <c r="BI624" s="296"/>
      <c r="BJ624" s="296"/>
    </row>
    <row r="625" customFormat="false" ht="15.75" hidden="false" customHeight="false" outlineLevel="0" collapsed="false">
      <c r="A625" s="296"/>
      <c r="B625" s="296"/>
      <c r="C625" s="296"/>
      <c r="D625" s="296"/>
      <c r="E625" s="296"/>
      <c r="F625" s="296"/>
      <c r="G625" s="296"/>
      <c r="H625" s="296"/>
      <c r="I625" s="296"/>
      <c r="J625" s="296"/>
      <c r="K625" s="296"/>
      <c r="L625" s="296"/>
      <c r="M625" s="296"/>
      <c r="N625" s="296"/>
      <c r="O625" s="296"/>
      <c r="P625" s="296"/>
      <c r="Q625" s="296"/>
      <c r="R625" s="296"/>
      <c r="S625" s="296"/>
      <c r="T625" s="296"/>
      <c r="U625" s="296"/>
      <c r="V625" s="347"/>
      <c r="W625" s="296"/>
      <c r="X625" s="296"/>
      <c r="Y625" s="296"/>
      <c r="Z625" s="296"/>
      <c r="AA625" s="296"/>
      <c r="AB625" s="296"/>
      <c r="AC625" s="296"/>
      <c r="AD625" s="296"/>
      <c r="AE625" s="296"/>
      <c r="AF625" s="296"/>
      <c r="AG625" s="296"/>
      <c r="AH625" s="296"/>
      <c r="AI625" s="296"/>
      <c r="AJ625" s="296"/>
      <c r="AK625" s="296"/>
      <c r="AL625" s="296"/>
      <c r="AM625" s="296"/>
      <c r="AN625" s="296"/>
      <c r="AO625" s="296"/>
      <c r="AP625" s="296"/>
      <c r="AQ625" s="296"/>
      <c r="AR625" s="296"/>
      <c r="AS625" s="296"/>
      <c r="AT625" s="296"/>
      <c r="AU625" s="296"/>
      <c r="AV625" s="296"/>
      <c r="AW625" s="296"/>
      <c r="AX625" s="296"/>
      <c r="AY625" s="296"/>
      <c r="AZ625" s="296"/>
      <c r="BA625" s="296"/>
      <c r="BB625" s="296"/>
      <c r="BC625" s="296"/>
      <c r="BD625" s="296"/>
      <c r="BE625" s="296"/>
      <c r="BF625" s="296"/>
      <c r="BG625" s="296"/>
      <c r="BH625" s="296"/>
      <c r="BI625" s="296"/>
      <c r="BJ625" s="296"/>
    </row>
    <row r="626" customFormat="false" ht="15.75" hidden="false" customHeight="false" outlineLevel="0" collapsed="false">
      <c r="A626" s="296"/>
      <c r="B626" s="296"/>
      <c r="C626" s="296"/>
      <c r="D626" s="296"/>
      <c r="E626" s="296"/>
      <c r="F626" s="296"/>
      <c r="G626" s="296"/>
      <c r="H626" s="296"/>
      <c r="I626" s="296"/>
      <c r="J626" s="296"/>
      <c r="K626" s="296"/>
      <c r="L626" s="296"/>
      <c r="M626" s="296"/>
      <c r="N626" s="296"/>
      <c r="O626" s="296"/>
      <c r="P626" s="296"/>
      <c r="Q626" s="296"/>
      <c r="R626" s="296"/>
      <c r="S626" s="296"/>
      <c r="T626" s="296"/>
      <c r="U626" s="296"/>
      <c r="V626" s="347"/>
      <c r="W626" s="296"/>
      <c r="X626" s="296"/>
      <c r="Y626" s="296"/>
      <c r="Z626" s="296"/>
      <c r="AA626" s="296"/>
      <c r="AB626" s="296"/>
      <c r="AC626" s="296"/>
      <c r="AD626" s="296"/>
      <c r="AE626" s="296"/>
      <c r="AF626" s="296"/>
      <c r="AG626" s="296"/>
      <c r="AH626" s="296"/>
      <c r="AI626" s="296"/>
      <c r="AJ626" s="296"/>
      <c r="AK626" s="296"/>
      <c r="AL626" s="296"/>
      <c r="AM626" s="296"/>
      <c r="AN626" s="296"/>
      <c r="AO626" s="296"/>
      <c r="AP626" s="296"/>
      <c r="AQ626" s="296"/>
      <c r="AR626" s="296"/>
      <c r="AS626" s="296"/>
      <c r="AT626" s="296"/>
      <c r="AU626" s="296"/>
      <c r="AV626" s="296"/>
      <c r="AW626" s="296"/>
      <c r="AX626" s="296"/>
      <c r="AY626" s="296"/>
      <c r="AZ626" s="296"/>
      <c r="BA626" s="296"/>
      <c r="BB626" s="296"/>
      <c r="BC626" s="296"/>
      <c r="BD626" s="296"/>
      <c r="BE626" s="296"/>
      <c r="BF626" s="296"/>
      <c r="BG626" s="296"/>
      <c r="BH626" s="296"/>
      <c r="BI626" s="296"/>
      <c r="BJ626" s="296"/>
    </row>
    <row r="627" customFormat="false" ht="15.75" hidden="false" customHeight="false" outlineLevel="0" collapsed="false">
      <c r="A627" s="296"/>
      <c r="B627" s="296"/>
      <c r="C627" s="296"/>
      <c r="D627" s="296"/>
      <c r="E627" s="296"/>
      <c r="F627" s="296"/>
      <c r="G627" s="296"/>
      <c r="H627" s="296"/>
      <c r="I627" s="296"/>
      <c r="J627" s="296"/>
      <c r="K627" s="296"/>
      <c r="L627" s="296"/>
      <c r="M627" s="296"/>
      <c r="N627" s="296"/>
      <c r="O627" s="296"/>
      <c r="P627" s="296"/>
      <c r="Q627" s="296"/>
      <c r="R627" s="296"/>
      <c r="S627" s="296"/>
      <c r="T627" s="296"/>
      <c r="U627" s="296"/>
      <c r="V627" s="347"/>
      <c r="W627" s="296"/>
      <c r="X627" s="296"/>
      <c r="Y627" s="296"/>
      <c r="Z627" s="296"/>
      <c r="AA627" s="296"/>
      <c r="AB627" s="296"/>
      <c r="AC627" s="296"/>
      <c r="AD627" s="296"/>
      <c r="AE627" s="296"/>
      <c r="AF627" s="296"/>
      <c r="AG627" s="296"/>
      <c r="AH627" s="296"/>
      <c r="AI627" s="296"/>
      <c r="AJ627" s="296"/>
      <c r="AK627" s="296"/>
      <c r="AL627" s="296"/>
      <c r="AM627" s="296"/>
      <c r="AN627" s="296"/>
      <c r="AO627" s="296"/>
      <c r="AP627" s="296"/>
      <c r="AQ627" s="296"/>
      <c r="AR627" s="296"/>
      <c r="AS627" s="296"/>
      <c r="AT627" s="296"/>
      <c r="AU627" s="296"/>
      <c r="AV627" s="296"/>
      <c r="AW627" s="296"/>
      <c r="AX627" s="296"/>
      <c r="AY627" s="296"/>
      <c r="AZ627" s="296"/>
      <c r="BA627" s="296"/>
      <c r="BB627" s="296"/>
      <c r="BC627" s="296"/>
      <c r="BD627" s="296"/>
      <c r="BE627" s="296"/>
      <c r="BF627" s="296"/>
      <c r="BG627" s="296"/>
      <c r="BH627" s="296"/>
      <c r="BI627" s="296"/>
      <c r="BJ627" s="296"/>
    </row>
    <row r="628" customFormat="false" ht="15.75" hidden="false" customHeight="false" outlineLevel="0" collapsed="false">
      <c r="A628" s="296"/>
      <c r="B628" s="296"/>
      <c r="C628" s="296"/>
      <c r="D628" s="296"/>
      <c r="E628" s="296"/>
      <c r="F628" s="296"/>
      <c r="G628" s="296"/>
      <c r="H628" s="296"/>
      <c r="I628" s="296"/>
      <c r="J628" s="296"/>
      <c r="K628" s="296"/>
      <c r="L628" s="296"/>
      <c r="M628" s="296"/>
      <c r="N628" s="296"/>
      <c r="O628" s="296"/>
      <c r="P628" s="296"/>
      <c r="Q628" s="296"/>
      <c r="R628" s="296"/>
      <c r="S628" s="296"/>
      <c r="T628" s="296"/>
      <c r="U628" s="296"/>
      <c r="V628" s="347"/>
      <c r="W628" s="296"/>
      <c r="X628" s="296"/>
      <c r="Y628" s="296"/>
      <c r="Z628" s="296"/>
      <c r="AA628" s="296"/>
      <c r="AB628" s="296"/>
      <c r="AC628" s="296"/>
      <c r="AD628" s="296"/>
      <c r="AE628" s="296"/>
      <c r="AF628" s="296"/>
      <c r="AG628" s="296"/>
      <c r="AH628" s="296"/>
      <c r="AI628" s="296"/>
      <c r="AJ628" s="296"/>
      <c r="AK628" s="296"/>
      <c r="AL628" s="296"/>
      <c r="AM628" s="296"/>
      <c r="AN628" s="296"/>
      <c r="AO628" s="296"/>
      <c r="AP628" s="296"/>
      <c r="AQ628" s="296"/>
      <c r="AR628" s="296"/>
      <c r="AS628" s="296"/>
      <c r="AT628" s="296"/>
      <c r="AU628" s="296"/>
      <c r="AV628" s="296"/>
      <c r="AW628" s="296"/>
      <c r="AX628" s="296"/>
      <c r="AY628" s="296"/>
      <c r="AZ628" s="296"/>
      <c r="BA628" s="296"/>
      <c r="BB628" s="296"/>
      <c r="BC628" s="296"/>
      <c r="BD628" s="296"/>
      <c r="BE628" s="296"/>
      <c r="BF628" s="296"/>
      <c r="BG628" s="296"/>
      <c r="BH628" s="296"/>
      <c r="BI628" s="296"/>
      <c r="BJ628" s="296"/>
    </row>
    <row r="629" customFormat="false" ht="15.75" hidden="false" customHeight="false" outlineLevel="0" collapsed="false">
      <c r="A629" s="296"/>
      <c r="B629" s="296"/>
      <c r="C629" s="296"/>
      <c r="D629" s="296"/>
      <c r="E629" s="296"/>
      <c r="F629" s="296"/>
      <c r="G629" s="296"/>
      <c r="H629" s="296"/>
      <c r="I629" s="296"/>
      <c r="J629" s="296"/>
      <c r="K629" s="296"/>
      <c r="L629" s="296"/>
      <c r="M629" s="296"/>
      <c r="N629" s="296"/>
      <c r="O629" s="296"/>
      <c r="P629" s="296"/>
      <c r="Q629" s="296"/>
      <c r="R629" s="296"/>
      <c r="S629" s="296"/>
      <c r="T629" s="296"/>
      <c r="U629" s="296"/>
      <c r="V629" s="347"/>
      <c r="W629" s="296"/>
      <c r="X629" s="296"/>
      <c r="Y629" s="296"/>
      <c r="Z629" s="296"/>
      <c r="AA629" s="296"/>
      <c r="AB629" s="296"/>
      <c r="AC629" s="296"/>
      <c r="AD629" s="296"/>
      <c r="AE629" s="296"/>
      <c r="AF629" s="296"/>
      <c r="AG629" s="296"/>
      <c r="AH629" s="296"/>
      <c r="AI629" s="296"/>
      <c r="AJ629" s="296"/>
      <c r="AK629" s="296"/>
      <c r="AL629" s="296"/>
      <c r="AM629" s="296"/>
      <c r="AN629" s="296"/>
      <c r="AO629" s="296"/>
      <c r="AP629" s="296"/>
      <c r="AQ629" s="296"/>
      <c r="AR629" s="296"/>
      <c r="AS629" s="296"/>
      <c r="AT629" s="296"/>
      <c r="AU629" s="296"/>
      <c r="AV629" s="296"/>
      <c r="AW629" s="296"/>
      <c r="AX629" s="296"/>
      <c r="AY629" s="296"/>
      <c r="AZ629" s="296"/>
      <c r="BA629" s="296"/>
      <c r="BB629" s="296"/>
      <c r="BC629" s="296"/>
      <c r="BD629" s="296"/>
      <c r="BE629" s="296"/>
      <c r="BF629" s="296"/>
      <c r="BG629" s="296"/>
      <c r="BH629" s="296"/>
      <c r="BI629" s="296"/>
      <c r="BJ629" s="296"/>
    </row>
    <row r="630" customFormat="false" ht="15.75" hidden="false" customHeight="false" outlineLevel="0" collapsed="false">
      <c r="A630" s="296"/>
      <c r="B630" s="296"/>
      <c r="C630" s="296"/>
      <c r="D630" s="296"/>
      <c r="E630" s="296"/>
      <c r="F630" s="296"/>
      <c r="G630" s="296"/>
      <c r="H630" s="296"/>
      <c r="I630" s="296"/>
      <c r="J630" s="296"/>
      <c r="K630" s="296"/>
      <c r="L630" s="296"/>
      <c r="M630" s="296"/>
      <c r="N630" s="296"/>
      <c r="O630" s="296"/>
      <c r="P630" s="296"/>
      <c r="Q630" s="296"/>
      <c r="R630" s="296"/>
      <c r="S630" s="296"/>
      <c r="T630" s="296"/>
      <c r="U630" s="296"/>
      <c r="V630" s="347"/>
      <c r="W630" s="296"/>
      <c r="X630" s="296"/>
      <c r="Y630" s="296"/>
      <c r="Z630" s="296"/>
      <c r="AA630" s="296"/>
      <c r="AB630" s="296"/>
      <c r="AC630" s="296"/>
      <c r="AD630" s="296"/>
      <c r="AE630" s="296"/>
      <c r="AF630" s="296"/>
      <c r="AG630" s="296"/>
      <c r="AH630" s="296"/>
      <c r="AI630" s="296"/>
      <c r="AJ630" s="296"/>
      <c r="AK630" s="296"/>
      <c r="AL630" s="296"/>
      <c r="AM630" s="296"/>
      <c r="AN630" s="296"/>
      <c r="AO630" s="296"/>
      <c r="AP630" s="296"/>
      <c r="AQ630" s="296"/>
      <c r="AR630" s="296"/>
      <c r="AS630" s="296"/>
      <c r="AT630" s="296"/>
      <c r="AU630" s="296"/>
      <c r="AV630" s="296"/>
      <c r="AW630" s="296"/>
      <c r="AX630" s="296"/>
      <c r="AY630" s="296"/>
      <c r="AZ630" s="296"/>
      <c r="BA630" s="296"/>
      <c r="BB630" s="296"/>
      <c r="BC630" s="296"/>
      <c r="BD630" s="296"/>
      <c r="BE630" s="296"/>
      <c r="BF630" s="296"/>
      <c r="BG630" s="296"/>
      <c r="BH630" s="296"/>
      <c r="BI630" s="296"/>
      <c r="BJ630" s="296"/>
    </row>
    <row r="631" customFormat="false" ht="15.75" hidden="false" customHeight="false" outlineLevel="0" collapsed="false">
      <c r="A631" s="296"/>
      <c r="B631" s="296"/>
      <c r="C631" s="296"/>
      <c r="D631" s="296"/>
      <c r="E631" s="296"/>
      <c r="F631" s="296"/>
      <c r="G631" s="296"/>
      <c r="H631" s="296"/>
      <c r="I631" s="296"/>
      <c r="J631" s="296"/>
      <c r="K631" s="296"/>
      <c r="L631" s="296"/>
      <c r="M631" s="296"/>
      <c r="N631" s="296"/>
      <c r="O631" s="296"/>
      <c r="P631" s="296"/>
      <c r="Q631" s="296"/>
      <c r="R631" s="296"/>
      <c r="S631" s="296"/>
      <c r="T631" s="296"/>
      <c r="U631" s="296"/>
      <c r="V631" s="347"/>
      <c r="W631" s="296"/>
      <c r="X631" s="296"/>
      <c r="Y631" s="296"/>
      <c r="Z631" s="296"/>
      <c r="AA631" s="296"/>
      <c r="AB631" s="296"/>
      <c r="AC631" s="296"/>
      <c r="AD631" s="296"/>
      <c r="AE631" s="296"/>
      <c r="AF631" s="296"/>
      <c r="AG631" s="296"/>
      <c r="AH631" s="296"/>
      <c r="AI631" s="296"/>
      <c r="AJ631" s="296"/>
      <c r="AK631" s="296"/>
      <c r="AL631" s="296"/>
      <c r="AM631" s="296"/>
      <c r="AN631" s="296"/>
      <c r="AO631" s="296"/>
      <c r="AP631" s="296"/>
      <c r="AQ631" s="296"/>
      <c r="AR631" s="296"/>
      <c r="AS631" s="296"/>
      <c r="AT631" s="296"/>
      <c r="AU631" s="296"/>
      <c r="AV631" s="296"/>
      <c r="AW631" s="296"/>
      <c r="AX631" s="296"/>
      <c r="AY631" s="296"/>
      <c r="AZ631" s="296"/>
      <c r="BA631" s="296"/>
      <c r="BB631" s="296"/>
      <c r="BC631" s="296"/>
      <c r="BD631" s="296"/>
      <c r="BE631" s="296"/>
      <c r="BF631" s="296"/>
      <c r="BG631" s="296"/>
      <c r="BH631" s="296"/>
      <c r="BI631" s="296"/>
      <c r="BJ631" s="296"/>
    </row>
    <row r="632" customFormat="false" ht="15.75" hidden="false" customHeight="false" outlineLevel="0" collapsed="false">
      <c r="A632" s="296"/>
      <c r="B632" s="296"/>
      <c r="C632" s="296"/>
      <c r="D632" s="296"/>
      <c r="E632" s="296"/>
      <c r="F632" s="296"/>
      <c r="G632" s="296"/>
      <c r="H632" s="296"/>
      <c r="I632" s="296"/>
      <c r="J632" s="296"/>
      <c r="K632" s="296"/>
      <c r="L632" s="296"/>
      <c r="M632" s="296"/>
      <c r="N632" s="296"/>
      <c r="O632" s="296"/>
      <c r="P632" s="296"/>
      <c r="Q632" s="296"/>
      <c r="R632" s="296"/>
      <c r="S632" s="296"/>
      <c r="T632" s="296"/>
      <c r="U632" s="296"/>
      <c r="V632" s="347"/>
      <c r="W632" s="296"/>
      <c r="X632" s="296"/>
      <c r="Y632" s="296"/>
      <c r="Z632" s="296"/>
      <c r="AA632" s="296"/>
      <c r="AB632" s="296"/>
      <c r="AC632" s="296"/>
      <c r="AD632" s="296"/>
      <c r="AE632" s="296"/>
      <c r="AF632" s="296"/>
      <c r="AG632" s="296"/>
      <c r="AH632" s="296"/>
      <c r="AI632" s="296"/>
      <c r="AJ632" s="296"/>
      <c r="AK632" s="296"/>
      <c r="AL632" s="296"/>
      <c r="AM632" s="296"/>
      <c r="AN632" s="296"/>
      <c r="AO632" s="296"/>
      <c r="AP632" s="296"/>
      <c r="AQ632" s="296"/>
      <c r="AR632" s="296"/>
      <c r="AS632" s="296"/>
      <c r="AT632" s="296"/>
      <c r="AU632" s="296"/>
      <c r="AV632" s="296"/>
      <c r="AW632" s="296"/>
      <c r="AX632" s="296"/>
      <c r="AY632" s="296"/>
      <c r="AZ632" s="296"/>
      <c r="BA632" s="296"/>
      <c r="BB632" s="296"/>
      <c r="BC632" s="296"/>
      <c r="BD632" s="296"/>
      <c r="BE632" s="296"/>
      <c r="BF632" s="296"/>
      <c r="BG632" s="296"/>
      <c r="BH632" s="296"/>
      <c r="BI632" s="296"/>
      <c r="BJ632" s="296"/>
    </row>
    <row r="633" customFormat="false" ht="15.75" hidden="false" customHeight="false" outlineLevel="0" collapsed="false">
      <c r="A633" s="296"/>
      <c r="B633" s="296"/>
      <c r="C633" s="296"/>
      <c r="D633" s="296"/>
      <c r="E633" s="296"/>
      <c r="F633" s="296"/>
      <c r="G633" s="296"/>
      <c r="H633" s="296"/>
      <c r="I633" s="296"/>
      <c r="J633" s="296"/>
      <c r="K633" s="296"/>
      <c r="L633" s="296"/>
      <c r="M633" s="296"/>
      <c r="N633" s="296"/>
      <c r="O633" s="296"/>
      <c r="P633" s="296"/>
      <c r="Q633" s="296"/>
      <c r="R633" s="296"/>
      <c r="S633" s="296"/>
      <c r="T633" s="296"/>
      <c r="U633" s="296"/>
      <c r="V633" s="347"/>
      <c r="W633" s="296"/>
      <c r="X633" s="296"/>
      <c r="Y633" s="296"/>
      <c r="Z633" s="296"/>
      <c r="AA633" s="296"/>
      <c r="AB633" s="296"/>
      <c r="AC633" s="296"/>
      <c r="AD633" s="296"/>
      <c r="AE633" s="296"/>
      <c r="AF633" s="296"/>
      <c r="AG633" s="296"/>
      <c r="AH633" s="296"/>
      <c r="AI633" s="296"/>
      <c r="AJ633" s="296"/>
      <c r="AK633" s="296"/>
      <c r="AL633" s="296"/>
      <c r="AM633" s="296"/>
      <c r="AN633" s="296"/>
      <c r="AO633" s="296"/>
      <c r="AP633" s="296"/>
      <c r="AQ633" s="296"/>
      <c r="AR633" s="296"/>
      <c r="AS633" s="296"/>
      <c r="AT633" s="296"/>
      <c r="AU633" s="296"/>
      <c r="AV633" s="296"/>
      <c r="AW633" s="296"/>
      <c r="AX633" s="296"/>
      <c r="AY633" s="296"/>
      <c r="AZ633" s="296"/>
      <c r="BA633" s="296"/>
      <c r="BB633" s="296"/>
      <c r="BC633" s="296"/>
      <c r="BD633" s="296"/>
      <c r="BE633" s="296"/>
      <c r="BF633" s="296"/>
      <c r="BG633" s="296"/>
      <c r="BH633" s="296"/>
      <c r="BI633" s="296"/>
      <c r="BJ633" s="296"/>
    </row>
    <row r="634" customFormat="false" ht="15.75" hidden="false" customHeight="false" outlineLevel="0" collapsed="false">
      <c r="A634" s="296"/>
      <c r="B634" s="296"/>
      <c r="C634" s="296"/>
      <c r="D634" s="296"/>
      <c r="E634" s="296"/>
      <c r="F634" s="296"/>
      <c r="G634" s="296"/>
      <c r="H634" s="296"/>
      <c r="I634" s="296"/>
      <c r="J634" s="296"/>
      <c r="K634" s="296"/>
      <c r="L634" s="296"/>
      <c r="M634" s="296"/>
      <c r="N634" s="296"/>
      <c r="O634" s="296"/>
      <c r="P634" s="296"/>
      <c r="Q634" s="296"/>
      <c r="R634" s="296"/>
      <c r="S634" s="296"/>
      <c r="T634" s="296"/>
      <c r="U634" s="296"/>
      <c r="V634" s="347"/>
      <c r="W634" s="296"/>
      <c r="X634" s="296"/>
      <c r="Y634" s="296"/>
      <c r="Z634" s="296"/>
      <c r="AA634" s="296"/>
      <c r="AB634" s="296"/>
      <c r="AC634" s="296"/>
      <c r="AD634" s="296"/>
      <c r="AE634" s="296"/>
      <c r="AF634" s="296"/>
      <c r="AG634" s="296"/>
      <c r="AH634" s="296"/>
      <c r="AI634" s="296"/>
      <c r="AJ634" s="296"/>
      <c r="AK634" s="296"/>
      <c r="AL634" s="296"/>
      <c r="AM634" s="296"/>
      <c r="AN634" s="296"/>
      <c r="AO634" s="296"/>
      <c r="AP634" s="296"/>
      <c r="AQ634" s="296"/>
      <c r="AR634" s="296"/>
      <c r="AS634" s="296"/>
      <c r="AT634" s="296"/>
      <c r="AU634" s="296"/>
      <c r="AV634" s="296"/>
      <c r="AW634" s="296"/>
      <c r="AX634" s="296"/>
      <c r="AY634" s="296"/>
      <c r="AZ634" s="296"/>
      <c r="BA634" s="296"/>
      <c r="BB634" s="296"/>
      <c r="BC634" s="296"/>
      <c r="BD634" s="296"/>
      <c r="BE634" s="296"/>
      <c r="BF634" s="296"/>
      <c r="BG634" s="296"/>
      <c r="BH634" s="296"/>
      <c r="BI634" s="296"/>
      <c r="BJ634" s="296"/>
    </row>
    <row r="635" customFormat="false" ht="15.75" hidden="false" customHeight="false" outlineLevel="0" collapsed="false">
      <c r="A635" s="296"/>
      <c r="B635" s="296"/>
      <c r="C635" s="296"/>
      <c r="D635" s="296"/>
      <c r="E635" s="296"/>
      <c r="F635" s="296"/>
      <c r="G635" s="296"/>
      <c r="H635" s="296"/>
      <c r="I635" s="296"/>
      <c r="J635" s="296"/>
      <c r="K635" s="296"/>
      <c r="L635" s="296"/>
      <c r="M635" s="296"/>
      <c r="N635" s="296"/>
      <c r="O635" s="296"/>
      <c r="P635" s="296"/>
      <c r="Q635" s="296"/>
      <c r="R635" s="296"/>
      <c r="S635" s="296"/>
      <c r="T635" s="296"/>
      <c r="U635" s="296"/>
      <c r="V635" s="347"/>
      <c r="W635" s="296"/>
      <c r="X635" s="296"/>
      <c r="Y635" s="296"/>
      <c r="Z635" s="296"/>
      <c r="AA635" s="296"/>
      <c r="AB635" s="296"/>
      <c r="AC635" s="296"/>
      <c r="AD635" s="296"/>
      <c r="AE635" s="296"/>
      <c r="AF635" s="296"/>
      <c r="AG635" s="296"/>
      <c r="AH635" s="296"/>
      <c r="AI635" s="296"/>
      <c r="AJ635" s="296"/>
      <c r="AK635" s="296"/>
      <c r="AL635" s="296"/>
      <c r="AM635" s="296"/>
      <c r="AN635" s="296"/>
      <c r="AO635" s="296"/>
      <c r="AP635" s="296"/>
      <c r="AQ635" s="296"/>
      <c r="AR635" s="296"/>
      <c r="AS635" s="296"/>
      <c r="AT635" s="296"/>
      <c r="AU635" s="296"/>
      <c r="AV635" s="296"/>
      <c r="AW635" s="296"/>
      <c r="AX635" s="296"/>
      <c r="AY635" s="296"/>
      <c r="AZ635" s="296"/>
      <c r="BA635" s="296"/>
      <c r="BB635" s="296"/>
      <c r="BC635" s="296"/>
      <c r="BD635" s="296"/>
      <c r="BE635" s="296"/>
      <c r="BF635" s="296"/>
      <c r="BG635" s="296"/>
      <c r="BH635" s="296"/>
      <c r="BI635" s="296"/>
      <c r="BJ635" s="296"/>
    </row>
    <row r="636" customFormat="false" ht="15.75" hidden="false" customHeight="false" outlineLevel="0" collapsed="false">
      <c r="A636" s="296"/>
      <c r="B636" s="296"/>
      <c r="C636" s="296"/>
      <c r="D636" s="296"/>
      <c r="E636" s="296"/>
      <c r="F636" s="296"/>
      <c r="G636" s="296"/>
      <c r="H636" s="296"/>
      <c r="I636" s="296"/>
      <c r="J636" s="296"/>
      <c r="K636" s="296"/>
      <c r="L636" s="296"/>
      <c r="M636" s="296"/>
      <c r="N636" s="296"/>
      <c r="O636" s="296"/>
      <c r="P636" s="296"/>
      <c r="Q636" s="296"/>
      <c r="R636" s="296"/>
      <c r="S636" s="296"/>
      <c r="T636" s="296"/>
      <c r="U636" s="296"/>
      <c r="V636" s="347"/>
      <c r="W636" s="296"/>
      <c r="X636" s="296"/>
      <c r="Y636" s="296"/>
      <c r="Z636" s="296"/>
      <c r="AA636" s="296"/>
      <c r="AB636" s="296"/>
      <c r="AC636" s="296"/>
      <c r="AD636" s="296"/>
      <c r="AE636" s="296"/>
      <c r="AF636" s="296"/>
      <c r="AG636" s="296"/>
      <c r="AH636" s="296"/>
      <c r="AI636" s="296"/>
      <c r="AJ636" s="296"/>
      <c r="AK636" s="296"/>
      <c r="AL636" s="296"/>
      <c r="AM636" s="296"/>
      <c r="AN636" s="296"/>
      <c r="AO636" s="296"/>
      <c r="AP636" s="296"/>
      <c r="AQ636" s="296"/>
      <c r="AR636" s="296"/>
      <c r="AS636" s="296"/>
      <c r="AT636" s="296"/>
      <c r="AU636" s="296"/>
      <c r="AV636" s="296"/>
      <c r="AW636" s="296"/>
      <c r="AX636" s="296"/>
      <c r="AY636" s="296"/>
      <c r="AZ636" s="296"/>
      <c r="BA636" s="296"/>
      <c r="BB636" s="296"/>
      <c r="BC636" s="296"/>
      <c r="BD636" s="296"/>
      <c r="BE636" s="296"/>
      <c r="BF636" s="296"/>
      <c r="BG636" s="296"/>
      <c r="BH636" s="296"/>
      <c r="BI636" s="296"/>
      <c r="BJ636" s="296"/>
    </row>
    <row r="637" customFormat="false" ht="15.75" hidden="false" customHeight="false" outlineLevel="0" collapsed="false">
      <c r="A637" s="296"/>
      <c r="B637" s="296"/>
      <c r="C637" s="296"/>
      <c r="D637" s="296"/>
      <c r="E637" s="296"/>
      <c r="F637" s="296"/>
      <c r="G637" s="296"/>
      <c r="H637" s="296"/>
      <c r="I637" s="296"/>
      <c r="J637" s="296"/>
      <c r="K637" s="296"/>
      <c r="L637" s="296"/>
      <c r="M637" s="296"/>
      <c r="N637" s="296"/>
      <c r="O637" s="296"/>
      <c r="P637" s="296"/>
      <c r="Q637" s="296"/>
      <c r="R637" s="296"/>
      <c r="S637" s="296"/>
      <c r="T637" s="296"/>
      <c r="U637" s="296"/>
      <c r="V637" s="347"/>
      <c r="W637" s="296"/>
      <c r="X637" s="296"/>
      <c r="Y637" s="296"/>
      <c r="Z637" s="296"/>
      <c r="AA637" s="296"/>
      <c r="AB637" s="296"/>
      <c r="AC637" s="296"/>
      <c r="AD637" s="296"/>
      <c r="AE637" s="296"/>
      <c r="AF637" s="296"/>
      <c r="AG637" s="296"/>
      <c r="AH637" s="296"/>
      <c r="AI637" s="296"/>
      <c r="AJ637" s="296"/>
      <c r="AK637" s="296"/>
      <c r="AL637" s="296"/>
      <c r="AM637" s="296"/>
      <c r="AN637" s="296"/>
      <c r="AO637" s="296"/>
      <c r="AP637" s="296"/>
      <c r="AQ637" s="296"/>
      <c r="AR637" s="296"/>
      <c r="AS637" s="296"/>
      <c r="AT637" s="296"/>
      <c r="AU637" s="296"/>
      <c r="AV637" s="296"/>
      <c r="AW637" s="296"/>
      <c r="AX637" s="296"/>
      <c r="AY637" s="296"/>
      <c r="AZ637" s="296"/>
      <c r="BA637" s="296"/>
      <c r="BB637" s="296"/>
      <c r="BC637" s="296"/>
      <c r="BD637" s="296"/>
      <c r="BE637" s="296"/>
      <c r="BF637" s="296"/>
      <c r="BG637" s="296"/>
      <c r="BH637" s="296"/>
      <c r="BI637" s="296"/>
      <c r="BJ637" s="296"/>
    </row>
    <row r="638" customFormat="false" ht="15.75" hidden="false" customHeight="false" outlineLevel="0" collapsed="false">
      <c r="A638" s="296"/>
      <c r="B638" s="296"/>
      <c r="C638" s="296"/>
      <c r="D638" s="296"/>
      <c r="E638" s="296"/>
      <c r="F638" s="296"/>
      <c r="G638" s="296"/>
      <c r="H638" s="296"/>
      <c r="I638" s="296"/>
      <c r="J638" s="296"/>
      <c r="K638" s="296"/>
      <c r="L638" s="296"/>
      <c r="M638" s="296"/>
      <c r="N638" s="296"/>
      <c r="O638" s="296"/>
      <c r="P638" s="296"/>
      <c r="Q638" s="296"/>
      <c r="R638" s="296"/>
      <c r="S638" s="296"/>
      <c r="T638" s="296"/>
      <c r="U638" s="296"/>
      <c r="V638" s="347"/>
      <c r="W638" s="296"/>
      <c r="X638" s="296"/>
      <c r="Y638" s="296"/>
      <c r="Z638" s="296"/>
      <c r="AA638" s="296"/>
      <c r="AB638" s="296"/>
      <c r="AC638" s="296"/>
      <c r="AD638" s="296"/>
      <c r="AE638" s="296"/>
      <c r="AF638" s="296"/>
      <c r="AG638" s="296"/>
      <c r="AH638" s="296"/>
      <c r="AI638" s="296"/>
      <c r="AJ638" s="296"/>
      <c r="AK638" s="296"/>
      <c r="AL638" s="296"/>
      <c r="AM638" s="296"/>
      <c r="AN638" s="296"/>
      <c r="AO638" s="296"/>
      <c r="AP638" s="296"/>
      <c r="AQ638" s="296"/>
      <c r="AR638" s="296"/>
      <c r="AS638" s="296"/>
      <c r="AT638" s="296"/>
      <c r="AU638" s="296"/>
      <c r="AV638" s="296"/>
      <c r="AW638" s="296"/>
      <c r="AX638" s="296"/>
      <c r="AY638" s="296"/>
      <c r="AZ638" s="296"/>
      <c r="BA638" s="296"/>
      <c r="BB638" s="296"/>
      <c r="BC638" s="296"/>
      <c r="BD638" s="296"/>
      <c r="BE638" s="296"/>
      <c r="BF638" s="296"/>
      <c r="BG638" s="296"/>
      <c r="BH638" s="296"/>
      <c r="BI638" s="296"/>
      <c r="BJ638" s="296"/>
    </row>
    <row r="639" customFormat="false" ht="15.75" hidden="false" customHeight="false" outlineLevel="0" collapsed="false">
      <c r="A639" s="296"/>
      <c r="B639" s="296"/>
      <c r="C639" s="296"/>
      <c r="D639" s="296"/>
      <c r="E639" s="296"/>
      <c r="F639" s="296"/>
      <c r="G639" s="296"/>
      <c r="H639" s="296"/>
      <c r="I639" s="296"/>
      <c r="J639" s="296"/>
      <c r="K639" s="296"/>
      <c r="L639" s="296"/>
      <c r="M639" s="296"/>
      <c r="N639" s="296"/>
      <c r="O639" s="296"/>
      <c r="P639" s="296"/>
      <c r="Q639" s="296"/>
      <c r="R639" s="296"/>
      <c r="S639" s="296"/>
      <c r="T639" s="296"/>
      <c r="U639" s="296"/>
      <c r="V639" s="347"/>
      <c r="W639" s="296"/>
      <c r="X639" s="296"/>
      <c r="Y639" s="296"/>
      <c r="Z639" s="296"/>
      <c r="AA639" s="296"/>
      <c r="AB639" s="296"/>
      <c r="AC639" s="296"/>
      <c r="AD639" s="296"/>
      <c r="AE639" s="296"/>
      <c r="AF639" s="296"/>
      <c r="AG639" s="296"/>
      <c r="AH639" s="296"/>
      <c r="AI639" s="296"/>
      <c r="AJ639" s="296"/>
      <c r="AK639" s="296"/>
      <c r="AL639" s="296"/>
      <c r="AM639" s="296"/>
      <c r="AN639" s="296"/>
      <c r="AO639" s="296"/>
      <c r="AP639" s="296"/>
      <c r="AQ639" s="296"/>
      <c r="AR639" s="296"/>
      <c r="AS639" s="296"/>
      <c r="AT639" s="296"/>
      <c r="AU639" s="296"/>
      <c r="AV639" s="296"/>
      <c r="AW639" s="296"/>
      <c r="AX639" s="296"/>
      <c r="AY639" s="296"/>
      <c r="AZ639" s="296"/>
      <c r="BA639" s="296"/>
      <c r="BB639" s="296"/>
      <c r="BC639" s="296"/>
      <c r="BD639" s="296"/>
      <c r="BE639" s="296"/>
      <c r="BF639" s="296"/>
      <c r="BG639" s="296"/>
      <c r="BH639" s="296"/>
      <c r="BI639" s="296"/>
      <c r="BJ639" s="296"/>
    </row>
    <row r="640" customFormat="false" ht="15.75" hidden="false" customHeight="false" outlineLevel="0" collapsed="false">
      <c r="A640" s="296"/>
      <c r="B640" s="296"/>
      <c r="C640" s="296"/>
      <c r="D640" s="296"/>
      <c r="E640" s="296"/>
      <c r="F640" s="296"/>
      <c r="G640" s="296"/>
      <c r="H640" s="296"/>
      <c r="I640" s="296"/>
      <c r="J640" s="296"/>
      <c r="K640" s="296"/>
      <c r="L640" s="296"/>
      <c r="M640" s="296"/>
      <c r="N640" s="296"/>
      <c r="O640" s="296"/>
      <c r="P640" s="296"/>
      <c r="Q640" s="296"/>
      <c r="R640" s="296"/>
      <c r="S640" s="296"/>
      <c r="T640" s="296"/>
      <c r="U640" s="296"/>
      <c r="V640" s="347"/>
      <c r="W640" s="296"/>
      <c r="X640" s="296"/>
      <c r="Y640" s="296"/>
      <c r="Z640" s="296"/>
      <c r="AA640" s="296"/>
      <c r="AB640" s="296"/>
      <c r="AC640" s="296"/>
      <c r="AD640" s="296"/>
      <c r="AE640" s="296"/>
      <c r="AF640" s="296"/>
      <c r="AG640" s="296"/>
      <c r="AH640" s="296"/>
      <c r="AI640" s="296"/>
      <c r="AJ640" s="296"/>
      <c r="AK640" s="296"/>
      <c r="AL640" s="296"/>
      <c r="AM640" s="296"/>
      <c r="AN640" s="296"/>
      <c r="AO640" s="296"/>
      <c r="AP640" s="296"/>
      <c r="AQ640" s="296"/>
      <c r="AR640" s="296"/>
      <c r="AS640" s="296"/>
      <c r="AT640" s="296"/>
      <c r="AU640" s="296"/>
      <c r="AV640" s="296"/>
      <c r="AW640" s="296"/>
      <c r="AX640" s="296"/>
      <c r="AY640" s="296"/>
      <c r="AZ640" s="296"/>
      <c r="BA640" s="296"/>
      <c r="BB640" s="296"/>
      <c r="BC640" s="296"/>
      <c r="BD640" s="296"/>
      <c r="BE640" s="296"/>
      <c r="BF640" s="296"/>
      <c r="BG640" s="296"/>
      <c r="BH640" s="296"/>
      <c r="BI640" s="296"/>
      <c r="BJ640" s="296"/>
    </row>
    <row r="641" customFormat="false" ht="15.75" hidden="false" customHeight="false" outlineLevel="0" collapsed="false">
      <c r="A641" s="296"/>
      <c r="B641" s="296"/>
      <c r="C641" s="296"/>
      <c r="D641" s="296"/>
      <c r="E641" s="296"/>
      <c r="F641" s="296"/>
      <c r="G641" s="296"/>
      <c r="H641" s="296"/>
      <c r="I641" s="296"/>
      <c r="J641" s="296"/>
      <c r="K641" s="296"/>
      <c r="L641" s="296"/>
      <c r="M641" s="296"/>
      <c r="N641" s="296"/>
      <c r="O641" s="296"/>
      <c r="P641" s="296"/>
      <c r="Q641" s="296"/>
      <c r="R641" s="296"/>
      <c r="S641" s="296"/>
      <c r="T641" s="296"/>
      <c r="U641" s="296"/>
      <c r="V641" s="347"/>
      <c r="W641" s="296"/>
      <c r="X641" s="296"/>
      <c r="Y641" s="296"/>
      <c r="Z641" s="296"/>
      <c r="AA641" s="296"/>
      <c r="AB641" s="296"/>
      <c r="AC641" s="296"/>
      <c r="AD641" s="296"/>
      <c r="AE641" s="296"/>
      <c r="AF641" s="296"/>
      <c r="AG641" s="296"/>
      <c r="AH641" s="296"/>
      <c r="AI641" s="296"/>
      <c r="AJ641" s="296"/>
      <c r="AK641" s="296"/>
      <c r="AL641" s="296"/>
      <c r="AM641" s="296"/>
      <c r="AN641" s="296"/>
      <c r="AO641" s="296"/>
      <c r="AP641" s="296"/>
      <c r="AQ641" s="296"/>
      <c r="AR641" s="296"/>
      <c r="AS641" s="296"/>
      <c r="AT641" s="296"/>
      <c r="AU641" s="296"/>
      <c r="AV641" s="296"/>
      <c r="AW641" s="296"/>
      <c r="AX641" s="296"/>
      <c r="AY641" s="296"/>
      <c r="AZ641" s="296"/>
      <c r="BA641" s="296"/>
      <c r="BB641" s="296"/>
      <c r="BC641" s="296"/>
      <c r="BD641" s="296"/>
      <c r="BE641" s="296"/>
      <c r="BF641" s="296"/>
      <c r="BG641" s="296"/>
      <c r="BH641" s="296"/>
      <c r="BI641" s="296"/>
      <c r="BJ641" s="296"/>
    </row>
    <row r="642" customFormat="false" ht="15.75" hidden="false" customHeight="false" outlineLevel="0" collapsed="false">
      <c r="A642" s="296"/>
      <c r="B642" s="296"/>
      <c r="C642" s="296"/>
      <c r="D642" s="296"/>
      <c r="E642" s="296"/>
      <c r="F642" s="296"/>
      <c r="G642" s="296"/>
      <c r="H642" s="296"/>
      <c r="I642" s="296"/>
      <c r="J642" s="296"/>
      <c r="K642" s="296"/>
      <c r="L642" s="296"/>
      <c r="M642" s="296"/>
      <c r="N642" s="296"/>
      <c r="O642" s="296"/>
      <c r="P642" s="296"/>
      <c r="Q642" s="296"/>
      <c r="R642" s="296"/>
      <c r="S642" s="296"/>
      <c r="T642" s="296"/>
      <c r="U642" s="296"/>
      <c r="V642" s="347"/>
      <c r="W642" s="296"/>
      <c r="X642" s="296"/>
      <c r="Y642" s="296"/>
      <c r="Z642" s="296"/>
      <c r="AA642" s="296"/>
      <c r="AB642" s="296"/>
      <c r="AC642" s="296"/>
      <c r="AD642" s="296"/>
      <c r="AE642" s="296"/>
      <c r="AF642" s="296"/>
      <c r="AG642" s="296"/>
      <c r="AH642" s="296"/>
      <c r="AI642" s="296"/>
      <c r="AJ642" s="296"/>
      <c r="AK642" s="296"/>
      <c r="AL642" s="296"/>
      <c r="AM642" s="296"/>
      <c r="AN642" s="296"/>
      <c r="AO642" s="296"/>
      <c r="AP642" s="296"/>
      <c r="AQ642" s="296"/>
      <c r="AR642" s="296"/>
      <c r="AS642" s="296"/>
      <c r="AT642" s="296"/>
      <c r="AU642" s="296"/>
      <c r="AV642" s="296"/>
      <c r="AW642" s="296"/>
      <c r="AX642" s="296"/>
      <c r="AY642" s="296"/>
      <c r="AZ642" s="296"/>
      <c r="BA642" s="296"/>
      <c r="BB642" s="296"/>
      <c r="BC642" s="296"/>
      <c r="BD642" s="296"/>
      <c r="BE642" s="296"/>
      <c r="BF642" s="296"/>
      <c r="BG642" s="296"/>
      <c r="BH642" s="296"/>
      <c r="BI642" s="296"/>
      <c r="BJ642" s="296"/>
    </row>
    <row r="643" customFormat="false" ht="15.75" hidden="false" customHeight="false" outlineLevel="0" collapsed="false">
      <c r="A643" s="296"/>
      <c r="B643" s="296"/>
      <c r="C643" s="296"/>
      <c r="D643" s="296"/>
      <c r="E643" s="296"/>
      <c r="F643" s="296"/>
      <c r="G643" s="296"/>
      <c r="H643" s="296"/>
      <c r="I643" s="296"/>
      <c r="J643" s="296"/>
      <c r="K643" s="296"/>
      <c r="L643" s="296"/>
      <c r="M643" s="296"/>
      <c r="N643" s="296"/>
      <c r="O643" s="296"/>
      <c r="P643" s="296"/>
      <c r="Q643" s="296"/>
      <c r="R643" s="296"/>
      <c r="S643" s="296"/>
      <c r="T643" s="296"/>
      <c r="U643" s="296"/>
      <c r="V643" s="347"/>
      <c r="W643" s="296"/>
      <c r="X643" s="296"/>
      <c r="Y643" s="296"/>
      <c r="Z643" s="296"/>
      <c r="AA643" s="296"/>
      <c r="AB643" s="296"/>
      <c r="AC643" s="296"/>
      <c r="AD643" s="296"/>
      <c r="AE643" s="296"/>
      <c r="AF643" s="296"/>
      <c r="AG643" s="296"/>
      <c r="AH643" s="296"/>
      <c r="AI643" s="296"/>
      <c r="AJ643" s="296"/>
      <c r="AK643" s="296"/>
      <c r="AL643" s="296"/>
      <c r="AM643" s="296"/>
      <c r="AN643" s="296"/>
      <c r="AO643" s="296"/>
      <c r="AP643" s="296"/>
      <c r="AQ643" s="296"/>
      <c r="AR643" s="296"/>
      <c r="AS643" s="296"/>
      <c r="AT643" s="296"/>
      <c r="AU643" s="296"/>
      <c r="AV643" s="296"/>
      <c r="AW643" s="296"/>
      <c r="AX643" s="296"/>
      <c r="AY643" s="296"/>
      <c r="AZ643" s="296"/>
      <c r="BA643" s="296"/>
      <c r="BB643" s="296"/>
      <c r="BC643" s="296"/>
      <c r="BD643" s="296"/>
      <c r="BE643" s="296"/>
      <c r="BF643" s="296"/>
      <c r="BG643" s="296"/>
      <c r="BH643" s="296"/>
      <c r="BI643" s="296"/>
      <c r="BJ643" s="296"/>
    </row>
    <row r="644" customFormat="false" ht="15.75" hidden="false" customHeight="false" outlineLevel="0" collapsed="false">
      <c r="A644" s="296"/>
      <c r="B644" s="296"/>
      <c r="C644" s="296"/>
      <c r="D644" s="296"/>
      <c r="E644" s="296"/>
      <c r="F644" s="296"/>
      <c r="G644" s="296"/>
      <c r="H644" s="296"/>
      <c r="I644" s="296"/>
      <c r="J644" s="296"/>
      <c r="K644" s="296"/>
      <c r="L644" s="296"/>
      <c r="M644" s="296"/>
      <c r="N644" s="296"/>
      <c r="O644" s="296"/>
      <c r="P644" s="296"/>
      <c r="Q644" s="296"/>
      <c r="R644" s="296"/>
      <c r="S644" s="296"/>
      <c r="T644" s="296"/>
      <c r="U644" s="296"/>
      <c r="V644" s="347"/>
      <c r="W644" s="296"/>
      <c r="X644" s="296"/>
      <c r="Y644" s="296"/>
      <c r="Z644" s="296"/>
      <c r="AA644" s="296"/>
      <c r="AB644" s="296"/>
      <c r="AC644" s="296"/>
      <c r="AD644" s="296"/>
      <c r="AE644" s="296"/>
      <c r="AF644" s="296"/>
      <c r="AG644" s="296"/>
      <c r="AH644" s="296"/>
      <c r="AI644" s="296"/>
      <c r="AJ644" s="296"/>
      <c r="AK644" s="296"/>
      <c r="AL644" s="296"/>
      <c r="AM644" s="296"/>
      <c r="AN644" s="296"/>
      <c r="AO644" s="296"/>
      <c r="AP644" s="296"/>
      <c r="AQ644" s="296"/>
      <c r="AR644" s="296"/>
      <c r="AS644" s="296"/>
      <c r="AT644" s="296"/>
      <c r="AU644" s="296"/>
      <c r="AV644" s="296"/>
      <c r="AW644" s="296"/>
      <c r="AX644" s="296"/>
      <c r="AY644" s="296"/>
      <c r="AZ644" s="296"/>
      <c r="BA644" s="296"/>
      <c r="BB644" s="296"/>
      <c r="BC644" s="296"/>
      <c r="BD644" s="296"/>
      <c r="BE644" s="296"/>
      <c r="BF644" s="296"/>
      <c r="BG644" s="296"/>
      <c r="BH644" s="296"/>
      <c r="BI644" s="296"/>
      <c r="BJ644" s="296"/>
    </row>
    <row r="645" customFormat="false" ht="15.75" hidden="false" customHeight="false" outlineLevel="0" collapsed="false">
      <c r="A645" s="296"/>
      <c r="B645" s="296"/>
      <c r="C645" s="296"/>
      <c r="D645" s="296"/>
      <c r="E645" s="296"/>
      <c r="F645" s="296"/>
      <c r="G645" s="296"/>
      <c r="H645" s="296"/>
      <c r="I645" s="296"/>
      <c r="J645" s="296"/>
      <c r="K645" s="296"/>
      <c r="L645" s="296"/>
      <c r="M645" s="296"/>
      <c r="N645" s="296"/>
      <c r="O645" s="296"/>
      <c r="P645" s="296"/>
      <c r="Q645" s="296"/>
      <c r="R645" s="296"/>
      <c r="S645" s="296"/>
      <c r="T645" s="296"/>
      <c r="U645" s="296"/>
      <c r="V645" s="347"/>
      <c r="W645" s="296"/>
      <c r="X645" s="296"/>
      <c r="Y645" s="296"/>
      <c r="Z645" s="296"/>
      <c r="AA645" s="296"/>
      <c r="AB645" s="296"/>
      <c r="AC645" s="296"/>
      <c r="AD645" s="296"/>
      <c r="AE645" s="296"/>
      <c r="AF645" s="296"/>
      <c r="AG645" s="296"/>
      <c r="AH645" s="296"/>
      <c r="AI645" s="296"/>
      <c r="AJ645" s="296"/>
      <c r="AK645" s="296"/>
      <c r="AL645" s="296"/>
      <c r="AM645" s="296"/>
      <c r="AN645" s="296"/>
      <c r="AO645" s="296"/>
      <c r="AP645" s="296"/>
      <c r="AQ645" s="296"/>
      <c r="AR645" s="296"/>
      <c r="AS645" s="296"/>
      <c r="AT645" s="296"/>
      <c r="AU645" s="296"/>
      <c r="AV645" s="296"/>
      <c r="AW645" s="296"/>
      <c r="AX645" s="296"/>
      <c r="AY645" s="296"/>
      <c r="AZ645" s="296"/>
      <c r="BA645" s="296"/>
      <c r="BB645" s="296"/>
      <c r="BC645" s="296"/>
      <c r="BD645" s="296"/>
      <c r="BE645" s="296"/>
      <c r="BF645" s="296"/>
      <c r="BG645" s="296"/>
      <c r="BH645" s="296"/>
      <c r="BI645" s="296"/>
      <c r="BJ645" s="296"/>
    </row>
    <row r="646" customFormat="false" ht="15.75" hidden="false" customHeight="false" outlineLevel="0" collapsed="false">
      <c r="A646" s="296"/>
      <c r="B646" s="296"/>
      <c r="C646" s="296"/>
      <c r="D646" s="296"/>
      <c r="E646" s="296"/>
      <c r="F646" s="296"/>
      <c r="G646" s="296"/>
      <c r="H646" s="296"/>
      <c r="I646" s="296"/>
      <c r="J646" s="296"/>
      <c r="K646" s="296"/>
      <c r="L646" s="296"/>
      <c r="M646" s="296"/>
      <c r="N646" s="296"/>
      <c r="O646" s="296"/>
      <c r="P646" s="296"/>
      <c r="Q646" s="296"/>
      <c r="R646" s="296"/>
      <c r="S646" s="296"/>
      <c r="T646" s="296"/>
      <c r="U646" s="296"/>
      <c r="V646" s="347"/>
      <c r="W646" s="296"/>
      <c r="X646" s="296"/>
      <c r="Y646" s="296"/>
      <c r="Z646" s="296"/>
      <c r="AA646" s="296"/>
      <c r="AB646" s="296"/>
      <c r="AC646" s="296"/>
      <c r="AD646" s="296"/>
      <c r="AE646" s="296"/>
      <c r="AF646" s="296"/>
      <c r="AG646" s="296"/>
      <c r="AH646" s="296"/>
      <c r="AI646" s="296"/>
      <c r="AJ646" s="296"/>
      <c r="AK646" s="296"/>
      <c r="AL646" s="296"/>
      <c r="AM646" s="296"/>
      <c r="AN646" s="296"/>
      <c r="AO646" s="296"/>
      <c r="AP646" s="296"/>
      <c r="AQ646" s="296"/>
      <c r="AR646" s="296"/>
      <c r="AS646" s="296"/>
      <c r="AT646" s="296"/>
      <c r="AU646" s="296"/>
      <c r="AV646" s="296"/>
      <c r="AW646" s="296"/>
      <c r="AX646" s="296"/>
      <c r="AY646" s="296"/>
      <c r="AZ646" s="296"/>
      <c r="BA646" s="296"/>
      <c r="BB646" s="296"/>
      <c r="BC646" s="296"/>
      <c r="BD646" s="296"/>
      <c r="BE646" s="296"/>
      <c r="BF646" s="296"/>
      <c r="BG646" s="296"/>
      <c r="BH646" s="296"/>
      <c r="BI646" s="296"/>
      <c r="BJ646" s="296"/>
    </row>
    <row r="647" customFormat="false" ht="15.75" hidden="false" customHeight="false" outlineLevel="0" collapsed="false">
      <c r="A647" s="296"/>
      <c r="B647" s="296"/>
      <c r="C647" s="296"/>
      <c r="D647" s="296"/>
      <c r="E647" s="296"/>
      <c r="F647" s="296"/>
      <c r="G647" s="296"/>
      <c r="H647" s="296"/>
      <c r="I647" s="296"/>
      <c r="J647" s="296"/>
      <c r="K647" s="296"/>
      <c r="L647" s="296"/>
      <c r="M647" s="296"/>
      <c r="N647" s="296"/>
      <c r="O647" s="296"/>
      <c r="P647" s="296"/>
      <c r="Q647" s="296"/>
      <c r="R647" s="296"/>
      <c r="S647" s="296"/>
      <c r="T647" s="296"/>
      <c r="U647" s="296"/>
      <c r="V647" s="347"/>
      <c r="W647" s="296"/>
      <c r="X647" s="296"/>
      <c r="Y647" s="296"/>
      <c r="Z647" s="296"/>
      <c r="AA647" s="296"/>
      <c r="AB647" s="296"/>
      <c r="AC647" s="296"/>
      <c r="AD647" s="296"/>
      <c r="AE647" s="296"/>
      <c r="AF647" s="296"/>
      <c r="AG647" s="296"/>
      <c r="AH647" s="296"/>
      <c r="AI647" s="296"/>
      <c r="AJ647" s="296"/>
      <c r="AK647" s="296"/>
      <c r="AL647" s="296"/>
      <c r="AM647" s="296"/>
      <c r="AN647" s="296"/>
      <c r="AO647" s="296"/>
      <c r="AP647" s="296"/>
      <c r="AQ647" s="296"/>
      <c r="AR647" s="296"/>
      <c r="AS647" s="296"/>
      <c r="AT647" s="296"/>
      <c r="AU647" s="296"/>
      <c r="AV647" s="296"/>
      <c r="AW647" s="296"/>
      <c r="AX647" s="296"/>
      <c r="AY647" s="296"/>
      <c r="AZ647" s="296"/>
      <c r="BA647" s="296"/>
      <c r="BB647" s="296"/>
      <c r="BC647" s="296"/>
      <c r="BD647" s="296"/>
      <c r="BE647" s="296"/>
      <c r="BF647" s="296"/>
      <c r="BG647" s="296"/>
      <c r="BH647" s="296"/>
      <c r="BI647" s="296"/>
      <c r="BJ647" s="296"/>
    </row>
    <row r="648" customFormat="false" ht="15.75" hidden="false" customHeight="false" outlineLevel="0" collapsed="false">
      <c r="A648" s="296"/>
      <c r="B648" s="296"/>
      <c r="C648" s="296"/>
      <c r="D648" s="296"/>
      <c r="E648" s="296"/>
      <c r="F648" s="296"/>
      <c r="G648" s="296"/>
      <c r="H648" s="296"/>
      <c r="I648" s="296"/>
      <c r="J648" s="296"/>
      <c r="K648" s="296"/>
      <c r="L648" s="296"/>
      <c r="M648" s="296"/>
      <c r="N648" s="296"/>
      <c r="O648" s="296"/>
      <c r="P648" s="296"/>
      <c r="Q648" s="296"/>
      <c r="R648" s="296"/>
      <c r="S648" s="296"/>
      <c r="T648" s="296"/>
      <c r="U648" s="296"/>
      <c r="V648" s="347"/>
      <c r="W648" s="296"/>
      <c r="X648" s="296"/>
      <c r="Y648" s="296"/>
      <c r="Z648" s="296"/>
      <c r="AA648" s="296"/>
      <c r="AB648" s="296"/>
      <c r="AC648" s="296"/>
      <c r="AD648" s="296"/>
      <c r="AE648" s="296"/>
      <c r="AF648" s="296"/>
      <c r="AG648" s="296"/>
      <c r="AH648" s="296"/>
      <c r="AI648" s="296"/>
      <c r="AJ648" s="296"/>
      <c r="AK648" s="296"/>
      <c r="AL648" s="296"/>
      <c r="AM648" s="296"/>
      <c r="AN648" s="296"/>
      <c r="AO648" s="296"/>
      <c r="AP648" s="296"/>
      <c r="AQ648" s="296"/>
      <c r="AR648" s="296"/>
      <c r="AS648" s="296"/>
      <c r="AT648" s="296"/>
      <c r="AU648" s="296"/>
      <c r="AV648" s="296"/>
      <c r="AW648" s="296"/>
      <c r="AX648" s="296"/>
      <c r="AY648" s="296"/>
      <c r="AZ648" s="296"/>
      <c r="BA648" s="296"/>
      <c r="BB648" s="296"/>
      <c r="BC648" s="296"/>
      <c r="BD648" s="296"/>
      <c r="BE648" s="296"/>
      <c r="BF648" s="296"/>
      <c r="BG648" s="296"/>
      <c r="BH648" s="296"/>
      <c r="BI648" s="296"/>
      <c r="BJ648" s="296"/>
    </row>
    <row r="649" customFormat="false" ht="15.75" hidden="false" customHeight="false" outlineLevel="0" collapsed="false">
      <c r="A649" s="296"/>
      <c r="B649" s="296"/>
      <c r="C649" s="296"/>
      <c r="D649" s="296"/>
      <c r="E649" s="296"/>
      <c r="F649" s="296"/>
      <c r="G649" s="296"/>
      <c r="H649" s="296"/>
      <c r="I649" s="296"/>
      <c r="J649" s="296"/>
      <c r="K649" s="296"/>
      <c r="L649" s="296"/>
      <c r="M649" s="296"/>
      <c r="N649" s="296"/>
      <c r="O649" s="296"/>
      <c r="P649" s="296"/>
      <c r="Q649" s="296"/>
      <c r="R649" s="296"/>
      <c r="S649" s="296"/>
      <c r="T649" s="296"/>
      <c r="U649" s="296"/>
      <c r="V649" s="347"/>
      <c r="W649" s="296"/>
      <c r="X649" s="296"/>
      <c r="Y649" s="296"/>
      <c r="Z649" s="296"/>
      <c r="AA649" s="296"/>
      <c r="AB649" s="296"/>
      <c r="AC649" s="296"/>
      <c r="AD649" s="296"/>
      <c r="AE649" s="296"/>
      <c r="AF649" s="296"/>
      <c r="AG649" s="296"/>
      <c r="AH649" s="296"/>
      <c r="AI649" s="296"/>
      <c r="AJ649" s="296"/>
      <c r="AK649" s="296"/>
      <c r="AL649" s="296"/>
      <c r="AM649" s="296"/>
      <c r="AN649" s="296"/>
      <c r="AO649" s="296"/>
      <c r="AP649" s="296"/>
      <c r="AQ649" s="296"/>
      <c r="AR649" s="296"/>
      <c r="AS649" s="296"/>
      <c r="AT649" s="296"/>
      <c r="AU649" s="296"/>
      <c r="AV649" s="296"/>
      <c r="AW649" s="296"/>
      <c r="AX649" s="296"/>
      <c r="AY649" s="296"/>
      <c r="AZ649" s="296"/>
      <c r="BA649" s="296"/>
      <c r="BB649" s="296"/>
      <c r="BC649" s="296"/>
      <c r="BD649" s="296"/>
      <c r="BE649" s="296"/>
      <c r="BF649" s="296"/>
      <c r="BG649" s="296"/>
      <c r="BH649" s="296"/>
      <c r="BI649" s="296"/>
      <c r="BJ649" s="296"/>
    </row>
    <row r="650" customFormat="false" ht="15.75" hidden="false" customHeight="false" outlineLevel="0" collapsed="false">
      <c r="A650" s="296"/>
      <c r="B650" s="296"/>
      <c r="C650" s="296"/>
      <c r="D650" s="296"/>
      <c r="E650" s="296"/>
      <c r="F650" s="296"/>
      <c r="G650" s="296"/>
      <c r="H650" s="296"/>
      <c r="I650" s="296"/>
      <c r="J650" s="296"/>
      <c r="K650" s="296"/>
      <c r="L650" s="296"/>
      <c r="M650" s="296"/>
      <c r="N650" s="296"/>
      <c r="O650" s="296"/>
      <c r="P650" s="296"/>
      <c r="Q650" s="296"/>
      <c r="R650" s="296"/>
      <c r="S650" s="296"/>
      <c r="T650" s="296"/>
      <c r="U650" s="296"/>
      <c r="V650" s="347"/>
      <c r="W650" s="296"/>
      <c r="X650" s="296"/>
      <c r="Y650" s="296"/>
      <c r="Z650" s="296"/>
      <c r="AA650" s="296"/>
      <c r="AB650" s="296"/>
      <c r="AC650" s="296"/>
      <c r="AD650" s="296"/>
      <c r="AE650" s="296"/>
      <c r="AF650" s="296"/>
      <c r="AG650" s="296"/>
      <c r="AH650" s="296"/>
      <c r="AI650" s="296"/>
      <c r="AJ650" s="296"/>
      <c r="AK650" s="296"/>
      <c r="AL650" s="296"/>
      <c r="AM650" s="296"/>
      <c r="AN650" s="296"/>
      <c r="AO650" s="296"/>
      <c r="AP650" s="296"/>
      <c r="AQ650" s="296"/>
      <c r="AR650" s="296"/>
      <c r="AS650" s="296"/>
      <c r="AT650" s="296"/>
      <c r="AU650" s="296"/>
      <c r="AV650" s="296"/>
      <c r="AW650" s="296"/>
      <c r="AX650" s="296"/>
      <c r="AY650" s="296"/>
      <c r="AZ650" s="296"/>
      <c r="BA650" s="296"/>
      <c r="BB650" s="296"/>
      <c r="BC650" s="296"/>
      <c r="BD650" s="296"/>
      <c r="BE650" s="296"/>
      <c r="BF650" s="296"/>
      <c r="BG650" s="296"/>
      <c r="BH650" s="296"/>
      <c r="BI650" s="296"/>
      <c r="BJ650" s="296"/>
    </row>
    <row r="651" customFormat="false" ht="15.75" hidden="false" customHeight="false" outlineLevel="0" collapsed="false">
      <c r="A651" s="296"/>
      <c r="B651" s="296"/>
      <c r="C651" s="296"/>
      <c r="D651" s="296"/>
      <c r="E651" s="296"/>
      <c r="F651" s="296"/>
      <c r="G651" s="296"/>
      <c r="H651" s="296"/>
      <c r="I651" s="296"/>
      <c r="J651" s="296"/>
      <c r="K651" s="296"/>
      <c r="L651" s="296"/>
      <c r="M651" s="296"/>
      <c r="N651" s="296"/>
      <c r="O651" s="296"/>
      <c r="P651" s="296"/>
      <c r="Q651" s="296"/>
      <c r="R651" s="296"/>
      <c r="S651" s="296"/>
      <c r="T651" s="296"/>
      <c r="U651" s="296"/>
      <c r="V651" s="347"/>
      <c r="W651" s="296"/>
      <c r="X651" s="296"/>
      <c r="Y651" s="296"/>
      <c r="Z651" s="296"/>
      <c r="AA651" s="296"/>
      <c r="AB651" s="296"/>
      <c r="AC651" s="296"/>
      <c r="AD651" s="296"/>
      <c r="AE651" s="296"/>
      <c r="AF651" s="296"/>
      <c r="AG651" s="296"/>
      <c r="AH651" s="296"/>
      <c r="AI651" s="296"/>
      <c r="AJ651" s="296"/>
      <c r="AK651" s="296"/>
      <c r="AL651" s="296"/>
      <c r="AM651" s="296"/>
      <c r="AN651" s="296"/>
      <c r="AO651" s="296"/>
      <c r="AP651" s="296"/>
      <c r="AQ651" s="296"/>
      <c r="AR651" s="296"/>
      <c r="AS651" s="296"/>
      <c r="AT651" s="296"/>
      <c r="AU651" s="296"/>
      <c r="AV651" s="296"/>
      <c r="AW651" s="296"/>
      <c r="AX651" s="296"/>
      <c r="AY651" s="296"/>
      <c r="AZ651" s="296"/>
      <c r="BA651" s="296"/>
      <c r="BB651" s="296"/>
      <c r="BC651" s="296"/>
      <c r="BD651" s="296"/>
      <c r="BE651" s="296"/>
      <c r="BF651" s="296"/>
      <c r="BG651" s="296"/>
      <c r="BH651" s="296"/>
      <c r="BI651" s="296"/>
      <c r="BJ651" s="296"/>
    </row>
    <row r="652" customFormat="false" ht="15.75" hidden="false" customHeight="false" outlineLevel="0" collapsed="false">
      <c r="A652" s="296"/>
      <c r="B652" s="296"/>
      <c r="C652" s="296"/>
      <c r="D652" s="296"/>
      <c r="E652" s="296"/>
      <c r="F652" s="296"/>
      <c r="G652" s="296"/>
      <c r="H652" s="296"/>
      <c r="I652" s="296"/>
      <c r="J652" s="296"/>
      <c r="K652" s="296"/>
      <c r="L652" s="296"/>
      <c r="M652" s="296"/>
      <c r="N652" s="296"/>
      <c r="O652" s="296"/>
      <c r="P652" s="296"/>
      <c r="Q652" s="296"/>
      <c r="R652" s="296"/>
      <c r="S652" s="296"/>
      <c r="T652" s="296"/>
      <c r="U652" s="296"/>
      <c r="V652" s="347"/>
      <c r="W652" s="296"/>
      <c r="X652" s="296"/>
      <c r="Y652" s="296"/>
      <c r="Z652" s="296"/>
      <c r="AA652" s="296"/>
      <c r="AB652" s="296"/>
      <c r="AC652" s="296"/>
      <c r="AD652" s="296"/>
      <c r="AE652" s="296"/>
      <c r="AF652" s="296"/>
      <c r="AG652" s="296"/>
      <c r="AH652" s="296"/>
      <c r="AI652" s="296"/>
      <c r="AJ652" s="296"/>
      <c r="AK652" s="296"/>
      <c r="AL652" s="296"/>
      <c r="AM652" s="296"/>
      <c r="AN652" s="296"/>
      <c r="AO652" s="296"/>
      <c r="AP652" s="296"/>
      <c r="AQ652" s="296"/>
      <c r="AR652" s="296"/>
      <c r="AS652" s="296"/>
      <c r="AT652" s="296"/>
      <c r="AU652" s="296"/>
      <c r="AV652" s="296"/>
      <c r="AW652" s="296"/>
      <c r="AX652" s="296"/>
      <c r="AY652" s="296"/>
      <c r="AZ652" s="296"/>
      <c r="BA652" s="296"/>
      <c r="BB652" s="296"/>
      <c r="BC652" s="296"/>
      <c r="BD652" s="296"/>
      <c r="BE652" s="296"/>
      <c r="BF652" s="296"/>
      <c r="BG652" s="296"/>
      <c r="BH652" s="296"/>
      <c r="BI652" s="296"/>
      <c r="BJ652" s="296"/>
    </row>
    <row r="653" customFormat="false" ht="15.75" hidden="false" customHeight="false" outlineLevel="0" collapsed="false">
      <c r="A653" s="296"/>
      <c r="B653" s="296"/>
      <c r="C653" s="296"/>
      <c r="D653" s="296"/>
      <c r="E653" s="296"/>
      <c r="F653" s="296"/>
      <c r="G653" s="296"/>
      <c r="H653" s="296"/>
      <c r="I653" s="296"/>
      <c r="J653" s="296"/>
      <c r="K653" s="296"/>
      <c r="L653" s="296"/>
      <c r="M653" s="296"/>
      <c r="N653" s="296"/>
      <c r="O653" s="296"/>
      <c r="P653" s="296"/>
      <c r="Q653" s="296"/>
      <c r="R653" s="296"/>
      <c r="S653" s="296"/>
      <c r="T653" s="296"/>
      <c r="U653" s="296"/>
      <c r="V653" s="347"/>
      <c r="W653" s="296"/>
      <c r="X653" s="296"/>
      <c r="Y653" s="296"/>
      <c r="Z653" s="296"/>
      <c r="AA653" s="296"/>
      <c r="AB653" s="296"/>
      <c r="AC653" s="296"/>
      <c r="AD653" s="296"/>
      <c r="AE653" s="296"/>
      <c r="AF653" s="296"/>
      <c r="AG653" s="296"/>
      <c r="AH653" s="296"/>
      <c r="AI653" s="296"/>
      <c r="AJ653" s="296"/>
      <c r="AK653" s="296"/>
      <c r="AL653" s="296"/>
      <c r="AM653" s="296"/>
      <c r="AN653" s="296"/>
      <c r="AO653" s="296"/>
      <c r="AP653" s="296"/>
      <c r="AQ653" s="296"/>
      <c r="AR653" s="296"/>
      <c r="AS653" s="296"/>
      <c r="AT653" s="296"/>
      <c r="AU653" s="296"/>
      <c r="AV653" s="296"/>
      <c r="AW653" s="296"/>
      <c r="AX653" s="296"/>
      <c r="AY653" s="296"/>
      <c r="AZ653" s="296"/>
      <c r="BA653" s="296"/>
      <c r="BB653" s="296"/>
      <c r="BC653" s="296"/>
      <c r="BD653" s="296"/>
      <c r="BE653" s="296"/>
      <c r="BF653" s="296"/>
      <c r="BG653" s="296"/>
      <c r="BH653" s="296"/>
      <c r="BI653" s="296"/>
      <c r="BJ653" s="296"/>
    </row>
    <row r="654" customFormat="false" ht="15.75" hidden="false" customHeight="false" outlineLevel="0" collapsed="false">
      <c r="A654" s="296"/>
      <c r="B654" s="296"/>
      <c r="C654" s="296"/>
      <c r="D654" s="296"/>
      <c r="E654" s="296"/>
      <c r="F654" s="296"/>
      <c r="G654" s="296"/>
      <c r="H654" s="296"/>
      <c r="I654" s="296"/>
      <c r="J654" s="296"/>
      <c r="K654" s="296"/>
      <c r="L654" s="296"/>
      <c r="M654" s="296"/>
      <c r="N654" s="296"/>
      <c r="O654" s="296"/>
      <c r="P654" s="296"/>
      <c r="Q654" s="296"/>
      <c r="R654" s="296"/>
      <c r="S654" s="296"/>
      <c r="T654" s="296"/>
      <c r="U654" s="296"/>
      <c r="V654" s="347"/>
      <c r="W654" s="296"/>
      <c r="X654" s="296"/>
      <c r="Y654" s="296"/>
      <c r="Z654" s="296"/>
      <c r="AA654" s="296"/>
      <c r="AB654" s="296"/>
      <c r="AC654" s="296"/>
      <c r="AD654" s="296"/>
      <c r="AE654" s="296"/>
      <c r="AF654" s="296"/>
      <c r="AG654" s="296"/>
      <c r="AH654" s="296"/>
      <c r="AI654" s="296"/>
      <c r="AJ654" s="296"/>
      <c r="AK654" s="296"/>
      <c r="AL654" s="296"/>
      <c r="AM654" s="296"/>
      <c r="AN654" s="296"/>
      <c r="AO654" s="296"/>
      <c r="AP654" s="296"/>
      <c r="AQ654" s="296"/>
      <c r="AR654" s="296"/>
      <c r="AS654" s="296"/>
      <c r="AT654" s="296"/>
      <c r="AU654" s="296"/>
      <c r="AV654" s="296"/>
      <c r="AW654" s="296"/>
      <c r="AX654" s="296"/>
      <c r="AY654" s="296"/>
      <c r="AZ654" s="296"/>
      <c r="BA654" s="296"/>
      <c r="BB654" s="296"/>
      <c r="BC654" s="296"/>
      <c r="BD654" s="296"/>
      <c r="BE654" s="296"/>
      <c r="BF654" s="296"/>
      <c r="BG654" s="296"/>
      <c r="BH654" s="296"/>
      <c r="BI654" s="296"/>
      <c r="BJ654" s="296"/>
    </row>
    <row r="655" customFormat="false" ht="15.75" hidden="false" customHeight="false" outlineLevel="0" collapsed="false">
      <c r="A655" s="296"/>
      <c r="B655" s="296"/>
      <c r="C655" s="296"/>
      <c r="D655" s="296"/>
      <c r="E655" s="296"/>
      <c r="F655" s="296"/>
      <c r="G655" s="296"/>
      <c r="H655" s="296"/>
      <c r="I655" s="296"/>
      <c r="J655" s="296"/>
      <c r="K655" s="296"/>
      <c r="L655" s="296"/>
      <c r="M655" s="296"/>
      <c r="N655" s="296"/>
      <c r="O655" s="296"/>
      <c r="P655" s="296"/>
      <c r="Q655" s="296"/>
      <c r="R655" s="296"/>
      <c r="S655" s="296"/>
      <c r="T655" s="296"/>
      <c r="U655" s="296"/>
      <c r="V655" s="347"/>
      <c r="W655" s="296"/>
      <c r="X655" s="296"/>
      <c r="Y655" s="296"/>
      <c r="Z655" s="296"/>
      <c r="AA655" s="296"/>
      <c r="AB655" s="296"/>
      <c r="AC655" s="296"/>
      <c r="AD655" s="296"/>
      <c r="AE655" s="296"/>
      <c r="AF655" s="296"/>
      <c r="AG655" s="296"/>
      <c r="AH655" s="296"/>
      <c r="AI655" s="296"/>
      <c r="AJ655" s="296"/>
      <c r="AK655" s="296"/>
      <c r="AL655" s="296"/>
      <c r="AM655" s="296"/>
      <c r="AN655" s="296"/>
      <c r="AO655" s="296"/>
      <c r="AP655" s="296"/>
      <c r="AQ655" s="296"/>
      <c r="AR655" s="296"/>
      <c r="AS655" s="296"/>
      <c r="AT655" s="296"/>
      <c r="AU655" s="296"/>
      <c r="AV655" s="296"/>
      <c r="AW655" s="296"/>
      <c r="AX655" s="296"/>
      <c r="AY655" s="296"/>
      <c r="AZ655" s="296"/>
      <c r="BA655" s="296"/>
      <c r="BB655" s="296"/>
      <c r="BC655" s="296"/>
      <c r="BD655" s="296"/>
      <c r="BE655" s="296"/>
      <c r="BF655" s="296"/>
      <c r="BG655" s="296"/>
      <c r="BH655" s="296"/>
      <c r="BI655" s="296"/>
      <c r="BJ655" s="296"/>
    </row>
    <row r="656" customFormat="false" ht="15.75" hidden="false" customHeight="false" outlineLevel="0" collapsed="false">
      <c r="A656" s="296"/>
      <c r="B656" s="296"/>
      <c r="C656" s="296"/>
      <c r="D656" s="296"/>
      <c r="E656" s="296"/>
      <c r="F656" s="296"/>
      <c r="G656" s="296"/>
      <c r="H656" s="296"/>
      <c r="I656" s="296"/>
      <c r="J656" s="296"/>
      <c r="K656" s="296"/>
      <c r="L656" s="296"/>
      <c r="M656" s="296"/>
      <c r="N656" s="296"/>
      <c r="O656" s="296"/>
      <c r="P656" s="296"/>
      <c r="Q656" s="296"/>
      <c r="R656" s="296"/>
      <c r="S656" s="296"/>
      <c r="T656" s="296"/>
      <c r="U656" s="296"/>
      <c r="V656" s="347"/>
      <c r="W656" s="296"/>
      <c r="X656" s="296"/>
      <c r="Y656" s="296"/>
      <c r="Z656" s="296"/>
      <c r="AA656" s="296"/>
      <c r="AB656" s="296"/>
      <c r="AC656" s="296"/>
      <c r="AD656" s="296"/>
      <c r="AE656" s="296"/>
      <c r="AF656" s="296"/>
      <c r="AG656" s="296"/>
      <c r="AH656" s="296"/>
      <c r="AI656" s="296"/>
      <c r="AJ656" s="296"/>
      <c r="AK656" s="296"/>
      <c r="AL656" s="296"/>
      <c r="AM656" s="296"/>
      <c r="AN656" s="296"/>
      <c r="AO656" s="296"/>
      <c r="AP656" s="296"/>
      <c r="AQ656" s="296"/>
      <c r="AR656" s="296"/>
      <c r="AS656" s="296"/>
      <c r="AT656" s="296"/>
      <c r="AU656" s="296"/>
      <c r="AV656" s="296"/>
      <c r="AW656" s="296"/>
      <c r="AX656" s="296"/>
      <c r="AY656" s="296"/>
      <c r="AZ656" s="296"/>
      <c r="BA656" s="296"/>
      <c r="BB656" s="296"/>
      <c r="BC656" s="296"/>
      <c r="BD656" s="296"/>
      <c r="BE656" s="296"/>
      <c r="BF656" s="296"/>
      <c r="BG656" s="296"/>
      <c r="BH656" s="296"/>
      <c r="BI656" s="296"/>
      <c r="BJ656" s="296"/>
    </row>
    <row r="657" customFormat="false" ht="15.75" hidden="false" customHeight="false" outlineLevel="0" collapsed="false">
      <c r="A657" s="296"/>
      <c r="B657" s="296"/>
      <c r="C657" s="296"/>
      <c r="D657" s="296"/>
      <c r="E657" s="296"/>
      <c r="F657" s="296"/>
      <c r="G657" s="296"/>
      <c r="H657" s="296"/>
      <c r="I657" s="296"/>
      <c r="J657" s="296"/>
      <c r="K657" s="296"/>
      <c r="L657" s="296"/>
      <c r="M657" s="296"/>
      <c r="N657" s="296"/>
      <c r="O657" s="296"/>
      <c r="P657" s="296"/>
      <c r="Q657" s="296"/>
      <c r="R657" s="296"/>
      <c r="S657" s="296"/>
      <c r="T657" s="296"/>
      <c r="U657" s="296"/>
      <c r="V657" s="347"/>
      <c r="W657" s="296"/>
      <c r="X657" s="296"/>
      <c r="Y657" s="296"/>
      <c r="Z657" s="296"/>
      <c r="AA657" s="296"/>
      <c r="AB657" s="296"/>
      <c r="AC657" s="296"/>
      <c r="AD657" s="296"/>
      <c r="AE657" s="296"/>
      <c r="AF657" s="296"/>
      <c r="AG657" s="296"/>
      <c r="AH657" s="296"/>
      <c r="AI657" s="296"/>
      <c r="AJ657" s="296"/>
      <c r="AK657" s="296"/>
      <c r="AL657" s="296"/>
      <c r="AM657" s="296"/>
      <c r="AN657" s="296"/>
      <c r="AO657" s="296"/>
      <c r="AP657" s="296"/>
      <c r="AQ657" s="296"/>
      <c r="AR657" s="296"/>
      <c r="AS657" s="296"/>
      <c r="AT657" s="296"/>
      <c r="AU657" s="296"/>
      <c r="AV657" s="296"/>
      <c r="AW657" s="296"/>
      <c r="AX657" s="296"/>
      <c r="AY657" s="296"/>
      <c r="AZ657" s="296"/>
      <c r="BA657" s="296"/>
      <c r="BB657" s="296"/>
      <c r="BC657" s="296"/>
      <c r="BD657" s="296"/>
      <c r="BE657" s="296"/>
      <c r="BF657" s="296"/>
      <c r="BG657" s="296"/>
      <c r="BH657" s="296"/>
      <c r="BI657" s="296"/>
      <c r="BJ657" s="296"/>
    </row>
    <row r="658" customFormat="false" ht="15.75" hidden="false" customHeight="false" outlineLevel="0" collapsed="false">
      <c r="A658" s="296"/>
      <c r="B658" s="296"/>
      <c r="C658" s="296"/>
      <c r="D658" s="296"/>
      <c r="E658" s="296"/>
      <c r="F658" s="296"/>
      <c r="G658" s="296"/>
      <c r="H658" s="296"/>
      <c r="I658" s="296"/>
      <c r="J658" s="296"/>
      <c r="K658" s="296"/>
      <c r="L658" s="296"/>
      <c r="M658" s="296"/>
      <c r="N658" s="296"/>
      <c r="O658" s="296"/>
      <c r="P658" s="296"/>
      <c r="Q658" s="296"/>
      <c r="R658" s="296"/>
      <c r="S658" s="296"/>
      <c r="T658" s="296"/>
      <c r="U658" s="296"/>
      <c r="V658" s="347"/>
      <c r="W658" s="296"/>
      <c r="X658" s="296"/>
      <c r="Y658" s="296"/>
      <c r="Z658" s="296"/>
      <c r="AA658" s="296"/>
      <c r="AB658" s="296"/>
      <c r="AC658" s="296"/>
      <c r="AD658" s="296"/>
      <c r="AE658" s="296"/>
      <c r="AF658" s="296"/>
      <c r="AG658" s="296"/>
      <c r="AH658" s="296"/>
      <c r="AI658" s="296"/>
      <c r="AJ658" s="296"/>
      <c r="AK658" s="296"/>
      <c r="AL658" s="296"/>
      <c r="AM658" s="296"/>
      <c r="AN658" s="296"/>
      <c r="AO658" s="296"/>
      <c r="AP658" s="296"/>
      <c r="AQ658" s="296"/>
      <c r="AR658" s="296"/>
      <c r="AS658" s="296"/>
      <c r="AT658" s="296"/>
      <c r="AU658" s="296"/>
      <c r="AV658" s="296"/>
      <c r="AW658" s="296"/>
      <c r="AX658" s="296"/>
      <c r="AY658" s="296"/>
      <c r="AZ658" s="296"/>
      <c r="BA658" s="296"/>
      <c r="BB658" s="296"/>
      <c r="BC658" s="296"/>
      <c r="BD658" s="296"/>
      <c r="BE658" s="296"/>
      <c r="BF658" s="296"/>
      <c r="BG658" s="296"/>
      <c r="BH658" s="296"/>
      <c r="BI658" s="296"/>
      <c r="BJ658" s="296"/>
    </row>
    <row r="659" customFormat="false" ht="15.75" hidden="false" customHeight="false" outlineLevel="0" collapsed="false">
      <c r="A659" s="296"/>
      <c r="B659" s="296"/>
      <c r="C659" s="296"/>
      <c r="D659" s="296"/>
      <c r="E659" s="296"/>
      <c r="F659" s="296"/>
      <c r="G659" s="296"/>
      <c r="H659" s="296"/>
      <c r="I659" s="296"/>
      <c r="J659" s="296"/>
      <c r="K659" s="296"/>
      <c r="L659" s="296"/>
      <c r="M659" s="296"/>
      <c r="N659" s="296"/>
      <c r="O659" s="296"/>
      <c r="P659" s="296"/>
      <c r="Q659" s="296"/>
      <c r="R659" s="296"/>
      <c r="S659" s="296"/>
      <c r="T659" s="296"/>
      <c r="U659" s="296"/>
      <c r="V659" s="347"/>
      <c r="W659" s="296"/>
      <c r="X659" s="296"/>
      <c r="Y659" s="296"/>
      <c r="Z659" s="296"/>
      <c r="AA659" s="296"/>
      <c r="AB659" s="296"/>
      <c r="AC659" s="296"/>
      <c r="AD659" s="296"/>
      <c r="AE659" s="296"/>
      <c r="AF659" s="296"/>
      <c r="AG659" s="296"/>
      <c r="AH659" s="296"/>
      <c r="AI659" s="296"/>
      <c r="AJ659" s="296"/>
      <c r="AK659" s="296"/>
      <c r="AL659" s="296"/>
      <c r="AM659" s="296"/>
      <c r="AN659" s="296"/>
      <c r="AO659" s="296"/>
      <c r="AP659" s="296"/>
      <c r="AQ659" s="296"/>
      <c r="AR659" s="296"/>
      <c r="AS659" s="296"/>
      <c r="AT659" s="296"/>
      <c r="AU659" s="296"/>
      <c r="AV659" s="296"/>
      <c r="AW659" s="296"/>
      <c r="AX659" s="296"/>
      <c r="AY659" s="296"/>
      <c r="AZ659" s="296"/>
      <c r="BA659" s="296"/>
      <c r="BB659" s="296"/>
      <c r="BC659" s="296"/>
      <c r="BD659" s="296"/>
      <c r="BE659" s="296"/>
      <c r="BF659" s="296"/>
      <c r="BG659" s="296"/>
      <c r="BH659" s="296"/>
      <c r="BI659" s="296"/>
      <c r="BJ659" s="296"/>
    </row>
    <row r="660" customFormat="false" ht="15.75" hidden="false" customHeight="false" outlineLevel="0" collapsed="false">
      <c r="A660" s="296"/>
      <c r="B660" s="296"/>
      <c r="C660" s="296"/>
      <c r="D660" s="296"/>
      <c r="E660" s="296"/>
      <c r="F660" s="296"/>
      <c r="G660" s="296"/>
      <c r="H660" s="296"/>
      <c r="I660" s="296"/>
      <c r="J660" s="296"/>
      <c r="K660" s="296"/>
      <c r="L660" s="296"/>
      <c r="M660" s="296"/>
      <c r="N660" s="296"/>
      <c r="O660" s="296"/>
      <c r="P660" s="296"/>
      <c r="Q660" s="296"/>
      <c r="R660" s="296"/>
      <c r="S660" s="296"/>
      <c r="T660" s="296"/>
      <c r="U660" s="296"/>
      <c r="V660" s="347"/>
      <c r="W660" s="296"/>
      <c r="X660" s="296"/>
      <c r="Y660" s="296"/>
      <c r="Z660" s="296"/>
      <c r="AA660" s="296"/>
      <c r="AB660" s="296"/>
      <c r="AC660" s="296"/>
      <c r="AD660" s="296"/>
      <c r="AE660" s="296"/>
      <c r="AF660" s="296"/>
      <c r="AG660" s="296"/>
      <c r="AH660" s="296"/>
      <c r="AI660" s="296"/>
      <c r="AJ660" s="296"/>
      <c r="AK660" s="296"/>
      <c r="AL660" s="296"/>
      <c r="AM660" s="296"/>
      <c r="AN660" s="296"/>
      <c r="AO660" s="296"/>
      <c r="AP660" s="296"/>
      <c r="AQ660" s="296"/>
      <c r="AR660" s="296"/>
      <c r="AS660" s="296"/>
      <c r="AT660" s="296"/>
      <c r="AU660" s="296"/>
      <c r="AV660" s="296"/>
      <c r="AW660" s="296"/>
      <c r="AX660" s="296"/>
      <c r="AY660" s="296"/>
      <c r="AZ660" s="296"/>
      <c r="BA660" s="296"/>
      <c r="BB660" s="296"/>
      <c r="BC660" s="296"/>
      <c r="BD660" s="296"/>
      <c r="BE660" s="296"/>
      <c r="BF660" s="296"/>
      <c r="BG660" s="296"/>
      <c r="BH660" s="296"/>
      <c r="BI660" s="296"/>
      <c r="BJ660" s="296"/>
    </row>
    <row r="661" customFormat="false" ht="15.75" hidden="false" customHeight="false" outlineLevel="0" collapsed="false">
      <c r="A661" s="296"/>
      <c r="B661" s="296"/>
      <c r="C661" s="296"/>
      <c r="D661" s="296"/>
      <c r="E661" s="296"/>
      <c r="F661" s="296"/>
      <c r="G661" s="296"/>
      <c r="H661" s="296"/>
      <c r="I661" s="296"/>
      <c r="J661" s="296"/>
      <c r="K661" s="296"/>
      <c r="L661" s="296"/>
      <c r="M661" s="296"/>
      <c r="N661" s="296"/>
      <c r="O661" s="296"/>
      <c r="P661" s="296"/>
      <c r="Q661" s="296"/>
      <c r="R661" s="296"/>
      <c r="S661" s="296"/>
      <c r="T661" s="296"/>
      <c r="U661" s="296"/>
      <c r="V661" s="347"/>
      <c r="W661" s="296"/>
      <c r="X661" s="296"/>
      <c r="Y661" s="296"/>
      <c r="Z661" s="296"/>
      <c r="AA661" s="296"/>
      <c r="AB661" s="296"/>
      <c r="AC661" s="296"/>
      <c r="AD661" s="296"/>
      <c r="AE661" s="296"/>
      <c r="AF661" s="296"/>
      <c r="AG661" s="296"/>
      <c r="AH661" s="296"/>
      <c r="AI661" s="296"/>
      <c r="AJ661" s="296"/>
      <c r="AK661" s="296"/>
      <c r="AL661" s="296"/>
      <c r="AM661" s="296"/>
      <c r="AN661" s="296"/>
      <c r="AO661" s="296"/>
      <c r="AP661" s="296"/>
      <c r="AQ661" s="296"/>
      <c r="AR661" s="296"/>
      <c r="AS661" s="296"/>
      <c r="AT661" s="296"/>
      <c r="AU661" s="296"/>
      <c r="AV661" s="296"/>
      <c r="AW661" s="296"/>
      <c r="AX661" s="296"/>
      <c r="AY661" s="296"/>
      <c r="AZ661" s="296"/>
      <c r="BA661" s="296"/>
      <c r="BB661" s="296"/>
      <c r="BC661" s="296"/>
      <c r="BD661" s="296"/>
      <c r="BE661" s="296"/>
      <c r="BF661" s="296"/>
      <c r="BG661" s="296"/>
      <c r="BH661" s="296"/>
      <c r="BI661" s="296"/>
      <c r="BJ661" s="296"/>
    </row>
    <row r="662" customFormat="false" ht="15.75" hidden="false" customHeight="false" outlineLevel="0" collapsed="false">
      <c r="A662" s="296"/>
      <c r="B662" s="296"/>
      <c r="C662" s="296"/>
      <c r="D662" s="296"/>
      <c r="E662" s="296"/>
      <c r="F662" s="296"/>
      <c r="G662" s="296"/>
      <c r="H662" s="296"/>
      <c r="I662" s="296"/>
      <c r="J662" s="296"/>
      <c r="K662" s="296"/>
      <c r="L662" s="296"/>
      <c r="M662" s="296"/>
      <c r="N662" s="296"/>
      <c r="O662" s="296"/>
      <c r="P662" s="296"/>
      <c r="Q662" s="296"/>
      <c r="R662" s="296"/>
      <c r="S662" s="296"/>
      <c r="T662" s="296"/>
      <c r="U662" s="296"/>
      <c r="V662" s="347"/>
      <c r="W662" s="296"/>
      <c r="X662" s="296"/>
      <c r="Y662" s="296"/>
      <c r="Z662" s="296"/>
      <c r="AA662" s="296"/>
      <c r="AB662" s="296"/>
      <c r="AC662" s="296"/>
      <c r="AD662" s="296"/>
      <c r="AE662" s="296"/>
      <c r="AF662" s="296"/>
      <c r="AG662" s="296"/>
      <c r="AH662" s="296"/>
      <c r="AI662" s="296"/>
      <c r="AJ662" s="296"/>
      <c r="AK662" s="296"/>
      <c r="AL662" s="296"/>
      <c r="AM662" s="296"/>
      <c r="AN662" s="296"/>
      <c r="AO662" s="296"/>
      <c r="AP662" s="296"/>
      <c r="AQ662" s="296"/>
      <c r="AR662" s="296"/>
      <c r="AS662" s="296"/>
      <c r="AT662" s="296"/>
      <c r="AU662" s="296"/>
      <c r="AV662" s="296"/>
      <c r="AW662" s="296"/>
      <c r="AX662" s="296"/>
      <c r="AY662" s="296"/>
      <c r="AZ662" s="296"/>
      <c r="BA662" s="296"/>
      <c r="BB662" s="296"/>
      <c r="BC662" s="296"/>
      <c r="BD662" s="296"/>
      <c r="BE662" s="296"/>
      <c r="BF662" s="296"/>
      <c r="BG662" s="296"/>
      <c r="BH662" s="296"/>
      <c r="BI662" s="296"/>
      <c r="BJ662" s="296"/>
    </row>
    <row r="663" customFormat="false" ht="15.75" hidden="false" customHeight="false" outlineLevel="0" collapsed="false">
      <c r="A663" s="296"/>
      <c r="B663" s="296"/>
      <c r="C663" s="296"/>
      <c r="D663" s="296"/>
      <c r="E663" s="296"/>
      <c r="F663" s="296"/>
      <c r="G663" s="296"/>
      <c r="H663" s="296"/>
      <c r="I663" s="296"/>
      <c r="J663" s="296"/>
      <c r="K663" s="296"/>
      <c r="L663" s="296"/>
      <c r="M663" s="296"/>
      <c r="N663" s="296"/>
      <c r="O663" s="296"/>
      <c r="P663" s="296"/>
      <c r="Q663" s="296"/>
      <c r="R663" s="296"/>
      <c r="S663" s="296"/>
      <c r="T663" s="296"/>
      <c r="U663" s="296"/>
      <c r="V663" s="347"/>
      <c r="W663" s="296"/>
      <c r="X663" s="296"/>
      <c r="Y663" s="296"/>
      <c r="Z663" s="296"/>
      <c r="AA663" s="296"/>
      <c r="AB663" s="296"/>
      <c r="AC663" s="296"/>
      <c r="AD663" s="296"/>
      <c r="AE663" s="296"/>
      <c r="AF663" s="296"/>
      <c r="AG663" s="296"/>
      <c r="AH663" s="296"/>
      <c r="AI663" s="296"/>
      <c r="AJ663" s="296"/>
      <c r="AK663" s="296"/>
      <c r="AL663" s="296"/>
      <c r="AM663" s="296"/>
      <c r="AN663" s="296"/>
      <c r="AO663" s="296"/>
      <c r="AP663" s="296"/>
      <c r="AQ663" s="296"/>
      <c r="AR663" s="296"/>
      <c r="AS663" s="296"/>
      <c r="AT663" s="296"/>
      <c r="AU663" s="296"/>
      <c r="AV663" s="296"/>
      <c r="AW663" s="296"/>
      <c r="AX663" s="296"/>
      <c r="AY663" s="296"/>
      <c r="AZ663" s="296"/>
      <c r="BA663" s="296"/>
      <c r="BB663" s="296"/>
      <c r="BC663" s="296"/>
      <c r="BD663" s="296"/>
      <c r="BE663" s="296"/>
      <c r="BF663" s="296"/>
      <c r="BG663" s="296"/>
      <c r="BH663" s="296"/>
      <c r="BI663" s="296"/>
      <c r="BJ663" s="296"/>
    </row>
    <row r="664" customFormat="false" ht="15.75" hidden="false" customHeight="false" outlineLevel="0" collapsed="false">
      <c r="A664" s="296"/>
      <c r="B664" s="296"/>
      <c r="C664" s="296"/>
      <c r="D664" s="296"/>
      <c r="E664" s="296"/>
      <c r="F664" s="296"/>
      <c r="G664" s="296"/>
      <c r="H664" s="296"/>
      <c r="I664" s="296"/>
      <c r="J664" s="296"/>
      <c r="K664" s="296"/>
      <c r="L664" s="296"/>
      <c r="M664" s="296"/>
      <c r="N664" s="296"/>
      <c r="O664" s="296"/>
      <c r="P664" s="296"/>
      <c r="Q664" s="296"/>
      <c r="R664" s="296"/>
      <c r="S664" s="296"/>
      <c r="T664" s="296"/>
      <c r="U664" s="296"/>
      <c r="V664" s="347"/>
      <c r="W664" s="296"/>
      <c r="X664" s="296"/>
      <c r="Y664" s="296"/>
      <c r="Z664" s="296"/>
      <c r="AA664" s="296"/>
      <c r="AB664" s="296"/>
      <c r="AC664" s="296"/>
      <c r="AD664" s="296"/>
      <c r="AE664" s="296"/>
      <c r="AF664" s="296"/>
      <c r="AG664" s="296"/>
      <c r="AH664" s="296"/>
      <c r="AI664" s="296"/>
      <c r="AJ664" s="296"/>
      <c r="AK664" s="296"/>
      <c r="AL664" s="296"/>
      <c r="AM664" s="296"/>
      <c r="AN664" s="296"/>
      <c r="AO664" s="296"/>
      <c r="AP664" s="296"/>
      <c r="AQ664" s="296"/>
      <c r="AR664" s="296"/>
      <c r="AS664" s="296"/>
      <c r="AT664" s="296"/>
      <c r="AU664" s="296"/>
      <c r="AV664" s="296"/>
      <c r="AW664" s="296"/>
      <c r="AX664" s="296"/>
      <c r="AY664" s="296"/>
      <c r="AZ664" s="296"/>
      <c r="BA664" s="296"/>
      <c r="BB664" s="296"/>
      <c r="BC664" s="296"/>
      <c r="BD664" s="296"/>
      <c r="BE664" s="296"/>
      <c r="BF664" s="296"/>
      <c r="BG664" s="296"/>
      <c r="BH664" s="296"/>
      <c r="BI664" s="296"/>
      <c r="BJ664" s="296"/>
    </row>
    <row r="665" customFormat="false" ht="15.75" hidden="false" customHeight="false" outlineLevel="0" collapsed="false">
      <c r="A665" s="296"/>
      <c r="B665" s="296"/>
      <c r="C665" s="296"/>
      <c r="D665" s="296"/>
      <c r="E665" s="296"/>
      <c r="F665" s="296"/>
      <c r="G665" s="296"/>
      <c r="H665" s="296"/>
      <c r="I665" s="296"/>
      <c r="J665" s="296"/>
      <c r="K665" s="296"/>
      <c r="L665" s="296"/>
      <c r="M665" s="296"/>
      <c r="N665" s="296"/>
      <c r="O665" s="296"/>
      <c r="P665" s="296"/>
      <c r="Q665" s="296"/>
      <c r="R665" s="296"/>
      <c r="S665" s="296"/>
      <c r="T665" s="296"/>
      <c r="U665" s="296"/>
      <c r="V665" s="347"/>
      <c r="W665" s="296"/>
      <c r="X665" s="296"/>
      <c r="Y665" s="296"/>
      <c r="Z665" s="296"/>
      <c r="AA665" s="296"/>
      <c r="AB665" s="296"/>
      <c r="AC665" s="296"/>
      <c r="AD665" s="296"/>
      <c r="AE665" s="296"/>
      <c r="AF665" s="296"/>
      <c r="AG665" s="296"/>
      <c r="AH665" s="296"/>
      <c r="AI665" s="296"/>
      <c r="AJ665" s="296"/>
      <c r="AK665" s="296"/>
      <c r="AL665" s="296"/>
      <c r="AM665" s="296"/>
      <c r="AN665" s="296"/>
      <c r="AO665" s="296"/>
      <c r="AP665" s="296"/>
      <c r="AQ665" s="296"/>
      <c r="AR665" s="296"/>
      <c r="AS665" s="296"/>
      <c r="AT665" s="296"/>
      <c r="AU665" s="296"/>
      <c r="AV665" s="296"/>
      <c r="AW665" s="296"/>
      <c r="AX665" s="296"/>
      <c r="AY665" s="296"/>
      <c r="AZ665" s="296"/>
      <c r="BA665" s="296"/>
      <c r="BB665" s="296"/>
      <c r="BC665" s="296"/>
      <c r="BD665" s="296"/>
      <c r="BE665" s="296"/>
      <c r="BF665" s="296"/>
      <c r="BG665" s="296"/>
      <c r="BH665" s="296"/>
      <c r="BI665" s="296"/>
      <c r="BJ665" s="296"/>
    </row>
    <row r="666" customFormat="false" ht="15.75" hidden="false" customHeight="false" outlineLevel="0" collapsed="false">
      <c r="A666" s="296"/>
      <c r="B666" s="296"/>
      <c r="C666" s="296"/>
      <c r="D666" s="296"/>
      <c r="E666" s="296"/>
      <c r="F666" s="296"/>
      <c r="G666" s="296"/>
      <c r="H666" s="296"/>
      <c r="I666" s="296"/>
      <c r="J666" s="296"/>
      <c r="K666" s="296"/>
      <c r="L666" s="296"/>
      <c r="M666" s="296"/>
      <c r="N666" s="296"/>
      <c r="O666" s="296"/>
      <c r="P666" s="296"/>
      <c r="Q666" s="296"/>
      <c r="R666" s="296"/>
      <c r="S666" s="296"/>
      <c r="T666" s="296"/>
      <c r="U666" s="296"/>
      <c r="V666" s="347"/>
      <c r="W666" s="296"/>
      <c r="X666" s="296"/>
      <c r="Y666" s="296"/>
      <c r="Z666" s="296"/>
      <c r="AA666" s="296"/>
      <c r="AB666" s="296"/>
      <c r="AC666" s="296"/>
      <c r="AD666" s="296"/>
      <c r="AE666" s="296"/>
      <c r="AF666" s="296"/>
      <c r="AG666" s="296"/>
      <c r="AH666" s="296"/>
      <c r="AI666" s="296"/>
      <c r="AJ666" s="296"/>
      <c r="AK666" s="296"/>
      <c r="AL666" s="296"/>
      <c r="AM666" s="296"/>
      <c r="AN666" s="296"/>
      <c r="AO666" s="296"/>
      <c r="AP666" s="296"/>
      <c r="AQ666" s="296"/>
      <c r="AR666" s="296"/>
      <c r="AS666" s="296"/>
      <c r="AT666" s="296"/>
      <c r="AU666" s="296"/>
      <c r="AV666" s="296"/>
      <c r="AW666" s="296"/>
      <c r="AX666" s="296"/>
      <c r="AY666" s="296"/>
      <c r="AZ666" s="296"/>
      <c r="BA666" s="296"/>
      <c r="BB666" s="296"/>
      <c r="BC666" s="296"/>
      <c r="BD666" s="296"/>
      <c r="BE666" s="296"/>
      <c r="BF666" s="296"/>
      <c r="BG666" s="296"/>
      <c r="BH666" s="296"/>
      <c r="BI666" s="296"/>
      <c r="BJ666" s="296"/>
    </row>
    <row r="667" customFormat="false" ht="15.75" hidden="false" customHeight="false" outlineLevel="0" collapsed="false">
      <c r="A667" s="296"/>
      <c r="B667" s="296"/>
      <c r="C667" s="296"/>
      <c r="D667" s="296"/>
      <c r="E667" s="296"/>
      <c r="F667" s="296"/>
      <c r="G667" s="296"/>
      <c r="H667" s="296"/>
      <c r="I667" s="296"/>
      <c r="J667" s="296"/>
      <c r="K667" s="296"/>
      <c r="L667" s="296"/>
      <c r="M667" s="296"/>
      <c r="N667" s="296"/>
      <c r="O667" s="296"/>
      <c r="P667" s="296"/>
      <c r="Q667" s="296"/>
      <c r="R667" s="296"/>
      <c r="S667" s="296"/>
      <c r="T667" s="296"/>
      <c r="U667" s="296"/>
      <c r="V667" s="347"/>
      <c r="W667" s="296"/>
      <c r="X667" s="296"/>
      <c r="Y667" s="296"/>
      <c r="Z667" s="296"/>
      <c r="AA667" s="296"/>
      <c r="AB667" s="296"/>
      <c r="AC667" s="296"/>
      <c r="AD667" s="296"/>
      <c r="AE667" s="296"/>
      <c r="AF667" s="296"/>
      <c r="AG667" s="296"/>
      <c r="AH667" s="296"/>
      <c r="AI667" s="296"/>
      <c r="AJ667" s="296"/>
      <c r="AK667" s="296"/>
      <c r="AL667" s="296"/>
      <c r="AM667" s="296"/>
      <c r="AN667" s="296"/>
      <c r="AO667" s="296"/>
      <c r="AP667" s="296"/>
      <c r="AQ667" s="296"/>
      <c r="AR667" s="296"/>
      <c r="AS667" s="296"/>
      <c r="AT667" s="296"/>
      <c r="AU667" s="296"/>
      <c r="AV667" s="296"/>
      <c r="AW667" s="296"/>
      <c r="AX667" s="296"/>
      <c r="AY667" s="296"/>
      <c r="AZ667" s="296"/>
      <c r="BA667" s="296"/>
      <c r="BB667" s="296"/>
      <c r="BC667" s="296"/>
      <c r="BD667" s="296"/>
      <c r="BE667" s="296"/>
      <c r="BF667" s="296"/>
      <c r="BG667" s="296"/>
      <c r="BH667" s="296"/>
      <c r="BI667" s="296"/>
      <c r="BJ667" s="296"/>
    </row>
    <row r="668" customFormat="false" ht="15.75" hidden="false" customHeight="false" outlineLevel="0" collapsed="false">
      <c r="A668" s="296"/>
      <c r="B668" s="296"/>
      <c r="C668" s="296"/>
      <c r="D668" s="296"/>
      <c r="E668" s="296"/>
      <c r="F668" s="296"/>
      <c r="G668" s="296"/>
      <c r="H668" s="296"/>
      <c r="I668" s="296"/>
      <c r="J668" s="296"/>
      <c r="K668" s="296"/>
      <c r="L668" s="296"/>
      <c r="M668" s="296"/>
      <c r="N668" s="296"/>
      <c r="O668" s="296"/>
      <c r="P668" s="296"/>
      <c r="Q668" s="296"/>
      <c r="R668" s="296"/>
      <c r="S668" s="296"/>
      <c r="T668" s="296"/>
      <c r="U668" s="296"/>
      <c r="V668" s="347"/>
      <c r="W668" s="296"/>
      <c r="X668" s="296"/>
      <c r="Y668" s="296"/>
      <c r="Z668" s="296"/>
      <c r="AA668" s="296"/>
      <c r="AB668" s="296"/>
      <c r="AC668" s="296"/>
      <c r="AD668" s="296"/>
      <c r="AE668" s="296"/>
      <c r="AF668" s="296"/>
      <c r="AG668" s="296"/>
      <c r="AH668" s="296"/>
      <c r="AI668" s="296"/>
      <c r="AJ668" s="296"/>
      <c r="AK668" s="296"/>
      <c r="AL668" s="296"/>
      <c r="AM668" s="296"/>
      <c r="AN668" s="296"/>
      <c r="AO668" s="296"/>
      <c r="AP668" s="296"/>
      <c r="AQ668" s="296"/>
      <c r="AR668" s="296"/>
      <c r="AS668" s="296"/>
      <c r="AT668" s="296"/>
      <c r="AU668" s="296"/>
      <c r="AV668" s="296"/>
      <c r="AW668" s="296"/>
      <c r="AX668" s="296"/>
      <c r="AY668" s="296"/>
      <c r="AZ668" s="296"/>
      <c r="BA668" s="296"/>
      <c r="BB668" s="296"/>
      <c r="BC668" s="296"/>
      <c r="BD668" s="296"/>
      <c r="BE668" s="296"/>
      <c r="BF668" s="296"/>
      <c r="BG668" s="296"/>
      <c r="BH668" s="296"/>
      <c r="BI668" s="296"/>
      <c r="BJ668" s="296"/>
    </row>
    <row r="669" customFormat="false" ht="15.75" hidden="false" customHeight="false" outlineLevel="0" collapsed="false">
      <c r="A669" s="296"/>
      <c r="B669" s="296"/>
      <c r="C669" s="296"/>
      <c r="D669" s="296"/>
      <c r="E669" s="296"/>
      <c r="F669" s="296"/>
      <c r="G669" s="296"/>
      <c r="H669" s="296"/>
      <c r="I669" s="296"/>
      <c r="J669" s="296"/>
      <c r="K669" s="296"/>
      <c r="L669" s="296"/>
      <c r="M669" s="296"/>
      <c r="N669" s="296"/>
      <c r="O669" s="296"/>
      <c r="P669" s="296"/>
      <c r="Q669" s="296"/>
      <c r="R669" s="296"/>
      <c r="S669" s="296"/>
      <c r="T669" s="296"/>
      <c r="U669" s="296"/>
      <c r="V669" s="347"/>
      <c r="W669" s="296"/>
      <c r="X669" s="296"/>
      <c r="Y669" s="296"/>
      <c r="Z669" s="296"/>
      <c r="AA669" s="296"/>
      <c r="AB669" s="296"/>
      <c r="AC669" s="296"/>
      <c r="AD669" s="296"/>
      <c r="AE669" s="296"/>
      <c r="AF669" s="296"/>
      <c r="AG669" s="296"/>
      <c r="AH669" s="296"/>
      <c r="AI669" s="296"/>
      <c r="AJ669" s="296"/>
      <c r="AK669" s="296"/>
      <c r="AL669" s="296"/>
      <c r="AM669" s="296"/>
      <c r="AN669" s="296"/>
      <c r="AO669" s="296"/>
      <c r="AP669" s="296"/>
      <c r="AQ669" s="296"/>
      <c r="AR669" s="296"/>
      <c r="AS669" s="296"/>
      <c r="AT669" s="296"/>
      <c r="AU669" s="296"/>
      <c r="AV669" s="296"/>
      <c r="AW669" s="296"/>
      <c r="AX669" s="296"/>
      <c r="AY669" s="296"/>
      <c r="AZ669" s="296"/>
      <c r="BA669" s="296"/>
      <c r="BB669" s="296"/>
      <c r="BC669" s="296"/>
      <c r="BD669" s="296"/>
      <c r="BE669" s="296"/>
      <c r="BF669" s="296"/>
      <c r="BG669" s="296"/>
      <c r="BH669" s="296"/>
      <c r="BI669" s="296"/>
      <c r="BJ669" s="296"/>
    </row>
    <row r="670" customFormat="false" ht="15.75" hidden="false" customHeight="false" outlineLevel="0" collapsed="false">
      <c r="A670" s="296"/>
      <c r="B670" s="296"/>
      <c r="C670" s="296"/>
      <c r="D670" s="296"/>
      <c r="E670" s="296"/>
      <c r="F670" s="296"/>
      <c r="G670" s="296"/>
      <c r="H670" s="296"/>
      <c r="I670" s="296"/>
      <c r="J670" s="296"/>
      <c r="K670" s="296"/>
      <c r="L670" s="296"/>
      <c r="M670" s="296"/>
      <c r="N670" s="296"/>
      <c r="O670" s="296"/>
      <c r="P670" s="296"/>
      <c r="Q670" s="296"/>
      <c r="R670" s="296"/>
      <c r="S670" s="296"/>
      <c r="T670" s="296"/>
      <c r="U670" s="296"/>
      <c r="V670" s="347"/>
      <c r="W670" s="296"/>
      <c r="X670" s="296"/>
      <c r="Y670" s="296"/>
      <c r="Z670" s="296"/>
      <c r="AA670" s="296"/>
      <c r="AB670" s="296"/>
      <c r="AC670" s="296"/>
      <c r="AD670" s="296"/>
      <c r="AE670" s="296"/>
      <c r="AF670" s="296"/>
      <c r="AG670" s="296"/>
      <c r="AH670" s="296"/>
      <c r="AI670" s="296"/>
      <c r="AJ670" s="296"/>
      <c r="AK670" s="296"/>
      <c r="AL670" s="296"/>
      <c r="AM670" s="296"/>
      <c r="AN670" s="296"/>
      <c r="AO670" s="296"/>
      <c r="AP670" s="296"/>
      <c r="AQ670" s="296"/>
      <c r="AR670" s="296"/>
      <c r="AS670" s="296"/>
      <c r="AT670" s="296"/>
      <c r="AU670" s="296"/>
      <c r="AV670" s="296"/>
      <c r="AW670" s="296"/>
      <c r="AX670" s="296"/>
      <c r="AY670" s="296"/>
      <c r="AZ670" s="296"/>
      <c r="BA670" s="296"/>
      <c r="BB670" s="296"/>
      <c r="BC670" s="296"/>
      <c r="BD670" s="296"/>
      <c r="BE670" s="296"/>
      <c r="BF670" s="296"/>
      <c r="BG670" s="296"/>
      <c r="BH670" s="296"/>
      <c r="BI670" s="296"/>
      <c r="BJ670" s="296"/>
    </row>
    <row r="671" customFormat="false" ht="15.75" hidden="false" customHeight="false" outlineLevel="0" collapsed="false">
      <c r="A671" s="296"/>
      <c r="B671" s="296"/>
      <c r="C671" s="296"/>
      <c r="D671" s="296"/>
      <c r="E671" s="296"/>
      <c r="F671" s="296"/>
      <c r="G671" s="296"/>
      <c r="H671" s="296"/>
      <c r="I671" s="296"/>
      <c r="J671" s="296"/>
      <c r="K671" s="296"/>
      <c r="L671" s="296"/>
      <c r="M671" s="296"/>
      <c r="N671" s="296"/>
      <c r="O671" s="296"/>
      <c r="P671" s="296"/>
      <c r="Q671" s="296"/>
      <c r="R671" s="296"/>
      <c r="S671" s="296"/>
      <c r="T671" s="296"/>
      <c r="U671" s="296"/>
      <c r="V671" s="347"/>
      <c r="W671" s="296"/>
      <c r="X671" s="296"/>
      <c r="Y671" s="296"/>
      <c r="Z671" s="296"/>
      <c r="AA671" s="296"/>
      <c r="AB671" s="296"/>
      <c r="AC671" s="296"/>
      <c r="AD671" s="296"/>
      <c r="AE671" s="296"/>
      <c r="AF671" s="296"/>
      <c r="AG671" s="296"/>
      <c r="AH671" s="296"/>
      <c r="AI671" s="296"/>
      <c r="AJ671" s="296"/>
      <c r="AK671" s="296"/>
      <c r="AL671" s="296"/>
      <c r="AM671" s="296"/>
      <c r="AN671" s="296"/>
      <c r="AO671" s="296"/>
      <c r="AP671" s="296"/>
      <c r="AQ671" s="296"/>
      <c r="AR671" s="296"/>
      <c r="AS671" s="296"/>
      <c r="AT671" s="296"/>
      <c r="AU671" s="296"/>
      <c r="AV671" s="296"/>
      <c r="AW671" s="296"/>
      <c r="AX671" s="296"/>
      <c r="AY671" s="296"/>
      <c r="AZ671" s="296"/>
      <c r="BA671" s="296"/>
      <c r="BB671" s="296"/>
      <c r="BC671" s="296"/>
      <c r="BD671" s="296"/>
      <c r="BE671" s="296"/>
      <c r="BF671" s="296"/>
      <c r="BG671" s="296"/>
      <c r="BH671" s="296"/>
      <c r="BI671" s="296"/>
      <c r="BJ671" s="296"/>
    </row>
    <row r="672" customFormat="false" ht="15.75" hidden="false" customHeight="false" outlineLevel="0" collapsed="false">
      <c r="A672" s="296"/>
      <c r="B672" s="296"/>
      <c r="C672" s="296"/>
      <c r="D672" s="296"/>
      <c r="E672" s="296"/>
      <c r="F672" s="296"/>
      <c r="G672" s="296"/>
      <c r="H672" s="296"/>
      <c r="I672" s="296"/>
      <c r="J672" s="296"/>
      <c r="K672" s="296"/>
      <c r="L672" s="296"/>
      <c r="M672" s="296"/>
      <c r="N672" s="296"/>
      <c r="O672" s="296"/>
      <c r="P672" s="296"/>
      <c r="Q672" s="296"/>
      <c r="R672" s="296"/>
      <c r="S672" s="296"/>
      <c r="T672" s="296"/>
      <c r="U672" s="296"/>
      <c r="V672" s="347"/>
      <c r="W672" s="296"/>
      <c r="X672" s="296"/>
      <c r="Y672" s="296"/>
      <c r="Z672" s="296"/>
      <c r="AA672" s="296"/>
      <c r="AB672" s="296"/>
      <c r="AC672" s="296"/>
      <c r="AD672" s="296"/>
      <c r="AE672" s="296"/>
      <c r="AF672" s="296"/>
      <c r="AG672" s="296"/>
      <c r="AH672" s="296"/>
      <c r="AI672" s="296"/>
      <c r="AJ672" s="296"/>
      <c r="AK672" s="296"/>
      <c r="AL672" s="296"/>
      <c r="AM672" s="296"/>
      <c r="AN672" s="296"/>
      <c r="AO672" s="296"/>
      <c r="AP672" s="296"/>
      <c r="AQ672" s="296"/>
      <c r="AR672" s="296"/>
      <c r="AS672" s="296"/>
      <c r="AT672" s="296"/>
      <c r="AU672" s="296"/>
      <c r="AV672" s="296"/>
      <c r="AW672" s="296"/>
      <c r="AX672" s="296"/>
      <c r="AY672" s="296"/>
      <c r="AZ672" s="296"/>
      <c r="BA672" s="296"/>
      <c r="BB672" s="296"/>
      <c r="BC672" s="296"/>
      <c r="BD672" s="296"/>
      <c r="BE672" s="296"/>
      <c r="BF672" s="296"/>
      <c r="BG672" s="296"/>
      <c r="BH672" s="296"/>
      <c r="BI672" s="296"/>
      <c r="BJ672" s="296"/>
    </row>
    <row r="673" customFormat="false" ht="15.75" hidden="false" customHeight="false" outlineLevel="0" collapsed="false">
      <c r="A673" s="296"/>
      <c r="B673" s="296"/>
      <c r="C673" s="296"/>
      <c r="D673" s="296"/>
      <c r="E673" s="296"/>
      <c r="F673" s="296"/>
      <c r="G673" s="296"/>
      <c r="H673" s="296"/>
      <c r="I673" s="296"/>
      <c r="J673" s="296"/>
      <c r="K673" s="296"/>
      <c r="L673" s="296"/>
      <c r="M673" s="296"/>
      <c r="N673" s="296"/>
      <c r="O673" s="296"/>
      <c r="P673" s="296"/>
      <c r="Q673" s="296"/>
      <c r="R673" s="296"/>
      <c r="S673" s="296"/>
      <c r="T673" s="296"/>
      <c r="U673" s="296"/>
      <c r="V673" s="347"/>
      <c r="W673" s="296"/>
      <c r="X673" s="296"/>
      <c r="Y673" s="296"/>
      <c r="Z673" s="296"/>
      <c r="AA673" s="296"/>
      <c r="AB673" s="296"/>
      <c r="AC673" s="296"/>
      <c r="AD673" s="296"/>
      <c r="AE673" s="296"/>
      <c r="AF673" s="296"/>
      <c r="AG673" s="296"/>
      <c r="AH673" s="296"/>
      <c r="AI673" s="296"/>
      <c r="AJ673" s="296"/>
      <c r="AK673" s="296"/>
      <c r="AL673" s="296"/>
      <c r="AM673" s="296"/>
      <c r="AN673" s="296"/>
      <c r="AO673" s="296"/>
      <c r="AP673" s="296"/>
      <c r="AQ673" s="296"/>
      <c r="AR673" s="296"/>
      <c r="AS673" s="296"/>
      <c r="AT673" s="296"/>
      <c r="AU673" s="296"/>
      <c r="AV673" s="296"/>
      <c r="AW673" s="296"/>
      <c r="AX673" s="296"/>
      <c r="AY673" s="296"/>
      <c r="AZ673" s="296"/>
      <c r="BA673" s="296"/>
      <c r="BB673" s="296"/>
      <c r="BC673" s="296"/>
      <c r="BD673" s="296"/>
      <c r="BE673" s="296"/>
      <c r="BF673" s="296"/>
      <c r="BG673" s="296"/>
      <c r="BH673" s="296"/>
      <c r="BI673" s="296"/>
      <c r="BJ673" s="296"/>
    </row>
    <row r="674" customFormat="false" ht="15.75" hidden="false" customHeight="false" outlineLevel="0" collapsed="false">
      <c r="A674" s="296"/>
      <c r="B674" s="296"/>
      <c r="C674" s="296"/>
      <c r="D674" s="296"/>
      <c r="E674" s="296"/>
      <c r="F674" s="296"/>
      <c r="G674" s="296"/>
      <c r="H674" s="296"/>
      <c r="I674" s="296"/>
      <c r="J674" s="296"/>
      <c r="K674" s="296"/>
      <c r="L674" s="296"/>
      <c r="M674" s="296"/>
      <c r="N674" s="296"/>
      <c r="O674" s="296"/>
      <c r="P674" s="296"/>
      <c r="Q674" s="296"/>
      <c r="R674" s="296"/>
      <c r="S674" s="296"/>
      <c r="T674" s="296"/>
      <c r="U674" s="296"/>
      <c r="V674" s="347"/>
      <c r="W674" s="296"/>
      <c r="X674" s="296"/>
      <c r="Y674" s="296"/>
      <c r="Z674" s="296"/>
      <c r="AA674" s="296"/>
      <c r="AB674" s="296"/>
      <c r="AC674" s="296"/>
      <c r="AD674" s="296"/>
      <c r="AE674" s="296"/>
      <c r="AF674" s="296"/>
      <c r="AG674" s="296"/>
      <c r="AH674" s="296"/>
      <c r="AI674" s="296"/>
      <c r="AJ674" s="296"/>
      <c r="AK674" s="296"/>
      <c r="AL674" s="296"/>
      <c r="AM674" s="296"/>
      <c r="AN674" s="296"/>
      <c r="AO674" s="296"/>
      <c r="AP674" s="296"/>
      <c r="AQ674" s="296"/>
      <c r="AR674" s="296"/>
      <c r="AS674" s="296"/>
      <c r="AT674" s="296"/>
      <c r="AU674" s="296"/>
      <c r="AV674" s="296"/>
      <c r="AW674" s="296"/>
      <c r="AX674" s="296"/>
      <c r="AY674" s="296"/>
      <c r="AZ674" s="296"/>
      <c r="BA674" s="296"/>
      <c r="BB674" s="296"/>
      <c r="BC674" s="296"/>
      <c r="BD674" s="296"/>
      <c r="BE674" s="296"/>
      <c r="BF674" s="296"/>
      <c r="BG674" s="296"/>
      <c r="BH674" s="296"/>
      <c r="BI674" s="296"/>
      <c r="BJ674" s="296"/>
    </row>
    <row r="675" customFormat="false" ht="15.75" hidden="false" customHeight="false" outlineLevel="0" collapsed="false">
      <c r="A675" s="296"/>
      <c r="B675" s="296"/>
      <c r="C675" s="296"/>
      <c r="D675" s="296"/>
      <c r="E675" s="296"/>
      <c r="F675" s="296"/>
      <c r="G675" s="296"/>
      <c r="H675" s="296"/>
      <c r="I675" s="296"/>
      <c r="J675" s="296"/>
      <c r="K675" s="296"/>
      <c r="L675" s="296"/>
      <c r="M675" s="296"/>
      <c r="N675" s="296"/>
      <c r="O675" s="296"/>
      <c r="P675" s="296"/>
      <c r="Q675" s="296"/>
      <c r="R675" s="296"/>
      <c r="S675" s="296"/>
      <c r="T675" s="296"/>
      <c r="U675" s="296"/>
      <c r="V675" s="347"/>
      <c r="W675" s="296"/>
      <c r="X675" s="296"/>
      <c r="Y675" s="296"/>
      <c r="Z675" s="296"/>
      <c r="AA675" s="296"/>
      <c r="AB675" s="296"/>
      <c r="AC675" s="296"/>
      <c r="AD675" s="296"/>
      <c r="AE675" s="296"/>
      <c r="AF675" s="296"/>
      <c r="AG675" s="296"/>
      <c r="AH675" s="296"/>
      <c r="AI675" s="296"/>
      <c r="AJ675" s="296"/>
      <c r="AK675" s="296"/>
      <c r="AL675" s="296"/>
      <c r="AM675" s="296"/>
      <c r="AN675" s="296"/>
      <c r="AO675" s="296"/>
      <c r="AP675" s="296"/>
      <c r="AQ675" s="296"/>
      <c r="AR675" s="296"/>
      <c r="AS675" s="296"/>
      <c r="AT675" s="296"/>
      <c r="AU675" s="296"/>
      <c r="AV675" s="296"/>
      <c r="AW675" s="296"/>
      <c r="AX675" s="296"/>
      <c r="AY675" s="296"/>
      <c r="AZ675" s="296"/>
      <c r="BA675" s="296"/>
      <c r="BB675" s="296"/>
      <c r="BC675" s="296"/>
      <c r="BD675" s="296"/>
      <c r="BE675" s="296"/>
      <c r="BF675" s="296"/>
      <c r="BG675" s="296"/>
      <c r="BH675" s="296"/>
      <c r="BI675" s="296"/>
      <c r="BJ675" s="296"/>
    </row>
    <row r="676" customFormat="false" ht="15.75" hidden="false" customHeight="false" outlineLevel="0" collapsed="false">
      <c r="A676" s="296"/>
      <c r="B676" s="296"/>
      <c r="C676" s="296"/>
      <c r="D676" s="296"/>
      <c r="E676" s="296"/>
      <c r="F676" s="296"/>
      <c r="G676" s="296"/>
      <c r="H676" s="296"/>
      <c r="I676" s="296"/>
      <c r="J676" s="296"/>
      <c r="K676" s="296"/>
      <c r="L676" s="296"/>
      <c r="M676" s="296"/>
      <c r="N676" s="296"/>
      <c r="O676" s="296"/>
      <c r="P676" s="296"/>
      <c r="Q676" s="296"/>
      <c r="R676" s="296"/>
      <c r="S676" s="296"/>
      <c r="T676" s="296"/>
      <c r="U676" s="296"/>
      <c r="V676" s="347"/>
      <c r="W676" s="296"/>
      <c r="X676" s="296"/>
      <c r="Y676" s="296"/>
      <c r="Z676" s="296"/>
      <c r="AA676" s="296"/>
      <c r="AB676" s="296"/>
      <c r="AC676" s="296"/>
      <c r="AD676" s="296"/>
      <c r="AE676" s="296"/>
      <c r="AF676" s="296"/>
      <c r="AG676" s="296"/>
      <c r="AH676" s="296"/>
      <c r="AI676" s="296"/>
      <c r="AJ676" s="296"/>
      <c r="AK676" s="296"/>
      <c r="AL676" s="296"/>
      <c r="AM676" s="296"/>
      <c r="AN676" s="296"/>
      <c r="AO676" s="296"/>
      <c r="AP676" s="296"/>
      <c r="AQ676" s="296"/>
      <c r="AR676" s="296"/>
      <c r="AS676" s="296"/>
      <c r="AT676" s="296"/>
      <c r="AU676" s="296"/>
      <c r="AV676" s="296"/>
      <c r="AW676" s="296"/>
      <c r="AX676" s="296"/>
      <c r="AY676" s="296"/>
      <c r="AZ676" s="296"/>
      <c r="BA676" s="296"/>
      <c r="BB676" s="296"/>
      <c r="BC676" s="296"/>
      <c r="BD676" s="296"/>
      <c r="BE676" s="296"/>
      <c r="BF676" s="296"/>
      <c r="BG676" s="296"/>
      <c r="BH676" s="296"/>
      <c r="BI676" s="296"/>
      <c r="BJ676" s="296"/>
    </row>
    <row r="677" customFormat="false" ht="15.75" hidden="false" customHeight="false" outlineLevel="0" collapsed="false">
      <c r="A677" s="296"/>
      <c r="B677" s="296"/>
      <c r="C677" s="296"/>
      <c r="D677" s="296"/>
      <c r="E677" s="296"/>
      <c r="F677" s="296"/>
      <c r="G677" s="296"/>
      <c r="H677" s="296"/>
      <c r="I677" s="296"/>
      <c r="J677" s="296"/>
      <c r="K677" s="296"/>
      <c r="L677" s="296"/>
      <c r="M677" s="296"/>
      <c r="N677" s="296"/>
      <c r="O677" s="296"/>
      <c r="P677" s="296"/>
      <c r="Q677" s="296"/>
      <c r="R677" s="296"/>
      <c r="S677" s="296"/>
      <c r="T677" s="296"/>
      <c r="U677" s="296"/>
      <c r="V677" s="347"/>
      <c r="W677" s="296"/>
      <c r="X677" s="296"/>
      <c r="Y677" s="296"/>
      <c r="Z677" s="296"/>
      <c r="AA677" s="296"/>
      <c r="AB677" s="296"/>
      <c r="AC677" s="296"/>
      <c r="AD677" s="296"/>
      <c r="AE677" s="296"/>
      <c r="AF677" s="296"/>
      <c r="AG677" s="296"/>
      <c r="AH677" s="296"/>
      <c r="AI677" s="296"/>
      <c r="AJ677" s="296"/>
      <c r="AK677" s="296"/>
      <c r="AL677" s="296"/>
      <c r="AM677" s="296"/>
      <c r="AN677" s="296"/>
      <c r="AO677" s="296"/>
      <c r="AP677" s="296"/>
      <c r="AQ677" s="296"/>
      <c r="AR677" s="296"/>
      <c r="AS677" s="296"/>
      <c r="AT677" s="296"/>
      <c r="AU677" s="296"/>
      <c r="AV677" s="296"/>
      <c r="AW677" s="296"/>
      <c r="AX677" s="296"/>
      <c r="AY677" s="296"/>
      <c r="AZ677" s="296"/>
      <c r="BA677" s="296"/>
      <c r="BB677" s="296"/>
      <c r="BC677" s="296"/>
      <c r="BD677" s="296"/>
      <c r="BE677" s="296"/>
      <c r="BF677" s="296"/>
      <c r="BG677" s="296"/>
      <c r="BH677" s="296"/>
      <c r="BI677" s="296"/>
      <c r="BJ677" s="296"/>
    </row>
    <row r="678" customFormat="false" ht="15.75" hidden="false" customHeight="false" outlineLevel="0" collapsed="false">
      <c r="A678" s="296"/>
      <c r="B678" s="296"/>
      <c r="C678" s="296"/>
      <c r="D678" s="296"/>
      <c r="E678" s="296"/>
      <c r="F678" s="296"/>
      <c r="G678" s="296"/>
      <c r="H678" s="296"/>
      <c r="I678" s="296"/>
      <c r="J678" s="296"/>
      <c r="K678" s="296"/>
      <c r="L678" s="296"/>
      <c r="M678" s="296"/>
      <c r="N678" s="296"/>
      <c r="O678" s="296"/>
      <c r="P678" s="296"/>
      <c r="Q678" s="296"/>
      <c r="R678" s="296"/>
      <c r="S678" s="296"/>
      <c r="T678" s="296"/>
      <c r="U678" s="296"/>
      <c r="V678" s="347"/>
      <c r="W678" s="296"/>
      <c r="X678" s="296"/>
      <c r="Y678" s="296"/>
      <c r="Z678" s="296"/>
      <c r="AA678" s="296"/>
      <c r="AB678" s="296"/>
      <c r="AC678" s="296"/>
      <c r="AD678" s="296"/>
      <c r="AE678" s="296"/>
      <c r="AF678" s="296"/>
      <c r="AG678" s="296"/>
      <c r="AH678" s="296"/>
      <c r="AI678" s="296"/>
      <c r="AJ678" s="296"/>
      <c r="AK678" s="296"/>
      <c r="AL678" s="296"/>
      <c r="AM678" s="296"/>
      <c r="AN678" s="296"/>
      <c r="AO678" s="296"/>
      <c r="AP678" s="296"/>
      <c r="AQ678" s="296"/>
      <c r="AR678" s="296"/>
      <c r="AS678" s="296"/>
      <c r="AT678" s="296"/>
      <c r="AU678" s="296"/>
      <c r="AV678" s="296"/>
      <c r="AW678" s="296"/>
      <c r="AX678" s="296"/>
      <c r="AY678" s="296"/>
      <c r="AZ678" s="296"/>
      <c r="BA678" s="296"/>
      <c r="BB678" s="296"/>
      <c r="BC678" s="296"/>
      <c r="BD678" s="296"/>
      <c r="BE678" s="296"/>
      <c r="BF678" s="296"/>
      <c r="BG678" s="296"/>
      <c r="BH678" s="296"/>
      <c r="BI678" s="296"/>
      <c r="BJ678" s="296"/>
    </row>
    <row r="679" customFormat="false" ht="15.75" hidden="false" customHeight="false" outlineLevel="0" collapsed="false">
      <c r="A679" s="296"/>
      <c r="B679" s="296"/>
      <c r="C679" s="296"/>
      <c r="D679" s="296"/>
      <c r="E679" s="296"/>
      <c r="F679" s="296"/>
      <c r="G679" s="296"/>
      <c r="H679" s="296"/>
      <c r="I679" s="296"/>
      <c r="J679" s="296"/>
      <c r="K679" s="296"/>
      <c r="L679" s="296"/>
      <c r="M679" s="296"/>
      <c r="N679" s="296"/>
      <c r="O679" s="296"/>
      <c r="P679" s="296"/>
      <c r="Q679" s="296"/>
      <c r="R679" s="296"/>
      <c r="S679" s="296"/>
      <c r="T679" s="296"/>
      <c r="U679" s="296"/>
      <c r="V679" s="347"/>
      <c r="W679" s="296"/>
      <c r="X679" s="296"/>
      <c r="Y679" s="296"/>
      <c r="Z679" s="296"/>
      <c r="AA679" s="296"/>
      <c r="AB679" s="296"/>
      <c r="AC679" s="296"/>
      <c r="AD679" s="296"/>
      <c r="AE679" s="296"/>
      <c r="AF679" s="296"/>
      <c r="AG679" s="296"/>
      <c r="AH679" s="296"/>
      <c r="AI679" s="296"/>
      <c r="AJ679" s="296"/>
      <c r="AK679" s="296"/>
      <c r="AL679" s="296"/>
      <c r="AM679" s="296"/>
      <c r="AN679" s="296"/>
      <c r="AO679" s="296"/>
      <c r="AP679" s="296"/>
      <c r="AQ679" s="296"/>
      <c r="AR679" s="296"/>
      <c r="AS679" s="296"/>
      <c r="AT679" s="296"/>
      <c r="AU679" s="296"/>
      <c r="AV679" s="296"/>
      <c r="AW679" s="296"/>
      <c r="AX679" s="296"/>
      <c r="AY679" s="296"/>
      <c r="AZ679" s="296"/>
      <c r="BA679" s="296"/>
      <c r="BB679" s="296"/>
      <c r="BC679" s="296"/>
      <c r="BD679" s="296"/>
      <c r="BE679" s="296"/>
      <c r="BF679" s="296"/>
      <c r="BG679" s="296"/>
      <c r="BH679" s="296"/>
      <c r="BI679" s="296"/>
      <c r="BJ679" s="296"/>
    </row>
    <row r="680" customFormat="false" ht="15.75" hidden="false" customHeight="false" outlineLevel="0" collapsed="false">
      <c r="A680" s="296"/>
      <c r="B680" s="296"/>
      <c r="C680" s="296"/>
      <c r="D680" s="296"/>
      <c r="E680" s="296"/>
      <c r="F680" s="296"/>
      <c r="G680" s="296"/>
      <c r="H680" s="296"/>
      <c r="I680" s="296"/>
      <c r="J680" s="296"/>
      <c r="K680" s="296"/>
      <c r="L680" s="296"/>
      <c r="M680" s="296"/>
      <c r="N680" s="296"/>
      <c r="O680" s="296"/>
      <c r="P680" s="296"/>
      <c r="Q680" s="296"/>
      <c r="R680" s="296"/>
      <c r="S680" s="296"/>
      <c r="T680" s="296"/>
      <c r="U680" s="296"/>
      <c r="V680" s="347"/>
      <c r="W680" s="296"/>
      <c r="X680" s="296"/>
      <c r="Y680" s="296"/>
      <c r="Z680" s="296"/>
      <c r="AA680" s="296"/>
      <c r="AB680" s="296"/>
      <c r="AC680" s="296"/>
      <c r="AD680" s="296"/>
      <c r="AE680" s="296"/>
      <c r="AF680" s="296"/>
      <c r="AG680" s="296"/>
      <c r="AH680" s="296"/>
      <c r="AI680" s="296"/>
      <c r="AJ680" s="296"/>
      <c r="AK680" s="296"/>
      <c r="AL680" s="296"/>
      <c r="AM680" s="296"/>
      <c r="AN680" s="296"/>
      <c r="AO680" s="296"/>
      <c r="AP680" s="296"/>
      <c r="AQ680" s="296"/>
      <c r="AR680" s="296"/>
      <c r="AS680" s="296"/>
      <c r="AT680" s="296"/>
      <c r="AU680" s="296"/>
      <c r="AV680" s="296"/>
      <c r="AW680" s="296"/>
      <c r="AX680" s="296"/>
      <c r="AY680" s="296"/>
      <c r="AZ680" s="296"/>
      <c r="BA680" s="296"/>
      <c r="BB680" s="296"/>
      <c r="BC680" s="296"/>
      <c r="BD680" s="296"/>
      <c r="BE680" s="296"/>
      <c r="BF680" s="296"/>
      <c r="BG680" s="296"/>
      <c r="BH680" s="296"/>
      <c r="BI680" s="296"/>
      <c r="BJ680" s="296"/>
    </row>
    <row r="681" customFormat="false" ht="15.75" hidden="false" customHeight="false" outlineLevel="0" collapsed="false">
      <c r="A681" s="296"/>
      <c r="B681" s="296"/>
      <c r="C681" s="296"/>
      <c r="D681" s="296"/>
      <c r="E681" s="296"/>
      <c r="F681" s="296"/>
      <c r="G681" s="296"/>
      <c r="H681" s="296"/>
      <c r="I681" s="296"/>
      <c r="J681" s="296"/>
      <c r="K681" s="296"/>
      <c r="L681" s="296"/>
      <c r="M681" s="296"/>
      <c r="N681" s="296"/>
      <c r="O681" s="296"/>
      <c r="P681" s="296"/>
      <c r="Q681" s="296"/>
      <c r="R681" s="296"/>
      <c r="S681" s="296"/>
      <c r="T681" s="296"/>
      <c r="U681" s="296"/>
      <c r="V681" s="347"/>
      <c r="W681" s="296"/>
      <c r="X681" s="296"/>
      <c r="Y681" s="296"/>
      <c r="Z681" s="296"/>
      <c r="AA681" s="296"/>
      <c r="AB681" s="296"/>
      <c r="AC681" s="296"/>
      <c r="AD681" s="296"/>
      <c r="AE681" s="296"/>
      <c r="AF681" s="296"/>
      <c r="AG681" s="296"/>
      <c r="AH681" s="296"/>
      <c r="AI681" s="296"/>
      <c r="AJ681" s="296"/>
      <c r="AK681" s="296"/>
      <c r="AL681" s="296"/>
      <c r="AM681" s="296"/>
      <c r="AN681" s="296"/>
      <c r="AO681" s="296"/>
      <c r="AP681" s="296"/>
      <c r="AQ681" s="296"/>
      <c r="AR681" s="296"/>
      <c r="AS681" s="296"/>
      <c r="AT681" s="296"/>
      <c r="AU681" s="296"/>
      <c r="AV681" s="296"/>
      <c r="AW681" s="296"/>
      <c r="AX681" s="296"/>
      <c r="AY681" s="296"/>
      <c r="AZ681" s="296"/>
      <c r="BA681" s="296"/>
      <c r="BB681" s="296"/>
      <c r="BC681" s="296"/>
      <c r="BD681" s="296"/>
      <c r="BE681" s="296"/>
      <c r="BF681" s="296"/>
      <c r="BG681" s="296"/>
      <c r="BH681" s="296"/>
      <c r="BI681" s="296"/>
      <c r="BJ681" s="296"/>
    </row>
    <row r="682" customFormat="false" ht="15.75" hidden="false" customHeight="false" outlineLevel="0" collapsed="false">
      <c r="A682" s="296"/>
      <c r="B682" s="296"/>
      <c r="C682" s="296"/>
      <c r="D682" s="296"/>
      <c r="E682" s="296"/>
      <c r="F682" s="296"/>
      <c r="G682" s="296"/>
      <c r="H682" s="296"/>
      <c r="I682" s="296"/>
      <c r="J682" s="296"/>
      <c r="K682" s="296"/>
      <c r="L682" s="296"/>
      <c r="M682" s="296"/>
      <c r="N682" s="296"/>
      <c r="O682" s="296"/>
      <c r="P682" s="296"/>
      <c r="Q682" s="296"/>
      <c r="R682" s="296"/>
      <c r="S682" s="296"/>
      <c r="T682" s="296"/>
      <c r="U682" s="296"/>
      <c r="V682" s="347"/>
      <c r="W682" s="296"/>
      <c r="X682" s="296"/>
      <c r="Y682" s="296"/>
      <c r="Z682" s="296"/>
      <c r="AA682" s="296"/>
      <c r="AB682" s="296"/>
      <c r="AC682" s="296"/>
      <c r="AD682" s="296"/>
      <c r="AE682" s="296"/>
      <c r="AF682" s="296"/>
      <c r="AG682" s="296"/>
      <c r="AH682" s="296"/>
      <c r="AI682" s="296"/>
      <c r="AJ682" s="296"/>
      <c r="AK682" s="296"/>
      <c r="AL682" s="296"/>
      <c r="AM682" s="296"/>
      <c r="AN682" s="296"/>
      <c r="AO682" s="296"/>
      <c r="AP682" s="296"/>
      <c r="AQ682" s="296"/>
      <c r="AR682" s="296"/>
      <c r="AS682" s="296"/>
      <c r="AT682" s="296"/>
      <c r="AU682" s="296"/>
      <c r="AV682" s="296"/>
      <c r="AW682" s="296"/>
      <c r="AX682" s="296"/>
      <c r="AY682" s="296"/>
      <c r="AZ682" s="296"/>
      <c r="BA682" s="296"/>
      <c r="BB682" s="296"/>
      <c r="BC682" s="296"/>
      <c r="BD682" s="296"/>
      <c r="BE682" s="296"/>
      <c r="BF682" s="296"/>
      <c r="BG682" s="296"/>
      <c r="BH682" s="296"/>
      <c r="BI682" s="296"/>
      <c r="BJ682" s="296"/>
    </row>
    <row r="683" customFormat="false" ht="15.75" hidden="false" customHeight="false" outlineLevel="0" collapsed="false">
      <c r="A683" s="296"/>
      <c r="B683" s="296"/>
      <c r="C683" s="296"/>
      <c r="D683" s="296"/>
      <c r="E683" s="296"/>
      <c r="F683" s="296"/>
      <c r="G683" s="296"/>
      <c r="H683" s="296"/>
      <c r="I683" s="296"/>
      <c r="J683" s="296"/>
      <c r="K683" s="296"/>
      <c r="L683" s="296"/>
      <c r="M683" s="296"/>
      <c r="N683" s="296"/>
      <c r="O683" s="296"/>
      <c r="P683" s="296"/>
      <c r="Q683" s="296"/>
      <c r="R683" s="296"/>
      <c r="S683" s="296"/>
      <c r="T683" s="296"/>
      <c r="U683" s="296"/>
      <c r="V683" s="347"/>
      <c r="W683" s="296"/>
      <c r="X683" s="296"/>
      <c r="Y683" s="296"/>
      <c r="Z683" s="296"/>
      <c r="AA683" s="296"/>
      <c r="AB683" s="296"/>
      <c r="AC683" s="296"/>
      <c r="AD683" s="296"/>
      <c r="AE683" s="296"/>
      <c r="AF683" s="296"/>
      <c r="AG683" s="296"/>
      <c r="AH683" s="296"/>
      <c r="AI683" s="296"/>
      <c r="AJ683" s="296"/>
      <c r="AK683" s="296"/>
      <c r="AL683" s="296"/>
      <c r="AM683" s="296"/>
      <c r="AN683" s="296"/>
      <c r="AO683" s="296"/>
      <c r="AP683" s="296"/>
      <c r="AQ683" s="296"/>
      <c r="AR683" s="296"/>
      <c r="AS683" s="296"/>
      <c r="AT683" s="296"/>
      <c r="AU683" s="296"/>
      <c r="AV683" s="296"/>
      <c r="AW683" s="296"/>
      <c r="AX683" s="296"/>
      <c r="AY683" s="296"/>
      <c r="AZ683" s="296"/>
      <c r="BA683" s="296"/>
      <c r="BB683" s="296"/>
      <c r="BC683" s="296"/>
      <c r="BD683" s="296"/>
      <c r="BE683" s="296"/>
      <c r="BF683" s="296"/>
      <c r="BG683" s="296"/>
      <c r="BH683" s="296"/>
      <c r="BI683" s="296"/>
      <c r="BJ683" s="296"/>
    </row>
    <row r="684" customFormat="false" ht="15.75" hidden="false" customHeight="false" outlineLevel="0" collapsed="false">
      <c r="A684" s="296"/>
      <c r="B684" s="296"/>
      <c r="C684" s="296"/>
      <c r="D684" s="296"/>
      <c r="E684" s="296"/>
      <c r="F684" s="296"/>
      <c r="G684" s="296"/>
      <c r="H684" s="296"/>
      <c r="I684" s="296"/>
      <c r="J684" s="296"/>
      <c r="K684" s="296"/>
      <c r="L684" s="296"/>
      <c r="M684" s="296"/>
      <c r="N684" s="296"/>
      <c r="O684" s="296"/>
      <c r="P684" s="296"/>
      <c r="Q684" s="296"/>
      <c r="R684" s="296"/>
      <c r="S684" s="296"/>
      <c r="T684" s="296"/>
      <c r="U684" s="296"/>
      <c r="V684" s="347"/>
      <c r="W684" s="296"/>
      <c r="X684" s="296"/>
      <c r="Y684" s="296"/>
      <c r="Z684" s="296"/>
      <c r="AA684" s="296"/>
      <c r="AB684" s="296"/>
      <c r="AC684" s="296"/>
      <c r="AD684" s="296"/>
      <c r="AE684" s="296"/>
      <c r="AF684" s="296"/>
      <c r="AG684" s="296"/>
      <c r="AH684" s="296"/>
      <c r="AI684" s="296"/>
      <c r="AJ684" s="296"/>
      <c r="AK684" s="296"/>
      <c r="AL684" s="296"/>
      <c r="AM684" s="296"/>
      <c r="AN684" s="296"/>
      <c r="AO684" s="296"/>
      <c r="AP684" s="296"/>
      <c r="AQ684" s="296"/>
      <c r="AR684" s="296"/>
      <c r="AS684" s="296"/>
      <c r="AT684" s="296"/>
      <c r="AU684" s="296"/>
      <c r="AV684" s="296"/>
      <c r="AW684" s="296"/>
      <c r="AX684" s="296"/>
      <c r="AY684" s="296"/>
      <c r="AZ684" s="296"/>
      <c r="BA684" s="296"/>
      <c r="BB684" s="296"/>
      <c r="BC684" s="296"/>
      <c r="BD684" s="296"/>
      <c r="BE684" s="296"/>
      <c r="BF684" s="296"/>
      <c r="BG684" s="296"/>
      <c r="BH684" s="296"/>
      <c r="BI684" s="296"/>
      <c r="BJ684" s="296"/>
    </row>
    <row r="685" customFormat="false" ht="15.75" hidden="false" customHeight="false" outlineLevel="0" collapsed="false">
      <c r="A685" s="296"/>
      <c r="B685" s="296"/>
      <c r="C685" s="296"/>
      <c r="D685" s="296"/>
      <c r="E685" s="296"/>
      <c r="F685" s="296"/>
      <c r="G685" s="296"/>
      <c r="H685" s="296"/>
      <c r="I685" s="296"/>
      <c r="J685" s="296"/>
      <c r="K685" s="296"/>
      <c r="L685" s="296"/>
      <c r="M685" s="296"/>
      <c r="N685" s="296"/>
      <c r="O685" s="296"/>
      <c r="P685" s="296"/>
      <c r="Q685" s="296"/>
      <c r="R685" s="296"/>
      <c r="S685" s="296"/>
      <c r="T685" s="296"/>
      <c r="U685" s="296"/>
      <c r="V685" s="347"/>
      <c r="W685" s="296"/>
      <c r="X685" s="296"/>
      <c r="Y685" s="296"/>
      <c r="Z685" s="296"/>
      <c r="AA685" s="296"/>
      <c r="AB685" s="296"/>
      <c r="AC685" s="296"/>
      <c r="AD685" s="296"/>
      <c r="AE685" s="296"/>
      <c r="AF685" s="296"/>
      <c r="AG685" s="296"/>
      <c r="AH685" s="296"/>
      <c r="AI685" s="296"/>
      <c r="AJ685" s="296"/>
      <c r="AK685" s="296"/>
      <c r="AL685" s="296"/>
      <c r="AM685" s="296"/>
      <c r="AN685" s="296"/>
      <c r="AO685" s="296"/>
      <c r="AP685" s="296"/>
      <c r="AQ685" s="296"/>
      <c r="AR685" s="296"/>
      <c r="AS685" s="296"/>
      <c r="AT685" s="296"/>
      <c r="AU685" s="296"/>
      <c r="AV685" s="296"/>
      <c r="AW685" s="296"/>
      <c r="AX685" s="296"/>
      <c r="AY685" s="296"/>
      <c r="AZ685" s="296"/>
      <c r="BA685" s="296"/>
      <c r="BB685" s="296"/>
      <c r="BC685" s="296"/>
      <c r="BD685" s="296"/>
      <c r="BE685" s="296"/>
      <c r="BF685" s="296"/>
      <c r="BG685" s="296"/>
      <c r="BH685" s="296"/>
      <c r="BI685" s="296"/>
      <c r="BJ685" s="296"/>
    </row>
    <row r="686" customFormat="false" ht="15.75" hidden="false" customHeight="false" outlineLevel="0" collapsed="false">
      <c r="A686" s="296"/>
      <c r="B686" s="296"/>
      <c r="C686" s="296"/>
      <c r="D686" s="296"/>
      <c r="E686" s="296"/>
      <c r="F686" s="296"/>
      <c r="G686" s="296"/>
      <c r="H686" s="296"/>
      <c r="I686" s="296"/>
      <c r="J686" s="296"/>
      <c r="K686" s="296"/>
      <c r="L686" s="296"/>
      <c r="M686" s="296"/>
      <c r="N686" s="296"/>
      <c r="O686" s="296"/>
      <c r="P686" s="296"/>
      <c r="Q686" s="296"/>
      <c r="R686" s="296"/>
      <c r="S686" s="296"/>
      <c r="T686" s="296"/>
      <c r="U686" s="296"/>
      <c r="V686" s="347"/>
      <c r="W686" s="296"/>
      <c r="X686" s="296"/>
      <c r="Y686" s="296"/>
      <c r="Z686" s="296"/>
      <c r="AA686" s="296"/>
      <c r="AB686" s="296"/>
      <c r="AC686" s="296"/>
      <c r="AD686" s="296"/>
      <c r="AE686" s="296"/>
      <c r="AF686" s="296"/>
      <c r="AG686" s="296"/>
      <c r="AH686" s="296"/>
      <c r="AI686" s="296"/>
      <c r="AJ686" s="296"/>
      <c r="AK686" s="296"/>
      <c r="AL686" s="296"/>
      <c r="AM686" s="296"/>
      <c r="AN686" s="296"/>
      <c r="AO686" s="296"/>
      <c r="AP686" s="296"/>
      <c r="AQ686" s="296"/>
      <c r="AR686" s="296"/>
      <c r="AS686" s="296"/>
      <c r="AT686" s="296"/>
      <c r="AU686" s="296"/>
      <c r="AV686" s="296"/>
      <c r="AW686" s="296"/>
      <c r="AX686" s="296"/>
      <c r="AY686" s="296"/>
      <c r="AZ686" s="296"/>
      <c r="BA686" s="296"/>
      <c r="BB686" s="296"/>
      <c r="BC686" s="296"/>
      <c r="BD686" s="296"/>
      <c r="BE686" s="296"/>
      <c r="BF686" s="296"/>
      <c r="BG686" s="296"/>
      <c r="BH686" s="296"/>
      <c r="BI686" s="296"/>
      <c r="BJ686" s="296"/>
    </row>
    <row r="687" customFormat="false" ht="15.75" hidden="false" customHeight="false" outlineLevel="0" collapsed="false">
      <c r="A687" s="296"/>
      <c r="B687" s="296"/>
      <c r="C687" s="296"/>
      <c r="D687" s="296"/>
      <c r="E687" s="296"/>
      <c r="F687" s="296"/>
      <c r="G687" s="296"/>
      <c r="H687" s="296"/>
      <c r="I687" s="296"/>
      <c r="J687" s="296"/>
      <c r="K687" s="296"/>
      <c r="L687" s="296"/>
      <c r="M687" s="296"/>
      <c r="N687" s="296"/>
      <c r="O687" s="296"/>
      <c r="P687" s="296"/>
      <c r="Q687" s="296"/>
      <c r="R687" s="296"/>
      <c r="S687" s="296"/>
      <c r="T687" s="296"/>
      <c r="U687" s="296"/>
      <c r="V687" s="347"/>
      <c r="W687" s="296"/>
      <c r="X687" s="296"/>
      <c r="Y687" s="296"/>
      <c r="Z687" s="296"/>
      <c r="AA687" s="296"/>
      <c r="AB687" s="296"/>
      <c r="AC687" s="296"/>
      <c r="AD687" s="296"/>
      <c r="AE687" s="296"/>
      <c r="AF687" s="296"/>
      <c r="AG687" s="296"/>
      <c r="AH687" s="296"/>
      <c r="AI687" s="296"/>
      <c r="AJ687" s="296"/>
      <c r="AK687" s="296"/>
      <c r="AL687" s="296"/>
      <c r="AM687" s="296"/>
      <c r="AN687" s="296"/>
      <c r="AO687" s="296"/>
      <c r="AP687" s="296"/>
      <c r="AQ687" s="296"/>
      <c r="AR687" s="296"/>
      <c r="AS687" s="296"/>
      <c r="AT687" s="296"/>
      <c r="AU687" s="296"/>
      <c r="AV687" s="296"/>
      <c r="AW687" s="296"/>
      <c r="AX687" s="296"/>
      <c r="AY687" s="296"/>
      <c r="AZ687" s="296"/>
      <c r="BA687" s="296"/>
      <c r="BB687" s="296"/>
      <c r="BC687" s="296"/>
      <c r="BD687" s="296"/>
      <c r="BE687" s="296"/>
      <c r="BF687" s="296"/>
      <c r="BG687" s="296"/>
      <c r="BH687" s="296"/>
      <c r="BI687" s="296"/>
      <c r="BJ687" s="296"/>
    </row>
    <row r="688" customFormat="false" ht="15.75" hidden="false" customHeight="false" outlineLevel="0" collapsed="false">
      <c r="A688" s="296"/>
      <c r="B688" s="296"/>
      <c r="C688" s="296"/>
      <c r="D688" s="296"/>
      <c r="E688" s="296"/>
      <c r="F688" s="296"/>
      <c r="G688" s="296"/>
      <c r="H688" s="296"/>
      <c r="I688" s="296"/>
      <c r="J688" s="296"/>
      <c r="K688" s="296"/>
      <c r="L688" s="296"/>
      <c r="M688" s="296"/>
      <c r="N688" s="296"/>
      <c r="O688" s="296"/>
      <c r="P688" s="296"/>
      <c r="Q688" s="296"/>
      <c r="R688" s="296"/>
      <c r="S688" s="296"/>
      <c r="T688" s="296"/>
      <c r="U688" s="296"/>
      <c r="V688" s="347"/>
      <c r="W688" s="296"/>
      <c r="X688" s="296"/>
      <c r="Y688" s="296"/>
      <c r="Z688" s="296"/>
      <c r="AA688" s="296"/>
      <c r="AB688" s="296"/>
      <c r="AC688" s="296"/>
      <c r="AD688" s="296"/>
      <c r="AE688" s="296"/>
      <c r="AF688" s="296"/>
      <c r="AG688" s="296"/>
      <c r="AH688" s="296"/>
      <c r="AI688" s="296"/>
      <c r="AJ688" s="296"/>
      <c r="AK688" s="296"/>
      <c r="AL688" s="296"/>
      <c r="AM688" s="296"/>
      <c r="AN688" s="296"/>
      <c r="AO688" s="296"/>
      <c r="AP688" s="296"/>
      <c r="AQ688" s="296"/>
      <c r="AR688" s="296"/>
      <c r="AS688" s="296"/>
      <c r="AT688" s="296"/>
      <c r="AU688" s="296"/>
      <c r="AV688" s="296"/>
      <c r="AW688" s="296"/>
      <c r="AX688" s="296"/>
      <c r="AY688" s="296"/>
      <c r="AZ688" s="296"/>
      <c r="BA688" s="296"/>
      <c r="BB688" s="296"/>
      <c r="BC688" s="296"/>
      <c r="BD688" s="296"/>
      <c r="BE688" s="296"/>
      <c r="BF688" s="296"/>
      <c r="BG688" s="296"/>
      <c r="BH688" s="296"/>
      <c r="BI688" s="296"/>
      <c r="BJ688" s="296"/>
    </row>
    <row r="689" customFormat="false" ht="15.75" hidden="false" customHeight="false" outlineLevel="0" collapsed="false">
      <c r="A689" s="296"/>
      <c r="B689" s="296"/>
      <c r="C689" s="296"/>
      <c r="D689" s="296"/>
      <c r="E689" s="296"/>
      <c r="F689" s="296"/>
      <c r="G689" s="296"/>
      <c r="H689" s="296"/>
      <c r="I689" s="296"/>
      <c r="J689" s="296"/>
      <c r="K689" s="296"/>
      <c r="L689" s="296"/>
      <c r="M689" s="296"/>
      <c r="N689" s="296"/>
      <c r="O689" s="296"/>
      <c r="P689" s="296"/>
      <c r="Q689" s="296"/>
      <c r="R689" s="296"/>
      <c r="S689" s="296"/>
      <c r="T689" s="296"/>
      <c r="U689" s="296"/>
      <c r="V689" s="347"/>
      <c r="W689" s="296"/>
      <c r="X689" s="296"/>
      <c r="Y689" s="296"/>
      <c r="Z689" s="296"/>
      <c r="AA689" s="296"/>
      <c r="AB689" s="296"/>
      <c r="AC689" s="296"/>
      <c r="AD689" s="296"/>
      <c r="AE689" s="296"/>
      <c r="AF689" s="296"/>
      <c r="AG689" s="296"/>
      <c r="AH689" s="296"/>
      <c r="AI689" s="296"/>
      <c r="AJ689" s="296"/>
      <c r="AK689" s="296"/>
      <c r="AL689" s="296"/>
      <c r="AM689" s="296"/>
      <c r="AN689" s="296"/>
      <c r="AO689" s="296"/>
      <c r="AP689" s="296"/>
      <c r="AQ689" s="296"/>
      <c r="AR689" s="296"/>
      <c r="AS689" s="296"/>
      <c r="AT689" s="296"/>
      <c r="AU689" s="296"/>
      <c r="AV689" s="296"/>
      <c r="AW689" s="296"/>
      <c r="AX689" s="296"/>
      <c r="AY689" s="296"/>
      <c r="AZ689" s="296"/>
      <c r="BA689" s="296"/>
      <c r="BB689" s="296"/>
      <c r="BC689" s="296"/>
      <c r="BD689" s="296"/>
      <c r="BE689" s="296"/>
      <c r="BF689" s="296"/>
      <c r="BG689" s="296"/>
      <c r="BH689" s="296"/>
      <c r="BI689" s="296"/>
      <c r="BJ689" s="296"/>
    </row>
    <row r="690" customFormat="false" ht="15.75" hidden="false" customHeight="false" outlineLevel="0" collapsed="false">
      <c r="A690" s="296"/>
      <c r="B690" s="296"/>
      <c r="C690" s="296"/>
      <c r="D690" s="296"/>
      <c r="E690" s="296"/>
      <c r="F690" s="296"/>
      <c r="G690" s="296"/>
      <c r="H690" s="296"/>
      <c r="I690" s="296"/>
      <c r="J690" s="296"/>
      <c r="K690" s="296"/>
      <c r="L690" s="296"/>
      <c r="M690" s="296"/>
      <c r="N690" s="296"/>
      <c r="O690" s="296"/>
      <c r="P690" s="296"/>
      <c r="Q690" s="296"/>
      <c r="R690" s="296"/>
      <c r="S690" s="296"/>
      <c r="T690" s="296"/>
      <c r="U690" s="296"/>
      <c r="V690" s="347"/>
      <c r="W690" s="296"/>
      <c r="X690" s="296"/>
      <c r="Y690" s="296"/>
      <c r="Z690" s="296"/>
      <c r="AA690" s="296"/>
      <c r="AB690" s="296"/>
      <c r="AC690" s="296"/>
      <c r="AD690" s="296"/>
      <c r="AE690" s="296"/>
      <c r="AF690" s="296"/>
      <c r="AG690" s="296"/>
      <c r="AH690" s="296"/>
      <c r="AI690" s="296"/>
      <c r="AJ690" s="296"/>
      <c r="AK690" s="296"/>
      <c r="AL690" s="296"/>
      <c r="AM690" s="296"/>
      <c r="AN690" s="296"/>
      <c r="AO690" s="296"/>
      <c r="AP690" s="296"/>
      <c r="AQ690" s="296"/>
      <c r="AR690" s="296"/>
      <c r="AS690" s="296"/>
      <c r="AT690" s="296"/>
      <c r="AU690" s="296"/>
      <c r="AV690" s="296"/>
      <c r="AW690" s="296"/>
      <c r="AX690" s="296"/>
      <c r="AY690" s="296"/>
      <c r="AZ690" s="296"/>
      <c r="BA690" s="296"/>
      <c r="BB690" s="296"/>
      <c r="BC690" s="296"/>
      <c r="BD690" s="296"/>
      <c r="BE690" s="296"/>
      <c r="BF690" s="296"/>
      <c r="BG690" s="296"/>
      <c r="BH690" s="296"/>
      <c r="BI690" s="296"/>
      <c r="BJ690" s="296"/>
    </row>
    <row r="691" customFormat="false" ht="15.75" hidden="false" customHeight="false" outlineLevel="0" collapsed="false">
      <c r="A691" s="296"/>
      <c r="B691" s="296"/>
      <c r="C691" s="296"/>
      <c r="D691" s="296"/>
      <c r="E691" s="296"/>
      <c r="F691" s="296"/>
      <c r="G691" s="296"/>
      <c r="H691" s="296"/>
      <c r="I691" s="296"/>
      <c r="J691" s="296"/>
      <c r="K691" s="296"/>
      <c r="L691" s="296"/>
      <c r="M691" s="296"/>
      <c r="N691" s="296"/>
      <c r="O691" s="296"/>
      <c r="P691" s="296"/>
      <c r="Q691" s="296"/>
      <c r="R691" s="296"/>
      <c r="S691" s="296"/>
      <c r="T691" s="296"/>
      <c r="U691" s="296"/>
      <c r="V691" s="347"/>
      <c r="W691" s="296"/>
      <c r="X691" s="296"/>
      <c r="Y691" s="296"/>
      <c r="Z691" s="296"/>
      <c r="AA691" s="296"/>
      <c r="AB691" s="296"/>
      <c r="AC691" s="296"/>
      <c r="AD691" s="296"/>
      <c r="AE691" s="296"/>
      <c r="AF691" s="296"/>
      <c r="AG691" s="296"/>
      <c r="AH691" s="296"/>
      <c r="AI691" s="296"/>
      <c r="AJ691" s="296"/>
      <c r="AK691" s="296"/>
      <c r="AL691" s="296"/>
      <c r="AM691" s="296"/>
      <c r="AN691" s="296"/>
      <c r="AO691" s="296"/>
      <c r="AP691" s="296"/>
      <c r="AQ691" s="296"/>
      <c r="AR691" s="296"/>
      <c r="AS691" s="296"/>
      <c r="AT691" s="296"/>
      <c r="AU691" s="296"/>
      <c r="AV691" s="296"/>
      <c r="AW691" s="296"/>
      <c r="AX691" s="296"/>
      <c r="AY691" s="296"/>
      <c r="AZ691" s="296"/>
      <c r="BA691" s="296"/>
      <c r="BB691" s="296"/>
      <c r="BC691" s="296"/>
      <c r="BD691" s="296"/>
      <c r="BE691" s="296"/>
      <c r="BF691" s="296"/>
      <c r="BG691" s="296"/>
      <c r="BH691" s="296"/>
      <c r="BI691" s="296"/>
      <c r="BJ691" s="296"/>
    </row>
    <row r="692" customFormat="false" ht="15.75" hidden="false" customHeight="false" outlineLevel="0" collapsed="false">
      <c r="A692" s="296"/>
      <c r="B692" s="296"/>
      <c r="C692" s="296"/>
      <c r="D692" s="296"/>
      <c r="E692" s="296"/>
      <c r="F692" s="296"/>
      <c r="G692" s="296"/>
      <c r="H692" s="296"/>
      <c r="I692" s="296"/>
      <c r="J692" s="296"/>
      <c r="K692" s="296"/>
      <c r="L692" s="296"/>
      <c r="M692" s="296"/>
      <c r="N692" s="296"/>
      <c r="O692" s="296"/>
      <c r="P692" s="296"/>
      <c r="Q692" s="296"/>
      <c r="R692" s="296"/>
      <c r="S692" s="296"/>
      <c r="T692" s="296"/>
      <c r="U692" s="296"/>
      <c r="V692" s="347"/>
      <c r="W692" s="296"/>
      <c r="X692" s="296"/>
      <c r="Y692" s="296"/>
      <c r="Z692" s="296"/>
      <c r="AA692" s="296"/>
      <c r="AB692" s="296"/>
      <c r="AC692" s="296"/>
      <c r="AD692" s="296"/>
      <c r="AE692" s="296"/>
      <c r="AF692" s="296"/>
      <c r="AG692" s="296"/>
      <c r="AH692" s="296"/>
      <c r="AI692" s="296"/>
      <c r="AJ692" s="296"/>
      <c r="AK692" s="296"/>
      <c r="AL692" s="296"/>
      <c r="AM692" s="296"/>
      <c r="AN692" s="296"/>
      <c r="AO692" s="296"/>
      <c r="AP692" s="296"/>
      <c r="AQ692" s="296"/>
      <c r="AR692" s="296"/>
      <c r="AS692" s="296"/>
      <c r="AT692" s="296"/>
      <c r="AU692" s="296"/>
      <c r="AV692" s="296"/>
      <c r="AW692" s="296"/>
      <c r="AX692" s="296"/>
      <c r="AY692" s="296"/>
      <c r="AZ692" s="296"/>
      <c r="BA692" s="296"/>
      <c r="BB692" s="296"/>
      <c r="BC692" s="296"/>
      <c r="BD692" s="296"/>
      <c r="BE692" s="296"/>
      <c r="BF692" s="296"/>
      <c r="BG692" s="296"/>
      <c r="BH692" s="296"/>
      <c r="BI692" s="296"/>
      <c r="BJ692" s="296"/>
    </row>
    <row r="693" customFormat="false" ht="15.75" hidden="false" customHeight="false" outlineLevel="0" collapsed="false">
      <c r="A693" s="296"/>
      <c r="B693" s="296"/>
      <c r="C693" s="296"/>
      <c r="D693" s="296"/>
      <c r="E693" s="296"/>
      <c r="F693" s="296"/>
      <c r="G693" s="296"/>
      <c r="H693" s="296"/>
      <c r="I693" s="296"/>
      <c r="J693" s="296"/>
      <c r="K693" s="296"/>
      <c r="L693" s="296"/>
      <c r="M693" s="296"/>
      <c r="N693" s="296"/>
      <c r="O693" s="296"/>
      <c r="P693" s="296"/>
      <c r="Q693" s="296"/>
      <c r="R693" s="296"/>
      <c r="S693" s="296"/>
      <c r="T693" s="296"/>
      <c r="U693" s="296"/>
      <c r="V693" s="347"/>
      <c r="W693" s="296"/>
      <c r="X693" s="296"/>
      <c r="Y693" s="296"/>
      <c r="Z693" s="296"/>
      <c r="AA693" s="296"/>
      <c r="AB693" s="296"/>
      <c r="AC693" s="296"/>
      <c r="AD693" s="296"/>
      <c r="AE693" s="296"/>
      <c r="AF693" s="296"/>
      <c r="AG693" s="296"/>
      <c r="AH693" s="296"/>
      <c r="AI693" s="296"/>
      <c r="AJ693" s="296"/>
      <c r="AK693" s="296"/>
      <c r="AL693" s="296"/>
      <c r="AM693" s="296"/>
      <c r="AN693" s="296"/>
      <c r="AO693" s="296"/>
      <c r="AP693" s="296"/>
      <c r="AQ693" s="296"/>
      <c r="AR693" s="296"/>
      <c r="AS693" s="296"/>
      <c r="AT693" s="296"/>
      <c r="AU693" s="296"/>
      <c r="AV693" s="296"/>
      <c r="AW693" s="296"/>
      <c r="AX693" s="296"/>
      <c r="AY693" s="296"/>
      <c r="AZ693" s="296"/>
      <c r="BA693" s="296"/>
      <c r="BB693" s="296"/>
      <c r="BC693" s="296"/>
      <c r="BD693" s="296"/>
      <c r="BE693" s="296"/>
      <c r="BF693" s="296"/>
      <c r="BG693" s="296"/>
      <c r="BH693" s="296"/>
      <c r="BI693" s="296"/>
      <c r="BJ693" s="296"/>
    </row>
    <row r="694" customFormat="false" ht="15.75" hidden="false" customHeight="false" outlineLevel="0" collapsed="false">
      <c r="A694" s="296"/>
      <c r="B694" s="296"/>
      <c r="C694" s="296"/>
      <c r="D694" s="296"/>
      <c r="E694" s="296"/>
      <c r="F694" s="296"/>
      <c r="G694" s="296"/>
      <c r="H694" s="296"/>
      <c r="I694" s="296"/>
      <c r="J694" s="296"/>
      <c r="K694" s="296"/>
      <c r="L694" s="296"/>
      <c r="M694" s="296"/>
      <c r="N694" s="296"/>
      <c r="O694" s="296"/>
      <c r="P694" s="296"/>
      <c r="Q694" s="296"/>
      <c r="R694" s="296"/>
      <c r="S694" s="296"/>
      <c r="T694" s="296"/>
      <c r="U694" s="296"/>
      <c r="V694" s="347"/>
      <c r="W694" s="296"/>
      <c r="X694" s="296"/>
      <c r="Y694" s="296"/>
      <c r="Z694" s="296"/>
      <c r="AA694" s="296"/>
      <c r="AB694" s="296"/>
      <c r="AC694" s="296"/>
      <c r="AD694" s="296"/>
      <c r="AE694" s="296"/>
      <c r="AF694" s="296"/>
      <c r="AG694" s="296"/>
      <c r="AH694" s="296"/>
      <c r="AI694" s="296"/>
      <c r="AJ694" s="296"/>
      <c r="AK694" s="296"/>
      <c r="AL694" s="296"/>
      <c r="AM694" s="296"/>
      <c r="AN694" s="296"/>
      <c r="AO694" s="296"/>
      <c r="AP694" s="296"/>
      <c r="AQ694" s="296"/>
      <c r="AR694" s="296"/>
      <c r="AS694" s="296"/>
      <c r="AT694" s="296"/>
      <c r="AU694" s="296"/>
      <c r="AV694" s="296"/>
      <c r="AW694" s="296"/>
      <c r="AX694" s="296"/>
      <c r="AY694" s="296"/>
      <c r="AZ694" s="296"/>
      <c r="BA694" s="296"/>
      <c r="BB694" s="296"/>
      <c r="BC694" s="296"/>
      <c r="BD694" s="296"/>
      <c r="BE694" s="296"/>
      <c r="BF694" s="296"/>
      <c r="BG694" s="296"/>
      <c r="BH694" s="296"/>
      <c r="BI694" s="296"/>
      <c r="BJ694" s="296"/>
    </row>
    <row r="695" customFormat="false" ht="15.75" hidden="false" customHeight="false" outlineLevel="0" collapsed="false">
      <c r="A695" s="296"/>
      <c r="B695" s="296"/>
      <c r="C695" s="296"/>
      <c r="D695" s="296"/>
      <c r="E695" s="296"/>
      <c r="F695" s="296"/>
      <c r="G695" s="296"/>
      <c r="H695" s="296"/>
      <c r="I695" s="296"/>
      <c r="J695" s="296"/>
      <c r="K695" s="296"/>
      <c r="L695" s="296"/>
      <c r="M695" s="296"/>
      <c r="N695" s="296"/>
      <c r="O695" s="296"/>
      <c r="P695" s="296"/>
      <c r="Q695" s="296"/>
      <c r="R695" s="296"/>
      <c r="S695" s="296"/>
      <c r="T695" s="296"/>
      <c r="U695" s="296"/>
      <c r="V695" s="347"/>
      <c r="W695" s="296"/>
      <c r="X695" s="296"/>
      <c r="Y695" s="296"/>
      <c r="Z695" s="296"/>
      <c r="AA695" s="296"/>
      <c r="AB695" s="296"/>
      <c r="AC695" s="296"/>
      <c r="AD695" s="296"/>
      <c r="AE695" s="296"/>
      <c r="AF695" s="296"/>
      <c r="AG695" s="296"/>
      <c r="AH695" s="296"/>
      <c r="AI695" s="296"/>
      <c r="AJ695" s="296"/>
      <c r="AK695" s="296"/>
      <c r="AL695" s="296"/>
      <c r="AM695" s="296"/>
      <c r="AN695" s="296"/>
      <c r="AO695" s="296"/>
      <c r="AP695" s="296"/>
      <c r="AQ695" s="296"/>
      <c r="AR695" s="296"/>
      <c r="AS695" s="296"/>
      <c r="AT695" s="296"/>
      <c r="AU695" s="296"/>
      <c r="AV695" s="296"/>
      <c r="AW695" s="296"/>
      <c r="AX695" s="296"/>
      <c r="AY695" s="296"/>
      <c r="AZ695" s="296"/>
      <c r="BA695" s="296"/>
      <c r="BB695" s="296"/>
      <c r="BC695" s="296"/>
      <c r="BD695" s="296"/>
      <c r="BE695" s="296"/>
      <c r="BF695" s="296"/>
      <c r="BG695" s="296"/>
      <c r="BH695" s="296"/>
      <c r="BI695" s="296"/>
      <c r="BJ695" s="296"/>
    </row>
    <row r="696" customFormat="false" ht="15.75" hidden="false" customHeight="false" outlineLevel="0" collapsed="false">
      <c r="A696" s="296"/>
      <c r="B696" s="296"/>
      <c r="C696" s="296"/>
      <c r="D696" s="296"/>
      <c r="E696" s="296"/>
      <c r="F696" s="296"/>
      <c r="G696" s="296"/>
      <c r="H696" s="296"/>
      <c r="I696" s="296"/>
      <c r="J696" s="296"/>
      <c r="K696" s="296"/>
      <c r="L696" s="296"/>
      <c r="M696" s="296"/>
      <c r="N696" s="296"/>
      <c r="O696" s="296"/>
      <c r="P696" s="296"/>
      <c r="Q696" s="296"/>
      <c r="R696" s="296"/>
      <c r="S696" s="296"/>
      <c r="T696" s="296"/>
      <c r="U696" s="296"/>
      <c r="V696" s="347"/>
      <c r="W696" s="296"/>
      <c r="X696" s="296"/>
      <c r="Y696" s="296"/>
      <c r="Z696" s="296"/>
      <c r="AA696" s="296"/>
      <c r="AB696" s="296"/>
      <c r="AC696" s="296"/>
      <c r="AD696" s="296"/>
      <c r="AE696" s="296"/>
      <c r="AF696" s="296"/>
      <c r="AG696" s="296"/>
      <c r="AH696" s="296"/>
      <c r="AI696" s="296"/>
      <c r="AJ696" s="296"/>
      <c r="AK696" s="296"/>
      <c r="AL696" s="296"/>
      <c r="AM696" s="296"/>
      <c r="AN696" s="296"/>
      <c r="AO696" s="296"/>
      <c r="AP696" s="296"/>
      <c r="AQ696" s="296"/>
      <c r="AR696" s="296"/>
      <c r="AS696" s="296"/>
      <c r="AT696" s="296"/>
      <c r="AU696" s="296"/>
      <c r="AV696" s="296"/>
      <c r="AW696" s="296"/>
      <c r="AX696" s="296"/>
      <c r="AY696" s="296"/>
      <c r="AZ696" s="296"/>
      <c r="BA696" s="296"/>
      <c r="BB696" s="296"/>
      <c r="BC696" s="296"/>
      <c r="BD696" s="296"/>
      <c r="BE696" s="296"/>
      <c r="BF696" s="296"/>
      <c r="BG696" s="296"/>
      <c r="BH696" s="296"/>
      <c r="BI696" s="296"/>
      <c r="BJ696" s="296"/>
    </row>
    <row r="697" customFormat="false" ht="15.75" hidden="false" customHeight="false" outlineLevel="0" collapsed="false">
      <c r="A697" s="296"/>
      <c r="B697" s="296"/>
      <c r="C697" s="296"/>
      <c r="D697" s="296"/>
      <c r="E697" s="296"/>
      <c r="F697" s="296"/>
      <c r="G697" s="296"/>
      <c r="H697" s="296"/>
      <c r="I697" s="296"/>
      <c r="J697" s="296"/>
      <c r="K697" s="296"/>
      <c r="L697" s="296"/>
      <c r="M697" s="296"/>
      <c r="N697" s="296"/>
      <c r="O697" s="296"/>
      <c r="P697" s="296"/>
      <c r="Q697" s="296"/>
      <c r="R697" s="296"/>
      <c r="S697" s="296"/>
      <c r="T697" s="296"/>
      <c r="U697" s="296"/>
      <c r="V697" s="347"/>
      <c r="W697" s="296"/>
      <c r="X697" s="296"/>
      <c r="Y697" s="296"/>
      <c r="Z697" s="296"/>
      <c r="AA697" s="296"/>
      <c r="AB697" s="296"/>
      <c r="AC697" s="296"/>
      <c r="AD697" s="296"/>
      <c r="AE697" s="296"/>
      <c r="AF697" s="296"/>
      <c r="AG697" s="296"/>
      <c r="AH697" s="296"/>
      <c r="AI697" s="296"/>
      <c r="AJ697" s="296"/>
      <c r="AK697" s="296"/>
      <c r="AL697" s="296"/>
      <c r="AM697" s="296"/>
      <c r="AN697" s="296"/>
      <c r="AO697" s="296"/>
      <c r="AP697" s="296"/>
      <c r="AQ697" s="296"/>
      <c r="AR697" s="296"/>
      <c r="AS697" s="296"/>
      <c r="AT697" s="296"/>
      <c r="AU697" s="296"/>
      <c r="AV697" s="296"/>
      <c r="AW697" s="296"/>
      <c r="AX697" s="296"/>
      <c r="AY697" s="296"/>
      <c r="AZ697" s="296"/>
      <c r="BA697" s="296"/>
      <c r="BB697" s="296"/>
      <c r="BC697" s="296"/>
      <c r="BD697" s="296"/>
      <c r="BE697" s="296"/>
      <c r="BF697" s="296"/>
      <c r="BG697" s="296"/>
      <c r="BH697" s="296"/>
      <c r="BI697" s="296"/>
      <c r="BJ697" s="296"/>
    </row>
    <row r="698" customFormat="false" ht="15.75" hidden="false" customHeight="false" outlineLevel="0" collapsed="false">
      <c r="A698" s="296"/>
      <c r="B698" s="296"/>
      <c r="C698" s="296"/>
      <c r="D698" s="296"/>
      <c r="E698" s="296"/>
      <c r="F698" s="296"/>
      <c r="G698" s="296"/>
      <c r="H698" s="296"/>
      <c r="I698" s="296"/>
      <c r="J698" s="296"/>
      <c r="K698" s="296"/>
      <c r="L698" s="296"/>
      <c r="M698" s="296"/>
      <c r="N698" s="296"/>
      <c r="O698" s="296"/>
      <c r="P698" s="296"/>
      <c r="Q698" s="296"/>
      <c r="R698" s="296"/>
      <c r="S698" s="296"/>
      <c r="T698" s="296"/>
      <c r="U698" s="296"/>
      <c r="V698" s="347"/>
      <c r="W698" s="296"/>
      <c r="X698" s="296"/>
      <c r="Y698" s="296"/>
      <c r="Z698" s="296"/>
      <c r="AA698" s="296"/>
      <c r="AB698" s="296"/>
      <c r="AC698" s="296"/>
      <c r="AD698" s="296"/>
      <c r="AE698" s="296"/>
      <c r="AF698" s="296"/>
      <c r="AG698" s="296"/>
      <c r="AH698" s="296"/>
      <c r="AI698" s="296"/>
      <c r="AJ698" s="296"/>
      <c r="AK698" s="296"/>
      <c r="AL698" s="296"/>
      <c r="AM698" s="296"/>
      <c r="AN698" s="296"/>
      <c r="AO698" s="296"/>
      <c r="AP698" s="296"/>
      <c r="AQ698" s="296"/>
      <c r="AR698" s="296"/>
      <c r="AS698" s="296"/>
      <c r="AT698" s="296"/>
      <c r="AU698" s="296"/>
      <c r="AV698" s="296"/>
      <c r="AW698" s="296"/>
      <c r="AX698" s="296"/>
      <c r="AY698" s="296"/>
      <c r="AZ698" s="296"/>
      <c r="BA698" s="296"/>
      <c r="BB698" s="296"/>
      <c r="BC698" s="296"/>
      <c r="BD698" s="296"/>
      <c r="BE698" s="296"/>
      <c r="BF698" s="296"/>
      <c r="BG698" s="296"/>
      <c r="BH698" s="296"/>
      <c r="BI698" s="296"/>
      <c r="BJ698" s="296"/>
    </row>
    <row r="699" customFormat="false" ht="15.75" hidden="false" customHeight="false" outlineLevel="0" collapsed="false">
      <c r="A699" s="296"/>
      <c r="B699" s="296"/>
      <c r="C699" s="296"/>
      <c r="D699" s="296"/>
      <c r="E699" s="296"/>
      <c r="F699" s="296"/>
      <c r="G699" s="296"/>
      <c r="H699" s="296"/>
      <c r="I699" s="296"/>
      <c r="J699" s="296"/>
      <c r="K699" s="296"/>
      <c r="L699" s="296"/>
      <c r="M699" s="296"/>
      <c r="N699" s="296"/>
      <c r="O699" s="296"/>
      <c r="P699" s="296"/>
      <c r="Q699" s="296"/>
      <c r="R699" s="296"/>
      <c r="S699" s="296"/>
      <c r="T699" s="296"/>
      <c r="U699" s="296"/>
      <c r="V699" s="347"/>
      <c r="W699" s="296"/>
      <c r="X699" s="296"/>
      <c r="Y699" s="296"/>
      <c r="Z699" s="296"/>
      <c r="AA699" s="296"/>
      <c r="AB699" s="296"/>
      <c r="AC699" s="296"/>
      <c r="AD699" s="296"/>
      <c r="AE699" s="296"/>
      <c r="AF699" s="296"/>
      <c r="AG699" s="296"/>
      <c r="AH699" s="296"/>
      <c r="AI699" s="296"/>
      <c r="AJ699" s="296"/>
      <c r="AK699" s="296"/>
      <c r="AL699" s="296"/>
      <c r="AM699" s="296"/>
      <c r="AN699" s="296"/>
      <c r="AO699" s="296"/>
      <c r="AP699" s="296"/>
      <c r="AQ699" s="296"/>
      <c r="AR699" s="296"/>
      <c r="AS699" s="296"/>
      <c r="AT699" s="296"/>
      <c r="AU699" s="296"/>
      <c r="AV699" s="296"/>
      <c r="AW699" s="296"/>
      <c r="AX699" s="296"/>
      <c r="AY699" s="296"/>
      <c r="AZ699" s="296"/>
      <c r="BA699" s="296"/>
      <c r="BB699" s="296"/>
      <c r="BC699" s="296"/>
      <c r="BD699" s="296"/>
      <c r="BE699" s="296"/>
      <c r="BF699" s="296"/>
      <c r="BG699" s="296"/>
      <c r="BH699" s="296"/>
      <c r="BI699" s="296"/>
      <c r="BJ699" s="296"/>
    </row>
    <row r="700" customFormat="false" ht="15.75" hidden="false" customHeight="false" outlineLevel="0" collapsed="false">
      <c r="A700" s="296"/>
      <c r="B700" s="296"/>
      <c r="C700" s="296"/>
      <c r="D700" s="296"/>
      <c r="E700" s="296"/>
      <c r="F700" s="296"/>
      <c r="G700" s="296"/>
      <c r="H700" s="296"/>
      <c r="I700" s="296"/>
      <c r="J700" s="296"/>
      <c r="K700" s="296"/>
      <c r="L700" s="296"/>
      <c r="M700" s="296"/>
      <c r="N700" s="296"/>
      <c r="O700" s="296"/>
      <c r="P700" s="296"/>
      <c r="Q700" s="296"/>
      <c r="R700" s="296"/>
      <c r="S700" s="296"/>
      <c r="T700" s="296"/>
      <c r="U700" s="296"/>
      <c r="V700" s="347"/>
      <c r="W700" s="296"/>
      <c r="X700" s="296"/>
      <c r="Y700" s="296"/>
      <c r="Z700" s="296"/>
      <c r="AA700" s="296"/>
      <c r="AB700" s="296"/>
      <c r="AC700" s="296"/>
      <c r="AD700" s="296"/>
      <c r="AE700" s="296"/>
      <c r="AF700" s="296"/>
      <c r="AG700" s="296"/>
      <c r="AH700" s="296"/>
      <c r="AI700" s="296"/>
      <c r="AJ700" s="296"/>
      <c r="AK700" s="296"/>
      <c r="AL700" s="296"/>
      <c r="AM700" s="296"/>
      <c r="AN700" s="296"/>
      <c r="AO700" s="296"/>
      <c r="AP700" s="296"/>
      <c r="AQ700" s="296"/>
      <c r="AR700" s="296"/>
      <c r="AS700" s="296"/>
      <c r="AT700" s="296"/>
      <c r="AU700" s="296"/>
      <c r="AV700" s="296"/>
      <c r="AW700" s="296"/>
      <c r="AX700" s="296"/>
      <c r="AY700" s="296"/>
      <c r="AZ700" s="296"/>
      <c r="BA700" s="296"/>
      <c r="BB700" s="296"/>
      <c r="BC700" s="296"/>
      <c r="BD700" s="296"/>
      <c r="BE700" s="296"/>
      <c r="BF700" s="296"/>
      <c r="BG700" s="296"/>
      <c r="BH700" s="296"/>
      <c r="BI700" s="296"/>
      <c r="BJ700" s="296"/>
    </row>
    <row r="701" customFormat="false" ht="15.75" hidden="false" customHeight="false" outlineLevel="0" collapsed="false">
      <c r="A701" s="296"/>
      <c r="B701" s="296"/>
      <c r="C701" s="296"/>
      <c r="D701" s="296"/>
      <c r="E701" s="296"/>
      <c r="F701" s="296"/>
      <c r="G701" s="296"/>
      <c r="H701" s="296"/>
      <c r="I701" s="296"/>
      <c r="J701" s="296"/>
      <c r="K701" s="296"/>
      <c r="L701" s="296"/>
      <c r="M701" s="296"/>
      <c r="N701" s="296"/>
      <c r="O701" s="296"/>
      <c r="P701" s="296"/>
      <c r="Q701" s="296"/>
      <c r="R701" s="296"/>
      <c r="S701" s="296"/>
      <c r="T701" s="296"/>
      <c r="U701" s="296"/>
      <c r="V701" s="347"/>
      <c r="W701" s="296"/>
      <c r="X701" s="296"/>
      <c r="Y701" s="296"/>
      <c r="Z701" s="296"/>
      <c r="AA701" s="296"/>
      <c r="AB701" s="296"/>
      <c r="AC701" s="296"/>
      <c r="AD701" s="296"/>
      <c r="AE701" s="296"/>
      <c r="AF701" s="296"/>
      <c r="AG701" s="296"/>
      <c r="AH701" s="296"/>
      <c r="AI701" s="296"/>
      <c r="AJ701" s="296"/>
      <c r="AK701" s="296"/>
      <c r="AL701" s="296"/>
      <c r="AM701" s="296"/>
      <c r="AN701" s="296"/>
      <c r="AO701" s="296"/>
      <c r="AP701" s="296"/>
      <c r="AQ701" s="296"/>
      <c r="AR701" s="296"/>
      <c r="AS701" s="296"/>
      <c r="AT701" s="296"/>
      <c r="AU701" s="296"/>
      <c r="AV701" s="296"/>
      <c r="AW701" s="296"/>
      <c r="AX701" s="296"/>
      <c r="AY701" s="296"/>
      <c r="AZ701" s="296"/>
      <c r="BA701" s="296"/>
      <c r="BB701" s="296"/>
      <c r="BC701" s="296"/>
      <c r="BD701" s="296"/>
      <c r="BE701" s="296"/>
      <c r="BF701" s="296"/>
      <c r="BG701" s="296"/>
      <c r="BH701" s="296"/>
      <c r="BI701" s="296"/>
      <c r="BJ701" s="296"/>
    </row>
    <row r="702" customFormat="false" ht="15.75" hidden="false" customHeight="false" outlineLevel="0" collapsed="false">
      <c r="A702" s="296"/>
      <c r="B702" s="296"/>
      <c r="C702" s="296"/>
      <c r="D702" s="296"/>
      <c r="E702" s="296"/>
      <c r="F702" s="296"/>
      <c r="G702" s="296"/>
      <c r="H702" s="296"/>
      <c r="I702" s="296"/>
      <c r="J702" s="296"/>
      <c r="K702" s="296"/>
      <c r="L702" s="296"/>
      <c r="M702" s="296"/>
      <c r="N702" s="296"/>
      <c r="O702" s="296"/>
      <c r="P702" s="296"/>
      <c r="Q702" s="296"/>
      <c r="R702" s="296"/>
      <c r="S702" s="296"/>
      <c r="T702" s="296"/>
      <c r="U702" s="296"/>
      <c r="V702" s="347"/>
      <c r="W702" s="296"/>
      <c r="X702" s="296"/>
      <c r="Y702" s="296"/>
      <c r="Z702" s="296"/>
      <c r="AA702" s="296"/>
      <c r="AB702" s="296"/>
      <c r="AC702" s="296"/>
      <c r="AD702" s="296"/>
      <c r="AE702" s="296"/>
      <c r="AF702" s="296"/>
      <c r="AG702" s="296"/>
      <c r="AH702" s="296"/>
      <c r="AI702" s="296"/>
      <c r="AJ702" s="296"/>
      <c r="AK702" s="296"/>
      <c r="AL702" s="296"/>
      <c r="AM702" s="296"/>
      <c r="AN702" s="296"/>
      <c r="AO702" s="296"/>
      <c r="AP702" s="296"/>
      <c r="AQ702" s="296"/>
      <c r="AR702" s="296"/>
      <c r="AS702" s="296"/>
      <c r="AT702" s="296"/>
      <c r="AU702" s="296"/>
      <c r="AV702" s="296"/>
      <c r="AW702" s="296"/>
      <c r="AX702" s="296"/>
      <c r="AY702" s="296"/>
      <c r="AZ702" s="296"/>
      <c r="BA702" s="296"/>
      <c r="BB702" s="296"/>
      <c r="BC702" s="296"/>
      <c r="BD702" s="296"/>
      <c r="BE702" s="296"/>
      <c r="BF702" s="296"/>
      <c r="BG702" s="296"/>
      <c r="BH702" s="296"/>
      <c r="BI702" s="296"/>
      <c r="BJ702" s="296"/>
    </row>
    <row r="703" customFormat="false" ht="15.75" hidden="false" customHeight="false" outlineLevel="0" collapsed="false">
      <c r="A703" s="296"/>
      <c r="B703" s="296"/>
      <c r="C703" s="296"/>
      <c r="D703" s="296"/>
      <c r="E703" s="296"/>
      <c r="F703" s="296"/>
      <c r="G703" s="296"/>
      <c r="H703" s="296"/>
      <c r="I703" s="296"/>
      <c r="J703" s="296"/>
      <c r="K703" s="296"/>
      <c r="L703" s="296"/>
      <c r="M703" s="296"/>
      <c r="N703" s="296"/>
      <c r="O703" s="296"/>
      <c r="P703" s="296"/>
      <c r="Q703" s="296"/>
      <c r="R703" s="296"/>
      <c r="S703" s="296"/>
      <c r="T703" s="296"/>
      <c r="U703" s="296"/>
      <c r="V703" s="347"/>
      <c r="W703" s="296"/>
      <c r="X703" s="296"/>
      <c r="Y703" s="296"/>
      <c r="Z703" s="296"/>
      <c r="AA703" s="296"/>
      <c r="AB703" s="296"/>
      <c r="AC703" s="296"/>
      <c r="AD703" s="296"/>
      <c r="AE703" s="296"/>
      <c r="AF703" s="296"/>
      <c r="AG703" s="296"/>
      <c r="AH703" s="296"/>
      <c r="AI703" s="296"/>
      <c r="AJ703" s="296"/>
      <c r="AK703" s="296"/>
      <c r="AL703" s="296"/>
      <c r="AM703" s="296"/>
      <c r="AN703" s="296"/>
      <c r="AO703" s="296"/>
      <c r="AP703" s="296"/>
      <c r="AQ703" s="296"/>
      <c r="AR703" s="296"/>
      <c r="AS703" s="296"/>
      <c r="AT703" s="296"/>
      <c r="AU703" s="296"/>
      <c r="AV703" s="296"/>
      <c r="AW703" s="296"/>
      <c r="AX703" s="296"/>
      <c r="AY703" s="296"/>
      <c r="AZ703" s="296"/>
      <c r="BA703" s="296"/>
      <c r="BB703" s="296"/>
      <c r="BC703" s="296"/>
      <c r="BD703" s="296"/>
      <c r="BE703" s="296"/>
      <c r="BF703" s="296"/>
      <c r="BG703" s="296"/>
      <c r="BH703" s="296"/>
      <c r="BI703" s="296"/>
      <c r="BJ703" s="296"/>
    </row>
    <row r="704" customFormat="false" ht="15.75" hidden="false" customHeight="false" outlineLevel="0" collapsed="false">
      <c r="A704" s="296"/>
      <c r="B704" s="296"/>
      <c r="C704" s="296"/>
      <c r="D704" s="296"/>
      <c r="E704" s="296"/>
      <c r="F704" s="296"/>
      <c r="G704" s="296"/>
      <c r="H704" s="296"/>
      <c r="I704" s="296"/>
      <c r="J704" s="296"/>
      <c r="K704" s="296"/>
      <c r="L704" s="296"/>
      <c r="M704" s="296"/>
      <c r="N704" s="296"/>
      <c r="O704" s="296"/>
      <c r="P704" s="296"/>
      <c r="Q704" s="296"/>
      <c r="R704" s="296"/>
      <c r="S704" s="296"/>
      <c r="T704" s="296"/>
      <c r="U704" s="296"/>
      <c r="V704" s="347"/>
      <c r="W704" s="296"/>
      <c r="X704" s="296"/>
      <c r="Y704" s="296"/>
      <c r="Z704" s="296"/>
      <c r="AA704" s="296"/>
      <c r="AB704" s="296"/>
      <c r="AC704" s="296"/>
      <c r="AD704" s="296"/>
      <c r="AE704" s="296"/>
      <c r="AF704" s="296"/>
      <c r="AG704" s="296"/>
      <c r="AH704" s="296"/>
      <c r="AI704" s="296"/>
      <c r="AJ704" s="296"/>
      <c r="AK704" s="296"/>
      <c r="AL704" s="296"/>
      <c r="AM704" s="296"/>
      <c r="AN704" s="296"/>
      <c r="AO704" s="296"/>
      <c r="AP704" s="296"/>
      <c r="AQ704" s="296"/>
      <c r="AR704" s="296"/>
      <c r="AS704" s="296"/>
      <c r="AT704" s="296"/>
      <c r="AU704" s="296"/>
      <c r="AV704" s="296"/>
      <c r="AW704" s="296"/>
      <c r="AX704" s="296"/>
      <c r="AY704" s="296"/>
      <c r="AZ704" s="296"/>
      <c r="BA704" s="296"/>
      <c r="BB704" s="296"/>
      <c r="BC704" s="296"/>
      <c r="BD704" s="296"/>
      <c r="BE704" s="296"/>
      <c r="BF704" s="296"/>
      <c r="BG704" s="296"/>
      <c r="BH704" s="296"/>
      <c r="BI704" s="296"/>
      <c r="BJ704" s="296"/>
    </row>
    <row r="705" customFormat="false" ht="15.75" hidden="false" customHeight="false" outlineLevel="0" collapsed="false">
      <c r="A705" s="296"/>
      <c r="B705" s="296"/>
      <c r="C705" s="296"/>
      <c r="D705" s="296"/>
      <c r="E705" s="296"/>
      <c r="F705" s="296"/>
      <c r="G705" s="296"/>
      <c r="H705" s="296"/>
      <c r="I705" s="296"/>
      <c r="J705" s="296"/>
      <c r="K705" s="296"/>
      <c r="L705" s="296"/>
      <c r="M705" s="296"/>
      <c r="N705" s="296"/>
      <c r="O705" s="296"/>
      <c r="P705" s="296"/>
      <c r="Q705" s="296"/>
      <c r="R705" s="296"/>
      <c r="S705" s="296"/>
      <c r="T705" s="296"/>
      <c r="U705" s="296"/>
      <c r="V705" s="347"/>
      <c r="W705" s="296"/>
      <c r="X705" s="296"/>
      <c r="Y705" s="296"/>
      <c r="Z705" s="296"/>
      <c r="AA705" s="296"/>
      <c r="AB705" s="296"/>
      <c r="AC705" s="296"/>
      <c r="AD705" s="296"/>
      <c r="AE705" s="296"/>
      <c r="AF705" s="296"/>
      <c r="AG705" s="296"/>
      <c r="AH705" s="296"/>
      <c r="AI705" s="296"/>
      <c r="AJ705" s="296"/>
      <c r="AK705" s="296"/>
      <c r="AL705" s="296"/>
      <c r="AM705" s="296"/>
      <c r="AN705" s="296"/>
      <c r="AO705" s="296"/>
      <c r="AP705" s="296"/>
      <c r="AQ705" s="296"/>
      <c r="AR705" s="296"/>
      <c r="AS705" s="296"/>
      <c r="AT705" s="296"/>
      <c r="AU705" s="296"/>
      <c r="AV705" s="296"/>
      <c r="AW705" s="296"/>
      <c r="AX705" s="296"/>
      <c r="AY705" s="296"/>
      <c r="AZ705" s="296"/>
      <c r="BA705" s="296"/>
      <c r="BB705" s="296"/>
      <c r="BC705" s="296"/>
      <c r="BD705" s="296"/>
      <c r="BE705" s="296"/>
      <c r="BF705" s="296"/>
      <c r="BG705" s="296"/>
      <c r="BH705" s="296"/>
      <c r="BI705" s="296"/>
      <c r="BJ705" s="296"/>
    </row>
    <row r="706" customFormat="false" ht="15.75" hidden="false" customHeight="false" outlineLevel="0" collapsed="false">
      <c r="A706" s="296"/>
      <c r="B706" s="296"/>
      <c r="C706" s="296"/>
      <c r="D706" s="296"/>
      <c r="E706" s="296"/>
      <c r="F706" s="296"/>
      <c r="G706" s="296"/>
      <c r="H706" s="296"/>
      <c r="I706" s="296"/>
      <c r="J706" s="296"/>
      <c r="K706" s="296"/>
      <c r="L706" s="296"/>
      <c r="M706" s="296"/>
      <c r="N706" s="296"/>
      <c r="O706" s="296"/>
      <c r="P706" s="296"/>
      <c r="Q706" s="296"/>
      <c r="R706" s="296"/>
      <c r="S706" s="296"/>
      <c r="T706" s="296"/>
      <c r="U706" s="296"/>
      <c r="V706" s="347"/>
      <c r="W706" s="296"/>
      <c r="X706" s="296"/>
      <c r="Y706" s="296"/>
      <c r="Z706" s="296"/>
      <c r="AA706" s="296"/>
      <c r="AB706" s="296"/>
      <c r="AC706" s="296"/>
      <c r="AD706" s="296"/>
      <c r="AE706" s="296"/>
      <c r="AF706" s="296"/>
      <c r="AG706" s="296"/>
      <c r="AH706" s="296"/>
      <c r="AI706" s="296"/>
      <c r="AJ706" s="296"/>
      <c r="AK706" s="296"/>
      <c r="AL706" s="296"/>
      <c r="AM706" s="296"/>
      <c r="AN706" s="296"/>
      <c r="AO706" s="296"/>
      <c r="AP706" s="296"/>
      <c r="AQ706" s="296"/>
      <c r="AR706" s="296"/>
      <c r="AS706" s="296"/>
      <c r="AT706" s="296"/>
      <c r="AU706" s="296"/>
      <c r="AV706" s="296"/>
      <c r="AW706" s="296"/>
      <c r="AX706" s="296"/>
      <c r="AY706" s="296"/>
      <c r="AZ706" s="296"/>
      <c r="BA706" s="296"/>
      <c r="BB706" s="296"/>
      <c r="BC706" s="296"/>
      <c r="BD706" s="296"/>
      <c r="BE706" s="296"/>
      <c r="BF706" s="296"/>
      <c r="BG706" s="296"/>
      <c r="BH706" s="296"/>
      <c r="BI706" s="296"/>
      <c r="BJ706" s="296"/>
    </row>
    <row r="707" customFormat="false" ht="15.75" hidden="false" customHeight="false" outlineLevel="0" collapsed="false">
      <c r="A707" s="296"/>
      <c r="B707" s="296"/>
      <c r="C707" s="296"/>
      <c r="D707" s="296"/>
      <c r="E707" s="296"/>
      <c r="F707" s="296"/>
      <c r="G707" s="296"/>
      <c r="H707" s="296"/>
      <c r="I707" s="296"/>
      <c r="J707" s="296"/>
      <c r="K707" s="296"/>
      <c r="L707" s="296"/>
      <c r="M707" s="296"/>
      <c r="N707" s="296"/>
      <c r="O707" s="296"/>
      <c r="P707" s="296"/>
      <c r="Q707" s="296"/>
      <c r="R707" s="296"/>
      <c r="S707" s="296"/>
      <c r="T707" s="296"/>
      <c r="U707" s="296"/>
      <c r="V707" s="347"/>
      <c r="W707" s="296"/>
      <c r="X707" s="296"/>
      <c r="Y707" s="296"/>
      <c r="Z707" s="296"/>
      <c r="AA707" s="296"/>
      <c r="AB707" s="296"/>
      <c r="AC707" s="296"/>
      <c r="AD707" s="296"/>
      <c r="AE707" s="296"/>
      <c r="AF707" s="296"/>
      <c r="AG707" s="296"/>
      <c r="AH707" s="296"/>
      <c r="AI707" s="296"/>
      <c r="AJ707" s="296"/>
      <c r="AK707" s="296"/>
      <c r="AL707" s="296"/>
      <c r="AM707" s="296"/>
      <c r="AN707" s="296"/>
      <c r="AO707" s="296"/>
      <c r="AP707" s="296"/>
      <c r="AQ707" s="296"/>
      <c r="AR707" s="296"/>
      <c r="AS707" s="296"/>
      <c r="AT707" s="296"/>
      <c r="AU707" s="296"/>
      <c r="AV707" s="296"/>
      <c r="AW707" s="296"/>
      <c r="AX707" s="296"/>
      <c r="AY707" s="296"/>
      <c r="AZ707" s="296"/>
      <c r="BA707" s="296"/>
      <c r="BB707" s="296"/>
      <c r="BC707" s="296"/>
      <c r="BD707" s="296"/>
      <c r="BE707" s="296"/>
      <c r="BF707" s="296"/>
      <c r="BG707" s="296"/>
      <c r="BH707" s="296"/>
      <c r="BI707" s="296"/>
      <c r="BJ707" s="296"/>
    </row>
    <row r="708" customFormat="false" ht="15.75" hidden="false" customHeight="false" outlineLevel="0" collapsed="false">
      <c r="A708" s="296"/>
      <c r="B708" s="296"/>
      <c r="C708" s="296"/>
      <c r="D708" s="296"/>
      <c r="E708" s="296"/>
      <c r="F708" s="296"/>
      <c r="G708" s="296"/>
      <c r="H708" s="296"/>
      <c r="I708" s="296"/>
      <c r="J708" s="296"/>
      <c r="K708" s="296"/>
      <c r="L708" s="296"/>
      <c r="M708" s="296"/>
      <c r="N708" s="296"/>
      <c r="O708" s="296"/>
      <c r="P708" s="296"/>
      <c r="Q708" s="296"/>
      <c r="R708" s="296"/>
      <c r="S708" s="296"/>
      <c r="T708" s="296"/>
      <c r="U708" s="296"/>
      <c r="V708" s="347"/>
      <c r="W708" s="296"/>
      <c r="X708" s="296"/>
      <c r="Y708" s="296"/>
      <c r="Z708" s="296"/>
      <c r="AA708" s="296"/>
      <c r="AB708" s="296"/>
      <c r="AC708" s="296"/>
      <c r="AD708" s="296"/>
      <c r="AE708" s="296"/>
      <c r="AF708" s="296"/>
      <c r="AG708" s="296"/>
      <c r="AH708" s="296"/>
      <c r="AI708" s="296"/>
      <c r="AJ708" s="296"/>
      <c r="AK708" s="296"/>
      <c r="AL708" s="296"/>
      <c r="AM708" s="296"/>
      <c r="AN708" s="296"/>
      <c r="AO708" s="296"/>
      <c r="AP708" s="296"/>
      <c r="AQ708" s="296"/>
      <c r="AR708" s="296"/>
      <c r="AS708" s="296"/>
      <c r="AT708" s="296"/>
      <c r="AU708" s="296"/>
      <c r="AV708" s="296"/>
      <c r="AW708" s="296"/>
      <c r="AX708" s="296"/>
      <c r="AY708" s="296"/>
      <c r="AZ708" s="296"/>
      <c r="BA708" s="296"/>
      <c r="BB708" s="296"/>
      <c r="BC708" s="296"/>
      <c r="BD708" s="296"/>
      <c r="BE708" s="296"/>
      <c r="BF708" s="296"/>
      <c r="BG708" s="296"/>
      <c r="BH708" s="296"/>
      <c r="BI708" s="296"/>
      <c r="BJ708" s="296"/>
    </row>
    <row r="709" customFormat="false" ht="15.75" hidden="false" customHeight="false" outlineLevel="0" collapsed="false">
      <c r="A709" s="296"/>
      <c r="B709" s="296"/>
      <c r="C709" s="296"/>
      <c r="D709" s="296"/>
      <c r="E709" s="296"/>
      <c r="F709" s="296"/>
      <c r="G709" s="296"/>
      <c r="H709" s="296"/>
      <c r="I709" s="296"/>
      <c r="J709" s="296"/>
      <c r="K709" s="296"/>
      <c r="L709" s="296"/>
      <c r="M709" s="296"/>
      <c r="N709" s="296"/>
      <c r="O709" s="296"/>
      <c r="P709" s="296"/>
      <c r="Q709" s="296"/>
      <c r="R709" s="296"/>
      <c r="S709" s="296"/>
      <c r="T709" s="296"/>
      <c r="U709" s="296"/>
      <c r="V709" s="347"/>
      <c r="W709" s="296"/>
      <c r="X709" s="296"/>
      <c r="Y709" s="296"/>
      <c r="Z709" s="296"/>
      <c r="AA709" s="296"/>
      <c r="AB709" s="296"/>
      <c r="AC709" s="296"/>
      <c r="AD709" s="296"/>
      <c r="AE709" s="296"/>
      <c r="AF709" s="296"/>
      <c r="AG709" s="296"/>
      <c r="AH709" s="296"/>
      <c r="AI709" s="296"/>
      <c r="AJ709" s="296"/>
      <c r="AK709" s="296"/>
      <c r="AL709" s="296"/>
      <c r="AM709" s="296"/>
      <c r="AN709" s="296"/>
      <c r="AO709" s="296"/>
      <c r="AP709" s="296"/>
      <c r="AQ709" s="296"/>
      <c r="AR709" s="296"/>
      <c r="AS709" s="296"/>
      <c r="AT709" s="296"/>
      <c r="AU709" s="296"/>
      <c r="AV709" s="296"/>
      <c r="AW709" s="296"/>
      <c r="AX709" s="296"/>
      <c r="AY709" s="296"/>
      <c r="AZ709" s="296"/>
      <c r="BA709" s="296"/>
      <c r="BB709" s="296"/>
      <c r="BC709" s="296"/>
      <c r="BD709" s="296"/>
      <c r="BE709" s="296"/>
      <c r="BF709" s="296"/>
      <c r="BG709" s="296"/>
      <c r="BH709" s="296"/>
      <c r="BI709" s="296"/>
      <c r="BJ709" s="296"/>
    </row>
    <row r="710" customFormat="false" ht="15.75" hidden="false" customHeight="false" outlineLevel="0" collapsed="false">
      <c r="A710" s="296"/>
      <c r="B710" s="296"/>
      <c r="C710" s="296"/>
      <c r="D710" s="296"/>
      <c r="E710" s="296"/>
      <c r="F710" s="296"/>
      <c r="G710" s="296"/>
      <c r="H710" s="296"/>
      <c r="I710" s="296"/>
      <c r="J710" s="296"/>
      <c r="K710" s="296"/>
      <c r="L710" s="296"/>
      <c r="M710" s="296"/>
      <c r="N710" s="296"/>
      <c r="O710" s="296"/>
      <c r="P710" s="296"/>
      <c r="Q710" s="296"/>
      <c r="R710" s="296"/>
      <c r="S710" s="296"/>
      <c r="T710" s="296"/>
      <c r="U710" s="296"/>
      <c r="V710" s="347"/>
      <c r="W710" s="296"/>
      <c r="X710" s="296"/>
      <c r="Y710" s="296"/>
      <c r="Z710" s="296"/>
      <c r="AA710" s="296"/>
      <c r="AB710" s="296"/>
      <c r="AC710" s="296"/>
      <c r="AD710" s="296"/>
      <c r="AE710" s="296"/>
      <c r="AF710" s="296"/>
      <c r="AG710" s="296"/>
      <c r="AH710" s="296"/>
      <c r="AI710" s="296"/>
      <c r="AJ710" s="296"/>
      <c r="AK710" s="296"/>
      <c r="AL710" s="296"/>
      <c r="AM710" s="296"/>
      <c r="AN710" s="296"/>
      <c r="AO710" s="296"/>
      <c r="AP710" s="296"/>
      <c r="AQ710" s="296"/>
      <c r="AR710" s="296"/>
      <c r="AS710" s="296"/>
      <c r="AT710" s="296"/>
      <c r="AU710" s="296"/>
      <c r="AV710" s="296"/>
      <c r="AW710" s="296"/>
      <c r="AX710" s="296"/>
      <c r="AY710" s="296"/>
      <c r="AZ710" s="296"/>
      <c r="BA710" s="296"/>
      <c r="BB710" s="296"/>
      <c r="BC710" s="296"/>
      <c r="BD710" s="296"/>
      <c r="BE710" s="296"/>
      <c r="BF710" s="296"/>
      <c r="BG710" s="296"/>
      <c r="BH710" s="296"/>
      <c r="BI710" s="296"/>
      <c r="BJ710" s="296"/>
    </row>
    <row r="711" customFormat="false" ht="15.75" hidden="false" customHeight="false" outlineLevel="0" collapsed="false">
      <c r="A711" s="296"/>
      <c r="B711" s="296"/>
      <c r="C711" s="296"/>
      <c r="D711" s="296"/>
      <c r="E711" s="296"/>
      <c r="F711" s="296"/>
      <c r="G711" s="296"/>
      <c r="H711" s="296"/>
      <c r="I711" s="296"/>
      <c r="J711" s="296"/>
      <c r="K711" s="296"/>
      <c r="L711" s="296"/>
      <c r="M711" s="296"/>
      <c r="N711" s="296"/>
      <c r="O711" s="296"/>
      <c r="P711" s="296"/>
      <c r="Q711" s="296"/>
      <c r="R711" s="296"/>
      <c r="S711" s="296"/>
      <c r="T711" s="296"/>
      <c r="U711" s="296"/>
      <c r="V711" s="347"/>
      <c r="W711" s="296"/>
      <c r="X711" s="296"/>
      <c r="Y711" s="296"/>
      <c r="Z711" s="296"/>
      <c r="AA711" s="296"/>
      <c r="AB711" s="296"/>
      <c r="AC711" s="296"/>
      <c r="AD711" s="296"/>
      <c r="AE711" s="296"/>
      <c r="AF711" s="296"/>
      <c r="AG711" s="296"/>
      <c r="AH711" s="296"/>
      <c r="AI711" s="296"/>
      <c r="AJ711" s="296"/>
      <c r="AK711" s="296"/>
      <c r="AL711" s="296"/>
      <c r="AM711" s="296"/>
      <c r="AN711" s="296"/>
      <c r="AO711" s="296"/>
      <c r="AP711" s="296"/>
      <c r="AQ711" s="296"/>
      <c r="AR711" s="296"/>
      <c r="AS711" s="296"/>
      <c r="AT711" s="296"/>
      <c r="AU711" s="296"/>
      <c r="AV711" s="296"/>
      <c r="AW711" s="296"/>
      <c r="AX711" s="296"/>
      <c r="AY711" s="296"/>
      <c r="AZ711" s="296"/>
      <c r="BA711" s="296"/>
      <c r="BB711" s="296"/>
      <c r="BC711" s="296"/>
      <c r="BD711" s="296"/>
      <c r="BE711" s="296"/>
      <c r="BF711" s="296"/>
      <c r="BG711" s="296"/>
      <c r="BH711" s="296"/>
      <c r="BI711" s="296"/>
      <c r="BJ711" s="296"/>
    </row>
    <row r="712" customFormat="false" ht="15.75" hidden="false" customHeight="false" outlineLevel="0" collapsed="false">
      <c r="A712" s="296"/>
      <c r="B712" s="296"/>
      <c r="C712" s="296"/>
      <c r="D712" s="296"/>
      <c r="E712" s="296"/>
      <c r="F712" s="296"/>
      <c r="G712" s="296"/>
      <c r="H712" s="296"/>
      <c r="I712" s="296"/>
      <c r="J712" s="296"/>
      <c r="K712" s="296"/>
      <c r="L712" s="296"/>
      <c r="M712" s="296"/>
      <c r="N712" s="296"/>
      <c r="O712" s="296"/>
      <c r="P712" s="296"/>
      <c r="Q712" s="296"/>
      <c r="R712" s="296"/>
      <c r="S712" s="296"/>
      <c r="T712" s="296"/>
      <c r="U712" s="296"/>
      <c r="V712" s="347"/>
      <c r="W712" s="296"/>
      <c r="X712" s="296"/>
      <c r="Y712" s="296"/>
      <c r="Z712" s="296"/>
      <c r="AA712" s="296"/>
      <c r="AB712" s="296"/>
      <c r="AC712" s="296"/>
      <c r="AD712" s="296"/>
      <c r="AE712" s="296"/>
      <c r="AF712" s="296"/>
      <c r="AG712" s="296"/>
      <c r="AH712" s="296"/>
      <c r="AI712" s="296"/>
      <c r="AJ712" s="296"/>
      <c r="AK712" s="296"/>
      <c r="AL712" s="296"/>
      <c r="AM712" s="296"/>
      <c r="AN712" s="296"/>
      <c r="AO712" s="296"/>
      <c r="AP712" s="296"/>
      <c r="AQ712" s="296"/>
      <c r="AR712" s="296"/>
      <c r="AS712" s="296"/>
      <c r="AT712" s="296"/>
      <c r="AU712" s="296"/>
      <c r="AV712" s="296"/>
      <c r="AW712" s="296"/>
      <c r="AX712" s="296"/>
      <c r="AY712" s="296"/>
      <c r="AZ712" s="296"/>
      <c r="BA712" s="296"/>
      <c r="BB712" s="296"/>
      <c r="BC712" s="296"/>
      <c r="BD712" s="296"/>
      <c r="BE712" s="296"/>
      <c r="BF712" s="296"/>
      <c r="BG712" s="296"/>
      <c r="BH712" s="296"/>
      <c r="BI712" s="296"/>
      <c r="BJ712" s="296"/>
    </row>
    <row r="713" customFormat="false" ht="15.75" hidden="false" customHeight="false" outlineLevel="0" collapsed="false">
      <c r="A713" s="296"/>
      <c r="B713" s="296"/>
      <c r="C713" s="296"/>
      <c r="D713" s="296"/>
      <c r="E713" s="296"/>
      <c r="F713" s="296"/>
      <c r="G713" s="296"/>
      <c r="H713" s="296"/>
      <c r="I713" s="296"/>
      <c r="J713" s="296"/>
      <c r="K713" s="296"/>
      <c r="L713" s="296"/>
      <c r="M713" s="296"/>
      <c r="N713" s="296"/>
      <c r="O713" s="296"/>
      <c r="P713" s="296"/>
      <c r="Q713" s="296"/>
      <c r="R713" s="296"/>
      <c r="S713" s="296"/>
      <c r="T713" s="296"/>
      <c r="U713" s="296"/>
      <c r="V713" s="347"/>
      <c r="W713" s="296"/>
      <c r="X713" s="296"/>
      <c r="Y713" s="296"/>
      <c r="Z713" s="296"/>
      <c r="AA713" s="296"/>
      <c r="AB713" s="296"/>
      <c r="AC713" s="296"/>
      <c r="AD713" s="296"/>
      <c r="AE713" s="296"/>
      <c r="AF713" s="296"/>
      <c r="AG713" s="296"/>
      <c r="AH713" s="296"/>
      <c r="AI713" s="296"/>
      <c r="AJ713" s="296"/>
      <c r="AK713" s="296"/>
      <c r="AL713" s="296"/>
      <c r="AM713" s="296"/>
      <c r="AN713" s="296"/>
      <c r="AO713" s="296"/>
      <c r="AP713" s="296"/>
      <c r="AQ713" s="296"/>
      <c r="AR713" s="296"/>
      <c r="AS713" s="296"/>
      <c r="AT713" s="296"/>
      <c r="AU713" s="296"/>
      <c r="AV713" s="296"/>
      <c r="AW713" s="296"/>
      <c r="AX713" s="296"/>
      <c r="AY713" s="296"/>
      <c r="AZ713" s="296"/>
      <c r="BA713" s="296"/>
      <c r="BB713" s="296"/>
      <c r="BC713" s="296"/>
      <c r="BD713" s="296"/>
      <c r="BE713" s="296"/>
      <c r="BF713" s="296"/>
      <c r="BG713" s="296"/>
      <c r="BH713" s="296"/>
      <c r="BI713" s="296"/>
      <c r="BJ713" s="296"/>
    </row>
    <row r="714" customFormat="false" ht="15.75" hidden="false" customHeight="false" outlineLevel="0" collapsed="false">
      <c r="A714" s="296"/>
      <c r="B714" s="296"/>
      <c r="C714" s="296"/>
      <c r="D714" s="296"/>
      <c r="E714" s="296"/>
      <c r="F714" s="296"/>
      <c r="G714" s="296"/>
      <c r="H714" s="296"/>
      <c r="I714" s="296"/>
      <c r="J714" s="296"/>
      <c r="K714" s="296"/>
      <c r="L714" s="296"/>
      <c r="M714" s="296"/>
      <c r="N714" s="296"/>
      <c r="O714" s="296"/>
      <c r="P714" s="296"/>
      <c r="Q714" s="296"/>
      <c r="R714" s="296"/>
      <c r="S714" s="296"/>
      <c r="T714" s="296"/>
      <c r="U714" s="296"/>
      <c r="V714" s="347"/>
      <c r="W714" s="296"/>
      <c r="X714" s="296"/>
      <c r="Y714" s="296"/>
      <c r="Z714" s="296"/>
      <c r="AA714" s="296"/>
      <c r="AB714" s="296"/>
      <c r="AC714" s="296"/>
      <c r="AD714" s="296"/>
      <c r="AE714" s="296"/>
      <c r="AF714" s="296"/>
      <c r="AG714" s="296"/>
      <c r="AH714" s="296"/>
      <c r="AI714" s="296"/>
      <c r="AJ714" s="296"/>
      <c r="AK714" s="296"/>
      <c r="AL714" s="296"/>
      <c r="AM714" s="296"/>
      <c r="AN714" s="296"/>
      <c r="AO714" s="296"/>
      <c r="AP714" s="296"/>
      <c r="AQ714" s="296"/>
      <c r="AR714" s="296"/>
      <c r="AS714" s="296"/>
      <c r="AT714" s="296"/>
      <c r="AU714" s="296"/>
      <c r="AV714" s="296"/>
      <c r="AW714" s="296"/>
      <c r="AX714" s="296"/>
      <c r="AY714" s="296"/>
      <c r="AZ714" s="296"/>
      <c r="BA714" s="296"/>
      <c r="BB714" s="296"/>
      <c r="BC714" s="296"/>
      <c r="BD714" s="296"/>
      <c r="BE714" s="296"/>
      <c r="BF714" s="296"/>
      <c r="BG714" s="296"/>
      <c r="BH714" s="296"/>
      <c r="BI714" s="296"/>
      <c r="BJ714" s="296"/>
    </row>
    <row r="715" customFormat="false" ht="15.75" hidden="false" customHeight="false" outlineLevel="0" collapsed="false">
      <c r="A715" s="296"/>
      <c r="B715" s="296"/>
      <c r="C715" s="296"/>
      <c r="D715" s="296"/>
      <c r="E715" s="296"/>
      <c r="F715" s="296"/>
      <c r="G715" s="296"/>
      <c r="H715" s="296"/>
      <c r="I715" s="296"/>
      <c r="J715" s="296"/>
      <c r="K715" s="296"/>
      <c r="L715" s="296"/>
      <c r="M715" s="296"/>
      <c r="N715" s="296"/>
      <c r="O715" s="296"/>
      <c r="P715" s="296"/>
      <c r="Q715" s="296"/>
      <c r="R715" s="296"/>
      <c r="S715" s="296"/>
      <c r="T715" s="296"/>
      <c r="U715" s="296"/>
      <c r="V715" s="347"/>
      <c r="W715" s="296"/>
      <c r="X715" s="296"/>
      <c r="Y715" s="296"/>
      <c r="Z715" s="296"/>
      <c r="AA715" s="296"/>
      <c r="AB715" s="296"/>
      <c r="AC715" s="296"/>
      <c r="AD715" s="296"/>
      <c r="AE715" s="296"/>
      <c r="AF715" s="296"/>
      <c r="AG715" s="296"/>
      <c r="AH715" s="296"/>
      <c r="AI715" s="296"/>
      <c r="AJ715" s="296"/>
      <c r="AK715" s="296"/>
      <c r="AL715" s="296"/>
      <c r="AM715" s="296"/>
      <c r="AN715" s="296"/>
      <c r="AO715" s="296"/>
      <c r="AP715" s="296"/>
      <c r="AQ715" s="296"/>
      <c r="AR715" s="296"/>
      <c r="AS715" s="296"/>
      <c r="AT715" s="296"/>
      <c r="AU715" s="296"/>
      <c r="AV715" s="296"/>
      <c r="AW715" s="296"/>
      <c r="AX715" s="296"/>
      <c r="AY715" s="296"/>
      <c r="AZ715" s="296"/>
      <c r="BA715" s="296"/>
      <c r="BB715" s="296"/>
      <c r="BC715" s="296"/>
      <c r="BD715" s="296"/>
      <c r="BE715" s="296"/>
      <c r="BF715" s="296"/>
      <c r="BG715" s="296"/>
      <c r="BH715" s="296"/>
      <c r="BI715" s="296"/>
      <c r="BJ715" s="296"/>
    </row>
    <row r="716" customFormat="false" ht="15.75" hidden="false" customHeight="false" outlineLevel="0" collapsed="false">
      <c r="A716" s="296"/>
      <c r="B716" s="296"/>
      <c r="C716" s="296"/>
      <c r="D716" s="296"/>
      <c r="E716" s="296"/>
      <c r="F716" s="296"/>
      <c r="G716" s="296"/>
      <c r="H716" s="296"/>
      <c r="I716" s="296"/>
      <c r="J716" s="296"/>
      <c r="K716" s="296"/>
      <c r="L716" s="296"/>
      <c r="M716" s="296"/>
      <c r="N716" s="296"/>
      <c r="O716" s="296"/>
      <c r="P716" s="296"/>
      <c r="Q716" s="296"/>
      <c r="R716" s="296"/>
      <c r="S716" s="296"/>
      <c r="T716" s="296"/>
      <c r="U716" s="296"/>
      <c r="V716" s="347"/>
      <c r="W716" s="296"/>
      <c r="X716" s="296"/>
      <c r="Y716" s="296"/>
      <c r="Z716" s="296"/>
      <c r="AA716" s="296"/>
      <c r="AB716" s="296"/>
      <c r="AC716" s="296"/>
      <c r="AD716" s="296"/>
      <c r="AE716" s="296"/>
      <c r="AF716" s="296"/>
      <c r="AG716" s="296"/>
      <c r="AH716" s="296"/>
      <c r="AI716" s="296"/>
      <c r="AJ716" s="296"/>
      <c r="AK716" s="296"/>
      <c r="AL716" s="296"/>
      <c r="AM716" s="296"/>
      <c r="AN716" s="296"/>
      <c r="AO716" s="296"/>
      <c r="AP716" s="296"/>
      <c r="AQ716" s="296"/>
      <c r="AR716" s="296"/>
      <c r="AS716" s="296"/>
      <c r="AT716" s="296"/>
      <c r="AU716" s="296"/>
      <c r="AV716" s="296"/>
      <c r="AW716" s="296"/>
      <c r="AX716" s="296"/>
      <c r="AY716" s="296"/>
      <c r="AZ716" s="296"/>
      <c r="BA716" s="296"/>
      <c r="BB716" s="296"/>
      <c r="BC716" s="296"/>
      <c r="BD716" s="296"/>
      <c r="BE716" s="296"/>
      <c r="BF716" s="296"/>
      <c r="BG716" s="296"/>
      <c r="BH716" s="296"/>
      <c r="BI716" s="296"/>
      <c r="BJ716" s="296"/>
    </row>
    <row r="717" customFormat="false" ht="15.75" hidden="false" customHeight="false" outlineLevel="0" collapsed="false">
      <c r="A717" s="296"/>
      <c r="B717" s="296"/>
      <c r="C717" s="296"/>
      <c r="D717" s="296"/>
      <c r="E717" s="296"/>
      <c r="F717" s="296"/>
      <c r="G717" s="296"/>
      <c r="H717" s="296"/>
      <c r="I717" s="296"/>
      <c r="J717" s="296"/>
      <c r="K717" s="296"/>
      <c r="L717" s="296"/>
      <c r="M717" s="296"/>
      <c r="N717" s="296"/>
      <c r="O717" s="296"/>
      <c r="P717" s="296"/>
      <c r="Q717" s="296"/>
      <c r="R717" s="296"/>
      <c r="S717" s="296"/>
      <c r="T717" s="296"/>
      <c r="U717" s="296"/>
      <c r="V717" s="347"/>
      <c r="W717" s="296"/>
      <c r="X717" s="296"/>
      <c r="Y717" s="296"/>
      <c r="Z717" s="296"/>
      <c r="AA717" s="296"/>
      <c r="AB717" s="296"/>
      <c r="AC717" s="296"/>
      <c r="AD717" s="296"/>
      <c r="AE717" s="296"/>
      <c r="AF717" s="296"/>
      <c r="AG717" s="296"/>
      <c r="AH717" s="296"/>
      <c r="AI717" s="296"/>
      <c r="AJ717" s="296"/>
      <c r="AK717" s="296"/>
      <c r="AL717" s="296"/>
      <c r="AM717" s="296"/>
      <c r="AN717" s="296"/>
      <c r="AO717" s="296"/>
      <c r="AP717" s="296"/>
      <c r="AQ717" s="296"/>
      <c r="AR717" s="296"/>
      <c r="AS717" s="296"/>
      <c r="AT717" s="296"/>
      <c r="AU717" s="296"/>
      <c r="AV717" s="296"/>
      <c r="AW717" s="296"/>
      <c r="AX717" s="296"/>
      <c r="AY717" s="296"/>
      <c r="AZ717" s="296"/>
      <c r="BA717" s="296"/>
      <c r="BB717" s="296"/>
      <c r="BC717" s="296"/>
      <c r="BD717" s="296"/>
      <c r="BE717" s="296"/>
      <c r="BF717" s="296"/>
      <c r="BG717" s="296"/>
      <c r="BH717" s="296"/>
      <c r="BI717" s="296"/>
      <c r="BJ717" s="296"/>
    </row>
    <row r="718" customFormat="false" ht="15.75" hidden="false" customHeight="false" outlineLevel="0" collapsed="false">
      <c r="A718" s="296"/>
      <c r="B718" s="296"/>
      <c r="C718" s="296"/>
      <c r="D718" s="296"/>
      <c r="E718" s="296"/>
      <c r="F718" s="296"/>
      <c r="G718" s="296"/>
      <c r="H718" s="296"/>
      <c r="I718" s="296"/>
      <c r="J718" s="296"/>
      <c r="K718" s="296"/>
      <c r="L718" s="296"/>
      <c r="M718" s="296"/>
      <c r="N718" s="296"/>
      <c r="O718" s="296"/>
      <c r="P718" s="296"/>
      <c r="Q718" s="296"/>
      <c r="R718" s="296"/>
      <c r="S718" s="296"/>
      <c r="T718" s="296"/>
      <c r="U718" s="296"/>
      <c r="V718" s="347"/>
      <c r="W718" s="296"/>
      <c r="X718" s="296"/>
      <c r="Y718" s="296"/>
      <c r="Z718" s="296"/>
      <c r="AA718" s="296"/>
      <c r="AB718" s="296"/>
      <c r="AC718" s="296"/>
      <c r="AD718" s="296"/>
      <c r="AE718" s="296"/>
      <c r="AF718" s="296"/>
      <c r="AG718" s="296"/>
      <c r="AH718" s="296"/>
      <c r="AI718" s="296"/>
      <c r="AJ718" s="296"/>
      <c r="AK718" s="296"/>
      <c r="AL718" s="296"/>
      <c r="AM718" s="296"/>
      <c r="AN718" s="296"/>
      <c r="AO718" s="296"/>
      <c r="AP718" s="296"/>
      <c r="AQ718" s="296"/>
      <c r="AR718" s="296"/>
      <c r="AS718" s="296"/>
      <c r="AT718" s="296"/>
      <c r="AU718" s="296"/>
      <c r="AV718" s="296"/>
      <c r="AW718" s="296"/>
      <c r="AX718" s="296"/>
      <c r="AY718" s="296"/>
      <c r="AZ718" s="296"/>
      <c r="BA718" s="296"/>
      <c r="BB718" s="296"/>
      <c r="BC718" s="296"/>
      <c r="BD718" s="296"/>
      <c r="BE718" s="296"/>
      <c r="BF718" s="296"/>
      <c r="BG718" s="296"/>
      <c r="BH718" s="296"/>
      <c r="BI718" s="296"/>
      <c r="BJ718" s="296"/>
    </row>
    <row r="719" customFormat="false" ht="15.75" hidden="false" customHeight="false" outlineLevel="0" collapsed="false">
      <c r="A719" s="296"/>
      <c r="B719" s="296"/>
      <c r="C719" s="296"/>
      <c r="D719" s="296"/>
      <c r="E719" s="296"/>
      <c r="F719" s="296"/>
      <c r="G719" s="296"/>
      <c r="H719" s="296"/>
      <c r="I719" s="296"/>
      <c r="J719" s="296"/>
      <c r="K719" s="296"/>
      <c r="L719" s="296"/>
      <c r="M719" s="296"/>
      <c r="N719" s="296"/>
      <c r="O719" s="296"/>
      <c r="P719" s="296"/>
      <c r="Q719" s="296"/>
      <c r="R719" s="296"/>
      <c r="S719" s="296"/>
      <c r="T719" s="296"/>
      <c r="U719" s="296"/>
      <c r="V719" s="347"/>
      <c r="W719" s="296"/>
      <c r="X719" s="296"/>
      <c r="Y719" s="296"/>
      <c r="Z719" s="296"/>
      <c r="AA719" s="296"/>
      <c r="AB719" s="296"/>
      <c r="AC719" s="296"/>
      <c r="AD719" s="296"/>
      <c r="AE719" s="296"/>
      <c r="AF719" s="296"/>
      <c r="AG719" s="296"/>
      <c r="AH719" s="296"/>
      <c r="AI719" s="296"/>
      <c r="AJ719" s="296"/>
      <c r="AK719" s="296"/>
      <c r="AL719" s="296"/>
      <c r="AM719" s="296"/>
      <c r="AN719" s="296"/>
      <c r="AO719" s="296"/>
      <c r="AP719" s="296"/>
      <c r="AQ719" s="296"/>
      <c r="AR719" s="296"/>
      <c r="AS719" s="296"/>
      <c r="AT719" s="296"/>
      <c r="AU719" s="296"/>
      <c r="AV719" s="296"/>
      <c r="AW719" s="296"/>
      <c r="AX719" s="296"/>
      <c r="AY719" s="296"/>
      <c r="AZ719" s="296"/>
      <c r="BA719" s="296"/>
      <c r="BB719" s="296"/>
      <c r="BC719" s="296"/>
      <c r="BD719" s="296"/>
      <c r="BE719" s="296"/>
      <c r="BF719" s="296"/>
      <c r="BG719" s="296"/>
      <c r="BH719" s="296"/>
      <c r="BI719" s="296"/>
      <c r="BJ719" s="296"/>
    </row>
    <row r="720" customFormat="false" ht="15.75" hidden="false" customHeight="false" outlineLevel="0" collapsed="false">
      <c r="A720" s="296"/>
      <c r="B720" s="296"/>
      <c r="C720" s="296"/>
      <c r="D720" s="296"/>
      <c r="E720" s="296"/>
      <c r="F720" s="296"/>
      <c r="G720" s="296"/>
      <c r="H720" s="296"/>
      <c r="I720" s="296"/>
      <c r="J720" s="296"/>
      <c r="K720" s="296"/>
      <c r="L720" s="296"/>
      <c r="M720" s="296"/>
      <c r="N720" s="296"/>
      <c r="O720" s="296"/>
      <c r="P720" s="296"/>
      <c r="Q720" s="296"/>
      <c r="R720" s="296"/>
      <c r="S720" s="296"/>
      <c r="T720" s="296"/>
      <c r="U720" s="296"/>
      <c r="V720" s="347"/>
      <c r="W720" s="296"/>
      <c r="X720" s="296"/>
      <c r="Y720" s="296"/>
      <c r="Z720" s="296"/>
      <c r="AA720" s="296"/>
      <c r="AB720" s="296"/>
      <c r="AC720" s="296"/>
      <c r="AD720" s="296"/>
      <c r="AE720" s="296"/>
      <c r="AF720" s="296"/>
      <c r="AG720" s="296"/>
      <c r="AH720" s="296"/>
      <c r="AI720" s="296"/>
      <c r="AJ720" s="296"/>
      <c r="AK720" s="296"/>
      <c r="AL720" s="296"/>
      <c r="AM720" s="296"/>
      <c r="AN720" s="296"/>
      <c r="AO720" s="296"/>
      <c r="AP720" s="296"/>
      <c r="AQ720" s="296"/>
      <c r="AR720" s="296"/>
      <c r="AS720" s="296"/>
      <c r="AT720" s="296"/>
      <c r="AU720" s="296"/>
      <c r="AV720" s="296"/>
      <c r="AW720" s="296"/>
      <c r="AX720" s="296"/>
      <c r="AY720" s="296"/>
      <c r="AZ720" s="296"/>
      <c r="BA720" s="296"/>
      <c r="BB720" s="296"/>
      <c r="BC720" s="296"/>
      <c r="BD720" s="296"/>
      <c r="BE720" s="296"/>
      <c r="BF720" s="296"/>
      <c r="BG720" s="296"/>
      <c r="BH720" s="296"/>
      <c r="BI720" s="296"/>
      <c r="BJ720" s="296"/>
    </row>
    <row r="721" customFormat="false" ht="15.75" hidden="false" customHeight="false" outlineLevel="0" collapsed="false">
      <c r="A721" s="296"/>
      <c r="B721" s="296"/>
      <c r="C721" s="296"/>
      <c r="D721" s="296"/>
      <c r="E721" s="296"/>
      <c r="F721" s="296"/>
      <c r="G721" s="296"/>
      <c r="H721" s="296"/>
      <c r="I721" s="296"/>
      <c r="J721" s="296"/>
      <c r="K721" s="296"/>
      <c r="L721" s="296"/>
      <c r="M721" s="296"/>
      <c r="N721" s="296"/>
      <c r="O721" s="296"/>
      <c r="P721" s="296"/>
      <c r="Q721" s="296"/>
      <c r="R721" s="296"/>
      <c r="S721" s="296"/>
      <c r="T721" s="296"/>
      <c r="U721" s="296"/>
      <c r="V721" s="347"/>
      <c r="W721" s="296"/>
      <c r="X721" s="296"/>
      <c r="Y721" s="296"/>
      <c r="Z721" s="296"/>
      <c r="AA721" s="296"/>
      <c r="AB721" s="296"/>
      <c r="AC721" s="296"/>
      <c r="AD721" s="296"/>
      <c r="AE721" s="296"/>
      <c r="AF721" s="296"/>
      <c r="AG721" s="296"/>
      <c r="AH721" s="296"/>
      <c r="AI721" s="296"/>
      <c r="AJ721" s="296"/>
      <c r="AK721" s="296"/>
      <c r="AL721" s="296"/>
      <c r="AM721" s="296"/>
      <c r="AN721" s="296"/>
      <c r="AO721" s="296"/>
      <c r="AP721" s="296"/>
      <c r="AQ721" s="296"/>
      <c r="AR721" s="296"/>
      <c r="AS721" s="296"/>
      <c r="AT721" s="296"/>
      <c r="AU721" s="296"/>
      <c r="AV721" s="296"/>
      <c r="AW721" s="296"/>
      <c r="AX721" s="296"/>
      <c r="AY721" s="296"/>
      <c r="AZ721" s="296"/>
      <c r="BA721" s="296"/>
      <c r="BB721" s="296"/>
      <c r="BC721" s="296"/>
      <c r="BD721" s="296"/>
      <c r="BE721" s="296"/>
      <c r="BF721" s="296"/>
      <c r="BG721" s="296"/>
      <c r="BH721" s="296"/>
      <c r="BI721" s="296"/>
      <c r="BJ721" s="296"/>
    </row>
    <row r="722" customFormat="false" ht="15.75" hidden="false" customHeight="false" outlineLevel="0" collapsed="false">
      <c r="A722" s="296"/>
      <c r="B722" s="296"/>
      <c r="C722" s="296"/>
      <c r="D722" s="296"/>
      <c r="E722" s="296"/>
      <c r="F722" s="296"/>
      <c r="G722" s="296"/>
      <c r="H722" s="296"/>
      <c r="I722" s="296"/>
      <c r="J722" s="296"/>
      <c r="K722" s="296"/>
      <c r="L722" s="296"/>
      <c r="M722" s="296"/>
      <c r="N722" s="296"/>
      <c r="O722" s="296"/>
      <c r="P722" s="296"/>
      <c r="Q722" s="296"/>
      <c r="R722" s="296"/>
      <c r="S722" s="296"/>
      <c r="T722" s="296"/>
      <c r="U722" s="296"/>
      <c r="V722" s="347"/>
      <c r="W722" s="296"/>
      <c r="X722" s="296"/>
      <c r="Y722" s="296"/>
      <c r="Z722" s="296"/>
      <c r="AA722" s="296"/>
      <c r="AB722" s="296"/>
      <c r="AC722" s="296"/>
      <c r="AD722" s="296"/>
      <c r="AE722" s="296"/>
      <c r="AF722" s="296"/>
      <c r="AG722" s="296"/>
      <c r="AH722" s="296"/>
      <c r="AI722" s="296"/>
      <c r="AJ722" s="296"/>
      <c r="AK722" s="296"/>
      <c r="AL722" s="296"/>
      <c r="AM722" s="296"/>
      <c r="AN722" s="296"/>
      <c r="AO722" s="296"/>
      <c r="AP722" s="296"/>
      <c r="AQ722" s="296"/>
      <c r="AR722" s="296"/>
      <c r="AS722" s="296"/>
      <c r="AT722" s="296"/>
      <c r="AU722" s="296"/>
      <c r="AV722" s="296"/>
      <c r="AW722" s="296"/>
      <c r="AX722" s="296"/>
      <c r="AY722" s="296"/>
      <c r="AZ722" s="296"/>
      <c r="BA722" s="296"/>
      <c r="BB722" s="296"/>
      <c r="BC722" s="296"/>
      <c r="BD722" s="296"/>
      <c r="BE722" s="296"/>
      <c r="BF722" s="296"/>
      <c r="BG722" s="296"/>
      <c r="BH722" s="296"/>
      <c r="BI722" s="296"/>
      <c r="BJ722" s="296"/>
    </row>
    <row r="723" customFormat="false" ht="15.75" hidden="false" customHeight="false" outlineLevel="0" collapsed="false">
      <c r="A723" s="296"/>
      <c r="B723" s="296"/>
      <c r="C723" s="296"/>
      <c r="D723" s="296"/>
      <c r="E723" s="296"/>
      <c r="F723" s="296"/>
      <c r="G723" s="296"/>
      <c r="H723" s="296"/>
      <c r="I723" s="296"/>
      <c r="J723" s="296"/>
      <c r="K723" s="296"/>
      <c r="L723" s="296"/>
      <c r="M723" s="296"/>
      <c r="N723" s="296"/>
      <c r="O723" s="296"/>
      <c r="P723" s="296"/>
      <c r="Q723" s="296"/>
      <c r="R723" s="296"/>
      <c r="S723" s="296"/>
      <c r="T723" s="296"/>
      <c r="U723" s="296"/>
      <c r="V723" s="347"/>
      <c r="W723" s="296"/>
      <c r="X723" s="296"/>
      <c r="Y723" s="296"/>
      <c r="Z723" s="296"/>
      <c r="AA723" s="296"/>
      <c r="AB723" s="296"/>
      <c r="AC723" s="296"/>
      <c r="AD723" s="296"/>
      <c r="AE723" s="296"/>
      <c r="AF723" s="296"/>
      <c r="AG723" s="296"/>
      <c r="AH723" s="296"/>
      <c r="AI723" s="296"/>
      <c r="AJ723" s="296"/>
      <c r="AK723" s="296"/>
      <c r="AL723" s="296"/>
      <c r="AM723" s="296"/>
      <c r="AN723" s="296"/>
      <c r="AO723" s="296"/>
      <c r="AP723" s="296"/>
      <c r="AQ723" s="296"/>
      <c r="AR723" s="296"/>
      <c r="AS723" s="296"/>
      <c r="AT723" s="296"/>
      <c r="AU723" s="296"/>
      <c r="AV723" s="296"/>
      <c r="AW723" s="296"/>
      <c r="AX723" s="296"/>
      <c r="AY723" s="296"/>
      <c r="AZ723" s="296"/>
      <c r="BA723" s="296"/>
      <c r="BB723" s="296"/>
      <c r="BC723" s="296"/>
      <c r="BD723" s="296"/>
      <c r="BE723" s="296"/>
      <c r="BF723" s="296"/>
      <c r="BG723" s="296"/>
      <c r="BH723" s="296"/>
      <c r="BI723" s="296"/>
      <c r="BJ723" s="296"/>
    </row>
    <row r="724" customFormat="false" ht="15.75" hidden="false" customHeight="false" outlineLevel="0" collapsed="false">
      <c r="A724" s="296"/>
      <c r="B724" s="296"/>
      <c r="C724" s="296"/>
      <c r="D724" s="296"/>
      <c r="E724" s="296"/>
      <c r="F724" s="296"/>
      <c r="G724" s="296"/>
      <c r="H724" s="296"/>
      <c r="I724" s="296"/>
      <c r="J724" s="296"/>
      <c r="K724" s="296"/>
      <c r="L724" s="296"/>
      <c r="M724" s="296"/>
      <c r="N724" s="296"/>
      <c r="O724" s="296"/>
      <c r="P724" s="296"/>
      <c r="Q724" s="296"/>
      <c r="R724" s="296"/>
      <c r="S724" s="296"/>
      <c r="T724" s="296"/>
      <c r="U724" s="296"/>
      <c r="V724" s="347"/>
      <c r="W724" s="296"/>
      <c r="X724" s="296"/>
      <c r="Y724" s="296"/>
      <c r="Z724" s="296"/>
      <c r="AA724" s="296"/>
      <c r="AB724" s="296"/>
      <c r="AC724" s="296"/>
      <c r="AD724" s="296"/>
      <c r="AE724" s="296"/>
      <c r="AF724" s="296"/>
      <c r="AG724" s="296"/>
      <c r="AH724" s="296"/>
      <c r="AI724" s="296"/>
      <c r="AJ724" s="296"/>
      <c r="AK724" s="296"/>
      <c r="AL724" s="296"/>
      <c r="AM724" s="296"/>
      <c r="AN724" s="296"/>
      <c r="AO724" s="296"/>
      <c r="AP724" s="296"/>
      <c r="AQ724" s="296"/>
      <c r="AR724" s="296"/>
      <c r="AS724" s="296"/>
      <c r="AT724" s="296"/>
      <c r="AU724" s="296"/>
      <c r="AV724" s="296"/>
      <c r="AW724" s="296"/>
      <c r="AX724" s="296"/>
      <c r="AY724" s="296"/>
      <c r="AZ724" s="296"/>
      <c r="BA724" s="296"/>
      <c r="BB724" s="296"/>
      <c r="BC724" s="296"/>
      <c r="BD724" s="296"/>
      <c r="BE724" s="296"/>
      <c r="BF724" s="296"/>
      <c r="BG724" s="296"/>
      <c r="BH724" s="296"/>
      <c r="BI724" s="296"/>
      <c r="BJ724" s="296"/>
    </row>
    <row r="725" customFormat="false" ht="15.75" hidden="false" customHeight="false" outlineLevel="0" collapsed="false">
      <c r="A725" s="296"/>
      <c r="B725" s="296"/>
      <c r="C725" s="296"/>
      <c r="D725" s="296"/>
      <c r="E725" s="296"/>
      <c r="F725" s="296"/>
      <c r="G725" s="296"/>
      <c r="H725" s="296"/>
      <c r="I725" s="296"/>
      <c r="J725" s="296"/>
      <c r="K725" s="296"/>
      <c r="L725" s="296"/>
      <c r="M725" s="296"/>
      <c r="N725" s="296"/>
      <c r="O725" s="296"/>
      <c r="P725" s="296"/>
      <c r="Q725" s="296"/>
      <c r="R725" s="296"/>
      <c r="S725" s="296"/>
      <c r="T725" s="296"/>
      <c r="U725" s="296"/>
      <c r="V725" s="347"/>
      <c r="W725" s="296"/>
      <c r="X725" s="296"/>
      <c r="Y725" s="296"/>
      <c r="Z725" s="296"/>
      <c r="AA725" s="296"/>
      <c r="AB725" s="296"/>
      <c r="AC725" s="296"/>
      <c r="AD725" s="296"/>
      <c r="AE725" s="296"/>
      <c r="AF725" s="296"/>
      <c r="AG725" s="296"/>
      <c r="AH725" s="296"/>
      <c r="AI725" s="296"/>
      <c r="AJ725" s="296"/>
      <c r="AK725" s="296"/>
      <c r="AL725" s="296"/>
      <c r="AM725" s="296"/>
      <c r="AN725" s="296"/>
      <c r="AO725" s="296"/>
      <c r="AP725" s="296"/>
      <c r="AQ725" s="296"/>
      <c r="AR725" s="296"/>
      <c r="AS725" s="296"/>
      <c r="AT725" s="296"/>
      <c r="AU725" s="296"/>
      <c r="AV725" s="296"/>
      <c r="AW725" s="296"/>
      <c r="AX725" s="296"/>
      <c r="AY725" s="296"/>
      <c r="AZ725" s="296"/>
      <c r="BA725" s="296"/>
      <c r="BB725" s="296"/>
      <c r="BC725" s="296"/>
      <c r="BD725" s="296"/>
      <c r="BE725" s="296"/>
      <c r="BF725" s="296"/>
      <c r="BG725" s="296"/>
      <c r="BH725" s="296"/>
      <c r="BI725" s="296"/>
      <c r="BJ725" s="296"/>
    </row>
    <row r="726" customFormat="false" ht="15.75" hidden="false" customHeight="false" outlineLevel="0" collapsed="false">
      <c r="A726" s="296"/>
      <c r="B726" s="296"/>
      <c r="C726" s="296"/>
      <c r="D726" s="296"/>
      <c r="E726" s="296"/>
      <c r="F726" s="296"/>
      <c r="G726" s="296"/>
      <c r="H726" s="296"/>
      <c r="I726" s="296"/>
      <c r="J726" s="296"/>
      <c r="K726" s="296"/>
      <c r="L726" s="296"/>
      <c r="M726" s="296"/>
      <c r="N726" s="296"/>
      <c r="O726" s="296"/>
      <c r="P726" s="296"/>
      <c r="Q726" s="296"/>
      <c r="R726" s="296"/>
      <c r="S726" s="296"/>
      <c r="T726" s="296"/>
      <c r="U726" s="296"/>
      <c r="V726" s="347"/>
      <c r="W726" s="296"/>
      <c r="X726" s="296"/>
      <c r="Y726" s="296"/>
      <c r="Z726" s="296"/>
      <c r="AA726" s="296"/>
      <c r="AB726" s="296"/>
      <c r="AC726" s="296"/>
      <c r="AD726" s="296"/>
      <c r="AE726" s="296"/>
      <c r="AF726" s="296"/>
      <c r="AG726" s="296"/>
      <c r="AH726" s="296"/>
      <c r="AI726" s="296"/>
      <c r="AJ726" s="296"/>
      <c r="AK726" s="296"/>
      <c r="AL726" s="296"/>
      <c r="AM726" s="296"/>
      <c r="AN726" s="296"/>
      <c r="AO726" s="296"/>
      <c r="AP726" s="296"/>
      <c r="AQ726" s="296"/>
      <c r="AR726" s="296"/>
      <c r="AS726" s="296"/>
      <c r="AT726" s="296"/>
      <c r="AU726" s="296"/>
      <c r="AV726" s="296"/>
      <c r="AW726" s="296"/>
      <c r="AX726" s="296"/>
      <c r="AY726" s="296"/>
      <c r="AZ726" s="296"/>
      <c r="BA726" s="296"/>
      <c r="BB726" s="296"/>
      <c r="BC726" s="296"/>
      <c r="BD726" s="296"/>
      <c r="BE726" s="296"/>
      <c r="BF726" s="296"/>
      <c r="BG726" s="296"/>
      <c r="BH726" s="296"/>
      <c r="BI726" s="296"/>
      <c r="BJ726" s="296"/>
    </row>
    <row r="727" customFormat="false" ht="15.75" hidden="false" customHeight="false" outlineLevel="0" collapsed="false">
      <c r="A727" s="296"/>
      <c r="B727" s="296"/>
      <c r="C727" s="296"/>
      <c r="D727" s="296"/>
      <c r="E727" s="296"/>
      <c r="F727" s="296"/>
      <c r="G727" s="296"/>
      <c r="H727" s="296"/>
      <c r="I727" s="296"/>
      <c r="J727" s="296"/>
      <c r="K727" s="296"/>
      <c r="L727" s="296"/>
      <c r="M727" s="296"/>
      <c r="N727" s="296"/>
      <c r="O727" s="296"/>
      <c r="P727" s="296"/>
      <c r="Q727" s="296"/>
      <c r="R727" s="296"/>
      <c r="S727" s="296"/>
      <c r="T727" s="296"/>
      <c r="U727" s="296"/>
      <c r="V727" s="347"/>
      <c r="W727" s="296"/>
      <c r="X727" s="296"/>
      <c r="Y727" s="296"/>
      <c r="Z727" s="296"/>
      <c r="AA727" s="296"/>
      <c r="AB727" s="296"/>
      <c r="AC727" s="296"/>
      <c r="AD727" s="296"/>
      <c r="AE727" s="296"/>
      <c r="AF727" s="296"/>
      <c r="AG727" s="296"/>
      <c r="AH727" s="296"/>
      <c r="AI727" s="296"/>
      <c r="AJ727" s="296"/>
      <c r="AK727" s="296"/>
      <c r="AL727" s="296"/>
      <c r="AM727" s="296"/>
      <c r="AN727" s="296"/>
      <c r="AO727" s="296"/>
      <c r="AP727" s="296"/>
      <c r="AQ727" s="296"/>
      <c r="AR727" s="296"/>
      <c r="AS727" s="296"/>
      <c r="AT727" s="296"/>
      <c r="AU727" s="296"/>
      <c r="AV727" s="296"/>
      <c r="AW727" s="296"/>
      <c r="AX727" s="296"/>
      <c r="AY727" s="296"/>
      <c r="AZ727" s="296"/>
      <c r="BA727" s="296"/>
      <c r="BB727" s="296"/>
      <c r="BC727" s="296"/>
      <c r="BD727" s="296"/>
      <c r="BE727" s="296"/>
      <c r="BF727" s="296"/>
      <c r="BG727" s="296"/>
      <c r="BH727" s="296"/>
      <c r="BI727" s="296"/>
      <c r="BJ727" s="296"/>
    </row>
    <row r="728" customFormat="false" ht="15.75" hidden="false" customHeight="false" outlineLevel="0" collapsed="false">
      <c r="A728" s="296"/>
      <c r="B728" s="296"/>
      <c r="C728" s="296"/>
      <c r="D728" s="296"/>
      <c r="E728" s="296"/>
      <c r="F728" s="296"/>
      <c r="G728" s="296"/>
      <c r="H728" s="296"/>
      <c r="I728" s="296"/>
      <c r="J728" s="296"/>
      <c r="K728" s="296"/>
      <c r="L728" s="296"/>
      <c r="M728" s="296"/>
      <c r="N728" s="296"/>
      <c r="O728" s="296"/>
      <c r="P728" s="296"/>
      <c r="Q728" s="296"/>
      <c r="R728" s="296"/>
      <c r="S728" s="296"/>
      <c r="T728" s="296"/>
      <c r="U728" s="296"/>
      <c r="V728" s="347"/>
      <c r="W728" s="296"/>
      <c r="X728" s="296"/>
      <c r="Y728" s="296"/>
      <c r="Z728" s="296"/>
      <c r="AA728" s="296"/>
      <c r="AB728" s="296"/>
      <c r="AC728" s="296"/>
      <c r="AD728" s="296"/>
      <c r="AE728" s="296"/>
      <c r="AF728" s="296"/>
      <c r="AG728" s="296"/>
      <c r="AH728" s="296"/>
      <c r="AI728" s="296"/>
      <c r="AJ728" s="296"/>
      <c r="AK728" s="296"/>
      <c r="AL728" s="296"/>
      <c r="AM728" s="296"/>
      <c r="AN728" s="296"/>
      <c r="AO728" s="296"/>
      <c r="AP728" s="296"/>
      <c r="AQ728" s="296"/>
      <c r="AR728" s="296"/>
      <c r="AS728" s="296"/>
      <c r="AT728" s="296"/>
      <c r="AU728" s="296"/>
      <c r="AV728" s="296"/>
      <c r="AW728" s="296"/>
      <c r="AX728" s="296"/>
      <c r="AY728" s="296"/>
      <c r="AZ728" s="296"/>
      <c r="BA728" s="296"/>
      <c r="BB728" s="296"/>
      <c r="BC728" s="296"/>
      <c r="BD728" s="296"/>
      <c r="BE728" s="296"/>
      <c r="BF728" s="296"/>
      <c r="BG728" s="296"/>
      <c r="BH728" s="296"/>
      <c r="BI728" s="296"/>
      <c r="BJ728" s="296"/>
    </row>
    <row r="729" customFormat="false" ht="15.75" hidden="false" customHeight="false" outlineLevel="0" collapsed="false">
      <c r="A729" s="296"/>
      <c r="B729" s="296"/>
      <c r="C729" s="296"/>
      <c r="D729" s="296"/>
      <c r="E729" s="296"/>
      <c r="F729" s="296"/>
      <c r="G729" s="296"/>
      <c r="H729" s="296"/>
      <c r="I729" s="296"/>
      <c r="J729" s="296"/>
      <c r="K729" s="296"/>
      <c r="L729" s="296"/>
      <c r="M729" s="296"/>
      <c r="N729" s="296"/>
      <c r="O729" s="296"/>
      <c r="P729" s="296"/>
      <c r="Q729" s="296"/>
      <c r="R729" s="296"/>
      <c r="S729" s="296"/>
      <c r="T729" s="296"/>
      <c r="U729" s="296"/>
      <c r="V729" s="347"/>
      <c r="W729" s="296"/>
      <c r="X729" s="296"/>
      <c r="Y729" s="296"/>
      <c r="Z729" s="296"/>
      <c r="AA729" s="296"/>
      <c r="AB729" s="296"/>
      <c r="AC729" s="296"/>
      <c r="AD729" s="296"/>
      <c r="AE729" s="296"/>
      <c r="AF729" s="296"/>
      <c r="AG729" s="296"/>
      <c r="AH729" s="296"/>
      <c r="AI729" s="296"/>
      <c r="AJ729" s="296"/>
      <c r="AK729" s="296"/>
      <c r="AL729" s="296"/>
      <c r="AM729" s="296"/>
      <c r="AN729" s="296"/>
      <c r="AO729" s="296"/>
      <c r="AP729" s="296"/>
      <c r="AQ729" s="296"/>
      <c r="AR729" s="296"/>
      <c r="AS729" s="296"/>
      <c r="AT729" s="296"/>
      <c r="AU729" s="296"/>
      <c r="AV729" s="296"/>
      <c r="AW729" s="296"/>
      <c r="AX729" s="296"/>
      <c r="AY729" s="296"/>
      <c r="AZ729" s="296"/>
      <c r="BA729" s="296"/>
      <c r="BB729" s="296"/>
      <c r="BC729" s="296"/>
      <c r="BD729" s="296"/>
      <c r="BE729" s="296"/>
      <c r="BF729" s="296"/>
      <c r="BG729" s="296"/>
      <c r="BH729" s="296"/>
      <c r="BI729" s="296"/>
      <c r="BJ729" s="296"/>
    </row>
    <row r="730" customFormat="false" ht="15.75" hidden="false" customHeight="false" outlineLevel="0" collapsed="false">
      <c r="A730" s="296"/>
      <c r="B730" s="296"/>
      <c r="C730" s="296"/>
      <c r="D730" s="296"/>
      <c r="E730" s="296"/>
      <c r="F730" s="296"/>
      <c r="G730" s="296"/>
      <c r="H730" s="296"/>
      <c r="I730" s="296"/>
      <c r="J730" s="296"/>
      <c r="K730" s="296"/>
      <c r="L730" s="296"/>
      <c r="M730" s="296"/>
      <c r="N730" s="296"/>
      <c r="O730" s="296"/>
      <c r="P730" s="296"/>
      <c r="Q730" s="296"/>
      <c r="R730" s="296"/>
      <c r="S730" s="296"/>
      <c r="T730" s="296"/>
      <c r="U730" s="296"/>
      <c r="V730" s="347"/>
      <c r="W730" s="296"/>
      <c r="X730" s="296"/>
      <c r="Y730" s="296"/>
      <c r="Z730" s="296"/>
      <c r="AA730" s="296"/>
      <c r="AB730" s="296"/>
      <c r="AC730" s="296"/>
      <c r="AD730" s="296"/>
      <c r="AE730" s="296"/>
      <c r="AF730" s="296"/>
      <c r="AG730" s="296"/>
      <c r="AH730" s="296"/>
      <c r="AI730" s="296"/>
      <c r="AJ730" s="296"/>
      <c r="AK730" s="296"/>
      <c r="AL730" s="296"/>
      <c r="AM730" s="296"/>
      <c r="AN730" s="296"/>
      <c r="AO730" s="296"/>
      <c r="AP730" s="296"/>
      <c r="AQ730" s="296"/>
      <c r="AR730" s="296"/>
      <c r="AS730" s="296"/>
      <c r="AT730" s="296"/>
      <c r="AU730" s="296"/>
      <c r="AV730" s="296"/>
      <c r="AW730" s="296"/>
      <c r="AX730" s="296"/>
      <c r="AY730" s="296"/>
      <c r="AZ730" s="296"/>
      <c r="BA730" s="296"/>
      <c r="BB730" s="296"/>
      <c r="BC730" s="296"/>
      <c r="BD730" s="296"/>
      <c r="BE730" s="296"/>
      <c r="BF730" s="296"/>
      <c r="BG730" s="296"/>
      <c r="BH730" s="296"/>
      <c r="BI730" s="296"/>
      <c r="BJ730" s="296"/>
    </row>
    <row r="731" customFormat="false" ht="15.75" hidden="false" customHeight="false" outlineLevel="0" collapsed="false">
      <c r="A731" s="296"/>
      <c r="B731" s="296"/>
      <c r="C731" s="296"/>
      <c r="D731" s="296"/>
      <c r="E731" s="296"/>
      <c r="F731" s="296"/>
      <c r="G731" s="296"/>
      <c r="H731" s="296"/>
      <c r="I731" s="296"/>
      <c r="J731" s="296"/>
      <c r="K731" s="296"/>
      <c r="L731" s="296"/>
      <c r="M731" s="296"/>
      <c r="N731" s="296"/>
      <c r="O731" s="296"/>
      <c r="P731" s="296"/>
      <c r="Q731" s="296"/>
      <c r="R731" s="296"/>
      <c r="S731" s="296"/>
      <c r="T731" s="296"/>
      <c r="U731" s="296"/>
      <c r="V731" s="347"/>
      <c r="W731" s="296"/>
      <c r="X731" s="296"/>
      <c r="Y731" s="296"/>
      <c r="Z731" s="296"/>
      <c r="AA731" s="296"/>
      <c r="AB731" s="296"/>
      <c r="AC731" s="296"/>
      <c r="AD731" s="296"/>
      <c r="AE731" s="296"/>
      <c r="AF731" s="296"/>
      <c r="AG731" s="296"/>
      <c r="AH731" s="296"/>
      <c r="AI731" s="296"/>
      <c r="AJ731" s="296"/>
      <c r="AK731" s="296"/>
      <c r="AL731" s="296"/>
      <c r="AM731" s="296"/>
      <c r="AN731" s="296"/>
      <c r="AO731" s="296"/>
      <c r="AP731" s="296"/>
      <c r="AQ731" s="296"/>
      <c r="AR731" s="296"/>
      <c r="AS731" s="296"/>
      <c r="AT731" s="296"/>
      <c r="AU731" s="296"/>
      <c r="AV731" s="296"/>
      <c r="AW731" s="296"/>
      <c r="AX731" s="296"/>
      <c r="AY731" s="296"/>
      <c r="AZ731" s="296"/>
      <c r="BA731" s="296"/>
      <c r="BB731" s="296"/>
      <c r="BC731" s="296"/>
      <c r="BD731" s="296"/>
      <c r="BE731" s="296"/>
      <c r="BF731" s="296"/>
      <c r="BG731" s="296"/>
      <c r="BH731" s="296"/>
      <c r="BI731" s="296"/>
      <c r="BJ731" s="296"/>
    </row>
    <row r="732" customFormat="false" ht="15.75" hidden="false" customHeight="false" outlineLevel="0" collapsed="false">
      <c r="A732" s="296"/>
      <c r="B732" s="296"/>
      <c r="C732" s="296"/>
      <c r="D732" s="296"/>
      <c r="E732" s="296"/>
      <c r="F732" s="296"/>
      <c r="G732" s="296"/>
      <c r="H732" s="296"/>
      <c r="I732" s="296"/>
      <c r="J732" s="296"/>
      <c r="K732" s="296"/>
      <c r="L732" s="296"/>
      <c r="M732" s="296"/>
      <c r="N732" s="296"/>
      <c r="O732" s="296"/>
      <c r="P732" s="296"/>
      <c r="Q732" s="296"/>
      <c r="R732" s="296"/>
      <c r="S732" s="296"/>
      <c r="T732" s="296"/>
      <c r="U732" s="296"/>
      <c r="V732" s="347"/>
      <c r="W732" s="296"/>
      <c r="X732" s="296"/>
      <c r="Y732" s="296"/>
      <c r="Z732" s="296"/>
      <c r="AA732" s="296"/>
      <c r="AB732" s="296"/>
      <c r="AC732" s="296"/>
      <c r="AD732" s="296"/>
      <c r="AE732" s="296"/>
      <c r="AF732" s="296"/>
      <c r="AG732" s="296"/>
      <c r="AH732" s="296"/>
      <c r="AI732" s="296"/>
      <c r="AJ732" s="296"/>
      <c r="AK732" s="296"/>
      <c r="AL732" s="296"/>
      <c r="AM732" s="296"/>
      <c r="AN732" s="296"/>
      <c r="AO732" s="296"/>
      <c r="AP732" s="296"/>
      <c r="AQ732" s="296"/>
      <c r="AR732" s="296"/>
      <c r="AS732" s="296"/>
      <c r="AT732" s="296"/>
      <c r="AU732" s="296"/>
      <c r="AV732" s="296"/>
      <c r="AW732" s="296"/>
      <c r="AX732" s="296"/>
      <c r="AY732" s="296"/>
      <c r="AZ732" s="296"/>
      <c r="BA732" s="296"/>
      <c r="BB732" s="296"/>
      <c r="BC732" s="296"/>
      <c r="BD732" s="296"/>
      <c r="BE732" s="296"/>
      <c r="BF732" s="296"/>
      <c r="BG732" s="296"/>
      <c r="BH732" s="296"/>
      <c r="BI732" s="296"/>
      <c r="BJ732" s="296"/>
    </row>
    <row r="733" customFormat="false" ht="15.75" hidden="false" customHeight="false" outlineLevel="0" collapsed="false">
      <c r="A733" s="296"/>
      <c r="B733" s="296"/>
      <c r="C733" s="296"/>
      <c r="D733" s="296"/>
      <c r="E733" s="296"/>
      <c r="F733" s="296"/>
      <c r="G733" s="296"/>
      <c r="H733" s="296"/>
      <c r="I733" s="296"/>
      <c r="J733" s="296"/>
      <c r="K733" s="296"/>
      <c r="L733" s="296"/>
      <c r="M733" s="296"/>
      <c r="N733" s="296"/>
      <c r="O733" s="296"/>
      <c r="P733" s="296"/>
      <c r="Q733" s="296"/>
      <c r="R733" s="296"/>
      <c r="S733" s="296"/>
      <c r="T733" s="296"/>
      <c r="U733" s="296"/>
      <c r="V733" s="347"/>
      <c r="W733" s="296"/>
      <c r="X733" s="296"/>
      <c r="Y733" s="296"/>
      <c r="Z733" s="296"/>
      <c r="AA733" s="296"/>
      <c r="AB733" s="296"/>
      <c r="AC733" s="296"/>
      <c r="AD733" s="296"/>
      <c r="AE733" s="296"/>
      <c r="AF733" s="296"/>
      <c r="AG733" s="296"/>
      <c r="AH733" s="296"/>
      <c r="AI733" s="296"/>
      <c r="AJ733" s="296"/>
      <c r="AK733" s="296"/>
      <c r="AL733" s="296"/>
      <c r="AM733" s="296"/>
      <c r="AN733" s="296"/>
      <c r="AO733" s="296"/>
      <c r="AP733" s="296"/>
      <c r="AQ733" s="296"/>
      <c r="AR733" s="296"/>
      <c r="AS733" s="296"/>
      <c r="AT733" s="296"/>
      <c r="AU733" s="296"/>
      <c r="AV733" s="296"/>
      <c r="AW733" s="296"/>
      <c r="AX733" s="296"/>
      <c r="AY733" s="296"/>
      <c r="AZ733" s="296"/>
      <c r="BA733" s="296"/>
      <c r="BB733" s="296"/>
      <c r="BC733" s="296"/>
      <c r="BD733" s="296"/>
      <c r="BE733" s="296"/>
      <c r="BF733" s="296"/>
      <c r="BG733" s="296"/>
      <c r="BH733" s="296"/>
      <c r="BI733" s="296"/>
      <c r="BJ733" s="296"/>
    </row>
    <row r="734" customFormat="false" ht="15.75" hidden="false" customHeight="false" outlineLevel="0" collapsed="false">
      <c r="A734" s="296"/>
      <c r="B734" s="296"/>
      <c r="C734" s="296"/>
      <c r="D734" s="296"/>
      <c r="E734" s="296"/>
      <c r="F734" s="296"/>
      <c r="G734" s="296"/>
      <c r="H734" s="296"/>
      <c r="I734" s="296"/>
      <c r="J734" s="296"/>
      <c r="K734" s="296"/>
      <c r="L734" s="296"/>
      <c r="M734" s="296"/>
      <c r="N734" s="296"/>
      <c r="O734" s="296"/>
      <c r="P734" s="296"/>
      <c r="Q734" s="296"/>
      <c r="R734" s="296"/>
      <c r="S734" s="296"/>
      <c r="T734" s="296"/>
      <c r="U734" s="296"/>
      <c r="V734" s="347"/>
      <c r="W734" s="296"/>
      <c r="X734" s="296"/>
      <c r="Y734" s="296"/>
      <c r="Z734" s="296"/>
      <c r="AA734" s="296"/>
      <c r="AB734" s="296"/>
      <c r="AC734" s="296"/>
      <c r="AD734" s="296"/>
      <c r="AE734" s="296"/>
      <c r="AF734" s="296"/>
      <c r="AG734" s="296"/>
      <c r="AH734" s="296"/>
      <c r="AI734" s="296"/>
      <c r="AJ734" s="296"/>
      <c r="AK734" s="296"/>
      <c r="AL734" s="296"/>
      <c r="AM734" s="296"/>
      <c r="AN734" s="296"/>
      <c r="AO734" s="296"/>
      <c r="AP734" s="296"/>
      <c r="AQ734" s="296"/>
      <c r="AR734" s="296"/>
      <c r="AS734" s="296"/>
      <c r="AT734" s="296"/>
      <c r="AU734" s="296"/>
      <c r="AV734" s="296"/>
      <c r="AW734" s="296"/>
      <c r="AX734" s="296"/>
      <c r="AY734" s="296"/>
      <c r="AZ734" s="296"/>
      <c r="BA734" s="296"/>
      <c r="BB734" s="296"/>
      <c r="BC734" s="296"/>
      <c r="BD734" s="296"/>
      <c r="BE734" s="296"/>
      <c r="BF734" s="296"/>
      <c r="BG734" s="296"/>
      <c r="BH734" s="296"/>
      <c r="BI734" s="296"/>
      <c r="BJ734" s="296"/>
    </row>
    <row r="735" customFormat="false" ht="15.75" hidden="false" customHeight="false" outlineLevel="0" collapsed="false">
      <c r="A735" s="296"/>
      <c r="B735" s="296"/>
      <c r="C735" s="296"/>
      <c r="D735" s="296"/>
      <c r="E735" s="296"/>
      <c r="F735" s="296"/>
      <c r="G735" s="296"/>
      <c r="H735" s="296"/>
      <c r="I735" s="296"/>
      <c r="J735" s="296"/>
      <c r="K735" s="296"/>
      <c r="L735" s="296"/>
      <c r="M735" s="296"/>
      <c r="N735" s="296"/>
      <c r="O735" s="296"/>
      <c r="P735" s="296"/>
      <c r="Q735" s="296"/>
      <c r="R735" s="296"/>
      <c r="S735" s="296"/>
      <c r="T735" s="296"/>
      <c r="U735" s="296"/>
      <c r="V735" s="347"/>
      <c r="W735" s="296"/>
      <c r="X735" s="296"/>
      <c r="Y735" s="296"/>
      <c r="Z735" s="296"/>
      <c r="AA735" s="296"/>
      <c r="AB735" s="296"/>
      <c r="AC735" s="296"/>
      <c r="AD735" s="296"/>
      <c r="AE735" s="296"/>
      <c r="AF735" s="296"/>
      <c r="AG735" s="296"/>
      <c r="AH735" s="296"/>
      <c r="AI735" s="296"/>
      <c r="AJ735" s="296"/>
      <c r="AK735" s="296"/>
      <c r="AL735" s="296"/>
      <c r="AM735" s="296"/>
      <c r="AN735" s="296"/>
      <c r="AO735" s="296"/>
      <c r="AP735" s="296"/>
      <c r="AQ735" s="296"/>
      <c r="AR735" s="296"/>
      <c r="AS735" s="296"/>
      <c r="AT735" s="296"/>
      <c r="AU735" s="296"/>
      <c r="AV735" s="296"/>
      <c r="AW735" s="296"/>
      <c r="AX735" s="296"/>
      <c r="AY735" s="296"/>
      <c r="AZ735" s="296"/>
      <c r="BA735" s="296"/>
      <c r="BB735" s="296"/>
      <c r="BC735" s="296"/>
      <c r="BD735" s="296"/>
      <c r="BE735" s="296"/>
      <c r="BF735" s="296"/>
      <c r="BG735" s="296"/>
      <c r="BH735" s="296"/>
      <c r="BI735" s="296"/>
      <c r="BJ735" s="296"/>
    </row>
    <row r="736" customFormat="false" ht="15.75" hidden="false" customHeight="false" outlineLevel="0" collapsed="false">
      <c r="A736" s="296"/>
      <c r="B736" s="296"/>
      <c r="C736" s="296"/>
      <c r="D736" s="296"/>
      <c r="E736" s="296"/>
      <c r="F736" s="296"/>
      <c r="G736" s="296"/>
      <c r="H736" s="296"/>
      <c r="I736" s="296"/>
      <c r="J736" s="296"/>
      <c r="K736" s="296"/>
      <c r="L736" s="296"/>
      <c r="M736" s="296"/>
      <c r="N736" s="296"/>
      <c r="O736" s="296"/>
      <c r="P736" s="296"/>
      <c r="Q736" s="296"/>
      <c r="R736" s="296"/>
      <c r="S736" s="296"/>
      <c r="T736" s="296"/>
      <c r="U736" s="296"/>
      <c r="V736" s="347"/>
      <c r="W736" s="296"/>
      <c r="X736" s="296"/>
      <c r="Y736" s="296"/>
      <c r="Z736" s="296"/>
      <c r="AA736" s="296"/>
      <c r="AB736" s="296"/>
      <c r="AC736" s="296"/>
      <c r="AD736" s="296"/>
      <c r="AE736" s="296"/>
      <c r="AF736" s="296"/>
      <c r="AG736" s="296"/>
      <c r="AH736" s="296"/>
      <c r="AI736" s="296"/>
      <c r="AJ736" s="296"/>
      <c r="AK736" s="296"/>
      <c r="AL736" s="296"/>
      <c r="AM736" s="296"/>
      <c r="AN736" s="296"/>
      <c r="AO736" s="296"/>
      <c r="AP736" s="296"/>
      <c r="AQ736" s="296"/>
      <c r="AR736" s="296"/>
      <c r="AS736" s="296"/>
      <c r="AT736" s="296"/>
      <c r="AU736" s="296"/>
      <c r="AV736" s="296"/>
      <c r="AW736" s="296"/>
      <c r="AX736" s="296"/>
      <c r="AY736" s="296"/>
      <c r="AZ736" s="296"/>
      <c r="BA736" s="296"/>
      <c r="BB736" s="296"/>
      <c r="BC736" s="296"/>
      <c r="BD736" s="296"/>
      <c r="BE736" s="296"/>
      <c r="BF736" s="296"/>
      <c r="BG736" s="296"/>
      <c r="BH736" s="296"/>
      <c r="BI736" s="296"/>
      <c r="BJ736" s="296"/>
    </row>
    <row r="737" customFormat="false" ht="15.75" hidden="false" customHeight="false" outlineLevel="0" collapsed="false">
      <c r="A737" s="296"/>
      <c r="B737" s="296"/>
      <c r="C737" s="296"/>
      <c r="D737" s="296"/>
      <c r="E737" s="296"/>
      <c r="F737" s="296"/>
      <c r="G737" s="296"/>
      <c r="H737" s="296"/>
      <c r="I737" s="296"/>
      <c r="J737" s="296"/>
      <c r="K737" s="296"/>
      <c r="L737" s="296"/>
      <c r="M737" s="296"/>
      <c r="N737" s="296"/>
      <c r="O737" s="296"/>
      <c r="P737" s="296"/>
      <c r="Q737" s="296"/>
      <c r="R737" s="296"/>
      <c r="S737" s="296"/>
      <c r="T737" s="296"/>
      <c r="U737" s="296"/>
      <c r="V737" s="347"/>
      <c r="W737" s="296"/>
      <c r="X737" s="296"/>
      <c r="Y737" s="296"/>
      <c r="Z737" s="296"/>
      <c r="AA737" s="296"/>
      <c r="AB737" s="296"/>
      <c r="AC737" s="296"/>
      <c r="AD737" s="296"/>
      <c r="AE737" s="296"/>
      <c r="AF737" s="296"/>
      <c r="AG737" s="296"/>
      <c r="AH737" s="296"/>
      <c r="AI737" s="296"/>
      <c r="AJ737" s="296"/>
      <c r="AK737" s="296"/>
      <c r="AL737" s="296"/>
      <c r="AM737" s="296"/>
      <c r="AN737" s="296"/>
      <c r="AO737" s="296"/>
      <c r="AP737" s="296"/>
      <c r="AQ737" s="296"/>
      <c r="AR737" s="296"/>
      <c r="AS737" s="296"/>
      <c r="AT737" s="296"/>
      <c r="AU737" s="296"/>
      <c r="AV737" s="296"/>
      <c r="AW737" s="296"/>
      <c r="AX737" s="296"/>
      <c r="AY737" s="296"/>
      <c r="AZ737" s="296"/>
      <c r="BA737" s="296"/>
      <c r="BB737" s="296"/>
      <c r="BC737" s="296"/>
      <c r="BD737" s="296"/>
      <c r="BE737" s="296"/>
      <c r="BF737" s="296"/>
      <c r="BG737" s="296"/>
      <c r="BH737" s="296"/>
      <c r="BI737" s="296"/>
      <c r="BJ737" s="296"/>
    </row>
    <row r="738" customFormat="false" ht="15.75" hidden="false" customHeight="false" outlineLevel="0" collapsed="false">
      <c r="A738" s="296"/>
      <c r="B738" s="296"/>
      <c r="C738" s="296"/>
      <c r="D738" s="296"/>
      <c r="E738" s="296"/>
      <c r="F738" s="296"/>
      <c r="G738" s="296"/>
      <c r="H738" s="296"/>
      <c r="I738" s="296"/>
      <c r="J738" s="296"/>
      <c r="K738" s="296"/>
      <c r="L738" s="296"/>
      <c r="M738" s="296"/>
      <c r="N738" s="296"/>
      <c r="O738" s="296"/>
      <c r="P738" s="296"/>
      <c r="Q738" s="296"/>
      <c r="R738" s="296"/>
      <c r="S738" s="296"/>
      <c r="T738" s="296"/>
      <c r="U738" s="296"/>
      <c r="V738" s="347"/>
      <c r="W738" s="296"/>
      <c r="X738" s="296"/>
      <c r="Y738" s="296"/>
      <c r="Z738" s="296"/>
      <c r="AA738" s="296"/>
      <c r="AB738" s="296"/>
      <c r="AC738" s="296"/>
      <c r="AD738" s="296"/>
      <c r="AE738" s="296"/>
      <c r="AF738" s="296"/>
      <c r="AG738" s="296"/>
      <c r="AH738" s="296"/>
      <c r="AI738" s="296"/>
      <c r="AJ738" s="296"/>
      <c r="AK738" s="296"/>
      <c r="AL738" s="296"/>
      <c r="AM738" s="296"/>
      <c r="AN738" s="296"/>
      <c r="AO738" s="296"/>
      <c r="AP738" s="296"/>
      <c r="AQ738" s="296"/>
      <c r="AR738" s="296"/>
      <c r="AS738" s="296"/>
      <c r="AT738" s="296"/>
      <c r="AU738" s="296"/>
      <c r="AV738" s="296"/>
      <c r="AW738" s="296"/>
      <c r="AX738" s="296"/>
      <c r="AY738" s="296"/>
      <c r="AZ738" s="296"/>
      <c r="BA738" s="296"/>
      <c r="BB738" s="296"/>
      <c r="BC738" s="296"/>
      <c r="BD738" s="296"/>
      <c r="BE738" s="296"/>
      <c r="BF738" s="296"/>
      <c r="BG738" s="296"/>
      <c r="BH738" s="296"/>
      <c r="BI738" s="296"/>
      <c r="BJ738" s="296"/>
    </row>
    <row r="739" customFormat="false" ht="15.75" hidden="false" customHeight="false" outlineLevel="0" collapsed="false">
      <c r="A739" s="296"/>
      <c r="B739" s="296"/>
      <c r="C739" s="296"/>
      <c r="D739" s="296"/>
      <c r="E739" s="296"/>
      <c r="F739" s="296"/>
      <c r="G739" s="296"/>
      <c r="H739" s="296"/>
      <c r="I739" s="296"/>
      <c r="J739" s="296"/>
      <c r="K739" s="296"/>
      <c r="L739" s="296"/>
      <c r="M739" s="296"/>
      <c r="N739" s="296"/>
      <c r="O739" s="296"/>
      <c r="P739" s="296"/>
      <c r="Q739" s="296"/>
      <c r="R739" s="296"/>
      <c r="S739" s="296"/>
      <c r="T739" s="296"/>
      <c r="U739" s="296"/>
      <c r="V739" s="347"/>
      <c r="W739" s="296"/>
      <c r="X739" s="296"/>
      <c r="Y739" s="296"/>
      <c r="Z739" s="296"/>
      <c r="AA739" s="296"/>
      <c r="AB739" s="296"/>
      <c r="AC739" s="296"/>
      <c r="AD739" s="296"/>
      <c r="AE739" s="296"/>
      <c r="AF739" s="296"/>
      <c r="AG739" s="296"/>
      <c r="AH739" s="296"/>
      <c r="AI739" s="296"/>
      <c r="AJ739" s="296"/>
      <c r="AK739" s="296"/>
      <c r="AL739" s="296"/>
      <c r="AM739" s="296"/>
      <c r="AN739" s="296"/>
      <c r="AO739" s="296"/>
      <c r="AP739" s="296"/>
      <c r="AQ739" s="296"/>
      <c r="AR739" s="296"/>
      <c r="AS739" s="296"/>
      <c r="AT739" s="296"/>
      <c r="AU739" s="296"/>
      <c r="AV739" s="296"/>
      <c r="AW739" s="296"/>
      <c r="AX739" s="296"/>
      <c r="AY739" s="296"/>
      <c r="AZ739" s="296"/>
      <c r="BA739" s="296"/>
      <c r="BB739" s="296"/>
      <c r="BC739" s="296"/>
      <c r="BD739" s="296"/>
      <c r="BE739" s="296"/>
      <c r="BF739" s="296"/>
      <c r="BG739" s="296"/>
      <c r="BH739" s="296"/>
      <c r="BI739" s="296"/>
      <c r="BJ739" s="296"/>
    </row>
    <row r="740" customFormat="false" ht="15.75" hidden="false" customHeight="false" outlineLevel="0" collapsed="false">
      <c r="A740" s="296"/>
      <c r="B740" s="296"/>
      <c r="C740" s="296"/>
      <c r="D740" s="296"/>
      <c r="E740" s="296"/>
      <c r="F740" s="296"/>
      <c r="G740" s="296"/>
      <c r="H740" s="296"/>
      <c r="I740" s="296"/>
      <c r="J740" s="296"/>
      <c r="K740" s="296"/>
      <c r="L740" s="296"/>
      <c r="M740" s="296"/>
      <c r="N740" s="296"/>
      <c r="O740" s="296"/>
      <c r="P740" s="296"/>
      <c r="Q740" s="296"/>
      <c r="R740" s="296"/>
      <c r="S740" s="296"/>
      <c r="T740" s="296"/>
      <c r="U740" s="296"/>
      <c r="V740" s="347"/>
      <c r="W740" s="296"/>
      <c r="X740" s="296"/>
      <c r="Y740" s="296"/>
      <c r="Z740" s="296"/>
      <c r="AA740" s="296"/>
      <c r="AB740" s="296"/>
      <c r="AC740" s="296"/>
      <c r="AD740" s="296"/>
      <c r="AE740" s="296"/>
      <c r="AF740" s="296"/>
      <c r="AG740" s="296"/>
      <c r="AH740" s="296"/>
      <c r="AI740" s="296"/>
      <c r="AJ740" s="296"/>
      <c r="AK740" s="296"/>
      <c r="AL740" s="296"/>
      <c r="AM740" s="296"/>
      <c r="AN740" s="296"/>
      <c r="AO740" s="296"/>
      <c r="AP740" s="296"/>
      <c r="AQ740" s="296"/>
      <c r="AR740" s="296"/>
      <c r="AS740" s="296"/>
      <c r="AT740" s="296"/>
      <c r="AU740" s="296"/>
      <c r="AV740" s="296"/>
      <c r="AW740" s="296"/>
      <c r="AX740" s="296"/>
      <c r="AY740" s="296"/>
      <c r="AZ740" s="296"/>
      <c r="BA740" s="296"/>
      <c r="BB740" s="296"/>
      <c r="BC740" s="296"/>
      <c r="BD740" s="296"/>
      <c r="BE740" s="296"/>
      <c r="BF740" s="296"/>
      <c r="BG740" s="296"/>
      <c r="BH740" s="296"/>
      <c r="BI740" s="296"/>
      <c r="BJ740" s="296"/>
    </row>
    <row r="741" customFormat="false" ht="15.75" hidden="false" customHeight="false" outlineLevel="0" collapsed="false">
      <c r="A741" s="296"/>
      <c r="B741" s="296"/>
      <c r="C741" s="296"/>
      <c r="D741" s="296"/>
      <c r="E741" s="296"/>
      <c r="F741" s="296"/>
      <c r="G741" s="296"/>
      <c r="H741" s="296"/>
      <c r="I741" s="296"/>
      <c r="J741" s="296"/>
      <c r="K741" s="296"/>
      <c r="L741" s="296"/>
      <c r="M741" s="296"/>
      <c r="N741" s="296"/>
      <c r="O741" s="296"/>
      <c r="P741" s="296"/>
      <c r="Q741" s="296"/>
      <c r="R741" s="296"/>
      <c r="S741" s="296"/>
      <c r="T741" s="296"/>
      <c r="U741" s="296"/>
      <c r="V741" s="347"/>
      <c r="W741" s="296"/>
      <c r="X741" s="296"/>
      <c r="Y741" s="296"/>
      <c r="Z741" s="296"/>
      <c r="AA741" s="296"/>
      <c r="AB741" s="296"/>
      <c r="AC741" s="296"/>
      <c r="AD741" s="296"/>
      <c r="AE741" s="296"/>
      <c r="AF741" s="296"/>
      <c r="AG741" s="296"/>
      <c r="AH741" s="296"/>
      <c r="AI741" s="296"/>
      <c r="AJ741" s="296"/>
      <c r="AK741" s="296"/>
      <c r="AL741" s="296"/>
      <c r="AM741" s="296"/>
      <c r="AN741" s="296"/>
      <c r="AO741" s="296"/>
      <c r="AP741" s="296"/>
      <c r="AQ741" s="296"/>
      <c r="AR741" s="296"/>
      <c r="AS741" s="296"/>
      <c r="AT741" s="296"/>
      <c r="AU741" s="296"/>
      <c r="AV741" s="296"/>
      <c r="AW741" s="296"/>
      <c r="AX741" s="296"/>
      <c r="AY741" s="296"/>
      <c r="AZ741" s="296"/>
      <c r="BA741" s="296"/>
      <c r="BB741" s="296"/>
      <c r="BC741" s="296"/>
      <c r="BD741" s="296"/>
      <c r="BE741" s="296"/>
      <c r="BF741" s="296"/>
      <c r="BG741" s="296"/>
      <c r="BH741" s="296"/>
      <c r="BI741" s="296"/>
      <c r="BJ741" s="296"/>
    </row>
    <row r="742" customFormat="false" ht="15.75" hidden="false" customHeight="false" outlineLevel="0" collapsed="false">
      <c r="A742" s="296"/>
      <c r="B742" s="296"/>
      <c r="C742" s="296"/>
      <c r="D742" s="296"/>
      <c r="E742" s="296"/>
      <c r="F742" s="296"/>
      <c r="G742" s="296"/>
      <c r="H742" s="296"/>
      <c r="I742" s="296"/>
      <c r="J742" s="296"/>
      <c r="K742" s="296"/>
      <c r="L742" s="296"/>
      <c r="M742" s="296"/>
      <c r="N742" s="296"/>
      <c r="O742" s="296"/>
      <c r="P742" s="296"/>
      <c r="Q742" s="296"/>
      <c r="R742" s="296"/>
      <c r="S742" s="296"/>
      <c r="T742" s="296"/>
      <c r="U742" s="296"/>
      <c r="V742" s="347"/>
      <c r="W742" s="296"/>
      <c r="X742" s="296"/>
      <c r="Y742" s="296"/>
      <c r="Z742" s="296"/>
      <c r="AA742" s="296"/>
      <c r="AB742" s="296"/>
      <c r="AC742" s="296"/>
      <c r="AD742" s="296"/>
      <c r="AE742" s="296"/>
      <c r="AF742" s="296"/>
      <c r="AG742" s="296"/>
      <c r="AH742" s="296"/>
      <c r="AI742" s="296"/>
      <c r="AJ742" s="296"/>
      <c r="AK742" s="296"/>
      <c r="AL742" s="296"/>
      <c r="AM742" s="296"/>
      <c r="AN742" s="296"/>
      <c r="AO742" s="296"/>
      <c r="AP742" s="296"/>
      <c r="AQ742" s="296"/>
      <c r="AR742" s="296"/>
      <c r="AS742" s="296"/>
      <c r="AT742" s="296"/>
      <c r="AU742" s="296"/>
      <c r="AV742" s="296"/>
      <c r="AW742" s="296"/>
      <c r="AX742" s="296"/>
      <c r="AY742" s="296"/>
      <c r="AZ742" s="296"/>
      <c r="BA742" s="296"/>
      <c r="BB742" s="296"/>
      <c r="BC742" s="296"/>
      <c r="BD742" s="296"/>
      <c r="BE742" s="296"/>
      <c r="BF742" s="296"/>
      <c r="BG742" s="296"/>
      <c r="BH742" s="296"/>
      <c r="BI742" s="296"/>
      <c r="BJ742" s="296"/>
    </row>
    <row r="743" customFormat="false" ht="15.75" hidden="false" customHeight="false" outlineLevel="0" collapsed="false">
      <c r="A743" s="296"/>
      <c r="B743" s="296"/>
      <c r="C743" s="296"/>
      <c r="D743" s="296"/>
      <c r="E743" s="296"/>
      <c r="F743" s="296"/>
      <c r="G743" s="296"/>
      <c r="H743" s="296"/>
      <c r="I743" s="296"/>
      <c r="J743" s="296"/>
      <c r="K743" s="296"/>
      <c r="L743" s="296"/>
      <c r="M743" s="296"/>
      <c r="N743" s="296"/>
      <c r="O743" s="296"/>
      <c r="P743" s="296"/>
      <c r="Q743" s="296"/>
      <c r="R743" s="296"/>
      <c r="S743" s="296"/>
      <c r="T743" s="296"/>
      <c r="U743" s="296"/>
      <c r="V743" s="347"/>
      <c r="W743" s="296"/>
      <c r="X743" s="296"/>
      <c r="Y743" s="296"/>
      <c r="Z743" s="296"/>
      <c r="AA743" s="296"/>
      <c r="AB743" s="296"/>
      <c r="AC743" s="296"/>
      <c r="AD743" s="296"/>
      <c r="AE743" s="296"/>
      <c r="AF743" s="296"/>
      <c r="AG743" s="296"/>
      <c r="AH743" s="296"/>
      <c r="AI743" s="296"/>
      <c r="AJ743" s="296"/>
      <c r="AK743" s="296"/>
      <c r="AL743" s="296"/>
      <c r="AM743" s="296"/>
      <c r="AN743" s="296"/>
      <c r="AO743" s="296"/>
      <c r="AP743" s="296"/>
      <c r="AQ743" s="296"/>
      <c r="AR743" s="296"/>
      <c r="AS743" s="296"/>
      <c r="AT743" s="296"/>
      <c r="AU743" s="296"/>
      <c r="AV743" s="296"/>
      <c r="AW743" s="296"/>
      <c r="AX743" s="296"/>
      <c r="AY743" s="296"/>
      <c r="AZ743" s="296"/>
      <c r="BA743" s="296"/>
      <c r="BB743" s="296"/>
      <c r="BC743" s="296"/>
      <c r="BD743" s="296"/>
      <c r="BE743" s="296"/>
      <c r="BF743" s="296"/>
      <c r="BG743" s="296"/>
      <c r="BH743" s="296"/>
      <c r="BI743" s="296"/>
      <c r="BJ743" s="296"/>
    </row>
    <row r="744" customFormat="false" ht="15.75" hidden="false" customHeight="false" outlineLevel="0" collapsed="false">
      <c r="A744" s="296"/>
      <c r="B744" s="296"/>
      <c r="C744" s="296"/>
      <c r="D744" s="296"/>
      <c r="E744" s="296"/>
      <c r="F744" s="296"/>
      <c r="G744" s="296"/>
      <c r="H744" s="296"/>
      <c r="I744" s="296"/>
      <c r="J744" s="296"/>
      <c r="K744" s="296"/>
      <c r="L744" s="296"/>
      <c r="M744" s="296"/>
      <c r="N744" s="296"/>
      <c r="O744" s="296"/>
      <c r="P744" s="296"/>
      <c r="Q744" s="296"/>
      <c r="R744" s="296"/>
      <c r="S744" s="296"/>
      <c r="T744" s="296"/>
      <c r="U744" s="296"/>
      <c r="V744" s="347"/>
      <c r="W744" s="296"/>
      <c r="X744" s="296"/>
      <c r="Y744" s="296"/>
      <c r="Z744" s="296"/>
      <c r="AA744" s="296"/>
      <c r="AB744" s="296"/>
      <c r="AC744" s="296"/>
      <c r="AD744" s="296"/>
      <c r="AE744" s="296"/>
      <c r="AF744" s="296"/>
      <c r="AG744" s="296"/>
      <c r="AH744" s="296"/>
      <c r="AI744" s="296"/>
      <c r="AJ744" s="296"/>
      <c r="AK744" s="296"/>
      <c r="AL744" s="296"/>
      <c r="AM744" s="296"/>
      <c r="AN744" s="296"/>
      <c r="AO744" s="296"/>
      <c r="AP744" s="296"/>
      <c r="AQ744" s="296"/>
      <c r="AR744" s="296"/>
      <c r="AS744" s="296"/>
      <c r="AT744" s="296"/>
      <c r="AU744" s="296"/>
      <c r="AV744" s="296"/>
      <c r="AW744" s="296"/>
      <c r="AX744" s="296"/>
      <c r="AY744" s="296"/>
      <c r="AZ744" s="296"/>
      <c r="BA744" s="296"/>
      <c r="BB744" s="296"/>
      <c r="BC744" s="296"/>
      <c r="BD744" s="296"/>
      <c r="BE744" s="296"/>
      <c r="BF744" s="296"/>
      <c r="BG744" s="296"/>
      <c r="BH744" s="296"/>
      <c r="BI744" s="296"/>
      <c r="BJ744" s="296"/>
    </row>
    <row r="745" customFormat="false" ht="15.75" hidden="false" customHeight="false" outlineLevel="0" collapsed="false">
      <c r="A745" s="296"/>
      <c r="B745" s="296"/>
      <c r="C745" s="296"/>
      <c r="D745" s="296"/>
      <c r="E745" s="296"/>
      <c r="F745" s="296"/>
      <c r="G745" s="296"/>
      <c r="H745" s="296"/>
      <c r="I745" s="296"/>
      <c r="J745" s="296"/>
      <c r="K745" s="296"/>
      <c r="L745" s="296"/>
      <c r="M745" s="296"/>
      <c r="N745" s="296"/>
      <c r="O745" s="296"/>
      <c r="P745" s="296"/>
      <c r="Q745" s="296"/>
      <c r="R745" s="296"/>
      <c r="S745" s="296"/>
      <c r="T745" s="296"/>
      <c r="U745" s="296"/>
      <c r="V745" s="347"/>
      <c r="W745" s="296"/>
      <c r="X745" s="296"/>
      <c r="Y745" s="296"/>
      <c r="Z745" s="296"/>
      <c r="AA745" s="296"/>
      <c r="AB745" s="296"/>
      <c r="AC745" s="296"/>
      <c r="AD745" s="296"/>
      <c r="AE745" s="296"/>
      <c r="AF745" s="296"/>
      <c r="AG745" s="296"/>
      <c r="AH745" s="296"/>
      <c r="AI745" s="296"/>
      <c r="AJ745" s="296"/>
      <c r="AK745" s="296"/>
      <c r="AL745" s="296"/>
      <c r="AM745" s="296"/>
      <c r="AN745" s="296"/>
      <c r="AO745" s="296"/>
      <c r="AP745" s="296"/>
      <c r="AQ745" s="296"/>
      <c r="AR745" s="296"/>
      <c r="AS745" s="296"/>
      <c r="AT745" s="296"/>
      <c r="AU745" s="296"/>
      <c r="AV745" s="296"/>
      <c r="AW745" s="296"/>
      <c r="AX745" s="296"/>
      <c r="AY745" s="296"/>
      <c r="AZ745" s="296"/>
      <c r="BA745" s="296"/>
      <c r="BB745" s="296"/>
      <c r="BC745" s="296"/>
      <c r="BD745" s="296"/>
      <c r="BE745" s="296"/>
      <c r="BF745" s="296"/>
      <c r="BG745" s="296"/>
      <c r="BH745" s="296"/>
      <c r="BI745" s="296"/>
      <c r="BJ745" s="296"/>
    </row>
    <row r="746" customFormat="false" ht="15.75" hidden="false" customHeight="false" outlineLevel="0" collapsed="false">
      <c r="A746" s="296"/>
      <c r="B746" s="296"/>
      <c r="C746" s="296"/>
      <c r="D746" s="296"/>
      <c r="E746" s="296"/>
      <c r="F746" s="296"/>
      <c r="G746" s="296"/>
      <c r="H746" s="296"/>
      <c r="I746" s="296"/>
      <c r="J746" s="296"/>
      <c r="K746" s="296"/>
      <c r="L746" s="296"/>
      <c r="M746" s="296"/>
      <c r="N746" s="296"/>
      <c r="O746" s="296"/>
      <c r="P746" s="296"/>
      <c r="Q746" s="296"/>
      <c r="R746" s="296"/>
      <c r="S746" s="296"/>
      <c r="T746" s="296"/>
      <c r="U746" s="296"/>
      <c r="V746" s="347"/>
      <c r="W746" s="296"/>
      <c r="X746" s="296"/>
      <c r="Y746" s="296"/>
      <c r="Z746" s="296"/>
      <c r="AA746" s="296"/>
      <c r="AB746" s="296"/>
      <c r="AC746" s="296"/>
      <c r="AD746" s="296"/>
      <c r="AE746" s="296"/>
      <c r="AF746" s="296"/>
      <c r="AG746" s="296"/>
      <c r="AH746" s="296"/>
      <c r="AI746" s="296"/>
      <c r="AJ746" s="296"/>
      <c r="AK746" s="296"/>
      <c r="AL746" s="296"/>
      <c r="AM746" s="296"/>
      <c r="AN746" s="296"/>
      <c r="AO746" s="296"/>
      <c r="AP746" s="296"/>
      <c r="AQ746" s="296"/>
      <c r="AR746" s="296"/>
      <c r="AS746" s="296"/>
      <c r="AT746" s="296"/>
      <c r="AU746" s="296"/>
      <c r="AV746" s="296"/>
      <c r="AW746" s="296"/>
      <c r="AX746" s="296"/>
      <c r="AY746" s="296"/>
      <c r="AZ746" s="296"/>
      <c r="BA746" s="296"/>
      <c r="BB746" s="296"/>
      <c r="BC746" s="296"/>
      <c r="BD746" s="296"/>
      <c r="BE746" s="296"/>
      <c r="BF746" s="296"/>
      <c r="BG746" s="296"/>
      <c r="BH746" s="296"/>
      <c r="BI746" s="296"/>
      <c r="BJ746" s="296"/>
    </row>
    <row r="747" customFormat="false" ht="15.75" hidden="false" customHeight="false" outlineLevel="0" collapsed="false">
      <c r="A747" s="296"/>
      <c r="B747" s="296"/>
      <c r="C747" s="296"/>
      <c r="D747" s="296"/>
      <c r="E747" s="296"/>
      <c r="F747" s="296"/>
      <c r="G747" s="296"/>
      <c r="H747" s="296"/>
      <c r="I747" s="296"/>
      <c r="J747" s="296"/>
      <c r="K747" s="296"/>
      <c r="L747" s="296"/>
      <c r="M747" s="296"/>
      <c r="N747" s="296"/>
      <c r="O747" s="296"/>
      <c r="P747" s="296"/>
      <c r="Q747" s="296"/>
      <c r="R747" s="296"/>
      <c r="S747" s="296"/>
      <c r="T747" s="296"/>
      <c r="U747" s="296"/>
      <c r="V747" s="347"/>
      <c r="W747" s="296"/>
      <c r="X747" s="296"/>
      <c r="Y747" s="296"/>
      <c r="Z747" s="296"/>
      <c r="AA747" s="296"/>
      <c r="AB747" s="296"/>
      <c r="AC747" s="296"/>
      <c r="AD747" s="296"/>
      <c r="AE747" s="296"/>
      <c r="AF747" s="296"/>
      <c r="AG747" s="296"/>
      <c r="AH747" s="296"/>
      <c r="AI747" s="296"/>
      <c r="AJ747" s="296"/>
      <c r="AK747" s="296"/>
      <c r="AL747" s="296"/>
      <c r="AM747" s="296"/>
      <c r="AN747" s="296"/>
      <c r="AO747" s="296"/>
      <c r="AP747" s="296"/>
      <c r="AQ747" s="296"/>
      <c r="AR747" s="296"/>
      <c r="AS747" s="296"/>
      <c r="AT747" s="296"/>
      <c r="AU747" s="296"/>
      <c r="AV747" s="296"/>
      <c r="AW747" s="296"/>
      <c r="AX747" s="296"/>
      <c r="AY747" s="296"/>
      <c r="AZ747" s="296"/>
      <c r="BA747" s="296"/>
      <c r="BB747" s="296"/>
      <c r="BC747" s="296"/>
      <c r="BD747" s="296"/>
      <c r="BE747" s="296"/>
      <c r="BF747" s="296"/>
      <c r="BG747" s="296"/>
      <c r="BH747" s="296"/>
      <c r="BI747" s="296"/>
      <c r="BJ747" s="296"/>
    </row>
    <row r="748" customFormat="false" ht="15.75" hidden="false" customHeight="false" outlineLevel="0" collapsed="false">
      <c r="A748" s="296"/>
      <c r="B748" s="296"/>
      <c r="C748" s="296"/>
      <c r="D748" s="296"/>
      <c r="E748" s="296"/>
      <c r="F748" s="296"/>
      <c r="G748" s="296"/>
      <c r="H748" s="296"/>
      <c r="I748" s="296"/>
      <c r="J748" s="296"/>
      <c r="K748" s="296"/>
      <c r="L748" s="296"/>
      <c r="M748" s="296"/>
      <c r="N748" s="296"/>
      <c r="O748" s="296"/>
      <c r="P748" s="296"/>
      <c r="Q748" s="296"/>
      <c r="R748" s="296"/>
      <c r="S748" s="296"/>
      <c r="T748" s="296"/>
      <c r="U748" s="296"/>
      <c r="V748" s="347"/>
      <c r="W748" s="296"/>
      <c r="X748" s="296"/>
      <c r="Y748" s="296"/>
      <c r="Z748" s="296"/>
      <c r="AA748" s="296"/>
      <c r="AB748" s="296"/>
      <c r="AC748" s="296"/>
      <c r="AD748" s="296"/>
      <c r="AE748" s="296"/>
      <c r="AF748" s="296"/>
      <c r="AG748" s="296"/>
      <c r="AH748" s="296"/>
      <c r="AI748" s="296"/>
      <c r="AJ748" s="296"/>
      <c r="AK748" s="296"/>
      <c r="AL748" s="296"/>
      <c r="AM748" s="296"/>
      <c r="AN748" s="296"/>
      <c r="AO748" s="296"/>
      <c r="AP748" s="296"/>
      <c r="AQ748" s="296"/>
      <c r="AR748" s="296"/>
      <c r="AS748" s="296"/>
      <c r="AT748" s="296"/>
      <c r="AU748" s="296"/>
      <c r="AV748" s="296"/>
      <c r="AW748" s="296"/>
      <c r="AX748" s="296"/>
      <c r="AY748" s="296"/>
      <c r="AZ748" s="296"/>
      <c r="BA748" s="296"/>
      <c r="BB748" s="296"/>
      <c r="BC748" s="296"/>
      <c r="BD748" s="296"/>
      <c r="BE748" s="296"/>
      <c r="BF748" s="296"/>
      <c r="BG748" s="296"/>
      <c r="BH748" s="296"/>
      <c r="BI748" s="296"/>
      <c r="BJ748" s="296"/>
    </row>
    <row r="749" customFormat="false" ht="15.75" hidden="false" customHeight="false" outlineLevel="0" collapsed="false">
      <c r="A749" s="296"/>
      <c r="B749" s="296"/>
      <c r="C749" s="296"/>
      <c r="D749" s="296"/>
      <c r="E749" s="296"/>
      <c r="F749" s="296"/>
      <c r="G749" s="296"/>
      <c r="H749" s="296"/>
      <c r="I749" s="296"/>
      <c r="J749" s="296"/>
      <c r="K749" s="296"/>
      <c r="L749" s="296"/>
      <c r="M749" s="296"/>
      <c r="N749" s="296"/>
      <c r="O749" s="296"/>
      <c r="P749" s="296"/>
      <c r="Q749" s="296"/>
      <c r="R749" s="296"/>
      <c r="S749" s="296"/>
      <c r="T749" s="296"/>
      <c r="U749" s="296"/>
      <c r="V749" s="347"/>
      <c r="W749" s="296"/>
      <c r="X749" s="296"/>
      <c r="Y749" s="296"/>
      <c r="Z749" s="296"/>
      <c r="AA749" s="296"/>
      <c r="AB749" s="296"/>
      <c r="AC749" s="296"/>
      <c r="AD749" s="296"/>
      <c r="AE749" s="296"/>
      <c r="AF749" s="296"/>
      <c r="AG749" s="296"/>
      <c r="AH749" s="296"/>
      <c r="AI749" s="296"/>
      <c r="AJ749" s="296"/>
      <c r="AK749" s="296"/>
      <c r="AL749" s="296"/>
      <c r="AM749" s="296"/>
      <c r="AN749" s="296"/>
      <c r="AO749" s="296"/>
      <c r="AP749" s="296"/>
      <c r="AQ749" s="296"/>
      <c r="AR749" s="296"/>
      <c r="AS749" s="296"/>
      <c r="AT749" s="296"/>
      <c r="AU749" s="296"/>
      <c r="AV749" s="296"/>
      <c r="AW749" s="296"/>
      <c r="AX749" s="296"/>
      <c r="AY749" s="296"/>
      <c r="AZ749" s="296"/>
      <c r="BA749" s="296"/>
      <c r="BB749" s="296"/>
      <c r="BC749" s="296"/>
      <c r="BD749" s="296"/>
      <c r="BE749" s="296"/>
      <c r="BF749" s="296"/>
      <c r="BG749" s="296"/>
      <c r="BH749" s="296"/>
      <c r="BI749" s="296"/>
      <c r="BJ749" s="296"/>
    </row>
    <row r="750" customFormat="false" ht="15.75" hidden="false" customHeight="false" outlineLevel="0" collapsed="false">
      <c r="A750" s="296"/>
      <c r="B750" s="296"/>
      <c r="C750" s="296"/>
      <c r="D750" s="296"/>
      <c r="E750" s="296"/>
      <c r="F750" s="296"/>
      <c r="G750" s="296"/>
      <c r="H750" s="296"/>
      <c r="I750" s="296"/>
      <c r="J750" s="296"/>
      <c r="K750" s="296"/>
      <c r="L750" s="296"/>
      <c r="M750" s="296"/>
      <c r="N750" s="296"/>
      <c r="O750" s="296"/>
      <c r="P750" s="296"/>
      <c r="Q750" s="296"/>
      <c r="R750" s="296"/>
      <c r="S750" s="296"/>
      <c r="T750" s="296"/>
      <c r="U750" s="296"/>
      <c r="V750" s="347"/>
      <c r="W750" s="296"/>
      <c r="X750" s="296"/>
      <c r="Y750" s="296"/>
      <c r="Z750" s="296"/>
      <c r="AA750" s="296"/>
      <c r="AB750" s="296"/>
      <c r="AC750" s="296"/>
      <c r="AD750" s="296"/>
      <c r="AE750" s="296"/>
      <c r="AF750" s="296"/>
      <c r="AG750" s="296"/>
      <c r="AH750" s="296"/>
      <c r="AI750" s="296"/>
      <c r="AJ750" s="296"/>
      <c r="AK750" s="296"/>
      <c r="AL750" s="296"/>
      <c r="AM750" s="296"/>
      <c r="AN750" s="296"/>
      <c r="AO750" s="296"/>
      <c r="AP750" s="296"/>
      <c r="AQ750" s="296"/>
      <c r="AR750" s="296"/>
      <c r="AS750" s="296"/>
      <c r="AT750" s="296"/>
      <c r="AU750" s="296"/>
      <c r="AV750" s="296"/>
      <c r="AW750" s="296"/>
      <c r="AX750" s="296"/>
      <c r="AY750" s="296"/>
      <c r="AZ750" s="296"/>
      <c r="BA750" s="296"/>
      <c r="BB750" s="296"/>
      <c r="BC750" s="296"/>
      <c r="BD750" s="296"/>
      <c r="BE750" s="296"/>
      <c r="BF750" s="296"/>
      <c r="BG750" s="296"/>
      <c r="BH750" s="296"/>
      <c r="BI750" s="296"/>
      <c r="BJ750" s="296"/>
    </row>
    <row r="751" customFormat="false" ht="15.75" hidden="false" customHeight="false" outlineLevel="0" collapsed="false">
      <c r="A751" s="296"/>
      <c r="B751" s="296"/>
      <c r="C751" s="296"/>
      <c r="D751" s="296"/>
      <c r="E751" s="296"/>
      <c r="F751" s="296"/>
      <c r="G751" s="296"/>
      <c r="H751" s="296"/>
      <c r="I751" s="296"/>
      <c r="J751" s="296"/>
      <c r="K751" s="296"/>
      <c r="L751" s="296"/>
      <c r="M751" s="296"/>
      <c r="N751" s="296"/>
      <c r="O751" s="296"/>
      <c r="P751" s="296"/>
      <c r="Q751" s="296"/>
      <c r="R751" s="296"/>
      <c r="S751" s="296"/>
      <c r="T751" s="296"/>
      <c r="U751" s="296"/>
      <c r="V751" s="347"/>
      <c r="W751" s="296"/>
      <c r="X751" s="296"/>
      <c r="Y751" s="296"/>
      <c r="Z751" s="296"/>
      <c r="AA751" s="296"/>
      <c r="AB751" s="296"/>
      <c r="AC751" s="296"/>
      <c r="AD751" s="296"/>
      <c r="AE751" s="296"/>
      <c r="AF751" s="296"/>
      <c r="AG751" s="296"/>
      <c r="AH751" s="296"/>
      <c r="AI751" s="296"/>
      <c r="AJ751" s="296"/>
      <c r="AK751" s="296"/>
      <c r="AL751" s="296"/>
      <c r="AM751" s="296"/>
      <c r="AN751" s="296"/>
      <c r="AO751" s="296"/>
      <c r="AP751" s="296"/>
      <c r="AQ751" s="296"/>
      <c r="AR751" s="296"/>
      <c r="AS751" s="296"/>
      <c r="AT751" s="296"/>
      <c r="AU751" s="296"/>
      <c r="AV751" s="296"/>
      <c r="AW751" s="296"/>
      <c r="AX751" s="296"/>
      <c r="AY751" s="296"/>
      <c r="AZ751" s="296"/>
      <c r="BA751" s="296"/>
      <c r="BB751" s="296"/>
      <c r="BC751" s="296"/>
      <c r="BD751" s="296"/>
      <c r="BE751" s="296"/>
      <c r="BF751" s="296"/>
      <c r="BG751" s="296"/>
      <c r="BH751" s="296"/>
      <c r="BI751" s="296"/>
      <c r="BJ751" s="296"/>
    </row>
    <row r="752" customFormat="false" ht="15.75" hidden="false" customHeight="false" outlineLevel="0" collapsed="false">
      <c r="A752" s="296"/>
      <c r="B752" s="296"/>
      <c r="C752" s="296"/>
      <c r="D752" s="296"/>
      <c r="E752" s="296"/>
      <c r="F752" s="296"/>
      <c r="G752" s="296"/>
      <c r="H752" s="296"/>
      <c r="I752" s="296"/>
      <c r="J752" s="296"/>
      <c r="K752" s="296"/>
      <c r="L752" s="296"/>
      <c r="M752" s="296"/>
      <c r="N752" s="296"/>
      <c r="O752" s="296"/>
      <c r="P752" s="296"/>
      <c r="Q752" s="296"/>
      <c r="R752" s="296"/>
      <c r="S752" s="296"/>
      <c r="T752" s="296"/>
      <c r="U752" s="296"/>
      <c r="V752" s="347"/>
      <c r="W752" s="296"/>
      <c r="X752" s="296"/>
      <c r="Y752" s="296"/>
      <c r="Z752" s="296"/>
      <c r="AA752" s="296"/>
      <c r="AB752" s="296"/>
      <c r="AC752" s="296"/>
      <c r="AD752" s="296"/>
      <c r="AE752" s="296"/>
      <c r="AF752" s="296"/>
      <c r="AG752" s="296"/>
      <c r="AH752" s="296"/>
      <c r="AI752" s="296"/>
      <c r="AJ752" s="296"/>
      <c r="AK752" s="296"/>
      <c r="AL752" s="296"/>
      <c r="AM752" s="296"/>
      <c r="AN752" s="296"/>
      <c r="AO752" s="296"/>
      <c r="AP752" s="296"/>
      <c r="AQ752" s="296"/>
      <c r="AR752" s="296"/>
      <c r="AS752" s="296"/>
      <c r="AT752" s="296"/>
      <c r="AU752" s="296"/>
      <c r="AV752" s="296"/>
      <c r="AW752" s="296"/>
      <c r="AX752" s="296"/>
      <c r="AY752" s="296"/>
      <c r="AZ752" s="296"/>
      <c r="BA752" s="296"/>
      <c r="BB752" s="296"/>
      <c r="BC752" s="296"/>
      <c r="BD752" s="296"/>
      <c r="BE752" s="296"/>
      <c r="BF752" s="296"/>
      <c r="BG752" s="296"/>
      <c r="BH752" s="296"/>
      <c r="BI752" s="296"/>
      <c r="BJ752" s="296"/>
    </row>
    <row r="753" customFormat="false" ht="15.75" hidden="false" customHeight="false" outlineLevel="0" collapsed="false">
      <c r="A753" s="296"/>
      <c r="B753" s="296"/>
      <c r="C753" s="296"/>
      <c r="D753" s="296"/>
      <c r="E753" s="296"/>
      <c r="F753" s="296"/>
      <c r="G753" s="296"/>
      <c r="H753" s="296"/>
      <c r="I753" s="296"/>
      <c r="J753" s="296"/>
      <c r="K753" s="296"/>
      <c r="L753" s="296"/>
      <c r="M753" s="296"/>
      <c r="N753" s="296"/>
      <c r="O753" s="296"/>
      <c r="P753" s="296"/>
      <c r="Q753" s="296"/>
      <c r="R753" s="296"/>
      <c r="S753" s="296"/>
      <c r="T753" s="296"/>
      <c r="U753" s="296"/>
      <c r="V753" s="347"/>
      <c r="W753" s="296"/>
      <c r="X753" s="296"/>
      <c r="Y753" s="296"/>
      <c r="Z753" s="296"/>
      <c r="AA753" s="296"/>
      <c r="AB753" s="296"/>
      <c r="AC753" s="296"/>
      <c r="AD753" s="296"/>
      <c r="AE753" s="296"/>
      <c r="AF753" s="296"/>
      <c r="AG753" s="296"/>
      <c r="AH753" s="296"/>
      <c r="AI753" s="296"/>
      <c r="AJ753" s="296"/>
      <c r="AK753" s="296"/>
      <c r="AL753" s="296"/>
      <c r="AM753" s="296"/>
      <c r="AN753" s="296"/>
      <c r="AO753" s="296"/>
      <c r="AP753" s="296"/>
      <c r="AQ753" s="296"/>
      <c r="AR753" s="296"/>
      <c r="AS753" s="296"/>
      <c r="AT753" s="296"/>
      <c r="AU753" s="296"/>
      <c r="AV753" s="296"/>
      <c r="AW753" s="296"/>
      <c r="AX753" s="296"/>
      <c r="AY753" s="296"/>
      <c r="AZ753" s="296"/>
      <c r="BA753" s="296"/>
      <c r="BB753" s="296"/>
      <c r="BC753" s="296"/>
      <c r="BD753" s="296"/>
      <c r="BE753" s="296"/>
      <c r="BF753" s="296"/>
      <c r="BG753" s="296"/>
      <c r="BH753" s="296"/>
      <c r="BI753" s="296"/>
      <c r="BJ753" s="296"/>
    </row>
    <row r="754" customFormat="false" ht="15.75" hidden="false" customHeight="false" outlineLevel="0" collapsed="false">
      <c r="A754" s="296"/>
      <c r="B754" s="296"/>
      <c r="C754" s="296"/>
      <c r="D754" s="296"/>
      <c r="E754" s="296"/>
      <c r="F754" s="296"/>
      <c r="G754" s="296"/>
      <c r="H754" s="296"/>
      <c r="I754" s="296"/>
      <c r="J754" s="296"/>
      <c r="K754" s="296"/>
      <c r="L754" s="296"/>
      <c r="M754" s="296"/>
      <c r="N754" s="296"/>
      <c r="O754" s="296"/>
      <c r="P754" s="296"/>
      <c r="Q754" s="296"/>
      <c r="R754" s="296"/>
      <c r="S754" s="296"/>
      <c r="T754" s="296"/>
      <c r="U754" s="296"/>
      <c r="V754" s="347"/>
      <c r="W754" s="296"/>
      <c r="X754" s="296"/>
      <c r="Y754" s="296"/>
      <c r="Z754" s="296"/>
      <c r="AA754" s="296"/>
      <c r="AB754" s="296"/>
      <c r="AC754" s="296"/>
      <c r="AD754" s="296"/>
      <c r="AE754" s="296"/>
      <c r="AF754" s="296"/>
      <c r="AG754" s="296"/>
      <c r="AH754" s="296"/>
      <c r="AI754" s="296"/>
      <c r="AJ754" s="296"/>
      <c r="AK754" s="296"/>
      <c r="AL754" s="296"/>
      <c r="AM754" s="296"/>
      <c r="AN754" s="296"/>
      <c r="AO754" s="296"/>
      <c r="AP754" s="296"/>
      <c r="AQ754" s="296"/>
      <c r="AR754" s="296"/>
      <c r="AS754" s="296"/>
      <c r="AT754" s="296"/>
      <c r="AU754" s="296"/>
      <c r="AV754" s="296"/>
      <c r="AW754" s="296"/>
      <c r="AX754" s="296"/>
      <c r="AY754" s="296"/>
      <c r="AZ754" s="296"/>
      <c r="BA754" s="296"/>
      <c r="BB754" s="296"/>
      <c r="BC754" s="296"/>
      <c r="BD754" s="296"/>
      <c r="BE754" s="296"/>
      <c r="BF754" s="296"/>
      <c r="BG754" s="296"/>
      <c r="BH754" s="296"/>
      <c r="BI754" s="296"/>
      <c r="BJ754" s="296"/>
    </row>
    <row r="755" customFormat="false" ht="15.75" hidden="false" customHeight="false" outlineLevel="0" collapsed="false">
      <c r="A755" s="296"/>
      <c r="B755" s="296"/>
      <c r="C755" s="296"/>
      <c r="D755" s="296"/>
      <c r="E755" s="296"/>
      <c r="F755" s="296"/>
      <c r="G755" s="296"/>
      <c r="H755" s="296"/>
      <c r="I755" s="296"/>
      <c r="J755" s="296"/>
      <c r="K755" s="296"/>
      <c r="L755" s="296"/>
      <c r="M755" s="296"/>
      <c r="N755" s="296"/>
      <c r="O755" s="296"/>
      <c r="P755" s="296"/>
      <c r="Q755" s="296"/>
      <c r="R755" s="296"/>
      <c r="S755" s="296"/>
      <c r="T755" s="296"/>
      <c r="U755" s="296"/>
      <c r="V755" s="347"/>
      <c r="W755" s="296"/>
      <c r="X755" s="296"/>
      <c r="Y755" s="296"/>
      <c r="Z755" s="296"/>
      <c r="AA755" s="296"/>
      <c r="AB755" s="296"/>
      <c r="AC755" s="296"/>
      <c r="AD755" s="296"/>
      <c r="AE755" s="296"/>
      <c r="AF755" s="296"/>
      <c r="AG755" s="296"/>
      <c r="AH755" s="296"/>
      <c r="AI755" s="296"/>
      <c r="AJ755" s="296"/>
      <c r="AK755" s="296"/>
      <c r="AL755" s="296"/>
      <c r="AM755" s="296"/>
      <c r="AN755" s="296"/>
      <c r="AO755" s="296"/>
      <c r="AP755" s="296"/>
      <c r="AQ755" s="296"/>
      <c r="AR755" s="296"/>
      <c r="AS755" s="296"/>
      <c r="AT755" s="296"/>
      <c r="AU755" s="296"/>
      <c r="AV755" s="296"/>
      <c r="AW755" s="296"/>
      <c r="AX755" s="296"/>
      <c r="AY755" s="296"/>
      <c r="AZ755" s="296"/>
      <c r="BA755" s="296"/>
      <c r="BB755" s="296"/>
      <c r="BC755" s="296"/>
      <c r="BD755" s="296"/>
      <c r="BE755" s="296"/>
      <c r="BF755" s="296"/>
      <c r="BG755" s="296"/>
      <c r="BH755" s="296"/>
      <c r="BI755" s="296"/>
      <c r="BJ755" s="296"/>
    </row>
    <row r="756" customFormat="false" ht="15.75" hidden="false" customHeight="false" outlineLevel="0" collapsed="false">
      <c r="A756" s="296"/>
      <c r="B756" s="296"/>
      <c r="C756" s="296"/>
      <c r="D756" s="296"/>
      <c r="E756" s="296"/>
      <c r="F756" s="296"/>
      <c r="G756" s="296"/>
      <c r="H756" s="296"/>
      <c r="I756" s="296"/>
      <c r="J756" s="296"/>
      <c r="K756" s="296"/>
      <c r="L756" s="296"/>
      <c r="M756" s="296"/>
      <c r="N756" s="296"/>
      <c r="O756" s="296"/>
      <c r="P756" s="296"/>
      <c r="Q756" s="296"/>
      <c r="R756" s="296"/>
      <c r="S756" s="296"/>
      <c r="T756" s="296"/>
      <c r="U756" s="296"/>
      <c r="V756" s="347"/>
      <c r="W756" s="296"/>
      <c r="X756" s="296"/>
      <c r="Y756" s="296"/>
      <c r="Z756" s="296"/>
      <c r="AA756" s="296"/>
      <c r="AB756" s="296"/>
      <c r="AC756" s="296"/>
      <c r="AD756" s="296"/>
      <c r="AE756" s="296"/>
      <c r="AF756" s="296"/>
      <c r="AG756" s="296"/>
      <c r="AH756" s="296"/>
      <c r="AI756" s="296"/>
      <c r="AJ756" s="296"/>
      <c r="AK756" s="296"/>
      <c r="AL756" s="296"/>
      <c r="AM756" s="296"/>
      <c r="AN756" s="296"/>
      <c r="AO756" s="296"/>
      <c r="AP756" s="296"/>
      <c r="AQ756" s="296"/>
      <c r="AR756" s="296"/>
      <c r="AS756" s="296"/>
      <c r="AT756" s="296"/>
      <c r="AU756" s="296"/>
      <c r="AV756" s="296"/>
      <c r="AW756" s="296"/>
      <c r="AX756" s="296"/>
      <c r="AY756" s="296"/>
      <c r="AZ756" s="296"/>
      <c r="BA756" s="296"/>
      <c r="BB756" s="296"/>
      <c r="BC756" s="296"/>
      <c r="BD756" s="296"/>
      <c r="BE756" s="296"/>
      <c r="BF756" s="296"/>
      <c r="BG756" s="296"/>
      <c r="BH756" s="296"/>
      <c r="BI756" s="296"/>
      <c r="BJ756" s="296"/>
    </row>
    <row r="757" customFormat="false" ht="15.75" hidden="false" customHeight="false" outlineLevel="0" collapsed="false">
      <c r="A757" s="296"/>
      <c r="B757" s="296"/>
      <c r="C757" s="296"/>
      <c r="D757" s="296"/>
      <c r="E757" s="296"/>
      <c r="F757" s="296"/>
      <c r="G757" s="296"/>
      <c r="H757" s="296"/>
      <c r="I757" s="296"/>
      <c r="J757" s="296"/>
      <c r="K757" s="296"/>
      <c r="L757" s="296"/>
      <c r="M757" s="296"/>
      <c r="N757" s="296"/>
      <c r="O757" s="296"/>
      <c r="P757" s="296"/>
      <c r="Q757" s="296"/>
      <c r="R757" s="296"/>
      <c r="S757" s="296"/>
      <c r="T757" s="296"/>
      <c r="U757" s="296"/>
      <c r="V757" s="347"/>
      <c r="W757" s="296"/>
      <c r="X757" s="296"/>
      <c r="Y757" s="296"/>
      <c r="Z757" s="296"/>
      <c r="AA757" s="296"/>
      <c r="AB757" s="296"/>
      <c r="AC757" s="296"/>
      <c r="AD757" s="296"/>
      <c r="AE757" s="296"/>
      <c r="AF757" s="296"/>
      <c r="AG757" s="296"/>
      <c r="AH757" s="296"/>
      <c r="AI757" s="296"/>
      <c r="AJ757" s="296"/>
      <c r="AK757" s="296"/>
      <c r="AL757" s="296"/>
      <c r="AM757" s="296"/>
      <c r="AN757" s="296"/>
      <c r="AO757" s="296"/>
      <c r="AP757" s="296"/>
      <c r="AQ757" s="296"/>
      <c r="AR757" s="296"/>
      <c r="AS757" s="296"/>
      <c r="AT757" s="296"/>
      <c r="AU757" s="296"/>
      <c r="AV757" s="296"/>
      <c r="AW757" s="296"/>
      <c r="AX757" s="296"/>
      <c r="AY757" s="296"/>
      <c r="AZ757" s="296"/>
      <c r="BA757" s="296"/>
      <c r="BB757" s="296"/>
      <c r="BC757" s="296"/>
      <c r="BD757" s="296"/>
      <c r="BE757" s="296"/>
      <c r="BF757" s="296"/>
      <c r="BG757" s="296"/>
      <c r="BH757" s="296"/>
      <c r="BI757" s="296"/>
      <c r="BJ757" s="296"/>
    </row>
    <row r="758" customFormat="false" ht="15.75" hidden="false" customHeight="false" outlineLevel="0" collapsed="false">
      <c r="A758" s="296"/>
      <c r="B758" s="296"/>
      <c r="C758" s="296"/>
      <c r="D758" s="296"/>
      <c r="E758" s="296"/>
      <c r="F758" s="296"/>
      <c r="G758" s="296"/>
      <c r="H758" s="296"/>
      <c r="I758" s="296"/>
      <c r="J758" s="296"/>
      <c r="K758" s="296"/>
      <c r="L758" s="296"/>
      <c r="M758" s="296"/>
      <c r="N758" s="296"/>
      <c r="O758" s="296"/>
      <c r="P758" s="296"/>
      <c r="Q758" s="296"/>
      <c r="R758" s="296"/>
      <c r="S758" s="296"/>
      <c r="T758" s="296"/>
      <c r="U758" s="296"/>
      <c r="V758" s="347"/>
      <c r="W758" s="296"/>
      <c r="X758" s="296"/>
      <c r="Y758" s="296"/>
      <c r="Z758" s="296"/>
      <c r="AA758" s="296"/>
      <c r="AB758" s="296"/>
      <c r="AC758" s="296"/>
      <c r="AD758" s="296"/>
      <c r="AE758" s="296"/>
      <c r="AF758" s="296"/>
      <c r="AG758" s="296"/>
      <c r="AH758" s="296"/>
      <c r="AI758" s="296"/>
      <c r="AJ758" s="296"/>
      <c r="AK758" s="296"/>
      <c r="AL758" s="296"/>
      <c r="AM758" s="296"/>
      <c r="AN758" s="296"/>
      <c r="AO758" s="296"/>
      <c r="AP758" s="296"/>
      <c r="AQ758" s="296"/>
      <c r="AR758" s="296"/>
      <c r="AS758" s="296"/>
      <c r="AT758" s="296"/>
      <c r="AU758" s="296"/>
      <c r="AV758" s="296"/>
      <c r="AW758" s="296"/>
      <c r="AX758" s="296"/>
      <c r="AY758" s="296"/>
      <c r="AZ758" s="296"/>
      <c r="BA758" s="296"/>
      <c r="BB758" s="296"/>
      <c r="BC758" s="296"/>
      <c r="BD758" s="296"/>
      <c r="BE758" s="296"/>
      <c r="BF758" s="296"/>
      <c r="BG758" s="296"/>
      <c r="BH758" s="296"/>
      <c r="BI758" s="296"/>
      <c r="BJ758" s="296"/>
    </row>
    <row r="759" customFormat="false" ht="15.75" hidden="false" customHeight="false" outlineLevel="0" collapsed="false">
      <c r="A759" s="296"/>
      <c r="B759" s="296"/>
      <c r="C759" s="296"/>
      <c r="D759" s="296"/>
      <c r="E759" s="296"/>
      <c r="F759" s="296"/>
      <c r="G759" s="296"/>
      <c r="H759" s="296"/>
      <c r="I759" s="296"/>
      <c r="J759" s="296"/>
      <c r="K759" s="296"/>
      <c r="L759" s="296"/>
      <c r="M759" s="296"/>
      <c r="N759" s="296"/>
      <c r="O759" s="296"/>
      <c r="P759" s="296"/>
      <c r="Q759" s="296"/>
      <c r="R759" s="296"/>
      <c r="S759" s="296"/>
      <c r="T759" s="296"/>
      <c r="U759" s="296"/>
      <c r="V759" s="347"/>
      <c r="W759" s="296"/>
      <c r="X759" s="296"/>
      <c r="Y759" s="296"/>
      <c r="Z759" s="296"/>
      <c r="AA759" s="296"/>
      <c r="AB759" s="296"/>
      <c r="AC759" s="296"/>
      <c r="AD759" s="296"/>
      <c r="AE759" s="296"/>
      <c r="AF759" s="296"/>
      <c r="AG759" s="296"/>
      <c r="AH759" s="296"/>
      <c r="AI759" s="296"/>
      <c r="AJ759" s="296"/>
      <c r="AK759" s="296"/>
      <c r="AL759" s="296"/>
      <c r="AM759" s="296"/>
      <c r="AN759" s="296"/>
      <c r="AO759" s="296"/>
      <c r="AP759" s="296"/>
      <c r="AQ759" s="296"/>
      <c r="AR759" s="296"/>
      <c r="AS759" s="296"/>
      <c r="AT759" s="296"/>
      <c r="AU759" s="296"/>
      <c r="AV759" s="296"/>
      <c r="AW759" s="296"/>
      <c r="AX759" s="296"/>
      <c r="AY759" s="296"/>
      <c r="AZ759" s="296"/>
      <c r="BA759" s="296"/>
      <c r="BB759" s="296"/>
      <c r="BC759" s="296"/>
      <c r="BD759" s="296"/>
      <c r="BE759" s="296"/>
      <c r="BF759" s="296"/>
      <c r="BG759" s="296"/>
      <c r="BH759" s="296"/>
      <c r="BI759" s="296"/>
      <c r="BJ759" s="296"/>
    </row>
    <row r="760" customFormat="false" ht="15.75" hidden="false" customHeight="false" outlineLevel="0" collapsed="false">
      <c r="A760" s="296"/>
      <c r="B760" s="296"/>
      <c r="C760" s="296"/>
      <c r="D760" s="296"/>
      <c r="E760" s="296"/>
      <c r="F760" s="296"/>
      <c r="G760" s="296"/>
      <c r="H760" s="296"/>
      <c r="I760" s="296"/>
      <c r="J760" s="296"/>
      <c r="K760" s="296"/>
      <c r="L760" s="296"/>
      <c r="M760" s="296"/>
      <c r="N760" s="296"/>
      <c r="O760" s="296"/>
      <c r="P760" s="296"/>
      <c r="Q760" s="296"/>
      <c r="R760" s="296"/>
      <c r="S760" s="296"/>
      <c r="T760" s="296"/>
      <c r="U760" s="296"/>
      <c r="V760" s="347"/>
      <c r="W760" s="296"/>
      <c r="X760" s="296"/>
      <c r="Y760" s="296"/>
      <c r="Z760" s="296"/>
      <c r="AA760" s="296"/>
      <c r="AB760" s="296"/>
      <c r="AC760" s="296"/>
      <c r="AD760" s="296"/>
      <c r="AE760" s="296"/>
      <c r="AF760" s="296"/>
      <c r="AG760" s="296"/>
      <c r="AH760" s="296"/>
      <c r="AI760" s="296"/>
      <c r="AJ760" s="296"/>
      <c r="AK760" s="296"/>
      <c r="AL760" s="296"/>
      <c r="AM760" s="296"/>
      <c r="AN760" s="296"/>
      <c r="AO760" s="296"/>
      <c r="AP760" s="296"/>
      <c r="AQ760" s="296"/>
      <c r="AR760" s="296"/>
      <c r="AS760" s="296"/>
      <c r="AT760" s="296"/>
      <c r="AU760" s="296"/>
      <c r="AV760" s="296"/>
      <c r="AW760" s="296"/>
      <c r="AX760" s="296"/>
      <c r="AY760" s="296"/>
      <c r="AZ760" s="296"/>
      <c r="BA760" s="296"/>
      <c r="BB760" s="296"/>
      <c r="BC760" s="296"/>
      <c r="BD760" s="296"/>
      <c r="BE760" s="296"/>
      <c r="BF760" s="296"/>
      <c r="BG760" s="296"/>
      <c r="BH760" s="296"/>
      <c r="BI760" s="296"/>
      <c r="BJ760" s="296"/>
    </row>
    <row r="761" customFormat="false" ht="15.75" hidden="false" customHeight="false" outlineLevel="0" collapsed="false">
      <c r="A761" s="296"/>
      <c r="B761" s="296"/>
      <c r="C761" s="296"/>
      <c r="D761" s="296"/>
      <c r="E761" s="296"/>
      <c r="F761" s="296"/>
      <c r="G761" s="296"/>
      <c r="H761" s="296"/>
      <c r="I761" s="296"/>
      <c r="J761" s="296"/>
      <c r="K761" s="296"/>
      <c r="L761" s="296"/>
      <c r="M761" s="296"/>
      <c r="N761" s="296"/>
      <c r="O761" s="296"/>
      <c r="P761" s="296"/>
      <c r="Q761" s="296"/>
      <c r="R761" s="296"/>
      <c r="S761" s="296"/>
      <c r="T761" s="296"/>
      <c r="U761" s="296"/>
      <c r="V761" s="347"/>
      <c r="W761" s="296"/>
      <c r="X761" s="296"/>
      <c r="Y761" s="296"/>
      <c r="Z761" s="296"/>
      <c r="AA761" s="296"/>
      <c r="AB761" s="296"/>
      <c r="AC761" s="296"/>
      <c r="AD761" s="296"/>
      <c r="AE761" s="296"/>
      <c r="AF761" s="296"/>
      <c r="AG761" s="296"/>
      <c r="AH761" s="296"/>
      <c r="AI761" s="296"/>
      <c r="AJ761" s="296"/>
      <c r="AK761" s="296"/>
      <c r="AL761" s="296"/>
      <c r="AM761" s="296"/>
      <c r="AN761" s="296"/>
      <c r="AO761" s="296"/>
      <c r="AP761" s="296"/>
      <c r="AQ761" s="296"/>
      <c r="AR761" s="296"/>
      <c r="AS761" s="296"/>
      <c r="AT761" s="296"/>
      <c r="AU761" s="296"/>
      <c r="AV761" s="296"/>
      <c r="AW761" s="296"/>
      <c r="AX761" s="296"/>
      <c r="AY761" s="296"/>
      <c r="AZ761" s="296"/>
      <c r="BA761" s="296"/>
      <c r="BB761" s="296"/>
      <c r="BC761" s="296"/>
      <c r="BD761" s="296"/>
      <c r="BE761" s="296"/>
      <c r="BF761" s="296"/>
      <c r="BG761" s="296"/>
      <c r="BH761" s="296"/>
      <c r="BI761" s="296"/>
      <c r="BJ761" s="296"/>
    </row>
    <row r="762" customFormat="false" ht="15.75" hidden="false" customHeight="false" outlineLevel="0" collapsed="false">
      <c r="A762" s="296"/>
      <c r="B762" s="296"/>
      <c r="C762" s="296"/>
      <c r="D762" s="296"/>
      <c r="E762" s="296"/>
      <c r="F762" s="296"/>
      <c r="G762" s="296"/>
      <c r="H762" s="296"/>
      <c r="I762" s="296"/>
      <c r="J762" s="296"/>
      <c r="K762" s="296"/>
      <c r="L762" s="296"/>
      <c r="M762" s="296"/>
      <c r="N762" s="296"/>
      <c r="O762" s="296"/>
      <c r="P762" s="296"/>
      <c r="Q762" s="296"/>
      <c r="R762" s="296"/>
      <c r="S762" s="296"/>
      <c r="T762" s="296"/>
      <c r="U762" s="296"/>
      <c r="V762" s="347"/>
      <c r="W762" s="296"/>
      <c r="X762" s="296"/>
      <c r="Y762" s="296"/>
      <c r="Z762" s="296"/>
      <c r="AA762" s="296"/>
      <c r="AB762" s="296"/>
      <c r="AC762" s="296"/>
      <c r="AD762" s="296"/>
      <c r="AE762" s="296"/>
      <c r="AF762" s="296"/>
      <c r="AG762" s="296"/>
      <c r="AH762" s="296"/>
      <c r="AI762" s="296"/>
      <c r="AJ762" s="296"/>
      <c r="AK762" s="296"/>
      <c r="AL762" s="296"/>
      <c r="AM762" s="296"/>
      <c r="AN762" s="296"/>
      <c r="AO762" s="296"/>
      <c r="AP762" s="296"/>
      <c r="AQ762" s="296"/>
      <c r="AR762" s="296"/>
      <c r="AS762" s="296"/>
      <c r="AT762" s="296"/>
      <c r="AU762" s="296"/>
      <c r="AV762" s="296"/>
      <c r="AW762" s="296"/>
      <c r="AX762" s="296"/>
      <c r="AY762" s="296"/>
      <c r="AZ762" s="296"/>
      <c r="BA762" s="296"/>
      <c r="BB762" s="296"/>
      <c r="BC762" s="296"/>
      <c r="BD762" s="296"/>
      <c r="BE762" s="296"/>
      <c r="BF762" s="296"/>
      <c r="BG762" s="296"/>
      <c r="BH762" s="296"/>
      <c r="BI762" s="296"/>
      <c r="BJ762" s="296"/>
    </row>
    <row r="763" customFormat="false" ht="15.75" hidden="false" customHeight="false" outlineLevel="0" collapsed="false">
      <c r="A763" s="296"/>
      <c r="B763" s="296"/>
      <c r="C763" s="296"/>
      <c r="D763" s="296"/>
      <c r="E763" s="296"/>
      <c r="F763" s="296"/>
      <c r="G763" s="296"/>
      <c r="H763" s="296"/>
      <c r="I763" s="296"/>
      <c r="J763" s="296"/>
      <c r="K763" s="296"/>
      <c r="L763" s="296"/>
      <c r="M763" s="296"/>
      <c r="N763" s="296"/>
      <c r="O763" s="296"/>
      <c r="P763" s="296"/>
      <c r="Q763" s="296"/>
      <c r="R763" s="296"/>
      <c r="S763" s="296"/>
      <c r="T763" s="296"/>
      <c r="U763" s="296"/>
      <c r="V763" s="347"/>
      <c r="W763" s="296"/>
      <c r="X763" s="296"/>
      <c r="Y763" s="296"/>
      <c r="Z763" s="296"/>
      <c r="AA763" s="296"/>
      <c r="AB763" s="296"/>
      <c r="AC763" s="296"/>
      <c r="AD763" s="296"/>
      <c r="AE763" s="296"/>
      <c r="AF763" s="296"/>
      <c r="AG763" s="296"/>
      <c r="AH763" s="296"/>
      <c r="AI763" s="296"/>
      <c r="AJ763" s="296"/>
      <c r="AK763" s="296"/>
      <c r="AL763" s="296"/>
      <c r="AM763" s="296"/>
      <c r="AN763" s="296"/>
      <c r="AO763" s="296"/>
      <c r="AP763" s="296"/>
      <c r="AQ763" s="296"/>
      <c r="AR763" s="296"/>
      <c r="AS763" s="296"/>
      <c r="AT763" s="296"/>
      <c r="AU763" s="296"/>
      <c r="AV763" s="296"/>
      <c r="AW763" s="296"/>
      <c r="AX763" s="296"/>
      <c r="AY763" s="296"/>
      <c r="AZ763" s="296"/>
      <c r="BA763" s="296"/>
      <c r="BB763" s="296"/>
      <c r="BC763" s="296"/>
      <c r="BD763" s="296"/>
      <c r="BE763" s="296"/>
      <c r="BF763" s="296"/>
      <c r="BG763" s="296"/>
      <c r="BH763" s="296"/>
      <c r="BI763" s="296"/>
      <c r="BJ763" s="296"/>
    </row>
    <row r="764" customFormat="false" ht="15.75" hidden="false" customHeight="false" outlineLevel="0" collapsed="false">
      <c r="A764" s="296"/>
      <c r="B764" s="296"/>
      <c r="C764" s="296"/>
      <c r="D764" s="296"/>
      <c r="E764" s="296"/>
      <c r="F764" s="296"/>
      <c r="G764" s="296"/>
      <c r="H764" s="296"/>
      <c r="I764" s="296"/>
      <c r="J764" s="296"/>
      <c r="K764" s="296"/>
      <c r="L764" s="296"/>
      <c r="M764" s="296"/>
      <c r="N764" s="296"/>
      <c r="O764" s="296"/>
      <c r="P764" s="296"/>
      <c r="Q764" s="296"/>
      <c r="R764" s="296"/>
      <c r="S764" s="296"/>
      <c r="T764" s="296"/>
      <c r="U764" s="296"/>
      <c r="V764" s="347"/>
      <c r="W764" s="296"/>
      <c r="X764" s="296"/>
      <c r="Y764" s="296"/>
      <c r="Z764" s="296"/>
      <c r="AA764" s="296"/>
      <c r="AB764" s="296"/>
      <c r="AC764" s="296"/>
      <c r="AD764" s="296"/>
      <c r="AE764" s="296"/>
      <c r="AF764" s="296"/>
      <c r="AG764" s="296"/>
      <c r="AH764" s="296"/>
      <c r="AI764" s="296"/>
      <c r="AJ764" s="296"/>
      <c r="AK764" s="296"/>
      <c r="AL764" s="296"/>
      <c r="AM764" s="296"/>
      <c r="AN764" s="296"/>
      <c r="AO764" s="296"/>
      <c r="AP764" s="296"/>
      <c r="AQ764" s="296"/>
      <c r="AR764" s="296"/>
      <c r="AS764" s="296"/>
      <c r="AT764" s="296"/>
      <c r="AU764" s="296"/>
      <c r="AV764" s="296"/>
      <c r="AW764" s="296"/>
      <c r="AX764" s="296"/>
      <c r="AY764" s="296"/>
      <c r="AZ764" s="296"/>
      <c r="BA764" s="296"/>
      <c r="BB764" s="296"/>
      <c r="BC764" s="296"/>
      <c r="BD764" s="296"/>
      <c r="BE764" s="296"/>
      <c r="BF764" s="296"/>
      <c r="BG764" s="296"/>
      <c r="BH764" s="296"/>
      <c r="BI764" s="296"/>
      <c r="BJ764" s="296"/>
    </row>
    <row r="765" customFormat="false" ht="15.75" hidden="false" customHeight="false" outlineLevel="0" collapsed="false">
      <c r="A765" s="296"/>
      <c r="B765" s="296"/>
      <c r="C765" s="296"/>
      <c r="D765" s="296"/>
      <c r="E765" s="296"/>
      <c r="F765" s="296"/>
      <c r="G765" s="296"/>
      <c r="H765" s="296"/>
      <c r="I765" s="296"/>
      <c r="J765" s="296"/>
      <c r="K765" s="296"/>
      <c r="L765" s="296"/>
      <c r="M765" s="296"/>
      <c r="N765" s="296"/>
      <c r="O765" s="296"/>
      <c r="P765" s="296"/>
      <c r="Q765" s="296"/>
      <c r="R765" s="296"/>
      <c r="S765" s="296"/>
      <c r="T765" s="296"/>
      <c r="U765" s="296"/>
      <c r="V765" s="347"/>
      <c r="W765" s="296"/>
      <c r="X765" s="296"/>
      <c r="Y765" s="296"/>
      <c r="Z765" s="296"/>
      <c r="AA765" s="296"/>
      <c r="AB765" s="296"/>
      <c r="AC765" s="296"/>
      <c r="AD765" s="296"/>
      <c r="AE765" s="296"/>
      <c r="AF765" s="296"/>
      <c r="AG765" s="296"/>
      <c r="AH765" s="296"/>
      <c r="AI765" s="296"/>
      <c r="AJ765" s="296"/>
      <c r="AK765" s="296"/>
      <c r="AL765" s="296"/>
      <c r="AM765" s="296"/>
      <c r="AN765" s="296"/>
      <c r="AO765" s="296"/>
      <c r="AP765" s="296"/>
      <c r="AQ765" s="296"/>
      <c r="AR765" s="296"/>
      <c r="AS765" s="296"/>
      <c r="AT765" s="296"/>
      <c r="AU765" s="296"/>
      <c r="AV765" s="296"/>
      <c r="AW765" s="296"/>
      <c r="AX765" s="296"/>
      <c r="AY765" s="296"/>
      <c r="AZ765" s="296"/>
      <c r="BA765" s="296"/>
      <c r="BB765" s="296"/>
      <c r="BC765" s="296"/>
      <c r="BD765" s="296"/>
      <c r="BE765" s="296"/>
      <c r="BF765" s="296"/>
      <c r="BG765" s="296"/>
      <c r="BH765" s="296"/>
      <c r="BI765" s="296"/>
      <c r="BJ765" s="296"/>
    </row>
    <row r="766" customFormat="false" ht="15.75" hidden="false" customHeight="false" outlineLevel="0" collapsed="false">
      <c r="A766" s="296"/>
      <c r="B766" s="296"/>
      <c r="C766" s="296"/>
      <c r="D766" s="296"/>
      <c r="E766" s="296"/>
      <c r="F766" s="296"/>
      <c r="G766" s="296"/>
      <c r="H766" s="296"/>
      <c r="I766" s="296"/>
      <c r="J766" s="296"/>
      <c r="K766" s="296"/>
      <c r="L766" s="296"/>
      <c r="M766" s="296"/>
      <c r="N766" s="296"/>
      <c r="O766" s="296"/>
      <c r="P766" s="296"/>
      <c r="Q766" s="296"/>
      <c r="R766" s="296"/>
      <c r="S766" s="296"/>
      <c r="T766" s="296"/>
      <c r="U766" s="296"/>
      <c r="V766" s="347"/>
      <c r="W766" s="296"/>
      <c r="X766" s="296"/>
      <c r="Y766" s="296"/>
      <c r="Z766" s="296"/>
      <c r="AA766" s="296"/>
      <c r="AB766" s="296"/>
      <c r="AC766" s="296"/>
      <c r="AD766" s="296"/>
      <c r="AE766" s="296"/>
      <c r="AF766" s="296"/>
      <c r="AG766" s="296"/>
      <c r="AH766" s="296"/>
      <c r="AI766" s="296"/>
      <c r="AJ766" s="296"/>
      <c r="AK766" s="296"/>
      <c r="AL766" s="296"/>
      <c r="AM766" s="296"/>
      <c r="AN766" s="296"/>
      <c r="AO766" s="296"/>
      <c r="AP766" s="296"/>
      <c r="AQ766" s="296"/>
      <c r="AR766" s="296"/>
      <c r="AS766" s="296"/>
      <c r="AT766" s="296"/>
      <c r="AU766" s="296"/>
      <c r="AV766" s="296"/>
      <c r="AW766" s="296"/>
      <c r="AX766" s="296"/>
      <c r="AY766" s="296"/>
      <c r="AZ766" s="296"/>
      <c r="BA766" s="296"/>
      <c r="BB766" s="296"/>
      <c r="BC766" s="296"/>
      <c r="BD766" s="296"/>
      <c r="BE766" s="296"/>
      <c r="BF766" s="296"/>
      <c r="BG766" s="296"/>
      <c r="BH766" s="296"/>
      <c r="BI766" s="296"/>
      <c r="BJ766" s="296"/>
    </row>
    <row r="767" customFormat="false" ht="15.75" hidden="false" customHeight="false" outlineLevel="0" collapsed="false">
      <c r="A767" s="296"/>
      <c r="B767" s="296"/>
      <c r="C767" s="296"/>
      <c r="D767" s="296"/>
      <c r="E767" s="296"/>
      <c r="F767" s="296"/>
      <c r="G767" s="296"/>
      <c r="H767" s="296"/>
      <c r="I767" s="296"/>
      <c r="J767" s="296"/>
      <c r="K767" s="296"/>
      <c r="L767" s="296"/>
      <c r="M767" s="296"/>
      <c r="N767" s="296"/>
      <c r="O767" s="296"/>
      <c r="P767" s="296"/>
      <c r="Q767" s="296"/>
      <c r="R767" s="296"/>
      <c r="S767" s="296"/>
      <c r="T767" s="296"/>
      <c r="U767" s="296"/>
      <c r="V767" s="347"/>
      <c r="W767" s="296"/>
      <c r="X767" s="296"/>
      <c r="Y767" s="296"/>
      <c r="Z767" s="296"/>
      <c r="AA767" s="296"/>
      <c r="AB767" s="296"/>
      <c r="AC767" s="296"/>
      <c r="AD767" s="296"/>
      <c r="AE767" s="296"/>
      <c r="AF767" s="296"/>
      <c r="AG767" s="296"/>
      <c r="AH767" s="296"/>
      <c r="AI767" s="296"/>
      <c r="AJ767" s="296"/>
      <c r="AK767" s="296"/>
      <c r="AL767" s="296"/>
      <c r="AM767" s="296"/>
      <c r="AN767" s="296"/>
      <c r="AO767" s="296"/>
      <c r="AP767" s="296"/>
      <c r="AQ767" s="296"/>
      <c r="AR767" s="296"/>
      <c r="AS767" s="296"/>
      <c r="AT767" s="296"/>
      <c r="AU767" s="296"/>
      <c r="AV767" s="296"/>
      <c r="AW767" s="296"/>
      <c r="AX767" s="296"/>
      <c r="AY767" s="296"/>
      <c r="AZ767" s="296"/>
      <c r="BA767" s="296"/>
      <c r="BB767" s="296"/>
      <c r="BC767" s="296"/>
      <c r="BD767" s="296"/>
      <c r="BE767" s="296"/>
      <c r="BF767" s="296"/>
      <c r="BG767" s="296"/>
      <c r="BH767" s="296"/>
      <c r="BI767" s="296"/>
      <c r="BJ767" s="296"/>
    </row>
    <row r="768" customFormat="false" ht="15.75" hidden="false" customHeight="false" outlineLevel="0" collapsed="false">
      <c r="A768" s="296"/>
      <c r="B768" s="296"/>
      <c r="C768" s="296"/>
      <c r="D768" s="296"/>
      <c r="E768" s="296"/>
      <c r="F768" s="296"/>
      <c r="G768" s="296"/>
      <c r="H768" s="296"/>
      <c r="I768" s="296"/>
      <c r="J768" s="296"/>
      <c r="K768" s="296"/>
      <c r="L768" s="296"/>
      <c r="M768" s="296"/>
      <c r="N768" s="296"/>
      <c r="O768" s="296"/>
      <c r="P768" s="296"/>
      <c r="Q768" s="296"/>
      <c r="R768" s="296"/>
      <c r="S768" s="296"/>
      <c r="T768" s="296"/>
      <c r="U768" s="296"/>
      <c r="V768" s="347"/>
      <c r="W768" s="296"/>
      <c r="X768" s="296"/>
      <c r="Y768" s="296"/>
      <c r="Z768" s="296"/>
      <c r="AA768" s="296"/>
      <c r="AB768" s="296"/>
      <c r="AC768" s="296"/>
      <c r="AD768" s="296"/>
      <c r="AE768" s="296"/>
      <c r="AF768" s="296"/>
      <c r="AG768" s="296"/>
      <c r="AH768" s="296"/>
      <c r="AI768" s="296"/>
      <c r="AJ768" s="296"/>
      <c r="AK768" s="296"/>
      <c r="AL768" s="296"/>
      <c r="AM768" s="296"/>
      <c r="AN768" s="296"/>
      <c r="AO768" s="296"/>
      <c r="AP768" s="296"/>
      <c r="AQ768" s="296"/>
      <c r="AR768" s="296"/>
      <c r="AS768" s="296"/>
      <c r="AT768" s="296"/>
      <c r="AU768" s="296"/>
      <c r="AV768" s="296"/>
      <c r="AW768" s="296"/>
      <c r="AX768" s="296"/>
      <c r="AY768" s="296"/>
      <c r="AZ768" s="296"/>
      <c r="BA768" s="296"/>
      <c r="BB768" s="296"/>
      <c r="BC768" s="296"/>
      <c r="BD768" s="296"/>
      <c r="BE768" s="296"/>
      <c r="BF768" s="296"/>
      <c r="BG768" s="296"/>
      <c r="BH768" s="296"/>
      <c r="BI768" s="296"/>
      <c r="BJ768" s="296"/>
    </row>
    <row r="769" customFormat="false" ht="15.75" hidden="false" customHeight="false" outlineLevel="0" collapsed="false">
      <c r="A769" s="296"/>
      <c r="B769" s="296"/>
      <c r="C769" s="296"/>
      <c r="D769" s="296"/>
      <c r="E769" s="296"/>
      <c r="F769" s="296"/>
      <c r="G769" s="296"/>
      <c r="H769" s="296"/>
      <c r="I769" s="296"/>
      <c r="J769" s="296"/>
      <c r="K769" s="296"/>
      <c r="L769" s="296"/>
      <c r="M769" s="296"/>
      <c r="N769" s="296"/>
      <c r="O769" s="296"/>
      <c r="P769" s="296"/>
      <c r="Q769" s="296"/>
      <c r="R769" s="296"/>
      <c r="S769" s="296"/>
      <c r="T769" s="296"/>
      <c r="U769" s="296"/>
      <c r="V769" s="347"/>
      <c r="W769" s="296"/>
      <c r="X769" s="296"/>
      <c r="Y769" s="296"/>
      <c r="Z769" s="296"/>
      <c r="AA769" s="296"/>
      <c r="AB769" s="296"/>
      <c r="AC769" s="296"/>
      <c r="AD769" s="296"/>
      <c r="AE769" s="296"/>
      <c r="AF769" s="296"/>
      <c r="AG769" s="296"/>
      <c r="AH769" s="296"/>
      <c r="AI769" s="296"/>
      <c r="AJ769" s="296"/>
      <c r="AK769" s="296"/>
      <c r="AL769" s="296"/>
      <c r="AM769" s="296"/>
      <c r="AN769" s="296"/>
      <c r="AO769" s="296"/>
      <c r="AP769" s="296"/>
      <c r="AQ769" s="296"/>
      <c r="AR769" s="296"/>
      <c r="AS769" s="296"/>
      <c r="AT769" s="296"/>
      <c r="AU769" s="296"/>
      <c r="AV769" s="296"/>
      <c r="AW769" s="296"/>
      <c r="AX769" s="296"/>
      <c r="AY769" s="296"/>
      <c r="AZ769" s="296"/>
      <c r="BA769" s="296"/>
      <c r="BB769" s="296"/>
      <c r="BC769" s="296"/>
      <c r="BD769" s="296"/>
      <c r="BE769" s="296"/>
      <c r="BF769" s="296"/>
      <c r="BG769" s="296"/>
      <c r="BH769" s="296"/>
      <c r="BI769" s="296"/>
      <c r="BJ769" s="296"/>
    </row>
    <row r="770" customFormat="false" ht="15.75" hidden="false" customHeight="false" outlineLevel="0" collapsed="false">
      <c r="A770" s="296"/>
      <c r="B770" s="296"/>
      <c r="C770" s="296"/>
      <c r="D770" s="296"/>
      <c r="E770" s="296"/>
      <c r="F770" s="296"/>
      <c r="G770" s="296"/>
      <c r="H770" s="296"/>
      <c r="I770" s="296"/>
      <c r="J770" s="296"/>
      <c r="K770" s="296"/>
      <c r="L770" s="296"/>
      <c r="M770" s="296"/>
      <c r="N770" s="296"/>
      <c r="O770" s="296"/>
      <c r="P770" s="296"/>
      <c r="Q770" s="296"/>
      <c r="R770" s="296"/>
      <c r="S770" s="296"/>
      <c r="T770" s="296"/>
      <c r="U770" s="296"/>
      <c r="V770" s="347"/>
      <c r="W770" s="296"/>
      <c r="X770" s="296"/>
      <c r="Y770" s="296"/>
      <c r="Z770" s="296"/>
      <c r="AA770" s="296"/>
      <c r="AB770" s="296"/>
      <c r="AC770" s="296"/>
      <c r="AD770" s="296"/>
      <c r="AE770" s="296"/>
      <c r="AF770" s="296"/>
      <c r="AG770" s="296"/>
      <c r="AH770" s="296"/>
      <c r="AI770" s="296"/>
      <c r="AJ770" s="296"/>
      <c r="AK770" s="296"/>
      <c r="AL770" s="296"/>
      <c r="AM770" s="296"/>
      <c r="AN770" s="296"/>
      <c r="AO770" s="296"/>
      <c r="AP770" s="296"/>
      <c r="AQ770" s="296"/>
      <c r="AR770" s="296"/>
      <c r="AS770" s="296"/>
      <c r="AT770" s="296"/>
      <c r="AU770" s="296"/>
      <c r="AV770" s="296"/>
      <c r="AW770" s="296"/>
      <c r="AX770" s="296"/>
      <c r="AY770" s="296"/>
      <c r="AZ770" s="296"/>
      <c r="BA770" s="296"/>
      <c r="BB770" s="296"/>
      <c r="BC770" s="296"/>
      <c r="BD770" s="296"/>
      <c r="BE770" s="296"/>
      <c r="BF770" s="296"/>
      <c r="BG770" s="296"/>
      <c r="BH770" s="296"/>
      <c r="BI770" s="296"/>
      <c r="BJ770" s="296"/>
    </row>
    <row r="771" customFormat="false" ht="15.75" hidden="false" customHeight="false" outlineLevel="0" collapsed="false">
      <c r="A771" s="296"/>
      <c r="B771" s="296"/>
      <c r="C771" s="296"/>
      <c r="D771" s="296"/>
      <c r="E771" s="296"/>
      <c r="F771" s="296"/>
      <c r="G771" s="296"/>
      <c r="H771" s="296"/>
      <c r="I771" s="296"/>
      <c r="J771" s="296"/>
      <c r="K771" s="296"/>
      <c r="L771" s="296"/>
      <c r="M771" s="296"/>
      <c r="N771" s="296"/>
      <c r="O771" s="296"/>
      <c r="P771" s="296"/>
      <c r="Q771" s="296"/>
      <c r="R771" s="296"/>
      <c r="S771" s="296"/>
      <c r="T771" s="296"/>
      <c r="U771" s="296"/>
      <c r="V771" s="347"/>
      <c r="W771" s="296"/>
      <c r="X771" s="296"/>
      <c r="Y771" s="296"/>
      <c r="Z771" s="296"/>
      <c r="AA771" s="296"/>
      <c r="AB771" s="296"/>
      <c r="AC771" s="296"/>
      <c r="AD771" s="296"/>
      <c r="AE771" s="296"/>
      <c r="AF771" s="296"/>
      <c r="AG771" s="296"/>
      <c r="AH771" s="296"/>
      <c r="AI771" s="296"/>
      <c r="AJ771" s="296"/>
      <c r="AK771" s="296"/>
      <c r="AL771" s="296"/>
      <c r="AM771" s="296"/>
      <c r="AN771" s="296"/>
      <c r="AO771" s="296"/>
      <c r="AP771" s="296"/>
      <c r="AQ771" s="296"/>
      <c r="AR771" s="296"/>
      <c r="AS771" s="296"/>
      <c r="AT771" s="296"/>
      <c r="AU771" s="296"/>
      <c r="AV771" s="296"/>
      <c r="AW771" s="296"/>
      <c r="AX771" s="296"/>
      <c r="AY771" s="296"/>
      <c r="AZ771" s="296"/>
      <c r="BA771" s="296"/>
      <c r="BB771" s="296"/>
      <c r="BC771" s="296"/>
      <c r="BD771" s="296"/>
      <c r="BE771" s="296"/>
      <c r="BF771" s="296"/>
      <c r="BG771" s="296"/>
      <c r="BH771" s="296"/>
      <c r="BI771" s="296"/>
      <c r="BJ771" s="296"/>
    </row>
    <row r="772" customFormat="false" ht="15.75" hidden="false" customHeight="false" outlineLevel="0" collapsed="false">
      <c r="A772" s="296"/>
      <c r="B772" s="296"/>
      <c r="C772" s="296"/>
      <c r="D772" s="296"/>
      <c r="E772" s="296"/>
      <c r="F772" s="296"/>
      <c r="G772" s="296"/>
      <c r="H772" s="296"/>
      <c r="I772" s="296"/>
      <c r="J772" s="296"/>
      <c r="K772" s="296"/>
      <c r="L772" s="296"/>
      <c r="M772" s="296"/>
      <c r="N772" s="296"/>
      <c r="O772" s="296"/>
      <c r="P772" s="296"/>
      <c r="Q772" s="296"/>
      <c r="R772" s="296"/>
      <c r="S772" s="296"/>
      <c r="T772" s="296"/>
      <c r="U772" s="296"/>
      <c r="V772" s="347"/>
      <c r="W772" s="296"/>
      <c r="X772" s="296"/>
      <c r="Y772" s="296"/>
      <c r="Z772" s="296"/>
      <c r="AA772" s="296"/>
      <c r="AB772" s="296"/>
      <c r="AC772" s="296"/>
      <c r="AD772" s="296"/>
      <c r="AE772" s="296"/>
      <c r="AF772" s="296"/>
      <c r="AG772" s="296"/>
      <c r="AH772" s="296"/>
      <c r="AI772" s="296"/>
      <c r="AJ772" s="296"/>
      <c r="AK772" s="296"/>
      <c r="AL772" s="296"/>
      <c r="AM772" s="296"/>
      <c r="AN772" s="296"/>
      <c r="AO772" s="296"/>
      <c r="AP772" s="296"/>
      <c r="AQ772" s="296"/>
      <c r="AR772" s="296"/>
      <c r="AS772" s="296"/>
      <c r="AT772" s="296"/>
      <c r="AU772" s="296"/>
      <c r="AV772" s="296"/>
      <c r="AW772" s="296"/>
      <c r="AX772" s="296"/>
      <c r="AY772" s="296"/>
      <c r="AZ772" s="296"/>
      <c r="BA772" s="296"/>
      <c r="BB772" s="296"/>
      <c r="BC772" s="296"/>
      <c r="BD772" s="296"/>
      <c r="BE772" s="296"/>
      <c r="BF772" s="296"/>
      <c r="BG772" s="296"/>
      <c r="BH772" s="296"/>
      <c r="BI772" s="296"/>
      <c r="BJ772" s="296"/>
    </row>
    <row r="773" customFormat="false" ht="15.75" hidden="false" customHeight="false" outlineLevel="0" collapsed="false">
      <c r="A773" s="296"/>
      <c r="B773" s="296"/>
      <c r="C773" s="296"/>
      <c r="D773" s="296"/>
      <c r="E773" s="296"/>
      <c r="F773" s="296"/>
      <c r="G773" s="296"/>
      <c r="H773" s="296"/>
      <c r="I773" s="296"/>
      <c r="J773" s="296"/>
      <c r="K773" s="296"/>
      <c r="L773" s="296"/>
      <c r="M773" s="296"/>
      <c r="N773" s="296"/>
      <c r="O773" s="296"/>
      <c r="P773" s="296"/>
      <c r="Q773" s="296"/>
      <c r="R773" s="296"/>
      <c r="S773" s="296"/>
      <c r="T773" s="296"/>
      <c r="U773" s="296"/>
      <c r="V773" s="347"/>
      <c r="W773" s="296"/>
      <c r="X773" s="296"/>
      <c r="Y773" s="296"/>
      <c r="Z773" s="296"/>
      <c r="AA773" s="296"/>
      <c r="AB773" s="296"/>
      <c r="AC773" s="296"/>
      <c r="AD773" s="296"/>
      <c r="AE773" s="296"/>
      <c r="AF773" s="296"/>
      <c r="AG773" s="296"/>
      <c r="AH773" s="296"/>
      <c r="AI773" s="296"/>
      <c r="AJ773" s="296"/>
      <c r="AK773" s="296"/>
      <c r="AL773" s="296"/>
      <c r="AM773" s="296"/>
      <c r="AN773" s="296"/>
      <c r="AO773" s="296"/>
      <c r="AP773" s="296"/>
      <c r="AQ773" s="296"/>
      <c r="AR773" s="296"/>
      <c r="AS773" s="296"/>
      <c r="AT773" s="296"/>
      <c r="AU773" s="296"/>
      <c r="AV773" s="296"/>
      <c r="AW773" s="296"/>
      <c r="AX773" s="296"/>
      <c r="AY773" s="296"/>
      <c r="AZ773" s="296"/>
      <c r="BA773" s="296"/>
      <c r="BB773" s="296"/>
      <c r="BC773" s="296"/>
      <c r="BD773" s="296"/>
      <c r="BE773" s="296"/>
      <c r="BF773" s="296"/>
      <c r="BG773" s="296"/>
      <c r="BH773" s="296"/>
      <c r="BI773" s="296"/>
      <c r="BJ773" s="296"/>
    </row>
    <row r="774" customFormat="false" ht="15.75" hidden="false" customHeight="false" outlineLevel="0" collapsed="false">
      <c r="A774" s="296"/>
      <c r="B774" s="296"/>
      <c r="C774" s="296"/>
      <c r="D774" s="296"/>
      <c r="E774" s="296"/>
      <c r="F774" s="296"/>
      <c r="G774" s="296"/>
      <c r="H774" s="296"/>
      <c r="I774" s="296"/>
      <c r="J774" s="296"/>
      <c r="K774" s="296"/>
      <c r="L774" s="296"/>
      <c r="M774" s="296"/>
      <c r="N774" s="296"/>
      <c r="O774" s="296"/>
      <c r="P774" s="296"/>
      <c r="Q774" s="296"/>
      <c r="R774" s="296"/>
      <c r="S774" s="296"/>
      <c r="T774" s="296"/>
      <c r="U774" s="296"/>
      <c r="V774" s="347"/>
      <c r="W774" s="296"/>
      <c r="X774" s="296"/>
      <c r="Y774" s="296"/>
      <c r="Z774" s="296"/>
      <c r="AA774" s="296"/>
      <c r="AB774" s="296"/>
      <c r="AC774" s="296"/>
      <c r="AD774" s="296"/>
      <c r="AE774" s="296"/>
      <c r="AF774" s="296"/>
      <c r="AG774" s="296"/>
      <c r="AH774" s="296"/>
      <c r="AI774" s="296"/>
      <c r="AJ774" s="296"/>
      <c r="AK774" s="296"/>
      <c r="AL774" s="296"/>
      <c r="AM774" s="296"/>
      <c r="AN774" s="296"/>
      <c r="AO774" s="296"/>
      <c r="AP774" s="296"/>
      <c r="AQ774" s="296"/>
      <c r="AR774" s="296"/>
      <c r="AS774" s="296"/>
      <c r="AT774" s="296"/>
      <c r="AU774" s="296"/>
      <c r="AV774" s="296"/>
      <c r="AW774" s="296"/>
      <c r="AX774" s="296"/>
      <c r="AY774" s="296"/>
      <c r="AZ774" s="296"/>
      <c r="BA774" s="296"/>
      <c r="BB774" s="296"/>
      <c r="BC774" s="296"/>
      <c r="BD774" s="296"/>
      <c r="BE774" s="296"/>
      <c r="BF774" s="296"/>
      <c r="BG774" s="296"/>
      <c r="BH774" s="296"/>
      <c r="BI774" s="296"/>
      <c r="BJ774" s="296"/>
    </row>
    <row r="775" customFormat="false" ht="15.75" hidden="false" customHeight="false" outlineLevel="0" collapsed="false">
      <c r="A775" s="296"/>
      <c r="B775" s="296"/>
      <c r="C775" s="296"/>
      <c r="D775" s="296"/>
      <c r="E775" s="296"/>
      <c r="F775" s="296"/>
      <c r="G775" s="296"/>
      <c r="H775" s="296"/>
      <c r="I775" s="296"/>
      <c r="J775" s="296"/>
      <c r="K775" s="296"/>
      <c r="L775" s="296"/>
      <c r="M775" s="296"/>
      <c r="N775" s="296"/>
      <c r="O775" s="296"/>
      <c r="P775" s="296"/>
      <c r="Q775" s="296"/>
      <c r="R775" s="296"/>
      <c r="S775" s="296"/>
      <c r="T775" s="296"/>
      <c r="U775" s="296"/>
      <c r="V775" s="347"/>
      <c r="W775" s="296"/>
      <c r="X775" s="296"/>
      <c r="Y775" s="296"/>
      <c r="Z775" s="296"/>
      <c r="AA775" s="296"/>
      <c r="AB775" s="296"/>
      <c r="AC775" s="296"/>
      <c r="AD775" s="296"/>
      <c r="AE775" s="296"/>
      <c r="AF775" s="296"/>
      <c r="AG775" s="296"/>
      <c r="AH775" s="296"/>
      <c r="AI775" s="296"/>
      <c r="AJ775" s="296"/>
      <c r="AK775" s="296"/>
      <c r="AL775" s="296"/>
      <c r="AM775" s="296"/>
      <c r="AN775" s="296"/>
      <c r="AO775" s="296"/>
      <c r="AP775" s="296"/>
      <c r="AQ775" s="296"/>
      <c r="AR775" s="296"/>
      <c r="AS775" s="296"/>
      <c r="AT775" s="296"/>
      <c r="AU775" s="296"/>
      <c r="AV775" s="296"/>
      <c r="AW775" s="296"/>
      <c r="AX775" s="296"/>
      <c r="AY775" s="296"/>
      <c r="AZ775" s="296"/>
      <c r="BA775" s="296"/>
      <c r="BB775" s="296"/>
      <c r="BC775" s="296"/>
      <c r="BD775" s="296"/>
      <c r="BE775" s="296"/>
      <c r="BF775" s="296"/>
      <c r="BG775" s="296"/>
      <c r="BH775" s="296"/>
      <c r="BI775" s="296"/>
      <c r="BJ775" s="296"/>
    </row>
    <row r="776" customFormat="false" ht="15.75" hidden="false" customHeight="false" outlineLevel="0" collapsed="false">
      <c r="A776" s="296"/>
      <c r="B776" s="296"/>
      <c r="C776" s="296"/>
      <c r="D776" s="296"/>
      <c r="E776" s="296"/>
      <c r="F776" s="296"/>
      <c r="G776" s="296"/>
      <c r="H776" s="296"/>
      <c r="I776" s="296"/>
      <c r="J776" s="296"/>
      <c r="K776" s="296"/>
      <c r="L776" s="296"/>
      <c r="M776" s="296"/>
      <c r="N776" s="296"/>
      <c r="O776" s="296"/>
      <c r="P776" s="296"/>
      <c r="Q776" s="296"/>
      <c r="R776" s="296"/>
      <c r="S776" s="296"/>
      <c r="T776" s="296"/>
      <c r="U776" s="296"/>
      <c r="V776" s="347"/>
      <c r="W776" s="296"/>
      <c r="X776" s="296"/>
      <c r="Y776" s="296"/>
      <c r="Z776" s="296"/>
      <c r="AA776" s="296"/>
      <c r="AB776" s="296"/>
      <c r="AC776" s="296"/>
      <c r="AD776" s="296"/>
      <c r="AE776" s="296"/>
      <c r="AF776" s="296"/>
      <c r="AG776" s="296"/>
      <c r="AH776" s="296"/>
      <c r="AI776" s="296"/>
      <c r="AJ776" s="296"/>
      <c r="AK776" s="296"/>
      <c r="AL776" s="296"/>
      <c r="AM776" s="296"/>
      <c r="AN776" s="296"/>
      <c r="AO776" s="296"/>
      <c r="AP776" s="296"/>
      <c r="AQ776" s="296"/>
      <c r="AR776" s="296"/>
      <c r="AS776" s="296"/>
      <c r="AT776" s="296"/>
      <c r="AU776" s="296"/>
      <c r="AV776" s="296"/>
      <c r="AW776" s="296"/>
      <c r="AX776" s="296"/>
      <c r="AY776" s="296"/>
      <c r="AZ776" s="296"/>
      <c r="BA776" s="296"/>
      <c r="BB776" s="296"/>
      <c r="BC776" s="296"/>
      <c r="BD776" s="296"/>
      <c r="BE776" s="296"/>
      <c r="BF776" s="296"/>
      <c r="BG776" s="296"/>
      <c r="BH776" s="296"/>
      <c r="BI776" s="296"/>
      <c r="BJ776" s="296"/>
    </row>
    <row r="777" customFormat="false" ht="15.75" hidden="false" customHeight="false" outlineLevel="0" collapsed="false">
      <c r="A777" s="296"/>
      <c r="B777" s="296"/>
      <c r="C777" s="296"/>
      <c r="D777" s="296"/>
      <c r="E777" s="296"/>
      <c r="F777" s="296"/>
      <c r="G777" s="296"/>
      <c r="H777" s="296"/>
      <c r="I777" s="296"/>
      <c r="J777" s="296"/>
      <c r="K777" s="296"/>
      <c r="L777" s="296"/>
      <c r="M777" s="296"/>
      <c r="N777" s="296"/>
      <c r="O777" s="296"/>
      <c r="P777" s="296"/>
      <c r="Q777" s="296"/>
      <c r="R777" s="296"/>
      <c r="S777" s="296"/>
      <c r="T777" s="296"/>
      <c r="U777" s="296"/>
      <c r="V777" s="347"/>
      <c r="W777" s="296"/>
      <c r="X777" s="296"/>
      <c r="Y777" s="296"/>
      <c r="Z777" s="296"/>
      <c r="AA777" s="296"/>
      <c r="AB777" s="296"/>
      <c r="AC777" s="296"/>
      <c r="AD777" s="296"/>
      <c r="AE777" s="296"/>
      <c r="AF777" s="296"/>
      <c r="AG777" s="296"/>
      <c r="AH777" s="296"/>
      <c r="AI777" s="296"/>
      <c r="AJ777" s="296"/>
      <c r="AK777" s="296"/>
      <c r="AL777" s="296"/>
      <c r="AM777" s="296"/>
      <c r="AN777" s="296"/>
      <c r="AO777" s="296"/>
      <c r="AP777" s="296"/>
      <c r="AQ777" s="296"/>
      <c r="AR777" s="296"/>
      <c r="AS777" s="296"/>
      <c r="AT777" s="296"/>
      <c r="AU777" s="296"/>
      <c r="AV777" s="296"/>
      <c r="AW777" s="296"/>
      <c r="AX777" s="296"/>
      <c r="AY777" s="296"/>
      <c r="AZ777" s="296"/>
      <c r="BA777" s="296"/>
      <c r="BB777" s="296"/>
      <c r="BC777" s="296"/>
      <c r="BD777" s="296"/>
      <c r="BE777" s="296"/>
      <c r="BF777" s="296"/>
      <c r="BG777" s="296"/>
      <c r="BH777" s="296"/>
      <c r="BI777" s="296"/>
      <c r="BJ777" s="296"/>
    </row>
    <row r="778" customFormat="false" ht="15.75" hidden="false" customHeight="false" outlineLevel="0" collapsed="false">
      <c r="A778" s="296"/>
      <c r="B778" s="296"/>
      <c r="C778" s="296"/>
      <c r="D778" s="296"/>
      <c r="E778" s="296"/>
      <c r="F778" s="296"/>
      <c r="G778" s="296"/>
      <c r="H778" s="296"/>
      <c r="I778" s="296"/>
      <c r="J778" s="296"/>
      <c r="K778" s="296"/>
      <c r="L778" s="296"/>
      <c r="M778" s="296"/>
      <c r="N778" s="296"/>
      <c r="O778" s="296"/>
      <c r="P778" s="296"/>
      <c r="Q778" s="296"/>
      <c r="R778" s="296"/>
      <c r="S778" s="296"/>
      <c r="T778" s="296"/>
      <c r="U778" s="296"/>
      <c r="V778" s="347"/>
      <c r="W778" s="296"/>
      <c r="X778" s="296"/>
      <c r="Y778" s="296"/>
      <c r="Z778" s="296"/>
      <c r="AA778" s="296"/>
      <c r="AB778" s="296"/>
      <c r="AC778" s="296"/>
      <c r="AD778" s="296"/>
      <c r="AE778" s="296"/>
      <c r="AF778" s="296"/>
      <c r="AG778" s="296"/>
      <c r="AH778" s="296"/>
      <c r="AI778" s="296"/>
      <c r="AJ778" s="296"/>
      <c r="AK778" s="296"/>
      <c r="AL778" s="296"/>
      <c r="AM778" s="296"/>
      <c r="AN778" s="296"/>
      <c r="AO778" s="296"/>
      <c r="AP778" s="296"/>
      <c r="AQ778" s="296"/>
      <c r="AR778" s="296"/>
      <c r="AS778" s="296"/>
      <c r="AT778" s="296"/>
      <c r="AU778" s="296"/>
      <c r="AV778" s="296"/>
      <c r="AW778" s="296"/>
      <c r="AX778" s="296"/>
      <c r="AY778" s="296"/>
      <c r="AZ778" s="296"/>
      <c r="BA778" s="296"/>
      <c r="BB778" s="296"/>
      <c r="BC778" s="296"/>
      <c r="BD778" s="296"/>
      <c r="BE778" s="296"/>
      <c r="BF778" s="296"/>
      <c r="BG778" s="296"/>
      <c r="BH778" s="296"/>
      <c r="BI778" s="296"/>
      <c r="BJ778" s="296"/>
    </row>
    <row r="779" customFormat="false" ht="15.75" hidden="false" customHeight="false" outlineLevel="0" collapsed="false">
      <c r="A779" s="296"/>
      <c r="B779" s="296"/>
      <c r="C779" s="296"/>
      <c r="D779" s="296"/>
      <c r="E779" s="296"/>
      <c r="F779" s="296"/>
      <c r="G779" s="296"/>
      <c r="H779" s="296"/>
      <c r="I779" s="296"/>
      <c r="J779" s="296"/>
      <c r="K779" s="296"/>
      <c r="L779" s="296"/>
      <c r="M779" s="296"/>
      <c r="N779" s="296"/>
      <c r="O779" s="296"/>
      <c r="P779" s="296"/>
      <c r="Q779" s="296"/>
      <c r="R779" s="296"/>
      <c r="S779" s="296"/>
      <c r="T779" s="296"/>
      <c r="U779" s="296"/>
      <c r="V779" s="347"/>
      <c r="W779" s="296"/>
      <c r="X779" s="296"/>
      <c r="Y779" s="296"/>
      <c r="Z779" s="296"/>
      <c r="AA779" s="296"/>
      <c r="AB779" s="296"/>
      <c r="AC779" s="296"/>
      <c r="AD779" s="296"/>
      <c r="AE779" s="296"/>
      <c r="AF779" s="296"/>
      <c r="AG779" s="296"/>
      <c r="AH779" s="296"/>
      <c r="AI779" s="296"/>
      <c r="AJ779" s="296"/>
      <c r="AK779" s="296"/>
      <c r="AL779" s="296"/>
      <c r="AM779" s="296"/>
      <c r="AN779" s="296"/>
      <c r="AO779" s="296"/>
      <c r="AP779" s="296"/>
      <c r="AQ779" s="296"/>
      <c r="AR779" s="296"/>
      <c r="AS779" s="296"/>
      <c r="AT779" s="296"/>
      <c r="AU779" s="296"/>
      <c r="AV779" s="296"/>
      <c r="AW779" s="296"/>
      <c r="AX779" s="296"/>
      <c r="AY779" s="296"/>
      <c r="AZ779" s="296"/>
      <c r="BA779" s="296"/>
      <c r="BB779" s="296"/>
      <c r="BC779" s="296"/>
      <c r="BD779" s="296"/>
      <c r="BE779" s="296"/>
      <c r="BF779" s="296"/>
      <c r="BG779" s="296"/>
      <c r="BH779" s="296"/>
      <c r="BI779" s="296"/>
      <c r="BJ779" s="296"/>
    </row>
    <row r="780" customFormat="false" ht="15.75" hidden="false" customHeight="false" outlineLevel="0" collapsed="false">
      <c r="A780" s="296"/>
      <c r="B780" s="296"/>
      <c r="C780" s="296"/>
      <c r="D780" s="296"/>
      <c r="E780" s="296"/>
      <c r="F780" s="296"/>
      <c r="G780" s="296"/>
      <c r="H780" s="296"/>
      <c r="I780" s="296"/>
      <c r="J780" s="296"/>
      <c r="K780" s="296"/>
      <c r="L780" s="296"/>
      <c r="M780" s="296"/>
      <c r="N780" s="296"/>
      <c r="O780" s="296"/>
      <c r="P780" s="296"/>
      <c r="Q780" s="296"/>
      <c r="R780" s="296"/>
      <c r="S780" s="296"/>
      <c r="T780" s="296"/>
      <c r="U780" s="296"/>
      <c r="V780" s="347"/>
      <c r="W780" s="296"/>
      <c r="X780" s="296"/>
      <c r="Y780" s="296"/>
      <c r="Z780" s="296"/>
      <c r="AA780" s="296"/>
      <c r="AB780" s="296"/>
      <c r="AC780" s="296"/>
      <c r="AD780" s="296"/>
      <c r="AE780" s="296"/>
      <c r="AF780" s="296"/>
      <c r="AG780" s="296"/>
      <c r="AH780" s="296"/>
      <c r="AI780" s="296"/>
      <c r="AJ780" s="296"/>
      <c r="AK780" s="296"/>
      <c r="AL780" s="296"/>
      <c r="AM780" s="296"/>
      <c r="AN780" s="296"/>
      <c r="AO780" s="296"/>
      <c r="AP780" s="296"/>
      <c r="AQ780" s="296"/>
      <c r="AR780" s="296"/>
      <c r="AS780" s="296"/>
      <c r="AT780" s="296"/>
      <c r="AU780" s="296"/>
      <c r="AV780" s="296"/>
      <c r="AW780" s="296"/>
      <c r="AX780" s="296"/>
      <c r="AY780" s="296"/>
      <c r="AZ780" s="296"/>
      <c r="BA780" s="296"/>
      <c r="BB780" s="296"/>
      <c r="BC780" s="296"/>
      <c r="BD780" s="296"/>
      <c r="BE780" s="296"/>
      <c r="BF780" s="296"/>
      <c r="BG780" s="296"/>
      <c r="BH780" s="296"/>
      <c r="BI780" s="296"/>
      <c r="BJ780" s="296"/>
    </row>
    <row r="781" customFormat="false" ht="15.75" hidden="false" customHeight="false" outlineLevel="0" collapsed="false">
      <c r="A781" s="296"/>
      <c r="B781" s="296"/>
      <c r="C781" s="296"/>
      <c r="D781" s="296"/>
      <c r="E781" s="296"/>
      <c r="F781" s="296"/>
      <c r="G781" s="296"/>
      <c r="H781" s="296"/>
      <c r="I781" s="296"/>
      <c r="J781" s="296"/>
      <c r="K781" s="296"/>
      <c r="L781" s="296"/>
      <c r="M781" s="296"/>
      <c r="N781" s="296"/>
      <c r="O781" s="296"/>
      <c r="P781" s="296"/>
      <c r="Q781" s="296"/>
      <c r="R781" s="296"/>
      <c r="S781" s="296"/>
      <c r="T781" s="296"/>
      <c r="U781" s="296"/>
      <c r="V781" s="347"/>
      <c r="W781" s="296"/>
      <c r="X781" s="296"/>
      <c r="Y781" s="296"/>
      <c r="Z781" s="296"/>
      <c r="AA781" s="296"/>
      <c r="AB781" s="296"/>
      <c r="AC781" s="296"/>
      <c r="AD781" s="296"/>
      <c r="AE781" s="296"/>
      <c r="AF781" s="296"/>
      <c r="AG781" s="296"/>
      <c r="AH781" s="296"/>
      <c r="AI781" s="296"/>
      <c r="AJ781" s="296"/>
      <c r="AK781" s="296"/>
      <c r="AL781" s="296"/>
      <c r="AM781" s="296"/>
      <c r="AN781" s="296"/>
      <c r="AO781" s="296"/>
      <c r="AP781" s="296"/>
      <c r="AQ781" s="296"/>
      <c r="AR781" s="296"/>
      <c r="AS781" s="296"/>
      <c r="AT781" s="296"/>
      <c r="AU781" s="296"/>
      <c r="AV781" s="296"/>
      <c r="AW781" s="296"/>
      <c r="AX781" s="296"/>
      <c r="AY781" s="296"/>
      <c r="AZ781" s="296"/>
      <c r="BA781" s="296"/>
      <c r="BB781" s="296"/>
      <c r="BC781" s="296"/>
      <c r="BD781" s="296"/>
      <c r="BE781" s="296"/>
      <c r="BF781" s="296"/>
      <c r="BG781" s="296"/>
      <c r="BH781" s="296"/>
      <c r="BI781" s="296"/>
      <c r="BJ781" s="296"/>
    </row>
    <row r="782" customFormat="false" ht="15.75" hidden="false" customHeight="false" outlineLevel="0" collapsed="false">
      <c r="A782" s="296"/>
      <c r="B782" s="296"/>
      <c r="C782" s="296"/>
      <c r="D782" s="296"/>
      <c r="E782" s="296"/>
      <c r="F782" s="296"/>
      <c r="G782" s="296"/>
      <c r="H782" s="296"/>
      <c r="I782" s="296"/>
      <c r="J782" s="296"/>
      <c r="K782" s="296"/>
      <c r="L782" s="296"/>
      <c r="M782" s="296"/>
      <c r="N782" s="296"/>
      <c r="O782" s="296"/>
      <c r="P782" s="296"/>
      <c r="Q782" s="296"/>
      <c r="R782" s="296"/>
      <c r="S782" s="296"/>
      <c r="T782" s="296"/>
      <c r="U782" s="296"/>
      <c r="V782" s="347"/>
      <c r="W782" s="296"/>
      <c r="X782" s="296"/>
      <c r="Y782" s="296"/>
      <c r="Z782" s="296"/>
      <c r="AA782" s="296"/>
      <c r="AB782" s="296"/>
      <c r="AC782" s="296"/>
      <c r="AD782" s="296"/>
      <c r="AE782" s="296"/>
      <c r="AF782" s="296"/>
      <c r="AG782" s="296"/>
      <c r="AH782" s="296"/>
      <c r="AI782" s="296"/>
      <c r="AJ782" s="296"/>
      <c r="AK782" s="296"/>
      <c r="AL782" s="296"/>
      <c r="AM782" s="296"/>
      <c r="AN782" s="296"/>
      <c r="AO782" s="296"/>
      <c r="AP782" s="296"/>
      <c r="AQ782" s="296"/>
      <c r="AR782" s="296"/>
      <c r="AS782" s="296"/>
      <c r="AT782" s="296"/>
      <c r="AU782" s="296"/>
      <c r="AV782" s="296"/>
      <c r="AW782" s="296"/>
      <c r="AX782" s="296"/>
      <c r="AY782" s="296"/>
      <c r="AZ782" s="296"/>
      <c r="BA782" s="296"/>
      <c r="BB782" s="296"/>
      <c r="BC782" s="296"/>
      <c r="BD782" s="296"/>
      <c r="BE782" s="296"/>
      <c r="BF782" s="296"/>
      <c r="BG782" s="296"/>
      <c r="BH782" s="296"/>
      <c r="BI782" s="296"/>
      <c r="BJ782" s="296"/>
    </row>
    <row r="783" customFormat="false" ht="15.75" hidden="false" customHeight="false" outlineLevel="0" collapsed="false">
      <c r="A783" s="296"/>
      <c r="B783" s="296"/>
      <c r="C783" s="296"/>
      <c r="D783" s="296"/>
      <c r="E783" s="296"/>
      <c r="F783" s="296"/>
      <c r="G783" s="296"/>
      <c r="H783" s="296"/>
      <c r="I783" s="296"/>
      <c r="J783" s="296"/>
      <c r="K783" s="296"/>
      <c r="L783" s="296"/>
      <c r="M783" s="296"/>
      <c r="N783" s="296"/>
      <c r="O783" s="296"/>
      <c r="P783" s="296"/>
      <c r="Q783" s="296"/>
      <c r="R783" s="296"/>
      <c r="S783" s="296"/>
      <c r="T783" s="296"/>
      <c r="U783" s="296"/>
      <c r="V783" s="347"/>
      <c r="W783" s="296"/>
      <c r="X783" s="296"/>
      <c r="Y783" s="296"/>
      <c r="Z783" s="296"/>
      <c r="AA783" s="296"/>
      <c r="AB783" s="296"/>
      <c r="AC783" s="296"/>
      <c r="AD783" s="296"/>
      <c r="AE783" s="296"/>
      <c r="AF783" s="296"/>
      <c r="AG783" s="296"/>
      <c r="AH783" s="296"/>
      <c r="AI783" s="296"/>
      <c r="AJ783" s="296"/>
      <c r="AK783" s="296"/>
      <c r="AL783" s="296"/>
      <c r="AM783" s="296"/>
      <c r="AN783" s="296"/>
      <c r="AO783" s="296"/>
      <c r="AP783" s="296"/>
      <c r="AQ783" s="296"/>
      <c r="AR783" s="296"/>
      <c r="AS783" s="296"/>
      <c r="AT783" s="296"/>
      <c r="AU783" s="296"/>
      <c r="AV783" s="296"/>
      <c r="AW783" s="296"/>
      <c r="AX783" s="296"/>
      <c r="AY783" s="296"/>
      <c r="AZ783" s="296"/>
      <c r="BA783" s="296"/>
      <c r="BB783" s="296"/>
      <c r="BC783" s="296"/>
      <c r="BD783" s="296"/>
      <c r="BE783" s="296"/>
      <c r="BF783" s="296"/>
      <c r="BG783" s="296"/>
      <c r="BH783" s="296"/>
      <c r="BI783" s="296"/>
      <c r="BJ783" s="296"/>
    </row>
    <row r="784" customFormat="false" ht="15.75" hidden="false" customHeight="false" outlineLevel="0" collapsed="false">
      <c r="A784" s="296"/>
      <c r="B784" s="296"/>
      <c r="C784" s="296"/>
      <c r="D784" s="296"/>
      <c r="E784" s="296"/>
      <c r="F784" s="296"/>
      <c r="G784" s="296"/>
      <c r="H784" s="296"/>
      <c r="I784" s="296"/>
      <c r="J784" s="296"/>
      <c r="K784" s="296"/>
      <c r="L784" s="296"/>
      <c r="M784" s="296"/>
      <c r="N784" s="296"/>
      <c r="O784" s="296"/>
      <c r="P784" s="296"/>
      <c r="Q784" s="296"/>
      <c r="R784" s="296"/>
      <c r="S784" s="296"/>
      <c r="T784" s="296"/>
      <c r="U784" s="296"/>
      <c r="V784" s="347"/>
      <c r="W784" s="296"/>
      <c r="X784" s="296"/>
      <c r="Y784" s="296"/>
      <c r="Z784" s="296"/>
      <c r="AA784" s="296"/>
      <c r="AB784" s="296"/>
      <c r="AC784" s="296"/>
      <c r="AD784" s="296"/>
      <c r="AE784" s="296"/>
      <c r="AF784" s="296"/>
      <c r="AG784" s="296"/>
      <c r="AH784" s="296"/>
      <c r="AI784" s="296"/>
      <c r="AJ784" s="296"/>
      <c r="AK784" s="296"/>
      <c r="AL784" s="296"/>
      <c r="AM784" s="296"/>
      <c r="AN784" s="296"/>
      <c r="AO784" s="296"/>
      <c r="AP784" s="296"/>
      <c r="AQ784" s="296"/>
      <c r="AR784" s="296"/>
      <c r="AS784" s="296"/>
      <c r="AT784" s="296"/>
      <c r="AU784" s="296"/>
      <c r="AV784" s="296"/>
      <c r="AW784" s="296"/>
      <c r="AX784" s="296"/>
      <c r="AY784" s="296"/>
      <c r="AZ784" s="296"/>
      <c r="BA784" s="296"/>
      <c r="BB784" s="296"/>
      <c r="BC784" s="296"/>
      <c r="BD784" s="296"/>
      <c r="BE784" s="296"/>
      <c r="BF784" s="296"/>
      <c r="BG784" s="296"/>
      <c r="BH784" s="296"/>
      <c r="BI784" s="296"/>
      <c r="BJ784" s="296"/>
    </row>
    <row r="785" customFormat="false" ht="15.75" hidden="false" customHeight="false" outlineLevel="0" collapsed="false">
      <c r="A785" s="296"/>
      <c r="B785" s="296"/>
      <c r="C785" s="296"/>
      <c r="D785" s="296"/>
      <c r="E785" s="296"/>
      <c r="F785" s="296"/>
      <c r="G785" s="296"/>
      <c r="H785" s="296"/>
      <c r="I785" s="296"/>
      <c r="J785" s="296"/>
      <c r="K785" s="296"/>
      <c r="L785" s="296"/>
      <c r="M785" s="296"/>
      <c r="N785" s="296"/>
      <c r="O785" s="296"/>
      <c r="P785" s="296"/>
      <c r="Q785" s="296"/>
      <c r="R785" s="296"/>
      <c r="S785" s="296"/>
      <c r="T785" s="296"/>
      <c r="U785" s="296"/>
      <c r="V785" s="347"/>
      <c r="W785" s="296"/>
      <c r="X785" s="296"/>
      <c r="Y785" s="296"/>
      <c r="Z785" s="296"/>
      <c r="AA785" s="296"/>
      <c r="AB785" s="296"/>
      <c r="AC785" s="296"/>
      <c r="AD785" s="296"/>
      <c r="AE785" s="296"/>
      <c r="AF785" s="296"/>
      <c r="AG785" s="296"/>
      <c r="AH785" s="296"/>
      <c r="AI785" s="296"/>
      <c r="AJ785" s="296"/>
      <c r="AK785" s="296"/>
      <c r="AL785" s="296"/>
      <c r="AM785" s="296"/>
      <c r="AN785" s="296"/>
      <c r="AO785" s="296"/>
      <c r="AP785" s="296"/>
      <c r="AQ785" s="296"/>
      <c r="AR785" s="296"/>
      <c r="AS785" s="296"/>
      <c r="AT785" s="296"/>
      <c r="AU785" s="296"/>
      <c r="AV785" s="296"/>
      <c r="AW785" s="296"/>
      <c r="AX785" s="296"/>
      <c r="AY785" s="296"/>
      <c r="AZ785" s="296"/>
      <c r="BA785" s="296"/>
      <c r="BB785" s="296"/>
      <c r="BC785" s="296"/>
      <c r="BD785" s="296"/>
      <c r="BE785" s="296"/>
      <c r="BF785" s="296"/>
      <c r="BG785" s="296"/>
      <c r="BH785" s="296"/>
      <c r="BI785" s="296"/>
      <c r="BJ785" s="296"/>
    </row>
    <row r="786" customFormat="false" ht="15.75" hidden="false" customHeight="false" outlineLevel="0" collapsed="false">
      <c r="A786" s="296"/>
      <c r="B786" s="296"/>
      <c r="C786" s="296"/>
      <c r="D786" s="296"/>
      <c r="E786" s="296"/>
      <c r="F786" s="296"/>
      <c r="G786" s="296"/>
      <c r="H786" s="296"/>
      <c r="I786" s="296"/>
      <c r="J786" s="296"/>
      <c r="K786" s="296"/>
      <c r="L786" s="296"/>
      <c r="M786" s="296"/>
      <c r="N786" s="296"/>
      <c r="O786" s="296"/>
      <c r="P786" s="296"/>
      <c r="Q786" s="296"/>
      <c r="R786" s="296"/>
      <c r="S786" s="296"/>
      <c r="T786" s="296"/>
      <c r="U786" s="296"/>
      <c r="V786" s="347"/>
      <c r="W786" s="296"/>
      <c r="X786" s="296"/>
      <c r="Y786" s="296"/>
      <c r="Z786" s="296"/>
      <c r="AA786" s="296"/>
      <c r="AB786" s="296"/>
      <c r="AC786" s="296"/>
      <c r="AD786" s="296"/>
      <c r="AE786" s="296"/>
      <c r="AF786" s="296"/>
      <c r="AG786" s="296"/>
      <c r="AH786" s="296"/>
      <c r="AI786" s="296"/>
      <c r="AJ786" s="296"/>
      <c r="AK786" s="296"/>
      <c r="AL786" s="296"/>
      <c r="AM786" s="296"/>
      <c r="AN786" s="296"/>
      <c r="AO786" s="296"/>
      <c r="AP786" s="296"/>
      <c r="AQ786" s="296"/>
      <c r="AR786" s="296"/>
      <c r="AS786" s="296"/>
      <c r="AT786" s="296"/>
      <c r="AU786" s="296"/>
      <c r="AV786" s="296"/>
      <c r="AW786" s="296"/>
      <c r="AX786" s="296"/>
      <c r="AY786" s="296"/>
      <c r="AZ786" s="296"/>
      <c r="BA786" s="296"/>
      <c r="BB786" s="296"/>
      <c r="BC786" s="296"/>
      <c r="BD786" s="296"/>
      <c r="BE786" s="296"/>
      <c r="BF786" s="296"/>
      <c r="BG786" s="296"/>
      <c r="BH786" s="296"/>
      <c r="BI786" s="296"/>
      <c r="BJ786" s="296"/>
    </row>
    <row r="787" customFormat="false" ht="15.75" hidden="false" customHeight="false" outlineLevel="0" collapsed="false">
      <c r="A787" s="296"/>
      <c r="B787" s="296"/>
      <c r="C787" s="296"/>
      <c r="D787" s="296"/>
      <c r="E787" s="296"/>
      <c r="F787" s="296"/>
      <c r="G787" s="296"/>
      <c r="H787" s="296"/>
      <c r="I787" s="296"/>
      <c r="J787" s="296"/>
      <c r="K787" s="296"/>
      <c r="L787" s="296"/>
      <c r="M787" s="296"/>
      <c r="N787" s="296"/>
      <c r="O787" s="296"/>
      <c r="P787" s="296"/>
      <c r="Q787" s="296"/>
      <c r="R787" s="296"/>
      <c r="S787" s="296"/>
      <c r="T787" s="296"/>
      <c r="U787" s="296"/>
      <c r="V787" s="347"/>
      <c r="W787" s="296"/>
      <c r="X787" s="296"/>
      <c r="Y787" s="296"/>
      <c r="Z787" s="296"/>
      <c r="AA787" s="296"/>
      <c r="AB787" s="296"/>
      <c r="AC787" s="296"/>
      <c r="AD787" s="296"/>
      <c r="AE787" s="296"/>
      <c r="AF787" s="296"/>
      <c r="AG787" s="296"/>
      <c r="AH787" s="296"/>
      <c r="AI787" s="296"/>
      <c r="AJ787" s="296"/>
      <c r="AK787" s="296"/>
      <c r="AL787" s="296"/>
      <c r="AM787" s="296"/>
      <c r="AN787" s="296"/>
      <c r="AO787" s="296"/>
      <c r="AP787" s="296"/>
      <c r="AQ787" s="296"/>
      <c r="AR787" s="296"/>
      <c r="AS787" s="296"/>
      <c r="AT787" s="296"/>
      <c r="AU787" s="296"/>
      <c r="AV787" s="296"/>
      <c r="AW787" s="296"/>
      <c r="AX787" s="296"/>
      <c r="AY787" s="296"/>
      <c r="AZ787" s="296"/>
      <c r="BA787" s="296"/>
      <c r="BB787" s="296"/>
      <c r="BC787" s="296"/>
      <c r="BD787" s="296"/>
      <c r="BE787" s="296"/>
      <c r="BF787" s="296"/>
      <c r="BG787" s="296"/>
      <c r="BH787" s="296"/>
      <c r="BI787" s="296"/>
      <c r="BJ787" s="296"/>
    </row>
    <row r="788" customFormat="false" ht="15.75" hidden="false" customHeight="false" outlineLevel="0" collapsed="false">
      <c r="A788" s="296"/>
      <c r="B788" s="296"/>
      <c r="C788" s="296"/>
      <c r="D788" s="296"/>
      <c r="E788" s="296"/>
      <c r="F788" s="296"/>
      <c r="G788" s="296"/>
      <c r="H788" s="296"/>
      <c r="I788" s="296"/>
      <c r="J788" s="296"/>
      <c r="K788" s="296"/>
      <c r="L788" s="296"/>
      <c r="M788" s="296"/>
      <c r="N788" s="296"/>
      <c r="O788" s="296"/>
      <c r="P788" s="296"/>
      <c r="Q788" s="296"/>
      <c r="R788" s="296"/>
      <c r="S788" s="296"/>
      <c r="T788" s="296"/>
      <c r="U788" s="296"/>
      <c r="V788" s="347"/>
      <c r="W788" s="296"/>
      <c r="X788" s="296"/>
      <c r="Y788" s="296"/>
      <c r="Z788" s="296"/>
      <c r="AA788" s="296"/>
      <c r="AB788" s="296"/>
      <c r="AC788" s="296"/>
      <c r="AD788" s="296"/>
      <c r="AE788" s="296"/>
      <c r="AF788" s="296"/>
      <c r="AG788" s="296"/>
      <c r="AH788" s="296"/>
      <c r="AI788" s="296"/>
      <c r="AJ788" s="296"/>
      <c r="AK788" s="296"/>
      <c r="AL788" s="296"/>
      <c r="AM788" s="296"/>
      <c r="AN788" s="296"/>
      <c r="AO788" s="296"/>
      <c r="AP788" s="296"/>
      <c r="AQ788" s="296"/>
      <c r="AR788" s="296"/>
      <c r="AS788" s="296"/>
      <c r="AT788" s="296"/>
      <c r="AU788" s="296"/>
      <c r="AV788" s="296"/>
      <c r="AW788" s="296"/>
      <c r="AX788" s="296"/>
      <c r="AY788" s="296"/>
      <c r="AZ788" s="296"/>
      <c r="BA788" s="296"/>
      <c r="BB788" s="296"/>
      <c r="BC788" s="296"/>
      <c r="BD788" s="296"/>
      <c r="BE788" s="296"/>
      <c r="BF788" s="296"/>
      <c r="BG788" s="296"/>
      <c r="BH788" s="296"/>
      <c r="BI788" s="296"/>
      <c r="BJ788" s="296"/>
    </row>
    <row r="789" customFormat="false" ht="15.75" hidden="false" customHeight="false" outlineLevel="0" collapsed="false">
      <c r="A789" s="296"/>
      <c r="B789" s="296"/>
      <c r="C789" s="296"/>
      <c r="D789" s="296"/>
      <c r="E789" s="296"/>
      <c r="F789" s="296"/>
      <c r="G789" s="296"/>
      <c r="H789" s="296"/>
      <c r="I789" s="296"/>
      <c r="J789" s="296"/>
      <c r="K789" s="296"/>
      <c r="L789" s="296"/>
      <c r="M789" s="296"/>
      <c r="N789" s="296"/>
      <c r="O789" s="296"/>
      <c r="P789" s="296"/>
      <c r="Q789" s="296"/>
      <c r="R789" s="296"/>
      <c r="S789" s="296"/>
      <c r="T789" s="296"/>
      <c r="U789" s="296"/>
      <c r="V789" s="347"/>
      <c r="W789" s="296"/>
      <c r="X789" s="296"/>
      <c r="Y789" s="296"/>
      <c r="Z789" s="296"/>
      <c r="AA789" s="296"/>
      <c r="AB789" s="296"/>
      <c r="AC789" s="296"/>
      <c r="AD789" s="296"/>
      <c r="AE789" s="296"/>
      <c r="AF789" s="296"/>
      <c r="AG789" s="296"/>
      <c r="AH789" s="296"/>
      <c r="AI789" s="296"/>
      <c r="AJ789" s="296"/>
      <c r="AK789" s="296"/>
      <c r="AL789" s="296"/>
      <c r="AM789" s="296"/>
      <c r="AN789" s="296"/>
      <c r="AO789" s="296"/>
      <c r="AP789" s="296"/>
      <c r="AQ789" s="296"/>
      <c r="AR789" s="296"/>
      <c r="AS789" s="296"/>
      <c r="AT789" s="296"/>
      <c r="AU789" s="296"/>
      <c r="AV789" s="296"/>
      <c r="AW789" s="296"/>
      <c r="AX789" s="296"/>
      <c r="AY789" s="296"/>
      <c r="AZ789" s="296"/>
      <c r="BA789" s="296"/>
      <c r="BB789" s="296"/>
      <c r="BC789" s="296"/>
      <c r="BD789" s="296"/>
      <c r="BE789" s="296"/>
      <c r="BF789" s="296"/>
      <c r="BG789" s="296"/>
      <c r="BH789" s="296"/>
      <c r="BI789" s="296"/>
      <c r="BJ789" s="296"/>
    </row>
    <row r="790" customFormat="false" ht="15.75" hidden="false" customHeight="false" outlineLevel="0" collapsed="false">
      <c r="A790" s="296"/>
      <c r="B790" s="296"/>
      <c r="C790" s="296"/>
      <c r="D790" s="296"/>
      <c r="E790" s="296"/>
      <c r="F790" s="296"/>
      <c r="G790" s="296"/>
      <c r="H790" s="296"/>
      <c r="I790" s="296"/>
      <c r="J790" s="296"/>
      <c r="K790" s="296"/>
      <c r="L790" s="296"/>
      <c r="M790" s="296"/>
      <c r="N790" s="296"/>
      <c r="O790" s="296"/>
      <c r="P790" s="296"/>
      <c r="Q790" s="296"/>
      <c r="R790" s="296"/>
      <c r="S790" s="296"/>
      <c r="T790" s="296"/>
      <c r="U790" s="296"/>
      <c r="V790" s="347"/>
      <c r="W790" s="296"/>
      <c r="X790" s="296"/>
      <c r="Y790" s="296"/>
      <c r="Z790" s="296"/>
      <c r="AA790" s="296"/>
      <c r="AB790" s="296"/>
      <c r="AC790" s="296"/>
      <c r="AD790" s="296"/>
      <c r="AE790" s="296"/>
      <c r="AF790" s="296"/>
      <c r="AG790" s="296"/>
      <c r="AH790" s="296"/>
      <c r="AI790" s="296"/>
      <c r="AJ790" s="296"/>
      <c r="AK790" s="296"/>
      <c r="AL790" s="296"/>
      <c r="AM790" s="296"/>
      <c r="AN790" s="296"/>
      <c r="AO790" s="296"/>
      <c r="AP790" s="296"/>
      <c r="AQ790" s="296"/>
      <c r="AR790" s="296"/>
      <c r="AS790" s="296"/>
      <c r="AT790" s="296"/>
      <c r="AU790" s="296"/>
      <c r="AV790" s="296"/>
      <c r="AW790" s="296"/>
      <c r="AX790" s="296"/>
      <c r="AY790" s="296"/>
      <c r="AZ790" s="296"/>
      <c r="BA790" s="296"/>
      <c r="BB790" s="296"/>
      <c r="BC790" s="296"/>
      <c r="BD790" s="296"/>
      <c r="BE790" s="296"/>
      <c r="BF790" s="296"/>
      <c r="BG790" s="296"/>
      <c r="BH790" s="296"/>
      <c r="BI790" s="296"/>
      <c r="BJ790" s="296"/>
    </row>
    <row r="791" customFormat="false" ht="15.75" hidden="false" customHeight="false" outlineLevel="0" collapsed="false">
      <c r="A791" s="296"/>
      <c r="B791" s="296"/>
      <c r="C791" s="296"/>
      <c r="D791" s="296"/>
      <c r="E791" s="296"/>
      <c r="F791" s="296"/>
      <c r="G791" s="296"/>
      <c r="H791" s="296"/>
      <c r="I791" s="296"/>
      <c r="J791" s="296"/>
      <c r="K791" s="296"/>
      <c r="L791" s="296"/>
      <c r="M791" s="296"/>
      <c r="N791" s="296"/>
      <c r="O791" s="296"/>
      <c r="P791" s="296"/>
      <c r="Q791" s="296"/>
      <c r="R791" s="296"/>
      <c r="S791" s="296"/>
      <c r="T791" s="296"/>
      <c r="U791" s="296"/>
      <c r="V791" s="347"/>
      <c r="W791" s="296"/>
      <c r="X791" s="296"/>
      <c r="Y791" s="296"/>
      <c r="Z791" s="296"/>
      <c r="AA791" s="296"/>
      <c r="AB791" s="296"/>
      <c r="AC791" s="296"/>
      <c r="AD791" s="296"/>
      <c r="AE791" s="296"/>
      <c r="AF791" s="296"/>
      <c r="AG791" s="296"/>
      <c r="AH791" s="296"/>
      <c r="AI791" s="296"/>
      <c r="AJ791" s="296"/>
      <c r="AK791" s="296"/>
      <c r="AL791" s="296"/>
      <c r="AM791" s="296"/>
      <c r="AN791" s="296"/>
      <c r="AO791" s="296"/>
      <c r="AP791" s="296"/>
      <c r="AQ791" s="296"/>
      <c r="AR791" s="296"/>
      <c r="AS791" s="296"/>
      <c r="AT791" s="296"/>
      <c r="AU791" s="296"/>
      <c r="AV791" s="296"/>
      <c r="AW791" s="296"/>
      <c r="AX791" s="296"/>
      <c r="AY791" s="296"/>
      <c r="AZ791" s="296"/>
      <c r="BA791" s="296"/>
      <c r="BB791" s="296"/>
      <c r="BC791" s="296"/>
      <c r="BD791" s="296"/>
      <c r="BE791" s="296"/>
      <c r="BF791" s="296"/>
      <c r="BG791" s="296"/>
      <c r="BH791" s="296"/>
      <c r="BI791" s="296"/>
      <c r="BJ791" s="296"/>
    </row>
    <row r="792" customFormat="false" ht="15.75" hidden="false" customHeight="false" outlineLevel="0" collapsed="false">
      <c r="A792" s="296"/>
      <c r="B792" s="296"/>
      <c r="C792" s="296"/>
      <c r="D792" s="296"/>
      <c r="E792" s="296"/>
      <c r="F792" s="296"/>
      <c r="G792" s="296"/>
      <c r="H792" s="296"/>
      <c r="I792" s="296"/>
      <c r="J792" s="296"/>
      <c r="K792" s="296"/>
      <c r="L792" s="296"/>
      <c r="M792" s="296"/>
      <c r="N792" s="296"/>
      <c r="O792" s="296"/>
      <c r="P792" s="296"/>
      <c r="Q792" s="296"/>
      <c r="R792" s="296"/>
      <c r="S792" s="296"/>
      <c r="T792" s="296"/>
      <c r="U792" s="296"/>
      <c r="V792" s="347"/>
      <c r="W792" s="296"/>
      <c r="X792" s="296"/>
      <c r="Y792" s="296"/>
      <c r="Z792" s="296"/>
      <c r="AA792" s="296"/>
      <c r="AB792" s="296"/>
      <c r="AC792" s="296"/>
      <c r="AD792" s="296"/>
      <c r="AE792" s="296"/>
      <c r="AF792" s="296"/>
      <c r="AG792" s="296"/>
      <c r="AH792" s="296"/>
      <c r="AI792" s="296"/>
      <c r="AJ792" s="296"/>
      <c r="AK792" s="296"/>
      <c r="AL792" s="296"/>
      <c r="AM792" s="296"/>
      <c r="AN792" s="296"/>
      <c r="AO792" s="296"/>
      <c r="AP792" s="296"/>
      <c r="AQ792" s="296"/>
      <c r="AR792" s="296"/>
      <c r="AS792" s="296"/>
      <c r="AT792" s="296"/>
      <c r="AU792" s="296"/>
      <c r="AV792" s="296"/>
      <c r="AW792" s="296"/>
      <c r="AX792" s="296"/>
      <c r="AY792" s="296"/>
      <c r="AZ792" s="296"/>
      <c r="BA792" s="296"/>
      <c r="BB792" s="296"/>
      <c r="BC792" s="296"/>
      <c r="BD792" s="296"/>
      <c r="BE792" s="296"/>
      <c r="BF792" s="296"/>
      <c r="BG792" s="296"/>
      <c r="BH792" s="296"/>
      <c r="BI792" s="296"/>
      <c r="BJ792" s="296"/>
    </row>
    <row r="793" customFormat="false" ht="15.75" hidden="false" customHeight="false" outlineLevel="0" collapsed="false">
      <c r="A793" s="296"/>
      <c r="B793" s="296"/>
      <c r="C793" s="296"/>
      <c r="D793" s="296"/>
      <c r="E793" s="296"/>
      <c r="F793" s="296"/>
      <c r="G793" s="296"/>
      <c r="H793" s="296"/>
      <c r="I793" s="296"/>
      <c r="J793" s="296"/>
      <c r="K793" s="296"/>
      <c r="L793" s="296"/>
      <c r="M793" s="296"/>
      <c r="N793" s="296"/>
      <c r="O793" s="296"/>
      <c r="P793" s="296"/>
      <c r="Q793" s="296"/>
      <c r="R793" s="296"/>
      <c r="S793" s="296"/>
      <c r="T793" s="296"/>
      <c r="U793" s="296"/>
      <c r="V793" s="347"/>
      <c r="W793" s="296"/>
      <c r="X793" s="296"/>
      <c r="Y793" s="296"/>
      <c r="Z793" s="296"/>
      <c r="AA793" s="296"/>
      <c r="AB793" s="296"/>
      <c r="AC793" s="296"/>
      <c r="AD793" s="296"/>
      <c r="AE793" s="296"/>
      <c r="AF793" s="296"/>
      <c r="AG793" s="296"/>
      <c r="AH793" s="296"/>
      <c r="AI793" s="296"/>
      <c r="AJ793" s="296"/>
      <c r="AK793" s="296"/>
      <c r="AL793" s="296"/>
      <c r="AM793" s="296"/>
      <c r="AN793" s="296"/>
      <c r="AO793" s="296"/>
      <c r="AP793" s="296"/>
      <c r="AQ793" s="296"/>
      <c r="AR793" s="296"/>
      <c r="AS793" s="296"/>
      <c r="AT793" s="296"/>
      <c r="AU793" s="296"/>
      <c r="AV793" s="296"/>
      <c r="AW793" s="296"/>
      <c r="AX793" s="296"/>
      <c r="AY793" s="296"/>
      <c r="AZ793" s="296"/>
      <c r="BA793" s="296"/>
      <c r="BB793" s="296"/>
      <c r="BC793" s="296"/>
      <c r="BD793" s="296"/>
      <c r="BE793" s="296"/>
      <c r="BF793" s="296"/>
      <c r="BG793" s="296"/>
      <c r="BH793" s="296"/>
      <c r="BI793" s="296"/>
      <c r="BJ793" s="296"/>
    </row>
    <row r="794" customFormat="false" ht="15.75" hidden="false" customHeight="false" outlineLevel="0" collapsed="false">
      <c r="A794" s="296"/>
      <c r="B794" s="296"/>
      <c r="C794" s="296"/>
      <c r="D794" s="296"/>
      <c r="E794" s="296"/>
      <c r="F794" s="296"/>
      <c r="G794" s="296"/>
      <c r="H794" s="296"/>
      <c r="I794" s="296"/>
      <c r="J794" s="296"/>
      <c r="K794" s="296"/>
      <c r="L794" s="296"/>
      <c r="M794" s="296"/>
      <c r="N794" s="296"/>
      <c r="O794" s="296"/>
      <c r="P794" s="296"/>
      <c r="Q794" s="296"/>
      <c r="R794" s="296"/>
      <c r="S794" s="296"/>
      <c r="T794" s="296"/>
      <c r="U794" s="296"/>
      <c r="V794" s="347"/>
      <c r="W794" s="296"/>
      <c r="X794" s="296"/>
      <c r="Y794" s="296"/>
      <c r="Z794" s="296"/>
      <c r="AA794" s="296"/>
      <c r="AB794" s="296"/>
      <c r="AC794" s="296"/>
      <c r="AD794" s="296"/>
      <c r="AE794" s="296"/>
      <c r="AF794" s="296"/>
      <c r="AG794" s="296"/>
      <c r="AH794" s="296"/>
      <c r="AI794" s="296"/>
      <c r="AJ794" s="296"/>
      <c r="AK794" s="296"/>
      <c r="AL794" s="296"/>
      <c r="AM794" s="296"/>
      <c r="AN794" s="296"/>
      <c r="AO794" s="296"/>
      <c r="AP794" s="296"/>
      <c r="AQ794" s="296"/>
      <c r="AR794" s="296"/>
      <c r="AS794" s="296"/>
      <c r="AT794" s="296"/>
      <c r="AU794" s="296"/>
      <c r="AV794" s="296"/>
      <c r="AW794" s="296"/>
      <c r="AX794" s="296"/>
      <c r="AY794" s="296"/>
      <c r="AZ794" s="296"/>
      <c r="BA794" s="296"/>
      <c r="BB794" s="296"/>
      <c r="BC794" s="296"/>
      <c r="BD794" s="296"/>
      <c r="BE794" s="296"/>
      <c r="BF794" s="296"/>
      <c r="BG794" s="296"/>
      <c r="BH794" s="296"/>
      <c r="BI794" s="296"/>
      <c r="BJ794" s="296"/>
    </row>
    <row r="795" customFormat="false" ht="15.75" hidden="false" customHeight="false" outlineLevel="0" collapsed="false">
      <c r="A795" s="296"/>
      <c r="B795" s="296"/>
      <c r="C795" s="296"/>
      <c r="D795" s="296"/>
      <c r="E795" s="296"/>
      <c r="F795" s="296"/>
      <c r="G795" s="296"/>
      <c r="H795" s="296"/>
      <c r="I795" s="296"/>
      <c r="J795" s="296"/>
      <c r="K795" s="296"/>
      <c r="L795" s="296"/>
      <c r="M795" s="296"/>
      <c r="N795" s="296"/>
      <c r="O795" s="296"/>
      <c r="P795" s="296"/>
      <c r="Q795" s="296"/>
      <c r="R795" s="296"/>
      <c r="S795" s="296"/>
      <c r="T795" s="296"/>
      <c r="U795" s="296"/>
      <c r="V795" s="347"/>
      <c r="W795" s="296"/>
      <c r="X795" s="296"/>
      <c r="Y795" s="296"/>
      <c r="Z795" s="296"/>
      <c r="AA795" s="296"/>
      <c r="AB795" s="296"/>
      <c r="AC795" s="296"/>
      <c r="AD795" s="296"/>
      <c r="AE795" s="296"/>
      <c r="AF795" s="296"/>
      <c r="AG795" s="296"/>
      <c r="AH795" s="296"/>
      <c r="AI795" s="296"/>
      <c r="AJ795" s="296"/>
      <c r="AK795" s="296"/>
      <c r="AL795" s="296"/>
      <c r="AM795" s="296"/>
      <c r="AN795" s="296"/>
      <c r="AO795" s="296"/>
      <c r="AP795" s="296"/>
      <c r="AQ795" s="296"/>
      <c r="AR795" s="296"/>
      <c r="AS795" s="296"/>
      <c r="AT795" s="296"/>
      <c r="AU795" s="296"/>
      <c r="AV795" s="296"/>
      <c r="AW795" s="296"/>
      <c r="AX795" s="296"/>
      <c r="AY795" s="296"/>
      <c r="AZ795" s="296"/>
      <c r="BA795" s="296"/>
      <c r="BB795" s="296"/>
      <c r="BC795" s="296"/>
      <c r="BD795" s="296"/>
      <c r="BE795" s="296"/>
      <c r="BF795" s="296"/>
      <c r="BG795" s="296"/>
      <c r="BH795" s="296"/>
      <c r="BI795" s="296"/>
      <c r="BJ795" s="296"/>
    </row>
    <row r="796" customFormat="false" ht="15.75" hidden="false" customHeight="false" outlineLevel="0" collapsed="false">
      <c r="A796" s="296"/>
      <c r="B796" s="296"/>
      <c r="C796" s="296"/>
      <c r="D796" s="296"/>
      <c r="E796" s="296"/>
      <c r="F796" s="296"/>
      <c r="G796" s="296"/>
      <c r="H796" s="296"/>
      <c r="I796" s="296"/>
      <c r="J796" s="296"/>
      <c r="K796" s="296"/>
      <c r="L796" s="296"/>
      <c r="M796" s="296"/>
      <c r="N796" s="296"/>
      <c r="O796" s="296"/>
      <c r="P796" s="296"/>
      <c r="Q796" s="296"/>
      <c r="R796" s="296"/>
      <c r="S796" s="296"/>
      <c r="T796" s="296"/>
      <c r="U796" s="296"/>
      <c r="V796" s="347"/>
      <c r="W796" s="296"/>
      <c r="X796" s="296"/>
      <c r="Y796" s="296"/>
      <c r="Z796" s="296"/>
      <c r="AA796" s="296"/>
      <c r="AB796" s="296"/>
      <c r="AC796" s="296"/>
      <c r="AD796" s="296"/>
      <c r="AE796" s="296"/>
      <c r="AF796" s="296"/>
      <c r="AG796" s="296"/>
      <c r="AH796" s="296"/>
      <c r="AI796" s="296"/>
      <c r="AJ796" s="296"/>
      <c r="AK796" s="296"/>
      <c r="AL796" s="296"/>
      <c r="AM796" s="296"/>
      <c r="AN796" s="296"/>
      <c r="AO796" s="296"/>
      <c r="AP796" s="296"/>
      <c r="AQ796" s="296"/>
      <c r="AR796" s="296"/>
      <c r="AS796" s="296"/>
      <c r="AT796" s="296"/>
      <c r="AU796" s="296"/>
      <c r="AV796" s="296"/>
      <c r="AW796" s="296"/>
      <c r="AX796" s="296"/>
      <c r="AY796" s="296"/>
      <c r="AZ796" s="296"/>
      <c r="BA796" s="296"/>
      <c r="BB796" s="296"/>
      <c r="BC796" s="296"/>
      <c r="BD796" s="296"/>
      <c r="BE796" s="296"/>
      <c r="BF796" s="296"/>
      <c r="BG796" s="296"/>
      <c r="BH796" s="296"/>
      <c r="BI796" s="296"/>
      <c r="BJ796" s="296"/>
    </row>
    <row r="797" customFormat="false" ht="15.75" hidden="false" customHeight="false" outlineLevel="0" collapsed="false">
      <c r="A797" s="296"/>
      <c r="B797" s="296"/>
      <c r="C797" s="296"/>
      <c r="D797" s="296"/>
      <c r="E797" s="296"/>
      <c r="F797" s="296"/>
      <c r="G797" s="296"/>
      <c r="H797" s="296"/>
      <c r="I797" s="296"/>
      <c r="J797" s="296"/>
      <c r="K797" s="296"/>
      <c r="L797" s="296"/>
      <c r="M797" s="296"/>
      <c r="N797" s="296"/>
      <c r="O797" s="296"/>
      <c r="P797" s="296"/>
      <c r="Q797" s="296"/>
      <c r="R797" s="296"/>
      <c r="S797" s="296"/>
      <c r="T797" s="296"/>
      <c r="U797" s="296"/>
      <c r="V797" s="347"/>
      <c r="W797" s="296"/>
      <c r="X797" s="296"/>
      <c r="Y797" s="296"/>
      <c r="Z797" s="296"/>
      <c r="AA797" s="296"/>
      <c r="AB797" s="296"/>
      <c r="AC797" s="296"/>
      <c r="AD797" s="296"/>
      <c r="AE797" s="296"/>
      <c r="AF797" s="296"/>
      <c r="AG797" s="296"/>
      <c r="AH797" s="296"/>
      <c r="AI797" s="296"/>
      <c r="AJ797" s="296"/>
      <c r="AK797" s="296"/>
      <c r="AL797" s="296"/>
      <c r="AM797" s="296"/>
      <c r="AN797" s="296"/>
      <c r="AO797" s="296"/>
      <c r="AP797" s="296"/>
      <c r="AQ797" s="296"/>
      <c r="AR797" s="296"/>
      <c r="AS797" s="296"/>
      <c r="AT797" s="296"/>
      <c r="AU797" s="296"/>
      <c r="AV797" s="296"/>
      <c r="AW797" s="296"/>
      <c r="AX797" s="296"/>
      <c r="AY797" s="296"/>
      <c r="AZ797" s="296"/>
      <c r="BA797" s="296"/>
      <c r="BB797" s="296"/>
      <c r="BC797" s="296"/>
      <c r="BD797" s="296"/>
      <c r="BE797" s="296"/>
      <c r="BF797" s="296"/>
      <c r="BG797" s="296"/>
      <c r="BH797" s="296"/>
      <c r="BI797" s="296"/>
      <c r="BJ797" s="296"/>
    </row>
    <row r="798" customFormat="false" ht="15.75" hidden="false" customHeight="false" outlineLevel="0" collapsed="false">
      <c r="A798" s="296"/>
      <c r="B798" s="296"/>
      <c r="C798" s="296"/>
      <c r="D798" s="296"/>
      <c r="E798" s="296"/>
      <c r="F798" s="296"/>
      <c r="G798" s="296"/>
      <c r="H798" s="296"/>
      <c r="I798" s="296"/>
      <c r="J798" s="296"/>
      <c r="K798" s="296"/>
      <c r="L798" s="296"/>
      <c r="M798" s="296"/>
      <c r="N798" s="296"/>
      <c r="O798" s="296"/>
      <c r="P798" s="296"/>
      <c r="Q798" s="296"/>
      <c r="R798" s="296"/>
      <c r="S798" s="296"/>
      <c r="T798" s="296"/>
      <c r="U798" s="296"/>
      <c r="V798" s="347"/>
      <c r="W798" s="296"/>
      <c r="X798" s="296"/>
      <c r="Y798" s="296"/>
      <c r="Z798" s="296"/>
      <c r="AA798" s="296"/>
      <c r="AB798" s="296"/>
      <c r="AC798" s="296"/>
      <c r="AD798" s="296"/>
      <c r="AE798" s="296"/>
      <c r="AF798" s="296"/>
      <c r="AG798" s="296"/>
      <c r="AH798" s="296"/>
      <c r="AI798" s="296"/>
      <c r="AJ798" s="296"/>
      <c r="AK798" s="296"/>
      <c r="AL798" s="296"/>
      <c r="AM798" s="296"/>
      <c r="AN798" s="296"/>
      <c r="AO798" s="296"/>
      <c r="AP798" s="296"/>
      <c r="AQ798" s="296"/>
      <c r="AR798" s="296"/>
      <c r="AS798" s="296"/>
      <c r="AT798" s="296"/>
      <c r="AU798" s="296"/>
      <c r="AV798" s="296"/>
      <c r="AW798" s="296"/>
      <c r="AX798" s="296"/>
      <c r="AY798" s="296"/>
      <c r="AZ798" s="296"/>
      <c r="BA798" s="296"/>
      <c r="BB798" s="296"/>
      <c r="BC798" s="296"/>
      <c r="BD798" s="296"/>
      <c r="BE798" s="296"/>
      <c r="BF798" s="296"/>
      <c r="BG798" s="296"/>
      <c r="BH798" s="296"/>
      <c r="BI798" s="296"/>
      <c r="BJ798" s="296"/>
    </row>
    <row r="799" customFormat="false" ht="15.75" hidden="false" customHeight="false" outlineLevel="0" collapsed="false">
      <c r="A799" s="296"/>
      <c r="B799" s="296"/>
      <c r="C799" s="296"/>
      <c r="D799" s="296"/>
      <c r="E799" s="296"/>
      <c r="F799" s="296"/>
      <c r="G799" s="296"/>
      <c r="H799" s="296"/>
      <c r="I799" s="296"/>
      <c r="J799" s="296"/>
      <c r="K799" s="296"/>
      <c r="L799" s="296"/>
      <c r="M799" s="296"/>
      <c r="N799" s="296"/>
      <c r="O799" s="296"/>
      <c r="P799" s="296"/>
      <c r="Q799" s="296"/>
      <c r="R799" s="296"/>
      <c r="S799" s="296"/>
      <c r="T799" s="296"/>
      <c r="U799" s="296"/>
      <c r="V799" s="347"/>
      <c r="W799" s="296"/>
      <c r="X799" s="296"/>
      <c r="Y799" s="296"/>
      <c r="Z799" s="296"/>
      <c r="AA799" s="296"/>
      <c r="AB799" s="296"/>
      <c r="AC799" s="296"/>
      <c r="AD799" s="296"/>
      <c r="AE799" s="296"/>
      <c r="AF799" s="296"/>
      <c r="AG799" s="296"/>
      <c r="AH799" s="296"/>
      <c r="AI799" s="296"/>
      <c r="AJ799" s="296"/>
      <c r="AK799" s="296"/>
      <c r="AL799" s="296"/>
      <c r="AM799" s="296"/>
      <c r="AN799" s="296"/>
      <c r="AO799" s="296"/>
      <c r="AP799" s="296"/>
      <c r="AQ799" s="296"/>
      <c r="AR799" s="296"/>
      <c r="AS799" s="296"/>
      <c r="AT799" s="296"/>
      <c r="AU799" s="296"/>
      <c r="AV799" s="296"/>
      <c r="AW799" s="296"/>
      <c r="AX799" s="296"/>
      <c r="AY799" s="296"/>
      <c r="AZ799" s="296"/>
      <c r="BA799" s="296"/>
      <c r="BB799" s="296"/>
      <c r="BC799" s="296"/>
      <c r="BD799" s="296"/>
      <c r="BE799" s="296"/>
      <c r="BF799" s="296"/>
      <c r="BG799" s="296"/>
      <c r="BH799" s="296"/>
      <c r="BI799" s="296"/>
      <c r="BJ799" s="296"/>
    </row>
    <row r="800" customFormat="false" ht="15.75" hidden="false" customHeight="false" outlineLevel="0" collapsed="false">
      <c r="A800" s="296"/>
      <c r="B800" s="296"/>
      <c r="C800" s="296"/>
      <c r="D800" s="296"/>
      <c r="E800" s="296"/>
      <c r="F800" s="296"/>
      <c r="G800" s="296"/>
      <c r="H800" s="296"/>
      <c r="I800" s="296"/>
      <c r="J800" s="296"/>
      <c r="K800" s="296"/>
      <c r="L800" s="296"/>
      <c r="M800" s="296"/>
      <c r="N800" s="296"/>
      <c r="O800" s="296"/>
      <c r="P800" s="296"/>
      <c r="Q800" s="296"/>
      <c r="R800" s="296"/>
      <c r="S800" s="296"/>
      <c r="T800" s="296"/>
      <c r="U800" s="296"/>
      <c r="V800" s="347"/>
      <c r="W800" s="296"/>
      <c r="X800" s="296"/>
      <c r="Y800" s="296"/>
      <c r="Z800" s="296"/>
      <c r="AA800" s="296"/>
      <c r="AB800" s="296"/>
      <c r="AC800" s="296"/>
      <c r="AD800" s="296"/>
      <c r="AE800" s="296"/>
      <c r="AF800" s="296"/>
      <c r="AG800" s="296"/>
      <c r="AH800" s="296"/>
      <c r="AI800" s="296"/>
      <c r="AJ800" s="296"/>
      <c r="AK800" s="296"/>
      <c r="AL800" s="296"/>
      <c r="AM800" s="296"/>
      <c r="AN800" s="296"/>
      <c r="AO800" s="296"/>
      <c r="AP800" s="296"/>
      <c r="AQ800" s="296"/>
      <c r="AR800" s="296"/>
      <c r="AS800" s="296"/>
      <c r="AT800" s="296"/>
      <c r="AU800" s="296"/>
      <c r="AV800" s="296"/>
      <c r="AW800" s="296"/>
      <c r="AX800" s="296"/>
      <c r="AY800" s="296"/>
      <c r="AZ800" s="296"/>
      <c r="BA800" s="296"/>
      <c r="BB800" s="296"/>
      <c r="BC800" s="296"/>
      <c r="BD800" s="296"/>
      <c r="BE800" s="296"/>
      <c r="BF800" s="296"/>
      <c r="BG800" s="296"/>
      <c r="BH800" s="296"/>
      <c r="BI800" s="296"/>
      <c r="BJ800" s="296"/>
    </row>
    <row r="801" customFormat="false" ht="15.75" hidden="false" customHeight="false" outlineLevel="0" collapsed="false">
      <c r="A801" s="296"/>
      <c r="B801" s="296"/>
      <c r="C801" s="296"/>
      <c r="D801" s="296"/>
      <c r="E801" s="296"/>
      <c r="F801" s="296"/>
      <c r="G801" s="296"/>
      <c r="H801" s="296"/>
      <c r="I801" s="296"/>
      <c r="J801" s="296"/>
      <c r="K801" s="296"/>
      <c r="L801" s="296"/>
      <c r="M801" s="296"/>
      <c r="N801" s="296"/>
      <c r="O801" s="296"/>
      <c r="P801" s="296"/>
      <c r="Q801" s="296"/>
      <c r="R801" s="296"/>
      <c r="S801" s="296"/>
      <c r="T801" s="296"/>
      <c r="U801" s="296"/>
      <c r="V801" s="347"/>
      <c r="W801" s="296"/>
      <c r="X801" s="296"/>
      <c r="Y801" s="296"/>
      <c r="Z801" s="296"/>
      <c r="AA801" s="296"/>
      <c r="AB801" s="296"/>
      <c r="AC801" s="296"/>
      <c r="AD801" s="296"/>
      <c r="AE801" s="296"/>
      <c r="AF801" s="296"/>
      <c r="AG801" s="296"/>
      <c r="AH801" s="296"/>
      <c r="AI801" s="296"/>
      <c r="AJ801" s="296"/>
      <c r="AK801" s="296"/>
      <c r="AL801" s="296"/>
      <c r="AM801" s="296"/>
      <c r="AN801" s="296"/>
      <c r="AO801" s="296"/>
      <c r="AP801" s="296"/>
      <c r="AQ801" s="296"/>
      <c r="AR801" s="296"/>
      <c r="AS801" s="296"/>
      <c r="AT801" s="296"/>
      <c r="AU801" s="296"/>
      <c r="AV801" s="296"/>
      <c r="AW801" s="296"/>
      <c r="AX801" s="296"/>
      <c r="AY801" s="296"/>
      <c r="AZ801" s="296"/>
      <c r="BA801" s="296"/>
      <c r="BB801" s="296"/>
      <c r="BC801" s="296"/>
      <c r="BD801" s="296"/>
      <c r="BE801" s="296"/>
      <c r="BF801" s="296"/>
      <c r="BG801" s="296"/>
      <c r="BH801" s="296"/>
      <c r="BI801" s="296"/>
      <c r="BJ801" s="296"/>
    </row>
    <row r="802" customFormat="false" ht="15.75" hidden="false" customHeight="false" outlineLevel="0" collapsed="false">
      <c r="A802" s="296"/>
      <c r="B802" s="296"/>
      <c r="C802" s="296"/>
      <c r="D802" s="296"/>
      <c r="E802" s="296"/>
      <c r="F802" s="296"/>
      <c r="G802" s="296"/>
      <c r="H802" s="296"/>
      <c r="I802" s="296"/>
      <c r="J802" s="296"/>
      <c r="K802" s="296"/>
      <c r="L802" s="296"/>
      <c r="M802" s="296"/>
      <c r="N802" s="296"/>
      <c r="O802" s="296"/>
      <c r="P802" s="296"/>
      <c r="Q802" s="296"/>
      <c r="R802" s="296"/>
      <c r="S802" s="296"/>
      <c r="T802" s="296"/>
      <c r="U802" s="296"/>
      <c r="V802" s="347"/>
      <c r="W802" s="296"/>
      <c r="X802" s="296"/>
      <c r="Y802" s="296"/>
      <c r="Z802" s="296"/>
      <c r="AA802" s="296"/>
      <c r="AB802" s="296"/>
      <c r="AC802" s="296"/>
      <c r="AD802" s="296"/>
      <c r="AE802" s="296"/>
      <c r="AF802" s="296"/>
      <c r="AG802" s="296"/>
      <c r="AH802" s="296"/>
      <c r="AI802" s="296"/>
      <c r="AJ802" s="296"/>
      <c r="AK802" s="296"/>
      <c r="AL802" s="296"/>
      <c r="AM802" s="296"/>
      <c r="AN802" s="296"/>
      <c r="AO802" s="296"/>
      <c r="AP802" s="296"/>
      <c r="AQ802" s="296"/>
      <c r="AR802" s="296"/>
      <c r="AS802" s="296"/>
      <c r="AT802" s="296"/>
      <c r="AU802" s="296"/>
      <c r="AV802" s="296"/>
      <c r="AW802" s="296"/>
      <c r="AX802" s="296"/>
      <c r="AY802" s="296"/>
      <c r="AZ802" s="296"/>
      <c r="BA802" s="296"/>
      <c r="BB802" s="296"/>
      <c r="BC802" s="296"/>
      <c r="BD802" s="296"/>
      <c r="BE802" s="296"/>
      <c r="BF802" s="296"/>
      <c r="BG802" s="296"/>
      <c r="BH802" s="296"/>
      <c r="BI802" s="296"/>
      <c r="BJ802" s="296"/>
    </row>
    <row r="803" customFormat="false" ht="15.75" hidden="false" customHeight="false" outlineLevel="0" collapsed="false">
      <c r="A803" s="296"/>
      <c r="B803" s="296"/>
      <c r="C803" s="296"/>
      <c r="D803" s="296"/>
      <c r="E803" s="296"/>
      <c r="F803" s="296"/>
      <c r="G803" s="296"/>
      <c r="H803" s="296"/>
      <c r="I803" s="296"/>
      <c r="J803" s="296"/>
      <c r="K803" s="296"/>
      <c r="L803" s="296"/>
      <c r="M803" s="296"/>
      <c r="N803" s="296"/>
      <c r="O803" s="296"/>
      <c r="P803" s="296"/>
      <c r="Q803" s="296"/>
      <c r="R803" s="296"/>
      <c r="S803" s="296"/>
      <c r="T803" s="296"/>
      <c r="U803" s="296"/>
      <c r="V803" s="347"/>
      <c r="W803" s="296"/>
      <c r="X803" s="296"/>
      <c r="Y803" s="296"/>
      <c r="Z803" s="296"/>
      <c r="AA803" s="296"/>
      <c r="AB803" s="296"/>
      <c r="AC803" s="296"/>
      <c r="AD803" s="296"/>
      <c r="AE803" s="296"/>
      <c r="AF803" s="296"/>
      <c r="AG803" s="296"/>
      <c r="AH803" s="296"/>
      <c r="AI803" s="296"/>
      <c r="AJ803" s="296"/>
      <c r="AK803" s="296"/>
      <c r="AL803" s="296"/>
      <c r="AM803" s="296"/>
      <c r="AN803" s="296"/>
      <c r="AO803" s="296"/>
      <c r="AP803" s="296"/>
      <c r="AQ803" s="296"/>
      <c r="AR803" s="296"/>
      <c r="AS803" s="296"/>
      <c r="AT803" s="296"/>
      <c r="AU803" s="296"/>
      <c r="AV803" s="296"/>
      <c r="AW803" s="296"/>
      <c r="AX803" s="296"/>
      <c r="AY803" s="296"/>
      <c r="AZ803" s="296"/>
      <c r="BA803" s="296"/>
      <c r="BB803" s="296"/>
      <c r="BC803" s="296"/>
      <c r="BD803" s="296"/>
      <c r="BE803" s="296"/>
      <c r="BF803" s="296"/>
      <c r="BG803" s="296"/>
      <c r="BH803" s="296"/>
      <c r="BI803" s="296"/>
      <c r="BJ803" s="296"/>
    </row>
    <row r="804" customFormat="false" ht="15.75" hidden="false" customHeight="false" outlineLevel="0" collapsed="false">
      <c r="A804" s="296"/>
      <c r="B804" s="296"/>
      <c r="C804" s="296"/>
      <c r="D804" s="296"/>
      <c r="E804" s="296"/>
      <c r="F804" s="296"/>
      <c r="G804" s="296"/>
      <c r="H804" s="296"/>
      <c r="I804" s="296"/>
      <c r="J804" s="296"/>
      <c r="K804" s="296"/>
      <c r="L804" s="296"/>
      <c r="M804" s="296"/>
      <c r="N804" s="296"/>
      <c r="O804" s="296"/>
      <c r="P804" s="296"/>
      <c r="Q804" s="296"/>
      <c r="R804" s="296"/>
      <c r="S804" s="296"/>
      <c r="T804" s="296"/>
      <c r="U804" s="296"/>
      <c r="V804" s="347"/>
      <c r="W804" s="296"/>
      <c r="X804" s="296"/>
      <c r="Y804" s="296"/>
      <c r="Z804" s="296"/>
      <c r="AA804" s="296"/>
      <c r="AB804" s="296"/>
      <c r="AC804" s="296"/>
      <c r="AD804" s="296"/>
      <c r="AE804" s="296"/>
      <c r="AF804" s="296"/>
      <c r="AG804" s="296"/>
      <c r="AH804" s="296"/>
      <c r="AI804" s="296"/>
      <c r="AJ804" s="296"/>
      <c r="AK804" s="296"/>
      <c r="AL804" s="296"/>
      <c r="AM804" s="296"/>
      <c r="AN804" s="296"/>
      <c r="AO804" s="296"/>
      <c r="AP804" s="296"/>
      <c r="AQ804" s="296"/>
      <c r="AR804" s="296"/>
      <c r="AS804" s="296"/>
      <c r="AT804" s="296"/>
      <c r="AU804" s="296"/>
      <c r="AV804" s="296"/>
      <c r="AW804" s="296"/>
      <c r="AX804" s="296"/>
      <c r="AY804" s="296"/>
      <c r="AZ804" s="296"/>
      <c r="BA804" s="296"/>
      <c r="BB804" s="296"/>
      <c r="BC804" s="296"/>
      <c r="BD804" s="296"/>
      <c r="BE804" s="296"/>
      <c r="BF804" s="296"/>
      <c r="BG804" s="296"/>
      <c r="BH804" s="296"/>
      <c r="BI804" s="296"/>
      <c r="BJ804" s="296"/>
    </row>
    <row r="805" customFormat="false" ht="15.75" hidden="false" customHeight="false" outlineLevel="0" collapsed="false">
      <c r="A805" s="296"/>
      <c r="B805" s="296"/>
      <c r="C805" s="296"/>
      <c r="D805" s="296"/>
      <c r="E805" s="296"/>
      <c r="F805" s="296"/>
      <c r="G805" s="296"/>
      <c r="H805" s="296"/>
      <c r="I805" s="296"/>
      <c r="J805" s="296"/>
      <c r="K805" s="296"/>
      <c r="L805" s="296"/>
      <c r="M805" s="296"/>
      <c r="N805" s="296"/>
      <c r="O805" s="296"/>
      <c r="P805" s="296"/>
      <c r="Q805" s="296"/>
      <c r="R805" s="296"/>
      <c r="S805" s="296"/>
      <c r="T805" s="296"/>
      <c r="U805" s="296"/>
      <c r="V805" s="347"/>
      <c r="W805" s="296"/>
      <c r="X805" s="296"/>
      <c r="Y805" s="296"/>
      <c r="Z805" s="296"/>
      <c r="AA805" s="296"/>
      <c r="AB805" s="296"/>
      <c r="AC805" s="296"/>
      <c r="AD805" s="296"/>
      <c r="AE805" s="296"/>
      <c r="AF805" s="296"/>
      <c r="AG805" s="296"/>
      <c r="AH805" s="296"/>
      <c r="AI805" s="296"/>
      <c r="AJ805" s="296"/>
      <c r="AK805" s="296"/>
      <c r="AL805" s="296"/>
      <c r="AM805" s="296"/>
      <c r="AN805" s="296"/>
      <c r="AO805" s="296"/>
      <c r="AP805" s="296"/>
      <c r="AQ805" s="296"/>
      <c r="AR805" s="296"/>
      <c r="AS805" s="296"/>
      <c r="AT805" s="296"/>
      <c r="AU805" s="296"/>
      <c r="AV805" s="296"/>
      <c r="AW805" s="296"/>
      <c r="AX805" s="296"/>
      <c r="AY805" s="296"/>
      <c r="AZ805" s="296"/>
      <c r="BA805" s="296"/>
      <c r="BB805" s="296"/>
      <c r="BC805" s="296"/>
      <c r="BD805" s="296"/>
      <c r="BE805" s="296"/>
      <c r="BF805" s="296"/>
      <c r="BG805" s="296"/>
      <c r="BH805" s="296"/>
      <c r="BI805" s="296"/>
      <c r="BJ805" s="296"/>
    </row>
    <row r="806" customFormat="false" ht="15.75" hidden="false" customHeight="false" outlineLevel="0" collapsed="false">
      <c r="A806" s="296"/>
      <c r="B806" s="296"/>
      <c r="C806" s="296"/>
      <c r="D806" s="296"/>
      <c r="E806" s="296"/>
      <c r="F806" s="296"/>
      <c r="G806" s="296"/>
      <c r="H806" s="296"/>
      <c r="I806" s="296"/>
      <c r="J806" s="296"/>
      <c r="K806" s="296"/>
      <c r="L806" s="296"/>
      <c r="M806" s="296"/>
      <c r="N806" s="296"/>
      <c r="O806" s="296"/>
      <c r="P806" s="296"/>
      <c r="Q806" s="296"/>
      <c r="R806" s="296"/>
      <c r="S806" s="296"/>
      <c r="T806" s="296"/>
      <c r="U806" s="296"/>
      <c r="V806" s="347"/>
      <c r="W806" s="296"/>
      <c r="X806" s="296"/>
      <c r="Y806" s="296"/>
      <c r="Z806" s="296"/>
      <c r="AA806" s="296"/>
      <c r="AB806" s="296"/>
      <c r="AC806" s="296"/>
      <c r="AD806" s="296"/>
      <c r="AE806" s="296"/>
      <c r="AF806" s="296"/>
      <c r="AG806" s="296"/>
      <c r="AH806" s="296"/>
      <c r="AI806" s="296"/>
      <c r="AJ806" s="296"/>
      <c r="AK806" s="296"/>
      <c r="AL806" s="296"/>
      <c r="AM806" s="296"/>
      <c r="AN806" s="296"/>
      <c r="AO806" s="296"/>
      <c r="AP806" s="296"/>
      <c r="AQ806" s="296"/>
      <c r="AR806" s="296"/>
      <c r="AS806" s="296"/>
      <c r="AT806" s="296"/>
      <c r="AU806" s="296"/>
      <c r="AV806" s="296"/>
      <c r="AW806" s="296"/>
      <c r="AX806" s="296"/>
      <c r="AY806" s="296"/>
      <c r="AZ806" s="296"/>
      <c r="BA806" s="296"/>
      <c r="BB806" s="296"/>
      <c r="BC806" s="296"/>
      <c r="BD806" s="296"/>
      <c r="BE806" s="296"/>
      <c r="BF806" s="296"/>
      <c r="BG806" s="296"/>
      <c r="BH806" s="296"/>
      <c r="BI806" s="296"/>
      <c r="BJ806" s="296"/>
    </row>
    <row r="807" customFormat="false" ht="15.75" hidden="false" customHeight="false" outlineLevel="0" collapsed="false">
      <c r="A807" s="296"/>
      <c r="B807" s="296"/>
      <c r="C807" s="296"/>
      <c r="D807" s="296"/>
      <c r="E807" s="296"/>
      <c r="F807" s="296"/>
      <c r="G807" s="296"/>
      <c r="H807" s="296"/>
      <c r="I807" s="296"/>
      <c r="J807" s="296"/>
      <c r="K807" s="296"/>
      <c r="L807" s="296"/>
      <c r="M807" s="296"/>
      <c r="N807" s="296"/>
      <c r="O807" s="296"/>
      <c r="P807" s="296"/>
      <c r="Q807" s="296"/>
      <c r="R807" s="296"/>
      <c r="S807" s="296"/>
      <c r="T807" s="296"/>
      <c r="U807" s="296"/>
      <c r="V807" s="347"/>
      <c r="W807" s="296"/>
      <c r="X807" s="296"/>
      <c r="Y807" s="296"/>
      <c r="Z807" s="296"/>
      <c r="AA807" s="296"/>
      <c r="AB807" s="296"/>
      <c r="AC807" s="296"/>
      <c r="AD807" s="296"/>
      <c r="AE807" s="296"/>
      <c r="AF807" s="296"/>
      <c r="AG807" s="296"/>
      <c r="AH807" s="296"/>
      <c r="AI807" s="296"/>
      <c r="AJ807" s="296"/>
      <c r="AK807" s="296"/>
      <c r="AL807" s="296"/>
      <c r="AM807" s="296"/>
      <c r="AN807" s="296"/>
      <c r="AO807" s="296"/>
      <c r="AP807" s="296"/>
      <c r="AQ807" s="296"/>
      <c r="AR807" s="296"/>
      <c r="AS807" s="296"/>
      <c r="AT807" s="296"/>
      <c r="AU807" s="296"/>
      <c r="AV807" s="296"/>
      <c r="AW807" s="296"/>
      <c r="AX807" s="296"/>
      <c r="AY807" s="296"/>
      <c r="AZ807" s="296"/>
      <c r="BA807" s="296"/>
      <c r="BB807" s="296"/>
      <c r="BC807" s="296"/>
      <c r="BD807" s="296"/>
      <c r="BE807" s="296"/>
      <c r="BF807" s="296"/>
      <c r="BG807" s="296"/>
      <c r="BH807" s="296"/>
      <c r="BI807" s="296"/>
      <c r="BJ807" s="296"/>
    </row>
    <row r="808" customFormat="false" ht="15.75" hidden="false" customHeight="false" outlineLevel="0" collapsed="false">
      <c r="A808" s="296"/>
      <c r="B808" s="296"/>
      <c r="C808" s="296"/>
      <c r="D808" s="296"/>
      <c r="E808" s="296"/>
      <c r="F808" s="296"/>
      <c r="G808" s="296"/>
      <c r="H808" s="296"/>
      <c r="I808" s="296"/>
      <c r="J808" s="296"/>
      <c r="K808" s="296"/>
      <c r="L808" s="296"/>
      <c r="M808" s="296"/>
      <c r="N808" s="296"/>
      <c r="O808" s="296"/>
      <c r="P808" s="296"/>
      <c r="Q808" s="296"/>
      <c r="R808" s="296"/>
      <c r="S808" s="296"/>
      <c r="T808" s="296"/>
      <c r="U808" s="296"/>
      <c r="V808" s="347"/>
      <c r="W808" s="296"/>
      <c r="X808" s="296"/>
      <c r="Y808" s="296"/>
      <c r="Z808" s="296"/>
      <c r="AA808" s="296"/>
      <c r="AB808" s="296"/>
      <c r="AC808" s="296"/>
      <c r="AD808" s="296"/>
      <c r="AE808" s="296"/>
      <c r="AF808" s="296"/>
      <c r="AG808" s="296"/>
      <c r="AH808" s="296"/>
      <c r="AI808" s="296"/>
      <c r="AJ808" s="296"/>
      <c r="AK808" s="296"/>
      <c r="AL808" s="296"/>
      <c r="AM808" s="296"/>
      <c r="AN808" s="296"/>
      <c r="AO808" s="296"/>
      <c r="AP808" s="296"/>
      <c r="AQ808" s="296"/>
      <c r="AR808" s="296"/>
      <c r="AS808" s="296"/>
      <c r="AT808" s="296"/>
      <c r="AU808" s="296"/>
      <c r="AV808" s="296"/>
      <c r="AW808" s="296"/>
      <c r="AX808" s="296"/>
      <c r="AY808" s="296"/>
      <c r="AZ808" s="296"/>
      <c r="BA808" s="296"/>
      <c r="BB808" s="296"/>
      <c r="BC808" s="296"/>
      <c r="BD808" s="296"/>
      <c r="BE808" s="296"/>
      <c r="BF808" s="296"/>
      <c r="BG808" s="296"/>
      <c r="BH808" s="296"/>
      <c r="BI808" s="296"/>
      <c r="BJ808" s="296"/>
    </row>
    <row r="809" customFormat="false" ht="15.75" hidden="false" customHeight="false" outlineLevel="0" collapsed="false">
      <c r="A809" s="296"/>
      <c r="B809" s="296"/>
      <c r="C809" s="296"/>
      <c r="D809" s="296"/>
      <c r="E809" s="296"/>
      <c r="F809" s="296"/>
      <c r="G809" s="296"/>
      <c r="H809" s="296"/>
      <c r="I809" s="296"/>
      <c r="J809" s="296"/>
      <c r="K809" s="296"/>
      <c r="L809" s="296"/>
      <c r="M809" s="296"/>
      <c r="N809" s="296"/>
      <c r="O809" s="296"/>
      <c r="P809" s="296"/>
      <c r="Q809" s="296"/>
      <c r="R809" s="296"/>
      <c r="S809" s="296"/>
      <c r="T809" s="296"/>
      <c r="U809" s="296"/>
      <c r="V809" s="347"/>
      <c r="W809" s="296"/>
      <c r="X809" s="296"/>
      <c r="Y809" s="296"/>
      <c r="Z809" s="296"/>
      <c r="AA809" s="296"/>
      <c r="AB809" s="296"/>
      <c r="AC809" s="296"/>
      <c r="AD809" s="296"/>
      <c r="AE809" s="296"/>
      <c r="AF809" s="296"/>
      <c r="AG809" s="296"/>
      <c r="AH809" s="296"/>
      <c r="AI809" s="296"/>
      <c r="AJ809" s="296"/>
      <c r="AK809" s="296"/>
      <c r="AL809" s="296"/>
      <c r="AM809" s="296"/>
      <c r="AN809" s="296"/>
      <c r="AO809" s="296"/>
      <c r="AP809" s="296"/>
      <c r="AQ809" s="296"/>
      <c r="AR809" s="296"/>
      <c r="AS809" s="296"/>
      <c r="AT809" s="296"/>
      <c r="AU809" s="296"/>
      <c r="AV809" s="296"/>
      <c r="AW809" s="296"/>
      <c r="AX809" s="296"/>
      <c r="AY809" s="296"/>
      <c r="AZ809" s="296"/>
      <c r="BA809" s="296"/>
      <c r="BB809" s="296"/>
      <c r="BC809" s="296"/>
      <c r="BD809" s="296"/>
      <c r="BE809" s="296"/>
      <c r="BF809" s="296"/>
      <c r="BG809" s="296"/>
      <c r="BH809" s="296"/>
      <c r="BI809" s="296"/>
      <c r="BJ809" s="296"/>
    </row>
    <row r="810" customFormat="false" ht="15.75" hidden="false" customHeight="false" outlineLevel="0" collapsed="false">
      <c r="A810" s="296"/>
      <c r="B810" s="296"/>
      <c r="C810" s="296"/>
      <c r="D810" s="296"/>
      <c r="E810" s="296"/>
      <c r="F810" s="296"/>
      <c r="G810" s="296"/>
      <c r="H810" s="296"/>
      <c r="I810" s="296"/>
      <c r="J810" s="296"/>
      <c r="K810" s="296"/>
      <c r="L810" s="296"/>
      <c r="M810" s="296"/>
      <c r="N810" s="296"/>
      <c r="O810" s="296"/>
      <c r="P810" s="296"/>
      <c r="Q810" s="296"/>
      <c r="R810" s="296"/>
      <c r="S810" s="296"/>
      <c r="T810" s="296"/>
      <c r="U810" s="296"/>
      <c r="V810" s="347"/>
      <c r="W810" s="296"/>
      <c r="X810" s="296"/>
      <c r="Y810" s="296"/>
      <c r="Z810" s="296"/>
      <c r="AA810" s="296"/>
      <c r="AB810" s="296"/>
      <c r="AC810" s="296"/>
      <c r="AD810" s="296"/>
      <c r="AE810" s="296"/>
      <c r="AF810" s="296"/>
      <c r="AG810" s="296"/>
      <c r="AH810" s="296"/>
      <c r="AI810" s="296"/>
      <c r="AJ810" s="296"/>
      <c r="AK810" s="296"/>
      <c r="AL810" s="296"/>
      <c r="AM810" s="296"/>
      <c r="AN810" s="296"/>
      <c r="AO810" s="296"/>
      <c r="AP810" s="296"/>
      <c r="AQ810" s="296"/>
      <c r="AR810" s="296"/>
      <c r="AS810" s="296"/>
      <c r="AT810" s="296"/>
      <c r="AU810" s="296"/>
      <c r="AV810" s="296"/>
      <c r="AW810" s="296"/>
      <c r="AX810" s="296"/>
      <c r="AY810" s="296"/>
      <c r="AZ810" s="296"/>
      <c r="BA810" s="296"/>
      <c r="BB810" s="296"/>
      <c r="BC810" s="296"/>
      <c r="BD810" s="296"/>
      <c r="BE810" s="296"/>
      <c r="BF810" s="296"/>
      <c r="BG810" s="296"/>
      <c r="BH810" s="296"/>
      <c r="BI810" s="296"/>
      <c r="BJ810" s="296"/>
    </row>
    <row r="811" customFormat="false" ht="15.75" hidden="false" customHeight="false" outlineLevel="0" collapsed="false">
      <c r="A811" s="296"/>
      <c r="B811" s="296"/>
      <c r="C811" s="296"/>
      <c r="D811" s="296"/>
      <c r="E811" s="296"/>
      <c r="F811" s="296"/>
      <c r="G811" s="296"/>
      <c r="H811" s="296"/>
      <c r="I811" s="296"/>
      <c r="J811" s="296"/>
      <c r="K811" s="296"/>
      <c r="L811" s="296"/>
      <c r="M811" s="296"/>
      <c r="N811" s="296"/>
      <c r="O811" s="296"/>
      <c r="P811" s="296"/>
      <c r="Q811" s="296"/>
      <c r="R811" s="296"/>
      <c r="S811" s="296"/>
      <c r="T811" s="296"/>
      <c r="U811" s="296"/>
      <c r="V811" s="347"/>
      <c r="W811" s="296"/>
      <c r="X811" s="296"/>
      <c r="Y811" s="296"/>
      <c r="Z811" s="296"/>
      <c r="AA811" s="296"/>
      <c r="AB811" s="296"/>
      <c r="AC811" s="296"/>
      <c r="AD811" s="296"/>
      <c r="AE811" s="296"/>
      <c r="AF811" s="296"/>
      <c r="AG811" s="296"/>
      <c r="AH811" s="296"/>
      <c r="AI811" s="296"/>
      <c r="AJ811" s="296"/>
      <c r="AK811" s="296"/>
      <c r="AL811" s="296"/>
      <c r="AM811" s="296"/>
      <c r="AN811" s="296"/>
      <c r="AO811" s="296"/>
      <c r="AP811" s="296"/>
      <c r="AQ811" s="296"/>
      <c r="AR811" s="296"/>
      <c r="AS811" s="296"/>
      <c r="AT811" s="296"/>
      <c r="AU811" s="296"/>
      <c r="AV811" s="296"/>
      <c r="AW811" s="296"/>
      <c r="AX811" s="296"/>
      <c r="AY811" s="296"/>
      <c r="AZ811" s="296"/>
      <c r="BA811" s="296"/>
      <c r="BB811" s="296"/>
      <c r="BC811" s="296"/>
      <c r="BD811" s="296"/>
      <c r="BE811" s="296"/>
      <c r="BF811" s="296"/>
      <c r="BG811" s="296"/>
      <c r="BH811" s="296"/>
      <c r="BI811" s="296"/>
      <c r="BJ811" s="296"/>
    </row>
    <row r="812" customFormat="false" ht="15.75" hidden="false" customHeight="false" outlineLevel="0" collapsed="false">
      <c r="A812" s="296"/>
      <c r="B812" s="296"/>
      <c r="C812" s="296"/>
      <c r="D812" s="296"/>
      <c r="E812" s="296"/>
      <c r="F812" s="296"/>
      <c r="G812" s="296"/>
      <c r="H812" s="296"/>
      <c r="I812" s="296"/>
      <c r="J812" s="296"/>
      <c r="K812" s="296"/>
      <c r="L812" s="296"/>
      <c r="M812" s="296"/>
      <c r="N812" s="296"/>
      <c r="O812" s="296"/>
      <c r="P812" s="296"/>
      <c r="Q812" s="296"/>
      <c r="R812" s="296"/>
      <c r="S812" s="296"/>
      <c r="T812" s="296"/>
      <c r="U812" s="296"/>
      <c r="V812" s="347"/>
      <c r="W812" s="296"/>
      <c r="X812" s="296"/>
      <c r="Y812" s="296"/>
      <c r="Z812" s="296"/>
      <c r="AA812" s="296"/>
      <c r="AB812" s="296"/>
      <c r="AC812" s="296"/>
      <c r="AD812" s="296"/>
      <c r="AE812" s="296"/>
      <c r="AF812" s="296"/>
      <c r="AG812" s="296"/>
      <c r="AH812" s="296"/>
      <c r="AI812" s="296"/>
      <c r="AJ812" s="296"/>
      <c r="AK812" s="296"/>
      <c r="AL812" s="296"/>
      <c r="AM812" s="296"/>
      <c r="AN812" s="296"/>
      <c r="AO812" s="296"/>
      <c r="AP812" s="296"/>
      <c r="AQ812" s="296"/>
      <c r="AR812" s="296"/>
      <c r="AS812" s="296"/>
      <c r="AT812" s="296"/>
      <c r="AU812" s="296"/>
      <c r="AV812" s="296"/>
      <c r="AW812" s="296"/>
      <c r="AX812" s="296"/>
      <c r="AY812" s="296"/>
      <c r="AZ812" s="296"/>
      <c r="BA812" s="296"/>
      <c r="BB812" s="296"/>
      <c r="BC812" s="296"/>
      <c r="BD812" s="296"/>
      <c r="BE812" s="296"/>
      <c r="BF812" s="296"/>
      <c r="BG812" s="296"/>
      <c r="BH812" s="296"/>
      <c r="BI812" s="296"/>
      <c r="BJ812" s="296"/>
    </row>
    <row r="813" customFormat="false" ht="15.75" hidden="false" customHeight="false" outlineLevel="0" collapsed="false">
      <c r="A813" s="296"/>
      <c r="B813" s="296"/>
      <c r="C813" s="296"/>
      <c r="D813" s="296"/>
      <c r="E813" s="296"/>
      <c r="F813" s="296"/>
      <c r="G813" s="296"/>
      <c r="H813" s="296"/>
      <c r="I813" s="296"/>
      <c r="J813" s="296"/>
      <c r="K813" s="296"/>
      <c r="L813" s="296"/>
      <c r="M813" s="296"/>
      <c r="N813" s="296"/>
      <c r="O813" s="296"/>
      <c r="P813" s="296"/>
      <c r="Q813" s="296"/>
      <c r="R813" s="296"/>
      <c r="S813" s="296"/>
      <c r="T813" s="296"/>
      <c r="U813" s="296"/>
      <c r="V813" s="347"/>
      <c r="W813" s="296"/>
      <c r="X813" s="296"/>
      <c r="Y813" s="296"/>
      <c r="Z813" s="296"/>
      <c r="AA813" s="296"/>
      <c r="AB813" s="296"/>
      <c r="AC813" s="296"/>
      <c r="AD813" s="296"/>
      <c r="AE813" s="296"/>
      <c r="AF813" s="296"/>
      <c r="AG813" s="296"/>
      <c r="AH813" s="296"/>
      <c r="AI813" s="296"/>
      <c r="AJ813" s="296"/>
      <c r="AK813" s="296"/>
      <c r="AL813" s="296"/>
      <c r="AM813" s="296"/>
      <c r="AN813" s="296"/>
      <c r="AO813" s="296"/>
      <c r="AP813" s="296"/>
      <c r="AQ813" s="296"/>
      <c r="AR813" s="296"/>
      <c r="AS813" s="296"/>
      <c r="AT813" s="296"/>
      <c r="AU813" s="296"/>
      <c r="AV813" s="296"/>
      <c r="AW813" s="296"/>
      <c r="AX813" s="296"/>
      <c r="AY813" s="296"/>
      <c r="AZ813" s="296"/>
      <c r="BA813" s="296"/>
      <c r="BB813" s="296"/>
      <c r="BC813" s="296"/>
      <c r="BD813" s="296"/>
      <c r="BE813" s="296"/>
      <c r="BF813" s="296"/>
      <c r="BG813" s="296"/>
      <c r="BH813" s="296"/>
      <c r="BI813" s="296"/>
      <c r="BJ813" s="296"/>
    </row>
    <row r="814" customFormat="false" ht="15.75" hidden="false" customHeight="false" outlineLevel="0" collapsed="false">
      <c r="A814" s="296"/>
      <c r="B814" s="296"/>
      <c r="C814" s="296"/>
      <c r="D814" s="296"/>
      <c r="E814" s="296"/>
      <c r="F814" s="296"/>
      <c r="G814" s="296"/>
      <c r="H814" s="296"/>
      <c r="I814" s="296"/>
      <c r="J814" s="296"/>
      <c r="K814" s="296"/>
      <c r="L814" s="296"/>
      <c r="M814" s="296"/>
      <c r="N814" s="296"/>
      <c r="O814" s="296"/>
      <c r="P814" s="296"/>
      <c r="Q814" s="296"/>
      <c r="R814" s="296"/>
      <c r="S814" s="296"/>
      <c r="T814" s="296"/>
      <c r="U814" s="296"/>
      <c r="V814" s="347"/>
      <c r="W814" s="296"/>
      <c r="X814" s="296"/>
      <c r="Y814" s="296"/>
      <c r="Z814" s="296"/>
      <c r="AA814" s="296"/>
      <c r="AB814" s="296"/>
      <c r="AC814" s="296"/>
      <c r="AD814" s="296"/>
      <c r="AE814" s="296"/>
      <c r="AF814" s="296"/>
      <c r="AG814" s="296"/>
      <c r="AH814" s="296"/>
      <c r="AI814" s="296"/>
      <c r="AJ814" s="296"/>
      <c r="AK814" s="296"/>
      <c r="AL814" s="296"/>
      <c r="AM814" s="296"/>
      <c r="AN814" s="296"/>
      <c r="AO814" s="296"/>
      <c r="AP814" s="296"/>
      <c r="AQ814" s="296"/>
      <c r="AR814" s="296"/>
      <c r="AS814" s="296"/>
      <c r="AT814" s="296"/>
      <c r="AU814" s="296"/>
      <c r="AV814" s="296"/>
      <c r="AW814" s="296"/>
      <c r="AX814" s="296"/>
      <c r="AY814" s="296"/>
      <c r="AZ814" s="296"/>
      <c r="BA814" s="296"/>
      <c r="BB814" s="296"/>
      <c r="BC814" s="296"/>
      <c r="BD814" s="296"/>
      <c r="BE814" s="296"/>
      <c r="BF814" s="296"/>
      <c r="BG814" s="296"/>
      <c r="BH814" s="296"/>
      <c r="BI814" s="296"/>
      <c r="BJ814" s="296"/>
    </row>
    <row r="815" customFormat="false" ht="15.75" hidden="false" customHeight="false" outlineLevel="0" collapsed="false">
      <c r="A815" s="296"/>
      <c r="B815" s="296"/>
      <c r="C815" s="296"/>
      <c r="D815" s="296"/>
      <c r="E815" s="296"/>
      <c r="F815" s="296"/>
      <c r="G815" s="296"/>
      <c r="H815" s="296"/>
      <c r="I815" s="296"/>
      <c r="J815" s="296"/>
      <c r="K815" s="296"/>
      <c r="L815" s="296"/>
      <c r="M815" s="296"/>
      <c r="N815" s="296"/>
      <c r="O815" s="296"/>
      <c r="P815" s="296"/>
      <c r="Q815" s="296"/>
      <c r="R815" s="296"/>
      <c r="S815" s="296"/>
      <c r="T815" s="296"/>
      <c r="U815" s="296"/>
      <c r="V815" s="347"/>
      <c r="W815" s="296"/>
      <c r="X815" s="296"/>
      <c r="Y815" s="296"/>
      <c r="Z815" s="296"/>
      <c r="AA815" s="296"/>
      <c r="AB815" s="296"/>
      <c r="AC815" s="296"/>
      <c r="AD815" s="296"/>
      <c r="AE815" s="296"/>
      <c r="AF815" s="296"/>
      <c r="AG815" s="296"/>
      <c r="AH815" s="296"/>
      <c r="AI815" s="296"/>
      <c r="AJ815" s="296"/>
      <c r="AK815" s="296"/>
      <c r="AL815" s="296"/>
      <c r="AM815" s="296"/>
      <c r="AN815" s="296"/>
      <c r="AO815" s="296"/>
      <c r="AP815" s="296"/>
      <c r="AQ815" s="296"/>
      <c r="AR815" s="296"/>
      <c r="AS815" s="296"/>
      <c r="AT815" s="296"/>
      <c r="AU815" s="296"/>
      <c r="AV815" s="296"/>
      <c r="AW815" s="296"/>
      <c r="AX815" s="296"/>
      <c r="AY815" s="296"/>
      <c r="AZ815" s="296"/>
      <c r="BA815" s="296"/>
      <c r="BB815" s="296"/>
      <c r="BC815" s="296"/>
      <c r="BD815" s="296"/>
      <c r="BE815" s="296"/>
      <c r="BF815" s="296"/>
      <c r="BG815" s="296"/>
      <c r="BH815" s="296"/>
      <c r="BI815" s="296"/>
      <c r="BJ815" s="296"/>
    </row>
    <row r="816" customFormat="false" ht="15.75" hidden="false" customHeight="false" outlineLevel="0" collapsed="false">
      <c r="A816" s="296"/>
      <c r="B816" s="296"/>
      <c r="C816" s="296"/>
      <c r="D816" s="296"/>
      <c r="E816" s="296"/>
      <c r="F816" s="296"/>
      <c r="G816" s="296"/>
      <c r="H816" s="296"/>
      <c r="I816" s="296"/>
      <c r="J816" s="296"/>
      <c r="K816" s="296"/>
      <c r="L816" s="296"/>
      <c r="M816" s="296"/>
      <c r="N816" s="296"/>
      <c r="O816" s="296"/>
      <c r="P816" s="296"/>
      <c r="Q816" s="296"/>
      <c r="R816" s="296"/>
      <c r="S816" s="296"/>
      <c r="T816" s="296"/>
      <c r="U816" s="296"/>
      <c r="V816" s="347"/>
      <c r="W816" s="296"/>
      <c r="X816" s="296"/>
      <c r="Y816" s="296"/>
      <c r="Z816" s="296"/>
      <c r="AA816" s="296"/>
      <c r="AB816" s="296"/>
      <c r="AC816" s="296"/>
      <c r="AD816" s="296"/>
      <c r="AE816" s="296"/>
      <c r="AF816" s="296"/>
      <c r="AG816" s="296"/>
      <c r="AH816" s="296"/>
      <c r="AI816" s="296"/>
      <c r="AJ816" s="296"/>
      <c r="AK816" s="296"/>
      <c r="AL816" s="296"/>
      <c r="AM816" s="296"/>
      <c r="AN816" s="296"/>
      <c r="AO816" s="296"/>
      <c r="AP816" s="296"/>
      <c r="AQ816" s="296"/>
      <c r="AR816" s="296"/>
      <c r="AS816" s="296"/>
      <c r="AT816" s="296"/>
      <c r="AU816" s="296"/>
      <c r="AV816" s="296"/>
      <c r="AW816" s="296"/>
      <c r="AX816" s="296"/>
      <c r="AY816" s="296"/>
      <c r="AZ816" s="296"/>
      <c r="BA816" s="296"/>
      <c r="BB816" s="296"/>
      <c r="BC816" s="296"/>
      <c r="BD816" s="296"/>
      <c r="BE816" s="296"/>
      <c r="BF816" s="296"/>
      <c r="BG816" s="296"/>
      <c r="BH816" s="296"/>
      <c r="BI816" s="296"/>
      <c r="BJ816" s="296"/>
    </row>
    <row r="817" customFormat="false" ht="15.75" hidden="false" customHeight="false" outlineLevel="0" collapsed="false">
      <c r="A817" s="296"/>
      <c r="B817" s="296"/>
      <c r="C817" s="296"/>
      <c r="D817" s="296"/>
      <c r="E817" s="296"/>
      <c r="F817" s="296"/>
      <c r="G817" s="296"/>
      <c r="H817" s="296"/>
      <c r="I817" s="296"/>
      <c r="J817" s="296"/>
      <c r="K817" s="296"/>
      <c r="L817" s="296"/>
      <c r="M817" s="296"/>
      <c r="N817" s="296"/>
      <c r="O817" s="296"/>
      <c r="P817" s="296"/>
      <c r="Q817" s="296"/>
      <c r="R817" s="296"/>
      <c r="S817" s="296"/>
      <c r="T817" s="296"/>
      <c r="U817" s="296"/>
      <c r="V817" s="347"/>
      <c r="W817" s="296"/>
      <c r="X817" s="296"/>
      <c r="Y817" s="296"/>
      <c r="Z817" s="296"/>
      <c r="AA817" s="296"/>
      <c r="AB817" s="296"/>
      <c r="AC817" s="296"/>
      <c r="AD817" s="296"/>
      <c r="AE817" s="296"/>
      <c r="AF817" s="296"/>
      <c r="AG817" s="296"/>
      <c r="AH817" s="296"/>
      <c r="AI817" s="296"/>
      <c r="AJ817" s="296"/>
      <c r="AK817" s="296"/>
      <c r="AL817" s="296"/>
      <c r="AM817" s="296"/>
      <c r="AN817" s="296"/>
      <c r="AO817" s="296"/>
      <c r="AP817" s="296"/>
      <c r="AQ817" s="296"/>
      <c r="AR817" s="296"/>
      <c r="AS817" s="296"/>
      <c r="AT817" s="296"/>
      <c r="AU817" s="296"/>
      <c r="AV817" s="296"/>
      <c r="AW817" s="296"/>
      <c r="AX817" s="296"/>
      <c r="AY817" s="296"/>
      <c r="AZ817" s="296"/>
      <c r="BA817" s="296"/>
      <c r="BB817" s="296"/>
      <c r="BC817" s="296"/>
      <c r="BD817" s="296"/>
      <c r="BE817" s="296"/>
      <c r="BF817" s="296"/>
      <c r="BG817" s="296"/>
      <c r="BH817" s="296"/>
      <c r="BI817" s="296"/>
      <c r="BJ817" s="296"/>
    </row>
    <row r="818" customFormat="false" ht="15.75" hidden="false" customHeight="false" outlineLevel="0" collapsed="false">
      <c r="A818" s="296"/>
      <c r="B818" s="296"/>
      <c r="C818" s="296"/>
      <c r="D818" s="296"/>
      <c r="E818" s="296"/>
      <c r="F818" s="296"/>
      <c r="G818" s="296"/>
      <c r="H818" s="296"/>
      <c r="I818" s="296"/>
      <c r="J818" s="296"/>
      <c r="K818" s="296"/>
      <c r="L818" s="296"/>
      <c r="M818" s="296"/>
      <c r="N818" s="296"/>
      <c r="O818" s="296"/>
      <c r="P818" s="296"/>
      <c r="Q818" s="296"/>
      <c r="R818" s="296"/>
      <c r="S818" s="296"/>
      <c r="T818" s="296"/>
      <c r="U818" s="296"/>
      <c r="V818" s="347"/>
      <c r="W818" s="296"/>
      <c r="X818" s="296"/>
      <c r="Y818" s="296"/>
      <c r="Z818" s="296"/>
      <c r="AA818" s="296"/>
      <c r="AB818" s="296"/>
      <c r="AC818" s="296"/>
      <c r="AD818" s="296"/>
      <c r="AE818" s="296"/>
      <c r="AF818" s="296"/>
      <c r="AG818" s="296"/>
      <c r="AH818" s="296"/>
      <c r="AI818" s="296"/>
      <c r="AJ818" s="296"/>
      <c r="AK818" s="296"/>
      <c r="AL818" s="296"/>
      <c r="AM818" s="296"/>
      <c r="AN818" s="296"/>
      <c r="AO818" s="296"/>
      <c r="AP818" s="296"/>
      <c r="AQ818" s="296"/>
      <c r="AR818" s="296"/>
      <c r="AS818" s="296"/>
      <c r="AT818" s="296"/>
      <c r="AU818" s="296"/>
      <c r="AV818" s="296"/>
      <c r="AW818" s="296"/>
      <c r="AX818" s="296"/>
      <c r="AY818" s="296"/>
      <c r="AZ818" s="296"/>
      <c r="BA818" s="296"/>
      <c r="BB818" s="296"/>
      <c r="BC818" s="296"/>
      <c r="BD818" s="296"/>
      <c r="BE818" s="296"/>
      <c r="BF818" s="296"/>
      <c r="BG818" s="296"/>
      <c r="BH818" s="296"/>
      <c r="BI818" s="296"/>
      <c r="BJ818" s="296"/>
    </row>
    <row r="819" customFormat="false" ht="15.75" hidden="false" customHeight="false" outlineLevel="0" collapsed="false">
      <c r="A819" s="296"/>
      <c r="B819" s="296"/>
      <c r="C819" s="296"/>
      <c r="D819" s="296"/>
      <c r="E819" s="296"/>
      <c r="F819" s="296"/>
      <c r="G819" s="296"/>
      <c r="H819" s="296"/>
      <c r="I819" s="296"/>
      <c r="J819" s="296"/>
      <c r="K819" s="296"/>
      <c r="L819" s="296"/>
      <c r="M819" s="296"/>
      <c r="N819" s="296"/>
      <c r="O819" s="296"/>
      <c r="P819" s="296"/>
      <c r="Q819" s="296"/>
      <c r="R819" s="296"/>
      <c r="S819" s="296"/>
      <c r="T819" s="296"/>
      <c r="U819" s="296"/>
      <c r="V819" s="347"/>
      <c r="W819" s="296"/>
      <c r="X819" s="296"/>
      <c r="Y819" s="296"/>
      <c r="Z819" s="296"/>
      <c r="AA819" s="296"/>
      <c r="AB819" s="296"/>
      <c r="AC819" s="296"/>
      <c r="AD819" s="296"/>
      <c r="AE819" s="296"/>
      <c r="AF819" s="296"/>
      <c r="AG819" s="296"/>
      <c r="AH819" s="296"/>
      <c r="AI819" s="296"/>
      <c r="AJ819" s="296"/>
      <c r="AK819" s="296"/>
      <c r="AL819" s="296"/>
      <c r="AM819" s="296"/>
      <c r="AN819" s="296"/>
      <c r="AO819" s="296"/>
      <c r="AP819" s="296"/>
      <c r="AQ819" s="296"/>
      <c r="AR819" s="296"/>
      <c r="AS819" s="296"/>
      <c r="AT819" s="296"/>
      <c r="AU819" s="296"/>
      <c r="AV819" s="296"/>
      <c r="AW819" s="296"/>
      <c r="AX819" s="296"/>
      <c r="AY819" s="296"/>
      <c r="AZ819" s="296"/>
      <c r="BA819" s="296"/>
      <c r="BB819" s="296"/>
      <c r="BC819" s="296"/>
      <c r="BD819" s="296"/>
      <c r="BE819" s="296"/>
      <c r="BF819" s="296"/>
      <c r="BG819" s="296"/>
      <c r="BH819" s="296"/>
      <c r="BI819" s="296"/>
      <c r="BJ819" s="296"/>
    </row>
    <row r="820" customFormat="false" ht="15.75" hidden="false" customHeight="false" outlineLevel="0" collapsed="false">
      <c r="A820" s="296"/>
      <c r="B820" s="296"/>
      <c r="C820" s="296"/>
      <c r="D820" s="296"/>
      <c r="E820" s="296"/>
      <c r="F820" s="296"/>
      <c r="G820" s="296"/>
      <c r="H820" s="296"/>
      <c r="I820" s="296"/>
      <c r="J820" s="296"/>
      <c r="K820" s="296"/>
      <c r="L820" s="296"/>
      <c r="M820" s="296"/>
      <c r="N820" s="296"/>
      <c r="O820" s="296"/>
      <c r="P820" s="296"/>
      <c r="Q820" s="296"/>
      <c r="R820" s="296"/>
      <c r="S820" s="296"/>
      <c r="T820" s="296"/>
      <c r="U820" s="296"/>
      <c r="V820" s="347"/>
      <c r="W820" s="296"/>
      <c r="X820" s="296"/>
      <c r="Y820" s="296"/>
      <c r="Z820" s="296"/>
      <c r="AA820" s="296"/>
      <c r="AB820" s="296"/>
      <c r="AC820" s="296"/>
      <c r="AD820" s="296"/>
      <c r="AE820" s="296"/>
      <c r="AF820" s="296"/>
      <c r="AG820" s="296"/>
      <c r="AH820" s="296"/>
      <c r="AI820" s="296"/>
      <c r="AJ820" s="296"/>
      <c r="AK820" s="296"/>
      <c r="AL820" s="296"/>
      <c r="AM820" s="296"/>
      <c r="AN820" s="296"/>
      <c r="AO820" s="296"/>
      <c r="AP820" s="296"/>
      <c r="AQ820" s="296"/>
      <c r="AR820" s="296"/>
      <c r="AS820" s="296"/>
      <c r="AT820" s="296"/>
      <c r="AU820" s="296"/>
      <c r="AV820" s="296"/>
      <c r="AW820" s="296"/>
      <c r="AX820" s="296"/>
      <c r="AY820" s="296"/>
      <c r="AZ820" s="296"/>
      <c r="BA820" s="296"/>
      <c r="BB820" s="296"/>
      <c r="BC820" s="296"/>
      <c r="BD820" s="296"/>
      <c r="BE820" s="296"/>
      <c r="BF820" s="296"/>
      <c r="BG820" s="296"/>
      <c r="BH820" s="296"/>
      <c r="BI820" s="296"/>
      <c r="BJ820" s="296"/>
    </row>
    <row r="821" customFormat="false" ht="15.75" hidden="false" customHeight="false" outlineLevel="0" collapsed="false">
      <c r="A821" s="296"/>
      <c r="B821" s="296"/>
      <c r="C821" s="296"/>
      <c r="D821" s="296"/>
      <c r="E821" s="296"/>
      <c r="F821" s="296"/>
      <c r="G821" s="296"/>
      <c r="H821" s="296"/>
      <c r="I821" s="296"/>
      <c r="J821" s="296"/>
      <c r="K821" s="296"/>
      <c r="L821" s="296"/>
      <c r="M821" s="296"/>
      <c r="N821" s="296"/>
      <c r="O821" s="296"/>
      <c r="P821" s="296"/>
      <c r="Q821" s="296"/>
      <c r="R821" s="296"/>
      <c r="S821" s="296"/>
      <c r="T821" s="296"/>
      <c r="U821" s="296"/>
      <c r="V821" s="347"/>
      <c r="W821" s="296"/>
      <c r="X821" s="296"/>
      <c r="Y821" s="296"/>
      <c r="Z821" s="296"/>
      <c r="AA821" s="296"/>
      <c r="AB821" s="296"/>
      <c r="AC821" s="296"/>
      <c r="AD821" s="296"/>
      <c r="AE821" s="296"/>
      <c r="AF821" s="296"/>
      <c r="AG821" s="296"/>
      <c r="AH821" s="296"/>
      <c r="AI821" s="296"/>
      <c r="AJ821" s="296"/>
      <c r="AK821" s="296"/>
      <c r="AL821" s="296"/>
      <c r="AM821" s="296"/>
      <c r="AN821" s="296"/>
      <c r="AO821" s="296"/>
      <c r="AP821" s="296"/>
      <c r="AQ821" s="296"/>
      <c r="AR821" s="296"/>
      <c r="AS821" s="296"/>
      <c r="AT821" s="296"/>
      <c r="AU821" s="296"/>
      <c r="AV821" s="296"/>
      <c r="AW821" s="296"/>
      <c r="AX821" s="296"/>
      <c r="AY821" s="296"/>
      <c r="AZ821" s="296"/>
      <c r="BA821" s="296"/>
      <c r="BB821" s="296"/>
      <c r="BC821" s="296"/>
      <c r="BD821" s="296"/>
      <c r="BE821" s="296"/>
      <c r="BF821" s="296"/>
      <c r="BG821" s="296"/>
      <c r="BH821" s="296"/>
      <c r="BI821" s="296"/>
      <c r="BJ821" s="296"/>
    </row>
    <row r="822" customFormat="false" ht="15.75" hidden="false" customHeight="false" outlineLevel="0" collapsed="false">
      <c r="A822" s="296"/>
      <c r="B822" s="296"/>
      <c r="C822" s="296"/>
      <c r="D822" s="296"/>
      <c r="E822" s="296"/>
      <c r="F822" s="296"/>
      <c r="G822" s="296"/>
      <c r="H822" s="296"/>
      <c r="I822" s="296"/>
      <c r="J822" s="296"/>
      <c r="K822" s="296"/>
      <c r="L822" s="296"/>
      <c r="M822" s="296"/>
      <c r="N822" s="296"/>
      <c r="O822" s="296"/>
      <c r="P822" s="296"/>
      <c r="Q822" s="296"/>
      <c r="R822" s="296"/>
      <c r="S822" s="296"/>
      <c r="T822" s="296"/>
      <c r="U822" s="296"/>
      <c r="V822" s="347"/>
      <c r="W822" s="296"/>
      <c r="X822" s="296"/>
      <c r="Y822" s="296"/>
      <c r="Z822" s="296"/>
      <c r="AA822" s="296"/>
      <c r="AB822" s="296"/>
      <c r="AC822" s="296"/>
      <c r="AD822" s="296"/>
      <c r="AE822" s="296"/>
      <c r="AF822" s="296"/>
      <c r="AG822" s="296"/>
      <c r="AH822" s="296"/>
      <c r="AI822" s="296"/>
      <c r="AJ822" s="296"/>
      <c r="AK822" s="296"/>
      <c r="AL822" s="296"/>
      <c r="AM822" s="296"/>
      <c r="AN822" s="296"/>
      <c r="AO822" s="296"/>
      <c r="AP822" s="296"/>
      <c r="AQ822" s="296"/>
      <c r="AR822" s="296"/>
      <c r="AS822" s="296"/>
      <c r="AT822" s="296"/>
      <c r="AU822" s="296"/>
      <c r="AV822" s="296"/>
      <c r="AW822" s="296"/>
      <c r="AX822" s="296"/>
      <c r="AY822" s="296"/>
      <c r="AZ822" s="296"/>
      <c r="BA822" s="296"/>
      <c r="BB822" s="296"/>
      <c r="BC822" s="296"/>
      <c r="BD822" s="296"/>
      <c r="BE822" s="296"/>
      <c r="BF822" s="296"/>
      <c r="BG822" s="296"/>
      <c r="BH822" s="296"/>
      <c r="BI822" s="296"/>
      <c r="BJ822" s="296"/>
    </row>
    <row r="823" customFormat="false" ht="15.75" hidden="false" customHeight="false" outlineLevel="0" collapsed="false">
      <c r="A823" s="296"/>
      <c r="B823" s="296"/>
      <c r="C823" s="296"/>
      <c r="D823" s="296"/>
      <c r="E823" s="296"/>
      <c r="F823" s="296"/>
      <c r="G823" s="296"/>
      <c r="H823" s="296"/>
      <c r="I823" s="296"/>
      <c r="J823" s="296"/>
      <c r="K823" s="296"/>
      <c r="L823" s="296"/>
      <c r="M823" s="296"/>
      <c r="N823" s="296"/>
      <c r="O823" s="296"/>
      <c r="P823" s="296"/>
      <c r="Q823" s="296"/>
      <c r="R823" s="296"/>
      <c r="S823" s="296"/>
      <c r="T823" s="296"/>
      <c r="U823" s="296"/>
      <c r="V823" s="347"/>
      <c r="W823" s="296"/>
      <c r="X823" s="296"/>
      <c r="Y823" s="296"/>
      <c r="Z823" s="296"/>
      <c r="AA823" s="296"/>
      <c r="AB823" s="296"/>
      <c r="AC823" s="296"/>
      <c r="AD823" s="296"/>
      <c r="AE823" s="296"/>
      <c r="AF823" s="296"/>
      <c r="AG823" s="296"/>
      <c r="AH823" s="296"/>
      <c r="AI823" s="296"/>
      <c r="AJ823" s="296"/>
      <c r="AK823" s="296"/>
      <c r="AL823" s="296"/>
      <c r="AM823" s="296"/>
      <c r="AN823" s="296"/>
      <c r="AO823" s="296"/>
      <c r="AP823" s="296"/>
      <c r="AQ823" s="296"/>
      <c r="AR823" s="296"/>
      <c r="AS823" s="296"/>
      <c r="AT823" s="296"/>
      <c r="AU823" s="296"/>
      <c r="AV823" s="296"/>
      <c r="AW823" s="296"/>
      <c r="AX823" s="296"/>
      <c r="AY823" s="296"/>
      <c r="AZ823" s="296"/>
      <c r="BA823" s="296"/>
      <c r="BB823" s="296"/>
      <c r="BC823" s="296"/>
      <c r="BD823" s="296"/>
      <c r="BE823" s="296"/>
      <c r="BF823" s="296"/>
      <c r="BG823" s="296"/>
      <c r="BH823" s="296"/>
      <c r="BI823" s="296"/>
      <c r="BJ823" s="296"/>
    </row>
    <row r="824" customFormat="false" ht="15.75" hidden="false" customHeight="false" outlineLevel="0" collapsed="false">
      <c r="A824" s="296"/>
      <c r="B824" s="296"/>
      <c r="C824" s="296"/>
      <c r="D824" s="296"/>
      <c r="E824" s="296"/>
      <c r="F824" s="296"/>
      <c r="G824" s="296"/>
      <c r="H824" s="296"/>
      <c r="I824" s="296"/>
      <c r="J824" s="296"/>
      <c r="K824" s="296"/>
      <c r="L824" s="296"/>
      <c r="M824" s="296"/>
      <c r="N824" s="296"/>
      <c r="O824" s="296"/>
      <c r="P824" s="296"/>
      <c r="Q824" s="296"/>
      <c r="R824" s="296"/>
      <c r="S824" s="296"/>
      <c r="T824" s="296"/>
      <c r="U824" s="296"/>
      <c r="V824" s="347"/>
      <c r="W824" s="296"/>
      <c r="X824" s="296"/>
      <c r="Y824" s="296"/>
      <c r="Z824" s="296"/>
      <c r="AA824" s="296"/>
      <c r="AB824" s="296"/>
      <c r="AC824" s="296"/>
      <c r="AD824" s="296"/>
      <c r="AE824" s="296"/>
      <c r="AF824" s="296"/>
      <c r="AG824" s="296"/>
      <c r="AH824" s="296"/>
      <c r="AI824" s="296"/>
      <c r="AJ824" s="296"/>
      <c r="AK824" s="296"/>
      <c r="AL824" s="296"/>
      <c r="AM824" s="296"/>
      <c r="AN824" s="296"/>
      <c r="AO824" s="296"/>
      <c r="AP824" s="296"/>
      <c r="AQ824" s="296"/>
      <c r="AR824" s="296"/>
      <c r="AS824" s="296"/>
      <c r="AT824" s="296"/>
      <c r="AU824" s="296"/>
      <c r="AV824" s="296"/>
      <c r="AW824" s="296"/>
      <c r="AX824" s="296"/>
      <c r="AY824" s="296"/>
      <c r="AZ824" s="296"/>
      <c r="BA824" s="296"/>
      <c r="BB824" s="296"/>
      <c r="BC824" s="296"/>
      <c r="BD824" s="296"/>
      <c r="BE824" s="296"/>
      <c r="BF824" s="296"/>
      <c r="BG824" s="296"/>
      <c r="BH824" s="296"/>
      <c r="BI824" s="296"/>
      <c r="BJ824" s="296"/>
    </row>
    <row r="825" customFormat="false" ht="15.75" hidden="false" customHeight="false" outlineLevel="0" collapsed="false">
      <c r="A825" s="296"/>
      <c r="B825" s="296"/>
      <c r="C825" s="296"/>
      <c r="D825" s="296"/>
      <c r="E825" s="296"/>
      <c r="F825" s="296"/>
      <c r="G825" s="296"/>
      <c r="H825" s="296"/>
      <c r="I825" s="296"/>
      <c r="J825" s="296"/>
      <c r="K825" s="296"/>
      <c r="L825" s="296"/>
      <c r="M825" s="296"/>
      <c r="N825" s="296"/>
      <c r="O825" s="296"/>
      <c r="P825" s="296"/>
      <c r="Q825" s="296"/>
      <c r="R825" s="296"/>
      <c r="S825" s="296"/>
      <c r="T825" s="296"/>
      <c r="U825" s="296"/>
      <c r="V825" s="347"/>
      <c r="W825" s="296"/>
      <c r="X825" s="296"/>
      <c r="Y825" s="296"/>
      <c r="Z825" s="296"/>
      <c r="AA825" s="296"/>
      <c r="AB825" s="296"/>
      <c r="AC825" s="296"/>
      <c r="AD825" s="296"/>
      <c r="AE825" s="296"/>
      <c r="AF825" s="296"/>
      <c r="AG825" s="296"/>
      <c r="AH825" s="296"/>
      <c r="AI825" s="296"/>
      <c r="AJ825" s="296"/>
      <c r="AK825" s="296"/>
      <c r="AL825" s="296"/>
      <c r="AM825" s="296"/>
      <c r="AN825" s="296"/>
      <c r="AO825" s="296"/>
      <c r="AP825" s="296"/>
      <c r="AQ825" s="296"/>
      <c r="AR825" s="296"/>
      <c r="AS825" s="296"/>
      <c r="AT825" s="296"/>
      <c r="AU825" s="296"/>
      <c r="AV825" s="296"/>
      <c r="AW825" s="296"/>
      <c r="AX825" s="296"/>
      <c r="AY825" s="296"/>
      <c r="AZ825" s="296"/>
      <c r="BA825" s="296"/>
      <c r="BB825" s="296"/>
      <c r="BC825" s="296"/>
      <c r="BD825" s="296"/>
      <c r="BE825" s="296"/>
      <c r="BF825" s="296"/>
      <c r="BG825" s="296"/>
      <c r="BH825" s="296"/>
      <c r="BI825" s="296"/>
      <c r="BJ825" s="296"/>
    </row>
    <row r="826" customFormat="false" ht="15.75" hidden="false" customHeight="false" outlineLevel="0" collapsed="false">
      <c r="A826" s="296"/>
      <c r="B826" s="296"/>
      <c r="C826" s="296"/>
      <c r="D826" s="296"/>
      <c r="E826" s="296"/>
      <c r="F826" s="296"/>
      <c r="G826" s="296"/>
      <c r="H826" s="296"/>
      <c r="I826" s="296"/>
      <c r="J826" s="296"/>
      <c r="K826" s="296"/>
      <c r="L826" s="296"/>
      <c r="M826" s="296"/>
      <c r="N826" s="296"/>
      <c r="O826" s="296"/>
      <c r="P826" s="296"/>
      <c r="Q826" s="296"/>
      <c r="R826" s="296"/>
      <c r="S826" s="296"/>
      <c r="T826" s="296"/>
      <c r="U826" s="296"/>
      <c r="V826" s="347"/>
      <c r="W826" s="296"/>
      <c r="X826" s="296"/>
      <c r="Y826" s="296"/>
      <c r="Z826" s="296"/>
      <c r="AA826" s="296"/>
      <c r="AB826" s="296"/>
      <c r="AC826" s="296"/>
      <c r="AD826" s="296"/>
      <c r="AE826" s="296"/>
      <c r="AF826" s="296"/>
      <c r="AG826" s="296"/>
      <c r="AH826" s="296"/>
      <c r="AI826" s="296"/>
      <c r="AJ826" s="296"/>
      <c r="AK826" s="296"/>
      <c r="AL826" s="296"/>
      <c r="AM826" s="296"/>
      <c r="AN826" s="296"/>
      <c r="AO826" s="296"/>
      <c r="AP826" s="296"/>
      <c r="AQ826" s="296"/>
      <c r="AR826" s="296"/>
      <c r="AS826" s="296"/>
      <c r="AT826" s="296"/>
      <c r="AU826" s="296"/>
      <c r="AV826" s="296"/>
      <c r="AW826" s="296"/>
      <c r="AX826" s="296"/>
      <c r="AY826" s="296"/>
      <c r="AZ826" s="296"/>
      <c r="BA826" s="296"/>
      <c r="BB826" s="296"/>
      <c r="BC826" s="296"/>
      <c r="BD826" s="296"/>
      <c r="BE826" s="296"/>
      <c r="BF826" s="296"/>
      <c r="BG826" s="296"/>
      <c r="BH826" s="296"/>
      <c r="BI826" s="296"/>
      <c r="BJ826" s="296"/>
    </row>
    <row r="827" customFormat="false" ht="15.75" hidden="false" customHeight="false" outlineLevel="0" collapsed="false">
      <c r="A827" s="296"/>
      <c r="B827" s="296"/>
      <c r="C827" s="296"/>
      <c r="D827" s="296"/>
      <c r="E827" s="296"/>
      <c r="F827" s="296"/>
      <c r="G827" s="296"/>
      <c r="H827" s="296"/>
      <c r="I827" s="296"/>
      <c r="J827" s="296"/>
      <c r="K827" s="296"/>
      <c r="L827" s="296"/>
      <c r="M827" s="296"/>
      <c r="N827" s="296"/>
      <c r="O827" s="296"/>
      <c r="P827" s="296"/>
      <c r="Q827" s="296"/>
      <c r="R827" s="296"/>
      <c r="S827" s="296"/>
      <c r="T827" s="296"/>
      <c r="U827" s="296"/>
      <c r="V827" s="347"/>
      <c r="W827" s="296"/>
      <c r="X827" s="296"/>
      <c r="Y827" s="296"/>
      <c r="Z827" s="296"/>
      <c r="AA827" s="296"/>
      <c r="AB827" s="296"/>
      <c r="AC827" s="296"/>
      <c r="AD827" s="296"/>
      <c r="AE827" s="296"/>
      <c r="AF827" s="296"/>
      <c r="AG827" s="296"/>
      <c r="AH827" s="296"/>
      <c r="AI827" s="296"/>
      <c r="AJ827" s="296"/>
      <c r="AK827" s="296"/>
      <c r="AL827" s="296"/>
      <c r="AM827" s="296"/>
      <c r="AN827" s="296"/>
      <c r="AO827" s="296"/>
      <c r="AP827" s="296"/>
      <c r="AQ827" s="296"/>
      <c r="AR827" s="296"/>
      <c r="AS827" s="296"/>
      <c r="AT827" s="296"/>
      <c r="AU827" s="296"/>
      <c r="AV827" s="296"/>
      <c r="AW827" s="296"/>
      <c r="AX827" s="296"/>
      <c r="AY827" s="296"/>
      <c r="AZ827" s="296"/>
      <c r="BA827" s="296"/>
      <c r="BB827" s="296"/>
      <c r="BC827" s="296"/>
      <c r="BD827" s="296"/>
      <c r="BE827" s="296"/>
      <c r="BF827" s="296"/>
      <c r="BG827" s="296"/>
      <c r="BH827" s="296"/>
      <c r="BI827" s="296"/>
      <c r="BJ827" s="296"/>
    </row>
    <row r="828" customFormat="false" ht="15.75" hidden="false" customHeight="false" outlineLevel="0" collapsed="false">
      <c r="A828" s="296"/>
      <c r="B828" s="296"/>
      <c r="C828" s="296"/>
      <c r="D828" s="296"/>
      <c r="E828" s="296"/>
      <c r="F828" s="296"/>
      <c r="G828" s="296"/>
      <c r="H828" s="296"/>
      <c r="I828" s="296"/>
      <c r="J828" s="296"/>
      <c r="K828" s="296"/>
      <c r="L828" s="296"/>
      <c r="M828" s="296"/>
      <c r="N828" s="296"/>
      <c r="O828" s="296"/>
      <c r="P828" s="296"/>
      <c r="Q828" s="296"/>
      <c r="R828" s="296"/>
      <c r="S828" s="296"/>
      <c r="T828" s="296"/>
      <c r="U828" s="296"/>
      <c r="V828" s="347"/>
      <c r="W828" s="296"/>
      <c r="X828" s="296"/>
      <c r="Y828" s="296"/>
      <c r="Z828" s="296"/>
      <c r="AA828" s="296"/>
      <c r="AB828" s="296"/>
      <c r="AC828" s="296"/>
      <c r="AD828" s="296"/>
      <c r="AE828" s="296"/>
      <c r="AF828" s="296"/>
      <c r="AG828" s="296"/>
      <c r="AH828" s="296"/>
      <c r="AI828" s="296"/>
      <c r="AJ828" s="296"/>
      <c r="AK828" s="296"/>
      <c r="AL828" s="296"/>
      <c r="AM828" s="296"/>
      <c r="AN828" s="296"/>
      <c r="AO828" s="296"/>
      <c r="AP828" s="296"/>
      <c r="AQ828" s="296"/>
      <c r="AR828" s="296"/>
      <c r="AS828" s="296"/>
      <c r="AT828" s="296"/>
      <c r="AU828" s="296"/>
      <c r="AV828" s="296"/>
      <c r="AW828" s="296"/>
      <c r="AX828" s="296"/>
      <c r="AY828" s="296"/>
      <c r="AZ828" s="296"/>
      <c r="BA828" s="296"/>
      <c r="BB828" s="296"/>
      <c r="BC828" s="296"/>
      <c r="BD828" s="296"/>
      <c r="BE828" s="296"/>
      <c r="BF828" s="296"/>
      <c r="BG828" s="296"/>
      <c r="BH828" s="296"/>
      <c r="BI828" s="296"/>
      <c r="BJ828" s="296"/>
    </row>
    <row r="829" customFormat="false" ht="15.75" hidden="false" customHeight="false" outlineLevel="0" collapsed="false">
      <c r="A829" s="296"/>
      <c r="B829" s="296"/>
      <c r="C829" s="296"/>
      <c r="D829" s="296"/>
      <c r="E829" s="296"/>
      <c r="F829" s="296"/>
      <c r="G829" s="296"/>
      <c r="H829" s="296"/>
      <c r="I829" s="296"/>
      <c r="J829" s="296"/>
      <c r="K829" s="296"/>
      <c r="L829" s="296"/>
      <c r="M829" s="296"/>
      <c r="N829" s="296"/>
      <c r="O829" s="296"/>
      <c r="P829" s="296"/>
      <c r="Q829" s="296"/>
      <c r="R829" s="296"/>
      <c r="S829" s="296"/>
      <c r="T829" s="296"/>
      <c r="U829" s="296"/>
      <c r="V829" s="347"/>
      <c r="W829" s="296"/>
      <c r="X829" s="296"/>
      <c r="Y829" s="296"/>
      <c r="Z829" s="296"/>
      <c r="AA829" s="296"/>
      <c r="AB829" s="296"/>
      <c r="AC829" s="296"/>
      <c r="AD829" s="296"/>
      <c r="AE829" s="296"/>
      <c r="AF829" s="296"/>
      <c r="AG829" s="296"/>
      <c r="AH829" s="296"/>
      <c r="AI829" s="296"/>
      <c r="AJ829" s="296"/>
      <c r="AK829" s="296"/>
      <c r="AL829" s="296"/>
      <c r="AM829" s="296"/>
      <c r="AN829" s="296"/>
      <c r="AO829" s="296"/>
      <c r="AP829" s="296"/>
      <c r="AQ829" s="296"/>
      <c r="AR829" s="296"/>
      <c r="AS829" s="296"/>
      <c r="AT829" s="296"/>
      <c r="AU829" s="296"/>
      <c r="AV829" s="296"/>
      <c r="AW829" s="296"/>
      <c r="AX829" s="296"/>
      <c r="AY829" s="296"/>
      <c r="AZ829" s="296"/>
      <c r="BA829" s="296"/>
      <c r="BB829" s="296"/>
      <c r="BC829" s="296"/>
      <c r="BD829" s="296"/>
      <c r="BE829" s="296"/>
      <c r="BF829" s="296"/>
      <c r="BG829" s="296"/>
      <c r="BH829" s="296"/>
      <c r="BI829" s="296"/>
      <c r="BJ829" s="296"/>
    </row>
    <row r="830" customFormat="false" ht="15.75" hidden="false" customHeight="false" outlineLevel="0" collapsed="false">
      <c r="A830" s="296"/>
      <c r="B830" s="296"/>
      <c r="C830" s="296"/>
      <c r="D830" s="296"/>
      <c r="E830" s="296"/>
      <c r="F830" s="296"/>
      <c r="G830" s="296"/>
      <c r="H830" s="296"/>
      <c r="I830" s="296"/>
      <c r="J830" s="296"/>
      <c r="K830" s="296"/>
      <c r="L830" s="296"/>
      <c r="M830" s="296"/>
      <c r="N830" s="296"/>
      <c r="O830" s="296"/>
      <c r="P830" s="296"/>
      <c r="Q830" s="296"/>
      <c r="R830" s="296"/>
      <c r="S830" s="296"/>
      <c r="T830" s="296"/>
      <c r="U830" s="296"/>
      <c r="V830" s="347"/>
      <c r="W830" s="296"/>
      <c r="X830" s="296"/>
      <c r="Y830" s="296"/>
      <c r="Z830" s="296"/>
      <c r="AA830" s="296"/>
      <c r="AB830" s="296"/>
      <c r="AC830" s="296"/>
      <c r="AD830" s="296"/>
      <c r="AE830" s="296"/>
      <c r="AF830" s="296"/>
      <c r="AG830" s="296"/>
      <c r="AH830" s="296"/>
      <c r="AI830" s="296"/>
      <c r="AJ830" s="296"/>
      <c r="AK830" s="296"/>
      <c r="AL830" s="296"/>
      <c r="AM830" s="296"/>
      <c r="AN830" s="296"/>
      <c r="AO830" s="296"/>
      <c r="AP830" s="296"/>
      <c r="AQ830" s="296"/>
      <c r="AR830" s="296"/>
      <c r="AS830" s="296"/>
      <c r="AT830" s="296"/>
      <c r="AU830" s="296"/>
      <c r="AV830" s="296"/>
      <c r="AW830" s="296"/>
      <c r="AX830" s="296"/>
      <c r="AY830" s="296"/>
      <c r="AZ830" s="296"/>
      <c r="BA830" s="296"/>
      <c r="BB830" s="296"/>
      <c r="BC830" s="296"/>
      <c r="BD830" s="296"/>
      <c r="BE830" s="296"/>
      <c r="BF830" s="296"/>
      <c r="BG830" s="296"/>
      <c r="BH830" s="296"/>
      <c r="BI830" s="296"/>
      <c r="BJ830" s="296"/>
    </row>
    <row r="831" customFormat="false" ht="15.75" hidden="false" customHeight="false" outlineLevel="0" collapsed="false">
      <c r="A831" s="296"/>
      <c r="B831" s="296"/>
      <c r="C831" s="296"/>
      <c r="D831" s="296"/>
      <c r="E831" s="296"/>
      <c r="F831" s="296"/>
      <c r="G831" s="296"/>
      <c r="H831" s="296"/>
      <c r="I831" s="296"/>
      <c r="J831" s="296"/>
      <c r="K831" s="296"/>
      <c r="L831" s="296"/>
      <c r="M831" s="296"/>
      <c r="N831" s="296"/>
      <c r="O831" s="296"/>
      <c r="P831" s="296"/>
      <c r="Q831" s="296"/>
      <c r="R831" s="296"/>
      <c r="S831" s="296"/>
      <c r="T831" s="296"/>
      <c r="U831" s="296"/>
      <c r="V831" s="347"/>
      <c r="W831" s="296"/>
      <c r="X831" s="296"/>
      <c r="Y831" s="296"/>
      <c r="Z831" s="296"/>
      <c r="AA831" s="296"/>
      <c r="AB831" s="296"/>
      <c r="AC831" s="296"/>
      <c r="AD831" s="296"/>
      <c r="AE831" s="296"/>
      <c r="AF831" s="296"/>
      <c r="AG831" s="296"/>
      <c r="AH831" s="296"/>
      <c r="AI831" s="296"/>
      <c r="AJ831" s="296"/>
      <c r="AK831" s="296"/>
      <c r="AL831" s="296"/>
      <c r="AM831" s="296"/>
      <c r="AN831" s="296"/>
      <c r="AO831" s="296"/>
      <c r="AP831" s="296"/>
      <c r="AQ831" s="296"/>
      <c r="AR831" s="296"/>
      <c r="AS831" s="296"/>
      <c r="AT831" s="296"/>
      <c r="AU831" s="296"/>
      <c r="AV831" s="296"/>
      <c r="AW831" s="296"/>
      <c r="AX831" s="296"/>
      <c r="AY831" s="296"/>
      <c r="AZ831" s="296"/>
      <c r="BA831" s="296"/>
      <c r="BB831" s="296"/>
      <c r="BC831" s="296"/>
      <c r="BD831" s="296"/>
      <c r="BE831" s="296"/>
      <c r="BF831" s="296"/>
      <c r="BG831" s="296"/>
      <c r="BH831" s="296"/>
      <c r="BI831" s="296"/>
      <c r="BJ831" s="296"/>
    </row>
    <row r="832" customFormat="false" ht="15.75" hidden="false" customHeight="false" outlineLevel="0" collapsed="false">
      <c r="A832" s="296"/>
      <c r="B832" s="296"/>
      <c r="C832" s="296"/>
      <c r="D832" s="296"/>
      <c r="E832" s="296"/>
      <c r="F832" s="296"/>
      <c r="G832" s="296"/>
      <c r="H832" s="296"/>
      <c r="I832" s="296"/>
      <c r="J832" s="296"/>
      <c r="K832" s="296"/>
      <c r="L832" s="296"/>
      <c r="M832" s="296"/>
      <c r="N832" s="296"/>
      <c r="O832" s="296"/>
      <c r="P832" s="296"/>
      <c r="Q832" s="296"/>
      <c r="R832" s="296"/>
      <c r="S832" s="296"/>
      <c r="T832" s="296"/>
      <c r="U832" s="296"/>
      <c r="V832" s="347"/>
      <c r="W832" s="296"/>
      <c r="X832" s="296"/>
      <c r="Y832" s="296"/>
      <c r="Z832" s="296"/>
      <c r="AA832" s="296"/>
      <c r="AB832" s="296"/>
      <c r="AC832" s="296"/>
      <c r="AD832" s="296"/>
      <c r="AE832" s="296"/>
      <c r="AF832" s="296"/>
      <c r="AG832" s="296"/>
      <c r="AH832" s="296"/>
      <c r="AI832" s="296"/>
      <c r="AJ832" s="296"/>
      <c r="AK832" s="296"/>
      <c r="AL832" s="296"/>
      <c r="AM832" s="296"/>
      <c r="AN832" s="296"/>
      <c r="AO832" s="296"/>
      <c r="AP832" s="296"/>
      <c r="AQ832" s="296"/>
      <c r="AR832" s="296"/>
      <c r="AS832" s="296"/>
      <c r="AT832" s="296"/>
      <c r="AU832" s="296"/>
      <c r="AV832" s="296"/>
      <c r="AW832" s="296"/>
      <c r="AX832" s="296"/>
      <c r="AY832" s="296"/>
      <c r="AZ832" s="296"/>
      <c r="BA832" s="296"/>
      <c r="BB832" s="296"/>
      <c r="BC832" s="296"/>
      <c r="BD832" s="296"/>
      <c r="BE832" s="296"/>
      <c r="BF832" s="296"/>
      <c r="BG832" s="296"/>
      <c r="BH832" s="296"/>
      <c r="BI832" s="296"/>
      <c r="BJ832" s="296"/>
    </row>
    <row r="833" customFormat="false" ht="15.75" hidden="false" customHeight="false" outlineLevel="0" collapsed="false">
      <c r="A833" s="296"/>
      <c r="B833" s="296"/>
      <c r="C833" s="296"/>
      <c r="D833" s="296"/>
      <c r="E833" s="296"/>
      <c r="F833" s="296"/>
      <c r="G833" s="296"/>
      <c r="H833" s="296"/>
      <c r="I833" s="296"/>
      <c r="J833" s="296"/>
      <c r="K833" s="296"/>
      <c r="L833" s="296"/>
      <c r="M833" s="296"/>
      <c r="N833" s="296"/>
      <c r="O833" s="296"/>
      <c r="P833" s="296"/>
      <c r="Q833" s="296"/>
      <c r="R833" s="296"/>
      <c r="S833" s="296"/>
      <c r="T833" s="296"/>
      <c r="U833" s="296"/>
      <c r="V833" s="347"/>
      <c r="W833" s="296"/>
      <c r="X833" s="296"/>
      <c r="Y833" s="296"/>
      <c r="Z833" s="296"/>
      <c r="AA833" s="296"/>
      <c r="AB833" s="296"/>
      <c r="AC833" s="296"/>
      <c r="AD833" s="296"/>
      <c r="AE833" s="296"/>
      <c r="AF833" s="296"/>
      <c r="AG833" s="296"/>
      <c r="AH833" s="296"/>
      <c r="AI833" s="296"/>
      <c r="AJ833" s="296"/>
      <c r="AK833" s="296"/>
      <c r="AL833" s="296"/>
      <c r="AM833" s="296"/>
      <c r="AN833" s="296"/>
      <c r="AO833" s="296"/>
      <c r="AP833" s="296"/>
      <c r="AQ833" s="296"/>
      <c r="AR833" s="296"/>
      <c r="AS833" s="296"/>
      <c r="AT833" s="296"/>
      <c r="AU833" s="296"/>
      <c r="AV833" s="296"/>
      <c r="AW833" s="296"/>
      <c r="AX833" s="296"/>
      <c r="AY833" s="296"/>
      <c r="AZ833" s="296"/>
      <c r="BA833" s="296"/>
      <c r="BB833" s="296"/>
      <c r="BC833" s="296"/>
      <c r="BD833" s="296"/>
      <c r="BE833" s="296"/>
      <c r="BF833" s="296"/>
      <c r="BG833" s="296"/>
      <c r="BH833" s="296"/>
      <c r="BI833" s="296"/>
      <c r="BJ833" s="296"/>
    </row>
    <row r="834" customFormat="false" ht="15.75" hidden="false" customHeight="false" outlineLevel="0" collapsed="false">
      <c r="A834" s="296"/>
      <c r="B834" s="296"/>
      <c r="C834" s="296"/>
      <c r="D834" s="296"/>
      <c r="E834" s="296"/>
      <c r="F834" s="296"/>
      <c r="G834" s="296"/>
      <c r="H834" s="296"/>
      <c r="I834" s="296"/>
      <c r="J834" s="296"/>
      <c r="K834" s="296"/>
      <c r="L834" s="296"/>
      <c r="M834" s="296"/>
      <c r="N834" s="296"/>
      <c r="O834" s="296"/>
      <c r="P834" s="296"/>
      <c r="Q834" s="296"/>
      <c r="R834" s="296"/>
      <c r="S834" s="296"/>
      <c r="T834" s="296"/>
      <c r="U834" s="296"/>
      <c r="V834" s="347"/>
      <c r="W834" s="296"/>
      <c r="X834" s="296"/>
      <c r="Y834" s="296"/>
      <c r="Z834" s="296"/>
      <c r="AA834" s="296"/>
      <c r="AB834" s="296"/>
      <c r="AC834" s="296"/>
      <c r="AD834" s="296"/>
      <c r="AE834" s="296"/>
      <c r="AF834" s="296"/>
      <c r="AG834" s="296"/>
      <c r="AH834" s="296"/>
      <c r="AI834" s="296"/>
      <c r="AJ834" s="296"/>
      <c r="AK834" s="296"/>
      <c r="AL834" s="296"/>
      <c r="AM834" s="296"/>
      <c r="AN834" s="296"/>
      <c r="AO834" s="296"/>
      <c r="AP834" s="296"/>
      <c r="AQ834" s="296"/>
      <c r="AR834" s="296"/>
      <c r="AS834" s="296"/>
      <c r="AT834" s="296"/>
      <c r="AU834" s="296"/>
      <c r="AV834" s="296"/>
      <c r="AW834" s="296"/>
      <c r="AX834" s="296"/>
      <c r="AY834" s="296"/>
      <c r="AZ834" s="296"/>
      <c r="BA834" s="296"/>
      <c r="BB834" s="296"/>
      <c r="BC834" s="296"/>
      <c r="BD834" s="296"/>
      <c r="BE834" s="296"/>
      <c r="BF834" s="296"/>
      <c r="BG834" s="296"/>
      <c r="BH834" s="296"/>
      <c r="BI834" s="296"/>
      <c r="BJ834" s="296"/>
    </row>
    <row r="835" customFormat="false" ht="15.75" hidden="false" customHeight="false" outlineLevel="0" collapsed="false">
      <c r="A835" s="296"/>
      <c r="B835" s="296"/>
      <c r="C835" s="296"/>
      <c r="D835" s="296"/>
      <c r="E835" s="296"/>
      <c r="F835" s="296"/>
      <c r="G835" s="296"/>
      <c r="H835" s="296"/>
      <c r="I835" s="296"/>
      <c r="J835" s="296"/>
      <c r="K835" s="296"/>
      <c r="L835" s="296"/>
      <c r="M835" s="296"/>
      <c r="N835" s="296"/>
      <c r="O835" s="296"/>
      <c r="P835" s="296"/>
      <c r="Q835" s="296"/>
      <c r="R835" s="296"/>
      <c r="S835" s="296"/>
      <c r="T835" s="296"/>
      <c r="U835" s="296"/>
      <c r="V835" s="347"/>
      <c r="W835" s="296"/>
      <c r="X835" s="296"/>
      <c r="Y835" s="296"/>
      <c r="Z835" s="296"/>
      <c r="AA835" s="296"/>
      <c r="AB835" s="296"/>
      <c r="AC835" s="296"/>
      <c r="AD835" s="296"/>
      <c r="AE835" s="296"/>
      <c r="AF835" s="296"/>
      <c r="AG835" s="296"/>
      <c r="AH835" s="296"/>
      <c r="AI835" s="296"/>
      <c r="AJ835" s="296"/>
      <c r="AK835" s="296"/>
      <c r="AL835" s="296"/>
      <c r="AM835" s="296"/>
      <c r="AN835" s="296"/>
      <c r="AO835" s="296"/>
      <c r="AP835" s="296"/>
      <c r="AQ835" s="296"/>
      <c r="AR835" s="296"/>
      <c r="AS835" s="296"/>
      <c r="AT835" s="296"/>
      <c r="AU835" s="296"/>
      <c r="AV835" s="296"/>
      <c r="AW835" s="296"/>
      <c r="AX835" s="296"/>
      <c r="AY835" s="296"/>
      <c r="AZ835" s="296"/>
      <c r="BA835" s="296"/>
      <c r="BB835" s="296"/>
      <c r="BC835" s="296"/>
      <c r="BD835" s="296"/>
      <c r="BE835" s="296"/>
      <c r="BF835" s="296"/>
      <c r="BG835" s="296"/>
      <c r="BH835" s="296"/>
      <c r="BI835" s="296"/>
      <c r="BJ835" s="296"/>
    </row>
    <row r="836" customFormat="false" ht="15.75" hidden="false" customHeight="false" outlineLevel="0" collapsed="false">
      <c r="A836" s="296"/>
      <c r="B836" s="296"/>
      <c r="C836" s="296"/>
      <c r="D836" s="296"/>
      <c r="E836" s="296"/>
      <c r="F836" s="296"/>
      <c r="G836" s="296"/>
      <c r="H836" s="296"/>
      <c r="I836" s="296"/>
      <c r="J836" s="296"/>
      <c r="K836" s="296"/>
      <c r="L836" s="296"/>
      <c r="M836" s="296"/>
      <c r="N836" s="296"/>
      <c r="O836" s="296"/>
      <c r="P836" s="296"/>
      <c r="Q836" s="296"/>
      <c r="R836" s="296"/>
      <c r="S836" s="296"/>
      <c r="T836" s="296"/>
      <c r="U836" s="296"/>
      <c r="V836" s="347"/>
      <c r="W836" s="296"/>
      <c r="X836" s="296"/>
      <c r="Y836" s="296"/>
      <c r="Z836" s="296"/>
      <c r="AA836" s="296"/>
      <c r="AB836" s="296"/>
      <c r="AC836" s="296"/>
      <c r="AD836" s="296"/>
      <c r="AE836" s="296"/>
      <c r="AF836" s="296"/>
      <c r="AG836" s="296"/>
      <c r="AH836" s="296"/>
      <c r="AI836" s="296"/>
      <c r="AJ836" s="296"/>
      <c r="AK836" s="296"/>
      <c r="AL836" s="296"/>
      <c r="AM836" s="296"/>
      <c r="AN836" s="296"/>
      <c r="AO836" s="296"/>
      <c r="AP836" s="296"/>
      <c r="AQ836" s="296"/>
      <c r="AR836" s="296"/>
      <c r="AS836" s="296"/>
      <c r="AT836" s="296"/>
      <c r="AU836" s="296"/>
      <c r="AV836" s="296"/>
      <c r="AW836" s="296"/>
      <c r="AX836" s="296"/>
      <c r="AY836" s="296"/>
      <c r="AZ836" s="296"/>
      <c r="BA836" s="296"/>
      <c r="BB836" s="296"/>
      <c r="BC836" s="296"/>
      <c r="BD836" s="296"/>
      <c r="BE836" s="296"/>
      <c r="BF836" s="296"/>
      <c r="BG836" s="296"/>
      <c r="BH836" s="296"/>
      <c r="BI836" s="296"/>
      <c r="BJ836" s="296"/>
    </row>
    <row r="837" customFormat="false" ht="15.75" hidden="false" customHeight="false" outlineLevel="0" collapsed="false">
      <c r="A837" s="296"/>
      <c r="B837" s="296"/>
      <c r="C837" s="296"/>
      <c r="D837" s="296"/>
      <c r="E837" s="296"/>
      <c r="F837" s="296"/>
      <c r="G837" s="296"/>
      <c r="H837" s="296"/>
      <c r="I837" s="296"/>
      <c r="J837" s="296"/>
      <c r="K837" s="296"/>
      <c r="L837" s="296"/>
      <c r="M837" s="296"/>
      <c r="N837" s="296"/>
      <c r="O837" s="296"/>
      <c r="P837" s="296"/>
      <c r="Q837" s="296"/>
      <c r="R837" s="296"/>
      <c r="S837" s="296"/>
      <c r="T837" s="296"/>
      <c r="U837" s="296"/>
      <c r="V837" s="347"/>
      <c r="W837" s="296"/>
      <c r="X837" s="296"/>
      <c r="Y837" s="296"/>
      <c r="Z837" s="296"/>
      <c r="AA837" s="296"/>
      <c r="AB837" s="296"/>
      <c r="AC837" s="296"/>
      <c r="AD837" s="296"/>
      <c r="AE837" s="296"/>
      <c r="AF837" s="296"/>
      <c r="AG837" s="296"/>
      <c r="AH837" s="296"/>
      <c r="AI837" s="296"/>
      <c r="AJ837" s="296"/>
      <c r="AK837" s="296"/>
      <c r="AL837" s="296"/>
      <c r="AM837" s="296"/>
      <c r="AN837" s="296"/>
      <c r="AO837" s="296"/>
      <c r="AP837" s="296"/>
      <c r="AQ837" s="296"/>
      <c r="AR837" s="296"/>
      <c r="AS837" s="296"/>
      <c r="AT837" s="296"/>
      <c r="AU837" s="296"/>
      <c r="AV837" s="296"/>
      <c r="AW837" s="296"/>
      <c r="AX837" s="296"/>
      <c r="AY837" s="296"/>
      <c r="AZ837" s="296"/>
      <c r="BA837" s="296"/>
      <c r="BB837" s="296"/>
      <c r="BC837" s="296"/>
      <c r="BD837" s="296"/>
      <c r="BE837" s="296"/>
      <c r="BF837" s="296"/>
      <c r="BG837" s="296"/>
      <c r="BH837" s="296"/>
      <c r="BI837" s="296"/>
      <c r="BJ837" s="296"/>
    </row>
    <row r="838" customFormat="false" ht="15.75" hidden="false" customHeight="false" outlineLevel="0" collapsed="false">
      <c r="A838" s="296"/>
      <c r="B838" s="296"/>
      <c r="C838" s="296"/>
      <c r="D838" s="296"/>
      <c r="E838" s="296"/>
      <c r="F838" s="296"/>
      <c r="G838" s="296"/>
      <c r="H838" s="296"/>
      <c r="I838" s="296"/>
      <c r="J838" s="296"/>
      <c r="K838" s="296"/>
      <c r="L838" s="296"/>
      <c r="M838" s="296"/>
      <c r="N838" s="296"/>
      <c r="O838" s="296"/>
      <c r="P838" s="296"/>
      <c r="Q838" s="296"/>
      <c r="R838" s="296"/>
      <c r="S838" s="296"/>
      <c r="T838" s="296"/>
      <c r="U838" s="296"/>
      <c r="V838" s="347"/>
      <c r="W838" s="296"/>
      <c r="X838" s="296"/>
      <c r="Y838" s="296"/>
      <c r="Z838" s="296"/>
      <c r="AA838" s="296"/>
      <c r="AB838" s="296"/>
      <c r="AC838" s="296"/>
      <c r="AD838" s="296"/>
      <c r="AE838" s="296"/>
      <c r="AF838" s="296"/>
      <c r="AG838" s="296"/>
      <c r="AH838" s="296"/>
      <c r="AI838" s="296"/>
      <c r="AJ838" s="296"/>
      <c r="AK838" s="296"/>
      <c r="AL838" s="296"/>
      <c r="AM838" s="296"/>
      <c r="AN838" s="296"/>
      <c r="AO838" s="296"/>
      <c r="AP838" s="296"/>
      <c r="AQ838" s="296"/>
      <c r="AR838" s="296"/>
      <c r="AS838" s="296"/>
      <c r="AT838" s="296"/>
      <c r="AU838" s="296"/>
      <c r="AV838" s="296"/>
      <c r="AW838" s="296"/>
      <c r="AX838" s="296"/>
      <c r="AY838" s="296"/>
      <c r="AZ838" s="296"/>
      <c r="BA838" s="296"/>
      <c r="BB838" s="296"/>
      <c r="BC838" s="296"/>
      <c r="BD838" s="296"/>
      <c r="BE838" s="296"/>
      <c r="BF838" s="296"/>
      <c r="BG838" s="296"/>
      <c r="BH838" s="296"/>
      <c r="BI838" s="296"/>
      <c r="BJ838" s="296"/>
    </row>
    <row r="839" customFormat="false" ht="15.75" hidden="false" customHeight="false" outlineLevel="0" collapsed="false">
      <c r="A839" s="296"/>
      <c r="B839" s="296"/>
      <c r="C839" s="296"/>
      <c r="D839" s="296"/>
      <c r="E839" s="296"/>
      <c r="F839" s="296"/>
      <c r="G839" s="296"/>
      <c r="H839" s="296"/>
      <c r="I839" s="296"/>
      <c r="J839" s="296"/>
      <c r="K839" s="296"/>
      <c r="L839" s="296"/>
      <c r="M839" s="296"/>
      <c r="N839" s="296"/>
      <c r="O839" s="296"/>
      <c r="P839" s="296"/>
      <c r="Q839" s="296"/>
      <c r="R839" s="296"/>
      <c r="S839" s="296"/>
      <c r="T839" s="296"/>
      <c r="U839" s="296"/>
      <c r="V839" s="347"/>
      <c r="W839" s="296"/>
      <c r="X839" s="296"/>
      <c r="Y839" s="296"/>
      <c r="Z839" s="296"/>
      <c r="AA839" s="296"/>
      <c r="AB839" s="296"/>
      <c r="AC839" s="296"/>
      <c r="AD839" s="296"/>
      <c r="AE839" s="296"/>
      <c r="AF839" s="296"/>
      <c r="AG839" s="296"/>
      <c r="AH839" s="296"/>
      <c r="AI839" s="296"/>
      <c r="AJ839" s="296"/>
      <c r="AK839" s="296"/>
      <c r="AL839" s="296"/>
      <c r="AM839" s="296"/>
      <c r="AN839" s="296"/>
      <c r="AO839" s="296"/>
      <c r="AP839" s="296"/>
      <c r="AQ839" s="296"/>
      <c r="AR839" s="296"/>
      <c r="AS839" s="296"/>
      <c r="AT839" s="296"/>
      <c r="AU839" s="296"/>
      <c r="AV839" s="296"/>
      <c r="AW839" s="296"/>
      <c r="AX839" s="296"/>
      <c r="AY839" s="296"/>
      <c r="AZ839" s="296"/>
      <c r="BA839" s="296"/>
      <c r="BB839" s="296"/>
      <c r="BC839" s="296"/>
      <c r="BD839" s="296"/>
      <c r="BE839" s="296"/>
      <c r="BF839" s="296"/>
      <c r="BG839" s="296"/>
      <c r="BH839" s="296"/>
      <c r="BI839" s="296"/>
      <c r="BJ839" s="296"/>
    </row>
    <row r="840" customFormat="false" ht="15.75" hidden="false" customHeight="false" outlineLevel="0" collapsed="false">
      <c r="A840" s="296"/>
      <c r="B840" s="296"/>
      <c r="C840" s="296"/>
      <c r="D840" s="296"/>
      <c r="E840" s="296"/>
      <c r="F840" s="296"/>
      <c r="G840" s="296"/>
      <c r="H840" s="296"/>
      <c r="I840" s="296"/>
      <c r="J840" s="296"/>
      <c r="K840" s="296"/>
      <c r="L840" s="296"/>
      <c r="M840" s="296"/>
      <c r="N840" s="296"/>
      <c r="O840" s="296"/>
      <c r="P840" s="296"/>
      <c r="Q840" s="296"/>
      <c r="R840" s="296"/>
      <c r="S840" s="296"/>
      <c r="T840" s="296"/>
      <c r="U840" s="296"/>
      <c r="V840" s="347"/>
      <c r="W840" s="296"/>
      <c r="X840" s="296"/>
      <c r="Y840" s="296"/>
      <c r="Z840" s="296"/>
      <c r="AA840" s="296"/>
      <c r="AB840" s="296"/>
      <c r="AC840" s="296"/>
      <c r="AD840" s="296"/>
      <c r="AE840" s="296"/>
      <c r="AF840" s="296"/>
      <c r="AG840" s="296"/>
      <c r="AH840" s="296"/>
      <c r="AI840" s="296"/>
      <c r="AJ840" s="296"/>
      <c r="AK840" s="296"/>
      <c r="AL840" s="296"/>
      <c r="AM840" s="296"/>
      <c r="AN840" s="296"/>
      <c r="AO840" s="296"/>
      <c r="AP840" s="296"/>
      <c r="AQ840" s="296"/>
      <c r="AR840" s="296"/>
      <c r="AS840" s="296"/>
      <c r="AT840" s="296"/>
      <c r="AU840" s="296"/>
      <c r="AV840" s="296"/>
      <c r="AW840" s="296"/>
      <c r="AX840" s="296"/>
      <c r="AY840" s="296"/>
      <c r="AZ840" s="296"/>
      <c r="BA840" s="296"/>
      <c r="BB840" s="296"/>
      <c r="BC840" s="296"/>
      <c r="BD840" s="296"/>
      <c r="BE840" s="296"/>
      <c r="BF840" s="296"/>
      <c r="BG840" s="296"/>
      <c r="BH840" s="296"/>
      <c r="BI840" s="296"/>
      <c r="BJ840" s="296"/>
    </row>
    <row r="841" customFormat="false" ht="15.75" hidden="false" customHeight="false" outlineLevel="0" collapsed="false">
      <c r="A841" s="296"/>
      <c r="B841" s="296"/>
      <c r="C841" s="296"/>
      <c r="D841" s="296"/>
      <c r="E841" s="296"/>
      <c r="F841" s="296"/>
      <c r="G841" s="296"/>
      <c r="H841" s="296"/>
      <c r="I841" s="296"/>
      <c r="J841" s="296"/>
      <c r="K841" s="296"/>
      <c r="L841" s="296"/>
      <c r="M841" s="296"/>
      <c r="N841" s="296"/>
      <c r="O841" s="296"/>
      <c r="P841" s="296"/>
      <c r="Q841" s="296"/>
      <c r="R841" s="296"/>
      <c r="S841" s="296"/>
      <c r="T841" s="296"/>
      <c r="U841" s="296"/>
      <c r="V841" s="347"/>
      <c r="W841" s="296"/>
      <c r="X841" s="296"/>
      <c r="Y841" s="296"/>
      <c r="Z841" s="296"/>
      <c r="AA841" s="296"/>
      <c r="AB841" s="296"/>
      <c r="AC841" s="296"/>
      <c r="AD841" s="296"/>
      <c r="AE841" s="296"/>
      <c r="AF841" s="296"/>
      <c r="AG841" s="296"/>
      <c r="AH841" s="296"/>
      <c r="AI841" s="296"/>
      <c r="AJ841" s="296"/>
      <c r="AK841" s="296"/>
      <c r="AL841" s="296"/>
      <c r="AM841" s="296"/>
      <c r="AN841" s="296"/>
      <c r="AO841" s="296"/>
      <c r="AP841" s="296"/>
      <c r="AQ841" s="296"/>
      <c r="AR841" s="296"/>
      <c r="AS841" s="296"/>
      <c r="AT841" s="296"/>
      <c r="AU841" s="296"/>
      <c r="AV841" s="296"/>
      <c r="AW841" s="296"/>
      <c r="AX841" s="296"/>
      <c r="AY841" s="296"/>
      <c r="AZ841" s="296"/>
      <c r="BA841" s="296"/>
      <c r="BB841" s="296"/>
      <c r="BC841" s="296"/>
      <c r="BD841" s="296"/>
      <c r="BE841" s="296"/>
      <c r="BF841" s="296"/>
      <c r="BG841" s="296"/>
      <c r="BH841" s="296"/>
      <c r="BI841" s="296"/>
      <c r="BJ841" s="296"/>
    </row>
    <row r="842" customFormat="false" ht="15.75" hidden="false" customHeight="false" outlineLevel="0" collapsed="false">
      <c r="A842" s="296"/>
      <c r="B842" s="296"/>
      <c r="C842" s="296"/>
      <c r="D842" s="296"/>
      <c r="E842" s="296"/>
      <c r="F842" s="296"/>
      <c r="G842" s="296"/>
      <c r="H842" s="296"/>
      <c r="I842" s="296"/>
      <c r="J842" s="296"/>
      <c r="K842" s="296"/>
      <c r="L842" s="296"/>
      <c r="M842" s="296"/>
      <c r="N842" s="296"/>
      <c r="O842" s="296"/>
      <c r="P842" s="296"/>
      <c r="Q842" s="296"/>
      <c r="R842" s="296"/>
      <c r="S842" s="296"/>
      <c r="T842" s="296"/>
      <c r="U842" s="296"/>
      <c r="V842" s="347"/>
      <c r="W842" s="296"/>
      <c r="X842" s="296"/>
      <c r="Y842" s="296"/>
      <c r="Z842" s="296"/>
      <c r="AA842" s="296"/>
      <c r="AB842" s="296"/>
      <c r="AC842" s="296"/>
      <c r="AD842" s="296"/>
      <c r="AE842" s="296"/>
      <c r="AF842" s="296"/>
      <c r="AG842" s="296"/>
      <c r="AH842" s="296"/>
      <c r="AI842" s="296"/>
      <c r="AJ842" s="296"/>
      <c r="AK842" s="296"/>
      <c r="AL842" s="296"/>
      <c r="AM842" s="296"/>
      <c r="AN842" s="296"/>
      <c r="AO842" s="296"/>
      <c r="AP842" s="296"/>
      <c r="AQ842" s="296"/>
      <c r="AR842" s="296"/>
      <c r="AS842" s="296"/>
      <c r="AT842" s="296"/>
      <c r="AU842" s="296"/>
      <c r="AV842" s="296"/>
      <c r="AW842" s="296"/>
      <c r="AX842" s="296"/>
      <c r="AY842" s="296"/>
      <c r="AZ842" s="296"/>
      <c r="BA842" s="296"/>
      <c r="BB842" s="296"/>
      <c r="BC842" s="296"/>
      <c r="BD842" s="296"/>
      <c r="BE842" s="296"/>
      <c r="BF842" s="296"/>
      <c r="BG842" s="296"/>
      <c r="BH842" s="296"/>
      <c r="BI842" s="296"/>
      <c r="BJ842" s="296"/>
    </row>
    <row r="843" customFormat="false" ht="15.75" hidden="false" customHeight="false" outlineLevel="0" collapsed="false">
      <c r="A843" s="296"/>
      <c r="B843" s="296"/>
      <c r="C843" s="296"/>
      <c r="D843" s="296"/>
      <c r="E843" s="296"/>
      <c r="F843" s="296"/>
      <c r="G843" s="296"/>
      <c r="H843" s="296"/>
      <c r="I843" s="296"/>
      <c r="J843" s="296"/>
      <c r="K843" s="296"/>
      <c r="L843" s="296"/>
      <c r="M843" s="296"/>
      <c r="N843" s="296"/>
      <c r="O843" s="296"/>
      <c r="P843" s="296"/>
      <c r="Q843" s="296"/>
      <c r="R843" s="296"/>
      <c r="S843" s="296"/>
      <c r="T843" s="296"/>
      <c r="U843" s="296"/>
      <c r="V843" s="347"/>
      <c r="W843" s="296"/>
      <c r="X843" s="296"/>
      <c r="Y843" s="296"/>
      <c r="Z843" s="296"/>
      <c r="AA843" s="296"/>
      <c r="AB843" s="296"/>
      <c r="AC843" s="296"/>
      <c r="AD843" s="296"/>
      <c r="AE843" s="296"/>
      <c r="AF843" s="296"/>
      <c r="AG843" s="296"/>
      <c r="AH843" s="296"/>
      <c r="AI843" s="296"/>
      <c r="AJ843" s="296"/>
      <c r="AK843" s="296"/>
      <c r="AL843" s="296"/>
      <c r="AM843" s="296"/>
      <c r="AN843" s="296"/>
      <c r="AO843" s="296"/>
      <c r="AP843" s="296"/>
      <c r="AQ843" s="296"/>
      <c r="AR843" s="296"/>
      <c r="AS843" s="296"/>
      <c r="AT843" s="296"/>
      <c r="AU843" s="296"/>
      <c r="AV843" s="296"/>
      <c r="AW843" s="296"/>
      <c r="AX843" s="296"/>
      <c r="AY843" s="296"/>
      <c r="AZ843" s="296"/>
      <c r="BA843" s="296"/>
      <c r="BB843" s="296"/>
      <c r="BC843" s="296"/>
      <c r="BD843" s="296"/>
      <c r="BE843" s="296"/>
      <c r="BF843" s="296"/>
      <c r="BG843" s="296"/>
      <c r="BH843" s="296"/>
      <c r="BI843" s="296"/>
      <c r="BJ843" s="296"/>
    </row>
    <row r="844" customFormat="false" ht="15.75" hidden="false" customHeight="false" outlineLevel="0" collapsed="false">
      <c r="A844" s="296"/>
      <c r="B844" s="296"/>
      <c r="C844" s="296"/>
      <c r="D844" s="296"/>
      <c r="E844" s="296"/>
      <c r="F844" s="296"/>
      <c r="G844" s="296"/>
      <c r="H844" s="296"/>
      <c r="I844" s="296"/>
      <c r="J844" s="296"/>
      <c r="K844" s="296"/>
      <c r="L844" s="296"/>
      <c r="M844" s="296"/>
      <c r="N844" s="296"/>
      <c r="O844" s="296"/>
      <c r="P844" s="296"/>
      <c r="Q844" s="296"/>
      <c r="R844" s="296"/>
      <c r="S844" s="296"/>
      <c r="T844" s="296"/>
      <c r="U844" s="296"/>
      <c r="V844" s="347"/>
      <c r="W844" s="296"/>
      <c r="X844" s="296"/>
      <c r="Y844" s="296"/>
      <c r="Z844" s="296"/>
      <c r="AA844" s="296"/>
      <c r="AB844" s="296"/>
      <c r="AC844" s="296"/>
      <c r="AD844" s="296"/>
      <c r="AE844" s="296"/>
      <c r="AF844" s="296"/>
      <c r="AG844" s="296"/>
      <c r="AH844" s="296"/>
      <c r="AI844" s="296"/>
      <c r="AJ844" s="296"/>
      <c r="AK844" s="296"/>
      <c r="AL844" s="296"/>
      <c r="AM844" s="296"/>
      <c r="AN844" s="296"/>
      <c r="AO844" s="296"/>
      <c r="AP844" s="296"/>
      <c r="AQ844" s="296"/>
      <c r="AR844" s="296"/>
      <c r="AS844" s="296"/>
      <c r="AT844" s="296"/>
      <c r="AU844" s="296"/>
      <c r="AV844" s="296"/>
      <c r="AW844" s="296"/>
      <c r="AX844" s="296"/>
      <c r="AY844" s="296"/>
      <c r="AZ844" s="296"/>
      <c r="BA844" s="296"/>
      <c r="BB844" s="296"/>
      <c r="BC844" s="296"/>
      <c r="BD844" s="296"/>
      <c r="BE844" s="296"/>
      <c r="BF844" s="296"/>
      <c r="BG844" s="296"/>
      <c r="BH844" s="296"/>
      <c r="BI844" s="296"/>
      <c r="BJ844" s="296"/>
    </row>
    <row r="845" customFormat="false" ht="15.75" hidden="false" customHeight="false" outlineLevel="0" collapsed="false">
      <c r="A845" s="296"/>
      <c r="B845" s="296"/>
      <c r="C845" s="296"/>
      <c r="D845" s="296"/>
      <c r="E845" s="296"/>
      <c r="F845" s="296"/>
      <c r="G845" s="296"/>
      <c r="H845" s="296"/>
      <c r="I845" s="296"/>
      <c r="J845" s="296"/>
      <c r="K845" s="296"/>
      <c r="L845" s="296"/>
      <c r="M845" s="296"/>
      <c r="N845" s="296"/>
      <c r="O845" s="296"/>
      <c r="P845" s="296"/>
      <c r="Q845" s="296"/>
      <c r="R845" s="296"/>
      <c r="S845" s="296"/>
      <c r="T845" s="296"/>
      <c r="U845" s="296"/>
      <c r="V845" s="347"/>
      <c r="W845" s="296"/>
      <c r="X845" s="296"/>
      <c r="Y845" s="296"/>
      <c r="Z845" s="296"/>
      <c r="AA845" s="296"/>
      <c r="AB845" s="296"/>
      <c r="AC845" s="296"/>
      <c r="AD845" s="296"/>
      <c r="AE845" s="296"/>
      <c r="AF845" s="296"/>
      <c r="AG845" s="296"/>
      <c r="AH845" s="296"/>
      <c r="AI845" s="296"/>
      <c r="AJ845" s="296"/>
      <c r="AK845" s="296"/>
      <c r="AL845" s="296"/>
      <c r="AM845" s="296"/>
      <c r="AN845" s="296"/>
      <c r="AO845" s="296"/>
      <c r="AP845" s="296"/>
      <c r="AQ845" s="296"/>
      <c r="AR845" s="296"/>
      <c r="AS845" s="296"/>
      <c r="AT845" s="296"/>
      <c r="AU845" s="296"/>
      <c r="AV845" s="296"/>
      <c r="AW845" s="296"/>
      <c r="AX845" s="296"/>
      <c r="AY845" s="296"/>
      <c r="AZ845" s="296"/>
      <c r="BA845" s="296"/>
      <c r="BB845" s="296"/>
      <c r="BC845" s="296"/>
      <c r="BD845" s="296"/>
      <c r="BE845" s="296"/>
      <c r="BF845" s="296"/>
      <c r="BG845" s="296"/>
      <c r="BH845" s="296"/>
      <c r="BI845" s="296"/>
      <c r="BJ845" s="296"/>
    </row>
    <row r="846" customFormat="false" ht="15.75" hidden="false" customHeight="false" outlineLevel="0" collapsed="false">
      <c r="A846" s="296"/>
      <c r="B846" s="296"/>
      <c r="C846" s="296"/>
      <c r="D846" s="296"/>
      <c r="E846" s="296"/>
      <c r="F846" s="296"/>
      <c r="G846" s="296"/>
      <c r="H846" s="296"/>
      <c r="I846" s="296"/>
      <c r="J846" s="296"/>
      <c r="K846" s="296"/>
      <c r="L846" s="296"/>
      <c r="M846" s="296"/>
      <c r="N846" s="296"/>
      <c r="O846" s="296"/>
      <c r="P846" s="296"/>
      <c r="Q846" s="296"/>
      <c r="R846" s="296"/>
      <c r="S846" s="296"/>
      <c r="T846" s="296"/>
      <c r="U846" s="296"/>
      <c r="V846" s="347"/>
      <c r="W846" s="296"/>
      <c r="X846" s="296"/>
      <c r="Y846" s="296"/>
      <c r="Z846" s="296"/>
      <c r="AA846" s="296"/>
      <c r="AB846" s="296"/>
      <c r="AC846" s="296"/>
      <c r="AD846" s="296"/>
      <c r="AE846" s="296"/>
      <c r="AF846" s="296"/>
      <c r="AG846" s="296"/>
      <c r="AH846" s="296"/>
      <c r="AI846" s="296"/>
      <c r="AJ846" s="296"/>
      <c r="AK846" s="296"/>
      <c r="AL846" s="296"/>
      <c r="AM846" s="296"/>
      <c r="AN846" s="296"/>
      <c r="AO846" s="296"/>
      <c r="AP846" s="296"/>
      <c r="AQ846" s="296"/>
      <c r="AR846" s="296"/>
      <c r="AS846" s="296"/>
      <c r="AT846" s="296"/>
      <c r="AU846" s="296"/>
      <c r="AV846" s="296"/>
      <c r="AW846" s="296"/>
      <c r="AX846" s="296"/>
      <c r="AY846" s="296"/>
      <c r="AZ846" s="296"/>
      <c r="BA846" s="296"/>
      <c r="BB846" s="296"/>
      <c r="BC846" s="296"/>
      <c r="BD846" s="296"/>
      <c r="BE846" s="296"/>
      <c r="BF846" s="296"/>
      <c r="BG846" s="296"/>
      <c r="BH846" s="296"/>
      <c r="BI846" s="296"/>
      <c r="BJ846" s="296"/>
    </row>
    <row r="847" customFormat="false" ht="15.75" hidden="false" customHeight="false" outlineLevel="0" collapsed="false">
      <c r="A847" s="296"/>
      <c r="B847" s="296"/>
      <c r="C847" s="296"/>
      <c r="D847" s="296"/>
      <c r="E847" s="296"/>
      <c r="F847" s="296"/>
      <c r="G847" s="296"/>
      <c r="H847" s="296"/>
      <c r="I847" s="296"/>
      <c r="J847" s="296"/>
      <c r="K847" s="296"/>
      <c r="L847" s="296"/>
      <c r="M847" s="296"/>
      <c r="N847" s="296"/>
      <c r="O847" s="296"/>
      <c r="P847" s="296"/>
      <c r="Q847" s="296"/>
      <c r="R847" s="296"/>
      <c r="S847" s="296"/>
      <c r="T847" s="296"/>
      <c r="U847" s="296"/>
      <c r="V847" s="347"/>
      <c r="W847" s="296"/>
      <c r="X847" s="296"/>
      <c r="Y847" s="296"/>
      <c r="Z847" s="296"/>
      <c r="AA847" s="296"/>
      <c r="AB847" s="296"/>
      <c r="AC847" s="296"/>
      <c r="AD847" s="296"/>
      <c r="AE847" s="296"/>
      <c r="AF847" s="296"/>
      <c r="AG847" s="296"/>
      <c r="AH847" s="296"/>
      <c r="AI847" s="296"/>
      <c r="AJ847" s="296"/>
      <c r="AK847" s="296"/>
      <c r="AL847" s="296"/>
      <c r="AM847" s="296"/>
      <c r="AN847" s="296"/>
      <c r="AO847" s="296"/>
      <c r="AP847" s="296"/>
      <c r="AQ847" s="296"/>
      <c r="AR847" s="296"/>
      <c r="AS847" s="296"/>
      <c r="AT847" s="296"/>
      <c r="AU847" s="296"/>
      <c r="AV847" s="296"/>
      <c r="AW847" s="296"/>
      <c r="AX847" s="296"/>
      <c r="AY847" s="296"/>
      <c r="AZ847" s="296"/>
      <c r="BA847" s="296"/>
      <c r="BB847" s="296"/>
      <c r="BC847" s="296"/>
      <c r="BD847" s="296"/>
      <c r="BE847" s="296"/>
      <c r="BF847" s="296"/>
      <c r="BG847" s="296"/>
      <c r="BH847" s="296"/>
      <c r="BI847" s="296"/>
      <c r="BJ847" s="296"/>
    </row>
    <row r="848" customFormat="false" ht="15.75" hidden="false" customHeight="false" outlineLevel="0" collapsed="false">
      <c r="A848" s="296"/>
      <c r="B848" s="296"/>
      <c r="C848" s="296"/>
      <c r="D848" s="296"/>
      <c r="E848" s="296"/>
      <c r="F848" s="296"/>
      <c r="G848" s="296"/>
      <c r="H848" s="296"/>
      <c r="I848" s="296"/>
      <c r="J848" s="296"/>
      <c r="K848" s="296"/>
      <c r="L848" s="296"/>
      <c r="M848" s="296"/>
      <c r="N848" s="296"/>
      <c r="O848" s="296"/>
      <c r="P848" s="296"/>
      <c r="Q848" s="296"/>
      <c r="R848" s="296"/>
      <c r="S848" s="296"/>
      <c r="T848" s="296"/>
      <c r="U848" s="296"/>
      <c r="V848" s="347"/>
      <c r="W848" s="296"/>
      <c r="X848" s="296"/>
      <c r="Y848" s="296"/>
      <c r="Z848" s="296"/>
      <c r="AA848" s="296"/>
      <c r="AB848" s="296"/>
      <c r="AC848" s="296"/>
      <c r="AD848" s="296"/>
      <c r="AE848" s="296"/>
      <c r="AF848" s="296"/>
      <c r="AG848" s="296"/>
      <c r="AH848" s="296"/>
      <c r="AI848" s="296"/>
      <c r="AJ848" s="296"/>
      <c r="AK848" s="296"/>
      <c r="AL848" s="296"/>
      <c r="AM848" s="296"/>
      <c r="AN848" s="296"/>
      <c r="AO848" s="296"/>
      <c r="AP848" s="296"/>
      <c r="AQ848" s="296"/>
      <c r="AR848" s="296"/>
      <c r="AS848" s="296"/>
      <c r="AT848" s="296"/>
      <c r="AU848" s="296"/>
      <c r="AV848" s="296"/>
      <c r="AW848" s="296"/>
      <c r="AX848" s="296"/>
      <c r="AY848" s="296"/>
      <c r="AZ848" s="296"/>
      <c r="BA848" s="296"/>
      <c r="BB848" s="296"/>
      <c r="BC848" s="296"/>
      <c r="BD848" s="296"/>
      <c r="BE848" s="296"/>
      <c r="BF848" s="296"/>
      <c r="BG848" s="296"/>
      <c r="BH848" s="296"/>
      <c r="BI848" s="296"/>
      <c r="BJ848" s="296"/>
    </row>
    <row r="849" customFormat="false" ht="15.75" hidden="false" customHeight="false" outlineLevel="0" collapsed="false">
      <c r="A849" s="296"/>
      <c r="B849" s="296"/>
      <c r="C849" s="296"/>
      <c r="D849" s="296"/>
      <c r="E849" s="296"/>
      <c r="F849" s="296"/>
      <c r="G849" s="296"/>
      <c r="H849" s="296"/>
      <c r="I849" s="296"/>
      <c r="J849" s="296"/>
      <c r="K849" s="296"/>
      <c r="L849" s="296"/>
      <c r="M849" s="296"/>
      <c r="N849" s="296"/>
      <c r="O849" s="296"/>
      <c r="P849" s="296"/>
      <c r="Q849" s="296"/>
      <c r="R849" s="296"/>
      <c r="S849" s="296"/>
      <c r="T849" s="296"/>
      <c r="U849" s="296"/>
      <c r="V849" s="347"/>
      <c r="W849" s="296"/>
      <c r="X849" s="296"/>
      <c r="Y849" s="296"/>
      <c r="Z849" s="296"/>
      <c r="AA849" s="296"/>
      <c r="AB849" s="296"/>
      <c r="AC849" s="296"/>
      <c r="AD849" s="296"/>
      <c r="AE849" s="296"/>
      <c r="AF849" s="296"/>
      <c r="AG849" s="296"/>
      <c r="AH849" s="296"/>
      <c r="AI849" s="296"/>
      <c r="AJ849" s="296"/>
      <c r="AK849" s="296"/>
      <c r="AL849" s="296"/>
      <c r="AM849" s="296"/>
      <c r="AN849" s="296"/>
      <c r="AO849" s="296"/>
      <c r="AP849" s="296"/>
      <c r="AQ849" s="296"/>
      <c r="AR849" s="296"/>
      <c r="AS849" s="296"/>
      <c r="AT849" s="296"/>
      <c r="AU849" s="296"/>
      <c r="AV849" s="296"/>
      <c r="AW849" s="296"/>
      <c r="AX849" s="296"/>
      <c r="AY849" s="296"/>
      <c r="AZ849" s="296"/>
      <c r="BA849" s="296"/>
      <c r="BB849" s="296"/>
      <c r="BC849" s="296"/>
      <c r="BD849" s="296"/>
      <c r="BE849" s="296"/>
      <c r="BF849" s="296"/>
      <c r="BG849" s="296"/>
      <c r="BH849" s="296"/>
      <c r="BI849" s="296"/>
      <c r="BJ849" s="296"/>
    </row>
    <row r="850" customFormat="false" ht="15.75" hidden="false" customHeight="false" outlineLevel="0" collapsed="false">
      <c r="A850" s="296"/>
      <c r="B850" s="296"/>
      <c r="C850" s="296"/>
      <c r="D850" s="296"/>
      <c r="E850" s="296"/>
      <c r="F850" s="296"/>
      <c r="G850" s="296"/>
      <c r="H850" s="296"/>
      <c r="I850" s="296"/>
      <c r="J850" s="296"/>
      <c r="K850" s="296"/>
      <c r="L850" s="296"/>
      <c r="M850" s="296"/>
      <c r="N850" s="296"/>
      <c r="O850" s="296"/>
      <c r="P850" s="296"/>
      <c r="Q850" s="296"/>
      <c r="R850" s="296"/>
      <c r="S850" s="296"/>
      <c r="T850" s="296"/>
      <c r="U850" s="296"/>
      <c r="V850" s="347"/>
      <c r="W850" s="296"/>
      <c r="X850" s="296"/>
      <c r="Y850" s="296"/>
      <c r="Z850" s="296"/>
      <c r="AA850" s="296"/>
      <c r="AB850" s="296"/>
      <c r="AC850" s="296"/>
      <c r="AD850" s="296"/>
      <c r="AE850" s="296"/>
      <c r="AF850" s="296"/>
      <c r="AG850" s="296"/>
      <c r="AH850" s="296"/>
      <c r="AI850" s="296"/>
      <c r="AJ850" s="296"/>
      <c r="AK850" s="296"/>
      <c r="AL850" s="296"/>
      <c r="AM850" s="296"/>
      <c r="AN850" s="296"/>
      <c r="AO850" s="296"/>
      <c r="AP850" s="296"/>
      <c r="AQ850" s="296"/>
      <c r="AR850" s="296"/>
      <c r="AS850" s="296"/>
      <c r="AT850" s="296"/>
      <c r="AU850" s="296"/>
      <c r="AV850" s="296"/>
      <c r="AW850" s="296"/>
      <c r="AX850" s="296"/>
      <c r="AY850" s="296"/>
      <c r="AZ850" s="296"/>
      <c r="BA850" s="296"/>
      <c r="BB850" s="296"/>
      <c r="BC850" s="296"/>
      <c r="BD850" s="296"/>
      <c r="BE850" s="296"/>
      <c r="BF850" s="296"/>
      <c r="BG850" s="296"/>
      <c r="BH850" s="296"/>
      <c r="BI850" s="296"/>
      <c r="BJ850" s="296"/>
    </row>
    <row r="851" customFormat="false" ht="15.75" hidden="false" customHeight="false" outlineLevel="0" collapsed="false">
      <c r="A851" s="296"/>
      <c r="B851" s="296"/>
      <c r="C851" s="296"/>
      <c r="D851" s="296"/>
      <c r="E851" s="296"/>
      <c r="F851" s="296"/>
      <c r="G851" s="296"/>
      <c r="H851" s="296"/>
      <c r="I851" s="296"/>
      <c r="J851" s="296"/>
      <c r="K851" s="296"/>
      <c r="L851" s="296"/>
      <c r="M851" s="296"/>
      <c r="N851" s="296"/>
      <c r="O851" s="296"/>
      <c r="P851" s="296"/>
      <c r="Q851" s="296"/>
      <c r="R851" s="296"/>
      <c r="S851" s="296"/>
      <c r="T851" s="296"/>
      <c r="U851" s="296"/>
      <c r="V851" s="347"/>
      <c r="W851" s="296"/>
      <c r="X851" s="296"/>
      <c r="Y851" s="296"/>
      <c r="Z851" s="296"/>
      <c r="AA851" s="296"/>
      <c r="AB851" s="296"/>
      <c r="AC851" s="296"/>
      <c r="AD851" s="296"/>
      <c r="AE851" s="296"/>
      <c r="AF851" s="296"/>
      <c r="AG851" s="296"/>
      <c r="AH851" s="296"/>
      <c r="AI851" s="296"/>
      <c r="AJ851" s="296"/>
      <c r="AK851" s="296"/>
      <c r="AL851" s="296"/>
      <c r="AM851" s="296"/>
      <c r="AN851" s="296"/>
      <c r="AO851" s="296"/>
      <c r="AP851" s="296"/>
      <c r="AQ851" s="296"/>
      <c r="AR851" s="296"/>
      <c r="AS851" s="296"/>
      <c r="AT851" s="296"/>
      <c r="AU851" s="296"/>
      <c r="AV851" s="296"/>
      <c r="AW851" s="296"/>
      <c r="AX851" s="296"/>
      <c r="AY851" s="296"/>
      <c r="AZ851" s="296"/>
      <c r="BA851" s="296"/>
      <c r="BB851" s="296"/>
      <c r="BC851" s="296"/>
      <c r="BD851" s="296"/>
      <c r="BE851" s="296"/>
      <c r="BF851" s="296"/>
      <c r="BG851" s="296"/>
      <c r="BH851" s="296"/>
      <c r="BI851" s="296"/>
      <c r="BJ851" s="296"/>
    </row>
    <row r="852" customFormat="false" ht="15.75" hidden="false" customHeight="false" outlineLevel="0" collapsed="false">
      <c r="A852" s="296"/>
      <c r="B852" s="296"/>
      <c r="C852" s="296"/>
      <c r="D852" s="296"/>
      <c r="E852" s="296"/>
      <c r="F852" s="296"/>
      <c r="G852" s="296"/>
      <c r="H852" s="296"/>
      <c r="I852" s="296"/>
      <c r="J852" s="296"/>
      <c r="K852" s="296"/>
      <c r="L852" s="296"/>
      <c r="M852" s="296"/>
      <c r="N852" s="296"/>
      <c r="O852" s="296"/>
      <c r="P852" s="296"/>
      <c r="Q852" s="296"/>
      <c r="R852" s="296"/>
      <c r="S852" s="296"/>
      <c r="T852" s="296"/>
      <c r="U852" s="296"/>
      <c r="V852" s="347"/>
      <c r="W852" s="296"/>
      <c r="X852" s="296"/>
      <c r="Y852" s="296"/>
      <c r="Z852" s="296"/>
      <c r="AA852" s="296"/>
      <c r="AB852" s="296"/>
      <c r="AC852" s="296"/>
      <c r="AD852" s="296"/>
      <c r="AE852" s="296"/>
      <c r="AF852" s="296"/>
      <c r="AG852" s="296"/>
      <c r="AH852" s="296"/>
      <c r="AI852" s="296"/>
      <c r="AJ852" s="296"/>
      <c r="AK852" s="296"/>
      <c r="AL852" s="296"/>
      <c r="AM852" s="296"/>
      <c r="AN852" s="296"/>
      <c r="AO852" s="296"/>
      <c r="AP852" s="296"/>
      <c r="AQ852" s="296"/>
      <c r="AR852" s="296"/>
      <c r="AS852" s="296"/>
      <c r="AT852" s="296"/>
      <c r="AU852" s="296"/>
      <c r="AV852" s="296"/>
      <c r="AW852" s="296"/>
      <c r="AX852" s="296"/>
      <c r="AY852" s="296"/>
      <c r="AZ852" s="296"/>
      <c r="BA852" s="296"/>
      <c r="BB852" s="296"/>
      <c r="BC852" s="296"/>
      <c r="BD852" s="296"/>
      <c r="BE852" s="296"/>
      <c r="BF852" s="296"/>
      <c r="BG852" s="296"/>
      <c r="BH852" s="296"/>
      <c r="BI852" s="296"/>
      <c r="BJ852" s="296"/>
    </row>
    <row r="853" customFormat="false" ht="15.75" hidden="false" customHeight="false" outlineLevel="0" collapsed="false">
      <c r="A853" s="296"/>
      <c r="B853" s="296"/>
      <c r="C853" s="296"/>
      <c r="D853" s="296"/>
      <c r="E853" s="296"/>
      <c r="F853" s="296"/>
      <c r="G853" s="296"/>
      <c r="H853" s="296"/>
      <c r="I853" s="296"/>
      <c r="J853" s="296"/>
      <c r="K853" s="296"/>
      <c r="L853" s="296"/>
      <c r="M853" s="296"/>
      <c r="N853" s="296"/>
      <c r="O853" s="296"/>
      <c r="P853" s="296"/>
      <c r="Q853" s="296"/>
      <c r="R853" s="296"/>
      <c r="S853" s="296"/>
      <c r="T853" s="296"/>
      <c r="U853" s="296"/>
      <c r="V853" s="347"/>
      <c r="W853" s="296"/>
      <c r="X853" s="296"/>
      <c r="Y853" s="296"/>
      <c r="Z853" s="296"/>
      <c r="AA853" s="296"/>
      <c r="AB853" s="296"/>
      <c r="AC853" s="296"/>
      <c r="AD853" s="296"/>
      <c r="AE853" s="296"/>
      <c r="AF853" s="296"/>
      <c r="AG853" s="296"/>
      <c r="AH853" s="296"/>
      <c r="AI853" s="296"/>
      <c r="AJ853" s="296"/>
      <c r="AK853" s="296"/>
      <c r="AL853" s="296"/>
      <c r="AM853" s="296"/>
      <c r="AN853" s="296"/>
      <c r="AO853" s="296"/>
      <c r="AP853" s="296"/>
      <c r="AQ853" s="296"/>
      <c r="AR853" s="296"/>
      <c r="AS853" s="296"/>
      <c r="AT853" s="296"/>
      <c r="AU853" s="296"/>
      <c r="AV853" s="296"/>
      <c r="AW853" s="296"/>
      <c r="AX853" s="296"/>
      <c r="AY853" s="296"/>
      <c r="AZ853" s="296"/>
      <c r="BA853" s="296"/>
      <c r="BB853" s="296"/>
      <c r="BC853" s="296"/>
      <c r="BD853" s="296"/>
      <c r="BE853" s="296"/>
      <c r="BF853" s="296"/>
      <c r="BG853" s="296"/>
      <c r="BH853" s="296"/>
      <c r="BI853" s="296"/>
      <c r="BJ853" s="296"/>
    </row>
    <row r="854" customFormat="false" ht="15.75" hidden="false" customHeight="false" outlineLevel="0" collapsed="false">
      <c r="A854" s="296"/>
      <c r="B854" s="296"/>
      <c r="C854" s="296"/>
      <c r="D854" s="296"/>
      <c r="E854" s="296"/>
      <c r="F854" s="296"/>
      <c r="G854" s="296"/>
      <c r="H854" s="296"/>
      <c r="I854" s="296"/>
      <c r="J854" s="296"/>
      <c r="K854" s="296"/>
      <c r="L854" s="296"/>
      <c r="M854" s="296"/>
      <c r="N854" s="296"/>
      <c r="O854" s="296"/>
      <c r="P854" s="296"/>
      <c r="Q854" s="296"/>
      <c r="R854" s="296"/>
      <c r="S854" s="296"/>
      <c r="T854" s="296"/>
      <c r="U854" s="296"/>
      <c r="V854" s="347"/>
      <c r="W854" s="296"/>
      <c r="X854" s="296"/>
      <c r="Y854" s="296"/>
      <c r="Z854" s="296"/>
      <c r="AA854" s="296"/>
      <c r="AB854" s="296"/>
      <c r="AC854" s="296"/>
      <c r="AD854" s="296"/>
      <c r="AE854" s="296"/>
      <c r="AF854" s="296"/>
      <c r="AG854" s="296"/>
      <c r="AH854" s="296"/>
      <c r="AI854" s="296"/>
      <c r="AJ854" s="296"/>
      <c r="AK854" s="296"/>
      <c r="AL854" s="296"/>
      <c r="AM854" s="296"/>
      <c r="AN854" s="296"/>
      <c r="AO854" s="296"/>
      <c r="AP854" s="296"/>
      <c r="AQ854" s="296"/>
      <c r="AR854" s="296"/>
      <c r="AS854" s="296"/>
      <c r="AT854" s="296"/>
      <c r="AU854" s="296"/>
      <c r="AV854" s="296"/>
      <c r="AW854" s="296"/>
      <c r="AX854" s="296"/>
      <c r="AY854" s="296"/>
      <c r="AZ854" s="296"/>
      <c r="BA854" s="296"/>
      <c r="BB854" s="296"/>
      <c r="BC854" s="296"/>
      <c r="BD854" s="296"/>
      <c r="BE854" s="296"/>
      <c r="BF854" s="296"/>
      <c r="BG854" s="296"/>
      <c r="BH854" s="296"/>
      <c r="BI854" s="296"/>
      <c r="BJ854" s="296"/>
    </row>
    <row r="855" customFormat="false" ht="15.75" hidden="false" customHeight="false" outlineLevel="0" collapsed="false">
      <c r="A855" s="296"/>
      <c r="B855" s="296"/>
      <c r="C855" s="296"/>
      <c r="D855" s="296"/>
      <c r="E855" s="296"/>
      <c r="F855" s="296"/>
      <c r="G855" s="296"/>
      <c r="H855" s="296"/>
      <c r="I855" s="296"/>
      <c r="J855" s="296"/>
      <c r="K855" s="296"/>
      <c r="L855" s="296"/>
      <c r="M855" s="296"/>
      <c r="N855" s="296"/>
      <c r="O855" s="296"/>
      <c r="P855" s="296"/>
      <c r="Q855" s="296"/>
      <c r="R855" s="296"/>
      <c r="S855" s="296"/>
      <c r="T855" s="296"/>
      <c r="U855" s="296"/>
      <c r="V855" s="347"/>
      <c r="W855" s="296"/>
      <c r="X855" s="296"/>
      <c r="Y855" s="296"/>
      <c r="Z855" s="296"/>
      <c r="AA855" s="296"/>
      <c r="AB855" s="296"/>
      <c r="AC855" s="296"/>
      <c r="AD855" s="296"/>
      <c r="AE855" s="296"/>
      <c r="AF855" s="296"/>
      <c r="AG855" s="296"/>
      <c r="AH855" s="296"/>
      <c r="AI855" s="296"/>
      <c r="AJ855" s="296"/>
      <c r="AK855" s="296"/>
      <c r="AL855" s="296"/>
      <c r="AM855" s="296"/>
      <c r="AN855" s="296"/>
      <c r="AO855" s="296"/>
      <c r="AP855" s="296"/>
      <c r="AQ855" s="296"/>
      <c r="AR855" s="296"/>
      <c r="AS855" s="296"/>
      <c r="AT855" s="296"/>
      <c r="AU855" s="296"/>
      <c r="AV855" s="296"/>
      <c r="AW855" s="296"/>
      <c r="AX855" s="296"/>
      <c r="AY855" s="296"/>
      <c r="AZ855" s="296"/>
      <c r="BA855" s="296"/>
      <c r="BB855" s="296"/>
      <c r="BC855" s="296"/>
      <c r="BD855" s="296"/>
      <c r="BE855" s="296"/>
      <c r="BF855" s="296"/>
      <c r="BG855" s="296"/>
      <c r="BH855" s="296"/>
      <c r="BI855" s="296"/>
      <c r="BJ855" s="296"/>
    </row>
    <row r="856" customFormat="false" ht="15.75" hidden="false" customHeight="false" outlineLevel="0" collapsed="false">
      <c r="A856" s="296"/>
      <c r="B856" s="296"/>
      <c r="C856" s="296"/>
      <c r="D856" s="296"/>
      <c r="E856" s="296"/>
      <c r="F856" s="296"/>
      <c r="G856" s="296"/>
      <c r="H856" s="296"/>
      <c r="I856" s="296"/>
      <c r="J856" s="296"/>
      <c r="K856" s="296"/>
      <c r="L856" s="296"/>
      <c r="M856" s="296"/>
      <c r="N856" s="296"/>
      <c r="O856" s="296"/>
      <c r="P856" s="296"/>
      <c r="Q856" s="296"/>
      <c r="R856" s="296"/>
      <c r="S856" s="296"/>
      <c r="T856" s="296"/>
      <c r="U856" s="296"/>
      <c r="V856" s="347"/>
      <c r="W856" s="296"/>
      <c r="X856" s="296"/>
      <c r="Y856" s="296"/>
      <c r="Z856" s="296"/>
      <c r="AA856" s="296"/>
      <c r="AB856" s="296"/>
      <c r="AC856" s="296"/>
      <c r="AD856" s="296"/>
      <c r="AE856" s="296"/>
      <c r="AF856" s="296"/>
      <c r="AG856" s="296"/>
      <c r="AH856" s="296"/>
      <c r="AI856" s="296"/>
      <c r="AJ856" s="296"/>
      <c r="AK856" s="296"/>
      <c r="AL856" s="296"/>
      <c r="AM856" s="296"/>
      <c r="AN856" s="296"/>
      <c r="AO856" s="296"/>
      <c r="AP856" s="296"/>
      <c r="AQ856" s="296"/>
      <c r="AR856" s="296"/>
      <c r="AS856" s="296"/>
      <c r="AT856" s="296"/>
      <c r="AU856" s="296"/>
      <c r="AV856" s="296"/>
      <c r="AW856" s="296"/>
      <c r="AX856" s="296"/>
      <c r="AY856" s="296"/>
      <c r="AZ856" s="296"/>
      <c r="BA856" s="296"/>
      <c r="BB856" s="296"/>
      <c r="BC856" s="296"/>
      <c r="BD856" s="296"/>
      <c r="BE856" s="296"/>
      <c r="BF856" s="296"/>
      <c r="BG856" s="296"/>
      <c r="BH856" s="296"/>
      <c r="BI856" s="296"/>
      <c r="BJ856" s="296"/>
    </row>
    <row r="857" customFormat="false" ht="15.75" hidden="false" customHeight="false" outlineLevel="0" collapsed="false">
      <c r="A857" s="296"/>
      <c r="B857" s="296"/>
      <c r="C857" s="296"/>
      <c r="D857" s="296"/>
      <c r="E857" s="296"/>
      <c r="F857" s="296"/>
      <c r="G857" s="296"/>
      <c r="H857" s="296"/>
      <c r="I857" s="296"/>
      <c r="J857" s="296"/>
      <c r="K857" s="296"/>
      <c r="L857" s="296"/>
      <c r="M857" s="296"/>
      <c r="N857" s="296"/>
      <c r="O857" s="296"/>
      <c r="P857" s="296"/>
      <c r="Q857" s="296"/>
      <c r="R857" s="296"/>
      <c r="S857" s="296"/>
      <c r="T857" s="296"/>
      <c r="U857" s="296"/>
      <c r="V857" s="347"/>
      <c r="W857" s="296"/>
      <c r="X857" s="296"/>
      <c r="Y857" s="296"/>
      <c r="Z857" s="296"/>
      <c r="AA857" s="296"/>
      <c r="AB857" s="296"/>
      <c r="AC857" s="296"/>
      <c r="AD857" s="296"/>
      <c r="AE857" s="296"/>
      <c r="AF857" s="296"/>
      <c r="AG857" s="296"/>
      <c r="AH857" s="296"/>
      <c r="AI857" s="296"/>
      <c r="AJ857" s="296"/>
      <c r="AK857" s="296"/>
      <c r="AL857" s="296"/>
      <c r="AM857" s="296"/>
      <c r="AN857" s="296"/>
      <c r="AO857" s="296"/>
      <c r="AP857" s="296"/>
      <c r="AQ857" s="296"/>
      <c r="AR857" s="296"/>
      <c r="AS857" s="296"/>
      <c r="AT857" s="296"/>
      <c r="AU857" s="296"/>
      <c r="AV857" s="296"/>
      <c r="AW857" s="296"/>
      <c r="AX857" s="296"/>
      <c r="AY857" s="296"/>
      <c r="AZ857" s="296"/>
      <c r="BA857" s="296"/>
      <c r="BB857" s="296"/>
      <c r="BC857" s="296"/>
      <c r="BD857" s="296"/>
      <c r="BE857" s="296"/>
      <c r="BF857" s="296"/>
      <c r="BG857" s="296"/>
      <c r="BH857" s="296"/>
      <c r="BI857" s="296"/>
      <c r="BJ857" s="296"/>
    </row>
    <row r="858" customFormat="false" ht="15.75" hidden="false" customHeight="false" outlineLevel="0" collapsed="false">
      <c r="A858" s="296"/>
      <c r="B858" s="296"/>
      <c r="C858" s="296"/>
      <c r="D858" s="296"/>
      <c r="E858" s="296"/>
      <c r="F858" s="296"/>
      <c r="G858" s="296"/>
      <c r="H858" s="296"/>
      <c r="I858" s="296"/>
      <c r="J858" s="296"/>
      <c r="K858" s="296"/>
      <c r="L858" s="296"/>
      <c r="M858" s="296"/>
      <c r="N858" s="296"/>
      <c r="O858" s="296"/>
      <c r="P858" s="296"/>
      <c r="Q858" s="296"/>
      <c r="R858" s="296"/>
      <c r="S858" s="296"/>
      <c r="T858" s="296"/>
      <c r="U858" s="296"/>
      <c r="V858" s="347"/>
      <c r="W858" s="296"/>
      <c r="X858" s="296"/>
      <c r="Y858" s="296"/>
      <c r="Z858" s="296"/>
      <c r="AA858" s="296"/>
      <c r="AB858" s="296"/>
      <c r="AC858" s="296"/>
      <c r="AD858" s="296"/>
      <c r="AE858" s="296"/>
      <c r="AF858" s="296"/>
      <c r="AG858" s="296"/>
      <c r="AH858" s="296"/>
      <c r="AI858" s="296"/>
      <c r="AJ858" s="296"/>
      <c r="AK858" s="296"/>
      <c r="AL858" s="296"/>
      <c r="AM858" s="296"/>
      <c r="AN858" s="296"/>
      <c r="AO858" s="296"/>
      <c r="AP858" s="296"/>
      <c r="AQ858" s="296"/>
      <c r="AR858" s="296"/>
      <c r="AS858" s="296"/>
      <c r="AT858" s="296"/>
      <c r="AU858" s="296"/>
      <c r="AV858" s="296"/>
      <c r="AW858" s="296"/>
      <c r="AX858" s="296"/>
      <c r="AY858" s="296"/>
      <c r="AZ858" s="296"/>
      <c r="BA858" s="296"/>
      <c r="BB858" s="296"/>
      <c r="BC858" s="296"/>
      <c r="BD858" s="296"/>
      <c r="BE858" s="296"/>
      <c r="BF858" s="296"/>
      <c r="BG858" s="296"/>
      <c r="BH858" s="296"/>
      <c r="BI858" s="296"/>
      <c r="BJ858" s="296"/>
    </row>
    <row r="859" customFormat="false" ht="15.75" hidden="false" customHeight="false" outlineLevel="0" collapsed="false">
      <c r="A859" s="296"/>
      <c r="B859" s="296"/>
      <c r="C859" s="296"/>
      <c r="D859" s="296"/>
      <c r="E859" s="296"/>
      <c r="F859" s="296"/>
      <c r="G859" s="296"/>
      <c r="H859" s="296"/>
      <c r="I859" s="296"/>
      <c r="J859" s="296"/>
      <c r="K859" s="296"/>
      <c r="L859" s="296"/>
      <c r="M859" s="296"/>
      <c r="N859" s="296"/>
      <c r="O859" s="296"/>
      <c r="P859" s="296"/>
      <c r="Q859" s="296"/>
      <c r="R859" s="296"/>
      <c r="S859" s="296"/>
      <c r="T859" s="296"/>
      <c r="U859" s="296"/>
      <c r="V859" s="347"/>
      <c r="W859" s="296"/>
      <c r="X859" s="296"/>
      <c r="Y859" s="296"/>
      <c r="Z859" s="296"/>
      <c r="AA859" s="296"/>
      <c r="AB859" s="296"/>
      <c r="AC859" s="296"/>
      <c r="AD859" s="296"/>
      <c r="AE859" s="296"/>
      <c r="AF859" s="296"/>
      <c r="AG859" s="296"/>
      <c r="AH859" s="296"/>
      <c r="AI859" s="296"/>
      <c r="AJ859" s="296"/>
      <c r="AK859" s="296"/>
      <c r="AL859" s="296"/>
      <c r="AM859" s="296"/>
      <c r="AN859" s="296"/>
      <c r="AO859" s="296"/>
      <c r="AP859" s="296"/>
      <c r="AQ859" s="296"/>
      <c r="AR859" s="296"/>
      <c r="AS859" s="296"/>
      <c r="AT859" s="296"/>
      <c r="AU859" s="296"/>
      <c r="AV859" s="296"/>
      <c r="AW859" s="296"/>
      <c r="AX859" s="296"/>
      <c r="AY859" s="296"/>
      <c r="AZ859" s="296"/>
      <c r="BA859" s="296"/>
      <c r="BB859" s="296"/>
      <c r="BC859" s="296"/>
      <c r="BD859" s="296"/>
      <c r="BE859" s="296"/>
      <c r="BF859" s="296"/>
      <c r="BG859" s="296"/>
      <c r="BH859" s="296"/>
      <c r="BI859" s="296"/>
      <c r="BJ859" s="296"/>
    </row>
    <row r="860" customFormat="false" ht="15.75" hidden="false" customHeight="false" outlineLevel="0" collapsed="false">
      <c r="A860" s="296"/>
      <c r="B860" s="296"/>
      <c r="C860" s="296"/>
      <c r="D860" s="296"/>
      <c r="E860" s="296"/>
      <c r="F860" s="296"/>
      <c r="G860" s="296"/>
      <c r="H860" s="296"/>
      <c r="I860" s="296"/>
      <c r="J860" s="296"/>
      <c r="K860" s="296"/>
      <c r="L860" s="296"/>
      <c r="M860" s="296"/>
      <c r="N860" s="296"/>
      <c r="O860" s="296"/>
      <c r="P860" s="296"/>
      <c r="Q860" s="296"/>
      <c r="R860" s="296"/>
      <c r="S860" s="296"/>
      <c r="T860" s="296"/>
      <c r="U860" s="296"/>
      <c r="V860" s="347"/>
      <c r="W860" s="296"/>
      <c r="X860" s="296"/>
      <c r="Y860" s="296"/>
      <c r="Z860" s="296"/>
      <c r="AA860" s="296"/>
      <c r="AB860" s="296"/>
      <c r="AC860" s="296"/>
      <c r="AD860" s="296"/>
      <c r="AE860" s="296"/>
      <c r="AF860" s="296"/>
      <c r="AG860" s="296"/>
      <c r="AH860" s="296"/>
      <c r="AI860" s="296"/>
      <c r="AJ860" s="296"/>
      <c r="AK860" s="296"/>
      <c r="AL860" s="296"/>
      <c r="AM860" s="296"/>
      <c r="AN860" s="296"/>
      <c r="AO860" s="296"/>
      <c r="AP860" s="296"/>
      <c r="AQ860" s="296"/>
      <c r="AR860" s="296"/>
      <c r="AS860" s="296"/>
      <c r="AT860" s="296"/>
      <c r="AU860" s="296"/>
      <c r="AV860" s="296"/>
      <c r="AW860" s="296"/>
      <c r="AX860" s="296"/>
      <c r="AY860" s="296"/>
      <c r="AZ860" s="296"/>
      <c r="BA860" s="296"/>
      <c r="BB860" s="296"/>
      <c r="BC860" s="296"/>
      <c r="BD860" s="296"/>
      <c r="BE860" s="296"/>
      <c r="BF860" s="296"/>
      <c r="BG860" s="296"/>
      <c r="BH860" s="296"/>
      <c r="BI860" s="296"/>
      <c r="BJ860" s="296"/>
    </row>
    <row r="861" customFormat="false" ht="15.75" hidden="false" customHeight="false" outlineLevel="0" collapsed="false">
      <c r="A861" s="296"/>
      <c r="B861" s="296"/>
      <c r="C861" s="296"/>
      <c r="D861" s="296"/>
      <c r="E861" s="296"/>
      <c r="F861" s="296"/>
      <c r="G861" s="296"/>
      <c r="H861" s="296"/>
      <c r="I861" s="296"/>
      <c r="J861" s="296"/>
      <c r="K861" s="296"/>
      <c r="L861" s="296"/>
      <c r="M861" s="296"/>
      <c r="N861" s="296"/>
      <c r="O861" s="296"/>
      <c r="P861" s="296"/>
      <c r="Q861" s="296"/>
      <c r="R861" s="296"/>
      <c r="S861" s="296"/>
      <c r="T861" s="296"/>
      <c r="U861" s="296"/>
      <c r="V861" s="347"/>
      <c r="W861" s="296"/>
      <c r="X861" s="296"/>
      <c r="Y861" s="296"/>
      <c r="Z861" s="296"/>
      <c r="AA861" s="296"/>
      <c r="AB861" s="296"/>
      <c r="AC861" s="296"/>
      <c r="AD861" s="296"/>
      <c r="AE861" s="296"/>
      <c r="AF861" s="296"/>
      <c r="AG861" s="296"/>
      <c r="AH861" s="296"/>
      <c r="AI861" s="296"/>
      <c r="AJ861" s="296"/>
      <c r="AK861" s="296"/>
      <c r="AL861" s="296"/>
      <c r="AM861" s="296"/>
      <c r="AN861" s="296"/>
      <c r="AO861" s="296"/>
      <c r="AP861" s="296"/>
      <c r="AQ861" s="296"/>
      <c r="AR861" s="296"/>
      <c r="AS861" s="296"/>
      <c r="AT861" s="296"/>
      <c r="AU861" s="296"/>
      <c r="AV861" s="296"/>
      <c r="AW861" s="296"/>
      <c r="AX861" s="296"/>
      <c r="AY861" s="296"/>
      <c r="AZ861" s="296"/>
      <c r="BA861" s="296"/>
      <c r="BB861" s="296"/>
      <c r="BC861" s="296"/>
      <c r="BD861" s="296"/>
      <c r="BE861" s="296"/>
      <c r="BF861" s="296"/>
      <c r="BG861" s="296"/>
      <c r="BH861" s="296"/>
      <c r="BI861" s="296"/>
      <c r="BJ861" s="296"/>
    </row>
    <row r="862" customFormat="false" ht="15.75" hidden="false" customHeight="false" outlineLevel="0" collapsed="false">
      <c r="A862" s="296"/>
      <c r="B862" s="296"/>
      <c r="C862" s="296"/>
      <c r="D862" s="296"/>
      <c r="E862" s="296"/>
      <c r="F862" s="296"/>
      <c r="G862" s="296"/>
      <c r="H862" s="296"/>
      <c r="I862" s="296"/>
      <c r="J862" s="296"/>
      <c r="K862" s="296"/>
      <c r="L862" s="296"/>
      <c r="M862" s="296"/>
      <c r="N862" s="296"/>
      <c r="O862" s="296"/>
      <c r="P862" s="296"/>
      <c r="Q862" s="296"/>
      <c r="R862" s="296"/>
      <c r="S862" s="296"/>
      <c r="T862" s="296"/>
      <c r="U862" s="296"/>
      <c r="V862" s="347"/>
      <c r="W862" s="296"/>
      <c r="X862" s="296"/>
      <c r="Y862" s="296"/>
      <c r="Z862" s="296"/>
      <c r="AA862" s="296"/>
      <c r="AB862" s="296"/>
      <c r="AC862" s="296"/>
      <c r="AD862" s="296"/>
      <c r="AE862" s="296"/>
      <c r="AF862" s="296"/>
      <c r="AG862" s="296"/>
      <c r="AH862" s="296"/>
      <c r="AI862" s="296"/>
      <c r="AJ862" s="296"/>
      <c r="AK862" s="296"/>
      <c r="AL862" s="296"/>
      <c r="AM862" s="296"/>
      <c r="AN862" s="296"/>
      <c r="AO862" s="296"/>
      <c r="AP862" s="296"/>
      <c r="AQ862" s="296"/>
      <c r="AR862" s="296"/>
      <c r="AS862" s="296"/>
      <c r="AT862" s="296"/>
      <c r="AU862" s="296"/>
      <c r="AV862" s="296"/>
      <c r="AW862" s="296"/>
      <c r="AX862" s="296"/>
      <c r="AY862" s="296"/>
      <c r="AZ862" s="296"/>
      <c r="BA862" s="296"/>
      <c r="BB862" s="296"/>
      <c r="BC862" s="296"/>
      <c r="BD862" s="296"/>
      <c r="BE862" s="296"/>
      <c r="BF862" s="296"/>
      <c r="BG862" s="296"/>
      <c r="BH862" s="296"/>
      <c r="BI862" s="296"/>
      <c r="BJ862" s="296"/>
    </row>
    <row r="863" customFormat="false" ht="15.75" hidden="false" customHeight="false" outlineLevel="0" collapsed="false">
      <c r="A863" s="296"/>
      <c r="B863" s="296"/>
      <c r="C863" s="296"/>
      <c r="D863" s="296"/>
      <c r="E863" s="296"/>
      <c r="F863" s="296"/>
      <c r="G863" s="296"/>
      <c r="H863" s="296"/>
      <c r="I863" s="296"/>
      <c r="J863" s="296"/>
      <c r="K863" s="296"/>
      <c r="L863" s="296"/>
      <c r="M863" s="296"/>
      <c r="N863" s="296"/>
      <c r="O863" s="296"/>
      <c r="P863" s="296"/>
      <c r="Q863" s="296"/>
      <c r="R863" s="296"/>
      <c r="S863" s="296"/>
      <c r="T863" s="296"/>
      <c r="U863" s="296"/>
      <c r="V863" s="347"/>
      <c r="W863" s="296"/>
      <c r="X863" s="296"/>
      <c r="Y863" s="296"/>
      <c r="Z863" s="296"/>
      <c r="AA863" s="296"/>
      <c r="AB863" s="296"/>
      <c r="AC863" s="296"/>
      <c r="AD863" s="296"/>
      <c r="AE863" s="296"/>
      <c r="AF863" s="296"/>
      <c r="AG863" s="296"/>
      <c r="AH863" s="296"/>
      <c r="AI863" s="296"/>
      <c r="AJ863" s="296"/>
      <c r="AK863" s="296"/>
      <c r="AL863" s="296"/>
      <c r="AM863" s="296"/>
      <c r="AN863" s="296"/>
      <c r="AO863" s="296"/>
      <c r="AP863" s="296"/>
      <c r="AQ863" s="296"/>
      <c r="AR863" s="296"/>
      <c r="AS863" s="296"/>
      <c r="AT863" s="296"/>
      <c r="AU863" s="296"/>
      <c r="AV863" s="296"/>
      <c r="AW863" s="296"/>
      <c r="AX863" s="296"/>
      <c r="AY863" s="296"/>
      <c r="AZ863" s="296"/>
      <c r="BA863" s="296"/>
      <c r="BB863" s="296"/>
      <c r="BC863" s="296"/>
      <c r="BD863" s="296"/>
      <c r="BE863" s="296"/>
      <c r="BF863" s="296"/>
      <c r="BG863" s="296"/>
      <c r="BH863" s="296"/>
      <c r="BI863" s="296"/>
      <c r="BJ863" s="296"/>
    </row>
    <row r="864" customFormat="false" ht="15.75" hidden="false" customHeight="false" outlineLevel="0" collapsed="false">
      <c r="A864" s="296"/>
      <c r="B864" s="296"/>
      <c r="C864" s="296"/>
      <c r="D864" s="296"/>
      <c r="E864" s="296"/>
      <c r="F864" s="296"/>
      <c r="G864" s="296"/>
      <c r="H864" s="296"/>
      <c r="I864" s="296"/>
      <c r="J864" s="296"/>
      <c r="K864" s="296"/>
      <c r="L864" s="296"/>
      <c r="M864" s="296"/>
      <c r="N864" s="296"/>
      <c r="O864" s="296"/>
      <c r="P864" s="296"/>
      <c r="Q864" s="296"/>
      <c r="R864" s="296"/>
      <c r="S864" s="296"/>
      <c r="T864" s="296"/>
      <c r="U864" s="296"/>
      <c r="V864" s="347"/>
      <c r="W864" s="296"/>
      <c r="X864" s="296"/>
      <c r="Y864" s="296"/>
      <c r="Z864" s="296"/>
      <c r="AA864" s="296"/>
      <c r="AB864" s="296"/>
      <c r="AC864" s="296"/>
      <c r="AD864" s="296"/>
      <c r="AE864" s="296"/>
      <c r="AF864" s="296"/>
      <c r="AG864" s="296"/>
      <c r="AH864" s="296"/>
      <c r="AI864" s="296"/>
      <c r="AJ864" s="296"/>
      <c r="AK864" s="296"/>
      <c r="AL864" s="296"/>
      <c r="AM864" s="296"/>
      <c r="AN864" s="296"/>
      <c r="AO864" s="296"/>
      <c r="AP864" s="296"/>
      <c r="AQ864" s="296"/>
      <c r="AR864" s="296"/>
      <c r="AS864" s="296"/>
      <c r="AT864" s="296"/>
      <c r="AU864" s="296"/>
      <c r="AV864" s="296"/>
      <c r="AW864" s="296"/>
      <c r="AX864" s="296"/>
      <c r="AY864" s="296"/>
      <c r="AZ864" s="296"/>
      <c r="BA864" s="296"/>
      <c r="BB864" s="296"/>
      <c r="BC864" s="296"/>
      <c r="BD864" s="296"/>
      <c r="BE864" s="296"/>
      <c r="BF864" s="296"/>
      <c r="BG864" s="296"/>
      <c r="BH864" s="296"/>
      <c r="BI864" s="296"/>
      <c r="BJ864" s="296"/>
    </row>
    <row r="865" customFormat="false" ht="15.75" hidden="false" customHeight="false" outlineLevel="0" collapsed="false">
      <c r="A865" s="296"/>
      <c r="B865" s="296"/>
      <c r="C865" s="296"/>
      <c r="D865" s="296"/>
      <c r="E865" s="296"/>
      <c r="F865" s="296"/>
      <c r="G865" s="296"/>
      <c r="H865" s="296"/>
      <c r="I865" s="296"/>
      <c r="J865" s="296"/>
      <c r="K865" s="296"/>
      <c r="L865" s="296"/>
      <c r="M865" s="296"/>
      <c r="N865" s="296"/>
      <c r="O865" s="296"/>
      <c r="P865" s="296"/>
      <c r="Q865" s="296"/>
      <c r="R865" s="296"/>
      <c r="S865" s="296"/>
      <c r="T865" s="296"/>
      <c r="U865" s="296"/>
      <c r="V865" s="347"/>
      <c r="W865" s="296"/>
      <c r="X865" s="296"/>
      <c r="Y865" s="296"/>
      <c r="Z865" s="296"/>
      <c r="AA865" s="296"/>
      <c r="AB865" s="296"/>
      <c r="AC865" s="296"/>
      <c r="AD865" s="296"/>
      <c r="AE865" s="296"/>
      <c r="AF865" s="296"/>
      <c r="AG865" s="296"/>
      <c r="AH865" s="296"/>
      <c r="AI865" s="296"/>
      <c r="AJ865" s="296"/>
      <c r="AK865" s="296"/>
      <c r="AL865" s="296"/>
      <c r="AM865" s="296"/>
      <c r="AN865" s="296"/>
      <c r="AO865" s="296"/>
      <c r="AP865" s="296"/>
      <c r="AQ865" s="296"/>
      <c r="AR865" s="296"/>
      <c r="AS865" s="296"/>
      <c r="AT865" s="296"/>
      <c r="AU865" s="296"/>
      <c r="AV865" s="296"/>
      <c r="AW865" s="296"/>
      <c r="AX865" s="296"/>
      <c r="AY865" s="296"/>
      <c r="AZ865" s="296"/>
      <c r="BA865" s="296"/>
      <c r="BB865" s="296"/>
      <c r="BC865" s="296"/>
      <c r="BD865" s="296"/>
      <c r="BE865" s="296"/>
      <c r="BF865" s="296"/>
      <c r="BG865" s="296"/>
      <c r="BH865" s="296"/>
      <c r="BI865" s="296"/>
      <c r="BJ865" s="296"/>
    </row>
    <row r="866" customFormat="false" ht="15.75" hidden="false" customHeight="false" outlineLevel="0" collapsed="false">
      <c r="A866" s="296"/>
      <c r="B866" s="296"/>
      <c r="C866" s="296"/>
      <c r="D866" s="296"/>
      <c r="E866" s="296"/>
      <c r="F866" s="296"/>
      <c r="G866" s="296"/>
      <c r="H866" s="296"/>
      <c r="I866" s="296"/>
      <c r="J866" s="296"/>
      <c r="K866" s="296"/>
      <c r="L866" s="296"/>
      <c r="M866" s="296"/>
      <c r="N866" s="296"/>
      <c r="O866" s="296"/>
      <c r="P866" s="296"/>
      <c r="Q866" s="296"/>
      <c r="R866" s="296"/>
      <c r="S866" s="296"/>
      <c r="T866" s="296"/>
      <c r="U866" s="296"/>
      <c r="V866" s="347"/>
      <c r="W866" s="296"/>
      <c r="X866" s="296"/>
      <c r="Y866" s="296"/>
      <c r="Z866" s="296"/>
      <c r="AA866" s="296"/>
      <c r="AB866" s="296"/>
      <c r="AC866" s="296"/>
      <c r="AD866" s="296"/>
      <c r="AE866" s="296"/>
      <c r="AF866" s="296"/>
      <c r="AG866" s="296"/>
      <c r="AH866" s="296"/>
      <c r="AI866" s="296"/>
      <c r="AJ866" s="296"/>
      <c r="AK866" s="296"/>
      <c r="AL866" s="296"/>
      <c r="AM866" s="296"/>
      <c r="AN866" s="296"/>
      <c r="AO866" s="296"/>
      <c r="AP866" s="296"/>
      <c r="AQ866" s="296"/>
      <c r="AR866" s="296"/>
      <c r="AS866" s="296"/>
      <c r="AT866" s="296"/>
      <c r="AU866" s="296"/>
      <c r="AV866" s="296"/>
      <c r="AW866" s="296"/>
      <c r="AX866" s="296"/>
      <c r="AY866" s="296"/>
      <c r="AZ866" s="296"/>
      <c r="BA866" s="296"/>
      <c r="BB866" s="296"/>
      <c r="BC866" s="296"/>
      <c r="BD866" s="296"/>
      <c r="BE866" s="296"/>
      <c r="BF866" s="296"/>
      <c r="BG866" s="296"/>
      <c r="BH866" s="296"/>
      <c r="BI866" s="296"/>
      <c r="BJ866" s="296"/>
    </row>
    <row r="867" customFormat="false" ht="15.75" hidden="false" customHeight="false" outlineLevel="0" collapsed="false">
      <c r="A867" s="296"/>
      <c r="B867" s="296"/>
      <c r="C867" s="296"/>
      <c r="D867" s="296"/>
      <c r="E867" s="296"/>
      <c r="F867" s="296"/>
      <c r="G867" s="296"/>
      <c r="H867" s="296"/>
      <c r="I867" s="296"/>
      <c r="J867" s="296"/>
      <c r="K867" s="296"/>
      <c r="L867" s="296"/>
      <c r="M867" s="296"/>
      <c r="N867" s="296"/>
      <c r="O867" s="296"/>
      <c r="P867" s="296"/>
      <c r="Q867" s="296"/>
      <c r="R867" s="296"/>
      <c r="S867" s="296"/>
      <c r="T867" s="296"/>
      <c r="U867" s="296"/>
      <c r="V867" s="347"/>
      <c r="W867" s="296"/>
      <c r="X867" s="296"/>
      <c r="Y867" s="296"/>
      <c r="Z867" s="296"/>
      <c r="AA867" s="296"/>
      <c r="AB867" s="296"/>
      <c r="AC867" s="296"/>
      <c r="AD867" s="296"/>
      <c r="AE867" s="296"/>
      <c r="AF867" s="296"/>
      <c r="AG867" s="296"/>
      <c r="AH867" s="296"/>
      <c r="AI867" s="296"/>
      <c r="AJ867" s="296"/>
      <c r="AK867" s="296"/>
      <c r="AL867" s="296"/>
      <c r="AM867" s="296"/>
      <c r="AN867" s="296"/>
      <c r="AO867" s="296"/>
      <c r="AP867" s="296"/>
      <c r="AQ867" s="296"/>
      <c r="AR867" s="296"/>
      <c r="AS867" s="296"/>
      <c r="AT867" s="296"/>
      <c r="AU867" s="296"/>
      <c r="AV867" s="296"/>
      <c r="AW867" s="296"/>
      <c r="AX867" s="296"/>
      <c r="AY867" s="296"/>
      <c r="AZ867" s="296"/>
      <c r="BA867" s="296"/>
      <c r="BB867" s="296"/>
      <c r="BC867" s="296"/>
      <c r="BD867" s="296"/>
      <c r="BE867" s="296"/>
      <c r="BF867" s="296"/>
      <c r="BG867" s="296"/>
      <c r="BH867" s="296"/>
      <c r="BI867" s="296"/>
      <c r="BJ867" s="296"/>
    </row>
    <row r="868" customFormat="false" ht="15.75" hidden="false" customHeight="false" outlineLevel="0" collapsed="false">
      <c r="A868" s="296"/>
      <c r="B868" s="296"/>
      <c r="C868" s="296"/>
      <c r="D868" s="296"/>
      <c r="E868" s="296"/>
      <c r="F868" s="296"/>
      <c r="G868" s="296"/>
      <c r="H868" s="296"/>
      <c r="I868" s="296"/>
      <c r="J868" s="296"/>
      <c r="K868" s="296"/>
      <c r="L868" s="296"/>
      <c r="M868" s="296"/>
      <c r="N868" s="296"/>
      <c r="O868" s="296"/>
      <c r="P868" s="296"/>
      <c r="Q868" s="296"/>
      <c r="R868" s="296"/>
      <c r="S868" s="296"/>
      <c r="T868" s="296"/>
      <c r="U868" s="296"/>
      <c r="V868" s="347"/>
      <c r="W868" s="296"/>
      <c r="X868" s="296"/>
      <c r="Y868" s="296"/>
      <c r="Z868" s="296"/>
      <c r="AA868" s="296"/>
      <c r="AB868" s="296"/>
      <c r="AC868" s="296"/>
      <c r="AD868" s="296"/>
      <c r="AE868" s="296"/>
      <c r="AF868" s="296"/>
      <c r="AG868" s="296"/>
      <c r="AH868" s="296"/>
      <c r="AI868" s="296"/>
      <c r="AJ868" s="296"/>
      <c r="AK868" s="296"/>
      <c r="AL868" s="296"/>
      <c r="AM868" s="296"/>
      <c r="AN868" s="296"/>
      <c r="AO868" s="296"/>
      <c r="AP868" s="296"/>
      <c r="AQ868" s="296"/>
      <c r="AR868" s="296"/>
      <c r="AS868" s="296"/>
      <c r="AT868" s="296"/>
      <c r="AU868" s="296"/>
      <c r="AV868" s="296"/>
      <c r="AW868" s="296"/>
      <c r="AX868" s="296"/>
      <c r="AY868" s="296"/>
      <c r="AZ868" s="296"/>
      <c r="BA868" s="296"/>
      <c r="BB868" s="296"/>
      <c r="BC868" s="296"/>
      <c r="BD868" s="296"/>
      <c r="BE868" s="296"/>
      <c r="BF868" s="296"/>
      <c r="BG868" s="296"/>
      <c r="BH868" s="296"/>
      <c r="BI868" s="296"/>
      <c r="BJ868" s="296"/>
    </row>
    <row r="869" customFormat="false" ht="15.75" hidden="false" customHeight="false" outlineLevel="0" collapsed="false">
      <c r="A869" s="296"/>
      <c r="B869" s="296"/>
      <c r="C869" s="296"/>
      <c r="D869" s="296"/>
      <c r="E869" s="296"/>
      <c r="F869" s="296"/>
      <c r="G869" s="296"/>
      <c r="H869" s="296"/>
      <c r="I869" s="296"/>
      <c r="J869" s="296"/>
      <c r="K869" s="296"/>
      <c r="L869" s="296"/>
      <c r="M869" s="296"/>
      <c r="N869" s="296"/>
      <c r="O869" s="296"/>
      <c r="P869" s="296"/>
      <c r="Q869" s="296"/>
      <c r="R869" s="296"/>
      <c r="S869" s="296"/>
      <c r="T869" s="296"/>
      <c r="U869" s="296"/>
      <c r="V869" s="347"/>
      <c r="W869" s="296"/>
      <c r="X869" s="296"/>
      <c r="Y869" s="296"/>
      <c r="Z869" s="296"/>
      <c r="AA869" s="296"/>
      <c r="AB869" s="296"/>
      <c r="AC869" s="296"/>
      <c r="AD869" s="296"/>
      <c r="AE869" s="296"/>
      <c r="AF869" s="296"/>
      <c r="AG869" s="296"/>
      <c r="AH869" s="296"/>
      <c r="AI869" s="296"/>
      <c r="AJ869" s="296"/>
      <c r="AK869" s="296"/>
      <c r="AL869" s="296"/>
      <c r="AM869" s="296"/>
      <c r="AN869" s="296"/>
      <c r="AO869" s="296"/>
      <c r="AP869" s="296"/>
      <c r="AQ869" s="296"/>
      <c r="AR869" s="296"/>
      <c r="AS869" s="296"/>
      <c r="AT869" s="296"/>
      <c r="AU869" s="296"/>
      <c r="AV869" s="296"/>
      <c r="AW869" s="296"/>
      <c r="AX869" s="296"/>
      <c r="AY869" s="296"/>
      <c r="AZ869" s="296"/>
      <c r="BA869" s="296"/>
      <c r="BB869" s="296"/>
      <c r="BC869" s="296"/>
      <c r="BD869" s="296"/>
      <c r="BE869" s="296"/>
      <c r="BF869" s="296"/>
      <c r="BG869" s="296"/>
      <c r="BH869" s="296"/>
      <c r="BI869" s="296"/>
      <c r="BJ869" s="296"/>
    </row>
    <row r="870" customFormat="false" ht="15.75" hidden="false" customHeight="false" outlineLevel="0" collapsed="false">
      <c r="A870" s="296"/>
      <c r="B870" s="296"/>
      <c r="C870" s="296"/>
      <c r="D870" s="296"/>
      <c r="E870" s="296"/>
      <c r="F870" s="296"/>
      <c r="G870" s="296"/>
      <c r="H870" s="296"/>
      <c r="I870" s="296"/>
      <c r="J870" s="296"/>
      <c r="K870" s="296"/>
      <c r="L870" s="296"/>
      <c r="M870" s="296"/>
      <c r="N870" s="296"/>
      <c r="O870" s="296"/>
      <c r="P870" s="296"/>
      <c r="Q870" s="296"/>
      <c r="R870" s="296"/>
      <c r="S870" s="296"/>
      <c r="T870" s="296"/>
      <c r="U870" s="296"/>
      <c r="V870" s="347"/>
      <c r="W870" s="296"/>
      <c r="X870" s="296"/>
      <c r="Y870" s="296"/>
      <c r="Z870" s="296"/>
      <c r="AA870" s="296"/>
      <c r="AB870" s="296"/>
      <c r="AC870" s="296"/>
      <c r="AD870" s="296"/>
      <c r="AE870" s="296"/>
      <c r="AF870" s="296"/>
      <c r="AG870" s="296"/>
      <c r="AH870" s="296"/>
      <c r="AI870" s="296"/>
      <c r="AJ870" s="296"/>
      <c r="AK870" s="296"/>
      <c r="AL870" s="296"/>
      <c r="AM870" s="296"/>
      <c r="AN870" s="296"/>
      <c r="AO870" s="296"/>
      <c r="AP870" s="296"/>
      <c r="AQ870" s="296"/>
      <c r="AR870" s="296"/>
      <c r="AS870" s="296"/>
      <c r="AT870" s="296"/>
      <c r="AU870" s="296"/>
      <c r="AV870" s="296"/>
      <c r="AW870" s="296"/>
      <c r="AX870" s="296"/>
      <c r="AY870" s="296"/>
      <c r="AZ870" s="296"/>
      <c r="BA870" s="296"/>
      <c r="BB870" s="296"/>
      <c r="BC870" s="296"/>
      <c r="BD870" s="296"/>
      <c r="BE870" s="296"/>
      <c r="BF870" s="296"/>
      <c r="BG870" s="296"/>
      <c r="BH870" s="296"/>
      <c r="BI870" s="296"/>
      <c r="BJ870" s="296"/>
    </row>
    <row r="871" customFormat="false" ht="15.75" hidden="false" customHeight="false" outlineLevel="0" collapsed="false">
      <c r="A871" s="296"/>
      <c r="B871" s="296"/>
      <c r="C871" s="296"/>
      <c r="D871" s="296"/>
      <c r="E871" s="296"/>
      <c r="F871" s="296"/>
      <c r="G871" s="296"/>
      <c r="H871" s="296"/>
      <c r="I871" s="296"/>
      <c r="J871" s="296"/>
      <c r="K871" s="296"/>
      <c r="L871" s="296"/>
      <c r="M871" s="296"/>
      <c r="N871" s="296"/>
      <c r="O871" s="296"/>
      <c r="P871" s="296"/>
      <c r="Q871" s="296"/>
      <c r="R871" s="296"/>
      <c r="S871" s="296"/>
      <c r="T871" s="296"/>
      <c r="U871" s="296"/>
      <c r="V871" s="347"/>
      <c r="W871" s="296"/>
      <c r="X871" s="296"/>
      <c r="Y871" s="296"/>
      <c r="Z871" s="296"/>
      <c r="AA871" s="296"/>
      <c r="AB871" s="296"/>
      <c r="AC871" s="296"/>
      <c r="AD871" s="296"/>
      <c r="AE871" s="296"/>
      <c r="AF871" s="296"/>
      <c r="AG871" s="296"/>
      <c r="AH871" s="296"/>
      <c r="AI871" s="296"/>
      <c r="AJ871" s="296"/>
      <c r="AK871" s="296"/>
      <c r="AL871" s="296"/>
      <c r="AM871" s="296"/>
      <c r="AN871" s="296"/>
      <c r="AO871" s="296"/>
      <c r="AP871" s="296"/>
      <c r="AQ871" s="296"/>
      <c r="AR871" s="296"/>
      <c r="AS871" s="296"/>
      <c r="AT871" s="296"/>
      <c r="AU871" s="296"/>
      <c r="AV871" s="296"/>
      <c r="AW871" s="296"/>
      <c r="AX871" s="296"/>
      <c r="AY871" s="296"/>
      <c r="AZ871" s="296"/>
      <c r="BA871" s="296"/>
      <c r="BB871" s="296"/>
      <c r="BC871" s="296"/>
      <c r="BD871" s="296"/>
      <c r="BE871" s="296"/>
      <c r="BF871" s="296"/>
      <c r="BG871" s="296"/>
      <c r="BH871" s="296"/>
      <c r="BI871" s="296"/>
      <c r="BJ871" s="296"/>
    </row>
    <row r="872" customFormat="false" ht="15.75" hidden="false" customHeight="false" outlineLevel="0" collapsed="false">
      <c r="A872" s="296"/>
      <c r="B872" s="296"/>
      <c r="C872" s="296"/>
      <c r="D872" s="296"/>
      <c r="E872" s="296"/>
      <c r="F872" s="296"/>
      <c r="G872" s="296"/>
      <c r="H872" s="296"/>
      <c r="I872" s="296"/>
      <c r="J872" s="296"/>
      <c r="K872" s="296"/>
      <c r="L872" s="296"/>
      <c r="M872" s="296"/>
      <c r="N872" s="296"/>
      <c r="O872" s="296"/>
      <c r="P872" s="296"/>
      <c r="Q872" s="296"/>
      <c r="R872" s="296"/>
      <c r="S872" s="296"/>
      <c r="T872" s="296"/>
      <c r="U872" s="296"/>
      <c r="V872" s="347"/>
      <c r="W872" s="296"/>
      <c r="X872" s="296"/>
      <c r="Y872" s="296"/>
      <c r="Z872" s="296"/>
      <c r="AA872" s="296"/>
      <c r="AB872" s="296"/>
      <c r="AC872" s="296"/>
      <c r="AD872" s="296"/>
      <c r="AE872" s="296"/>
      <c r="AF872" s="296"/>
      <c r="AG872" s="296"/>
      <c r="AH872" s="296"/>
      <c r="AI872" s="296"/>
      <c r="AJ872" s="296"/>
      <c r="AK872" s="296"/>
      <c r="AL872" s="296"/>
      <c r="AM872" s="296"/>
      <c r="AN872" s="296"/>
      <c r="AO872" s="296"/>
      <c r="AP872" s="296"/>
      <c r="AQ872" s="296"/>
      <c r="AR872" s="296"/>
      <c r="AS872" s="296"/>
      <c r="AT872" s="296"/>
      <c r="AU872" s="296"/>
      <c r="AV872" s="296"/>
      <c r="AW872" s="296"/>
      <c r="AX872" s="296"/>
      <c r="AY872" s="296"/>
      <c r="AZ872" s="296"/>
      <c r="BA872" s="296"/>
      <c r="BB872" s="296"/>
      <c r="BC872" s="296"/>
      <c r="BD872" s="296"/>
      <c r="BE872" s="296"/>
      <c r="BF872" s="296"/>
      <c r="BG872" s="296"/>
      <c r="BH872" s="296"/>
      <c r="BI872" s="296"/>
      <c r="BJ872" s="296"/>
    </row>
    <row r="873" customFormat="false" ht="15.75" hidden="false" customHeight="false" outlineLevel="0" collapsed="false">
      <c r="A873" s="296"/>
      <c r="B873" s="296"/>
      <c r="C873" s="296"/>
      <c r="D873" s="296"/>
      <c r="E873" s="296"/>
      <c r="F873" s="296"/>
      <c r="G873" s="296"/>
      <c r="H873" s="296"/>
      <c r="I873" s="296"/>
      <c r="J873" s="296"/>
      <c r="K873" s="296"/>
      <c r="L873" s="296"/>
      <c r="M873" s="296"/>
      <c r="N873" s="296"/>
      <c r="O873" s="296"/>
      <c r="P873" s="296"/>
      <c r="Q873" s="296"/>
      <c r="R873" s="296"/>
      <c r="S873" s="296"/>
      <c r="T873" s="296"/>
      <c r="U873" s="296"/>
      <c r="V873" s="347"/>
      <c r="W873" s="296"/>
      <c r="X873" s="296"/>
      <c r="Y873" s="296"/>
      <c r="Z873" s="296"/>
      <c r="AA873" s="296"/>
      <c r="AB873" s="296"/>
      <c r="AC873" s="296"/>
      <c r="AD873" s="296"/>
      <c r="AE873" s="296"/>
      <c r="AF873" s="296"/>
      <c r="AG873" s="296"/>
      <c r="AH873" s="296"/>
      <c r="AI873" s="296"/>
      <c r="AJ873" s="296"/>
      <c r="AK873" s="296"/>
      <c r="AL873" s="296"/>
      <c r="AM873" s="296"/>
      <c r="AN873" s="296"/>
      <c r="AO873" s="296"/>
      <c r="AP873" s="296"/>
      <c r="AQ873" s="296"/>
      <c r="AR873" s="296"/>
      <c r="AS873" s="296"/>
      <c r="AT873" s="296"/>
      <c r="AU873" s="296"/>
      <c r="AV873" s="296"/>
      <c r="AW873" s="296"/>
      <c r="AX873" s="296"/>
      <c r="AY873" s="296"/>
      <c r="AZ873" s="296"/>
      <c r="BA873" s="296"/>
      <c r="BB873" s="296"/>
      <c r="BC873" s="296"/>
      <c r="BD873" s="296"/>
      <c r="BE873" s="296"/>
      <c r="BF873" s="296"/>
      <c r="BG873" s="296"/>
      <c r="BH873" s="296"/>
      <c r="BI873" s="296"/>
      <c r="BJ873" s="296"/>
    </row>
    <row r="874" customFormat="false" ht="15.75" hidden="false" customHeight="false" outlineLevel="0" collapsed="false">
      <c r="A874" s="296"/>
      <c r="B874" s="296"/>
      <c r="C874" s="296"/>
      <c r="D874" s="296"/>
      <c r="E874" s="296"/>
      <c r="F874" s="296"/>
      <c r="G874" s="296"/>
      <c r="H874" s="296"/>
      <c r="I874" s="296"/>
      <c r="J874" s="296"/>
      <c r="K874" s="296"/>
      <c r="L874" s="296"/>
      <c r="M874" s="296"/>
      <c r="N874" s="296"/>
      <c r="O874" s="296"/>
      <c r="P874" s="296"/>
      <c r="Q874" s="296"/>
      <c r="R874" s="296"/>
      <c r="S874" s="296"/>
      <c r="T874" s="296"/>
      <c r="U874" s="296"/>
      <c r="V874" s="347"/>
      <c r="W874" s="296"/>
      <c r="X874" s="296"/>
      <c r="Y874" s="296"/>
      <c r="Z874" s="296"/>
      <c r="AA874" s="296"/>
      <c r="AB874" s="296"/>
      <c r="AC874" s="296"/>
      <c r="AD874" s="296"/>
      <c r="AE874" s="296"/>
      <c r="AF874" s="296"/>
      <c r="AG874" s="296"/>
      <c r="AH874" s="296"/>
      <c r="AI874" s="296"/>
      <c r="AJ874" s="296"/>
      <c r="AK874" s="296"/>
      <c r="AL874" s="296"/>
      <c r="AM874" s="296"/>
      <c r="AN874" s="296"/>
      <c r="AO874" s="296"/>
      <c r="AP874" s="296"/>
      <c r="AQ874" s="296"/>
      <c r="AR874" s="296"/>
      <c r="AS874" s="296"/>
      <c r="AT874" s="296"/>
      <c r="AU874" s="296"/>
      <c r="AV874" s="296"/>
      <c r="AW874" s="296"/>
      <c r="AX874" s="296"/>
      <c r="AY874" s="296"/>
      <c r="AZ874" s="296"/>
      <c r="BA874" s="296"/>
      <c r="BB874" s="296"/>
      <c r="BC874" s="296"/>
      <c r="BD874" s="296"/>
      <c r="BE874" s="296"/>
      <c r="BF874" s="296"/>
      <c r="BG874" s="296"/>
      <c r="BH874" s="296"/>
      <c r="BI874" s="296"/>
      <c r="BJ874" s="296"/>
    </row>
    <row r="875" customFormat="false" ht="15.75" hidden="false" customHeight="false" outlineLevel="0" collapsed="false">
      <c r="A875" s="296"/>
      <c r="B875" s="296"/>
      <c r="C875" s="296"/>
      <c r="D875" s="296"/>
      <c r="E875" s="296"/>
      <c r="F875" s="296"/>
      <c r="G875" s="296"/>
      <c r="H875" s="296"/>
      <c r="I875" s="296"/>
      <c r="J875" s="296"/>
      <c r="K875" s="296"/>
      <c r="L875" s="296"/>
      <c r="M875" s="296"/>
      <c r="N875" s="296"/>
      <c r="O875" s="296"/>
      <c r="P875" s="296"/>
      <c r="Q875" s="296"/>
      <c r="R875" s="296"/>
      <c r="S875" s="296"/>
      <c r="T875" s="296"/>
      <c r="U875" s="296"/>
      <c r="V875" s="347"/>
      <c r="W875" s="296"/>
      <c r="X875" s="296"/>
      <c r="Y875" s="296"/>
      <c r="Z875" s="296"/>
      <c r="AA875" s="296"/>
      <c r="AB875" s="296"/>
      <c r="AC875" s="296"/>
      <c r="AD875" s="296"/>
      <c r="AE875" s="296"/>
      <c r="AF875" s="296"/>
      <c r="AG875" s="296"/>
      <c r="AH875" s="296"/>
      <c r="AI875" s="296"/>
      <c r="AJ875" s="296"/>
      <c r="AK875" s="296"/>
      <c r="AL875" s="296"/>
      <c r="AM875" s="296"/>
      <c r="AN875" s="296"/>
      <c r="AO875" s="296"/>
      <c r="AP875" s="296"/>
      <c r="AQ875" s="296"/>
      <c r="AR875" s="296"/>
      <c r="AS875" s="296"/>
      <c r="AT875" s="296"/>
      <c r="AU875" s="296"/>
      <c r="AV875" s="296"/>
      <c r="AW875" s="296"/>
      <c r="AX875" s="296"/>
      <c r="AY875" s="296"/>
      <c r="AZ875" s="296"/>
      <c r="BA875" s="296"/>
      <c r="BB875" s="296"/>
      <c r="BC875" s="296"/>
      <c r="BD875" s="296"/>
      <c r="BE875" s="296"/>
      <c r="BF875" s="296"/>
      <c r="BG875" s="296"/>
      <c r="BH875" s="296"/>
      <c r="BI875" s="296"/>
      <c r="BJ875" s="296"/>
    </row>
    <row r="876" customFormat="false" ht="15.75" hidden="false" customHeight="false" outlineLevel="0" collapsed="false">
      <c r="A876" s="296"/>
      <c r="B876" s="296"/>
      <c r="C876" s="296"/>
      <c r="D876" s="296"/>
      <c r="E876" s="296"/>
      <c r="F876" s="296"/>
      <c r="G876" s="296"/>
      <c r="H876" s="296"/>
      <c r="I876" s="296"/>
      <c r="J876" s="296"/>
      <c r="K876" s="296"/>
      <c r="L876" s="296"/>
      <c r="M876" s="296"/>
      <c r="N876" s="296"/>
      <c r="O876" s="296"/>
      <c r="P876" s="296"/>
      <c r="Q876" s="296"/>
      <c r="R876" s="296"/>
      <c r="S876" s="296"/>
      <c r="T876" s="296"/>
      <c r="U876" s="296"/>
      <c r="V876" s="347"/>
      <c r="W876" s="296"/>
      <c r="X876" s="296"/>
      <c r="Y876" s="296"/>
      <c r="Z876" s="296"/>
      <c r="AA876" s="296"/>
      <c r="AB876" s="296"/>
      <c r="AC876" s="296"/>
      <c r="AD876" s="296"/>
      <c r="AE876" s="296"/>
      <c r="AF876" s="296"/>
      <c r="AG876" s="296"/>
      <c r="AH876" s="296"/>
      <c r="AI876" s="296"/>
      <c r="AJ876" s="296"/>
      <c r="AK876" s="296"/>
      <c r="AL876" s="296"/>
      <c r="AM876" s="296"/>
      <c r="AN876" s="296"/>
      <c r="AO876" s="296"/>
      <c r="AP876" s="296"/>
      <c r="AQ876" s="296"/>
      <c r="AR876" s="296"/>
      <c r="AS876" s="296"/>
      <c r="AT876" s="296"/>
      <c r="AU876" s="296"/>
      <c r="AV876" s="296"/>
      <c r="AW876" s="296"/>
      <c r="AX876" s="296"/>
      <c r="AY876" s="296"/>
      <c r="AZ876" s="296"/>
      <c r="BA876" s="296"/>
      <c r="BB876" s="296"/>
      <c r="BC876" s="296"/>
      <c r="BD876" s="296"/>
      <c r="BE876" s="296"/>
      <c r="BF876" s="296"/>
      <c r="BG876" s="296"/>
      <c r="BH876" s="296"/>
      <c r="BI876" s="296"/>
      <c r="BJ876" s="296"/>
    </row>
    <row r="877" customFormat="false" ht="15.75" hidden="false" customHeight="false" outlineLevel="0" collapsed="false">
      <c r="A877" s="296"/>
      <c r="B877" s="296"/>
      <c r="C877" s="296"/>
      <c r="D877" s="296"/>
      <c r="E877" s="296"/>
      <c r="F877" s="296"/>
      <c r="G877" s="296"/>
      <c r="H877" s="296"/>
      <c r="I877" s="296"/>
      <c r="J877" s="296"/>
      <c r="K877" s="296"/>
      <c r="L877" s="296"/>
      <c r="M877" s="296"/>
      <c r="N877" s="296"/>
      <c r="O877" s="296"/>
      <c r="P877" s="296"/>
      <c r="Q877" s="296"/>
      <c r="R877" s="296"/>
      <c r="S877" s="296"/>
      <c r="T877" s="296"/>
      <c r="U877" s="296"/>
      <c r="V877" s="347"/>
      <c r="W877" s="296"/>
      <c r="X877" s="296"/>
      <c r="Y877" s="296"/>
      <c r="Z877" s="296"/>
      <c r="AA877" s="296"/>
      <c r="AB877" s="296"/>
      <c r="AC877" s="296"/>
      <c r="AD877" s="296"/>
      <c r="AE877" s="296"/>
      <c r="AF877" s="296"/>
      <c r="AG877" s="296"/>
      <c r="AH877" s="296"/>
      <c r="AI877" s="296"/>
      <c r="AJ877" s="296"/>
      <c r="AK877" s="296"/>
      <c r="AL877" s="296"/>
      <c r="AM877" s="296"/>
      <c r="AN877" s="296"/>
      <c r="AO877" s="296"/>
      <c r="AP877" s="296"/>
      <c r="AQ877" s="296"/>
      <c r="AR877" s="296"/>
      <c r="AS877" s="296"/>
      <c r="AT877" s="296"/>
      <c r="AU877" s="296"/>
      <c r="AV877" s="296"/>
      <c r="AW877" s="296"/>
      <c r="AX877" s="296"/>
      <c r="AY877" s="296"/>
      <c r="AZ877" s="296"/>
      <c r="BA877" s="296"/>
      <c r="BB877" s="296"/>
      <c r="BC877" s="296"/>
      <c r="BD877" s="296"/>
      <c r="BE877" s="296"/>
      <c r="BF877" s="296"/>
      <c r="BG877" s="296"/>
      <c r="BH877" s="296"/>
      <c r="BI877" s="296"/>
      <c r="BJ877" s="296"/>
    </row>
    <row r="878" customFormat="false" ht="15.75" hidden="false" customHeight="false" outlineLevel="0" collapsed="false">
      <c r="A878" s="296"/>
      <c r="B878" s="296"/>
      <c r="C878" s="296"/>
      <c r="D878" s="296"/>
      <c r="E878" s="296"/>
      <c r="F878" s="296"/>
      <c r="G878" s="296"/>
      <c r="H878" s="296"/>
      <c r="I878" s="296"/>
      <c r="J878" s="296"/>
      <c r="K878" s="296"/>
      <c r="L878" s="296"/>
      <c r="M878" s="296"/>
      <c r="N878" s="296"/>
      <c r="O878" s="296"/>
      <c r="P878" s="296"/>
      <c r="Q878" s="296"/>
      <c r="R878" s="296"/>
      <c r="S878" s="296"/>
      <c r="T878" s="296"/>
      <c r="U878" s="296"/>
      <c r="V878" s="347"/>
      <c r="W878" s="296"/>
      <c r="X878" s="296"/>
      <c r="Y878" s="296"/>
      <c r="Z878" s="296"/>
      <c r="AA878" s="296"/>
      <c r="AB878" s="296"/>
      <c r="AC878" s="296"/>
      <c r="AD878" s="296"/>
      <c r="AE878" s="296"/>
      <c r="AF878" s="296"/>
      <c r="AG878" s="296"/>
      <c r="AH878" s="296"/>
      <c r="AI878" s="296"/>
      <c r="AJ878" s="296"/>
      <c r="AK878" s="296"/>
      <c r="AL878" s="296"/>
      <c r="AM878" s="296"/>
      <c r="AN878" s="296"/>
      <c r="AO878" s="296"/>
      <c r="AP878" s="296"/>
      <c r="AQ878" s="296"/>
      <c r="AR878" s="296"/>
      <c r="AS878" s="296"/>
      <c r="AT878" s="296"/>
      <c r="AU878" s="296"/>
      <c r="AV878" s="296"/>
      <c r="AW878" s="296"/>
      <c r="AX878" s="296"/>
      <c r="AY878" s="296"/>
      <c r="AZ878" s="296"/>
      <c r="BA878" s="296"/>
      <c r="BB878" s="296"/>
      <c r="BC878" s="296"/>
      <c r="BD878" s="296"/>
      <c r="BE878" s="296"/>
      <c r="BF878" s="296"/>
      <c r="BG878" s="296"/>
      <c r="BH878" s="296"/>
      <c r="BI878" s="296"/>
      <c r="BJ878" s="296"/>
    </row>
    <row r="879" customFormat="false" ht="15.75" hidden="false" customHeight="false" outlineLevel="0" collapsed="false">
      <c r="A879" s="296"/>
      <c r="B879" s="296"/>
      <c r="C879" s="296"/>
      <c r="D879" s="296"/>
      <c r="E879" s="296"/>
      <c r="F879" s="296"/>
      <c r="G879" s="296"/>
      <c r="H879" s="296"/>
      <c r="I879" s="296"/>
      <c r="J879" s="296"/>
      <c r="K879" s="296"/>
      <c r="L879" s="296"/>
      <c r="M879" s="296"/>
      <c r="N879" s="296"/>
      <c r="O879" s="296"/>
      <c r="P879" s="296"/>
      <c r="Q879" s="296"/>
      <c r="R879" s="296"/>
      <c r="S879" s="296"/>
      <c r="T879" s="296"/>
      <c r="U879" s="296"/>
      <c r="V879" s="347"/>
      <c r="W879" s="296"/>
      <c r="X879" s="296"/>
      <c r="Y879" s="296"/>
      <c r="Z879" s="296"/>
      <c r="AA879" s="296"/>
      <c r="AB879" s="296"/>
      <c r="AC879" s="296"/>
      <c r="AD879" s="296"/>
      <c r="AE879" s="296"/>
      <c r="AF879" s="296"/>
      <c r="AG879" s="296"/>
      <c r="AH879" s="296"/>
      <c r="AI879" s="296"/>
      <c r="AJ879" s="296"/>
      <c r="AK879" s="296"/>
      <c r="AL879" s="296"/>
      <c r="AM879" s="296"/>
      <c r="AN879" s="296"/>
      <c r="AO879" s="296"/>
      <c r="AP879" s="296"/>
      <c r="AQ879" s="296"/>
      <c r="AR879" s="296"/>
      <c r="AS879" s="296"/>
      <c r="AT879" s="296"/>
      <c r="AU879" s="296"/>
      <c r="AV879" s="296"/>
      <c r="AW879" s="296"/>
      <c r="AX879" s="296"/>
      <c r="AY879" s="296"/>
      <c r="AZ879" s="296"/>
      <c r="BA879" s="296"/>
      <c r="BB879" s="296"/>
      <c r="BC879" s="296"/>
      <c r="BD879" s="296"/>
      <c r="BE879" s="296"/>
      <c r="BF879" s="296"/>
      <c r="BG879" s="296"/>
      <c r="BH879" s="296"/>
      <c r="BI879" s="296"/>
      <c r="BJ879" s="296"/>
    </row>
    <row r="880" customFormat="false" ht="15.75" hidden="false" customHeight="false" outlineLevel="0" collapsed="false">
      <c r="A880" s="296"/>
      <c r="B880" s="296"/>
      <c r="C880" s="296"/>
      <c r="D880" s="296"/>
      <c r="E880" s="296"/>
      <c r="F880" s="296"/>
      <c r="G880" s="296"/>
      <c r="H880" s="296"/>
      <c r="I880" s="296"/>
      <c r="J880" s="296"/>
      <c r="K880" s="296"/>
      <c r="L880" s="296"/>
      <c r="M880" s="296"/>
      <c r="N880" s="296"/>
      <c r="O880" s="296"/>
      <c r="P880" s="296"/>
      <c r="Q880" s="296"/>
      <c r="R880" s="296"/>
      <c r="S880" s="296"/>
      <c r="T880" s="296"/>
      <c r="U880" s="296"/>
      <c r="V880" s="347"/>
      <c r="W880" s="296"/>
      <c r="X880" s="296"/>
      <c r="Y880" s="296"/>
      <c r="Z880" s="296"/>
      <c r="AA880" s="296"/>
      <c r="AB880" s="296"/>
      <c r="AC880" s="296"/>
      <c r="AD880" s="296"/>
      <c r="AE880" s="296"/>
      <c r="AF880" s="296"/>
      <c r="AG880" s="296"/>
      <c r="AH880" s="296"/>
      <c r="AI880" s="296"/>
      <c r="AJ880" s="296"/>
      <c r="AK880" s="296"/>
      <c r="AL880" s="296"/>
      <c r="AM880" s="296"/>
      <c r="AN880" s="296"/>
      <c r="AO880" s="296"/>
      <c r="AP880" s="296"/>
      <c r="AQ880" s="296"/>
      <c r="AR880" s="296"/>
      <c r="AS880" s="296"/>
      <c r="AT880" s="296"/>
      <c r="AU880" s="296"/>
      <c r="AV880" s="296"/>
      <c r="AW880" s="296"/>
      <c r="AX880" s="296"/>
      <c r="AY880" s="296"/>
      <c r="AZ880" s="296"/>
      <c r="BA880" s="296"/>
      <c r="BB880" s="296"/>
      <c r="BC880" s="296"/>
      <c r="BD880" s="296"/>
      <c r="BE880" s="296"/>
      <c r="BF880" s="296"/>
      <c r="BG880" s="296"/>
      <c r="BH880" s="296"/>
      <c r="BI880" s="296"/>
      <c r="BJ880" s="296"/>
    </row>
    <row r="881" customFormat="false" ht="15.75" hidden="false" customHeight="false" outlineLevel="0" collapsed="false">
      <c r="A881" s="296"/>
      <c r="B881" s="296"/>
      <c r="C881" s="296"/>
      <c r="D881" s="296"/>
      <c r="E881" s="296"/>
      <c r="F881" s="296"/>
      <c r="G881" s="296"/>
      <c r="H881" s="296"/>
      <c r="I881" s="296"/>
      <c r="J881" s="296"/>
      <c r="K881" s="296"/>
      <c r="L881" s="296"/>
      <c r="M881" s="296"/>
      <c r="N881" s="296"/>
      <c r="O881" s="296"/>
      <c r="P881" s="296"/>
      <c r="Q881" s="296"/>
      <c r="R881" s="296"/>
      <c r="S881" s="296"/>
      <c r="T881" s="296"/>
      <c r="U881" s="296"/>
      <c r="V881" s="347"/>
      <c r="W881" s="296"/>
      <c r="X881" s="296"/>
      <c r="Y881" s="296"/>
      <c r="Z881" s="296"/>
      <c r="AA881" s="296"/>
      <c r="AB881" s="296"/>
      <c r="AC881" s="296"/>
      <c r="AD881" s="296"/>
      <c r="AE881" s="296"/>
      <c r="AF881" s="296"/>
      <c r="AG881" s="296"/>
      <c r="AH881" s="296"/>
      <c r="AI881" s="296"/>
      <c r="AJ881" s="296"/>
      <c r="AK881" s="296"/>
      <c r="AL881" s="296"/>
      <c r="AM881" s="296"/>
      <c r="AN881" s="296"/>
      <c r="AO881" s="296"/>
      <c r="AP881" s="296"/>
      <c r="AQ881" s="296"/>
      <c r="AR881" s="296"/>
      <c r="AS881" s="296"/>
      <c r="AT881" s="296"/>
      <c r="AU881" s="296"/>
      <c r="AV881" s="296"/>
      <c r="AW881" s="296"/>
      <c r="AX881" s="296"/>
      <c r="AY881" s="296"/>
      <c r="AZ881" s="296"/>
      <c r="BA881" s="296"/>
      <c r="BB881" s="296"/>
      <c r="BC881" s="296"/>
      <c r="BD881" s="296"/>
      <c r="BE881" s="296"/>
      <c r="BF881" s="296"/>
      <c r="BG881" s="296"/>
      <c r="BH881" s="296"/>
      <c r="BI881" s="296"/>
      <c r="BJ881" s="296"/>
    </row>
    <row r="882" customFormat="false" ht="15.75" hidden="false" customHeight="false" outlineLevel="0" collapsed="false">
      <c r="A882" s="296"/>
      <c r="B882" s="296"/>
      <c r="C882" s="296"/>
      <c r="D882" s="296"/>
      <c r="E882" s="296"/>
      <c r="F882" s="296"/>
      <c r="G882" s="296"/>
      <c r="H882" s="296"/>
      <c r="I882" s="296"/>
      <c r="J882" s="296"/>
      <c r="K882" s="296"/>
      <c r="L882" s="296"/>
      <c r="M882" s="296"/>
      <c r="N882" s="296"/>
      <c r="O882" s="296"/>
      <c r="P882" s="296"/>
      <c r="Q882" s="296"/>
      <c r="R882" s="296"/>
      <c r="S882" s="296"/>
      <c r="T882" s="296"/>
      <c r="U882" s="296"/>
      <c r="V882" s="347"/>
      <c r="W882" s="296"/>
      <c r="X882" s="296"/>
      <c r="Y882" s="296"/>
      <c r="Z882" s="296"/>
      <c r="AA882" s="296"/>
      <c r="AB882" s="296"/>
      <c r="AC882" s="296"/>
      <c r="AD882" s="296"/>
      <c r="AE882" s="296"/>
      <c r="AF882" s="296"/>
      <c r="AG882" s="296"/>
      <c r="AH882" s="296"/>
      <c r="AI882" s="296"/>
      <c r="AJ882" s="296"/>
      <c r="AK882" s="296"/>
      <c r="AL882" s="296"/>
      <c r="AM882" s="296"/>
      <c r="AN882" s="296"/>
      <c r="AO882" s="296"/>
      <c r="AP882" s="296"/>
      <c r="AQ882" s="296"/>
      <c r="AR882" s="296"/>
      <c r="AS882" s="296"/>
      <c r="AT882" s="296"/>
      <c r="AU882" s="296"/>
      <c r="AV882" s="296"/>
      <c r="AW882" s="296"/>
      <c r="AX882" s="296"/>
      <c r="AY882" s="296"/>
      <c r="AZ882" s="296"/>
      <c r="BA882" s="296"/>
      <c r="BB882" s="296"/>
      <c r="BC882" s="296"/>
      <c r="BD882" s="296"/>
      <c r="BE882" s="296"/>
      <c r="BF882" s="296"/>
      <c r="BG882" s="296"/>
      <c r="BH882" s="296"/>
      <c r="BI882" s="296"/>
      <c r="BJ882" s="296"/>
    </row>
    <row r="883" customFormat="false" ht="15.75" hidden="false" customHeight="false" outlineLevel="0" collapsed="false">
      <c r="A883" s="296"/>
      <c r="B883" s="296"/>
      <c r="C883" s="296"/>
      <c r="D883" s="296"/>
      <c r="E883" s="296"/>
      <c r="F883" s="296"/>
      <c r="G883" s="296"/>
      <c r="H883" s="296"/>
      <c r="I883" s="296"/>
      <c r="J883" s="296"/>
      <c r="K883" s="296"/>
      <c r="L883" s="296"/>
      <c r="M883" s="296"/>
      <c r="N883" s="296"/>
      <c r="O883" s="296"/>
      <c r="P883" s="296"/>
      <c r="Q883" s="296"/>
      <c r="R883" s="296"/>
      <c r="S883" s="296"/>
      <c r="T883" s="296"/>
      <c r="U883" s="296"/>
      <c r="V883" s="347"/>
      <c r="W883" s="296"/>
      <c r="X883" s="296"/>
      <c r="Y883" s="296"/>
      <c r="Z883" s="296"/>
      <c r="AA883" s="296"/>
      <c r="AB883" s="296"/>
      <c r="AC883" s="296"/>
      <c r="AD883" s="296"/>
      <c r="AE883" s="296"/>
      <c r="AF883" s="296"/>
      <c r="AG883" s="296"/>
      <c r="AH883" s="296"/>
      <c r="AI883" s="296"/>
      <c r="AJ883" s="296"/>
      <c r="AK883" s="296"/>
      <c r="AL883" s="296"/>
      <c r="AM883" s="296"/>
      <c r="AN883" s="296"/>
      <c r="AO883" s="296"/>
      <c r="AP883" s="296"/>
      <c r="AQ883" s="296"/>
      <c r="AR883" s="296"/>
      <c r="AS883" s="296"/>
      <c r="AT883" s="296"/>
      <c r="AU883" s="296"/>
      <c r="AV883" s="296"/>
      <c r="AW883" s="296"/>
      <c r="AX883" s="296"/>
      <c r="AY883" s="296"/>
      <c r="AZ883" s="296"/>
      <c r="BA883" s="296"/>
      <c r="BB883" s="296"/>
      <c r="BC883" s="296"/>
      <c r="BD883" s="296"/>
      <c r="BE883" s="296"/>
      <c r="BF883" s="296"/>
      <c r="BG883" s="296"/>
      <c r="BH883" s="296"/>
      <c r="BI883" s="296"/>
      <c r="BJ883" s="296"/>
    </row>
    <row r="884" customFormat="false" ht="15.75" hidden="false" customHeight="false" outlineLevel="0" collapsed="false">
      <c r="A884" s="296"/>
      <c r="B884" s="296"/>
      <c r="C884" s="296"/>
      <c r="D884" s="296"/>
      <c r="E884" s="296"/>
      <c r="F884" s="296"/>
      <c r="G884" s="296"/>
      <c r="H884" s="296"/>
      <c r="I884" s="296"/>
      <c r="J884" s="296"/>
      <c r="K884" s="296"/>
      <c r="L884" s="296"/>
      <c r="M884" s="296"/>
      <c r="N884" s="296"/>
      <c r="O884" s="296"/>
      <c r="P884" s="296"/>
      <c r="Q884" s="296"/>
      <c r="R884" s="296"/>
      <c r="S884" s="296"/>
      <c r="T884" s="296"/>
      <c r="U884" s="296"/>
      <c r="V884" s="347"/>
      <c r="W884" s="296"/>
      <c r="X884" s="296"/>
      <c r="Y884" s="296"/>
      <c r="Z884" s="296"/>
      <c r="AA884" s="296"/>
      <c r="AB884" s="296"/>
      <c r="AC884" s="296"/>
      <c r="AD884" s="296"/>
      <c r="AE884" s="296"/>
      <c r="AF884" s="296"/>
      <c r="AG884" s="296"/>
      <c r="AH884" s="296"/>
      <c r="AI884" s="296"/>
      <c r="AJ884" s="296"/>
      <c r="AK884" s="296"/>
      <c r="AL884" s="296"/>
      <c r="AM884" s="296"/>
      <c r="AN884" s="296"/>
      <c r="AO884" s="296"/>
      <c r="AP884" s="296"/>
      <c r="AQ884" s="296"/>
      <c r="AR884" s="296"/>
      <c r="AS884" s="296"/>
      <c r="AT884" s="296"/>
      <c r="AU884" s="296"/>
      <c r="AV884" s="296"/>
      <c r="AW884" s="296"/>
      <c r="AX884" s="296"/>
      <c r="AY884" s="296"/>
      <c r="AZ884" s="296"/>
      <c r="BA884" s="296"/>
      <c r="BB884" s="296"/>
      <c r="BC884" s="296"/>
      <c r="BD884" s="296"/>
      <c r="BE884" s="296"/>
      <c r="BF884" s="296"/>
      <c r="BG884" s="296"/>
      <c r="BH884" s="296"/>
      <c r="BI884" s="296"/>
      <c r="BJ884" s="296"/>
    </row>
    <row r="885" customFormat="false" ht="15.75" hidden="false" customHeight="false" outlineLevel="0" collapsed="false">
      <c r="A885" s="296"/>
      <c r="B885" s="296"/>
      <c r="C885" s="296"/>
      <c r="D885" s="296"/>
      <c r="E885" s="296"/>
      <c r="F885" s="296"/>
      <c r="G885" s="296"/>
      <c r="H885" s="296"/>
      <c r="I885" s="296"/>
      <c r="J885" s="296"/>
      <c r="K885" s="296"/>
      <c r="L885" s="296"/>
      <c r="M885" s="296"/>
      <c r="N885" s="296"/>
      <c r="O885" s="296"/>
      <c r="P885" s="296"/>
      <c r="Q885" s="296"/>
      <c r="R885" s="296"/>
      <c r="S885" s="296"/>
      <c r="T885" s="296"/>
      <c r="U885" s="296"/>
      <c r="V885" s="347"/>
      <c r="W885" s="296"/>
      <c r="X885" s="296"/>
      <c r="Y885" s="296"/>
      <c r="Z885" s="296"/>
      <c r="AA885" s="296"/>
      <c r="AB885" s="296"/>
      <c r="AC885" s="296"/>
      <c r="AD885" s="296"/>
      <c r="AE885" s="296"/>
      <c r="AF885" s="296"/>
      <c r="AG885" s="296"/>
      <c r="AH885" s="296"/>
      <c r="AI885" s="296"/>
      <c r="AJ885" s="296"/>
      <c r="AK885" s="296"/>
      <c r="AL885" s="296"/>
      <c r="AM885" s="296"/>
      <c r="AN885" s="296"/>
      <c r="AO885" s="296"/>
      <c r="AP885" s="296"/>
      <c r="AQ885" s="296"/>
      <c r="AR885" s="296"/>
      <c r="AS885" s="296"/>
      <c r="AT885" s="296"/>
      <c r="AU885" s="296"/>
      <c r="AV885" s="296"/>
      <c r="AW885" s="296"/>
      <c r="AX885" s="296"/>
      <c r="AY885" s="296"/>
      <c r="AZ885" s="296"/>
      <c r="BA885" s="296"/>
      <c r="BB885" s="296"/>
      <c r="BC885" s="296"/>
      <c r="BD885" s="296"/>
      <c r="BE885" s="296"/>
      <c r="BF885" s="296"/>
      <c r="BG885" s="296"/>
      <c r="BH885" s="296"/>
      <c r="BI885" s="296"/>
      <c r="BJ885" s="296"/>
    </row>
    <row r="886" customFormat="false" ht="15.75" hidden="false" customHeight="false" outlineLevel="0" collapsed="false">
      <c r="A886" s="296"/>
      <c r="B886" s="296"/>
      <c r="C886" s="296"/>
      <c r="D886" s="296"/>
      <c r="E886" s="296"/>
      <c r="F886" s="296"/>
      <c r="G886" s="296"/>
      <c r="H886" s="296"/>
      <c r="I886" s="296"/>
      <c r="J886" s="296"/>
      <c r="K886" s="296"/>
      <c r="L886" s="296"/>
      <c r="M886" s="296"/>
      <c r="N886" s="296"/>
      <c r="O886" s="296"/>
      <c r="P886" s="296"/>
      <c r="Q886" s="296"/>
      <c r="R886" s="296"/>
      <c r="S886" s="296"/>
      <c r="T886" s="296"/>
      <c r="U886" s="296"/>
      <c r="V886" s="347"/>
      <c r="W886" s="296"/>
      <c r="X886" s="296"/>
      <c r="Y886" s="296"/>
      <c r="Z886" s="296"/>
      <c r="AA886" s="296"/>
      <c r="AB886" s="296"/>
      <c r="AC886" s="296"/>
      <c r="AD886" s="296"/>
      <c r="AE886" s="296"/>
      <c r="AF886" s="296"/>
      <c r="AG886" s="296"/>
      <c r="AH886" s="296"/>
      <c r="AI886" s="296"/>
      <c r="AJ886" s="296"/>
      <c r="AK886" s="296"/>
      <c r="AL886" s="296"/>
      <c r="AM886" s="296"/>
      <c r="AN886" s="296"/>
      <c r="AO886" s="296"/>
      <c r="AP886" s="296"/>
      <c r="AQ886" s="296"/>
      <c r="AR886" s="296"/>
      <c r="AS886" s="296"/>
      <c r="AT886" s="296"/>
      <c r="AU886" s="296"/>
      <c r="AV886" s="296"/>
      <c r="AW886" s="296"/>
      <c r="AX886" s="296"/>
      <c r="AY886" s="296"/>
      <c r="AZ886" s="296"/>
      <c r="BA886" s="296"/>
      <c r="BB886" s="296"/>
      <c r="BC886" s="296"/>
      <c r="BD886" s="296"/>
      <c r="BE886" s="296"/>
      <c r="BF886" s="296"/>
      <c r="BG886" s="296"/>
      <c r="BH886" s="296"/>
      <c r="BI886" s="296"/>
      <c r="BJ886" s="296"/>
    </row>
    <row r="887" customFormat="false" ht="15.75" hidden="false" customHeight="false" outlineLevel="0" collapsed="false">
      <c r="A887" s="296"/>
      <c r="B887" s="296"/>
      <c r="C887" s="296"/>
      <c r="D887" s="296"/>
      <c r="E887" s="296"/>
      <c r="F887" s="296"/>
      <c r="G887" s="296"/>
      <c r="H887" s="296"/>
      <c r="I887" s="296"/>
      <c r="J887" s="296"/>
      <c r="K887" s="296"/>
      <c r="L887" s="296"/>
      <c r="M887" s="296"/>
      <c r="N887" s="296"/>
      <c r="O887" s="296"/>
      <c r="P887" s="296"/>
      <c r="Q887" s="296"/>
      <c r="R887" s="296"/>
      <c r="S887" s="296"/>
      <c r="T887" s="296"/>
      <c r="U887" s="296"/>
      <c r="V887" s="347"/>
      <c r="W887" s="296"/>
      <c r="X887" s="296"/>
      <c r="Y887" s="296"/>
      <c r="Z887" s="296"/>
      <c r="AA887" s="296"/>
      <c r="AB887" s="296"/>
      <c r="AC887" s="296"/>
      <c r="AD887" s="296"/>
      <c r="AE887" s="296"/>
      <c r="AF887" s="296"/>
      <c r="AG887" s="296"/>
      <c r="AH887" s="296"/>
      <c r="AI887" s="296"/>
      <c r="AJ887" s="296"/>
      <c r="AK887" s="296"/>
      <c r="AL887" s="296"/>
      <c r="AM887" s="296"/>
      <c r="AN887" s="296"/>
      <c r="AO887" s="296"/>
      <c r="AP887" s="296"/>
      <c r="AQ887" s="296"/>
      <c r="AR887" s="296"/>
      <c r="AS887" s="296"/>
      <c r="AT887" s="296"/>
      <c r="AU887" s="296"/>
      <c r="AV887" s="296"/>
      <c r="AW887" s="296"/>
      <c r="AX887" s="296"/>
      <c r="AY887" s="296"/>
      <c r="AZ887" s="296"/>
      <c r="BA887" s="296"/>
      <c r="BB887" s="296"/>
      <c r="BC887" s="296"/>
      <c r="BD887" s="296"/>
      <c r="BE887" s="296"/>
      <c r="BF887" s="296"/>
      <c r="BG887" s="296"/>
      <c r="BH887" s="296"/>
      <c r="BI887" s="296"/>
      <c r="BJ887" s="296"/>
    </row>
    <row r="888" customFormat="false" ht="15.75" hidden="false" customHeight="false" outlineLevel="0" collapsed="false">
      <c r="A888" s="296"/>
      <c r="B888" s="296"/>
      <c r="C888" s="296"/>
      <c r="D888" s="296"/>
      <c r="E888" s="296"/>
      <c r="F888" s="296"/>
      <c r="G888" s="296"/>
      <c r="H888" s="296"/>
      <c r="I888" s="296"/>
      <c r="J888" s="296"/>
      <c r="K888" s="296"/>
      <c r="L888" s="296"/>
      <c r="M888" s="296"/>
      <c r="N888" s="296"/>
      <c r="O888" s="296"/>
      <c r="P888" s="296"/>
      <c r="Q888" s="296"/>
      <c r="R888" s="296"/>
      <c r="S888" s="296"/>
      <c r="T888" s="296"/>
      <c r="U888" s="296"/>
      <c r="V888" s="347"/>
      <c r="W888" s="296"/>
      <c r="X888" s="296"/>
      <c r="Y888" s="296"/>
      <c r="Z888" s="296"/>
      <c r="AA888" s="296"/>
      <c r="AB888" s="296"/>
      <c r="AC888" s="296"/>
      <c r="AD888" s="296"/>
      <c r="AE888" s="296"/>
      <c r="AF888" s="296"/>
      <c r="AG888" s="296"/>
      <c r="AH888" s="296"/>
      <c r="AI888" s="296"/>
      <c r="AJ888" s="296"/>
      <c r="AK888" s="296"/>
      <c r="AL888" s="296"/>
      <c r="AM888" s="296"/>
      <c r="AN888" s="296"/>
      <c r="AO888" s="296"/>
      <c r="AP888" s="296"/>
      <c r="AQ888" s="296"/>
      <c r="AR888" s="296"/>
      <c r="AS888" s="296"/>
      <c r="AT888" s="296"/>
      <c r="AU888" s="296"/>
      <c r="AV888" s="296"/>
      <c r="AW888" s="296"/>
      <c r="AX888" s="296"/>
      <c r="AY888" s="296"/>
      <c r="AZ888" s="296"/>
      <c r="BA888" s="296"/>
      <c r="BB888" s="296"/>
      <c r="BC888" s="296"/>
      <c r="BD888" s="296"/>
      <c r="BE888" s="296"/>
      <c r="BF888" s="296"/>
      <c r="BG888" s="296"/>
      <c r="BH888" s="296"/>
      <c r="BI888" s="296"/>
      <c r="BJ888" s="296"/>
    </row>
    <row r="889" customFormat="false" ht="15.75" hidden="false" customHeight="false" outlineLevel="0" collapsed="false">
      <c r="A889" s="296"/>
      <c r="B889" s="296"/>
      <c r="C889" s="296"/>
      <c r="D889" s="296"/>
      <c r="E889" s="296"/>
      <c r="F889" s="296"/>
      <c r="G889" s="296"/>
      <c r="H889" s="296"/>
      <c r="I889" s="296"/>
      <c r="J889" s="296"/>
      <c r="K889" s="296"/>
      <c r="L889" s="296"/>
      <c r="M889" s="296"/>
      <c r="N889" s="296"/>
      <c r="O889" s="296"/>
      <c r="P889" s="296"/>
      <c r="Q889" s="296"/>
      <c r="R889" s="296"/>
      <c r="S889" s="296"/>
      <c r="T889" s="296"/>
      <c r="U889" s="296"/>
      <c r="V889" s="347"/>
      <c r="W889" s="296"/>
      <c r="X889" s="296"/>
      <c r="Y889" s="296"/>
      <c r="Z889" s="296"/>
      <c r="AA889" s="296"/>
      <c r="AB889" s="296"/>
      <c r="AC889" s="296"/>
      <c r="AD889" s="296"/>
      <c r="AE889" s="296"/>
      <c r="AF889" s="296"/>
      <c r="AG889" s="296"/>
      <c r="AH889" s="296"/>
      <c r="AI889" s="296"/>
      <c r="AJ889" s="296"/>
      <c r="AK889" s="296"/>
      <c r="AL889" s="296"/>
      <c r="AM889" s="296"/>
      <c r="AN889" s="296"/>
      <c r="AO889" s="296"/>
      <c r="AP889" s="296"/>
      <c r="AQ889" s="296"/>
      <c r="AR889" s="296"/>
      <c r="AS889" s="296"/>
      <c r="AT889" s="296"/>
      <c r="AU889" s="296"/>
      <c r="AV889" s="296"/>
      <c r="AW889" s="296"/>
      <c r="AX889" s="296"/>
      <c r="AY889" s="296"/>
      <c r="AZ889" s="296"/>
      <c r="BA889" s="296"/>
      <c r="BB889" s="296"/>
      <c r="BC889" s="296"/>
      <c r="BD889" s="296"/>
      <c r="BE889" s="296"/>
      <c r="BF889" s="296"/>
      <c r="BG889" s="296"/>
      <c r="BH889" s="296"/>
      <c r="BI889" s="296"/>
      <c r="BJ889" s="296"/>
    </row>
    <row r="890" customFormat="false" ht="15.75" hidden="false" customHeight="false" outlineLevel="0" collapsed="false">
      <c r="A890" s="296"/>
      <c r="B890" s="296"/>
      <c r="C890" s="296"/>
      <c r="D890" s="296"/>
      <c r="E890" s="296"/>
      <c r="F890" s="296"/>
      <c r="G890" s="296"/>
      <c r="H890" s="296"/>
      <c r="I890" s="296"/>
      <c r="J890" s="296"/>
      <c r="K890" s="296"/>
      <c r="L890" s="296"/>
      <c r="M890" s="296"/>
      <c r="N890" s="296"/>
      <c r="O890" s="296"/>
      <c r="P890" s="296"/>
      <c r="Q890" s="296"/>
      <c r="R890" s="296"/>
      <c r="S890" s="296"/>
      <c r="T890" s="296"/>
      <c r="U890" s="296"/>
      <c r="V890" s="347"/>
      <c r="W890" s="296"/>
      <c r="X890" s="296"/>
      <c r="Y890" s="296"/>
      <c r="Z890" s="296"/>
      <c r="AA890" s="296"/>
      <c r="AB890" s="296"/>
      <c r="AC890" s="296"/>
      <c r="AD890" s="296"/>
      <c r="AE890" s="296"/>
      <c r="AF890" s="296"/>
      <c r="AG890" s="296"/>
      <c r="AH890" s="296"/>
      <c r="AI890" s="296"/>
      <c r="AJ890" s="296"/>
      <c r="AK890" s="296"/>
      <c r="AL890" s="296"/>
      <c r="AM890" s="296"/>
      <c r="AN890" s="296"/>
      <c r="AO890" s="296"/>
      <c r="AP890" s="296"/>
      <c r="AQ890" s="296"/>
      <c r="AR890" s="296"/>
      <c r="AS890" s="296"/>
      <c r="AT890" s="296"/>
      <c r="AU890" s="296"/>
      <c r="AV890" s="296"/>
      <c r="AW890" s="296"/>
      <c r="AX890" s="296"/>
      <c r="AY890" s="296"/>
      <c r="AZ890" s="296"/>
      <c r="BA890" s="296"/>
      <c r="BB890" s="296"/>
      <c r="BC890" s="296"/>
      <c r="BD890" s="296"/>
      <c r="BE890" s="296"/>
      <c r="BF890" s="296"/>
      <c r="BG890" s="296"/>
      <c r="BH890" s="296"/>
      <c r="BI890" s="296"/>
      <c r="BJ890" s="296"/>
    </row>
    <row r="891" customFormat="false" ht="15.75" hidden="false" customHeight="false" outlineLevel="0" collapsed="false">
      <c r="A891" s="296"/>
      <c r="B891" s="296"/>
      <c r="C891" s="296"/>
      <c r="D891" s="296"/>
      <c r="E891" s="296"/>
      <c r="F891" s="296"/>
      <c r="G891" s="296"/>
      <c r="H891" s="296"/>
      <c r="I891" s="296"/>
      <c r="J891" s="296"/>
      <c r="K891" s="296"/>
      <c r="L891" s="296"/>
      <c r="M891" s="296"/>
      <c r="N891" s="296"/>
      <c r="O891" s="296"/>
      <c r="P891" s="296"/>
      <c r="Q891" s="296"/>
      <c r="R891" s="296"/>
      <c r="S891" s="296"/>
      <c r="T891" s="296"/>
      <c r="U891" s="296"/>
      <c r="V891" s="347"/>
      <c r="W891" s="296"/>
      <c r="X891" s="296"/>
      <c r="Y891" s="296"/>
      <c r="Z891" s="296"/>
      <c r="AA891" s="296"/>
      <c r="AB891" s="296"/>
      <c r="AC891" s="296"/>
      <c r="AD891" s="296"/>
      <c r="AE891" s="296"/>
      <c r="AF891" s="296"/>
      <c r="AG891" s="296"/>
      <c r="AH891" s="296"/>
      <c r="AI891" s="296"/>
      <c r="AJ891" s="296"/>
      <c r="AK891" s="296"/>
      <c r="AL891" s="296"/>
      <c r="AM891" s="296"/>
      <c r="AN891" s="296"/>
      <c r="AO891" s="296"/>
      <c r="AP891" s="296"/>
      <c r="AQ891" s="296"/>
      <c r="AR891" s="296"/>
      <c r="AS891" s="296"/>
      <c r="AT891" s="296"/>
      <c r="AU891" s="296"/>
      <c r="AV891" s="296"/>
      <c r="AW891" s="296"/>
      <c r="AX891" s="296"/>
      <c r="AY891" s="296"/>
      <c r="AZ891" s="296"/>
      <c r="BA891" s="296"/>
      <c r="BB891" s="296"/>
      <c r="BC891" s="296"/>
      <c r="BD891" s="296"/>
      <c r="BE891" s="296"/>
      <c r="BF891" s="296"/>
      <c r="BG891" s="296"/>
      <c r="BH891" s="296"/>
      <c r="BI891" s="296"/>
      <c r="BJ891" s="296"/>
    </row>
    <row r="892" customFormat="false" ht="15.75" hidden="false" customHeight="false" outlineLevel="0" collapsed="false">
      <c r="A892" s="296"/>
      <c r="B892" s="296"/>
      <c r="C892" s="296"/>
      <c r="D892" s="296"/>
      <c r="E892" s="296"/>
      <c r="F892" s="296"/>
      <c r="G892" s="296"/>
      <c r="H892" s="296"/>
      <c r="I892" s="296"/>
      <c r="J892" s="296"/>
      <c r="K892" s="296"/>
      <c r="L892" s="296"/>
      <c r="M892" s="296"/>
      <c r="N892" s="296"/>
      <c r="O892" s="296"/>
      <c r="P892" s="296"/>
      <c r="Q892" s="296"/>
      <c r="R892" s="296"/>
      <c r="S892" s="296"/>
      <c r="T892" s="296"/>
      <c r="U892" s="296"/>
      <c r="V892" s="347"/>
      <c r="W892" s="296"/>
      <c r="X892" s="296"/>
      <c r="Y892" s="296"/>
      <c r="Z892" s="296"/>
      <c r="AA892" s="296"/>
      <c r="AB892" s="296"/>
      <c r="AC892" s="296"/>
      <c r="AD892" s="296"/>
      <c r="AE892" s="296"/>
      <c r="AF892" s="296"/>
      <c r="AG892" s="296"/>
      <c r="AH892" s="296"/>
      <c r="AI892" s="296"/>
      <c r="AJ892" s="296"/>
      <c r="AK892" s="296"/>
      <c r="AL892" s="296"/>
      <c r="AM892" s="296"/>
      <c r="AN892" s="296"/>
      <c r="AO892" s="296"/>
      <c r="AP892" s="296"/>
      <c r="AQ892" s="296"/>
      <c r="AR892" s="296"/>
      <c r="AS892" s="296"/>
      <c r="AT892" s="296"/>
      <c r="AU892" s="296"/>
      <c r="AV892" s="296"/>
      <c r="AW892" s="296"/>
      <c r="AX892" s="296"/>
      <c r="AY892" s="296"/>
      <c r="AZ892" s="296"/>
      <c r="BA892" s="296"/>
      <c r="BB892" s="296"/>
      <c r="BC892" s="296"/>
      <c r="BD892" s="296"/>
      <c r="BE892" s="296"/>
      <c r="BF892" s="296"/>
      <c r="BG892" s="296"/>
      <c r="BH892" s="296"/>
      <c r="BI892" s="296"/>
      <c r="BJ892" s="296"/>
    </row>
    <row r="893" customFormat="false" ht="15.75" hidden="false" customHeight="false" outlineLevel="0" collapsed="false">
      <c r="A893" s="296"/>
      <c r="B893" s="296"/>
      <c r="C893" s="296"/>
      <c r="D893" s="296"/>
      <c r="E893" s="296"/>
      <c r="F893" s="296"/>
      <c r="G893" s="296"/>
      <c r="H893" s="296"/>
      <c r="I893" s="296"/>
      <c r="J893" s="296"/>
      <c r="K893" s="296"/>
      <c r="L893" s="296"/>
      <c r="M893" s="296"/>
      <c r="N893" s="296"/>
      <c r="O893" s="296"/>
      <c r="P893" s="296"/>
      <c r="Q893" s="296"/>
      <c r="R893" s="296"/>
      <c r="S893" s="296"/>
      <c r="T893" s="296"/>
      <c r="U893" s="296"/>
      <c r="V893" s="347"/>
      <c r="W893" s="296"/>
      <c r="X893" s="296"/>
      <c r="Y893" s="296"/>
      <c r="Z893" s="296"/>
      <c r="AA893" s="296"/>
      <c r="AB893" s="296"/>
      <c r="AC893" s="296"/>
      <c r="AD893" s="296"/>
      <c r="AE893" s="296"/>
      <c r="AF893" s="296"/>
      <c r="AG893" s="296"/>
      <c r="AH893" s="296"/>
      <c r="AI893" s="296"/>
      <c r="AJ893" s="296"/>
      <c r="AK893" s="296"/>
      <c r="AL893" s="296"/>
      <c r="AM893" s="296"/>
      <c r="AN893" s="296"/>
      <c r="AO893" s="296"/>
      <c r="AP893" s="296"/>
      <c r="AQ893" s="296"/>
      <c r="AR893" s="296"/>
      <c r="AS893" s="296"/>
      <c r="AT893" s="296"/>
      <c r="AU893" s="296"/>
      <c r="AV893" s="296"/>
      <c r="AW893" s="296"/>
      <c r="AX893" s="296"/>
      <c r="AY893" s="296"/>
      <c r="AZ893" s="296"/>
      <c r="BA893" s="296"/>
      <c r="BB893" s="296"/>
      <c r="BC893" s="296"/>
      <c r="BD893" s="296"/>
      <c r="BE893" s="296"/>
      <c r="BF893" s="296"/>
      <c r="BG893" s="296"/>
      <c r="BH893" s="296"/>
      <c r="BI893" s="296"/>
      <c r="BJ893" s="296"/>
    </row>
    <row r="894" customFormat="false" ht="15.75" hidden="false" customHeight="false" outlineLevel="0" collapsed="false">
      <c r="A894" s="296"/>
      <c r="B894" s="296"/>
      <c r="C894" s="296"/>
      <c r="D894" s="296"/>
      <c r="E894" s="296"/>
      <c r="F894" s="296"/>
      <c r="G894" s="296"/>
      <c r="H894" s="296"/>
      <c r="I894" s="296"/>
      <c r="J894" s="296"/>
      <c r="K894" s="296"/>
      <c r="L894" s="296"/>
      <c r="M894" s="296"/>
      <c r="N894" s="296"/>
      <c r="O894" s="296"/>
      <c r="P894" s="296"/>
      <c r="Q894" s="296"/>
      <c r="R894" s="296"/>
      <c r="S894" s="296"/>
      <c r="T894" s="296"/>
      <c r="U894" s="296"/>
      <c r="V894" s="347"/>
      <c r="W894" s="296"/>
      <c r="X894" s="296"/>
      <c r="Y894" s="296"/>
      <c r="Z894" s="296"/>
      <c r="AA894" s="296"/>
      <c r="AB894" s="296"/>
      <c r="AC894" s="296"/>
      <c r="AD894" s="296"/>
      <c r="AE894" s="296"/>
      <c r="AF894" s="296"/>
      <c r="AG894" s="296"/>
      <c r="AH894" s="296"/>
      <c r="AI894" s="296"/>
      <c r="AJ894" s="296"/>
      <c r="AK894" s="296"/>
      <c r="AL894" s="296"/>
      <c r="AM894" s="296"/>
      <c r="AN894" s="296"/>
      <c r="AO894" s="296"/>
      <c r="AP894" s="296"/>
      <c r="AQ894" s="296"/>
      <c r="AR894" s="296"/>
      <c r="AS894" s="296"/>
      <c r="AT894" s="296"/>
      <c r="AU894" s="296"/>
      <c r="AV894" s="296"/>
      <c r="AW894" s="296"/>
      <c r="AX894" s="296"/>
      <c r="AY894" s="296"/>
      <c r="AZ894" s="296"/>
      <c r="BA894" s="296"/>
      <c r="BB894" s="296"/>
      <c r="BC894" s="296"/>
      <c r="BD894" s="296"/>
      <c r="BE894" s="296"/>
      <c r="BF894" s="296"/>
      <c r="BG894" s="296"/>
      <c r="BH894" s="296"/>
      <c r="BI894" s="296"/>
      <c r="BJ894" s="296"/>
    </row>
    <row r="895" customFormat="false" ht="15.75" hidden="false" customHeight="false" outlineLevel="0" collapsed="false">
      <c r="A895" s="296"/>
      <c r="B895" s="296"/>
      <c r="C895" s="296"/>
      <c r="D895" s="296"/>
      <c r="E895" s="296"/>
      <c r="F895" s="296"/>
      <c r="G895" s="296"/>
      <c r="H895" s="296"/>
      <c r="I895" s="296"/>
      <c r="J895" s="296"/>
      <c r="K895" s="296"/>
      <c r="L895" s="296"/>
      <c r="M895" s="296"/>
      <c r="N895" s="296"/>
      <c r="O895" s="296"/>
      <c r="P895" s="296"/>
      <c r="Q895" s="296"/>
      <c r="R895" s="296"/>
      <c r="S895" s="296"/>
      <c r="T895" s="296"/>
      <c r="U895" s="296"/>
      <c r="V895" s="347"/>
      <c r="W895" s="296"/>
      <c r="X895" s="296"/>
      <c r="Y895" s="296"/>
      <c r="Z895" s="296"/>
      <c r="AA895" s="296"/>
      <c r="AB895" s="296"/>
      <c r="AC895" s="296"/>
      <c r="AD895" s="296"/>
      <c r="AE895" s="296"/>
      <c r="AF895" s="296"/>
      <c r="AG895" s="296"/>
      <c r="AH895" s="296"/>
      <c r="AI895" s="296"/>
      <c r="AJ895" s="296"/>
      <c r="AK895" s="296"/>
      <c r="AL895" s="296"/>
      <c r="AM895" s="296"/>
      <c r="AN895" s="296"/>
      <c r="AO895" s="296"/>
      <c r="AP895" s="296"/>
      <c r="AQ895" s="296"/>
      <c r="AR895" s="296"/>
      <c r="AS895" s="296"/>
      <c r="AT895" s="296"/>
      <c r="AU895" s="296"/>
      <c r="AV895" s="296"/>
      <c r="AW895" s="296"/>
      <c r="AX895" s="296"/>
      <c r="AY895" s="296"/>
      <c r="AZ895" s="296"/>
      <c r="BA895" s="296"/>
      <c r="BB895" s="296"/>
      <c r="BC895" s="296"/>
      <c r="BD895" s="296"/>
      <c r="BE895" s="296"/>
      <c r="BF895" s="296"/>
      <c r="BG895" s="296"/>
      <c r="BH895" s="296"/>
      <c r="BI895" s="296"/>
      <c r="BJ895" s="296"/>
    </row>
    <row r="896" customFormat="false" ht="15.75" hidden="false" customHeight="false" outlineLevel="0" collapsed="false">
      <c r="A896" s="296"/>
      <c r="B896" s="296"/>
      <c r="C896" s="296"/>
      <c r="D896" s="296"/>
      <c r="E896" s="296"/>
      <c r="F896" s="296"/>
      <c r="G896" s="296"/>
      <c r="H896" s="296"/>
      <c r="I896" s="296"/>
      <c r="J896" s="296"/>
      <c r="K896" s="296"/>
      <c r="L896" s="296"/>
      <c r="M896" s="296"/>
      <c r="N896" s="296"/>
      <c r="O896" s="296"/>
      <c r="P896" s="296"/>
      <c r="Q896" s="296"/>
      <c r="R896" s="296"/>
      <c r="S896" s="296"/>
      <c r="T896" s="296"/>
      <c r="U896" s="296"/>
      <c r="V896" s="347"/>
      <c r="W896" s="296"/>
      <c r="X896" s="296"/>
      <c r="Y896" s="296"/>
      <c r="Z896" s="296"/>
      <c r="AA896" s="296"/>
      <c r="AB896" s="296"/>
      <c r="AC896" s="296"/>
      <c r="AD896" s="296"/>
      <c r="AE896" s="296"/>
      <c r="AF896" s="296"/>
      <c r="AG896" s="296"/>
      <c r="AH896" s="296"/>
      <c r="AI896" s="296"/>
      <c r="AJ896" s="296"/>
      <c r="AK896" s="296"/>
      <c r="AL896" s="296"/>
      <c r="AM896" s="296"/>
      <c r="AN896" s="296"/>
      <c r="AO896" s="296"/>
      <c r="AP896" s="296"/>
      <c r="AQ896" s="296"/>
      <c r="AR896" s="296"/>
      <c r="AS896" s="296"/>
      <c r="AT896" s="296"/>
      <c r="AU896" s="296"/>
      <c r="AV896" s="296"/>
      <c r="AW896" s="296"/>
      <c r="AX896" s="296"/>
      <c r="AY896" s="296"/>
      <c r="AZ896" s="296"/>
      <c r="BA896" s="296"/>
      <c r="BB896" s="296"/>
      <c r="BC896" s="296"/>
      <c r="BD896" s="296"/>
      <c r="BE896" s="296"/>
      <c r="BF896" s="296"/>
      <c r="BG896" s="296"/>
      <c r="BH896" s="296"/>
      <c r="BI896" s="296"/>
      <c r="BJ896" s="296"/>
    </row>
    <row r="897" customFormat="false" ht="15.75" hidden="false" customHeight="false" outlineLevel="0" collapsed="false">
      <c r="A897" s="296"/>
      <c r="B897" s="296"/>
      <c r="C897" s="296"/>
      <c r="D897" s="296"/>
      <c r="E897" s="296"/>
      <c r="F897" s="296"/>
      <c r="G897" s="296"/>
      <c r="H897" s="296"/>
      <c r="I897" s="296"/>
      <c r="J897" s="296"/>
      <c r="K897" s="296"/>
      <c r="L897" s="296"/>
      <c r="M897" s="296"/>
      <c r="N897" s="296"/>
      <c r="O897" s="296"/>
      <c r="P897" s="296"/>
      <c r="Q897" s="296"/>
      <c r="R897" s="296"/>
      <c r="S897" s="296"/>
      <c r="T897" s="296"/>
      <c r="U897" s="296"/>
      <c r="V897" s="347"/>
      <c r="W897" s="296"/>
      <c r="X897" s="296"/>
      <c r="Y897" s="296"/>
      <c r="Z897" s="296"/>
      <c r="AA897" s="296"/>
      <c r="AB897" s="296"/>
      <c r="AC897" s="296"/>
      <c r="AD897" s="296"/>
      <c r="AE897" s="296"/>
      <c r="AF897" s="296"/>
      <c r="AG897" s="296"/>
      <c r="AH897" s="296"/>
      <c r="AI897" s="296"/>
      <c r="AJ897" s="296"/>
      <c r="AK897" s="296"/>
      <c r="AL897" s="296"/>
      <c r="AM897" s="296"/>
      <c r="AN897" s="296"/>
      <c r="AO897" s="296"/>
      <c r="AP897" s="296"/>
      <c r="AQ897" s="296"/>
      <c r="AR897" s="296"/>
      <c r="AS897" s="296"/>
      <c r="AT897" s="296"/>
      <c r="AU897" s="296"/>
      <c r="AV897" s="296"/>
      <c r="AW897" s="296"/>
      <c r="AX897" s="296"/>
      <c r="AY897" s="296"/>
      <c r="AZ897" s="296"/>
      <c r="BA897" s="296"/>
      <c r="BB897" s="296"/>
      <c r="BC897" s="296"/>
      <c r="BD897" s="296"/>
      <c r="BE897" s="296"/>
      <c r="BF897" s="296"/>
      <c r="BG897" s="296"/>
      <c r="BH897" s="296"/>
      <c r="BI897" s="296"/>
      <c r="BJ897" s="296"/>
    </row>
    <row r="898" customFormat="false" ht="15.75" hidden="false" customHeight="false" outlineLevel="0" collapsed="false">
      <c r="A898" s="296"/>
      <c r="B898" s="296"/>
      <c r="C898" s="296"/>
      <c r="D898" s="296"/>
      <c r="E898" s="296"/>
      <c r="F898" s="296"/>
      <c r="G898" s="296"/>
      <c r="H898" s="296"/>
      <c r="I898" s="296"/>
      <c r="J898" s="296"/>
      <c r="K898" s="296"/>
      <c r="L898" s="296"/>
      <c r="M898" s="296"/>
      <c r="N898" s="296"/>
      <c r="O898" s="296"/>
      <c r="P898" s="296"/>
      <c r="Q898" s="296"/>
      <c r="R898" s="296"/>
      <c r="S898" s="296"/>
      <c r="T898" s="296"/>
      <c r="U898" s="296"/>
      <c r="V898" s="347"/>
      <c r="W898" s="296"/>
      <c r="X898" s="296"/>
      <c r="Y898" s="296"/>
      <c r="Z898" s="296"/>
      <c r="AA898" s="296"/>
      <c r="AB898" s="296"/>
      <c r="AC898" s="296"/>
      <c r="AD898" s="296"/>
      <c r="AE898" s="296"/>
      <c r="AF898" s="296"/>
      <c r="AG898" s="296"/>
      <c r="AH898" s="296"/>
      <c r="AI898" s="296"/>
      <c r="AJ898" s="296"/>
      <c r="AK898" s="296"/>
      <c r="AL898" s="296"/>
      <c r="AM898" s="296"/>
      <c r="AN898" s="296"/>
      <c r="AO898" s="296"/>
      <c r="AP898" s="296"/>
      <c r="AQ898" s="296"/>
      <c r="AR898" s="296"/>
      <c r="AS898" s="296"/>
      <c r="AT898" s="296"/>
      <c r="AU898" s="296"/>
      <c r="AV898" s="296"/>
      <c r="AW898" s="296"/>
      <c r="AX898" s="296"/>
      <c r="AY898" s="296"/>
      <c r="AZ898" s="296"/>
      <c r="BA898" s="296"/>
      <c r="BB898" s="296"/>
      <c r="BC898" s="296"/>
      <c r="BD898" s="296"/>
      <c r="BE898" s="296"/>
      <c r="BF898" s="296"/>
      <c r="BG898" s="296"/>
      <c r="BH898" s="296"/>
      <c r="BI898" s="296"/>
      <c r="BJ898" s="296"/>
    </row>
    <row r="899" customFormat="false" ht="15.75" hidden="false" customHeight="false" outlineLevel="0" collapsed="false">
      <c r="A899" s="296"/>
      <c r="B899" s="296"/>
      <c r="C899" s="296"/>
      <c r="D899" s="296"/>
      <c r="E899" s="296"/>
      <c r="F899" s="296"/>
      <c r="G899" s="296"/>
      <c r="H899" s="296"/>
      <c r="I899" s="296"/>
      <c r="J899" s="296"/>
      <c r="K899" s="296"/>
      <c r="L899" s="296"/>
      <c r="M899" s="296"/>
      <c r="N899" s="296"/>
      <c r="O899" s="296"/>
      <c r="P899" s="296"/>
      <c r="Q899" s="296"/>
      <c r="R899" s="296"/>
      <c r="S899" s="296"/>
      <c r="T899" s="296"/>
      <c r="U899" s="296"/>
      <c r="V899" s="347"/>
      <c r="W899" s="296"/>
      <c r="X899" s="296"/>
      <c r="Y899" s="296"/>
      <c r="Z899" s="296"/>
      <c r="AA899" s="296"/>
      <c r="AB899" s="296"/>
      <c r="AC899" s="296"/>
      <c r="AD899" s="296"/>
      <c r="AE899" s="296"/>
      <c r="AF899" s="296"/>
      <c r="AG899" s="296"/>
      <c r="AH899" s="296"/>
      <c r="AI899" s="296"/>
      <c r="AJ899" s="296"/>
      <c r="AK899" s="296"/>
      <c r="AL899" s="296"/>
      <c r="AM899" s="296"/>
      <c r="AN899" s="296"/>
      <c r="AO899" s="296"/>
      <c r="AP899" s="296"/>
      <c r="AQ899" s="296"/>
      <c r="AR899" s="296"/>
      <c r="AS899" s="296"/>
      <c r="AT899" s="296"/>
      <c r="AU899" s="296"/>
      <c r="AV899" s="296"/>
      <c r="AW899" s="296"/>
      <c r="AX899" s="296"/>
      <c r="AY899" s="296"/>
      <c r="AZ899" s="296"/>
      <c r="BA899" s="296"/>
      <c r="BB899" s="296"/>
      <c r="BC899" s="296"/>
      <c r="BD899" s="296"/>
      <c r="BE899" s="296"/>
      <c r="BF899" s="296"/>
      <c r="BG899" s="296"/>
      <c r="BH899" s="296"/>
      <c r="BI899" s="296"/>
      <c r="BJ899" s="296"/>
    </row>
    <row r="900" customFormat="false" ht="15.75" hidden="false" customHeight="false" outlineLevel="0" collapsed="false">
      <c r="A900" s="296"/>
      <c r="B900" s="296"/>
      <c r="C900" s="296"/>
      <c r="D900" s="296"/>
      <c r="E900" s="296"/>
      <c r="F900" s="296"/>
      <c r="G900" s="296"/>
      <c r="H900" s="296"/>
      <c r="I900" s="296"/>
      <c r="J900" s="296"/>
      <c r="K900" s="296"/>
      <c r="L900" s="296"/>
      <c r="M900" s="296"/>
      <c r="N900" s="296"/>
      <c r="O900" s="296"/>
      <c r="P900" s="296"/>
      <c r="Q900" s="296"/>
      <c r="R900" s="296"/>
      <c r="S900" s="296"/>
      <c r="T900" s="296"/>
      <c r="U900" s="296"/>
      <c r="V900" s="347"/>
      <c r="W900" s="296"/>
      <c r="X900" s="296"/>
      <c r="Y900" s="296"/>
      <c r="Z900" s="296"/>
      <c r="AA900" s="296"/>
      <c r="AB900" s="296"/>
      <c r="AC900" s="296"/>
      <c r="AD900" s="296"/>
      <c r="AE900" s="296"/>
      <c r="AF900" s="296"/>
      <c r="AG900" s="296"/>
      <c r="AH900" s="296"/>
      <c r="AI900" s="296"/>
      <c r="AJ900" s="296"/>
      <c r="AK900" s="296"/>
      <c r="AL900" s="296"/>
      <c r="AM900" s="296"/>
      <c r="AN900" s="296"/>
      <c r="AO900" s="296"/>
      <c r="AP900" s="296"/>
      <c r="AQ900" s="296"/>
      <c r="AR900" s="296"/>
      <c r="AS900" s="296"/>
      <c r="AT900" s="296"/>
      <c r="AU900" s="296"/>
      <c r="AV900" s="296"/>
      <c r="AW900" s="296"/>
      <c r="AX900" s="296"/>
      <c r="AY900" s="296"/>
      <c r="AZ900" s="296"/>
      <c r="BA900" s="296"/>
      <c r="BB900" s="296"/>
      <c r="BC900" s="296"/>
      <c r="BD900" s="296"/>
      <c r="BE900" s="296"/>
      <c r="BF900" s="296"/>
      <c r="BG900" s="296"/>
      <c r="BH900" s="296"/>
      <c r="BI900" s="296"/>
      <c r="BJ900" s="296"/>
    </row>
    <row r="901" customFormat="false" ht="15.75" hidden="false" customHeight="false" outlineLevel="0" collapsed="false">
      <c r="A901" s="296"/>
      <c r="B901" s="296"/>
      <c r="C901" s="296"/>
      <c r="D901" s="296"/>
      <c r="E901" s="296"/>
      <c r="F901" s="296"/>
      <c r="G901" s="296"/>
      <c r="H901" s="296"/>
      <c r="I901" s="296"/>
      <c r="J901" s="296"/>
      <c r="K901" s="296"/>
      <c r="L901" s="296"/>
      <c r="M901" s="296"/>
      <c r="N901" s="296"/>
      <c r="O901" s="296"/>
      <c r="P901" s="296"/>
      <c r="Q901" s="296"/>
      <c r="R901" s="296"/>
      <c r="S901" s="296"/>
      <c r="T901" s="296"/>
      <c r="U901" s="296"/>
      <c r="V901" s="347"/>
      <c r="W901" s="296"/>
      <c r="X901" s="296"/>
      <c r="Y901" s="296"/>
      <c r="Z901" s="296"/>
      <c r="AA901" s="296"/>
      <c r="AB901" s="296"/>
      <c r="AC901" s="296"/>
      <c r="AD901" s="296"/>
      <c r="AE901" s="296"/>
      <c r="AF901" s="296"/>
      <c r="AG901" s="296"/>
      <c r="AH901" s="296"/>
      <c r="AI901" s="296"/>
      <c r="AJ901" s="296"/>
      <c r="AK901" s="296"/>
      <c r="AL901" s="296"/>
      <c r="AM901" s="296"/>
      <c r="AN901" s="296"/>
      <c r="AO901" s="296"/>
      <c r="AP901" s="296"/>
      <c r="AQ901" s="296"/>
      <c r="AR901" s="296"/>
      <c r="AS901" s="296"/>
      <c r="AT901" s="296"/>
      <c r="AU901" s="296"/>
      <c r="AV901" s="296"/>
      <c r="AW901" s="296"/>
      <c r="AX901" s="296"/>
      <c r="AY901" s="296"/>
      <c r="AZ901" s="296"/>
      <c r="BA901" s="296"/>
      <c r="BB901" s="296"/>
      <c r="BC901" s="296"/>
      <c r="BD901" s="296"/>
      <c r="BE901" s="296"/>
      <c r="BF901" s="296"/>
      <c r="BG901" s="296"/>
      <c r="BH901" s="296"/>
      <c r="BI901" s="296"/>
      <c r="BJ901" s="296"/>
    </row>
    <row r="902" customFormat="false" ht="15.75" hidden="false" customHeight="false" outlineLevel="0" collapsed="false">
      <c r="A902" s="296"/>
      <c r="B902" s="296"/>
      <c r="C902" s="296"/>
      <c r="D902" s="296"/>
      <c r="E902" s="296"/>
      <c r="F902" s="296"/>
      <c r="G902" s="296"/>
      <c r="H902" s="296"/>
      <c r="I902" s="296"/>
      <c r="J902" s="296"/>
      <c r="K902" s="296"/>
      <c r="L902" s="296"/>
      <c r="M902" s="296"/>
      <c r="N902" s="296"/>
      <c r="O902" s="296"/>
      <c r="P902" s="296"/>
      <c r="Q902" s="296"/>
      <c r="R902" s="296"/>
      <c r="S902" s="296"/>
      <c r="T902" s="296"/>
      <c r="U902" s="296"/>
      <c r="V902" s="347"/>
      <c r="W902" s="296"/>
      <c r="X902" s="296"/>
      <c r="Y902" s="296"/>
      <c r="Z902" s="296"/>
      <c r="AA902" s="296"/>
      <c r="AB902" s="296"/>
      <c r="AC902" s="296"/>
      <c r="AD902" s="296"/>
      <c r="AE902" s="296"/>
      <c r="AF902" s="296"/>
      <c r="AG902" s="296"/>
      <c r="AH902" s="296"/>
      <c r="AI902" s="296"/>
      <c r="AJ902" s="296"/>
      <c r="AK902" s="296"/>
      <c r="AL902" s="296"/>
      <c r="AM902" s="296"/>
      <c r="AN902" s="296"/>
      <c r="AO902" s="296"/>
      <c r="AP902" s="296"/>
      <c r="AQ902" s="296"/>
      <c r="AR902" s="296"/>
      <c r="AS902" s="296"/>
      <c r="AT902" s="296"/>
      <c r="AU902" s="296"/>
      <c r="AV902" s="296"/>
      <c r="AW902" s="296"/>
      <c r="AX902" s="296"/>
      <c r="AY902" s="296"/>
      <c r="AZ902" s="296"/>
      <c r="BA902" s="296"/>
      <c r="BB902" s="296"/>
      <c r="BC902" s="296"/>
      <c r="BD902" s="296"/>
      <c r="BE902" s="296"/>
      <c r="BF902" s="296"/>
      <c r="BG902" s="296"/>
      <c r="BH902" s="296"/>
      <c r="BI902" s="296"/>
      <c r="BJ902" s="296"/>
    </row>
    <row r="903" customFormat="false" ht="15.75" hidden="false" customHeight="false" outlineLevel="0" collapsed="false">
      <c r="A903" s="296"/>
      <c r="B903" s="296"/>
      <c r="C903" s="296"/>
      <c r="D903" s="296"/>
      <c r="E903" s="296"/>
      <c r="F903" s="296"/>
      <c r="G903" s="296"/>
      <c r="H903" s="296"/>
      <c r="I903" s="296"/>
      <c r="J903" s="296"/>
      <c r="K903" s="296"/>
      <c r="L903" s="296"/>
      <c r="M903" s="296"/>
      <c r="N903" s="296"/>
      <c r="O903" s="296"/>
      <c r="P903" s="296"/>
      <c r="Q903" s="296"/>
      <c r="R903" s="296"/>
      <c r="S903" s="296"/>
      <c r="T903" s="296"/>
      <c r="U903" s="296"/>
      <c r="V903" s="347"/>
      <c r="W903" s="296"/>
      <c r="X903" s="296"/>
      <c r="Y903" s="296"/>
      <c r="Z903" s="296"/>
      <c r="AA903" s="296"/>
      <c r="AB903" s="296"/>
      <c r="AC903" s="296"/>
      <c r="AD903" s="296"/>
      <c r="AE903" s="296"/>
      <c r="AF903" s="296"/>
      <c r="AG903" s="296"/>
      <c r="AH903" s="296"/>
      <c r="AI903" s="296"/>
      <c r="AJ903" s="296"/>
      <c r="AK903" s="296"/>
      <c r="AL903" s="296"/>
      <c r="AM903" s="296"/>
      <c r="AN903" s="296"/>
      <c r="AO903" s="296"/>
      <c r="AP903" s="296"/>
      <c r="AQ903" s="296"/>
      <c r="AR903" s="296"/>
      <c r="AS903" s="296"/>
      <c r="AT903" s="296"/>
      <c r="AU903" s="296"/>
      <c r="AV903" s="296"/>
      <c r="AW903" s="296"/>
      <c r="AX903" s="296"/>
      <c r="AY903" s="296"/>
      <c r="AZ903" s="296"/>
      <c r="BA903" s="296"/>
      <c r="BB903" s="296"/>
      <c r="BC903" s="296"/>
      <c r="BD903" s="296"/>
      <c r="BE903" s="296"/>
      <c r="BF903" s="296"/>
      <c r="BG903" s="296"/>
      <c r="BH903" s="296"/>
      <c r="BI903" s="296"/>
      <c r="BJ903" s="296"/>
    </row>
    <row r="904" customFormat="false" ht="15.75" hidden="false" customHeight="false" outlineLevel="0" collapsed="false">
      <c r="A904" s="296"/>
      <c r="B904" s="296"/>
      <c r="C904" s="296"/>
      <c r="D904" s="296"/>
      <c r="E904" s="296"/>
      <c r="F904" s="296"/>
      <c r="G904" s="296"/>
      <c r="H904" s="296"/>
      <c r="I904" s="296"/>
      <c r="J904" s="296"/>
      <c r="K904" s="296"/>
      <c r="L904" s="296"/>
      <c r="M904" s="296"/>
      <c r="N904" s="296"/>
      <c r="O904" s="296"/>
      <c r="P904" s="296"/>
      <c r="Q904" s="296"/>
      <c r="R904" s="296"/>
      <c r="S904" s="296"/>
      <c r="T904" s="296"/>
      <c r="U904" s="296"/>
      <c r="V904" s="347"/>
      <c r="W904" s="296"/>
      <c r="X904" s="296"/>
      <c r="Y904" s="296"/>
      <c r="Z904" s="296"/>
      <c r="AA904" s="296"/>
      <c r="AB904" s="296"/>
      <c r="AC904" s="296"/>
      <c r="AD904" s="296"/>
      <c r="AE904" s="296"/>
      <c r="AF904" s="296"/>
      <c r="AG904" s="296"/>
      <c r="AH904" s="296"/>
      <c r="AI904" s="296"/>
      <c r="AJ904" s="296"/>
      <c r="AK904" s="296"/>
      <c r="AL904" s="296"/>
      <c r="AM904" s="296"/>
      <c r="AN904" s="296"/>
      <c r="AO904" s="296"/>
      <c r="AP904" s="296"/>
      <c r="AQ904" s="296"/>
      <c r="AR904" s="296"/>
      <c r="AS904" s="296"/>
      <c r="AT904" s="296"/>
      <c r="AU904" s="296"/>
      <c r="AV904" s="296"/>
      <c r="AW904" s="296"/>
      <c r="AX904" s="296"/>
      <c r="AY904" s="296"/>
      <c r="AZ904" s="296"/>
      <c r="BA904" s="296"/>
      <c r="BB904" s="296"/>
      <c r="BC904" s="296"/>
      <c r="BD904" s="296"/>
      <c r="BE904" s="296"/>
      <c r="BF904" s="296"/>
      <c r="BG904" s="296"/>
      <c r="BH904" s="296"/>
      <c r="BI904" s="296"/>
      <c r="BJ904" s="296"/>
    </row>
    <row r="905" customFormat="false" ht="15.75" hidden="false" customHeight="false" outlineLevel="0" collapsed="false">
      <c r="A905" s="296"/>
      <c r="B905" s="296"/>
      <c r="C905" s="296"/>
      <c r="D905" s="296"/>
      <c r="E905" s="296"/>
      <c r="F905" s="296"/>
      <c r="G905" s="296"/>
      <c r="H905" s="296"/>
      <c r="I905" s="296"/>
      <c r="J905" s="296"/>
      <c r="K905" s="296"/>
      <c r="L905" s="296"/>
      <c r="M905" s="296"/>
      <c r="N905" s="296"/>
      <c r="O905" s="296"/>
      <c r="P905" s="296"/>
      <c r="Q905" s="296"/>
      <c r="R905" s="296"/>
      <c r="S905" s="296"/>
      <c r="T905" s="296"/>
      <c r="U905" s="296"/>
      <c r="V905" s="347"/>
      <c r="W905" s="296"/>
      <c r="X905" s="296"/>
      <c r="Y905" s="296"/>
      <c r="Z905" s="296"/>
      <c r="AA905" s="296"/>
      <c r="AB905" s="296"/>
      <c r="AC905" s="296"/>
      <c r="AD905" s="296"/>
      <c r="AE905" s="296"/>
      <c r="AF905" s="296"/>
      <c r="AG905" s="296"/>
      <c r="AH905" s="296"/>
      <c r="AI905" s="296"/>
      <c r="AJ905" s="296"/>
      <c r="AK905" s="296"/>
      <c r="AL905" s="296"/>
      <c r="AM905" s="296"/>
      <c r="AN905" s="296"/>
      <c r="AO905" s="296"/>
      <c r="AP905" s="296"/>
      <c r="AQ905" s="296"/>
      <c r="AR905" s="296"/>
      <c r="AS905" s="296"/>
      <c r="AT905" s="296"/>
      <c r="AU905" s="296"/>
      <c r="AV905" s="296"/>
      <c r="AW905" s="296"/>
      <c r="AX905" s="296"/>
      <c r="AY905" s="296"/>
      <c r="AZ905" s="296"/>
      <c r="BA905" s="296"/>
      <c r="BB905" s="296"/>
      <c r="BC905" s="296"/>
      <c r="BD905" s="296"/>
      <c r="BE905" s="296"/>
      <c r="BF905" s="296"/>
      <c r="BG905" s="296"/>
      <c r="BH905" s="296"/>
      <c r="BI905" s="296"/>
      <c r="BJ905" s="296"/>
    </row>
    <row r="906" customFormat="false" ht="15.75" hidden="false" customHeight="false" outlineLevel="0" collapsed="false">
      <c r="A906" s="296"/>
      <c r="B906" s="296"/>
      <c r="C906" s="296"/>
      <c r="D906" s="296"/>
      <c r="E906" s="296"/>
      <c r="F906" s="296"/>
      <c r="G906" s="296"/>
      <c r="H906" s="296"/>
      <c r="I906" s="296"/>
      <c r="J906" s="296"/>
      <c r="K906" s="296"/>
      <c r="L906" s="296"/>
      <c r="M906" s="296"/>
      <c r="N906" s="296"/>
      <c r="O906" s="296"/>
      <c r="P906" s="296"/>
      <c r="Q906" s="296"/>
      <c r="R906" s="296"/>
      <c r="S906" s="296"/>
      <c r="T906" s="296"/>
      <c r="U906" s="296"/>
      <c r="V906" s="347"/>
      <c r="W906" s="296"/>
      <c r="X906" s="296"/>
      <c r="Y906" s="296"/>
      <c r="Z906" s="296"/>
      <c r="AA906" s="296"/>
      <c r="AB906" s="296"/>
      <c r="AC906" s="296"/>
      <c r="AD906" s="296"/>
      <c r="AE906" s="296"/>
      <c r="AF906" s="296"/>
      <c r="AG906" s="296"/>
      <c r="AH906" s="296"/>
      <c r="AI906" s="296"/>
      <c r="AJ906" s="296"/>
      <c r="AK906" s="296"/>
      <c r="AL906" s="296"/>
      <c r="AM906" s="296"/>
      <c r="AN906" s="296"/>
      <c r="AO906" s="296"/>
      <c r="AP906" s="296"/>
      <c r="AQ906" s="296"/>
      <c r="AR906" s="296"/>
      <c r="AS906" s="296"/>
      <c r="AT906" s="296"/>
      <c r="AU906" s="296"/>
      <c r="AV906" s="296"/>
      <c r="AW906" s="296"/>
      <c r="AX906" s="296"/>
      <c r="AY906" s="296"/>
      <c r="AZ906" s="296"/>
      <c r="BA906" s="296"/>
      <c r="BB906" s="296"/>
      <c r="BC906" s="296"/>
      <c r="BD906" s="296"/>
      <c r="BE906" s="296"/>
      <c r="BF906" s="296"/>
      <c r="BG906" s="296"/>
      <c r="BH906" s="296"/>
      <c r="BI906" s="296"/>
      <c r="BJ906" s="296"/>
    </row>
    <row r="907" customFormat="false" ht="15.75" hidden="false" customHeight="false" outlineLevel="0" collapsed="false">
      <c r="A907" s="296"/>
      <c r="B907" s="296"/>
      <c r="C907" s="296"/>
      <c r="D907" s="296"/>
      <c r="E907" s="296"/>
      <c r="F907" s="296"/>
      <c r="G907" s="296"/>
      <c r="H907" s="296"/>
      <c r="I907" s="296"/>
      <c r="J907" s="296"/>
      <c r="K907" s="296"/>
      <c r="L907" s="296"/>
      <c r="M907" s="296"/>
      <c r="N907" s="296"/>
      <c r="O907" s="296"/>
      <c r="P907" s="296"/>
      <c r="Q907" s="296"/>
      <c r="R907" s="296"/>
      <c r="S907" s="296"/>
      <c r="T907" s="296"/>
      <c r="U907" s="296"/>
      <c r="V907" s="347"/>
      <c r="W907" s="296"/>
      <c r="X907" s="296"/>
      <c r="Y907" s="296"/>
      <c r="Z907" s="296"/>
      <c r="AA907" s="296"/>
      <c r="AB907" s="296"/>
      <c r="AC907" s="296"/>
      <c r="AD907" s="296"/>
      <c r="AE907" s="296"/>
      <c r="AF907" s="296"/>
      <c r="AG907" s="296"/>
      <c r="AH907" s="296"/>
      <c r="AI907" s="296"/>
      <c r="AJ907" s="296"/>
      <c r="AK907" s="296"/>
      <c r="AL907" s="296"/>
      <c r="AM907" s="296"/>
      <c r="AN907" s="296"/>
      <c r="AO907" s="296"/>
      <c r="AP907" s="296"/>
      <c r="AQ907" s="296"/>
      <c r="AR907" s="296"/>
      <c r="AS907" s="296"/>
      <c r="AT907" s="296"/>
      <c r="AU907" s="296"/>
      <c r="AV907" s="296"/>
      <c r="AW907" s="296"/>
      <c r="AX907" s="296"/>
      <c r="AY907" s="296"/>
      <c r="AZ907" s="296"/>
      <c r="BA907" s="296"/>
      <c r="BB907" s="296"/>
      <c r="BC907" s="296"/>
      <c r="BD907" s="296"/>
      <c r="BE907" s="296"/>
      <c r="BF907" s="296"/>
      <c r="BG907" s="296"/>
      <c r="BH907" s="296"/>
      <c r="BI907" s="296"/>
      <c r="BJ907" s="296"/>
    </row>
    <row r="908" customFormat="false" ht="15.75" hidden="false" customHeight="false" outlineLevel="0" collapsed="false">
      <c r="A908" s="296"/>
      <c r="B908" s="296"/>
      <c r="C908" s="296"/>
      <c r="D908" s="296"/>
      <c r="E908" s="296"/>
      <c r="F908" s="296"/>
      <c r="G908" s="296"/>
      <c r="H908" s="296"/>
      <c r="I908" s="296"/>
      <c r="J908" s="296"/>
      <c r="K908" s="296"/>
      <c r="L908" s="296"/>
      <c r="M908" s="296"/>
      <c r="N908" s="296"/>
      <c r="O908" s="296"/>
      <c r="P908" s="296"/>
      <c r="Q908" s="296"/>
      <c r="R908" s="296"/>
      <c r="S908" s="296"/>
      <c r="T908" s="296"/>
      <c r="U908" s="296"/>
      <c r="V908" s="347"/>
      <c r="W908" s="296"/>
      <c r="X908" s="296"/>
      <c r="Y908" s="296"/>
      <c r="Z908" s="296"/>
      <c r="AA908" s="296"/>
      <c r="AB908" s="296"/>
      <c r="AC908" s="296"/>
      <c r="AD908" s="296"/>
      <c r="AE908" s="296"/>
      <c r="AF908" s="296"/>
      <c r="AG908" s="296"/>
      <c r="AH908" s="296"/>
      <c r="AI908" s="296"/>
      <c r="AJ908" s="296"/>
      <c r="AK908" s="296"/>
      <c r="AL908" s="296"/>
      <c r="AM908" s="296"/>
      <c r="AN908" s="296"/>
      <c r="AO908" s="296"/>
      <c r="AP908" s="296"/>
      <c r="AQ908" s="296"/>
      <c r="AR908" s="296"/>
      <c r="AS908" s="296"/>
      <c r="AT908" s="296"/>
      <c r="AU908" s="296"/>
      <c r="AV908" s="296"/>
      <c r="AW908" s="296"/>
      <c r="AX908" s="296"/>
      <c r="AY908" s="296"/>
      <c r="AZ908" s="296"/>
      <c r="BA908" s="296"/>
      <c r="BB908" s="296"/>
      <c r="BC908" s="296"/>
      <c r="BD908" s="296"/>
      <c r="BE908" s="296"/>
      <c r="BF908" s="296"/>
      <c r="BG908" s="296"/>
      <c r="BH908" s="296"/>
      <c r="BI908" s="296"/>
      <c r="BJ908" s="296"/>
    </row>
    <row r="909" customFormat="false" ht="15.75" hidden="false" customHeight="false" outlineLevel="0" collapsed="false">
      <c r="A909" s="296"/>
      <c r="B909" s="296"/>
      <c r="C909" s="296"/>
      <c r="D909" s="296"/>
      <c r="E909" s="296"/>
      <c r="F909" s="296"/>
      <c r="G909" s="296"/>
      <c r="H909" s="296"/>
      <c r="I909" s="296"/>
      <c r="J909" s="296"/>
      <c r="K909" s="296"/>
      <c r="L909" s="296"/>
      <c r="M909" s="296"/>
      <c r="N909" s="296"/>
      <c r="O909" s="296"/>
      <c r="P909" s="296"/>
      <c r="Q909" s="296"/>
      <c r="R909" s="296"/>
      <c r="S909" s="296"/>
      <c r="T909" s="296"/>
      <c r="U909" s="296"/>
      <c r="V909" s="347"/>
      <c r="W909" s="296"/>
      <c r="X909" s="296"/>
      <c r="Y909" s="296"/>
      <c r="Z909" s="296"/>
      <c r="AA909" s="296"/>
      <c r="AB909" s="296"/>
      <c r="AC909" s="296"/>
      <c r="AD909" s="296"/>
      <c r="AE909" s="296"/>
      <c r="AF909" s="296"/>
      <c r="AG909" s="296"/>
      <c r="AH909" s="296"/>
      <c r="AI909" s="296"/>
      <c r="AJ909" s="296"/>
      <c r="AK909" s="296"/>
      <c r="AL909" s="296"/>
      <c r="AM909" s="296"/>
      <c r="AN909" s="296"/>
      <c r="AO909" s="296"/>
      <c r="AP909" s="296"/>
      <c r="AQ909" s="296"/>
      <c r="AR909" s="296"/>
      <c r="AS909" s="296"/>
      <c r="AT909" s="296"/>
      <c r="AU909" s="296"/>
      <c r="AV909" s="296"/>
      <c r="AW909" s="296"/>
      <c r="AX909" s="296"/>
      <c r="AY909" s="296"/>
      <c r="AZ909" s="296"/>
      <c r="BA909" s="296"/>
      <c r="BB909" s="296"/>
      <c r="BC909" s="296"/>
      <c r="BD909" s="296"/>
      <c r="BE909" s="296"/>
      <c r="BF909" s="296"/>
      <c r="BG909" s="296"/>
      <c r="BH909" s="296"/>
      <c r="BI909" s="296"/>
      <c r="BJ909" s="296"/>
    </row>
    <row r="910" customFormat="false" ht="15.75" hidden="false" customHeight="false" outlineLevel="0" collapsed="false">
      <c r="A910" s="296"/>
      <c r="B910" s="296"/>
      <c r="C910" s="296"/>
      <c r="D910" s="296"/>
      <c r="E910" s="296"/>
      <c r="F910" s="296"/>
      <c r="G910" s="296"/>
      <c r="H910" s="296"/>
      <c r="I910" s="296"/>
      <c r="J910" s="296"/>
      <c r="K910" s="296"/>
      <c r="L910" s="296"/>
      <c r="M910" s="296"/>
      <c r="N910" s="296"/>
      <c r="O910" s="296"/>
      <c r="P910" s="296"/>
      <c r="Q910" s="296"/>
      <c r="R910" s="296"/>
      <c r="S910" s="296"/>
      <c r="T910" s="296"/>
      <c r="U910" s="296"/>
      <c r="V910" s="347"/>
      <c r="W910" s="296"/>
      <c r="X910" s="296"/>
      <c r="Y910" s="296"/>
      <c r="Z910" s="296"/>
      <c r="AA910" s="296"/>
      <c r="AB910" s="296"/>
      <c r="AC910" s="296"/>
      <c r="AD910" s="296"/>
      <c r="AE910" s="296"/>
      <c r="AF910" s="296"/>
      <c r="AG910" s="296"/>
      <c r="AH910" s="296"/>
      <c r="AI910" s="296"/>
      <c r="AJ910" s="296"/>
      <c r="AK910" s="296"/>
      <c r="AL910" s="296"/>
      <c r="AM910" s="296"/>
      <c r="AN910" s="296"/>
      <c r="AO910" s="296"/>
      <c r="AP910" s="296"/>
      <c r="AQ910" s="296"/>
      <c r="AR910" s="296"/>
      <c r="AS910" s="296"/>
      <c r="AT910" s="296"/>
      <c r="AU910" s="296"/>
      <c r="AV910" s="296"/>
      <c r="AW910" s="296"/>
      <c r="AX910" s="296"/>
      <c r="AY910" s="296"/>
      <c r="AZ910" s="296"/>
      <c r="BA910" s="296"/>
      <c r="BB910" s="296"/>
      <c r="BC910" s="296"/>
      <c r="BD910" s="296"/>
      <c r="BE910" s="296"/>
      <c r="BF910" s="296"/>
      <c r="BG910" s="296"/>
      <c r="BH910" s="296"/>
      <c r="BI910" s="296"/>
      <c r="BJ910" s="296"/>
    </row>
    <row r="911" customFormat="false" ht="15.75" hidden="false" customHeight="false" outlineLevel="0" collapsed="false">
      <c r="A911" s="296"/>
      <c r="B911" s="296"/>
      <c r="C911" s="296"/>
      <c r="D911" s="296"/>
      <c r="E911" s="296"/>
      <c r="F911" s="296"/>
      <c r="G911" s="296"/>
      <c r="H911" s="296"/>
      <c r="I911" s="296"/>
      <c r="J911" s="296"/>
      <c r="K911" s="296"/>
      <c r="L911" s="296"/>
      <c r="M911" s="296"/>
      <c r="N911" s="296"/>
      <c r="O911" s="296"/>
      <c r="P911" s="296"/>
      <c r="Q911" s="296"/>
      <c r="R911" s="296"/>
      <c r="S911" s="296"/>
      <c r="T911" s="296"/>
      <c r="U911" s="296"/>
      <c r="V911" s="347"/>
      <c r="W911" s="296"/>
      <c r="X911" s="296"/>
      <c r="Y911" s="296"/>
      <c r="Z911" s="296"/>
      <c r="AA911" s="296"/>
      <c r="AB911" s="296"/>
      <c r="AC911" s="296"/>
      <c r="AD911" s="296"/>
      <c r="AE911" s="296"/>
      <c r="AF911" s="296"/>
      <c r="AG911" s="296"/>
      <c r="AH911" s="296"/>
      <c r="AI911" s="296"/>
      <c r="AJ911" s="296"/>
      <c r="AK911" s="296"/>
      <c r="AL911" s="296"/>
      <c r="AM911" s="296"/>
      <c r="AN911" s="296"/>
      <c r="AO911" s="296"/>
      <c r="AP911" s="296"/>
      <c r="AQ911" s="296"/>
      <c r="AR911" s="296"/>
      <c r="AS911" s="296"/>
      <c r="AT911" s="296"/>
      <c r="AU911" s="296"/>
      <c r="AV911" s="296"/>
      <c r="AW911" s="296"/>
      <c r="AX911" s="296"/>
      <c r="AY911" s="296"/>
      <c r="AZ911" s="296"/>
      <c r="BA911" s="296"/>
      <c r="BB911" s="296"/>
      <c r="BC911" s="296"/>
      <c r="BD911" s="296"/>
      <c r="BE911" s="296"/>
      <c r="BF911" s="296"/>
      <c r="BG911" s="296"/>
      <c r="BH911" s="296"/>
      <c r="BI911" s="296"/>
      <c r="BJ911" s="296"/>
    </row>
    <row r="912" customFormat="false" ht="15.75" hidden="false" customHeight="false" outlineLevel="0" collapsed="false">
      <c r="A912" s="296"/>
      <c r="B912" s="296"/>
      <c r="C912" s="296"/>
      <c r="D912" s="296"/>
      <c r="E912" s="296"/>
      <c r="F912" s="296"/>
      <c r="G912" s="296"/>
      <c r="H912" s="296"/>
      <c r="I912" s="296"/>
      <c r="J912" s="296"/>
      <c r="K912" s="296"/>
      <c r="L912" s="296"/>
      <c r="M912" s="296"/>
      <c r="N912" s="296"/>
      <c r="O912" s="296"/>
      <c r="P912" s="296"/>
      <c r="Q912" s="296"/>
      <c r="R912" s="296"/>
      <c r="S912" s="296"/>
      <c r="T912" s="296"/>
      <c r="U912" s="296"/>
      <c r="V912" s="347"/>
      <c r="W912" s="296"/>
      <c r="X912" s="296"/>
      <c r="Y912" s="296"/>
      <c r="Z912" s="296"/>
      <c r="AA912" s="296"/>
      <c r="AB912" s="296"/>
      <c r="AC912" s="296"/>
      <c r="AD912" s="296"/>
      <c r="AE912" s="296"/>
      <c r="AF912" s="296"/>
      <c r="AG912" s="296"/>
      <c r="AH912" s="296"/>
      <c r="AI912" s="296"/>
      <c r="AJ912" s="296"/>
      <c r="AK912" s="296"/>
      <c r="AL912" s="296"/>
      <c r="AM912" s="296"/>
      <c r="AN912" s="296"/>
      <c r="AO912" s="296"/>
      <c r="AP912" s="296"/>
      <c r="AQ912" s="296"/>
      <c r="AR912" s="296"/>
      <c r="AS912" s="296"/>
      <c r="AT912" s="296"/>
      <c r="AU912" s="296"/>
      <c r="AV912" s="296"/>
      <c r="AW912" s="296"/>
      <c r="AX912" s="296"/>
      <c r="AY912" s="296"/>
      <c r="AZ912" s="296"/>
      <c r="BA912" s="296"/>
      <c r="BB912" s="296"/>
      <c r="BC912" s="296"/>
      <c r="BD912" s="296"/>
      <c r="BE912" s="296"/>
      <c r="BF912" s="296"/>
      <c r="BG912" s="296"/>
      <c r="BH912" s="296"/>
      <c r="BI912" s="296"/>
      <c r="BJ912" s="296"/>
    </row>
    <row r="913" customFormat="false" ht="15.75" hidden="false" customHeight="false" outlineLevel="0" collapsed="false">
      <c r="A913" s="296"/>
      <c r="B913" s="296"/>
      <c r="C913" s="296"/>
      <c r="D913" s="296"/>
      <c r="E913" s="296"/>
      <c r="F913" s="296"/>
      <c r="G913" s="296"/>
      <c r="H913" s="296"/>
      <c r="I913" s="296"/>
      <c r="J913" s="296"/>
      <c r="K913" s="296"/>
      <c r="L913" s="296"/>
      <c r="M913" s="296"/>
      <c r="N913" s="296"/>
      <c r="O913" s="296"/>
      <c r="P913" s="296"/>
      <c r="Q913" s="296"/>
      <c r="R913" s="296"/>
      <c r="S913" s="296"/>
      <c r="T913" s="296"/>
      <c r="U913" s="296"/>
      <c r="V913" s="347"/>
      <c r="W913" s="296"/>
      <c r="X913" s="296"/>
      <c r="Y913" s="296"/>
      <c r="Z913" s="296"/>
      <c r="AA913" s="296"/>
      <c r="AB913" s="296"/>
      <c r="AC913" s="296"/>
      <c r="AD913" s="296"/>
      <c r="AE913" s="296"/>
      <c r="AF913" s="296"/>
      <c r="AG913" s="296"/>
      <c r="AH913" s="296"/>
      <c r="AI913" s="296"/>
      <c r="AJ913" s="296"/>
      <c r="AK913" s="296"/>
      <c r="AL913" s="296"/>
      <c r="AM913" s="296"/>
      <c r="AN913" s="296"/>
      <c r="AO913" s="296"/>
      <c r="AP913" s="296"/>
      <c r="AQ913" s="296"/>
      <c r="AR913" s="296"/>
      <c r="AS913" s="296"/>
      <c r="AT913" s="296"/>
      <c r="AU913" s="296"/>
      <c r="AV913" s="296"/>
      <c r="AW913" s="296"/>
      <c r="AX913" s="296"/>
      <c r="AY913" s="296"/>
      <c r="AZ913" s="296"/>
      <c r="BA913" s="296"/>
      <c r="BB913" s="296"/>
      <c r="BC913" s="296"/>
      <c r="BD913" s="296"/>
      <c r="BE913" s="296"/>
      <c r="BF913" s="296"/>
      <c r="BG913" s="296"/>
      <c r="BH913" s="296"/>
      <c r="BI913" s="296"/>
      <c r="BJ913" s="296"/>
    </row>
    <row r="914" customFormat="false" ht="15.75" hidden="false" customHeight="false" outlineLevel="0" collapsed="false">
      <c r="A914" s="296"/>
      <c r="B914" s="296"/>
      <c r="C914" s="296"/>
      <c r="D914" s="296"/>
      <c r="E914" s="296"/>
      <c r="F914" s="296"/>
      <c r="G914" s="296"/>
      <c r="H914" s="296"/>
      <c r="I914" s="296"/>
      <c r="J914" s="296"/>
      <c r="K914" s="296"/>
      <c r="L914" s="296"/>
      <c r="M914" s="296"/>
      <c r="N914" s="296"/>
      <c r="O914" s="296"/>
      <c r="P914" s="296"/>
      <c r="Q914" s="296"/>
      <c r="R914" s="296"/>
      <c r="S914" s="296"/>
      <c r="T914" s="296"/>
      <c r="U914" s="296"/>
      <c r="V914" s="347"/>
      <c r="W914" s="296"/>
      <c r="X914" s="296"/>
      <c r="Y914" s="296"/>
      <c r="Z914" s="296"/>
      <c r="AA914" s="296"/>
      <c r="AB914" s="296"/>
      <c r="AC914" s="296"/>
      <c r="AD914" s="296"/>
      <c r="AE914" s="296"/>
      <c r="AF914" s="296"/>
      <c r="AG914" s="296"/>
      <c r="AH914" s="296"/>
      <c r="AI914" s="296"/>
      <c r="AJ914" s="296"/>
      <c r="AK914" s="296"/>
      <c r="AL914" s="296"/>
      <c r="AM914" s="296"/>
      <c r="AN914" s="296"/>
      <c r="AO914" s="296"/>
      <c r="AP914" s="296"/>
      <c r="AQ914" s="296"/>
      <c r="AR914" s="296"/>
      <c r="AS914" s="296"/>
      <c r="AT914" s="296"/>
      <c r="AU914" s="296"/>
      <c r="AV914" s="296"/>
      <c r="AW914" s="296"/>
      <c r="AX914" s="296"/>
      <c r="AY914" s="296"/>
      <c r="AZ914" s="296"/>
      <c r="BA914" s="296"/>
      <c r="BB914" s="296"/>
      <c r="BC914" s="296"/>
      <c r="BD914" s="296"/>
      <c r="BE914" s="296"/>
      <c r="BF914" s="296"/>
      <c r="BG914" s="296"/>
      <c r="BH914" s="296"/>
      <c r="BI914" s="296"/>
      <c r="BJ914" s="296"/>
    </row>
    <row r="915" customFormat="false" ht="15.75" hidden="false" customHeight="false" outlineLevel="0" collapsed="false">
      <c r="A915" s="296"/>
      <c r="B915" s="296"/>
      <c r="C915" s="296"/>
      <c r="D915" s="296"/>
      <c r="E915" s="296"/>
      <c r="F915" s="296"/>
      <c r="G915" s="296"/>
      <c r="H915" s="296"/>
      <c r="I915" s="296"/>
      <c r="J915" s="296"/>
      <c r="K915" s="296"/>
      <c r="L915" s="296"/>
      <c r="M915" s="296"/>
      <c r="N915" s="296"/>
      <c r="O915" s="296"/>
      <c r="P915" s="296"/>
      <c r="Q915" s="296"/>
      <c r="R915" s="296"/>
      <c r="S915" s="296"/>
      <c r="T915" s="296"/>
      <c r="U915" s="296"/>
      <c r="V915" s="347"/>
      <c r="W915" s="296"/>
      <c r="X915" s="296"/>
      <c r="Y915" s="296"/>
      <c r="Z915" s="296"/>
      <c r="AA915" s="296"/>
      <c r="AB915" s="296"/>
      <c r="AC915" s="296"/>
      <c r="AD915" s="296"/>
      <c r="AE915" s="296"/>
      <c r="AF915" s="296"/>
      <c r="AG915" s="296"/>
      <c r="AH915" s="296"/>
      <c r="AI915" s="296"/>
      <c r="AJ915" s="296"/>
      <c r="AK915" s="296"/>
      <c r="AL915" s="296"/>
      <c r="AM915" s="296"/>
      <c r="AN915" s="296"/>
      <c r="AO915" s="296"/>
      <c r="AP915" s="296"/>
      <c r="AQ915" s="296"/>
      <c r="AR915" s="296"/>
      <c r="AS915" s="296"/>
      <c r="AT915" s="296"/>
      <c r="AU915" s="296"/>
      <c r="AV915" s="296"/>
      <c r="AW915" s="296"/>
      <c r="AX915" s="296"/>
      <c r="AY915" s="296"/>
      <c r="AZ915" s="296"/>
      <c r="BA915" s="296"/>
      <c r="BB915" s="296"/>
      <c r="BC915" s="296"/>
      <c r="BD915" s="296"/>
      <c r="BE915" s="296"/>
      <c r="BF915" s="296"/>
      <c r="BG915" s="296"/>
      <c r="BH915" s="296"/>
      <c r="BI915" s="296"/>
      <c r="BJ915" s="296"/>
    </row>
    <row r="916" customFormat="false" ht="15.75" hidden="false" customHeight="false" outlineLevel="0" collapsed="false">
      <c r="A916" s="296"/>
      <c r="B916" s="296"/>
      <c r="C916" s="296"/>
      <c r="D916" s="296"/>
      <c r="E916" s="296"/>
      <c r="F916" s="296"/>
      <c r="G916" s="296"/>
      <c r="H916" s="296"/>
      <c r="I916" s="296"/>
      <c r="J916" s="296"/>
      <c r="K916" s="296"/>
      <c r="L916" s="296"/>
      <c r="M916" s="296"/>
      <c r="N916" s="296"/>
      <c r="O916" s="296"/>
      <c r="P916" s="296"/>
      <c r="Q916" s="296"/>
      <c r="R916" s="296"/>
      <c r="S916" s="296"/>
      <c r="T916" s="296"/>
      <c r="U916" s="296"/>
      <c r="V916" s="347"/>
      <c r="W916" s="296"/>
      <c r="X916" s="296"/>
      <c r="Y916" s="296"/>
      <c r="Z916" s="296"/>
      <c r="AA916" s="296"/>
      <c r="AB916" s="296"/>
      <c r="AC916" s="296"/>
      <c r="AD916" s="296"/>
      <c r="AE916" s="296"/>
      <c r="AF916" s="296"/>
      <c r="AG916" s="296"/>
      <c r="AH916" s="296"/>
      <c r="AI916" s="296"/>
      <c r="AJ916" s="296"/>
      <c r="AK916" s="296"/>
      <c r="AL916" s="296"/>
      <c r="AM916" s="296"/>
      <c r="AN916" s="296"/>
      <c r="AO916" s="296"/>
      <c r="AP916" s="296"/>
      <c r="AQ916" s="296"/>
      <c r="AR916" s="296"/>
      <c r="AS916" s="296"/>
      <c r="AT916" s="296"/>
      <c r="AU916" s="296"/>
      <c r="AV916" s="296"/>
      <c r="AW916" s="296"/>
      <c r="AX916" s="296"/>
      <c r="AY916" s="296"/>
      <c r="AZ916" s="296"/>
      <c r="BA916" s="296"/>
      <c r="BB916" s="296"/>
      <c r="BC916" s="296"/>
      <c r="BD916" s="296"/>
      <c r="BE916" s="296"/>
      <c r="BF916" s="296"/>
      <c r="BG916" s="296"/>
      <c r="BH916" s="296"/>
      <c r="BI916" s="296"/>
      <c r="BJ916" s="296"/>
    </row>
    <row r="917" customFormat="false" ht="15.75" hidden="false" customHeight="false" outlineLevel="0" collapsed="false">
      <c r="A917" s="296"/>
      <c r="B917" s="296"/>
      <c r="C917" s="296"/>
      <c r="D917" s="296"/>
      <c r="E917" s="296"/>
      <c r="F917" s="296"/>
      <c r="G917" s="296"/>
      <c r="H917" s="296"/>
      <c r="I917" s="296"/>
      <c r="J917" s="296"/>
      <c r="K917" s="296"/>
      <c r="L917" s="296"/>
      <c r="M917" s="296"/>
      <c r="N917" s="296"/>
      <c r="O917" s="296"/>
      <c r="P917" s="296"/>
      <c r="Q917" s="296"/>
      <c r="R917" s="296"/>
      <c r="S917" s="296"/>
      <c r="T917" s="296"/>
      <c r="U917" s="296"/>
      <c r="V917" s="347"/>
      <c r="W917" s="296"/>
      <c r="X917" s="296"/>
      <c r="Y917" s="296"/>
      <c r="Z917" s="296"/>
      <c r="AA917" s="296"/>
      <c r="AB917" s="296"/>
      <c r="AC917" s="296"/>
      <c r="AD917" s="296"/>
      <c r="AE917" s="296"/>
      <c r="AF917" s="296"/>
      <c r="AG917" s="296"/>
      <c r="AH917" s="296"/>
      <c r="AI917" s="296"/>
      <c r="AJ917" s="296"/>
      <c r="AK917" s="296"/>
      <c r="AL917" s="296"/>
      <c r="AM917" s="296"/>
      <c r="AN917" s="296"/>
      <c r="AO917" s="296"/>
      <c r="AP917" s="296"/>
      <c r="AQ917" s="296"/>
      <c r="AR917" s="296"/>
      <c r="AS917" s="296"/>
      <c r="AT917" s="296"/>
      <c r="AU917" s="296"/>
      <c r="AV917" s="296"/>
      <c r="AW917" s="296"/>
      <c r="AX917" s="296"/>
      <c r="AY917" s="296"/>
      <c r="AZ917" s="296"/>
      <c r="BA917" s="296"/>
      <c r="BB917" s="296"/>
      <c r="BC917" s="296"/>
      <c r="BD917" s="296"/>
      <c r="BE917" s="296"/>
      <c r="BF917" s="296"/>
      <c r="BG917" s="296"/>
      <c r="BH917" s="296"/>
      <c r="BI917" s="296"/>
      <c r="BJ917" s="296"/>
    </row>
    <row r="918" customFormat="false" ht="15.75" hidden="false" customHeight="false" outlineLevel="0" collapsed="false">
      <c r="A918" s="296"/>
      <c r="B918" s="296"/>
      <c r="C918" s="296"/>
      <c r="D918" s="296"/>
      <c r="E918" s="296"/>
      <c r="F918" s="296"/>
      <c r="G918" s="296"/>
      <c r="H918" s="296"/>
      <c r="I918" s="296"/>
      <c r="J918" s="296"/>
      <c r="K918" s="296"/>
      <c r="L918" s="296"/>
      <c r="M918" s="296"/>
      <c r="N918" s="296"/>
      <c r="O918" s="296"/>
      <c r="P918" s="296"/>
      <c r="Q918" s="296"/>
      <c r="R918" s="296"/>
      <c r="S918" s="296"/>
      <c r="T918" s="296"/>
      <c r="U918" s="296"/>
      <c r="V918" s="347"/>
      <c r="W918" s="296"/>
      <c r="X918" s="296"/>
      <c r="Y918" s="296"/>
      <c r="Z918" s="296"/>
      <c r="AA918" s="296"/>
      <c r="AB918" s="296"/>
      <c r="AC918" s="296"/>
      <c r="AD918" s="296"/>
      <c r="AE918" s="296"/>
      <c r="AF918" s="296"/>
      <c r="AG918" s="296"/>
      <c r="AH918" s="296"/>
      <c r="AI918" s="296"/>
      <c r="AJ918" s="296"/>
      <c r="AK918" s="296"/>
      <c r="AL918" s="296"/>
      <c r="AM918" s="296"/>
      <c r="AN918" s="296"/>
      <c r="AO918" s="296"/>
      <c r="AP918" s="296"/>
      <c r="AQ918" s="296"/>
      <c r="AR918" s="296"/>
      <c r="AS918" s="296"/>
      <c r="AT918" s="296"/>
      <c r="AU918" s="296"/>
      <c r="AV918" s="296"/>
      <c r="AW918" s="296"/>
      <c r="AX918" s="296"/>
      <c r="AY918" s="296"/>
      <c r="AZ918" s="296"/>
      <c r="BA918" s="296"/>
      <c r="BB918" s="296"/>
      <c r="BC918" s="296"/>
      <c r="BD918" s="296"/>
      <c r="BE918" s="296"/>
      <c r="BF918" s="296"/>
      <c r="BG918" s="296"/>
      <c r="BH918" s="296"/>
      <c r="BI918" s="296"/>
      <c r="BJ918" s="296"/>
    </row>
    <row r="919" customFormat="false" ht="15.75" hidden="false" customHeight="false" outlineLevel="0" collapsed="false">
      <c r="A919" s="296"/>
      <c r="B919" s="296"/>
      <c r="C919" s="296"/>
      <c r="D919" s="296"/>
      <c r="E919" s="296"/>
      <c r="F919" s="296"/>
      <c r="G919" s="296"/>
      <c r="H919" s="296"/>
      <c r="I919" s="296"/>
      <c r="J919" s="296"/>
      <c r="K919" s="296"/>
      <c r="L919" s="296"/>
      <c r="M919" s="296"/>
      <c r="N919" s="296"/>
      <c r="O919" s="296"/>
      <c r="P919" s="296"/>
      <c r="Q919" s="296"/>
      <c r="R919" s="296"/>
      <c r="S919" s="296"/>
      <c r="T919" s="296"/>
      <c r="U919" s="296"/>
      <c r="V919" s="347"/>
      <c r="W919" s="296"/>
      <c r="X919" s="296"/>
      <c r="Y919" s="296"/>
      <c r="Z919" s="296"/>
      <c r="AA919" s="296"/>
      <c r="AB919" s="296"/>
      <c r="AC919" s="296"/>
      <c r="AD919" s="296"/>
      <c r="AE919" s="296"/>
      <c r="AF919" s="296"/>
      <c r="AG919" s="296"/>
      <c r="AH919" s="296"/>
      <c r="AI919" s="296"/>
      <c r="AJ919" s="296"/>
      <c r="AK919" s="296"/>
      <c r="AL919" s="296"/>
      <c r="AM919" s="296"/>
      <c r="AN919" s="296"/>
      <c r="AO919" s="296"/>
      <c r="AP919" s="296"/>
      <c r="AQ919" s="296"/>
      <c r="AR919" s="296"/>
      <c r="AS919" s="296"/>
      <c r="AT919" s="296"/>
      <c r="AU919" s="296"/>
      <c r="AV919" s="296"/>
      <c r="AW919" s="296"/>
      <c r="AX919" s="296"/>
      <c r="AY919" s="296"/>
      <c r="AZ919" s="296"/>
      <c r="BA919" s="296"/>
      <c r="BB919" s="296"/>
      <c r="BC919" s="296"/>
      <c r="BD919" s="296"/>
      <c r="BE919" s="296"/>
      <c r="BF919" s="296"/>
      <c r="BG919" s="296"/>
      <c r="BH919" s="296"/>
      <c r="BI919" s="296"/>
      <c r="BJ919" s="296"/>
    </row>
    <row r="920" customFormat="false" ht="15.75" hidden="false" customHeight="false" outlineLevel="0" collapsed="false">
      <c r="A920" s="296"/>
      <c r="B920" s="296"/>
      <c r="C920" s="296"/>
      <c r="D920" s="296"/>
      <c r="E920" s="296"/>
      <c r="F920" s="296"/>
      <c r="G920" s="296"/>
      <c r="H920" s="296"/>
      <c r="I920" s="296"/>
      <c r="J920" s="296"/>
      <c r="K920" s="296"/>
      <c r="L920" s="296"/>
      <c r="M920" s="296"/>
      <c r="N920" s="296"/>
      <c r="O920" s="296"/>
      <c r="P920" s="296"/>
      <c r="Q920" s="296"/>
      <c r="R920" s="296"/>
      <c r="S920" s="296"/>
      <c r="T920" s="296"/>
      <c r="U920" s="296"/>
      <c r="V920" s="347"/>
      <c r="W920" s="296"/>
      <c r="X920" s="296"/>
      <c r="Y920" s="296"/>
      <c r="Z920" s="296"/>
      <c r="AA920" s="296"/>
      <c r="AB920" s="296"/>
      <c r="AC920" s="296"/>
      <c r="AD920" s="296"/>
      <c r="AE920" s="296"/>
      <c r="AF920" s="296"/>
      <c r="AG920" s="296"/>
      <c r="AH920" s="296"/>
      <c r="AI920" s="296"/>
      <c r="AJ920" s="296"/>
      <c r="AK920" s="296"/>
      <c r="AL920" s="296"/>
      <c r="AM920" s="296"/>
      <c r="AN920" s="296"/>
      <c r="AO920" s="296"/>
      <c r="AP920" s="296"/>
      <c r="AQ920" s="296"/>
      <c r="AR920" s="296"/>
      <c r="AS920" s="296"/>
      <c r="AT920" s="296"/>
      <c r="AU920" s="296"/>
      <c r="AV920" s="296"/>
      <c r="AW920" s="296"/>
      <c r="AX920" s="296"/>
      <c r="AY920" s="296"/>
      <c r="AZ920" s="296"/>
      <c r="BA920" s="296"/>
      <c r="BB920" s="296"/>
      <c r="BC920" s="296"/>
      <c r="BD920" s="296"/>
      <c r="BE920" s="296"/>
      <c r="BF920" s="296"/>
      <c r="BG920" s="296"/>
      <c r="BH920" s="296"/>
      <c r="BI920" s="296"/>
      <c r="BJ920" s="296"/>
    </row>
    <row r="921" customFormat="false" ht="15.75" hidden="false" customHeight="false" outlineLevel="0" collapsed="false">
      <c r="A921" s="296"/>
      <c r="B921" s="296"/>
      <c r="C921" s="296"/>
      <c r="D921" s="296"/>
      <c r="E921" s="296"/>
      <c r="F921" s="296"/>
      <c r="G921" s="296"/>
      <c r="H921" s="296"/>
      <c r="I921" s="296"/>
      <c r="J921" s="296"/>
      <c r="K921" s="296"/>
      <c r="L921" s="296"/>
      <c r="M921" s="296"/>
      <c r="N921" s="296"/>
      <c r="O921" s="296"/>
      <c r="P921" s="296"/>
      <c r="Q921" s="296"/>
      <c r="R921" s="296"/>
      <c r="S921" s="296"/>
      <c r="T921" s="296"/>
      <c r="U921" s="296"/>
      <c r="V921" s="347"/>
      <c r="W921" s="296"/>
      <c r="X921" s="296"/>
      <c r="Y921" s="296"/>
      <c r="Z921" s="296"/>
      <c r="AA921" s="296"/>
      <c r="AB921" s="296"/>
      <c r="AC921" s="296"/>
      <c r="AD921" s="296"/>
      <c r="AE921" s="296"/>
      <c r="AF921" s="296"/>
      <c r="AG921" s="296"/>
      <c r="AH921" s="296"/>
      <c r="AI921" s="296"/>
      <c r="AJ921" s="296"/>
      <c r="AK921" s="296"/>
      <c r="AL921" s="296"/>
      <c r="AM921" s="296"/>
      <c r="AN921" s="296"/>
      <c r="AO921" s="296"/>
      <c r="AP921" s="296"/>
      <c r="AQ921" s="296"/>
      <c r="AR921" s="296"/>
      <c r="AS921" s="296"/>
      <c r="AT921" s="296"/>
      <c r="AU921" s="296"/>
      <c r="AV921" s="296"/>
      <c r="AW921" s="296"/>
      <c r="AX921" s="296"/>
      <c r="AY921" s="296"/>
      <c r="AZ921" s="296"/>
      <c r="BA921" s="296"/>
      <c r="BB921" s="296"/>
      <c r="BC921" s="296"/>
      <c r="BD921" s="296"/>
      <c r="BE921" s="296"/>
      <c r="BF921" s="296"/>
      <c r="BG921" s="296"/>
      <c r="BH921" s="296"/>
      <c r="BI921" s="296"/>
      <c r="BJ921" s="296"/>
    </row>
    <row r="922" customFormat="false" ht="15.75" hidden="false" customHeight="false" outlineLevel="0" collapsed="false">
      <c r="A922" s="296"/>
      <c r="B922" s="296"/>
      <c r="C922" s="296"/>
      <c r="D922" s="296"/>
      <c r="E922" s="296"/>
      <c r="F922" s="296"/>
      <c r="G922" s="296"/>
      <c r="H922" s="296"/>
      <c r="I922" s="296"/>
      <c r="J922" s="296"/>
      <c r="K922" s="296"/>
      <c r="L922" s="296"/>
      <c r="M922" s="296"/>
      <c r="N922" s="296"/>
      <c r="O922" s="296"/>
      <c r="P922" s="296"/>
      <c r="Q922" s="296"/>
      <c r="R922" s="296"/>
      <c r="S922" s="296"/>
      <c r="T922" s="296"/>
      <c r="U922" s="296"/>
      <c r="V922" s="347"/>
      <c r="W922" s="296"/>
      <c r="X922" s="296"/>
      <c r="Y922" s="296"/>
      <c r="Z922" s="296"/>
      <c r="AA922" s="296"/>
      <c r="AB922" s="296"/>
      <c r="AC922" s="296"/>
      <c r="AD922" s="296"/>
      <c r="AE922" s="296"/>
      <c r="AF922" s="296"/>
      <c r="AG922" s="296"/>
      <c r="AH922" s="296"/>
      <c r="AI922" s="296"/>
      <c r="AJ922" s="296"/>
      <c r="AK922" s="296"/>
      <c r="AL922" s="296"/>
      <c r="AM922" s="296"/>
      <c r="AN922" s="296"/>
      <c r="AO922" s="296"/>
      <c r="AP922" s="296"/>
      <c r="AQ922" s="296"/>
      <c r="AR922" s="296"/>
      <c r="AS922" s="296"/>
      <c r="AT922" s="296"/>
      <c r="AU922" s="296"/>
      <c r="AV922" s="296"/>
      <c r="AW922" s="296"/>
      <c r="AX922" s="296"/>
      <c r="AY922" s="296"/>
      <c r="AZ922" s="296"/>
      <c r="BA922" s="296"/>
      <c r="BB922" s="296"/>
      <c r="BC922" s="296"/>
      <c r="BD922" s="296"/>
      <c r="BE922" s="296"/>
      <c r="BF922" s="296"/>
      <c r="BG922" s="296"/>
      <c r="BH922" s="296"/>
      <c r="BI922" s="296"/>
      <c r="BJ922" s="296"/>
    </row>
    <row r="923" customFormat="false" ht="15.75" hidden="false" customHeight="false" outlineLevel="0" collapsed="false">
      <c r="A923" s="296"/>
      <c r="B923" s="296"/>
      <c r="C923" s="296"/>
      <c r="D923" s="296"/>
      <c r="E923" s="296"/>
      <c r="F923" s="296"/>
      <c r="G923" s="296"/>
      <c r="H923" s="296"/>
      <c r="I923" s="296"/>
      <c r="J923" s="296"/>
      <c r="K923" s="296"/>
      <c r="L923" s="296"/>
      <c r="M923" s="296"/>
      <c r="N923" s="296"/>
      <c r="O923" s="296"/>
      <c r="P923" s="296"/>
      <c r="Q923" s="296"/>
      <c r="R923" s="296"/>
      <c r="S923" s="296"/>
      <c r="T923" s="296"/>
      <c r="U923" s="296"/>
      <c r="V923" s="347"/>
      <c r="W923" s="296"/>
      <c r="X923" s="296"/>
      <c r="Y923" s="296"/>
      <c r="Z923" s="296"/>
      <c r="AA923" s="296"/>
      <c r="AB923" s="296"/>
      <c r="AC923" s="296"/>
      <c r="AD923" s="296"/>
      <c r="AE923" s="296"/>
      <c r="AF923" s="296"/>
      <c r="AG923" s="296"/>
      <c r="AH923" s="296"/>
      <c r="AI923" s="296"/>
      <c r="AJ923" s="296"/>
      <c r="AK923" s="296"/>
      <c r="AL923" s="296"/>
      <c r="AM923" s="296"/>
      <c r="AN923" s="296"/>
      <c r="AO923" s="296"/>
      <c r="AP923" s="296"/>
      <c r="AQ923" s="296"/>
      <c r="AR923" s="296"/>
      <c r="AS923" s="296"/>
      <c r="AT923" s="296"/>
      <c r="AU923" s="296"/>
      <c r="AV923" s="296"/>
      <c r="AW923" s="296"/>
      <c r="AX923" s="296"/>
      <c r="AY923" s="296"/>
      <c r="AZ923" s="296"/>
      <c r="BA923" s="296"/>
      <c r="BB923" s="296"/>
      <c r="BC923" s="296"/>
      <c r="BD923" s="296"/>
      <c r="BE923" s="296"/>
      <c r="BF923" s="296"/>
      <c r="BG923" s="296"/>
      <c r="BH923" s="296"/>
      <c r="BI923" s="296"/>
      <c r="BJ923" s="296"/>
    </row>
    <row r="924" customFormat="false" ht="15.75" hidden="false" customHeight="false" outlineLevel="0" collapsed="false">
      <c r="A924" s="296"/>
      <c r="B924" s="296"/>
      <c r="C924" s="296"/>
      <c r="D924" s="296"/>
      <c r="E924" s="296"/>
      <c r="F924" s="296"/>
      <c r="G924" s="296"/>
      <c r="H924" s="296"/>
      <c r="I924" s="296"/>
      <c r="J924" s="296"/>
      <c r="K924" s="296"/>
      <c r="L924" s="296"/>
      <c r="M924" s="296"/>
      <c r="N924" s="296"/>
      <c r="O924" s="296"/>
      <c r="P924" s="296"/>
      <c r="Q924" s="296"/>
      <c r="R924" s="296"/>
      <c r="S924" s="296"/>
      <c r="T924" s="296"/>
      <c r="U924" s="296"/>
      <c r="V924" s="347"/>
      <c r="W924" s="296"/>
      <c r="X924" s="296"/>
      <c r="Y924" s="296"/>
      <c r="Z924" s="296"/>
      <c r="AA924" s="296"/>
      <c r="AB924" s="296"/>
      <c r="AC924" s="296"/>
      <c r="AD924" s="296"/>
      <c r="AE924" s="296"/>
      <c r="AF924" s="296"/>
      <c r="AG924" s="296"/>
      <c r="AH924" s="296"/>
      <c r="AI924" s="296"/>
      <c r="AJ924" s="296"/>
      <c r="AK924" s="296"/>
      <c r="AL924" s="296"/>
      <c r="AM924" s="296"/>
      <c r="AN924" s="296"/>
      <c r="AO924" s="296"/>
      <c r="AP924" s="296"/>
      <c r="AQ924" s="296"/>
      <c r="AR924" s="296"/>
      <c r="AS924" s="296"/>
      <c r="AT924" s="296"/>
      <c r="AU924" s="296"/>
      <c r="AV924" s="296"/>
      <c r="AW924" s="296"/>
      <c r="AX924" s="296"/>
      <c r="AY924" s="296"/>
      <c r="AZ924" s="296"/>
      <c r="BA924" s="296"/>
      <c r="BB924" s="296"/>
      <c r="BC924" s="296"/>
      <c r="BD924" s="296"/>
      <c r="BE924" s="296"/>
      <c r="BF924" s="296"/>
      <c r="BG924" s="296"/>
      <c r="BH924" s="296"/>
      <c r="BI924" s="296"/>
      <c r="BJ924" s="296"/>
    </row>
    <row r="925" customFormat="false" ht="15.75" hidden="false" customHeight="false" outlineLevel="0" collapsed="false">
      <c r="A925" s="296"/>
      <c r="B925" s="296"/>
      <c r="C925" s="296"/>
      <c r="D925" s="296"/>
      <c r="E925" s="296"/>
      <c r="F925" s="296"/>
      <c r="G925" s="296"/>
      <c r="H925" s="296"/>
      <c r="I925" s="296"/>
      <c r="J925" s="296"/>
      <c r="K925" s="296"/>
      <c r="L925" s="296"/>
      <c r="M925" s="296"/>
      <c r="N925" s="296"/>
      <c r="O925" s="296"/>
      <c r="P925" s="296"/>
      <c r="Q925" s="296"/>
      <c r="R925" s="296"/>
      <c r="S925" s="296"/>
      <c r="T925" s="296"/>
      <c r="U925" s="296"/>
      <c r="V925" s="347"/>
      <c r="W925" s="296"/>
      <c r="X925" s="296"/>
      <c r="Y925" s="296"/>
      <c r="Z925" s="296"/>
      <c r="AA925" s="296"/>
      <c r="AB925" s="296"/>
      <c r="AC925" s="296"/>
      <c r="AD925" s="296"/>
      <c r="AE925" s="296"/>
      <c r="AF925" s="296"/>
      <c r="AG925" s="296"/>
      <c r="AH925" s="296"/>
      <c r="AI925" s="296"/>
      <c r="AJ925" s="296"/>
      <c r="AK925" s="296"/>
      <c r="AL925" s="296"/>
      <c r="AM925" s="296"/>
      <c r="AN925" s="296"/>
      <c r="AO925" s="296"/>
      <c r="AP925" s="296"/>
      <c r="AQ925" s="296"/>
      <c r="AR925" s="296"/>
      <c r="AS925" s="296"/>
      <c r="AT925" s="296"/>
      <c r="AU925" s="296"/>
      <c r="AV925" s="296"/>
      <c r="AW925" s="296"/>
      <c r="AX925" s="296"/>
      <c r="AY925" s="296"/>
      <c r="AZ925" s="296"/>
      <c r="BA925" s="296"/>
      <c r="BB925" s="296"/>
      <c r="BC925" s="296"/>
      <c r="BD925" s="296"/>
      <c r="BE925" s="296"/>
      <c r="BF925" s="296"/>
      <c r="BG925" s="296"/>
      <c r="BH925" s="296"/>
      <c r="BI925" s="296"/>
      <c r="BJ925" s="296"/>
    </row>
    <row r="926" customFormat="false" ht="15.75" hidden="false" customHeight="false" outlineLevel="0" collapsed="false">
      <c r="A926" s="296"/>
      <c r="B926" s="296"/>
      <c r="C926" s="296"/>
      <c r="D926" s="296"/>
      <c r="E926" s="296"/>
      <c r="F926" s="296"/>
      <c r="G926" s="296"/>
      <c r="H926" s="296"/>
      <c r="I926" s="296"/>
      <c r="J926" s="296"/>
      <c r="K926" s="296"/>
      <c r="L926" s="296"/>
      <c r="M926" s="296"/>
      <c r="N926" s="296"/>
      <c r="O926" s="296"/>
      <c r="P926" s="296"/>
      <c r="Q926" s="296"/>
      <c r="R926" s="296"/>
      <c r="S926" s="296"/>
      <c r="T926" s="296"/>
      <c r="U926" s="296"/>
      <c r="V926" s="347"/>
      <c r="W926" s="296"/>
      <c r="X926" s="296"/>
      <c r="Y926" s="296"/>
      <c r="Z926" s="296"/>
      <c r="AA926" s="296"/>
      <c r="AB926" s="296"/>
      <c r="AC926" s="296"/>
      <c r="AD926" s="296"/>
      <c r="AE926" s="296"/>
      <c r="AF926" s="296"/>
      <c r="AG926" s="296"/>
      <c r="AH926" s="296"/>
      <c r="AI926" s="296"/>
      <c r="AJ926" s="296"/>
      <c r="AK926" s="296"/>
      <c r="AL926" s="296"/>
      <c r="AM926" s="296"/>
      <c r="AN926" s="296"/>
      <c r="AO926" s="296"/>
      <c r="AP926" s="296"/>
      <c r="AQ926" s="296"/>
      <c r="AR926" s="296"/>
      <c r="AS926" s="296"/>
      <c r="AT926" s="296"/>
      <c r="AU926" s="296"/>
      <c r="AV926" s="296"/>
      <c r="AW926" s="296"/>
      <c r="AX926" s="296"/>
      <c r="AY926" s="296"/>
      <c r="AZ926" s="296"/>
      <c r="BA926" s="296"/>
      <c r="BB926" s="296"/>
      <c r="BC926" s="296"/>
      <c r="BD926" s="296"/>
      <c r="BE926" s="296"/>
      <c r="BF926" s="296"/>
      <c r="BG926" s="296"/>
      <c r="BH926" s="296"/>
      <c r="BI926" s="296"/>
      <c r="BJ926" s="296"/>
    </row>
    <row r="927" customFormat="false" ht="15.75" hidden="false" customHeight="false" outlineLevel="0" collapsed="false">
      <c r="A927" s="296"/>
      <c r="B927" s="296"/>
      <c r="C927" s="296"/>
      <c r="D927" s="296"/>
      <c r="E927" s="296"/>
      <c r="F927" s="296"/>
      <c r="G927" s="296"/>
      <c r="H927" s="296"/>
      <c r="I927" s="296"/>
      <c r="J927" s="296"/>
      <c r="K927" s="296"/>
      <c r="L927" s="296"/>
      <c r="M927" s="296"/>
      <c r="N927" s="296"/>
      <c r="O927" s="296"/>
      <c r="P927" s="296"/>
      <c r="Q927" s="296"/>
      <c r="R927" s="296"/>
      <c r="S927" s="296"/>
      <c r="T927" s="296"/>
      <c r="U927" s="296"/>
      <c r="V927" s="347"/>
      <c r="W927" s="296"/>
      <c r="X927" s="296"/>
      <c r="Y927" s="296"/>
      <c r="Z927" s="296"/>
      <c r="AA927" s="296"/>
      <c r="AB927" s="296"/>
      <c r="AC927" s="296"/>
      <c r="AD927" s="296"/>
      <c r="AE927" s="296"/>
      <c r="AF927" s="296"/>
      <c r="AG927" s="296"/>
      <c r="AH927" s="296"/>
      <c r="AI927" s="296"/>
      <c r="AJ927" s="296"/>
      <c r="AK927" s="296"/>
      <c r="AL927" s="296"/>
      <c r="AM927" s="296"/>
      <c r="AN927" s="296"/>
      <c r="AO927" s="296"/>
      <c r="AP927" s="296"/>
      <c r="AQ927" s="296"/>
      <c r="AR927" s="296"/>
      <c r="AS927" s="296"/>
      <c r="AT927" s="296"/>
      <c r="AU927" s="296"/>
      <c r="AV927" s="296"/>
      <c r="AW927" s="296"/>
      <c r="AX927" s="296"/>
      <c r="AY927" s="296"/>
      <c r="AZ927" s="296"/>
      <c r="BA927" s="296"/>
      <c r="BB927" s="296"/>
      <c r="BC927" s="296"/>
      <c r="BD927" s="296"/>
      <c r="BE927" s="296"/>
      <c r="BF927" s="296"/>
      <c r="BG927" s="296"/>
      <c r="BH927" s="296"/>
      <c r="BI927" s="296"/>
      <c r="BJ927" s="296"/>
    </row>
    <row r="928" customFormat="false" ht="15.75" hidden="false" customHeight="false" outlineLevel="0" collapsed="false">
      <c r="A928" s="296"/>
      <c r="B928" s="296"/>
      <c r="C928" s="296"/>
      <c r="D928" s="296"/>
      <c r="E928" s="296"/>
      <c r="F928" s="296"/>
      <c r="G928" s="296"/>
      <c r="H928" s="296"/>
      <c r="I928" s="296"/>
      <c r="J928" s="296"/>
      <c r="K928" s="296"/>
      <c r="L928" s="296"/>
      <c r="M928" s="296"/>
      <c r="N928" s="296"/>
      <c r="O928" s="296"/>
      <c r="P928" s="296"/>
      <c r="Q928" s="296"/>
      <c r="R928" s="296"/>
      <c r="S928" s="296"/>
      <c r="T928" s="296"/>
      <c r="U928" s="296"/>
      <c r="V928" s="347"/>
      <c r="W928" s="296"/>
      <c r="X928" s="296"/>
      <c r="Y928" s="296"/>
      <c r="Z928" s="296"/>
      <c r="AA928" s="296"/>
      <c r="AB928" s="296"/>
      <c r="AC928" s="296"/>
      <c r="AD928" s="296"/>
      <c r="AE928" s="296"/>
      <c r="AF928" s="296"/>
      <c r="AG928" s="296"/>
      <c r="AH928" s="296"/>
      <c r="AI928" s="296"/>
      <c r="AJ928" s="296"/>
      <c r="AK928" s="296"/>
      <c r="AL928" s="296"/>
      <c r="AM928" s="296"/>
      <c r="AN928" s="296"/>
      <c r="AO928" s="296"/>
      <c r="AP928" s="296"/>
      <c r="AQ928" s="296"/>
      <c r="AR928" s="296"/>
      <c r="AS928" s="296"/>
      <c r="AT928" s="296"/>
      <c r="AU928" s="296"/>
      <c r="AV928" s="296"/>
      <c r="AW928" s="296"/>
      <c r="AX928" s="296"/>
      <c r="AY928" s="296"/>
      <c r="AZ928" s="296"/>
      <c r="BA928" s="296"/>
      <c r="BB928" s="296"/>
      <c r="BC928" s="296"/>
      <c r="BD928" s="296"/>
      <c r="BE928" s="296"/>
      <c r="BF928" s="296"/>
      <c r="BG928" s="296"/>
      <c r="BH928" s="296"/>
      <c r="BI928" s="296"/>
      <c r="BJ928" s="296"/>
    </row>
    <row r="929" customFormat="false" ht="15.75" hidden="false" customHeight="false" outlineLevel="0" collapsed="false">
      <c r="A929" s="296"/>
      <c r="B929" s="296"/>
      <c r="C929" s="296"/>
      <c r="D929" s="296"/>
      <c r="E929" s="296"/>
      <c r="F929" s="296"/>
      <c r="G929" s="296"/>
      <c r="H929" s="296"/>
      <c r="I929" s="296"/>
      <c r="J929" s="296"/>
      <c r="K929" s="296"/>
      <c r="L929" s="296"/>
      <c r="M929" s="296"/>
      <c r="N929" s="296"/>
      <c r="O929" s="296"/>
      <c r="P929" s="296"/>
      <c r="Q929" s="296"/>
      <c r="R929" s="296"/>
      <c r="S929" s="296"/>
      <c r="T929" s="296"/>
      <c r="U929" s="296"/>
      <c r="V929" s="347"/>
      <c r="W929" s="296"/>
      <c r="X929" s="296"/>
      <c r="Y929" s="296"/>
      <c r="Z929" s="296"/>
      <c r="AA929" s="296"/>
      <c r="AB929" s="296"/>
      <c r="AC929" s="296"/>
      <c r="AD929" s="296"/>
      <c r="AE929" s="296"/>
      <c r="AF929" s="296"/>
      <c r="AG929" s="296"/>
      <c r="AH929" s="296"/>
      <c r="AI929" s="296"/>
      <c r="AJ929" s="296"/>
      <c r="AK929" s="296"/>
      <c r="AL929" s="296"/>
      <c r="AM929" s="296"/>
      <c r="AN929" s="296"/>
      <c r="AO929" s="296"/>
      <c r="AP929" s="296"/>
      <c r="AQ929" s="296"/>
      <c r="AR929" s="296"/>
      <c r="AS929" s="296"/>
      <c r="AT929" s="296"/>
      <c r="AU929" s="296"/>
      <c r="AV929" s="296"/>
      <c r="AW929" s="296"/>
      <c r="AX929" s="296"/>
      <c r="AY929" s="296"/>
      <c r="AZ929" s="296"/>
      <c r="BA929" s="296"/>
      <c r="BB929" s="296"/>
      <c r="BC929" s="296"/>
      <c r="BD929" s="296"/>
      <c r="BE929" s="296"/>
      <c r="BF929" s="296"/>
      <c r="BG929" s="296"/>
      <c r="BH929" s="296"/>
      <c r="BI929" s="296"/>
      <c r="BJ929" s="296"/>
    </row>
    <row r="930" customFormat="false" ht="15.75" hidden="false" customHeight="false" outlineLevel="0" collapsed="false">
      <c r="A930" s="296"/>
      <c r="B930" s="296"/>
      <c r="C930" s="296"/>
      <c r="D930" s="296"/>
      <c r="E930" s="296"/>
      <c r="F930" s="296"/>
      <c r="G930" s="296"/>
      <c r="H930" s="296"/>
      <c r="I930" s="296"/>
      <c r="J930" s="296"/>
      <c r="K930" s="296"/>
      <c r="L930" s="296"/>
      <c r="M930" s="296"/>
      <c r="N930" s="296"/>
      <c r="O930" s="296"/>
      <c r="P930" s="296"/>
      <c r="Q930" s="296"/>
      <c r="R930" s="296"/>
      <c r="S930" s="296"/>
      <c r="T930" s="296"/>
      <c r="U930" s="296"/>
      <c r="V930" s="347"/>
      <c r="W930" s="296"/>
      <c r="X930" s="296"/>
      <c r="Y930" s="296"/>
      <c r="Z930" s="296"/>
      <c r="AA930" s="296"/>
      <c r="AB930" s="296"/>
      <c r="AC930" s="296"/>
      <c r="AD930" s="296"/>
      <c r="AE930" s="296"/>
      <c r="AF930" s="296"/>
      <c r="AG930" s="296"/>
      <c r="AH930" s="296"/>
      <c r="AI930" s="296"/>
      <c r="AJ930" s="296"/>
      <c r="AK930" s="296"/>
      <c r="AL930" s="296"/>
      <c r="AM930" s="296"/>
      <c r="AN930" s="296"/>
      <c r="AO930" s="296"/>
      <c r="AP930" s="296"/>
      <c r="AQ930" s="296"/>
      <c r="AR930" s="296"/>
      <c r="AS930" s="296"/>
      <c r="AT930" s="296"/>
      <c r="AU930" s="296"/>
      <c r="AV930" s="296"/>
      <c r="AW930" s="296"/>
      <c r="AX930" s="296"/>
      <c r="AY930" s="296"/>
      <c r="AZ930" s="296"/>
      <c r="BA930" s="296"/>
      <c r="BB930" s="296"/>
      <c r="BC930" s="296"/>
      <c r="BD930" s="296"/>
      <c r="BE930" s="296"/>
      <c r="BF930" s="296"/>
      <c r="BG930" s="296"/>
      <c r="BH930" s="296"/>
      <c r="BI930" s="296"/>
      <c r="BJ930" s="296"/>
    </row>
    <row r="931" customFormat="false" ht="15.75" hidden="false" customHeight="false" outlineLevel="0" collapsed="false">
      <c r="A931" s="296"/>
      <c r="B931" s="296"/>
      <c r="C931" s="296"/>
      <c r="D931" s="296"/>
      <c r="E931" s="296"/>
      <c r="F931" s="296"/>
      <c r="G931" s="296"/>
      <c r="H931" s="296"/>
      <c r="I931" s="296"/>
      <c r="J931" s="296"/>
      <c r="K931" s="296"/>
      <c r="L931" s="296"/>
      <c r="M931" s="296"/>
      <c r="N931" s="296"/>
      <c r="O931" s="296"/>
      <c r="P931" s="296"/>
      <c r="Q931" s="296"/>
      <c r="R931" s="296"/>
      <c r="S931" s="296"/>
      <c r="T931" s="296"/>
      <c r="U931" s="296"/>
      <c r="V931" s="347"/>
      <c r="W931" s="296"/>
      <c r="X931" s="296"/>
      <c r="Y931" s="296"/>
      <c r="Z931" s="296"/>
      <c r="AA931" s="296"/>
      <c r="AB931" s="296"/>
      <c r="AC931" s="296"/>
      <c r="AD931" s="296"/>
      <c r="AE931" s="296"/>
      <c r="AF931" s="296"/>
      <c r="AG931" s="296"/>
      <c r="AH931" s="296"/>
      <c r="AI931" s="296"/>
      <c r="AJ931" s="296"/>
      <c r="AK931" s="296"/>
      <c r="AL931" s="296"/>
      <c r="AM931" s="296"/>
      <c r="AN931" s="296"/>
      <c r="AO931" s="296"/>
      <c r="AP931" s="296"/>
      <c r="AQ931" s="296"/>
      <c r="AR931" s="296"/>
      <c r="AS931" s="296"/>
      <c r="AT931" s="296"/>
      <c r="AU931" s="296"/>
      <c r="AV931" s="296"/>
      <c r="AW931" s="296"/>
      <c r="AX931" s="296"/>
      <c r="AY931" s="296"/>
      <c r="AZ931" s="296"/>
      <c r="BA931" s="296"/>
      <c r="BB931" s="296"/>
      <c r="BC931" s="296"/>
      <c r="BD931" s="296"/>
      <c r="BE931" s="296"/>
      <c r="BF931" s="296"/>
      <c r="BG931" s="296"/>
      <c r="BH931" s="296"/>
      <c r="BI931" s="296"/>
      <c r="BJ931" s="296"/>
    </row>
    <row r="932" customFormat="false" ht="15.75" hidden="false" customHeight="false" outlineLevel="0" collapsed="false">
      <c r="A932" s="296"/>
      <c r="B932" s="296"/>
      <c r="C932" s="296"/>
      <c r="D932" s="296"/>
      <c r="E932" s="296"/>
      <c r="F932" s="296"/>
      <c r="G932" s="296"/>
      <c r="H932" s="296"/>
      <c r="I932" s="296"/>
      <c r="J932" s="296"/>
      <c r="K932" s="296"/>
      <c r="L932" s="296"/>
      <c r="M932" s="296"/>
      <c r="N932" s="296"/>
      <c r="O932" s="296"/>
      <c r="P932" s="296"/>
      <c r="Q932" s="296"/>
      <c r="R932" s="296"/>
      <c r="S932" s="296"/>
      <c r="T932" s="296"/>
      <c r="U932" s="296"/>
      <c r="V932" s="347"/>
      <c r="W932" s="296"/>
      <c r="X932" s="296"/>
      <c r="Y932" s="296"/>
      <c r="Z932" s="296"/>
      <c r="AA932" s="296"/>
      <c r="AB932" s="296"/>
      <c r="AC932" s="296"/>
      <c r="AD932" s="296"/>
      <c r="AE932" s="296"/>
      <c r="AF932" s="296"/>
      <c r="AG932" s="296"/>
      <c r="AH932" s="296"/>
      <c r="AI932" s="296"/>
      <c r="AJ932" s="296"/>
      <c r="AK932" s="296"/>
      <c r="AL932" s="296"/>
      <c r="AM932" s="296"/>
      <c r="AN932" s="296"/>
      <c r="AO932" s="296"/>
      <c r="AP932" s="296"/>
      <c r="AQ932" s="296"/>
      <c r="AR932" s="296"/>
      <c r="AS932" s="296"/>
      <c r="AT932" s="296"/>
      <c r="AU932" s="296"/>
      <c r="AV932" s="296"/>
      <c r="AW932" s="296"/>
      <c r="AX932" s="296"/>
      <c r="AY932" s="296"/>
      <c r="AZ932" s="296"/>
      <c r="BA932" s="296"/>
      <c r="BB932" s="296"/>
      <c r="BC932" s="296"/>
      <c r="BD932" s="296"/>
      <c r="BE932" s="296"/>
      <c r="BF932" s="296"/>
      <c r="BG932" s="296"/>
      <c r="BH932" s="296"/>
      <c r="BI932" s="296"/>
      <c r="BJ932" s="296"/>
    </row>
    <row r="933" customFormat="false" ht="15.75" hidden="false" customHeight="false" outlineLevel="0" collapsed="false">
      <c r="A933" s="296"/>
      <c r="B933" s="296"/>
      <c r="C933" s="296"/>
      <c r="D933" s="296"/>
      <c r="E933" s="296"/>
      <c r="F933" s="296"/>
      <c r="G933" s="296"/>
      <c r="H933" s="296"/>
      <c r="I933" s="296"/>
      <c r="J933" s="296"/>
      <c r="K933" s="296"/>
      <c r="L933" s="296"/>
      <c r="M933" s="296"/>
      <c r="N933" s="296"/>
      <c r="O933" s="296"/>
      <c r="P933" s="296"/>
      <c r="Q933" s="296"/>
      <c r="R933" s="296"/>
      <c r="S933" s="296"/>
      <c r="T933" s="296"/>
      <c r="U933" s="296"/>
      <c r="V933" s="347"/>
      <c r="W933" s="296"/>
      <c r="X933" s="296"/>
      <c r="Y933" s="296"/>
      <c r="Z933" s="296"/>
      <c r="AA933" s="296"/>
      <c r="AB933" s="296"/>
      <c r="AC933" s="296"/>
      <c r="AD933" s="296"/>
      <c r="AE933" s="296"/>
      <c r="AF933" s="296"/>
      <c r="AG933" s="296"/>
      <c r="AH933" s="296"/>
      <c r="AI933" s="296"/>
      <c r="AJ933" s="296"/>
      <c r="AK933" s="296"/>
      <c r="AL933" s="296"/>
      <c r="AM933" s="296"/>
      <c r="AN933" s="296"/>
      <c r="AO933" s="296"/>
      <c r="AP933" s="296"/>
      <c r="AQ933" s="296"/>
      <c r="AR933" s="296"/>
      <c r="AS933" s="296"/>
      <c r="AT933" s="296"/>
      <c r="AU933" s="296"/>
      <c r="AV933" s="296"/>
      <c r="AW933" s="296"/>
      <c r="AX933" s="296"/>
      <c r="AY933" s="296"/>
      <c r="AZ933" s="296"/>
      <c r="BA933" s="296"/>
      <c r="BB933" s="296"/>
      <c r="BC933" s="296"/>
      <c r="BD933" s="296"/>
      <c r="BE933" s="296"/>
      <c r="BF933" s="296"/>
      <c r="BG933" s="296"/>
      <c r="BH933" s="296"/>
      <c r="BI933" s="296"/>
      <c r="BJ933" s="296"/>
    </row>
    <row r="934" customFormat="false" ht="15.75" hidden="false" customHeight="false" outlineLevel="0" collapsed="false">
      <c r="A934" s="296"/>
      <c r="B934" s="296"/>
      <c r="C934" s="296"/>
      <c r="D934" s="296"/>
      <c r="E934" s="296"/>
      <c r="F934" s="296"/>
      <c r="G934" s="296"/>
      <c r="H934" s="296"/>
      <c r="I934" s="296"/>
      <c r="J934" s="296"/>
      <c r="K934" s="296"/>
      <c r="L934" s="296"/>
      <c r="M934" s="296"/>
      <c r="N934" s="296"/>
      <c r="O934" s="296"/>
      <c r="P934" s="296"/>
      <c r="Q934" s="296"/>
      <c r="R934" s="296"/>
      <c r="S934" s="296"/>
      <c r="T934" s="296"/>
      <c r="U934" s="296"/>
      <c r="V934" s="347"/>
      <c r="W934" s="296"/>
      <c r="X934" s="296"/>
      <c r="Y934" s="296"/>
      <c r="Z934" s="296"/>
      <c r="AA934" s="296"/>
      <c r="AB934" s="296"/>
      <c r="AC934" s="296"/>
      <c r="AD934" s="296"/>
      <c r="AE934" s="296"/>
      <c r="AF934" s="296"/>
      <c r="AG934" s="296"/>
      <c r="AH934" s="296"/>
      <c r="AI934" s="296"/>
      <c r="AJ934" s="296"/>
      <c r="AK934" s="296"/>
      <c r="AL934" s="296"/>
      <c r="AM934" s="296"/>
      <c r="AN934" s="296"/>
      <c r="AO934" s="296"/>
      <c r="AP934" s="296"/>
      <c r="AQ934" s="296"/>
      <c r="AR934" s="296"/>
      <c r="AS934" s="296"/>
      <c r="AT934" s="296"/>
      <c r="AU934" s="296"/>
      <c r="AV934" s="296"/>
      <c r="AW934" s="296"/>
      <c r="AX934" s="296"/>
      <c r="AY934" s="296"/>
      <c r="AZ934" s="296"/>
      <c r="BA934" s="296"/>
      <c r="BB934" s="296"/>
      <c r="BC934" s="296"/>
      <c r="BD934" s="296"/>
      <c r="BE934" s="296"/>
      <c r="BF934" s="296"/>
      <c r="BG934" s="296"/>
      <c r="BH934" s="296"/>
      <c r="BI934" s="296"/>
      <c r="BJ934" s="296"/>
    </row>
    <row r="935" customFormat="false" ht="15.75" hidden="false" customHeight="false" outlineLevel="0" collapsed="false">
      <c r="A935" s="296"/>
      <c r="B935" s="296"/>
      <c r="C935" s="296"/>
      <c r="D935" s="296"/>
      <c r="E935" s="296"/>
      <c r="F935" s="296"/>
      <c r="G935" s="296"/>
      <c r="H935" s="296"/>
      <c r="I935" s="296"/>
      <c r="J935" s="296"/>
      <c r="K935" s="296"/>
      <c r="L935" s="296"/>
      <c r="M935" s="296"/>
      <c r="N935" s="296"/>
      <c r="O935" s="296"/>
      <c r="P935" s="296"/>
      <c r="Q935" s="296"/>
      <c r="R935" s="296"/>
      <c r="S935" s="296"/>
      <c r="T935" s="296"/>
      <c r="U935" s="296"/>
      <c r="V935" s="347"/>
      <c r="W935" s="296"/>
      <c r="X935" s="296"/>
      <c r="Y935" s="296"/>
      <c r="Z935" s="296"/>
      <c r="AA935" s="296"/>
      <c r="AB935" s="296"/>
      <c r="AC935" s="296"/>
      <c r="AD935" s="296"/>
      <c r="AE935" s="296"/>
      <c r="AF935" s="296"/>
      <c r="AG935" s="296"/>
      <c r="AH935" s="296"/>
      <c r="AI935" s="296"/>
      <c r="AJ935" s="296"/>
      <c r="AK935" s="296"/>
      <c r="AL935" s="296"/>
      <c r="AM935" s="296"/>
      <c r="AN935" s="296"/>
      <c r="AO935" s="296"/>
      <c r="AP935" s="296"/>
      <c r="AQ935" s="296"/>
      <c r="AR935" s="296"/>
      <c r="AS935" s="296"/>
      <c r="AT935" s="296"/>
      <c r="AU935" s="296"/>
      <c r="AV935" s="296"/>
      <c r="AW935" s="296"/>
      <c r="AX935" s="296"/>
      <c r="AY935" s="296"/>
      <c r="AZ935" s="296"/>
      <c r="BA935" s="296"/>
      <c r="BB935" s="296"/>
      <c r="BC935" s="296"/>
      <c r="BD935" s="296"/>
      <c r="BE935" s="296"/>
      <c r="BF935" s="296"/>
      <c r="BG935" s="296"/>
      <c r="BH935" s="296"/>
      <c r="BI935" s="296"/>
      <c r="BJ935" s="296"/>
    </row>
    <row r="936" customFormat="false" ht="15.75" hidden="false" customHeight="false" outlineLevel="0" collapsed="false">
      <c r="A936" s="296"/>
      <c r="B936" s="296"/>
      <c r="C936" s="296"/>
      <c r="D936" s="296"/>
      <c r="E936" s="296"/>
      <c r="F936" s="296"/>
      <c r="G936" s="296"/>
      <c r="H936" s="296"/>
      <c r="I936" s="296"/>
      <c r="J936" s="296"/>
      <c r="K936" s="296"/>
      <c r="L936" s="296"/>
      <c r="M936" s="296"/>
      <c r="N936" s="296"/>
      <c r="O936" s="296"/>
      <c r="P936" s="296"/>
      <c r="Q936" s="296"/>
      <c r="R936" s="296"/>
      <c r="S936" s="296"/>
      <c r="T936" s="296"/>
      <c r="U936" s="296"/>
      <c r="V936" s="347"/>
      <c r="W936" s="296"/>
      <c r="X936" s="296"/>
      <c r="Y936" s="296"/>
      <c r="Z936" s="296"/>
      <c r="AA936" s="296"/>
      <c r="AB936" s="296"/>
      <c r="AC936" s="296"/>
      <c r="AD936" s="296"/>
      <c r="AE936" s="296"/>
      <c r="AF936" s="296"/>
      <c r="AG936" s="296"/>
      <c r="AH936" s="296"/>
      <c r="AI936" s="296"/>
      <c r="AJ936" s="296"/>
      <c r="AK936" s="296"/>
      <c r="AL936" s="296"/>
      <c r="AM936" s="296"/>
      <c r="AN936" s="296"/>
      <c r="AO936" s="296"/>
      <c r="AP936" s="296"/>
      <c r="AQ936" s="296"/>
      <c r="AR936" s="296"/>
      <c r="AS936" s="296"/>
      <c r="AT936" s="296"/>
      <c r="AU936" s="296"/>
      <c r="AV936" s="296"/>
      <c r="AW936" s="296"/>
      <c r="AX936" s="296"/>
      <c r="AY936" s="296"/>
      <c r="AZ936" s="296"/>
      <c r="BA936" s="296"/>
      <c r="BB936" s="296"/>
      <c r="BC936" s="296"/>
      <c r="BD936" s="296"/>
      <c r="BE936" s="296"/>
      <c r="BF936" s="296"/>
      <c r="BG936" s="296"/>
      <c r="BH936" s="296"/>
      <c r="BI936" s="296"/>
      <c r="BJ936" s="296"/>
    </row>
    <row r="937" customFormat="false" ht="15.75" hidden="false" customHeight="false" outlineLevel="0" collapsed="false">
      <c r="A937" s="296"/>
      <c r="B937" s="296"/>
      <c r="C937" s="296"/>
      <c r="D937" s="296"/>
      <c r="E937" s="296"/>
      <c r="F937" s="296"/>
      <c r="G937" s="296"/>
      <c r="H937" s="296"/>
      <c r="I937" s="296"/>
      <c r="J937" s="296"/>
      <c r="K937" s="296"/>
      <c r="L937" s="296"/>
      <c r="M937" s="296"/>
      <c r="N937" s="296"/>
      <c r="O937" s="296"/>
      <c r="P937" s="296"/>
      <c r="Q937" s="296"/>
      <c r="R937" s="296"/>
      <c r="S937" s="296"/>
      <c r="T937" s="296"/>
      <c r="U937" s="296"/>
      <c r="V937" s="347"/>
      <c r="W937" s="296"/>
      <c r="X937" s="296"/>
      <c r="Y937" s="296"/>
      <c r="Z937" s="296"/>
      <c r="AA937" s="296"/>
      <c r="AB937" s="296"/>
      <c r="AC937" s="296"/>
      <c r="AD937" s="296"/>
      <c r="AE937" s="296"/>
      <c r="AF937" s="296"/>
      <c r="AG937" s="296"/>
      <c r="AH937" s="296"/>
      <c r="AI937" s="296"/>
      <c r="AJ937" s="296"/>
      <c r="AK937" s="296"/>
      <c r="AL937" s="296"/>
      <c r="AM937" s="296"/>
      <c r="AN937" s="296"/>
      <c r="AO937" s="296"/>
      <c r="AP937" s="296"/>
      <c r="AQ937" s="296"/>
      <c r="AR937" s="296"/>
      <c r="AS937" s="296"/>
      <c r="AT937" s="296"/>
      <c r="AU937" s="296"/>
      <c r="AV937" s="296"/>
      <c r="AW937" s="296"/>
      <c r="AX937" s="296"/>
      <c r="AY937" s="296"/>
      <c r="AZ937" s="296"/>
      <c r="BA937" s="296"/>
      <c r="BB937" s="296"/>
      <c r="BC937" s="296"/>
      <c r="BD937" s="296"/>
      <c r="BE937" s="296"/>
      <c r="BF937" s="296"/>
      <c r="BG937" s="296"/>
      <c r="BH937" s="296"/>
      <c r="BI937" s="296"/>
      <c r="BJ937" s="296"/>
    </row>
    <row r="938" customFormat="false" ht="15.75" hidden="false" customHeight="false" outlineLevel="0" collapsed="false">
      <c r="A938" s="296"/>
      <c r="B938" s="296"/>
      <c r="C938" s="296"/>
      <c r="D938" s="296"/>
      <c r="E938" s="296"/>
      <c r="F938" s="296"/>
      <c r="G938" s="296"/>
      <c r="H938" s="296"/>
      <c r="I938" s="296"/>
      <c r="J938" s="296"/>
      <c r="K938" s="296"/>
      <c r="L938" s="296"/>
      <c r="M938" s="296"/>
      <c r="N938" s="296"/>
      <c r="O938" s="296"/>
      <c r="P938" s="296"/>
      <c r="Q938" s="296"/>
      <c r="R938" s="296"/>
      <c r="S938" s="296"/>
      <c r="T938" s="296"/>
      <c r="U938" s="296"/>
      <c r="V938" s="347"/>
      <c r="W938" s="296"/>
      <c r="X938" s="296"/>
      <c r="Y938" s="296"/>
      <c r="Z938" s="296"/>
      <c r="AA938" s="296"/>
      <c r="AB938" s="296"/>
      <c r="AC938" s="296"/>
      <c r="AD938" s="296"/>
      <c r="AE938" s="296"/>
      <c r="AF938" s="296"/>
      <c r="AG938" s="296"/>
      <c r="AH938" s="296"/>
      <c r="AI938" s="296"/>
      <c r="AJ938" s="296"/>
      <c r="AK938" s="296"/>
      <c r="AL938" s="296"/>
      <c r="AM938" s="296"/>
      <c r="AN938" s="296"/>
      <c r="AO938" s="296"/>
      <c r="AP938" s="296"/>
      <c r="AQ938" s="296"/>
      <c r="AR938" s="296"/>
      <c r="AS938" s="296"/>
      <c r="AT938" s="296"/>
      <c r="AU938" s="296"/>
      <c r="AV938" s="296"/>
      <c r="AW938" s="296"/>
      <c r="AX938" s="296"/>
      <c r="AY938" s="296"/>
      <c r="AZ938" s="296"/>
      <c r="BA938" s="296"/>
      <c r="BB938" s="296"/>
      <c r="BC938" s="296"/>
      <c r="BD938" s="296"/>
      <c r="BE938" s="296"/>
      <c r="BF938" s="296"/>
      <c r="BG938" s="296"/>
      <c r="BH938" s="296"/>
      <c r="BI938" s="296"/>
      <c r="BJ938" s="296"/>
    </row>
    <row r="939" customFormat="false" ht="15.75" hidden="false" customHeight="false" outlineLevel="0" collapsed="false">
      <c r="A939" s="296"/>
      <c r="B939" s="296"/>
      <c r="C939" s="296"/>
      <c r="D939" s="296"/>
      <c r="E939" s="296"/>
      <c r="F939" s="296"/>
      <c r="G939" s="296"/>
      <c r="H939" s="296"/>
      <c r="I939" s="296"/>
      <c r="J939" s="296"/>
      <c r="K939" s="296"/>
      <c r="L939" s="296"/>
      <c r="M939" s="296"/>
      <c r="N939" s="296"/>
      <c r="O939" s="296"/>
      <c r="P939" s="296"/>
      <c r="Q939" s="296"/>
      <c r="R939" s="296"/>
      <c r="S939" s="296"/>
      <c r="T939" s="296"/>
      <c r="U939" s="296"/>
      <c r="V939" s="347"/>
      <c r="W939" s="296"/>
      <c r="X939" s="296"/>
      <c r="Y939" s="296"/>
      <c r="Z939" s="296"/>
      <c r="AA939" s="296"/>
      <c r="AB939" s="296"/>
      <c r="AC939" s="296"/>
      <c r="AD939" s="296"/>
      <c r="AE939" s="296"/>
      <c r="AF939" s="296"/>
      <c r="AG939" s="296"/>
      <c r="AH939" s="296"/>
      <c r="AI939" s="296"/>
      <c r="AJ939" s="296"/>
      <c r="AK939" s="296"/>
      <c r="AL939" s="296"/>
      <c r="AM939" s="296"/>
      <c r="AN939" s="296"/>
      <c r="AO939" s="296"/>
      <c r="AP939" s="296"/>
      <c r="AQ939" s="296"/>
      <c r="AR939" s="296"/>
      <c r="AS939" s="296"/>
      <c r="AT939" s="296"/>
      <c r="AU939" s="296"/>
      <c r="AV939" s="296"/>
      <c r="AW939" s="296"/>
      <c r="AX939" s="296"/>
      <c r="AY939" s="296"/>
      <c r="AZ939" s="296"/>
      <c r="BA939" s="296"/>
      <c r="BB939" s="296"/>
      <c r="BC939" s="296"/>
      <c r="BD939" s="296"/>
      <c r="BE939" s="296"/>
      <c r="BF939" s="296"/>
      <c r="BG939" s="296"/>
      <c r="BH939" s="296"/>
      <c r="BI939" s="296"/>
      <c r="BJ939" s="296"/>
    </row>
    <row r="940" customFormat="false" ht="15.75" hidden="false" customHeight="false" outlineLevel="0" collapsed="false">
      <c r="A940" s="296"/>
      <c r="B940" s="296"/>
      <c r="C940" s="296"/>
      <c r="D940" s="296"/>
      <c r="E940" s="296"/>
      <c r="F940" s="296"/>
      <c r="G940" s="296"/>
      <c r="H940" s="296"/>
      <c r="I940" s="296"/>
      <c r="J940" s="296"/>
      <c r="K940" s="296"/>
      <c r="L940" s="296"/>
      <c r="M940" s="296"/>
      <c r="N940" s="296"/>
      <c r="O940" s="296"/>
      <c r="P940" s="296"/>
      <c r="Q940" s="296"/>
      <c r="R940" s="296"/>
      <c r="S940" s="296"/>
      <c r="T940" s="296"/>
      <c r="U940" s="296"/>
      <c r="V940" s="347"/>
      <c r="W940" s="296"/>
      <c r="X940" s="296"/>
      <c r="Y940" s="296"/>
      <c r="Z940" s="296"/>
      <c r="AA940" s="296"/>
      <c r="AB940" s="296"/>
      <c r="AC940" s="296"/>
      <c r="AD940" s="296"/>
      <c r="AE940" s="296"/>
      <c r="AF940" s="296"/>
      <c r="AG940" s="296"/>
      <c r="AH940" s="296"/>
      <c r="AI940" s="296"/>
      <c r="AJ940" s="296"/>
      <c r="AK940" s="296"/>
      <c r="AL940" s="296"/>
      <c r="AM940" s="296"/>
      <c r="AN940" s="296"/>
      <c r="AO940" s="296"/>
      <c r="AP940" s="296"/>
      <c r="AQ940" s="296"/>
      <c r="AR940" s="296"/>
      <c r="AS940" s="296"/>
      <c r="AT940" s="296"/>
      <c r="AU940" s="296"/>
      <c r="AV940" s="296"/>
      <c r="AW940" s="296"/>
      <c r="AX940" s="296"/>
      <c r="AY940" s="296"/>
      <c r="AZ940" s="296"/>
      <c r="BA940" s="296"/>
      <c r="BB940" s="296"/>
      <c r="BC940" s="296"/>
      <c r="BD940" s="296"/>
      <c r="BE940" s="296"/>
      <c r="BF940" s="296"/>
      <c r="BG940" s="296"/>
      <c r="BH940" s="296"/>
      <c r="BI940" s="296"/>
      <c r="BJ940" s="296"/>
    </row>
    <row r="941" customFormat="false" ht="15.75" hidden="false" customHeight="false" outlineLevel="0" collapsed="false">
      <c r="A941" s="296"/>
      <c r="B941" s="296"/>
      <c r="C941" s="296"/>
      <c r="D941" s="296"/>
      <c r="E941" s="296"/>
      <c r="F941" s="296"/>
      <c r="G941" s="296"/>
      <c r="H941" s="296"/>
      <c r="I941" s="296"/>
      <c r="J941" s="296"/>
      <c r="K941" s="296"/>
      <c r="L941" s="296"/>
      <c r="M941" s="296"/>
      <c r="N941" s="296"/>
      <c r="O941" s="296"/>
      <c r="P941" s="296"/>
      <c r="Q941" s="296"/>
      <c r="R941" s="296"/>
      <c r="S941" s="296"/>
      <c r="T941" s="296"/>
      <c r="U941" s="296"/>
      <c r="V941" s="347"/>
      <c r="W941" s="296"/>
      <c r="X941" s="296"/>
      <c r="Y941" s="296"/>
      <c r="Z941" s="296"/>
      <c r="AA941" s="296"/>
      <c r="AB941" s="296"/>
      <c r="AC941" s="296"/>
      <c r="AD941" s="296"/>
      <c r="AE941" s="296"/>
      <c r="AF941" s="296"/>
      <c r="AG941" s="296"/>
      <c r="AH941" s="296"/>
      <c r="AI941" s="296"/>
      <c r="AJ941" s="296"/>
      <c r="AK941" s="296"/>
      <c r="AL941" s="296"/>
      <c r="AM941" s="296"/>
      <c r="AN941" s="296"/>
      <c r="AO941" s="296"/>
      <c r="AP941" s="296"/>
      <c r="AQ941" s="296"/>
      <c r="AR941" s="296"/>
      <c r="AS941" s="296"/>
      <c r="AT941" s="296"/>
      <c r="AU941" s="296"/>
      <c r="AV941" s="296"/>
      <c r="AW941" s="296"/>
      <c r="AX941" s="296"/>
      <c r="AY941" s="296"/>
      <c r="AZ941" s="296"/>
      <c r="BA941" s="296"/>
      <c r="BB941" s="296"/>
      <c r="BC941" s="296"/>
      <c r="BD941" s="296"/>
      <c r="BE941" s="296"/>
      <c r="BF941" s="296"/>
      <c r="BG941" s="296"/>
      <c r="BH941" s="296"/>
      <c r="BI941" s="296"/>
      <c r="BJ941" s="296"/>
    </row>
    <row r="942" customFormat="false" ht="15.75" hidden="false" customHeight="false" outlineLevel="0" collapsed="false">
      <c r="A942" s="296"/>
      <c r="B942" s="296"/>
      <c r="C942" s="296"/>
      <c r="D942" s="296"/>
      <c r="E942" s="296"/>
      <c r="F942" s="296"/>
      <c r="G942" s="296"/>
      <c r="H942" s="296"/>
      <c r="I942" s="296"/>
      <c r="J942" s="296"/>
      <c r="K942" s="296"/>
      <c r="L942" s="296"/>
      <c r="M942" s="296"/>
      <c r="N942" s="296"/>
      <c r="O942" s="296"/>
      <c r="P942" s="296"/>
      <c r="Q942" s="296"/>
      <c r="R942" s="296"/>
      <c r="S942" s="296"/>
      <c r="T942" s="296"/>
      <c r="U942" s="296"/>
      <c r="V942" s="347"/>
      <c r="W942" s="296"/>
      <c r="X942" s="296"/>
      <c r="Y942" s="296"/>
      <c r="Z942" s="296"/>
      <c r="AA942" s="296"/>
      <c r="AB942" s="296"/>
      <c r="AC942" s="296"/>
      <c r="AD942" s="296"/>
      <c r="AE942" s="296"/>
      <c r="AF942" s="296"/>
      <c r="AG942" s="296"/>
      <c r="AH942" s="296"/>
      <c r="AI942" s="296"/>
      <c r="AJ942" s="296"/>
      <c r="AK942" s="296"/>
      <c r="AL942" s="296"/>
      <c r="AM942" s="296"/>
      <c r="AN942" s="296"/>
      <c r="AO942" s="296"/>
      <c r="AP942" s="296"/>
      <c r="AQ942" s="296"/>
      <c r="AR942" s="296"/>
      <c r="AS942" s="296"/>
      <c r="AT942" s="296"/>
      <c r="AU942" s="296"/>
      <c r="AV942" s="296"/>
      <c r="AW942" s="296"/>
      <c r="AX942" s="296"/>
      <c r="AY942" s="296"/>
      <c r="AZ942" s="296"/>
      <c r="BA942" s="296"/>
      <c r="BB942" s="296"/>
      <c r="BC942" s="296"/>
      <c r="BD942" s="296"/>
      <c r="BE942" s="296"/>
      <c r="BF942" s="296"/>
      <c r="BG942" s="296"/>
      <c r="BH942" s="296"/>
      <c r="BI942" s="296"/>
      <c r="BJ942" s="296"/>
    </row>
    <row r="943" customFormat="false" ht="15.75" hidden="false" customHeight="false" outlineLevel="0" collapsed="false">
      <c r="A943" s="296"/>
      <c r="B943" s="296"/>
      <c r="C943" s="296"/>
      <c r="D943" s="296"/>
      <c r="E943" s="296"/>
      <c r="F943" s="296"/>
      <c r="G943" s="296"/>
      <c r="H943" s="296"/>
      <c r="I943" s="296"/>
      <c r="J943" s="296"/>
      <c r="K943" s="296"/>
      <c r="L943" s="296"/>
      <c r="M943" s="296"/>
      <c r="N943" s="296"/>
      <c r="O943" s="296"/>
      <c r="P943" s="296"/>
      <c r="Q943" s="296"/>
      <c r="R943" s="296"/>
      <c r="S943" s="296"/>
      <c r="T943" s="296"/>
      <c r="U943" s="296"/>
      <c r="V943" s="347"/>
      <c r="W943" s="296"/>
      <c r="X943" s="296"/>
      <c r="Y943" s="296"/>
      <c r="Z943" s="296"/>
      <c r="AA943" s="296"/>
      <c r="AB943" s="296"/>
      <c r="AC943" s="296"/>
      <c r="AD943" s="296"/>
      <c r="AE943" s="296"/>
      <c r="AF943" s="296"/>
      <c r="AG943" s="296"/>
      <c r="AH943" s="296"/>
      <c r="AI943" s="296"/>
      <c r="AJ943" s="296"/>
      <c r="AK943" s="296"/>
      <c r="AL943" s="296"/>
      <c r="AM943" s="296"/>
      <c r="AN943" s="296"/>
      <c r="AO943" s="296"/>
      <c r="AP943" s="296"/>
      <c r="AQ943" s="296"/>
      <c r="AR943" s="296"/>
      <c r="AS943" s="296"/>
      <c r="AT943" s="296"/>
      <c r="AU943" s="296"/>
      <c r="AV943" s="296"/>
      <c r="AW943" s="296"/>
      <c r="AX943" s="296"/>
      <c r="AY943" s="296"/>
      <c r="AZ943" s="296"/>
      <c r="BA943" s="296"/>
      <c r="BB943" s="296"/>
      <c r="BC943" s="296"/>
      <c r="BD943" s="296"/>
      <c r="BE943" s="296"/>
      <c r="BF943" s="296"/>
      <c r="BG943" s="296"/>
      <c r="BH943" s="296"/>
      <c r="BI943" s="296"/>
      <c r="BJ943" s="296"/>
    </row>
    <row r="944" customFormat="false" ht="15.75" hidden="false" customHeight="false" outlineLevel="0" collapsed="false">
      <c r="A944" s="296"/>
      <c r="B944" s="296"/>
      <c r="C944" s="296"/>
      <c r="D944" s="296"/>
      <c r="E944" s="296"/>
      <c r="F944" s="296"/>
      <c r="G944" s="296"/>
      <c r="H944" s="296"/>
      <c r="I944" s="296"/>
      <c r="J944" s="296"/>
      <c r="K944" s="296"/>
      <c r="L944" s="296"/>
      <c r="M944" s="296"/>
      <c r="N944" s="296"/>
      <c r="O944" s="296"/>
      <c r="P944" s="296"/>
      <c r="Q944" s="296"/>
      <c r="R944" s="296"/>
      <c r="S944" s="296"/>
      <c r="T944" s="296"/>
      <c r="U944" s="296"/>
      <c r="V944" s="347"/>
      <c r="W944" s="296"/>
      <c r="X944" s="296"/>
      <c r="Y944" s="296"/>
      <c r="Z944" s="296"/>
      <c r="AA944" s="296"/>
      <c r="AB944" s="296"/>
      <c r="AC944" s="296"/>
      <c r="AD944" s="296"/>
      <c r="AE944" s="296"/>
      <c r="AF944" s="296"/>
      <c r="AG944" s="296"/>
      <c r="AH944" s="296"/>
      <c r="AI944" s="296"/>
      <c r="AJ944" s="296"/>
      <c r="AK944" s="296"/>
      <c r="AL944" s="296"/>
      <c r="AM944" s="296"/>
      <c r="AN944" s="296"/>
      <c r="AO944" s="296"/>
      <c r="AP944" s="296"/>
      <c r="AQ944" s="296"/>
      <c r="AR944" s="296"/>
      <c r="AS944" s="296"/>
      <c r="AT944" s="296"/>
      <c r="AU944" s="296"/>
      <c r="AV944" s="296"/>
      <c r="AW944" s="296"/>
      <c r="AX944" s="296"/>
      <c r="AY944" s="296"/>
      <c r="AZ944" s="296"/>
      <c r="BA944" s="296"/>
      <c r="BB944" s="296"/>
      <c r="BC944" s="296"/>
      <c r="BD944" s="296"/>
      <c r="BE944" s="296"/>
      <c r="BF944" s="296"/>
      <c r="BG944" s="296"/>
      <c r="BH944" s="296"/>
      <c r="BI944" s="296"/>
      <c r="BJ944" s="296"/>
    </row>
    <row r="945" customFormat="false" ht="15.75" hidden="false" customHeight="false" outlineLevel="0" collapsed="false">
      <c r="A945" s="296"/>
      <c r="B945" s="296"/>
      <c r="C945" s="296"/>
      <c r="D945" s="296"/>
      <c r="E945" s="296"/>
      <c r="F945" s="296"/>
      <c r="G945" s="296"/>
      <c r="H945" s="296"/>
      <c r="I945" s="296"/>
      <c r="J945" s="296"/>
      <c r="K945" s="296"/>
      <c r="L945" s="296"/>
      <c r="M945" s="296"/>
      <c r="N945" s="296"/>
      <c r="O945" s="296"/>
      <c r="P945" s="296"/>
      <c r="Q945" s="296"/>
      <c r="R945" s="296"/>
      <c r="S945" s="296"/>
      <c r="T945" s="296"/>
      <c r="U945" s="296"/>
      <c r="V945" s="347"/>
      <c r="W945" s="296"/>
      <c r="X945" s="296"/>
      <c r="Y945" s="296"/>
      <c r="Z945" s="296"/>
      <c r="AA945" s="296"/>
      <c r="AB945" s="296"/>
      <c r="AC945" s="296"/>
      <c r="AD945" s="296"/>
      <c r="AE945" s="296"/>
      <c r="AF945" s="296"/>
      <c r="AG945" s="296"/>
      <c r="AH945" s="296"/>
      <c r="AI945" s="296"/>
      <c r="AJ945" s="296"/>
      <c r="AK945" s="296"/>
      <c r="AL945" s="296"/>
      <c r="AM945" s="296"/>
      <c r="AN945" s="296"/>
      <c r="AO945" s="296"/>
      <c r="AP945" s="296"/>
      <c r="AQ945" s="296"/>
      <c r="AR945" s="296"/>
      <c r="AS945" s="296"/>
      <c r="AT945" s="296"/>
      <c r="AU945" s="296"/>
      <c r="AV945" s="296"/>
      <c r="AW945" s="296"/>
      <c r="AX945" s="296"/>
      <c r="AY945" s="296"/>
      <c r="AZ945" s="296"/>
      <c r="BA945" s="296"/>
      <c r="BB945" s="296"/>
      <c r="BC945" s="296"/>
      <c r="BD945" s="296"/>
      <c r="BE945" s="296"/>
      <c r="BF945" s="296"/>
      <c r="BG945" s="296"/>
      <c r="BH945" s="296"/>
      <c r="BI945" s="296"/>
      <c r="BJ945" s="296"/>
    </row>
    <row r="946" customFormat="false" ht="15.75" hidden="false" customHeight="false" outlineLevel="0" collapsed="false">
      <c r="A946" s="296"/>
      <c r="B946" s="296"/>
      <c r="C946" s="296"/>
      <c r="D946" s="296"/>
      <c r="E946" s="296"/>
      <c r="F946" s="296"/>
      <c r="G946" s="296"/>
      <c r="H946" s="296"/>
      <c r="I946" s="296"/>
      <c r="J946" s="296"/>
      <c r="K946" s="296"/>
      <c r="L946" s="296"/>
      <c r="M946" s="296"/>
      <c r="N946" s="296"/>
      <c r="O946" s="296"/>
      <c r="P946" s="296"/>
      <c r="Q946" s="296"/>
      <c r="R946" s="296"/>
      <c r="S946" s="296"/>
      <c r="T946" s="296"/>
      <c r="U946" s="296"/>
      <c r="V946" s="347"/>
      <c r="W946" s="296"/>
      <c r="X946" s="296"/>
      <c r="Y946" s="296"/>
      <c r="Z946" s="296"/>
      <c r="AA946" s="296"/>
      <c r="AB946" s="296"/>
      <c r="AC946" s="296"/>
      <c r="AD946" s="296"/>
      <c r="AE946" s="296"/>
      <c r="AF946" s="296"/>
      <c r="AG946" s="296"/>
      <c r="AH946" s="296"/>
      <c r="AI946" s="296"/>
      <c r="AJ946" s="296"/>
      <c r="AK946" s="296"/>
      <c r="AL946" s="296"/>
      <c r="AM946" s="296"/>
      <c r="AN946" s="296"/>
      <c r="AO946" s="296"/>
      <c r="AP946" s="296"/>
      <c r="AQ946" s="296"/>
      <c r="AR946" s="296"/>
      <c r="AS946" s="296"/>
      <c r="AT946" s="296"/>
      <c r="AU946" s="296"/>
      <c r="AV946" s="296"/>
      <c r="AW946" s="296"/>
      <c r="AX946" s="296"/>
      <c r="AY946" s="296"/>
      <c r="AZ946" s="296"/>
      <c r="BA946" s="296"/>
      <c r="BB946" s="296"/>
      <c r="BC946" s="296"/>
      <c r="BD946" s="296"/>
      <c r="BE946" s="296"/>
      <c r="BF946" s="296"/>
      <c r="BG946" s="296"/>
      <c r="BH946" s="296"/>
      <c r="BI946" s="296"/>
      <c r="BJ946" s="296"/>
    </row>
    <row r="947" customFormat="false" ht="15.75" hidden="false" customHeight="false" outlineLevel="0" collapsed="false">
      <c r="A947" s="296"/>
      <c r="B947" s="296"/>
      <c r="C947" s="296"/>
      <c r="D947" s="296"/>
      <c r="E947" s="296"/>
      <c r="F947" s="296"/>
      <c r="G947" s="296"/>
      <c r="H947" s="296"/>
      <c r="I947" s="296"/>
      <c r="J947" s="296"/>
      <c r="K947" s="296"/>
      <c r="L947" s="296"/>
      <c r="M947" s="296"/>
      <c r="N947" s="296"/>
      <c r="O947" s="296"/>
      <c r="P947" s="296"/>
      <c r="Q947" s="296"/>
      <c r="R947" s="296"/>
      <c r="S947" s="296"/>
      <c r="T947" s="296"/>
      <c r="U947" s="296"/>
      <c r="V947" s="347"/>
      <c r="W947" s="296"/>
      <c r="X947" s="296"/>
      <c r="Y947" s="296"/>
      <c r="Z947" s="296"/>
      <c r="AA947" s="296"/>
      <c r="AB947" s="296"/>
      <c r="AC947" s="296"/>
      <c r="AD947" s="296"/>
      <c r="AE947" s="296"/>
      <c r="AF947" s="296"/>
      <c r="AG947" s="296"/>
      <c r="AH947" s="296"/>
      <c r="AI947" s="296"/>
      <c r="AJ947" s="296"/>
      <c r="AK947" s="296"/>
      <c r="AL947" s="296"/>
      <c r="AM947" s="296"/>
      <c r="AN947" s="296"/>
      <c r="AO947" s="296"/>
      <c r="AP947" s="296"/>
      <c r="AQ947" s="296"/>
      <c r="AR947" s="296"/>
      <c r="AS947" s="296"/>
      <c r="AT947" s="296"/>
      <c r="AU947" s="296"/>
      <c r="AV947" s="296"/>
      <c r="AW947" s="296"/>
      <c r="AX947" s="296"/>
      <c r="AY947" s="296"/>
      <c r="AZ947" s="296"/>
      <c r="BA947" s="296"/>
      <c r="BB947" s="296"/>
      <c r="BC947" s="296"/>
      <c r="BD947" s="296"/>
      <c r="BE947" s="296"/>
      <c r="BF947" s="296"/>
      <c r="BG947" s="296"/>
      <c r="BH947" s="296"/>
      <c r="BI947" s="296"/>
      <c r="BJ947" s="296"/>
    </row>
    <row r="948" customFormat="false" ht="15.75" hidden="false" customHeight="false" outlineLevel="0" collapsed="false">
      <c r="A948" s="296"/>
      <c r="B948" s="296"/>
      <c r="C948" s="296"/>
      <c r="D948" s="296"/>
      <c r="E948" s="296"/>
      <c r="F948" s="296"/>
      <c r="G948" s="296"/>
      <c r="H948" s="296"/>
      <c r="I948" s="296"/>
      <c r="J948" s="296"/>
      <c r="K948" s="296"/>
      <c r="L948" s="296"/>
      <c r="M948" s="296"/>
      <c r="N948" s="296"/>
      <c r="O948" s="296"/>
      <c r="P948" s="296"/>
      <c r="Q948" s="296"/>
      <c r="R948" s="296"/>
      <c r="S948" s="296"/>
      <c r="T948" s="296"/>
      <c r="U948" s="296"/>
      <c r="V948" s="347"/>
      <c r="W948" s="296"/>
      <c r="X948" s="296"/>
      <c r="Y948" s="296"/>
      <c r="Z948" s="296"/>
      <c r="AA948" s="296"/>
      <c r="AB948" s="296"/>
      <c r="AC948" s="296"/>
      <c r="AD948" s="296"/>
      <c r="AE948" s="296"/>
      <c r="AF948" s="296"/>
      <c r="AG948" s="296"/>
      <c r="AH948" s="296"/>
      <c r="AI948" s="296"/>
      <c r="AJ948" s="296"/>
      <c r="AK948" s="296"/>
      <c r="AL948" s="296"/>
      <c r="AM948" s="296"/>
      <c r="AN948" s="296"/>
      <c r="AO948" s="296"/>
      <c r="AP948" s="296"/>
      <c r="AQ948" s="296"/>
      <c r="AR948" s="296"/>
      <c r="AS948" s="296"/>
      <c r="AT948" s="296"/>
      <c r="AU948" s="296"/>
      <c r="AV948" s="296"/>
      <c r="AW948" s="296"/>
      <c r="AX948" s="296"/>
      <c r="AY948" s="296"/>
      <c r="AZ948" s="296"/>
      <c r="BA948" s="296"/>
      <c r="BB948" s="296"/>
      <c r="BC948" s="296"/>
      <c r="BD948" s="296"/>
      <c r="BE948" s="296"/>
      <c r="BF948" s="296"/>
      <c r="BG948" s="296"/>
      <c r="BH948" s="296"/>
      <c r="BI948" s="296"/>
      <c r="BJ948" s="296"/>
    </row>
    <row r="949" customFormat="false" ht="15.75" hidden="false" customHeight="false" outlineLevel="0" collapsed="false">
      <c r="A949" s="296"/>
      <c r="B949" s="296"/>
      <c r="C949" s="296"/>
      <c r="D949" s="296"/>
      <c r="E949" s="296"/>
      <c r="F949" s="296"/>
      <c r="G949" s="296"/>
      <c r="H949" s="296"/>
      <c r="I949" s="296"/>
      <c r="J949" s="296"/>
      <c r="K949" s="296"/>
      <c r="L949" s="296"/>
      <c r="M949" s="296"/>
      <c r="N949" s="296"/>
      <c r="O949" s="296"/>
      <c r="P949" s="296"/>
      <c r="Q949" s="296"/>
      <c r="R949" s="296"/>
      <c r="S949" s="296"/>
      <c r="T949" s="296"/>
      <c r="U949" s="296"/>
      <c r="V949" s="347"/>
      <c r="W949" s="296"/>
      <c r="X949" s="296"/>
      <c r="Y949" s="296"/>
      <c r="Z949" s="296"/>
      <c r="AA949" s="296"/>
      <c r="AB949" s="296"/>
      <c r="AC949" s="296"/>
      <c r="AD949" s="296"/>
      <c r="AE949" s="296"/>
      <c r="AF949" s="296"/>
      <c r="AG949" s="296"/>
      <c r="AH949" s="296"/>
      <c r="AI949" s="296"/>
      <c r="AJ949" s="296"/>
      <c r="AK949" s="296"/>
      <c r="AL949" s="296"/>
      <c r="AM949" s="296"/>
      <c r="AN949" s="296"/>
      <c r="AO949" s="296"/>
      <c r="AP949" s="296"/>
      <c r="AQ949" s="296"/>
      <c r="AR949" s="296"/>
      <c r="AS949" s="296"/>
      <c r="AT949" s="296"/>
      <c r="AU949" s="296"/>
      <c r="AV949" s="296"/>
      <c r="AW949" s="296"/>
      <c r="AX949" s="296"/>
      <c r="AY949" s="296"/>
      <c r="AZ949" s="296"/>
      <c r="BA949" s="296"/>
      <c r="BB949" s="296"/>
      <c r="BC949" s="296"/>
      <c r="BD949" s="296"/>
      <c r="BE949" s="296"/>
      <c r="BF949" s="296"/>
      <c r="BG949" s="296"/>
      <c r="BH949" s="296"/>
      <c r="BI949" s="296"/>
      <c r="BJ949" s="296"/>
    </row>
    <row r="950" customFormat="false" ht="15.75" hidden="false" customHeight="false" outlineLevel="0" collapsed="false">
      <c r="A950" s="296"/>
      <c r="B950" s="296"/>
      <c r="C950" s="296"/>
      <c r="D950" s="296"/>
      <c r="E950" s="296"/>
      <c r="F950" s="296"/>
      <c r="G950" s="296"/>
      <c r="H950" s="296"/>
      <c r="I950" s="296"/>
      <c r="J950" s="296"/>
      <c r="K950" s="296"/>
      <c r="L950" s="296"/>
      <c r="M950" s="296"/>
      <c r="N950" s="296"/>
      <c r="O950" s="296"/>
      <c r="P950" s="296"/>
      <c r="Q950" s="296"/>
      <c r="R950" s="296"/>
      <c r="S950" s="296"/>
      <c r="T950" s="296"/>
      <c r="U950" s="296"/>
      <c r="V950" s="347"/>
      <c r="W950" s="296"/>
      <c r="X950" s="296"/>
      <c r="Y950" s="296"/>
      <c r="Z950" s="296"/>
      <c r="AA950" s="296"/>
      <c r="AB950" s="296"/>
      <c r="AC950" s="296"/>
      <c r="AD950" s="296"/>
      <c r="AE950" s="296"/>
      <c r="AF950" s="296"/>
      <c r="AG950" s="296"/>
      <c r="AH950" s="296"/>
      <c r="AI950" s="296"/>
      <c r="AJ950" s="296"/>
      <c r="AK950" s="296"/>
      <c r="AL950" s="296"/>
      <c r="AM950" s="296"/>
      <c r="AN950" s="296"/>
      <c r="AO950" s="296"/>
      <c r="AP950" s="296"/>
      <c r="AQ950" s="296"/>
      <c r="AR950" s="296"/>
      <c r="AS950" s="296"/>
      <c r="AT950" s="296"/>
      <c r="AU950" s="296"/>
      <c r="AV950" s="296"/>
      <c r="AW950" s="296"/>
      <c r="AX950" s="296"/>
      <c r="AY950" s="296"/>
      <c r="AZ950" s="296"/>
      <c r="BA950" s="296"/>
      <c r="BB950" s="296"/>
      <c r="BC950" s="296"/>
      <c r="BD950" s="296"/>
      <c r="BE950" s="296"/>
      <c r="BF950" s="296"/>
      <c r="BG950" s="296"/>
      <c r="BH950" s="296"/>
      <c r="BI950" s="296"/>
      <c r="BJ950" s="296"/>
    </row>
    <row r="951" customFormat="false" ht="15.75" hidden="false" customHeight="false" outlineLevel="0" collapsed="false">
      <c r="A951" s="296"/>
      <c r="B951" s="296"/>
      <c r="C951" s="296"/>
      <c r="D951" s="296"/>
      <c r="E951" s="296"/>
      <c r="F951" s="296"/>
      <c r="G951" s="296"/>
      <c r="H951" s="296"/>
      <c r="I951" s="296"/>
      <c r="J951" s="296"/>
      <c r="K951" s="296"/>
      <c r="L951" s="296"/>
      <c r="M951" s="296"/>
      <c r="N951" s="296"/>
      <c r="O951" s="296"/>
      <c r="P951" s="296"/>
      <c r="Q951" s="296"/>
      <c r="R951" s="296"/>
      <c r="S951" s="296"/>
      <c r="T951" s="296"/>
      <c r="U951" s="296"/>
      <c r="V951" s="347"/>
      <c r="W951" s="296"/>
      <c r="X951" s="296"/>
      <c r="Y951" s="296"/>
      <c r="Z951" s="296"/>
      <c r="AA951" s="296"/>
      <c r="AB951" s="296"/>
      <c r="AC951" s="296"/>
      <c r="AD951" s="296"/>
      <c r="AE951" s="296"/>
      <c r="AF951" s="296"/>
      <c r="AG951" s="296"/>
      <c r="AH951" s="296"/>
      <c r="AI951" s="296"/>
      <c r="AJ951" s="296"/>
      <c r="AK951" s="296"/>
      <c r="AL951" s="296"/>
      <c r="AM951" s="296"/>
      <c r="AN951" s="296"/>
      <c r="AO951" s="296"/>
      <c r="AP951" s="296"/>
      <c r="AQ951" s="296"/>
      <c r="AR951" s="296"/>
      <c r="AS951" s="296"/>
      <c r="AT951" s="296"/>
      <c r="AU951" s="296"/>
      <c r="AV951" s="296"/>
      <c r="AW951" s="296"/>
      <c r="AX951" s="296"/>
      <c r="AY951" s="296"/>
      <c r="AZ951" s="296"/>
      <c r="BA951" s="296"/>
      <c r="BB951" s="296"/>
      <c r="BC951" s="296"/>
      <c r="BD951" s="296"/>
      <c r="BE951" s="296"/>
      <c r="BF951" s="296"/>
      <c r="BG951" s="296"/>
      <c r="BH951" s="296"/>
      <c r="BI951" s="296"/>
      <c r="BJ951" s="296"/>
    </row>
    <row r="952" customFormat="false" ht="15.75" hidden="false" customHeight="false" outlineLevel="0" collapsed="false">
      <c r="A952" s="296"/>
      <c r="B952" s="296"/>
      <c r="C952" s="296"/>
      <c r="D952" s="296"/>
      <c r="E952" s="296"/>
      <c r="F952" s="296"/>
      <c r="G952" s="296"/>
      <c r="H952" s="296"/>
      <c r="I952" s="296"/>
      <c r="J952" s="296"/>
      <c r="K952" s="296"/>
      <c r="L952" s="296"/>
      <c r="M952" s="296"/>
      <c r="N952" s="296"/>
      <c r="O952" s="296"/>
      <c r="P952" s="296"/>
      <c r="Q952" s="296"/>
      <c r="R952" s="296"/>
      <c r="S952" s="296"/>
      <c r="T952" s="296"/>
      <c r="U952" s="296"/>
      <c r="V952" s="347"/>
      <c r="W952" s="296"/>
      <c r="X952" s="296"/>
      <c r="Y952" s="296"/>
      <c r="Z952" s="296"/>
      <c r="AA952" s="296"/>
      <c r="AB952" s="296"/>
      <c r="AC952" s="296"/>
      <c r="AD952" s="296"/>
      <c r="AE952" s="296"/>
      <c r="AF952" s="296"/>
      <c r="AG952" s="296"/>
      <c r="AH952" s="296"/>
      <c r="AI952" s="296"/>
      <c r="AJ952" s="296"/>
      <c r="AK952" s="296"/>
      <c r="AL952" s="296"/>
      <c r="AM952" s="296"/>
      <c r="AN952" s="296"/>
      <c r="AO952" s="296"/>
      <c r="AP952" s="296"/>
      <c r="AQ952" s="296"/>
      <c r="AR952" s="296"/>
      <c r="AS952" s="296"/>
      <c r="AT952" s="296"/>
      <c r="AU952" s="296"/>
      <c r="AV952" s="296"/>
      <c r="AW952" s="296"/>
      <c r="AX952" s="296"/>
      <c r="AY952" s="296"/>
      <c r="AZ952" s="296"/>
      <c r="BA952" s="296"/>
      <c r="BB952" s="296"/>
      <c r="BC952" s="296"/>
      <c r="BD952" s="296"/>
      <c r="BE952" s="296"/>
      <c r="BF952" s="296"/>
      <c r="BG952" s="296"/>
      <c r="BH952" s="296"/>
      <c r="BI952" s="296"/>
      <c r="BJ952" s="296"/>
    </row>
    <row r="953" customFormat="false" ht="15.75" hidden="false" customHeight="false" outlineLevel="0" collapsed="false">
      <c r="A953" s="296"/>
      <c r="B953" s="296"/>
      <c r="C953" s="296"/>
      <c r="D953" s="296"/>
      <c r="E953" s="296"/>
      <c r="F953" s="296"/>
      <c r="G953" s="296"/>
      <c r="H953" s="296"/>
      <c r="I953" s="296"/>
      <c r="J953" s="296"/>
      <c r="K953" s="296"/>
      <c r="L953" s="296"/>
      <c r="M953" s="296"/>
      <c r="N953" s="296"/>
      <c r="O953" s="296"/>
      <c r="P953" s="296"/>
      <c r="Q953" s="296"/>
      <c r="R953" s="296"/>
      <c r="S953" s="296"/>
      <c r="T953" s="296"/>
      <c r="U953" s="296"/>
      <c r="V953" s="347"/>
      <c r="W953" s="296"/>
      <c r="X953" s="296"/>
      <c r="Y953" s="296"/>
      <c r="Z953" s="296"/>
      <c r="AA953" s="296"/>
      <c r="AB953" s="296"/>
      <c r="AC953" s="296"/>
      <c r="AD953" s="296"/>
      <c r="AE953" s="296"/>
      <c r="AF953" s="296"/>
      <c r="AG953" s="296"/>
      <c r="AH953" s="296"/>
      <c r="AI953" s="296"/>
      <c r="AJ953" s="296"/>
      <c r="AK953" s="296"/>
      <c r="AL953" s="296"/>
      <c r="AM953" s="296"/>
      <c r="AN953" s="296"/>
      <c r="AO953" s="296"/>
      <c r="AP953" s="296"/>
      <c r="AQ953" s="296"/>
      <c r="AR953" s="296"/>
      <c r="AS953" s="296"/>
      <c r="AT953" s="296"/>
      <c r="AU953" s="296"/>
      <c r="AV953" s="296"/>
      <c r="AW953" s="296"/>
      <c r="AX953" s="296"/>
      <c r="AY953" s="296"/>
      <c r="AZ953" s="296"/>
      <c r="BA953" s="296"/>
      <c r="BB953" s="296"/>
      <c r="BC953" s="296"/>
      <c r="BD953" s="296"/>
      <c r="BE953" s="296"/>
      <c r="BF953" s="296"/>
      <c r="BG953" s="296"/>
      <c r="BH953" s="296"/>
      <c r="BI953" s="296"/>
      <c r="BJ953" s="296"/>
    </row>
    <row r="954" customFormat="false" ht="15.75" hidden="false" customHeight="false" outlineLevel="0" collapsed="false">
      <c r="A954" s="296"/>
      <c r="B954" s="296"/>
      <c r="C954" s="296"/>
      <c r="D954" s="296"/>
      <c r="E954" s="296"/>
      <c r="F954" s="296"/>
      <c r="G954" s="296"/>
      <c r="H954" s="296"/>
      <c r="I954" s="296"/>
      <c r="J954" s="296"/>
      <c r="K954" s="296"/>
      <c r="L954" s="296"/>
      <c r="M954" s="296"/>
      <c r="N954" s="296"/>
      <c r="O954" s="296"/>
      <c r="P954" s="296"/>
      <c r="Q954" s="296"/>
      <c r="R954" s="296"/>
      <c r="S954" s="296"/>
      <c r="T954" s="296"/>
      <c r="U954" s="296"/>
      <c r="V954" s="347"/>
      <c r="W954" s="296"/>
      <c r="X954" s="296"/>
      <c r="Y954" s="296"/>
      <c r="Z954" s="296"/>
      <c r="AA954" s="296"/>
      <c r="AB954" s="296"/>
      <c r="AC954" s="296"/>
      <c r="AD954" s="296"/>
      <c r="AE954" s="296"/>
      <c r="AF954" s="296"/>
      <c r="AG954" s="296"/>
      <c r="AH954" s="296"/>
      <c r="AI954" s="296"/>
      <c r="AJ954" s="296"/>
      <c r="AK954" s="296"/>
      <c r="AL954" s="296"/>
      <c r="AM954" s="296"/>
      <c r="AN954" s="296"/>
      <c r="AO954" s="296"/>
      <c r="AP954" s="296"/>
      <c r="AQ954" s="296"/>
      <c r="AR954" s="296"/>
      <c r="AS954" s="296"/>
      <c r="AT954" s="296"/>
      <c r="AU954" s="296"/>
      <c r="AV954" s="296"/>
      <c r="AW954" s="296"/>
      <c r="AX954" s="296"/>
      <c r="AY954" s="296"/>
      <c r="AZ954" s="296"/>
      <c r="BA954" s="296"/>
      <c r="BB954" s="296"/>
      <c r="BC954" s="296"/>
      <c r="BD954" s="296"/>
      <c r="BE954" s="296"/>
      <c r="BF954" s="296"/>
      <c r="BG954" s="296"/>
      <c r="BH954" s="296"/>
      <c r="BI954" s="296"/>
      <c r="BJ954" s="296"/>
    </row>
    <row r="955" customFormat="false" ht="15.75" hidden="false" customHeight="false" outlineLevel="0" collapsed="false">
      <c r="A955" s="296"/>
      <c r="B955" s="296"/>
      <c r="C955" s="296"/>
      <c r="D955" s="296"/>
      <c r="E955" s="296"/>
      <c r="F955" s="296"/>
      <c r="G955" s="296"/>
      <c r="H955" s="296"/>
      <c r="I955" s="296"/>
      <c r="J955" s="296"/>
      <c r="K955" s="296"/>
      <c r="L955" s="296"/>
      <c r="M955" s="296"/>
      <c r="N955" s="296"/>
      <c r="O955" s="296"/>
      <c r="P955" s="296"/>
      <c r="Q955" s="296"/>
      <c r="R955" s="296"/>
      <c r="S955" s="296"/>
      <c r="T955" s="296"/>
      <c r="U955" s="296"/>
      <c r="V955" s="347"/>
      <c r="W955" s="296"/>
      <c r="X955" s="296"/>
      <c r="Y955" s="296"/>
      <c r="Z955" s="296"/>
      <c r="AA955" s="296"/>
      <c r="AB955" s="296"/>
      <c r="AC955" s="296"/>
      <c r="AD955" s="296"/>
      <c r="AE955" s="296"/>
      <c r="AF955" s="296"/>
      <c r="AG955" s="296"/>
      <c r="AH955" s="296"/>
      <c r="AI955" s="296"/>
      <c r="AJ955" s="296"/>
      <c r="AK955" s="296"/>
      <c r="AL955" s="296"/>
      <c r="AM955" s="296"/>
      <c r="AN955" s="296"/>
      <c r="AO955" s="296"/>
      <c r="AP955" s="296"/>
      <c r="AQ955" s="296"/>
      <c r="AR955" s="296"/>
      <c r="AS955" s="296"/>
      <c r="AT955" s="296"/>
      <c r="AU955" s="296"/>
      <c r="AV955" s="296"/>
      <c r="AW955" s="296"/>
      <c r="AX955" s="296"/>
      <c r="AY955" s="296"/>
      <c r="AZ955" s="296"/>
      <c r="BA955" s="296"/>
      <c r="BB955" s="296"/>
      <c r="BC955" s="296"/>
      <c r="BD955" s="296"/>
      <c r="BE955" s="296"/>
      <c r="BF955" s="296"/>
      <c r="BG955" s="296"/>
      <c r="BH955" s="296"/>
      <c r="BI955" s="296"/>
      <c r="BJ955" s="296"/>
    </row>
    <row r="956" customFormat="false" ht="15.75" hidden="false" customHeight="false" outlineLevel="0" collapsed="false">
      <c r="A956" s="296"/>
      <c r="B956" s="296"/>
      <c r="C956" s="296"/>
      <c r="D956" s="296"/>
      <c r="E956" s="296"/>
      <c r="F956" s="296"/>
      <c r="G956" s="296"/>
      <c r="H956" s="296"/>
      <c r="I956" s="296"/>
      <c r="J956" s="296"/>
      <c r="K956" s="296"/>
      <c r="L956" s="296"/>
      <c r="M956" s="296"/>
      <c r="N956" s="296"/>
      <c r="O956" s="296"/>
      <c r="P956" s="296"/>
      <c r="Q956" s="296"/>
      <c r="R956" s="296"/>
      <c r="S956" s="296"/>
      <c r="T956" s="296"/>
      <c r="U956" s="296"/>
      <c r="V956" s="347"/>
      <c r="W956" s="296"/>
      <c r="X956" s="296"/>
      <c r="Y956" s="296"/>
      <c r="Z956" s="296"/>
      <c r="AA956" s="296"/>
      <c r="AB956" s="296"/>
      <c r="AC956" s="296"/>
      <c r="AD956" s="296"/>
      <c r="AE956" s="296"/>
      <c r="AF956" s="296"/>
      <c r="AG956" s="296"/>
      <c r="AH956" s="296"/>
      <c r="AI956" s="296"/>
      <c r="AJ956" s="296"/>
      <c r="AK956" s="296"/>
      <c r="AL956" s="296"/>
      <c r="AM956" s="296"/>
      <c r="AN956" s="296"/>
      <c r="AO956" s="296"/>
      <c r="AP956" s="296"/>
      <c r="AQ956" s="296"/>
      <c r="AR956" s="296"/>
      <c r="AS956" s="296"/>
      <c r="AT956" s="296"/>
      <c r="AU956" s="296"/>
      <c r="AV956" s="296"/>
      <c r="AW956" s="296"/>
      <c r="AX956" s="296"/>
      <c r="AY956" s="296"/>
      <c r="AZ956" s="296"/>
      <c r="BA956" s="296"/>
      <c r="BB956" s="296"/>
      <c r="BC956" s="296"/>
      <c r="BD956" s="296"/>
      <c r="BE956" s="296"/>
      <c r="BF956" s="296"/>
      <c r="BG956" s="296"/>
      <c r="BH956" s="296"/>
      <c r="BI956" s="296"/>
      <c r="BJ956" s="296"/>
    </row>
    <row r="957" customFormat="false" ht="15.75" hidden="false" customHeight="false" outlineLevel="0" collapsed="false">
      <c r="A957" s="296"/>
      <c r="B957" s="296"/>
      <c r="C957" s="296"/>
      <c r="D957" s="296"/>
      <c r="E957" s="296"/>
      <c r="F957" s="296"/>
      <c r="G957" s="296"/>
      <c r="H957" s="296"/>
      <c r="I957" s="296"/>
      <c r="J957" s="296"/>
      <c r="K957" s="296"/>
      <c r="L957" s="296"/>
      <c r="M957" s="296"/>
      <c r="N957" s="296"/>
      <c r="O957" s="296"/>
      <c r="P957" s="296"/>
      <c r="Q957" s="296"/>
      <c r="R957" s="296"/>
      <c r="S957" s="296"/>
      <c r="T957" s="296"/>
      <c r="U957" s="296"/>
      <c r="V957" s="347"/>
      <c r="W957" s="296"/>
      <c r="X957" s="296"/>
      <c r="Y957" s="296"/>
      <c r="Z957" s="296"/>
      <c r="AA957" s="296"/>
      <c r="AB957" s="296"/>
      <c r="AC957" s="296"/>
      <c r="AD957" s="296"/>
      <c r="AE957" s="296"/>
      <c r="AF957" s="296"/>
      <c r="AG957" s="296"/>
      <c r="AH957" s="296"/>
      <c r="AI957" s="296"/>
      <c r="AJ957" s="296"/>
      <c r="AK957" s="296"/>
      <c r="AL957" s="296"/>
      <c r="AM957" s="296"/>
      <c r="AN957" s="296"/>
      <c r="AO957" s="296"/>
      <c r="AP957" s="296"/>
      <c r="AQ957" s="296"/>
      <c r="AR957" s="296"/>
      <c r="AS957" s="296"/>
      <c r="AT957" s="296"/>
      <c r="AU957" s="296"/>
      <c r="AV957" s="296"/>
      <c r="AW957" s="296"/>
      <c r="AX957" s="296"/>
      <c r="AY957" s="296"/>
      <c r="AZ957" s="296"/>
      <c r="BA957" s="296"/>
      <c r="BB957" s="296"/>
      <c r="BC957" s="296"/>
      <c r="BD957" s="296"/>
      <c r="BE957" s="296"/>
      <c r="BF957" s="296"/>
      <c r="BG957" s="296"/>
      <c r="BH957" s="296"/>
      <c r="BI957" s="296"/>
      <c r="BJ957" s="296"/>
    </row>
    <row r="958" customFormat="false" ht="15.75" hidden="false" customHeight="false" outlineLevel="0" collapsed="false">
      <c r="A958" s="296"/>
      <c r="B958" s="296"/>
      <c r="C958" s="296"/>
      <c r="D958" s="296"/>
      <c r="E958" s="296"/>
      <c r="F958" s="296"/>
      <c r="G958" s="296"/>
      <c r="H958" s="296"/>
      <c r="I958" s="296"/>
      <c r="J958" s="296"/>
      <c r="K958" s="296"/>
      <c r="L958" s="296"/>
      <c r="M958" s="296"/>
      <c r="N958" s="296"/>
      <c r="O958" s="296"/>
      <c r="P958" s="296"/>
      <c r="Q958" s="296"/>
      <c r="R958" s="296"/>
      <c r="S958" s="296"/>
      <c r="T958" s="296"/>
      <c r="U958" s="296"/>
      <c r="V958" s="347"/>
      <c r="W958" s="296"/>
      <c r="X958" s="296"/>
      <c r="Y958" s="296"/>
      <c r="Z958" s="296"/>
      <c r="AA958" s="296"/>
      <c r="AB958" s="296"/>
      <c r="AC958" s="296"/>
      <c r="AD958" s="296"/>
      <c r="AE958" s="296"/>
      <c r="AF958" s="296"/>
      <c r="AG958" s="296"/>
      <c r="AH958" s="296"/>
      <c r="AI958" s="296"/>
      <c r="AJ958" s="296"/>
      <c r="AK958" s="296"/>
      <c r="AL958" s="296"/>
      <c r="AM958" s="296"/>
      <c r="AN958" s="296"/>
      <c r="AO958" s="296"/>
      <c r="AP958" s="296"/>
      <c r="AQ958" s="296"/>
      <c r="AR958" s="296"/>
      <c r="AS958" s="296"/>
      <c r="AT958" s="296"/>
      <c r="AU958" s="296"/>
      <c r="AV958" s="296"/>
      <c r="AW958" s="296"/>
      <c r="AX958" s="296"/>
      <c r="AY958" s="296"/>
      <c r="AZ958" s="296"/>
      <c r="BA958" s="296"/>
      <c r="BB958" s="296"/>
      <c r="BC958" s="296"/>
      <c r="BD958" s="296"/>
      <c r="BE958" s="296"/>
      <c r="BF958" s="296"/>
      <c r="BG958" s="296"/>
      <c r="BH958" s="296"/>
      <c r="BI958" s="296"/>
      <c r="BJ958" s="296"/>
    </row>
    <row r="959" customFormat="false" ht="15.75" hidden="false" customHeight="false" outlineLevel="0" collapsed="false">
      <c r="A959" s="296"/>
      <c r="B959" s="296"/>
      <c r="C959" s="296"/>
      <c r="D959" s="296"/>
      <c r="E959" s="296"/>
      <c r="F959" s="296"/>
      <c r="G959" s="296"/>
      <c r="H959" s="296"/>
      <c r="I959" s="296"/>
      <c r="J959" s="296"/>
      <c r="K959" s="296"/>
      <c r="L959" s="296"/>
      <c r="M959" s="296"/>
      <c r="N959" s="296"/>
      <c r="O959" s="296"/>
      <c r="P959" s="296"/>
      <c r="Q959" s="296"/>
      <c r="R959" s="296"/>
      <c r="S959" s="296"/>
      <c r="T959" s="296"/>
      <c r="U959" s="296"/>
      <c r="V959" s="347"/>
      <c r="W959" s="296"/>
      <c r="X959" s="296"/>
      <c r="Y959" s="296"/>
      <c r="Z959" s="296"/>
      <c r="AA959" s="296"/>
      <c r="AB959" s="296"/>
      <c r="AC959" s="296"/>
      <c r="AD959" s="296"/>
      <c r="AE959" s="296"/>
      <c r="AF959" s="296"/>
      <c r="AG959" s="296"/>
      <c r="AH959" s="296"/>
      <c r="AI959" s="296"/>
      <c r="AJ959" s="296"/>
      <c r="AK959" s="296"/>
      <c r="AL959" s="296"/>
      <c r="AM959" s="296"/>
      <c r="AN959" s="296"/>
      <c r="AO959" s="296"/>
      <c r="AP959" s="296"/>
      <c r="AQ959" s="296"/>
      <c r="AR959" s="296"/>
      <c r="AS959" s="296"/>
      <c r="AT959" s="296"/>
      <c r="AU959" s="296"/>
      <c r="AV959" s="296"/>
      <c r="AW959" s="296"/>
      <c r="AX959" s="296"/>
      <c r="AY959" s="296"/>
      <c r="AZ959" s="296"/>
      <c r="BA959" s="296"/>
      <c r="BB959" s="296"/>
      <c r="BC959" s="296"/>
      <c r="BD959" s="296"/>
      <c r="BE959" s="296"/>
      <c r="BF959" s="296"/>
      <c r="BG959" s="296"/>
      <c r="BH959" s="296"/>
      <c r="BI959" s="296"/>
      <c r="BJ959" s="296"/>
    </row>
    <row r="960" customFormat="false" ht="15.75" hidden="false" customHeight="false" outlineLevel="0" collapsed="false">
      <c r="A960" s="296"/>
      <c r="B960" s="296"/>
      <c r="C960" s="296"/>
      <c r="D960" s="296"/>
      <c r="E960" s="296"/>
      <c r="F960" s="296"/>
      <c r="G960" s="296"/>
      <c r="H960" s="296"/>
      <c r="I960" s="296"/>
      <c r="J960" s="296"/>
      <c r="K960" s="296"/>
      <c r="L960" s="296"/>
      <c r="M960" s="296"/>
      <c r="N960" s="296"/>
      <c r="O960" s="296"/>
      <c r="P960" s="296"/>
      <c r="Q960" s="296"/>
      <c r="R960" s="296"/>
      <c r="S960" s="296"/>
      <c r="T960" s="296"/>
      <c r="U960" s="296"/>
      <c r="V960" s="347"/>
      <c r="W960" s="296"/>
      <c r="X960" s="296"/>
      <c r="Y960" s="296"/>
      <c r="Z960" s="296"/>
      <c r="AA960" s="296"/>
      <c r="AB960" s="296"/>
      <c r="AC960" s="296"/>
      <c r="AD960" s="296"/>
      <c r="AE960" s="296"/>
      <c r="AF960" s="296"/>
      <c r="AG960" s="296"/>
      <c r="AH960" s="296"/>
      <c r="AI960" s="296"/>
      <c r="AJ960" s="296"/>
      <c r="AK960" s="296"/>
      <c r="AL960" s="296"/>
      <c r="AM960" s="296"/>
      <c r="AN960" s="296"/>
      <c r="AO960" s="296"/>
      <c r="AP960" s="296"/>
      <c r="AQ960" s="296"/>
      <c r="AR960" s="296"/>
      <c r="AS960" s="296"/>
      <c r="AT960" s="296"/>
      <c r="AU960" s="296"/>
      <c r="AV960" s="296"/>
      <c r="AW960" s="296"/>
      <c r="AX960" s="296"/>
      <c r="AY960" s="296"/>
      <c r="AZ960" s="296"/>
      <c r="BA960" s="296"/>
      <c r="BB960" s="296"/>
      <c r="BC960" s="296"/>
      <c r="BD960" s="296"/>
      <c r="BE960" s="296"/>
      <c r="BF960" s="296"/>
      <c r="BG960" s="296"/>
      <c r="BH960" s="296"/>
      <c r="BI960" s="296"/>
      <c r="BJ960" s="296"/>
    </row>
    <row r="961" customFormat="false" ht="15.75" hidden="false" customHeight="false" outlineLevel="0" collapsed="false">
      <c r="A961" s="296"/>
      <c r="B961" s="296"/>
      <c r="C961" s="296"/>
      <c r="D961" s="296"/>
      <c r="E961" s="296"/>
      <c r="F961" s="296"/>
      <c r="G961" s="296"/>
      <c r="H961" s="296"/>
      <c r="I961" s="296"/>
      <c r="J961" s="296"/>
      <c r="K961" s="296"/>
      <c r="L961" s="296"/>
      <c r="M961" s="296"/>
      <c r="N961" s="296"/>
      <c r="O961" s="296"/>
      <c r="P961" s="296"/>
      <c r="Q961" s="296"/>
      <c r="R961" s="296"/>
      <c r="S961" s="296"/>
      <c r="T961" s="296"/>
      <c r="U961" s="296"/>
      <c r="V961" s="347"/>
      <c r="W961" s="296"/>
      <c r="X961" s="296"/>
      <c r="Y961" s="296"/>
      <c r="Z961" s="296"/>
      <c r="AA961" s="296"/>
      <c r="AB961" s="296"/>
      <c r="AC961" s="296"/>
      <c r="AD961" s="296"/>
      <c r="AE961" s="296"/>
      <c r="AF961" s="296"/>
      <c r="AG961" s="296"/>
      <c r="AH961" s="296"/>
      <c r="AI961" s="296"/>
      <c r="AJ961" s="296"/>
      <c r="AK961" s="296"/>
      <c r="AL961" s="296"/>
      <c r="AM961" s="296"/>
      <c r="AN961" s="296"/>
      <c r="AO961" s="296"/>
      <c r="AP961" s="296"/>
      <c r="AQ961" s="296"/>
      <c r="AR961" s="296"/>
      <c r="AS961" s="296"/>
      <c r="AT961" s="296"/>
      <c r="AU961" s="296"/>
      <c r="AV961" s="296"/>
      <c r="AW961" s="296"/>
      <c r="AX961" s="296"/>
      <c r="AY961" s="296"/>
      <c r="AZ961" s="296"/>
      <c r="BA961" s="296"/>
      <c r="BB961" s="296"/>
      <c r="BC961" s="296"/>
      <c r="BD961" s="296"/>
      <c r="BE961" s="296"/>
      <c r="BF961" s="296"/>
      <c r="BG961" s="296"/>
      <c r="BH961" s="296"/>
      <c r="BI961" s="296"/>
      <c r="BJ961" s="296"/>
    </row>
    <row r="962" customFormat="false" ht="15.75" hidden="false" customHeight="false" outlineLevel="0" collapsed="false">
      <c r="A962" s="296"/>
      <c r="B962" s="296"/>
      <c r="C962" s="296"/>
      <c r="D962" s="296"/>
      <c r="E962" s="296"/>
      <c r="F962" s="296"/>
      <c r="G962" s="296"/>
      <c r="H962" s="296"/>
      <c r="I962" s="296"/>
      <c r="J962" s="296"/>
      <c r="K962" s="296"/>
      <c r="L962" s="296"/>
      <c r="M962" s="296"/>
      <c r="N962" s="296"/>
      <c r="O962" s="296"/>
      <c r="P962" s="296"/>
      <c r="Q962" s="296"/>
      <c r="R962" s="296"/>
      <c r="S962" s="296"/>
      <c r="T962" s="296"/>
      <c r="U962" s="296"/>
      <c r="V962" s="347"/>
      <c r="W962" s="296"/>
      <c r="X962" s="296"/>
      <c r="Y962" s="296"/>
      <c r="Z962" s="296"/>
      <c r="AA962" s="296"/>
      <c r="AB962" s="296"/>
      <c r="AC962" s="296"/>
      <c r="AD962" s="296"/>
      <c r="AE962" s="296"/>
      <c r="AF962" s="296"/>
      <c r="AG962" s="296"/>
      <c r="AH962" s="296"/>
      <c r="AI962" s="296"/>
      <c r="AJ962" s="296"/>
      <c r="AK962" s="296"/>
      <c r="AL962" s="296"/>
      <c r="AM962" s="296"/>
      <c r="AN962" s="296"/>
      <c r="AO962" s="296"/>
      <c r="AP962" s="296"/>
      <c r="AQ962" s="296"/>
      <c r="AR962" s="296"/>
      <c r="AS962" s="296"/>
      <c r="AT962" s="296"/>
      <c r="AU962" s="296"/>
      <c r="AV962" s="296"/>
      <c r="AW962" s="296"/>
      <c r="AX962" s="296"/>
      <c r="AY962" s="296"/>
      <c r="AZ962" s="296"/>
      <c r="BA962" s="296"/>
      <c r="BB962" s="296"/>
      <c r="BC962" s="296"/>
      <c r="BD962" s="296"/>
      <c r="BE962" s="296"/>
      <c r="BF962" s="296"/>
      <c r="BG962" s="296"/>
      <c r="BH962" s="296"/>
      <c r="BI962" s="296"/>
      <c r="BJ962" s="296"/>
    </row>
    <row r="963" customFormat="false" ht="15.75" hidden="false" customHeight="false" outlineLevel="0" collapsed="false">
      <c r="A963" s="296"/>
      <c r="B963" s="296"/>
      <c r="C963" s="296"/>
      <c r="D963" s="296"/>
      <c r="E963" s="296"/>
      <c r="F963" s="296"/>
      <c r="G963" s="296"/>
      <c r="H963" s="296"/>
      <c r="I963" s="296"/>
      <c r="J963" s="296"/>
      <c r="K963" s="296"/>
      <c r="L963" s="296"/>
      <c r="M963" s="296"/>
      <c r="N963" s="296"/>
      <c r="O963" s="296"/>
      <c r="P963" s="296"/>
      <c r="Q963" s="296"/>
      <c r="R963" s="296"/>
      <c r="S963" s="296"/>
      <c r="T963" s="296"/>
      <c r="U963" s="296"/>
      <c r="V963" s="347"/>
      <c r="W963" s="296"/>
      <c r="X963" s="296"/>
      <c r="Y963" s="296"/>
      <c r="Z963" s="296"/>
      <c r="AA963" s="296"/>
      <c r="AB963" s="296"/>
      <c r="AC963" s="296"/>
      <c r="AD963" s="296"/>
      <c r="AE963" s="296"/>
      <c r="AF963" s="296"/>
      <c r="AG963" s="296"/>
      <c r="AH963" s="296"/>
      <c r="AI963" s="296"/>
      <c r="AJ963" s="296"/>
      <c r="AK963" s="296"/>
      <c r="AL963" s="296"/>
      <c r="AM963" s="296"/>
      <c r="AN963" s="296"/>
      <c r="AO963" s="296"/>
      <c r="AP963" s="296"/>
      <c r="AQ963" s="296"/>
      <c r="AR963" s="296"/>
      <c r="AS963" s="296"/>
      <c r="AT963" s="296"/>
      <c r="AU963" s="296"/>
      <c r="AV963" s="296"/>
      <c r="AW963" s="296"/>
      <c r="AX963" s="296"/>
      <c r="AY963" s="296"/>
      <c r="AZ963" s="296"/>
      <c r="BA963" s="296"/>
      <c r="BB963" s="296"/>
      <c r="BC963" s="296"/>
      <c r="BD963" s="296"/>
      <c r="BE963" s="296"/>
      <c r="BF963" s="296"/>
      <c r="BG963" s="296"/>
      <c r="BH963" s="296"/>
      <c r="BI963" s="296"/>
      <c r="BJ963" s="296"/>
    </row>
    <row r="964" customFormat="false" ht="15.75" hidden="false" customHeight="false" outlineLevel="0" collapsed="false">
      <c r="A964" s="296"/>
      <c r="B964" s="296"/>
      <c r="C964" s="296"/>
      <c r="D964" s="296"/>
      <c r="E964" s="296"/>
      <c r="F964" s="296"/>
      <c r="G964" s="296"/>
      <c r="H964" s="296"/>
      <c r="I964" s="296"/>
      <c r="J964" s="296"/>
      <c r="K964" s="296"/>
      <c r="L964" s="296"/>
      <c r="M964" s="296"/>
      <c r="N964" s="296"/>
      <c r="O964" s="296"/>
      <c r="P964" s="296"/>
      <c r="Q964" s="296"/>
      <c r="R964" s="296"/>
      <c r="S964" s="296"/>
      <c r="T964" s="296"/>
      <c r="U964" s="296"/>
      <c r="V964" s="347"/>
      <c r="W964" s="296"/>
      <c r="X964" s="296"/>
      <c r="Y964" s="296"/>
      <c r="Z964" s="296"/>
      <c r="AA964" s="296"/>
      <c r="AB964" s="296"/>
      <c r="AC964" s="296"/>
      <c r="AD964" s="296"/>
      <c r="AE964" s="296"/>
      <c r="AF964" s="296"/>
      <c r="AG964" s="296"/>
      <c r="AH964" s="296"/>
      <c r="AI964" s="296"/>
      <c r="AJ964" s="296"/>
      <c r="AK964" s="296"/>
      <c r="AL964" s="296"/>
      <c r="AM964" s="296"/>
      <c r="AN964" s="296"/>
      <c r="AO964" s="296"/>
      <c r="AP964" s="296"/>
      <c r="AQ964" s="296"/>
      <c r="AR964" s="296"/>
      <c r="AS964" s="296"/>
      <c r="AT964" s="296"/>
      <c r="AU964" s="296"/>
      <c r="AV964" s="296"/>
      <c r="AW964" s="296"/>
      <c r="AX964" s="296"/>
      <c r="AY964" s="296"/>
      <c r="AZ964" s="296"/>
      <c r="BA964" s="296"/>
      <c r="BB964" s="296"/>
      <c r="BC964" s="296"/>
      <c r="BD964" s="296"/>
      <c r="BE964" s="296"/>
      <c r="BF964" s="296"/>
      <c r="BG964" s="296"/>
      <c r="BH964" s="296"/>
      <c r="BI964" s="296"/>
      <c r="BJ964" s="296"/>
    </row>
    <row r="965" customFormat="false" ht="15.75" hidden="false" customHeight="false" outlineLevel="0" collapsed="false">
      <c r="A965" s="296"/>
      <c r="B965" s="296"/>
      <c r="C965" s="296"/>
      <c r="D965" s="296"/>
      <c r="E965" s="296"/>
      <c r="F965" s="296"/>
      <c r="G965" s="296"/>
      <c r="H965" s="296"/>
      <c r="I965" s="296"/>
      <c r="J965" s="296"/>
      <c r="K965" s="296"/>
      <c r="L965" s="296"/>
      <c r="M965" s="296"/>
      <c r="N965" s="296"/>
      <c r="O965" s="296"/>
      <c r="P965" s="296"/>
      <c r="Q965" s="296"/>
      <c r="R965" s="296"/>
      <c r="S965" s="296"/>
      <c r="T965" s="296"/>
      <c r="U965" s="296"/>
      <c r="V965" s="347"/>
      <c r="W965" s="296"/>
      <c r="X965" s="296"/>
      <c r="Y965" s="296"/>
      <c r="Z965" s="296"/>
      <c r="AA965" s="296"/>
      <c r="AB965" s="296"/>
      <c r="AC965" s="296"/>
      <c r="AD965" s="296"/>
      <c r="AE965" s="296"/>
      <c r="AF965" s="296"/>
      <c r="AG965" s="296"/>
      <c r="AH965" s="296"/>
      <c r="AI965" s="296"/>
      <c r="AJ965" s="296"/>
      <c r="AK965" s="296"/>
      <c r="AL965" s="296"/>
      <c r="AM965" s="296"/>
      <c r="AN965" s="296"/>
      <c r="AO965" s="296"/>
      <c r="AP965" s="296"/>
      <c r="AQ965" s="296"/>
      <c r="AR965" s="296"/>
      <c r="AS965" s="296"/>
      <c r="AT965" s="296"/>
      <c r="AU965" s="296"/>
      <c r="AV965" s="296"/>
      <c r="AW965" s="296"/>
      <c r="AX965" s="296"/>
      <c r="AY965" s="296"/>
      <c r="AZ965" s="296"/>
      <c r="BA965" s="296"/>
      <c r="BB965" s="296"/>
      <c r="BC965" s="296"/>
      <c r="BD965" s="296"/>
      <c r="BE965" s="296"/>
      <c r="BF965" s="296"/>
      <c r="BG965" s="296"/>
      <c r="BH965" s="296"/>
      <c r="BI965" s="296"/>
      <c r="BJ965" s="296"/>
    </row>
    <row r="966" customFormat="false" ht="15.75" hidden="false" customHeight="false" outlineLevel="0" collapsed="false">
      <c r="A966" s="296"/>
      <c r="B966" s="296"/>
      <c r="C966" s="296"/>
      <c r="D966" s="296"/>
      <c r="E966" s="296"/>
      <c r="F966" s="296"/>
      <c r="G966" s="296"/>
      <c r="H966" s="296"/>
      <c r="I966" s="296"/>
      <c r="J966" s="296"/>
      <c r="K966" s="296"/>
      <c r="L966" s="296"/>
      <c r="M966" s="296"/>
      <c r="N966" s="296"/>
      <c r="O966" s="296"/>
      <c r="P966" s="296"/>
      <c r="Q966" s="296"/>
      <c r="R966" s="296"/>
      <c r="S966" s="296"/>
      <c r="T966" s="296"/>
      <c r="U966" s="296"/>
      <c r="V966" s="347"/>
      <c r="W966" s="296"/>
      <c r="X966" s="296"/>
      <c r="Y966" s="296"/>
      <c r="Z966" s="296"/>
      <c r="AA966" s="296"/>
      <c r="AB966" s="296"/>
      <c r="AC966" s="296"/>
      <c r="AD966" s="296"/>
      <c r="AE966" s="296"/>
      <c r="AF966" s="296"/>
      <c r="AG966" s="296"/>
      <c r="AH966" s="296"/>
      <c r="AI966" s="296"/>
      <c r="AJ966" s="296"/>
      <c r="AK966" s="296"/>
      <c r="AL966" s="296"/>
      <c r="AM966" s="296"/>
      <c r="AN966" s="296"/>
      <c r="AO966" s="296"/>
      <c r="AP966" s="296"/>
      <c r="AQ966" s="296"/>
      <c r="AR966" s="296"/>
      <c r="AS966" s="296"/>
      <c r="AT966" s="296"/>
      <c r="AU966" s="296"/>
      <c r="AV966" s="296"/>
      <c r="AW966" s="296"/>
      <c r="AX966" s="296"/>
      <c r="AY966" s="296"/>
      <c r="AZ966" s="296"/>
      <c r="BA966" s="296"/>
      <c r="BB966" s="296"/>
      <c r="BC966" s="296"/>
      <c r="BD966" s="296"/>
      <c r="BE966" s="296"/>
      <c r="BF966" s="296"/>
      <c r="BG966" s="296"/>
      <c r="BH966" s="296"/>
      <c r="BI966" s="296"/>
      <c r="BJ966" s="296"/>
    </row>
    <row r="967" customFormat="false" ht="15.75" hidden="false" customHeight="false" outlineLevel="0" collapsed="false">
      <c r="A967" s="296"/>
      <c r="B967" s="296"/>
      <c r="C967" s="296"/>
      <c r="D967" s="296"/>
      <c r="E967" s="296"/>
      <c r="F967" s="296"/>
      <c r="G967" s="296"/>
      <c r="H967" s="296"/>
      <c r="I967" s="296"/>
      <c r="J967" s="296"/>
      <c r="K967" s="296"/>
      <c r="L967" s="296"/>
      <c r="M967" s="296"/>
      <c r="N967" s="296"/>
      <c r="O967" s="296"/>
      <c r="P967" s="296"/>
      <c r="Q967" s="296"/>
      <c r="R967" s="296"/>
      <c r="S967" s="296"/>
      <c r="T967" s="296"/>
      <c r="U967" s="296"/>
      <c r="V967" s="347"/>
      <c r="W967" s="296"/>
      <c r="X967" s="296"/>
      <c r="Y967" s="296"/>
      <c r="Z967" s="296"/>
      <c r="AA967" s="296"/>
      <c r="AB967" s="296"/>
      <c r="AC967" s="296"/>
      <c r="AD967" s="296"/>
      <c r="AE967" s="296"/>
      <c r="AF967" s="296"/>
      <c r="AG967" s="296"/>
      <c r="AH967" s="296"/>
      <c r="AI967" s="296"/>
      <c r="AJ967" s="296"/>
      <c r="AK967" s="296"/>
      <c r="AL967" s="296"/>
      <c r="AM967" s="296"/>
      <c r="AN967" s="296"/>
      <c r="AO967" s="296"/>
      <c r="AP967" s="296"/>
      <c r="AQ967" s="296"/>
      <c r="AR967" s="296"/>
      <c r="AS967" s="296"/>
      <c r="AT967" s="296"/>
      <c r="AU967" s="296"/>
      <c r="AV967" s="296"/>
      <c r="AW967" s="296"/>
      <c r="AX967" s="296"/>
      <c r="AY967" s="296"/>
      <c r="AZ967" s="296"/>
      <c r="BA967" s="296"/>
      <c r="BB967" s="296"/>
      <c r="BC967" s="296"/>
      <c r="BD967" s="296"/>
      <c r="BE967" s="296"/>
      <c r="BF967" s="296"/>
      <c r="BG967" s="296"/>
      <c r="BH967" s="296"/>
      <c r="BI967" s="296"/>
      <c r="BJ967" s="296"/>
    </row>
    <row r="968" customFormat="false" ht="15.75" hidden="false" customHeight="false" outlineLevel="0" collapsed="false">
      <c r="A968" s="296"/>
      <c r="B968" s="296"/>
      <c r="C968" s="296"/>
      <c r="D968" s="296"/>
      <c r="E968" s="296"/>
      <c r="F968" s="296"/>
      <c r="G968" s="296"/>
      <c r="H968" s="296"/>
      <c r="I968" s="296"/>
      <c r="J968" s="296"/>
      <c r="K968" s="296"/>
      <c r="L968" s="296"/>
      <c r="M968" s="296"/>
      <c r="N968" s="296"/>
      <c r="O968" s="296"/>
      <c r="P968" s="296"/>
      <c r="Q968" s="296"/>
      <c r="R968" s="296"/>
      <c r="S968" s="296"/>
      <c r="T968" s="296"/>
      <c r="U968" s="296"/>
      <c r="V968" s="347"/>
      <c r="W968" s="296"/>
      <c r="X968" s="296"/>
      <c r="Y968" s="296"/>
      <c r="Z968" s="296"/>
      <c r="AA968" s="296"/>
      <c r="AB968" s="296"/>
      <c r="AC968" s="296"/>
      <c r="AD968" s="296"/>
      <c r="AE968" s="296"/>
      <c r="AF968" s="296"/>
      <c r="AG968" s="296"/>
      <c r="AH968" s="296"/>
      <c r="AI968" s="296"/>
      <c r="AJ968" s="296"/>
      <c r="AK968" s="296"/>
      <c r="AL968" s="296"/>
      <c r="AM968" s="296"/>
      <c r="AN968" s="296"/>
      <c r="AO968" s="296"/>
      <c r="AP968" s="296"/>
      <c r="AQ968" s="296"/>
      <c r="AR968" s="296"/>
      <c r="AS968" s="296"/>
      <c r="AT968" s="296"/>
      <c r="AU968" s="296"/>
      <c r="AV968" s="296"/>
      <c r="AW968" s="296"/>
      <c r="AX968" s="296"/>
      <c r="AY968" s="296"/>
      <c r="AZ968" s="296"/>
      <c r="BA968" s="296"/>
      <c r="BB968" s="296"/>
      <c r="BC968" s="296"/>
      <c r="BD968" s="296"/>
      <c r="BE968" s="296"/>
      <c r="BF968" s="296"/>
      <c r="BG968" s="296"/>
      <c r="BH968" s="296"/>
      <c r="BI968" s="296"/>
      <c r="BJ968" s="296"/>
    </row>
    <row r="969" customFormat="false" ht="15.75" hidden="false" customHeight="false" outlineLevel="0" collapsed="false">
      <c r="A969" s="296"/>
      <c r="B969" s="296"/>
      <c r="C969" s="296"/>
      <c r="D969" s="296"/>
      <c r="E969" s="296"/>
      <c r="F969" s="296"/>
      <c r="G969" s="296"/>
      <c r="H969" s="296"/>
      <c r="I969" s="296"/>
      <c r="J969" s="296"/>
      <c r="K969" s="296"/>
      <c r="L969" s="296"/>
      <c r="M969" s="296"/>
      <c r="N969" s="296"/>
      <c r="O969" s="296"/>
      <c r="P969" s="296"/>
      <c r="Q969" s="296"/>
      <c r="R969" s="296"/>
      <c r="S969" s="296"/>
      <c r="T969" s="296"/>
      <c r="U969" s="296"/>
      <c r="V969" s="347"/>
      <c r="W969" s="296"/>
      <c r="X969" s="296"/>
      <c r="Y969" s="296"/>
      <c r="Z969" s="296"/>
      <c r="AA969" s="296"/>
      <c r="AB969" s="296"/>
      <c r="AC969" s="296"/>
      <c r="AD969" s="296"/>
      <c r="AE969" s="296"/>
      <c r="AF969" s="296"/>
      <c r="AG969" s="296"/>
      <c r="AH969" s="296"/>
      <c r="AI969" s="296"/>
      <c r="AJ969" s="296"/>
      <c r="AK969" s="296"/>
      <c r="AL969" s="296"/>
      <c r="AM969" s="296"/>
      <c r="AN969" s="296"/>
      <c r="AO969" s="296"/>
      <c r="AP969" s="296"/>
      <c r="AQ969" s="296"/>
      <c r="AR969" s="296"/>
      <c r="AS969" s="296"/>
      <c r="AT969" s="296"/>
      <c r="AU969" s="296"/>
      <c r="AV969" s="296"/>
      <c r="AW969" s="296"/>
      <c r="AX969" s="296"/>
      <c r="AY969" s="296"/>
      <c r="AZ969" s="296"/>
      <c r="BA969" s="296"/>
      <c r="BB969" s="296"/>
      <c r="BC969" s="296"/>
      <c r="BD969" s="296"/>
      <c r="BE969" s="296"/>
      <c r="BF969" s="296"/>
      <c r="BG969" s="296"/>
      <c r="BH969" s="296"/>
      <c r="BI969" s="296"/>
      <c r="BJ969" s="296"/>
    </row>
    <row r="970" customFormat="false" ht="15.75" hidden="false" customHeight="false" outlineLevel="0" collapsed="false">
      <c r="A970" s="296"/>
      <c r="B970" s="296"/>
      <c r="C970" s="296"/>
      <c r="D970" s="296"/>
      <c r="E970" s="296"/>
      <c r="F970" s="296"/>
      <c r="G970" s="296"/>
      <c r="H970" s="296"/>
      <c r="I970" s="296"/>
      <c r="J970" s="296"/>
      <c r="K970" s="296"/>
      <c r="L970" s="296"/>
      <c r="M970" s="296"/>
      <c r="N970" s="296"/>
      <c r="O970" s="296"/>
      <c r="P970" s="296"/>
      <c r="Q970" s="296"/>
      <c r="R970" s="296"/>
      <c r="S970" s="296"/>
      <c r="T970" s="296"/>
      <c r="U970" s="296"/>
      <c r="V970" s="347"/>
      <c r="W970" s="296"/>
      <c r="X970" s="296"/>
      <c r="Y970" s="296"/>
      <c r="Z970" s="296"/>
      <c r="AA970" s="296"/>
      <c r="AB970" s="296"/>
      <c r="AC970" s="296"/>
      <c r="AD970" s="296"/>
      <c r="AE970" s="296"/>
      <c r="AF970" s="296"/>
      <c r="AG970" s="296"/>
      <c r="AH970" s="296"/>
      <c r="AI970" s="296"/>
      <c r="AJ970" s="296"/>
      <c r="AK970" s="296"/>
      <c r="AL970" s="296"/>
      <c r="AM970" s="296"/>
      <c r="AN970" s="296"/>
      <c r="AO970" s="296"/>
      <c r="AP970" s="296"/>
      <c r="AQ970" s="296"/>
      <c r="AR970" s="296"/>
      <c r="AS970" s="296"/>
      <c r="AT970" s="296"/>
      <c r="AU970" s="296"/>
      <c r="AV970" s="296"/>
      <c r="AW970" s="296"/>
      <c r="AX970" s="296"/>
      <c r="AY970" s="296"/>
      <c r="AZ970" s="296"/>
      <c r="BA970" s="296"/>
      <c r="BB970" s="296"/>
      <c r="BC970" s="296"/>
      <c r="BD970" s="296"/>
      <c r="BE970" s="296"/>
      <c r="BF970" s="296"/>
      <c r="BG970" s="296"/>
      <c r="BH970" s="296"/>
      <c r="BI970" s="296"/>
      <c r="BJ970" s="296"/>
    </row>
    <row r="971" customFormat="false" ht="15.75" hidden="false" customHeight="false" outlineLevel="0" collapsed="false">
      <c r="A971" s="296"/>
      <c r="B971" s="296"/>
      <c r="C971" s="296"/>
      <c r="D971" s="296"/>
      <c r="E971" s="296"/>
      <c r="F971" s="296"/>
      <c r="G971" s="296"/>
      <c r="H971" s="296"/>
      <c r="I971" s="296"/>
      <c r="J971" s="296"/>
      <c r="K971" s="296"/>
      <c r="L971" s="296"/>
      <c r="M971" s="296"/>
      <c r="N971" s="296"/>
      <c r="O971" s="296"/>
      <c r="P971" s="296"/>
      <c r="Q971" s="296"/>
      <c r="R971" s="296"/>
      <c r="S971" s="296"/>
      <c r="T971" s="296"/>
      <c r="U971" s="296"/>
      <c r="V971" s="347"/>
      <c r="W971" s="296"/>
      <c r="X971" s="296"/>
      <c r="Y971" s="296"/>
      <c r="Z971" s="296"/>
      <c r="AA971" s="296"/>
      <c r="AB971" s="296"/>
      <c r="AC971" s="296"/>
      <c r="AD971" s="296"/>
      <c r="AE971" s="296"/>
      <c r="AF971" s="296"/>
      <c r="AG971" s="296"/>
      <c r="AH971" s="296"/>
      <c r="AI971" s="296"/>
      <c r="AJ971" s="296"/>
      <c r="AK971" s="296"/>
      <c r="AL971" s="296"/>
      <c r="AM971" s="296"/>
      <c r="AN971" s="296"/>
      <c r="AO971" s="296"/>
      <c r="AP971" s="296"/>
      <c r="AQ971" s="296"/>
      <c r="AR971" s="296"/>
      <c r="AS971" s="296"/>
      <c r="AT971" s="296"/>
      <c r="AU971" s="296"/>
      <c r="AV971" s="296"/>
      <c r="AW971" s="296"/>
      <c r="AX971" s="296"/>
      <c r="AY971" s="296"/>
      <c r="AZ971" s="296"/>
      <c r="BA971" s="296"/>
      <c r="BB971" s="296"/>
      <c r="BC971" s="296"/>
      <c r="BD971" s="296"/>
      <c r="BE971" s="296"/>
      <c r="BF971" s="296"/>
      <c r="BG971" s="296"/>
      <c r="BH971" s="296"/>
      <c r="BI971" s="296"/>
      <c r="BJ971" s="296"/>
    </row>
    <row r="972" customFormat="false" ht="15.75" hidden="false" customHeight="false" outlineLevel="0" collapsed="false">
      <c r="A972" s="296"/>
      <c r="B972" s="296"/>
      <c r="C972" s="296"/>
      <c r="D972" s="296"/>
      <c r="E972" s="296"/>
      <c r="F972" s="296"/>
      <c r="G972" s="296"/>
      <c r="H972" s="296"/>
      <c r="I972" s="296"/>
      <c r="J972" s="296"/>
      <c r="K972" s="296"/>
      <c r="L972" s="296"/>
      <c r="M972" s="296"/>
      <c r="N972" s="296"/>
      <c r="O972" s="296"/>
      <c r="P972" s="296"/>
      <c r="Q972" s="296"/>
      <c r="R972" s="296"/>
      <c r="S972" s="296"/>
      <c r="T972" s="296"/>
      <c r="U972" s="296"/>
      <c r="V972" s="347"/>
      <c r="W972" s="296"/>
      <c r="X972" s="296"/>
      <c r="Y972" s="296"/>
      <c r="Z972" s="296"/>
      <c r="AA972" s="296"/>
      <c r="AB972" s="296"/>
      <c r="AC972" s="296"/>
      <c r="AD972" s="296"/>
      <c r="AE972" s="296"/>
      <c r="AF972" s="296"/>
      <c r="AG972" s="296"/>
      <c r="AH972" s="296"/>
      <c r="AI972" s="296"/>
      <c r="AJ972" s="296"/>
      <c r="AK972" s="296"/>
      <c r="AL972" s="296"/>
      <c r="AM972" s="296"/>
      <c r="AN972" s="296"/>
      <c r="AO972" s="296"/>
      <c r="AP972" s="296"/>
      <c r="AQ972" s="296"/>
      <c r="AR972" s="296"/>
      <c r="AS972" s="296"/>
      <c r="AT972" s="296"/>
      <c r="AU972" s="296"/>
      <c r="AV972" s="296"/>
      <c r="AW972" s="296"/>
      <c r="AX972" s="296"/>
      <c r="AY972" s="296"/>
      <c r="AZ972" s="296"/>
      <c r="BA972" s="296"/>
      <c r="BB972" s="296"/>
      <c r="BC972" s="296"/>
      <c r="BD972" s="296"/>
      <c r="BE972" s="296"/>
      <c r="BF972" s="296"/>
      <c r="BG972" s="296"/>
      <c r="BH972" s="296"/>
      <c r="BI972" s="296"/>
      <c r="BJ972" s="296"/>
    </row>
    <row r="973" customFormat="false" ht="15.75" hidden="false" customHeight="false" outlineLevel="0" collapsed="false">
      <c r="A973" s="296"/>
      <c r="B973" s="296"/>
      <c r="C973" s="296"/>
      <c r="D973" s="296"/>
      <c r="E973" s="296"/>
      <c r="F973" s="296"/>
      <c r="G973" s="296"/>
      <c r="H973" s="296"/>
      <c r="I973" s="296"/>
      <c r="J973" s="296"/>
      <c r="K973" s="296"/>
      <c r="L973" s="296"/>
      <c r="M973" s="296"/>
      <c r="N973" s="296"/>
      <c r="O973" s="296"/>
      <c r="P973" s="296"/>
      <c r="Q973" s="296"/>
      <c r="R973" s="296"/>
      <c r="S973" s="296"/>
      <c r="T973" s="296"/>
      <c r="U973" s="296"/>
      <c r="V973" s="347"/>
      <c r="W973" s="296"/>
      <c r="X973" s="296"/>
      <c r="Y973" s="296"/>
      <c r="Z973" s="296"/>
      <c r="AA973" s="296"/>
      <c r="AB973" s="296"/>
      <c r="AC973" s="296"/>
      <c r="AD973" s="296"/>
      <c r="AE973" s="296"/>
      <c r="AF973" s="296"/>
      <c r="AG973" s="296"/>
      <c r="AH973" s="296"/>
      <c r="AI973" s="296"/>
      <c r="AJ973" s="296"/>
      <c r="AK973" s="296"/>
      <c r="AL973" s="296"/>
      <c r="AM973" s="296"/>
      <c r="AN973" s="296"/>
      <c r="AO973" s="296"/>
      <c r="AP973" s="296"/>
      <c r="AQ973" s="296"/>
      <c r="AR973" s="296"/>
      <c r="AS973" s="296"/>
      <c r="AT973" s="296"/>
      <c r="AU973" s="296"/>
      <c r="AV973" s="296"/>
      <c r="AW973" s="296"/>
      <c r="AX973" s="296"/>
      <c r="AY973" s="296"/>
      <c r="AZ973" s="296"/>
      <c r="BA973" s="296"/>
      <c r="BB973" s="296"/>
      <c r="BC973" s="296"/>
      <c r="BD973" s="296"/>
      <c r="BE973" s="296"/>
      <c r="BF973" s="296"/>
      <c r="BG973" s="296"/>
      <c r="BH973" s="296"/>
      <c r="BI973" s="296"/>
      <c r="BJ973" s="296"/>
    </row>
    <row r="974" customFormat="false" ht="15.75" hidden="false" customHeight="false" outlineLevel="0" collapsed="false">
      <c r="A974" s="296"/>
      <c r="B974" s="296"/>
      <c r="C974" s="296"/>
      <c r="D974" s="296"/>
      <c r="E974" s="296"/>
      <c r="F974" s="296"/>
      <c r="G974" s="296"/>
      <c r="H974" s="296"/>
      <c r="I974" s="296"/>
      <c r="J974" s="296"/>
      <c r="K974" s="296"/>
      <c r="L974" s="296"/>
      <c r="M974" s="296"/>
      <c r="N974" s="296"/>
      <c r="O974" s="296"/>
      <c r="P974" s="296"/>
      <c r="Q974" s="296"/>
      <c r="R974" s="296"/>
      <c r="S974" s="296"/>
      <c r="T974" s="296"/>
      <c r="U974" s="296"/>
      <c r="V974" s="347"/>
      <c r="W974" s="296"/>
      <c r="X974" s="296"/>
      <c r="Y974" s="296"/>
      <c r="Z974" s="296"/>
      <c r="AA974" s="296"/>
      <c r="AB974" s="296"/>
      <c r="AC974" s="296"/>
      <c r="AD974" s="296"/>
      <c r="AE974" s="296"/>
      <c r="AF974" s="296"/>
      <c r="AG974" s="296"/>
      <c r="AH974" s="296"/>
      <c r="AI974" s="296"/>
      <c r="AJ974" s="296"/>
      <c r="AK974" s="296"/>
      <c r="AL974" s="296"/>
      <c r="AM974" s="296"/>
      <c r="AN974" s="296"/>
      <c r="AO974" s="296"/>
      <c r="AP974" s="296"/>
      <c r="AQ974" s="296"/>
      <c r="AR974" s="296"/>
      <c r="AS974" s="296"/>
      <c r="AT974" s="296"/>
      <c r="AU974" s="296"/>
      <c r="AV974" s="296"/>
      <c r="AW974" s="296"/>
      <c r="AX974" s="296"/>
      <c r="AY974" s="296"/>
      <c r="AZ974" s="296"/>
      <c r="BA974" s="296"/>
      <c r="BB974" s="296"/>
      <c r="BC974" s="296"/>
      <c r="BD974" s="296"/>
      <c r="BE974" s="296"/>
      <c r="BF974" s="296"/>
      <c r="BG974" s="296"/>
      <c r="BH974" s="296"/>
      <c r="BI974" s="296"/>
      <c r="BJ974" s="296"/>
    </row>
    <row r="975" customFormat="false" ht="15.75" hidden="false" customHeight="false" outlineLevel="0" collapsed="false">
      <c r="A975" s="296"/>
      <c r="B975" s="296"/>
      <c r="C975" s="296"/>
      <c r="D975" s="296"/>
      <c r="E975" s="296"/>
      <c r="F975" s="296"/>
      <c r="G975" s="296"/>
      <c r="H975" s="296"/>
      <c r="I975" s="296"/>
      <c r="J975" s="296"/>
      <c r="K975" s="296"/>
      <c r="L975" s="296"/>
      <c r="M975" s="296"/>
      <c r="N975" s="296"/>
      <c r="O975" s="296"/>
      <c r="P975" s="296"/>
      <c r="Q975" s="296"/>
      <c r="R975" s="296"/>
      <c r="S975" s="296"/>
      <c r="T975" s="296"/>
      <c r="U975" s="296"/>
      <c r="V975" s="347"/>
      <c r="W975" s="296"/>
      <c r="X975" s="296"/>
      <c r="Y975" s="296"/>
      <c r="Z975" s="296"/>
      <c r="AA975" s="296"/>
      <c r="AB975" s="296"/>
      <c r="AC975" s="296"/>
      <c r="AD975" s="296"/>
      <c r="AE975" s="296"/>
      <c r="AF975" s="296"/>
      <c r="AG975" s="296"/>
      <c r="AH975" s="296"/>
      <c r="AI975" s="296"/>
      <c r="AJ975" s="296"/>
      <c r="AK975" s="296"/>
      <c r="AL975" s="296"/>
      <c r="AM975" s="296"/>
      <c r="AN975" s="296"/>
      <c r="AO975" s="296"/>
      <c r="AP975" s="296"/>
      <c r="AQ975" s="296"/>
      <c r="AR975" s="296"/>
      <c r="AS975" s="296"/>
      <c r="AT975" s="296"/>
      <c r="AU975" s="296"/>
      <c r="AV975" s="296"/>
      <c r="AW975" s="296"/>
      <c r="AX975" s="296"/>
      <c r="AY975" s="296"/>
      <c r="AZ975" s="296"/>
      <c r="BA975" s="296"/>
      <c r="BB975" s="296"/>
      <c r="BC975" s="296"/>
      <c r="BD975" s="296"/>
      <c r="BE975" s="296"/>
      <c r="BF975" s="296"/>
      <c r="BG975" s="296"/>
      <c r="BH975" s="296"/>
      <c r="BI975" s="296"/>
      <c r="BJ975" s="296"/>
    </row>
    <row r="976" customFormat="false" ht="15.75" hidden="false" customHeight="false" outlineLevel="0" collapsed="false">
      <c r="A976" s="296"/>
      <c r="B976" s="296"/>
      <c r="C976" s="296"/>
      <c r="D976" s="296"/>
      <c r="E976" s="296"/>
      <c r="F976" s="296"/>
      <c r="G976" s="296"/>
      <c r="H976" s="296"/>
      <c r="I976" s="296"/>
      <c r="J976" s="296"/>
      <c r="K976" s="296"/>
      <c r="L976" s="296"/>
      <c r="M976" s="296"/>
      <c r="N976" s="296"/>
      <c r="O976" s="296"/>
      <c r="P976" s="296"/>
      <c r="Q976" s="296"/>
      <c r="R976" s="296"/>
      <c r="S976" s="296"/>
      <c r="T976" s="296"/>
      <c r="U976" s="296"/>
      <c r="V976" s="347"/>
      <c r="W976" s="296"/>
      <c r="X976" s="296"/>
      <c r="Y976" s="296"/>
      <c r="Z976" s="296"/>
      <c r="AA976" s="296"/>
      <c r="AB976" s="296"/>
      <c r="AC976" s="296"/>
      <c r="AD976" s="296"/>
      <c r="AE976" s="296"/>
      <c r="AF976" s="296"/>
      <c r="AG976" s="296"/>
      <c r="AH976" s="296"/>
      <c r="AI976" s="296"/>
      <c r="AJ976" s="296"/>
      <c r="AK976" s="296"/>
      <c r="AL976" s="296"/>
      <c r="AM976" s="296"/>
      <c r="AN976" s="296"/>
      <c r="AO976" s="296"/>
      <c r="AP976" s="296"/>
      <c r="AQ976" s="296"/>
      <c r="AR976" s="296"/>
      <c r="AS976" s="296"/>
      <c r="AT976" s="296"/>
      <c r="AU976" s="296"/>
      <c r="AV976" s="296"/>
      <c r="AW976" s="296"/>
      <c r="AX976" s="296"/>
      <c r="AY976" s="296"/>
      <c r="AZ976" s="296"/>
      <c r="BA976" s="296"/>
      <c r="BB976" s="296"/>
      <c r="BC976" s="296"/>
      <c r="BD976" s="296"/>
      <c r="BE976" s="296"/>
      <c r="BF976" s="296"/>
      <c r="BG976" s="296"/>
      <c r="BH976" s="296"/>
      <c r="BI976" s="296"/>
      <c r="BJ976" s="296"/>
    </row>
    <row r="977" customFormat="false" ht="15.75" hidden="false" customHeight="false" outlineLevel="0" collapsed="false">
      <c r="A977" s="296"/>
      <c r="B977" s="296"/>
      <c r="C977" s="296"/>
      <c r="D977" s="296"/>
      <c r="E977" s="296"/>
      <c r="F977" s="296"/>
      <c r="G977" s="296"/>
      <c r="H977" s="296"/>
      <c r="I977" s="296"/>
      <c r="J977" s="296"/>
      <c r="K977" s="296"/>
      <c r="L977" s="296"/>
      <c r="M977" s="296"/>
      <c r="N977" s="296"/>
      <c r="O977" s="296"/>
      <c r="P977" s="296"/>
      <c r="Q977" s="296"/>
      <c r="R977" s="296"/>
      <c r="S977" s="296"/>
      <c r="T977" s="296"/>
      <c r="U977" s="296"/>
      <c r="V977" s="347"/>
      <c r="W977" s="296"/>
      <c r="X977" s="296"/>
      <c r="Y977" s="296"/>
      <c r="Z977" s="296"/>
      <c r="AA977" s="296"/>
      <c r="AB977" s="296"/>
      <c r="AC977" s="296"/>
      <c r="AD977" s="296"/>
      <c r="AE977" s="296"/>
      <c r="AF977" s="296"/>
      <c r="AG977" s="296"/>
      <c r="AH977" s="296"/>
      <c r="AI977" s="296"/>
      <c r="AJ977" s="296"/>
      <c r="AK977" s="296"/>
      <c r="AL977" s="296"/>
      <c r="AM977" s="296"/>
      <c r="AN977" s="296"/>
      <c r="AO977" s="296"/>
      <c r="AP977" s="296"/>
      <c r="AQ977" s="296"/>
      <c r="AR977" s="296"/>
      <c r="AS977" s="296"/>
      <c r="AT977" s="296"/>
      <c r="AU977" s="296"/>
      <c r="AV977" s="296"/>
      <c r="AW977" s="296"/>
      <c r="AX977" s="296"/>
      <c r="AY977" s="296"/>
      <c r="AZ977" s="296"/>
      <c r="BA977" s="296"/>
      <c r="BB977" s="296"/>
      <c r="BC977" s="296"/>
      <c r="BD977" s="296"/>
      <c r="BE977" s="296"/>
      <c r="BF977" s="296"/>
      <c r="BG977" s="296"/>
      <c r="BH977" s="296"/>
      <c r="BI977" s="296"/>
      <c r="BJ977" s="296"/>
    </row>
    <row r="978" customFormat="false" ht="15.75" hidden="false" customHeight="false" outlineLevel="0" collapsed="false">
      <c r="A978" s="296"/>
      <c r="B978" s="296"/>
      <c r="C978" s="296"/>
      <c r="D978" s="296"/>
      <c r="E978" s="296"/>
      <c r="F978" s="296"/>
      <c r="G978" s="296"/>
      <c r="H978" s="296"/>
      <c r="I978" s="296"/>
      <c r="J978" s="296"/>
      <c r="K978" s="296"/>
      <c r="L978" s="296"/>
      <c r="M978" s="296"/>
      <c r="N978" s="296"/>
      <c r="O978" s="296"/>
      <c r="P978" s="296"/>
      <c r="Q978" s="296"/>
      <c r="R978" s="296"/>
      <c r="S978" s="296"/>
      <c r="T978" s="296"/>
      <c r="U978" s="296"/>
      <c r="V978" s="347"/>
      <c r="W978" s="296"/>
      <c r="X978" s="296"/>
      <c r="Y978" s="296"/>
      <c r="Z978" s="296"/>
      <c r="AA978" s="296"/>
      <c r="AB978" s="296"/>
      <c r="AC978" s="296"/>
      <c r="AD978" s="296"/>
      <c r="AE978" s="296"/>
      <c r="AF978" s="296"/>
      <c r="AG978" s="296"/>
      <c r="AH978" s="296"/>
      <c r="AI978" s="296"/>
      <c r="AJ978" s="296"/>
      <c r="AK978" s="296"/>
      <c r="AL978" s="296"/>
      <c r="AM978" s="296"/>
      <c r="AN978" s="296"/>
      <c r="AO978" s="296"/>
      <c r="AP978" s="296"/>
      <c r="AQ978" s="296"/>
      <c r="AR978" s="296"/>
      <c r="AS978" s="296"/>
      <c r="AT978" s="296"/>
      <c r="AU978" s="296"/>
      <c r="AV978" s="296"/>
      <c r="AW978" s="296"/>
      <c r="AX978" s="296"/>
      <c r="AY978" s="296"/>
      <c r="AZ978" s="296"/>
      <c r="BA978" s="296"/>
      <c r="BB978" s="296"/>
      <c r="BC978" s="296"/>
      <c r="BD978" s="296"/>
      <c r="BE978" s="296"/>
      <c r="BF978" s="296"/>
      <c r="BG978" s="296"/>
      <c r="BH978" s="296"/>
      <c r="BI978" s="296"/>
      <c r="BJ978" s="296"/>
    </row>
    <row r="979" customFormat="false" ht="15.75" hidden="false" customHeight="false" outlineLevel="0" collapsed="false">
      <c r="A979" s="296"/>
      <c r="B979" s="296"/>
      <c r="C979" s="296"/>
      <c r="D979" s="296"/>
      <c r="E979" s="296"/>
      <c r="F979" s="296"/>
      <c r="G979" s="296"/>
      <c r="H979" s="296"/>
      <c r="I979" s="296"/>
      <c r="J979" s="296"/>
      <c r="K979" s="296"/>
      <c r="L979" s="296"/>
      <c r="M979" s="296"/>
      <c r="N979" s="296"/>
      <c r="O979" s="296"/>
      <c r="P979" s="296"/>
      <c r="Q979" s="296"/>
      <c r="R979" s="296"/>
      <c r="S979" s="296"/>
      <c r="T979" s="296"/>
      <c r="U979" s="296"/>
      <c r="V979" s="347"/>
      <c r="W979" s="296"/>
      <c r="X979" s="296"/>
      <c r="Y979" s="296"/>
      <c r="Z979" s="296"/>
      <c r="AA979" s="296"/>
      <c r="AB979" s="296"/>
      <c r="AC979" s="296"/>
      <c r="AD979" s="296"/>
      <c r="AE979" s="296"/>
      <c r="AF979" s="296"/>
      <c r="AG979" s="296"/>
      <c r="AH979" s="296"/>
      <c r="AI979" s="296"/>
      <c r="AJ979" s="296"/>
      <c r="AK979" s="296"/>
      <c r="AL979" s="296"/>
      <c r="AM979" s="296"/>
      <c r="AN979" s="296"/>
      <c r="AO979" s="296"/>
      <c r="AP979" s="296"/>
      <c r="AQ979" s="296"/>
      <c r="AR979" s="296"/>
      <c r="AS979" s="296"/>
      <c r="AT979" s="296"/>
      <c r="AU979" s="296"/>
      <c r="AV979" s="296"/>
      <c r="AW979" s="296"/>
      <c r="AX979" s="296"/>
      <c r="AY979" s="296"/>
      <c r="AZ979" s="296"/>
      <c r="BA979" s="296"/>
      <c r="BB979" s="296"/>
      <c r="BC979" s="296"/>
      <c r="BD979" s="296"/>
      <c r="BE979" s="296"/>
      <c r="BF979" s="296"/>
      <c r="BG979" s="296"/>
      <c r="BH979" s="296"/>
      <c r="BI979" s="296"/>
      <c r="BJ979" s="296"/>
    </row>
    <row r="980" customFormat="false" ht="15.75" hidden="false" customHeight="false" outlineLevel="0" collapsed="false">
      <c r="A980" s="296"/>
      <c r="B980" s="296"/>
      <c r="C980" s="296"/>
      <c r="D980" s="296"/>
      <c r="E980" s="296"/>
      <c r="F980" s="296"/>
      <c r="G980" s="296"/>
      <c r="H980" s="296"/>
      <c r="I980" s="296"/>
      <c r="J980" s="296"/>
      <c r="K980" s="296"/>
      <c r="L980" s="296"/>
      <c r="M980" s="296"/>
      <c r="N980" s="296"/>
      <c r="O980" s="296"/>
      <c r="P980" s="296"/>
      <c r="Q980" s="296"/>
      <c r="R980" s="296"/>
      <c r="S980" s="296"/>
      <c r="T980" s="296"/>
      <c r="U980" s="296"/>
      <c r="V980" s="347"/>
      <c r="W980" s="296"/>
      <c r="X980" s="296"/>
      <c r="Y980" s="296"/>
      <c r="Z980" s="296"/>
      <c r="AA980" s="296"/>
      <c r="AB980" s="296"/>
      <c r="AC980" s="296"/>
      <c r="AD980" s="296"/>
      <c r="AE980" s="296"/>
      <c r="AF980" s="296"/>
      <c r="AG980" s="296"/>
      <c r="AH980" s="296"/>
      <c r="AI980" s="296"/>
      <c r="AJ980" s="296"/>
      <c r="AK980" s="296"/>
      <c r="AL980" s="296"/>
      <c r="AM980" s="296"/>
      <c r="AN980" s="296"/>
      <c r="AO980" s="296"/>
      <c r="AP980" s="296"/>
      <c r="AQ980" s="296"/>
      <c r="AR980" s="296"/>
      <c r="AS980" s="296"/>
      <c r="AT980" s="296"/>
      <c r="AU980" s="296"/>
      <c r="AV980" s="296"/>
      <c r="AW980" s="296"/>
      <c r="AX980" s="296"/>
      <c r="AY980" s="296"/>
      <c r="AZ980" s="296"/>
      <c r="BA980" s="296"/>
      <c r="BB980" s="296"/>
      <c r="BC980" s="296"/>
      <c r="BD980" s="296"/>
      <c r="BE980" s="296"/>
      <c r="BF980" s="296"/>
      <c r="BG980" s="296"/>
      <c r="BH980" s="296"/>
      <c r="BI980" s="296"/>
      <c r="BJ980" s="296"/>
    </row>
    <row r="981" customFormat="false" ht="15.75" hidden="false" customHeight="false" outlineLevel="0" collapsed="false">
      <c r="A981" s="296"/>
      <c r="B981" s="296"/>
      <c r="C981" s="296"/>
      <c r="D981" s="296"/>
      <c r="E981" s="296"/>
      <c r="F981" s="296"/>
      <c r="G981" s="296"/>
      <c r="H981" s="296"/>
      <c r="I981" s="296"/>
      <c r="J981" s="296"/>
      <c r="K981" s="296"/>
      <c r="L981" s="296"/>
      <c r="M981" s="296"/>
      <c r="N981" s="296"/>
      <c r="O981" s="296"/>
      <c r="P981" s="296"/>
      <c r="Q981" s="296"/>
      <c r="R981" s="296"/>
      <c r="S981" s="296"/>
      <c r="T981" s="296"/>
      <c r="U981" s="296"/>
      <c r="V981" s="347"/>
      <c r="W981" s="296"/>
      <c r="X981" s="296"/>
      <c r="Y981" s="296"/>
      <c r="Z981" s="296"/>
      <c r="AA981" s="296"/>
      <c r="AB981" s="296"/>
      <c r="AC981" s="296"/>
      <c r="AD981" s="296"/>
      <c r="AE981" s="296"/>
      <c r="AF981" s="296"/>
      <c r="AG981" s="296"/>
      <c r="AH981" s="296"/>
      <c r="AI981" s="296"/>
      <c r="AJ981" s="296"/>
      <c r="AK981" s="296"/>
      <c r="AL981" s="296"/>
      <c r="AM981" s="296"/>
      <c r="AN981" s="296"/>
      <c r="AO981" s="296"/>
      <c r="AP981" s="296"/>
      <c r="AQ981" s="296"/>
      <c r="AR981" s="296"/>
      <c r="AS981" s="296"/>
      <c r="AT981" s="296"/>
      <c r="AU981" s="296"/>
      <c r="AV981" s="296"/>
      <c r="AW981" s="296"/>
      <c r="AX981" s="296"/>
      <c r="AY981" s="296"/>
      <c r="AZ981" s="296"/>
      <c r="BA981" s="296"/>
      <c r="BB981" s="296"/>
      <c r="BC981" s="296"/>
      <c r="BD981" s="296"/>
      <c r="BE981" s="296"/>
      <c r="BF981" s="296"/>
      <c r="BG981" s="296"/>
      <c r="BH981" s="296"/>
      <c r="BI981" s="296"/>
      <c r="BJ981" s="296"/>
    </row>
    <row r="982" customFormat="false" ht="15.75" hidden="false" customHeight="false" outlineLevel="0" collapsed="false">
      <c r="A982" s="296"/>
      <c r="B982" s="296"/>
      <c r="C982" s="296"/>
      <c r="D982" s="296"/>
      <c r="E982" s="296"/>
      <c r="F982" s="296"/>
      <c r="G982" s="296"/>
      <c r="H982" s="296"/>
      <c r="I982" s="296"/>
      <c r="J982" s="296"/>
      <c r="K982" s="296"/>
      <c r="L982" s="296"/>
      <c r="M982" s="296"/>
      <c r="N982" s="296"/>
      <c r="O982" s="296"/>
      <c r="P982" s="296"/>
      <c r="Q982" s="296"/>
      <c r="R982" s="296"/>
      <c r="S982" s="296"/>
      <c r="T982" s="296"/>
      <c r="U982" s="296"/>
      <c r="V982" s="347"/>
      <c r="W982" s="296"/>
      <c r="X982" s="296"/>
      <c r="Y982" s="296"/>
      <c r="Z982" s="296"/>
      <c r="AA982" s="296"/>
      <c r="AB982" s="296"/>
      <c r="AC982" s="296"/>
      <c r="AD982" s="296"/>
      <c r="AE982" s="296"/>
      <c r="AF982" s="296"/>
      <c r="AG982" s="296"/>
      <c r="AH982" s="296"/>
      <c r="AI982" s="296"/>
      <c r="AJ982" s="296"/>
      <c r="AK982" s="296"/>
      <c r="AL982" s="296"/>
      <c r="AM982" s="296"/>
      <c r="AN982" s="296"/>
      <c r="AO982" s="296"/>
      <c r="AP982" s="296"/>
      <c r="AQ982" s="296"/>
      <c r="AR982" s="296"/>
      <c r="AS982" s="296"/>
      <c r="AT982" s="296"/>
      <c r="AU982" s="296"/>
      <c r="AV982" s="296"/>
      <c r="AW982" s="296"/>
      <c r="AX982" s="296"/>
      <c r="AY982" s="296"/>
      <c r="AZ982" s="296"/>
      <c r="BA982" s="296"/>
      <c r="BB982" s="296"/>
      <c r="BC982" s="296"/>
      <c r="BD982" s="296"/>
      <c r="BE982" s="296"/>
      <c r="BF982" s="296"/>
      <c r="BG982" s="296"/>
      <c r="BH982" s="296"/>
      <c r="BI982" s="296"/>
      <c r="BJ982" s="296"/>
    </row>
    <row r="983" customFormat="false" ht="15.75" hidden="false" customHeight="false" outlineLevel="0" collapsed="false">
      <c r="A983" s="296"/>
      <c r="B983" s="296"/>
      <c r="C983" s="296"/>
      <c r="D983" s="296"/>
      <c r="E983" s="296"/>
      <c r="F983" s="296"/>
      <c r="G983" s="296"/>
      <c r="H983" s="296"/>
      <c r="I983" s="296"/>
      <c r="J983" s="296"/>
      <c r="K983" s="296"/>
      <c r="L983" s="296"/>
      <c r="M983" s="296"/>
      <c r="N983" s="296"/>
      <c r="O983" s="296"/>
      <c r="P983" s="296"/>
      <c r="Q983" s="296"/>
      <c r="R983" s="296"/>
      <c r="S983" s="296"/>
      <c r="T983" s="296"/>
      <c r="U983" s="296"/>
      <c r="V983" s="347"/>
      <c r="W983" s="296"/>
      <c r="X983" s="296"/>
      <c r="Y983" s="296"/>
      <c r="Z983" s="296"/>
      <c r="AA983" s="296"/>
      <c r="AB983" s="296"/>
      <c r="AC983" s="296"/>
      <c r="AD983" s="296"/>
      <c r="AE983" s="296"/>
      <c r="AF983" s="296"/>
      <c r="AG983" s="296"/>
      <c r="AH983" s="296"/>
      <c r="AI983" s="296"/>
      <c r="AJ983" s="296"/>
      <c r="AK983" s="296"/>
      <c r="AL983" s="296"/>
      <c r="AM983" s="296"/>
      <c r="AN983" s="296"/>
      <c r="AO983" s="296"/>
      <c r="AP983" s="296"/>
      <c r="AQ983" s="296"/>
      <c r="AR983" s="296"/>
      <c r="AS983" s="296"/>
      <c r="AT983" s="296"/>
      <c r="AU983" s="296"/>
      <c r="AV983" s="296"/>
      <c r="AW983" s="296"/>
      <c r="AX983" s="296"/>
      <c r="AY983" s="296"/>
      <c r="AZ983" s="296"/>
      <c r="BA983" s="296"/>
      <c r="BB983" s="296"/>
      <c r="BC983" s="296"/>
      <c r="BD983" s="296"/>
      <c r="BE983" s="296"/>
      <c r="BF983" s="296"/>
      <c r="BG983" s="296"/>
      <c r="BH983" s="296"/>
      <c r="BI983" s="296"/>
      <c r="BJ983" s="296"/>
    </row>
    <row r="984" customFormat="false" ht="15.75" hidden="false" customHeight="false" outlineLevel="0" collapsed="false">
      <c r="A984" s="296"/>
      <c r="B984" s="296"/>
      <c r="C984" s="296"/>
      <c r="D984" s="296"/>
      <c r="E984" s="296"/>
      <c r="F984" s="296"/>
      <c r="G984" s="296"/>
      <c r="H984" s="296"/>
      <c r="I984" s="296"/>
      <c r="J984" s="296"/>
      <c r="K984" s="296"/>
      <c r="L984" s="296"/>
      <c r="M984" s="296"/>
      <c r="N984" s="296"/>
      <c r="O984" s="296"/>
      <c r="P984" s="296"/>
      <c r="Q984" s="296"/>
      <c r="R984" s="296"/>
      <c r="S984" s="296"/>
      <c r="T984" s="296"/>
      <c r="U984" s="296"/>
      <c r="V984" s="347"/>
      <c r="W984" s="296"/>
      <c r="X984" s="296"/>
      <c r="Y984" s="296"/>
      <c r="Z984" s="296"/>
      <c r="AA984" s="296"/>
      <c r="AB984" s="296"/>
      <c r="AC984" s="296"/>
      <c r="AD984" s="296"/>
      <c r="AE984" s="296"/>
      <c r="AF984" s="296"/>
      <c r="AG984" s="296"/>
      <c r="AH984" s="296"/>
      <c r="AI984" s="296"/>
      <c r="AJ984" s="296"/>
      <c r="AK984" s="296"/>
      <c r="AL984" s="296"/>
      <c r="AM984" s="296"/>
      <c r="AN984" s="296"/>
      <c r="AO984" s="296"/>
      <c r="AP984" s="296"/>
      <c r="AQ984" s="296"/>
      <c r="AR984" s="296"/>
      <c r="AS984" s="296"/>
      <c r="AT984" s="296"/>
      <c r="AU984" s="296"/>
      <c r="AV984" s="296"/>
      <c r="AW984" s="296"/>
      <c r="AX984" s="296"/>
      <c r="AY984" s="296"/>
      <c r="AZ984" s="296"/>
      <c r="BA984" s="296"/>
      <c r="BB984" s="296"/>
      <c r="BC984" s="296"/>
      <c r="BD984" s="296"/>
      <c r="BE984" s="296"/>
      <c r="BF984" s="296"/>
      <c r="BG984" s="296"/>
      <c r="BH984" s="296"/>
      <c r="BI984" s="296"/>
      <c r="BJ984" s="296"/>
    </row>
    <row r="985" customFormat="false" ht="15.75" hidden="false" customHeight="false" outlineLevel="0" collapsed="false">
      <c r="A985" s="296"/>
      <c r="B985" s="296"/>
      <c r="C985" s="296"/>
      <c r="D985" s="296"/>
      <c r="E985" s="296"/>
      <c r="F985" s="296"/>
      <c r="G985" s="296"/>
      <c r="H985" s="296"/>
      <c r="I985" s="296"/>
      <c r="J985" s="296"/>
      <c r="K985" s="296"/>
      <c r="L985" s="296"/>
      <c r="M985" s="296"/>
      <c r="N985" s="296"/>
      <c r="O985" s="296"/>
      <c r="P985" s="296"/>
      <c r="Q985" s="296"/>
      <c r="R985" s="296"/>
      <c r="S985" s="296"/>
      <c r="T985" s="296"/>
      <c r="U985" s="296"/>
      <c r="V985" s="347"/>
      <c r="W985" s="296"/>
      <c r="X985" s="296"/>
      <c r="Y985" s="296"/>
      <c r="Z985" s="296"/>
      <c r="AA985" s="296"/>
      <c r="AB985" s="296"/>
      <c r="AC985" s="296"/>
      <c r="AD985" s="296"/>
      <c r="AE985" s="296"/>
      <c r="AF985" s="296"/>
      <c r="AG985" s="296"/>
      <c r="AH985" s="296"/>
      <c r="AI985" s="296"/>
      <c r="AJ985" s="296"/>
      <c r="AK985" s="296"/>
      <c r="AL985" s="296"/>
      <c r="AM985" s="296"/>
      <c r="AN985" s="296"/>
      <c r="AO985" s="296"/>
      <c r="AP985" s="296"/>
      <c r="AQ985" s="296"/>
      <c r="AR985" s="296"/>
      <c r="AS985" s="296"/>
      <c r="AT985" s="296"/>
      <c r="AU985" s="296"/>
      <c r="AV985" s="296"/>
      <c r="AW985" s="296"/>
      <c r="AX985" s="296"/>
      <c r="AY985" s="296"/>
      <c r="AZ985" s="296"/>
      <c r="BA985" s="296"/>
      <c r="BB985" s="296"/>
      <c r="BC985" s="296"/>
      <c r="BD985" s="296"/>
      <c r="BE985" s="296"/>
      <c r="BF985" s="296"/>
      <c r="BG985" s="296"/>
      <c r="BH985" s="296"/>
      <c r="BI985" s="296"/>
      <c r="BJ985" s="296"/>
    </row>
    <row r="986" customFormat="false" ht="15.75" hidden="false" customHeight="false" outlineLevel="0" collapsed="false">
      <c r="A986" s="296"/>
      <c r="B986" s="296"/>
      <c r="C986" s="296"/>
      <c r="D986" s="296"/>
      <c r="E986" s="296"/>
      <c r="F986" s="296"/>
      <c r="G986" s="296"/>
      <c r="H986" s="296"/>
      <c r="I986" s="296"/>
      <c r="J986" s="296"/>
      <c r="K986" s="296"/>
      <c r="L986" s="296"/>
      <c r="M986" s="296"/>
      <c r="N986" s="296"/>
      <c r="O986" s="296"/>
      <c r="P986" s="296"/>
      <c r="Q986" s="296"/>
      <c r="R986" s="296"/>
      <c r="S986" s="296"/>
      <c r="T986" s="296"/>
      <c r="U986" s="296"/>
      <c r="V986" s="347"/>
      <c r="W986" s="296"/>
      <c r="X986" s="296"/>
      <c r="Y986" s="296"/>
      <c r="Z986" s="296"/>
      <c r="AA986" s="296"/>
      <c r="AB986" s="296"/>
      <c r="AC986" s="296"/>
      <c r="AD986" s="296"/>
      <c r="AE986" s="296"/>
      <c r="AF986" s="296"/>
      <c r="AG986" s="296"/>
      <c r="AH986" s="296"/>
      <c r="AI986" s="296"/>
      <c r="AJ986" s="296"/>
      <c r="AK986" s="296"/>
      <c r="AL986" s="296"/>
      <c r="AM986" s="296"/>
      <c r="AN986" s="296"/>
      <c r="AO986" s="296"/>
      <c r="AP986" s="296"/>
      <c r="AQ986" s="296"/>
      <c r="AR986" s="296"/>
      <c r="AS986" s="296"/>
      <c r="AT986" s="296"/>
      <c r="AU986" s="296"/>
      <c r="AV986" s="296"/>
      <c r="AW986" s="296"/>
      <c r="AX986" s="296"/>
      <c r="AY986" s="296"/>
      <c r="AZ986" s="296"/>
      <c r="BA986" s="296"/>
      <c r="BB986" s="296"/>
      <c r="BC986" s="296"/>
      <c r="BD986" s="296"/>
      <c r="BE986" s="296"/>
      <c r="BF986" s="296"/>
      <c r="BG986" s="296"/>
      <c r="BH986" s="296"/>
      <c r="BI986" s="296"/>
      <c r="BJ986" s="296"/>
    </row>
    <row r="987" customFormat="false" ht="15.75" hidden="false" customHeight="false" outlineLevel="0" collapsed="false">
      <c r="A987" s="296"/>
      <c r="B987" s="296"/>
      <c r="C987" s="296"/>
      <c r="D987" s="296"/>
      <c r="E987" s="296"/>
      <c r="F987" s="296"/>
      <c r="G987" s="296"/>
      <c r="H987" s="296"/>
      <c r="I987" s="296"/>
      <c r="J987" s="296"/>
      <c r="K987" s="296"/>
      <c r="L987" s="296"/>
      <c r="M987" s="296"/>
      <c r="N987" s="296"/>
      <c r="O987" s="296"/>
      <c r="P987" s="296"/>
      <c r="Q987" s="296"/>
      <c r="R987" s="296"/>
      <c r="S987" s="296"/>
      <c r="T987" s="296"/>
      <c r="U987" s="296"/>
      <c r="V987" s="347"/>
      <c r="W987" s="296"/>
      <c r="X987" s="296"/>
      <c r="Y987" s="296"/>
      <c r="Z987" s="296"/>
      <c r="AA987" s="296"/>
      <c r="AB987" s="296"/>
      <c r="AC987" s="296"/>
      <c r="AD987" s="296"/>
      <c r="AE987" s="296"/>
      <c r="AF987" s="296"/>
      <c r="AG987" s="296"/>
      <c r="AH987" s="296"/>
      <c r="AI987" s="296"/>
      <c r="AJ987" s="296"/>
      <c r="AK987" s="296"/>
      <c r="AL987" s="296"/>
      <c r="AM987" s="296"/>
      <c r="AN987" s="296"/>
      <c r="AO987" s="296"/>
      <c r="AP987" s="296"/>
      <c r="AQ987" s="296"/>
      <c r="AR987" s="296"/>
      <c r="AS987" s="296"/>
      <c r="AT987" s="296"/>
      <c r="AU987" s="296"/>
      <c r="AV987" s="296"/>
      <c r="AW987" s="296"/>
      <c r="AX987" s="296"/>
      <c r="AY987" s="296"/>
      <c r="AZ987" s="296"/>
      <c r="BA987" s="296"/>
      <c r="BB987" s="296"/>
      <c r="BC987" s="296"/>
      <c r="BD987" s="296"/>
      <c r="BE987" s="296"/>
      <c r="BF987" s="296"/>
      <c r="BG987" s="296"/>
      <c r="BH987" s="296"/>
      <c r="BI987" s="296"/>
      <c r="BJ987" s="296"/>
    </row>
    <row r="988" customFormat="false" ht="15.75" hidden="false" customHeight="false" outlineLevel="0" collapsed="false">
      <c r="A988" s="296"/>
      <c r="B988" s="296"/>
      <c r="C988" s="296"/>
      <c r="D988" s="296"/>
      <c r="E988" s="296"/>
      <c r="F988" s="296"/>
      <c r="G988" s="296"/>
      <c r="H988" s="296"/>
      <c r="I988" s="296"/>
      <c r="J988" s="296"/>
      <c r="K988" s="296"/>
      <c r="L988" s="296"/>
      <c r="M988" s="296"/>
      <c r="N988" s="296"/>
      <c r="O988" s="296"/>
      <c r="P988" s="296"/>
      <c r="Q988" s="296"/>
      <c r="R988" s="296"/>
      <c r="S988" s="296"/>
      <c r="T988" s="296"/>
      <c r="U988" s="296"/>
      <c r="V988" s="347"/>
      <c r="W988" s="296"/>
      <c r="X988" s="296"/>
      <c r="Y988" s="296"/>
      <c r="Z988" s="296"/>
      <c r="AA988" s="296"/>
      <c r="AB988" s="296"/>
      <c r="AC988" s="296"/>
      <c r="AD988" s="296"/>
      <c r="AE988" s="296"/>
      <c r="AF988" s="296"/>
      <c r="AG988" s="296"/>
      <c r="AH988" s="296"/>
      <c r="AI988" s="296"/>
      <c r="AJ988" s="296"/>
      <c r="AK988" s="296"/>
      <c r="AL988" s="296"/>
      <c r="AM988" s="296"/>
      <c r="AN988" s="296"/>
      <c r="AO988" s="296"/>
      <c r="AP988" s="296"/>
      <c r="AQ988" s="296"/>
      <c r="AR988" s="296"/>
      <c r="AS988" s="296"/>
      <c r="AT988" s="296"/>
      <c r="AU988" s="296"/>
      <c r="AV988" s="296"/>
      <c r="AW988" s="296"/>
      <c r="AX988" s="296"/>
      <c r="AY988" s="296"/>
      <c r="AZ988" s="296"/>
      <c r="BA988" s="296"/>
      <c r="BB988" s="296"/>
      <c r="BC988" s="296"/>
      <c r="BD988" s="296"/>
      <c r="BE988" s="296"/>
      <c r="BF988" s="296"/>
      <c r="BG988" s="296"/>
      <c r="BH988" s="296"/>
      <c r="BI988" s="296"/>
      <c r="BJ988" s="296"/>
    </row>
    <row r="989" customFormat="false" ht="15.75" hidden="false" customHeight="false" outlineLevel="0" collapsed="false">
      <c r="A989" s="296"/>
      <c r="B989" s="296"/>
      <c r="C989" s="296"/>
      <c r="D989" s="296"/>
      <c r="E989" s="296"/>
      <c r="F989" s="296"/>
      <c r="G989" s="296"/>
      <c r="H989" s="296"/>
      <c r="I989" s="296"/>
      <c r="J989" s="296"/>
      <c r="K989" s="296"/>
      <c r="L989" s="296"/>
      <c r="M989" s="296"/>
      <c r="N989" s="296"/>
      <c r="O989" s="296"/>
      <c r="P989" s="296"/>
      <c r="Q989" s="296"/>
      <c r="R989" s="296"/>
      <c r="S989" s="296"/>
      <c r="T989" s="296"/>
      <c r="U989" s="296"/>
      <c r="V989" s="347"/>
      <c r="W989" s="296"/>
      <c r="X989" s="296"/>
      <c r="Y989" s="296"/>
      <c r="Z989" s="296"/>
      <c r="AA989" s="296"/>
      <c r="AB989" s="296"/>
      <c r="AC989" s="296"/>
      <c r="AD989" s="296"/>
      <c r="AE989" s="296"/>
      <c r="AF989" s="296"/>
      <c r="AG989" s="296"/>
      <c r="AH989" s="296"/>
      <c r="AI989" s="296"/>
      <c r="AJ989" s="296"/>
      <c r="AK989" s="296"/>
      <c r="AL989" s="296"/>
      <c r="AM989" s="296"/>
      <c r="AN989" s="296"/>
      <c r="AO989" s="296"/>
      <c r="AP989" s="296"/>
      <c r="AQ989" s="296"/>
      <c r="AR989" s="296"/>
      <c r="AS989" s="296"/>
      <c r="AT989" s="296"/>
      <c r="AU989" s="296"/>
      <c r="AV989" s="296"/>
      <c r="AW989" s="296"/>
      <c r="AX989" s="296"/>
      <c r="AY989" s="296"/>
      <c r="AZ989" s="296"/>
      <c r="BA989" s="296"/>
      <c r="BB989" s="296"/>
      <c r="BC989" s="296"/>
      <c r="BD989" s="296"/>
      <c r="BE989" s="296"/>
      <c r="BF989" s="296"/>
      <c r="BG989" s="296"/>
      <c r="BH989" s="296"/>
      <c r="BI989" s="296"/>
      <c r="BJ989" s="296"/>
    </row>
    <row r="990" customFormat="false" ht="15.75" hidden="false" customHeight="false" outlineLevel="0" collapsed="false">
      <c r="A990" s="296"/>
      <c r="B990" s="296"/>
      <c r="C990" s="296"/>
      <c r="D990" s="296"/>
      <c r="E990" s="296"/>
      <c r="F990" s="296"/>
      <c r="G990" s="296"/>
      <c r="H990" s="296"/>
      <c r="I990" s="296"/>
      <c r="J990" s="296"/>
      <c r="K990" s="296"/>
      <c r="L990" s="296"/>
      <c r="M990" s="296"/>
      <c r="N990" s="296"/>
      <c r="O990" s="296"/>
      <c r="P990" s="296"/>
      <c r="Q990" s="296"/>
      <c r="R990" s="296"/>
      <c r="S990" s="296"/>
      <c r="T990" s="296"/>
      <c r="U990" s="296"/>
      <c r="V990" s="347"/>
      <c r="W990" s="296"/>
      <c r="X990" s="296"/>
      <c r="Y990" s="296"/>
      <c r="Z990" s="296"/>
      <c r="AA990" s="296"/>
      <c r="AB990" s="296"/>
      <c r="AC990" s="296"/>
      <c r="AD990" s="296"/>
      <c r="AE990" s="296"/>
      <c r="AF990" s="296"/>
      <c r="AG990" s="296"/>
      <c r="AH990" s="296"/>
      <c r="AI990" s="296"/>
      <c r="AJ990" s="296"/>
      <c r="AK990" s="296"/>
      <c r="AL990" s="296"/>
      <c r="AM990" s="296"/>
      <c r="AN990" s="296"/>
      <c r="AO990" s="296"/>
      <c r="AP990" s="296"/>
      <c r="AQ990" s="296"/>
      <c r="AR990" s="296"/>
      <c r="AS990" s="296"/>
      <c r="AT990" s="296"/>
      <c r="AU990" s="296"/>
      <c r="AV990" s="296"/>
      <c r="AW990" s="296"/>
      <c r="AX990" s="296"/>
      <c r="AY990" s="296"/>
      <c r="AZ990" s="296"/>
      <c r="BA990" s="296"/>
      <c r="BB990" s="296"/>
      <c r="BC990" s="296"/>
      <c r="BD990" s="296"/>
      <c r="BE990" s="296"/>
      <c r="BF990" s="296"/>
      <c r="BG990" s="296"/>
      <c r="BH990" s="296"/>
      <c r="BI990" s="296"/>
      <c r="BJ990" s="296"/>
    </row>
    <row r="991" customFormat="false" ht="15.75" hidden="false" customHeight="false" outlineLevel="0" collapsed="false">
      <c r="A991" s="296"/>
      <c r="B991" s="296"/>
      <c r="C991" s="296"/>
      <c r="D991" s="296"/>
      <c r="E991" s="296"/>
      <c r="F991" s="296"/>
      <c r="G991" s="296"/>
      <c r="H991" s="296"/>
      <c r="I991" s="296"/>
      <c r="J991" s="296"/>
      <c r="K991" s="296"/>
      <c r="L991" s="296"/>
      <c r="M991" s="296"/>
      <c r="N991" s="296"/>
      <c r="O991" s="296"/>
      <c r="P991" s="296"/>
      <c r="Q991" s="296"/>
      <c r="R991" s="296"/>
      <c r="S991" s="296"/>
      <c r="T991" s="296"/>
      <c r="U991" s="296"/>
      <c r="V991" s="347"/>
      <c r="W991" s="296"/>
      <c r="X991" s="296"/>
      <c r="Y991" s="296"/>
      <c r="Z991" s="296"/>
      <c r="AA991" s="296"/>
      <c r="AB991" s="296"/>
      <c r="AC991" s="296"/>
      <c r="AD991" s="296"/>
      <c r="AE991" s="296"/>
      <c r="AF991" s="296"/>
      <c r="AG991" s="296"/>
      <c r="AH991" s="296"/>
      <c r="AI991" s="296"/>
      <c r="AJ991" s="296"/>
      <c r="AK991" s="296"/>
      <c r="AL991" s="296"/>
      <c r="AM991" s="296"/>
      <c r="AN991" s="296"/>
      <c r="AO991" s="296"/>
      <c r="AP991" s="296"/>
      <c r="AQ991" s="296"/>
      <c r="AR991" s="296"/>
      <c r="AS991" s="296"/>
      <c r="AT991" s="296"/>
      <c r="AU991" s="296"/>
      <c r="AV991" s="296"/>
      <c r="AW991" s="296"/>
      <c r="AX991" s="296"/>
      <c r="AY991" s="296"/>
      <c r="AZ991" s="296"/>
      <c r="BA991" s="296"/>
      <c r="BB991" s="296"/>
      <c r="BC991" s="296"/>
      <c r="BD991" s="296"/>
      <c r="BE991" s="296"/>
      <c r="BF991" s="296"/>
      <c r="BG991" s="296"/>
      <c r="BH991" s="296"/>
      <c r="BI991" s="296"/>
      <c r="BJ991" s="296"/>
    </row>
    <row r="992" customFormat="false" ht="15.75" hidden="false" customHeight="false" outlineLevel="0" collapsed="false">
      <c r="A992" s="296"/>
      <c r="B992" s="296"/>
      <c r="C992" s="296"/>
      <c r="D992" s="296"/>
      <c r="E992" s="296"/>
      <c r="F992" s="296"/>
      <c r="G992" s="296"/>
      <c r="H992" s="296"/>
      <c r="I992" s="296"/>
      <c r="J992" s="296"/>
      <c r="K992" s="296"/>
      <c r="L992" s="296"/>
      <c r="M992" s="296"/>
      <c r="N992" s="296"/>
      <c r="O992" s="296"/>
      <c r="P992" s="296"/>
      <c r="Q992" s="296"/>
      <c r="R992" s="296"/>
      <c r="S992" s="296"/>
      <c r="T992" s="296"/>
      <c r="U992" s="296"/>
      <c r="V992" s="347"/>
      <c r="W992" s="296"/>
      <c r="X992" s="296"/>
      <c r="Y992" s="296"/>
      <c r="Z992" s="296"/>
      <c r="AA992" s="296"/>
      <c r="AB992" s="296"/>
      <c r="AC992" s="296"/>
      <c r="AD992" s="296"/>
      <c r="AE992" s="296"/>
      <c r="AF992" s="296"/>
      <c r="AG992" s="296"/>
      <c r="AH992" s="296"/>
      <c r="AI992" s="296"/>
      <c r="AJ992" s="296"/>
      <c r="AK992" s="296"/>
      <c r="AL992" s="296"/>
      <c r="AM992" s="296"/>
      <c r="AN992" s="296"/>
      <c r="AO992" s="296"/>
      <c r="AP992" s="296"/>
      <c r="AQ992" s="296"/>
      <c r="AR992" s="296"/>
      <c r="AS992" s="296"/>
      <c r="AT992" s="296"/>
      <c r="AU992" s="296"/>
      <c r="AV992" s="296"/>
      <c r="AW992" s="296"/>
      <c r="AX992" s="296"/>
      <c r="AY992" s="296"/>
      <c r="AZ992" s="296"/>
      <c r="BA992" s="296"/>
      <c r="BB992" s="296"/>
      <c r="BC992" s="296"/>
      <c r="BD992" s="296"/>
      <c r="BE992" s="296"/>
      <c r="BF992" s="296"/>
      <c r="BG992" s="296"/>
      <c r="BH992" s="296"/>
      <c r="BI992" s="296"/>
      <c r="BJ992" s="296"/>
    </row>
    <row r="993" customFormat="false" ht="15.75" hidden="false" customHeight="false" outlineLevel="0" collapsed="false">
      <c r="A993" s="296"/>
      <c r="B993" s="296"/>
      <c r="C993" s="296"/>
      <c r="D993" s="296"/>
      <c r="E993" s="296"/>
      <c r="F993" s="296"/>
      <c r="G993" s="296"/>
      <c r="H993" s="296"/>
      <c r="I993" s="296"/>
      <c r="J993" s="296"/>
      <c r="K993" s="296"/>
      <c r="L993" s="296"/>
      <c r="M993" s="296"/>
      <c r="N993" s="296"/>
      <c r="O993" s="296"/>
      <c r="P993" s="296"/>
      <c r="Q993" s="296"/>
      <c r="R993" s="296"/>
      <c r="S993" s="296"/>
      <c r="T993" s="296"/>
      <c r="U993" s="296"/>
      <c r="V993" s="347"/>
      <c r="W993" s="296"/>
      <c r="X993" s="296"/>
      <c r="Y993" s="296"/>
      <c r="Z993" s="296"/>
      <c r="AA993" s="296"/>
      <c r="AB993" s="296"/>
      <c r="AC993" s="296"/>
      <c r="AD993" s="296"/>
      <c r="AE993" s="296"/>
      <c r="AF993" s="296"/>
      <c r="AG993" s="296"/>
      <c r="AH993" s="296"/>
      <c r="AI993" s="296"/>
      <c r="AJ993" s="296"/>
      <c r="AK993" s="296"/>
      <c r="AL993" s="296"/>
      <c r="AM993" s="296"/>
      <c r="AN993" s="296"/>
      <c r="AO993" s="296"/>
      <c r="AP993" s="296"/>
      <c r="AQ993" s="296"/>
      <c r="AR993" s="296"/>
      <c r="AS993" s="296"/>
      <c r="AT993" s="296"/>
      <c r="AU993" s="296"/>
      <c r="AV993" s="296"/>
      <c r="AW993" s="296"/>
      <c r="AX993" s="296"/>
      <c r="AY993" s="296"/>
      <c r="AZ993" s="296"/>
      <c r="BA993" s="296"/>
      <c r="BB993" s="296"/>
      <c r="BC993" s="296"/>
      <c r="BD993" s="296"/>
      <c r="BE993" s="296"/>
      <c r="BF993" s="296"/>
      <c r="BG993" s="296"/>
      <c r="BH993" s="296"/>
      <c r="BI993" s="296"/>
      <c r="BJ993" s="296"/>
    </row>
    <row r="994" customFormat="false" ht="15.75" hidden="false" customHeight="false" outlineLevel="0" collapsed="false">
      <c r="A994" s="296"/>
      <c r="B994" s="296"/>
      <c r="C994" s="296"/>
      <c r="D994" s="296"/>
      <c r="E994" s="296"/>
      <c r="F994" s="296"/>
      <c r="G994" s="296"/>
      <c r="H994" s="296"/>
      <c r="I994" s="296"/>
      <c r="J994" s="296"/>
      <c r="K994" s="296"/>
      <c r="L994" s="296"/>
      <c r="M994" s="296"/>
      <c r="N994" s="296"/>
      <c r="O994" s="296"/>
      <c r="P994" s="296"/>
      <c r="Q994" s="296"/>
      <c r="R994" s="296"/>
      <c r="S994" s="296"/>
      <c r="T994" s="296"/>
      <c r="U994" s="296"/>
      <c r="V994" s="347"/>
      <c r="W994" s="296"/>
      <c r="X994" s="296"/>
      <c r="Y994" s="296"/>
      <c r="Z994" s="296"/>
      <c r="AA994" s="296"/>
      <c r="AB994" s="296"/>
      <c r="AC994" s="296"/>
      <c r="AD994" s="296"/>
      <c r="AE994" s="296"/>
      <c r="AF994" s="296"/>
      <c r="AG994" s="296"/>
      <c r="AH994" s="296"/>
      <c r="AI994" s="296"/>
      <c r="AJ994" s="296"/>
      <c r="AK994" s="296"/>
      <c r="AL994" s="296"/>
      <c r="AM994" s="296"/>
      <c r="AN994" s="296"/>
      <c r="AO994" s="296"/>
      <c r="AP994" s="296"/>
      <c r="AQ994" s="296"/>
      <c r="AR994" s="296"/>
      <c r="AS994" s="296"/>
      <c r="AT994" s="296"/>
      <c r="AU994" s="296"/>
      <c r="AV994" s="296"/>
      <c r="AW994" s="296"/>
      <c r="AX994" s="296"/>
      <c r="AY994" s="296"/>
      <c r="AZ994" s="296"/>
      <c r="BA994" s="296"/>
      <c r="BB994" s="296"/>
      <c r="BC994" s="296"/>
      <c r="BD994" s="296"/>
      <c r="BE994" s="296"/>
      <c r="BF994" s="296"/>
      <c r="BG994" s="296"/>
      <c r="BH994" s="296"/>
      <c r="BI994" s="296"/>
      <c r="BJ994" s="296"/>
    </row>
    <row r="995" customFormat="false" ht="15.75" hidden="false" customHeight="false" outlineLevel="0" collapsed="false">
      <c r="A995" s="296"/>
      <c r="B995" s="296"/>
      <c r="C995" s="296"/>
      <c r="D995" s="296"/>
      <c r="E995" s="296"/>
      <c r="F995" s="296"/>
      <c r="G995" s="296"/>
      <c r="H995" s="296"/>
      <c r="I995" s="296"/>
      <c r="J995" s="296"/>
      <c r="K995" s="296"/>
      <c r="L995" s="296"/>
      <c r="M995" s="296"/>
      <c r="N995" s="296"/>
      <c r="O995" s="296"/>
      <c r="P995" s="296"/>
      <c r="Q995" s="296"/>
      <c r="R995" s="296"/>
      <c r="S995" s="296"/>
      <c r="T995" s="296"/>
      <c r="U995" s="296"/>
      <c r="V995" s="347"/>
      <c r="W995" s="296"/>
      <c r="X995" s="296"/>
      <c r="Y995" s="296"/>
      <c r="Z995" s="296"/>
      <c r="AA995" s="296"/>
      <c r="AB995" s="296"/>
      <c r="AC995" s="296"/>
      <c r="AD995" s="296"/>
      <c r="AE995" s="296"/>
      <c r="AF995" s="296"/>
      <c r="AG995" s="296"/>
      <c r="AH995" s="296"/>
      <c r="AI995" s="296"/>
      <c r="AJ995" s="296"/>
      <c r="AK995" s="296"/>
      <c r="AL995" s="296"/>
      <c r="AM995" s="296"/>
      <c r="AN995" s="296"/>
      <c r="AO995" s="296"/>
      <c r="AP995" s="296"/>
      <c r="AQ995" s="296"/>
      <c r="AR995" s="296"/>
      <c r="AS995" s="296"/>
      <c r="AT995" s="296"/>
      <c r="AU995" s="296"/>
      <c r="AV995" s="296"/>
      <c r="AW995" s="296"/>
      <c r="AX995" s="296"/>
      <c r="AY995" s="296"/>
      <c r="AZ995" s="296"/>
      <c r="BA995" s="296"/>
      <c r="BB995" s="296"/>
      <c r="BC995" s="296"/>
      <c r="BD995" s="296"/>
      <c r="BE995" s="296"/>
      <c r="BF995" s="296"/>
      <c r="BG995" s="296"/>
      <c r="BH995" s="296"/>
      <c r="BI995" s="296"/>
      <c r="BJ995" s="296"/>
    </row>
    <row r="996" customFormat="false" ht="15.75" hidden="false" customHeight="false" outlineLevel="0" collapsed="false">
      <c r="A996" s="296"/>
      <c r="B996" s="296"/>
      <c r="C996" s="296"/>
      <c r="D996" s="296"/>
      <c r="E996" s="296"/>
      <c r="F996" s="296"/>
      <c r="G996" s="296"/>
      <c r="H996" s="296"/>
      <c r="I996" s="296"/>
      <c r="J996" s="296"/>
      <c r="K996" s="296"/>
      <c r="L996" s="296"/>
      <c r="M996" s="296"/>
      <c r="N996" s="296"/>
      <c r="O996" s="296"/>
      <c r="P996" s="296"/>
      <c r="Q996" s="296"/>
      <c r="R996" s="296"/>
      <c r="S996" s="296"/>
      <c r="T996" s="296"/>
      <c r="U996" s="296"/>
      <c r="V996" s="347"/>
      <c r="W996" s="296"/>
      <c r="X996" s="296"/>
      <c r="Y996" s="296"/>
      <c r="Z996" s="296"/>
      <c r="AA996" s="296"/>
      <c r="AB996" s="296"/>
      <c r="AC996" s="296"/>
      <c r="AD996" s="296"/>
      <c r="AE996" s="296"/>
      <c r="AF996" s="296"/>
      <c r="AG996" s="296"/>
      <c r="AH996" s="296"/>
      <c r="AI996" s="296"/>
      <c r="AJ996" s="296"/>
      <c r="AK996" s="296"/>
      <c r="AL996" s="296"/>
      <c r="AM996" s="296"/>
      <c r="AN996" s="296"/>
      <c r="AO996" s="296"/>
      <c r="AP996" s="296"/>
      <c r="AQ996" s="296"/>
      <c r="AR996" s="296"/>
      <c r="AS996" s="296"/>
      <c r="AT996" s="296"/>
      <c r="AU996" s="296"/>
      <c r="AV996" s="296"/>
      <c r="AW996" s="296"/>
      <c r="AX996" s="296"/>
      <c r="AY996" s="296"/>
      <c r="AZ996" s="296"/>
      <c r="BA996" s="296"/>
      <c r="BB996" s="296"/>
      <c r="BC996" s="296"/>
      <c r="BD996" s="296"/>
      <c r="BE996" s="296"/>
      <c r="BF996" s="296"/>
      <c r="BG996" s="296"/>
      <c r="BH996" s="296"/>
      <c r="BI996" s="296"/>
      <c r="BJ996" s="296"/>
    </row>
    <row r="997" customFormat="false" ht="15.75" hidden="false" customHeight="false" outlineLevel="0" collapsed="false">
      <c r="A997" s="296"/>
      <c r="B997" s="296"/>
      <c r="C997" s="296"/>
      <c r="D997" s="296"/>
      <c r="E997" s="296"/>
      <c r="F997" s="296"/>
      <c r="G997" s="296"/>
      <c r="H997" s="296"/>
      <c r="I997" s="296"/>
      <c r="J997" s="296"/>
      <c r="K997" s="296"/>
      <c r="L997" s="296"/>
      <c r="M997" s="296"/>
      <c r="N997" s="296"/>
      <c r="O997" s="296"/>
      <c r="P997" s="296"/>
      <c r="Q997" s="296"/>
      <c r="R997" s="296"/>
      <c r="S997" s="296"/>
      <c r="T997" s="296"/>
      <c r="U997" s="296"/>
      <c r="V997" s="347"/>
      <c r="W997" s="296"/>
      <c r="X997" s="296"/>
      <c r="Y997" s="296"/>
      <c r="Z997" s="296"/>
      <c r="AA997" s="296"/>
      <c r="AB997" s="296"/>
      <c r="AC997" s="296"/>
      <c r="AD997" s="296"/>
      <c r="AE997" s="296"/>
      <c r="AF997" s="296"/>
      <c r="AG997" s="296"/>
      <c r="AH997" s="296"/>
      <c r="AI997" s="296"/>
      <c r="AJ997" s="296"/>
      <c r="AK997" s="296"/>
      <c r="AL997" s="296"/>
      <c r="AM997" s="296"/>
      <c r="AN997" s="296"/>
      <c r="AO997" s="296"/>
      <c r="AP997" s="296"/>
      <c r="AQ997" s="296"/>
      <c r="AR997" s="296"/>
      <c r="AS997" s="296"/>
      <c r="AT997" s="296"/>
      <c r="AU997" s="296"/>
      <c r="AV997" s="296"/>
      <c r="AW997" s="296"/>
      <c r="AX997" s="296"/>
      <c r="AY997" s="296"/>
      <c r="AZ997" s="296"/>
      <c r="BA997" s="296"/>
      <c r="BB997" s="296"/>
      <c r="BC997" s="296"/>
      <c r="BD997" s="296"/>
      <c r="BE997" s="296"/>
      <c r="BF997" s="296"/>
      <c r="BG997" s="296"/>
      <c r="BH997" s="296"/>
      <c r="BI997" s="296"/>
      <c r="BJ997" s="296"/>
    </row>
    <row r="998" customFormat="false" ht="15.75" hidden="false" customHeight="false" outlineLevel="0" collapsed="false">
      <c r="A998" s="296"/>
      <c r="B998" s="296"/>
      <c r="C998" s="296"/>
      <c r="D998" s="296"/>
      <c r="E998" s="296"/>
      <c r="F998" s="296"/>
      <c r="G998" s="296"/>
      <c r="H998" s="296"/>
      <c r="I998" s="296"/>
      <c r="J998" s="296"/>
      <c r="K998" s="296"/>
      <c r="L998" s="296"/>
      <c r="M998" s="296"/>
      <c r="N998" s="296"/>
      <c r="O998" s="296"/>
      <c r="P998" s="296"/>
      <c r="Q998" s="296"/>
      <c r="R998" s="296"/>
      <c r="S998" s="296"/>
      <c r="T998" s="296"/>
      <c r="U998" s="296"/>
      <c r="V998" s="347"/>
      <c r="W998" s="296"/>
      <c r="X998" s="296"/>
      <c r="Y998" s="296"/>
      <c r="Z998" s="296"/>
      <c r="AA998" s="296"/>
      <c r="AB998" s="296"/>
      <c r="AC998" s="296"/>
      <c r="AD998" s="296"/>
      <c r="AE998" s="296"/>
      <c r="AF998" s="296"/>
      <c r="AG998" s="296"/>
      <c r="AH998" s="296"/>
      <c r="AI998" s="296"/>
      <c r="AJ998" s="296"/>
      <c r="AK998" s="296"/>
      <c r="AL998" s="296"/>
      <c r="AM998" s="296"/>
      <c r="AN998" s="296"/>
      <c r="AO998" s="296"/>
      <c r="AP998" s="296"/>
      <c r="AQ998" s="296"/>
      <c r="AR998" s="296"/>
      <c r="AS998" s="296"/>
      <c r="AT998" s="296"/>
      <c r="AU998" s="296"/>
      <c r="AV998" s="296"/>
      <c r="AW998" s="296"/>
      <c r="AX998" s="296"/>
      <c r="AY998" s="296"/>
      <c r="AZ998" s="296"/>
      <c r="BA998" s="296"/>
      <c r="BB998" s="296"/>
      <c r="BC998" s="296"/>
      <c r="BD998" s="296"/>
      <c r="BE998" s="296"/>
      <c r="BF998" s="296"/>
      <c r="BG998" s="296"/>
      <c r="BH998" s="296"/>
      <c r="BI998" s="296"/>
      <c r="BJ998" s="296"/>
    </row>
    <row r="999" customFormat="false" ht="15.75" hidden="false" customHeight="false" outlineLevel="0" collapsed="false">
      <c r="A999" s="296"/>
      <c r="B999" s="296"/>
      <c r="C999" s="296"/>
      <c r="D999" s="296"/>
      <c r="E999" s="296"/>
      <c r="F999" s="296"/>
      <c r="G999" s="296"/>
      <c r="H999" s="296"/>
      <c r="I999" s="296"/>
      <c r="J999" s="296"/>
      <c r="K999" s="296"/>
      <c r="L999" s="296"/>
      <c r="M999" s="296"/>
      <c r="N999" s="296"/>
      <c r="O999" s="296"/>
      <c r="P999" s="296"/>
      <c r="Q999" s="296"/>
      <c r="R999" s="296"/>
      <c r="S999" s="296"/>
      <c r="T999" s="296"/>
      <c r="U999" s="296"/>
      <c r="V999" s="347"/>
      <c r="W999" s="296"/>
      <c r="X999" s="296"/>
      <c r="Y999" s="296"/>
      <c r="Z999" s="296"/>
      <c r="AA999" s="296"/>
      <c r="AB999" s="296"/>
      <c r="AC999" s="296"/>
      <c r="AD999" s="296"/>
      <c r="AE999" s="296"/>
      <c r="AF999" s="296"/>
      <c r="AG999" s="296"/>
      <c r="AH999" s="296"/>
      <c r="AI999" s="296"/>
      <c r="AJ999" s="296"/>
      <c r="AK999" s="296"/>
      <c r="AL999" s="296"/>
      <c r="AM999" s="296"/>
      <c r="AN999" s="296"/>
      <c r="AO999" s="296"/>
      <c r="AP999" s="296"/>
      <c r="AQ999" s="296"/>
      <c r="AR999" s="296"/>
      <c r="AS999" s="296"/>
      <c r="AT999" s="296"/>
      <c r="AU999" s="296"/>
      <c r="AV999" s="296"/>
      <c r="AW999" s="296"/>
      <c r="AX999" s="296"/>
      <c r="AY999" s="296"/>
      <c r="AZ999" s="296"/>
      <c r="BA999" s="296"/>
      <c r="BB999" s="296"/>
      <c r="BC999" s="296"/>
      <c r="BD999" s="296"/>
      <c r="BE999" s="296"/>
      <c r="BF999" s="296"/>
      <c r="BG999" s="296"/>
      <c r="BH999" s="296"/>
      <c r="BI999" s="296"/>
      <c r="BJ999" s="296"/>
    </row>
    <row r="1000" customFormat="false" ht="15.75" hidden="false" customHeight="false" outlineLevel="0" collapsed="false">
      <c r="A1000" s="296"/>
      <c r="B1000" s="296"/>
      <c r="C1000" s="296"/>
      <c r="D1000" s="296"/>
      <c r="E1000" s="296"/>
      <c r="F1000" s="296"/>
      <c r="G1000" s="296"/>
      <c r="H1000" s="296"/>
      <c r="I1000" s="296"/>
      <c r="J1000" s="296"/>
      <c r="K1000" s="296"/>
      <c r="L1000" s="296"/>
      <c r="M1000" s="296"/>
      <c r="N1000" s="296"/>
      <c r="O1000" s="296"/>
      <c r="P1000" s="296"/>
      <c r="Q1000" s="296"/>
      <c r="R1000" s="296"/>
      <c r="S1000" s="296"/>
      <c r="T1000" s="296"/>
      <c r="U1000" s="296"/>
      <c r="V1000" s="347"/>
      <c r="W1000" s="296"/>
      <c r="X1000" s="296"/>
      <c r="Y1000" s="296"/>
      <c r="Z1000" s="296"/>
      <c r="AA1000" s="296"/>
      <c r="AB1000" s="296"/>
      <c r="AC1000" s="296"/>
      <c r="AD1000" s="296"/>
      <c r="AE1000" s="296"/>
      <c r="AF1000" s="296"/>
      <c r="AG1000" s="296"/>
      <c r="AH1000" s="296"/>
      <c r="AI1000" s="296"/>
      <c r="AJ1000" s="296"/>
      <c r="AK1000" s="296"/>
      <c r="AL1000" s="296"/>
      <c r="AM1000" s="296"/>
      <c r="AN1000" s="296"/>
      <c r="AO1000" s="296"/>
      <c r="AP1000" s="296"/>
      <c r="AQ1000" s="296"/>
      <c r="AR1000" s="296"/>
      <c r="AS1000" s="296"/>
      <c r="AT1000" s="296"/>
      <c r="AU1000" s="296"/>
      <c r="AV1000" s="296"/>
      <c r="AW1000" s="296"/>
      <c r="AX1000" s="296"/>
      <c r="AY1000" s="296"/>
      <c r="AZ1000" s="296"/>
      <c r="BA1000" s="296"/>
      <c r="BB1000" s="296"/>
      <c r="BC1000" s="296"/>
      <c r="BD1000" s="296"/>
      <c r="BE1000" s="296"/>
      <c r="BF1000" s="296"/>
      <c r="BG1000" s="296"/>
      <c r="BH1000" s="296"/>
      <c r="BI1000" s="296"/>
      <c r="BJ1000" s="296"/>
    </row>
    <row r="1001" customFormat="false" ht="15.75" hidden="false" customHeight="false" outlineLevel="0" collapsed="false">
      <c r="A1001" s="296"/>
      <c r="B1001" s="296"/>
      <c r="C1001" s="296"/>
      <c r="D1001" s="296"/>
      <c r="E1001" s="296"/>
      <c r="F1001" s="296"/>
      <c r="G1001" s="296"/>
      <c r="H1001" s="296"/>
      <c r="I1001" s="296"/>
      <c r="J1001" s="296"/>
      <c r="K1001" s="296"/>
      <c r="L1001" s="296"/>
      <c r="M1001" s="296"/>
      <c r="N1001" s="296"/>
      <c r="O1001" s="296"/>
      <c r="P1001" s="296"/>
      <c r="Q1001" s="296"/>
      <c r="R1001" s="296"/>
      <c r="S1001" s="296"/>
      <c r="T1001" s="296"/>
      <c r="U1001" s="296"/>
      <c r="V1001" s="347"/>
      <c r="W1001" s="296"/>
      <c r="X1001" s="296"/>
      <c r="Y1001" s="296"/>
      <c r="Z1001" s="296"/>
      <c r="AA1001" s="296"/>
      <c r="AB1001" s="296"/>
      <c r="AC1001" s="296"/>
      <c r="AD1001" s="296"/>
      <c r="AE1001" s="296"/>
      <c r="AF1001" s="296"/>
      <c r="AG1001" s="296"/>
      <c r="AH1001" s="296"/>
      <c r="AI1001" s="296"/>
      <c r="AJ1001" s="296"/>
      <c r="AK1001" s="296"/>
      <c r="AL1001" s="296"/>
      <c r="AM1001" s="296"/>
      <c r="AN1001" s="296"/>
      <c r="AO1001" s="296"/>
      <c r="AP1001" s="296"/>
      <c r="AQ1001" s="296"/>
      <c r="AR1001" s="296"/>
      <c r="AS1001" s="296"/>
      <c r="AT1001" s="296"/>
      <c r="AU1001" s="296"/>
      <c r="AV1001" s="296"/>
      <c r="AW1001" s="296"/>
      <c r="AX1001" s="296"/>
      <c r="AY1001" s="296"/>
      <c r="AZ1001" s="296"/>
      <c r="BA1001" s="296"/>
      <c r="BB1001" s="296"/>
      <c r="BC1001" s="296"/>
      <c r="BD1001" s="296"/>
      <c r="BE1001" s="296"/>
      <c r="BF1001" s="296"/>
      <c r="BG1001" s="296"/>
      <c r="BH1001" s="296"/>
      <c r="BI1001" s="296"/>
      <c r="BJ1001" s="296"/>
    </row>
    <row r="1002" customFormat="false" ht="15.75" hidden="false" customHeight="false" outlineLevel="0" collapsed="false">
      <c r="A1002" s="296"/>
      <c r="B1002" s="296"/>
      <c r="C1002" s="296"/>
      <c r="D1002" s="296"/>
      <c r="E1002" s="296"/>
      <c r="F1002" s="296"/>
      <c r="G1002" s="296"/>
      <c r="H1002" s="296"/>
      <c r="I1002" s="296"/>
      <c r="J1002" s="296"/>
      <c r="K1002" s="296"/>
      <c r="L1002" s="296"/>
      <c r="M1002" s="296"/>
      <c r="N1002" s="296"/>
      <c r="O1002" s="296"/>
      <c r="P1002" s="296"/>
      <c r="Q1002" s="296"/>
      <c r="R1002" s="296"/>
      <c r="S1002" s="296"/>
      <c r="T1002" s="296"/>
      <c r="U1002" s="296"/>
      <c r="V1002" s="347"/>
      <c r="W1002" s="296"/>
      <c r="X1002" s="296"/>
      <c r="Y1002" s="296"/>
      <c r="Z1002" s="296"/>
      <c r="AA1002" s="296"/>
      <c r="AB1002" s="296"/>
      <c r="AC1002" s="296"/>
      <c r="AD1002" s="296"/>
      <c r="AE1002" s="296"/>
      <c r="AF1002" s="296"/>
      <c r="AG1002" s="296"/>
      <c r="AH1002" s="296"/>
      <c r="AI1002" s="296"/>
      <c r="AJ1002" s="296"/>
      <c r="AK1002" s="296"/>
      <c r="AL1002" s="296"/>
      <c r="AM1002" s="296"/>
      <c r="AN1002" s="296"/>
      <c r="AO1002" s="296"/>
      <c r="AP1002" s="296"/>
      <c r="AQ1002" s="296"/>
      <c r="AR1002" s="296"/>
      <c r="AS1002" s="296"/>
      <c r="AT1002" s="296"/>
      <c r="AU1002" s="296"/>
      <c r="AV1002" s="296"/>
      <c r="AW1002" s="296"/>
      <c r="AX1002" s="296"/>
      <c r="AY1002" s="296"/>
      <c r="AZ1002" s="296"/>
      <c r="BA1002" s="296"/>
      <c r="BB1002" s="296"/>
      <c r="BC1002" s="296"/>
      <c r="BD1002" s="296"/>
      <c r="BE1002" s="296"/>
      <c r="BF1002" s="296"/>
      <c r="BG1002" s="296"/>
      <c r="BH1002" s="296"/>
      <c r="BI1002" s="296"/>
      <c r="BJ1002" s="296"/>
    </row>
    <row r="1003" customFormat="false" ht="15.75" hidden="false" customHeight="false" outlineLevel="0" collapsed="false">
      <c r="A1003" s="296"/>
      <c r="B1003" s="296"/>
      <c r="C1003" s="296"/>
      <c r="D1003" s="296"/>
      <c r="E1003" s="296"/>
      <c r="F1003" s="296"/>
      <c r="G1003" s="296"/>
      <c r="H1003" s="296"/>
      <c r="I1003" s="296"/>
      <c r="J1003" s="296"/>
      <c r="K1003" s="296"/>
      <c r="L1003" s="296"/>
      <c r="M1003" s="296"/>
      <c r="N1003" s="296"/>
      <c r="O1003" s="296"/>
      <c r="P1003" s="296"/>
      <c r="Q1003" s="296"/>
      <c r="R1003" s="296"/>
      <c r="S1003" s="296"/>
      <c r="T1003" s="296"/>
      <c r="U1003" s="296"/>
      <c r="V1003" s="347"/>
      <c r="W1003" s="296"/>
      <c r="X1003" s="296"/>
      <c r="Y1003" s="296"/>
      <c r="Z1003" s="296"/>
      <c r="AA1003" s="296"/>
      <c r="AB1003" s="296"/>
      <c r="AC1003" s="296"/>
      <c r="AD1003" s="296"/>
      <c r="AE1003" s="296"/>
      <c r="AF1003" s="296"/>
      <c r="AG1003" s="296"/>
      <c r="AH1003" s="296"/>
      <c r="AI1003" s="296"/>
      <c r="AJ1003" s="296"/>
      <c r="AK1003" s="296"/>
      <c r="AL1003" s="296"/>
      <c r="AM1003" s="296"/>
      <c r="AN1003" s="296"/>
      <c r="AO1003" s="296"/>
      <c r="AP1003" s="296"/>
      <c r="AQ1003" s="296"/>
      <c r="AR1003" s="296"/>
      <c r="AS1003" s="296"/>
      <c r="AT1003" s="296"/>
      <c r="AU1003" s="296"/>
      <c r="AV1003" s="296"/>
      <c r="AW1003" s="296"/>
      <c r="AX1003" s="296"/>
      <c r="AY1003" s="296"/>
      <c r="AZ1003" s="296"/>
      <c r="BA1003" s="296"/>
      <c r="BB1003" s="296"/>
      <c r="BC1003" s="296"/>
      <c r="BD1003" s="296"/>
      <c r="BE1003" s="296"/>
      <c r="BF1003" s="296"/>
      <c r="BG1003" s="296"/>
      <c r="BH1003" s="296"/>
      <c r="BI1003" s="296"/>
      <c r="BJ1003" s="296"/>
    </row>
    <row r="1004" customFormat="false" ht="15.75" hidden="false" customHeight="false" outlineLevel="0" collapsed="false">
      <c r="A1004" s="296"/>
      <c r="B1004" s="296"/>
      <c r="C1004" s="296"/>
      <c r="D1004" s="296"/>
      <c r="E1004" s="296"/>
      <c r="F1004" s="296"/>
      <c r="G1004" s="296"/>
      <c r="H1004" s="296"/>
      <c r="I1004" s="296"/>
      <c r="J1004" s="296"/>
      <c r="K1004" s="296"/>
      <c r="L1004" s="296"/>
      <c r="M1004" s="296"/>
      <c r="N1004" s="296"/>
      <c r="O1004" s="296"/>
      <c r="P1004" s="296"/>
      <c r="Q1004" s="296"/>
      <c r="R1004" s="296"/>
      <c r="S1004" s="296"/>
      <c r="T1004" s="296"/>
      <c r="U1004" s="296"/>
      <c r="V1004" s="347"/>
      <c r="W1004" s="296"/>
      <c r="X1004" s="296"/>
      <c r="Y1004" s="296"/>
      <c r="Z1004" s="296"/>
      <c r="AA1004" s="296"/>
      <c r="AB1004" s="296"/>
      <c r="AC1004" s="296"/>
      <c r="AD1004" s="296"/>
      <c r="AE1004" s="296"/>
      <c r="AF1004" s="296"/>
      <c r="AG1004" s="296"/>
      <c r="AH1004" s="296"/>
      <c r="AI1004" s="296"/>
      <c r="AJ1004" s="296"/>
      <c r="AK1004" s="296"/>
      <c r="AL1004" s="296"/>
      <c r="AM1004" s="296"/>
      <c r="AN1004" s="296"/>
      <c r="AO1004" s="296"/>
      <c r="AP1004" s="296"/>
      <c r="AQ1004" s="296"/>
      <c r="AR1004" s="296"/>
      <c r="AS1004" s="296"/>
      <c r="AT1004" s="296"/>
      <c r="AU1004" s="296"/>
      <c r="AV1004" s="296"/>
      <c r="AW1004" s="296"/>
      <c r="AX1004" s="296"/>
      <c r="AY1004" s="296"/>
      <c r="AZ1004" s="296"/>
      <c r="BA1004" s="296"/>
      <c r="BB1004" s="296"/>
      <c r="BC1004" s="296"/>
      <c r="BD1004" s="296"/>
      <c r="BE1004" s="296"/>
      <c r="BF1004" s="296"/>
      <c r="BG1004" s="296"/>
      <c r="BH1004" s="296"/>
      <c r="BI1004" s="296"/>
      <c r="BJ1004" s="296"/>
    </row>
    <row r="1005" customFormat="false" ht="15.75" hidden="false" customHeight="false" outlineLevel="0" collapsed="false">
      <c r="A1005" s="296"/>
      <c r="B1005" s="296"/>
      <c r="C1005" s="296"/>
      <c r="D1005" s="296"/>
      <c r="E1005" s="296"/>
      <c r="F1005" s="296"/>
      <c r="G1005" s="296"/>
      <c r="H1005" s="296"/>
      <c r="I1005" s="296"/>
      <c r="J1005" s="296"/>
      <c r="K1005" s="296"/>
      <c r="L1005" s="296"/>
      <c r="M1005" s="296"/>
      <c r="N1005" s="296"/>
      <c r="O1005" s="296"/>
      <c r="P1005" s="296"/>
      <c r="Q1005" s="296"/>
      <c r="R1005" s="296"/>
      <c r="S1005" s="296"/>
      <c r="T1005" s="296"/>
      <c r="U1005" s="296"/>
      <c r="V1005" s="347"/>
      <c r="W1005" s="296"/>
      <c r="X1005" s="296"/>
      <c r="Y1005" s="296"/>
      <c r="Z1005" s="296"/>
      <c r="AA1005" s="296"/>
      <c r="AB1005" s="296"/>
      <c r="AC1005" s="296"/>
      <c r="AD1005" s="296"/>
      <c r="AE1005" s="296"/>
      <c r="AF1005" s="296"/>
      <c r="AG1005" s="296"/>
      <c r="AH1005" s="296"/>
      <c r="AI1005" s="296"/>
      <c r="AJ1005" s="296"/>
      <c r="AK1005" s="296"/>
      <c r="AL1005" s="296"/>
      <c r="AM1005" s="296"/>
      <c r="AN1005" s="296"/>
      <c r="AO1005" s="296"/>
      <c r="AP1005" s="296"/>
      <c r="AQ1005" s="296"/>
      <c r="AR1005" s="296"/>
      <c r="AS1005" s="296"/>
      <c r="AT1005" s="296"/>
      <c r="AU1005" s="296"/>
      <c r="AV1005" s="296"/>
      <c r="AW1005" s="296"/>
      <c r="AX1005" s="296"/>
      <c r="AY1005" s="296"/>
      <c r="AZ1005" s="296"/>
      <c r="BA1005" s="296"/>
      <c r="BB1005" s="296"/>
      <c r="BC1005" s="296"/>
      <c r="BD1005" s="296"/>
      <c r="BE1005" s="296"/>
      <c r="BF1005" s="296"/>
      <c r="BG1005" s="296"/>
      <c r="BH1005" s="296"/>
      <c r="BI1005" s="296"/>
      <c r="BJ1005" s="296"/>
    </row>
    <row r="1006" customFormat="false" ht="15.75" hidden="false" customHeight="false" outlineLevel="0" collapsed="false">
      <c r="A1006" s="296"/>
      <c r="B1006" s="296"/>
      <c r="C1006" s="296"/>
      <c r="D1006" s="296"/>
      <c r="E1006" s="296"/>
      <c r="F1006" s="296"/>
      <c r="G1006" s="296"/>
      <c r="H1006" s="296"/>
      <c r="I1006" s="296"/>
      <c r="J1006" s="296"/>
      <c r="K1006" s="296"/>
      <c r="L1006" s="296"/>
      <c r="M1006" s="296"/>
      <c r="N1006" s="296"/>
      <c r="O1006" s="296"/>
      <c r="P1006" s="296"/>
      <c r="Q1006" s="296"/>
      <c r="R1006" s="296"/>
      <c r="S1006" s="296"/>
      <c r="T1006" s="296"/>
      <c r="U1006" s="296"/>
      <c r="V1006" s="347"/>
      <c r="W1006" s="296"/>
      <c r="X1006" s="296"/>
      <c r="Y1006" s="296"/>
      <c r="Z1006" s="296"/>
      <c r="AA1006" s="296"/>
      <c r="AB1006" s="296"/>
      <c r="AC1006" s="296"/>
      <c r="AD1006" s="296"/>
      <c r="AE1006" s="296"/>
      <c r="AF1006" s="296"/>
      <c r="AG1006" s="296"/>
      <c r="AH1006" s="296"/>
      <c r="AI1006" s="296"/>
      <c r="AJ1006" s="296"/>
      <c r="AK1006" s="296"/>
      <c r="AL1006" s="296"/>
      <c r="AM1006" s="296"/>
      <c r="AN1006" s="296"/>
      <c r="AO1006" s="296"/>
      <c r="AP1006" s="296"/>
      <c r="AQ1006" s="296"/>
      <c r="AR1006" s="296"/>
      <c r="AS1006" s="296"/>
      <c r="AT1006" s="296"/>
      <c r="AU1006" s="296"/>
      <c r="AV1006" s="296"/>
      <c r="AW1006" s="296"/>
      <c r="AX1006" s="296"/>
      <c r="AY1006" s="296"/>
      <c r="AZ1006" s="296"/>
      <c r="BA1006" s="296"/>
      <c r="BB1006" s="296"/>
      <c r="BC1006" s="296"/>
      <c r="BD1006" s="296"/>
      <c r="BE1006" s="296"/>
      <c r="BF1006" s="296"/>
      <c r="BG1006" s="296"/>
      <c r="BH1006" s="296"/>
      <c r="BI1006" s="296"/>
      <c r="BJ1006" s="296"/>
    </row>
    <row r="1007" customFormat="false" ht="15.75" hidden="false" customHeight="false" outlineLevel="0" collapsed="false">
      <c r="A1007" s="296"/>
      <c r="B1007" s="296"/>
      <c r="C1007" s="296"/>
      <c r="D1007" s="296"/>
      <c r="E1007" s="296"/>
      <c r="F1007" s="296"/>
      <c r="G1007" s="296"/>
      <c r="H1007" s="296"/>
      <c r="I1007" s="296"/>
      <c r="J1007" s="296"/>
      <c r="K1007" s="296"/>
      <c r="L1007" s="296"/>
      <c r="M1007" s="296"/>
      <c r="N1007" s="296"/>
      <c r="O1007" s="296"/>
      <c r="P1007" s="296"/>
      <c r="Q1007" s="296"/>
      <c r="R1007" s="296"/>
      <c r="S1007" s="296"/>
      <c r="T1007" s="296"/>
      <c r="U1007" s="296"/>
      <c r="V1007" s="347"/>
      <c r="W1007" s="296"/>
      <c r="X1007" s="296"/>
      <c r="Y1007" s="296"/>
      <c r="Z1007" s="296"/>
      <c r="AA1007" s="296"/>
      <c r="AB1007" s="296"/>
      <c r="AC1007" s="296"/>
      <c r="AD1007" s="296"/>
      <c r="AE1007" s="296"/>
      <c r="AF1007" s="296"/>
      <c r="AG1007" s="296"/>
      <c r="AH1007" s="296"/>
      <c r="AI1007" s="296"/>
      <c r="AJ1007" s="296"/>
      <c r="AK1007" s="296"/>
      <c r="AL1007" s="296"/>
      <c r="AM1007" s="296"/>
      <c r="AN1007" s="296"/>
      <c r="AO1007" s="296"/>
      <c r="AP1007" s="296"/>
      <c r="AQ1007" s="296"/>
      <c r="AR1007" s="296"/>
      <c r="AS1007" s="296"/>
      <c r="AT1007" s="296"/>
      <c r="AU1007" s="296"/>
      <c r="AV1007" s="296"/>
      <c r="AW1007" s="296"/>
      <c r="AX1007" s="296"/>
      <c r="AY1007" s="296"/>
      <c r="AZ1007" s="296"/>
      <c r="BA1007" s="296"/>
      <c r="BB1007" s="296"/>
      <c r="BC1007" s="296"/>
      <c r="BD1007" s="296"/>
      <c r="BE1007" s="296"/>
      <c r="BF1007" s="296"/>
      <c r="BG1007" s="296"/>
      <c r="BH1007" s="296"/>
      <c r="BI1007" s="296"/>
      <c r="BJ1007" s="296"/>
    </row>
    <row r="1008" customFormat="false" ht="15.75" hidden="false" customHeight="false" outlineLevel="0" collapsed="false">
      <c r="A1008" s="296"/>
      <c r="B1008" s="296"/>
      <c r="C1008" s="296"/>
      <c r="D1008" s="296"/>
      <c r="E1008" s="296"/>
      <c r="F1008" s="296"/>
      <c r="G1008" s="296"/>
      <c r="H1008" s="296"/>
      <c r="I1008" s="296"/>
      <c r="J1008" s="296"/>
      <c r="K1008" s="296"/>
      <c r="L1008" s="296"/>
      <c r="M1008" s="296"/>
      <c r="N1008" s="296"/>
      <c r="O1008" s="296"/>
      <c r="P1008" s="296"/>
      <c r="Q1008" s="296"/>
      <c r="R1008" s="296"/>
      <c r="S1008" s="296"/>
      <c r="T1008" s="296"/>
      <c r="U1008" s="296"/>
      <c r="V1008" s="347"/>
      <c r="W1008" s="296"/>
      <c r="X1008" s="296"/>
      <c r="Y1008" s="296"/>
      <c r="Z1008" s="296"/>
      <c r="AA1008" s="296"/>
      <c r="AB1008" s="296"/>
      <c r="AC1008" s="296"/>
      <c r="AD1008" s="296"/>
      <c r="AE1008" s="296"/>
      <c r="AF1008" s="296"/>
      <c r="AG1008" s="296"/>
      <c r="AH1008" s="296"/>
      <c r="AI1008" s="296"/>
      <c r="AJ1008" s="296"/>
      <c r="AK1008" s="296"/>
      <c r="AL1008" s="296"/>
      <c r="AM1008" s="296"/>
      <c r="AN1008" s="296"/>
      <c r="AO1008" s="296"/>
      <c r="AP1008" s="296"/>
      <c r="AQ1008" s="296"/>
      <c r="AR1008" s="296"/>
      <c r="AS1008" s="296"/>
      <c r="AT1008" s="296"/>
      <c r="AU1008" s="296"/>
      <c r="AV1008" s="296"/>
      <c r="AW1008" s="296"/>
      <c r="AX1008" s="296"/>
      <c r="AY1008" s="296"/>
      <c r="AZ1008" s="296"/>
      <c r="BA1008" s="296"/>
      <c r="BB1008" s="296"/>
      <c r="BC1008" s="296"/>
      <c r="BD1008" s="296"/>
      <c r="BE1008" s="296"/>
      <c r="BF1008" s="296"/>
      <c r="BG1008" s="296"/>
      <c r="BH1008" s="296"/>
      <c r="BI1008" s="296"/>
      <c r="BJ1008" s="296"/>
    </row>
    <row r="1009" customFormat="false" ht="15.75" hidden="false" customHeight="false" outlineLevel="0" collapsed="false">
      <c r="A1009" s="296"/>
      <c r="B1009" s="296"/>
      <c r="C1009" s="296"/>
      <c r="D1009" s="296"/>
      <c r="E1009" s="296"/>
      <c r="F1009" s="296"/>
      <c r="G1009" s="296"/>
      <c r="H1009" s="296"/>
      <c r="I1009" s="296"/>
      <c r="J1009" s="296"/>
      <c r="K1009" s="296"/>
      <c r="L1009" s="296"/>
      <c r="M1009" s="296"/>
      <c r="N1009" s="296"/>
      <c r="O1009" s="296"/>
      <c r="P1009" s="296"/>
      <c r="Q1009" s="296"/>
      <c r="R1009" s="296"/>
      <c r="S1009" s="296"/>
      <c r="T1009" s="296"/>
      <c r="U1009" s="296"/>
      <c r="V1009" s="347"/>
      <c r="W1009" s="296"/>
      <c r="X1009" s="296"/>
      <c r="Y1009" s="296"/>
      <c r="Z1009" s="296"/>
      <c r="AA1009" s="296"/>
      <c r="AB1009" s="296"/>
      <c r="AC1009" s="296"/>
      <c r="AD1009" s="296"/>
      <c r="AE1009" s="296"/>
      <c r="AF1009" s="296"/>
      <c r="AG1009" s="296"/>
      <c r="AH1009" s="296"/>
      <c r="AI1009" s="296"/>
      <c r="AJ1009" s="296"/>
      <c r="AK1009" s="296"/>
      <c r="AL1009" s="296"/>
      <c r="AM1009" s="296"/>
      <c r="AN1009" s="296"/>
      <c r="AO1009" s="296"/>
      <c r="AP1009" s="296"/>
      <c r="AQ1009" s="296"/>
      <c r="AR1009" s="296"/>
      <c r="AS1009" s="296"/>
      <c r="AT1009" s="296"/>
      <c r="AU1009" s="296"/>
      <c r="AV1009" s="296"/>
      <c r="AW1009" s="296"/>
      <c r="AX1009" s="296"/>
      <c r="AY1009" s="296"/>
      <c r="AZ1009" s="296"/>
      <c r="BA1009" s="296"/>
      <c r="BB1009" s="296"/>
      <c r="BC1009" s="296"/>
      <c r="BD1009" s="296"/>
      <c r="BE1009" s="296"/>
      <c r="BF1009" s="296"/>
      <c r="BG1009" s="296"/>
      <c r="BH1009" s="296"/>
      <c r="BI1009" s="296"/>
      <c r="BJ1009" s="296"/>
    </row>
    <row r="1010" customFormat="false" ht="15.75" hidden="false" customHeight="false" outlineLevel="0" collapsed="false">
      <c r="A1010" s="296"/>
      <c r="B1010" s="296"/>
      <c r="C1010" s="296"/>
      <c r="D1010" s="296"/>
      <c r="E1010" s="296"/>
      <c r="F1010" s="296"/>
      <c r="G1010" s="296"/>
      <c r="H1010" s="296"/>
      <c r="I1010" s="296"/>
      <c r="J1010" s="296"/>
      <c r="K1010" s="296"/>
      <c r="L1010" s="296"/>
      <c r="M1010" s="296"/>
      <c r="N1010" s="296"/>
      <c r="O1010" s="296"/>
      <c r="P1010" s="296"/>
      <c r="Q1010" s="296"/>
      <c r="R1010" s="296"/>
      <c r="S1010" s="296"/>
      <c r="T1010" s="296"/>
      <c r="U1010" s="296"/>
      <c r="V1010" s="347"/>
      <c r="W1010" s="296"/>
      <c r="X1010" s="296"/>
      <c r="Y1010" s="296"/>
      <c r="Z1010" s="296"/>
      <c r="AA1010" s="296"/>
      <c r="AB1010" s="296"/>
      <c r="AC1010" s="296"/>
      <c r="AD1010" s="296"/>
      <c r="AE1010" s="296"/>
      <c r="AF1010" s="296"/>
      <c r="AG1010" s="296"/>
      <c r="AH1010" s="296"/>
      <c r="AI1010" s="296"/>
      <c r="AJ1010" s="296"/>
      <c r="AK1010" s="296"/>
      <c r="AL1010" s="296"/>
      <c r="AM1010" s="296"/>
      <c r="AN1010" s="296"/>
      <c r="AO1010" s="296"/>
      <c r="AP1010" s="296"/>
      <c r="AQ1010" s="296"/>
      <c r="AR1010" s="296"/>
      <c r="AS1010" s="296"/>
      <c r="AT1010" s="296"/>
      <c r="AU1010" s="296"/>
      <c r="AV1010" s="296"/>
      <c r="AW1010" s="296"/>
      <c r="AX1010" s="296"/>
      <c r="AY1010" s="296"/>
      <c r="AZ1010" s="296"/>
      <c r="BA1010" s="296"/>
      <c r="BB1010" s="296"/>
      <c r="BC1010" s="296"/>
      <c r="BD1010" s="296"/>
      <c r="BE1010" s="296"/>
      <c r="BF1010" s="296"/>
      <c r="BG1010" s="296"/>
      <c r="BH1010" s="296"/>
      <c r="BI1010" s="296"/>
      <c r="BJ1010" s="296"/>
    </row>
    <row r="1011" customFormat="false" ht="15.75" hidden="false" customHeight="false" outlineLevel="0" collapsed="false">
      <c r="A1011" s="296"/>
      <c r="B1011" s="296"/>
      <c r="C1011" s="296"/>
      <c r="D1011" s="296"/>
      <c r="E1011" s="296"/>
      <c r="F1011" s="296"/>
      <c r="G1011" s="296"/>
      <c r="H1011" s="296"/>
      <c r="I1011" s="296"/>
      <c r="J1011" s="296"/>
      <c r="K1011" s="296"/>
      <c r="L1011" s="296"/>
      <c r="M1011" s="296"/>
      <c r="N1011" s="296"/>
      <c r="O1011" s="296"/>
      <c r="P1011" s="296"/>
      <c r="Q1011" s="296"/>
      <c r="R1011" s="296"/>
      <c r="S1011" s="296"/>
      <c r="T1011" s="296"/>
      <c r="U1011" s="296"/>
      <c r="V1011" s="347"/>
      <c r="W1011" s="296"/>
      <c r="X1011" s="296"/>
      <c r="Y1011" s="296"/>
      <c r="Z1011" s="296"/>
      <c r="AA1011" s="296"/>
      <c r="AB1011" s="296"/>
      <c r="AC1011" s="296"/>
      <c r="AD1011" s="296"/>
      <c r="AE1011" s="296"/>
      <c r="AF1011" s="296"/>
      <c r="AG1011" s="296"/>
      <c r="AH1011" s="296"/>
      <c r="AI1011" s="296"/>
      <c r="AJ1011" s="296"/>
      <c r="AK1011" s="296"/>
      <c r="AL1011" s="296"/>
      <c r="AM1011" s="296"/>
      <c r="AN1011" s="296"/>
      <c r="AO1011" s="296"/>
      <c r="AP1011" s="296"/>
      <c r="AQ1011" s="296"/>
      <c r="AR1011" s="296"/>
      <c r="AS1011" s="296"/>
      <c r="AT1011" s="296"/>
      <c r="AU1011" s="296"/>
      <c r="AV1011" s="296"/>
      <c r="AW1011" s="296"/>
      <c r="AX1011" s="296"/>
      <c r="AY1011" s="296"/>
      <c r="AZ1011" s="296"/>
      <c r="BA1011" s="296"/>
      <c r="BB1011" s="296"/>
      <c r="BC1011" s="296"/>
      <c r="BD1011" s="296"/>
      <c r="BE1011" s="296"/>
      <c r="BF1011" s="296"/>
      <c r="BG1011" s="296"/>
      <c r="BH1011" s="296"/>
      <c r="BI1011" s="296"/>
      <c r="BJ1011" s="296"/>
    </row>
    <row r="1012" customFormat="false" ht="15.75" hidden="false" customHeight="false" outlineLevel="0" collapsed="false">
      <c r="A1012" s="296"/>
      <c r="B1012" s="296"/>
      <c r="C1012" s="296"/>
      <c r="D1012" s="296"/>
      <c r="E1012" s="296"/>
      <c r="F1012" s="296"/>
      <c r="G1012" s="296"/>
      <c r="H1012" s="296"/>
      <c r="I1012" s="296"/>
      <c r="J1012" s="296"/>
      <c r="K1012" s="296"/>
      <c r="L1012" s="296"/>
      <c r="M1012" s="296"/>
      <c r="N1012" s="296"/>
      <c r="O1012" s="296"/>
      <c r="P1012" s="296"/>
      <c r="Q1012" s="296"/>
      <c r="R1012" s="296"/>
      <c r="S1012" s="296"/>
      <c r="T1012" s="296"/>
      <c r="U1012" s="296"/>
      <c r="V1012" s="347"/>
      <c r="W1012" s="296"/>
      <c r="X1012" s="296"/>
      <c r="Y1012" s="296"/>
      <c r="Z1012" s="296"/>
      <c r="AA1012" s="296"/>
      <c r="AB1012" s="296"/>
      <c r="AC1012" s="296"/>
      <c r="AD1012" s="296"/>
      <c r="AE1012" s="296"/>
      <c r="AF1012" s="296"/>
      <c r="AG1012" s="296"/>
      <c r="AH1012" s="296"/>
      <c r="AI1012" s="296"/>
      <c r="AJ1012" s="296"/>
      <c r="AK1012" s="296"/>
      <c r="AL1012" s="296"/>
      <c r="AM1012" s="296"/>
      <c r="AN1012" s="296"/>
      <c r="AO1012" s="296"/>
      <c r="AP1012" s="296"/>
      <c r="AQ1012" s="296"/>
      <c r="AR1012" s="296"/>
      <c r="AS1012" s="296"/>
      <c r="AT1012" s="296"/>
      <c r="AU1012" s="296"/>
      <c r="AV1012" s="296"/>
      <c r="AW1012" s="296"/>
      <c r="AX1012" s="296"/>
      <c r="AY1012" s="296"/>
      <c r="AZ1012" s="296"/>
      <c r="BA1012" s="296"/>
      <c r="BB1012" s="296"/>
      <c r="BC1012" s="296"/>
      <c r="BD1012" s="296"/>
      <c r="BE1012" s="296"/>
      <c r="BF1012" s="296"/>
      <c r="BG1012" s="296"/>
      <c r="BH1012" s="296"/>
      <c r="BI1012" s="296"/>
      <c r="BJ1012" s="296"/>
    </row>
    <row r="1013" customFormat="false" ht="15.75" hidden="false" customHeight="false" outlineLevel="0" collapsed="false">
      <c r="A1013" s="296"/>
      <c r="B1013" s="296"/>
      <c r="C1013" s="296"/>
      <c r="D1013" s="296"/>
      <c r="E1013" s="296"/>
      <c r="F1013" s="296"/>
      <c r="G1013" s="296"/>
      <c r="H1013" s="296"/>
      <c r="I1013" s="296"/>
      <c r="J1013" s="296"/>
      <c r="K1013" s="296"/>
      <c r="L1013" s="296"/>
      <c r="M1013" s="296"/>
      <c r="N1013" s="296"/>
      <c r="O1013" s="296"/>
      <c r="P1013" s="296"/>
      <c r="Q1013" s="296"/>
      <c r="R1013" s="296"/>
      <c r="S1013" s="296"/>
      <c r="T1013" s="296"/>
      <c r="U1013" s="296"/>
      <c r="V1013" s="347"/>
      <c r="W1013" s="296"/>
      <c r="X1013" s="296"/>
      <c r="Y1013" s="296"/>
      <c r="Z1013" s="296"/>
      <c r="AA1013" s="296"/>
      <c r="AB1013" s="296"/>
      <c r="AC1013" s="296"/>
      <c r="AD1013" s="296"/>
      <c r="AE1013" s="296"/>
      <c r="AF1013" s="296"/>
      <c r="AG1013" s="296"/>
      <c r="AH1013" s="296"/>
      <c r="AI1013" s="296"/>
      <c r="AJ1013" s="296"/>
      <c r="AK1013" s="296"/>
      <c r="AL1013" s="296"/>
      <c r="AM1013" s="296"/>
      <c r="AN1013" s="296"/>
      <c r="AO1013" s="296"/>
      <c r="AP1013" s="296"/>
      <c r="AQ1013" s="296"/>
      <c r="AR1013" s="296"/>
      <c r="AS1013" s="296"/>
      <c r="AT1013" s="296"/>
      <c r="AU1013" s="296"/>
      <c r="AV1013" s="296"/>
      <c r="AW1013" s="296"/>
      <c r="AX1013" s="296"/>
      <c r="AY1013" s="296"/>
      <c r="AZ1013" s="296"/>
      <c r="BA1013" s="296"/>
      <c r="BB1013" s="296"/>
      <c r="BC1013" s="296"/>
      <c r="BD1013" s="296"/>
      <c r="BE1013" s="296"/>
      <c r="BF1013" s="296"/>
      <c r="BG1013" s="296"/>
      <c r="BH1013" s="296"/>
      <c r="BI1013" s="296"/>
      <c r="BJ1013" s="296"/>
    </row>
    <row r="1014" customFormat="false" ht="15.75" hidden="false" customHeight="false" outlineLevel="0" collapsed="false">
      <c r="A1014" s="296"/>
      <c r="B1014" s="296"/>
      <c r="C1014" s="296"/>
      <c r="D1014" s="296"/>
      <c r="E1014" s="296"/>
      <c r="F1014" s="296"/>
      <c r="G1014" s="296"/>
      <c r="H1014" s="296"/>
      <c r="I1014" s="296"/>
      <c r="J1014" s="296"/>
      <c r="K1014" s="296"/>
      <c r="L1014" s="296"/>
      <c r="M1014" s="296"/>
      <c r="N1014" s="296"/>
      <c r="O1014" s="296"/>
      <c r="P1014" s="296"/>
      <c r="Q1014" s="296"/>
      <c r="R1014" s="296"/>
      <c r="S1014" s="296"/>
      <c r="T1014" s="296"/>
      <c r="U1014" s="296"/>
      <c r="V1014" s="347"/>
      <c r="W1014" s="296"/>
      <c r="X1014" s="296"/>
      <c r="Y1014" s="296"/>
      <c r="Z1014" s="296"/>
      <c r="AA1014" s="296"/>
      <c r="AB1014" s="296"/>
      <c r="AC1014" s="296"/>
      <c r="AD1014" s="296"/>
      <c r="AE1014" s="296"/>
      <c r="AF1014" s="296"/>
      <c r="AG1014" s="296"/>
      <c r="AH1014" s="296"/>
      <c r="AI1014" s="296"/>
      <c r="AJ1014" s="296"/>
      <c r="AK1014" s="296"/>
      <c r="AL1014" s="296"/>
      <c r="AM1014" s="296"/>
      <c r="AN1014" s="296"/>
      <c r="AO1014" s="296"/>
      <c r="AP1014" s="296"/>
      <c r="AQ1014" s="296"/>
      <c r="AR1014" s="296"/>
      <c r="AS1014" s="296"/>
      <c r="AT1014" s="296"/>
      <c r="AU1014" s="296"/>
      <c r="AV1014" s="296"/>
      <c r="AW1014" s="296"/>
      <c r="AX1014" s="296"/>
      <c r="AY1014" s="296"/>
      <c r="AZ1014" s="296"/>
      <c r="BA1014" s="296"/>
      <c r="BB1014" s="296"/>
      <c r="BC1014" s="296"/>
      <c r="BD1014" s="296"/>
      <c r="BE1014" s="296"/>
      <c r="BF1014" s="296"/>
      <c r="BG1014" s="296"/>
      <c r="BH1014" s="296"/>
      <c r="BI1014" s="296"/>
      <c r="BJ1014" s="296"/>
    </row>
    <row r="1015" customFormat="false" ht="15.75" hidden="false" customHeight="false" outlineLevel="0" collapsed="false">
      <c r="A1015" s="296"/>
      <c r="B1015" s="296"/>
      <c r="C1015" s="296"/>
      <c r="D1015" s="296"/>
      <c r="E1015" s="296"/>
      <c r="F1015" s="296"/>
      <c r="G1015" s="296"/>
      <c r="H1015" s="296"/>
      <c r="I1015" s="296"/>
      <c r="J1015" s="296"/>
      <c r="K1015" s="296"/>
      <c r="L1015" s="296"/>
      <c r="M1015" s="296"/>
      <c r="N1015" s="296"/>
      <c r="O1015" s="296"/>
      <c r="P1015" s="296"/>
      <c r="Q1015" s="296"/>
      <c r="R1015" s="296"/>
      <c r="S1015" s="296"/>
      <c r="T1015" s="296"/>
      <c r="U1015" s="296"/>
      <c r="V1015" s="347"/>
      <c r="W1015" s="296"/>
      <c r="X1015" s="296"/>
      <c r="Y1015" s="296"/>
      <c r="Z1015" s="296"/>
      <c r="AA1015" s="296"/>
      <c r="AB1015" s="296"/>
      <c r="AC1015" s="296"/>
      <c r="AD1015" s="296"/>
      <c r="AE1015" s="296"/>
      <c r="AF1015" s="296"/>
      <c r="AG1015" s="296"/>
      <c r="AH1015" s="296"/>
      <c r="AI1015" s="296"/>
      <c r="AJ1015" s="296"/>
      <c r="AK1015" s="296"/>
      <c r="AL1015" s="296"/>
      <c r="AM1015" s="296"/>
      <c r="AN1015" s="296"/>
      <c r="AO1015" s="296"/>
      <c r="AP1015" s="296"/>
      <c r="AQ1015" s="296"/>
      <c r="AR1015" s="296"/>
      <c r="AS1015" s="296"/>
      <c r="AT1015" s="296"/>
      <c r="AU1015" s="296"/>
      <c r="AV1015" s="296"/>
      <c r="AW1015" s="296"/>
      <c r="AX1015" s="296"/>
      <c r="AY1015" s="296"/>
      <c r="AZ1015" s="296"/>
      <c r="BA1015" s="296"/>
      <c r="BB1015" s="296"/>
      <c r="BC1015" s="296"/>
      <c r="BD1015" s="296"/>
      <c r="BE1015" s="296"/>
      <c r="BF1015" s="296"/>
      <c r="BG1015" s="296"/>
      <c r="BH1015" s="296"/>
      <c r="BI1015" s="296"/>
      <c r="BJ1015" s="296"/>
    </row>
    <row r="1016" customFormat="false" ht="15.75" hidden="false" customHeight="false" outlineLevel="0" collapsed="false">
      <c r="A1016" s="296"/>
      <c r="B1016" s="296"/>
      <c r="C1016" s="296"/>
      <c r="D1016" s="296"/>
      <c r="E1016" s="296"/>
      <c r="F1016" s="296"/>
      <c r="G1016" s="296"/>
      <c r="H1016" s="296"/>
      <c r="I1016" s="296"/>
      <c r="J1016" s="296"/>
      <c r="K1016" s="296"/>
      <c r="L1016" s="296"/>
      <c r="M1016" s="296"/>
      <c r="N1016" s="296"/>
      <c r="O1016" s="296"/>
      <c r="P1016" s="296"/>
      <c r="Q1016" s="296"/>
      <c r="R1016" s="296"/>
      <c r="S1016" s="296"/>
      <c r="T1016" s="296"/>
      <c r="U1016" s="296"/>
      <c r="V1016" s="347"/>
      <c r="W1016" s="296"/>
      <c r="X1016" s="296"/>
      <c r="Y1016" s="296"/>
      <c r="Z1016" s="296"/>
      <c r="AA1016" s="296"/>
      <c r="AB1016" s="296"/>
      <c r="AC1016" s="296"/>
      <c r="AD1016" s="296"/>
      <c r="AE1016" s="296"/>
      <c r="AF1016" s="296"/>
      <c r="AG1016" s="296"/>
      <c r="AH1016" s="296"/>
      <c r="AI1016" s="296"/>
      <c r="AJ1016" s="296"/>
      <c r="AK1016" s="296"/>
      <c r="AL1016" s="296"/>
      <c r="AM1016" s="296"/>
      <c r="AN1016" s="296"/>
      <c r="AO1016" s="296"/>
      <c r="AP1016" s="296"/>
      <c r="AQ1016" s="296"/>
      <c r="AR1016" s="296"/>
      <c r="AS1016" s="296"/>
      <c r="AT1016" s="296"/>
      <c r="AU1016" s="296"/>
      <c r="AV1016" s="296"/>
      <c r="AW1016" s="296"/>
      <c r="AX1016" s="296"/>
      <c r="AY1016" s="296"/>
      <c r="AZ1016" s="296"/>
      <c r="BA1016" s="296"/>
      <c r="BB1016" s="296"/>
      <c r="BC1016" s="296"/>
      <c r="BD1016" s="296"/>
      <c r="BE1016" s="296"/>
      <c r="BF1016" s="296"/>
      <c r="BG1016" s="296"/>
      <c r="BH1016" s="296"/>
      <c r="BI1016" s="296"/>
      <c r="BJ1016" s="296"/>
    </row>
    <row r="1017" customFormat="false" ht="15.75" hidden="false" customHeight="false" outlineLevel="0" collapsed="false">
      <c r="A1017" s="296"/>
      <c r="B1017" s="296"/>
      <c r="C1017" s="296"/>
      <c r="D1017" s="296"/>
      <c r="E1017" s="296"/>
      <c r="F1017" s="296"/>
      <c r="G1017" s="296"/>
      <c r="H1017" s="296"/>
      <c r="I1017" s="296"/>
      <c r="J1017" s="296"/>
      <c r="K1017" s="296"/>
      <c r="L1017" s="296"/>
      <c r="M1017" s="296"/>
      <c r="N1017" s="296"/>
      <c r="O1017" s="296"/>
      <c r="P1017" s="296"/>
      <c r="Q1017" s="296"/>
      <c r="R1017" s="296"/>
      <c r="S1017" s="296"/>
      <c r="T1017" s="296"/>
      <c r="U1017" s="296"/>
      <c r="V1017" s="347"/>
      <c r="W1017" s="296"/>
      <c r="X1017" s="296"/>
      <c r="Y1017" s="296"/>
      <c r="Z1017" s="296"/>
      <c r="AA1017" s="296"/>
      <c r="AB1017" s="296"/>
      <c r="AC1017" s="296"/>
      <c r="AD1017" s="296"/>
      <c r="AE1017" s="296"/>
      <c r="AF1017" s="296"/>
      <c r="AG1017" s="296"/>
      <c r="AH1017" s="296"/>
      <c r="AI1017" s="296"/>
      <c r="AJ1017" s="296"/>
      <c r="AK1017" s="296"/>
      <c r="AL1017" s="296"/>
      <c r="AM1017" s="296"/>
      <c r="AN1017" s="296"/>
      <c r="AO1017" s="296"/>
      <c r="AP1017" s="296"/>
      <c r="AQ1017" s="296"/>
      <c r="AR1017" s="296"/>
      <c r="AS1017" s="296"/>
      <c r="AT1017" s="296"/>
      <c r="AU1017" s="296"/>
      <c r="AV1017" s="296"/>
      <c r="AW1017" s="296"/>
      <c r="AX1017" s="296"/>
      <c r="AY1017" s="296"/>
      <c r="AZ1017" s="296"/>
      <c r="BA1017" s="296"/>
      <c r="BB1017" s="296"/>
      <c r="BC1017" s="296"/>
      <c r="BD1017" s="296"/>
      <c r="BE1017" s="296"/>
      <c r="BF1017" s="296"/>
      <c r="BG1017" s="296"/>
      <c r="BH1017" s="296"/>
      <c r="BI1017" s="296"/>
      <c r="BJ1017" s="296"/>
    </row>
    <row r="1018" customFormat="false" ht="15.75" hidden="false" customHeight="false" outlineLevel="0" collapsed="false">
      <c r="A1018" s="296"/>
      <c r="B1018" s="296"/>
      <c r="C1018" s="296"/>
      <c r="D1018" s="296"/>
      <c r="E1018" s="296"/>
      <c r="F1018" s="296"/>
      <c r="G1018" s="296"/>
      <c r="H1018" s="296"/>
      <c r="I1018" s="296"/>
      <c r="J1018" s="296"/>
      <c r="K1018" s="296"/>
      <c r="L1018" s="296"/>
      <c r="M1018" s="296"/>
      <c r="N1018" s="296"/>
      <c r="O1018" s="296"/>
      <c r="P1018" s="296"/>
      <c r="Q1018" s="296"/>
      <c r="R1018" s="296"/>
      <c r="S1018" s="296"/>
      <c r="T1018" s="296"/>
      <c r="U1018" s="296"/>
      <c r="V1018" s="347"/>
      <c r="W1018" s="296"/>
      <c r="X1018" s="296"/>
      <c r="Y1018" s="296"/>
      <c r="Z1018" s="296"/>
      <c r="AA1018" s="296"/>
      <c r="AB1018" s="296"/>
      <c r="AC1018" s="296"/>
      <c r="AD1018" s="296"/>
      <c r="AE1018" s="296"/>
      <c r="AF1018" s="296"/>
      <c r="AG1018" s="296"/>
      <c r="AH1018" s="296"/>
      <c r="AI1018" s="296"/>
      <c r="AJ1018" s="296"/>
      <c r="AK1018" s="296"/>
      <c r="AL1018" s="296"/>
      <c r="AM1018" s="296"/>
      <c r="AN1018" s="296"/>
      <c r="AO1018" s="296"/>
      <c r="AP1018" s="296"/>
      <c r="AQ1018" s="296"/>
      <c r="AR1018" s="296"/>
      <c r="AS1018" s="296"/>
      <c r="AT1018" s="296"/>
      <c r="AU1018" s="296"/>
      <c r="AV1018" s="296"/>
      <c r="AW1018" s="296"/>
      <c r="AX1018" s="296"/>
      <c r="AY1018" s="296"/>
      <c r="AZ1018" s="296"/>
      <c r="BA1018" s="296"/>
      <c r="BB1018" s="296"/>
      <c r="BC1018" s="296"/>
      <c r="BD1018" s="296"/>
      <c r="BE1018" s="296"/>
      <c r="BF1018" s="296"/>
      <c r="BG1018" s="296"/>
      <c r="BH1018" s="296"/>
      <c r="BI1018" s="296"/>
      <c r="BJ1018" s="296"/>
    </row>
    <row r="1019" customFormat="false" ht="15.75" hidden="false" customHeight="false" outlineLevel="0" collapsed="false">
      <c r="A1019" s="296"/>
      <c r="B1019" s="296"/>
      <c r="C1019" s="296"/>
      <c r="D1019" s="296"/>
      <c r="E1019" s="296"/>
      <c r="F1019" s="296"/>
      <c r="G1019" s="296"/>
      <c r="H1019" s="296"/>
      <c r="I1019" s="296"/>
      <c r="J1019" s="296"/>
      <c r="K1019" s="296"/>
      <c r="L1019" s="296"/>
      <c r="M1019" s="296"/>
      <c r="N1019" s="296"/>
      <c r="O1019" s="296"/>
      <c r="P1019" s="296"/>
      <c r="Q1019" s="296"/>
      <c r="R1019" s="296"/>
      <c r="S1019" s="296"/>
      <c r="T1019" s="296"/>
      <c r="U1019" s="296"/>
      <c r="V1019" s="347"/>
      <c r="W1019" s="296"/>
      <c r="X1019" s="296"/>
      <c r="Y1019" s="296"/>
      <c r="Z1019" s="296"/>
      <c r="AA1019" s="296"/>
      <c r="AB1019" s="296"/>
      <c r="AC1019" s="296"/>
      <c r="AD1019" s="296"/>
      <c r="AE1019" s="296"/>
      <c r="AF1019" s="296"/>
      <c r="AG1019" s="296"/>
      <c r="AH1019" s="296"/>
      <c r="AI1019" s="296"/>
      <c r="AJ1019" s="296"/>
      <c r="AK1019" s="296"/>
      <c r="AL1019" s="296"/>
      <c r="AM1019" s="296"/>
      <c r="AN1019" s="296"/>
      <c r="AO1019" s="296"/>
      <c r="AP1019" s="296"/>
      <c r="AQ1019" s="296"/>
      <c r="AR1019" s="296"/>
      <c r="AS1019" s="296"/>
      <c r="AT1019" s="296"/>
      <c r="AU1019" s="296"/>
      <c r="AV1019" s="296"/>
      <c r="AW1019" s="296"/>
      <c r="AX1019" s="296"/>
      <c r="AY1019" s="296"/>
      <c r="AZ1019" s="296"/>
      <c r="BA1019" s="296"/>
      <c r="BB1019" s="296"/>
      <c r="BC1019" s="296"/>
      <c r="BD1019" s="296"/>
      <c r="BE1019" s="296"/>
      <c r="BF1019" s="296"/>
      <c r="BG1019" s="296"/>
      <c r="BH1019" s="296"/>
      <c r="BI1019" s="296"/>
      <c r="BJ1019" s="296"/>
    </row>
    <row r="1020" customFormat="false" ht="15.75" hidden="false" customHeight="false" outlineLevel="0" collapsed="false">
      <c r="A1020" s="296"/>
      <c r="B1020" s="296"/>
      <c r="C1020" s="296"/>
      <c r="D1020" s="296"/>
      <c r="E1020" s="296"/>
      <c r="F1020" s="296"/>
      <c r="G1020" s="296"/>
      <c r="H1020" s="296"/>
      <c r="I1020" s="296"/>
      <c r="J1020" s="296"/>
      <c r="K1020" s="296"/>
      <c r="L1020" s="296"/>
      <c r="M1020" s="296"/>
      <c r="N1020" s="296"/>
      <c r="O1020" s="296"/>
      <c r="P1020" s="296"/>
      <c r="Q1020" s="296"/>
      <c r="R1020" s="296"/>
      <c r="S1020" s="296"/>
      <c r="T1020" s="296"/>
      <c r="U1020" s="296"/>
      <c r="V1020" s="347"/>
      <c r="W1020" s="296"/>
      <c r="X1020" s="296"/>
      <c r="Y1020" s="296"/>
      <c r="Z1020" s="296"/>
      <c r="AA1020" s="296"/>
      <c r="AB1020" s="296"/>
      <c r="AC1020" s="296"/>
      <c r="AD1020" s="296"/>
      <c r="AE1020" s="296"/>
      <c r="AF1020" s="296"/>
      <c r="AG1020" s="296"/>
      <c r="AH1020" s="296"/>
      <c r="AI1020" s="296"/>
      <c r="AJ1020" s="296"/>
      <c r="AK1020" s="296"/>
      <c r="AL1020" s="296"/>
      <c r="AM1020" s="296"/>
      <c r="AN1020" s="296"/>
      <c r="AO1020" s="296"/>
      <c r="AP1020" s="296"/>
      <c r="AQ1020" s="296"/>
      <c r="AR1020" s="296"/>
      <c r="AS1020" s="296"/>
      <c r="AT1020" s="296"/>
      <c r="AU1020" s="296"/>
      <c r="AV1020" s="296"/>
      <c r="AW1020" s="296"/>
      <c r="AX1020" s="296"/>
      <c r="AY1020" s="296"/>
      <c r="AZ1020" s="296"/>
      <c r="BA1020" s="296"/>
      <c r="BB1020" s="296"/>
      <c r="BC1020" s="296"/>
      <c r="BD1020" s="296"/>
      <c r="BE1020" s="296"/>
      <c r="BF1020" s="296"/>
      <c r="BG1020" s="296"/>
      <c r="BH1020" s="296"/>
      <c r="BI1020" s="296"/>
      <c r="BJ1020" s="296"/>
    </row>
    <row r="1021" customFormat="false" ht="15.75" hidden="false" customHeight="false" outlineLevel="0" collapsed="false">
      <c r="A1021" s="296"/>
      <c r="B1021" s="296"/>
      <c r="C1021" s="296"/>
      <c r="D1021" s="296"/>
      <c r="E1021" s="296"/>
      <c r="F1021" s="296"/>
      <c r="G1021" s="296"/>
      <c r="H1021" s="296"/>
      <c r="I1021" s="296"/>
      <c r="J1021" s="296"/>
      <c r="K1021" s="296"/>
      <c r="L1021" s="296"/>
      <c r="M1021" s="296"/>
      <c r="N1021" s="296"/>
      <c r="O1021" s="296"/>
      <c r="P1021" s="296"/>
      <c r="Q1021" s="296"/>
      <c r="R1021" s="296"/>
      <c r="S1021" s="296"/>
      <c r="T1021" s="296"/>
      <c r="U1021" s="296"/>
      <c r="V1021" s="347"/>
      <c r="W1021" s="296"/>
      <c r="X1021" s="296"/>
      <c r="Y1021" s="296"/>
      <c r="Z1021" s="296"/>
      <c r="AA1021" s="296"/>
      <c r="AB1021" s="296"/>
      <c r="AC1021" s="296"/>
      <c r="AD1021" s="296"/>
      <c r="AE1021" s="296"/>
      <c r="AF1021" s="296"/>
      <c r="AG1021" s="296"/>
      <c r="AH1021" s="296"/>
      <c r="AI1021" s="296"/>
      <c r="AJ1021" s="296"/>
      <c r="AK1021" s="296"/>
      <c r="AL1021" s="296"/>
      <c r="AM1021" s="296"/>
      <c r="AN1021" s="296"/>
      <c r="AO1021" s="296"/>
      <c r="AP1021" s="296"/>
      <c r="AQ1021" s="296"/>
      <c r="AR1021" s="296"/>
      <c r="AS1021" s="296"/>
      <c r="AT1021" s="296"/>
      <c r="AU1021" s="296"/>
      <c r="AV1021" s="296"/>
      <c r="AW1021" s="296"/>
      <c r="AX1021" s="296"/>
      <c r="AY1021" s="296"/>
      <c r="AZ1021" s="296"/>
      <c r="BA1021" s="296"/>
      <c r="BB1021" s="296"/>
      <c r="BC1021" s="296"/>
      <c r="BD1021" s="296"/>
      <c r="BE1021" s="296"/>
      <c r="BF1021" s="296"/>
      <c r="BG1021" s="296"/>
      <c r="BH1021" s="296"/>
      <c r="BI1021" s="296"/>
      <c r="BJ1021" s="296"/>
    </row>
    <row r="1022" customFormat="false" ht="15.75" hidden="false" customHeight="false" outlineLevel="0" collapsed="false">
      <c r="A1022" s="296"/>
      <c r="B1022" s="296"/>
      <c r="C1022" s="296"/>
      <c r="D1022" s="296"/>
      <c r="E1022" s="296"/>
      <c r="F1022" s="296"/>
      <c r="G1022" s="296"/>
      <c r="H1022" s="296"/>
      <c r="I1022" s="296"/>
      <c r="J1022" s="296"/>
      <c r="K1022" s="296"/>
      <c r="L1022" s="296"/>
      <c r="M1022" s="296"/>
      <c r="N1022" s="296"/>
      <c r="O1022" s="296"/>
      <c r="P1022" s="296"/>
      <c r="Q1022" s="296"/>
      <c r="R1022" s="296"/>
      <c r="S1022" s="296"/>
      <c r="T1022" s="296"/>
      <c r="U1022" s="296"/>
      <c r="V1022" s="347"/>
      <c r="W1022" s="296"/>
      <c r="X1022" s="296"/>
      <c r="Y1022" s="296"/>
      <c r="Z1022" s="296"/>
      <c r="AA1022" s="296"/>
      <c r="AB1022" s="296"/>
      <c r="AC1022" s="296"/>
      <c r="AD1022" s="296"/>
      <c r="AE1022" s="296"/>
      <c r="AF1022" s="296"/>
      <c r="AG1022" s="296"/>
      <c r="AH1022" s="296"/>
      <c r="AI1022" s="296"/>
      <c r="AJ1022" s="296"/>
      <c r="AK1022" s="296"/>
      <c r="AL1022" s="296"/>
      <c r="AM1022" s="296"/>
      <c r="AN1022" s="296"/>
      <c r="AO1022" s="296"/>
      <c r="AP1022" s="296"/>
      <c r="AQ1022" s="296"/>
      <c r="AR1022" s="296"/>
      <c r="AS1022" s="296"/>
      <c r="AT1022" s="296"/>
      <c r="AU1022" s="296"/>
      <c r="AV1022" s="296"/>
      <c r="AW1022" s="296"/>
      <c r="AX1022" s="296"/>
      <c r="AY1022" s="296"/>
      <c r="AZ1022" s="296"/>
      <c r="BA1022" s="296"/>
      <c r="BB1022" s="296"/>
      <c r="BC1022" s="296"/>
      <c r="BD1022" s="296"/>
      <c r="BE1022" s="296"/>
      <c r="BF1022" s="296"/>
      <c r="BG1022" s="296"/>
      <c r="BH1022" s="296"/>
      <c r="BI1022" s="296"/>
      <c r="BJ1022" s="296"/>
    </row>
    <row r="1023" customFormat="false" ht="15.75" hidden="false" customHeight="false" outlineLevel="0" collapsed="false">
      <c r="A1023" s="296"/>
      <c r="B1023" s="296"/>
      <c r="C1023" s="296"/>
      <c r="D1023" s="296"/>
      <c r="E1023" s="296"/>
      <c r="F1023" s="296"/>
      <c r="G1023" s="296"/>
      <c r="H1023" s="296"/>
      <c r="I1023" s="296"/>
      <c r="J1023" s="296"/>
      <c r="K1023" s="296"/>
      <c r="L1023" s="296"/>
      <c r="M1023" s="296"/>
      <c r="N1023" s="296"/>
      <c r="O1023" s="296"/>
      <c r="P1023" s="296"/>
      <c r="Q1023" s="296"/>
      <c r="R1023" s="296"/>
      <c r="S1023" s="296"/>
      <c r="T1023" s="296"/>
      <c r="U1023" s="296"/>
      <c r="V1023" s="347"/>
      <c r="W1023" s="296"/>
      <c r="X1023" s="296"/>
      <c r="Y1023" s="296"/>
      <c r="Z1023" s="296"/>
      <c r="AA1023" s="296"/>
      <c r="AB1023" s="296"/>
      <c r="AC1023" s="296"/>
      <c r="AD1023" s="296"/>
      <c r="AE1023" s="296"/>
      <c r="AF1023" s="296"/>
      <c r="AG1023" s="296"/>
      <c r="AH1023" s="296"/>
      <c r="AI1023" s="296"/>
      <c r="AJ1023" s="296"/>
      <c r="AK1023" s="296"/>
      <c r="AL1023" s="296"/>
      <c r="AM1023" s="296"/>
      <c r="AN1023" s="296"/>
      <c r="AO1023" s="296"/>
      <c r="AP1023" s="296"/>
      <c r="AQ1023" s="296"/>
      <c r="AR1023" s="296"/>
      <c r="AS1023" s="296"/>
      <c r="AT1023" s="296"/>
      <c r="AU1023" s="296"/>
      <c r="AV1023" s="296"/>
      <c r="AW1023" s="296"/>
      <c r="AX1023" s="296"/>
      <c r="AY1023" s="296"/>
      <c r="AZ1023" s="296"/>
      <c r="BA1023" s="296"/>
      <c r="BB1023" s="296"/>
      <c r="BC1023" s="296"/>
      <c r="BD1023" s="296"/>
      <c r="BE1023" s="296"/>
      <c r="BF1023" s="296"/>
      <c r="BG1023" s="296"/>
      <c r="BH1023" s="296"/>
      <c r="BI1023" s="296"/>
      <c r="BJ1023" s="296"/>
    </row>
    <row r="1024" customFormat="false" ht="15.75" hidden="false" customHeight="false" outlineLevel="0" collapsed="false">
      <c r="A1024" s="296"/>
      <c r="B1024" s="296"/>
      <c r="C1024" s="296"/>
      <c r="D1024" s="296"/>
      <c r="E1024" s="296"/>
      <c r="F1024" s="296"/>
      <c r="G1024" s="296"/>
      <c r="H1024" s="296"/>
      <c r="I1024" s="296"/>
      <c r="J1024" s="296"/>
      <c r="K1024" s="296"/>
      <c r="L1024" s="296"/>
      <c r="M1024" s="296"/>
      <c r="N1024" s="296"/>
      <c r="O1024" s="296"/>
      <c r="P1024" s="296"/>
      <c r="Q1024" s="296"/>
      <c r="R1024" s="296"/>
      <c r="S1024" s="296"/>
      <c r="T1024" s="296"/>
      <c r="U1024" s="296"/>
      <c r="V1024" s="347"/>
      <c r="W1024" s="296"/>
      <c r="X1024" s="296"/>
      <c r="Y1024" s="296"/>
      <c r="Z1024" s="296"/>
      <c r="AA1024" s="296"/>
      <c r="AB1024" s="296"/>
      <c r="AC1024" s="296"/>
      <c r="AD1024" s="296"/>
      <c r="AE1024" s="296"/>
      <c r="AF1024" s="296"/>
      <c r="AG1024" s="296"/>
      <c r="AH1024" s="296"/>
      <c r="AI1024" s="296"/>
      <c r="AJ1024" s="296"/>
      <c r="AK1024" s="296"/>
      <c r="AL1024" s="296"/>
      <c r="AM1024" s="296"/>
      <c r="AN1024" s="296"/>
      <c r="AO1024" s="296"/>
      <c r="AP1024" s="296"/>
      <c r="AQ1024" s="296"/>
      <c r="AR1024" s="296"/>
      <c r="AS1024" s="296"/>
      <c r="AT1024" s="296"/>
      <c r="AU1024" s="296"/>
      <c r="AV1024" s="296"/>
      <c r="AW1024" s="296"/>
      <c r="AX1024" s="296"/>
      <c r="AY1024" s="296"/>
      <c r="AZ1024" s="296"/>
      <c r="BA1024" s="296"/>
      <c r="BB1024" s="296"/>
      <c r="BC1024" s="296"/>
      <c r="BD1024" s="296"/>
      <c r="BE1024" s="296"/>
      <c r="BF1024" s="296"/>
      <c r="BG1024" s="296"/>
      <c r="BH1024" s="296"/>
      <c r="BI1024" s="296"/>
      <c r="BJ1024" s="296"/>
    </row>
    <row r="1025" customFormat="false" ht="15.75" hidden="false" customHeight="false" outlineLevel="0" collapsed="false">
      <c r="A1025" s="296"/>
      <c r="B1025" s="296"/>
      <c r="C1025" s="296"/>
      <c r="D1025" s="296"/>
      <c r="E1025" s="296"/>
      <c r="F1025" s="296"/>
      <c r="G1025" s="296"/>
      <c r="H1025" s="296"/>
      <c r="I1025" s="296"/>
      <c r="J1025" s="296"/>
      <c r="K1025" s="296"/>
      <c r="L1025" s="296"/>
      <c r="M1025" s="296"/>
      <c r="N1025" s="296"/>
      <c r="O1025" s="296"/>
      <c r="P1025" s="296"/>
      <c r="Q1025" s="296"/>
      <c r="R1025" s="296"/>
      <c r="S1025" s="296"/>
      <c r="T1025" s="296"/>
      <c r="U1025" s="296"/>
      <c r="V1025" s="347"/>
      <c r="W1025" s="296"/>
      <c r="X1025" s="296"/>
      <c r="Y1025" s="296"/>
      <c r="Z1025" s="296"/>
      <c r="AA1025" s="296"/>
      <c r="AB1025" s="296"/>
      <c r="AC1025" s="296"/>
      <c r="AD1025" s="296"/>
      <c r="AE1025" s="296"/>
      <c r="AF1025" s="296"/>
      <c r="AG1025" s="296"/>
      <c r="AH1025" s="296"/>
      <c r="AI1025" s="296"/>
      <c r="AJ1025" s="296"/>
      <c r="AK1025" s="296"/>
      <c r="AL1025" s="296"/>
      <c r="AM1025" s="296"/>
      <c r="AN1025" s="296"/>
      <c r="AO1025" s="296"/>
      <c r="AP1025" s="296"/>
      <c r="AQ1025" s="296"/>
      <c r="AR1025" s="296"/>
      <c r="AS1025" s="296"/>
      <c r="AT1025" s="296"/>
      <c r="AU1025" s="296"/>
      <c r="AV1025" s="296"/>
      <c r="AW1025" s="296"/>
      <c r="AX1025" s="296"/>
      <c r="AY1025" s="296"/>
      <c r="AZ1025" s="296"/>
      <c r="BA1025" s="296"/>
      <c r="BB1025" s="296"/>
      <c r="BC1025" s="296"/>
      <c r="BD1025" s="296"/>
      <c r="BE1025" s="296"/>
      <c r="BF1025" s="296"/>
      <c r="BG1025" s="296"/>
      <c r="BH1025" s="296"/>
      <c r="BI1025" s="296"/>
      <c r="BJ1025" s="296"/>
    </row>
    <row r="1026" customFormat="false" ht="15.75" hidden="false" customHeight="false" outlineLevel="0" collapsed="false">
      <c r="A1026" s="296"/>
      <c r="B1026" s="296"/>
      <c r="C1026" s="296"/>
      <c r="D1026" s="296"/>
      <c r="E1026" s="296"/>
      <c r="F1026" s="296"/>
      <c r="G1026" s="296"/>
      <c r="H1026" s="296"/>
      <c r="I1026" s="296"/>
      <c r="J1026" s="296"/>
      <c r="K1026" s="296"/>
      <c r="L1026" s="296"/>
      <c r="M1026" s="296"/>
      <c r="N1026" s="296"/>
      <c r="O1026" s="296"/>
      <c r="P1026" s="296"/>
      <c r="Q1026" s="296"/>
      <c r="R1026" s="296"/>
      <c r="S1026" s="296"/>
      <c r="T1026" s="296"/>
      <c r="U1026" s="296"/>
      <c r="V1026" s="347"/>
      <c r="W1026" s="296"/>
      <c r="X1026" s="296"/>
      <c r="Y1026" s="296"/>
      <c r="Z1026" s="296"/>
      <c r="AA1026" s="296"/>
      <c r="AB1026" s="296"/>
      <c r="AC1026" s="296"/>
      <c r="AD1026" s="296"/>
      <c r="AE1026" s="296"/>
      <c r="AF1026" s="296"/>
      <c r="AG1026" s="296"/>
      <c r="AH1026" s="296"/>
      <c r="AI1026" s="296"/>
      <c r="AJ1026" s="296"/>
      <c r="AK1026" s="296"/>
      <c r="AL1026" s="296"/>
      <c r="AM1026" s="296"/>
      <c r="AN1026" s="296"/>
      <c r="AO1026" s="296"/>
      <c r="AP1026" s="296"/>
      <c r="AQ1026" s="296"/>
      <c r="AR1026" s="296"/>
      <c r="AS1026" s="296"/>
      <c r="AT1026" s="296"/>
      <c r="AU1026" s="296"/>
      <c r="AV1026" s="296"/>
      <c r="AW1026" s="296"/>
      <c r="AX1026" s="296"/>
      <c r="AY1026" s="296"/>
      <c r="AZ1026" s="296"/>
      <c r="BA1026" s="296"/>
      <c r="BB1026" s="296"/>
      <c r="BC1026" s="296"/>
      <c r="BD1026" s="296"/>
      <c r="BE1026" s="296"/>
      <c r="BF1026" s="296"/>
      <c r="BG1026" s="296"/>
      <c r="BH1026" s="296"/>
      <c r="BI1026" s="296"/>
      <c r="BJ1026" s="296"/>
    </row>
    <row r="1027" customFormat="false" ht="15.75" hidden="false" customHeight="false" outlineLevel="0" collapsed="false">
      <c r="A1027" s="296"/>
      <c r="B1027" s="296"/>
      <c r="C1027" s="296"/>
      <c r="D1027" s="296"/>
      <c r="E1027" s="296"/>
      <c r="F1027" s="296"/>
      <c r="G1027" s="296"/>
      <c r="H1027" s="296"/>
      <c r="I1027" s="296"/>
      <c r="J1027" s="296"/>
      <c r="K1027" s="296"/>
      <c r="L1027" s="296"/>
      <c r="M1027" s="296"/>
      <c r="N1027" s="296"/>
      <c r="O1027" s="296"/>
      <c r="P1027" s="296"/>
      <c r="Q1027" s="296"/>
      <c r="R1027" s="296"/>
      <c r="S1027" s="296"/>
      <c r="T1027" s="296"/>
      <c r="U1027" s="296"/>
      <c r="V1027" s="347"/>
      <c r="W1027" s="296"/>
      <c r="X1027" s="296"/>
      <c r="Y1027" s="296"/>
      <c r="Z1027" s="296"/>
      <c r="AA1027" s="296"/>
      <c r="AB1027" s="296"/>
      <c r="AC1027" s="296"/>
      <c r="AD1027" s="296"/>
      <c r="AE1027" s="296"/>
      <c r="AF1027" s="296"/>
      <c r="AG1027" s="296"/>
      <c r="AH1027" s="296"/>
      <c r="AI1027" s="296"/>
      <c r="AJ1027" s="296"/>
      <c r="AK1027" s="296"/>
      <c r="AL1027" s="296"/>
      <c r="AM1027" s="296"/>
      <c r="AN1027" s="296"/>
      <c r="AO1027" s="296"/>
      <c r="AP1027" s="296"/>
      <c r="AQ1027" s="296"/>
      <c r="AR1027" s="296"/>
      <c r="AS1027" s="296"/>
      <c r="AT1027" s="296"/>
      <c r="AU1027" s="296"/>
      <c r="AV1027" s="296"/>
      <c r="AW1027" s="296"/>
      <c r="AX1027" s="296"/>
      <c r="AY1027" s="296"/>
      <c r="AZ1027" s="296"/>
      <c r="BA1027" s="296"/>
      <c r="BB1027" s="296"/>
      <c r="BC1027" s="296"/>
      <c r="BD1027" s="296"/>
      <c r="BE1027" s="296"/>
      <c r="BF1027" s="296"/>
      <c r="BG1027" s="296"/>
      <c r="BH1027" s="296"/>
      <c r="BI1027" s="296"/>
      <c r="BJ1027" s="296"/>
    </row>
    <row r="1028" customFormat="false" ht="15.75" hidden="false" customHeight="false" outlineLevel="0" collapsed="false">
      <c r="A1028" s="296"/>
      <c r="B1028" s="296"/>
      <c r="C1028" s="296"/>
      <c r="D1028" s="296"/>
      <c r="E1028" s="296"/>
      <c r="F1028" s="296"/>
      <c r="G1028" s="296"/>
      <c r="H1028" s="296"/>
      <c r="I1028" s="296"/>
      <c r="J1028" s="296"/>
      <c r="K1028" s="296"/>
      <c r="L1028" s="296"/>
      <c r="M1028" s="296"/>
      <c r="N1028" s="296"/>
      <c r="O1028" s="296"/>
      <c r="P1028" s="296"/>
      <c r="Q1028" s="296"/>
      <c r="R1028" s="296"/>
      <c r="S1028" s="296"/>
      <c r="T1028" s="296"/>
      <c r="U1028" s="296"/>
      <c r="V1028" s="347"/>
      <c r="W1028" s="296"/>
      <c r="X1028" s="296"/>
      <c r="Y1028" s="296"/>
      <c r="Z1028" s="296"/>
      <c r="AA1028" s="296"/>
      <c r="AB1028" s="296"/>
      <c r="AC1028" s="296"/>
      <c r="AD1028" s="296"/>
      <c r="AE1028" s="296"/>
      <c r="AF1028" s="296"/>
      <c r="AG1028" s="296"/>
      <c r="AH1028" s="296"/>
      <c r="AI1028" s="296"/>
      <c r="AJ1028" s="296"/>
      <c r="AK1028" s="296"/>
      <c r="AL1028" s="296"/>
      <c r="AM1028" s="296"/>
      <c r="AN1028" s="296"/>
      <c r="AO1028" s="296"/>
      <c r="AP1028" s="296"/>
      <c r="AQ1028" s="296"/>
      <c r="AR1028" s="296"/>
      <c r="AS1028" s="296"/>
      <c r="AT1028" s="296"/>
      <c r="AU1028" s="296"/>
      <c r="AV1028" s="296"/>
      <c r="AW1028" s="296"/>
      <c r="AX1028" s="296"/>
      <c r="AY1028" s="296"/>
      <c r="AZ1028" s="296"/>
      <c r="BA1028" s="296"/>
      <c r="BB1028" s="296"/>
      <c r="BC1028" s="296"/>
      <c r="BD1028" s="296"/>
      <c r="BE1028" s="296"/>
      <c r="BF1028" s="296"/>
      <c r="BG1028" s="296"/>
      <c r="BH1028" s="296"/>
      <c r="BI1028" s="296"/>
      <c r="BJ1028" s="296"/>
    </row>
    <row r="1029" customFormat="false" ht="15.75" hidden="false" customHeight="false" outlineLevel="0" collapsed="false">
      <c r="A1029" s="296"/>
      <c r="B1029" s="296"/>
      <c r="C1029" s="296"/>
      <c r="D1029" s="296"/>
      <c r="E1029" s="296"/>
      <c r="F1029" s="296"/>
      <c r="G1029" s="296"/>
      <c r="H1029" s="296"/>
      <c r="I1029" s="296"/>
      <c r="J1029" s="296"/>
      <c r="K1029" s="296"/>
      <c r="L1029" s="296"/>
      <c r="M1029" s="296"/>
      <c r="N1029" s="296"/>
      <c r="O1029" s="296"/>
      <c r="P1029" s="296"/>
      <c r="Q1029" s="296"/>
      <c r="R1029" s="296"/>
      <c r="S1029" s="296"/>
      <c r="T1029" s="296"/>
      <c r="U1029" s="296"/>
      <c r="V1029" s="347"/>
      <c r="W1029" s="296"/>
      <c r="X1029" s="296"/>
      <c r="Y1029" s="296"/>
      <c r="Z1029" s="296"/>
      <c r="AA1029" s="296"/>
      <c r="AB1029" s="296"/>
      <c r="AC1029" s="296"/>
      <c r="AD1029" s="296"/>
      <c r="AE1029" s="296"/>
      <c r="AF1029" s="296"/>
      <c r="AG1029" s="296"/>
      <c r="AH1029" s="296"/>
      <c r="AI1029" s="296"/>
      <c r="AJ1029" s="296"/>
      <c r="AK1029" s="296"/>
      <c r="AL1029" s="296"/>
      <c r="AM1029" s="296"/>
      <c r="AN1029" s="296"/>
      <c r="AO1029" s="296"/>
      <c r="AP1029" s="296"/>
      <c r="AQ1029" s="296"/>
      <c r="AR1029" s="296"/>
      <c r="AS1029" s="296"/>
      <c r="AT1029" s="296"/>
      <c r="AU1029" s="296"/>
      <c r="AV1029" s="296"/>
      <c r="AW1029" s="296"/>
      <c r="AX1029" s="296"/>
      <c r="AY1029" s="296"/>
      <c r="AZ1029" s="296"/>
      <c r="BA1029" s="296"/>
      <c r="BB1029" s="296"/>
      <c r="BC1029" s="296"/>
      <c r="BD1029" s="296"/>
      <c r="BE1029" s="296"/>
      <c r="BF1029" s="296"/>
      <c r="BG1029" s="296"/>
      <c r="BH1029" s="296"/>
      <c r="BI1029" s="296"/>
      <c r="BJ1029" s="296"/>
    </row>
    <row r="1030" customFormat="false" ht="15.75" hidden="false" customHeight="false" outlineLevel="0" collapsed="false">
      <c r="A1030" s="296"/>
      <c r="B1030" s="296"/>
      <c r="C1030" s="296"/>
      <c r="D1030" s="296"/>
      <c r="E1030" s="296"/>
      <c r="F1030" s="296"/>
      <c r="G1030" s="296"/>
      <c r="H1030" s="296"/>
      <c r="I1030" s="296"/>
      <c r="J1030" s="296"/>
      <c r="K1030" s="296"/>
      <c r="L1030" s="296"/>
      <c r="M1030" s="296"/>
      <c r="N1030" s="296"/>
      <c r="O1030" s="296"/>
      <c r="P1030" s="296"/>
      <c r="Q1030" s="296"/>
      <c r="R1030" s="296"/>
      <c r="S1030" s="296"/>
      <c r="T1030" s="296"/>
      <c r="U1030" s="296"/>
      <c r="V1030" s="347"/>
      <c r="W1030" s="296"/>
      <c r="X1030" s="296"/>
      <c r="Y1030" s="296"/>
      <c r="Z1030" s="296"/>
      <c r="AA1030" s="296"/>
      <c r="AB1030" s="296"/>
      <c r="AC1030" s="296"/>
      <c r="AD1030" s="296"/>
      <c r="AE1030" s="296"/>
      <c r="AF1030" s="296"/>
      <c r="AG1030" s="296"/>
      <c r="AH1030" s="296"/>
      <c r="AI1030" s="296"/>
      <c r="AJ1030" s="296"/>
      <c r="AK1030" s="296"/>
      <c r="AL1030" s="296"/>
      <c r="AM1030" s="296"/>
      <c r="AN1030" s="296"/>
      <c r="AO1030" s="296"/>
      <c r="AP1030" s="296"/>
      <c r="AQ1030" s="296"/>
      <c r="AR1030" s="296"/>
      <c r="AS1030" s="296"/>
      <c r="AT1030" s="296"/>
      <c r="AU1030" s="296"/>
      <c r="AV1030" s="296"/>
      <c r="AW1030" s="296"/>
      <c r="AX1030" s="296"/>
      <c r="AY1030" s="296"/>
      <c r="AZ1030" s="296"/>
      <c r="BA1030" s="296"/>
      <c r="BB1030" s="296"/>
      <c r="BC1030" s="296"/>
      <c r="BD1030" s="296"/>
      <c r="BE1030" s="296"/>
      <c r="BF1030" s="296"/>
      <c r="BG1030" s="296"/>
      <c r="BH1030" s="296"/>
      <c r="BI1030" s="296"/>
      <c r="BJ1030" s="296"/>
    </row>
    <row r="1031" customFormat="false" ht="15.75" hidden="false" customHeight="false" outlineLevel="0" collapsed="false">
      <c r="A1031" s="296"/>
      <c r="B1031" s="296"/>
      <c r="C1031" s="296"/>
      <c r="D1031" s="296"/>
      <c r="E1031" s="296"/>
      <c r="F1031" s="296"/>
      <c r="G1031" s="296"/>
      <c r="H1031" s="296"/>
      <c r="I1031" s="296"/>
      <c r="J1031" s="296"/>
      <c r="K1031" s="296"/>
      <c r="L1031" s="296"/>
      <c r="M1031" s="296"/>
      <c r="N1031" s="296"/>
      <c r="O1031" s="296"/>
      <c r="P1031" s="296"/>
      <c r="Q1031" s="296"/>
      <c r="R1031" s="296"/>
      <c r="S1031" s="296"/>
      <c r="T1031" s="296"/>
      <c r="U1031" s="296"/>
      <c r="V1031" s="347"/>
      <c r="W1031" s="296"/>
      <c r="X1031" s="296"/>
      <c r="Y1031" s="296"/>
      <c r="Z1031" s="296"/>
      <c r="AA1031" s="296"/>
      <c r="AB1031" s="296"/>
      <c r="AC1031" s="296"/>
      <c r="AD1031" s="296"/>
      <c r="AE1031" s="296"/>
      <c r="AF1031" s="296"/>
      <c r="AG1031" s="296"/>
      <c r="AH1031" s="296"/>
      <c r="AI1031" s="296"/>
      <c r="AJ1031" s="296"/>
      <c r="AK1031" s="296"/>
      <c r="AL1031" s="296"/>
      <c r="AM1031" s="296"/>
      <c r="AN1031" s="296"/>
      <c r="AO1031" s="296"/>
      <c r="AP1031" s="296"/>
      <c r="AQ1031" s="296"/>
      <c r="AR1031" s="296"/>
      <c r="AS1031" s="296"/>
      <c r="AT1031" s="296"/>
      <c r="AU1031" s="296"/>
      <c r="AV1031" s="296"/>
      <c r="AW1031" s="296"/>
      <c r="AX1031" s="296"/>
      <c r="AY1031" s="296"/>
      <c r="AZ1031" s="296"/>
      <c r="BA1031" s="296"/>
      <c r="BB1031" s="296"/>
      <c r="BC1031" s="296"/>
      <c r="BD1031" s="296"/>
      <c r="BE1031" s="296"/>
      <c r="BF1031" s="296"/>
      <c r="BG1031" s="296"/>
      <c r="BH1031" s="296"/>
      <c r="BI1031" s="296"/>
      <c r="BJ1031" s="296"/>
    </row>
    <row r="1032" customFormat="false" ht="15.75" hidden="false" customHeight="false" outlineLevel="0" collapsed="false">
      <c r="A1032" s="296"/>
      <c r="B1032" s="296"/>
      <c r="C1032" s="296"/>
      <c r="D1032" s="296"/>
      <c r="E1032" s="296"/>
      <c r="F1032" s="296"/>
      <c r="G1032" s="296"/>
      <c r="H1032" s="296"/>
      <c r="I1032" s="296"/>
      <c r="J1032" s="296"/>
      <c r="K1032" s="296"/>
      <c r="L1032" s="296"/>
      <c r="M1032" s="296"/>
      <c r="N1032" s="296"/>
      <c r="O1032" s="296"/>
      <c r="P1032" s="296"/>
      <c r="Q1032" s="296"/>
      <c r="R1032" s="296"/>
      <c r="S1032" s="296"/>
      <c r="T1032" s="296"/>
      <c r="U1032" s="296"/>
      <c r="V1032" s="347"/>
      <c r="W1032" s="296"/>
      <c r="X1032" s="296"/>
      <c r="Y1032" s="296"/>
      <c r="Z1032" s="296"/>
      <c r="AA1032" s="296"/>
      <c r="AB1032" s="296"/>
      <c r="AC1032" s="296"/>
      <c r="AD1032" s="296"/>
      <c r="AE1032" s="296"/>
      <c r="AF1032" s="296"/>
      <c r="AG1032" s="296"/>
      <c r="AH1032" s="296"/>
      <c r="AI1032" s="296"/>
      <c r="AJ1032" s="296"/>
      <c r="AK1032" s="296"/>
      <c r="AL1032" s="296"/>
      <c r="AM1032" s="296"/>
      <c r="AN1032" s="296"/>
      <c r="AO1032" s="296"/>
      <c r="AP1032" s="296"/>
      <c r="AQ1032" s="296"/>
      <c r="AR1032" s="296"/>
      <c r="AS1032" s="296"/>
      <c r="AT1032" s="296"/>
      <c r="AU1032" s="296"/>
      <c r="AV1032" s="296"/>
      <c r="AW1032" s="296"/>
      <c r="AX1032" s="296"/>
      <c r="AY1032" s="296"/>
      <c r="AZ1032" s="296"/>
      <c r="BA1032" s="296"/>
      <c r="BB1032" s="296"/>
      <c r="BC1032" s="296"/>
      <c r="BD1032" s="296"/>
      <c r="BE1032" s="296"/>
      <c r="BF1032" s="296"/>
      <c r="BG1032" s="296"/>
      <c r="BH1032" s="296"/>
      <c r="BI1032" s="296"/>
      <c r="BJ1032" s="296"/>
    </row>
    <row r="1033" customFormat="false" ht="15.75" hidden="false" customHeight="false" outlineLevel="0" collapsed="false">
      <c r="A1033" s="296"/>
      <c r="B1033" s="296"/>
      <c r="C1033" s="296"/>
      <c r="D1033" s="296"/>
      <c r="E1033" s="296"/>
      <c r="F1033" s="296"/>
      <c r="G1033" s="296"/>
      <c r="H1033" s="296"/>
      <c r="I1033" s="296"/>
      <c r="J1033" s="296"/>
      <c r="K1033" s="296"/>
      <c r="L1033" s="296"/>
      <c r="M1033" s="296"/>
      <c r="N1033" s="296"/>
      <c r="O1033" s="296"/>
      <c r="P1033" s="296"/>
      <c r="Q1033" s="296"/>
      <c r="R1033" s="296"/>
      <c r="S1033" s="296"/>
      <c r="T1033" s="296"/>
      <c r="U1033" s="296"/>
      <c r="V1033" s="347"/>
      <c r="W1033" s="296"/>
      <c r="X1033" s="296"/>
      <c r="Y1033" s="296"/>
      <c r="Z1033" s="296"/>
      <c r="AA1033" s="296"/>
      <c r="AB1033" s="296"/>
      <c r="AC1033" s="296"/>
      <c r="AD1033" s="296"/>
      <c r="AE1033" s="296"/>
      <c r="AF1033" s="296"/>
      <c r="AG1033" s="296"/>
      <c r="AH1033" s="296"/>
      <c r="AI1033" s="296"/>
      <c r="AJ1033" s="296"/>
      <c r="AK1033" s="296"/>
      <c r="AL1033" s="296"/>
      <c r="AM1033" s="296"/>
      <c r="AN1033" s="296"/>
      <c r="AO1033" s="296"/>
      <c r="AP1033" s="296"/>
      <c r="AQ1033" s="296"/>
      <c r="AR1033" s="296"/>
      <c r="AS1033" s="296"/>
      <c r="AT1033" s="296"/>
      <c r="AU1033" s="296"/>
      <c r="AV1033" s="296"/>
      <c r="AW1033" s="296"/>
      <c r="AX1033" s="296"/>
      <c r="AY1033" s="296"/>
      <c r="AZ1033" s="296"/>
      <c r="BA1033" s="296"/>
      <c r="BB1033" s="296"/>
      <c r="BC1033" s="296"/>
      <c r="BD1033" s="296"/>
      <c r="BE1033" s="296"/>
      <c r="BF1033" s="296"/>
      <c r="BG1033" s="296"/>
      <c r="BH1033" s="296"/>
      <c r="BI1033" s="296"/>
      <c r="BJ1033" s="296"/>
    </row>
    <row r="1034" customFormat="false" ht="15.75" hidden="false" customHeight="false" outlineLevel="0" collapsed="false">
      <c r="A1034" s="296"/>
      <c r="B1034" s="296"/>
      <c r="C1034" s="296"/>
      <c r="D1034" s="296"/>
      <c r="E1034" s="296"/>
      <c r="F1034" s="296"/>
      <c r="G1034" s="296"/>
      <c r="H1034" s="296"/>
      <c r="I1034" s="296"/>
      <c r="J1034" s="296"/>
      <c r="K1034" s="296"/>
      <c r="L1034" s="296"/>
      <c r="M1034" s="296"/>
      <c r="N1034" s="296"/>
      <c r="O1034" s="296"/>
      <c r="P1034" s="296"/>
      <c r="Q1034" s="296"/>
      <c r="R1034" s="296"/>
      <c r="S1034" s="296"/>
      <c r="T1034" s="296"/>
      <c r="U1034" s="296"/>
      <c r="V1034" s="347"/>
      <c r="W1034" s="296"/>
      <c r="X1034" s="296"/>
      <c r="Y1034" s="296"/>
      <c r="Z1034" s="296"/>
      <c r="AA1034" s="296"/>
      <c r="AB1034" s="296"/>
      <c r="AC1034" s="296"/>
      <c r="AD1034" s="296"/>
      <c r="AE1034" s="296"/>
      <c r="AF1034" s="296"/>
      <c r="AG1034" s="296"/>
      <c r="AH1034" s="296"/>
      <c r="AI1034" s="296"/>
      <c r="AJ1034" s="296"/>
      <c r="AK1034" s="296"/>
      <c r="AL1034" s="296"/>
      <c r="AM1034" s="296"/>
      <c r="AN1034" s="296"/>
      <c r="AO1034" s="296"/>
      <c r="AP1034" s="296"/>
      <c r="AQ1034" s="296"/>
      <c r="AR1034" s="296"/>
      <c r="AS1034" s="296"/>
      <c r="AT1034" s="296"/>
      <c r="AU1034" s="296"/>
      <c r="AV1034" s="296"/>
      <c r="AW1034" s="296"/>
      <c r="AX1034" s="296"/>
      <c r="AY1034" s="296"/>
      <c r="AZ1034" s="296"/>
      <c r="BA1034" s="296"/>
      <c r="BB1034" s="296"/>
      <c r="BC1034" s="296"/>
      <c r="BD1034" s="296"/>
      <c r="BE1034" s="296"/>
      <c r="BF1034" s="296"/>
      <c r="BG1034" s="296"/>
      <c r="BH1034" s="296"/>
      <c r="BI1034" s="296"/>
      <c r="BJ1034" s="296"/>
    </row>
    <row r="1035" customFormat="false" ht="15.75" hidden="false" customHeight="false" outlineLevel="0" collapsed="false">
      <c r="A1035" s="296"/>
      <c r="B1035" s="296"/>
      <c r="C1035" s="296"/>
      <c r="D1035" s="296"/>
      <c r="E1035" s="296"/>
      <c r="F1035" s="296"/>
      <c r="G1035" s="296"/>
      <c r="H1035" s="296"/>
      <c r="I1035" s="296"/>
      <c r="J1035" s="296"/>
      <c r="K1035" s="296"/>
      <c r="L1035" s="296"/>
      <c r="M1035" s="296"/>
      <c r="N1035" s="296"/>
      <c r="O1035" s="296"/>
      <c r="P1035" s="296"/>
      <c r="Q1035" s="296"/>
      <c r="R1035" s="296"/>
      <c r="S1035" s="296"/>
      <c r="T1035" s="296"/>
      <c r="U1035" s="296"/>
      <c r="V1035" s="347"/>
      <c r="W1035" s="296"/>
      <c r="X1035" s="296"/>
      <c r="Y1035" s="296"/>
      <c r="Z1035" s="296"/>
      <c r="AA1035" s="296"/>
      <c r="AB1035" s="296"/>
      <c r="AC1035" s="296"/>
      <c r="AD1035" s="296"/>
      <c r="AE1035" s="296"/>
      <c r="AF1035" s="296"/>
      <c r="AG1035" s="296"/>
      <c r="AH1035" s="296"/>
      <c r="AI1035" s="296"/>
      <c r="AJ1035" s="296"/>
      <c r="AK1035" s="296"/>
      <c r="AL1035" s="296"/>
      <c r="AM1035" s="296"/>
      <c r="AN1035" s="296"/>
      <c r="AO1035" s="296"/>
      <c r="AP1035" s="296"/>
      <c r="AQ1035" s="296"/>
      <c r="AR1035" s="296"/>
      <c r="AS1035" s="296"/>
      <c r="AT1035" s="296"/>
      <c r="AU1035" s="296"/>
      <c r="AV1035" s="296"/>
      <c r="AW1035" s="296"/>
      <c r="AX1035" s="296"/>
      <c r="AY1035" s="296"/>
      <c r="AZ1035" s="296"/>
      <c r="BA1035" s="296"/>
      <c r="BB1035" s="296"/>
      <c r="BC1035" s="296"/>
      <c r="BD1035" s="296"/>
      <c r="BE1035" s="296"/>
      <c r="BF1035" s="296"/>
      <c r="BG1035" s="296"/>
      <c r="BH1035" s="296"/>
      <c r="BI1035" s="296"/>
      <c r="BJ1035" s="296"/>
    </row>
    <row r="1036" customFormat="false" ht="15.75" hidden="false" customHeight="false" outlineLevel="0" collapsed="false">
      <c r="A1036" s="296"/>
      <c r="B1036" s="296"/>
      <c r="C1036" s="296"/>
      <c r="D1036" s="296"/>
      <c r="E1036" s="296"/>
      <c r="F1036" s="296"/>
      <c r="G1036" s="296"/>
      <c r="H1036" s="296"/>
      <c r="I1036" s="296"/>
      <c r="J1036" s="296"/>
      <c r="K1036" s="296"/>
      <c r="L1036" s="296"/>
      <c r="M1036" s="296"/>
      <c r="N1036" s="296"/>
      <c r="O1036" s="296"/>
      <c r="P1036" s="296"/>
      <c r="Q1036" s="296"/>
      <c r="R1036" s="296"/>
      <c r="S1036" s="296"/>
      <c r="T1036" s="296"/>
      <c r="U1036" s="296"/>
      <c r="V1036" s="347"/>
      <c r="W1036" s="296"/>
      <c r="X1036" s="296"/>
      <c r="Y1036" s="296"/>
      <c r="Z1036" s="296"/>
      <c r="AA1036" s="296"/>
      <c r="AB1036" s="296"/>
      <c r="AC1036" s="296"/>
      <c r="AD1036" s="296"/>
      <c r="AE1036" s="296"/>
      <c r="AF1036" s="296"/>
      <c r="AG1036" s="296"/>
      <c r="AH1036" s="296"/>
      <c r="AI1036" s="296"/>
      <c r="AJ1036" s="296"/>
      <c r="AK1036" s="296"/>
      <c r="AL1036" s="296"/>
      <c r="AM1036" s="296"/>
      <c r="AN1036" s="296"/>
      <c r="AO1036" s="296"/>
      <c r="AP1036" s="296"/>
      <c r="AQ1036" s="296"/>
      <c r="AR1036" s="296"/>
      <c r="AS1036" s="296"/>
      <c r="AT1036" s="296"/>
      <c r="AU1036" s="296"/>
      <c r="AV1036" s="296"/>
      <c r="AW1036" s="296"/>
      <c r="AX1036" s="296"/>
      <c r="AY1036" s="296"/>
      <c r="AZ1036" s="296"/>
      <c r="BA1036" s="296"/>
      <c r="BB1036" s="296"/>
      <c r="BC1036" s="296"/>
      <c r="BD1036" s="296"/>
      <c r="BE1036" s="296"/>
      <c r="BF1036" s="296"/>
      <c r="BG1036" s="296"/>
      <c r="BH1036" s="296"/>
      <c r="BI1036" s="296"/>
      <c r="BJ1036" s="296"/>
    </row>
    <row r="1037" customFormat="false" ht="15.75" hidden="false" customHeight="false" outlineLevel="0" collapsed="false">
      <c r="A1037" s="296"/>
      <c r="B1037" s="296"/>
      <c r="C1037" s="296"/>
      <c r="D1037" s="296"/>
      <c r="E1037" s="296"/>
      <c r="F1037" s="296"/>
      <c r="G1037" s="296"/>
      <c r="H1037" s="296"/>
      <c r="I1037" s="296"/>
      <c r="J1037" s="296"/>
      <c r="K1037" s="296"/>
      <c r="L1037" s="296"/>
      <c r="M1037" s="296"/>
      <c r="N1037" s="296"/>
      <c r="O1037" s="296"/>
      <c r="P1037" s="296"/>
      <c r="Q1037" s="296"/>
      <c r="R1037" s="296"/>
      <c r="S1037" s="296"/>
      <c r="T1037" s="296"/>
      <c r="U1037" s="296"/>
      <c r="V1037" s="347"/>
      <c r="W1037" s="296"/>
      <c r="X1037" s="296"/>
      <c r="Y1037" s="296"/>
      <c r="Z1037" s="296"/>
      <c r="AA1037" s="296"/>
      <c r="AB1037" s="296"/>
      <c r="AC1037" s="296"/>
      <c r="AD1037" s="296"/>
      <c r="AE1037" s="296"/>
      <c r="AF1037" s="296"/>
      <c r="AG1037" s="296"/>
      <c r="AH1037" s="296"/>
      <c r="AI1037" s="296"/>
      <c r="AJ1037" s="296"/>
      <c r="AK1037" s="296"/>
      <c r="AL1037" s="296"/>
      <c r="AM1037" s="296"/>
      <c r="AN1037" s="296"/>
      <c r="AO1037" s="296"/>
      <c r="AP1037" s="296"/>
      <c r="AQ1037" s="296"/>
      <c r="AR1037" s="296"/>
      <c r="AS1037" s="296"/>
      <c r="AT1037" s="296"/>
      <c r="AU1037" s="296"/>
      <c r="AV1037" s="296"/>
      <c r="AW1037" s="296"/>
      <c r="AX1037" s="296"/>
      <c r="AY1037" s="296"/>
      <c r="AZ1037" s="296"/>
      <c r="BA1037" s="296"/>
      <c r="BB1037" s="296"/>
      <c r="BC1037" s="296"/>
      <c r="BD1037" s="296"/>
      <c r="BE1037" s="296"/>
      <c r="BF1037" s="296"/>
      <c r="BG1037" s="296"/>
      <c r="BH1037" s="296"/>
      <c r="BI1037" s="296"/>
      <c r="BJ1037" s="296"/>
    </row>
    <row r="1038" customFormat="false" ht="15.75" hidden="false" customHeight="false" outlineLevel="0" collapsed="false">
      <c r="A1038" s="296"/>
      <c r="B1038" s="296"/>
      <c r="C1038" s="296"/>
      <c r="D1038" s="296"/>
      <c r="E1038" s="296"/>
      <c r="F1038" s="296"/>
      <c r="G1038" s="296"/>
      <c r="H1038" s="296"/>
      <c r="I1038" s="296"/>
      <c r="J1038" s="296"/>
      <c r="K1038" s="296"/>
      <c r="L1038" s="296"/>
      <c r="M1038" s="296"/>
      <c r="N1038" s="296"/>
      <c r="O1038" s="296"/>
      <c r="P1038" s="296"/>
      <c r="Q1038" s="296"/>
      <c r="R1038" s="296"/>
      <c r="S1038" s="296"/>
      <c r="T1038" s="296"/>
      <c r="U1038" s="296"/>
      <c r="V1038" s="347"/>
      <c r="W1038" s="296"/>
      <c r="X1038" s="296"/>
      <c r="Y1038" s="296"/>
      <c r="Z1038" s="296"/>
      <c r="AA1038" s="296"/>
      <c r="AB1038" s="296"/>
      <c r="AC1038" s="296"/>
      <c r="AD1038" s="296"/>
      <c r="AE1038" s="296"/>
      <c r="AF1038" s="296"/>
      <c r="AG1038" s="296"/>
      <c r="AH1038" s="296"/>
      <c r="AI1038" s="296"/>
      <c r="AJ1038" s="296"/>
      <c r="AK1038" s="296"/>
      <c r="AL1038" s="296"/>
      <c r="AM1038" s="296"/>
      <c r="AN1038" s="296"/>
      <c r="AO1038" s="296"/>
      <c r="AP1038" s="296"/>
      <c r="AQ1038" s="296"/>
      <c r="AR1038" s="296"/>
      <c r="AS1038" s="296"/>
      <c r="AT1038" s="296"/>
      <c r="AU1038" s="296"/>
      <c r="AV1038" s="296"/>
      <c r="AW1038" s="296"/>
      <c r="AX1038" s="296"/>
      <c r="AY1038" s="296"/>
      <c r="AZ1038" s="296"/>
      <c r="BA1038" s="296"/>
      <c r="BB1038" s="296"/>
      <c r="BC1038" s="296"/>
      <c r="BD1038" s="296"/>
      <c r="BE1038" s="296"/>
      <c r="BF1038" s="296"/>
      <c r="BG1038" s="296"/>
      <c r="BH1038" s="296"/>
      <c r="BI1038" s="296"/>
      <c r="BJ1038" s="296"/>
    </row>
    <row r="1039" customFormat="false" ht="15.75" hidden="false" customHeight="false" outlineLevel="0" collapsed="false">
      <c r="A1039" s="296"/>
      <c r="B1039" s="296"/>
      <c r="C1039" s="296"/>
      <c r="D1039" s="296"/>
      <c r="E1039" s="296"/>
      <c r="F1039" s="296"/>
      <c r="G1039" s="296"/>
      <c r="H1039" s="296"/>
      <c r="I1039" s="296"/>
      <c r="J1039" s="296"/>
      <c r="K1039" s="296"/>
      <c r="L1039" s="296"/>
      <c r="M1039" s="296"/>
      <c r="N1039" s="296"/>
      <c r="O1039" s="296"/>
      <c r="P1039" s="296"/>
      <c r="Q1039" s="296"/>
      <c r="R1039" s="296"/>
      <c r="S1039" s="296"/>
      <c r="T1039" s="296"/>
      <c r="U1039" s="296"/>
      <c r="V1039" s="347"/>
      <c r="W1039" s="296"/>
      <c r="X1039" s="296"/>
      <c r="Y1039" s="296"/>
      <c r="Z1039" s="296"/>
      <c r="AA1039" s="296"/>
      <c r="AB1039" s="296"/>
      <c r="AC1039" s="296"/>
      <c r="AD1039" s="296"/>
      <c r="AE1039" s="296"/>
      <c r="AF1039" s="296"/>
      <c r="AG1039" s="296"/>
      <c r="AH1039" s="296"/>
      <c r="AI1039" s="296"/>
      <c r="AJ1039" s="296"/>
      <c r="AK1039" s="296"/>
      <c r="AL1039" s="296"/>
      <c r="AM1039" s="296"/>
      <c r="AN1039" s="296"/>
      <c r="AO1039" s="296"/>
      <c r="AP1039" s="296"/>
      <c r="AQ1039" s="296"/>
      <c r="AR1039" s="296"/>
      <c r="AS1039" s="296"/>
      <c r="AT1039" s="296"/>
      <c r="AU1039" s="296"/>
      <c r="AV1039" s="296"/>
      <c r="AW1039" s="296"/>
      <c r="AX1039" s="296"/>
      <c r="AY1039" s="296"/>
      <c r="AZ1039" s="296"/>
      <c r="BA1039" s="296"/>
      <c r="BB1039" s="296"/>
      <c r="BC1039" s="296"/>
      <c r="BD1039" s="296"/>
      <c r="BE1039" s="296"/>
      <c r="BF1039" s="296"/>
      <c r="BG1039" s="296"/>
      <c r="BH1039" s="296"/>
      <c r="BI1039" s="296"/>
      <c r="BJ1039" s="296"/>
    </row>
    <row r="1040" customFormat="false" ht="15.75" hidden="false" customHeight="false" outlineLevel="0" collapsed="false">
      <c r="A1040" s="296"/>
      <c r="B1040" s="296"/>
      <c r="C1040" s="296"/>
      <c r="D1040" s="296"/>
      <c r="E1040" s="296"/>
      <c r="F1040" s="296"/>
      <c r="G1040" s="296"/>
      <c r="H1040" s="296"/>
      <c r="I1040" s="296"/>
      <c r="J1040" s="296"/>
      <c r="K1040" s="296"/>
      <c r="L1040" s="296"/>
      <c r="M1040" s="296"/>
      <c r="N1040" s="296"/>
      <c r="O1040" s="296"/>
      <c r="P1040" s="296"/>
      <c r="Q1040" s="296"/>
      <c r="R1040" s="296"/>
      <c r="S1040" s="296"/>
      <c r="T1040" s="296"/>
      <c r="U1040" s="296"/>
      <c r="V1040" s="347"/>
      <c r="W1040" s="296"/>
      <c r="X1040" s="296"/>
      <c r="Y1040" s="296"/>
      <c r="Z1040" s="296"/>
      <c r="AA1040" s="296"/>
      <c r="AB1040" s="296"/>
      <c r="AC1040" s="296"/>
      <c r="AD1040" s="296"/>
      <c r="AE1040" s="296"/>
      <c r="AF1040" s="296"/>
      <c r="AG1040" s="296"/>
      <c r="AH1040" s="296"/>
      <c r="AI1040" s="296"/>
      <c r="AJ1040" s="296"/>
      <c r="AK1040" s="296"/>
      <c r="AL1040" s="296"/>
      <c r="AM1040" s="296"/>
      <c r="AN1040" s="296"/>
      <c r="AO1040" s="296"/>
      <c r="AP1040" s="296"/>
      <c r="AQ1040" s="296"/>
      <c r="AR1040" s="296"/>
      <c r="AS1040" s="296"/>
      <c r="AT1040" s="296"/>
      <c r="AU1040" s="296"/>
      <c r="AV1040" s="296"/>
      <c r="AW1040" s="296"/>
      <c r="AX1040" s="296"/>
      <c r="AY1040" s="296"/>
      <c r="AZ1040" s="296"/>
      <c r="BA1040" s="296"/>
      <c r="BB1040" s="296"/>
      <c r="BC1040" s="296"/>
      <c r="BD1040" s="296"/>
      <c r="BE1040" s="296"/>
      <c r="BF1040" s="296"/>
      <c r="BG1040" s="296"/>
      <c r="BH1040" s="296"/>
      <c r="BI1040" s="296"/>
      <c r="BJ1040" s="296"/>
    </row>
    <row r="1041" customFormat="false" ht="15.75" hidden="false" customHeight="false" outlineLevel="0" collapsed="false">
      <c r="A1041" s="296"/>
      <c r="B1041" s="296"/>
      <c r="C1041" s="296"/>
      <c r="D1041" s="296"/>
      <c r="E1041" s="296"/>
      <c r="F1041" s="296"/>
      <c r="G1041" s="296"/>
      <c r="H1041" s="296"/>
      <c r="I1041" s="296"/>
      <c r="J1041" s="296"/>
      <c r="K1041" s="296"/>
      <c r="L1041" s="296"/>
      <c r="M1041" s="296"/>
      <c r="N1041" s="296"/>
      <c r="O1041" s="296"/>
      <c r="P1041" s="296"/>
      <c r="Q1041" s="296"/>
      <c r="R1041" s="296"/>
      <c r="S1041" s="296"/>
      <c r="T1041" s="296"/>
      <c r="U1041" s="296"/>
      <c r="V1041" s="347"/>
      <c r="W1041" s="296"/>
      <c r="X1041" s="296"/>
      <c r="Y1041" s="296"/>
      <c r="Z1041" s="296"/>
      <c r="AA1041" s="296"/>
      <c r="AB1041" s="296"/>
      <c r="AC1041" s="296"/>
      <c r="AD1041" s="296"/>
      <c r="AE1041" s="296"/>
      <c r="AF1041" s="296"/>
      <c r="AG1041" s="296"/>
      <c r="AH1041" s="296"/>
      <c r="AI1041" s="296"/>
      <c r="AJ1041" s="296"/>
      <c r="AK1041" s="296"/>
      <c r="AL1041" s="296"/>
      <c r="AM1041" s="296"/>
      <c r="AN1041" s="296"/>
      <c r="AO1041" s="296"/>
      <c r="AP1041" s="296"/>
      <c r="AQ1041" s="296"/>
      <c r="AR1041" s="296"/>
      <c r="AS1041" s="296"/>
      <c r="AT1041" s="296"/>
      <c r="AU1041" s="296"/>
      <c r="AV1041" s="296"/>
      <c r="AW1041" s="296"/>
      <c r="AX1041" s="296"/>
      <c r="AY1041" s="296"/>
      <c r="AZ1041" s="296"/>
      <c r="BA1041" s="296"/>
      <c r="BB1041" s="296"/>
      <c r="BC1041" s="296"/>
      <c r="BD1041" s="296"/>
      <c r="BE1041" s="296"/>
      <c r="BF1041" s="296"/>
      <c r="BG1041" s="296"/>
      <c r="BH1041" s="296"/>
      <c r="BI1041" s="296"/>
      <c r="BJ1041" s="296"/>
    </row>
    <row r="1042" customFormat="false" ht="15.75" hidden="false" customHeight="false" outlineLevel="0" collapsed="false">
      <c r="A1042" s="296"/>
      <c r="B1042" s="296"/>
      <c r="C1042" s="296"/>
      <c r="D1042" s="296"/>
      <c r="E1042" s="296"/>
      <c r="F1042" s="296"/>
      <c r="G1042" s="296"/>
      <c r="H1042" s="296"/>
      <c r="I1042" s="296"/>
      <c r="J1042" s="296"/>
      <c r="K1042" s="296"/>
      <c r="L1042" s="296"/>
      <c r="M1042" s="296"/>
      <c r="N1042" s="296"/>
      <c r="O1042" s="296"/>
      <c r="P1042" s="296"/>
      <c r="Q1042" s="296"/>
      <c r="R1042" s="296"/>
      <c r="S1042" s="296"/>
      <c r="T1042" s="296"/>
      <c r="U1042" s="296"/>
      <c r="V1042" s="347"/>
      <c r="W1042" s="296"/>
      <c r="X1042" s="296"/>
      <c r="Y1042" s="296"/>
      <c r="Z1042" s="296"/>
      <c r="AA1042" s="296"/>
      <c r="AB1042" s="296"/>
      <c r="AC1042" s="296"/>
      <c r="AD1042" s="296"/>
      <c r="AE1042" s="296"/>
      <c r="AF1042" s="296"/>
      <c r="AG1042" s="296"/>
      <c r="AH1042" s="296"/>
      <c r="AI1042" s="296"/>
      <c r="AJ1042" s="296"/>
      <c r="AK1042" s="296"/>
      <c r="AL1042" s="296"/>
      <c r="AM1042" s="296"/>
      <c r="AN1042" s="296"/>
      <c r="AO1042" s="296"/>
      <c r="AP1042" s="296"/>
      <c r="AQ1042" s="296"/>
      <c r="AR1042" s="296"/>
      <c r="AS1042" s="296"/>
      <c r="AT1042" s="296"/>
      <c r="AU1042" s="296"/>
      <c r="AV1042" s="296"/>
      <c r="AW1042" s="296"/>
      <c r="AX1042" s="296"/>
      <c r="AY1042" s="296"/>
      <c r="AZ1042" s="296"/>
      <c r="BA1042" s="296"/>
      <c r="BB1042" s="296"/>
      <c r="BC1042" s="296"/>
      <c r="BD1042" s="296"/>
      <c r="BE1042" s="296"/>
      <c r="BF1042" s="296"/>
      <c r="BG1042" s="296"/>
      <c r="BH1042" s="296"/>
      <c r="BI1042" s="296"/>
      <c r="BJ1042" s="296"/>
    </row>
    <row r="1043" customFormat="false" ht="15.75" hidden="false" customHeight="false" outlineLevel="0" collapsed="false">
      <c r="A1043" s="296"/>
      <c r="B1043" s="296"/>
      <c r="C1043" s="296"/>
      <c r="D1043" s="296"/>
      <c r="E1043" s="296"/>
      <c r="F1043" s="296"/>
      <c r="G1043" s="296"/>
      <c r="H1043" s="296"/>
      <c r="I1043" s="296"/>
      <c r="J1043" s="296"/>
      <c r="K1043" s="296"/>
      <c r="L1043" s="296"/>
      <c r="M1043" s="296"/>
      <c r="N1043" s="296"/>
      <c r="O1043" s="296"/>
      <c r="P1043" s="296"/>
      <c r="Q1043" s="296"/>
      <c r="R1043" s="296"/>
      <c r="S1043" s="296"/>
      <c r="T1043" s="296"/>
      <c r="U1043" s="296"/>
      <c r="V1043" s="347"/>
      <c r="W1043" s="296"/>
      <c r="X1043" s="296"/>
      <c r="Y1043" s="296"/>
      <c r="Z1043" s="296"/>
      <c r="AA1043" s="296"/>
      <c r="AB1043" s="296"/>
      <c r="AC1043" s="296"/>
      <c r="AD1043" s="296"/>
      <c r="AE1043" s="296"/>
      <c r="AF1043" s="296"/>
      <c r="AG1043" s="296"/>
      <c r="AH1043" s="296"/>
      <c r="AI1043" s="296"/>
      <c r="AJ1043" s="296"/>
      <c r="AK1043" s="296"/>
      <c r="AL1043" s="296"/>
      <c r="AM1043" s="296"/>
      <c r="AN1043" s="296"/>
      <c r="AO1043" s="296"/>
      <c r="AP1043" s="296"/>
      <c r="AQ1043" s="296"/>
      <c r="AR1043" s="296"/>
      <c r="AS1043" s="296"/>
      <c r="AT1043" s="296"/>
      <c r="AU1043" s="296"/>
      <c r="AV1043" s="296"/>
      <c r="AW1043" s="296"/>
      <c r="AX1043" s="296"/>
      <c r="AY1043" s="296"/>
      <c r="AZ1043" s="296"/>
      <c r="BA1043" s="296"/>
      <c r="BB1043" s="296"/>
      <c r="BC1043" s="296"/>
      <c r="BD1043" s="296"/>
      <c r="BE1043" s="296"/>
      <c r="BF1043" s="296"/>
      <c r="BG1043" s="296"/>
      <c r="BH1043" s="296"/>
      <c r="BI1043" s="296"/>
      <c r="BJ1043" s="296"/>
    </row>
    <row r="1044" customFormat="false" ht="15.75" hidden="false" customHeight="false" outlineLevel="0" collapsed="false">
      <c r="A1044" s="296"/>
      <c r="B1044" s="296"/>
      <c r="C1044" s="296"/>
      <c r="D1044" s="296"/>
      <c r="E1044" s="296"/>
      <c r="F1044" s="296"/>
      <c r="G1044" s="296"/>
      <c r="H1044" s="296"/>
      <c r="I1044" s="296"/>
      <c r="J1044" s="296"/>
      <c r="K1044" s="296"/>
      <c r="L1044" s="296"/>
      <c r="M1044" s="296"/>
      <c r="N1044" s="296"/>
      <c r="O1044" s="296"/>
      <c r="P1044" s="296"/>
      <c r="Q1044" s="296"/>
      <c r="R1044" s="296"/>
      <c r="S1044" s="296"/>
      <c r="T1044" s="296"/>
      <c r="U1044" s="296"/>
      <c r="V1044" s="347"/>
      <c r="W1044" s="296"/>
      <c r="X1044" s="296"/>
      <c r="Y1044" s="296"/>
      <c r="Z1044" s="296"/>
      <c r="AA1044" s="296"/>
      <c r="AB1044" s="296"/>
      <c r="AC1044" s="296"/>
      <c r="AD1044" s="296"/>
      <c r="AE1044" s="296"/>
      <c r="AF1044" s="296"/>
      <c r="AG1044" s="296"/>
      <c r="AH1044" s="296"/>
      <c r="AI1044" s="296"/>
      <c r="AJ1044" s="296"/>
      <c r="AK1044" s="296"/>
      <c r="AL1044" s="296"/>
      <c r="AM1044" s="296"/>
      <c r="AN1044" s="296"/>
      <c r="AO1044" s="296"/>
      <c r="AP1044" s="296"/>
      <c r="AQ1044" s="296"/>
      <c r="AR1044" s="296"/>
      <c r="AS1044" s="296"/>
      <c r="AT1044" s="296"/>
      <c r="AU1044" s="296"/>
      <c r="AV1044" s="296"/>
      <c r="AW1044" s="296"/>
      <c r="AX1044" s="296"/>
      <c r="AY1044" s="296"/>
      <c r="AZ1044" s="296"/>
      <c r="BA1044" s="296"/>
      <c r="BB1044" s="296"/>
      <c r="BC1044" s="296"/>
      <c r="BD1044" s="296"/>
      <c r="BE1044" s="296"/>
      <c r="BF1044" s="296"/>
      <c r="BG1044" s="296"/>
      <c r="BH1044" s="296"/>
      <c r="BI1044" s="296"/>
      <c r="BJ1044" s="296"/>
    </row>
    <row r="1045" customFormat="false" ht="15.75" hidden="false" customHeight="false" outlineLevel="0" collapsed="false">
      <c r="A1045" s="296"/>
      <c r="B1045" s="296"/>
      <c r="C1045" s="296"/>
      <c r="D1045" s="296"/>
      <c r="E1045" s="296"/>
      <c r="F1045" s="296"/>
      <c r="G1045" s="296"/>
      <c r="H1045" s="296"/>
      <c r="I1045" s="296"/>
      <c r="J1045" s="296"/>
      <c r="K1045" s="296"/>
      <c r="L1045" s="296"/>
      <c r="M1045" s="296"/>
      <c r="N1045" s="296"/>
      <c r="O1045" s="296"/>
      <c r="P1045" s="296"/>
      <c r="Q1045" s="296"/>
      <c r="R1045" s="296"/>
      <c r="S1045" s="296"/>
      <c r="T1045" s="296"/>
      <c r="U1045" s="296"/>
      <c r="V1045" s="347"/>
      <c r="W1045" s="296"/>
      <c r="X1045" s="296"/>
      <c r="Y1045" s="296"/>
      <c r="Z1045" s="296"/>
      <c r="AA1045" s="296"/>
      <c r="AB1045" s="296"/>
      <c r="AC1045" s="296"/>
      <c r="AD1045" s="296"/>
      <c r="AE1045" s="296"/>
      <c r="AF1045" s="296"/>
      <c r="AG1045" s="296"/>
      <c r="AH1045" s="296"/>
      <c r="AI1045" s="296"/>
      <c r="AJ1045" s="296"/>
      <c r="AK1045" s="296"/>
      <c r="AL1045" s="296"/>
      <c r="AM1045" s="296"/>
      <c r="AN1045" s="296"/>
      <c r="AO1045" s="296"/>
      <c r="AP1045" s="296"/>
      <c r="AQ1045" s="296"/>
      <c r="AR1045" s="296"/>
      <c r="AS1045" s="296"/>
      <c r="AT1045" s="296"/>
      <c r="AU1045" s="296"/>
      <c r="AV1045" s="296"/>
      <c r="AW1045" s="296"/>
      <c r="AX1045" s="296"/>
      <c r="AY1045" s="296"/>
      <c r="AZ1045" s="296"/>
      <c r="BA1045" s="296"/>
      <c r="BB1045" s="296"/>
      <c r="BC1045" s="296"/>
      <c r="BD1045" s="296"/>
      <c r="BE1045" s="296"/>
      <c r="BF1045" s="296"/>
      <c r="BG1045" s="296"/>
      <c r="BH1045" s="296"/>
      <c r="BI1045" s="296"/>
      <c r="BJ1045" s="296"/>
    </row>
    <row r="1046" customFormat="false" ht="15.75" hidden="false" customHeight="false" outlineLevel="0" collapsed="false">
      <c r="A1046" s="296"/>
      <c r="B1046" s="296"/>
      <c r="C1046" s="296"/>
      <c r="D1046" s="296"/>
      <c r="E1046" s="296"/>
      <c r="F1046" s="296"/>
      <c r="G1046" s="296"/>
      <c r="H1046" s="296"/>
      <c r="I1046" s="296"/>
      <c r="J1046" s="296"/>
      <c r="K1046" s="296"/>
      <c r="L1046" s="296"/>
      <c r="M1046" s="296"/>
      <c r="N1046" s="296"/>
      <c r="O1046" s="296"/>
      <c r="P1046" s="296"/>
      <c r="Q1046" s="296"/>
      <c r="R1046" s="296"/>
      <c r="S1046" s="296"/>
      <c r="T1046" s="296"/>
      <c r="U1046" s="296"/>
      <c r="V1046" s="347"/>
      <c r="W1046" s="296"/>
      <c r="X1046" s="296"/>
      <c r="Y1046" s="296"/>
      <c r="Z1046" s="296"/>
      <c r="AA1046" s="296"/>
      <c r="AB1046" s="296"/>
      <c r="AC1046" s="296"/>
      <c r="AD1046" s="296"/>
      <c r="AE1046" s="296"/>
      <c r="AF1046" s="296"/>
      <c r="AG1046" s="296"/>
      <c r="AH1046" s="296"/>
      <c r="AI1046" s="296"/>
      <c r="AJ1046" s="296"/>
      <c r="AK1046" s="296"/>
      <c r="AL1046" s="296"/>
      <c r="AM1046" s="296"/>
      <c r="AN1046" s="296"/>
      <c r="AO1046" s="296"/>
      <c r="AP1046" s="296"/>
      <c r="AQ1046" s="296"/>
      <c r="AR1046" s="296"/>
      <c r="AS1046" s="296"/>
      <c r="AT1046" s="296"/>
      <c r="AU1046" s="296"/>
      <c r="AV1046" s="296"/>
      <c r="AW1046" s="296"/>
      <c r="AX1046" s="296"/>
      <c r="AY1046" s="296"/>
      <c r="AZ1046" s="296"/>
      <c r="BA1046" s="296"/>
      <c r="BB1046" s="296"/>
      <c r="BC1046" s="296"/>
      <c r="BD1046" s="296"/>
      <c r="BE1046" s="296"/>
      <c r="BF1046" s="296"/>
      <c r="BG1046" s="296"/>
      <c r="BH1046" s="296"/>
      <c r="BI1046" s="296"/>
      <c r="BJ1046" s="296"/>
    </row>
    <row r="1047" customFormat="false" ht="15.75" hidden="false" customHeight="false" outlineLevel="0" collapsed="false">
      <c r="A1047" s="296"/>
      <c r="B1047" s="296"/>
      <c r="C1047" s="296"/>
      <c r="D1047" s="296"/>
      <c r="E1047" s="296"/>
      <c r="F1047" s="296"/>
      <c r="G1047" s="296"/>
      <c r="H1047" s="296"/>
      <c r="I1047" s="296"/>
      <c r="J1047" s="296"/>
      <c r="K1047" s="296"/>
      <c r="L1047" s="296"/>
      <c r="M1047" s="296"/>
      <c r="N1047" s="296"/>
      <c r="O1047" s="296"/>
      <c r="P1047" s="296"/>
      <c r="Q1047" s="296"/>
      <c r="R1047" s="296"/>
      <c r="S1047" s="296"/>
      <c r="T1047" s="296"/>
      <c r="U1047" s="296"/>
      <c r="V1047" s="347"/>
      <c r="W1047" s="296"/>
      <c r="X1047" s="296"/>
      <c r="Y1047" s="296"/>
      <c r="Z1047" s="296"/>
      <c r="AA1047" s="296"/>
      <c r="AB1047" s="296"/>
      <c r="AC1047" s="296"/>
      <c r="AD1047" s="296"/>
      <c r="AE1047" s="296"/>
      <c r="AF1047" s="296"/>
      <c r="AG1047" s="296"/>
      <c r="AH1047" s="296"/>
      <c r="AI1047" s="296"/>
      <c r="AJ1047" s="296"/>
      <c r="AK1047" s="296"/>
      <c r="AL1047" s="296"/>
      <c r="AM1047" s="296"/>
      <c r="AN1047" s="296"/>
      <c r="AO1047" s="296"/>
      <c r="AP1047" s="296"/>
      <c r="AQ1047" s="296"/>
      <c r="AR1047" s="296"/>
      <c r="AS1047" s="296"/>
      <c r="AT1047" s="296"/>
      <c r="AU1047" s="296"/>
      <c r="AV1047" s="296"/>
      <c r="AW1047" s="296"/>
      <c r="AX1047" s="296"/>
      <c r="AY1047" s="296"/>
      <c r="AZ1047" s="296"/>
      <c r="BA1047" s="296"/>
      <c r="BB1047" s="296"/>
      <c r="BC1047" s="296"/>
      <c r="BD1047" s="296"/>
      <c r="BE1047" s="296"/>
      <c r="BF1047" s="296"/>
      <c r="BG1047" s="296"/>
      <c r="BH1047" s="296"/>
      <c r="BI1047" s="296"/>
      <c r="BJ1047" s="296"/>
    </row>
    <row r="1048" customFormat="false" ht="15.75" hidden="false" customHeight="false" outlineLevel="0" collapsed="false">
      <c r="A1048" s="296"/>
      <c r="B1048" s="296"/>
      <c r="C1048" s="296"/>
      <c r="D1048" s="296"/>
      <c r="E1048" s="296"/>
      <c r="F1048" s="296"/>
      <c r="G1048" s="296"/>
      <c r="H1048" s="296"/>
      <c r="I1048" s="296"/>
      <c r="J1048" s="296"/>
      <c r="K1048" s="296"/>
      <c r="L1048" s="296"/>
      <c r="M1048" s="296"/>
      <c r="N1048" s="296"/>
      <c r="O1048" s="296"/>
      <c r="P1048" s="296"/>
      <c r="Q1048" s="296"/>
      <c r="R1048" s="296"/>
      <c r="S1048" s="296"/>
      <c r="T1048" s="296"/>
      <c r="U1048" s="296"/>
      <c r="V1048" s="347"/>
      <c r="W1048" s="296"/>
      <c r="X1048" s="296"/>
      <c r="Y1048" s="296"/>
      <c r="Z1048" s="296"/>
      <c r="AA1048" s="296"/>
      <c r="AB1048" s="296"/>
      <c r="AC1048" s="296"/>
      <c r="AD1048" s="296"/>
      <c r="AE1048" s="296"/>
      <c r="AF1048" s="296"/>
      <c r="AG1048" s="296"/>
      <c r="AH1048" s="296"/>
      <c r="AI1048" s="296"/>
      <c r="AJ1048" s="296"/>
      <c r="AK1048" s="296"/>
      <c r="AL1048" s="296"/>
      <c r="AM1048" s="296"/>
      <c r="AN1048" s="296"/>
      <c r="AO1048" s="296"/>
      <c r="AP1048" s="296"/>
      <c r="AQ1048" s="296"/>
      <c r="AR1048" s="296"/>
      <c r="AS1048" s="296"/>
      <c r="AT1048" s="296"/>
      <c r="AU1048" s="296"/>
      <c r="AV1048" s="296"/>
      <c r="AW1048" s="296"/>
      <c r="AX1048" s="296"/>
      <c r="AY1048" s="296"/>
      <c r="AZ1048" s="296"/>
      <c r="BA1048" s="296"/>
      <c r="BB1048" s="296"/>
      <c r="BC1048" s="296"/>
      <c r="BD1048" s="296"/>
      <c r="BE1048" s="296"/>
      <c r="BF1048" s="296"/>
      <c r="BG1048" s="296"/>
      <c r="BH1048" s="296"/>
      <c r="BI1048" s="296"/>
      <c r="BJ1048" s="296"/>
    </row>
    <row r="1049" customFormat="false" ht="15.75" hidden="false" customHeight="false" outlineLevel="0" collapsed="false">
      <c r="A1049" s="296"/>
      <c r="B1049" s="296"/>
      <c r="C1049" s="296"/>
      <c r="D1049" s="296"/>
      <c r="E1049" s="296"/>
      <c r="F1049" s="296"/>
      <c r="G1049" s="296"/>
      <c r="H1049" s="296"/>
      <c r="I1049" s="296"/>
      <c r="J1049" s="296"/>
      <c r="K1049" s="296"/>
      <c r="L1049" s="296"/>
      <c r="M1049" s="296"/>
      <c r="N1049" s="296"/>
      <c r="O1049" s="296"/>
      <c r="P1049" s="296"/>
      <c r="Q1049" s="296"/>
      <c r="R1049" s="296"/>
      <c r="S1049" s="296"/>
      <c r="T1049" s="296"/>
      <c r="U1049" s="296"/>
      <c r="V1049" s="347"/>
      <c r="W1049" s="296"/>
      <c r="X1049" s="296"/>
      <c r="Y1049" s="296"/>
      <c r="Z1049" s="296"/>
      <c r="AA1049" s="296"/>
      <c r="AB1049" s="296"/>
      <c r="AC1049" s="296"/>
      <c r="AD1049" s="296"/>
      <c r="AE1049" s="296"/>
      <c r="AF1049" s="296"/>
      <c r="AG1049" s="296"/>
      <c r="AH1049" s="296"/>
      <c r="AI1049" s="296"/>
      <c r="AJ1049" s="296"/>
      <c r="AK1049" s="296"/>
      <c r="AL1049" s="296"/>
      <c r="AM1049" s="296"/>
      <c r="AN1049" s="296"/>
      <c r="AO1049" s="296"/>
      <c r="AP1049" s="296"/>
      <c r="AQ1049" s="296"/>
      <c r="AR1049" s="296"/>
      <c r="AS1049" s="296"/>
      <c r="AT1049" s="296"/>
      <c r="AU1049" s="296"/>
      <c r="AV1049" s="296"/>
      <c r="AW1049" s="296"/>
      <c r="AX1049" s="296"/>
      <c r="AY1049" s="296"/>
      <c r="AZ1049" s="296"/>
      <c r="BA1049" s="296"/>
      <c r="BB1049" s="296"/>
      <c r="BC1049" s="296"/>
      <c r="BD1049" s="296"/>
      <c r="BE1049" s="296"/>
      <c r="BF1049" s="296"/>
      <c r="BG1049" s="296"/>
      <c r="BH1049" s="296"/>
      <c r="BI1049" s="296"/>
      <c r="BJ1049" s="296"/>
    </row>
    <row r="1050" customFormat="false" ht="15.75" hidden="false" customHeight="false" outlineLevel="0" collapsed="false">
      <c r="A1050" s="296"/>
      <c r="B1050" s="296"/>
      <c r="C1050" s="296"/>
      <c r="D1050" s="296"/>
      <c r="E1050" s="296"/>
      <c r="F1050" s="296"/>
      <c r="G1050" s="296"/>
      <c r="H1050" s="296"/>
      <c r="I1050" s="296"/>
      <c r="J1050" s="296"/>
      <c r="K1050" s="296"/>
      <c r="L1050" s="296"/>
      <c r="M1050" s="296"/>
      <c r="N1050" s="296"/>
      <c r="O1050" s="296"/>
      <c r="P1050" s="296"/>
      <c r="Q1050" s="296"/>
      <c r="R1050" s="296"/>
      <c r="S1050" s="296"/>
      <c r="T1050" s="296"/>
      <c r="U1050" s="296"/>
      <c r="V1050" s="347"/>
      <c r="W1050" s="296"/>
      <c r="X1050" s="296"/>
      <c r="Y1050" s="296"/>
      <c r="Z1050" s="296"/>
      <c r="AA1050" s="296"/>
      <c r="AB1050" s="296"/>
      <c r="AC1050" s="296"/>
      <c r="AD1050" s="296"/>
      <c r="AE1050" s="296"/>
      <c r="AF1050" s="296"/>
      <c r="AG1050" s="296"/>
      <c r="AH1050" s="296"/>
      <c r="AI1050" s="296"/>
      <c r="AJ1050" s="296"/>
      <c r="AK1050" s="296"/>
      <c r="AL1050" s="296"/>
      <c r="AM1050" s="296"/>
      <c r="AN1050" s="296"/>
      <c r="AO1050" s="296"/>
      <c r="AP1050" s="296"/>
      <c r="AQ1050" s="296"/>
      <c r="AR1050" s="296"/>
      <c r="AS1050" s="296"/>
      <c r="AT1050" s="296"/>
      <c r="AU1050" s="296"/>
      <c r="AV1050" s="296"/>
      <c r="AW1050" s="296"/>
      <c r="AX1050" s="296"/>
      <c r="AY1050" s="296"/>
      <c r="AZ1050" s="296"/>
      <c r="BA1050" s="296"/>
      <c r="BB1050" s="296"/>
      <c r="BC1050" s="296"/>
      <c r="BD1050" s="296"/>
      <c r="BE1050" s="296"/>
      <c r="BF1050" s="296"/>
      <c r="BG1050" s="296"/>
      <c r="BH1050" s="296"/>
      <c r="BI1050" s="296"/>
      <c r="BJ1050" s="296"/>
    </row>
    <row r="1051" customFormat="false" ht="15.75" hidden="false" customHeight="false" outlineLevel="0" collapsed="false">
      <c r="A1051" s="296"/>
      <c r="B1051" s="296"/>
      <c r="C1051" s="296"/>
      <c r="D1051" s="296"/>
      <c r="E1051" s="296"/>
      <c r="F1051" s="296"/>
      <c r="G1051" s="296"/>
      <c r="H1051" s="296"/>
      <c r="I1051" s="296"/>
      <c r="J1051" s="296"/>
      <c r="K1051" s="296"/>
      <c r="L1051" s="296"/>
      <c r="M1051" s="296"/>
      <c r="N1051" s="296"/>
      <c r="O1051" s="296"/>
      <c r="P1051" s="296"/>
      <c r="Q1051" s="296"/>
      <c r="R1051" s="296"/>
      <c r="S1051" s="296"/>
      <c r="T1051" s="296"/>
      <c r="U1051" s="296"/>
      <c r="V1051" s="347"/>
      <c r="W1051" s="296"/>
      <c r="X1051" s="296"/>
      <c r="Y1051" s="296"/>
      <c r="Z1051" s="296"/>
      <c r="AA1051" s="296"/>
      <c r="AB1051" s="296"/>
      <c r="AC1051" s="296"/>
      <c r="AD1051" s="296"/>
      <c r="AE1051" s="296"/>
      <c r="AF1051" s="296"/>
      <c r="AG1051" s="296"/>
      <c r="AH1051" s="296"/>
      <c r="AI1051" s="296"/>
      <c r="AJ1051" s="296"/>
      <c r="AK1051" s="296"/>
      <c r="AL1051" s="296"/>
      <c r="AM1051" s="296"/>
      <c r="AN1051" s="296"/>
      <c r="AO1051" s="296"/>
      <c r="AP1051" s="296"/>
      <c r="AQ1051" s="296"/>
      <c r="AR1051" s="296"/>
      <c r="AS1051" s="296"/>
      <c r="AT1051" s="296"/>
      <c r="AU1051" s="296"/>
      <c r="AV1051" s="296"/>
      <c r="AW1051" s="296"/>
      <c r="AX1051" s="296"/>
      <c r="AY1051" s="296"/>
      <c r="AZ1051" s="296"/>
      <c r="BA1051" s="296"/>
      <c r="BB1051" s="296"/>
      <c r="BC1051" s="296"/>
      <c r="BD1051" s="296"/>
      <c r="BE1051" s="296"/>
      <c r="BF1051" s="296"/>
      <c r="BG1051" s="296"/>
      <c r="BH1051" s="296"/>
      <c r="BI1051" s="296"/>
      <c r="BJ1051" s="296"/>
    </row>
    <row r="1052" customFormat="false" ht="15.75" hidden="false" customHeight="false" outlineLevel="0" collapsed="false">
      <c r="A1052" s="296"/>
      <c r="B1052" s="296"/>
      <c r="C1052" s="296"/>
      <c r="D1052" s="296"/>
      <c r="E1052" s="296"/>
      <c r="F1052" s="296"/>
      <c r="G1052" s="296"/>
      <c r="H1052" s="296"/>
      <c r="I1052" s="296"/>
      <c r="J1052" s="296"/>
      <c r="K1052" s="296"/>
      <c r="L1052" s="296"/>
      <c r="M1052" s="296"/>
      <c r="N1052" s="296"/>
      <c r="O1052" s="296"/>
      <c r="P1052" s="296"/>
      <c r="Q1052" s="296"/>
      <c r="R1052" s="296"/>
      <c r="S1052" s="296"/>
      <c r="T1052" s="296"/>
      <c r="U1052" s="296"/>
      <c r="V1052" s="347"/>
      <c r="W1052" s="296"/>
      <c r="X1052" s="296"/>
      <c r="Y1052" s="296"/>
      <c r="Z1052" s="296"/>
      <c r="AA1052" s="296"/>
      <c r="AB1052" s="296"/>
      <c r="AC1052" s="296"/>
      <c r="AD1052" s="296"/>
      <c r="AE1052" s="296"/>
      <c r="AF1052" s="296"/>
      <c r="AG1052" s="296"/>
      <c r="AH1052" s="296"/>
      <c r="AI1052" s="296"/>
      <c r="AJ1052" s="296"/>
      <c r="AK1052" s="296"/>
      <c r="AL1052" s="296"/>
      <c r="AM1052" s="296"/>
      <c r="AN1052" s="296"/>
      <c r="AO1052" s="296"/>
      <c r="AP1052" s="296"/>
      <c r="AQ1052" s="296"/>
      <c r="AR1052" s="296"/>
      <c r="AS1052" s="296"/>
      <c r="AT1052" s="296"/>
      <c r="AU1052" s="296"/>
      <c r="AV1052" s="296"/>
      <c r="AW1052" s="296"/>
      <c r="AX1052" s="296"/>
      <c r="AY1052" s="296"/>
      <c r="AZ1052" s="296"/>
      <c r="BA1052" s="296"/>
      <c r="BB1052" s="296"/>
      <c r="BC1052" s="296"/>
      <c r="BD1052" s="296"/>
      <c r="BE1052" s="296"/>
      <c r="BF1052" s="296"/>
      <c r="BG1052" s="296"/>
      <c r="BH1052" s="296"/>
      <c r="BI1052" s="296"/>
      <c r="BJ1052" s="296"/>
    </row>
    <row r="1053" customFormat="false" ht="15.75" hidden="false" customHeight="false" outlineLevel="0" collapsed="false">
      <c r="A1053" s="296"/>
      <c r="B1053" s="296"/>
      <c r="C1053" s="296"/>
      <c r="D1053" s="296"/>
      <c r="E1053" s="296"/>
      <c r="F1053" s="296"/>
      <c r="G1053" s="296"/>
      <c r="H1053" s="296"/>
      <c r="I1053" s="296"/>
      <c r="J1053" s="296"/>
      <c r="K1053" s="296"/>
      <c r="L1053" s="296"/>
      <c r="M1053" s="296"/>
      <c r="N1053" s="296"/>
      <c r="O1053" s="296"/>
      <c r="P1053" s="296"/>
      <c r="Q1053" s="296"/>
      <c r="R1053" s="296"/>
      <c r="S1053" s="296"/>
      <c r="T1053" s="296"/>
      <c r="U1053" s="296"/>
      <c r="V1053" s="347"/>
      <c r="W1053" s="296"/>
      <c r="X1053" s="296"/>
      <c r="Y1053" s="296"/>
      <c r="Z1053" s="296"/>
      <c r="AA1053" s="296"/>
      <c r="AB1053" s="296"/>
      <c r="AC1053" s="296"/>
      <c r="AD1053" s="296"/>
      <c r="AE1053" s="296"/>
      <c r="AF1053" s="296"/>
      <c r="AG1053" s="296"/>
      <c r="AH1053" s="296"/>
      <c r="AI1053" s="296"/>
      <c r="AJ1053" s="296"/>
      <c r="AK1053" s="296"/>
      <c r="AL1053" s="296"/>
      <c r="AM1053" s="296"/>
      <c r="AN1053" s="296"/>
      <c r="AO1053" s="296"/>
      <c r="AP1053" s="296"/>
      <c r="AQ1053" s="296"/>
      <c r="AR1053" s="296"/>
      <c r="AS1053" s="296"/>
      <c r="AT1053" s="296"/>
      <c r="AU1053" s="296"/>
      <c r="AV1053" s="296"/>
      <c r="AW1053" s="296"/>
      <c r="AX1053" s="296"/>
      <c r="AY1053" s="296"/>
      <c r="AZ1053" s="296"/>
      <c r="BA1053" s="296"/>
      <c r="BB1053" s="296"/>
      <c r="BC1053" s="296"/>
      <c r="BD1053" s="296"/>
      <c r="BE1053" s="296"/>
      <c r="BF1053" s="296"/>
      <c r="BG1053" s="296"/>
      <c r="BH1053" s="296"/>
      <c r="BI1053" s="296"/>
      <c r="BJ1053" s="296"/>
    </row>
    <row r="1054" customFormat="false" ht="15.75" hidden="false" customHeight="false" outlineLevel="0" collapsed="false">
      <c r="A1054" s="296"/>
      <c r="B1054" s="296"/>
      <c r="C1054" s="296"/>
      <c r="D1054" s="296"/>
      <c r="E1054" s="296"/>
      <c r="F1054" s="296"/>
      <c r="G1054" s="296"/>
      <c r="H1054" s="296"/>
      <c r="I1054" s="296"/>
      <c r="J1054" s="296"/>
      <c r="K1054" s="296"/>
      <c r="L1054" s="296"/>
      <c r="M1054" s="296"/>
      <c r="N1054" s="296"/>
      <c r="O1054" s="296"/>
      <c r="P1054" s="296"/>
      <c r="Q1054" s="296"/>
      <c r="R1054" s="296"/>
      <c r="S1054" s="296"/>
      <c r="T1054" s="296"/>
      <c r="U1054" s="296"/>
      <c r="V1054" s="347"/>
      <c r="W1054" s="296"/>
      <c r="X1054" s="296"/>
      <c r="Y1054" s="296"/>
      <c r="Z1054" s="296"/>
      <c r="AA1054" s="296"/>
      <c r="AB1054" s="296"/>
      <c r="AC1054" s="296"/>
      <c r="AD1054" s="296"/>
      <c r="AE1054" s="296"/>
      <c r="AF1054" s="296"/>
      <c r="AG1054" s="296"/>
      <c r="AH1054" s="296"/>
      <c r="AI1054" s="296"/>
      <c r="AJ1054" s="296"/>
      <c r="AK1054" s="296"/>
      <c r="AL1054" s="296"/>
      <c r="AM1054" s="296"/>
      <c r="AN1054" s="296"/>
      <c r="AO1054" s="296"/>
      <c r="AP1054" s="296"/>
      <c r="AQ1054" s="296"/>
      <c r="AR1054" s="296"/>
      <c r="AS1054" s="296"/>
      <c r="AT1054" s="296"/>
      <c r="AU1054" s="296"/>
      <c r="AV1054" s="296"/>
      <c r="AW1054" s="296"/>
      <c r="AX1054" s="296"/>
      <c r="AY1054" s="296"/>
      <c r="AZ1054" s="296"/>
      <c r="BA1054" s="296"/>
      <c r="BB1054" s="296"/>
      <c r="BC1054" s="296"/>
      <c r="BD1054" s="296"/>
      <c r="BE1054" s="296"/>
      <c r="BF1054" s="296"/>
      <c r="BG1054" s="296"/>
      <c r="BH1054" s="296"/>
      <c r="BI1054" s="296"/>
      <c r="BJ1054" s="296"/>
    </row>
    <row r="1055" customFormat="false" ht="15.75" hidden="false" customHeight="false" outlineLevel="0" collapsed="false">
      <c r="A1055" s="296"/>
      <c r="B1055" s="296"/>
      <c r="C1055" s="296"/>
      <c r="D1055" s="296"/>
      <c r="E1055" s="296"/>
      <c r="F1055" s="296"/>
      <c r="G1055" s="296"/>
      <c r="H1055" s="296"/>
      <c r="I1055" s="296"/>
      <c r="J1055" s="296"/>
      <c r="K1055" s="296"/>
      <c r="L1055" s="296"/>
      <c r="M1055" s="296"/>
      <c r="N1055" s="296"/>
      <c r="O1055" s="296"/>
      <c r="P1055" s="296"/>
      <c r="Q1055" s="296"/>
      <c r="R1055" s="296"/>
      <c r="S1055" s="296"/>
      <c r="T1055" s="296"/>
      <c r="U1055" s="296"/>
      <c r="V1055" s="347"/>
      <c r="W1055" s="296"/>
      <c r="X1055" s="296"/>
      <c r="Y1055" s="296"/>
      <c r="Z1055" s="296"/>
      <c r="AA1055" s="296"/>
      <c r="AB1055" s="296"/>
      <c r="AC1055" s="296"/>
      <c r="AD1055" s="296"/>
      <c r="AE1055" s="296"/>
      <c r="AF1055" s="296"/>
      <c r="AG1055" s="296"/>
      <c r="AH1055" s="296"/>
      <c r="AI1055" s="296"/>
      <c r="AJ1055" s="296"/>
      <c r="AK1055" s="296"/>
      <c r="AL1055" s="296"/>
      <c r="AM1055" s="296"/>
      <c r="AN1055" s="296"/>
      <c r="AO1055" s="296"/>
      <c r="AP1055" s="296"/>
      <c r="AQ1055" s="296"/>
      <c r="AR1055" s="296"/>
      <c r="AS1055" s="296"/>
      <c r="AT1055" s="296"/>
      <c r="AU1055" s="296"/>
      <c r="AV1055" s="296"/>
      <c r="AW1055" s="296"/>
      <c r="AX1055" s="296"/>
      <c r="AY1055" s="296"/>
      <c r="AZ1055" s="296"/>
      <c r="BA1055" s="296"/>
      <c r="BB1055" s="296"/>
      <c r="BC1055" s="296"/>
      <c r="BD1055" s="296"/>
      <c r="BE1055" s="296"/>
      <c r="BF1055" s="296"/>
      <c r="BG1055" s="296"/>
      <c r="BH1055" s="296"/>
      <c r="BI1055" s="296"/>
      <c r="BJ1055" s="296"/>
    </row>
    <row r="1056" customFormat="false" ht="15.75" hidden="false" customHeight="false" outlineLevel="0" collapsed="false">
      <c r="A1056" s="296"/>
      <c r="B1056" s="296"/>
      <c r="C1056" s="296"/>
      <c r="D1056" s="296"/>
      <c r="E1056" s="296"/>
      <c r="F1056" s="296"/>
      <c r="G1056" s="296"/>
      <c r="H1056" s="296"/>
      <c r="I1056" s="296"/>
      <c r="J1056" s="296"/>
      <c r="K1056" s="296"/>
      <c r="L1056" s="296"/>
      <c r="M1056" s="296"/>
      <c r="N1056" s="296"/>
      <c r="O1056" s="296"/>
      <c r="P1056" s="296"/>
      <c r="Q1056" s="296"/>
      <c r="R1056" s="296"/>
      <c r="S1056" s="296"/>
      <c r="T1056" s="296"/>
      <c r="U1056" s="296"/>
      <c r="V1056" s="347"/>
      <c r="W1056" s="296"/>
      <c r="X1056" s="296"/>
      <c r="Y1056" s="296"/>
      <c r="Z1056" s="296"/>
      <c r="AA1056" s="296"/>
      <c r="AB1056" s="296"/>
      <c r="AC1056" s="296"/>
      <c r="AD1056" s="296"/>
      <c r="AE1056" s="296"/>
      <c r="AF1056" s="296"/>
      <c r="AG1056" s="296"/>
      <c r="AH1056" s="296"/>
      <c r="AI1056" s="296"/>
      <c r="AJ1056" s="296"/>
      <c r="AK1056" s="296"/>
      <c r="AL1056" s="296"/>
      <c r="AM1056" s="296"/>
      <c r="AN1056" s="296"/>
      <c r="AO1056" s="296"/>
      <c r="AP1056" s="296"/>
      <c r="AQ1056" s="296"/>
      <c r="AR1056" s="296"/>
      <c r="AS1056" s="296"/>
      <c r="AT1056" s="296"/>
      <c r="AU1056" s="296"/>
      <c r="AV1056" s="296"/>
      <c r="AW1056" s="296"/>
      <c r="AX1056" s="296"/>
      <c r="AY1056" s="296"/>
      <c r="AZ1056" s="296"/>
      <c r="BA1056" s="296"/>
      <c r="BB1056" s="296"/>
      <c r="BC1056" s="296"/>
      <c r="BD1056" s="296"/>
      <c r="BE1056" s="296"/>
      <c r="BF1056" s="296"/>
      <c r="BG1056" s="296"/>
      <c r="BH1056" s="296"/>
      <c r="BI1056" s="296"/>
      <c r="BJ1056" s="296"/>
    </row>
    <row r="1057" customFormat="false" ht="15.75" hidden="false" customHeight="false" outlineLevel="0" collapsed="false">
      <c r="A1057" s="296"/>
      <c r="B1057" s="296"/>
      <c r="C1057" s="296"/>
      <c r="D1057" s="296"/>
      <c r="E1057" s="296"/>
      <c r="F1057" s="296"/>
      <c r="G1057" s="296"/>
      <c r="H1057" s="296"/>
      <c r="I1057" s="296"/>
      <c r="J1057" s="296"/>
      <c r="K1057" s="296"/>
      <c r="L1057" s="296"/>
      <c r="M1057" s="296"/>
      <c r="N1057" s="296"/>
      <c r="O1057" s="296"/>
      <c r="P1057" s="296"/>
      <c r="Q1057" s="296"/>
      <c r="R1057" s="296"/>
      <c r="S1057" s="296"/>
      <c r="T1057" s="296"/>
      <c r="U1057" s="296"/>
      <c r="V1057" s="347"/>
      <c r="W1057" s="296"/>
      <c r="X1057" s="296"/>
      <c r="Y1057" s="296"/>
      <c r="Z1057" s="296"/>
      <c r="AA1057" s="296"/>
      <c r="AB1057" s="296"/>
      <c r="AC1057" s="296"/>
      <c r="AD1057" s="296"/>
      <c r="AE1057" s="296"/>
      <c r="AF1057" s="296"/>
      <c r="AG1057" s="296"/>
      <c r="AH1057" s="296"/>
      <c r="AI1057" s="296"/>
      <c r="AJ1057" s="296"/>
      <c r="AK1057" s="296"/>
      <c r="AL1057" s="296"/>
      <c r="AM1057" s="296"/>
      <c r="AN1057" s="296"/>
      <c r="AO1057" s="296"/>
      <c r="AP1057" s="296"/>
      <c r="AQ1057" s="296"/>
      <c r="AR1057" s="296"/>
      <c r="AS1057" s="296"/>
      <c r="AT1057" s="296"/>
      <c r="AU1057" s="296"/>
      <c r="AV1057" s="296"/>
      <c r="AW1057" s="296"/>
      <c r="AX1057" s="296"/>
      <c r="AY1057" s="296"/>
      <c r="AZ1057" s="296"/>
      <c r="BA1057" s="296"/>
      <c r="BB1057" s="296"/>
      <c r="BC1057" s="296"/>
      <c r="BD1057" s="296"/>
      <c r="BE1057" s="296"/>
      <c r="BF1057" s="296"/>
      <c r="BG1057" s="296"/>
      <c r="BH1057" s="296"/>
      <c r="BI1057" s="296"/>
      <c r="BJ1057" s="296"/>
    </row>
    <row r="1058" customFormat="false" ht="15.75" hidden="false" customHeight="false" outlineLevel="0" collapsed="false">
      <c r="A1058" s="296"/>
      <c r="B1058" s="296"/>
      <c r="C1058" s="296"/>
      <c r="D1058" s="296"/>
      <c r="E1058" s="296"/>
      <c r="F1058" s="296"/>
      <c r="G1058" s="296"/>
      <c r="H1058" s="296"/>
      <c r="I1058" s="296"/>
      <c r="J1058" s="296"/>
      <c r="K1058" s="296"/>
      <c r="L1058" s="296"/>
      <c r="M1058" s="296"/>
      <c r="N1058" s="296"/>
      <c r="O1058" s="296"/>
      <c r="P1058" s="296"/>
      <c r="Q1058" s="296"/>
      <c r="R1058" s="296"/>
      <c r="S1058" s="296"/>
      <c r="T1058" s="296"/>
      <c r="U1058" s="296"/>
      <c r="V1058" s="347"/>
      <c r="W1058" s="296"/>
      <c r="X1058" s="296"/>
      <c r="Y1058" s="296"/>
      <c r="Z1058" s="296"/>
      <c r="AA1058" s="296"/>
      <c r="AB1058" s="296"/>
      <c r="AC1058" s="296"/>
      <c r="AD1058" s="296"/>
      <c r="AE1058" s="296"/>
      <c r="AF1058" s="296"/>
      <c r="AG1058" s="296"/>
      <c r="AH1058" s="296"/>
      <c r="AI1058" s="296"/>
      <c r="AJ1058" s="296"/>
      <c r="AK1058" s="296"/>
      <c r="AL1058" s="296"/>
      <c r="AM1058" s="296"/>
      <c r="AN1058" s="296"/>
      <c r="AO1058" s="296"/>
      <c r="AP1058" s="296"/>
      <c r="AQ1058" s="296"/>
      <c r="AR1058" s="296"/>
      <c r="AS1058" s="296"/>
      <c r="AT1058" s="296"/>
      <c r="AU1058" s="296"/>
      <c r="AV1058" s="296"/>
      <c r="AW1058" s="296"/>
      <c r="AX1058" s="296"/>
      <c r="AY1058" s="296"/>
      <c r="AZ1058" s="296"/>
      <c r="BA1058" s="296"/>
      <c r="BB1058" s="296"/>
      <c r="BC1058" s="296"/>
      <c r="BD1058" s="296"/>
      <c r="BE1058" s="296"/>
      <c r="BF1058" s="296"/>
      <c r="BG1058" s="296"/>
      <c r="BH1058" s="296"/>
      <c r="BI1058" s="296"/>
      <c r="BJ1058" s="296"/>
    </row>
    <row r="1059" customFormat="false" ht="15.75" hidden="false" customHeight="false" outlineLevel="0" collapsed="false">
      <c r="A1059" s="296"/>
      <c r="B1059" s="296"/>
      <c r="C1059" s="296"/>
      <c r="D1059" s="296"/>
      <c r="E1059" s="296"/>
      <c r="F1059" s="296"/>
      <c r="G1059" s="296"/>
      <c r="H1059" s="296"/>
      <c r="I1059" s="296"/>
      <c r="J1059" s="296"/>
      <c r="K1059" s="296"/>
      <c r="L1059" s="296"/>
      <c r="M1059" s="296"/>
      <c r="N1059" s="296"/>
      <c r="O1059" s="296"/>
      <c r="P1059" s="296"/>
      <c r="Q1059" s="296"/>
      <c r="R1059" s="296"/>
      <c r="S1059" s="296"/>
      <c r="T1059" s="296"/>
      <c r="U1059" s="296"/>
      <c r="V1059" s="347"/>
      <c r="W1059" s="296"/>
      <c r="X1059" s="296"/>
      <c r="Y1059" s="296"/>
      <c r="Z1059" s="296"/>
      <c r="AA1059" s="296"/>
      <c r="AB1059" s="296"/>
      <c r="AC1059" s="296"/>
      <c r="AD1059" s="296"/>
      <c r="AE1059" s="296"/>
      <c r="AF1059" s="296"/>
      <c r="AG1059" s="296"/>
      <c r="AH1059" s="296"/>
      <c r="AI1059" s="296"/>
      <c r="AJ1059" s="296"/>
      <c r="AK1059" s="296"/>
      <c r="AL1059" s="296"/>
      <c r="AM1059" s="296"/>
      <c r="AN1059" s="296"/>
      <c r="AO1059" s="296"/>
      <c r="AP1059" s="296"/>
      <c r="AQ1059" s="296"/>
      <c r="AR1059" s="296"/>
      <c r="AS1059" s="296"/>
      <c r="AT1059" s="296"/>
      <c r="AU1059" s="296"/>
      <c r="AV1059" s="296"/>
      <c r="AW1059" s="296"/>
      <c r="AX1059" s="296"/>
      <c r="AY1059" s="296"/>
      <c r="AZ1059" s="296"/>
      <c r="BA1059" s="296"/>
      <c r="BB1059" s="296"/>
      <c r="BC1059" s="296"/>
      <c r="BD1059" s="296"/>
      <c r="BE1059" s="296"/>
      <c r="BF1059" s="296"/>
      <c r="BG1059" s="296"/>
      <c r="BH1059" s="296"/>
      <c r="BI1059" s="296"/>
      <c r="BJ1059" s="296"/>
    </row>
    <row r="1060" customFormat="false" ht="15.75" hidden="false" customHeight="false" outlineLevel="0" collapsed="false">
      <c r="A1060" s="296"/>
      <c r="B1060" s="296"/>
      <c r="C1060" s="296"/>
      <c r="D1060" s="296"/>
      <c r="E1060" s="296"/>
      <c r="F1060" s="296"/>
      <c r="G1060" s="296"/>
      <c r="H1060" s="296"/>
      <c r="I1060" s="296"/>
      <c r="J1060" s="296"/>
      <c r="K1060" s="296"/>
      <c r="L1060" s="296"/>
      <c r="M1060" s="296"/>
      <c r="N1060" s="296"/>
      <c r="O1060" s="296"/>
      <c r="P1060" s="296"/>
      <c r="Q1060" s="296"/>
      <c r="R1060" s="296"/>
      <c r="S1060" s="296"/>
      <c r="T1060" s="296"/>
      <c r="U1060" s="296"/>
      <c r="V1060" s="347"/>
      <c r="W1060" s="296"/>
      <c r="X1060" s="296"/>
      <c r="Y1060" s="296"/>
      <c r="Z1060" s="296"/>
      <c r="AA1060" s="296"/>
      <c r="AB1060" s="296"/>
      <c r="AC1060" s="296"/>
      <c r="AD1060" s="296"/>
      <c r="AE1060" s="296"/>
      <c r="AF1060" s="296"/>
      <c r="AG1060" s="296"/>
      <c r="AH1060" s="296"/>
      <c r="AI1060" s="296"/>
      <c r="AJ1060" s="296"/>
      <c r="AK1060" s="296"/>
      <c r="AL1060" s="296"/>
      <c r="AM1060" s="296"/>
      <c r="AN1060" s="296"/>
      <c r="AO1060" s="296"/>
      <c r="AP1060" s="296"/>
      <c r="AQ1060" s="296"/>
      <c r="AR1060" s="296"/>
      <c r="AS1060" s="296"/>
      <c r="AT1060" s="296"/>
      <c r="AU1060" s="296"/>
      <c r="AV1060" s="296"/>
      <c r="AW1060" s="296"/>
      <c r="AX1060" s="296"/>
      <c r="AY1060" s="296"/>
      <c r="AZ1060" s="296"/>
      <c r="BA1060" s="296"/>
      <c r="BB1060" s="296"/>
      <c r="BC1060" s="296"/>
      <c r="BD1060" s="296"/>
      <c r="BE1060" s="296"/>
      <c r="BF1060" s="296"/>
      <c r="BG1060" s="296"/>
      <c r="BH1060" s="296"/>
      <c r="BI1060" s="296"/>
      <c r="BJ1060" s="296"/>
    </row>
    <row r="1061" customFormat="false" ht="15.75" hidden="false" customHeight="false" outlineLevel="0" collapsed="false">
      <c r="A1061" s="296"/>
      <c r="B1061" s="296"/>
      <c r="C1061" s="296"/>
      <c r="D1061" s="296"/>
      <c r="E1061" s="296"/>
      <c r="F1061" s="296"/>
      <c r="G1061" s="296"/>
      <c r="H1061" s="296"/>
      <c r="I1061" s="296"/>
      <c r="J1061" s="296"/>
      <c r="K1061" s="296"/>
      <c r="L1061" s="296"/>
      <c r="M1061" s="296"/>
      <c r="N1061" s="296"/>
      <c r="O1061" s="296"/>
      <c r="P1061" s="296"/>
      <c r="Q1061" s="296"/>
      <c r="R1061" s="296"/>
      <c r="S1061" s="296"/>
      <c r="T1061" s="296"/>
      <c r="U1061" s="296"/>
      <c r="V1061" s="347"/>
      <c r="W1061" s="296"/>
      <c r="X1061" s="296"/>
      <c r="Y1061" s="296"/>
      <c r="Z1061" s="296"/>
      <c r="AA1061" s="296"/>
      <c r="AB1061" s="296"/>
      <c r="AC1061" s="296"/>
      <c r="AD1061" s="296"/>
      <c r="AE1061" s="296"/>
      <c r="AF1061" s="296"/>
      <c r="AG1061" s="296"/>
      <c r="AH1061" s="296"/>
      <c r="AI1061" s="296"/>
      <c r="AJ1061" s="296"/>
      <c r="AK1061" s="296"/>
      <c r="AL1061" s="296"/>
      <c r="AM1061" s="296"/>
      <c r="AN1061" s="296"/>
      <c r="AO1061" s="296"/>
      <c r="AP1061" s="296"/>
      <c r="AQ1061" s="296"/>
      <c r="AR1061" s="296"/>
      <c r="AS1061" s="296"/>
      <c r="AT1061" s="296"/>
      <c r="AU1061" s="296"/>
      <c r="AV1061" s="296"/>
      <c r="AW1061" s="296"/>
      <c r="AX1061" s="296"/>
      <c r="AY1061" s="296"/>
      <c r="AZ1061" s="296"/>
      <c r="BA1061" s="296"/>
      <c r="BB1061" s="296"/>
      <c r="BC1061" s="296"/>
      <c r="BD1061" s="296"/>
      <c r="BE1061" s="296"/>
      <c r="BF1061" s="296"/>
      <c r="BG1061" s="296"/>
      <c r="BH1061" s="296"/>
      <c r="BI1061" s="296"/>
      <c r="BJ1061" s="296"/>
    </row>
    <row r="1062" customFormat="false" ht="15.75" hidden="false" customHeight="false" outlineLevel="0" collapsed="false">
      <c r="A1062" s="296"/>
      <c r="B1062" s="296"/>
      <c r="C1062" s="296"/>
      <c r="D1062" s="296"/>
      <c r="E1062" s="296"/>
      <c r="F1062" s="296"/>
      <c r="G1062" s="296"/>
      <c r="H1062" s="296"/>
      <c r="I1062" s="296"/>
      <c r="J1062" s="296"/>
      <c r="K1062" s="296"/>
      <c r="L1062" s="296"/>
      <c r="M1062" s="296"/>
      <c r="N1062" s="296"/>
      <c r="O1062" s="296"/>
      <c r="P1062" s="296"/>
      <c r="Q1062" s="296"/>
      <c r="R1062" s="296"/>
      <c r="S1062" s="296"/>
      <c r="T1062" s="296"/>
      <c r="U1062" s="296"/>
      <c r="V1062" s="347"/>
      <c r="W1062" s="296"/>
      <c r="X1062" s="296"/>
      <c r="Y1062" s="296"/>
      <c r="Z1062" s="296"/>
      <c r="AA1062" s="296"/>
      <c r="AB1062" s="296"/>
      <c r="AC1062" s="296"/>
      <c r="AD1062" s="296"/>
      <c r="AE1062" s="296"/>
      <c r="AF1062" s="296"/>
      <c r="AG1062" s="296"/>
      <c r="AH1062" s="296"/>
      <c r="AI1062" s="296"/>
      <c r="AJ1062" s="296"/>
      <c r="AK1062" s="296"/>
      <c r="AL1062" s="296"/>
      <c r="AM1062" s="296"/>
      <c r="AN1062" s="296"/>
      <c r="AO1062" s="296"/>
      <c r="AP1062" s="296"/>
      <c r="AQ1062" s="296"/>
      <c r="AR1062" s="296"/>
      <c r="AS1062" s="296"/>
      <c r="AT1062" s="296"/>
      <c r="AU1062" s="296"/>
      <c r="AV1062" s="296"/>
      <c r="AW1062" s="296"/>
      <c r="AX1062" s="296"/>
      <c r="AY1062" s="296"/>
      <c r="AZ1062" s="296"/>
      <c r="BA1062" s="296"/>
      <c r="BB1062" s="296"/>
      <c r="BC1062" s="296"/>
      <c r="BD1062" s="296"/>
      <c r="BE1062" s="296"/>
      <c r="BF1062" s="296"/>
      <c r="BG1062" s="296"/>
      <c r="BH1062" s="296"/>
      <c r="BI1062" s="296"/>
      <c r="BJ1062" s="296"/>
    </row>
    <row r="1063" customFormat="false" ht="15.75" hidden="false" customHeight="false" outlineLevel="0" collapsed="false">
      <c r="A1063" s="296"/>
      <c r="B1063" s="296"/>
      <c r="C1063" s="296"/>
      <c r="D1063" s="296"/>
      <c r="E1063" s="296"/>
      <c r="F1063" s="296"/>
      <c r="G1063" s="296"/>
      <c r="H1063" s="296"/>
      <c r="I1063" s="296"/>
      <c r="J1063" s="296"/>
      <c r="K1063" s="296"/>
      <c r="L1063" s="296"/>
      <c r="M1063" s="296"/>
      <c r="N1063" s="296"/>
      <c r="O1063" s="296"/>
      <c r="P1063" s="296"/>
      <c r="Q1063" s="296"/>
      <c r="R1063" s="296"/>
      <c r="S1063" s="296"/>
      <c r="T1063" s="296"/>
      <c r="U1063" s="296"/>
      <c r="V1063" s="347"/>
      <c r="W1063" s="296"/>
      <c r="X1063" s="296"/>
      <c r="Y1063" s="296"/>
      <c r="Z1063" s="296"/>
      <c r="AA1063" s="296"/>
      <c r="AB1063" s="296"/>
      <c r="AC1063" s="296"/>
      <c r="AD1063" s="296"/>
      <c r="AE1063" s="296"/>
      <c r="AF1063" s="296"/>
      <c r="AG1063" s="296"/>
      <c r="AH1063" s="296"/>
      <c r="AI1063" s="296"/>
      <c r="AJ1063" s="296"/>
      <c r="AK1063" s="296"/>
      <c r="AL1063" s="296"/>
      <c r="AM1063" s="296"/>
      <c r="AN1063" s="296"/>
      <c r="AO1063" s="296"/>
      <c r="AP1063" s="296"/>
      <c r="AQ1063" s="296"/>
      <c r="AR1063" s="296"/>
      <c r="AS1063" s="296"/>
      <c r="AT1063" s="296"/>
      <c r="AU1063" s="296"/>
      <c r="AV1063" s="296"/>
      <c r="AW1063" s="296"/>
      <c r="AX1063" s="296"/>
      <c r="AY1063" s="296"/>
      <c r="AZ1063" s="296"/>
      <c r="BA1063" s="296"/>
      <c r="BB1063" s="296"/>
      <c r="BC1063" s="296"/>
      <c r="BD1063" s="296"/>
      <c r="BE1063" s="296"/>
      <c r="BF1063" s="296"/>
      <c r="BG1063" s="296"/>
      <c r="BH1063" s="296"/>
      <c r="BI1063" s="296"/>
      <c r="BJ1063" s="296"/>
    </row>
    <row r="1064" customFormat="false" ht="15.75" hidden="false" customHeight="false" outlineLevel="0" collapsed="false">
      <c r="A1064" s="296"/>
      <c r="B1064" s="296"/>
      <c r="C1064" s="296"/>
      <c r="D1064" s="296"/>
      <c r="E1064" s="296"/>
      <c r="F1064" s="296"/>
      <c r="G1064" s="296"/>
      <c r="H1064" s="296"/>
      <c r="I1064" s="296"/>
      <c r="J1064" s="296"/>
      <c r="K1064" s="296"/>
      <c r="L1064" s="296"/>
      <c r="M1064" s="296"/>
      <c r="N1064" s="296"/>
      <c r="O1064" s="296"/>
      <c r="P1064" s="296"/>
      <c r="Q1064" s="296"/>
      <c r="R1064" s="296"/>
      <c r="S1064" s="296"/>
      <c r="T1064" s="296"/>
      <c r="U1064" s="296"/>
      <c r="V1064" s="347"/>
      <c r="W1064" s="296"/>
      <c r="X1064" s="296"/>
      <c r="Y1064" s="296"/>
      <c r="Z1064" s="296"/>
      <c r="AA1064" s="296"/>
      <c r="AB1064" s="296"/>
      <c r="AC1064" s="296"/>
      <c r="AD1064" s="296"/>
      <c r="AE1064" s="296"/>
      <c r="AF1064" s="296"/>
      <c r="AG1064" s="296"/>
      <c r="AH1064" s="296"/>
      <c r="AI1064" s="296"/>
      <c r="AJ1064" s="296"/>
      <c r="AK1064" s="296"/>
      <c r="AL1064" s="296"/>
      <c r="AM1064" s="296"/>
      <c r="AN1064" s="296"/>
      <c r="AO1064" s="296"/>
      <c r="AP1064" s="296"/>
      <c r="AQ1064" s="296"/>
      <c r="AR1064" s="296"/>
      <c r="AS1064" s="296"/>
      <c r="AT1064" s="296"/>
      <c r="AU1064" s="296"/>
      <c r="AV1064" s="296"/>
      <c r="AW1064" s="296"/>
      <c r="AX1064" s="296"/>
      <c r="AY1064" s="296"/>
      <c r="AZ1064" s="296"/>
      <c r="BA1064" s="296"/>
      <c r="BB1064" s="296"/>
      <c r="BC1064" s="296"/>
      <c r="BD1064" s="296"/>
      <c r="BE1064" s="296"/>
      <c r="BF1064" s="296"/>
      <c r="BG1064" s="296"/>
      <c r="BH1064" s="296"/>
      <c r="BI1064" s="296"/>
      <c r="BJ1064" s="296"/>
    </row>
    <row r="1065" customFormat="false" ht="15.75" hidden="false" customHeight="false" outlineLevel="0" collapsed="false">
      <c r="A1065" s="296"/>
      <c r="B1065" s="296"/>
      <c r="C1065" s="296"/>
      <c r="D1065" s="296"/>
      <c r="E1065" s="296"/>
      <c r="F1065" s="296"/>
      <c r="G1065" s="296"/>
      <c r="H1065" s="296"/>
      <c r="I1065" s="296"/>
      <c r="J1065" s="296"/>
      <c r="K1065" s="296"/>
      <c r="L1065" s="296"/>
      <c r="M1065" s="296"/>
      <c r="N1065" s="296"/>
      <c r="O1065" s="296"/>
      <c r="P1065" s="296"/>
      <c r="Q1065" s="296"/>
      <c r="R1065" s="296"/>
      <c r="S1065" s="296"/>
      <c r="T1065" s="296"/>
      <c r="U1065" s="296"/>
      <c r="V1065" s="347"/>
      <c r="W1065" s="296"/>
      <c r="X1065" s="296"/>
      <c r="Y1065" s="296"/>
      <c r="Z1065" s="296"/>
      <c r="AA1065" s="296"/>
      <c r="AB1065" s="296"/>
      <c r="AC1065" s="296"/>
      <c r="AD1065" s="296"/>
      <c r="AE1065" s="296"/>
      <c r="AF1065" s="296"/>
      <c r="AG1065" s="296"/>
      <c r="AH1065" s="296"/>
      <c r="AI1065" s="296"/>
      <c r="AJ1065" s="296"/>
      <c r="AK1065" s="296"/>
      <c r="AL1065" s="296"/>
      <c r="AM1065" s="296"/>
      <c r="AN1065" s="296"/>
      <c r="AO1065" s="296"/>
      <c r="AP1065" s="296"/>
      <c r="AQ1065" s="296"/>
      <c r="AR1065" s="296"/>
      <c r="AS1065" s="296"/>
      <c r="AT1065" s="296"/>
      <c r="AU1065" s="296"/>
      <c r="AV1065" s="296"/>
      <c r="AW1065" s="296"/>
      <c r="AX1065" s="296"/>
      <c r="AY1065" s="296"/>
      <c r="AZ1065" s="296"/>
      <c r="BA1065" s="296"/>
      <c r="BB1065" s="296"/>
      <c r="BC1065" s="296"/>
      <c r="BD1065" s="296"/>
      <c r="BE1065" s="296"/>
      <c r="BF1065" s="296"/>
      <c r="BG1065" s="296"/>
      <c r="BH1065" s="296"/>
      <c r="BI1065" s="296"/>
      <c r="BJ1065" s="296"/>
    </row>
    <row r="1066" customFormat="false" ht="15.75" hidden="false" customHeight="false" outlineLevel="0" collapsed="false">
      <c r="A1066" s="296"/>
      <c r="B1066" s="296"/>
      <c r="C1066" s="296"/>
      <c r="D1066" s="296"/>
      <c r="E1066" s="296"/>
      <c r="F1066" s="296"/>
      <c r="G1066" s="296"/>
      <c r="H1066" s="296"/>
      <c r="I1066" s="296"/>
      <c r="J1066" s="296"/>
      <c r="K1066" s="296"/>
      <c r="L1066" s="296"/>
      <c r="M1066" s="296"/>
      <c r="N1066" s="296"/>
      <c r="O1066" s="296"/>
      <c r="P1066" s="296"/>
      <c r="Q1066" s="296"/>
      <c r="R1066" s="296"/>
      <c r="S1066" s="296"/>
      <c r="T1066" s="296"/>
      <c r="U1066" s="296"/>
      <c r="V1066" s="347"/>
      <c r="W1066" s="296"/>
      <c r="X1066" s="296"/>
      <c r="Y1066" s="296"/>
      <c r="Z1066" s="296"/>
      <c r="AA1066" s="296"/>
      <c r="AB1066" s="296"/>
      <c r="AC1066" s="296"/>
      <c r="AD1066" s="296"/>
      <c r="AE1066" s="296"/>
      <c r="AF1066" s="296"/>
      <c r="AG1066" s="296"/>
      <c r="AH1066" s="296"/>
      <c r="AI1066" s="296"/>
      <c r="AJ1066" s="296"/>
      <c r="AK1066" s="296"/>
      <c r="AL1066" s="296"/>
      <c r="AM1066" s="296"/>
      <c r="AN1066" s="296"/>
      <c r="AO1066" s="296"/>
      <c r="AP1066" s="296"/>
      <c r="AQ1066" s="296"/>
      <c r="AR1066" s="296"/>
      <c r="AS1066" s="296"/>
      <c r="AT1066" s="296"/>
      <c r="AU1066" s="296"/>
      <c r="AV1066" s="296"/>
      <c r="AW1066" s="296"/>
      <c r="AX1066" s="296"/>
      <c r="AY1066" s="296"/>
      <c r="AZ1066" s="296"/>
      <c r="BA1066" s="296"/>
      <c r="BB1066" s="296"/>
      <c r="BC1066" s="296"/>
      <c r="BD1066" s="296"/>
      <c r="BE1066" s="296"/>
      <c r="BF1066" s="296"/>
      <c r="BG1066" s="296"/>
      <c r="BH1066" s="296"/>
      <c r="BI1066" s="296"/>
      <c r="BJ1066" s="296"/>
    </row>
    <row r="1067" customFormat="false" ht="15.75" hidden="false" customHeight="false" outlineLevel="0" collapsed="false">
      <c r="A1067" s="296"/>
      <c r="B1067" s="296"/>
      <c r="C1067" s="296"/>
      <c r="D1067" s="296"/>
      <c r="E1067" s="296"/>
      <c r="F1067" s="296"/>
      <c r="G1067" s="296"/>
      <c r="H1067" s="296"/>
      <c r="I1067" s="296"/>
      <c r="J1067" s="296"/>
      <c r="K1067" s="296"/>
      <c r="L1067" s="296"/>
      <c r="M1067" s="296"/>
      <c r="N1067" s="296"/>
      <c r="O1067" s="296"/>
      <c r="P1067" s="296"/>
      <c r="Q1067" s="296"/>
      <c r="R1067" s="296"/>
      <c r="S1067" s="296"/>
      <c r="T1067" s="296"/>
      <c r="U1067" s="296"/>
      <c r="V1067" s="347"/>
      <c r="W1067" s="296"/>
      <c r="X1067" s="296"/>
      <c r="Y1067" s="296"/>
      <c r="Z1067" s="296"/>
      <c r="AA1067" s="296"/>
      <c r="AB1067" s="296"/>
      <c r="AC1067" s="296"/>
      <c r="AD1067" s="296"/>
      <c r="AE1067" s="296"/>
      <c r="AF1067" s="296"/>
      <c r="AG1067" s="296"/>
      <c r="AH1067" s="296"/>
      <c r="AI1067" s="296"/>
      <c r="AJ1067" s="296"/>
      <c r="AK1067" s="296"/>
      <c r="AL1067" s="296"/>
      <c r="AM1067" s="296"/>
      <c r="AN1067" s="296"/>
      <c r="AO1067" s="296"/>
      <c r="AP1067" s="296"/>
      <c r="AQ1067" s="296"/>
      <c r="AR1067" s="296"/>
      <c r="AS1067" s="296"/>
      <c r="AT1067" s="296"/>
      <c r="AU1067" s="296"/>
      <c r="AV1067" s="296"/>
      <c r="AW1067" s="296"/>
      <c r="AX1067" s="296"/>
      <c r="AY1067" s="296"/>
      <c r="AZ1067" s="296"/>
      <c r="BA1067" s="296"/>
      <c r="BB1067" s="296"/>
      <c r="BC1067" s="296"/>
      <c r="BD1067" s="296"/>
      <c r="BE1067" s="296"/>
      <c r="BF1067" s="296"/>
      <c r="BG1067" s="296"/>
      <c r="BH1067" s="296"/>
      <c r="BI1067" s="296"/>
      <c r="BJ1067" s="296"/>
    </row>
    <row r="1068" customFormat="false" ht="15.75" hidden="false" customHeight="false" outlineLevel="0" collapsed="false">
      <c r="A1068" s="296"/>
      <c r="B1068" s="296"/>
      <c r="C1068" s="296"/>
      <c r="D1068" s="296"/>
      <c r="E1068" s="296"/>
      <c r="F1068" s="296"/>
      <c r="G1068" s="296"/>
      <c r="H1068" s="296"/>
      <c r="I1068" s="296"/>
      <c r="J1068" s="296"/>
      <c r="K1068" s="296"/>
      <c r="L1068" s="296"/>
      <c r="M1068" s="296"/>
      <c r="N1068" s="296"/>
      <c r="O1068" s="296"/>
      <c r="P1068" s="296"/>
      <c r="Q1068" s="296"/>
      <c r="R1068" s="296"/>
      <c r="S1068" s="296"/>
      <c r="T1068" s="296"/>
      <c r="U1068" s="296"/>
      <c r="V1068" s="347"/>
      <c r="W1068" s="296"/>
      <c r="X1068" s="296"/>
      <c r="Y1068" s="296"/>
      <c r="Z1068" s="296"/>
      <c r="AA1068" s="296"/>
      <c r="AB1068" s="296"/>
      <c r="AC1068" s="296"/>
      <c r="AD1068" s="296"/>
      <c r="AE1068" s="296"/>
      <c r="AF1068" s="296"/>
      <c r="AG1068" s="296"/>
      <c r="AH1068" s="296"/>
      <c r="AI1068" s="296"/>
      <c r="AJ1068" s="296"/>
      <c r="AK1068" s="296"/>
      <c r="AL1068" s="296"/>
      <c r="AM1068" s="296"/>
      <c r="AN1068" s="296"/>
      <c r="AO1068" s="296"/>
      <c r="AP1068" s="296"/>
      <c r="AQ1068" s="296"/>
      <c r="AR1068" s="296"/>
      <c r="AS1068" s="296"/>
      <c r="AT1068" s="296"/>
      <c r="AU1068" s="296"/>
      <c r="AV1068" s="296"/>
      <c r="AW1068" s="296"/>
      <c r="AX1068" s="296"/>
      <c r="AY1068" s="296"/>
      <c r="AZ1068" s="296"/>
      <c r="BA1068" s="296"/>
      <c r="BB1068" s="296"/>
      <c r="BC1068" s="296"/>
      <c r="BD1068" s="296"/>
      <c r="BE1068" s="296"/>
      <c r="BF1068" s="296"/>
      <c r="BG1068" s="296"/>
      <c r="BH1068" s="296"/>
      <c r="BI1068" s="296"/>
      <c r="BJ1068" s="296"/>
    </row>
    <row r="1069" customFormat="false" ht="15.75" hidden="false" customHeight="false" outlineLevel="0" collapsed="false">
      <c r="A1069" s="296"/>
      <c r="B1069" s="296"/>
      <c r="C1069" s="296"/>
      <c r="D1069" s="296"/>
      <c r="E1069" s="296"/>
      <c r="F1069" s="296"/>
      <c r="G1069" s="296"/>
      <c r="H1069" s="296"/>
      <c r="I1069" s="296"/>
      <c r="J1069" s="296"/>
      <c r="K1069" s="296"/>
      <c r="L1069" s="296"/>
      <c r="M1069" s="296"/>
      <c r="N1069" s="296"/>
      <c r="O1069" s="296"/>
      <c r="P1069" s="296"/>
      <c r="Q1069" s="296"/>
      <c r="R1069" s="296"/>
      <c r="S1069" s="296"/>
      <c r="T1069" s="296"/>
      <c r="U1069" s="296"/>
      <c r="V1069" s="347"/>
      <c r="W1069" s="296"/>
      <c r="X1069" s="296"/>
      <c r="Y1069" s="296"/>
      <c r="Z1069" s="296"/>
      <c r="AA1069" s="296"/>
      <c r="AB1069" s="296"/>
      <c r="AC1069" s="296"/>
      <c r="AD1069" s="296"/>
      <c r="AE1069" s="296"/>
      <c r="AF1069" s="296"/>
      <c r="AG1069" s="296"/>
      <c r="AH1069" s="296"/>
      <c r="AI1069" s="296"/>
      <c r="AJ1069" s="296"/>
      <c r="AK1069" s="296"/>
      <c r="AL1069" s="296"/>
      <c r="AM1069" s="296"/>
      <c r="AN1069" s="296"/>
      <c r="AO1069" s="296"/>
      <c r="AP1069" s="296"/>
      <c r="AQ1069" s="296"/>
      <c r="AR1069" s="296"/>
      <c r="AS1069" s="296"/>
      <c r="AT1069" s="296"/>
      <c r="AU1069" s="296"/>
      <c r="AV1069" s="296"/>
      <c r="AW1069" s="296"/>
      <c r="AX1069" s="296"/>
      <c r="AY1069" s="296"/>
      <c r="AZ1069" s="296"/>
      <c r="BA1069" s="296"/>
      <c r="BB1069" s="296"/>
      <c r="BC1069" s="296"/>
      <c r="BD1069" s="296"/>
      <c r="BE1069" s="296"/>
      <c r="BF1069" s="296"/>
      <c r="BG1069" s="296"/>
      <c r="BH1069" s="296"/>
      <c r="BI1069" s="296"/>
      <c r="BJ1069" s="296"/>
    </row>
    <row r="1070" customFormat="false" ht="15.75" hidden="false" customHeight="false" outlineLevel="0" collapsed="false">
      <c r="A1070" s="296"/>
      <c r="B1070" s="296"/>
      <c r="C1070" s="296"/>
      <c r="D1070" s="296"/>
      <c r="E1070" s="296"/>
      <c r="F1070" s="296"/>
      <c r="G1070" s="296"/>
      <c r="H1070" s="296"/>
      <c r="I1070" s="296"/>
      <c r="J1070" s="296"/>
      <c r="K1070" s="296"/>
      <c r="L1070" s="296"/>
      <c r="M1070" s="296"/>
      <c r="N1070" s="296"/>
      <c r="O1070" s="296"/>
      <c r="P1070" s="296"/>
      <c r="Q1070" s="296"/>
      <c r="R1070" s="296"/>
      <c r="S1070" s="296"/>
      <c r="T1070" s="296"/>
      <c r="U1070" s="296"/>
      <c r="V1070" s="347"/>
      <c r="W1070" s="296"/>
      <c r="X1070" s="296"/>
      <c r="Y1070" s="296"/>
      <c r="Z1070" s="296"/>
      <c r="AA1070" s="296"/>
      <c r="AB1070" s="296"/>
      <c r="AC1070" s="296"/>
      <c r="AD1070" s="296"/>
      <c r="AE1070" s="296"/>
      <c r="AF1070" s="296"/>
      <c r="AG1070" s="296"/>
      <c r="AH1070" s="296"/>
      <c r="AI1070" s="296"/>
      <c r="AJ1070" s="296"/>
      <c r="AK1070" s="296"/>
      <c r="AL1070" s="296"/>
      <c r="AM1070" s="296"/>
      <c r="AN1070" s="296"/>
      <c r="AO1070" s="296"/>
      <c r="AP1070" s="296"/>
      <c r="AQ1070" s="296"/>
      <c r="AR1070" s="296"/>
      <c r="AS1070" s="296"/>
      <c r="AT1070" s="296"/>
      <c r="AU1070" s="296"/>
      <c r="AV1070" s="296"/>
      <c r="AW1070" s="296"/>
      <c r="AX1070" s="296"/>
      <c r="AY1070" s="296"/>
      <c r="AZ1070" s="296"/>
      <c r="BA1070" s="296"/>
      <c r="BB1070" s="296"/>
      <c r="BC1070" s="296"/>
      <c r="BD1070" s="296"/>
      <c r="BE1070" s="296"/>
      <c r="BF1070" s="296"/>
      <c r="BG1070" s="296"/>
      <c r="BH1070" s="296"/>
      <c r="BI1070" s="296"/>
      <c r="BJ1070" s="296"/>
    </row>
    <row r="1071" customFormat="false" ht="15.75" hidden="false" customHeight="false" outlineLevel="0" collapsed="false">
      <c r="A1071" s="296"/>
      <c r="B1071" s="296"/>
      <c r="C1071" s="296"/>
      <c r="D1071" s="296"/>
      <c r="E1071" s="296"/>
      <c r="F1071" s="296"/>
      <c r="G1071" s="296"/>
      <c r="H1071" s="296"/>
      <c r="I1071" s="296"/>
      <c r="J1071" s="296"/>
      <c r="K1071" s="296"/>
      <c r="L1071" s="296"/>
      <c r="M1071" s="296"/>
      <c r="N1071" s="296"/>
      <c r="O1071" s="296"/>
      <c r="P1071" s="296"/>
      <c r="Q1071" s="296"/>
      <c r="R1071" s="296"/>
      <c r="S1071" s="296"/>
      <c r="T1071" s="296"/>
      <c r="U1071" s="296"/>
      <c r="V1071" s="347"/>
      <c r="W1071" s="296"/>
      <c r="X1071" s="296"/>
      <c r="Y1071" s="296"/>
      <c r="Z1071" s="296"/>
      <c r="AA1071" s="296"/>
      <c r="AB1071" s="296"/>
      <c r="AC1071" s="296"/>
      <c r="AD1071" s="296"/>
      <c r="AE1071" s="296"/>
      <c r="AF1071" s="296"/>
      <c r="AG1071" s="296"/>
      <c r="AH1071" s="296"/>
      <c r="AI1071" s="296"/>
      <c r="AJ1071" s="296"/>
      <c r="AK1071" s="296"/>
      <c r="AL1071" s="296"/>
      <c r="AM1071" s="296"/>
      <c r="AN1071" s="296"/>
      <c r="AO1071" s="296"/>
      <c r="AP1071" s="296"/>
      <c r="AQ1071" s="296"/>
      <c r="AR1071" s="296"/>
      <c r="AS1071" s="296"/>
      <c r="AT1071" s="296"/>
      <c r="AU1071" s="296"/>
      <c r="AV1071" s="296"/>
      <c r="AW1071" s="296"/>
      <c r="AX1071" s="296"/>
      <c r="AY1071" s="296"/>
      <c r="AZ1071" s="296"/>
      <c r="BA1071" s="296"/>
      <c r="BB1071" s="296"/>
      <c r="BC1071" s="296"/>
      <c r="BD1071" s="296"/>
      <c r="BE1071" s="296"/>
      <c r="BF1071" s="296"/>
      <c r="BG1071" s="296"/>
      <c r="BH1071" s="296"/>
      <c r="BI1071" s="296"/>
      <c r="BJ1071" s="296"/>
    </row>
    <row r="1072" customFormat="false" ht="15.75" hidden="false" customHeight="false" outlineLevel="0" collapsed="false">
      <c r="A1072" s="296"/>
      <c r="B1072" s="296"/>
      <c r="C1072" s="296"/>
      <c r="D1072" s="296"/>
      <c r="E1072" s="296"/>
      <c r="F1072" s="296"/>
      <c r="G1072" s="296"/>
      <c r="H1072" s="296"/>
      <c r="I1072" s="296"/>
      <c r="J1072" s="296"/>
      <c r="K1072" s="296"/>
      <c r="L1072" s="296"/>
      <c r="M1072" s="296"/>
      <c r="N1072" s="296"/>
      <c r="O1072" s="296"/>
      <c r="P1072" s="296"/>
      <c r="Q1072" s="296"/>
      <c r="R1072" s="296"/>
      <c r="S1072" s="296"/>
      <c r="T1072" s="296"/>
      <c r="U1072" s="296"/>
      <c r="V1072" s="347"/>
      <c r="W1072" s="296"/>
      <c r="X1072" s="296"/>
      <c r="Y1072" s="296"/>
      <c r="Z1072" s="296"/>
      <c r="AA1072" s="296"/>
      <c r="AB1072" s="296"/>
      <c r="AC1072" s="296"/>
      <c r="AD1072" s="296"/>
      <c r="AE1072" s="296"/>
      <c r="AF1072" s="296"/>
      <c r="AG1072" s="296"/>
      <c r="AH1072" s="296"/>
      <c r="AI1072" s="296"/>
      <c r="AJ1072" s="296"/>
      <c r="AK1072" s="296"/>
      <c r="AL1072" s="296"/>
      <c r="AM1072" s="296"/>
      <c r="AN1072" s="296"/>
      <c r="AO1072" s="296"/>
      <c r="AP1072" s="296"/>
      <c r="AQ1072" s="296"/>
      <c r="AR1072" s="296"/>
      <c r="AS1072" s="296"/>
      <c r="AT1072" s="296"/>
      <c r="AU1072" s="296"/>
      <c r="AV1072" s="296"/>
      <c r="AW1072" s="296"/>
      <c r="AX1072" s="296"/>
      <c r="AY1072" s="296"/>
      <c r="AZ1072" s="296"/>
      <c r="BA1072" s="296"/>
      <c r="BB1072" s="296"/>
      <c r="BC1072" s="296"/>
      <c r="BD1072" s="296"/>
      <c r="BE1072" s="296"/>
      <c r="BF1072" s="296"/>
      <c r="BG1072" s="296"/>
      <c r="BH1072" s="296"/>
      <c r="BI1072" s="296"/>
      <c r="BJ1072" s="296"/>
    </row>
    <row r="1073" customFormat="false" ht="15.75" hidden="false" customHeight="false" outlineLevel="0" collapsed="false">
      <c r="A1073" s="296"/>
      <c r="B1073" s="296"/>
      <c r="C1073" s="296"/>
      <c r="D1073" s="296"/>
      <c r="E1073" s="296"/>
      <c r="F1073" s="296"/>
      <c r="G1073" s="296"/>
      <c r="H1073" s="296"/>
      <c r="I1073" s="296"/>
      <c r="J1073" s="296"/>
      <c r="K1073" s="296"/>
      <c r="L1073" s="296"/>
      <c r="M1073" s="296"/>
      <c r="N1073" s="296"/>
      <c r="O1073" s="296"/>
      <c r="P1073" s="296"/>
      <c r="Q1073" s="296"/>
      <c r="R1073" s="296"/>
      <c r="S1073" s="296"/>
      <c r="T1073" s="296"/>
      <c r="U1073" s="296"/>
      <c r="V1073" s="347"/>
      <c r="W1073" s="296"/>
      <c r="X1073" s="296"/>
      <c r="Y1073" s="296"/>
      <c r="Z1073" s="296"/>
      <c r="AA1073" s="296"/>
      <c r="AB1073" s="296"/>
      <c r="AC1073" s="296"/>
      <c r="AD1073" s="296"/>
      <c r="AE1073" s="296"/>
      <c r="AF1073" s="296"/>
      <c r="AG1073" s="296"/>
      <c r="AH1073" s="296"/>
      <c r="AI1073" s="296"/>
      <c r="AJ1073" s="296"/>
      <c r="AK1073" s="296"/>
      <c r="AL1073" s="296"/>
      <c r="AM1073" s="296"/>
      <c r="AN1073" s="296"/>
      <c r="AO1073" s="296"/>
      <c r="AP1073" s="296"/>
      <c r="AQ1073" s="296"/>
      <c r="AR1073" s="296"/>
      <c r="AS1073" s="296"/>
      <c r="AT1073" s="296"/>
      <c r="AU1073" s="296"/>
      <c r="AV1073" s="296"/>
      <c r="AW1073" s="296"/>
      <c r="AX1073" s="296"/>
      <c r="AY1073" s="296"/>
      <c r="AZ1073" s="296"/>
      <c r="BA1073" s="296"/>
      <c r="BB1073" s="296"/>
      <c r="BC1073" s="296"/>
      <c r="BD1073" s="296"/>
      <c r="BE1073" s="296"/>
      <c r="BF1073" s="296"/>
      <c r="BG1073" s="296"/>
      <c r="BH1073" s="296"/>
      <c r="BI1073" s="296"/>
      <c r="BJ1073" s="296"/>
    </row>
    <row r="1074" customFormat="false" ht="15.75" hidden="false" customHeight="false" outlineLevel="0" collapsed="false">
      <c r="A1074" s="296"/>
      <c r="B1074" s="296"/>
      <c r="C1074" s="296"/>
      <c r="D1074" s="296"/>
      <c r="E1074" s="296"/>
      <c r="F1074" s="296"/>
      <c r="G1074" s="296"/>
      <c r="H1074" s="296"/>
      <c r="I1074" s="296"/>
      <c r="J1074" s="296"/>
      <c r="K1074" s="296"/>
      <c r="L1074" s="296"/>
      <c r="M1074" s="296"/>
      <c r="N1074" s="296"/>
      <c r="O1074" s="296"/>
      <c r="P1074" s="296"/>
      <c r="Q1074" s="296"/>
      <c r="R1074" s="296"/>
      <c r="S1074" s="296"/>
      <c r="T1074" s="296"/>
      <c r="U1074" s="296"/>
      <c r="V1074" s="347"/>
      <c r="W1074" s="296"/>
      <c r="X1074" s="296"/>
      <c r="Y1074" s="296"/>
      <c r="Z1074" s="296"/>
      <c r="AA1074" s="296"/>
      <c r="AB1074" s="296"/>
      <c r="AC1074" s="296"/>
      <c r="AD1074" s="296"/>
      <c r="AE1074" s="296"/>
      <c r="AF1074" s="296"/>
      <c r="AG1074" s="296"/>
      <c r="AH1074" s="296"/>
      <c r="AI1074" s="296"/>
      <c r="AJ1074" s="296"/>
      <c r="AK1074" s="296"/>
      <c r="AL1074" s="296"/>
      <c r="AM1074" s="296"/>
      <c r="AN1074" s="296"/>
      <c r="AO1074" s="296"/>
      <c r="AP1074" s="296"/>
      <c r="AQ1074" s="296"/>
      <c r="AR1074" s="296"/>
      <c r="AS1074" s="296"/>
      <c r="AT1074" s="296"/>
      <c r="AU1074" s="296"/>
      <c r="AV1074" s="296"/>
      <c r="AW1074" s="296"/>
      <c r="AX1074" s="296"/>
      <c r="AY1074" s="296"/>
      <c r="AZ1074" s="296"/>
      <c r="BA1074" s="296"/>
      <c r="BB1074" s="296"/>
      <c r="BC1074" s="296"/>
      <c r="BD1074" s="296"/>
      <c r="BE1074" s="296"/>
      <c r="BF1074" s="296"/>
      <c r="BG1074" s="296"/>
      <c r="BH1074" s="296"/>
      <c r="BI1074" s="296"/>
      <c r="BJ1074" s="296"/>
    </row>
    <row r="1075" customFormat="false" ht="15.75" hidden="false" customHeight="false" outlineLevel="0" collapsed="false">
      <c r="A1075" s="296"/>
      <c r="B1075" s="296"/>
      <c r="C1075" s="296"/>
      <c r="D1075" s="296"/>
      <c r="E1075" s="296"/>
      <c r="F1075" s="296"/>
      <c r="G1075" s="296"/>
      <c r="H1075" s="296"/>
      <c r="I1075" s="296"/>
      <c r="J1075" s="296"/>
      <c r="K1075" s="296"/>
      <c r="L1075" s="296"/>
      <c r="M1075" s="296"/>
      <c r="N1075" s="296"/>
      <c r="O1075" s="296"/>
      <c r="P1075" s="296"/>
      <c r="Q1075" s="296"/>
      <c r="R1075" s="296"/>
      <c r="S1075" s="296"/>
      <c r="T1075" s="296"/>
      <c r="U1075" s="296"/>
      <c r="V1075" s="347"/>
      <c r="W1075" s="296"/>
      <c r="X1075" s="296"/>
      <c r="Y1075" s="296"/>
      <c r="Z1075" s="296"/>
      <c r="AA1075" s="296"/>
      <c r="AB1075" s="296"/>
      <c r="AC1075" s="296"/>
      <c r="AD1075" s="296"/>
      <c r="AE1075" s="296"/>
      <c r="AF1075" s="296"/>
      <c r="AG1075" s="296"/>
      <c r="AH1075" s="296"/>
      <c r="AI1075" s="296"/>
      <c r="AJ1075" s="296"/>
      <c r="AK1075" s="296"/>
      <c r="AL1075" s="296"/>
      <c r="AM1075" s="296"/>
      <c r="AN1075" s="296"/>
      <c r="AO1075" s="296"/>
      <c r="AP1075" s="296"/>
      <c r="AQ1075" s="296"/>
      <c r="AR1075" s="296"/>
      <c r="AS1075" s="296"/>
      <c r="AT1075" s="296"/>
      <c r="AU1075" s="296"/>
      <c r="AV1075" s="296"/>
      <c r="AW1075" s="296"/>
      <c r="AX1075" s="296"/>
      <c r="AY1075" s="296"/>
      <c r="AZ1075" s="296"/>
      <c r="BA1075" s="296"/>
      <c r="BB1075" s="296"/>
      <c r="BC1075" s="296"/>
      <c r="BD1075" s="296"/>
      <c r="BE1075" s="296"/>
      <c r="BF1075" s="296"/>
      <c r="BG1075" s="296"/>
      <c r="BH1075" s="296"/>
      <c r="BI1075" s="296"/>
      <c r="BJ1075" s="296"/>
    </row>
    <row r="1076" customFormat="false" ht="15.75" hidden="false" customHeight="false" outlineLevel="0" collapsed="false">
      <c r="A1076" s="296"/>
      <c r="B1076" s="296"/>
      <c r="C1076" s="296"/>
      <c r="D1076" s="296"/>
      <c r="E1076" s="296"/>
      <c r="F1076" s="296"/>
      <c r="G1076" s="296"/>
      <c r="H1076" s="296"/>
      <c r="I1076" s="296"/>
      <c r="J1076" s="296"/>
      <c r="K1076" s="296"/>
      <c r="L1076" s="296"/>
      <c r="M1076" s="296"/>
      <c r="N1076" s="296"/>
      <c r="O1076" s="296"/>
      <c r="P1076" s="296"/>
      <c r="Q1076" s="296"/>
      <c r="R1076" s="296"/>
      <c r="S1076" s="296"/>
      <c r="T1076" s="296"/>
      <c r="U1076" s="296"/>
      <c r="V1076" s="347"/>
      <c r="W1076" s="296"/>
      <c r="X1076" s="296"/>
      <c r="Y1076" s="296"/>
      <c r="Z1076" s="296"/>
      <c r="AA1076" s="296"/>
      <c r="AB1076" s="296"/>
      <c r="AC1076" s="296"/>
      <c r="AD1076" s="296"/>
      <c r="AE1076" s="296"/>
      <c r="AF1076" s="296"/>
      <c r="AG1076" s="296"/>
      <c r="AH1076" s="296"/>
      <c r="AI1076" s="296"/>
      <c r="AJ1076" s="296"/>
      <c r="AK1076" s="296"/>
      <c r="AL1076" s="296"/>
      <c r="AM1076" s="296"/>
      <c r="AN1076" s="296"/>
      <c r="AO1076" s="296"/>
      <c r="AP1076" s="296"/>
      <c r="AQ1076" s="296"/>
      <c r="AR1076" s="296"/>
      <c r="AS1076" s="296"/>
      <c r="AT1076" s="296"/>
      <c r="AU1076" s="296"/>
      <c r="AV1076" s="296"/>
      <c r="AW1076" s="296"/>
      <c r="AX1076" s="296"/>
      <c r="AY1076" s="296"/>
      <c r="AZ1076" s="296"/>
      <c r="BA1076" s="296"/>
      <c r="BB1076" s="296"/>
      <c r="BC1076" s="296"/>
      <c r="BD1076" s="296"/>
      <c r="BE1076" s="296"/>
      <c r="BF1076" s="296"/>
      <c r="BG1076" s="296"/>
      <c r="BH1076" s="296"/>
      <c r="BI1076" s="296"/>
      <c r="BJ1076" s="296"/>
    </row>
    <row r="1077" customFormat="false" ht="15.75" hidden="false" customHeight="false" outlineLevel="0" collapsed="false">
      <c r="A1077" s="296"/>
      <c r="B1077" s="296"/>
      <c r="C1077" s="296"/>
      <c r="D1077" s="296"/>
      <c r="E1077" s="296"/>
      <c r="F1077" s="296"/>
      <c r="G1077" s="296"/>
      <c r="H1077" s="296"/>
      <c r="I1077" s="296"/>
      <c r="J1077" s="296"/>
      <c r="K1077" s="296"/>
      <c r="L1077" s="296"/>
      <c r="M1077" s="296"/>
      <c r="N1077" s="296"/>
      <c r="O1077" s="296"/>
      <c r="P1077" s="296"/>
      <c r="Q1077" s="296"/>
      <c r="R1077" s="296"/>
      <c r="S1077" s="296"/>
      <c r="T1077" s="296"/>
      <c r="U1077" s="296"/>
      <c r="V1077" s="347"/>
      <c r="W1077" s="296"/>
      <c r="X1077" s="296"/>
      <c r="Y1077" s="296"/>
      <c r="Z1077" s="296"/>
      <c r="AA1077" s="296"/>
      <c r="AB1077" s="296"/>
      <c r="AC1077" s="296"/>
      <c r="AD1077" s="296"/>
      <c r="AE1077" s="296"/>
      <c r="AF1077" s="296"/>
      <c r="AG1077" s="296"/>
      <c r="AH1077" s="296"/>
      <c r="AI1077" s="296"/>
      <c r="AJ1077" s="296"/>
      <c r="AK1077" s="296"/>
      <c r="AL1077" s="296"/>
      <c r="AM1077" s="296"/>
      <c r="AN1077" s="296"/>
      <c r="AO1077" s="296"/>
      <c r="AP1077" s="296"/>
      <c r="AQ1077" s="296"/>
      <c r="AR1077" s="296"/>
      <c r="AS1077" s="296"/>
      <c r="AT1077" s="296"/>
      <c r="AU1077" s="296"/>
      <c r="AV1077" s="296"/>
      <c r="AW1077" s="296"/>
      <c r="AX1077" s="296"/>
      <c r="AY1077" s="296"/>
      <c r="AZ1077" s="296"/>
      <c r="BA1077" s="296"/>
      <c r="BB1077" s="296"/>
      <c r="BC1077" s="296"/>
      <c r="BD1077" s="296"/>
      <c r="BE1077" s="296"/>
      <c r="BF1077" s="296"/>
      <c r="BG1077" s="296"/>
      <c r="BH1077" s="296"/>
      <c r="BI1077" s="296"/>
      <c r="BJ1077" s="296"/>
    </row>
    <row r="1078" customFormat="false" ht="15.75" hidden="false" customHeight="false" outlineLevel="0" collapsed="false">
      <c r="A1078" s="296"/>
      <c r="B1078" s="296"/>
      <c r="C1078" s="296"/>
      <c r="D1078" s="296"/>
      <c r="E1078" s="296"/>
      <c r="F1078" s="296"/>
      <c r="G1078" s="296"/>
      <c r="H1078" s="296"/>
      <c r="I1078" s="296"/>
      <c r="J1078" s="296"/>
      <c r="K1078" s="296"/>
      <c r="L1078" s="296"/>
      <c r="M1078" s="296"/>
      <c r="N1078" s="296"/>
      <c r="O1078" s="296"/>
      <c r="P1078" s="296"/>
      <c r="Q1078" s="296"/>
      <c r="R1078" s="296"/>
      <c r="S1078" s="296"/>
      <c r="T1078" s="296"/>
      <c r="U1078" s="296"/>
      <c r="V1078" s="347"/>
      <c r="W1078" s="296"/>
      <c r="X1078" s="296"/>
      <c r="Y1078" s="296"/>
      <c r="Z1078" s="296"/>
      <c r="AA1078" s="296"/>
      <c r="AB1078" s="296"/>
      <c r="AC1078" s="296"/>
      <c r="AD1078" s="296"/>
      <c r="AE1078" s="296"/>
      <c r="AF1078" s="296"/>
      <c r="AG1078" s="296"/>
      <c r="AH1078" s="296"/>
      <c r="AI1078" s="296"/>
      <c r="AJ1078" s="296"/>
      <c r="AK1078" s="296"/>
      <c r="AL1078" s="296"/>
      <c r="AM1078" s="296"/>
      <c r="AN1078" s="296"/>
      <c r="AO1078" s="296"/>
      <c r="AP1078" s="296"/>
      <c r="AQ1078" s="296"/>
      <c r="AR1078" s="296"/>
      <c r="AS1078" s="296"/>
      <c r="AT1078" s="296"/>
      <c r="AU1078" s="296"/>
      <c r="AV1078" s="296"/>
      <c r="AW1078" s="296"/>
      <c r="AX1078" s="296"/>
      <c r="AY1078" s="296"/>
      <c r="AZ1078" s="296"/>
      <c r="BA1078" s="296"/>
      <c r="BB1078" s="296"/>
      <c r="BC1078" s="296"/>
      <c r="BD1078" s="296"/>
      <c r="BE1078" s="296"/>
      <c r="BF1078" s="296"/>
      <c r="BG1078" s="296"/>
      <c r="BH1078" s="296"/>
      <c r="BI1078" s="296"/>
      <c r="BJ1078" s="296"/>
    </row>
    <row r="1079" customFormat="false" ht="15.75" hidden="false" customHeight="false" outlineLevel="0" collapsed="false">
      <c r="A1079" s="296"/>
      <c r="B1079" s="296"/>
      <c r="C1079" s="296"/>
      <c r="D1079" s="296"/>
      <c r="E1079" s="296"/>
      <c r="F1079" s="296"/>
      <c r="G1079" s="296"/>
      <c r="H1079" s="296"/>
      <c r="I1079" s="296"/>
      <c r="J1079" s="296"/>
      <c r="K1079" s="296"/>
      <c r="L1079" s="296"/>
      <c r="M1079" s="296"/>
      <c r="N1079" s="296"/>
      <c r="O1079" s="296"/>
      <c r="P1079" s="296"/>
      <c r="Q1079" s="296"/>
      <c r="R1079" s="296"/>
      <c r="S1079" s="296"/>
      <c r="T1079" s="296"/>
      <c r="U1079" s="296"/>
      <c r="V1079" s="347"/>
      <c r="W1079" s="296"/>
      <c r="X1079" s="296"/>
      <c r="Y1079" s="296"/>
      <c r="Z1079" s="296"/>
      <c r="AA1079" s="296"/>
      <c r="AB1079" s="296"/>
      <c r="AC1079" s="296"/>
      <c r="AD1079" s="296"/>
      <c r="AE1079" s="296"/>
      <c r="AF1079" s="296"/>
      <c r="AG1079" s="296"/>
      <c r="AH1079" s="296"/>
      <c r="AI1079" s="296"/>
      <c r="AJ1079" s="296"/>
      <c r="AK1079" s="296"/>
      <c r="AL1079" s="296"/>
      <c r="AM1079" s="296"/>
      <c r="AN1079" s="296"/>
      <c r="AO1079" s="296"/>
      <c r="AP1079" s="296"/>
      <c r="AQ1079" s="296"/>
      <c r="AR1079" s="296"/>
      <c r="AS1079" s="296"/>
      <c r="AT1079" s="296"/>
      <c r="AU1079" s="296"/>
      <c r="AV1079" s="296"/>
      <c r="AW1079" s="296"/>
      <c r="AX1079" s="296"/>
      <c r="AY1079" s="296"/>
      <c r="AZ1079" s="296"/>
      <c r="BA1079" s="296"/>
      <c r="BB1079" s="296"/>
      <c r="BC1079" s="296"/>
      <c r="BD1079" s="296"/>
      <c r="BE1079" s="296"/>
      <c r="BF1079" s="296"/>
      <c r="BG1079" s="296"/>
      <c r="BH1079" s="296"/>
      <c r="BI1079" s="296"/>
      <c r="BJ1079" s="296"/>
    </row>
    <row r="1080" customFormat="false" ht="15.75" hidden="false" customHeight="false" outlineLevel="0" collapsed="false">
      <c r="A1080" s="296"/>
      <c r="B1080" s="296"/>
      <c r="C1080" s="296"/>
      <c r="D1080" s="296"/>
      <c r="E1080" s="296"/>
      <c r="F1080" s="296"/>
      <c r="G1080" s="296"/>
      <c r="H1080" s="296"/>
      <c r="I1080" s="296"/>
      <c r="J1080" s="296"/>
      <c r="K1080" s="296"/>
      <c r="L1080" s="296"/>
      <c r="M1080" s="296"/>
      <c r="N1080" s="296"/>
      <c r="O1080" s="296"/>
      <c r="P1080" s="296"/>
      <c r="Q1080" s="296"/>
      <c r="R1080" s="296"/>
      <c r="S1080" s="296"/>
      <c r="T1080" s="296"/>
      <c r="U1080" s="296"/>
      <c r="V1080" s="347"/>
      <c r="W1080" s="296"/>
      <c r="X1080" s="296"/>
      <c r="Y1080" s="296"/>
      <c r="Z1080" s="296"/>
      <c r="AA1080" s="296"/>
      <c r="AB1080" s="296"/>
      <c r="AC1080" s="296"/>
      <c r="AD1080" s="296"/>
      <c r="AE1080" s="296"/>
      <c r="AF1080" s="296"/>
      <c r="AG1080" s="296"/>
      <c r="AH1080" s="296"/>
      <c r="AI1080" s="296"/>
      <c r="AJ1080" s="296"/>
      <c r="AK1080" s="296"/>
      <c r="AL1080" s="296"/>
      <c r="AM1080" s="296"/>
      <c r="AN1080" s="296"/>
      <c r="AO1080" s="296"/>
      <c r="AP1080" s="296"/>
      <c r="AQ1080" s="296"/>
      <c r="AR1080" s="296"/>
      <c r="AS1080" s="296"/>
      <c r="AT1080" s="296"/>
      <c r="AU1080" s="296"/>
      <c r="AV1080" s="296"/>
      <c r="AW1080" s="296"/>
      <c r="AX1080" s="296"/>
      <c r="AY1080" s="296"/>
      <c r="AZ1080" s="296"/>
      <c r="BA1080" s="296"/>
      <c r="BB1080" s="296"/>
      <c r="BC1080" s="296"/>
      <c r="BD1080" s="296"/>
      <c r="BE1080" s="296"/>
      <c r="BF1080" s="296"/>
      <c r="BG1080" s="296"/>
      <c r="BH1080" s="296"/>
      <c r="BI1080" s="296"/>
      <c r="BJ1080" s="296"/>
    </row>
    <row r="1081" customFormat="false" ht="15.75" hidden="false" customHeight="false" outlineLevel="0" collapsed="false">
      <c r="A1081" s="296"/>
      <c r="B1081" s="296"/>
      <c r="C1081" s="296"/>
      <c r="D1081" s="296"/>
      <c r="E1081" s="296"/>
      <c r="F1081" s="296"/>
      <c r="G1081" s="296"/>
      <c r="H1081" s="296"/>
      <c r="I1081" s="296"/>
      <c r="J1081" s="296"/>
      <c r="K1081" s="296"/>
      <c r="L1081" s="296"/>
      <c r="M1081" s="296"/>
      <c r="N1081" s="296"/>
      <c r="O1081" s="296"/>
      <c r="P1081" s="296"/>
      <c r="Q1081" s="296"/>
      <c r="R1081" s="296"/>
      <c r="S1081" s="296"/>
      <c r="T1081" s="296"/>
      <c r="U1081" s="296"/>
      <c r="V1081" s="347"/>
      <c r="W1081" s="296"/>
      <c r="X1081" s="296"/>
      <c r="Y1081" s="296"/>
      <c r="Z1081" s="296"/>
      <c r="AA1081" s="296"/>
      <c r="AB1081" s="296"/>
      <c r="AC1081" s="296"/>
      <c r="AD1081" s="296"/>
      <c r="AE1081" s="296"/>
      <c r="AF1081" s="296"/>
      <c r="AG1081" s="296"/>
      <c r="AH1081" s="296"/>
      <c r="AI1081" s="296"/>
      <c r="AJ1081" s="296"/>
      <c r="AK1081" s="296"/>
      <c r="AL1081" s="296"/>
      <c r="AM1081" s="296"/>
      <c r="AN1081" s="296"/>
      <c r="AO1081" s="296"/>
      <c r="AP1081" s="296"/>
      <c r="AQ1081" s="296"/>
      <c r="AR1081" s="296"/>
      <c r="AS1081" s="296"/>
      <c r="AT1081" s="296"/>
      <c r="AU1081" s="296"/>
      <c r="AV1081" s="296"/>
      <c r="AW1081" s="296"/>
      <c r="AX1081" s="296"/>
      <c r="AY1081" s="296"/>
      <c r="AZ1081" s="296"/>
      <c r="BA1081" s="296"/>
      <c r="BB1081" s="296"/>
      <c r="BC1081" s="296"/>
      <c r="BD1081" s="296"/>
      <c r="BE1081" s="296"/>
      <c r="BF1081" s="296"/>
      <c r="BG1081" s="296"/>
      <c r="BH1081" s="296"/>
      <c r="BI1081" s="296"/>
      <c r="BJ1081" s="296"/>
    </row>
    <row r="1082" customFormat="false" ht="15.75" hidden="false" customHeight="false" outlineLevel="0" collapsed="false">
      <c r="A1082" s="296"/>
      <c r="B1082" s="296"/>
      <c r="C1082" s="296"/>
      <c r="D1082" s="296"/>
      <c r="E1082" s="296"/>
      <c r="F1082" s="296"/>
      <c r="G1082" s="296"/>
      <c r="H1082" s="296"/>
      <c r="I1082" s="296"/>
      <c r="J1082" s="296"/>
      <c r="K1082" s="296"/>
      <c r="L1082" s="296"/>
      <c r="M1082" s="296"/>
      <c r="N1082" s="296"/>
      <c r="O1082" s="296"/>
      <c r="P1082" s="296"/>
      <c r="Q1082" s="296"/>
      <c r="R1082" s="296"/>
      <c r="S1082" s="296"/>
      <c r="T1082" s="296"/>
      <c r="U1082" s="296"/>
      <c r="V1082" s="347"/>
      <c r="W1082" s="296"/>
      <c r="X1082" s="296"/>
      <c r="Y1082" s="296"/>
      <c r="Z1082" s="296"/>
      <c r="AA1082" s="296"/>
      <c r="AB1082" s="296"/>
      <c r="AC1082" s="296"/>
      <c r="AD1082" s="296"/>
      <c r="AE1082" s="296"/>
      <c r="AF1082" s="296"/>
      <c r="AG1082" s="296"/>
      <c r="AH1082" s="296"/>
      <c r="AI1082" s="296"/>
      <c r="AJ1082" s="296"/>
      <c r="AK1082" s="296"/>
      <c r="AL1082" s="296"/>
      <c r="AM1082" s="296"/>
      <c r="AN1082" s="296"/>
      <c r="AO1082" s="296"/>
      <c r="AP1082" s="296"/>
      <c r="AQ1082" s="296"/>
      <c r="AR1082" s="296"/>
      <c r="AS1082" s="296"/>
      <c r="AT1082" s="296"/>
      <c r="AU1082" s="296"/>
      <c r="AV1082" s="296"/>
      <c r="AW1082" s="296"/>
      <c r="AX1082" s="296"/>
      <c r="AY1082" s="296"/>
      <c r="AZ1082" s="296"/>
      <c r="BA1082" s="296"/>
      <c r="BB1082" s="296"/>
      <c r="BC1082" s="296"/>
      <c r="BD1082" s="296"/>
      <c r="BE1082" s="296"/>
      <c r="BF1082" s="296"/>
      <c r="BG1082" s="296"/>
      <c r="BH1082" s="296"/>
      <c r="BI1082" s="296"/>
      <c r="BJ1082" s="296"/>
    </row>
    <row r="1083" customFormat="false" ht="15.75" hidden="false" customHeight="false" outlineLevel="0" collapsed="false">
      <c r="A1083" s="296"/>
      <c r="B1083" s="296"/>
      <c r="C1083" s="296"/>
      <c r="D1083" s="296"/>
      <c r="E1083" s="296"/>
      <c r="F1083" s="296"/>
      <c r="G1083" s="296"/>
      <c r="H1083" s="296"/>
      <c r="I1083" s="296"/>
      <c r="J1083" s="296"/>
      <c r="K1083" s="296"/>
      <c r="L1083" s="296"/>
      <c r="M1083" s="296"/>
      <c r="N1083" s="296"/>
      <c r="O1083" s="296"/>
      <c r="P1083" s="296"/>
      <c r="Q1083" s="296"/>
      <c r="R1083" s="296"/>
      <c r="S1083" s="296"/>
      <c r="T1083" s="296"/>
      <c r="U1083" s="296"/>
      <c r="V1083" s="347"/>
      <c r="W1083" s="296"/>
      <c r="X1083" s="296"/>
      <c r="Y1083" s="296"/>
      <c r="Z1083" s="296"/>
      <c r="AA1083" s="296"/>
      <c r="AB1083" s="296"/>
      <c r="AC1083" s="296"/>
      <c r="AD1083" s="296"/>
      <c r="AE1083" s="296"/>
      <c r="AF1083" s="296"/>
      <c r="AG1083" s="296"/>
      <c r="AH1083" s="296"/>
      <c r="AI1083" s="296"/>
      <c r="AJ1083" s="296"/>
      <c r="AK1083" s="296"/>
      <c r="AL1083" s="296"/>
      <c r="AM1083" s="296"/>
      <c r="AN1083" s="296"/>
      <c r="AO1083" s="296"/>
      <c r="AP1083" s="296"/>
      <c r="AQ1083" s="296"/>
      <c r="AR1083" s="296"/>
      <c r="AS1083" s="296"/>
      <c r="AT1083" s="296"/>
      <c r="AU1083" s="296"/>
      <c r="AV1083" s="296"/>
      <c r="AW1083" s="296"/>
      <c r="AX1083" s="296"/>
      <c r="AY1083" s="296"/>
      <c r="AZ1083" s="296"/>
      <c r="BA1083" s="296"/>
      <c r="BB1083" s="296"/>
      <c r="BC1083" s="296"/>
      <c r="BD1083" s="296"/>
      <c r="BE1083" s="296"/>
      <c r="BF1083" s="296"/>
      <c r="BG1083" s="296"/>
      <c r="BH1083" s="296"/>
      <c r="BI1083" s="296"/>
      <c r="BJ1083" s="296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sheetData>
    <row r="1" customFormat="false" ht="15.75" hidden="false" customHeight="false" outlineLevel="0" collapsed="false">
      <c r="A1" s="348" t="s">
        <v>36</v>
      </c>
      <c r="B1" s="349" t="s">
        <v>1119</v>
      </c>
      <c r="C1" s="349" t="s">
        <v>1120</v>
      </c>
      <c r="D1" s="349" t="s">
        <v>1121</v>
      </c>
      <c r="E1" s="349" t="s">
        <v>150</v>
      </c>
      <c r="F1" s="349" t="s">
        <v>1122</v>
      </c>
      <c r="G1" s="349" t="s">
        <v>1123</v>
      </c>
      <c r="H1" s="349" t="s">
        <v>1124</v>
      </c>
      <c r="I1" s="349"/>
      <c r="J1" s="349" t="s">
        <v>1125</v>
      </c>
      <c r="K1" s="349" t="s">
        <v>1126</v>
      </c>
      <c r="L1" s="349" t="s">
        <v>1127</v>
      </c>
      <c r="M1" s="350" t="s">
        <v>138</v>
      </c>
    </row>
    <row r="2" customFormat="false" ht="15.75" hidden="false" customHeight="false" outlineLevel="0" collapsed="false">
      <c r="A2" s="351" t="n">
        <v>5</v>
      </c>
      <c r="B2" s="352" t="s">
        <v>1128</v>
      </c>
      <c r="C2" s="352" t="n">
        <v>55</v>
      </c>
      <c r="D2" s="352" t="s">
        <v>1129</v>
      </c>
      <c r="E2" s="352" t="s">
        <v>1130</v>
      </c>
      <c r="F2" s="352" t="s">
        <v>1131</v>
      </c>
      <c r="G2" s="352" t="n">
        <v>1</v>
      </c>
      <c r="H2" s="352" t="s">
        <v>1132</v>
      </c>
      <c r="I2" s="352" t="s">
        <v>1133</v>
      </c>
      <c r="J2" s="352"/>
      <c r="K2" s="352"/>
      <c r="L2" s="352" t="n">
        <v>1</v>
      </c>
      <c r="M2" s="353"/>
    </row>
    <row r="3" customFormat="false" ht="15.75" hidden="false" customHeight="false" outlineLevel="0" collapsed="false">
      <c r="A3" s="351" t="n">
        <v>11</v>
      </c>
      <c r="B3" s="352" t="s">
        <v>1134</v>
      </c>
      <c r="C3" s="352" t="n">
        <v>54</v>
      </c>
      <c r="D3" s="352" t="s">
        <v>1135</v>
      </c>
      <c r="E3" s="352" t="s">
        <v>1130</v>
      </c>
      <c r="F3" s="352" t="s">
        <v>1131</v>
      </c>
      <c r="G3" s="352" t="n">
        <v>1</v>
      </c>
      <c r="H3" s="352" t="s">
        <v>1132</v>
      </c>
      <c r="I3" s="352" t="s">
        <v>1136</v>
      </c>
      <c r="J3" s="352"/>
      <c r="K3" s="352"/>
      <c r="L3" s="352" t="n">
        <v>1</v>
      </c>
      <c r="M3" s="353"/>
    </row>
    <row r="4" customFormat="false" ht="15.75" hidden="false" customHeight="false" outlineLevel="0" collapsed="false">
      <c r="A4" s="351" t="n">
        <v>14</v>
      </c>
      <c r="B4" s="352" t="s">
        <v>1128</v>
      </c>
      <c r="C4" s="352" t="n">
        <v>50</v>
      </c>
      <c r="D4" s="352" t="s">
        <v>1129</v>
      </c>
      <c r="E4" s="352" t="s">
        <v>1130</v>
      </c>
      <c r="F4" s="352" t="s">
        <v>1131</v>
      </c>
      <c r="G4" s="352" t="n">
        <v>74</v>
      </c>
      <c r="H4" s="352" t="s">
        <v>1132</v>
      </c>
      <c r="I4" s="352" t="s">
        <v>1133</v>
      </c>
      <c r="J4" s="352"/>
      <c r="K4" s="352"/>
      <c r="L4" s="352" t="n">
        <v>1</v>
      </c>
      <c r="M4" s="353"/>
    </row>
    <row r="5" customFormat="false" ht="15.75" hidden="false" customHeight="false" outlineLevel="0" collapsed="false">
      <c r="A5" s="351" t="n">
        <v>17</v>
      </c>
      <c r="B5" s="352" t="s">
        <v>1128</v>
      </c>
      <c r="C5" s="352" t="n">
        <v>56</v>
      </c>
      <c r="D5" s="352" t="s">
        <v>1129</v>
      </c>
      <c r="E5" s="352" t="s">
        <v>1130</v>
      </c>
      <c r="F5" s="352" t="s">
        <v>1131</v>
      </c>
      <c r="G5" s="352" t="n">
        <v>74</v>
      </c>
      <c r="H5" s="352" t="s">
        <v>1132</v>
      </c>
      <c r="I5" s="352" t="s">
        <v>1133</v>
      </c>
      <c r="J5" s="352"/>
      <c r="K5" s="352"/>
      <c r="L5" s="352" t="n">
        <v>1</v>
      </c>
      <c r="M5" s="353"/>
    </row>
    <row r="6" customFormat="false" ht="15.75" hidden="false" customHeight="false" outlineLevel="0" collapsed="false">
      <c r="A6" s="351" t="n">
        <v>18</v>
      </c>
      <c r="B6" s="352" t="s">
        <v>1128</v>
      </c>
      <c r="C6" s="352" t="n">
        <v>55</v>
      </c>
      <c r="D6" s="352" t="s">
        <v>1129</v>
      </c>
      <c r="E6" s="352" t="s">
        <v>1137</v>
      </c>
      <c r="F6" s="352" t="s">
        <v>1131</v>
      </c>
      <c r="G6" s="354"/>
      <c r="H6" s="352" t="s">
        <v>1132</v>
      </c>
      <c r="I6" s="352" t="s">
        <v>1133</v>
      </c>
      <c r="J6" s="352"/>
      <c r="K6" s="352"/>
      <c r="L6" s="352" t="n">
        <v>1</v>
      </c>
      <c r="M6" s="353"/>
    </row>
    <row r="7" customFormat="false" ht="15.75" hidden="false" customHeight="false" outlineLevel="0" collapsed="false">
      <c r="A7" s="351" t="n">
        <v>29</v>
      </c>
      <c r="B7" s="352" t="s">
        <v>1128</v>
      </c>
      <c r="C7" s="352" t="n">
        <v>51</v>
      </c>
      <c r="D7" s="352" t="s">
        <v>1129</v>
      </c>
      <c r="E7" s="352" t="s">
        <v>1130</v>
      </c>
      <c r="F7" s="352" t="s">
        <v>1131</v>
      </c>
      <c r="G7" s="354"/>
      <c r="H7" s="352" t="s">
        <v>1132</v>
      </c>
      <c r="I7" s="352" t="s">
        <v>1133</v>
      </c>
      <c r="J7" s="352"/>
      <c r="K7" s="352"/>
      <c r="L7" s="352" t="n">
        <v>1</v>
      </c>
      <c r="M7" s="353"/>
    </row>
    <row r="8" customFormat="false" ht="15.75" hidden="false" customHeight="false" outlineLevel="0" collapsed="false">
      <c r="A8" s="351" t="n">
        <v>34</v>
      </c>
      <c r="B8" s="352" t="s">
        <v>1128</v>
      </c>
      <c r="C8" s="352" t="n">
        <v>52</v>
      </c>
      <c r="D8" s="352" t="s">
        <v>1129</v>
      </c>
      <c r="E8" s="352" t="s">
        <v>1130</v>
      </c>
      <c r="F8" s="352" t="s">
        <v>1131</v>
      </c>
      <c r="G8" s="354"/>
      <c r="H8" s="352" t="s">
        <v>1132</v>
      </c>
      <c r="I8" s="352" t="s">
        <v>1133</v>
      </c>
      <c r="J8" s="352"/>
      <c r="K8" s="352"/>
      <c r="L8" s="352" t="n">
        <v>1</v>
      </c>
      <c r="M8" s="353"/>
    </row>
    <row r="9" customFormat="false" ht="15.75" hidden="false" customHeight="false" outlineLevel="0" collapsed="false">
      <c r="A9" s="351" t="n">
        <v>44</v>
      </c>
      <c r="B9" s="352" t="s">
        <v>1128</v>
      </c>
      <c r="C9" s="352" t="n">
        <v>57</v>
      </c>
      <c r="D9" s="352" t="s">
        <v>1129</v>
      </c>
      <c r="E9" s="352" t="s">
        <v>1138</v>
      </c>
      <c r="F9" s="352" t="s">
        <v>1131</v>
      </c>
      <c r="G9" s="354"/>
      <c r="H9" s="352" t="s">
        <v>1132</v>
      </c>
      <c r="I9" s="352" t="s">
        <v>1133</v>
      </c>
      <c r="J9" s="352"/>
      <c r="K9" s="352"/>
      <c r="L9" s="352" t="n">
        <v>1</v>
      </c>
      <c r="M9" s="353"/>
    </row>
    <row r="10" customFormat="false" ht="15.75" hidden="false" customHeight="false" outlineLevel="0" collapsed="false">
      <c r="A10" s="351" t="n">
        <v>52</v>
      </c>
      <c r="B10" s="352" t="s">
        <v>1134</v>
      </c>
      <c r="C10" s="352" t="n">
        <v>59</v>
      </c>
      <c r="D10" s="352" t="s">
        <v>1129</v>
      </c>
      <c r="E10" s="352" t="s">
        <v>1130</v>
      </c>
      <c r="F10" s="352" t="s">
        <v>1131</v>
      </c>
      <c r="G10" s="354"/>
      <c r="H10" s="352" t="s">
        <v>1132</v>
      </c>
      <c r="I10" s="352" t="s">
        <v>1136</v>
      </c>
      <c r="J10" s="352"/>
      <c r="K10" s="352"/>
      <c r="L10" s="352" t="n">
        <v>1</v>
      </c>
      <c r="M10" s="353"/>
    </row>
    <row r="11" customFormat="false" ht="15.75" hidden="false" customHeight="false" outlineLevel="0" collapsed="false">
      <c r="A11" s="351" t="n">
        <v>56</v>
      </c>
      <c r="B11" s="352" t="s">
        <v>1128</v>
      </c>
      <c r="C11" s="352" t="n">
        <v>58</v>
      </c>
      <c r="D11" s="352" t="s">
        <v>1129</v>
      </c>
      <c r="E11" s="352" t="s">
        <v>1130</v>
      </c>
      <c r="F11" s="352" t="s">
        <v>1131</v>
      </c>
      <c r="G11" s="354"/>
      <c r="H11" s="352" t="s">
        <v>1132</v>
      </c>
      <c r="I11" s="352" t="s">
        <v>1133</v>
      </c>
      <c r="J11" s="352"/>
      <c r="K11" s="352"/>
      <c r="L11" s="352" t="n">
        <v>1</v>
      </c>
      <c r="M11" s="353"/>
    </row>
    <row r="12" customFormat="false" ht="15.75" hidden="false" customHeight="false" outlineLevel="0" collapsed="false">
      <c r="A12" s="351" t="n">
        <v>58</v>
      </c>
      <c r="B12" s="352" t="s">
        <v>1128</v>
      </c>
      <c r="C12" s="352" t="n">
        <v>51</v>
      </c>
      <c r="D12" s="352" t="s">
        <v>1129</v>
      </c>
      <c r="E12" s="352" t="s">
        <v>1130</v>
      </c>
      <c r="F12" s="352" t="s">
        <v>1131</v>
      </c>
      <c r="G12" s="354"/>
      <c r="H12" s="352" t="s">
        <v>1132</v>
      </c>
      <c r="I12" s="352" t="s">
        <v>1133</v>
      </c>
      <c r="J12" s="352"/>
      <c r="K12" s="352"/>
      <c r="L12" s="352" t="n">
        <v>1</v>
      </c>
      <c r="M12" s="353"/>
    </row>
    <row r="13" customFormat="false" ht="15.75" hidden="false" customHeight="false" outlineLevel="0" collapsed="false">
      <c r="A13" s="351" t="n">
        <v>61</v>
      </c>
      <c r="B13" s="352" t="s">
        <v>1134</v>
      </c>
      <c r="C13" s="352" t="n">
        <v>58</v>
      </c>
      <c r="D13" s="352" t="s">
        <v>1129</v>
      </c>
      <c r="E13" s="352" t="s">
        <v>1130</v>
      </c>
      <c r="F13" s="352" t="s">
        <v>1131</v>
      </c>
      <c r="G13" s="354"/>
      <c r="H13" s="352" t="s">
        <v>1132</v>
      </c>
      <c r="I13" s="352" t="s">
        <v>1136</v>
      </c>
      <c r="J13" s="352"/>
      <c r="K13" s="352"/>
      <c r="L13" s="352" t="n">
        <v>1</v>
      </c>
      <c r="M13" s="353"/>
    </row>
    <row r="14" customFormat="false" ht="15.75" hidden="false" customHeight="false" outlineLevel="0" collapsed="false">
      <c r="A14" s="351" t="n">
        <v>62</v>
      </c>
      <c r="B14" s="352" t="s">
        <v>1128</v>
      </c>
      <c r="C14" s="352" t="n">
        <v>51</v>
      </c>
      <c r="D14" s="352" t="s">
        <v>1129</v>
      </c>
      <c r="E14" s="352" t="s">
        <v>1139</v>
      </c>
      <c r="F14" s="352" t="s">
        <v>1131</v>
      </c>
      <c r="G14" s="354"/>
      <c r="H14" s="352" t="s">
        <v>1132</v>
      </c>
      <c r="I14" s="352" t="s">
        <v>1133</v>
      </c>
      <c r="J14" s="352"/>
      <c r="K14" s="352"/>
      <c r="L14" s="352" t="n">
        <v>1</v>
      </c>
      <c r="M14" s="353"/>
    </row>
    <row r="15" customFormat="false" ht="15.75" hidden="false" customHeight="false" outlineLevel="0" collapsed="false">
      <c r="A15" s="351" t="n">
        <v>77</v>
      </c>
      <c r="B15" s="352" t="s">
        <v>1128</v>
      </c>
      <c r="C15" s="352" t="n">
        <v>55</v>
      </c>
      <c r="D15" s="352" t="s">
        <v>1135</v>
      </c>
      <c r="E15" s="352" t="s">
        <v>1130</v>
      </c>
      <c r="F15" s="352" t="s">
        <v>1131</v>
      </c>
      <c r="G15" s="354"/>
      <c r="H15" s="352" t="s">
        <v>1132</v>
      </c>
      <c r="I15" s="352" t="s">
        <v>1133</v>
      </c>
      <c r="J15" s="352"/>
      <c r="K15" s="352"/>
      <c r="L15" s="352" t="n">
        <v>1</v>
      </c>
      <c r="M15" s="353"/>
    </row>
    <row r="16" customFormat="false" ht="15.75" hidden="false" customHeight="false" outlineLevel="0" collapsed="false">
      <c r="A16" s="351" t="n">
        <v>94</v>
      </c>
      <c r="B16" s="352" t="s">
        <v>1134</v>
      </c>
      <c r="C16" s="352" t="n">
        <v>57</v>
      </c>
      <c r="D16" s="352" t="s">
        <v>1129</v>
      </c>
      <c r="E16" s="352" t="s">
        <v>1137</v>
      </c>
      <c r="F16" s="352" t="s">
        <v>1131</v>
      </c>
      <c r="G16" s="354"/>
      <c r="H16" s="352" t="s">
        <v>1132</v>
      </c>
      <c r="I16" s="352" t="s">
        <v>1136</v>
      </c>
      <c r="J16" s="352"/>
      <c r="K16" s="352"/>
      <c r="L16" s="352" t="n">
        <v>1</v>
      </c>
      <c r="M16" s="353"/>
    </row>
    <row r="17" customFormat="false" ht="15.75" hidden="false" customHeight="false" outlineLevel="0" collapsed="false">
      <c r="A17" s="351" t="n">
        <v>98</v>
      </c>
      <c r="B17" s="352" t="s">
        <v>1128</v>
      </c>
      <c r="C17" s="352" t="n">
        <v>51</v>
      </c>
      <c r="D17" s="352" t="s">
        <v>1129</v>
      </c>
      <c r="E17" s="352" t="s">
        <v>1130</v>
      </c>
      <c r="F17" s="352" t="s">
        <v>1131</v>
      </c>
      <c r="G17" s="354"/>
      <c r="H17" s="352" t="s">
        <v>1132</v>
      </c>
      <c r="I17" s="352" t="s">
        <v>1133</v>
      </c>
      <c r="J17" s="352"/>
      <c r="K17" s="352"/>
      <c r="L17" s="352" t="n">
        <v>1</v>
      </c>
      <c r="M17" s="353"/>
    </row>
    <row r="18" customFormat="false" ht="15.75" hidden="false" customHeight="false" outlineLevel="0" collapsed="false">
      <c r="A18" s="351" t="n">
        <v>111</v>
      </c>
      <c r="B18" s="352" t="s">
        <v>1128</v>
      </c>
      <c r="C18" s="352" t="n">
        <v>57</v>
      </c>
      <c r="D18" s="352" t="s">
        <v>1129</v>
      </c>
      <c r="E18" s="352" t="s">
        <v>1130</v>
      </c>
      <c r="F18" s="352" t="s">
        <v>1131</v>
      </c>
      <c r="G18" s="354"/>
      <c r="H18" s="352" t="s">
        <v>1132</v>
      </c>
      <c r="I18" s="352" t="s">
        <v>1133</v>
      </c>
      <c r="J18" s="352"/>
      <c r="K18" s="352"/>
      <c r="L18" s="352" t="n">
        <v>1</v>
      </c>
      <c r="M18" s="353"/>
    </row>
    <row r="19" customFormat="false" ht="15.75" hidden="false" customHeight="false" outlineLevel="0" collapsed="false">
      <c r="A19" s="351" t="n">
        <v>112</v>
      </c>
      <c r="B19" s="352" t="s">
        <v>1134</v>
      </c>
      <c r="C19" s="352" t="n">
        <v>56</v>
      </c>
      <c r="D19" s="352" t="s">
        <v>1129</v>
      </c>
      <c r="E19" s="352" t="s">
        <v>1130</v>
      </c>
      <c r="F19" s="352" t="s">
        <v>1131</v>
      </c>
      <c r="G19" s="354"/>
      <c r="H19" s="352" t="s">
        <v>1132</v>
      </c>
      <c r="I19" s="352" t="s">
        <v>1136</v>
      </c>
      <c r="J19" s="352"/>
      <c r="K19" s="352"/>
      <c r="L19" s="352" t="n">
        <v>1</v>
      </c>
      <c r="M19" s="353"/>
    </row>
    <row r="20" customFormat="false" ht="15.75" hidden="false" customHeight="false" outlineLevel="0" collapsed="false">
      <c r="A20" s="351" t="n">
        <v>119</v>
      </c>
      <c r="B20" s="352" t="s">
        <v>1128</v>
      </c>
      <c r="C20" s="352" t="n">
        <v>50</v>
      </c>
      <c r="D20" s="352" t="s">
        <v>1129</v>
      </c>
      <c r="E20" s="352" t="s">
        <v>1130</v>
      </c>
      <c r="F20" s="352" t="s">
        <v>1131</v>
      </c>
      <c r="G20" s="354"/>
      <c r="H20" s="352" t="s">
        <v>1132</v>
      </c>
      <c r="I20" s="352" t="s">
        <v>1133</v>
      </c>
      <c r="J20" s="352"/>
      <c r="K20" s="352"/>
      <c r="L20" s="352" t="n">
        <v>1</v>
      </c>
      <c r="M20" s="353"/>
    </row>
    <row r="21" customFormat="false" ht="15.75" hidden="false" customHeight="false" outlineLevel="0" collapsed="false">
      <c r="A21" s="351" t="n">
        <v>125</v>
      </c>
      <c r="B21" s="352" t="s">
        <v>1128</v>
      </c>
      <c r="C21" s="352" t="n">
        <v>56</v>
      </c>
      <c r="D21" s="352" t="s">
        <v>1129</v>
      </c>
      <c r="E21" s="352" t="s">
        <v>1130</v>
      </c>
      <c r="F21" s="352" t="s">
        <v>1131</v>
      </c>
      <c r="G21" s="354"/>
      <c r="H21" s="352" t="s">
        <v>1132</v>
      </c>
      <c r="I21" s="352" t="s">
        <v>1133</v>
      </c>
      <c r="J21" s="352"/>
      <c r="K21" s="352"/>
      <c r="L21" s="352" t="n">
        <v>1</v>
      </c>
      <c r="M21" s="353"/>
    </row>
    <row r="22" customFormat="false" ht="15.75" hidden="false" customHeight="false" outlineLevel="0" collapsed="false">
      <c r="A22" s="351" t="n">
        <v>126</v>
      </c>
      <c r="B22" s="352" t="s">
        <v>1134</v>
      </c>
      <c r="C22" s="352" t="n">
        <v>56</v>
      </c>
      <c r="D22" s="352" t="s">
        <v>1129</v>
      </c>
      <c r="E22" s="352" t="s">
        <v>1130</v>
      </c>
      <c r="F22" s="352" t="s">
        <v>1131</v>
      </c>
      <c r="G22" s="354"/>
      <c r="H22" s="352" t="s">
        <v>1132</v>
      </c>
      <c r="I22" s="352" t="s">
        <v>1136</v>
      </c>
      <c r="J22" s="352"/>
      <c r="K22" s="352"/>
      <c r="L22" s="352" t="n">
        <v>1</v>
      </c>
      <c r="M22" s="353"/>
    </row>
    <row r="23" customFormat="false" ht="15.75" hidden="false" customHeight="false" outlineLevel="0" collapsed="false">
      <c r="A23" s="351" t="n">
        <v>142</v>
      </c>
      <c r="B23" s="352" t="s">
        <v>1128</v>
      </c>
      <c r="C23" s="352" t="n">
        <v>50</v>
      </c>
      <c r="D23" s="352" t="s">
        <v>1129</v>
      </c>
      <c r="E23" s="352" t="s">
        <v>1140</v>
      </c>
      <c r="F23" s="352" t="s">
        <v>1131</v>
      </c>
      <c r="G23" s="354"/>
      <c r="H23" s="352" t="s">
        <v>1132</v>
      </c>
      <c r="I23" s="352" t="s">
        <v>1133</v>
      </c>
      <c r="J23" s="352"/>
      <c r="K23" s="352"/>
      <c r="L23" s="352" t="n">
        <v>1</v>
      </c>
      <c r="M23" s="353"/>
    </row>
    <row r="24" customFormat="false" ht="15.75" hidden="false" customHeight="false" outlineLevel="0" collapsed="false">
      <c r="A24" s="351" t="n">
        <v>150</v>
      </c>
      <c r="B24" s="352" t="s">
        <v>1128</v>
      </c>
      <c r="C24" s="352" t="n">
        <v>55</v>
      </c>
      <c r="D24" s="352" t="s">
        <v>1129</v>
      </c>
      <c r="E24" s="352" t="s">
        <v>1140</v>
      </c>
      <c r="F24" s="352" t="s">
        <v>1131</v>
      </c>
      <c r="G24" s="354"/>
      <c r="H24" s="352" t="s">
        <v>1132</v>
      </c>
      <c r="I24" s="352" t="s">
        <v>1133</v>
      </c>
      <c r="J24" s="352"/>
      <c r="K24" s="352"/>
      <c r="L24" s="352" t="n">
        <v>1</v>
      </c>
      <c r="M24" s="353"/>
    </row>
    <row r="25" customFormat="false" ht="15.75" hidden="false" customHeight="false" outlineLevel="0" collapsed="false">
      <c r="A25" s="351" t="n">
        <v>153</v>
      </c>
      <c r="B25" s="352" t="s">
        <v>1134</v>
      </c>
      <c r="C25" s="352" t="n">
        <v>55</v>
      </c>
      <c r="D25" s="352" t="s">
        <v>1129</v>
      </c>
      <c r="E25" s="352" t="s">
        <v>1130</v>
      </c>
      <c r="F25" s="352" t="s">
        <v>1131</v>
      </c>
      <c r="G25" s="354"/>
      <c r="H25" s="352" t="s">
        <v>1132</v>
      </c>
      <c r="I25" s="352" t="s">
        <v>1136</v>
      </c>
      <c r="J25" s="352"/>
      <c r="K25" s="352"/>
      <c r="L25" s="352" t="n">
        <v>1</v>
      </c>
      <c r="M25" s="353"/>
    </row>
    <row r="26" customFormat="false" ht="15.75" hidden="false" customHeight="false" outlineLevel="0" collapsed="false">
      <c r="A26" s="351" t="n">
        <v>156</v>
      </c>
      <c r="B26" s="352" t="s">
        <v>1128</v>
      </c>
      <c r="C26" s="352" t="n">
        <v>59</v>
      </c>
      <c r="D26" s="352" t="s">
        <v>1129</v>
      </c>
      <c r="E26" s="352" t="s">
        <v>1130</v>
      </c>
      <c r="F26" s="352" t="s">
        <v>1131</v>
      </c>
      <c r="G26" s="354"/>
      <c r="H26" s="352" t="s">
        <v>1132</v>
      </c>
      <c r="I26" s="352" t="s">
        <v>1133</v>
      </c>
      <c r="J26" s="352"/>
      <c r="K26" s="352"/>
      <c r="L26" s="352" t="n">
        <v>1</v>
      </c>
      <c r="M26" s="353"/>
    </row>
    <row r="27" customFormat="false" ht="15.75" hidden="false" customHeight="false" outlineLevel="0" collapsed="false">
      <c r="A27" s="351" t="n">
        <v>160</v>
      </c>
      <c r="B27" s="352" t="s">
        <v>1128</v>
      </c>
      <c r="C27" s="352" t="n">
        <v>52</v>
      </c>
      <c r="D27" s="352" t="s">
        <v>1129</v>
      </c>
      <c r="E27" s="352" t="s">
        <v>1130</v>
      </c>
      <c r="F27" s="352" t="s">
        <v>1131</v>
      </c>
      <c r="G27" s="354"/>
      <c r="H27" s="352" t="s">
        <v>1132</v>
      </c>
      <c r="I27" s="352" t="s">
        <v>1133</v>
      </c>
      <c r="J27" s="352"/>
      <c r="K27" s="352"/>
      <c r="L27" s="352" t="n">
        <v>1</v>
      </c>
      <c r="M27" s="353"/>
    </row>
    <row r="28" customFormat="false" ht="15.75" hidden="false" customHeight="false" outlineLevel="0" collapsed="false">
      <c r="A28" s="351" t="n">
        <v>161</v>
      </c>
      <c r="B28" s="352" t="s">
        <v>1134</v>
      </c>
      <c r="C28" s="352" t="n">
        <v>56</v>
      </c>
      <c r="D28" s="352" t="s">
        <v>1129</v>
      </c>
      <c r="E28" s="352" t="s">
        <v>1130</v>
      </c>
      <c r="F28" s="352" t="s">
        <v>1131</v>
      </c>
      <c r="G28" s="354"/>
      <c r="H28" s="352" t="s">
        <v>1132</v>
      </c>
      <c r="I28" s="352" t="s">
        <v>1136</v>
      </c>
      <c r="J28" s="352"/>
      <c r="K28" s="352"/>
      <c r="L28" s="352" t="n">
        <v>1</v>
      </c>
      <c r="M28" s="353"/>
    </row>
    <row r="29" customFormat="false" ht="15.75" hidden="false" customHeight="false" outlineLevel="0" collapsed="false">
      <c r="A29" s="351" t="n">
        <v>164</v>
      </c>
      <c r="B29" s="352" t="s">
        <v>1128</v>
      </c>
      <c r="C29" s="352" t="n">
        <v>56</v>
      </c>
      <c r="D29" s="352" t="s">
        <v>1129</v>
      </c>
      <c r="E29" s="352" t="s">
        <v>1140</v>
      </c>
      <c r="F29" s="352" t="s">
        <v>1131</v>
      </c>
      <c r="G29" s="354"/>
      <c r="H29" s="352" t="s">
        <v>1132</v>
      </c>
      <c r="I29" s="352" t="s">
        <v>1133</v>
      </c>
      <c r="J29" s="352"/>
      <c r="K29" s="352"/>
      <c r="L29" s="352" t="n">
        <v>1</v>
      </c>
      <c r="M29" s="353"/>
    </row>
    <row r="30" customFormat="false" ht="15.75" hidden="false" customHeight="false" outlineLevel="0" collapsed="false">
      <c r="A30" s="351" t="n">
        <v>176</v>
      </c>
      <c r="B30" s="352" t="s">
        <v>1128</v>
      </c>
      <c r="C30" s="352" t="n">
        <v>56</v>
      </c>
      <c r="D30" s="352" t="s">
        <v>1129</v>
      </c>
      <c r="E30" s="352" t="s">
        <v>1140</v>
      </c>
      <c r="F30" s="352" t="s">
        <v>1131</v>
      </c>
      <c r="G30" s="354"/>
      <c r="H30" s="352" t="s">
        <v>1132</v>
      </c>
      <c r="I30" s="352" t="s">
        <v>1133</v>
      </c>
      <c r="J30" s="352"/>
      <c r="K30" s="352"/>
      <c r="L30" s="352" t="n">
        <v>1</v>
      </c>
      <c r="M30" s="353"/>
    </row>
    <row r="31" customFormat="false" ht="15.75" hidden="false" customHeight="false" outlineLevel="0" collapsed="false">
      <c r="A31" s="351" t="n">
        <v>188</v>
      </c>
      <c r="B31" s="352" t="s">
        <v>1134</v>
      </c>
      <c r="C31" s="352" t="n">
        <v>50</v>
      </c>
      <c r="D31" s="352" t="s">
        <v>1129</v>
      </c>
      <c r="E31" s="352" t="s">
        <v>1130</v>
      </c>
      <c r="F31" s="352" t="s">
        <v>1131</v>
      </c>
      <c r="G31" s="354"/>
      <c r="H31" s="352" t="s">
        <v>1132</v>
      </c>
      <c r="I31" s="352" t="s">
        <v>1136</v>
      </c>
      <c r="J31" s="352"/>
      <c r="K31" s="352"/>
      <c r="L31" s="352" t="n">
        <v>1</v>
      </c>
      <c r="M31" s="353"/>
    </row>
    <row r="32" customFormat="false" ht="15.75" hidden="false" customHeight="false" outlineLevel="0" collapsed="false">
      <c r="A32" s="351" t="n">
        <v>191</v>
      </c>
      <c r="B32" s="352" t="s">
        <v>1134</v>
      </c>
      <c r="C32" s="352" t="n">
        <v>57</v>
      </c>
      <c r="D32" s="352" t="s">
        <v>1129</v>
      </c>
      <c r="E32" s="352" t="s">
        <v>1130</v>
      </c>
      <c r="F32" s="352" t="s">
        <v>1131</v>
      </c>
      <c r="G32" s="354"/>
      <c r="H32" s="352" t="s">
        <v>1132</v>
      </c>
      <c r="I32" s="352" t="s">
        <v>1136</v>
      </c>
      <c r="J32" s="352"/>
      <c r="K32" s="352"/>
      <c r="L32" s="352" t="n">
        <v>1</v>
      </c>
      <c r="M32" s="353"/>
    </row>
    <row r="33" customFormat="false" ht="15.75" hidden="false" customHeight="false" outlineLevel="0" collapsed="false">
      <c r="A33" s="351" t="n">
        <v>199</v>
      </c>
      <c r="B33" s="352" t="s">
        <v>1134</v>
      </c>
      <c r="C33" s="352" t="n">
        <v>55</v>
      </c>
      <c r="D33" s="352" t="s">
        <v>1129</v>
      </c>
      <c r="E33" s="352" t="s">
        <v>1138</v>
      </c>
      <c r="F33" s="352" t="s">
        <v>1131</v>
      </c>
      <c r="G33" s="354"/>
      <c r="H33" s="352" t="s">
        <v>1132</v>
      </c>
      <c r="I33" s="352" t="s">
        <v>1136</v>
      </c>
      <c r="J33" s="352"/>
      <c r="K33" s="352"/>
      <c r="L33" s="352" t="n">
        <v>1</v>
      </c>
      <c r="M33" s="353"/>
    </row>
    <row r="34" customFormat="false" ht="15.75" hidden="false" customHeight="false" outlineLevel="0" collapsed="false">
      <c r="A34" s="351" t="n">
        <v>202</v>
      </c>
      <c r="B34" s="352" t="s">
        <v>1128</v>
      </c>
      <c r="C34" s="352" t="n">
        <v>50</v>
      </c>
      <c r="D34" s="352" t="s">
        <v>1129</v>
      </c>
      <c r="E34" s="352" t="s">
        <v>1141</v>
      </c>
      <c r="F34" s="352" t="s">
        <v>1131</v>
      </c>
      <c r="G34" s="354"/>
      <c r="H34" s="352" t="s">
        <v>1132</v>
      </c>
      <c r="I34" s="352" t="s">
        <v>1133</v>
      </c>
      <c r="J34" s="352"/>
      <c r="K34" s="352"/>
      <c r="L34" s="352" t="n">
        <v>1</v>
      </c>
      <c r="M34" s="353"/>
    </row>
    <row r="35" customFormat="false" ht="15.75" hidden="false" customHeight="false" outlineLevel="0" collapsed="false">
      <c r="A35" s="351" t="n">
        <v>204</v>
      </c>
      <c r="B35" s="352" t="s">
        <v>1128</v>
      </c>
      <c r="C35" s="352" t="n">
        <v>56</v>
      </c>
      <c r="D35" s="352" t="s">
        <v>1129</v>
      </c>
      <c r="E35" s="352" t="s">
        <v>1130</v>
      </c>
      <c r="F35" s="352" t="s">
        <v>1131</v>
      </c>
      <c r="G35" s="354"/>
      <c r="H35" s="352" t="s">
        <v>1132</v>
      </c>
      <c r="I35" s="352" t="s">
        <v>1133</v>
      </c>
      <c r="J35" s="352"/>
      <c r="K35" s="352"/>
      <c r="L35" s="352" t="n">
        <v>1</v>
      </c>
      <c r="M35" s="353"/>
    </row>
    <row r="36" customFormat="false" ht="15.75" hidden="false" customHeight="false" outlineLevel="0" collapsed="false">
      <c r="A36" s="351" t="n">
        <v>205</v>
      </c>
      <c r="B36" s="352" t="s">
        <v>1128</v>
      </c>
      <c r="C36" s="352" t="n">
        <v>59</v>
      </c>
      <c r="D36" s="352" t="s">
        <v>1129</v>
      </c>
      <c r="E36" s="352" t="s">
        <v>1130</v>
      </c>
      <c r="F36" s="352" t="s">
        <v>1131</v>
      </c>
      <c r="G36" s="354"/>
      <c r="H36" s="352" t="s">
        <v>1132</v>
      </c>
      <c r="I36" s="352" t="s">
        <v>1133</v>
      </c>
      <c r="J36" s="352"/>
      <c r="K36" s="352"/>
      <c r="L36" s="352" t="n">
        <v>1</v>
      </c>
      <c r="M36" s="353"/>
    </row>
    <row r="37" customFormat="false" ht="15.75" hidden="false" customHeight="false" outlineLevel="0" collapsed="false">
      <c r="A37" s="351" t="n">
        <v>206</v>
      </c>
      <c r="B37" s="352" t="s">
        <v>1128</v>
      </c>
      <c r="C37" s="352" t="n">
        <v>55</v>
      </c>
      <c r="D37" s="352" t="s">
        <v>1129</v>
      </c>
      <c r="E37" s="352" t="s">
        <v>1138</v>
      </c>
      <c r="F37" s="352" t="s">
        <v>1131</v>
      </c>
      <c r="G37" s="354"/>
      <c r="H37" s="352" t="s">
        <v>1132</v>
      </c>
      <c r="I37" s="352" t="s">
        <v>1133</v>
      </c>
      <c r="J37" s="352"/>
      <c r="K37" s="352"/>
      <c r="L37" s="352" t="n">
        <v>1</v>
      </c>
      <c r="M37" s="353"/>
    </row>
    <row r="38" customFormat="false" ht="15.75" hidden="false" customHeight="false" outlineLevel="0" collapsed="false">
      <c r="A38" s="351" t="n">
        <v>209</v>
      </c>
      <c r="B38" s="352" t="s">
        <v>1134</v>
      </c>
      <c r="C38" s="352" t="n">
        <v>53</v>
      </c>
      <c r="D38" s="352" t="s">
        <v>1129</v>
      </c>
      <c r="E38" s="352" t="s">
        <v>1138</v>
      </c>
      <c r="F38" s="352" t="s">
        <v>1131</v>
      </c>
      <c r="G38" s="354"/>
      <c r="H38" s="352" t="s">
        <v>1132</v>
      </c>
      <c r="I38" s="352" t="s">
        <v>1136</v>
      </c>
      <c r="J38" s="352"/>
      <c r="K38" s="352"/>
      <c r="L38" s="352" t="n">
        <v>1</v>
      </c>
      <c r="M38" s="353"/>
    </row>
    <row r="39" customFormat="false" ht="15.75" hidden="false" customHeight="false" outlineLevel="0" collapsed="false">
      <c r="A39" s="351" t="n">
        <v>217</v>
      </c>
      <c r="B39" s="352" t="s">
        <v>1128</v>
      </c>
      <c r="C39" s="352" t="n">
        <v>52</v>
      </c>
      <c r="D39" s="352" t="s">
        <v>1129</v>
      </c>
      <c r="E39" s="352" t="s">
        <v>1138</v>
      </c>
      <c r="F39" s="352" t="s">
        <v>1131</v>
      </c>
      <c r="G39" s="354"/>
      <c r="H39" s="352" t="s">
        <v>1132</v>
      </c>
      <c r="I39" s="352" t="s">
        <v>1133</v>
      </c>
      <c r="J39" s="352"/>
      <c r="K39" s="352"/>
      <c r="L39" s="352" t="n">
        <v>1</v>
      </c>
      <c r="M39" s="353"/>
    </row>
    <row r="40" customFormat="false" ht="15.75" hidden="false" customHeight="false" outlineLevel="0" collapsed="false">
      <c r="A40" s="351" t="n">
        <v>223</v>
      </c>
      <c r="B40" s="352" t="s">
        <v>1128</v>
      </c>
      <c r="C40" s="352" t="n">
        <v>56</v>
      </c>
      <c r="D40" s="352" t="s">
        <v>1129</v>
      </c>
      <c r="E40" s="352" t="s">
        <v>1130</v>
      </c>
      <c r="F40" s="352" t="s">
        <v>1131</v>
      </c>
      <c r="G40" s="354"/>
      <c r="H40" s="352" t="s">
        <v>1132</v>
      </c>
      <c r="I40" s="352" t="s">
        <v>1133</v>
      </c>
      <c r="J40" s="352"/>
      <c r="K40" s="352"/>
      <c r="L40" s="352" t="n">
        <v>1</v>
      </c>
      <c r="M40" s="353"/>
    </row>
    <row r="41" customFormat="false" ht="15.75" hidden="false" customHeight="false" outlineLevel="0" collapsed="false">
      <c r="A41" s="351" t="n">
        <v>224</v>
      </c>
      <c r="B41" s="352" t="s">
        <v>1128</v>
      </c>
      <c r="C41" s="352" t="n">
        <v>51</v>
      </c>
      <c r="D41" s="352" t="s">
        <v>1129</v>
      </c>
      <c r="E41" s="352" t="s">
        <v>1130</v>
      </c>
      <c r="F41" s="352" t="s">
        <v>1131</v>
      </c>
      <c r="G41" s="354"/>
      <c r="H41" s="352" t="s">
        <v>1132</v>
      </c>
      <c r="I41" s="352" t="s">
        <v>1133</v>
      </c>
      <c r="J41" s="352"/>
      <c r="K41" s="352"/>
      <c r="L41" s="352" t="n">
        <v>1</v>
      </c>
      <c r="M41" s="353"/>
    </row>
    <row r="42" customFormat="false" ht="15.75" hidden="false" customHeight="false" outlineLevel="0" collapsed="false">
      <c r="A42" s="351" t="n">
        <v>228</v>
      </c>
      <c r="B42" s="352" t="s">
        <v>1128</v>
      </c>
      <c r="C42" s="352" t="n">
        <v>50</v>
      </c>
      <c r="D42" s="352" t="s">
        <v>1129</v>
      </c>
      <c r="E42" s="352" t="s">
        <v>1142</v>
      </c>
      <c r="F42" s="352" t="s">
        <v>1131</v>
      </c>
      <c r="G42" s="354"/>
      <c r="H42" s="352" t="s">
        <v>1132</v>
      </c>
      <c r="I42" s="352" t="s">
        <v>1133</v>
      </c>
      <c r="J42" s="352"/>
      <c r="K42" s="352"/>
      <c r="L42" s="352" t="n">
        <v>1</v>
      </c>
      <c r="M42" s="353"/>
    </row>
    <row r="43" customFormat="false" ht="15.75" hidden="false" customHeight="false" outlineLevel="0" collapsed="false">
      <c r="A43" s="351" t="n">
        <v>232</v>
      </c>
      <c r="B43" s="352" t="s">
        <v>1134</v>
      </c>
      <c r="C43" s="352" t="n">
        <v>51</v>
      </c>
      <c r="D43" s="352" t="s">
        <v>1129</v>
      </c>
      <c r="E43" s="352" t="s">
        <v>1130</v>
      </c>
      <c r="F43" s="352" t="s">
        <v>1131</v>
      </c>
      <c r="G43" s="354"/>
      <c r="H43" s="352" t="s">
        <v>1132</v>
      </c>
      <c r="I43" s="352" t="s">
        <v>1136</v>
      </c>
      <c r="J43" s="352"/>
      <c r="K43" s="352"/>
      <c r="L43" s="352" t="n">
        <v>1</v>
      </c>
      <c r="M43" s="353"/>
    </row>
    <row r="44" customFormat="false" ht="15.75" hidden="false" customHeight="false" outlineLevel="0" collapsed="false">
      <c r="A44" s="351" t="n">
        <v>234</v>
      </c>
      <c r="B44" s="352" t="s">
        <v>1128</v>
      </c>
      <c r="C44" s="352" t="n">
        <v>55</v>
      </c>
      <c r="D44" s="352" t="s">
        <v>1129</v>
      </c>
      <c r="E44" s="352" t="s">
        <v>1130</v>
      </c>
      <c r="F44" s="352" t="s">
        <v>1131</v>
      </c>
      <c r="G44" s="354"/>
      <c r="H44" s="352" t="s">
        <v>1132</v>
      </c>
      <c r="I44" s="352" t="s">
        <v>1133</v>
      </c>
      <c r="J44" s="352"/>
      <c r="K44" s="352"/>
      <c r="L44" s="352" t="n">
        <v>1</v>
      </c>
      <c r="M44" s="353"/>
    </row>
    <row r="45" customFormat="false" ht="15.75" hidden="false" customHeight="false" outlineLevel="0" collapsed="false">
      <c r="A45" s="351" t="n">
        <v>237</v>
      </c>
      <c r="B45" s="352" t="s">
        <v>1128</v>
      </c>
      <c r="C45" s="352" t="n">
        <v>54</v>
      </c>
      <c r="D45" s="352" t="s">
        <v>1129</v>
      </c>
      <c r="E45" s="352" t="s">
        <v>1130</v>
      </c>
      <c r="F45" s="352" t="s">
        <v>1131</v>
      </c>
      <c r="G45" s="354"/>
      <c r="H45" s="352" t="s">
        <v>1132</v>
      </c>
      <c r="I45" s="352" t="s">
        <v>1133</v>
      </c>
      <c r="J45" s="352"/>
      <c r="K45" s="352"/>
      <c r="L45" s="352" t="n">
        <v>1</v>
      </c>
      <c r="M45" s="353"/>
    </row>
    <row r="46" customFormat="false" ht="15.75" hidden="false" customHeight="false" outlineLevel="0" collapsed="false">
      <c r="A46" s="351" t="n">
        <v>250</v>
      </c>
      <c r="B46" s="352" t="s">
        <v>1134</v>
      </c>
      <c r="C46" s="352" t="n">
        <v>57</v>
      </c>
      <c r="D46" s="352" t="s">
        <v>1129</v>
      </c>
      <c r="E46" s="352" t="s">
        <v>1130</v>
      </c>
      <c r="F46" s="352" t="s">
        <v>1131</v>
      </c>
      <c r="G46" s="354"/>
      <c r="H46" s="352" t="s">
        <v>1132</v>
      </c>
      <c r="I46" s="352" t="s">
        <v>1136</v>
      </c>
      <c r="J46" s="352"/>
      <c r="K46" s="352"/>
      <c r="L46" s="352" t="n">
        <v>1</v>
      </c>
      <c r="M46" s="353"/>
    </row>
    <row r="47" customFormat="false" ht="15.75" hidden="false" customHeight="false" outlineLevel="0" collapsed="false">
      <c r="A47" s="351" t="n">
        <v>251</v>
      </c>
      <c r="B47" s="352" t="s">
        <v>1128</v>
      </c>
      <c r="C47" s="352" t="n">
        <v>51</v>
      </c>
      <c r="D47" s="352" t="s">
        <v>1129</v>
      </c>
      <c r="E47" s="352" t="s">
        <v>1130</v>
      </c>
      <c r="F47" s="352" t="s">
        <v>1131</v>
      </c>
      <c r="G47" s="354"/>
      <c r="H47" s="352" t="s">
        <v>1132</v>
      </c>
      <c r="I47" s="352" t="s">
        <v>1133</v>
      </c>
      <c r="J47" s="352"/>
      <c r="K47" s="352"/>
      <c r="L47" s="352" t="n">
        <v>1</v>
      </c>
      <c r="M47" s="353"/>
    </row>
    <row r="48" customFormat="false" ht="15.75" hidden="false" customHeight="false" outlineLevel="0" collapsed="false">
      <c r="A48" s="351" t="n">
        <v>254</v>
      </c>
      <c r="B48" s="352" t="s">
        <v>1134</v>
      </c>
      <c r="C48" s="352" t="n">
        <v>59</v>
      </c>
      <c r="D48" s="352" t="s">
        <v>1129</v>
      </c>
      <c r="E48" s="352" t="s">
        <v>1137</v>
      </c>
      <c r="F48" s="352" t="s">
        <v>1131</v>
      </c>
      <c r="G48" s="354"/>
      <c r="H48" s="352" t="s">
        <v>1132</v>
      </c>
      <c r="I48" s="352" t="s">
        <v>1136</v>
      </c>
      <c r="J48" s="352"/>
      <c r="K48" s="352"/>
      <c r="L48" s="352" t="n">
        <v>1</v>
      </c>
      <c r="M48" s="353"/>
    </row>
    <row r="49" customFormat="false" ht="15.75" hidden="false" customHeight="false" outlineLevel="0" collapsed="false">
      <c r="A49" s="351" t="n">
        <v>255</v>
      </c>
      <c r="B49" s="352" t="s">
        <v>1134</v>
      </c>
      <c r="C49" s="352" t="n">
        <v>56</v>
      </c>
      <c r="D49" s="352" t="s">
        <v>1129</v>
      </c>
      <c r="E49" s="352" t="s">
        <v>1137</v>
      </c>
      <c r="F49" s="352" t="s">
        <v>1131</v>
      </c>
      <c r="G49" s="354"/>
      <c r="H49" s="352" t="s">
        <v>1132</v>
      </c>
      <c r="I49" s="352" t="s">
        <v>1136</v>
      </c>
      <c r="J49" s="352"/>
      <c r="K49" s="352"/>
      <c r="L49" s="352" t="n">
        <v>1</v>
      </c>
      <c r="M49" s="353"/>
    </row>
    <row r="50" customFormat="false" ht="15.75" hidden="false" customHeight="false" outlineLevel="0" collapsed="false">
      <c r="A50" s="351" t="n">
        <v>257</v>
      </c>
      <c r="B50" s="352" t="s">
        <v>1128</v>
      </c>
      <c r="C50" s="352" t="n">
        <v>57</v>
      </c>
      <c r="D50" s="352" t="s">
        <v>1129</v>
      </c>
      <c r="E50" s="352" t="s">
        <v>1130</v>
      </c>
      <c r="F50" s="352" t="s">
        <v>1131</v>
      </c>
      <c r="G50" s="354"/>
      <c r="H50" s="352" t="s">
        <v>1132</v>
      </c>
      <c r="I50" s="352" t="s">
        <v>1133</v>
      </c>
      <c r="J50" s="352"/>
      <c r="K50" s="352"/>
      <c r="L50" s="352" t="n">
        <v>1</v>
      </c>
      <c r="M50" s="353"/>
    </row>
    <row r="51" customFormat="false" ht="15.75" hidden="false" customHeight="false" outlineLevel="0" collapsed="false">
      <c r="A51" s="351" t="n">
        <v>259</v>
      </c>
      <c r="B51" s="352" t="s">
        <v>1128</v>
      </c>
      <c r="C51" s="352" t="n">
        <v>51</v>
      </c>
      <c r="D51" s="352" t="s">
        <v>1129</v>
      </c>
      <c r="E51" s="352" t="s">
        <v>1130</v>
      </c>
      <c r="F51" s="352" t="s">
        <v>1131</v>
      </c>
      <c r="G51" s="354"/>
      <c r="H51" s="352" t="s">
        <v>1132</v>
      </c>
      <c r="I51" s="352" t="s">
        <v>1133</v>
      </c>
      <c r="J51" s="352"/>
      <c r="K51" s="352"/>
      <c r="L51" s="352" t="n">
        <v>1</v>
      </c>
      <c r="M51" s="353"/>
    </row>
    <row r="52" customFormat="false" ht="15.75" hidden="false" customHeight="false" outlineLevel="0" collapsed="false">
      <c r="A52" s="351" t="n">
        <v>265</v>
      </c>
      <c r="B52" s="352" t="s">
        <v>1134</v>
      </c>
      <c r="C52" s="352" t="n">
        <v>52</v>
      </c>
      <c r="D52" s="352" t="s">
        <v>1129</v>
      </c>
      <c r="E52" s="352" t="s">
        <v>1143</v>
      </c>
      <c r="F52" s="352" t="s">
        <v>1131</v>
      </c>
      <c r="G52" s="354"/>
      <c r="H52" s="352" t="s">
        <v>1132</v>
      </c>
      <c r="I52" s="352" t="s">
        <v>1136</v>
      </c>
      <c r="J52" s="352"/>
      <c r="K52" s="352"/>
      <c r="L52" s="352" t="n">
        <v>1</v>
      </c>
      <c r="M52" s="353"/>
    </row>
    <row r="53" customFormat="false" ht="15.75" hidden="false" customHeight="false" outlineLevel="0" collapsed="false">
      <c r="A53" s="351" t="n">
        <v>267</v>
      </c>
      <c r="B53" s="352" t="s">
        <v>1134</v>
      </c>
      <c r="C53" s="352" t="n">
        <v>52</v>
      </c>
      <c r="D53" s="352" t="s">
        <v>1129</v>
      </c>
      <c r="E53" s="352" t="s">
        <v>1130</v>
      </c>
      <c r="F53" s="352" t="s">
        <v>1131</v>
      </c>
      <c r="G53" s="354"/>
      <c r="H53" s="352" t="s">
        <v>1132</v>
      </c>
      <c r="I53" s="352" t="s">
        <v>1136</v>
      </c>
      <c r="J53" s="352"/>
      <c r="K53" s="352"/>
      <c r="L53" s="352" t="n">
        <v>1</v>
      </c>
      <c r="M53" s="353"/>
    </row>
    <row r="54" customFormat="false" ht="15.75" hidden="false" customHeight="false" outlineLevel="0" collapsed="false">
      <c r="A54" s="351" t="n">
        <v>268</v>
      </c>
      <c r="B54" s="352" t="s">
        <v>1128</v>
      </c>
      <c r="C54" s="352" t="n">
        <v>50</v>
      </c>
      <c r="D54" s="352" t="s">
        <v>1129</v>
      </c>
      <c r="E54" s="352" t="s">
        <v>1130</v>
      </c>
      <c r="F54" s="352" t="s">
        <v>1131</v>
      </c>
      <c r="G54" s="354"/>
      <c r="H54" s="352" t="s">
        <v>1132</v>
      </c>
      <c r="I54" s="352" t="s">
        <v>1133</v>
      </c>
      <c r="J54" s="352"/>
      <c r="K54" s="352"/>
      <c r="L54" s="352" t="n">
        <v>1</v>
      </c>
      <c r="M54" s="353"/>
    </row>
    <row r="55" customFormat="false" ht="15.75" hidden="false" customHeight="false" outlineLevel="0" collapsed="false">
      <c r="A55" s="351" t="n">
        <v>271</v>
      </c>
      <c r="B55" s="352" t="s">
        <v>1128</v>
      </c>
      <c r="C55" s="352" t="n">
        <v>50</v>
      </c>
      <c r="D55" s="352" t="s">
        <v>1129</v>
      </c>
      <c r="E55" s="352" t="s">
        <v>1137</v>
      </c>
      <c r="F55" s="352" t="s">
        <v>1131</v>
      </c>
      <c r="G55" s="354"/>
      <c r="H55" s="352" t="s">
        <v>1132</v>
      </c>
      <c r="I55" s="352" t="s">
        <v>1133</v>
      </c>
      <c r="J55" s="352"/>
      <c r="K55" s="352"/>
      <c r="L55" s="352" t="n">
        <v>1</v>
      </c>
      <c r="M55" s="353"/>
    </row>
    <row r="56" customFormat="false" ht="15.75" hidden="false" customHeight="false" outlineLevel="0" collapsed="false">
      <c r="A56" s="351" t="n">
        <v>279</v>
      </c>
      <c r="B56" s="352" t="s">
        <v>1134</v>
      </c>
      <c r="C56" s="352" t="n">
        <v>50</v>
      </c>
      <c r="D56" s="352" t="s">
        <v>1129</v>
      </c>
      <c r="E56" s="352" t="s">
        <v>1141</v>
      </c>
      <c r="F56" s="352" t="s">
        <v>1131</v>
      </c>
      <c r="G56" s="354"/>
      <c r="H56" s="352" t="s">
        <v>1132</v>
      </c>
      <c r="I56" s="352" t="s">
        <v>1136</v>
      </c>
      <c r="J56" s="352"/>
      <c r="K56" s="352"/>
      <c r="L56" s="352" t="n">
        <v>1</v>
      </c>
      <c r="M56" s="353"/>
    </row>
    <row r="57" customFormat="false" ht="15.75" hidden="false" customHeight="false" outlineLevel="0" collapsed="false">
      <c r="A57" s="351" t="n">
        <v>283</v>
      </c>
      <c r="B57" s="352" t="s">
        <v>1134</v>
      </c>
      <c r="C57" s="352" t="n">
        <v>51</v>
      </c>
      <c r="D57" s="352" t="s">
        <v>1129</v>
      </c>
      <c r="E57" s="352" t="s">
        <v>1140</v>
      </c>
      <c r="F57" s="352" t="s">
        <v>1131</v>
      </c>
      <c r="G57" s="354"/>
      <c r="H57" s="352" t="s">
        <v>1132</v>
      </c>
      <c r="I57" s="352" t="s">
        <v>1136</v>
      </c>
      <c r="J57" s="352"/>
      <c r="K57" s="352"/>
      <c r="L57" s="352" t="n">
        <v>1</v>
      </c>
      <c r="M57" s="353"/>
    </row>
    <row r="58" customFormat="false" ht="15.75" hidden="false" customHeight="false" outlineLevel="0" collapsed="false">
      <c r="A58" s="351" t="n">
        <v>285</v>
      </c>
      <c r="B58" s="352" t="s">
        <v>1134</v>
      </c>
      <c r="C58" s="352" t="n">
        <v>55</v>
      </c>
      <c r="D58" s="352" t="s">
        <v>1129</v>
      </c>
      <c r="E58" s="352" t="s">
        <v>1144</v>
      </c>
      <c r="F58" s="352" t="s">
        <v>1131</v>
      </c>
      <c r="G58" s="354"/>
      <c r="H58" s="352" t="s">
        <v>1132</v>
      </c>
      <c r="I58" s="352" t="s">
        <v>1136</v>
      </c>
      <c r="J58" s="352"/>
      <c r="K58" s="352"/>
      <c r="L58" s="352" t="n">
        <v>1</v>
      </c>
      <c r="M58" s="353"/>
    </row>
    <row r="59" customFormat="false" ht="15.75" hidden="false" customHeight="false" outlineLevel="0" collapsed="false">
      <c r="A59" s="351" t="n">
        <v>286</v>
      </c>
      <c r="B59" s="352" t="s">
        <v>1128</v>
      </c>
      <c r="C59" s="352" t="n">
        <v>54</v>
      </c>
      <c r="D59" s="352" t="s">
        <v>1129</v>
      </c>
      <c r="E59" s="352" t="s">
        <v>1144</v>
      </c>
      <c r="F59" s="352" t="s">
        <v>1131</v>
      </c>
      <c r="G59" s="354"/>
      <c r="H59" s="352" t="s">
        <v>1132</v>
      </c>
      <c r="I59" s="352" t="s">
        <v>1133</v>
      </c>
      <c r="J59" s="352"/>
      <c r="K59" s="352"/>
      <c r="L59" s="352" t="n">
        <v>1</v>
      </c>
      <c r="M59" s="353"/>
    </row>
    <row r="60" customFormat="false" ht="15.75" hidden="false" customHeight="false" outlineLevel="0" collapsed="false">
      <c r="A60" s="351" t="n">
        <v>294</v>
      </c>
      <c r="B60" s="352" t="s">
        <v>1128</v>
      </c>
      <c r="C60" s="352" t="n">
        <v>57</v>
      </c>
      <c r="D60" s="352" t="s">
        <v>1129</v>
      </c>
      <c r="E60" s="352" t="s">
        <v>1130</v>
      </c>
      <c r="F60" s="352" t="s">
        <v>1131</v>
      </c>
      <c r="G60" s="354"/>
      <c r="H60" s="352" t="s">
        <v>1132</v>
      </c>
      <c r="I60" s="352" t="s">
        <v>1133</v>
      </c>
      <c r="J60" s="352"/>
      <c r="K60" s="352"/>
      <c r="L60" s="352" t="n">
        <v>1</v>
      </c>
      <c r="M60" s="353"/>
    </row>
    <row r="61" customFormat="false" ht="15.75" hidden="false" customHeight="false" outlineLevel="0" collapsed="false">
      <c r="A61" s="351" t="n">
        <v>297</v>
      </c>
      <c r="B61" s="352" t="s">
        <v>1128</v>
      </c>
      <c r="C61" s="352" t="n">
        <v>51</v>
      </c>
      <c r="D61" s="352" t="s">
        <v>1129</v>
      </c>
      <c r="E61" s="352" t="s">
        <v>1130</v>
      </c>
      <c r="F61" s="352" t="s">
        <v>1131</v>
      </c>
      <c r="G61" s="354"/>
      <c r="H61" s="352" t="s">
        <v>1132</v>
      </c>
      <c r="I61" s="352" t="s">
        <v>1133</v>
      </c>
      <c r="J61" s="352"/>
      <c r="K61" s="352"/>
      <c r="L61" s="352" t="n">
        <v>1</v>
      </c>
      <c r="M61" s="353"/>
    </row>
    <row r="62" customFormat="false" ht="15.75" hidden="false" customHeight="false" outlineLevel="0" collapsed="false">
      <c r="A62" s="351" t="n">
        <v>298</v>
      </c>
      <c r="B62" s="352" t="s">
        <v>1134</v>
      </c>
      <c r="C62" s="352" t="n">
        <v>56</v>
      </c>
      <c r="D62" s="352" t="s">
        <v>1129</v>
      </c>
      <c r="E62" s="352" t="s">
        <v>1130</v>
      </c>
      <c r="F62" s="352" t="s">
        <v>1131</v>
      </c>
      <c r="G62" s="354"/>
      <c r="H62" s="352" t="s">
        <v>1132</v>
      </c>
      <c r="I62" s="352" t="s">
        <v>1136</v>
      </c>
      <c r="J62" s="352"/>
      <c r="K62" s="352"/>
      <c r="L62" s="352" t="n">
        <v>1</v>
      </c>
      <c r="M62" s="353"/>
    </row>
    <row r="63" customFormat="false" ht="15.75" hidden="false" customHeight="false" outlineLevel="0" collapsed="false">
      <c r="A63" s="351" t="n">
        <v>299</v>
      </c>
      <c r="B63" s="352" t="s">
        <v>1128</v>
      </c>
      <c r="C63" s="352" t="n">
        <v>51</v>
      </c>
      <c r="D63" s="352" t="s">
        <v>1129</v>
      </c>
      <c r="E63" s="352" t="s">
        <v>1130</v>
      </c>
      <c r="F63" s="352" t="s">
        <v>1131</v>
      </c>
      <c r="G63" s="354"/>
      <c r="H63" s="352" t="s">
        <v>1132</v>
      </c>
      <c r="I63" s="352" t="s">
        <v>1133</v>
      </c>
      <c r="J63" s="352"/>
      <c r="K63" s="352"/>
      <c r="L63" s="352" t="n">
        <v>1</v>
      </c>
      <c r="M63" s="353"/>
    </row>
    <row r="64" customFormat="false" ht="15.75" hidden="false" customHeight="false" outlineLevel="0" collapsed="false">
      <c r="A64" s="351" t="n">
        <v>300</v>
      </c>
      <c r="B64" s="352" t="s">
        <v>1128</v>
      </c>
      <c r="C64" s="352" t="n">
        <v>51</v>
      </c>
      <c r="D64" s="352" t="s">
        <v>1129</v>
      </c>
      <c r="E64" s="352" t="s">
        <v>1130</v>
      </c>
      <c r="F64" s="352" t="s">
        <v>1131</v>
      </c>
      <c r="G64" s="354"/>
      <c r="H64" s="352" t="s">
        <v>1132</v>
      </c>
      <c r="I64" s="352" t="s">
        <v>1133</v>
      </c>
      <c r="J64" s="352"/>
      <c r="K64" s="352"/>
      <c r="L64" s="352" t="n">
        <v>1</v>
      </c>
      <c r="M64" s="353"/>
    </row>
    <row r="65" customFormat="false" ht="15.75" hidden="false" customHeight="false" outlineLevel="0" collapsed="false">
      <c r="A65" s="351" t="n">
        <v>304</v>
      </c>
      <c r="B65" s="352" t="s">
        <v>1128</v>
      </c>
      <c r="C65" s="352" t="n">
        <v>52</v>
      </c>
      <c r="D65" s="352" t="s">
        <v>1129</v>
      </c>
      <c r="E65" s="352" t="s">
        <v>1130</v>
      </c>
      <c r="F65" s="352" t="s">
        <v>1131</v>
      </c>
      <c r="G65" s="354"/>
      <c r="H65" s="352" t="s">
        <v>1132</v>
      </c>
      <c r="I65" s="352" t="s">
        <v>1133</v>
      </c>
      <c r="J65" s="352"/>
      <c r="K65" s="352"/>
      <c r="L65" s="352" t="n">
        <v>1</v>
      </c>
      <c r="M65" s="353"/>
    </row>
    <row r="66" customFormat="false" ht="15.75" hidden="false" customHeight="false" outlineLevel="0" collapsed="false">
      <c r="A66" s="351" t="n">
        <v>309</v>
      </c>
      <c r="B66" s="352" t="s">
        <v>1128</v>
      </c>
      <c r="C66" s="352" t="n">
        <v>56</v>
      </c>
      <c r="D66" s="352" t="s">
        <v>1129</v>
      </c>
      <c r="E66" s="352" t="s">
        <v>1130</v>
      </c>
      <c r="F66" s="352" t="s">
        <v>1131</v>
      </c>
      <c r="G66" s="354"/>
      <c r="H66" s="352" t="s">
        <v>1132</v>
      </c>
      <c r="I66" s="352" t="s">
        <v>1133</v>
      </c>
      <c r="J66" s="352"/>
      <c r="K66" s="352"/>
      <c r="L66" s="352" t="n">
        <v>1</v>
      </c>
      <c r="M66" s="353"/>
    </row>
    <row r="67" customFormat="false" ht="15.75" hidden="false" customHeight="false" outlineLevel="0" collapsed="false">
      <c r="A67" s="351" t="n">
        <v>312</v>
      </c>
      <c r="B67" s="352" t="s">
        <v>1145</v>
      </c>
      <c r="C67" s="352" t="n">
        <v>54</v>
      </c>
      <c r="D67" s="352" t="s">
        <v>1129</v>
      </c>
      <c r="E67" s="352" t="s">
        <v>1137</v>
      </c>
      <c r="F67" s="352" t="s">
        <v>1131</v>
      </c>
      <c r="G67" s="354"/>
      <c r="H67" s="352" t="s">
        <v>1132</v>
      </c>
      <c r="I67" s="352" t="s">
        <v>1146</v>
      </c>
      <c r="J67" s="352"/>
      <c r="K67" s="352"/>
      <c r="L67" s="352" t="n">
        <v>1</v>
      </c>
      <c r="M67" s="353"/>
    </row>
    <row r="68" customFormat="false" ht="15.75" hidden="false" customHeight="false" outlineLevel="0" collapsed="false">
      <c r="A68" s="351" t="n">
        <v>315</v>
      </c>
      <c r="B68" s="352" t="s">
        <v>1145</v>
      </c>
      <c r="C68" s="352" t="n">
        <v>51</v>
      </c>
      <c r="D68" s="352" t="s">
        <v>1129</v>
      </c>
      <c r="E68" s="352" t="s">
        <v>1138</v>
      </c>
      <c r="F68" s="352" t="s">
        <v>1131</v>
      </c>
      <c r="G68" s="354"/>
      <c r="H68" s="352" t="s">
        <v>1132</v>
      </c>
      <c r="I68" s="352" t="s">
        <v>1146</v>
      </c>
      <c r="J68" s="352"/>
      <c r="K68" s="352"/>
      <c r="L68" s="352" t="n">
        <v>1</v>
      </c>
      <c r="M68" s="353"/>
    </row>
    <row r="69" customFormat="false" ht="15.75" hidden="false" customHeight="false" outlineLevel="0" collapsed="false">
      <c r="A69" s="351" t="n">
        <v>319</v>
      </c>
      <c r="B69" s="352" t="s">
        <v>1134</v>
      </c>
      <c r="C69" s="352" t="n">
        <v>53</v>
      </c>
      <c r="D69" s="352" t="s">
        <v>1129</v>
      </c>
      <c r="E69" s="352" t="s">
        <v>1130</v>
      </c>
      <c r="F69" s="352" t="s">
        <v>1131</v>
      </c>
      <c r="G69" s="354"/>
      <c r="H69" s="352" t="s">
        <v>1132</v>
      </c>
      <c r="I69" s="352" t="s">
        <v>1136</v>
      </c>
      <c r="J69" s="352"/>
      <c r="K69" s="352"/>
      <c r="L69" s="352" t="n">
        <v>1</v>
      </c>
      <c r="M69" s="353"/>
    </row>
    <row r="70" customFormat="false" ht="15.75" hidden="false" customHeight="false" outlineLevel="0" collapsed="false">
      <c r="A70" s="351" t="n">
        <v>322</v>
      </c>
      <c r="B70" s="352" t="s">
        <v>1145</v>
      </c>
      <c r="C70" s="352" t="n">
        <v>56</v>
      </c>
      <c r="D70" s="352" t="s">
        <v>1129</v>
      </c>
      <c r="E70" s="352" t="s">
        <v>1130</v>
      </c>
      <c r="F70" s="352" t="s">
        <v>1131</v>
      </c>
      <c r="G70" s="354"/>
      <c r="H70" s="352" t="s">
        <v>1132</v>
      </c>
      <c r="I70" s="352" t="s">
        <v>1146</v>
      </c>
      <c r="J70" s="352"/>
      <c r="K70" s="352"/>
      <c r="L70" s="352" t="n">
        <v>1</v>
      </c>
      <c r="M70" s="353"/>
    </row>
    <row r="71" customFormat="false" ht="15.75" hidden="false" customHeight="false" outlineLevel="0" collapsed="false">
      <c r="A71" s="351" t="n">
        <v>330</v>
      </c>
      <c r="B71" s="352" t="s">
        <v>1134</v>
      </c>
      <c r="C71" s="352" t="n">
        <v>53</v>
      </c>
      <c r="D71" s="352" t="s">
        <v>1129</v>
      </c>
      <c r="E71" s="352" t="s">
        <v>1147</v>
      </c>
      <c r="F71" s="352" t="s">
        <v>1131</v>
      </c>
      <c r="G71" s="354"/>
      <c r="H71" s="352" t="s">
        <v>1132</v>
      </c>
      <c r="I71" s="352" t="s">
        <v>1136</v>
      </c>
      <c r="J71" s="352"/>
      <c r="K71" s="352"/>
      <c r="L71" s="352" t="n">
        <v>1</v>
      </c>
      <c r="M71" s="353"/>
    </row>
    <row r="72" customFormat="false" ht="15.75" hidden="false" customHeight="false" outlineLevel="0" collapsed="false">
      <c r="A72" s="351" t="n">
        <v>333</v>
      </c>
      <c r="B72" s="352" t="s">
        <v>1134</v>
      </c>
      <c r="C72" s="352" t="n">
        <v>50</v>
      </c>
      <c r="D72" s="352" t="s">
        <v>1129</v>
      </c>
      <c r="E72" s="352" t="s">
        <v>1137</v>
      </c>
      <c r="F72" s="352" t="s">
        <v>1131</v>
      </c>
      <c r="G72" s="354"/>
      <c r="H72" s="352" t="s">
        <v>1132</v>
      </c>
      <c r="I72" s="352" t="s">
        <v>1136</v>
      </c>
      <c r="J72" s="352"/>
      <c r="K72" s="352"/>
      <c r="L72" s="352" t="n">
        <v>1</v>
      </c>
      <c r="M72" s="353"/>
    </row>
    <row r="73" customFormat="false" ht="15.75" hidden="false" customHeight="false" outlineLevel="0" collapsed="false">
      <c r="A73" s="351" t="n">
        <v>336</v>
      </c>
      <c r="B73" s="352" t="s">
        <v>1134</v>
      </c>
      <c r="C73" s="352" t="n">
        <v>57</v>
      </c>
      <c r="D73" s="352" t="s">
        <v>1129</v>
      </c>
      <c r="E73" s="352" t="s">
        <v>1147</v>
      </c>
      <c r="F73" s="352" t="s">
        <v>1131</v>
      </c>
      <c r="G73" s="354"/>
      <c r="H73" s="352" t="s">
        <v>1132</v>
      </c>
      <c r="I73" s="352" t="s">
        <v>1136</v>
      </c>
      <c r="J73" s="352"/>
      <c r="K73" s="352"/>
      <c r="L73" s="352" t="n">
        <v>1</v>
      </c>
      <c r="M73" s="353"/>
    </row>
    <row r="74" customFormat="false" ht="15.75" hidden="false" customHeight="false" outlineLevel="0" collapsed="false">
      <c r="A74" s="351" t="n">
        <v>339</v>
      </c>
      <c r="B74" s="352" t="s">
        <v>1145</v>
      </c>
      <c r="C74" s="352" t="n">
        <v>55</v>
      </c>
      <c r="D74" s="352" t="s">
        <v>1129</v>
      </c>
      <c r="E74" s="352" t="s">
        <v>1130</v>
      </c>
      <c r="F74" s="352" t="s">
        <v>1131</v>
      </c>
      <c r="G74" s="354"/>
      <c r="H74" s="352" t="s">
        <v>1132</v>
      </c>
      <c r="I74" s="352" t="s">
        <v>1146</v>
      </c>
      <c r="J74" s="352"/>
      <c r="K74" s="352"/>
      <c r="L74" s="352" t="n">
        <v>1</v>
      </c>
      <c r="M74" s="353"/>
    </row>
    <row r="75" customFormat="false" ht="15.75" hidden="false" customHeight="false" outlineLevel="0" collapsed="false">
      <c r="A75" s="351" t="n">
        <v>340</v>
      </c>
      <c r="B75" s="352" t="s">
        <v>1145</v>
      </c>
      <c r="C75" s="352" t="n">
        <v>57</v>
      </c>
      <c r="D75" s="352" t="s">
        <v>1129</v>
      </c>
      <c r="E75" s="352" t="s">
        <v>1130</v>
      </c>
      <c r="F75" s="352" t="s">
        <v>1131</v>
      </c>
      <c r="G75" s="354"/>
      <c r="H75" s="352" t="s">
        <v>1132</v>
      </c>
      <c r="I75" s="352" t="s">
        <v>1146</v>
      </c>
      <c r="J75" s="352"/>
      <c r="K75" s="352"/>
      <c r="L75" s="352" t="n">
        <v>1</v>
      </c>
      <c r="M75" s="353"/>
    </row>
    <row r="76" customFormat="false" ht="15.75" hidden="false" customHeight="false" outlineLevel="0" collapsed="false">
      <c r="A76" s="351" t="n">
        <v>342</v>
      </c>
      <c r="B76" s="352" t="s">
        <v>1145</v>
      </c>
      <c r="C76" s="352" t="n">
        <v>51</v>
      </c>
      <c r="D76" s="352" t="s">
        <v>1129</v>
      </c>
      <c r="E76" s="352" t="s">
        <v>1147</v>
      </c>
      <c r="F76" s="352" t="s">
        <v>1131</v>
      </c>
      <c r="G76" s="354"/>
      <c r="H76" s="352" t="s">
        <v>1132</v>
      </c>
      <c r="I76" s="352" t="s">
        <v>1146</v>
      </c>
      <c r="J76" s="352"/>
      <c r="K76" s="352"/>
      <c r="L76" s="352" t="n">
        <v>1</v>
      </c>
      <c r="M76" s="353"/>
    </row>
    <row r="77" customFormat="false" ht="15.75" hidden="false" customHeight="false" outlineLevel="0" collapsed="false">
      <c r="A77" s="351" t="n">
        <v>353</v>
      </c>
      <c r="B77" s="352" t="s">
        <v>1145</v>
      </c>
      <c r="C77" s="352" t="n">
        <v>58</v>
      </c>
      <c r="D77" s="352" t="s">
        <v>1129</v>
      </c>
      <c r="E77" s="352" t="s">
        <v>1140</v>
      </c>
      <c r="F77" s="352" t="s">
        <v>1131</v>
      </c>
      <c r="G77" s="354"/>
      <c r="H77" s="352" t="s">
        <v>1132</v>
      </c>
      <c r="I77" s="352" t="s">
        <v>1146</v>
      </c>
      <c r="J77" s="352"/>
      <c r="K77" s="352"/>
      <c r="L77" s="352" t="n">
        <v>1</v>
      </c>
      <c r="M77" s="353"/>
    </row>
    <row r="78" customFormat="false" ht="15.75" hidden="false" customHeight="false" outlineLevel="0" collapsed="false">
      <c r="A78" s="351" t="n">
        <v>355</v>
      </c>
      <c r="B78" s="352" t="s">
        <v>1134</v>
      </c>
      <c r="C78" s="352" t="n">
        <v>51</v>
      </c>
      <c r="D78" s="352" t="s">
        <v>1129</v>
      </c>
      <c r="E78" s="352" t="s">
        <v>1140</v>
      </c>
      <c r="F78" s="352" t="s">
        <v>1131</v>
      </c>
      <c r="G78" s="354"/>
      <c r="H78" s="352" t="s">
        <v>1132</v>
      </c>
      <c r="I78" s="352" t="s">
        <v>1136</v>
      </c>
      <c r="J78" s="352"/>
      <c r="K78" s="352"/>
      <c r="L78" s="352" t="n">
        <v>1</v>
      </c>
      <c r="M78" s="353"/>
    </row>
    <row r="79" customFormat="false" ht="15.75" hidden="false" customHeight="false" outlineLevel="0" collapsed="false">
      <c r="A79" s="351" t="n">
        <v>357</v>
      </c>
      <c r="B79" s="352" t="s">
        <v>1145</v>
      </c>
      <c r="C79" s="352" t="n">
        <v>51</v>
      </c>
      <c r="D79" s="352" t="s">
        <v>1129</v>
      </c>
      <c r="E79" s="352" t="s">
        <v>1130</v>
      </c>
      <c r="F79" s="352" t="s">
        <v>1131</v>
      </c>
      <c r="G79" s="354"/>
      <c r="H79" s="352" t="s">
        <v>1132</v>
      </c>
      <c r="I79" s="352" t="s">
        <v>1146</v>
      </c>
      <c r="J79" s="352"/>
      <c r="K79" s="352"/>
      <c r="L79" s="352" t="n">
        <v>1</v>
      </c>
      <c r="M79" s="353"/>
    </row>
    <row r="80" customFormat="false" ht="15.75" hidden="false" customHeight="false" outlineLevel="0" collapsed="false">
      <c r="A80" s="351" t="n">
        <v>365</v>
      </c>
      <c r="B80" s="352" t="s">
        <v>1145</v>
      </c>
      <c r="C80" s="352" t="n">
        <v>56</v>
      </c>
      <c r="D80" s="352" t="s">
        <v>1129</v>
      </c>
      <c r="E80" s="352" t="s">
        <v>1130</v>
      </c>
      <c r="F80" s="352" t="s">
        <v>1131</v>
      </c>
      <c r="G80" s="354"/>
      <c r="H80" s="352" t="s">
        <v>1132</v>
      </c>
      <c r="I80" s="352" t="s">
        <v>1146</v>
      </c>
      <c r="J80" s="352"/>
      <c r="K80" s="352"/>
      <c r="L80" s="352" t="n">
        <v>1</v>
      </c>
      <c r="M80" s="353"/>
    </row>
    <row r="81" customFormat="false" ht="15.75" hidden="false" customHeight="false" outlineLevel="0" collapsed="false">
      <c r="A81" s="351" t="n">
        <v>367</v>
      </c>
      <c r="B81" s="352" t="s">
        <v>1145</v>
      </c>
      <c r="C81" s="352" t="n">
        <v>55</v>
      </c>
      <c r="D81" s="352" t="s">
        <v>1129</v>
      </c>
      <c r="E81" s="352" t="s">
        <v>1130</v>
      </c>
      <c r="F81" s="352" t="s">
        <v>1131</v>
      </c>
      <c r="G81" s="354"/>
      <c r="H81" s="352" t="s">
        <v>1132</v>
      </c>
      <c r="I81" s="352" t="s">
        <v>1146</v>
      </c>
      <c r="J81" s="352"/>
      <c r="K81" s="352"/>
      <c r="L81" s="352" t="n">
        <v>1</v>
      </c>
      <c r="M81" s="353"/>
    </row>
    <row r="82" customFormat="false" ht="15.75" hidden="false" customHeight="false" outlineLevel="0" collapsed="false">
      <c r="A82" s="351" t="n">
        <v>368</v>
      </c>
      <c r="B82" s="352" t="s">
        <v>1134</v>
      </c>
      <c r="C82" s="352" t="n">
        <v>52</v>
      </c>
      <c r="D82" s="352" t="s">
        <v>1129</v>
      </c>
      <c r="E82" s="352" t="s">
        <v>1130</v>
      </c>
      <c r="F82" s="352" t="s">
        <v>1131</v>
      </c>
      <c r="G82" s="354"/>
      <c r="H82" s="352" t="s">
        <v>1132</v>
      </c>
      <c r="I82" s="352" t="s">
        <v>1136</v>
      </c>
      <c r="J82" s="352"/>
      <c r="K82" s="352"/>
      <c r="L82" s="352" t="n">
        <v>1</v>
      </c>
      <c r="M82" s="353"/>
    </row>
    <row r="83" customFormat="false" ht="15.75" hidden="false" customHeight="false" outlineLevel="0" collapsed="false">
      <c r="A83" s="351" t="n">
        <v>369</v>
      </c>
      <c r="B83" s="352" t="s">
        <v>1145</v>
      </c>
      <c r="C83" s="352" t="n">
        <v>56</v>
      </c>
      <c r="D83" s="352" t="s">
        <v>1129</v>
      </c>
      <c r="E83" s="352" t="s">
        <v>1130</v>
      </c>
      <c r="F83" s="352" t="s">
        <v>1131</v>
      </c>
      <c r="G83" s="354"/>
      <c r="H83" s="352" t="s">
        <v>1132</v>
      </c>
      <c r="I83" s="352" t="s">
        <v>1146</v>
      </c>
      <c r="J83" s="352"/>
      <c r="K83" s="352"/>
      <c r="L83" s="352" t="n">
        <v>1</v>
      </c>
      <c r="M83" s="353"/>
    </row>
    <row r="84" customFormat="false" ht="15.75" hidden="false" customHeight="false" outlineLevel="0" collapsed="false">
      <c r="A84" s="351" t="n">
        <v>385</v>
      </c>
      <c r="B84" s="352" t="s">
        <v>1145</v>
      </c>
      <c r="C84" s="352" t="n">
        <v>54</v>
      </c>
      <c r="D84" s="352" t="s">
        <v>1129</v>
      </c>
      <c r="E84" s="352" t="s">
        <v>1137</v>
      </c>
      <c r="F84" s="352" t="s">
        <v>1131</v>
      </c>
      <c r="G84" s="354"/>
      <c r="H84" s="352" t="s">
        <v>1132</v>
      </c>
      <c r="I84" s="352" t="s">
        <v>1146</v>
      </c>
      <c r="J84" s="352"/>
      <c r="K84" s="352"/>
      <c r="L84" s="352" t="n">
        <v>1</v>
      </c>
      <c r="M84" s="353"/>
    </row>
    <row r="85" customFormat="false" ht="15.75" hidden="false" customHeight="false" outlineLevel="0" collapsed="false">
      <c r="A85" s="351" t="n">
        <v>396</v>
      </c>
      <c r="B85" s="352" t="s">
        <v>1145</v>
      </c>
      <c r="C85" s="352" t="n">
        <v>50</v>
      </c>
      <c r="D85" s="352" t="s">
        <v>1129</v>
      </c>
      <c r="E85" s="352" t="s">
        <v>1130</v>
      </c>
      <c r="F85" s="352" t="s">
        <v>1131</v>
      </c>
      <c r="G85" s="354"/>
      <c r="H85" s="352" t="s">
        <v>1132</v>
      </c>
      <c r="I85" s="352" t="s">
        <v>1146</v>
      </c>
      <c r="J85" s="352"/>
      <c r="K85" s="352"/>
      <c r="L85" s="352" t="n">
        <v>1</v>
      </c>
      <c r="M85" s="353"/>
    </row>
    <row r="86" customFormat="false" ht="15.75" hidden="false" customHeight="false" outlineLevel="0" collapsed="false">
      <c r="A86" s="351" t="n">
        <v>399</v>
      </c>
      <c r="B86" s="352" t="s">
        <v>1145</v>
      </c>
      <c r="C86" s="352" t="n">
        <v>57</v>
      </c>
      <c r="D86" s="352" t="s">
        <v>1129</v>
      </c>
      <c r="E86" s="352" t="s">
        <v>1130</v>
      </c>
      <c r="F86" s="352" t="s">
        <v>1131</v>
      </c>
      <c r="G86" s="354"/>
      <c r="H86" s="352" t="s">
        <v>1132</v>
      </c>
      <c r="I86" s="352" t="s">
        <v>1146</v>
      </c>
      <c r="J86" s="352"/>
      <c r="K86" s="352"/>
      <c r="L86" s="352" t="n">
        <v>1</v>
      </c>
      <c r="M86" s="353"/>
    </row>
    <row r="87" customFormat="false" ht="15.75" hidden="false" customHeight="false" outlineLevel="0" collapsed="false">
      <c r="A87" s="351" t="n">
        <v>404</v>
      </c>
      <c r="B87" s="352" t="s">
        <v>1134</v>
      </c>
      <c r="C87" s="352" t="n">
        <v>57</v>
      </c>
      <c r="D87" s="352" t="s">
        <v>1129</v>
      </c>
      <c r="E87" s="352" t="s">
        <v>1130</v>
      </c>
      <c r="F87" s="352" t="s">
        <v>1131</v>
      </c>
      <c r="G87" s="354"/>
      <c r="H87" s="352" t="s">
        <v>1132</v>
      </c>
      <c r="I87" s="352" t="s">
        <v>1136</v>
      </c>
      <c r="J87" s="352"/>
      <c r="K87" s="352"/>
      <c r="L87" s="352" t="n">
        <v>1</v>
      </c>
      <c r="M87" s="353"/>
    </row>
    <row r="88" customFormat="false" ht="15.75" hidden="false" customHeight="false" outlineLevel="0" collapsed="false">
      <c r="A88" s="351" t="n">
        <v>406</v>
      </c>
      <c r="B88" s="352" t="s">
        <v>1145</v>
      </c>
      <c r="C88" s="352" t="n">
        <v>53</v>
      </c>
      <c r="D88" s="352" t="s">
        <v>1129</v>
      </c>
      <c r="E88" s="352" t="s">
        <v>1130</v>
      </c>
      <c r="F88" s="352" t="s">
        <v>1131</v>
      </c>
      <c r="G88" s="354"/>
      <c r="H88" s="352" t="s">
        <v>1132</v>
      </c>
      <c r="I88" s="352" t="s">
        <v>1146</v>
      </c>
      <c r="J88" s="352"/>
      <c r="K88" s="352"/>
      <c r="L88" s="352" t="n">
        <v>1</v>
      </c>
      <c r="M88" s="353"/>
    </row>
    <row r="89" customFormat="false" ht="15.75" hidden="false" customHeight="false" outlineLevel="0" collapsed="false">
      <c r="A89" s="351" t="n">
        <v>408</v>
      </c>
      <c r="B89" s="352" t="s">
        <v>1134</v>
      </c>
      <c r="C89" s="352" t="n">
        <v>53</v>
      </c>
      <c r="D89" s="352" t="s">
        <v>1129</v>
      </c>
      <c r="E89" s="352" t="s">
        <v>1130</v>
      </c>
      <c r="F89" s="352" t="s">
        <v>1131</v>
      </c>
      <c r="G89" s="354"/>
      <c r="H89" s="352" t="s">
        <v>1132</v>
      </c>
      <c r="I89" s="352" t="s">
        <v>1136</v>
      </c>
      <c r="J89" s="352"/>
      <c r="K89" s="352"/>
      <c r="L89" s="352" t="n">
        <v>1</v>
      </c>
      <c r="M89" s="353"/>
    </row>
    <row r="90" customFormat="false" ht="15.75" hidden="false" customHeight="false" outlineLevel="0" collapsed="false">
      <c r="A90" s="351" t="n">
        <v>409</v>
      </c>
      <c r="B90" s="352" t="s">
        <v>1145</v>
      </c>
      <c r="C90" s="352" t="n">
        <v>56</v>
      </c>
      <c r="D90" s="352" t="s">
        <v>1129</v>
      </c>
      <c r="E90" s="352" t="s">
        <v>1130</v>
      </c>
      <c r="F90" s="352" t="s">
        <v>1131</v>
      </c>
      <c r="G90" s="354"/>
      <c r="H90" s="352" t="s">
        <v>1132</v>
      </c>
      <c r="I90" s="352" t="s">
        <v>1146</v>
      </c>
      <c r="J90" s="352"/>
      <c r="K90" s="352"/>
      <c r="L90" s="352" t="n">
        <v>1</v>
      </c>
      <c r="M90" s="353"/>
    </row>
    <row r="91" customFormat="false" ht="15.75" hidden="false" customHeight="false" outlineLevel="0" collapsed="false">
      <c r="A91" s="351" t="n">
        <v>413</v>
      </c>
      <c r="B91" s="352" t="s">
        <v>1145</v>
      </c>
      <c r="C91" s="352" t="n">
        <v>59</v>
      </c>
      <c r="D91" s="352" t="s">
        <v>1129</v>
      </c>
      <c r="E91" s="352" t="s">
        <v>1130</v>
      </c>
      <c r="F91" s="352" t="s">
        <v>1131</v>
      </c>
      <c r="G91" s="354"/>
      <c r="H91" s="352" t="s">
        <v>1132</v>
      </c>
      <c r="I91" s="352" t="s">
        <v>1146</v>
      </c>
      <c r="J91" s="352"/>
      <c r="K91" s="352"/>
      <c r="L91" s="352" t="n">
        <v>1</v>
      </c>
      <c r="M91" s="353"/>
    </row>
    <row r="92" customFormat="false" ht="15.75" hidden="false" customHeight="false" outlineLevel="0" collapsed="false">
      <c r="A92" s="351" t="n">
        <v>415</v>
      </c>
      <c r="B92" s="352" t="s">
        <v>1145</v>
      </c>
      <c r="C92" s="352" t="n">
        <v>57</v>
      </c>
      <c r="D92" s="352" t="s">
        <v>1129</v>
      </c>
      <c r="E92" s="352" t="s">
        <v>1130</v>
      </c>
      <c r="F92" s="352" t="s">
        <v>1131</v>
      </c>
      <c r="G92" s="354"/>
      <c r="H92" s="352" t="s">
        <v>1132</v>
      </c>
      <c r="I92" s="352" t="s">
        <v>1146</v>
      </c>
      <c r="J92" s="352"/>
      <c r="K92" s="352"/>
      <c r="L92" s="352" t="n">
        <v>1</v>
      </c>
      <c r="M92" s="353"/>
    </row>
    <row r="93" customFormat="false" ht="15.75" hidden="false" customHeight="false" outlineLevel="0" collapsed="false">
      <c r="A93" s="351" t="n">
        <v>417</v>
      </c>
      <c r="B93" s="352" t="s">
        <v>1145</v>
      </c>
      <c r="C93" s="352" t="n">
        <v>53</v>
      </c>
      <c r="D93" s="352" t="s">
        <v>1129</v>
      </c>
      <c r="E93" s="352" t="s">
        <v>1130</v>
      </c>
      <c r="F93" s="352" t="s">
        <v>1131</v>
      </c>
      <c r="G93" s="354"/>
      <c r="H93" s="352" t="s">
        <v>1132</v>
      </c>
      <c r="I93" s="352" t="s">
        <v>1146</v>
      </c>
      <c r="J93" s="352"/>
      <c r="K93" s="352"/>
      <c r="L93" s="352" t="n">
        <v>1</v>
      </c>
      <c r="M93" s="353"/>
    </row>
    <row r="94" customFormat="false" ht="15.75" hidden="false" customHeight="false" outlineLevel="0" collapsed="false">
      <c r="A94" s="351" t="n">
        <v>424</v>
      </c>
      <c r="B94" s="352" t="s">
        <v>1145</v>
      </c>
      <c r="C94" s="352" t="n">
        <v>55</v>
      </c>
      <c r="D94" s="352" t="s">
        <v>1129</v>
      </c>
      <c r="E94" s="352" t="s">
        <v>1130</v>
      </c>
      <c r="F94" s="352" t="s">
        <v>1131</v>
      </c>
      <c r="G94" s="354"/>
      <c r="H94" s="352" t="s">
        <v>1132</v>
      </c>
      <c r="I94" s="352" t="s">
        <v>1146</v>
      </c>
      <c r="J94" s="352"/>
      <c r="K94" s="352"/>
      <c r="L94" s="352" t="n">
        <v>1</v>
      </c>
      <c r="M94" s="353"/>
    </row>
    <row r="95" customFormat="false" ht="15.75" hidden="false" customHeight="false" outlineLevel="0" collapsed="false">
      <c r="A95" s="351" t="n">
        <v>426</v>
      </c>
      <c r="B95" s="352" t="s">
        <v>1145</v>
      </c>
      <c r="C95" s="352" t="n">
        <v>56</v>
      </c>
      <c r="D95" s="352" t="s">
        <v>1129</v>
      </c>
      <c r="E95" s="352" t="s">
        <v>1130</v>
      </c>
      <c r="F95" s="352" t="s">
        <v>1131</v>
      </c>
      <c r="G95" s="354"/>
      <c r="H95" s="352" t="s">
        <v>1132</v>
      </c>
      <c r="I95" s="352" t="s">
        <v>1146</v>
      </c>
      <c r="J95" s="352"/>
      <c r="K95" s="352"/>
      <c r="L95" s="352" t="n">
        <v>1</v>
      </c>
      <c r="M95" s="353"/>
    </row>
    <row r="96" customFormat="false" ht="15.75" hidden="false" customHeight="false" outlineLevel="0" collapsed="false">
      <c r="A96" s="351" t="n">
        <v>431</v>
      </c>
      <c r="B96" s="352" t="s">
        <v>1145</v>
      </c>
      <c r="C96" s="352" t="n">
        <v>53</v>
      </c>
      <c r="D96" s="352" t="s">
        <v>1129</v>
      </c>
      <c r="E96" s="352" t="s">
        <v>1140</v>
      </c>
      <c r="F96" s="352" t="s">
        <v>1131</v>
      </c>
      <c r="G96" s="354"/>
      <c r="H96" s="352" t="s">
        <v>1132</v>
      </c>
      <c r="I96" s="352" t="s">
        <v>1146</v>
      </c>
      <c r="J96" s="352"/>
      <c r="K96" s="352"/>
      <c r="L96" s="352" t="n">
        <v>1</v>
      </c>
      <c r="M96" s="353"/>
    </row>
    <row r="97" customFormat="false" ht="15.75" hidden="false" customHeight="false" outlineLevel="0" collapsed="false">
      <c r="A97" s="351" t="n">
        <v>432</v>
      </c>
      <c r="B97" s="352" t="s">
        <v>1134</v>
      </c>
      <c r="C97" s="352" t="n">
        <v>52</v>
      </c>
      <c r="D97" s="352" t="s">
        <v>1129</v>
      </c>
      <c r="E97" s="352" t="s">
        <v>1140</v>
      </c>
      <c r="F97" s="352" t="s">
        <v>1131</v>
      </c>
      <c r="G97" s="354"/>
      <c r="H97" s="352" t="s">
        <v>1132</v>
      </c>
      <c r="I97" s="352" t="s">
        <v>1136</v>
      </c>
      <c r="J97" s="352"/>
      <c r="K97" s="352"/>
      <c r="L97" s="352" t="n">
        <v>1</v>
      </c>
      <c r="M97" s="353"/>
    </row>
    <row r="98" customFormat="false" ht="15.75" hidden="false" customHeight="false" outlineLevel="0" collapsed="false">
      <c r="A98" s="351" t="n">
        <v>434</v>
      </c>
      <c r="B98" s="352" t="s">
        <v>1145</v>
      </c>
      <c r="C98" s="352" t="n">
        <v>57</v>
      </c>
      <c r="D98" s="352" t="s">
        <v>1129</v>
      </c>
      <c r="E98" s="352" t="s">
        <v>1130</v>
      </c>
      <c r="F98" s="352" t="s">
        <v>1131</v>
      </c>
      <c r="G98" s="354"/>
      <c r="H98" s="352" t="s">
        <v>1132</v>
      </c>
      <c r="I98" s="352" t="s">
        <v>1146</v>
      </c>
      <c r="J98" s="352"/>
      <c r="K98" s="352"/>
      <c r="L98" s="352" t="n">
        <v>1</v>
      </c>
      <c r="M98" s="353"/>
    </row>
    <row r="99" customFormat="false" ht="15.75" hidden="false" customHeight="false" outlineLevel="0" collapsed="false">
      <c r="A99" s="351" t="n">
        <v>437</v>
      </c>
      <c r="B99" s="352" t="s">
        <v>1145</v>
      </c>
      <c r="C99" s="352" t="n">
        <v>52</v>
      </c>
      <c r="D99" s="352" t="s">
        <v>1129</v>
      </c>
      <c r="E99" s="352" t="s">
        <v>1137</v>
      </c>
      <c r="F99" s="352" t="s">
        <v>1131</v>
      </c>
      <c r="G99" s="354"/>
      <c r="H99" s="352" t="s">
        <v>1132</v>
      </c>
      <c r="I99" s="352" t="s">
        <v>1146</v>
      </c>
      <c r="J99" s="352"/>
      <c r="K99" s="352"/>
      <c r="L99" s="352" t="n">
        <v>1</v>
      </c>
      <c r="M99" s="353"/>
    </row>
    <row r="100" customFormat="false" ht="15.75" hidden="false" customHeight="false" outlineLevel="0" collapsed="false">
      <c r="A100" s="351" t="n">
        <v>438</v>
      </c>
      <c r="B100" s="352" t="s">
        <v>1134</v>
      </c>
      <c r="C100" s="352" t="n">
        <v>54</v>
      </c>
      <c r="D100" s="352" t="s">
        <v>1129</v>
      </c>
      <c r="E100" s="352" t="s">
        <v>1137</v>
      </c>
      <c r="F100" s="352" t="s">
        <v>1131</v>
      </c>
      <c r="G100" s="354"/>
      <c r="H100" s="352" t="s">
        <v>1132</v>
      </c>
      <c r="I100" s="352" t="s">
        <v>1136</v>
      </c>
      <c r="J100" s="352"/>
      <c r="K100" s="352"/>
      <c r="L100" s="352" t="n">
        <v>1</v>
      </c>
      <c r="M100" s="353"/>
    </row>
    <row r="101" customFormat="false" ht="15.75" hidden="false" customHeight="false" outlineLevel="0" collapsed="false">
      <c r="A101" s="351" t="n">
        <v>439</v>
      </c>
      <c r="B101" s="352" t="s">
        <v>1145</v>
      </c>
      <c r="C101" s="352" t="n">
        <v>56</v>
      </c>
      <c r="D101" s="352" t="s">
        <v>1129</v>
      </c>
      <c r="E101" s="352" t="s">
        <v>1130</v>
      </c>
      <c r="F101" s="352" t="s">
        <v>1131</v>
      </c>
      <c r="G101" s="354"/>
      <c r="H101" s="352" t="s">
        <v>1132</v>
      </c>
      <c r="I101" s="352" t="s">
        <v>1146</v>
      </c>
      <c r="J101" s="352"/>
      <c r="K101" s="352"/>
      <c r="L101" s="352" t="n">
        <v>1</v>
      </c>
      <c r="M101" s="353"/>
    </row>
    <row r="102" customFormat="false" ht="15.75" hidden="false" customHeight="false" outlineLevel="0" collapsed="false">
      <c r="A102" s="351" t="n">
        <v>444</v>
      </c>
      <c r="B102" s="352" t="s">
        <v>1145</v>
      </c>
      <c r="C102" s="352" t="n">
        <v>53</v>
      </c>
      <c r="D102" s="352" t="s">
        <v>1129</v>
      </c>
      <c r="E102" s="352" t="s">
        <v>1138</v>
      </c>
      <c r="F102" s="352" t="s">
        <v>1131</v>
      </c>
      <c r="G102" s="354"/>
      <c r="H102" s="352" t="s">
        <v>1132</v>
      </c>
      <c r="I102" s="352" t="s">
        <v>1146</v>
      </c>
      <c r="J102" s="352"/>
      <c r="K102" s="352"/>
      <c r="L102" s="352" t="n">
        <v>1</v>
      </c>
      <c r="M102" s="353"/>
    </row>
    <row r="103" customFormat="false" ht="15.75" hidden="false" customHeight="false" outlineLevel="0" collapsed="false">
      <c r="A103" s="351" t="n">
        <v>445</v>
      </c>
      <c r="B103" s="352" t="s">
        <v>1134</v>
      </c>
      <c r="C103" s="352" t="n">
        <v>53</v>
      </c>
      <c r="D103" s="352" t="s">
        <v>1129</v>
      </c>
      <c r="E103" s="352" t="s">
        <v>1138</v>
      </c>
      <c r="F103" s="352" t="s">
        <v>1131</v>
      </c>
      <c r="G103" s="354"/>
      <c r="H103" s="352" t="s">
        <v>1132</v>
      </c>
      <c r="I103" s="352" t="s">
        <v>1136</v>
      </c>
      <c r="J103" s="352"/>
      <c r="K103" s="352"/>
      <c r="L103" s="352" t="n">
        <v>1</v>
      </c>
      <c r="M103" s="353"/>
    </row>
    <row r="104" customFormat="false" ht="15.75" hidden="false" customHeight="false" outlineLevel="0" collapsed="false">
      <c r="A104" s="351" t="n">
        <v>447</v>
      </c>
      <c r="B104" s="352" t="s">
        <v>1145</v>
      </c>
      <c r="C104" s="352" t="n">
        <v>59</v>
      </c>
      <c r="D104" s="352" t="s">
        <v>1129</v>
      </c>
      <c r="E104" s="352" t="s">
        <v>1138</v>
      </c>
      <c r="F104" s="352" t="s">
        <v>1131</v>
      </c>
      <c r="G104" s="354"/>
      <c r="H104" s="352" t="s">
        <v>1132</v>
      </c>
      <c r="I104" s="352" t="s">
        <v>1146</v>
      </c>
      <c r="J104" s="352"/>
      <c r="K104" s="352"/>
      <c r="L104" s="352" t="n">
        <v>1</v>
      </c>
      <c r="M104" s="353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7"/>
    <col collapsed="false" customWidth="true" hidden="false" outlineLevel="0" max="2" min="2" style="0" width="8.14"/>
    <col collapsed="false" customWidth="true" hidden="false" outlineLevel="0" max="3" min="3" style="0" width="8.43"/>
    <col collapsed="false" customWidth="true" hidden="false" outlineLevel="0" max="4" min="4" style="0" width="7.29"/>
    <col collapsed="false" customWidth="true" hidden="false" outlineLevel="0" max="5" min="5" style="0" width="7.42"/>
    <col collapsed="false" customWidth="true" hidden="false" outlineLevel="0" max="6" min="6" style="0" width="8"/>
    <col collapsed="false" customWidth="true" hidden="false" outlineLevel="0" max="7" min="7" style="0" width="8.14"/>
    <col collapsed="false" customWidth="true" hidden="false" outlineLevel="0" max="8" min="8" style="0" width="8"/>
    <col collapsed="false" customWidth="true" hidden="false" outlineLevel="0" max="9" min="9" style="0" width="8.29"/>
    <col collapsed="false" customWidth="true" hidden="false" outlineLevel="0" max="10" min="10" style="0" width="7.87"/>
    <col collapsed="false" customWidth="true" hidden="false" outlineLevel="0" max="11" min="11" style="0" width="8"/>
  </cols>
  <sheetData>
    <row r="1" customFormat="false" ht="15.75" hidden="false" customHeight="false" outlineLevel="0" collapsed="false">
      <c r="A1" s="44" t="s">
        <v>1148</v>
      </c>
      <c r="B1" s="44" t="s">
        <v>1149</v>
      </c>
      <c r="C1" s="44" t="s">
        <v>1150</v>
      </c>
      <c r="D1" s="44" t="s">
        <v>1151</v>
      </c>
      <c r="E1" s="44" t="s">
        <v>1152</v>
      </c>
      <c r="F1" s="44" t="s">
        <v>1153</v>
      </c>
      <c r="G1" s="44" t="s">
        <v>1154</v>
      </c>
      <c r="H1" s="44" t="s">
        <v>1155</v>
      </c>
      <c r="I1" s="44" t="s">
        <v>1156</v>
      </c>
      <c r="J1" s="44" t="s">
        <v>1157</v>
      </c>
      <c r="K1" s="44" t="s">
        <v>1158</v>
      </c>
    </row>
    <row r="2" customFormat="false" ht="15.75" hidden="false" customHeight="false" outlineLevel="0" collapsed="false">
      <c r="A2" s="355" t="n">
        <v>43843</v>
      </c>
      <c r="B2" s="44"/>
      <c r="C2" s="44"/>
      <c r="D2" s="44"/>
      <c r="E2" s="44"/>
      <c r="F2" s="44"/>
      <c r="G2" s="44"/>
      <c r="H2" s="44"/>
      <c r="I2" s="44"/>
      <c r="J2" s="44" t="n">
        <v>1</v>
      </c>
      <c r="K2" s="44" t="n">
        <v>1</v>
      </c>
    </row>
    <row r="3" customFormat="false" ht="15.75" hidden="false" customHeight="false" outlineLevel="0" collapsed="false">
      <c r="A3" s="355" t="n">
        <v>43847</v>
      </c>
      <c r="B3" s="44"/>
      <c r="C3" s="44"/>
      <c r="D3" s="44"/>
      <c r="E3" s="44"/>
      <c r="F3" s="44"/>
      <c r="G3" s="44"/>
      <c r="H3" s="44"/>
      <c r="I3" s="44"/>
      <c r="J3" s="44" t="n">
        <v>1</v>
      </c>
      <c r="K3" s="44" t="n">
        <v>2</v>
      </c>
    </row>
    <row r="4" customFormat="false" ht="15.75" hidden="false" customHeight="false" outlineLevel="0" collapsed="false">
      <c r="A4" s="355" t="n">
        <v>43852</v>
      </c>
      <c r="B4" s="44"/>
      <c r="C4" s="44"/>
      <c r="D4" s="44"/>
      <c r="E4" s="44"/>
      <c r="F4" s="44"/>
      <c r="G4" s="44"/>
      <c r="H4" s="44"/>
      <c r="I4" s="44"/>
      <c r="J4" s="44" t="n">
        <v>2</v>
      </c>
      <c r="K4" s="44" t="n">
        <v>4</v>
      </c>
    </row>
    <row r="5" customFormat="false" ht="15.75" hidden="false" customHeight="false" outlineLevel="0" collapsed="false">
      <c r="A5" s="355" t="n">
        <v>43853</v>
      </c>
      <c r="B5" s="44"/>
      <c r="C5" s="44"/>
      <c r="D5" s="44"/>
      <c r="E5" s="44"/>
      <c r="F5" s="44"/>
      <c r="G5" s="44"/>
      <c r="H5" s="44" t="n">
        <v>1</v>
      </c>
      <c r="I5" s="44" t="n">
        <v>1</v>
      </c>
      <c r="J5" s="44"/>
      <c r="K5" s="44" t="n">
        <v>4</v>
      </c>
    </row>
    <row r="6" customFormat="false" ht="15.75" hidden="false" customHeight="false" outlineLevel="0" collapsed="false">
      <c r="A6" s="355" t="n">
        <v>43854</v>
      </c>
      <c r="B6" s="44"/>
      <c r="C6" s="44"/>
      <c r="D6" s="44"/>
      <c r="E6" s="44"/>
      <c r="F6" s="44"/>
      <c r="G6" s="44"/>
      <c r="H6" s="44" t="n">
        <v>2</v>
      </c>
      <c r="I6" s="44" t="n">
        <v>3</v>
      </c>
      <c r="J6" s="44"/>
      <c r="K6" s="44" t="n">
        <v>4</v>
      </c>
    </row>
    <row r="7" customFormat="false" ht="15.75" hidden="false" customHeight="false" outlineLevel="0" collapsed="false">
      <c r="A7" s="355" t="n">
        <v>43855</v>
      </c>
      <c r="B7" s="44" t="n">
        <v>4</v>
      </c>
      <c r="C7" s="44" t="n">
        <v>4</v>
      </c>
      <c r="D7" s="44"/>
      <c r="E7" s="44"/>
      <c r="F7" s="44"/>
      <c r="G7" s="44"/>
      <c r="H7" s="44"/>
      <c r="I7" s="44" t="n">
        <v>3</v>
      </c>
      <c r="J7" s="44"/>
      <c r="K7" s="44" t="n">
        <v>4</v>
      </c>
    </row>
    <row r="8" customFormat="false" ht="15.75" hidden="false" customHeight="false" outlineLevel="0" collapsed="false">
      <c r="A8" s="355" t="n">
        <v>43856</v>
      </c>
      <c r="B8" s="44" t="n">
        <v>0</v>
      </c>
      <c r="C8" s="44" t="n">
        <v>4</v>
      </c>
      <c r="D8" s="44"/>
      <c r="E8" s="44"/>
      <c r="F8" s="44"/>
      <c r="G8" s="44"/>
      <c r="H8" s="44" t="n">
        <v>1</v>
      </c>
      <c r="I8" s="44" t="n">
        <v>4</v>
      </c>
      <c r="J8" s="44" t="n">
        <v>4</v>
      </c>
      <c r="K8" s="44" t="n">
        <v>8</v>
      </c>
    </row>
    <row r="9" customFormat="false" ht="15.75" hidden="false" customHeight="false" outlineLevel="0" collapsed="false">
      <c r="A9" s="355" t="n">
        <v>43857</v>
      </c>
      <c r="B9" s="44" t="n">
        <v>0</v>
      </c>
      <c r="C9" s="44" t="n">
        <v>4</v>
      </c>
      <c r="D9" s="44"/>
      <c r="E9" s="44"/>
      <c r="F9" s="44"/>
      <c r="G9" s="44"/>
      <c r="H9" s="44" t="n">
        <v>1</v>
      </c>
      <c r="I9" s="44" t="n">
        <v>5</v>
      </c>
      <c r="J9" s="44"/>
      <c r="K9" s="44" t="n">
        <v>8</v>
      </c>
    </row>
    <row r="10" customFormat="false" ht="15.75" hidden="false" customHeight="false" outlineLevel="0" collapsed="false">
      <c r="A10" s="355" t="n">
        <v>43858</v>
      </c>
      <c r="B10" s="44" t="n">
        <v>3</v>
      </c>
      <c r="C10" s="44" t="n">
        <v>7</v>
      </c>
      <c r="D10" s="44"/>
      <c r="E10" s="44"/>
      <c r="F10" s="44"/>
      <c r="G10" s="44"/>
      <c r="H10" s="44" t="n">
        <v>2</v>
      </c>
      <c r="I10" s="44" t="n">
        <v>7</v>
      </c>
      <c r="J10" s="44" t="n">
        <v>6</v>
      </c>
      <c r="K10" s="44" t="n">
        <v>14</v>
      </c>
    </row>
    <row r="11" customFormat="false" ht="15.75" hidden="false" customHeight="false" outlineLevel="0" collapsed="false">
      <c r="A11" s="355" t="n">
        <v>43859</v>
      </c>
      <c r="B11" s="44" t="n">
        <v>0</v>
      </c>
      <c r="C11" s="44" t="n">
        <v>7</v>
      </c>
      <c r="D11" s="44"/>
      <c r="E11" s="44"/>
      <c r="F11" s="44"/>
      <c r="G11" s="44"/>
      <c r="H11" s="44" t="n">
        <v>3</v>
      </c>
      <c r="I11" s="44" t="n">
        <v>10</v>
      </c>
      <c r="J11" s="44"/>
      <c r="K11" s="44" t="n">
        <v>14</v>
      </c>
    </row>
    <row r="12" customFormat="false" ht="15.75" hidden="false" customHeight="false" outlineLevel="0" collapsed="false">
      <c r="A12" s="355" t="n">
        <v>43860</v>
      </c>
      <c r="B12" s="44" t="n">
        <v>1</v>
      </c>
      <c r="C12" s="44" t="n">
        <v>8</v>
      </c>
      <c r="D12" s="44"/>
      <c r="E12" s="44"/>
      <c r="F12" s="44" t="n">
        <v>1</v>
      </c>
      <c r="G12" s="44" t="n">
        <f aca="false">F12+G11</f>
        <v>1</v>
      </c>
      <c r="H12" s="44" t="n">
        <v>3</v>
      </c>
      <c r="I12" s="44" t="n">
        <v>13</v>
      </c>
      <c r="J12" s="44"/>
      <c r="K12" s="44" t="n">
        <v>14</v>
      </c>
    </row>
    <row r="13" customFormat="false" ht="15.75" hidden="false" customHeight="false" outlineLevel="0" collapsed="false">
      <c r="A13" s="355" t="n">
        <v>43861</v>
      </c>
      <c r="B13" s="44" t="n">
        <v>0</v>
      </c>
      <c r="C13" s="44" t="n">
        <v>8</v>
      </c>
      <c r="D13" s="44"/>
      <c r="E13" s="44"/>
      <c r="F13" s="44"/>
      <c r="G13" s="44" t="n">
        <f aca="false">F13+G12</f>
        <v>1</v>
      </c>
      <c r="H13" s="44" t="n">
        <v>3</v>
      </c>
      <c r="I13" s="44" t="n">
        <v>16</v>
      </c>
      <c r="J13" s="44" t="n">
        <v>5</v>
      </c>
      <c r="K13" s="44" t="n">
        <v>19</v>
      </c>
    </row>
    <row r="14" customFormat="false" ht="15.75" hidden="false" customHeight="false" outlineLevel="0" collapsed="false">
      <c r="A14" s="355" t="n">
        <v>43862</v>
      </c>
      <c r="B14" s="44" t="n">
        <v>0</v>
      </c>
      <c r="C14" s="44" t="n">
        <v>8</v>
      </c>
      <c r="D14" s="44"/>
      <c r="E14" s="44"/>
      <c r="F14" s="44"/>
      <c r="G14" s="44" t="n">
        <f aca="false">F14+G13</f>
        <v>1</v>
      </c>
      <c r="H14" s="44" t="n">
        <v>2</v>
      </c>
      <c r="I14" s="44" t="n">
        <v>18</v>
      </c>
      <c r="J14" s="44"/>
      <c r="K14" s="44" t="n">
        <v>19</v>
      </c>
    </row>
    <row r="15" customFormat="false" ht="15.75" hidden="false" customHeight="false" outlineLevel="0" collapsed="false">
      <c r="A15" s="355" t="n">
        <v>43863</v>
      </c>
      <c r="B15" s="44" t="n">
        <v>0</v>
      </c>
      <c r="C15" s="44" t="n">
        <v>8</v>
      </c>
      <c r="D15" s="44"/>
      <c r="E15" s="44"/>
      <c r="F15" s="44" t="n">
        <v>1</v>
      </c>
      <c r="G15" s="44" t="n">
        <f aca="false">F15+G14</f>
        <v>2</v>
      </c>
      <c r="H15" s="44"/>
      <c r="I15" s="44" t="n">
        <v>18</v>
      </c>
      <c r="J15" s="44"/>
      <c r="K15" s="44" t="n">
        <v>19</v>
      </c>
    </row>
    <row r="16" customFormat="false" ht="15.75" hidden="false" customHeight="false" outlineLevel="0" collapsed="false">
      <c r="A16" s="355" t="n">
        <v>43864</v>
      </c>
      <c r="B16" s="44" t="n">
        <v>2</v>
      </c>
      <c r="C16" s="44" t="n">
        <v>10</v>
      </c>
      <c r="D16" s="44"/>
      <c r="E16" s="44"/>
      <c r="F16" s="44"/>
      <c r="G16" s="44" t="n">
        <f aca="false">F16+G15</f>
        <v>2</v>
      </c>
      <c r="H16" s="44"/>
      <c r="I16" s="44" t="n">
        <v>18</v>
      </c>
      <c r="J16" s="44"/>
      <c r="K16" s="44" t="n">
        <v>19</v>
      </c>
    </row>
    <row r="17" customFormat="false" ht="15.75" hidden="false" customHeight="false" outlineLevel="0" collapsed="false">
      <c r="A17" s="355" t="n">
        <v>43865</v>
      </c>
      <c r="B17" s="44" t="n">
        <v>0</v>
      </c>
      <c r="C17" s="44" t="n">
        <v>10</v>
      </c>
      <c r="D17" s="44"/>
      <c r="E17" s="44"/>
      <c r="F17" s="44"/>
      <c r="G17" s="44" t="n">
        <f aca="false">F17+G16</f>
        <v>2</v>
      </c>
      <c r="H17" s="44" t="n">
        <v>6</v>
      </c>
      <c r="I17" s="44" t="n">
        <v>24</v>
      </c>
      <c r="J17" s="44" t="n">
        <v>6</v>
      </c>
      <c r="K17" s="44" t="n">
        <v>25</v>
      </c>
    </row>
    <row r="18" customFormat="false" ht="15.75" hidden="false" customHeight="false" outlineLevel="0" collapsed="false">
      <c r="A18" s="355" t="n">
        <v>43866</v>
      </c>
      <c r="B18" s="44" t="n">
        <v>4</v>
      </c>
      <c r="C18" s="44" t="n">
        <v>14</v>
      </c>
      <c r="D18" s="44"/>
      <c r="E18" s="44"/>
      <c r="F18" s="44" t="n">
        <v>1</v>
      </c>
      <c r="G18" s="44" t="n">
        <f aca="false">F18+G17</f>
        <v>3</v>
      </c>
      <c r="H18" s="44" t="n">
        <v>4</v>
      </c>
      <c r="I18" s="44" t="n">
        <v>28</v>
      </c>
      <c r="J18" s="44"/>
      <c r="K18" s="44" t="n">
        <v>25</v>
      </c>
    </row>
    <row r="19" customFormat="false" ht="15.75" hidden="false" customHeight="false" outlineLevel="0" collapsed="false">
      <c r="A19" s="355" t="n">
        <v>43867</v>
      </c>
      <c r="B19" s="44" t="n">
        <v>1</v>
      </c>
      <c r="C19" s="44" t="n">
        <v>15</v>
      </c>
      <c r="D19" s="44"/>
      <c r="E19" s="44"/>
      <c r="F19" s="44"/>
      <c r="G19" s="44" t="n">
        <f aca="false">F19+G18</f>
        <v>3</v>
      </c>
      <c r="H19" s="44" t="n">
        <v>2</v>
      </c>
      <c r="I19" s="44" t="n">
        <v>30</v>
      </c>
      <c r="J19" s="44"/>
      <c r="K19" s="44" t="n">
        <v>25</v>
      </c>
    </row>
    <row r="20" customFormat="false" ht="15.75" hidden="false" customHeight="false" outlineLevel="0" collapsed="false">
      <c r="A20" s="355" t="n">
        <v>43868</v>
      </c>
      <c r="B20" s="44" t="n">
        <v>1</v>
      </c>
      <c r="C20" s="44" t="n">
        <v>16</v>
      </c>
      <c r="D20" s="44"/>
      <c r="E20" s="44"/>
      <c r="F20" s="44"/>
      <c r="G20" s="44" t="n">
        <f aca="false">F20+G19</f>
        <v>3</v>
      </c>
      <c r="H20" s="44" t="n">
        <v>3</v>
      </c>
      <c r="I20" s="44" t="n">
        <v>33</v>
      </c>
      <c r="J20" s="44"/>
      <c r="K20" s="44" t="n">
        <v>25</v>
      </c>
    </row>
    <row r="21" customFormat="false" ht="15.75" hidden="false" customHeight="false" outlineLevel="0" collapsed="false">
      <c r="A21" s="355" t="n">
        <v>43869</v>
      </c>
      <c r="B21" s="44" t="n">
        <v>1</v>
      </c>
      <c r="C21" s="44" t="n">
        <v>17</v>
      </c>
      <c r="D21" s="44"/>
      <c r="E21" s="44"/>
      <c r="F21" s="44"/>
      <c r="G21" s="44" t="n">
        <f aca="false">F21+G20</f>
        <v>3</v>
      </c>
      <c r="H21" s="44" t="n">
        <v>7</v>
      </c>
      <c r="I21" s="44" t="n">
        <v>40</v>
      </c>
      <c r="J21" s="44" t="n">
        <v>7</v>
      </c>
      <c r="K21" s="44" t="n">
        <v>32</v>
      </c>
    </row>
    <row r="22" customFormat="false" ht="15.75" hidden="false" customHeight="false" outlineLevel="0" collapsed="false">
      <c r="A22" s="355" t="n">
        <v>43870</v>
      </c>
      <c r="B22" s="44" t="n">
        <v>1</v>
      </c>
      <c r="C22" s="44" t="n">
        <v>18</v>
      </c>
      <c r="D22" s="44"/>
      <c r="E22" s="44"/>
      <c r="F22" s="44"/>
      <c r="G22" s="44" t="n">
        <f aca="false">F22+G21</f>
        <v>3</v>
      </c>
      <c r="H22" s="44" t="n">
        <v>3</v>
      </c>
      <c r="I22" s="44" t="n">
        <v>43</v>
      </c>
      <c r="J22" s="44"/>
      <c r="K22" s="44" t="n">
        <v>32</v>
      </c>
    </row>
    <row r="23" customFormat="false" ht="15.75" hidden="false" customHeight="false" outlineLevel="0" collapsed="false">
      <c r="A23" s="355" t="n">
        <v>43871</v>
      </c>
      <c r="B23" s="44" t="n">
        <v>0</v>
      </c>
      <c r="C23" s="44" t="n">
        <v>18</v>
      </c>
      <c r="D23" s="44"/>
      <c r="E23" s="44"/>
      <c r="F23" s="44"/>
      <c r="G23" s="44" t="n">
        <f aca="false">F23+G22</f>
        <v>3</v>
      </c>
      <c r="H23" s="44" t="n">
        <v>2</v>
      </c>
      <c r="I23" s="44" t="n">
        <v>45</v>
      </c>
      <c r="J23" s="44"/>
      <c r="K23" s="44" t="n">
        <v>32</v>
      </c>
    </row>
    <row r="24" customFormat="false" ht="15.75" hidden="false" customHeight="false" outlineLevel="0" collapsed="false">
      <c r="A24" s="355" t="n">
        <v>43872</v>
      </c>
      <c r="B24" s="44" t="n">
        <v>0</v>
      </c>
      <c r="C24" s="44" t="n">
        <v>18</v>
      </c>
      <c r="D24" s="44"/>
      <c r="E24" s="44"/>
      <c r="F24" s="44"/>
      <c r="G24" s="44" t="n">
        <f aca="false">F24+G23</f>
        <v>3</v>
      </c>
      <c r="H24" s="44" t="n">
        <v>2</v>
      </c>
      <c r="I24" s="44" t="n">
        <v>47</v>
      </c>
      <c r="J24" s="44" t="n">
        <v>1</v>
      </c>
      <c r="K24" s="44" t="n">
        <v>33</v>
      </c>
    </row>
    <row r="25" customFormat="false" ht="15.75" hidden="false" customHeight="false" outlineLevel="0" collapsed="false">
      <c r="A25" s="355" t="n">
        <v>43873</v>
      </c>
      <c r="B25" s="44" t="n">
        <v>0</v>
      </c>
      <c r="C25" s="44" t="n">
        <v>18</v>
      </c>
      <c r="D25" s="44"/>
      <c r="E25" s="44"/>
      <c r="F25" s="44"/>
      <c r="G25" s="44" t="n">
        <f aca="false">F25+G24</f>
        <v>3</v>
      </c>
      <c r="H25" s="44" t="n">
        <v>3</v>
      </c>
      <c r="I25" s="44" t="n">
        <v>50</v>
      </c>
      <c r="J25" s="44"/>
      <c r="K25" s="44" t="n">
        <v>33</v>
      </c>
    </row>
    <row r="26" customFormat="false" ht="15.75" hidden="false" customHeight="false" outlineLevel="0" collapsed="false">
      <c r="A26" s="355" t="n">
        <v>43874</v>
      </c>
      <c r="B26" s="44" t="n">
        <v>1</v>
      </c>
      <c r="C26" s="44" t="n">
        <v>19</v>
      </c>
      <c r="D26" s="44"/>
      <c r="E26" s="44"/>
      <c r="F26" s="44"/>
      <c r="G26" s="44" t="n">
        <f aca="false">F26+G25</f>
        <v>3</v>
      </c>
      <c r="H26" s="44" t="n">
        <v>8</v>
      </c>
      <c r="I26" s="44" t="n">
        <v>58</v>
      </c>
      <c r="J26" s="44"/>
      <c r="K26" s="44" t="n">
        <v>33</v>
      </c>
    </row>
    <row r="27" customFormat="false" ht="15.75" hidden="false" customHeight="false" outlineLevel="0" collapsed="false">
      <c r="A27" s="355" t="n">
        <v>43875</v>
      </c>
      <c r="B27" s="44" t="n">
        <v>2</v>
      </c>
      <c r="C27" s="44" t="n">
        <v>21</v>
      </c>
      <c r="D27" s="44"/>
      <c r="E27" s="44"/>
      <c r="F27" s="44"/>
      <c r="G27" s="44" t="n">
        <f aca="false">F27+G26</f>
        <v>3</v>
      </c>
      <c r="H27" s="44" t="n">
        <v>9</v>
      </c>
      <c r="I27" s="44" t="n">
        <v>67</v>
      </c>
      <c r="J27" s="44"/>
      <c r="K27" s="44" t="n">
        <v>33</v>
      </c>
    </row>
    <row r="28" customFormat="false" ht="15.75" hidden="false" customHeight="false" outlineLevel="0" collapsed="false">
      <c r="A28" s="355" t="n">
        <v>43876</v>
      </c>
      <c r="B28" s="44" t="n">
        <v>1</v>
      </c>
      <c r="C28" s="44" t="n">
        <v>22</v>
      </c>
      <c r="D28" s="44"/>
      <c r="E28" s="44"/>
      <c r="F28" s="44"/>
      <c r="G28" s="44" t="n">
        <f aca="false">F28+G27</f>
        <v>3</v>
      </c>
      <c r="H28" s="44" t="n">
        <v>5</v>
      </c>
      <c r="I28" s="44" t="n">
        <v>72</v>
      </c>
      <c r="J28" s="44" t="n">
        <v>1</v>
      </c>
      <c r="K28" s="44" t="n">
        <v>34</v>
      </c>
    </row>
    <row r="29" customFormat="false" ht="15.75" hidden="false" customHeight="false" outlineLevel="0" collapsed="false">
      <c r="A29" s="355" t="n">
        <v>43877</v>
      </c>
      <c r="B29" s="44" t="n">
        <v>0</v>
      </c>
      <c r="C29" s="44" t="n">
        <v>22</v>
      </c>
      <c r="D29" s="44"/>
      <c r="E29" s="44"/>
      <c r="F29" s="44"/>
      <c r="G29" s="44" t="n">
        <f aca="false">F29+G28</f>
        <v>3</v>
      </c>
      <c r="H29" s="44" t="n">
        <v>3</v>
      </c>
      <c r="I29" s="44" t="n">
        <v>75</v>
      </c>
      <c r="J29" s="44"/>
      <c r="K29" s="44" t="n">
        <v>34</v>
      </c>
    </row>
    <row r="30" customFormat="false" ht="15.75" hidden="false" customHeight="false" outlineLevel="0" collapsed="false">
      <c r="A30" s="355" t="n">
        <v>43878</v>
      </c>
      <c r="B30" s="44" t="n">
        <v>0</v>
      </c>
      <c r="C30" s="44" t="n">
        <v>22</v>
      </c>
      <c r="D30" s="44"/>
      <c r="E30" s="44"/>
      <c r="F30" s="44"/>
      <c r="G30" s="44" t="n">
        <f aca="false">F30+G29</f>
        <v>3</v>
      </c>
      <c r="H30" s="44" t="n">
        <v>2</v>
      </c>
      <c r="I30" s="44" t="n">
        <v>77</v>
      </c>
      <c r="J30" s="44" t="n">
        <v>1</v>
      </c>
      <c r="K30" s="44" t="n">
        <v>35</v>
      </c>
    </row>
    <row r="31" customFormat="false" ht="15.75" hidden="false" customHeight="false" outlineLevel="0" collapsed="false">
      <c r="A31" s="355" t="n">
        <v>43879</v>
      </c>
      <c r="B31" s="44" t="n">
        <v>0</v>
      </c>
      <c r="C31" s="44" t="n">
        <v>22</v>
      </c>
      <c r="D31" s="44"/>
      <c r="E31" s="44"/>
      <c r="F31" s="44"/>
      <c r="G31" s="44" t="n">
        <f aca="false">F31+G30</f>
        <v>3</v>
      </c>
      <c r="H31" s="44" t="n">
        <v>4</v>
      </c>
      <c r="I31" s="44" t="n">
        <v>81</v>
      </c>
      <c r="J31" s="44"/>
      <c r="K31" s="44" t="n">
        <v>35</v>
      </c>
    </row>
    <row r="32" customFormat="false" ht="15.75" hidden="false" customHeight="false" outlineLevel="0" collapsed="false">
      <c r="A32" s="355" t="n">
        <v>43880</v>
      </c>
      <c r="B32" s="44" t="n">
        <v>0</v>
      </c>
      <c r="C32" s="44" t="n">
        <v>22</v>
      </c>
      <c r="D32" s="44"/>
      <c r="E32" s="44"/>
      <c r="F32" s="44"/>
      <c r="G32" s="44" t="n">
        <f aca="false">F32+G31</f>
        <v>3</v>
      </c>
      <c r="H32" s="44" t="n">
        <v>3</v>
      </c>
      <c r="I32" s="44" t="n">
        <v>84</v>
      </c>
      <c r="J32" s="44"/>
      <c r="K32" s="44" t="n">
        <v>35</v>
      </c>
    </row>
    <row r="33" customFormat="false" ht="15.75" hidden="false" customHeight="false" outlineLevel="0" collapsed="false">
      <c r="A33" s="355" t="n">
        <v>43881</v>
      </c>
      <c r="B33" s="44" t="n">
        <v>0</v>
      </c>
      <c r="C33" s="44" t="n">
        <v>22</v>
      </c>
      <c r="D33" s="44"/>
      <c r="E33" s="44"/>
      <c r="F33" s="44"/>
      <c r="G33" s="44" t="n">
        <f aca="false">F33+G32</f>
        <v>3</v>
      </c>
      <c r="H33" s="44" t="n">
        <v>1</v>
      </c>
      <c r="I33" s="44" t="n">
        <v>85</v>
      </c>
      <c r="J33" s="44"/>
      <c r="K33" s="44" t="n">
        <v>35</v>
      </c>
    </row>
    <row r="34" customFormat="false" ht="15.75" hidden="false" customHeight="false" outlineLevel="0" collapsed="false">
      <c r="A34" s="355" t="n">
        <v>43882</v>
      </c>
      <c r="B34" s="44" t="n">
        <v>0</v>
      </c>
      <c r="C34" s="44" t="n">
        <v>22</v>
      </c>
      <c r="D34" s="44"/>
      <c r="E34" s="44"/>
      <c r="F34" s="44"/>
      <c r="G34" s="44" t="n">
        <f aca="false">F34+G33</f>
        <v>3</v>
      </c>
      <c r="H34" s="44" t="n">
        <v>1</v>
      </c>
      <c r="I34" s="44" t="n">
        <v>86</v>
      </c>
      <c r="J34" s="44"/>
      <c r="K34" s="44" t="n">
        <v>35</v>
      </c>
    </row>
    <row r="35" customFormat="false" ht="15.75" hidden="false" customHeight="false" outlineLevel="0" collapsed="false">
      <c r="A35" s="355" t="n">
        <v>43883</v>
      </c>
      <c r="B35" s="44" t="n">
        <v>0</v>
      </c>
      <c r="C35" s="44" t="n">
        <v>22</v>
      </c>
      <c r="D35" s="44"/>
      <c r="E35" s="44"/>
      <c r="F35" s="44"/>
      <c r="G35" s="44" t="n">
        <f aca="false">F35+G34</f>
        <v>3</v>
      </c>
      <c r="H35" s="44" t="n">
        <v>3</v>
      </c>
      <c r="I35" s="44" t="n">
        <v>89</v>
      </c>
      <c r="J35" s="44"/>
      <c r="K35" s="44" t="n">
        <v>35</v>
      </c>
    </row>
    <row r="36" customFormat="false" ht="15.75" hidden="false" customHeight="false" outlineLevel="0" collapsed="false">
      <c r="A36" s="355" t="n">
        <v>43884</v>
      </c>
      <c r="B36" s="44" t="n">
        <v>0</v>
      </c>
      <c r="C36" s="44" t="n">
        <v>22</v>
      </c>
      <c r="D36" s="44"/>
      <c r="E36" s="44"/>
      <c r="F36" s="44"/>
      <c r="G36" s="44" t="n">
        <f aca="false">F36+G35</f>
        <v>3</v>
      </c>
      <c r="H36" s="44"/>
      <c r="I36" s="44" t="n">
        <v>89</v>
      </c>
      <c r="J36" s="44"/>
      <c r="K36" s="44" t="n">
        <v>35</v>
      </c>
    </row>
    <row r="37" customFormat="false" ht="15.75" hidden="false" customHeight="false" outlineLevel="0" collapsed="false">
      <c r="A37" s="355" t="n">
        <v>43885</v>
      </c>
      <c r="B37" s="44" t="n">
        <v>0</v>
      </c>
      <c r="C37" s="44" t="n">
        <v>22</v>
      </c>
      <c r="D37" s="44"/>
      <c r="E37" s="44"/>
      <c r="F37" s="44"/>
      <c r="G37" s="44" t="n">
        <f aca="false">F37+G36</f>
        <v>3</v>
      </c>
      <c r="H37" s="44" t="n">
        <v>1</v>
      </c>
      <c r="I37" s="44" t="n">
        <v>90</v>
      </c>
      <c r="J37" s="44"/>
      <c r="K37" s="44" t="n">
        <v>35</v>
      </c>
    </row>
    <row r="38" customFormat="false" ht="15.75" hidden="false" customHeight="false" outlineLevel="0" collapsed="false">
      <c r="A38" s="355" t="n">
        <v>43886</v>
      </c>
      <c r="B38" s="44" t="n">
        <v>0</v>
      </c>
      <c r="C38" s="44" t="n">
        <v>22</v>
      </c>
      <c r="D38" s="44"/>
      <c r="E38" s="44"/>
      <c r="F38" s="44"/>
      <c r="G38" s="44" t="n">
        <f aca="false">F38+G37</f>
        <v>3</v>
      </c>
      <c r="H38" s="44" t="n">
        <v>1</v>
      </c>
      <c r="I38" s="44" t="n">
        <v>91</v>
      </c>
      <c r="J38" s="44" t="n">
        <v>2</v>
      </c>
      <c r="K38" s="44" t="n">
        <v>37</v>
      </c>
    </row>
    <row r="39" customFormat="false" ht="15.75" hidden="false" customHeight="false" outlineLevel="0" collapsed="false">
      <c r="A39" s="355" t="n">
        <v>43887</v>
      </c>
      <c r="B39" s="44" t="n">
        <v>0</v>
      </c>
      <c r="C39" s="44" t="n">
        <v>22</v>
      </c>
      <c r="D39" s="44"/>
      <c r="E39" s="44"/>
      <c r="F39" s="44"/>
      <c r="G39" s="44" t="n">
        <f aca="false">F39+G38</f>
        <v>3</v>
      </c>
      <c r="H39" s="44" t="n">
        <v>2</v>
      </c>
      <c r="I39" s="44" t="n">
        <v>93</v>
      </c>
      <c r="J39" s="44" t="n">
        <v>3</v>
      </c>
      <c r="K39" s="44" t="n">
        <v>40</v>
      </c>
    </row>
    <row r="40" customFormat="false" ht="15.75" hidden="false" customHeight="false" outlineLevel="0" collapsed="false">
      <c r="A40" s="355" t="n">
        <v>43888</v>
      </c>
      <c r="B40" s="44" t="n">
        <v>1</v>
      </c>
      <c r="C40" s="44" t="n">
        <v>23</v>
      </c>
      <c r="D40" s="44"/>
      <c r="E40" s="44"/>
      <c r="F40" s="44"/>
      <c r="G40" s="44" t="n">
        <f aca="false">F40+G39</f>
        <v>3</v>
      </c>
      <c r="H40" s="44" t="n">
        <v>3</v>
      </c>
      <c r="I40" s="44" t="n">
        <v>96</v>
      </c>
      <c r="J40" s="44"/>
      <c r="K40" s="44" t="n">
        <v>40</v>
      </c>
    </row>
    <row r="41" customFormat="false" ht="15.75" hidden="false" customHeight="false" outlineLevel="0" collapsed="false">
      <c r="A41" s="355" t="n">
        <v>43889</v>
      </c>
      <c r="B41" s="44" t="n">
        <v>2</v>
      </c>
      <c r="C41" s="44" t="n">
        <v>25</v>
      </c>
      <c r="D41" s="44"/>
      <c r="E41" s="44"/>
      <c r="F41" s="44"/>
      <c r="G41" s="44" t="n">
        <f aca="false">F41+G40</f>
        <v>3</v>
      </c>
      <c r="H41" s="44" t="n">
        <v>2</v>
      </c>
      <c r="I41" s="44" t="n">
        <v>98</v>
      </c>
      <c r="J41" s="44" t="n">
        <v>1</v>
      </c>
      <c r="K41" s="44" t="n">
        <v>41</v>
      </c>
    </row>
    <row r="42" customFormat="false" ht="15.75" hidden="false" customHeight="false" outlineLevel="0" collapsed="false">
      <c r="A42" s="355" t="n">
        <v>43890</v>
      </c>
      <c r="B42" s="44" t="n">
        <v>0</v>
      </c>
      <c r="C42" s="44" t="n">
        <v>25</v>
      </c>
      <c r="D42" s="44"/>
      <c r="E42" s="44"/>
      <c r="F42" s="44"/>
      <c r="G42" s="44" t="n">
        <f aca="false">F42+G41</f>
        <v>3</v>
      </c>
      <c r="H42" s="44" t="n">
        <v>4</v>
      </c>
      <c r="I42" s="44" t="n">
        <v>102</v>
      </c>
      <c r="J42" s="44" t="n">
        <v>1</v>
      </c>
      <c r="K42" s="44" t="n">
        <v>42</v>
      </c>
    </row>
    <row r="43" customFormat="false" ht="15.75" hidden="false" customHeight="false" outlineLevel="0" collapsed="false">
      <c r="A43" s="355" t="n">
        <v>43891</v>
      </c>
      <c r="B43" s="44" t="n">
        <v>4</v>
      </c>
      <c r="C43" s="44" t="n">
        <v>29</v>
      </c>
      <c r="D43" s="44"/>
      <c r="E43" s="44"/>
      <c r="F43" s="44"/>
      <c r="G43" s="44" t="n">
        <f aca="false">F43+G42</f>
        <v>3</v>
      </c>
      <c r="H43" s="44" t="n">
        <v>4</v>
      </c>
      <c r="I43" s="44" t="n">
        <v>106</v>
      </c>
      <c r="J43" s="44"/>
      <c r="K43" s="44" t="n">
        <v>42</v>
      </c>
    </row>
    <row r="44" customFormat="false" ht="15.75" hidden="false" customHeight="false" outlineLevel="0" collapsed="false">
      <c r="A44" s="355" t="n">
        <v>43892</v>
      </c>
      <c r="B44" s="44" t="n">
        <v>0</v>
      </c>
      <c r="C44" s="44" t="n">
        <v>29</v>
      </c>
      <c r="D44" s="44" t="n">
        <v>2</v>
      </c>
      <c r="E44" s="44" t="n">
        <v>2</v>
      </c>
      <c r="F44" s="44"/>
      <c r="G44" s="44" t="n">
        <f aca="false">F44+G43</f>
        <v>3</v>
      </c>
      <c r="H44" s="44" t="n">
        <v>2</v>
      </c>
      <c r="I44" s="44" t="n">
        <v>108</v>
      </c>
      <c r="J44" s="44" t="n">
        <v>1</v>
      </c>
      <c r="K44" s="44" t="n">
        <v>43</v>
      </c>
    </row>
    <row r="45" customFormat="false" ht="15.75" hidden="false" customHeight="false" outlineLevel="0" collapsed="false">
      <c r="A45" s="355" t="n">
        <v>43893</v>
      </c>
      <c r="B45" s="44" t="n">
        <v>7</v>
      </c>
      <c r="C45" s="44" t="n">
        <v>36</v>
      </c>
      <c r="D45" s="44"/>
      <c r="E45" s="44" t="n">
        <v>2</v>
      </c>
      <c r="F45" s="44"/>
      <c r="G45" s="44" t="n">
        <f aca="false">F45+G44</f>
        <v>3</v>
      </c>
      <c r="H45" s="44" t="n">
        <v>2</v>
      </c>
      <c r="I45" s="44" t="n">
        <v>110</v>
      </c>
      <c r="J45" s="44"/>
      <c r="K45" s="44" t="n">
        <v>43</v>
      </c>
    </row>
    <row r="46" customFormat="false" ht="15.75" hidden="false" customHeight="false" outlineLevel="0" collapsed="false">
      <c r="A46" s="355" t="n">
        <v>43894</v>
      </c>
      <c r="B46" s="44" t="n">
        <v>14</v>
      </c>
      <c r="C46" s="44" t="n">
        <v>50</v>
      </c>
      <c r="D46" s="44"/>
      <c r="E46" s="44" t="n">
        <v>2</v>
      </c>
      <c r="F46" s="44"/>
      <c r="G46" s="44" t="n">
        <f aca="false">F46+G45</f>
        <v>3</v>
      </c>
      <c r="H46" s="44" t="n">
        <v>2</v>
      </c>
      <c r="I46" s="44" t="n">
        <v>112</v>
      </c>
      <c r="J46" s="44"/>
      <c r="K46" s="44" t="n">
        <v>43</v>
      </c>
    </row>
    <row r="47" customFormat="false" ht="15.75" hidden="false" customHeight="false" outlineLevel="0" collapsed="false">
      <c r="A47" s="355" t="n">
        <v>43895</v>
      </c>
      <c r="B47" s="44" t="n">
        <v>5</v>
      </c>
      <c r="C47" s="44" t="n">
        <v>55</v>
      </c>
      <c r="D47" s="44"/>
      <c r="E47" s="44" t="n">
        <v>2</v>
      </c>
      <c r="F47" s="44" t="n">
        <v>2</v>
      </c>
      <c r="G47" s="44" t="n">
        <f aca="false">F47+G46</f>
        <v>5</v>
      </c>
      <c r="H47" s="44" t="n">
        <v>5</v>
      </c>
      <c r="I47" s="44" t="n">
        <v>117</v>
      </c>
      <c r="J47" s="44" t="n">
        <v>4</v>
      </c>
      <c r="K47" s="44" t="n">
        <v>47</v>
      </c>
    </row>
    <row r="48" customFormat="false" ht="15.75" hidden="false" customHeight="false" outlineLevel="0" collapsed="false">
      <c r="A48" s="355" t="n">
        <v>43896</v>
      </c>
      <c r="B48" s="44" t="n">
        <v>28</v>
      </c>
      <c r="C48" s="44" t="n">
        <v>83</v>
      </c>
      <c r="D48" s="44" t="n">
        <v>2</v>
      </c>
      <c r="E48" s="44" t="n">
        <v>4</v>
      </c>
      <c r="F48" s="44"/>
      <c r="G48" s="44" t="n">
        <f aca="false">F48+G47</f>
        <v>5</v>
      </c>
      <c r="H48" s="44" t="n">
        <v>13</v>
      </c>
      <c r="I48" s="44" t="n">
        <v>130</v>
      </c>
      <c r="J48" s="44" t="n">
        <v>1</v>
      </c>
      <c r="K48" s="44" t="n">
        <v>48</v>
      </c>
    </row>
    <row r="49" customFormat="false" ht="15.75" hidden="false" customHeight="false" outlineLevel="0" collapsed="false">
      <c r="A49" s="355" t="n">
        <v>43897</v>
      </c>
      <c r="B49" s="44" t="n">
        <v>10</v>
      </c>
      <c r="C49" s="44" t="n">
        <v>93</v>
      </c>
      <c r="D49" s="44"/>
      <c r="E49" s="44" t="n">
        <v>4</v>
      </c>
      <c r="F49" s="44" t="n">
        <v>1</v>
      </c>
      <c r="G49" s="44" t="n">
        <f aca="false">F49+G48</f>
        <v>6</v>
      </c>
      <c r="H49" s="44" t="n">
        <v>8</v>
      </c>
      <c r="I49" s="44" t="n">
        <v>138</v>
      </c>
      <c r="J49" s="44" t="n">
        <v>2</v>
      </c>
      <c r="K49" s="44" t="n">
        <v>50</v>
      </c>
    </row>
    <row r="50" customFormat="false" ht="15.75" hidden="false" customHeight="false" outlineLevel="0" collapsed="false">
      <c r="A50" s="355" t="n">
        <v>43898</v>
      </c>
      <c r="B50" s="44" t="n">
        <v>6</v>
      </c>
      <c r="C50" s="44" t="n">
        <v>99</v>
      </c>
      <c r="D50" s="44" t="n">
        <v>2</v>
      </c>
      <c r="E50" s="44" t="n">
        <v>6</v>
      </c>
      <c r="F50" s="44" t="n">
        <v>4</v>
      </c>
      <c r="G50" s="44" t="n">
        <f aca="false">F50+G49</f>
        <v>10</v>
      </c>
      <c r="H50" s="44" t="n">
        <v>12</v>
      </c>
      <c r="I50" s="44" t="n">
        <v>150</v>
      </c>
      <c r="J50" s="44"/>
      <c r="K50" s="44" t="n">
        <v>50</v>
      </c>
    </row>
    <row r="51" customFormat="false" ht="15.75" hidden="false" customHeight="false" outlineLevel="0" collapsed="false">
      <c r="A51" s="355" t="n">
        <v>43899</v>
      </c>
      <c r="B51" s="44" t="n">
        <v>18</v>
      </c>
      <c r="C51" s="44" t="n">
        <v>117</v>
      </c>
      <c r="D51" s="44" t="n">
        <v>13</v>
      </c>
      <c r="E51" s="44" t="n">
        <v>19</v>
      </c>
      <c r="F51" s="44" t="n">
        <v>14</v>
      </c>
      <c r="G51" s="44" t="n">
        <f aca="false">F51+G50</f>
        <v>24</v>
      </c>
      <c r="H51" s="44" t="n">
        <v>10</v>
      </c>
      <c r="I51" s="44" t="n">
        <v>160</v>
      </c>
      <c r="J51" s="44"/>
      <c r="K51" s="44" t="n">
        <v>50</v>
      </c>
    </row>
    <row r="52" customFormat="false" ht="15.75" hidden="false" customHeight="false" outlineLevel="0" collapsed="false">
      <c r="A52" s="355" t="n">
        <v>43900</v>
      </c>
      <c r="B52" s="44" t="n">
        <v>12</v>
      </c>
      <c r="C52" s="44" t="n">
        <v>129</v>
      </c>
      <c r="D52" s="44" t="n">
        <v>8</v>
      </c>
      <c r="E52" s="44" t="n">
        <v>27</v>
      </c>
      <c r="F52" s="44" t="n">
        <v>9</v>
      </c>
      <c r="G52" s="44" t="n">
        <f aca="false">F52+G51</f>
        <v>33</v>
      </c>
      <c r="H52" s="44" t="n">
        <v>6</v>
      </c>
      <c r="I52" s="44" t="n">
        <v>166</v>
      </c>
      <c r="J52" s="44" t="n">
        <v>3</v>
      </c>
      <c r="K52" s="44" t="n">
        <v>53</v>
      </c>
    </row>
    <row r="53" customFormat="false" ht="15.75" hidden="false" customHeight="false" outlineLevel="0" collapsed="false">
      <c r="A53" s="355" t="n">
        <v>43901</v>
      </c>
      <c r="B53" s="44" t="n">
        <v>20</v>
      </c>
      <c r="C53" s="44" t="n">
        <v>149</v>
      </c>
      <c r="D53" s="44" t="n">
        <v>7</v>
      </c>
      <c r="E53" s="44" t="n">
        <v>34</v>
      </c>
      <c r="F53" s="44" t="n">
        <v>16</v>
      </c>
      <c r="G53" s="44" t="n">
        <f aca="false">F53+G52</f>
        <v>49</v>
      </c>
      <c r="H53" s="44" t="n">
        <v>12</v>
      </c>
      <c r="I53" s="44" t="n">
        <v>178</v>
      </c>
      <c r="J53" s="44" t="n">
        <v>6</v>
      </c>
      <c r="K53" s="44" t="n">
        <v>59</v>
      </c>
    </row>
    <row r="54" customFormat="false" ht="15.75" hidden="false" customHeight="false" outlineLevel="0" collapsed="false">
      <c r="A54" s="355" t="n">
        <v>43902</v>
      </c>
      <c r="B54" s="44" t="n">
        <v>9</v>
      </c>
      <c r="C54" s="44" t="n">
        <v>158</v>
      </c>
      <c r="D54" s="44" t="n">
        <v>0</v>
      </c>
      <c r="E54" s="44" t="n">
        <v>34</v>
      </c>
      <c r="F54" s="44" t="n">
        <v>3</v>
      </c>
      <c r="G54" s="44" t="n">
        <f aca="false">F54+G53</f>
        <v>52</v>
      </c>
      <c r="H54" s="44" t="n">
        <v>9</v>
      </c>
      <c r="I54" s="44" t="n">
        <v>187</v>
      </c>
      <c r="J54" s="44" t="n">
        <v>11</v>
      </c>
      <c r="K54" s="44" t="n">
        <v>70</v>
      </c>
    </row>
    <row r="55" customFormat="false" ht="15.75" hidden="false" customHeight="false" outlineLevel="0" collapsed="false">
      <c r="A55" s="355" t="n">
        <v>43903</v>
      </c>
      <c r="B55" s="44" t="n">
        <v>39</v>
      </c>
      <c r="C55" s="44" t="n">
        <v>197</v>
      </c>
      <c r="D55" s="44" t="n">
        <v>35</v>
      </c>
      <c r="E55" s="44" t="n">
        <v>69</v>
      </c>
      <c r="F55" s="44" t="n">
        <v>12</v>
      </c>
      <c r="G55" s="44" t="n">
        <f aca="false">F55+G54</f>
        <v>64</v>
      </c>
      <c r="H55" s="44" t="n">
        <v>13</v>
      </c>
      <c r="I55" s="44" t="n">
        <v>200</v>
      </c>
      <c r="J55" s="44" t="n">
        <v>5</v>
      </c>
      <c r="K55" s="44" t="n">
        <v>75</v>
      </c>
    </row>
    <row r="56" customFormat="false" ht="15.75" hidden="false" customHeight="false" outlineLevel="0" collapsed="false">
      <c r="A56" s="355" t="n">
        <v>43904</v>
      </c>
      <c r="B56" s="44" t="n">
        <v>41</v>
      </c>
      <c r="C56" s="44" t="n">
        <v>238</v>
      </c>
      <c r="D56" s="44" t="n">
        <v>27</v>
      </c>
      <c r="E56" s="44" t="n">
        <v>96</v>
      </c>
      <c r="F56" s="44" t="n">
        <v>47</v>
      </c>
      <c r="G56" s="44" t="n">
        <f aca="false">F56+G55</f>
        <v>111</v>
      </c>
      <c r="H56" s="44" t="n">
        <v>12</v>
      </c>
      <c r="I56" s="44" t="n">
        <v>212</v>
      </c>
      <c r="J56" s="44" t="n">
        <v>7</v>
      </c>
      <c r="K56" s="44" t="n">
        <v>82</v>
      </c>
    </row>
    <row r="57" customFormat="false" ht="15.75" hidden="false" customHeight="false" outlineLevel="0" collapsed="false">
      <c r="A57" s="355" t="n">
        <v>43905</v>
      </c>
      <c r="B57" s="44" t="n">
        <v>190</v>
      </c>
      <c r="C57" s="44" t="n">
        <v>428</v>
      </c>
      <c r="D57" s="44" t="n">
        <v>21</v>
      </c>
      <c r="E57" s="44" t="n">
        <v>117</v>
      </c>
      <c r="F57" s="44" t="n">
        <v>29</v>
      </c>
      <c r="G57" s="44" t="n">
        <f aca="false">F57+G56</f>
        <v>140</v>
      </c>
      <c r="H57" s="44" t="n">
        <v>14</v>
      </c>
      <c r="I57" s="44" t="n">
        <v>226</v>
      </c>
      <c r="J57" s="44" t="n">
        <v>32</v>
      </c>
      <c r="K57" s="44" t="n">
        <v>114</v>
      </c>
    </row>
    <row r="58" customFormat="false" ht="15.75" hidden="false" customHeight="false" outlineLevel="0" collapsed="false">
      <c r="A58" s="355" t="n">
        <v>43906</v>
      </c>
      <c r="B58" s="44" t="n">
        <v>125</v>
      </c>
      <c r="C58" s="44" t="n">
        <v>553</v>
      </c>
      <c r="D58" s="44" t="n">
        <v>17</v>
      </c>
      <c r="E58" s="44" t="n">
        <v>134</v>
      </c>
      <c r="F58" s="44" t="n">
        <v>2</v>
      </c>
      <c r="G58" s="44" t="n">
        <f aca="false">F58+G57</f>
        <v>142</v>
      </c>
      <c r="H58" s="44" t="n">
        <v>17</v>
      </c>
      <c r="I58" s="44" t="n">
        <v>243</v>
      </c>
      <c r="J58" s="44" t="n">
        <v>28</v>
      </c>
      <c r="K58" s="44" t="n">
        <v>142</v>
      </c>
    </row>
    <row r="59" customFormat="false" ht="15.75" hidden="false" customHeight="false" outlineLevel="0" collapsed="false">
      <c r="A59" s="355" t="n">
        <v>43907</v>
      </c>
      <c r="B59" s="44" t="n">
        <v>120</v>
      </c>
      <c r="C59" s="44" t="n">
        <v>673</v>
      </c>
      <c r="D59" s="44" t="n">
        <v>38</v>
      </c>
      <c r="E59" s="44" t="n">
        <v>172</v>
      </c>
      <c r="F59" s="44" t="n">
        <v>45</v>
      </c>
      <c r="G59" s="44" t="n">
        <f aca="false">F59+G58</f>
        <v>187</v>
      </c>
      <c r="H59" s="44" t="n">
        <v>17</v>
      </c>
      <c r="I59" s="44" t="n">
        <v>260</v>
      </c>
      <c r="J59" s="44" t="n">
        <v>32</v>
      </c>
      <c r="K59" s="44" t="n">
        <v>174</v>
      </c>
    </row>
    <row r="60" customFormat="false" ht="15.75" hidden="false" customHeight="false" outlineLevel="0" collapsed="false">
      <c r="A60" s="355" t="n">
        <v>43908</v>
      </c>
      <c r="B60" s="44" t="n">
        <v>117</v>
      </c>
      <c r="C60" s="44" t="n">
        <v>790</v>
      </c>
      <c r="D60" s="44" t="n">
        <v>55</v>
      </c>
      <c r="E60" s="44" t="n">
        <v>227</v>
      </c>
      <c r="F60" s="44" t="n">
        <v>15</v>
      </c>
      <c r="G60" s="44" t="n">
        <f aca="false">F60+G59</f>
        <v>202</v>
      </c>
      <c r="H60" s="44" t="n">
        <v>53</v>
      </c>
      <c r="I60" s="44" t="n">
        <v>313</v>
      </c>
      <c r="J60" s="44" t="n">
        <v>38</v>
      </c>
      <c r="K60" s="44" t="n">
        <v>212</v>
      </c>
    </row>
    <row r="61" customFormat="false" ht="15.75" hidden="false" customHeight="false" outlineLevel="0" collapsed="false">
      <c r="A61" s="355" t="n">
        <v>43909</v>
      </c>
      <c r="B61" s="44" t="n">
        <v>110</v>
      </c>
      <c r="C61" s="44" t="n">
        <v>900</v>
      </c>
      <c r="D61" s="44" t="n">
        <v>81</v>
      </c>
      <c r="E61" s="44" t="n">
        <v>308</v>
      </c>
      <c r="F61" s="44" t="n">
        <v>15</v>
      </c>
      <c r="G61" s="44" t="n">
        <f aca="false">F61+G60</f>
        <v>217</v>
      </c>
      <c r="H61" s="44" t="n">
        <v>32</v>
      </c>
      <c r="I61" s="44" t="n">
        <v>345</v>
      </c>
      <c r="J61" s="44" t="n">
        <v>60</v>
      </c>
      <c r="K61" s="44" t="n">
        <v>272</v>
      </c>
    </row>
    <row r="62" customFormat="false" ht="15.75" hidden="false" customHeight="false" outlineLevel="0" collapsed="false">
      <c r="A62" s="355" t="n">
        <v>43910</v>
      </c>
      <c r="B62" s="44" t="n">
        <v>130</v>
      </c>
      <c r="C62" s="44" t="n">
        <v>1030</v>
      </c>
      <c r="D62" s="44" t="n">
        <v>61</v>
      </c>
      <c r="E62" s="44" t="n">
        <v>369</v>
      </c>
      <c r="F62" s="44" t="n">
        <v>13</v>
      </c>
      <c r="G62" s="44" t="n">
        <f aca="false">F62+G61</f>
        <v>230</v>
      </c>
      <c r="H62" s="44" t="n">
        <v>40</v>
      </c>
      <c r="I62" s="44" t="n">
        <v>385</v>
      </c>
      <c r="J62" s="44" t="n">
        <v>50</v>
      </c>
      <c r="K62" s="44" t="n">
        <v>322</v>
      </c>
    </row>
    <row r="63" customFormat="false" ht="15.75" hidden="false" customHeight="false" outlineLevel="0" collapsed="false">
      <c r="A63" s="355" t="n">
        <v>43911</v>
      </c>
      <c r="B63" s="44" t="n">
        <v>153</v>
      </c>
      <c r="C63" s="44" t="n">
        <v>1183</v>
      </c>
      <c r="D63" s="44" t="n">
        <v>81</v>
      </c>
      <c r="E63" s="44" t="n">
        <v>450</v>
      </c>
      <c r="F63" s="44" t="n">
        <v>77</v>
      </c>
      <c r="G63" s="44" t="n">
        <f aca="false">F63+G62</f>
        <v>307</v>
      </c>
      <c r="H63" s="44" t="n">
        <v>47</v>
      </c>
      <c r="I63" s="44" t="n">
        <v>432</v>
      </c>
      <c r="J63" s="44" t="n">
        <v>89</v>
      </c>
      <c r="K63" s="44" t="n">
        <v>411</v>
      </c>
    </row>
    <row r="64" customFormat="false" ht="15.75" hidden="false" customHeight="false" outlineLevel="0" collapsed="false">
      <c r="A64" s="355" t="n">
        <v>43912</v>
      </c>
      <c r="B64" s="44" t="n">
        <v>123</v>
      </c>
      <c r="C64" s="44" t="n">
        <v>1306</v>
      </c>
      <c r="D64" s="44" t="n">
        <v>64</v>
      </c>
      <c r="E64" s="44" t="n">
        <v>514</v>
      </c>
      <c r="F64" s="44" t="n">
        <v>73</v>
      </c>
      <c r="G64" s="44" t="n">
        <f aca="false">F64+G63</f>
        <v>380</v>
      </c>
      <c r="H64" s="44" t="n">
        <v>23</v>
      </c>
      <c r="I64" s="44" t="n">
        <v>455</v>
      </c>
      <c r="J64" s="44" t="n">
        <v>188</v>
      </c>
      <c r="K64" s="44" t="n">
        <v>599</v>
      </c>
    </row>
    <row r="65" customFormat="false" ht="15.75" hidden="false" customHeight="false" outlineLevel="0" collapsed="false">
      <c r="A65" s="355" t="n">
        <v>43913</v>
      </c>
      <c r="B65" s="44" t="n">
        <v>212</v>
      </c>
      <c r="C65" s="44" t="n">
        <v>1518</v>
      </c>
      <c r="D65" s="44" t="n">
        <v>65</v>
      </c>
      <c r="E65" s="44" t="n">
        <v>579</v>
      </c>
      <c r="F65" s="44" t="n">
        <v>82</v>
      </c>
      <c r="G65" s="44" t="n">
        <f aca="false">F65+G64</f>
        <v>462</v>
      </c>
      <c r="H65" s="44" t="n">
        <v>54</v>
      </c>
      <c r="I65" s="44" t="n">
        <v>509</v>
      </c>
      <c r="J65" s="44" t="n">
        <v>122</v>
      </c>
      <c r="K65" s="44" t="n">
        <v>721</v>
      </c>
    </row>
    <row r="66" customFormat="false" ht="15.75" hidden="false" customHeight="false" outlineLevel="0" collapsed="false">
      <c r="A66" s="355" t="n">
        <v>43914</v>
      </c>
      <c r="B66" s="44" t="n">
        <v>106</v>
      </c>
      <c r="C66" s="44" t="n">
        <v>1624</v>
      </c>
      <c r="D66" s="44" t="n">
        <v>106</v>
      </c>
      <c r="E66" s="44" t="n">
        <v>685</v>
      </c>
      <c r="F66" s="44" t="n">
        <v>90</v>
      </c>
      <c r="G66" s="44" t="n">
        <f aca="false">F66+G65</f>
        <v>552</v>
      </c>
      <c r="H66" s="44" t="n">
        <v>49</v>
      </c>
      <c r="I66" s="44" t="n">
        <v>558</v>
      </c>
      <c r="J66" s="44" t="n">
        <v>106</v>
      </c>
      <c r="K66" s="44" t="n">
        <v>827</v>
      </c>
    </row>
    <row r="67" customFormat="false" ht="15.75" hidden="false" customHeight="false" outlineLevel="0" collapsed="false">
      <c r="A67" s="355" t="n">
        <v>43915</v>
      </c>
      <c r="B67" s="44" t="n">
        <v>172</v>
      </c>
      <c r="C67" s="44" t="n">
        <v>1796</v>
      </c>
      <c r="D67" s="44" t="n">
        <v>105</v>
      </c>
      <c r="E67" s="44" t="n">
        <v>790</v>
      </c>
      <c r="F67" s="44" t="n">
        <v>84</v>
      </c>
      <c r="G67" s="44" t="n">
        <f aca="false">F67+G66</f>
        <v>636</v>
      </c>
      <c r="H67" s="44" t="n">
        <v>73</v>
      </c>
      <c r="I67" s="44" t="n">
        <v>631</v>
      </c>
      <c r="J67" s="44" t="n">
        <v>107</v>
      </c>
      <c r="K67" s="44" t="n">
        <v>934</v>
      </c>
    </row>
    <row r="68" customFormat="false" ht="15.75" hidden="false" customHeight="false" outlineLevel="0" collapsed="false">
      <c r="A68" s="355" t="n">
        <v>43916</v>
      </c>
      <c r="B68" s="44" t="n">
        <v>235</v>
      </c>
      <c r="C68" s="44" t="n">
        <v>2031</v>
      </c>
      <c r="D68" s="44" t="n">
        <v>103</v>
      </c>
      <c r="E68" s="44" t="n">
        <v>893</v>
      </c>
      <c r="F68" s="44" t="n">
        <v>71</v>
      </c>
      <c r="G68" s="44" t="n">
        <f aca="false">F68+G67</f>
        <v>707</v>
      </c>
      <c r="H68" s="44" t="n">
        <v>52</v>
      </c>
      <c r="I68" s="44" t="n">
        <v>683</v>
      </c>
      <c r="J68" s="44" t="n">
        <v>111</v>
      </c>
      <c r="K68" s="44" t="n">
        <v>1045</v>
      </c>
    </row>
    <row r="69" customFormat="false" ht="15.75" hidden="false" customHeight="false" outlineLevel="0" collapsed="false">
      <c r="A69" s="355" t="n">
        <v>43917</v>
      </c>
      <c r="B69" s="44" t="n">
        <v>130</v>
      </c>
      <c r="C69" s="44" t="n">
        <v>2161</v>
      </c>
      <c r="D69" s="44" t="n">
        <v>153</v>
      </c>
      <c r="E69" s="44" t="n">
        <v>1046</v>
      </c>
      <c r="F69" s="44" t="n">
        <v>96</v>
      </c>
      <c r="G69" s="44" t="n">
        <f aca="false">F69+G68</f>
        <v>803</v>
      </c>
      <c r="H69" s="44" t="n">
        <v>49</v>
      </c>
      <c r="I69" s="44" t="n">
        <v>732</v>
      </c>
      <c r="J69" s="44" t="n">
        <v>91</v>
      </c>
      <c r="K69" s="44" t="n">
        <v>1136</v>
      </c>
    </row>
    <row r="70" customFormat="false" ht="15.75" hidden="false" customHeight="false" outlineLevel="0" collapsed="false">
      <c r="A70" s="355" t="n">
        <v>43918</v>
      </c>
      <c r="B70" s="44" t="n">
        <v>159</v>
      </c>
      <c r="C70" s="44" t="n">
        <v>2320</v>
      </c>
      <c r="D70" s="44" t="n">
        <v>109</v>
      </c>
      <c r="E70" s="44" t="n">
        <v>1155</v>
      </c>
      <c r="F70" s="44" t="n">
        <v>272</v>
      </c>
      <c r="G70" s="44" t="n">
        <f aca="false">F70+G69</f>
        <v>1075</v>
      </c>
      <c r="H70" s="44" t="n">
        <v>70</v>
      </c>
      <c r="I70" s="44" t="n">
        <v>802</v>
      </c>
      <c r="J70" s="44" t="n">
        <v>109</v>
      </c>
      <c r="K70" s="44" t="n">
        <f aca="false">J70+K69</f>
        <v>1245</v>
      </c>
    </row>
    <row r="71" customFormat="false" ht="15.75" hidden="false" customHeight="false" outlineLevel="0" collapsed="false">
      <c r="A71" s="355" t="n">
        <v>43919</v>
      </c>
      <c r="B71" s="44" t="n">
        <v>150</v>
      </c>
      <c r="C71" s="44" t="n">
        <v>2470</v>
      </c>
      <c r="D71" s="44" t="n">
        <v>130</v>
      </c>
      <c r="E71" s="44" t="n">
        <v>1285</v>
      </c>
      <c r="F71" s="44" t="n">
        <v>343</v>
      </c>
      <c r="G71" s="44" t="n">
        <f aca="false">F71+G70</f>
        <v>1418</v>
      </c>
      <c r="H71" s="44" t="n">
        <v>42</v>
      </c>
      <c r="I71" s="44" t="n">
        <v>844</v>
      </c>
      <c r="J71" s="44" t="n">
        <v>143</v>
      </c>
      <c r="K71" s="44" t="n">
        <f aca="false">J71+K70</f>
        <v>1388</v>
      </c>
    </row>
    <row r="72" customFormat="false" ht="15.75" hidden="false" customHeight="false" outlineLevel="0" collapsed="false">
      <c r="A72" s="355" t="n">
        <v>43920</v>
      </c>
      <c r="B72" s="44" t="n">
        <v>156</v>
      </c>
      <c r="C72" s="44" t="n">
        <v>2626</v>
      </c>
      <c r="D72" s="44" t="n">
        <v>129</v>
      </c>
      <c r="E72" s="44" t="n">
        <v>1414</v>
      </c>
      <c r="F72" s="44" t="n">
        <v>128</v>
      </c>
      <c r="G72" s="44" t="n">
        <f aca="false">F72+G71</f>
        <v>1546</v>
      </c>
      <c r="H72" s="44" t="n">
        <v>35</v>
      </c>
      <c r="I72" s="44" t="n">
        <v>879</v>
      </c>
      <c r="J72" s="44" t="n">
        <v>136</v>
      </c>
      <c r="K72" s="44" t="n">
        <f aca="false">J72+K71</f>
        <v>1524</v>
      </c>
    </row>
    <row r="73" customFormat="false" ht="15.75" hidden="false" customHeight="false" outlineLevel="0" collapsed="false">
      <c r="A73" s="355" t="n">
        <v>43921</v>
      </c>
      <c r="B73" s="44" t="n">
        <v>140</v>
      </c>
      <c r="C73" s="44" t="n">
        <v>2766</v>
      </c>
      <c r="D73" s="44" t="n">
        <v>114</v>
      </c>
      <c r="E73" s="44" t="n">
        <v>1528</v>
      </c>
      <c r="F73" s="44" t="n">
        <v>538</v>
      </c>
      <c r="G73" s="44" t="n">
        <f aca="false">F73+G72</f>
        <v>2084</v>
      </c>
      <c r="H73" s="44" t="n">
        <v>47</v>
      </c>
      <c r="I73" s="44" t="n">
        <v>926</v>
      </c>
      <c r="J73" s="44" t="n">
        <v>127</v>
      </c>
      <c r="K73" s="44" t="n">
        <f aca="false">J73+K72</f>
        <v>1651</v>
      </c>
    </row>
    <row r="74" customFormat="false" ht="15.75" hidden="false" customHeight="false" outlineLevel="0" collapsed="false">
      <c r="A74" s="355" t="n">
        <v>43922</v>
      </c>
      <c r="B74" s="44" t="n">
        <v>142</v>
      </c>
      <c r="C74" s="44" t="n">
        <v>2908</v>
      </c>
      <c r="D74" s="44" t="n">
        <v>149</v>
      </c>
      <c r="E74" s="44" t="n">
        <v>1677</v>
      </c>
      <c r="F74" s="44" t="n">
        <v>227</v>
      </c>
      <c r="G74" s="44" t="n">
        <f aca="false">F74+G73</f>
        <v>2311</v>
      </c>
      <c r="H74" s="44" t="n">
        <v>74</v>
      </c>
      <c r="I74" s="44" t="n">
        <v>1000</v>
      </c>
      <c r="J74" s="44" t="n">
        <v>120</v>
      </c>
      <c r="K74" s="44" t="n">
        <f aca="false">J74+K73</f>
        <v>1771</v>
      </c>
    </row>
    <row r="75" customFormat="false" ht="15.75" hidden="false" customHeight="false" outlineLevel="0" collapsed="false">
      <c r="A75" s="355" t="n">
        <v>43923</v>
      </c>
      <c r="B75" s="44" t="n">
        <v>208</v>
      </c>
      <c r="C75" s="44" t="n">
        <v>3116</v>
      </c>
      <c r="D75" s="44" t="n">
        <v>113</v>
      </c>
      <c r="E75" s="44" t="n">
        <v>1790</v>
      </c>
      <c r="F75" s="44" t="n">
        <v>322</v>
      </c>
      <c r="G75" s="44" t="n">
        <f aca="false">F75+G74</f>
        <v>2633</v>
      </c>
      <c r="H75" s="44" t="n">
        <v>49</v>
      </c>
      <c r="I75" s="44" t="n">
        <v>1049</v>
      </c>
      <c r="J75" s="44" t="n">
        <v>104</v>
      </c>
      <c r="K75" s="44" t="n">
        <f aca="false">J75+K74</f>
        <v>1875</v>
      </c>
    </row>
    <row r="76" customFormat="false" ht="15.75" hidden="false" customHeight="false" outlineLevel="0" collapsed="false">
      <c r="A76" s="355" t="n">
        <v>43924</v>
      </c>
      <c r="B76" s="44" t="n">
        <v>217</v>
      </c>
      <c r="C76" s="44" t="n">
        <f aca="false">B76+C75</f>
        <v>3333</v>
      </c>
      <c r="D76" s="47" t="n">
        <f aca="false">'Statistik Harian'!B33</f>
        <v>196</v>
      </c>
      <c r="E76" s="48" t="n">
        <f aca="false">'Statistik Harian'!E33</f>
        <v>1986</v>
      </c>
      <c r="F76" s="44" t="n">
        <v>385</v>
      </c>
      <c r="G76" s="44" t="n">
        <f aca="false">F76+G75</f>
        <v>3018</v>
      </c>
      <c r="H76" s="44" t="n">
        <f aca="false">I76-I75</f>
        <v>65</v>
      </c>
      <c r="I76" s="44" t="n">
        <v>1114</v>
      </c>
      <c r="J76" s="44" t="n">
        <v>103</v>
      </c>
      <c r="K76" s="44" t="n">
        <f aca="false">J76+K75</f>
        <v>1978</v>
      </c>
    </row>
    <row r="77" customFormat="false" ht="15.75" hidden="false" customHeight="false" outlineLevel="0" collapsed="false">
      <c r="A77" s="355" t="n">
        <v>43925</v>
      </c>
      <c r="B77" s="44" t="n">
        <v>150</v>
      </c>
      <c r="C77" s="44" t="n">
        <f aca="false">B77+C76</f>
        <v>3483</v>
      </c>
      <c r="D77" s="47" t="n">
        <f aca="false">'Statistik Harian'!B34</f>
        <v>106</v>
      </c>
      <c r="E77" s="48" t="n">
        <f aca="false">'Statistik Harian'!E34</f>
        <v>2092</v>
      </c>
      <c r="F77" s="44" t="n">
        <v>76</v>
      </c>
      <c r="G77" s="44" t="n">
        <f aca="false">F77+G76</f>
        <v>3094</v>
      </c>
      <c r="H77" s="44" t="n">
        <f aca="false">I77-I76</f>
        <v>75</v>
      </c>
      <c r="I77" s="44" t="n">
        <v>1189</v>
      </c>
      <c r="J77" s="44" t="n">
        <v>89</v>
      </c>
      <c r="K77" s="44" t="n">
        <f aca="false">J77+K76</f>
        <v>2067</v>
      </c>
    </row>
    <row r="78" customFormat="false" ht="15.75" hidden="false" customHeight="false" outlineLevel="0" collapsed="false">
      <c r="A78" s="355" t="n">
        <v>43926</v>
      </c>
      <c r="B78" s="44" t="n">
        <v>179</v>
      </c>
      <c r="C78" s="44" t="n">
        <f aca="false">B78+C77</f>
        <v>3662</v>
      </c>
      <c r="D78" s="47" t="n">
        <f aca="false">'Statistik Harian'!B35</f>
        <v>181</v>
      </c>
      <c r="E78" s="48" t="n">
        <f aca="false">'Statistik Harian'!E35</f>
        <v>2273</v>
      </c>
      <c r="F78" s="44" t="n">
        <v>152</v>
      </c>
      <c r="G78" s="44" t="n">
        <f aca="false">F78+G77</f>
        <v>3246</v>
      </c>
      <c r="H78" s="44" t="n">
        <f aca="false">I78-I77</f>
        <v>120</v>
      </c>
      <c r="I78" s="44" t="n">
        <v>1309</v>
      </c>
      <c r="J78" s="44" t="n">
        <v>102</v>
      </c>
      <c r="K78" s="44" t="n">
        <f aca="false">J78+K77</f>
        <v>2169</v>
      </c>
    </row>
    <row r="79" customFormat="false" ht="15.75" hidden="false" customHeight="false" outlineLevel="0" collapsed="false">
      <c r="A79" s="355" t="n">
        <v>43927</v>
      </c>
      <c r="B79" s="44" t="n">
        <v>131</v>
      </c>
      <c r="C79" s="44" t="n">
        <f aca="false">B79+C78</f>
        <v>3793</v>
      </c>
      <c r="D79" s="47" t="n">
        <f aca="false">'Statistik Harian'!B36</f>
        <v>218</v>
      </c>
      <c r="E79" s="48" t="n">
        <f aca="false">'Statistik Harian'!E36</f>
        <v>2491</v>
      </c>
      <c r="F79" s="44" t="n">
        <v>414</v>
      </c>
      <c r="G79" s="44" t="n">
        <f aca="false">F79+G78</f>
        <v>3660</v>
      </c>
      <c r="H79" s="44" t="n">
        <f aca="false">I79-I78</f>
        <v>66</v>
      </c>
      <c r="I79" s="44" t="n">
        <v>1375</v>
      </c>
      <c r="J79" s="44" t="n">
        <v>51</v>
      </c>
      <c r="K79" s="44" t="n">
        <f aca="false">J79+K78</f>
        <v>2220</v>
      </c>
    </row>
    <row r="80" customFormat="false" ht="15.75" hidden="false" customHeight="false" outlineLevel="0" collapsed="false">
      <c r="A80" s="355" t="n">
        <v>43928</v>
      </c>
      <c r="B80" s="44" t="n">
        <v>170</v>
      </c>
      <c r="C80" s="44" t="n">
        <f aca="false">B80+C79</f>
        <v>3963</v>
      </c>
      <c r="D80" s="47" t="n">
        <f aca="false">'Statistik Harian'!B37</f>
        <v>247</v>
      </c>
      <c r="E80" s="48" t="n">
        <f aca="false">'Statistik Harian'!E37</f>
        <v>2738</v>
      </c>
      <c r="F80" s="44" t="n">
        <v>104</v>
      </c>
      <c r="G80" s="44" t="n">
        <f aca="false">F80+G79</f>
        <v>3764</v>
      </c>
      <c r="H80" s="44" t="n">
        <f aca="false">I80-I79</f>
        <v>106</v>
      </c>
      <c r="I80" s="44" t="n">
        <v>1481</v>
      </c>
      <c r="J80" s="44" t="n">
        <v>38</v>
      </c>
      <c r="K80" s="44" t="n">
        <f aca="false">J80+K79</f>
        <v>2258</v>
      </c>
    </row>
    <row r="81" customFormat="false" ht="15.75" hidden="false" customHeight="false" outlineLevel="0" collapsed="false">
      <c r="A81" s="355" t="n">
        <v>43929</v>
      </c>
      <c r="B81" s="44" t="n">
        <v>156</v>
      </c>
      <c r="C81" s="44" t="n">
        <f aca="false">B81+C80</f>
        <v>4119</v>
      </c>
      <c r="D81" s="47" t="n">
        <f aca="false">'Statistik Harian'!B38</f>
        <v>218</v>
      </c>
      <c r="E81" s="48" t="n">
        <f aca="false">'Statistik Harian'!E38</f>
        <v>2956</v>
      </c>
      <c r="F81" s="44" t="n">
        <v>106</v>
      </c>
      <c r="G81" s="44" t="n">
        <f aca="false">F81+G80</f>
        <v>3870</v>
      </c>
      <c r="H81" s="44" t="n">
        <f aca="false">I81-I80</f>
        <v>142</v>
      </c>
      <c r="I81" s="44" t="n">
        <v>1623</v>
      </c>
      <c r="J81" s="44" t="n">
        <v>111</v>
      </c>
      <c r="K81" s="44" t="n">
        <f aca="false">J81+K80</f>
        <v>2369</v>
      </c>
    </row>
    <row r="82" customFormat="false" ht="15.75" hidden="false" customHeight="false" outlineLevel="0" collapsed="false">
      <c r="A82" s="355" t="n">
        <v>43930</v>
      </c>
      <c r="B82" s="44" t="n">
        <v>109</v>
      </c>
      <c r="C82" s="44" t="n">
        <f aca="false">B82+C81</f>
        <v>4228</v>
      </c>
      <c r="D82" s="47" t="n">
        <f aca="false">'Statistik Harian'!B39</f>
        <v>337</v>
      </c>
      <c r="E82" s="48" t="n">
        <f aca="false">'Statistik Harian'!E39</f>
        <v>3293</v>
      </c>
      <c r="F82" s="44" t="n">
        <v>206</v>
      </c>
      <c r="G82" s="44" t="n">
        <f aca="false">F82+G81</f>
        <v>4076</v>
      </c>
      <c r="H82" s="44" t="n">
        <f aca="false">I82-I81</f>
        <v>287</v>
      </c>
      <c r="I82" s="44" t="n">
        <v>1910</v>
      </c>
      <c r="J82" s="44" t="n">
        <v>54</v>
      </c>
      <c r="K82" s="44" t="n">
        <f aca="false">J82+K81</f>
        <v>2423</v>
      </c>
    </row>
    <row r="83" customFormat="false" ht="15.75" hidden="false" customHeight="false" outlineLevel="0" collapsed="false">
      <c r="A83" s="355" t="n">
        <v>43931</v>
      </c>
      <c r="B83" s="44" t="n">
        <v>118</v>
      </c>
      <c r="C83" s="44" t="n">
        <f aca="false">B83+C82</f>
        <v>4346</v>
      </c>
      <c r="D83" s="47" t="n">
        <f aca="false">'Statistik Harian'!B40</f>
        <v>219</v>
      </c>
      <c r="E83" s="48" t="n">
        <f aca="false">'Statistik Harian'!E40</f>
        <v>3512</v>
      </c>
      <c r="F83" s="44" t="n">
        <v>119</v>
      </c>
      <c r="G83" s="44" t="n">
        <f aca="false">F83+G82</f>
        <v>4195</v>
      </c>
      <c r="H83" s="44" t="n">
        <f aca="false">I83-I82</f>
        <v>198</v>
      </c>
      <c r="I83" s="44" t="n">
        <v>2108</v>
      </c>
      <c r="J83" s="44" t="n">
        <v>50</v>
      </c>
      <c r="K83" s="44" t="n">
        <f aca="false">J83+K82</f>
        <v>2473</v>
      </c>
    </row>
    <row r="84" customFormat="false" ht="15.75" hidden="false" customHeight="false" outlineLevel="0" collapsed="false">
      <c r="A84" s="355" t="n">
        <v>43932</v>
      </c>
      <c r="B84" s="44" t="n">
        <f aca="false">C84-C83</f>
        <v>184</v>
      </c>
      <c r="C84" s="44" t="n">
        <v>4530</v>
      </c>
      <c r="D84" s="48" t="n">
        <f aca="false">E84-E83</f>
        <v>330</v>
      </c>
      <c r="E84" s="48" t="n">
        <f aca="false">'Statistik Harian'!E41</f>
        <v>3842</v>
      </c>
      <c r="F84" s="44" t="n">
        <f aca="false">G84-G83</f>
        <v>233</v>
      </c>
      <c r="G84" s="44" t="n">
        <v>4428</v>
      </c>
      <c r="H84" s="44" t="n">
        <f aca="false">I84-I83</f>
        <v>191</v>
      </c>
      <c r="I84" s="44" t="n">
        <v>2299</v>
      </c>
      <c r="J84" s="44" t="n">
        <f aca="false">K84-K83</f>
        <v>45</v>
      </c>
      <c r="K84" s="44" t="n">
        <v>2518</v>
      </c>
    </row>
    <row r="85" customFormat="false" ht="15.75" hidden="false" customHeight="false" outlineLevel="0" collapsed="false">
      <c r="A85" s="355" t="n">
        <v>43933</v>
      </c>
      <c r="B85" s="44" t="n">
        <f aca="false">C85-C84</f>
        <v>153</v>
      </c>
      <c r="C85" s="44" t="n">
        <v>4683</v>
      </c>
      <c r="D85" s="48" t="n">
        <f aca="false">E85-E84</f>
        <v>399</v>
      </c>
      <c r="E85" s="48" t="n">
        <f aca="false">'Statistik Harian'!E42</f>
        <v>4241</v>
      </c>
      <c r="F85" s="44" t="n">
        <f aca="false">G85-G84</f>
        <v>220</v>
      </c>
      <c r="G85" s="44" t="n">
        <v>4648</v>
      </c>
      <c r="H85" s="44" t="n">
        <f aca="false">I85-I84</f>
        <v>233</v>
      </c>
      <c r="I85" s="44" t="n">
        <v>2532</v>
      </c>
      <c r="J85" s="44" t="n">
        <f aca="false">K85-K84</f>
        <v>33</v>
      </c>
      <c r="K85" s="44" t="n">
        <v>2551</v>
      </c>
    </row>
    <row r="86" customFormat="false" ht="15.75" hidden="false" customHeight="false" outlineLevel="0" collapsed="false">
      <c r="A86" s="355" t="n">
        <v>43934</v>
      </c>
      <c r="B86" s="44" t="n">
        <f aca="false">C86-C85</f>
        <v>134</v>
      </c>
      <c r="C86" s="44" t="n">
        <v>4817</v>
      </c>
      <c r="D86" s="48" t="n">
        <f aca="false">E86-E85</f>
        <v>316</v>
      </c>
      <c r="E86" s="48" t="n">
        <f aca="false">'Statistik Harian'!E43</f>
        <v>4557</v>
      </c>
      <c r="F86" s="44" t="n">
        <f aca="false">G86-G85</f>
        <v>284</v>
      </c>
      <c r="G86" s="44" t="n">
        <v>4932</v>
      </c>
      <c r="H86" s="44" t="n">
        <f aca="false">I86-I85</f>
        <v>386</v>
      </c>
      <c r="I86" s="44" t="n">
        <v>2918</v>
      </c>
      <c r="J86" s="44" t="n">
        <f aca="false">K86-K85</f>
        <v>28</v>
      </c>
      <c r="K86" s="44" t="n">
        <v>2579</v>
      </c>
    </row>
    <row r="87" customFormat="false" ht="15.75" hidden="false" customHeight="false" outlineLevel="0" collapsed="false">
      <c r="A87" s="355" t="n">
        <v>43935</v>
      </c>
      <c r="B87" s="44" t="n">
        <f aca="false">C87-C86</f>
        <v>170</v>
      </c>
      <c r="C87" s="44" t="n">
        <v>4987</v>
      </c>
      <c r="D87" s="48" t="n">
        <f aca="false">E87-E86</f>
        <v>282</v>
      </c>
      <c r="E87" s="48" t="n">
        <f aca="false">'Statistik Harian'!E44</f>
        <v>4839</v>
      </c>
      <c r="F87" s="44" t="n">
        <f aca="false">G87-G86</f>
        <v>291</v>
      </c>
      <c r="G87" s="44" t="n">
        <v>5223</v>
      </c>
      <c r="H87" s="44" t="n">
        <f aca="false">I87-I86</f>
        <v>334</v>
      </c>
      <c r="I87" s="44" t="n">
        <v>3252</v>
      </c>
      <c r="J87" s="44" t="n">
        <f aca="false">K87-K86</f>
        <v>34</v>
      </c>
      <c r="K87" s="44" t="n">
        <v>2613</v>
      </c>
    </row>
    <row r="88" customFormat="false" ht="15.75" hidden="false" customHeight="false" outlineLevel="0" collapsed="false">
      <c r="A88" s="355" t="n">
        <v>43936</v>
      </c>
      <c r="B88" s="44" t="n">
        <f aca="false">C88-C87</f>
        <v>85</v>
      </c>
      <c r="C88" s="44" t="n">
        <v>5072</v>
      </c>
      <c r="D88" s="48" t="n">
        <f aca="false">E88-E87</f>
        <v>297</v>
      </c>
      <c r="E88" s="48" t="n">
        <f aca="false">'Statistik Harian'!E45</f>
        <v>5136</v>
      </c>
      <c r="F88" s="44" t="n">
        <f aca="false">G88-G87</f>
        <v>230</v>
      </c>
      <c r="G88" s="44" t="n">
        <v>5453</v>
      </c>
      <c r="H88" s="44" t="n">
        <f aca="false">I88-I87</f>
        <v>447</v>
      </c>
      <c r="I88" s="44" t="n">
        <v>3699</v>
      </c>
      <c r="J88" s="44" t="n">
        <f aca="false">K88-K87</f>
        <v>30</v>
      </c>
      <c r="K88" s="44" t="n">
        <v>2643</v>
      </c>
    </row>
    <row r="89" customFormat="false" ht="15.75" hidden="false" customHeight="false" outlineLevel="0" collapsed="false">
      <c r="A89" s="355" t="n">
        <v>43937</v>
      </c>
      <c r="B89" s="44" t="n">
        <f aca="false">C89-C88</f>
        <v>110</v>
      </c>
      <c r="C89" s="44" t="n">
        <v>5182</v>
      </c>
      <c r="D89" s="48" t="n">
        <f aca="false">E89-E88</f>
        <v>380</v>
      </c>
      <c r="E89" s="48" t="n">
        <f aca="false">'Statistik Harian'!E46</f>
        <v>5516</v>
      </c>
      <c r="F89" s="44" t="n">
        <f aca="false">G89-G88</f>
        <v>207</v>
      </c>
      <c r="G89" s="44" t="n">
        <v>5660</v>
      </c>
      <c r="H89" s="44" t="n">
        <f aca="false">I89-I88</f>
        <v>728</v>
      </c>
      <c r="I89" s="44" t="n">
        <v>4427</v>
      </c>
      <c r="J89" s="44" t="n">
        <f aca="false">K89-K88</f>
        <v>29</v>
      </c>
      <c r="K89" s="44" t="n">
        <v>2672</v>
      </c>
    </row>
    <row r="90" customFormat="false" ht="15.75" hidden="false" customHeight="false" outlineLevel="0" collapsed="false">
      <c r="A90" s="355" t="n">
        <v>43938</v>
      </c>
      <c r="B90" s="44" t="n">
        <f aca="false">C90-C89</f>
        <v>69</v>
      </c>
      <c r="C90" s="44" t="n">
        <v>5251</v>
      </c>
      <c r="D90" s="48" t="n">
        <f aca="false">E90-E89</f>
        <v>407</v>
      </c>
      <c r="E90" s="48" t="n">
        <f aca="false">'Statistik Harian'!E47</f>
        <v>5923</v>
      </c>
      <c r="F90" s="44" t="n">
        <f aca="false">G90-G89</f>
        <v>218</v>
      </c>
      <c r="G90" s="44" t="n">
        <v>5878</v>
      </c>
      <c r="H90" s="44" t="n">
        <f aca="false">I90-I89</f>
        <v>623</v>
      </c>
      <c r="I90" s="44" t="n">
        <v>5050</v>
      </c>
      <c r="J90" s="44" t="n">
        <f aca="false">K90-K89</f>
        <v>28</v>
      </c>
      <c r="K90" s="44" t="n">
        <v>2700</v>
      </c>
    </row>
    <row r="91" customFormat="false" ht="15.75" hidden="false" customHeight="false" outlineLevel="0" collapsed="false">
      <c r="A91" s="355" t="n">
        <v>43939</v>
      </c>
      <c r="B91" s="44" t="n">
        <f aca="false">C91-C90</f>
        <v>54</v>
      </c>
      <c r="C91" s="44" t="n">
        <v>5305</v>
      </c>
      <c r="D91" s="48" t="n">
        <f aca="false">E91-E90</f>
        <v>325</v>
      </c>
      <c r="E91" s="48" t="n">
        <f aca="false">'Statistik Harian'!E48</f>
        <v>6248</v>
      </c>
      <c r="F91" s="44" t="n">
        <f aca="false">G91-G90</f>
        <v>209</v>
      </c>
      <c r="G91" s="44" t="n">
        <v>6087</v>
      </c>
      <c r="H91" s="44" t="n">
        <f aca="false">I91-I90</f>
        <v>942</v>
      </c>
      <c r="I91" s="44" t="n">
        <f aca="false">I90+942</f>
        <v>5992</v>
      </c>
      <c r="J91" s="44" t="n">
        <f aca="false">K91-K90</f>
        <v>33</v>
      </c>
      <c r="K91" s="44" t="n">
        <v>2733</v>
      </c>
    </row>
    <row r="92" customFormat="false" ht="15.75" hidden="false" customHeight="false" outlineLevel="0" collapsed="false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</row>
    <row r="93" customFormat="false" ht="15.75" hidden="false" customHeight="false" outlineLevel="0" collapsed="false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</row>
    <row r="94" customFormat="false" ht="15.75" hidden="false" customHeight="false" outlineLevel="0" collapsed="false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</row>
    <row r="95" customFormat="false" ht="15.75" hidden="false" customHeight="false" outlineLevel="0" collapsed="false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</row>
    <row r="96" customFormat="false" ht="15.75" hidden="false" customHeight="false" outlineLevel="0" collapsed="false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</row>
    <row r="97" customFormat="false" ht="15.75" hidden="false" customHeight="false" outlineLevel="0" collapsed="false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</row>
    <row r="98" customFormat="false" ht="15.75" hidden="false" customHeight="false" outlineLevel="0" collapsed="false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</row>
    <row r="99" customFormat="false" ht="15.75" hidden="false" customHeight="false" outlineLevel="0" collapsed="false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</row>
    <row r="100" customFormat="false" ht="15.75" hidden="false" customHeight="false" outlineLevel="0" collapsed="false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</row>
    <row r="101" customFormat="false" ht="15.75" hidden="false" customHeight="false" outlineLevel="0" collapsed="false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</row>
    <row r="102" customFormat="false" ht="15.75" hidden="false" customHeight="false" outlineLevel="0" collapsed="false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</row>
    <row r="103" customFormat="false" ht="15.75" hidden="false" customHeight="false" outlineLevel="0" collapsed="false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</row>
    <row r="104" customFormat="false" ht="15.75" hidden="false" customHeight="false" outlineLevel="0" collapsed="false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</row>
    <row r="105" customFormat="false" ht="15.75" hidden="false" customHeight="false" outlineLevel="0" collapsed="false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</row>
    <row r="106" customFormat="false" ht="15.75" hidden="false" customHeight="false" outlineLevel="0" collapsed="false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</row>
    <row r="107" customFormat="false" ht="15.75" hidden="false" customHeight="false" outlineLevel="0" collapsed="false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</row>
    <row r="108" customFormat="false" ht="15.75" hidden="false" customHeight="false" outlineLevel="0" collapsed="false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</row>
    <row r="109" customFormat="false" ht="15.75" hidden="false" customHeight="false" outlineLevel="0" collapsed="false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</row>
    <row r="110" customFormat="false" ht="15.75" hidden="false" customHeight="false" outlineLevel="0" collapsed="false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</row>
    <row r="111" customFormat="false" ht="15.75" hidden="false" customHeight="false" outlineLevel="0" collapsed="false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</row>
    <row r="112" customFormat="false" ht="15.75" hidden="false" customHeight="false" outlineLevel="0" collapsed="false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</row>
    <row r="113" customFormat="false" ht="15.75" hidden="false" customHeight="false" outlineLevel="0" collapsed="false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</row>
    <row r="114" customFormat="false" ht="15.75" hidden="false" customHeight="false" outlineLevel="0" collapsed="false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</row>
    <row r="115" customFormat="false" ht="15.75" hidden="false" customHeight="false" outlineLevel="0" collapsed="false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</row>
    <row r="116" customFormat="false" ht="15.75" hidden="false" customHeight="false" outlineLevel="0" collapsed="false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</row>
    <row r="117" customFormat="false" ht="15.75" hidden="false" customHeight="false" outlineLevel="0" collapsed="false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</row>
    <row r="118" customFormat="false" ht="15.75" hidden="false" customHeight="false" outlineLevel="0" collapsed="false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</row>
    <row r="119" customFormat="false" ht="15.75" hidden="false" customHeight="false" outlineLevel="0" collapsed="false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</row>
    <row r="120" customFormat="false" ht="15.75" hidden="false" customHeight="false" outlineLevel="0" collapsed="false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</row>
    <row r="121" customFormat="false" ht="15.75" hidden="false" customHeight="false" outlineLevel="0" collapsed="false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</row>
    <row r="122" customFormat="false" ht="15.75" hidden="false" customHeight="false" outlineLevel="0" collapsed="false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</row>
    <row r="123" customFormat="false" ht="15.75" hidden="false" customHeight="false" outlineLevel="0" collapsed="false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</row>
    <row r="124" customFormat="false" ht="15.75" hidden="false" customHeight="false" outlineLevel="0" collapsed="false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</row>
    <row r="125" customFormat="false" ht="15.75" hidden="false" customHeight="false" outlineLevel="0" collapsed="false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</row>
    <row r="126" customFormat="false" ht="15.75" hidden="false" customHeight="false" outlineLevel="0" collapsed="false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</row>
    <row r="127" customFormat="false" ht="15.75" hidden="false" customHeight="false" outlineLevel="0" collapsed="false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</row>
    <row r="128" customFormat="false" ht="15.75" hidden="false" customHeight="false" outlineLevel="0" collapsed="false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</row>
    <row r="129" customFormat="false" ht="15.75" hidden="false" customHeight="false" outlineLevel="0" collapsed="false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</row>
    <row r="130" customFormat="false" ht="15.75" hidden="false" customHeight="false" outlineLevel="0" collapsed="false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</row>
    <row r="131" customFormat="false" ht="15.75" hidden="false" customHeight="false" outlineLevel="0" collapsed="false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</row>
    <row r="132" customFormat="false" ht="15.75" hidden="false" customHeight="false" outlineLevel="0" collapsed="false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</row>
    <row r="133" customFormat="false" ht="15.75" hidden="false" customHeight="false" outlineLevel="0" collapsed="false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</row>
    <row r="134" customFormat="false" ht="15.75" hidden="false" customHeight="false" outlineLevel="0" collapsed="false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</row>
    <row r="135" customFormat="false" ht="15.75" hidden="false" customHeight="false" outlineLevel="0" collapsed="false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</row>
    <row r="136" customFormat="false" ht="15.75" hidden="false" customHeight="false" outlineLevel="0" collapsed="false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</row>
    <row r="137" customFormat="false" ht="15.75" hidden="false" customHeight="false" outlineLevel="0" collapsed="false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</row>
    <row r="138" customFormat="false" ht="15.75" hidden="false" customHeight="false" outlineLevel="0" collapsed="false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</row>
    <row r="139" customFormat="false" ht="15.75" hidden="false" customHeight="false" outlineLevel="0" collapsed="false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</row>
    <row r="140" customFormat="false" ht="15.75" hidden="false" customHeight="false" outlineLevel="0" collapsed="false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</row>
    <row r="141" customFormat="false" ht="15.75" hidden="false" customHeight="false" outlineLevel="0" collapsed="false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</row>
    <row r="142" customFormat="false" ht="15.75" hidden="false" customHeight="false" outlineLevel="0" collapsed="false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</row>
    <row r="143" customFormat="false" ht="15.75" hidden="false" customHeight="false" outlineLevel="0" collapsed="false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</row>
    <row r="144" customFormat="false" ht="15.75" hidden="false" customHeight="false" outlineLevel="0" collapsed="false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</row>
    <row r="145" customFormat="false" ht="15.75" hidden="false" customHeight="false" outlineLevel="0" collapsed="false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</row>
    <row r="146" customFormat="false" ht="15.75" hidden="false" customHeight="false" outlineLevel="0" collapsed="false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</row>
    <row r="147" customFormat="false" ht="15.75" hidden="false" customHeight="false" outlineLevel="0" collapsed="false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</row>
    <row r="148" customFormat="false" ht="15.75" hidden="false" customHeight="false" outlineLevel="0" collapsed="false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</row>
    <row r="149" customFormat="false" ht="15.75" hidden="false" customHeight="false" outlineLevel="0" collapsed="false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</row>
    <row r="150" customFormat="false" ht="15.75" hidden="false" customHeight="false" outlineLevel="0" collapsed="false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</row>
    <row r="151" customFormat="false" ht="15.75" hidden="false" customHeight="false" outlineLevel="0" collapsed="false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</row>
    <row r="152" customFormat="false" ht="15.75" hidden="false" customHeight="false" outlineLevel="0" collapsed="false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</row>
    <row r="153" customFormat="false" ht="15.75" hidden="false" customHeight="false" outlineLevel="0" collapsed="false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</row>
    <row r="154" customFormat="false" ht="15.75" hidden="false" customHeight="false" outlineLevel="0" collapsed="false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</row>
    <row r="155" customFormat="false" ht="15.75" hidden="false" customHeight="false" outlineLevel="0" collapsed="false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</row>
    <row r="156" customFormat="false" ht="15.75" hidden="false" customHeight="false" outlineLevel="0" collapsed="false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</row>
    <row r="157" customFormat="false" ht="15.75" hidden="false" customHeight="false" outlineLevel="0" collapsed="false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</row>
    <row r="158" customFormat="false" ht="15.75" hidden="false" customHeight="false" outlineLevel="0" collapsed="false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</row>
    <row r="159" customFormat="false" ht="15.75" hidden="false" customHeight="false" outlineLevel="0" collapsed="false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</row>
    <row r="160" customFormat="false" ht="15.75" hidden="false" customHeight="false" outlineLevel="0" collapsed="false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</row>
    <row r="161" customFormat="false" ht="15.75" hidden="false" customHeight="false" outlineLevel="0" collapsed="false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</row>
    <row r="162" customFormat="false" ht="15.75" hidden="false" customHeight="false" outlineLevel="0" collapsed="false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</row>
    <row r="163" customFormat="false" ht="15.75" hidden="false" customHeight="false" outlineLevel="0" collapsed="false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</row>
    <row r="164" customFormat="false" ht="15.75" hidden="false" customHeight="false" outlineLevel="0" collapsed="false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</row>
    <row r="165" customFormat="false" ht="15.75" hidden="false" customHeight="false" outlineLevel="0" collapsed="false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</row>
    <row r="166" customFormat="false" ht="15.75" hidden="false" customHeight="false" outlineLevel="0" collapsed="false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</row>
    <row r="167" customFormat="false" ht="15.75" hidden="false" customHeight="false" outlineLevel="0" collapsed="false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</row>
    <row r="168" customFormat="false" ht="15.75" hidden="false" customHeight="false" outlineLevel="0" collapsed="false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</row>
    <row r="169" customFormat="false" ht="15.75" hidden="false" customHeight="false" outlineLevel="0" collapsed="false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</row>
    <row r="170" customFormat="false" ht="15.75" hidden="false" customHeight="false" outlineLevel="0" collapsed="false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</row>
    <row r="171" customFormat="false" ht="15.75" hidden="false" customHeight="false" outlineLevel="0" collapsed="false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</row>
    <row r="172" customFormat="false" ht="15.75" hidden="false" customHeight="false" outlineLevel="0" collapsed="false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</row>
    <row r="173" customFormat="false" ht="15.75" hidden="false" customHeight="false" outlineLevel="0" collapsed="false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</row>
    <row r="174" customFormat="false" ht="15.75" hidden="false" customHeight="false" outlineLevel="0" collapsed="false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</row>
    <row r="175" customFormat="false" ht="15.75" hidden="false" customHeight="false" outlineLevel="0" collapsed="false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</row>
    <row r="176" customFormat="false" ht="15.75" hidden="false" customHeight="false" outlineLevel="0" collapsed="false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</row>
    <row r="177" customFormat="false" ht="15.75" hidden="false" customHeight="false" outlineLevel="0" collapsed="false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</row>
    <row r="178" customFormat="false" ht="15.75" hidden="false" customHeight="false" outlineLevel="0" collapsed="false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</row>
    <row r="179" customFormat="false" ht="15.75" hidden="false" customHeight="false" outlineLevel="0" collapsed="false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</row>
    <row r="180" customFormat="false" ht="15.75" hidden="false" customHeight="false" outlineLevel="0" collapsed="false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</row>
    <row r="181" customFormat="false" ht="15.75" hidden="false" customHeight="false" outlineLevel="0" collapsed="false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</row>
    <row r="182" customFormat="false" ht="15.75" hidden="false" customHeight="false" outlineLevel="0" collapsed="false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</row>
    <row r="183" customFormat="false" ht="15.75" hidden="false" customHeight="false" outlineLevel="0" collapsed="false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</row>
    <row r="184" customFormat="false" ht="15.75" hidden="false" customHeight="false" outlineLevel="0" collapsed="false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</row>
    <row r="185" customFormat="false" ht="15.75" hidden="false" customHeight="false" outlineLevel="0" collapsed="false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</row>
    <row r="186" customFormat="false" ht="15.75" hidden="false" customHeight="false" outlineLevel="0" collapsed="false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</row>
    <row r="187" customFormat="false" ht="15.75" hidden="false" customHeight="false" outlineLevel="0" collapsed="false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</row>
    <row r="188" customFormat="false" ht="15.75" hidden="false" customHeight="false" outlineLevel="0" collapsed="false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</row>
    <row r="189" customFormat="false" ht="15.75" hidden="false" customHeight="false" outlineLevel="0" collapsed="false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</row>
    <row r="190" customFormat="false" ht="15.75" hidden="false" customHeight="false" outlineLevel="0" collapsed="false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</row>
    <row r="191" customFormat="false" ht="15.75" hidden="false" customHeight="false" outlineLevel="0" collapsed="false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</row>
    <row r="192" customFormat="false" ht="15.75" hidden="false" customHeight="false" outlineLevel="0" collapsed="false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</row>
    <row r="193" customFormat="false" ht="15.75" hidden="false" customHeight="false" outlineLevel="0" collapsed="false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</row>
    <row r="194" customFormat="false" ht="15.75" hidden="false" customHeight="false" outlineLevel="0" collapsed="false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</row>
    <row r="195" customFormat="false" ht="15.75" hidden="false" customHeight="false" outlineLevel="0" collapsed="false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</row>
    <row r="196" customFormat="false" ht="15.75" hidden="false" customHeight="false" outlineLevel="0" collapsed="false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</row>
    <row r="197" customFormat="false" ht="15.75" hidden="false" customHeight="false" outlineLevel="0" collapsed="false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</row>
    <row r="198" customFormat="false" ht="15.75" hidden="false" customHeight="false" outlineLevel="0" collapsed="false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</row>
    <row r="199" customFormat="false" ht="15.75" hidden="false" customHeight="false" outlineLevel="0" collapsed="false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</row>
    <row r="200" customFormat="false" ht="15.75" hidden="false" customHeight="false" outlineLevel="0" collapsed="false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</row>
    <row r="201" customFormat="false" ht="15.75" hidden="false" customHeight="false" outlineLevel="0" collapsed="false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</row>
    <row r="202" customFormat="false" ht="15.75" hidden="false" customHeight="false" outlineLevel="0" collapsed="false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</row>
    <row r="203" customFormat="false" ht="15.75" hidden="false" customHeight="false" outlineLevel="0" collapsed="false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</row>
    <row r="204" customFormat="false" ht="15.75" hidden="false" customHeight="false" outlineLevel="0" collapsed="false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</row>
    <row r="205" customFormat="false" ht="15.75" hidden="false" customHeight="false" outlineLevel="0" collapsed="false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</row>
    <row r="206" customFormat="false" ht="15.75" hidden="false" customHeight="false" outlineLevel="0" collapsed="false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</row>
    <row r="207" customFormat="false" ht="15.75" hidden="false" customHeight="false" outlineLevel="0" collapsed="false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</row>
    <row r="208" customFormat="false" ht="15.75" hidden="false" customHeight="false" outlineLevel="0" collapsed="false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</row>
    <row r="209" customFormat="false" ht="15.75" hidden="false" customHeight="false" outlineLevel="0" collapsed="false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</row>
    <row r="210" customFormat="false" ht="15.75" hidden="false" customHeight="false" outlineLevel="0" collapsed="false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</row>
    <row r="211" customFormat="false" ht="15.75" hidden="false" customHeight="false" outlineLevel="0" collapsed="false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</row>
    <row r="212" customFormat="false" ht="15.75" hidden="false" customHeight="false" outlineLevel="0" collapsed="false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</row>
    <row r="213" customFormat="false" ht="15.75" hidden="false" customHeight="false" outlineLevel="0" collapsed="false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</row>
    <row r="214" customFormat="false" ht="15.75" hidden="false" customHeight="false" outlineLevel="0" collapsed="false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</row>
    <row r="215" customFormat="false" ht="15.75" hidden="false" customHeight="false" outlineLevel="0" collapsed="false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</row>
    <row r="216" customFormat="false" ht="15.75" hidden="false" customHeight="false" outlineLevel="0" collapsed="false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</row>
    <row r="217" customFormat="false" ht="15.75" hidden="false" customHeight="false" outlineLevel="0" collapsed="false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</row>
    <row r="218" customFormat="false" ht="15.75" hidden="false" customHeight="false" outlineLevel="0" collapsed="false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</row>
    <row r="219" customFormat="false" ht="15.75" hidden="false" customHeight="false" outlineLevel="0" collapsed="false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</row>
    <row r="220" customFormat="false" ht="15.75" hidden="false" customHeight="false" outlineLevel="0" collapsed="false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</row>
    <row r="221" customFormat="false" ht="15.75" hidden="false" customHeight="false" outlineLevel="0" collapsed="false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</row>
    <row r="222" customFormat="false" ht="15.75" hidden="false" customHeight="false" outlineLevel="0" collapsed="false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</row>
    <row r="223" customFormat="false" ht="15.75" hidden="false" customHeight="false" outlineLevel="0" collapsed="false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</row>
    <row r="224" customFormat="false" ht="15.75" hidden="false" customHeight="false" outlineLevel="0" collapsed="false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</row>
    <row r="225" customFormat="false" ht="15.75" hidden="false" customHeight="false" outlineLevel="0" collapsed="false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</row>
    <row r="226" customFormat="false" ht="15.75" hidden="false" customHeight="false" outlineLevel="0" collapsed="false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</row>
    <row r="227" customFormat="false" ht="15.75" hidden="false" customHeight="false" outlineLevel="0" collapsed="false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</row>
    <row r="228" customFormat="false" ht="15.75" hidden="false" customHeight="false" outlineLevel="0" collapsed="false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</row>
    <row r="229" customFormat="false" ht="15.75" hidden="false" customHeight="false" outlineLevel="0" collapsed="false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</row>
    <row r="230" customFormat="false" ht="15.75" hidden="false" customHeight="false" outlineLevel="0" collapsed="false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</row>
    <row r="231" customFormat="false" ht="15.75" hidden="false" customHeight="false" outlineLevel="0" collapsed="false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</row>
    <row r="232" customFormat="false" ht="15.75" hidden="false" customHeight="false" outlineLevel="0" collapsed="false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</row>
    <row r="233" customFormat="false" ht="15.75" hidden="false" customHeight="false" outlineLevel="0" collapsed="false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</row>
    <row r="234" customFormat="false" ht="15.75" hidden="false" customHeight="false" outlineLevel="0" collapsed="false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</row>
    <row r="235" customFormat="false" ht="15.75" hidden="false" customHeight="false" outlineLevel="0" collapsed="false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</row>
    <row r="236" customFormat="false" ht="15.75" hidden="false" customHeight="false" outlineLevel="0" collapsed="false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</row>
    <row r="237" customFormat="false" ht="15.75" hidden="false" customHeight="false" outlineLevel="0" collapsed="false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</row>
    <row r="238" customFormat="false" ht="15.75" hidden="false" customHeight="false" outlineLevel="0" collapsed="false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</row>
    <row r="239" customFormat="false" ht="15.75" hidden="false" customHeight="false" outlineLevel="0" collapsed="false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</row>
    <row r="240" customFormat="false" ht="15.75" hidden="false" customHeight="false" outlineLevel="0" collapsed="false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</row>
    <row r="241" customFormat="false" ht="15.75" hidden="false" customHeight="false" outlineLevel="0" collapsed="false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</row>
    <row r="242" customFormat="false" ht="15.75" hidden="false" customHeight="false" outlineLevel="0" collapsed="false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</row>
    <row r="243" customFormat="false" ht="15.75" hidden="false" customHeight="false" outlineLevel="0" collapsed="false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</row>
    <row r="244" customFormat="false" ht="15.75" hidden="false" customHeight="false" outlineLevel="0" collapsed="false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</row>
    <row r="245" customFormat="false" ht="15.75" hidden="false" customHeight="false" outlineLevel="0" collapsed="false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</row>
    <row r="246" customFormat="false" ht="15.75" hidden="false" customHeight="false" outlineLevel="0" collapsed="false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</row>
    <row r="247" customFormat="false" ht="15.75" hidden="false" customHeight="false" outlineLevel="0" collapsed="false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</row>
    <row r="248" customFormat="false" ht="15.75" hidden="false" customHeight="false" outlineLevel="0" collapsed="false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</row>
    <row r="249" customFormat="false" ht="15.75" hidden="false" customHeight="false" outlineLevel="0" collapsed="false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</row>
    <row r="250" customFormat="false" ht="15.75" hidden="false" customHeight="false" outlineLevel="0" collapsed="false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</row>
    <row r="251" customFormat="false" ht="15.75" hidden="false" customHeight="false" outlineLevel="0" collapsed="false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</row>
    <row r="252" customFormat="false" ht="15.75" hidden="false" customHeight="false" outlineLevel="0" collapsed="false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</row>
    <row r="253" customFormat="false" ht="15.75" hidden="false" customHeight="false" outlineLevel="0" collapsed="false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</row>
    <row r="254" customFormat="false" ht="15.75" hidden="false" customHeight="false" outlineLevel="0" collapsed="false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</row>
    <row r="255" customFormat="false" ht="15.75" hidden="false" customHeight="false" outlineLevel="0" collapsed="false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</row>
    <row r="256" customFormat="false" ht="15.75" hidden="false" customHeight="false" outlineLevel="0" collapsed="false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</row>
    <row r="257" customFormat="false" ht="15.75" hidden="false" customHeight="false" outlineLevel="0" collapsed="false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</row>
    <row r="258" customFormat="false" ht="15.75" hidden="false" customHeight="false" outlineLevel="0" collapsed="false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</row>
    <row r="259" customFormat="false" ht="15.75" hidden="false" customHeight="false" outlineLevel="0" collapsed="false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</row>
    <row r="260" customFormat="false" ht="15.75" hidden="false" customHeight="false" outlineLevel="0" collapsed="false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</row>
    <row r="261" customFormat="false" ht="15.75" hidden="false" customHeight="false" outlineLevel="0" collapsed="false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</row>
    <row r="262" customFormat="false" ht="15.75" hidden="false" customHeight="false" outlineLevel="0" collapsed="false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</row>
    <row r="263" customFormat="false" ht="15.75" hidden="false" customHeight="false" outlineLevel="0" collapsed="false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</row>
    <row r="264" customFormat="false" ht="15.75" hidden="false" customHeight="false" outlineLevel="0" collapsed="false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</row>
    <row r="265" customFormat="false" ht="15.75" hidden="false" customHeight="false" outlineLevel="0" collapsed="false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</row>
    <row r="266" customFormat="false" ht="15.75" hidden="false" customHeight="false" outlineLevel="0" collapsed="false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</row>
    <row r="267" customFormat="false" ht="15.75" hidden="false" customHeight="false" outlineLevel="0" collapsed="false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</row>
    <row r="268" customFormat="false" ht="15.75" hidden="false" customHeight="false" outlineLevel="0" collapsed="false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</row>
    <row r="269" customFormat="false" ht="15.75" hidden="false" customHeight="false" outlineLevel="0" collapsed="false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</row>
    <row r="270" customFormat="false" ht="15.75" hidden="false" customHeight="false" outlineLevel="0" collapsed="false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</row>
    <row r="271" customFormat="false" ht="15.75" hidden="false" customHeight="false" outlineLevel="0" collapsed="false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</row>
    <row r="272" customFormat="false" ht="15.75" hidden="false" customHeight="false" outlineLevel="0" collapsed="false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</row>
    <row r="273" customFormat="false" ht="15.75" hidden="false" customHeight="false" outlineLevel="0" collapsed="false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</row>
    <row r="274" customFormat="false" ht="15.75" hidden="false" customHeight="false" outlineLevel="0" collapsed="false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</row>
    <row r="275" customFormat="false" ht="15.75" hidden="false" customHeight="false" outlineLevel="0" collapsed="false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</row>
    <row r="276" customFormat="false" ht="15.75" hidden="false" customHeight="false" outlineLevel="0" collapsed="false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</row>
    <row r="277" customFormat="false" ht="15.75" hidden="false" customHeight="false" outlineLevel="0" collapsed="false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</row>
    <row r="278" customFormat="false" ht="15.75" hidden="false" customHeight="false" outlineLevel="0" collapsed="false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</row>
    <row r="279" customFormat="false" ht="15.75" hidden="false" customHeight="false" outlineLevel="0" collapsed="false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</row>
    <row r="280" customFormat="false" ht="15.75" hidden="false" customHeight="false" outlineLevel="0" collapsed="false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</row>
    <row r="281" customFormat="false" ht="15.75" hidden="false" customHeight="false" outlineLevel="0" collapsed="false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</row>
    <row r="282" customFormat="false" ht="15.75" hidden="false" customHeight="false" outlineLevel="0" collapsed="false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</row>
    <row r="283" customFormat="false" ht="15.75" hidden="false" customHeight="false" outlineLevel="0" collapsed="false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</row>
    <row r="284" customFormat="false" ht="15.75" hidden="false" customHeight="false" outlineLevel="0" collapsed="false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</row>
    <row r="285" customFormat="false" ht="15.75" hidden="false" customHeight="false" outlineLevel="0" collapsed="false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</row>
    <row r="286" customFormat="false" ht="15.75" hidden="false" customHeight="false" outlineLevel="0" collapsed="false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</row>
    <row r="287" customFormat="false" ht="15.75" hidden="false" customHeight="false" outlineLevel="0" collapsed="false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</row>
    <row r="288" customFormat="false" ht="15.75" hidden="false" customHeight="false" outlineLevel="0" collapsed="false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</row>
    <row r="289" customFormat="false" ht="15.75" hidden="false" customHeight="false" outlineLevel="0" collapsed="false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</row>
    <row r="290" customFormat="false" ht="15.75" hidden="false" customHeight="false" outlineLevel="0" collapsed="false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</row>
    <row r="291" customFormat="false" ht="15.75" hidden="false" customHeight="false" outlineLevel="0" collapsed="false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</row>
    <row r="292" customFormat="false" ht="15.75" hidden="false" customHeight="false" outlineLevel="0" collapsed="false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</row>
    <row r="293" customFormat="false" ht="15.75" hidden="false" customHeight="false" outlineLevel="0" collapsed="false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</row>
    <row r="294" customFormat="false" ht="15.75" hidden="false" customHeight="false" outlineLevel="0" collapsed="false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</row>
    <row r="295" customFormat="false" ht="15.75" hidden="false" customHeight="false" outlineLevel="0" collapsed="false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</row>
    <row r="296" customFormat="false" ht="15.75" hidden="false" customHeight="false" outlineLevel="0" collapsed="false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</row>
    <row r="297" customFormat="false" ht="15.75" hidden="false" customHeight="false" outlineLevel="0" collapsed="false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</row>
    <row r="298" customFormat="false" ht="15.75" hidden="false" customHeight="false" outlineLevel="0" collapsed="false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</row>
    <row r="299" customFormat="false" ht="15.75" hidden="false" customHeight="false" outlineLevel="0" collapsed="false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</row>
    <row r="300" customFormat="false" ht="15.75" hidden="false" customHeight="false" outlineLevel="0" collapsed="false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</row>
    <row r="301" customFormat="false" ht="15.75" hidden="false" customHeight="false" outlineLevel="0" collapsed="false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</row>
    <row r="302" customFormat="false" ht="15.75" hidden="false" customHeight="false" outlineLevel="0" collapsed="false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</row>
    <row r="303" customFormat="false" ht="15.75" hidden="false" customHeight="false" outlineLevel="0" collapsed="false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</row>
    <row r="304" customFormat="false" ht="15.75" hidden="false" customHeight="false" outlineLevel="0" collapsed="false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</row>
    <row r="305" customFormat="false" ht="15.75" hidden="false" customHeight="false" outlineLevel="0" collapsed="false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</row>
    <row r="306" customFormat="false" ht="15.75" hidden="false" customHeight="false" outlineLevel="0" collapsed="false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</row>
    <row r="307" customFormat="false" ht="15.75" hidden="false" customHeight="false" outlineLevel="0" collapsed="false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</row>
    <row r="308" customFormat="false" ht="15.75" hidden="false" customHeight="false" outlineLevel="0" collapsed="false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</row>
    <row r="309" customFormat="false" ht="15.75" hidden="false" customHeight="false" outlineLevel="0" collapsed="false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</row>
    <row r="310" customFormat="false" ht="15.75" hidden="false" customHeight="false" outlineLevel="0" collapsed="false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</row>
    <row r="311" customFormat="false" ht="15.75" hidden="false" customHeight="false" outlineLevel="0" collapsed="false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</row>
    <row r="312" customFormat="false" ht="15.75" hidden="false" customHeight="false" outlineLevel="0" collapsed="false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</row>
    <row r="313" customFormat="false" ht="15.75" hidden="false" customHeight="false" outlineLevel="0" collapsed="false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</row>
    <row r="314" customFormat="false" ht="15.75" hidden="false" customHeight="false" outlineLevel="0" collapsed="false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</row>
    <row r="315" customFormat="false" ht="15.75" hidden="false" customHeight="false" outlineLevel="0" collapsed="false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</row>
    <row r="316" customFormat="false" ht="15.75" hidden="false" customHeight="false" outlineLevel="0" collapsed="false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</row>
    <row r="317" customFormat="false" ht="15.75" hidden="false" customHeight="false" outlineLevel="0" collapsed="false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</row>
    <row r="318" customFormat="false" ht="15.75" hidden="false" customHeight="false" outlineLevel="0" collapsed="false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</row>
    <row r="319" customFormat="false" ht="15.75" hidden="false" customHeight="false" outlineLevel="0" collapsed="false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</row>
    <row r="320" customFormat="false" ht="15.75" hidden="false" customHeight="false" outlineLevel="0" collapsed="false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</row>
    <row r="321" customFormat="false" ht="15.75" hidden="false" customHeight="false" outlineLevel="0" collapsed="false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</row>
    <row r="322" customFormat="false" ht="15.75" hidden="false" customHeight="false" outlineLevel="0" collapsed="false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</row>
    <row r="323" customFormat="false" ht="15.75" hidden="false" customHeight="false" outlineLevel="0" collapsed="false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</row>
    <row r="324" customFormat="false" ht="15.75" hidden="false" customHeight="false" outlineLevel="0" collapsed="false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</row>
    <row r="325" customFormat="false" ht="15.75" hidden="false" customHeight="false" outlineLevel="0" collapsed="false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</row>
    <row r="326" customFormat="false" ht="15.75" hidden="false" customHeight="false" outlineLevel="0" collapsed="false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</row>
    <row r="327" customFormat="false" ht="15.75" hidden="false" customHeight="false" outlineLevel="0" collapsed="false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</row>
    <row r="328" customFormat="false" ht="15.75" hidden="false" customHeight="false" outlineLevel="0" collapsed="false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</row>
    <row r="329" customFormat="false" ht="15.75" hidden="false" customHeight="false" outlineLevel="0" collapsed="false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</row>
    <row r="330" customFormat="false" ht="15.75" hidden="false" customHeight="false" outlineLevel="0" collapsed="false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</row>
    <row r="331" customFormat="false" ht="15.75" hidden="false" customHeight="false" outlineLevel="0" collapsed="false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</row>
    <row r="332" customFormat="false" ht="15.75" hidden="false" customHeight="false" outlineLevel="0" collapsed="false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</row>
    <row r="333" customFormat="false" ht="15.75" hidden="false" customHeight="false" outlineLevel="0" collapsed="false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</row>
    <row r="334" customFormat="false" ht="15.75" hidden="false" customHeight="false" outlineLevel="0" collapsed="false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</row>
    <row r="335" customFormat="false" ht="15.75" hidden="false" customHeight="false" outlineLevel="0" collapsed="false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</row>
    <row r="336" customFormat="false" ht="15.75" hidden="false" customHeight="false" outlineLevel="0" collapsed="false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</row>
    <row r="337" customFormat="false" ht="15.75" hidden="false" customHeight="false" outlineLevel="0" collapsed="false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</row>
    <row r="338" customFormat="false" ht="15.75" hidden="false" customHeight="false" outlineLevel="0" collapsed="false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</row>
    <row r="339" customFormat="false" ht="15.75" hidden="false" customHeight="false" outlineLevel="0" collapsed="false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</row>
    <row r="340" customFormat="false" ht="15.75" hidden="false" customHeight="false" outlineLevel="0" collapsed="false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</row>
    <row r="341" customFormat="false" ht="15.75" hidden="false" customHeight="false" outlineLevel="0" collapsed="false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</row>
    <row r="342" customFormat="false" ht="15.75" hidden="false" customHeight="false" outlineLevel="0" collapsed="false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</row>
    <row r="343" customFormat="false" ht="15.75" hidden="false" customHeight="false" outlineLevel="0" collapsed="false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</row>
    <row r="344" customFormat="false" ht="15.75" hidden="false" customHeight="false" outlineLevel="0" collapsed="false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</row>
    <row r="345" customFormat="false" ht="15.75" hidden="false" customHeight="false" outlineLevel="0" collapsed="false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</row>
    <row r="346" customFormat="false" ht="15.75" hidden="false" customHeight="false" outlineLevel="0" collapsed="false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</row>
    <row r="347" customFormat="false" ht="15.75" hidden="false" customHeight="false" outlineLevel="0" collapsed="false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</row>
    <row r="348" customFormat="false" ht="15.75" hidden="false" customHeight="false" outlineLevel="0" collapsed="false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</row>
    <row r="349" customFormat="false" ht="15.75" hidden="false" customHeight="false" outlineLevel="0" collapsed="false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</row>
    <row r="350" customFormat="false" ht="15.75" hidden="false" customHeight="false" outlineLevel="0" collapsed="false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</row>
    <row r="351" customFormat="false" ht="15.75" hidden="false" customHeight="false" outlineLevel="0" collapsed="false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</row>
    <row r="352" customFormat="false" ht="15.75" hidden="false" customHeight="false" outlineLevel="0" collapsed="false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</row>
    <row r="353" customFormat="false" ht="15.75" hidden="false" customHeight="false" outlineLevel="0" collapsed="false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</row>
    <row r="354" customFormat="false" ht="15.75" hidden="false" customHeight="false" outlineLevel="0" collapsed="false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</row>
    <row r="355" customFormat="false" ht="15.75" hidden="false" customHeight="false" outlineLevel="0" collapsed="false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</row>
    <row r="356" customFormat="false" ht="15.75" hidden="false" customHeight="false" outlineLevel="0" collapsed="false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</row>
    <row r="357" customFormat="false" ht="15.75" hidden="false" customHeight="false" outlineLevel="0" collapsed="false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</row>
    <row r="358" customFormat="false" ht="15.75" hidden="false" customHeight="false" outlineLevel="0" collapsed="false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</row>
    <row r="359" customFormat="false" ht="15.75" hidden="false" customHeight="false" outlineLevel="0" collapsed="false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</row>
    <row r="360" customFormat="false" ht="15.75" hidden="false" customHeight="false" outlineLevel="0" collapsed="false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</row>
    <row r="361" customFormat="false" ht="15.75" hidden="false" customHeight="false" outlineLevel="0" collapsed="false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</row>
    <row r="362" customFormat="false" ht="15.75" hidden="false" customHeight="false" outlineLevel="0" collapsed="false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</row>
    <row r="363" customFormat="false" ht="15.75" hidden="false" customHeight="false" outlineLevel="0" collapsed="false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</row>
    <row r="364" customFormat="false" ht="15.75" hidden="false" customHeight="false" outlineLevel="0" collapsed="false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</row>
    <row r="365" customFormat="false" ht="15.75" hidden="false" customHeight="false" outlineLevel="0" collapsed="false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</row>
    <row r="366" customFormat="false" ht="15.75" hidden="false" customHeight="false" outlineLevel="0" collapsed="false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</row>
    <row r="367" customFormat="false" ht="15.75" hidden="false" customHeight="false" outlineLevel="0" collapsed="false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</row>
    <row r="368" customFormat="false" ht="15.75" hidden="false" customHeight="false" outlineLevel="0" collapsed="false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</row>
    <row r="369" customFormat="false" ht="15.75" hidden="false" customHeight="false" outlineLevel="0" collapsed="false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</row>
    <row r="370" customFormat="false" ht="15.75" hidden="false" customHeight="false" outlineLevel="0" collapsed="false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</row>
    <row r="371" customFormat="false" ht="15.75" hidden="false" customHeight="false" outlineLevel="0" collapsed="false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</row>
    <row r="372" customFormat="false" ht="15.75" hidden="false" customHeight="false" outlineLevel="0" collapsed="false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</row>
    <row r="373" customFormat="false" ht="15.75" hidden="false" customHeight="false" outlineLevel="0" collapsed="false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</row>
    <row r="374" customFormat="false" ht="15.75" hidden="false" customHeight="false" outlineLevel="0" collapsed="false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</row>
    <row r="375" customFormat="false" ht="15.75" hidden="false" customHeight="false" outlineLevel="0" collapsed="false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</row>
    <row r="376" customFormat="false" ht="15.75" hidden="false" customHeight="false" outlineLevel="0" collapsed="false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</row>
    <row r="377" customFormat="false" ht="15.75" hidden="false" customHeight="false" outlineLevel="0" collapsed="false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</row>
    <row r="378" customFormat="false" ht="15.75" hidden="false" customHeight="false" outlineLevel="0" collapsed="false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</row>
    <row r="379" customFormat="false" ht="15.75" hidden="false" customHeight="false" outlineLevel="0" collapsed="false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</row>
    <row r="380" customFormat="false" ht="15.75" hidden="false" customHeight="false" outlineLevel="0" collapsed="false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</row>
    <row r="381" customFormat="false" ht="15.75" hidden="false" customHeight="false" outlineLevel="0" collapsed="false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</row>
    <row r="382" customFormat="false" ht="15.75" hidden="false" customHeight="false" outlineLevel="0" collapsed="false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</row>
    <row r="383" customFormat="false" ht="15.75" hidden="false" customHeight="false" outlineLevel="0" collapsed="false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</row>
    <row r="384" customFormat="false" ht="15.75" hidden="false" customHeight="false" outlineLevel="0" collapsed="false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</row>
    <row r="385" customFormat="false" ht="15.75" hidden="false" customHeight="false" outlineLevel="0" collapsed="false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</row>
    <row r="386" customFormat="false" ht="15.75" hidden="false" customHeight="false" outlineLevel="0" collapsed="false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</row>
    <row r="387" customFormat="false" ht="15.75" hidden="false" customHeight="false" outlineLevel="0" collapsed="false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</row>
    <row r="388" customFormat="false" ht="15.75" hidden="false" customHeight="false" outlineLevel="0" collapsed="false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</row>
    <row r="389" customFormat="false" ht="15.75" hidden="false" customHeight="false" outlineLevel="0" collapsed="false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</row>
    <row r="390" customFormat="false" ht="15.75" hidden="false" customHeight="false" outlineLevel="0" collapsed="false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</row>
    <row r="391" customFormat="false" ht="15.75" hidden="false" customHeight="false" outlineLevel="0" collapsed="false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</row>
    <row r="392" customFormat="false" ht="15.75" hidden="false" customHeight="false" outlineLevel="0" collapsed="false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</row>
    <row r="393" customFormat="false" ht="15.75" hidden="false" customHeight="false" outlineLevel="0" collapsed="false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</row>
    <row r="394" customFormat="false" ht="15.75" hidden="false" customHeight="false" outlineLevel="0" collapsed="false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</row>
    <row r="395" customFormat="false" ht="15.75" hidden="false" customHeight="false" outlineLevel="0" collapsed="false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</row>
    <row r="396" customFormat="false" ht="15.75" hidden="false" customHeight="false" outlineLevel="0" collapsed="false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</row>
    <row r="397" customFormat="false" ht="15.75" hidden="false" customHeight="false" outlineLevel="0" collapsed="false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</row>
    <row r="398" customFormat="false" ht="15.75" hidden="false" customHeight="false" outlineLevel="0" collapsed="false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</row>
    <row r="399" customFormat="false" ht="15.75" hidden="false" customHeight="false" outlineLevel="0" collapsed="false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</row>
    <row r="400" customFormat="false" ht="15.75" hidden="false" customHeight="false" outlineLevel="0" collapsed="false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</row>
    <row r="401" customFormat="false" ht="15.75" hidden="false" customHeight="false" outlineLevel="0" collapsed="false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</row>
    <row r="402" customFormat="false" ht="15.75" hidden="false" customHeight="false" outlineLevel="0" collapsed="false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</row>
    <row r="403" customFormat="false" ht="15.75" hidden="false" customHeight="false" outlineLevel="0" collapsed="false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</row>
    <row r="404" customFormat="false" ht="15.75" hidden="false" customHeight="false" outlineLevel="0" collapsed="false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</row>
    <row r="405" customFormat="false" ht="15.75" hidden="false" customHeight="false" outlineLevel="0" collapsed="false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</row>
    <row r="406" customFormat="false" ht="15.75" hidden="false" customHeight="false" outlineLevel="0" collapsed="false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</row>
    <row r="407" customFormat="false" ht="15.75" hidden="false" customHeight="false" outlineLevel="0" collapsed="false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</row>
    <row r="408" customFormat="false" ht="15.75" hidden="false" customHeight="false" outlineLevel="0" collapsed="false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</row>
    <row r="409" customFormat="false" ht="15.75" hidden="false" customHeight="false" outlineLevel="0" collapsed="false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</row>
    <row r="410" customFormat="false" ht="15.75" hidden="false" customHeight="false" outlineLevel="0" collapsed="false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</row>
    <row r="411" customFormat="false" ht="15.75" hidden="false" customHeight="false" outlineLevel="0" collapsed="false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</row>
    <row r="412" customFormat="false" ht="15.75" hidden="false" customHeight="false" outlineLevel="0" collapsed="false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</row>
    <row r="413" customFormat="false" ht="15.75" hidden="false" customHeight="false" outlineLevel="0" collapsed="false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</row>
    <row r="414" customFormat="false" ht="15.75" hidden="false" customHeight="false" outlineLevel="0" collapsed="false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</row>
    <row r="415" customFormat="false" ht="15.75" hidden="false" customHeight="false" outlineLevel="0" collapsed="false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</row>
    <row r="416" customFormat="false" ht="15.75" hidden="false" customHeight="false" outlineLevel="0" collapsed="false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</row>
    <row r="417" customFormat="false" ht="15.75" hidden="false" customHeight="false" outlineLevel="0" collapsed="false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</row>
    <row r="418" customFormat="false" ht="15.75" hidden="false" customHeight="false" outlineLevel="0" collapsed="false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</row>
    <row r="419" customFormat="false" ht="15.75" hidden="false" customHeight="false" outlineLevel="0" collapsed="false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</row>
    <row r="420" customFormat="false" ht="15.75" hidden="false" customHeight="false" outlineLevel="0" collapsed="false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</row>
    <row r="421" customFormat="false" ht="15.75" hidden="false" customHeight="false" outlineLevel="0" collapsed="false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</row>
    <row r="422" customFormat="false" ht="15.75" hidden="false" customHeight="false" outlineLevel="0" collapsed="false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</row>
    <row r="423" customFormat="false" ht="15.75" hidden="false" customHeight="false" outlineLevel="0" collapsed="false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</row>
    <row r="424" customFormat="false" ht="15.75" hidden="false" customHeight="false" outlineLevel="0" collapsed="false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</row>
    <row r="425" customFormat="false" ht="15.75" hidden="false" customHeight="false" outlineLevel="0" collapsed="false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</row>
    <row r="426" customFormat="false" ht="15.75" hidden="false" customHeight="false" outlineLevel="0" collapsed="false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</row>
    <row r="427" customFormat="false" ht="15.75" hidden="false" customHeight="false" outlineLevel="0" collapsed="false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</row>
    <row r="428" customFormat="false" ht="15.75" hidden="false" customHeight="false" outlineLevel="0" collapsed="false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</row>
    <row r="429" customFormat="false" ht="15.75" hidden="false" customHeight="false" outlineLevel="0" collapsed="false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</row>
    <row r="430" customFormat="false" ht="15.75" hidden="false" customHeight="false" outlineLevel="0" collapsed="false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</row>
    <row r="431" customFormat="false" ht="15.75" hidden="false" customHeight="false" outlineLevel="0" collapsed="false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</row>
    <row r="432" customFormat="false" ht="15.75" hidden="false" customHeight="false" outlineLevel="0" collapsed="false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</row>
    <row r="433" customFormat="false" ht="15.75" hidden="false" customHeight="false" outlineLevel="0" collapsed="false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</row>
    <row r="434" customFormat="false" ht="15.75" hidden="false" customHeight="false" outlineLevel="0" collapsed="false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</row>
    <row r="435" customFormat="false" ht="15.75" hidden="false" customHeight="false" outlineLevel="0" collapsed="false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</row>
    <row r="436" customFormat="false" ht="15.75" hidden="false" customHeight="false" outlineLevel="0" collapsed="false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</row>
    <row r="437" customFormat="false" ht="15.75" hidden="false" customHeight="false" outlineLevel="0" collapsed="false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</row>
    <row r="438" customFormat="false" ht="15.75" hidden="false" customHeight="false" outlineLevel="0" collapsed="false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</row>
    <row r="439" customFormat="false" ht="15.75" hidden="false" customHeight="false" outlineLevel="0" collapsed="false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</row>
    <row r="440" customFormat="false" ht="15.75" hidden="false" customHeight="false" outlineLevel="0" collapsed="false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</row>
    <row r="441" customFormat="false" ht="15.75" hidden="false" customHeight="false" outlineLevel="0" collapsed="false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</row>
    <row r="442" customFormat="false" ht="15.75" hidden="false" customHeight="false" outlineLevel="0" collapsed="false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</row>
    <row r="443" customFormat="false" ht="15.75" hidden="false" customHeight="false" outlineLevel="0" collapsed="false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</row>
    <row r="444" customFormat="false" ht="15.75" hidden="false" customHeight="false" outlineLevel="0" collapsed="false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</row>
    <row r="445" customFormat="false" ht="15.75" hidden="false" customHeight="false" outlineLevel="0" collapsed="false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</row>
    <row r="446" customFormat="false" ht="15.75" hidden="false" customHeight="false" outlineLevel="0" collapsed="false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</row>
    <row r="447" customFormat="false" ht="15.75" hidden="false" customHeight="false" outlineLevel="0" collapsed="false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</row>
    <row r="448" customFormat="false" ht="15.75" hidden="false" customHeight="false" outlineLevel="0" collapsed="false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</row>
    <row r="449" customFormat="false" ht="15.75" hidden="false" customHeight="false" outlineLevel="0" collapsed="false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</row>
    <row r="450" customFormat="false" ht="15.75" hidden="false" customHeight="false" outlineLevel="0" collapsed="false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</row>
    <row r="451" customFormat="false" ht="15.75" hidden="false" customHeight="false" outlineLevel="0" collapsed="false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</row>
    <row r="452" customFormat="false" ht="15.75" hidden="false" customHeight="false" outlineLevel="0" collapsed="false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</row>
    <row r="453" customFormat="false" ht="15.75" hidden="false" customHeight="false" outlineLevel="0" collapsed="false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</row>
    <row r="454" customFormat="false" ht="15.75" hidden="false" customHeight="false" outlineLevel="0" collapsed="false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</row>
    <row r="455" customFormat="false" ht="15.75" hidden="false" customHeight="false" outlineLevel="0" collapsed="false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</row>
    <row r="456" customFormat="false" ht="15.75" hidden="false" customHeight="false" outlineLevel="0" collapsed="false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</row>
    <row r="457" customFormat="false" ht="15.75" hidden="false" customHeight="false" outlineLevel="0" collapsed="false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</row>
    <row r="458" customFormat="false" ht="15.75" hidden="false" customHeight="false" outlineLevel="0" collapsed="false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</row>
    <row r="459" customFormat="false" ht="15.75" hidden="false" customHeight="false" outlineLevel="0" collapsed="false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</row>
    <row r="460" customFormat="false" ht="15.75" hidden="false" customHeight="false" outlineLevel="0" collapsed="false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</row>
    <row r="461" customFormat="false" ht="15.75" hidden="false" customHeight="false" outlineLevel="0" collapsed="false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</row>
    <row r="462" customFormat="false" ht="15.75" hidden="false" customHeight="false" outlineLevel="0" collapsed="false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</row>
    <row r="463" customFormat="false" ht="15.75" hidden="false" customHeight="false" outlineLevel="0" collapsed="false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</row>
    <row r="464" customFormat="false" ht="15.75" hidden="false" customHeight="false" outlineLevel="0" collapsed="false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</row>
    <row r="465" customFormat="false" ht="15.75" hidden="false" customHeight="false" outlineLevel="0" collapsed="false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</row>
    <row r="466" customFormat="false" ht="15.75" hidden="false" customHeight="false" outlineLevel="0" collapsed="false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</row>
    <row r="467" customFormat="false" ht="15.75" hidden="false" customHeight="false" outlineLevel="0" collapsed="false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</row>
    <row r="468" customFormat="false" ht="15.75" hidden="false" customHeight="false" outlineLevel="0" collapsed="false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</row>
    <row r="469" customFormat="false" ht="15.75" hidden="false" customHeight="false" outlineLevel="0" collapsed="false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</row>
    <row r="470" customFormat="false" ht="15.75" hidden="false" customHeight="false" outlineLevel="0" collapsed="false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</row>
    <row r="471" customFormat="false" ht="15.75" hidden="false" customHeight="false" outlineLevel="0" collapsed="false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</row>
    <row r="472" customFormat="false" ht="15.75" hidden="false" customHeight="false" outlineLevel="0" collapsed="false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</row>
    <row r="473" customFormat="false" ht="15.75" hidden="false" customHeight="false" outlineLevel="0" collapsed="false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</row>
    <row r="474" customFormat="false" ht="15.75" hidden="false" customHeight="false" outlineLevel="0" collapsed="false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</row>
    <row r="475" customFormat="false" ht="15.75" hidden="false" customHeight="false" outlineLevel="0" collapsed="false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</row>
    <row r="476" customFormat="false" ht="15.75" hidden="false" customHeight="false" outlineLevel="0" collapsed="false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</row>
    <row r="477" customFormat="false" ht="15.75" hidden="false" customHeight="false" outlineLevel="0" collapsed="false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</row>
    <row r="478" customFormat="false" ht="15.75" hidden="false" customHeight="false" outlineLevel="0" collapsed="false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</row>
    <row r="479" customFormat="false" ht="15.75" hidden="false" customHeight="false" outlineLevel="0" collapsed="false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</row>
    <row r="480" customFormat="false" ht="15.75" hidden="false" customHeight="false" outlineLevel="0" collapsed="false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</row>
    <row r="481" customFormat="false" ht="15.75" hidden="false" customHeight="false" outlineLevel="0" collapsed="false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</row>
    <row r="482" customFormat="false" ht="15.75" hidden="false" customHeight="false" outlineLevel="0" collapsed="false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</row>
    <row r="483" customFormat="false" ht="15.75" hidden="false" customHeight="false" outlineLevel="0" collapsed="false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</row>
    <row r="484" customFormat="false" ht="15.75" hidden="false" customHeight="false" outlineLevel="0" collapsed="false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</row>
    <row r="485" customFormat="false" ht="15.75" hidden="false" customHeight="false" outlineLevel="0" collapsed="false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</row>
    <row r="486" customFormat="false" ht="15.75" hidden="false" customHeight="false" outlineLevel="0" collapsed="false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</row>
    <row r="487" customFormat="false" ht="15.75" hidden="false" customHeight="false" outlineLevel="0" collapsed="false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</row>
    <row r="488" customFormat="false" ht="15.75" hidden="false" customHeight="false" outlineLevel="0" collapsed="false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</row>
    <row r="489" customFormat="false" ht="15.75" hidden="false" customHeight="false" outlineLevel="0" collapsed="false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</row>
    <row r="490" customFormat="false" ht="15.75" hidden="false" customHeight="false" outlineLevel="0" collapsed="false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</row>
    <row r="491" customFormat="false" ht="15.75" hidden="false" customHeight="false" outlineLevel="0" collapsed="false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</row>
    <row r="492" customFormat="false" ht="15.75" hidden="false" customHeight="false" outlineLevel="0" collapsed="false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</row>
    <row r="493" customFormat="false" ht="15.75" hidden="false" customHeight="false" outlineLevel="0" collapsed="false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</row>
    <row r="494" customFormat="false" ht="15.75" hidden="false" customHeight="false" outlineLevel="0" collapsed="false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</row>
    <row r="495" customFormat="false" ht="15.75" hidden="false" customHeight="false" outlineLevel="0" collapsed="false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</row>
    <row r="496" customFormat="false" ht="15.75" hidden="false" customHeight="false" outlineLevel="0" collapsed="false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</row>
    <row r="497" customFormat="false" ht="15.75" hidden="false" customHeight="false" outlineLevel="0" collapsed="false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</row>
    <row r="498" customFormat="false" ht="15.75" hidden="false" customHeight="false" outlineLevel="0" collapsed="false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</row>
    <row r="499" customFormat="false" ht="15.75" hidden="false" customHeight="false" outlineLevel="0" collapsed="false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</row>
    <row r="500" customFormat="false" ht="15.75" hidden="false" customHeight="false" outlineLevel="0" collapsed="false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</row>
    <row r="501" customFormat="false" ht="15.75" hidden="false" customHeight="false" outlineLevel="0" collapsed="false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</row>
    <row r="502" customFormat="false" ht="15.75" hidden="false" customHeight="false" outlineLevel="0" collapsed="false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</row>
    <row r="503" customFormat="false" ht="15.75" hidden="false" customHeight="false" outlineLevel="0" collapsed="false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</row>
    <row r="504" customFormat="false" ht="15.75" hidden="false" customHeight="false" outlineLevel="0" collapsed="false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</row>
    <row r="505" customFormat="false" ht="15.75" hidden="false" customHeight="false" outlineLevel="0" collapsed="false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</row>
    <row r="506" customFormat="false" ht="15.75" hidden="false" customHeight="false" outlineLevel="0" collapsed="false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</row>
    <row r="507" customFormat="false" ht="15.75" hidden="false" customHeight="false" outlineLevel="0" collapsed="false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</row>
    <row r="508" customFormat="false" ht="15.75" hidden="false" customHeight="false" outlineLevel="0" collapsed="false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</row>
    <row r="509" customFormat="false" ht="15.75" hidden="false" customHeight="false" outlineLevel="0" collapsed="false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</row>
    <row r="510" customFormat="false" ht="15.75" hidden="false" customHeight="false" outlineLevel="0" collapsed="false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</row>
    <row r="511" customFormat="false" ht="15.75" hidden="false" customHeight="false" outlineLevel="0" collapsed="false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</row>
    <row r="512" customFormat="false" ht="15.75" hidden="false" customHeight="false" outlineLevel="0" collapsed="false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</row>
    <row r="513" customFormat="false" ht="15.75" hidden="false" customHeight="false" outlineLevel="0" collapsed="false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</row>
    <row r="514" customFormat="false" ht="15.75" hidden="false" customHeight="false" outlineLevel="0" collapsed="false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</row>
    <row r="515" customFormat="false" ht="15.75" hidden="false" customHeight="false" outlineLevel="0" collapsed="false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</row>
    <row r="516" customFormat="false" ht="15.75" hidden="false" customHeight="false" outlineLevel="0" collapsed="false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</row>
    <row r="517" customFormat="false" ht="15.75" hidden="false" customHeight="false" outlineLevel="0" collapsed="false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</row>
    <row r="518" customFormat="false" ht="15.75" hidden="false" customHeight="false" outlineLevel="0" collapsed="false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</row>
    <row r="519" customFormat="false" ht="15.75" hidden="false" customHeight="false" outlineLevel="0" collapsed="false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</row>
    <row r="520" customFormat="false" ht="15.75" hidden="false" customHeight="false" outlineLevel="0" collapsed="false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</row>
    <row r="521" customFormat="false" ht="15.75" hidden="false" customHeight="false" outlineLevel="0" collapsed="false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</row>
    <row r="522" customFormat="false" ht="15.75" hidden="false" customHeight="false" outlineLevel="0" collapsed="false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</row>
    <row r="523" customFormat="false" ht="15.75" hidden="false" customHeight="false" outlineLevel="0" collapsed="false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</row>
    <row r="524" customFormat="false" ht="15.75" hidden="false" customHeight="false" outlineLevel="0" collapsed="false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</row>
    <row r="525" customFormat="false" ht="15.75" hidden="false" customHeight="false" outlineLevel="0" collapsed="false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</row>
    <row r="526" customFormat="false" ht="15.75" hidden="false" customHeight="false" outlineLevel="0" collapsed="false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</row>
    <row r="527" customFormat="false" ht="15.75" hidden="false" customHeight="false" outlineLevel="0" collapsed="false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</row>
    <row r="528" customFormat="false" ht="15.75" hidden="false" customHeight="false" outlineLevel="0" collapsed="false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</row>
    <row r="529" customFormat="false" ht="15.75" hidden="false" customHeight="false" outlineLevel="0" collapsed="false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</row>
    <row r="530" customFormat="false" ht="15.75" hidden="false" customHeight="false" outlineLevel="0" collapsed="false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</row>
    <row r="531" customFormat="false" ht="15.75" hidden="false" customHeight="false" outlineLevel="0" collapsed="false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</row>
    <row r="532" customFormat="false" ht="15.75" hidden="false" customHeight="false" outlineLevel="0" collapsed="false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</row>
    <row r="533" customFormat="false" ht="15.75" hidden="false" customHeight="false" outlineLevel="0" collapsed="false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</row>
    <row r="534" customFormat="false" ht="15.75" hidden="false" customHeight="false" outlineLevel="0" collapsed="false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</row>
    <row r="535" customFormat="false" ht="15.75" hidden="false" customHeight="false" outlineLevel="0" collapsed="false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</row>
    <row r="536" customFormat="false" ht="15.75" hidden="false" customHeight="false" outlineLevel="0" collapsed="false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</row>
    <row r="537" customFormat="false" ht="15.75" hidden="false" customHeight="false" outlineLevel="0" collapsed="false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</row>
    <row r="538" customFormat="false" ht="15.75" hidden="false" customHeight="false" outlineLevel="0" collapsed="false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</row>
    <row r="539" customFormat="false" ht="15.75" hidden="false" customHeight="false" outlineLevel="0" collapsed="false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</row>
    <row r="540" customFormat="false" ht="15.75" hidden="false" customHeight="false" outlineLevel="0" collapsed="false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</row>
    <row r="541" customFormat="false" ht="15.75" hidden="false" customHeight="false" outlineLevel="0" collapsed="false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</row>
    <row r="542" customFormat="false" ht="15.75" hidden="false" customHeight="false" outlineLevel="0" collapsed="false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</row>
    <row r="543" customFormat="false" ht="15.75" hidden="false" customHeight="false" outlineLevel="0" collapsed="false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</row>
    <row r="544" customFormat="false" ht="15.75" hidden="false" customHeight="false" outlineLevel="0" collapsed="false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</row>
    <row r="545" customFormat="false" ht="15.75" hidden="false" customHeight="false" outlineLevel="0" collapsed="false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</row>
    <row r="546" customFormat="false" ht="15.75" hidden="false" customHeight="false" outlineLevel="0" collapsed="false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</row>
    <row r="547" customFormat="false" ht="15.75" hidden="false" customHeight="false" outlineLevel="0" collapsed="false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</row>
    <row r="548" customFormat="false" ht="15.75" hidden="false" customHeight="false" outlineLevel="0" collapsed="false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</row>
    <row r="549" customFormat="false" ht="15.75" hidden="false" customHeight="false" outlineLevel="0" collapsed="false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</row>
    <row r="550" customFormat="false" ht="15.75" hidden="false" customHeight="false" outlineLevel="0" collapsed="false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</row>
    <row r="551" customFormat="false" ht="15.75" hidden="false" customHeight="false" outlineLevel="0" collapsed="false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</row>
    <row r="552" customFormat="false" ht="15.75" hidden="false" customHeight="false" outlineLevel="0" collapsed="false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</row>
    <row r="553" customFormat="false" ht="15.75" hidden="false" customHeight="false" outlineLevel="0" collapsed="false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</row>
    <row r="554" customFormat="false" ht="15.75" hidden="false" customHeight="false" outlineLevel="0" collapsed="false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</row>
    <row r="555" customFormat="false" ht="15.75" hidden="false" customHeight="false" outlineLevel="0" collapsed="false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</row>
    <row r="556" customFormat="false" ht="15.75" hidden="false" customHeight="false" outlineLevel="0" collapsed="false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</row>
    <row r="557" customFormat="false" ht="15.75" hidden="false" customHeight="false" outlineLevel="0" collapsed="false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</row>
    <row r="558" customFormat="false" ht="15.75" hidden="false" customHeight="false" outlineLevel="0" collapsed="false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</row>
    <row r="559" customFormat="false" ht="15.75" hidden="false" customHeight="false" outlineLevel="0" collapsed="false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</row>
    <row r="560" customFormat="false" ht="15.75" hidden="false" customHeight="false" outlineLevel="0" collapsed="false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</row>
    <row r="561" customFormat="false" ht="15.75" hidden="false" customHeight="false" outlineLevel="0" collapsed="false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</row>
    <row r="562" customFormat="false" ht="15.75" hidden="false" customHeight="false" outlineLevel="0" collapsed="false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</row>
    <row r="563" customFormat="false" ht="15.75" hidden="false" customHeight="false" outlineLevel="0" collapsed="false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</row>
    <row r="564" customFormat="false" ht="15.75" hidden="false" customHeight="false" outlineLevel="0" collapsed="false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</row>
    <row r="565" customFormat="false" ht="15.75" hidden="false" customHeight="false" outlineLevel="0" collapsed="false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</row>
    <row r="566" customFormat="false" ht="15.75" hidden="false" customHeight="false" outlineLevel="0" collapsed="false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</row>
    <row r="567" customFormat="false" ht="15.75" hidden="false" customHeight="false" outlineLevel="0" collapsed="false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</row>
    <row r="568" customFormat="false" ht="15.75" hidden="false" customHeight="false" outlineLevel="0" collapsed="false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</row>
    <row r="569" customFormat="false" ht="15.75" hidden="false" customHeight="false" outlineLevel="0" collapsed="false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</row>
    <row r="570" customFormat="false" ht="15.75" hidden="false" customHeight="false" outlineLevel="0" collapsed="false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</row>
    <row r="571" customFormat="false" ht="15.75" hidden="false" customHeight="false" outlineLevel="0" collapsed="false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</row>
    <row r="572" customFormat="false" ht="15.75" hidden="false" customHeight="false" outlineLevel="0" collapsed="false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</row>
    <row r="573" customFormat="false" ht="15.75" hidden="false" customHeight="false" outlineLevel="0" collapsed="false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</row>
    <row r="574" customFormat="false" ht="15.75" hidden="false" customHeight="false" outlineLevel="0" collapsed="false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</row>
    <row r="575" customFormat="false" ht="15.75" hidden="false" customHeight="false" outlineLevel="0" collapsed="false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</row>
    <row r="576" customFormat="false" ht="15.75" hidden="false" customHeight="false" outlineLevel="0" collapsed="false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</row>
    <row r="577" customFormat="false" ht="15.75" hidden="false" customHeight="false" outlineLevel="0" collapsed="false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</row>
    <row r="578" customFormat="false" ht="15.75" hidden="false" customHeight="false" outlineLevel="0" collapsed="false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</row>
    <row r="579" customFormat="false" ht="15.75" hidden="false" customHeight="false" outlineLevel="0" collapsed="false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</row>
    <row r="580" customFormat="false" ht="15.75" hidden="false" customHeight="false" outlineLevel="0" collapsed="false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</row>
    <row r="581" customFormat="false" ht="15.75" hidden="false" customHeight="false" outlineLevel="0" collapsed="false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</row>
    <row r="582" customFormat="false" ht="15.75" hidden="false" customHeight="false" outlineLevel="0" collapsed="false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</row>
    <row r="583" customFormat="false" ht="15.75" hidden="false" customHeight="false" outlineLevel="0" collapsed="false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</row>
    <row r="584" customFormat="false" ht="15.75" hidden="false" customHeight="false" outlineLevel="0" collapsed="false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</row>
    <row r="585" customFormat="false" ht="15.75" hidden="false" customHeight="false" outlineLevel="0" collapsed="false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</row>
    <row r="586" customFormat="false" ht="15.75" hidden="false" customHeight="false" outlineLevel="0" collapsed="false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</row>
    <row r="587" customFormat="false" ht="15.75" hidden="false" customHeight="false" outlineLevel="0" collapsed="false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</row>
    <row r="588" customFormat="false" ht="15.75" hidden="false" customHeight="false" outlineLevel="0" collapsed="false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</row>
    <row r="589" customFormat="false" ht="15.75" hidden="false" customHeight="false" outlineLevel="0" collapsed="false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</row>
    <row r="590" customFormat="false" ht="15.75" hidden="false" customHeight="false" outlineLevel="0" collapsed="false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</row>
    <row r="591" customFormat="false" ht="15.75" hidden="false" customHeight="false" outlineLevel="0" collapsed="false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</row>
    <row r="592" customFormat="false" ht="15.75" hidden="false" customHeight="false" outlineLevel="0" collapsed="false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</row>
    <row r="593" customFormat="false" ht="15.75" hidden="false" customHeight="false" outlineLevel="0" collapsed="false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</row>
    <row r="594" customFormat="false" ht="15.75" hidden="false" customHeight="false" outlineLevel="0" collapsed="false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</row>
    <row r="595" customFormat="false" ht="15.75" hidden="false" customHeight="false" outlineLevel="0" collapsed="false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</row>
    <row r="596" customFormat="false" ht="15.75" hidden="false" customHeight="false" outlineLevel="0" collapsed="false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</row>
    <row r="597" customFormat="false" ht="15.75" hidden="false" customHeight="false" outlineLevel="0" collapsed="false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</row>
    <row r="598" customFormat="false" ht="15.75" hidden="false" customHeight="false" outlineLevel="0" collapsed="false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</row>
    <row r="599" customFormat="false" ht="15.75" hidden="false" customHeight="false" outlineLevel="0" collapsed="false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</row>
    <row r="600" customFormat="false" ht="15.75" hidden="false" customHeight="false" outlineLevel="0" collapsed="false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</row>
    <row r="601" customFormat="false" ht="15.75" hidden="false" customHeight="false" outlineLevel="0" collapsed="false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</row>
    <row r="602" customFormat="false" ht="15.75" hidden="false" customHeight="false" outlineLevel="0" collapsed="false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</row>
    <row r="603" customFormat="false" ht="15.75" hidden="false" customHeight="false" outlineLevel="0" collapsed="false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</row>
    <row r="604" customFormat="false" ht="15.75" hidden="false" customHeight="false" outlineLevel="0" collapsed="false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</row>
    <row r="605" customFormat="false" ht="15.75" hidden="false" customHeight="false" outlineLevel="0" collapsed="false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</row>
    <row r="606" customFormat="false" ht="15.75" hidden="false" customHeight="false" outlineLevel="0" collapsed="false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</row>
    <row r="607" customFormat="false" ht="15.75" hidden="false" customHeight="false" outlineLevel="0" collapsed="false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</row>
    <row r="608" customFormat="false" ht="15.75" hidden="false" customHeight="false" outlineLevel="0" collapsed="false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</row>
    <row r="609" customFormat="false" ht="15.75" hidden="false" customHeight="false" outlineLevel="0" collapsed="false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</row>
    <row r="610" customFormat="false" ht="15.75" hidden="false" customHeight="false" outlineLevel="0" collapsed="false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</row>
    <row r="611" customFormat="false" ht="15.75" hidden="false" customHeight="false" outlineLevel="0" collapsed="false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</row>
    <row r="612" customFormat="false" ht="15.75" hidden="false" customHeight="false" outlineLevel="0" collapsed="false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</row>
    <row r="613" customFormat="false" ht="15.75" hidden="false" customHeight="false" outlineLevel="0" collapsed="false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</row>
    <row r="614" customFormat="false" ht="15.75" hidden="false" customHeight="false" outlineLevel="0" collapsed="false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</row>
    <row r="615" customFormat="false" ht="15.75" hidden="false" customHeight="false" outlineLevel="0" collapsed="false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</row>
    <row r="616" customFormat="false" ht="15.75" hidden="false" customHeight="false" outlineLevel="0" collapsed="false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</row>
    <row r="617" customFormat="false" ht="15.75" hidden="false" customHeight="false" outlineLevel="0" collapsed="false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</row>
    <row r="618" customFormat="false" ht="15.75" hidden="false" customHeight="false" outlineLevel="0" collapsed="false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</row>
    <row r="619" customFormat="false" ht="15.75" hidden="false" customHeight="false" outlineLevel="0" collapsed="false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</row>
    <row r="620" customFormat="false" ht="15.75" hidden="false" customHeight="false" outlineLevel="0" collapsed="false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</row>
    <row r="621" customFormat="false" ht="15.75" hidden="false" customHeight="false" outlineLevel="0" collapsed="false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</row>
    <row r="622" customFormat="false" ht="15.75" hidden="false" customHeight="false" outlineLevel="0" collapsed="false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</row>
    <row r="623" customFormat="false" ht="15.75" hidden="false" customHeight="false" outlineLevel="0" collapsed="false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</row>
    <row r="624" customFormat="false" ht="15.75" hidden="false" customHeight="false" outlineLevel="0" collapsed="false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</row>
    <row r="625" customFormat="false" ht="15.75" hidden="false" customHeight="false" outlineLevel="0" collapsed="false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</row>
    <row r="626" customFormat="false" ht="15.75" hidden="false" customHeight="false" outlineLevel="0" collapsed="false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</row>
    <row r="627" customFormat="false" ht="15.75" hidden="false" customHeight="false" outlineLevel="0" collapsed="false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</row>
    <row r="628" customFormat="false" ht="15.75" hidden="false" customHeight="false" outlineLevel="0" collapsed="false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</row>
    <row r="629" customFormat="false" ht="15.75" hidden="false" customHeight="false" outlineLevel="0" collapsed="false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</row>
    <row r="630" customFormat="false" ht="15.75" hidden="false" customHeight="false" outlineLevel="0" collapsed="false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</row>
    <row r="631" customFormat="false" ht="15.75" hidden="false" customHeight="false" outlineLevel="0" collapsed="false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</row>
    <row r="632" customFormat="false" ht="15.75" hidden="false" customHeight="false" outlineLevel="0" collapsed="false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</row>
    <row r="633" customFormat="false" ht="15.75" hidden="false" customHeight="false" outlineLevel="0" collapsed="false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</row>
    <row r="634" customFormat="false" ht="15.75" hidden="false" customHeight="false" outlineLevel="0" collapsed="false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</row>
    <row r="635" customFormat="false" ht="15.75" hidden="false" customHeight="false" outlineLevel="0" collapsed="false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</row>
    <row r="636" customFormat="false" ht="15.75" hidden="false" customHeight="false" outlineLevel="0" collapsed="false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</row>
    <row r="637" customFormat="false" ht="15.75" hidden="false" customHeight="false" outlineLevel="0" collapsed="false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</row>
    <row r="638" customFormat="false" ht="15.75" hidden="false" customHeight="false" outlineLevel="0" collapsed="false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</row>
    <row r="639" customFormat="false" ht="15.75" hidden="false" customHeight="false" outlineLevel="0" collapsed="false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</row>
    <row r="640" customFormat="false" ht="15.75" hidden="false" customHeight="false" outlineLevel="0" collapsed="false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</row>
    <row r="641" customFormat="false" ht="15.75" hidden="false" customHeight="false" outlineLevel="0" collapsed="false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</row>
    <row r="642" customFormat="false" ht="15.75" hidden="false" customHeight="false" outlineLevel="0" collapsed="false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</row>
    <row r="643" customFormat="false" ht="15.75" hidden="false" customHeight="false" outlineLevel="0" collapsed="false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</row>
    <row r="644" customFormat="false" ht="15.75" hidden="false" customHeight="false" outlineLevel="0" collapsed="false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</row>
    <row r="645" customFormat="false" ht="15.75" hidden="false" customHeight="false" outlineLevel="0" collapsed="false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</row>
    <row r="646" customFormat="false" ht="15.75" hidden="false" customHeight="false" outlineLevel="0" collapsed="false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</row>
    <row r="647" customFormat="false" ht="15.75" hidden="false" customHeight="false" outlineLevel="0" collapsed="false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</row>
    <row r="648" customFormat="false" ht="15.75" hidden="false" customHeight="false" outlineLevel="0" collapsed="false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</row>
    <row r="649" customFormat="false" ht="15.75" hidden="false" customHeight="false" outlineLevel="0" collapsed="false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</row>
    <row r="650" customFormat="false" ht="15.75" hidden="false" customHeight="false" outlineLevel="0" collapsed="false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</row>
    <row r="651" customFormat="false" ht="15.75" hidden="false" customHeight="false" outlineLevel="0" collapsed="false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</row>
    <row r="652" customFormat="false" ht="15.75" hidden="false" customHeight="false" outlineLevel="0" collapsed="false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</row>
    <row r="653" customFormat="false" ht="15.75" hidden="false" customHeight="false" outlineLevel="0" collapsed="false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</row>
    <row r="654" customFormat="false" ht="15.75" hidden="false" customHeight="false" outlineLevel="0" collapsed="false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</row>
    <row r="655" customFormat="false" ht="15.75" hidden="false" customHeight="false" outlineLevel="0" collapsed="false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</row>
    <row r="656" customFormat="false" ht="15.75" hidden="false" customHeight="false" outlineLevel="0" collapsed="false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</row>
    <row r="657" customFormat="false" ht="15.75" hidden="false" customHeight="false" outlineLevel="0" collapsed="false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</row>
    <row r="658" customFormat="false" ht="15.75" hidden="false" customHeight="false" outlineLevel="0" collapsed="false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</row>
    <row r="659" customFormat="false" ht="15.75" hidden="false" customHeight="false" outlineLevel="0" collapsed="false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</row>
    <row r="660" customFormat="false" ht="15.75" hidden="false" customHeight="false" outlineLevel="0" collapsed="false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</row>
    <row r="661" customFormat="false" ht="15.75" hidden="false" customHeight="false" outlineLevel="0" collapsed="false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</row>
    <row r="662" customFormat="false" ht="15.75" hidden="false" customHeight="false" outlineLevel="0" collapsed="false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</row>
    <row r="663" customFormat="false" ht="15.75" hidden="false" customHeight="false" outlineLevel="0" collapsed="false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</row>
    <row r="664" customFormat="false" ht="15.75" hidden="false" customHeight="false" outlineLevel="0" collapsed="false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</row>
    <row r="665" customFormat="false" ht="15.75" hidden="false" customHeight="false" outlineLevel="0" collapsed="false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</row>
    <row r="666" customFormat="false" ht="15.75" hidden="false" customHeight="false" outlineLevel="0" collapsed="false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</row>
    <row r="667" customFormat="false" ht="15.75" hidden="false" customHeight="false" outlineLevel="0" collapsed="false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</row>
    <row r="668" customFormat="false" ht="15.75" hidden="false" customHeight="false" outlineLevel="0" collapsed="false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</row>
    <row r="669" customFormat="false" ht="15.75" hidden="false" customHeight="false" outlineLevel="0" collapsed="false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</row>
    <row r="670" customFormat="false" ht="15.75" hidden="false" customHeight="false" outlineLevel="0" collapsed="false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</row>
    <row r="671" customFormat="false" ht="15.75" hidden="false" customHeight="false" outlineLevel="0" collapsed="false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</row>
    <row r="672" customFormat="false" ht="15.75" hidden="false" customHeight="false" outlineLevel="0" collapsed="false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</row>
    <row r="673" customFormat="false" ht="15.75" hidden="false" customHeight="false" outlineLevel="0" collapsed="false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</row>
    <row r="674" customFormat="false" ht="15.75" hidden="false" customHeight="false" outlineLevel="0" collapsed="false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</row>
    <row r="675" customFormat="false" ht="15.75" hidden="false" customHeight="false" outlineLevel="0" collapsed="false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</row>
    <row r="676" customFormat="false" ht="15.75" hidden="false" customHeight="false" outlineLevel="0" collapsed="false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</row>
    <row r="677" customFormat="false" ht="15.75" hidden="false" customHeight="false" outlineLevel="0" collapsed="false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</row>
    <row r="678" customFormat="false" ht="15.75" hidden="false" customHeight="false" outlineLevel="0" collapsed="false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</row>
    <row r="679" customFormat="false" ht="15.75" hidden="false" customHeight="false" outlineLevel="0" collapsed="false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</row>
    <row r="680" customFormat="false" ht="15.75" hidden="false" customHeight="false" outlineLevel="0" collapsed="false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</row>
    <row r="681" customFormat="false" ht="15.75" hidden="false" customHeight="false" outlineLevel="0" collapsed="false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</row>
    <row r="682" customFormat="false" ht="15.75" hidden="false" customHeight="false" outlineLevel="0" collapsed="false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</row>
    <row r="683" customFormat="false" ht="15.75" hidden="false" customHeight="false" outlineLevel="0" collapsed="false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</row>
    <row r="684" customFormat="false" ht="15.75" hidden="false" customHeight="false" outlineLevel="0" collapsed="false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</row>
    <row r="685" customFormat="false" ht="15.75" hidden="false" customHeight="false" outlineLevel="0" collapsed="false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</row>
    <row r="686" customFormat="false" ht="15.75" hidden="false" customHeight="false" outlineLevel="0" collapsed="false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</row>
    <row r="687" customFormat="false" ht="15.75" hidden="false" customHeight="false" outlineLevel="0" collapsed="false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</row>
    <row r="688" customFormat="false" ht="15.75" hidden="false" customHeight="false" outlineLevel="0" collapsed="false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</row>
    <row r="689" customFormat="false" ht="15.75" hidden="false" customHeight="false" outlineLevel="0" collapsed="false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</row>
    <row r="690" customFormat="false" ht="15.75" hidden="false" customHeight="false" outlineLevel="0" collapsed="false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</row>
    <row r="691" customFormat="false" ht="15.75" hidden="false" customHeight="false" outlineLevel="0" collapsed="false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</row>
    <row r="692" customFormat="false" ht="15.75" hidden="false" customHeight="false" outlineLevel="0" collapsed="false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</row>
    <row r="693" customFormat="false" ht="15.75" hidden="false" customHeight="false" outlineLevel="0" collapsed="false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</row>
    <row r="694" customFormat="false" ht="15.75" hidden="false" customHeight="false" outlineLevel="0" collapsed="false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</row>
    <row r="695" customFormat="false" ht="15.75" hidden="false" customHeight="false" outlineLevel="0" collapsed="false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</row>
    <row r="696" customFormat="false" ht="15.75" hidden="false" customHeight="false" outlineLevel="0" collapsed="false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</row>
    <row r="697" customFormat="false" ht="15.75" hidden="false" customHeight="false" outlineLevel="0" collapsed="false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</row>
    <row r="698" customFormat="false" ht="15.75" hidden="false" customHeight="false" outlineLevel="0" collapsed="false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</row>
    <row r="699" customFormat="false" ht="15.75" hidden="false" customHeight="false" outlineLevel="0" collapsed="false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</row>
    <row r="700" customFormat="false" ht="15.75" hidden="false" customHeight="false" outlineLevel="0" collapsed="false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</row>
    <row r="701" customFormat="false" ht="15.75" hidden="false" customHeight="false" outlineLevel="0" collapsed="false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</row>
    <row r="702" customFormat="false" ht="15.75" hidden="false" customHeight="false" outlineLevel="0" collapsed="false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</row>
    <row r="703" customFormat="false" ht="15.75" hidden="false" customHeight="false" outlineLevel="0" collapsed="false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</row>
    <row r="704" customFormat="false" ht="15.75" hidden="false" customHeight="false" outlineLevel="0" collapsed="false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</row>
    <row r="705" customFormat="false" ht="15.75" hidden="false" customHeight="false" outlineLevel="0" collapsed="false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</row>
    <row r="706" customFormat="false" ht="15.75" hidden="false" customHeight="false" outlineLevel="0" collapsed="false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</row>
    <row r="707" customFormat="false" ht="15.75" hidden="false" customHeight="false" outlineLevel="0" collapsed="false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</row>
    <row r="708" customFormat="false" ht="15.75" hidden="false" customHeight="false" outlineLevel="0" collapsed="false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</row>
    <row r="709" customFormat="false" ht="15.75" hidden="false" customHeight="false" outlineLevel="0" collapsed="false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</row>
    <row r="710" customFormat="false" ht="15.75" hidden="false" customHeight="false" outlineLevel="0" collapsed="false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</row>
    <row r="711" customFormat="false" ht="15.75" hidden="false" customHeight="false" outlineLevel="0" collapsed="false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</row>
    <row r="712" customFormat="false" ht="15.75" hidden="false" customHeight="false" outlineLevel="0" collapsed="false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</row>
    <row r="713" customFormat="false" ht="15.75" hidden="false" customHeight="false" outlineLevel="0" collapsed="false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</row>
    <row r="714" customFormat="false" ht="15.75" hidden="false" customHeight="false" outlineLevel="0" collapsed="false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</row>
    <row r="715" customFormat="false" ht="15.75" hidden="false" customHeight="false" outlineLevel="0" collapsed="false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</row>
    <row r="716" customFormat="false" ht="15.75" hidden="false" customHeight="false" outlineLevel="0" collapsed="false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</row>
    <row r="717" customFormat="false" ht="15.75" hidden="false" customHeight="false" outlineLevel="0" collapsed="false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</row>
    <row r="718" customFormat="false" ht="15.75" hidden="false" customHeight="false" outlineLevel="0" collapsed="false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</row>
    <row r="719" customFormat="false" ht="15.75" hidden="false" customHeight="false" outlineLevel="0" collapsed="false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</row>
    <row r="720" customFormat="false" ht="15.75" hidden="false" customHeight="false" outlineLevel="0" collapsed="false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</row>
    <row r="721" customFormat="false" ht="15.75" hidden="false" customHeight="false" outlineLevel="0" collapsed="false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</row>
    <row r="722" customFormat="false" ht="15.75" hidden="false" customHeight="false" outlineLevel="0" collapsed="false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</row>
    <row r="723" customFormat="false" ht="15.75" hidden="false" customHeight="false" outlineLevel="0" collapsed="false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</row>
    <row r="724" customFormat="false" ht="15.75" hidden="false" customHeight="false" outlineLevel="0" collapsed="false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</row>
    <row r="725" customFormat="false" ht="15.75" hidden="false" customHeight="false" outlineLevel="0" collapsed="false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</row>
    <row r="726" customFormat="false" ht="15.75" hidden="false" customHeight="false" outlineLevel="0" collapsed="false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</row>
    <row r="727" customFormat="false" ht="15.75" hidden="false" customHeight="false" outlineLevel="0" collapsed="false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</row>
    <row r="728" customFormat="false" ht="15.75" hidden="false" customHeight="false" outlineLevel="0" collapsed="false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</row>
    <row r="729" customFormat="false" ht="15.75" hidden="false" customHeight="false" outlineLevel="0" collapsed="false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</row>
    <row r="730" customFormat="false" ht="15.75" hidden="false" customHeight="false" outlineLevel="0" collapsed="false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</row>
    <row r="731" customFormat="false" ht="15.75" hidden="false" customHeight="false" outlineLevel="0" collapsed="false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</row>
    <row r="732" customFormat="false" ht="15.75" hidden="false" customHeight="false" outlineLevel="0" collapsed="false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</row>
    <row r="733" customFormat="false" ht="15.75" hidden="false" customHeight="false" outlineLevel="0" collapsed="false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</row>
    <row r="734" customFormat="false" ht="15.75" hidden="false" customHeight="false" outlineLevel="0" collapsed="false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</row>
    <row r="735" customFormat="false" ht="15.75" hidden="false" customHeight="false" outlineLevel="0" collapsed="false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</row>
    <row r="736" customFormat="false" ht="15.75" hidden="false" customHeight="false" outlineLevel="0" collapsed="false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</row>
    <row r="737" customFormat="false" ht="15.75" hidden="false" customHeight="false" outlineLevel="0" collapsed="false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</row>
    <row r="738" customFormat="false" ht="15.75" hidden="false" customHeight="false" outlineLevel="0" collapsed="false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</row>
    <row r="739" customFormat="false" ht="15.75" hidden="false" customHeight="false" outlineLevel="0" collapsed="false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</row>
    <row r="740" customFormat="false" ht="15.75" hidden="false" customHeight="false" outlineLevel="0" collapsed="false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</row>
    <row r="741" customFormat="false" ht="15.75" hidden="false" customHeight="false" outlineLevel="0" collapsed="false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</row>
    <row r="742" customFormat="false" ht="15.75" hidden="false" customHeight="false" outlineLevel="0" collapsed="false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</row>
    <row r="743" customFormat="false" ht="15.75" hidden="false" customHeight="false" outlineLevel="0" collapsed="false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</row>
    <row r="744" customFormat="false" ht="15.75" hidden="false" customHeight="false" outlineLevel="0" collapsed="false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</row>
    <row r="745" customFormat="false" ht="15.75" hidden="false" customHeight="false" outlineLevel="0" collapsed="false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</row>
    <row r="746" customFormat="false" ht="15.75" hidden="false" customHeight="false" outlineLevel="0" collapsed="false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</row>
    <row r="747" customFormat="false" ht="15.75" hidden="false" customHeight="false" outlineLevel="0" collapsed="false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</row>
    <row r="748" customFormat="false" ht="15.75" hidden="false" customHeight="false" outlineLevel="0" collapsed="false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</row>
    <row r="749" customFormat="false" ht="15.75" hidden="false" customHeight="false" outlineLevel="0" collapsed="false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</row>
    <row r="750" customFormat="false" ht="15.75" hidden="false" customHeight="false" outlineLevel="0" collapsed="false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</row>
    <row r="751" customFormat="false" ht="15.75" hidden="false" customHeight="false" outlineLevel="0" collapsed="false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</row>
    <row r="752" customFormat="false" ht="15.75" hidden="false" customHeight="false" outlineLevel="0" collapsed="false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</row>
    <row r="753" customFormat="false" ht="15.75" hidden="false" customHeight="false" outlineLevel="0" collapsed="false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</row>
    <row r="754" customFormat="false" ht="15.75" hidden="false" customHeight="false" outlineLevel="0" collapsed="false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</row>
    <row r="755" customFormat="false" ht="15.75" hidden="false" customHeight="false" outlineLevel="0" collapsed="false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</row>
    <row r="756" customFormat="false" ht="15.75" hidden="false" customHeight="false" outlineLevel="0" collapsed="false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</row>
    <row r="757" customFormat="false" ht="15.75" hidden="false" customHeight="false" outlineLevel="0" collapsed="false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</row>
    <row r="758" customFormat="false" ht="15.75" hidden="false" customHeight="false" outlineLevel="0" collapsed="false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</row>
    <row r="759" customFormat="false" ht="15.75" hidden="false" customHeight="false" outlineLevel="0" collapsed="false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</row>
    <row r="760" customFormat="false" ht="15.75" hidden="false" customHeight="false" outlineLevel="0" collapsed="false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</row>
    <row r="761" customFormat="false" ht="15.75" hidden="false" customHeight="false" outlineLevel="0" collapsed="false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</row>
    <row r="762" customFormat="false" ht="15.75" hidden="false" customHeight="false" outlineLevel="0" collapsed="false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</row>
    <row r="763" customFormat="false" ht="15.75" hidden="false" customHeight="false" outlineLevel="0" collapsed="false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</row>
    <row r="764" customFormat="false" ht="15.75" hidden="false" customHeight="false" outlineLevel="0" collapsed="false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</row>
    <row r="765" customFormat="false" ht="15.75" hidden="false" customHeight="false" outlineLevel="0" collapsed="false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</row>
    <row r="766" customFormat="false" ht="15.75" hidden="false" customHeight="false" outlineLevel="0" collapsed="false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</row>
    <row r="767" customFormat="false" ht="15.75" hidden="false" customHeight="false" outlineLevel="0" collapsed="false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</row>
    <row r="768" customFormat="false" ht="15.75" hidden="false" customHeight="false" outlineLevel="0" collapsed="false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</row>
    <row r="769" customFormat="false" ht="15.75" hidden="false" customHeight="false" outlineLevel="0" collapsed="false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</row>
    <row r="770" customFormat="false" ht="15.75" hidden="false" customHeight="false" outlineLevel="0" collapsed="false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</row>
    <row r="771" customFormat="false" ht="15.75" hidden="false" customHeight="false" outlineLevel="0" collapsed="false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</row>
    <row r="772" customFormat="false" ht="15.75" hidden="false" customHeight="false" outlineLevel="0" collapsed="false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</row>
    <row r="773" customFormat="false" ht="15.75" hidden="false" customHeight="false" outlineLevel="0" collapsed="false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</row>
    <row r="774" customFormat="false" ht="15.75" hidden="false" customHeight="false" outlineLevel="0" collapsed="false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</row>
    <row r="775" customFormat="false" ht="15.75" hidden="false" customHeight="false" outlineLevel="0" collapsed="false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</row>
    <row r="776" customFormat="false" ht="15.75" hidden="false" customHeight="false" outlineLevel="0" collapsed="false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</row>
    <row r="777" customFormat="false" ht="15.75" hidden="false" customHeight="false" outlineLevel="0" collapsed="false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</row>
    <row r="778" customFormat="false" ht="15.75" hidden="false" customHeight="false" outlineLevel="0" collapsed="false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</row>
    <row r="779" customFormat="false" ht="15.75" hidden="false" customHeight="false" outlineLevel="0" collapsed="false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</row>
    <row r="780" customFormat="false" ht="15.75" hidden="false" customHeight="false" outlineLevel="0" collapsed="false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</row>
    <row r="781" customFormat="false" ht="15.75" hidden="false" customHeight="false" outlineLevel="0" collapsed="false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</row>
    <row r="782" customFormat="false" ht="15.75" hidden="false" customHeight="false" outlineLevel="0" collapsed="false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</row>
    <row r="783" customFormat="false" ht="15.75" hidden="false" customHeight="false" outlineLevel="0" collapsed="false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</row>
    <row r="784" customFormat="false" ht="15.75" hidden="false" customHeight="false" outlineLevel="0" collapsed="false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</row>
    <row r="785" customFormat="false" ht="15.75" hidden="false" customHeight="false" outlineLevel="0" collapsed="false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</row>
    <row r="786" customFormat="false" ht="15.75" hidden="false" customHeight="false" outlineLevel="0" collapsed="false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</row>
    <row r="787" customFormat="false" ht="15.75" hidden="false" customHeight="false" outlineLevel="0" collapsed="false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</row>
    <row r="788" customFormat="false" ht="15.75" hidden="false" customHeight="false" outlineLevel="0" collapsed="false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</row>
    <row r="789" customFormat="false" ht="15.75" hidden="false" customHeight="false" outlineLevel="0" collapsed="false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</row>
    <row r="790" customFormat="false" ht="15.75" hidden="false" customHeight="false" outlineLevel="0" collapsed="false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</row>
    <row r="791" customFormat="false" ht="15.75" hidden="false" customHeight="false" outlineLevel="0" collapsed="false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</row>
    <row r="792" customFormat="false" ht="15.75" hidden="false" customHeight="false" outlineLevel="0" collapsed="false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</row>
    <row r="793" customFormat="false" ht="15.75" hidden="false" customHeight="false" outlineLevel="0" collapsed="false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</row>
    <row r="794" customFormat="false" ht="15.75" hidden="false" customHeight="false" outlineLevel="0" collapsed="false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</row>
    <row r="795" customFormat="false" ht="15.75" hidden="false" customHeight="false" outlineLevel="0" collapsed="false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</row>
    <row r="796" customFormat="false" ht="15.75" hidden="false" customHeight="false" outlineLevel="0" collapsed="false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</row>
    <row r="797" customFormat="false" ht="15.75" hidden="false" customHeight="false" outlineLevel="0" collapsed="false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</row>
    <row r="798" customFormat="false" ht="15.75" hidden="false" customHeight="false" outlineLevel="0" collapsed="false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</row>
    <row r="799" customFormat="false" ht="15.75" hidden="false" customHeight="false" outlineLevel="0" collapsed="false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</row>
    <row r="800" customFormat="false" ht="15.75" hidden="false" customHeight="false" outlineLevel="0" collapsed="false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</row>
    <row r="801" customFormat="false" ht="15.75" hidden="false" customHeight="false" outlineLevel="0" collapsed="false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</row>
    <row r="802" customFormat="false" ht="15.75" hidden="false" customHeight="false" outlineLevel="0" collapsed="false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</row>
    <row r="803" customFormat="false" ht="15.75" hidden="false" customHeight="false" outlineLevel="0" collapsed="false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</row>
    <row r="804" customFormat="false" ht="15.75" hidden="false" customHeight="false" outlineLevel="0" collapsed="false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</row>
    <row r="805" customFormat="false" ht="15.75" hidden="false" customHeight="false" outlineLevel="0" collapsed="false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</row>
    <row r="806" customFormat="false" ht="15.75" hidden="false" customHeight="false" outlineLevel="0" collapsed="false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</row>
    <row r="807" customFormat="false" ht="15.75" hidden="false" customHeight="false" outlineLevel="0" collapsed="false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</row>
    <row r="808" customFormat="false" ht="15.75" hidden="false" customHeight="false" outlineLevel="0" collapsed="false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</row>
    <row r="809" customFormat="false" ht="15.75" hidden="false" customHeight="false" outlineLevel="0" collapsed="false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</row>
    <row r="810" customFormat="false" ht="15.75" hidden="false" customHeight="false" outlineLevel="0" collapsed="false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</row>
    <row r="811" customFormat="false" ht="15.75" hidden="false" customHeight="false" outlineLevel="0" collapsed="false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</row>
    <row r="812" customFormat="false" ht="15.75" hidden="false" customHeight="false" outlineLevel="0" collapsed="false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</row>
    <row r="813" customFormat="false" ht="15.75" hidden="false" customHeight="false" outlineLevel="0" collapsed="false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</row>
    <row r="814" customFormat="false" ht="15.75" hidden="false" customHeight="false" outlineLevel="0" collapsed="false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</row>
    <row r="815" customFormat="false" ht="15.75" hidden="false" customHeight="false" outlineLevel="0" collapsed="false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</row>
    <row r="816" customFormat="false" ht="15.75" hidden="false" customHeight="false" outlineLevel="0" collapsed="false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</row>
    <row r="817" customFormat="false" ht="15.75" hidden="false" customHeight="false" outlineLevel="0" collapsed="false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</row>
    <row r="818" customFormat="false" ht="15.75" hidden="false" customHeight="false" outlineLevel="0" collapsed="false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</row>
    <row r="819" customFormat="false" ht="15.75" hidden="false" customHeight="false" outlineLevel="0" collapsed="false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</row>
    <row r="820" customFormat="false" ht="15.75" hidden="false" customHeight="false" outlineLevel="0" collapsed="false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</row>
    <row r="821" customFormat="false" ht="15.75" hidden="false" customHeight="false" outlineLevel="0" collapsed="false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</row>
    <row r="822" customFormat="false" ht="15.75" hidden="false" customHeight="false" outlineLevel="0" collapsed="false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</row>
    <row r="823" customFormat="false" ht="15.75" hidden="false" customHeight="false" outlineLevel="0" collapsed="false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</row>
    <row r="824" customFormat="false" ht="15.75" hidden="false" customHeight="false" outlineLevel="0" collapsed="false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</row>
    <row r="825" customFormat="false" ht="15.75" hidden="false" customHeight="false" outlineLevel="0" collapsed="false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</row>
    <row r="826" customFormat="false" ht="15.75" hidden="false" customHeight="false" outlineLevel="0" collapsed="false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</row>
    <row r="827" customFormat="false" ht="15.75" hidden="false" customHeight="false" outlineLevel="0" collapsed="false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</row>
    <row r="828" customFormat="false" ht="15.75" hidden="false" customHeight="false" outlineLevel="0" collapsed="false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</row>
    <row r="829" customFormat="false" ht="15.75" hidden="false" customHeight="false" outlineLevel="0" collapsed="false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</row>
    <row r="830" customFormat="false" ht="15.75" hidden="false" customHeight="false" outlineLevel="0" collapsed="false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</row>
    <row r="831" customFormat="false" ht="15.75" hidden="false" customHeight="false" outlineLevel="0" collapsed="false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</row>
    <row r="832" customFormat="false" ht="15.75" hidden="false" customHeight="false" outlineLevel="0" collapsed="false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</row>
    <row r="833" customFormat="false" ht="15.75" hidden="false" customHeight="false" outlineLevel="0" collapsed="false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</row>
    <row r="834" customFormat="false" ht="15.75" hidden="false" customHeight="false" outlineLevel="0" collapsed="false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</row>
    <row r="835" customFormat="false" ht="15.75" hidden="false" customHeight="false" outlineLevel="0" collapsed="false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</row>
    <row r="836" customFormat="false" ht="15.75" hidden="false" customHeight="false" outlineLevel="0" collapsed="false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</row>
    <row r="837" customFormat="false" ht="15.75" hidden="false" customHeight="false" outlineLevel="0" collapsed="false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</row>
    <row r="838" customFormat="false" ht="15.75" hidden="false" customHeight="false" outlineLevel="0" collapsed="false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</row>
    <row r="839" customFormat="false" ht="15.75" hidden="false" customHeight="false" outlineLevel="0" collapsed="false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</row>
    <row r="840" customFormat="false" ht="15.75" hidden="false" customHeight="false" outlineLevel="0" collapsed="false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</row>
    <row r="841" customFormat="false" ht="15.75" hidden="false" customHeight="false" outlineLevel="0" collapsed="false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</row>
    <row r="842" customFormat="false" ht="15.75" hidden="false" customHeight="false" outlineLevel="0" collapsed="false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</row>
    <row r="843" customFormat="false" ht="15.75" hidden="false" customHeight="false" outlineLevel="0" collapsed="false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</row>
    <row r="844" customFormat="false" ht="15.75" hidden="false" customHeight="false" outlineLevel="0" collapsed="false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</row>
    <row r="845" customFormat="false" ht="15.75" hidden="false" customHeight="false" outlineLevel="0" collapsed="false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</row>
    <row r="846" customFormat="false" ht="15.75" hidden="false" customHeight="false" outlineLevel="0" collapsed="false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</row>
    <row r="847" customFormat="false" ht="15.75" hidden="false" customHeight="false" outlineLevel="0" collapsed="false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</row>
    <row r="848" customFormat="false" ht="15.75" hidden="false" customHeight="false" outlineLevel="0" collapsed="false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</row>
    <row r="849" customFormat="false" ht="15.75" hidden="false" customHeight="false" outlineLevel="0" collapsed="false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</row>
    <row r="850" customFormat="false" ht="15.75" hidden="false" customHeight="false" outlineLevel="0" collapsed="false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</row>
    <row r="851" customFormat="false" ht="15.75" hidden="false" customHeight="false" outlineLevel="0" collapsed="false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</row>
    <row r="852" customFormat="false" ht="15.75" hidden="false" customHeight="false" outlineLevel="0" collapsed="false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</row>
    <row r="853" customFormat="false" ht="15.75" hidden="false" customHeight="false" outlineLevel="0" collapsed="false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</row>
    <row r="854" customFormat="false" ht="15.75" hidden="false" customHeight="false" outlineLevel="0" collapsed="false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</row>
    <row r="855" customFormat="false" ht="15.75" hidden="false" customHeight="false" outlineLevel="0" collapsed="false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</row>
    <row r="856" customFormat="false" ht="15.75" hidden="false" customHeight="false" outlineLevel="0" collapsed="false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</row>
    <row r="857" customFormat="false" ht="15.75" hidden="false" customHeight="false" outlineLevel="0" collapsed="false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</row>
    <row r="858" customFormat="false" ht="15.75" hidden="false" customHeight="false" outlineLevel="0" collapsed="false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</row>
    <row r="859" customFormat="false" ht="15.75" hidden="false" customHeight="false" outlineLevel="0" collapsed="false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</row>
    <row r="860" customFormat="false" ht="15.75" hidden="false" customHeight="false" outlineLevel="0" collapsed="false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</row>
    <row r="861" customFormat="false" ht="15.75" hidden="false" customHeight="false" outlineLevel="0" collapsed="false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</row>
    <row r="862" customFormat="false" ht="15.75" hidden="false" customHeight="false" outlineLevel="0" collapsed="false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</row>
    <row r="863" customFormat="false" ht="15.75" hidden="false" customHeight="false" outlineLevel="0" collapsed="false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</row>
    <row r="864" customFormat="false" ht="15.75" hidden="false" customHeight="false" outlineLevel="0" collapsed="false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</row>
    <row r="865" customFormat="false" ht="15.75" hidden="false" customHeight="false" outlineLevel="0" collapsed="false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</row>
    <row r="866" customFormat="false" ht="15.75" hidden="false" customHeight="false" outlineLevel="0" collapsed="false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</row>
    <row r="867" customFormat="false" ht="15.75" hidden="false" customHeight="false" outlineLevel="0" collapsed="false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</row>
    <row r="868" customFormat="false" ht="15.75" hidden="false" customHeight="false" outlineLevel="0" collapsed="false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</row>
    <row r="869" customFormat="false" ht="15.75" hidden="false" customHeight="false" outlineLevel="0" collapsed="false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</row>
    <row r="870" customFormat="false" ht="15.75" hidden="false" customHeight="false" outlineLevel="0" collapsed="false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</row>
    <row r="871" customFormat="false" ht="15.75" hidden="false" customHeight="false" outlineLevel="0" collapsed="false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</row>
    <row r="872" customFormat="false" ht="15.75" hidden="false" customHeight="false" outlineLevel="0" collapsed="false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</row>
    <row r="873" customFormat="false" ht="15.75" hidden="false" customHeight="false" outlineLevel="0" collapsed="false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</row>
    <row r="874" customFormat="false" ht="15.75" hidden="false" customHeight="false" outlineLevel="0" collapsed="false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</row>
    <row r="875" customFormat="false" ht="15.75" hidden="false" customHeight="false" outlineLevel="0" collapsed="false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</row>
    <row r="876" customFormat="false" ht="15.75" hidden="false" customHeight="false" outlineLevel="0" collapsed="false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</row>
    <row r="877" customFormat="false" ht="15.75" hidden="false" customHeight="false" outlineLevel="0" collapsed="false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</row>
    <row r="878" customFormat="false" ht="15.75" hidden="false" customHeight="false" outlineLevel="0" collapsed="false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</row>
    <row r="879" customFormat="false" ht="15.75" hidden="false" customHeight="false" outlineLevel="0" collapsed="false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</row>
    <row r="880" customFormat="false" ht="15.75" hidden="false" customHeight="false" outlineLevel="0" collapsed="false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</row>
    <row r="881" customFormat="false" ht="15.75" hidden="false" customHeight="false" outlineLevel="0" collapsed="false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</row>
    <row r="882" customFormat="false" ht="15.75" hidden="false" customHeight="false" outlineLevel="0" collapsed="false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</row>
    <row r="883" customFormat="false" ht="15.75" hidden="false" customHeight="false" outlineLevel="0" collapsed="false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</row>
    <row r="884" customFormat="false" ht="15.75" hidden="false" customHeight="false" outlineLevel="0" collapsed="false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</row>
    <row r="885" customFormat="false" ht="15.75" hidden="false" customHeight="false" outlineLevel="0" collapsed="false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</row>
    <row r="886" customFormat="false" ht="15.75" hidden="false" customHeight="false" outlineLevel="0" collapsed="false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</row>
    <row r="887" customFormat="false" ht="15.75" hidden="false" customHeight="false" outlineLevel="0" collapsed="false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</row>
    <row r="888" customFormat="false" ht="15.75" hidden="false" customHeight="false" outlineLevel="0" collapsed="false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</row>
    <row r="889" customFormat="false" ht="15.75" hidden="false" customHeight="false" outlineLevel="0" collapsed="false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</row>
    <row r="890" customFormat="false" ht="15.75" hidden="false" customHeight="false" outlineLevel="0" collapsed="false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</row>
    <row r="891" customFormat="false" ht="15.75" hidden="false" customHeight="false" outlineLevel="0" collapsed="false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</row>
    <row r="892" customFormat="false" ht="15.75" hidden="false" customHeight="false" outlineLevel="0" collapsed="false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</row>
    <row r="893" customFormat="false" ht="15.75" hidden="false" customHeight="false" outlineLevel="0" collapsed="false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</row>
    <row r="894" customFormat="false" ht="15.75" hidden="false" customHeight="false" outlineLevel="0" collapsed="false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</row>
    <row r="895" customFormat="false" ht="15.75" hidden="false" customHeight="false" outlineLevel="0" collapsed="false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</row>
    <row r="896" customFormat="false" ht="15.75" hidden="false" customHeight="false" outlineLevel="0" collapsed="false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</row>
    <row r="897" customFormat="false" ht="15.75" hidden="false" customHeight="false" outlineLevel="0" collapsed="false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</row>
    <row r="898" customFormat="false" ht="15.75" hidden="false" customHeight="false" outlineLevel="0" collapsed="false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</row>
    <row r="899" customFormat="false" ht="15.75" hidden="false" customHeight="false" outlineLevel="0" collapsed="false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</row>
    <row r="900" customFormat="false" ht="15.75" hidden="false" customHeight="false" outlineLevel="0" collapsed="false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</row>
    <row r="901" customFormat="false" ht="15.75" hidden="false" customHeight="false" outlineLevel="0" collapsed="false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</row>
    <row r="902" customFormat="false" ht="15.75" hidden="false" customHeight="false" outlineLevel="0" collapsed="false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</row>
    <row r="903" customFormat="false" ht="15.75" hidden="false" customHeight="false" outlineLevel="0" collapsed="false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</row>
    <row r="904" customFormat="false" ht="15.75" hidden="false" customHeight="false" outlineLevel="0" collapsed="false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</row>
    <row r="905" customFormat="false" ht="15.75" hidden="false" customHeight="false" outlineLevel="0" collapsed="false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</row>
    <row r="906" customFormat="false" ht="15.75" hidden="false" customHeight="false" outlineLevel="0" collapsed="false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</row>
    <row r="907" customFormat="false" ht="15.75" hidden="false" customHeight="false" outlineLevel="0" collapsed="false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</row>
    <row r="908" customFormat="false" ht="15.75" hidden="false" customHeight="false" outlineLevel="0" collapsed="false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</row>
    <row r="909" customFormat="false" ht="15.75" hidden="false" customHeight="false" outlineLevel="0" collapsed="false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</row>
    <row r="910" customFormat="false" ht="15.75" hidden="false" customHeight="false" outlineLevel="0" collapsed="false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</row>
    <row r="911" customFormat="false" ht="15.75" hidden="false" customHeight="false" outlineLevel="0" collapsed="false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</row>
    <row r="912" customFormat="false" ht="15.75" hidden="false" customHeight="false" outlineLevel="0" collapsed="false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</row>
    <row r="913" customFormat="false" ht="15.75" hidden="false" customHeight="false" outlineLevel="0" collapsed="false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</row>
    <row r="914" customFormat="false" ht="15.75" hidden="false" customHeight="false" outlineLevel="0" collapsed="false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</row>
    <row r="915" customFormat="false" ht="15.75" hidden="false" customHeight="false" outlineLevel="0" collapsed="false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</row>
    <row r="916" customFormat="false" ht="15.75" hidden="false" customHeight="false" outlineLevel="0" collapsed="false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</row>
    <row r="917" customFormat="false" ht="15.75" hidden="false" customHeight="false" outlineLevel="0" collapsed="false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</row>
    <row r="918" customFormat="false" ht="15.75" hidden="false" customHeight="false" outlineLevel="0" collapsed="false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</row>
    <row r="919" customFormat="false" ht="15.75" hidden="false" customHeight="false" outlineLevel="0" collapsed="false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</row>
    <row r="920" customFormat="false" ht="15.75" hidden="false" customHeight="false" outlineLevel="0" collapsed="false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</row>
    <row r="921" customFormat="false" ht="15.75" hidden="false" customHeight="false" outlineLevel="0" collapsed="false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</row>
    <row r="922" customFormat="false" ht="15.75" hidden="false" customHeight="false" outlineLevel="0" collapsed="false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</row>
    <row r="923" customFormat="false" ht="15.75" hidden="false" customHeight="false" outlineLevel="0" collapsed="false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</row>
    <row r="924" customFormat="false" ht="15.75" hidden="false" customHeight="false" outlineLevel="0" collapsed="false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</row>
    <row r="925" customFormat="false" ht="15.75" hidden="false" customHeight="false" outlineLevel="0" collapsed="false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</row>
    <row r="926" customFormat="false" ht="15.75" hidden="false" customHeight="false" outlineLevel="0" collapsed="false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</row>
    <row r="927" customFormat="false" ht="15.75" hidden="false" customHeight="false" outlineLevel="0" collapsed="false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</row>
    <row r="928" customFormat="false" ht="15.75" hidden="false" customHeight="false" outlineLevel="0" collapsed="false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</row>
    <row r="929" customFormat="false" ht="15.75" hidden="false" customHeight="false" outlineLevel="0" collapsed="false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</row>
    <row r="930" customFormat="false" ht="15.75" hidden="false" customHeight="false" outlineLevel="0" collapsed="false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</row>
    <row r="931" customFormat="false" ht="15.75" hidden="false" customHeight="false" outlineLevel="0" collapsed="false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</row>
    <row r="932" customFormat="false" ht="15.75" hidden="false" customHeight="false" outlineLevel="0" collapsed="false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</row>
    <row r="933" customFormat="false" ht="15.75" hidden="false" customHeight="false" outlineLevel="0" collapsed="false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</row>
    <row r="934" customFormat="false" ht="15.75" hidden="false" customHeight="false" outlineLevel="0" collapsed="false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</row>
    <row r="935" customFormat="false" ht="15.75" hidden="false" customHeight="false" outlineLevel="0" collapsed="false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</row>
    <row r="936" customFormat="false" ht="15.75" hidden="false" customHeight="false" outlineLevel="0" collapsed="false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</row>
    <row r="937" customFormat="false" ht="15.75" hidden="false" customHeight="false" outlineLevel="0" collapsed="false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</row>
    <row r="938" customFormat="false" ht="15.75" hidden="false" customHeight="false" outlineLevel="0" collapsed="false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</row>
    <row r="939" customFormat="false" ht="15.75" hidden="false" customHeight="false" outlineLevel="0" collapsed="false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</row>
    <row r="940" customFormat="false" ht="15.75" hidden="false" customHeight="false" outlineLevel="0" collapsed="false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</row>
    <row r="941" customFormat="false" ht="15.75" hidden="false" customHeight="false" outlineLevel="0" collapsed="false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</row>
    <row r="942" customFormat="false" ht="15.75" hidden="false" customHeight="false" outlineLevel="0" collapsed="false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</row>
    <row r="943" customFormat="false" ht="15.75" hidden="false" customHeight="false" outlineLevel="0" collapsed="false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</row>
    <row r="944" customFormat="false" ht="15.75" hidden="false" customHeight="false" outlineLevel="0" collapsed="false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</row>
    <row r="945" customFormat="false" ht="15.75" hidden="false" customHeight="false" outlineLevel="0" collapsed="false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</row>
    <row r="946" customFormat="false" ht="15.75" hidden="false" customHeight="false" outlineLevel="0" collapsed="false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</row>
    <row r="947" customFormat="false" ht="15.75" hidden="false" customHeight="false" outlineLevel="0" collapsed="false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</row>
    <row r="948" customFormat="false" ht="15.75" hidden="false" customHeight="false" outlineLevel="0" collapsed="false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</row>
    <row r="949" customFormat="false" ht="15.75" hidden="false" customHeight="false" outlineLevel="0" collapsed="false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</row>
    <row r="950" customFormat="false" ht="15.75" hidden="false" customHeight="false" outlineLevel="0" collapsed="false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</row>
    <row r="951" customFormat="false" ht="15.75" hidden="false" customHeight="false" outlineLevel="0" collapsed="false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</row>
    <row r="952" customFormat="false" ht="15.75" hidden="false" customHeight="false" outlineLevel="0" collapsed="false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</row>
    <row r="953" customFormat="false" ht="15.75" hidden="false" customHeight="false" outlineLevel="0" collapsed="false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</row>
    <row r="954" customFormat="false" ht="15.75" hidden="false" customHeight="false" outlineLevel="0" collapsed="false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</row>
    <row r="955" customFormat="false" ht="15.75" hidden="false" customHeight="false" outlineLevel="0" collapsed="false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</row>
    <row r="956" customFormat="false" ht="15.75" hidden="false" customHeight="false" outlineLevel="0" collapsed="false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</row>
    <row r="957" customFormat="false" ht="15.75" hidden="false" customHeight="false" outlineLevel="0" collapsed="false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</row>
    <row r="958" customFormat="false" ht="15.75" hidden="false" customHeight="false" outlineLevel="0" collapsed="false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</row>
    <row r="959" customFormat="false" ht="15.75" hidden="false" customHeight="false" outlineLevel="0" collapsed="false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</row>
    <row r="960" customFormat="false" ht="15.75" hidden="false" customHeight="false" outlineLevel="0" collapsed="false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</row>
    <row r="961" customFormat="false" ht="15.75" hidden="false" customHeight="false" outlineLevel="0" collapsed="false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</row>
    <row r="962" customFormat="false" ht="15.75" hidden="false" customHeight="false" outlineLevel="0" collapsed="false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</row>
    <row r="963" customFormat="false" ht="15.75" hidden="false" customHeight="false" outlineLevel="0" collapsed="false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</row>
    <row r="964" customFormat="false" ht="15.75" hidden="false" customHeight="false" outlineLevel="0" collapsed="false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</row>
    <row r="965" customFormat="false" ht="15.75" hidden="false" customHeight="false" outlineLevel="0" collapsed="false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</row>
    <row r="966" customFormat="false" ht="15.75" hidden="false" customHeight="false" outlineLevel="0" collapsed="false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</row>
    <row r="967" customFormat="false" ht="15.75" hidden="false" customHeight="false" outlineLevel="0" collapsed="false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</row>
    <row r="968" customFormat="false" ht="15.75" hidden="false" customHeight="false" outlineLevel="0" collapsed="false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</row>
    <row r="969" customFormat="false" ht="15.75" hidden="false" customHeight="false" outlineLevel="0" collapsed="false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</row>
    <row r="970" customFormat="false" ht="15.75" hidden="false" customHeight="false" outlineLevel="0" collapsed="false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</row>
    <row r="971" customFormat="false" ht="15.75" hidden="false" customHeight="false" outlineLevel="0" collapsed="false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</row>
    <row r="972" customFormat="false" ht="15.75" hidden="false" customHeight="false" outlineLevel="0" collapsed="false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</row>
    <row r="973" customFormat="false" ht="15.75" hidden="false" customHeight="false" outlineLevel="0" collapsed="false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</row>
    <row r="974" customFormat="false" ht="15.75" hidden="false" customHeight="false" outlineLevel="0" collapsed="false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</row>
    <row r="975" customFormat="false" ht="15.75" hidden="false" customHeight="false" outlineLevel="0" collapsed="false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</row>
    <row r="976" customFormat="false" ht="15.75" hidden="false" customHeight="false" outlineLevel="0" collapsed="false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</row>
    <row r="977" customFormat="false" ht="15.75" hidden="false" customHeight="false" outlineLevel="0" collapsed="false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</row>
    <row r="978" customFormat="false" ht="15.75" hidden="false" customHeight="false" outlineLevel="0" collapsed="false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</row>
    <row r="979" customFormat="false" ht="15.75" hidden="false" customHeight="false" outlineLevel="0" collapsed="false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</row>
    <row r="980" customFormat="false" ht="15.75" hidden="false" customHeight="false" outlineLevel="0" collapsed="false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</row>
    <row r="981" customFormat="false" ht="15.75" hidden="false" customHeight="false" outlineLevel="0" collapsed="false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</row>
    <row r="982" customFormat="false" ht="15.75" hidden="false" customHeight="false" outlineLevel="0" collapsed="false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</row>
    <row r="983" customFormat="false" ht="15.75" hidden="false" customHeight="false" outlineLevel="0" collapsed="false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</row>
    <row r="984" customFormat="false" ht="15.75" hidden="false" customHeight="false" outlineLevel="0" collapsed="false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</row>
    <row r="985" customFormat="false" ht="15.75" hidden="false" customHeight="false" outlineLevel="0" collapsed="false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</row>
    <row r="986" customFormat="false" ht="15.75" hidden="false" customHeight="false" outlineLevel="0" collapsed="false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</row>
    <row r="987" customFormat="false" ht="15.75" hidden="false" customHeight="false" outlineLevel="0" collapsed="false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</row>
    <row r="988" customFormat="false" ht="15.75" hidden="false" customHeight="false" outlineLevel="0" collapsed="false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</row>
    <row r="989" customFormat="false" ht="15.75" hidden="false" customHeight="false" outlineLevel="0" collapsed="false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</row>
    <row r="990" customFormat="false" ht="15.75" hidden="false" customHeight="false" outlineLevel="0" collapsed="false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</row>
    <row r="991" customFormat="false" ht="15.75" hidden="false" customHeight="false" outlineLevel="0" collapsed="false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</row>
    <row r="992" customFormat="false" ht="15.75" hidden="false" customHeight="false" outlineLevel="0" collapsed="false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</row>
    <row r="993" customFormat="false" ht="15.75" hidden="false" customHeight="false" outlineLevel="0" collapsed="false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</row>
    <row r="994" customFormat="false" ht="15.75" hidden="false" customHeight="false" outlineLevel="0" collapsed="false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</row>
    <row r="995" customFormat="false" ht="15.75" hidden="false" customHeight="false" outlineLevel="0" collapsed="false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</row>
    <row r="996" customFormat="false" ht="15.75" hidden="false" customHeight="false" outlineLevel="0" collapsed="false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</row>
    <row r="997" customFormat="false" ht="15.75" hidden="false" customHeight="false" outlineLevel="0" collapsed="false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</row>
    <row r="998" customFormat="false" ht="15.75" hidden="false" customHeight="false" outlineLevel="0" collapsed="false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</row>
    <row r="999" customFormat="false" ht="15.75" hidden="false" customHeight="false" outlineLevel="0" collapsed="false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</row>
    <row r="1000" customFormat="false" ht="15.75" hidden="false" customHeight="false" outlineLevel="0" collapsed="false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9.71"/>
    <col collapsed="false" customWidth="true" hidden="false" outlineLevel="0" max="2" min="2" style="0" width="9.58"/>
    <col collapsed="false" customWidth="true" hidden="false" outlineLevel="0" max="3" min="3" style="0" width="11.14"/>
    <col collapsed="false" customWidth="true" hidden="false" outlineLevel="0" max="4" min="4" style="0" width="9.58"/>
    <col collapsed="false" customWidth="true" hidden="false" outlineLevel="0" max="5" min="5" style="0" width="12.29"/>
    <col collapsed="false" customWidth="true" hidden="false" outlineLevel="0" max="6" min="6" style="0" width="10.71"/>
    <col collapsed="false" customWidth="true" hidden="true" outlineLevel="0" max="7" min="7" style="0" width="9.58"/>
    <col collapsed="false" customWidth="true" hidden="true" outlineLevel="0" max="8" min="8" style="0" width="15.14"/>
    <col collapsed="false" customWidth="true" hidden="true" outlineLevel="0" max="9" min="9" style="0" width="9.58"/>
    <col collapsed="false" customWidth="true" hidden="false" outlineLevel="0" max="10" min="10" style="0" width="9.58"/>
    <col collapsed="false" customWidth="true" hidden="false" outlineLevel="0" max="11" min="11" style="0" width="14.7"/>
    <col collapsed="false" customWidth="true" hidden="false" outlineLevel="0" max="12" min="12" style="0" width="11.71"/>
    <col collapsed="false" customWidth="true" hidden="false" outlineLevel="0" max="13" min="13" style="0" width="10.71"/>
  </cols>
  <sheetData>
    <row r="1" customFormat="false" ht="15.75" hidden="false" customHeight="false" outlineLevel="0" collapsed="false">
      <c r="A1" s="356"/>
      <c r="B1" s="357" t="n">
        <v>44024</v>
      </c>
      <c r="C1" s="358" t="s">
        <v>1159</v>
      </c>
      <c r="D1" s="358"/>
      <c r="E1" s="359" t="n">
        <v>0.948</v>
      </c>
      <c r="F1" s="360" t="s">
        <v>1160</v>
      </c>
      <c r="I1" s="361"/>
      <c r="J1" s="289" t="s">
        <v>1161</v>
      </c>
      <c r="L1" s="57"/>
      <c r="N1" s="44"/>
    </row>
    <row r="2" customFormat="false" ht="15.75" hidden="false" customHeight="false" outlineLevel="0" collapsed="false">
      <c r="A2" s="362"/>
      <c r="B2" s="363" t="s">
        <v>1162</v>
      </c>
      <c r="C2" s="364" t="s">
        <v>1163</v>
      </c>
      <c r="D2" s="364" t="s">
        <v>1164</v>
      </c>
      <c r="E2" s="364" t="s">
        <v>1165</v>
      </c>
      <c r="F2" s="363" t="s">
        <v>1166</v>
      </c>
      <c r="G2" s="364" t="s">
        <v>1167</v>
      </c>
      <c r="H2" s="365" t="s">
        <v>1168</v>
      </c>
      <c r="I2" s="366"/>
      <c r="J2" s="364" t="s">
        <v>1169</v>
      </c>
      <c r="K2" s="364" t="s">
        <v>1170</v>
      </c>
      <c r="L2" s="363" t="s">
        <v>1171</v>
      </c>
      <c r="N2" s="44"/>
    </row>
    <row r="3" customFormat="false" ht="15.75" hidden="false" customHeight="false" outlineLevel="0" collapsed="false">
      <c r="A3" s="367"/>
      <c r="B3" s="368" t="n">
        <v>75699</v>
      </c>
      <c r="C3" s="368" t="n">
        <f aca="false">E1*B3</f>
        <v>71762.652</v>
      </c>
      <c r="D3" s="368" t="n">
        <v>35638</v>
      </c>
      <c r="E3" s="368" t="n">
        <f aca="false">E1*D3</f>
        <v>33784.824</v>
      </c>
      <c r="F3" s="369" t="n">
        <f aca="false">D3/B3</f>
        <v>0.4707856114</v>
      </c>
      <c r="G3" s="370" t="n">
        <f aca="false">B3-D3-J3</f>
        <v>36455</v>
      </c>
      <c r="H3" s="370" t="n">
        <f aca="false">C3-E3-K3</f>
        <v>34559.34</v>
      </c>
      <c r="I3" s="371"/>
      <c r="J3" s="368" t="n">
        <v>3606</v>
      </c>
      <c r="K3" s="368" t="n">
        <f aca="false">E1*J3</f>
        <v>3418.488</v>
      </c>
      <c r="L3" s="359" t="n">
        <f aca="false">J3/B3</f>
        <v>0.04763603218</v>
      </c>
      <c r="N3" s="44"/>
    </row>
    <row r="4" customFormat="false" ht="15.75" hidden="false" customHeight="false" outlineLevel="0" collapsed="false">
      <c r="A4" s="372" t="s">
        <v>1172</v>
      </c>
      <c r="B4" s="372" t="s">
        <v>1173</v>
      </c>
      <c r="C4" s="373" t="s">
        <v>1163</v>
      </c>
      <c r="D4" s="372" t="s">
        <v>1173</v>
      </c>
      <c r="E4" s="373" t="s">
        <v>1165</v>
      </c>
      <c r="F4" s="373" t="s">
        <v>1166</v>
      </c>
      <c r="G4" s="374" t="s">
        <v>1173</v>
      </c>
      <c r="H4" s="375" t="s">
        <v>1174</v>
      </c>
      <c r="I4" s="375" t="s">
        <v>1175</v>
      </c>
      <c r="J4" s="372" t="s">
        <v>1173</v>
      </c>
      <c r="K4" s="373" t="s">
        <v>1170</v>
      </c>
      <c r="L4" s="373" t="s">
        <v>1171</v>
      </c>
      <c r="M4" s="376"/>
      <c r="N4" s="377" t="s">
        <v>1176</v>
      </c>
      <c r="O4" s="376"/>
      <c r="P4" s="376"/>
      <c r="Q4" s="376"/>
      <c r="R4" s="376"/>
      <c r="S4" s="376"/>
      <c r="T4" s="376"/>
      <c r="U4" s="376"/>
      <c r="V4" s="376"/>
      <c r="W4" s="376"/>
      <c r="X4" s="376"/>
      <c r="Y4" s="376"/>
      <c r="Z4" s="376"/>
      <c r="AA4" s="376"/>
      <c r="AB4" s="376"/>
      <c r="AC4" s="376"/>
      <c r="AD4" s="376"/>
      <c r="AE4" s="376"/>
      <c r="AF4" s="376"/>
    </row>
    <row r="5" customFormat="false" ht="15.75" hidden="false" customHeight="false" outlineLevel="0" collapsed="false">
      <c r="A5" s="378" t="s">
        <v>1177</v>
      </c>
      <c r="B5" s="379" t="n">
        <v>0.023</v>
      </c>
      <c r="C5" s="380" t="n">
        <f aca="false">B5*$C$3/SUM($B$5:$B$10)</f>
        <v>1650.540996</v>
      </c>
      <c r="D5" s="379" t="n">
        <v>0.023</v>
      </c>
      <c r="E5" s="380" t="n">
        <f aca="false">D5*$E$3/SUM($D$5:$D$10)</f>
        <v>776.274677322678</v>
      </c>
      <c r="F5" s="379" t="n">
        <f aca="false">ROUND(E5,0)/ROUND(C5,0)</f>
        <v>0.470018170805572</v>
      </c>
      <c r="G5" s="381" t="n">
        <v>0.027</v>
      </c>
      <c r="H5" s="380" t="n">
        <f aca="false">C5-E5-K5</f>
        <v>840.081438677323</v>
      </c>
      <c r="I5" s="382" t="n">
        <f aca="false">H5/C5</f>
        <v>0.508973385522211</v>
      </c>
      <c r="J5" s="379" t="n">
        <v>0.01</v>
      </c>
      <c r="K5" s="380" t="n">
        <f aca="false">J5*$K$3/SUM($J$5:$J$10)</f>
        <v>34.18488</v>
      </c>
      <c r="L5" s="379" t="n">
        <f aca="false">ROUND(K5,0)/ROUND(C5,0)</f>
        <v>0.0205935796486978</v>
      </c>
      <c r="M5" s="361"/>
      <c r="N5" s="361" t="n">
        <v>0.105</v>
      </c>
    </row>
    <row r="6" customFormat="false" ht="15.75" hidden="false" customHeight="false" outlineLevel="0" collapsed="false">
      <c r="A6" s="383" t="n">
        <v>43999</v>
      </c>
      <c r="B6" s="379" t="n">
        <v>0.058</v>
      </c>
      <c r="C6" s="380" t="n">
        <f aca="false">B6*$C$3/SUM($B$5:$B$10)</f>
        <v>4162.233816</v>
      </c>
      <c r="D6" s="379" t="n">
        <v>0.059</v>
      </c>
      <c r="E6" s="380" t="n">
        <f aca="false">D6*$E$3/SUM($D$5:$D$10)</f>
        <v>1991.3133026973</v>
      </c>
      <c r="F6" s="379" t="n">
        <f aca="false">ROUND(E6,0)/ROUND(C6,0)</f>
        <v>0.47837578087458</v>
      </c>
      <c r="G6" s="381" t="n">
        <v>0.064</v>
      </c>
      <c r="H6" s="380" t="n">
        <f aca="false">C6-E6-K6</f>
        <v>2150.4095853027</v>
      </c>
      <c r="I6" s="382" t="n">
        <f aca="false">H6/C6</f>
        <v>0.516647954047255</v>
      </c>
      <c r="J6" s="379" t="n">
        <v>0.006</v>
      </c>
      <c r="K6" s="380" t="n">
        <f aca="false">J6*$K$3/SUM($J$5:$J$10)</f>
        <v>20.510928</v>
      </c>
      <c r="L6" s="379" t="n">
        <f aca="false">ROUND(K6,0)/ROUND(C6,0)</f>
        <v>0.00504565112926478</v>
      </c>
      <c r="M6" s="361"/>
      <c r="N6" s="361" t="n">
        <v>0.207</v>
      </c>
    </row>
    <row r="7" customFormat="false" ht="15.75" hidden="false" customHeight="false" outlineLevel="0" collapsed="false">
      <c r="A7" s="378" t="s">
        <v>1178</v>
      </c>
      <c r="B7" s="379" t="n">
        <v>0.229</v>
      </c>
      <c r="C7" s="380" t="n">
        <f aca="false">B7*$C$3/SUM($B$5:$B$10)</f>
        <v>16433.647308</v>
      </c>
      <c r="D7" s="379" t="n">
        <v>0.235</v>
      </c>
      <c r="E7" s="380" t="n">
        <f aca="false">D7*$E$3/SUM($D$5:$D$10)</f>
        <v>7931.50213786214</v>
      </c>
      <c r="F7" s="379" t="n">
        <f aca="false">ROUND(E7,0)/ROUND(C7,0)</f>
        <v>0.482657904344651</v>
      </c>
      <c r="G7" s="381" t="n">
        <v>0.22</v>
      </c>
      <c r="H7" s="380" t="n">
        <f aca="false">C7-E7-K7</f>
        <v>8382.49809013786</v>
      </c>
      <c r="I7" s="382" t="n">
        <f aca="false">H7/C7</f>
        <v>0.510081416074763</v>
      </c>
      <c r="J7" s="379" t="n">
        <v>0.035</v>
      </c>
      <c r="K7" s="380" t="n">
        <f aca="false">J7*$K$3/SUM($J$5:$J$10)</f>
        <v>119.64708</v>
      </c>
      <c r="L7" s="379" t="n">
        <f aca="false">ROUND(K7,0)/ROUND(C7,0)</f>
        <v>0.00730193501277839</v>
      </c>
      <c r="M7" s="361"/>
      <c r="N7" s="361" t="n">
        <v>0.193</v>
      </c>
    </row>
    <row r="8" customFormat="false" ht="15.75" hidden="false" customHeight="false" outlineLevel="0" collapsed="false">
      <c r="A8" s="378" t="s">
        <v>1179</v>
      </c>
      <c r="B8" s="379" t="n">
        <v>0.312</v>
      </c>
      <c r="C8" s="380" t="n">
        <f aca="false">B8*$C$3/SUM($B$5:$B$10)</f>
        <v>22389.947424</v>
      </c>
      <c r="D8" s="379" t="n">
        <v>0.317</v>
      </c>
      <c r="E8" s="380" t="n">
        <f aca="false">D8*$E$3/SUM($D$5:$D$10)</f>
        <v>10699.0901178821</v>
      </c>
      <c r="F8" s="379" t="n">
        <f aca="false">ROUND(E8,0)/ROUND(C8,0)</f>
        <v>0.477847253238053</v>
      </c>
      <c r="G8" s="381" t="n">
        <v>0.3</v>
      </c>
      <c r="H8" s="380" t="n">
        <f aca="false">C8-E8-K8</f>
        <v>11243.0353781179</v>
      </c>
      <c r="I8" s="382" t="n">
        <f aca="false">H8/C8</f>
        <v>0.50214657342457</v>
      </c>
      <c r="J8" s="379" t="n">
        <v>0.131</v>
      </c>
      <c r="K8" s="380" t="n">
        <f aca="false">J8*$K$3/SUM($J$5:$J$10)</f>
        <v>447.821928</v>
      </c>
      <c r="L8" s="379" t="n">
        <f aca="false">ROUND(K8,0)/ROUND(C8,0)</f>
        <v>0.0200089325591782</v>
      </c>
      <c r="M8" s="361"/>
      <c r="N8" s="361" t="n">
        <v>0.224</v>
      </c>
    </row>
    <row r="9" customFormat="false" ht="15.75" hidden="false" customHeight="false" outlineLevel="0" collapsed="false">
      <c r="A9" s="378" t="s">
        <v>1180</v>
      </c>
      <c r="B9" s="379" t="n">
        <v>0.253</v>
      </c>
      <c r="C9" s="380" t="n">
        <f aca="false">B9*$C$3/SUM($B$5:$B$10)</f>
        <v>18155.950956</v>
      </c>
      <c r="D9" s="379" t="n">
        <v>0.25</v>
      </c>
      <c r="E9" s="380" t="n">
        <f aca="false">D9*$E$3/SUM($D$5:$D$10)</f>
        <v>8437.76823176823</v>
      </c>
      <c r="F9" s="379" t="n">
        <f aca="false">ROUND(E9,0)/ROUND(C9,0)</f>
        <v>0.464749944921789</v>
      </c>
      <c r="G9" s="381" t="n">
        <v>0.263</v>
      </c>
      <c r="H9" s="380" t="n">
        <f aca="false">C9-E9-K9</f>
        <v>8350.78752423177</v>
      </c>
      <c r="I9" s="382" t="n">
        <f aca="false">H9/C9</f>
        <v>0.459947680210718</v>
      </c>
      <c r="J9" s="379" t="n">
        <v>0.4</v>
      </c>
      <c r="K9" s="380" t="n">
        <f aca="false">J9*$K$3/SUM($J$5:$J$10)</f>
        <v>1367.3952</v>
      </c>
      <c r="L9" s="379" t="n">
        <f aca="false">ROUND(K9,0)/ROUND(C9,0)</f>
        <v>0.0752919145186164</v>
      </c>
      <c r="M9" s="361"/>
      <c r="N9" s="361" t="n">
        <v>0.171</v>
      </c>
    </row>
    <row r="10" customFormat="false" ht="15.75" hidden="false" customHeight="false" outlineLevel="0" collapsed="false">
      <c r="A10" s="384" t="s">
        <v>1181</v>
      </c>
      <c r="B10" s="379" t="n">
        <v>0.125</v>
      </c>
      <c r="C10" s="380" t="n">
        <f aca="false">B10*$C$3/SUM($B$5:$B$10)</f>
        <v>8970.3315</v>
      </c>
      <c r="D10" s="379" t="n">
        <v>0.117</v>
      </c>
      <c r="E10" s="380" t="n">
        <f aca="false">D10*$E$3/SUM($D$5:$D$10)</f>
        <v>3948.87553246753</v>
      </c>
      <c r="F10" s="379" t="n">
        <f aca="false">ROUND(E10,0)/ROUND(C10,0)</f>
        <v>0.440245261984392</v>
      </c>
      <c r="G10" s="381" t="n">
        <v>0.126</v>
      </c>
      <c r="H10" s="380" t="n">
        <f aca="false">C10-E10-K10</f>
        <v>3592.52798353247</v>
      </c>
      <c r="I10" s="382" t="n">
        <f aca="false">H10/C10</f>
        <v>0.400489991204056</v>
      </c>
      <c r="J10" s="379" t="n">
        <v>0.418</v>
      </c>
      <c r="K10" s="380" t="n">
        <f aca="false">J10*$K$3/SUM($J$5:$J$10)</f>
        <v>1428.927984</v>
      </c>
      <c r="L10" s="379" t="n">
        <f aca="false">ROUND(K10,0)/ROUND(C10,0)</f>
        <v>0.159308807134894</v>
      </c>
      <c r="M10" s="361"/>
      <c r="N10" s="361" t="n">
        <f aca="false">1-SUM(N5:N9)</f>
        <v>0.1</v>
      </c>
    </row>
    <row r="11" customFormat="false" ht="15.75" hidden="false" customHeight="false" outlineLevel="0" collapsed="false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N11" s="44"/>
    </row>
    <row r="12" customFormat="false" ht="15.75" hidden="false" customHeight="false" outlineLevel="0" collapsed="false">
      <c r="A12" s="385" t="s">
        <v>1172</v>
      </c>
      <c r="B12" s="386" t="s">
        <v>1182</v>
      </c>
      <c r="C12" s="386" t="s">
        <v>1183</v>
      </c>
      <c r="D12" s="386" t="s">
        <v>1184</v>
      </c>
      <c r="E12" s="386" t="s">
        <v>1185</v>
      </c>
      <c r="F12" s="385" t="s">
        <v>1186</v>
      </c>
      <c r="G12" s="387"/>
      <c r="H12" s="387"/>
      <c r="I12" s="387"/>
      <c r="N12" s="44"/>
    </row>
    <row r="13" customFormat="false" ht="15.75" hidden="false" customHeight="false" outlineLevel="0" collapsed="false">
      <c r="A13" s="384" t="s">
        <v>1177</v>
      </c>
      <c r="B13" s="384" t="n">
        <v>0</v>
      </c>
      <c r="C13" s="384" t="n">
        <v>0</v>
      </c>
      <c r="D13" s="384" t="n">
        <v>0</v>
      </c>
      <c r="E13" s="388" t="n">
        <v>0.0014</v>
      </c>
      <c r="F13" s="389" t="n">
        <f aca="false">L5</f>
        <v>0.0205935796486978</v>
      </c>
      <c r="G13" s="390"/>
      <c r="H13" s="390"/>
      <c r="I13" s="390"/>
      <c r="N13" s="44"/>
    </row>
    <row r="14" customFormat="false" ht="15.75" hidden="false" customHeight="false" outlineLevel="0" collapsed="false">
      <c r="A14" s="391" t="n">
        <v>43991</v>
      </c>
      <c r="B14" s="384"/>
      <c r="C14" s="384"/>
      <c r="D14" s="384"/>
      <c r="E14" s="384"/>
      <c r="F14" s="389" t="n">
        <f aca="false">L6</f>
        <v>0.00504565112926478</v>
      </c>
      <c r="G14" s="390"/>
      <c r="H14" s="390"/>
      <c r="I14" s="390"/>
      <c r="N14" s="44"/>
    </row>
    <row r="15" customFormat="false" ht="15.75" hidden="false" customHeight="false" outlineLevel="0" collapsed="false">
      <c r="A15" s="391" t="n">
        <v>44123</v>
      </c>
      <c r="B15" s="392" t="n">
        <v>0.0018</v>
      </c>
      <c r="C15" s="393" t="n">
        <v>0</v>
      </c>
      <c r="D15" s="393" t="n">
        <v>0</v>
      </c>
      <c r="E15" s="393" t="n">
        <v>0</v>
      </c>
      <c r="F15" s="389"/>
      <c r="G15" s="390"/>
      <c r="H15" s="390"/>
      <c r="I15" s="390"/>
      <c r="N15" s="44"/>
    </row>
    <row r="16" customFormat="false" ht="15.75" hidden="false" customHeight="false" outlineLevel="0" collapsed="false">
      <c r="A16" s="384" t="s">
        <v>1187</v>
      </c>
      <c r="B16" s="392" t="n">
        <v>0.0019</v>
      </c>
      <c r="C16" s="393" t="n">
        <v>0</v>
      </c>
      <c r="D16" s="393" t="n">
        <v>0</v>
      </c>
      <c r="E16" s="392" t="n">
        <v>0.0008</v>
      </c>
      <c r="F16" s="389" t="n">
        <f aca="false">L7</f>
        <v>0.00730193501277839</v>
      </c>
      <c r="G16" s="390"/>
      <c r="H16" s="390"/>
      <c r="I16" s="390"/>
      <c r="N16" s="44"/>
    </row>
    <row r="17" customFormat="false" ht="15.75" hidden="false" customHeight="false" outlineLevel="0" collapsed="false">
      <c r="A17" s="384" t="s">
        <v>1188</v>
      </c>
      <c r="B17" s="392" t="n">
        <v>0.0024</v>
      </c>
      <c r="C17" s="392" t="n">
        <v>0.0004</v>
      </c>
      <c r="D17" s="392" t="n">
        <v>0.0015</v>
      </c>
      <c r="E17" s="392" t="n">
        <v>0.0033</v>
      </c>
      <c r="F17" s="389" t="n">
        <f aca="false">L8</f>
        <v>0.0200089325591782</v>
      </c>
      <c r="G17" s="394"/>
      <c r="H17" s="394"/>
      <c r="I17" s="394"/>
      <c r="N17" s="44"/>
    </row>
    <row r="18" customFormat="false" ht="15.75" hidden="false" customHeight="false" outlineLevel="0" collapsed="false">
      <c r="A18" s="384" t="s">
        <v>1189</v>
      </c>
      <c r="B18" s="388" t="n">
        <v>0.0044</v>
      </c>
      <c r="C18" s="388" t="n">
        <v>0.001</v>
      </c>
      <c r="D18" s="388" t="n">
        <v>0.0019</v>
      </c>
      <c r="E18" s="388" t="n">
        <v>0.0087</v>
      </c>
      <c r="F18" s="389"/>
      <c r="G18" s="394"/>
      <c r="H18" s="394"/>
      <c r="I18" s="394"/>
      <c r="N18" s="44"/>
    </row>
    <row r="19" customFormat="false" ht="15.75" hidden="false" customHeight="false" outlineLevel="0" collapsed="false">
      <c r="A19" s="384" t="s">
        <v>1190</v>
      </c>
      <c r="B19" s="388"/>
      <c r="C19" s="388"/>
      <c r="D19" s="388"/>
      <c r="E19" s="388"/>
      <c r="F19" s="389" t="n">
        <f aca="false">L9</f>
        <v>0.07529191452</v>
      </c>
      <c r="G19" s="394"/>
      <c r="H19" s="394"/>
      <c r="I19" s="394"/>
      <c r="N19" s="44"/>
    </row>
    <row r="20" customFormat="false" ht="15.75" hidden="false" customHeight="false" outlineLevel="0" collapsed="false">
      <c r="A20" s="384" t="s">
        <v>1132</v>
      </c>
      <c r="B20" s="392" t="n">
        <v>0.013</v>
      </c>
      <c r="C20" s="392" t="n">
        <v>0.0025</v>
      </c>
      <c r="D20" s="392" t="n">
        <v>0.0071</v>
      </c>
      <c r="E20" s="392" t="n">
        <v>0.0255</v>
      </c>
      <c r="F20" s="389"/>
      <c r="G20" s="394"/>
      <c r="H20" s="394"/>
      <c r="I20" s="394"/>
      <c r="N20" s="44"/>
    </row>
    <row r="21" customFormat="false" ht="15.75" hidden="false" customHeight="false" outlineLevel="0" collapsed="false">
      <c r="A21" s="384" t="s">
        <v>1181</v>
      </c>
      <c r="B21" s="392" t="n">
        <v>0.0596</v>
      </c>
      <c r="C21" s="392" t="n">
        <v>0.0683</v>
      </c>
      <c r="D21" s="392" t="n">
        <v>0.0598</v>
      </c>
      <c r="E21" s="392" t="n">
        <v>0.2214</v>
      </c>
      <c r="F21" s="389" t="n">
        <f aca="false">L10</f>
        <v>0.1593088071</v>
      </c>
      <c r="G21" s="394"/>
      <c r="H21" s="394"/>
      <c r="I21" s="394"/>
      <c r="N21" s="44"/>
    </row>
    <row r="22" customFormat="false" ht="15.75" hidden="false" customHeight="false" outlineLevel="0" collapsed="false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N22" s="44"/>
    </row>
    <row r="23" customFormat="false" ht="15.75" hidden="false" customHeight="false" outlineLevel="0" collapsed="false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N23" s="44"/>
    </row>
    <row r="24" customFormat="false" ht="15.75" hidden="false" customHeight="false" outlineLevel="0" collapsed="false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N24" s="44"/>
    </row>
    <row r="25" customFormat="false" ht="15.75" hidden="false" customHeight="false" outlineLevel="0" collapsed="false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N25" s="44"/>
    </row>
    <row r="26" customFormat="false" ht="15.75" hidden="false" customHeight="false" outlineLevel="0" collapsed="false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N26" s="44"/>
    </row>
    <row r="27" customFormat="false" ht="15.75" hidden="false" customHeight="false" outlineLevel="0" collapsed="false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N27" s="44"/>
    </row>
    <row r="28" customFormat="false" ht="15.75" hidden="false" customHeight="false" outlineLevel="0" collapsed="false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N28" s="44"/>
    </row>
    <row r="29" customFormat="false" ht="15.75" hidden="false" customHeight="false" outlineLevel="0" collapsed="false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N29" s="44"/>
    </row>
    <row r="30" customFormat="false" ht="15.75" hidden="false" customHeight="false" outlineLevel="0" collapsed="false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N30" s="44"/>
    </row>
    <row r="31" customFormat="false" ht="15.75" hidden="false" customHeight="false" outlineLevel="0" collapsed="false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N31" s="44"/>
    </row>
    <row r="32" customFormat="false" ht="15.75" hidden="false" customHeight="false" outlineLevel="0" collapsed="false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N32" s="44"/>
    </row>
    <row r="33" customFormat="false" ht="15.75" hidden="false" customHeight="false" outlineLevel="0" collapsed="false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N33" s="44"/>
    </row>
    <row r="34" customFormat="false" ht="15.75" hidden="false" customHeight="false" outlineLevel="0" collapsed="false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N34" s="44"/>
    </row>
    <row r="35" customFormat="false" ht="15.75" hidden="false" customHeight="false" outlineLevel="0" collapsed="false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N35" s="44"/>
    </row>
    <row r="36" customFormat="false" ht="15.75" hidden="false" customHeight="false" outlineLevel="0" collapsed="false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N36" s="44"/>
    </row>
    <row r="37" customFormat="false" ht="15.75" hidden="false" customHeight="false" outlineLevel="0" collapsed="false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N37" s="44"/>
    </row>
    <row r="38" customFormat="false" ht="15.75" hidden="false" customHeight="false" outlineLevel="0" collapsed="false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N38" s="44"/>
    </row>
    <row r="39" customFormat="false" ht="15.75" hidden="false" customHeight="false" outlineLevel="0" collapsed="false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N39" s="44"/>
    </row>
    <row r="40" customFormat="false" ht="15.75" hidden="false" customHeight="false" outlineLevel="0" collapsed="false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N40" s="44"/>
    </row>
    <row r="41" customFormat="false" ht="15.75" hidden="false" customHeight="false" outlineLevel="0" collapsed="false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N41" s="44"/>
    </row>
    <row r="42" customFormat="false" ht="15.75" hidden="false" customHeight="false" outlineLevel="0" collapsed="false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N42" s="44"/>
    </row>
    <row r="43" customFormat="false" ht="15.75" hidden="false" customHeight="false" outlineLevel="0" collapsed="false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N43" s="44"/>
    </row>
    <row r="44" customFormat="false" ht="15.75" hidden="false" customHeight="false" outlineLevel="0" collapsed="false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N44" s="44"/>
    </row>
    <row r="45" customFormat="false" ht="15.75" hidden="false" customHeight="false" outlineLevel="0" collapsed="false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N45" s="44"/>
    </row>
    <row r="46" customFormat="false" ht="15.75" hidden="false" customHeight="false" outlineLevel="0" collapsed="false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N46" s="44"/>
    </row>
    <row r="47" customFormat="false" ht="15.75" hidden="false" customHeight="false" outlineLevel="0" collapsed="false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N47" s="44"/>
    </row>
    <row r="48" customFormat="false" ht="15.75" hidden="false" customHeight="false" outlineLevel="0" collapsed="false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N48" s="44"/>
    </row>
    <row r="49" customFormat="false" ht="15.75" hidden="false" customHeight="false" outlineLevel="0" collapsed="false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N49" s="44"/>
    </row>
    <row r="50" customFormat="false" ht="15.75" hidden="false" customHeight="false" outlineLevel="0" collapsed="false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N50" s="44"/>
    </row>
    <row r="51" customFormat="false" ht="15.75" hidden="false" customHeight="false" outlineLevel="0" collapsed="false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N51" s="44"/>
    </row>
    <row r="52" customFormat="false" ht="15.75" hidden="false" customHeight="false" outlineLevel="0" collapsed="false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N52" s="44"/>
    </row>
    <row r="53" customFormat="false" ht="15.75" hidden="false" customHeight="false" outlineLevel="0" collapsed="false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N53" s="44"/>
    </row>
    <row r="54" customFormat="false" ht="15.75" hidden="false" customHeight="false" outlineLevel="0" collapsed="false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N54" s="44"/>
    </row>
    <row r="55" customFormat="false" ht="15.75" hidden="false" customHeight="false" outlineLevel="0" collapsed="false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N55" s="44"/>
    </row>
    <row r="56" customFormat="false" ht="15.75" hidden="false" customHeight="false" outlineLevel="0" collapsed="false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N56" s="44"/>
    </row>
    <row r="57" customFormat="false" ht="15.75" hidden="false" customHeight="false" outlineLevel="0" collapsed="false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N57" s="44"/>
    </row>
    <row r="58" customFormat="false" ht="15.75" hidden="false" customHeight="false" outlineLevel="0" collapsed="false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N58" s="44"/>
    </row>
    <row r="59" customFormat="false" ht="15.75" hidden="false" customHeight="false" outlineLevel="0" collapsed="false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N59" s="44"/>
    </row>
    <row r="60" customFormat="false" ht="15.75" hidden="false" customHeight="false" outlineLevel="0" collapsed="false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N60" s="44"/>
    </row>
    <row r="61" customFormat="false" ht="15.75" hidden="false" customHeight="false" outlineLevel="0" collapsed="false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N61" s="44"/>
    </row>
    <row r="62" customFormat="false" ht="15.75" hidden="false" customHeight="false" outlineLevel="0" collapsed="false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N62" s="44"/>
    </row>
    <row r="63" customFormat="false" ht="15.75" hidden="false" customHeight="false" outlineLevel="0" collapsed="false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N63" s="44"/>
    </row>
    <row r="64" customFormat="false" ht="15.75" hidden="false" customHeight="false" outlineLevel="0" collapsed="false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N64" s="44"/>
    </row>
    <row r="65" customFormat="false" ht="15.75" hidden="false" customHeight="false" outlineLevel="0" collapsed="false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N65" s="44"/>
    </row>
    <row r="66" customFormat="false" ht="15.75" hidden="false" customHeight="false" outlineLevel="0" collapsed="false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N66" s="44"/>
    </row>
    <row r="67" customFormat="false" ht="15.75" hidden="false" customHeight="false" outlineLevel="0" collapsed="false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N67" s="44"/>
    </row>
    <row r="68" customFormat="false" ht="15.75" hidden="false" customHeight="false" outlineLevel="0" collapsed="false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N68" s="44"/>
    </row>
    <row r="69" customFormat="false" ht="15.75" hidden="false" customHeight="false" outlineLevel="0" collapsed="false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N69" s="44"/>
    </row>
    <row r="70" customFormat="false" ht="15.75" hidden="false" customHeight="false" outlineLevel="0" collapsed="false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N70" s="44"/>
    </row>
    <row r="71" customFormat="false" ht="15.75" hidden="false" customHeight="false" outlineLevel="0" collapsed="false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N71" s="44"/>
    </row>
    <row r="72" customFormat="false" ht="15.75" hidden="false" customHeight="false" outlineLevel="0" collapsed="false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N72" s="44"/>
    </row>
    <row r="73" customFormat="false" ht="15.75" hidden="false" customHeight="false" outlineLevel="0" collapsed="false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N73" s="44"/>
    </row>
    <row r="74" customFormat="false" ht="15.75" hidden="false" customHeight="false" outlineLevel="0" collapsed="false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N74" s="44"/>
    </row>
    <row r="75" customFormat="false" ht="15.75" hidden="false" customHeight="false" outlineLevel="0" collapsed="false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N75" s="44"/>
    </row>
    <row r="76" customFormat="false" ht="15.75" hidden="false" customHeight="false" outlineLevel="0" collapsed="false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N76" s="44"/>
    </row>
    <row r="77" customFormat="false" ht="15.75" hidden="false" customHeight="false" outlineLevel="0" collapsed="false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N77" s="44"/>
    </row>
    <row r="78" customFormat="false" ht="15.75" hidden="false" customHeight="false" outlineLevel="0" collapsed="false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N78" s="44"/>
    </row>
    <row r="79" customFormat="false" ht="15.75" hidden="false" customHeight="false" outlineLevel="0" collapsed="false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N79" s="44"/>
    </row>
    <row r="80" customFormat="false" ht="15.75" hidden="false" customHeight="false" outlineLevel="0" collapsed="false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N80" s="44"/>
    </row>
    <row r="81" customFormat="false" ht="15.75" hidden="false" customHeight="false" outlineLevel="0" collapsed="false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N81" s="44"/>
    </row>
    <row r="82" customFormat="false" ht="15.75" hidden="false" customHeight="false" outlineLevel="0" collapsed="false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N82" s="44"/>
    </row>
    <row r="83" customFormat="false" ht="15.75" hidden="false" customHeight="false" outlineLevel="0" collapsed="false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N83" s="44"/>
    </row>
    <row r="84" customFormat="false" ht="15.75" hidden="false" customHeight="false" outlineLevel="0" collapsed="false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N84" s="44"/>
    </row>
    <row r="85" customFormat="false" ht="15.75" hidden="false" customHeight="false" outlineLevel="0" collapsed="false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N85" s="44"/>
    </row>
    <row r="86" customFormat="false" ht="15.75" hidden="false" customHeight="false" outlineLevel="0" collapsed="false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N86" s="44"/>
    </row>
    <row r="87" customFormat="false" ht="15.75" hidden="false" customHeight="false" outlineLevel="0" collapsed="false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N87" s="44"/>
    </row>
    <row r="88" customFormat="false" ht="15.75" hidden="false" customHeight="false" outlineLevel="0" collapsed="false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N88" s="44"/>
    </row>
    <row r="89" customFormat="false" ht="15.75" hidden="false" customHeight="false" outlineLevel="0" collapsed="false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N89" s="44"/>
    </row>
    <row r="90" customFormat="false" ht="15.75" hidden="false" customHeight="false" outlineLevel="0" collapsed="false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N90" s="44"/>
    </row>
    <row r="91" customFormat="false" ht="15.75" hidden="false" customHeight="false" outlineLevel="0" collapsed="false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N91" s="44"/>
    </row>
    <row r="92" customFormat="false" ht="15.75" hidden="false" customHeight="false" outlineLevel="0" collapsed="false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N92" s="44"/>
    </row>
    <row r="93" customFormat="false" ht="15.75" hidden="false" customHeight="false" outlineLevel="0" collapsed="false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N93" s="44"/>
    </row>
    <row r="94" customFormat="false" ht="15.75" hidden="false" customHeight="false" outlineLevel="0" collapsed="false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N94" s="44"/>
    </row>
    <row r="95" customFormat="false" ht="15.75" hidden="false" customHeight="false" outlineLevel="0" collapsed="false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N95" s="44"/>
    </row>
    <row r="96" customFormat="false" ht="15.75" hidden="false" customHeight="false" outlineLevel="0" collapsed="false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N96" s="44"/>
    </row>
    <row r="97" customFormat="false" ht="15.75" hidden="false" customHeight="false" outlineLevel="0" collapsed="false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N97" s="44"/>
    </row>
    <row r="98" customFormat="false" ht="15.75" hidden="false" customHeight="false" outlineLevel="0" collapsed="false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N98" s="44"/>
    </row>
    <row r="99" customFormat="false" ht="15.75" hidden="false" customHeight="false" outlineLevel="0" collapsed="false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N99" s="44"/>
    </row>
    <row r="100" customFormat="false" ht="15.75" hidden="false" customHeight="false" outlineLevel="0" collapsed="false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N100" s="44"/>
    </row>
    <row r="101" customFormat="false" ht="15.75" hidden="false" customHeight="false" outlineLevel="0" collapsed="false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N101" s="44"/>
    </row>
    <row r="102" customFormat="false" ht="15.75" hidden="false" customHeight="false" outlineLevel="0" collapsed="false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N102" s="44"/>
    </row>
    <row r="103" customFormat="false" ht="15.75" hidden="false" customHeight="false" outlineLevel="0" collapsed="false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N103" s="44"/>
    </row>
    <row r="104" customFormat="false" ht="15.75" hidden="false" customHeight="false" outlineLevel="0" collapsed="false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N104" s="44"/>
    </row>
    <row r="105" customFormat="false" ht="15.75" hidden="false" customHeight="false" outlineLevel="0" collapsed="false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N105" s="44"/>
    </row>
    <row r="106" customFormat="false" ht="15.75" hidden="false" customHeight="false" outlineLevel="0" collapsed="false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N106" s="44"/>
    </row>
    <row r="107" customFormat="false" ht="15.75" hidden="false" customHeight="false" outlineLevel="0" collapsed="false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N107" s="44"/>
    </row>
    <row r="108" customFormat="false" ht="15.75" hidden="false" customHeight="false" outlineLevel="0" collapsed="false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N108" s="44"/>
    </row>
    <row r="109" customFormat="false" ht="15.75" hidden="false" customHeight="false" outlineLevel="0" collapsed="false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N109" s="44"/>
    </row>
    <row r="110" customFormat="false" ht="15.75" hidden="false" customHeight="false" outlineLevel="0" collapsed="false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N110" s="44"/>
    </row>
    <row r="111" customFormat="false" ht="15.75" hidden="false" customHeight="false" outlineLevel="0" collapsed="false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N111" s="44"/>
    </row>
    <row r="112" customFormat="false" ht="15.75" hidden="false" customHeight="false" outlineLevel="0" collapsed="false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N112" s="44"/>
    </row>
    <row r="113" customFormat="false" ht="15.75" hidden="false" customHeight="false" outlineLevel="0" collapsed="false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N113" s="44"/>
    </row>
    <row r="114" customFormat="false" ht="15.75" hidden="false" customHeight="false" outlineLevel="0" collapsed="false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N114" s="44"/>
    </row>
    <row r="115" customFormat="false" ht="15.75" hidden="false" customHeight="false" outlineLevel="0" collapsed="false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N115" s="44"/>
    </row>
    <row r="116" customFormat="false" ht="15.75" hidden="false" customHeight="false" outlineLevel="0" collapsed="false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N116" s="44"/>
    </row>
    <row r="117" customFormat="false" ht="15.75" hidden="false" customHeight="false" outlineLevel="0" collapsed="false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N117" s="44"/>
    </row>
    <row r="118" customFormat="false" ht="15.75" hidden="false" customHeight="false" outlineLevel="0" collapsed="false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N118" s="44"/>
    </row>
    <row r="119" customFormat="false" ht="15.75" hidden="false" customHeight="false" outlineLevel="0" collapsed="false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N119" s="44"/>
    </row>
    <row r="120" customFormat="false" ht="15.75" hidden="false" customHeight="false" outlineLevel="0" collapsed="false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N120" s="44"/>
    </row>
    <row r="121" customFormat="false" ht="15.75" hidden="false" customHeight="false" outlineLevel="0" collapsed="false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N121" s="44"/>
    </row>
    <row r="122" customFormat="false" ht="15.75" hidden="false" customHeight="false" outlineLevel="0" collapsed="false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N122" s="44"/>
    </row>
    <row r="123" customFormat="false" ht="15.75" hidden="false" customHeight="false" outlineLevel="0" collapsed="false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N123" s="44"/>
    </row>
    <row r="124" customFormat="false" ht="15.75" hidden="false" customHeight="false" outlineLevel="0" collapsed="false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N124" s="44"/>
    </row>
    <row r="125" customFormat="false" ht="15.75" hidden="false" customHeight="false" outlineLevel="0" collapsed="false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N125" s="44"/>
    </row>
    <row r="126" customFormat="false" ht="15.75" hidden="false" customHeight="false" outlineLevel="0" collapsed="false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N126" s="44"/>
    </row>
    <row r="127" customFormat="false" ht="15.75" hidden="false" customHeight="false" outlineLevel="0" collapsed="false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N127" s="44"/>
    </row>
    <row r="128" customFormat="false" ht="15.75" hidden="false" customHeight="false" outlineLevel="0" collapsed="false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N128" s="44"/>
    </row>
    <row r="129" customFormat="false" ht="15.75" hidden="false" customHeight="false" outlineLevel="0" collapsed="false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N129" s="44"/>
    </row>
    <row r="130" customFormat="false" ht="15.75" hidden="false" customHeight="false" outlineLevel="0" collapsed="false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N130" s="44"/>
    </row>
    <row r="131" customFormat="false" ht="15.75" hidden="false" customHeight="false" outlineLevel="0" collapsed="false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N131" s="44"/>
    </row>
    <row r="132" customFormat="false" ht="15.75" hidden="false" customHeight="false" outlineLevel="0" collapsed="false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N132" s="44"/>
    </row>
    <row r="133" customFormat="false" ht="15.75" hidden="false" customHeight="false" outlineLevel="0" collapsed="false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N133" s="44"/>
    </row>
    <row r="134" customFormat="false" ht="15.75" hidden="false" customHeight="false" outlineLevel="0" collapsed="false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N134" s="44"/>
    </row>
    <row r="135" customFormat="false" ht="15.75" hidden="false" customHeight="false" outlineLevel="0" collapsed="false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N135" s="44"/>
    </row>
    <row r="136" customFormat="false" ht="15.75" hidden="false" customHeight="false" outlineLevel="0" collapsed="false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N136" s="44"/>
    </row>
    <row r="137" customFormat="false" ht="15.75" hidden="false" customHeight="false" outlineLevel="0" collapsed="false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N137" s="44"/>
    </row>
    <row r="138" customFormat="false" ht="15.75" hidden="false" customHeight="false" outlineLevel="0" collapsed="false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N138" s="44"/>
    </row>
    <row r="139" customFormat="false" ht="15.75" hidden="false" customHeight="false" outlineLevel="0" collapsed="false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N139" s="44"/>
    </row>
    <row r="140" customFormat="false" ht="15.75" hidden="false" customHeight="false" outlineLevel="0" collapsed="false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N140" s="44"/>
    </row>
    <row r="141" customFormat="false" ht="15.75" hidden="false" customHeight="false" outlineLevel="0" collapsed="false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N141" s="44"/>
    </row>
    <row r="142" customFormat="false" ht="15.75" hidden="false" customHeight="false" outlineLevel="0" collapsed="false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N142" s="44"/>
    </row>
    <row r="143" customFormat="false" ht="15.75" hidden="false" customHeight="false" outlineLevel="0" collapsed="false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N143" s="44"/>
    </row>
    <row r="144" customFormat="false" ht="15.75" hidden="false" customHeight="false" outlineLevel="0" collapsed="false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N144" s="44"/>
    </row>
    <row r="145" customFormat="false" ht="15.75" hidden="false" customHeight="false" outlineLevel="0" collapsed="false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N145" s="44"/>
    </row>
    <row r="146" customFormat="false" ht="15.75" hidden="false" customHeight="false" outlineLevel="0" collapsed="false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N146" s="44"/>
    </row>
    <row r="147" customFormat="false" ht="15.75" hidden="false" customHeight="false" outlineLevel="0" collapsed="false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N147" s="44"/>
    </row>
    <row r="148" customFormat="false" ht="15.75" hidden="false" customHeight="false" outlineLevel="0" collapsed="false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N148" s="44"/>
    </row>
    <row r="149" customFormat="false" ht="15.75" hidden="false" customHeight="false" outlineLevel="0" collapsed="false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N149" s="44"/>
    </row>
    <row r="150" customFormat="false" ht="15.75" hidden="false" customHeight="false" outlineLevel="0" collapsed="false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N150" s="44"/>
    </row>
    <row r="151" customFormat="false" ht="15.75" hidden="false" customHeight="false" outlineLevel="0" collapsed="false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N151" s="44"/>
    </row>
    <row r="152" customFormat="false" ht="15.75" hidden="false" customHeight="false" outlineLevel="0" collapsed="false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N152" s="44"/>
    </row>
    <row r="153" customFormat="false" ht="15.75" hidden="false" customHeight="false" outlineLevel="0" collapsed="false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N153" s="44"/>
    </row>
    <row r="154" customFormat="false" ht="15.75" hidden="false" customHeight="false" outlineLevel="0" collapsed="false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N154" s="44"/>
    </row>
    <row r="155" customFormat="false" ht="15.75" hidden="false" customHeight="false" outlineLevel="0" collapsed="false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N155" s="44"/>
    </row>
    <row r="156" customFormat="false" ht="15.75" hidden="false" customHeight="false" outlineLevel="0" collapsed="false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N156" s="44"/>
    </row>
    <row r="157" customFormat="false" ht="15.75" hidden="false" customHeight="false" outlineLevel="0" collapsed="false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N157" s="44"/>
    </row>
    <row r="158" customFormat="false" ht="15.75" hidden="false" customHeight="false" outlineLevel="0" collapsed="false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N158" s="44"/>
    </row>
    <row r="159" customFormat="false" ht="15.75" hidden="false" customHeight="false" outlineLevel="0" collapsed="false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N159" s="44"/>
    </row>
    <row r="160" customFormat="false" ht="15.75" hidden="false" customHeight="false" outlineLevel="0" collapsed="false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N160" s="44"/>
    </row>
    <row r="161" customFormat="false" ht="15.75" hidden="false" customHeight="false" outlineLevel="0" collapsed="false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N161" s="44"/>
    </row>
    <row r="162" customFormat="false" ht="15.75" hidden="false" customHeight="false" outlineLevel="0" collapsed="false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N162" s="44"/>
    </row>
    <row r="163" customFormat="false" ht="15.75" hidden="false" customHeight="false" outlineLevel="0" collapsed="false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N163" s="44"/>
    </row>
    <row r="164" customFormat="false" ht="15.75" hidden="false" customHeight="false" outlineLevel="0" collapsed="false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N164" s="44"/>
    </row>
    <row r="165" customFormat="false" ht="15.75" hidden="false" customHeight="false" outlineLevel="0" collapsed="false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N165" s="44"/>
    </row>
    <row r="166" customFormat="false" ht="15.75" hidden="false" customHeight="false" outlineLevel="0" collapsed="false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N166" s="44"/>
    </row>
    <row r="167" customFormat="false" ht="15.75" hidden="false" customHeight="false" outlineLevel="0" collapsed="false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N167" s="44"/>
    </row>
    <row r="168" customFormat="false" ht="15.75" hidden="false" customHeight="false" outlineLevel="0" collapsed="false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N168" s="44"/>
    </row>
    <row r="169" customFormat="false" ht="15.75" hidden="false" customHeight="false" outlineLevel="0" collapsed="false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N169" s="44"/>
    </row>
    <row r="170" customFormat="false" ht="15.75" hidden="false" customHeight="false" outlineLevel="0" collapsed="false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N170" s="44"/>
    </row>
    <row r="171" customFormat="false" ht="15.75" hidden="false" customHeight="false" outlineLevel="0" collapsed="false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N171" s="44"/>
    </row>
    <row r="172" customFormat="false" ht="15.75" hidden="false" customHeight="false" outlineLevel="0" collapsed="false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N172" s="44"/>
    </row>
    <row r="173" customFormat="false" ht="15.75" hidden="false" customHeight="false" outlineLevel="0" collapsed="false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N173" s="44"/>
    </row>
    <row r="174" customFormat="false" ht="15.75" hidden="false" customHeight="false" outlineLevel="0" collapsed="false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N174" s="44"/>
    </row>
    <row r="175" customFormat="false" ht="15.75" hidden="false" customHeight="false" outlineLevel="0" collapsed="false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N175" s="44"/>
    </row>
    <row r="176" customFormat="false" ht="15.75" hidden="false" customHeight="false" outlineLevel="0" collapsed="false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N176" s="44"/>
    </row>
    <row r="177" customFormat="false" ht="15.75" hidden="false" customHeight="false" outlineLevel="0" collapsed="false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N177" s="44"/>
    </row>
    <row r="178" customFormat="false" ht="15.75" hidden="false" customHeight="false" outlineLevel="0" collapsed="false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N178" s="44"/>
    </row>
    <row r="179" customFormat="false" ht="15.75" hidden="false" customHeight="false" outlineLevel="0" collapsed="false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N179" s="44"/>
    </row>
    <row r="180" customFormat="false" ht="15.75" hidden="false" customHeight="false" outlineLevel="0" collapsed="false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N180" s="44"/>
    </row>
    <row r="181" customFormat="false" ht="15.75" hidden="false" customHeight="false" outlineLevel="0" collapsed="false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N181" s="44"/>
    </row>
    <row r="182" customFormat="false" ht="15.75" hidden="false" customHeight="false" outlineLevel="0" collapsed="false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N182" s="44"/>
    </row>
    <row r="183" customFormat="false" ht="15.75" hidden="false" customHeight="false" outlineLevel="0" collapsed="false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N183" s="44"/>
    </row>
    <row r="184" customFormat="false" ht="15.75" hidden="false" customHeight="false" outlineLevel="0" collapsed="false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N184" s="44"/>
    </row>
    <row r="185" customFormat="false" ht="15.75" hidden="false" customHeight="false" outlineLevel="0" collapsed="false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N185" s="44"/>
    </row>
    <row r="186" customFormat="false" ht="15.75" hidden="false" customHeight="false" outlineLevel="0" collapsed="false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N186" s="44"/>
    </row>
    <row r="187" customFormat="false" ht="15.75" hidden="false" customHeight="false" outlineLevel="0" collapsed="false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N187" s="44"/>
    </row>
    <row r="188" customFormat="false" ht="15.75" hidden="false" customHeight="false" outlineLevel="0" collapsed="false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N188" s="44"/>
    </row>
    <row r="189" customFormat="false" ht="15.75" hidden="false" customHeight="false" outlineLevel="0" collapsed="false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N189" s="44"/>
    </row>
    <row r="190" customFormat="false" ht="15.75" hidden="false" customHeight="false" outlineLevel="0" collapsed="false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N190" s="44"/>
    </row>
    <row r="191" customFormat="false" ht="15.75" hidden="false" customHeight="false" outlineLevel="0" collapsed="false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N191" s="44"/>
    </row>
    <row r="192" customFormat="false" ht="15.75" hidden="false" customHeight="false" outlineLevel="0" collapsed="false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N192" s="44"/>
    </row>
    <row r="193" customFormat="false" ht="15.75" hidden="false" customHeight="false" outlineLevel="0" collapsed="false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N193" s="44"/>
    </row>
    <row r="194" customFormat="false" ht="15.75" hidden="false" customHeight="false" outlineLevel="0" collapsed="false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N194" s="44"/>
    </row>
    <row r="195" customFormat="false" ht="15.75" hidden="false" customHeight="false" outlineLevel="0" collapsed="false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N195" s="44"/>
    </row>
    <row r="196" customFormat="false" ht="15.75" hidden="false" customHeight="false" outlineLevel="0" collapsed="false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N196" s="44"/>
    </row>
    <row r="197" customFormat="false" ht="15.75" hidden="false" customHeight="false" outlineLevel="0" collapsed="false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N197" s="44"/>
    </row>
    <row r="198" customFormat="false" ht="15.75" hidden="false" customHeight="false" outlineLevel="0" collapsed="false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N198" s="44"/>
    </row>
    <row r="199" customFormat="false" ht="15.75" hidden="false" customHeight="false" outlineLevel="0" collapsed="false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N199" s="44"/>
    </row>
    <row r="200" customFormat="false" ht="15.75" hidden="false" customHeight="false" outlineLevel="0" collapsed="false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N200" s="44"/>
    </row>
    <row r="201" customFormat="false" ht="15.75" hidden="false" customHeight="false" outlineLevel="0" collapsed="false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N201" s="44"/>
    </row>
    <row r="202" customFormat="false" ht="15.75" hidden="false" customHeight="false" outlineLevel="0" collapsed="false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N202" s="44"/>
    </row>
    <row r="203" customFormat="false" ht="15.75" hidden="false" customHeight="false" outlineLevel="0" collapsed="false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N203" s="44"/>
    </row>
    <row r="204" customFormat="false" ht="15.75" hidden="false" customHeight="false" outlineLevel="0" collapsed="false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N204" s="44"/>
    </row>
    <row r="205" customFormat="false" ht="15.75" hidden="false" customHeight="false" outlineLevel="0" collapsed="false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N205" s="44"/>
    </row>
    <row r="206" customFormat="false" ht="15.75" hidden="false" customHeight="false" outlineLevel="0" collapsed="false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N206" s="44"/>
    </row>
    <row r="207" customFormat="false" ht="15.75" hidden="false" customHeight="false" outlineLevel="0" collapsed="false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N207" s="44"/>
    </row>
    <row r="208" customFormat="false" ht="15.75" hidden="false" customHeight="false" outlineLevel="0" collapsed="false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N208" s="44"/>
    </row>
    <row r="209" customFormat="false" ht="15.75" hidden="false" customHeight="false" outlineLevel="0" collapsed="false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N209" s="44"/>
    </row>
    <row r="210" customFormat="false" ht="15.75" hidden="false" customHeight="false" outlineLevel="0" collapsed="false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N210" s="44"/>
    </row>
    <row r="211" customFormat="false" ht="15.75" hidden="false" customHeight="false" outlineLevel="0" collapsed="false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N211" s="44"/>
    </row>
    <row r="212" customFormat="false" ht="15.75" hidden="false" customHeight="false" outlineLevel="0" collapsed="false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N212" s="44"/>
    </row>
    <row r="213" customFormat="false" ht="15.75" hidden="false" customHeight="false" outlineLevel="0" collapsed="false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N213" s="44"/>
    </row>
    <row r="214" customFormat="false" ht="15.75" hidden="false" customHeight="false" outlineLevel="0" collapsed="false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N214" s="44"/>
    </row>
    <row r="215" customFormat="false" ht="15.75" hidden="false" customHeight="false" outlineLevel="0" collapsed="false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N215" s="44"/>
    </row>
    <row r="216" customFormat="false" ht="15.75" hidden="false" customHeight="false" outlineLevel="0" collapsed="false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N216" s="44"/>
    </row>
    <row r="217" customFormat="false" ht="15.75" hidden="false" customHeight="false" outlineLevel="0" collapsed="false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N217" s="44"/>
    </row>
    <row r="218" customFormat="false" ht="15.75" hidden="false" customHeight="false" outlineLevel="0" collapsed="false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N218" s="44"/>
    </row>
    <row r="219" customFormat="false" ht="15.75" hidden="false" customHeight="false" outlineLevel="0" collapsed="false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N219" s="44"/>
    </row>
    <row r="220" customFormat="false" ht="15.75" hidden="false" customHeight="false" outlineLevel="0" collapsed="false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N220" s="44"/>
    </row>
    <row r="221" customFormat="false" ht="15.75" hidden="false" customHeight="false" outlineLevel="0" collapsed="false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N221" s="44"/>
    </row>
    <row r="222" customFormat="false" ht="15.75" hidden="false" customHeight="false" outlineLevel="0" collapsed="false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N222" s="44"/>
    </row>
    <row r="223" customFormat="false" ht="15.75" hidden="false" customHeight="false" outlineLevel="0" collapsed="false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N223" s="44"/>
    </row>
    <row r="224" customFormat="false" ht="15.75" hidden="false" customHeight="false" outlineLevel="0" collapsed="false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N224" s="44"/>
    </row>
    <row r="225" customFormat="false" ht="15.75" hidden="false" customHeight="false" outlineLevel="0" collapsed="false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N225" s="44"/>
    </row>
    <row r="226" customFormat="false" ht="15.75" hidden="false" customHeight="false" outlineLevel="0" collapsed="false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N226" s="44"/>
    </row>
    <row r="227" customFormat="false" ht="15.75" hidden="false" customHeight="false" outlineLevel="0" collapsed="false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N227" s="44"/>
    </row>
    <row r="228" customFormat="false" ht="15.75" hidden="false" customHeight="false" outlineLevel="0" collapsed="false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N228" s="44"/>
    </row>
    <row r="229" customFormat="false" ht="15.75" hidden="false" customHeight="false" outlineLevel="0" collapsed="false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N229" s="44"/>
    </row>
    <row r="230" customFormat="false" ht="15.75" hidden="false" customHeight="false" outlineLevel="0" collapsed="false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N230" s="44"/>
    </row>
    <row r="231" customFormat="false" ht="15.75" hidden="false" customHeight="false" outlineLevel="0" collapsed="false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N231" s="44"/>
    </row>
    <row r="232" customFormat="false" ht="15.75" hidden="false" customHeight="false" outlineLevel="0" collapsed="false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N232" s="44"/>
    </row>
    <row r="233" customFormat="false" ht="15.75" hidden="false" customHeight="false" outlineLevel="0" collapsed="false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N233" s="44"/>
    </row>
    <row r="234" customFormat="false" ht="15.75" hidden="false" customHeight="false" outlineLevel="0" collapsed="false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N234" s="44"/>
    </row>
    <row r="235" customFormat="false" ht="15.75" hidden="false" customHeight="false" outlineLevel="0" collapsed="false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N235" s="44"/>
    </row>
    <row r="236" customFormat="false" ht="15.75" hidden="false" customHeight="false" outlineLevel="0" collapsed="false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N236" s="44"/>
    </row>
    <row r="237" customFormat="false" ht="15.75" hidden="false" customHeight="false" outlineLevel="0" collapsed="false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N237" s="44"/>
    </row>
    <row r="238" customFormat="false" ht="15.75" hidden="false" customHeight="false" outlineLevel="0" collapsed="false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N238" s="44"/>
    </row>
    <row r="239" customFormat="false" ht="15.75" hidden="false" customHeight="false" outlineLevel="0" collapsed="false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N239" s="44"/>
    </row>
    <row r="240" customFormat="false" ht="15.75" hidden="false" customHeight="false" outlineLevel="0" collapsed="false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N240" s="44"/>
    </row>
    <row r="241" customFormat="false" ht="15.75" hidden="false" customHeight="false" outlineLevel="0" collapsed="false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N241" s="44"/>
    </row>
    <row r="242" customFormat="false" ht="15.75" hidden="false" customHeight="false" outlineLevel="0" collapsed="false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N242" s="44"/>
    </row>
    <row r="243" customFormat="false" ht="15.75" hidden="false" customHeight="false" outlineLevel="0" collapsed="false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N243" s="44"/>
    </row>
    <row r="244" customFormat="false" ht="15.75" hidden="false" customHeight="false" outlineLevel="0" collapsed="false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N244" s="44"/>
    </row>
    <row r="245" customFormat="false" ht="15.75" hidden="false" customHeight="false" outlineLevel="0" collapsed="false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N245" s="44"/>
    </row>
    <row r="246" customFormat="false" ht="15.75" hidden="false" customHeight="false" outlineLevel="0" collapsed="false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N246" s="44"/>
    </row>
    <row r="247" customFormat="false" ht="15.75" hidden="false" customHeight="false" outlineLevel="0" collapsed="false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N247" s="44"/>
    </row>
    <row r="248" customFormat="false" ht="15.75" hidden="false" customHeight="false" outlineLevel="0" collapsed="false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N248" s="44"/>
    </row>
    <row r="249" customFormat="false" ht="15.75" hidden="false" customHeight="false" outlineLevel="0" collapsed="false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N249" s="44"/>
    </row>
    <row r="250" customFormat="false" ht="15.75" hidden="false" customHeight="false" outlineLevel="0" collapsed="false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N250" s="44"/>
    </row>
    <row r="251" customFormat="false" ht="15.75" hidden="false" customHeight="false" outlineLevel="0" collapsed="false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N251" s="44"/>
    </row>
    <row r="252" customFormat="false" ht="15.75" hidden="false" customHeight="false" outlineLevel="0" collapsed="false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N252" s="44"/>
    </row>
    <row r="253" customFormat="false" ht="15.75" hidden="false" customHeight="false" outlineLevel="0" collapsed="false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N253" s="44"/>
    </row>
    <row r="254" customFormat="false" ht="15.75" hidden="false" customHeight="false" outlineLevel="0" collapsed="false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N254" s="44"/>
    </row>
    <row r="255" customFormat="false" ht="15.75" hidden="false" customHeight="false" outlineLevel="0" collapsed="false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N255" s="44"/>
    </row>
    <row r="256" customFormat="false" ht="15.75" hidden="false" customHeight="false" outlineLevel="0" collapsed="false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N256" s="44"/>
    </row>
    <row r="257" customFormat="false" ht="15.75" hidden="false" customHeight="false" outlineLevel="0" collapsed="false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N257" s="44"/>
    </row>
    <row r="258" customFormat="false" ht="15.75" hidden="false" customHeight="false" outlineLevel="0" collapsed="false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N258" s="44"/>
    </row>
    <row r="259" customFormat="false" ht="15.75" hidden="false" customHeight="false" outlineLevel="0" collapsed="false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N259" s="44"/>
    </row>
    <row r="260" customFormat="false" ht="15.75" hidden="false" customHeight="false" outlineLevel="0" collapsed="false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N260" s="44"/>
    </row>
    <row r="261" customFormat="false" ht="15.75" hidden="false" customHeight="false" outlineLevel="0" collapsed="false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N261" s="44"/>
    </row>
    <row r="262" customFormat="false" ht="15.75" hidden="false" customHeight="false" outlineLevel="0" collapsed="false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N262" s="44"/>
    </row>
    <row r="263" customFormat="false" ht="15.75" hidden="false" customHeight="false" outlineLevel="0" collapsed="false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N263" s="44"/>
    </row>
    <row r="264" customFormat="false" ht="15.75" hidden="false" customHeight="false" outlineLevel="0" collapsed="false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N264" s="44"/>
    </row>
    <row r="265" customFormat="false" ht="15.75" hidden="false" customHeight="false" outlineLevel="0" collapsed="false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N265" s="44"/>
    </row>
    <row r="266" customFormat="false" ht="15.75" hidden="false" customHeight="false" outlineLevel="0" collapsed="false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N266" s="44"/>
    </row>
    <row r="267" customFormat="false" ht="15.75" hidden="false" customHeight="false" outlineLevel="0" collapsed="false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N267" s="44"/>
    </row>
    <row r="268" customFormat="false" ht="15.75" hidden="false" customHeight="false" outlineLevel="0" collapsed="false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N268" s="44"/>
    </row>
    <row r="269" customFormat="false" ht="15.75" hidden="false" customHeight="false" outlineLevel="0" collapsed="false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N269" s="44"/>
    </row>
    <row r="270" customFormat="false" ht="15.75" hidden="false" customHeight="false" outlineLevel="0" collapsed="false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N270" s="44"/>
    </row>
    <row r="271" customFormat="false" ht="15.75" hidden="false" customHeight="false" outlineLevel="0" collapsed="false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N271" s="44"/>
    </row>
    <row r="272" customFormat="false" ht="15.75" hidden="false" customHeight="false" outlineLevel="0" collapsed="false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N272" s="44"/>
    </row>
    <row r="273" customFormat="false" ht="15.75" hidden="false" customHeight="false" outlineLevel="0" collapsed="false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N273" s="44"/>
    </row>
    <row r="274" customFormat="false" ht="15.75" hidden="false" customHeight="false" outlineLevel="0" collapsed="false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N274" s="44"/>
    </row>
    <row r="275" customFormat="false" ht="15.75" hidden="false" customHeight="false" outlineLevel="0" collapsed="false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N275" s="44"/>
    </row>
    <row r="276" customFormat="false" ht="15.75" hidden="false" customHeight="false" outlineLevel="0" collapsed="false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N276" s="44"/>
    </row>
    <row r="277" customFormat="false" ht="15.75" hidden="false" customHeight="false" outlineLevel="0" collapsed="false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N277" s="44"/>
    </row>
    <row r="278" customFormat="false" ht="15.75" hidden="false" customHeight="false" outlineLevel="0" collapsed="false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N278" s="44"/>
    </row>
    <row r="279" customFormat="false" ht="15.75" hidden="false" customHeight="false" outlineLevel="0" collapsed="false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N279" s="44"/>
    </row>
    <row r="280" customFormat="false" ht="15.75" hidden="false" customHeight="false" outlineLevel="0" collapsed="false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N280" s="44"/>
    </row>
    <row r="281" customFormat="false" ht="15.75" hidden="false" customHeight="false" outlineLevel="0" collapsed="false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N281" s="44"/>
    </row>
    <row r="282" customFormat="false" ht="15.75" hidden="false" customHeight="false" outlineLevel="0" collapsed="false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N282" s="44"/>
    </row>
    <row r="283" customFormat="false" ht="15.75" hidden="false" customHeight="false" outlineLevel="0" collapsed="false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N283" s="44"/>
    </row>
    <row r="284" customFormat="false" ht="15.75" hidden="false" customHeight="false" outlineLevel="0" collapsed="false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N284" s="44"/>
    </row>
    <row r="285" customFormat="false" ht="15.75" hidden="false" customHeight="false" outlineLevel="0" collapsed="false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N285" s="44"/>
    </row>
    <row r="286" customFormat="false" ht="15.75" hidden="false" customHeight="false" outlineLevel="0" collapsed="false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N286" s="44"/>
    </row>
    <row r="287" customFormat="false" ht="15.75" hidden="false" customHeight="false" outlineLevel="0" collapsed="false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N287" s="44"/>
    </row>
    <row r="288" customFormat="false" ht="15.75" hidden="false" customHeight="false" outlineLevel="0" collapsed="false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N288" s="44"/>
    </row>
    <row r="289" customFormat="false" ht="15.75" hidden="false" customHeight="false" outlineLevel="0" collapsed="false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N289" s="44"/>
    </row>
    <row r="290" customFormat="false" ht="15.75" hidden="false" customHeight="false" outlineLevel="0" collapsed="false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N290" s="44"/>
    </row>
    <row r="291" customFormat="false" ht="15.75" hidden="false" customHeight="false" outlineLevel="0" collapsed="false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N291" s="44"/>
    </row>
    <row r="292" customFormat="false" ht="15.75" hidden="false" customHeight="false" outlineLevel="0" collapsed="false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N292" s="44"/>
    </row>
    <row r="293" customFormat="false" ht="15.75" hidden="false" customHeight="false" outlineLevel="0" collapsed="false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N293" s="44"/>
    </row>
    <row r="294" customFormat="false" ht="15.75" hidden="false" customHeight="false" outlineLevel="0" collapsed="false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N294" s="44"/>
    </row>
    <row r="295" customFormat="false" ht="15.75" hidden="false" customHeight="false" outlineLevel="0" collapsed="false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N295" s="44"/>
    </row>
    <row r="296" customFormat="false" ht="15.75" hidden="false" customHeight="false" outlineLevel="0" collapsed="false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N296" s="44"/>
    </row>
    <row r="297" customFormat="false" ht="15.75" hidden="false" customHeight="false" outlineLevel="0" collapsed="false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N297" s="44"/>
    </row>
    <row r="298" customFormat="false" ht="15.75" hidden="false" customHeight="false" outlineLevel="0" collapsed="false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N298" s="44"/>
    </row>
    <row r="299" customFormat="false" ht="15.75" hidden="false" customHeight="false" outlineLevel="0" collapsed="false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N299" s="44"/>
    </row>
    <row r="300" customFormat="false" ht="15.75" hidden="false" customHeight="false" outlineLevel="0" collapsed="false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N300" s="44"/>
    </row>
    <row r="301" customFormat="false" ht="15.75" hidden="false" customHeight="false" outlineLevel="0" collapsed="false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N301" s="44"/>
    </row>
    <row r="302" customFormat="false" ht="15.75" hidden="false" customHeight="false" outlineLevel="0" collapsed="false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N302" s="44"/>
    </row>
    <row r="303" customFormat="false" ht="15.75" hidden="false" customHeight="false" outlineLevel="0" collapsed="false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N303" s="44"/>
    </row>
    <row r="304" customFormat="false" ht="15.75" hidden="false" customHeight="false" outlineLevel="0" collapsed="false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N304" s="44"/>
    </row>
    <row r="305" customFormat="false" ht="15.75" hidden="false" customHeight="false" outlineLevel="0" collapsed="false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N305" s="44"/>
    </row>
    <row r="306" customFormat="false" ht="15.75" hidden="false" customHeight="false" outlineLevel="0" collapsed="false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N306" s="44"/>
    </row>
    <row r="307" customFormat="false" ht="15.75" hidden="false" customHeight="false" outlineLevel="0" collapsed="false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N307" s="44"/>
    </row>
    <row r="308" customFormat="false" ht="15.75" hidden="false" customHeight="false" outlineLevel="0" collapsed="false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N308" s="44"/>
    </row>
    <row r="309" customFormat="false" ht="15.75" hidden="false" customHeight="false" outlineLevel="0" collapsed="false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N309" s="44"/>
    </row>
    <row r="310" customFormat="false" ht="15.75" hidden="false" customHeight="false" outlineLevel="0" collapsed="false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N310" s="44"/>
    </row>
    <row r="311" customFormat="false" ht="15.75" hidden="false" customHeight="false" outlineLevel="0" collapsed="false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N311" s="44"/>
    </row>
    <row r="312" customFormat="false" ht="15.75" hidden="false" customHeight="false" outlineLevel="0" collapsed="false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N312" s="44"/>
    </row>
    <row r="313" customFormat="false" ht="15.75" hidden="false" customHeight="false" outlineLevel="0" collapsed="false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N313" s="44"/>
    </row>
    <row r="314" customFormat="false" ht="15.75" hidden="false" customHeight="false" outlineLevel="0" collapsed="false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N314" s="44"/>
    </row>
    <row r="315" customFormat="false" ht="15.75" hidden="false" customHeight="false" outlineLevel="0" collapsed="false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N315" s="44"/>
    </row>
    <row r="316" customFormat="false" ht="15.75" hidden="false" customHeight="false" outlineLevel="0" collapsed="false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N316" s="44"/>
    </row>
    <row r="317" customFormat="false" ht="15.75" hidden="false" customHeight="false" outlineLevel="0" collapsed="false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N317" s="44"/>
    </row>
    <row r="318" customFormat="false" ht="15.75" hidden="false" customHeight="false" outlineLevel="0" collapsed="false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N318" s="44"/>
    </row>
    <row r="319" customFormat="false" ht="15.75" hidden="false" customHeight="false" outlineLevel="0" collapsed="false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N319" s="44"/>
    </row>
    <row r="320" customFormat="false" ht="15.75" hidden="false" customHeight="false" outlineLevel="0" collapsed="false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N320" s="44"/>
    </row>
    <row r="321" customFormat="false" ht="15.75" hidden="false" customHeight="false" outlineLevel="0" collapsed="false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N321" s="44"/>
    </row>
    <row r="322" customFormat="false" ht="15.75" hidden="false" customHeight="false" outlineLevel="0" collapsed="false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N322" s="44"/>
    </row>
    <row r="323" customFormat="false" ht="15.75" hidden="false" customHeight="false" outlineLevel="0" collapsed="false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N323" s="44"/>
    </row>
    <row r="324" customFormat="false" ht="15.75" hidden="false" customHeight="false" outlineLevel="0" collapsed="false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N324" s="44"/>
    </row>
    <row r="325" customFormat="false" ht="15.75" hidden="false" customHeight="false" outlineLevel="0" collapsed="false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N325" s="44"/>
    </row>
    <row r="326" customFormat="false" ht="15.75" hidden="false" customHeight="false" outlineLevel="0" collapsed="false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N326" s="44"/>
    </row>
    <row r="327" customFormat="false" ht="15.75" hidden="false" customHeight="false" outlineLevel="0" collapsed="false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N327" s="44"/>
    </row>
    <row r="328" customFormat="false" ht="15.75" hidden="false" customHeight="false" outlineLevel="0" collapsed="false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N328" s="44"/>
    </row>
    <row r="329" customFormat="false" ht="15.75" hidden="false" customHeight="false" outlineLevel="0" collapsed="false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N329" s="44"/>
    </row>
    <row r="330" customFormat="false" ht="15.75" hidden="false" customHeight="false" outlineLevel="0" collapsed="false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N330" s="44"/>
    </row>
    <row r="331" customFormat="false" ht="15.75" hidden="false" customHeight="false" outlineLevel="0" collapsed="false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N331" s="44"/>
    </row>
    <row r="332" customFormat="false" ht="15.75" hidden="false" customHeight="false" outlineLevel="0" collapsed="false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N332" s="44"/>
    </row>
    <row r="333" customFormat="false" ht="15.75" hidden="false" customHeight="false" outlineLevel="0" collapsed="false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N333" s="44"/>
    </row>
    <row r="334" customFormat="false" ht="15.75" hidden="false" customHeight="false" outlineLevel="0" collapsed="false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N334" s="44"/>
    </row>
    <row r="335" customFormat="false" ht="15.75" hidden="false" customHeight="false" outlineLevel="0" collapsed="false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N335" s="44"/>
    </row>
    <row r="336" customFormat="false" ht="15.75" hidden="false" customHeight="false" outlineLevel="0" collapsed="false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N336" s="44"/>
    </row>
    <row r="337" customFormat="false" ht="15.75" hidden="false" customHeight="false" outlineLevel="0" collapsed="false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N337" s="44"/>
    </row>
    <row r="338" customFormat="false" ht="15.75" hidden="false" customHeight="false" outlineLevel="0" collapsed="false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N338" s="44"/>
    </row>
    <row r="339" customFormat="false" ht="15.75" hidden="false" customHeight="false" outlineLevel="0" collapsed="false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N339" s="44"/>
    </row>
    <row r="340" customFormat="false" ht="15.75" hidden="false" customHeight="false" outlineLevel="0" collapsed="false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N340" s="44"/>
    </row>
    <row r="341" customFormat="false" ht="15.75" hidden="false" customHeight="false" outlineLevel="0" collapsed="false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N341" s="44"/>
    </row>
    <row r="342" customFormat="false" ht="15.75" hidden="false" customHeight="false" outlineLevel="0" collapsed="false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N342" s="44"/>
    </row>
    <row r="343" customFormat="false" ht="15.75" hidden="false" customHeight="false" outlineLevel="0" collapsed="false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N343" s="44"/>
    </row>
    <row r="344" customFormat="false" ht="15.75" hidden="false" customHeight="false" outlineLevel="0" collapsed="false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N344" s="44"/>
    </row>
    <row r="345" customFormat="false" ht="15.75" hidden="false" customHeight="false" outlineLevel="0" collapsed="false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N345" s="44"/>
    </row>
    <row r="346" customFormat="false" ht="15.75" hidden="false" customHeight="false" outlineLevel="0" collapsed="false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N346" s="44"/>
    </row>
    <row r="347" customFormat="false" ht="15.75" hidden="false" customHeight="false" outlineLevel="0" collapsed="false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N347" s="44"/>
    </row>
    <row r="348" customFormat="false" ht="15.75" hidden="false" customHeight="false" outlineLevel="0" collapsed="false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N348" s="44"/>
    </row>
    <row r="349" customFormat="false" ht="15.75" hidden="false" customHeight="false" outlineLevel="0" collapsed="false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N349" s="44"/>
    </row>
    <row r="350" customFormat="false" ht="15.75" hidden="false" customHeight="false" outlineLevel="0" collapsed="false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N350" s="44"/>
    </row>
    <row r="351" customFormat="false" ht="15.75" hidden="false" customHeight="false" outlineLevel="0" collapsed="false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N351" s="44"/>
    </row>
    <row r="352" customFormat="false" ht="15.75" hidden="false" customHeight="false" outlineLevel="0" collapsed="false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N352" s="44"/>
    </row>
    <row r="353" customFormat="false" ht="15.75" hidden="false" customHeight="false" outlineLevel="0" collapsed="false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N353" s="44"/>
    </row>
    <row r="354" customFormat="false" ht="15.75" hidden="false" customHeight="false" outlineLevel="0" collapsed="false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N354" s="44"/>
    </row>
    <row r="355" customFormat="false" ht="15.75" hidden="false" customHeight="false" outlineLevel="0" collapsed="false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N355" s="44"/>
    </row>
    <row r="356" customFormat="false" ht="15.75" hidden="false" customHeight="false" outlineLevel="0" collapsed="false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N356" s="44"/>
    </row>
    <row r="357" customFormat="false" ht="15.75" hidden="false" customHeight="false" outlineLevel="0" collapsed="false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N357" s="44"/>
    </row>
    <row r="358" customFormat="false" ht="15.75" hidden="false" customHeight="false" outlineLevel="0" collapsed="false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N358" s="44"/>
    </row>
    <row r="359" customFormat="false" ht="15.75" hidden="false" customHeight="false" outlineLevel="0" collapsed="false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N359" s="44"/>
    </row>
    <row r="360" customFormat="false" ht="15.75" hidden="false" customHeight="false" outlineLevel="0" collapsed="false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N360" s="44"/>
    </row>
    <row r="361" customFormat="false" ht="15.75" hidden="false" customHeight="false" outlineLevel="0" collapsed="false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N361" s="44"/>
    </row>
    <row r="362" customFormat="false" ht="15.75" hidden="false" customHeight="false" outlineLevel="0" collapsed="false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N362" s="44"/>
    </row>
    <row r="363" customFormat="false" ht="15.75" hidden="false" customHeight="false" outlineLevel="0" collapsed="false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N363" s="44"/>
    </row>
    <row r="364" customFormat="false" ht="15.75" hidden="false" customHeight="false" outlineLevel="0" collapsed="false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N364" s="44"/>
    </row>
    <row r="365" customFormat="false" ht="15.75" hidden="false" customHeight="false" outlineLevel="0" collapsed="false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N365" s="44"/>
    </row>
    <row r="366" customFormat="false" ht="15.75" hidden="false" customHeight="false" outlineLevel="0" collapsed="false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N366" s="44"/>
    </row>
    <row r="367" customFormat="false" ht="15.75" hidden="false" customHeight="false" outlineLevel="0" collapsed="false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N367" s="44"/>
    </row>
    <row r="368" customFormat="false" ht="15.75" hidden="false" customHeight="false" outlineLevel="0" collapsed="false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N368" s="44"/>
    </row>
    <row r="369" customFormat="false" ht="15.75" hidden="false" customHeight="false" outlineLevel="0" collapsed="false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N369" s="44"/>
    </row>
    <row r="370" customFormat="false" ht="15.75" hidden="false" customHeight="false" outlineLevel="0" collapsed="false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N370" s="44"/>
    </row>
    <row r="371" customFormat="false" ht="15.75" hidden="false" customHeight="false" outlineLevel="0" collapsed="false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N371" s="44"/>
    </row>
    <row r="372" customFormat="false" ht="15.75" hidden="false" customHeight="false" outlineLevel="0" collapsed="false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N372" s="44"/>
    </row>
    <row r="373" customFormat="false" ht="15.75" hidden="false" customHeight="false" outlineLevel="0" collapsed="false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N373" s="44"/>
    </row>
    <row r="374" customFormat="false" ht="15.75" hidden="false" customHeight="false" outlineLevel="0" collapsed="false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N374" s="44"/>
    </row>
    <row r="375" customFormat="false" ht="15.75" hidden="false" customHeight="false" outlineLevel="0" collapsed="false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N375" s="44"/>
    </row>
    <row r="376" customFormat="false" ht="15.75" hidden="false" customHeight="false" outlineLevel="0" collapsed="false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N376" s="44"/>
    </row>
    <row r="377" customFormat="false" ht="15.75" hidden="false" customHeight="false" outlineLevel="0" collapsed="false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N377" s="44"/>
    </row>
    <row r="378" customFormat="false" ht="15.75" hidden="false" customHeight="false" outlineLevel="0" collapsed="false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N378" s="44"/>
    </row>
    <row r="379" customFormat="false" ht="15.75" hidden="false" customHeight="false" outlineLevel="0" collapsed="false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N379" s="44"/>
    </row>
    <row r="380" customFormat="false" ht="15.75" hidden="false" customHeight="false" outlineLevel="0" collapsed="false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N380" s="44"/>
    </row>
    <row r="381" customFormat="false" ht="15.75" hidden="false" customHeight="false" outlineLevel="0" collapsed="false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N381" s="44"/>
    </row>
    <row r="382" customFormat="false" ht="15.75" hidden="false" customHeight="false" outlineLevel="0" collapsed="false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N382" s="44"/>
    </row>
    <row r="383" customFormat="false" ht="15.75" hidden="false" customHeight="false" outlineLevel="0" collapsed="false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N383" s="44"/>
    </row>
    <row r="384" customFormat="false" ht="15.75" hidden="false" customHeight="false" outlineLevel="0" collapsed="false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N384" s="44"/>
    </row>
    <row r="385" customFormat="false" ht="15.75" hidden="false" customHeight="false" outlineLevel="0" collapsed="false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N385" s="44"/>
    </row>
    <row r="386" customFormat="false" ht="15.75" hidden="false" customHeight="false" outlineLevel="0" collapsed="false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N386" s="44"/>
    </row>
    <row r="387" customFormat="false" ht="15.75" hidden="false" customHeight="false" outlineLevel="0" collapsed="false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N387" s="44"/>
    </row>
    <row r="388" customFormat="false" ht="15.75" hidden="false" customHeight="false" outlineLevel="0" collapsed="false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N388" s="44"/>
    </row>
    <row r="389" customFormat="false" ht="15.75" hidden="false" customHeight="false" outlineLevel="0" collapsed="false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N389" s="44"/>
    </row>
    <row r="390" customFormat="false" ht="15.75" hidden="false" customHeight="false" outlineLevel="0" collapsed="false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N390" s="44"/>
    </row>
    <row r="391" customFormat="false" ht="15.75" hidden="false" customHeight="false" outlineLevel="0" collapsed="false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N391" s="44"/>
    </row>
    <row r="392" customFormat="false" ht="15.75" hidden="false" customHeight="false" outlineLevel="0" collapsed="false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N392" s="44"/>
    </row>
    <row r="393" customFormat="false" ht="15.75" hidden="false" customHeight="false" outlineLevel="0" collapsed="false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N393" s="44"/>
    </row>
    <row r="394" customFormat="false" ht="15.75" hidden="false" customHeight="false" outlineLevel="0" collapsed="false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N394" s="44"/>
    </row>
    <row r="395" customFormat="false" ht="15.75" hidden="false" customHeight="false" outlineLevel="0" collapsed="false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N395" s="44"/>
    </row>
    <row r="396" customFormat="false" ht="15.75" hidden="false" customHeight="false" outlineLevel="0" collapsed="false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N396" s="44"/>
    </row>
    <row r="397" customFormat="false" ht="15.75" hidden="false" customHeight="false" outlineLevel="0" collapsed="false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N397" s="44"/>
    </row>
    <row r="398" customFormat="false" ht="15.75" hidden="false" customHeight="false" outlineLevel="0" collapsed="false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N398" s="44"/>
    </row>
    <row r="399" customFormat="false" ht="15.75" hidden="false" customHeight="false" outlineLevel="0" collapsed="false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N399" s="44"/>
    </row>
    <row r="400" customFormat="false" ht="15.75" hidden="false" customHeight="false" outlineLevel="0" collapsed="false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N400" s="44"/>
    </row>
    <row r="401" customFormat="false" ht="15.75" hidden="false" customHeight="false" outlineLevel="0" collapsed="false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N401" s="44"/>
    </row>
    <row r="402" customFormat="false" ht="15.75" hidden="false" customHeight="false" outlineLevel="0" collapsed="false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N402" s="44"/>
    </row>
    <row r="403" customFormat="false" ht="15.75" hidden="false" customHeight="false" outlineLevel="0" collapsed="false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N403" s="44"/>
    </row>
    <row r="404" customFormat="false" ht="15.75" hidden="false" customHeight="false" outlineLevel="0" collapsed="false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N404" s="44"/>
    </row>
    <row r="405" customFormat="false" ht="15.75" hidden="false" customHeight="false" outlineLevel="0" collapsed="false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N405" s="44"/>
    </row>
    <row r="406" customFormat="false" ht="15.75" hidden="false" customHeight="false" outlineLevel="0" collapsed="false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N406" s="44"/>
    </row>
    <row r="407" customFormat="false" ht="15.75" hidden="false" customHeight="false" outlineLevel="0" collapsed="false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N407" s="44"/>
    </row>
    <row r="408" customFormat="false" ht="15.75" hidden="false" customHeight="false" outlineLevel="0" collapsed="false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N408" s="44"/>
    </row>
    <row r="409" customFormat="false" ht="15.75" hidden="false" customHeight="false" outlineLevel="0" collapsed="false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N409" s="44"/>
    </row>
    <row r="410" customFormat="false" ht="15.75" hidden="false" customHeight="false" outlineLevel="0" collapsed="false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N410" s="44"/>
    </row>
    <row r="411" customFormat="false" ht="15.75" hidden="false" customHeight="false" outlineLevel="0" collapsed="false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N411" s="44"/>
    </row>
    <row r="412" customFormat="false" ht="15.75" hidden="false" customHeight="false" outlineLevel="0" collapsed="false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N412" s="44"/>
    </row>
    <row r="413" customFormat="false" ht="15.75" hidden="false" customHeight="false" outlineLevel="0" collapsed="false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N413" s="44"/>
    </row>
    <row r="414" customFormat="false" ht="15.75" hidden="false" customHeight="false" outlineLevel="0" collapsed="false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N414" s="44"/>
    </row>
    <row r="415" customFormat="false" ht="15.75" hidden="false" customHeight="false" outlineLevel="0" collapsed="false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N415" s="44"/>
    </row>
    <row r="416" customFormat="false" ht="15.75" hidden="false" customHeight="false" outlineLevel="0" collapsed="false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N416" s="44"/>
    </row>
    <row r="417" customFormat="false" ht="15.75" hidden="false" customHeight="false" outlineLevel="0" collapsed="false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N417" s="44"/>
    </row>
    <row r="418" customFormat="false" ht="15.75" hidden="false" customHeight="false" outlineLevel="0" collapsed="false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N418" s="44"/>
    </row>
    <row r="419" customFormat="false" ht="15.75" hidden="false" customHeight="false" outlineLevel="0" collapsed="false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N419" s="44"/>
    </row>
    <row r="420" customFormat="false" ht="15.75" hidden="false" customHeight="false" outlineLevel="0" collapsed="false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N420" s="44"/>
    </row>
    <row r="421" customFormat="false" ht="15.75" hidden="false" customHeight="false" outlineLevel="0" collapsed="false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N421" s="44"/>
    </row>
    <row r="422" customFormat="false" ht="15.75" hidden="false" customHeight="false" outlineLevel="0" collapsed="false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N422" s="44"/>
    </row>
    <row r="423" customFormat="false" ht="15.75" hidden="false" customHeight="false" outlineLevel="0" collapsed="false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N423" s="44"/>
    </row>
    <row r="424" customFormat="false" ht="15.75" hidden="false" customHeight="false" outlineLevel="0" collapsed="false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N424" s="44"/>
    </row>
    <row r="425" customFormat="false" ht="15.75" hidden="false" customHeight="false" outlineLevel="0" collapsed="false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N425" s="44"/>
    </row>
    <row r="426" customFormat="false" ht="15.75" hidden="false" customHeight="false" outlineLevel="0" collapsed="false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N426" s="44"/>
    </row>
    <row r="427" customFormat="false" ht="15.75" hidden="false" customHeight="false" outlineLevel="0" collapsed="false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N427" s="44"/>
    </row>
    <row r="428" customFormat="false" ht="15.75" hidden="false" customHeight="false" outlineLevel="0" collapsed="false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N428" s="44"/>
    </row>
    <row r="429" customFormat="false" ht="15.75" hidden="false" customHeight="false" outlineLevel="0" collapsed="false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N429" s="44"/>
    </row>
    <row r="430" customFormat="false" ht="15.75" hidden="false" customHeight="false" outlineLevel="0" collapsed="false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N430" s="44"/>
    </row>
    <row r="431" customFormat="false" ht="15.75" hidden="false" customHeight="false" outlineLevel="0" collapsed="false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N431" s="44"/>
    </row>
    <row r="432" customFormat="false" ht="15.75" hidden="false" customHeight="false" outlineLevel="0" collapsed="false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N432" s="44"/>
    </row>
    <row r="433" customFormat="false" ht="15.75" hidden="false" customHeight="false" outlineLevel="0" collapsed="false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N433" s="44"/>
    </row>
    <row r="434" customFormat="false" ht="15.75" hidden="false" customHeight="false" outlineLevel="0" collapsed="false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N434" s="44"/>
    </row>
    <row r="435" customFormat="false" ht="15.75" hidden="false" customHeight="false" outlineLevel="0" collapsed="false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N435" s="44"/>
    </row>
    <row r="436" customFormat="false" ht="15.75" hidden="false" customHeight="false" outlineLevel="0" collapsed="false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N436" s="44"/>
    </row>
    <row r="437" customFormat="false" ht="15.75" hidden="false" customHeight="false" outlineLevel="0" collapsed="false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N437" s="44"/>
    </row>
    <row r="438" customFormat="false" ht="15.75" hidden="false" customHeight="false" outlineLevel="0" collapsed="false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N438" s="44"/>
    </row>
    <row r="439" customFormat="false" ht="15.75" hidden="false" customHeight="false" outlineLevel="0" collapsed="false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N439" s="44"/>
    </row>
    <row r="440" customFormat="false" ht="15.75" hidden="false" customHeight="false" outlineLevel="0" collapsed="false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N440" s="44"/>
    </row>
    <row r="441" customFormat="false" ht="15.75" hidden="false" customHeight="false" outlineLevel="0" collapsed="false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N441" s="44"/>
    </row>
    <row r="442" customFormat="false" ht="15.75" hidden="false" customHeight="false" outlineLevel="0" collapsed="false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N442" s="44"/>
    </row>
    <row r="443" customFormat="false" ht="15.75" hidden="false" customHeight="false" outlineLevel="0" collapsed="false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N443" s="44"/>
    </row>
    <row r="444" customFormat="false" ht="15.75" hidden="false" customHeight="false" outlineLevel="0" collapsed="false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N444" s="44"/>
    </row>
    <row r="445" customFormat="false" ht="15.75" hidden="false" customHeight="false" outlineLevel="0" collapsed="false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N445" s="44"/>
    </row>
    <row r="446" customFormat="false" ht="15.75" hidden="false" customHeight="false" outlineLevel="0" collapsed="false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N446" s="44"/>
    </row>
    <row r="447" customFormat="false" ht="15.75" hidden="false" customHeight="false" outlineLevel="0" collapsed="false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N447" s="44"/>
    </row>
    <row r="448" customFormat="false" ht="15.75" hidden="false" customHeight="false" outlineLevel="0" collapsed="false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N448" s="44"/>
    </row>
    <row r="449" customFormat="false" ht="15.75" hidden="false" customHeight="false" outlineLevel="0" collapsed="false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N449" s="44"/>
    </row>
    <row r="450" customFormat="false" ht="15.75" hidden="false" customHeight="false" outlineLevel="0" collapsed="false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N450" s="44"/>
    </row>
    <row r="451" customFormat="false" ht="15.75" hidden="false" customHeight="false" outlineLevel="0" collapsed="false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N451" s="44"/>
    </row>
    <row r="452" customFormat="false" ht="15.75" hidden="false" customHeight="false" outlineLevel="0" collapsed="false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N452" s="44"/>
    </row>
    <row r="453" customFormat="false" ht="15.75" hidden="false" customHeight="false" outlineLevel="0" collapsed="false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N453" s="44"/>
    </row>
    <row r="454" customFormat="false" ht="15.75" hidden="false" customHeight="false" outlineLevel="0" collapsed="false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N454" s="44"/>
    </row>
    <row r="455" customFormat="false" ht="15.75" hidden="false" customHeight="false" outlineLevel="0" collapsed="false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N455" s="44"/>
    </row>
    <row r="456" customFormat="false" ht="15.75" hidden="false" customHeight="false" outlineLevel="0" collapsed="false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N456" s="44"/>
    </row>
    <row r="457" customFormat="false" ht="15.75" hidden="false" customHeight="false" outlineLevel="0" collapsed="false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N457" s="44"/>
    </row>
    <row r="458" customFormat="false" ht="15.75" hidden="false" customHeight="false" outlineLevel="0" collapsed="false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N458" s="44"/>
    </row>
    <row r="459" customFormat="false" ht="15.75" hidden="false" customHeight="false" outlineLevel="0" collapsed="false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N459" s="44"/>
    </row>
    <row r="460" customFormat="false" ht="15.75" hidden="false" customHeight="false" outlineLevel="0" collapsed="false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N460" s="44"/>
    </row>
    <row r="461" customFormat="false" ht="15.75" hidden="false" customHeight="false" outlineLevel="0" collapsed="false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N461" s="44"/>
    </row>
    <row r="462" customFormat="false" ht="15.75" hidden="false" customHeight="false" outlineLevel="0" collapsed="false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N462" s="44"/>
    </row>
    <row r="463" customFormat="false" ht="15.75" hidden="false" customHeight="false" outlineLevel="0" collapsed="false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N463" s="44"/>
    </row>
    <row r="464" customFormat="false" ht="15.75" hidden="false" customHeight="false" outlineLevel="0" collapsed="false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N464" s="44"/>
    </row>
    <row r="465" customFormat="false" ht="15.75" hidden="false" customHeight="false" outlineLevel="0" collapsed="false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N465" s="44"/>
    </row>
    <row r="466" customFormat="false" ht="15.75" hidden="false" customHeight="false" outlineLevel="0" collapsed="false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N466" s="44"/>
    </row>
    <row r="467" customFormat="false" ht="15.75" hidden="false" customHeight="false" outlineLevel="0" collapsed="false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N467" s="44"/>
    </row>
    <row r="468" customFormat="false" ht="15.75" hidden="false" customHeight="false" outlineLevel="0" collapsed="false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N468" s="44"/>
    </row>
    <row r="469" customFormat="false" ht="15.75" hidden="false" customHeight="false" outlineLevel="0" collapsed="false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N469" s="44"/>
    </row>
    <row r="470" customFormat="false" ht="15.75" hidden="false" customHeight="false" outlineLevel="0" collapsed="false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N470" s="44"/>
    </row>
    <row r="471" customFormat="false" ht="15.75" hidden="false" customHeight="false" outlineLevel="0" collapsed="false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N471" s="44"/>
    </row>
    <row r="472" customFormat="false" ht="15.75" hidden="false" customHeight="false" outlineLevel="0" collapsed="false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N472" s="44"/>
    </row>
    <row r="473" customFormat="false" ht="15.75" hidden="false" customHeight="false" outlineLevel="0" collapsed="false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N473" s="44"/>
    </row>
    <row r="474" customFormat="false" ht="15.75" hidden="false" customHeight="false" outlineLevel="0" collapsed="false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N474" s="44"/>
    </row>
    <row r="475" customFormat="false" ht="15.75" hidden="false" customHeight="false" outlineLevel="0" collapsed="false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N475" s="44"/>
    </row>
    <row r="476" customFormat="false" ht="15.75" hidden="false" customHeight="false" outlineLevel="0" collapsed="false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N476" s="44"/>
    </row>
    <row r="477" customFormat="false" ht="15.75" hidden="false" customHeight="false" outlineLevel="0" collapsed="false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N477" s="44"/>
    </row>
    <row r="478" customFormat="false" ht="15.75" hidden="false" customHeight="false" outlineLevel="0" collapsed="false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N478" s="44"/>
    </row>
    <row r="479" customFormat="false" ht="15.75" hidden="false" customHeight="false" outlineLevel="0" collapsed="false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N479" s="44"/>
    </row>
    <row r="480" customFormat="false" ht="15.75" hidden="false" customHeight="false" outlineLevel="0" collapsed="false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N480" s="44"/>
    </row>
    <row r="481" customFormat="false" ht="15.75" hidden="false" customHeight="false" outlineLevel="0" collapsed="false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N481" s="44"/>
    </row>
    <row r="482" customFormat="false" ht="15.75" hidden="false" customHeight="false" outlineLevel="0" collapsed="false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N482" s="44"/>
    </row>
    <row r="483" customFormat="false" ht="15.75" hidden="false" customHeight="false" outlineLevel="0" collapsed="false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N483" s="44"/>
    </row>
    <row r="484" customFormat="false" ht="15.75" hidden="false" customHeight="false" outlineLevel="0" collapsed="false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N484" s="44"/>
    </row>
    <row r="485" customFormat="false" ht="15.75" hidden="false" customHeight="false" outlineLevel="0" collapsed="false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N485" s="44"/>
    </row>
    <row r="486" customFormat="false" ht="15.75" hidden="false" customHeight="false" outlineLevel="0" collapsed="false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N486" s="44"/>
    </row>
    <row r="487" customFormat="false" ht="15.75" hidden="false" customHeight="false" outlineLevel="0" collapsed="false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N487" s="44"/>
    </row>
    <row r="488" customFormat="false" ht="15.75" hidden="false" customHeight="false" outlineLevel="0" collapsed="false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N488" s="44"/>
    </row>
    <row r="489" customFormat="false" ht="15.75" hidden="false" customHeight="false" outlineLevel="0" collapsed="false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N489" s="44"/>
    </row>
    <row r="490" customFormat="false" ht="15.75" hidden="false" customHeight="false" outlineLevel="0" collapsed="false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N490" s="44"/>
    </row>
    <row r="491" customFormat="false" ht="15.75" hidden="false" customHeight="false" outlineLevel="0" collapsed="false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N491" s="44"/>
    </row>
    <row r="492" customFormat="false" ht="15.75" hidden="false" customHeight="false" outlineLevel="0" collapsed="false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N492" s="44"/>
    </row>
    <row r="493" customFormat="false" ht="15.75" hidden="false" customHeight="false" outlineLevel="0" collapsed="false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N493" s="44"/>
    </row>
    <row r="494" customFormat="false" ht="15.75" hidden="false" customHeight="false" outlineLevel="0" collapsed="false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N494" s="44"/>
    </row>
    <row r="495" customFormat="false" ht="15.75" hidden="false" customHeight="false" outlineLevel="0" collapsed="false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N495" s="44"/>
    </row>
    <row r="496" customFormat="false" ht="15.75" hidden="false" customHeight="false" outlineLevel="0" collapsed="false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N496" s="44"/>
    </row>
    <row r="497" customFormat="false" ht="15.75" hidden="false" customHeight="false" outlineLevel="0" collapsed="false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N497" s="44"/>
    </row>
    <row r="498" customFormat="false" ht="15.75" hidden="false" customHeight="false" outlineLevel="0" collapsed="false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N498" s="44"/>
    </row>
    <row r="499" customFormat="false" ht="15.75" hidden="false" customHeight="false" outlineLevel="0" collapsed="false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N499" s="44"/>
    </row>
    <row r="500" customFormat="false" ht="15.75" hidden="false" customHeight="false" outlineLevel="0" collapsed="false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N500" s="44"/>
    </row>
    <row r="501" customFormat="false" ht="15.75" hidden="false" customHeight="false" outlineLevel="0" collapsed="false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N501" s="44"/>
    </row>
    <row r="502" customFormat="false" ht="15.75" hidden="false" customHeight="false" outlineLevel="0" collapsed="false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N502" s="44"/>
    </row>
    <row r="503" customFormat="false" ht="15.75" hidden="false" customHeight="false" outlineLevel="0" collapsed="false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N503" s="44"/>
    </row>
    <row r="504" customFormat="false" ht="15.75" hidden="false" customHeight="false" outlineLevel="0" collapsed="false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N504" s="44"/>
    </row>
    <row r="505" customFormat="false" ht="15.75" hidden="false" customHeight="false" outlineLevel="0" collapsed="false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N505" s="44"/>
    </row>
    <row r="506" customFormat="false" ht="15.75" hidden="false" customHeight="false" outlineLevel="0" collapsed="false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N506" s="44"/>
    </row>
    <row r="507" customFormat="false" ht="15.75" hidden="false" customHeight="false" outlineLevel="0" collapsed="false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N507" s="44"/>
    </row>
    <row r="508" customFormat="false" ht="15.75" hidden="false" customHeight="false" outlineLevel="0" collapsed="false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N508" s="44"/>
    </row>
    <row r="509" customFormat="false" ht="15.75" hidden="false" customHeight="false" outlineLevel="0" collapsed="false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N509" s="44"/>
    </row>
    <row r="510" customFormat="false" ht="15.75" hidden="false" customHeight="false" outlineLevel="0" collapsed="false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N510" s="44"/>
    </row>
    <row r="511" customFormat="false" ht="15.75" hidden="false" customHeight="false" outlineLevel="0" collapsed="false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N511" s="44"/>
    </row>
    <row r="512" customFormat="false" ht="15.75" hidden="false" customHeight="false" outlineLevel="0" collapsed="false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N512" s="44"/>
    </row>
    <row r="513" customFormat="false" ht="15.75" hidden="false" customHeight="false" outlineLevel="0" collapsed="false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N513" s="44"/>
    </row>
    <row r="514" customFormat="false" ht="15.75" hidden="false" customHeight="false" outlineLevel="0" collapsed="false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N514" s="44"/>
    </row>
    <row r="515" customFormat="false" ht="15.75" hidden="false" customHeight="false" outlineLevel="0" collapsed="false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N515" s="44"/>
    </row>
    <row r="516" customFormat="false" ht="15.75" hidden="false" customHeight="false" outlineLevel="0" collapsed="false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N516" s="44"/>
    </row>
    <row r="517" customFormat="false" ht="15.75" hidden="false" customHeight="false" outlineLevel="0" collapsed="false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N517" s="44"/>
    </row>
    <row r="518" customFormat="false" ht="15.75" hidden="false" customHeight="false" outlineLevel="0" collapsed="false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N518" s="44"/>
    </row>
    <row r="519" customFormat="false" ht="15.75" hidden="false" customHeight="false" outlineLevel="0" collapsed="false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N519" s="44"/>
    </row>
    <row r="520" customFormat="false" ht="15.75" hidden="false" customHeight="false" outlineLevel="0" collapsed="false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N520" s="44"/>
    </row>
    <row r="521" customFormat="false" ht="15.75" hidden="false" customHeight="false" outlineLevel="0" collapsed="false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N521" s="44"/>
    </row>
    <row r="522" customFormat="false" ht="15.75" hidden="false" customHeight="false" outlineLevel="0" collapsed="false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N522" s="44"/>
    </row>
    <row r="523" customFormat="false" ht="15.75" hidden="false" customHeight="false" outlineLevel="0" collapsed="false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N523" s="44"/>
    </row>
    <row r="524" customFormat="false" ht="15.75" hidden="false" customHeight="false" outlineLevel="0" collapsed="false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N524" s="44"/>
    </row>
    <row r="525" customFormat="false" ht="15.75" hidden="false" customHeight="false" outlineLevel="0" collapsed="false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N525" s="44"/>
    </row>
    <row r="526" customFormat="false" ht="15.75" hidden="false" customHeight="false" outlineLevel="0" collapsed="false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N526" s="44"/>
    </row>
    <row r="527" customFormat="false" ht="15.75" hidden="false" customHeight="false" outlineLevel="0" collapsed="false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N527" s="44"/>
    </row>
    <row r="528" customFormat="false" ht="15.75" hidden="false" customHeight="false" outlineLevel="0" collapsed="false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N528" s="44"/>
    </row>
    <row r="529" customFormat="false" ht="15.75" hidden="false" customHeight="false" outlineLevel="0" collapsed="false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N529" s="44"/>
    </row>
    <row r="530" customFormat="false" ht="15.75" hidden="false" customHeight="false" outlineLevel="0" collapsed="false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N530" s="44"/>
    </row>
    <row r="531" customFormat="false" ht="15.75" hidden="false" customHeight="false" outlineLevel="0" collapsed="false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N531" s="44"/>
    </row>
    <row r="532" customFormat="false" ht="15.75" hidden="false" customHeight="false" outlineLevel="0" collapsed="false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N532" s="44"/>
    </row>
    <row r="533" customFormat="false" ht="15.75" hidden="false" customHeight="false" outlineLevel="0" collapsed="false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N533" s="44"/>
    </row>
    <row r="534" customFormat="false" ht="15.75" hidden="false" customHeight="false" outlineLevel="0" collapsed="false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N534" s="44"/>
    </row>
    <row r="535" customFormat="false" ht="15.75" hidden="false" customHeight="false" outlineLevel="0" collapsed="false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N535" s="44"/>
    </row>
    <row r="536" customFormat="false" ht="15.75" hidden="false" customHeight="false" outlineLevel="0" collapsed="false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N536" s="44"/>
    </row>
    <row r="537" customFormat="false" ht="15.75" hidden="false" customHeight="false" outlineLevel="0" collapsed="false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N537" s="44"/>
    </row>
    <row r="538" customFormat="false" ht="15.75" hidden="false" customHeight="false" outlineLevel="0" collapsed="false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N538" s="44"/>
    </row>
    <row r="539" customFormat="false" ht="15.75" hidden="false" customHeight="false" outlineLevel="0" collapsed="false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N539" s="44"/>
    </row>
    <row r="540" customFormat="false" ht="15.75" hidden="false" customHeight="false" outlineLevel="0" collapsed="false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N540" s="44"/>
    </row>
    <row r="541" customFormat="false" ht="15.75" hidden="false" customHeight="false" outlineLevel="0" collapsed="false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N541" s="44"/>
    </row>
    <row r="542" customFormat="false" ht="15.75" hidden="false" customHeight="false" outlineLevel="0" collapsed="false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N542" s="44"/>
    </row>
    <row r="543" customFormat="false" ht="15.75" hidden="false" customHeight="false" outlineLevel="0" collapsed="false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N543" s="44"/>
    </row>
    <row r="544" customFormat="false" ht="15.75" hidden="false" customHeight="false" outlineLevel="0" collapsed="false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N544" s="44"/>
    </row>
    <row r="545" customFormat="false" ht="15.75" hidden="false" customHeight="false" outlineLevel="0" collapsed="false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N545" s="44"/>
    </row>
    <row r="546" customFormat="false" ht="15.75" hidden="false" customHeight="false" outlineLevel="0" collapsed="false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N546" s="44"/>
    </row>
    <row r="547" customFormat="false" ht="15.75" hidden="false" customHeight="false" outlineLevel="0" collapsed="false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N547" s="44"/>
    </row>
    <row r="548" customFormat="false" ht="15.75" hidden="false" customHeight="false" outlineLevel="0" collapsed="false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N548" s="44"/>
    </row>
    <row r="549" customFormat="false" ht="15.75" hidden="false" customHeight="false" outlineLevel="0" collapsed="false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N549" s="44"/>
    </row>
    <row r="550" customFormat="false" ht="15.75" hidden="false" customHeight="false" outlineLevel="0" collapsed="false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N550" s="44"/>
    </row>
    <row r="551" customFormat="false" ht="15.75" hidden="false" customHeight="false" outlineLevel="0" collapsed="false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N551" s="44"/>
    </row>
    <row r="552" customFormat="false" ht="15.75" hidden="false" customHeight="false" outlineLevel="0" collapsed="false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N552" s="44"/>
    </row>
    <row r="553" customFormat="false" ht="15.75" hidden="false" customHeight="false" outlineLevel="0" collapsed="false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N553" s="44"/>
    </row>
    <row r="554" customFormat="false" ht="15.75" hidden="false" customHeight="false" outlineLevel="0" collapsed="false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N554" s="44"/>
    </row>
    <row r="555" customFormat="false" ht="15.75" hidden="false" customHeight="false" outlineLevel="0" collapsed="false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N555" s="44"/>
    </row>
    <row r="556" customFormat="false" ht="15.75" hidden="false" customHeight="false" outlineLevel="0" collapsed="false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N556" s="44"/>
    </row>
    <row r="557" customFormat="false" ht="15.75" hidden="false" customHeight="false" outlineLevel="0" collapsed="false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N557" s="44"/>
    </row>
    <row r="558" customFormat="false" ht="15.75" hidden="false" customHeight="false" outlineLevel="0" collapsed="false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N558" s="44"/>
    </row>
    <row r="559" customFormat="false" ht="15.75" hidden="false" customHeight="false" outlineLevel="0" collapsed="false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N559" s="44"/>
    </row>
    <row r="560" customFormat="false" ht="15.75" hidden="false" customHeight="false" outlineLevel="0" collapsed="false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N560" s="44"/>
    </row>
    <row r="561" customFormat="false" ht="15.75" hidden="false" customHeight="false" outlineLevel="0" collapsed="false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N561" s="44"/>
    </row>
    <row r="562" customFormat="false" ht="15.75" hidden="false" customHeight="false" outlineLevel="0" collapsed="false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N562" s="44"/>
    </row>
    <row r="563" customFormat="false" ht="15.75" hidden="false" customHeight="false" outlineLevel="0" collapsed="false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N563" s="44"/>
    </row>
    <row r="564" customFormat="false" ht="15.75" hidden="false" customHeight="false" outlineLevel="0" collapsed="false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N564" s="44"/>
    </row>
    <row r="565" customFormat="false" ht="15.75" hidden="false" customHeight="false" outlineLevel="0" collapsed="false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N565" s="44"/>
    </row>
    <row r="566" customFormat="false" ht="15.75" hidden="false" customHeight="false" outlineLevel="0" collapsed="false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N566" s="44"/>
    </row>
    <row r="567" customFormat="false" ht="15.75" hidden="false" customHeight="false" outlineLevel="0" collapsed="false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N567" s="44"/>
    </row>
    <row r="568" customFormat="false" ht="15.75" hidden="false" customHeight="false" outlineLevel="0" collapsed="false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N568" s="44"/>
    </row>
    <row r="569" customFormat="false" ht="15.75" hidden="false" customHeight="false" outlineLevel="0" collapsed="false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N569" s="44"/>
    </row>
    <row r="570" customFormat="false" ht="15.75" hidden="false" customHeight="false" outlineLevel="0" collapsed="false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N570" s="44"/>
    </row>
    <row r="571" customFormat="false" ht="15.75" hidden="false" customHeight="false" outlineLevel="0" collapsed="false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N571" s="44"/>
    </row>
    <row r="572" customFormat="false" ht="15.75" hidden="false" customHeight="false" outlineLevel="0" collapsed="false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N572" s="44"/>
    </row>
    <row r="573" customFormat="false" ht="15.75" hidden="false" customHeight="false" outlineLevel="0" collapsed="false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N573" s="44"/>
    </row>
    <row r="574" customFormat="false" ht="15.75" hidden="false" customHeight="false" outlineLevel="0" collapsed="false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N574" s="44"/>
    </row>
    <row r="575" customFormat="false" ht="15.75" hidden="false" customHeight="false" outlineLevel="0" collapsed="false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N575" s="44"/>
    </row>
    <row r="576" customFormat="false" ht="15.75" hidden="false" customHeight="false" outlineLevel="0" collapsed="false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N576" s="44"/>
    </row>
    <row r="577" customFormat="false" ht="15.75" hidden="false" customHeight="false" outlineLevel="0" collapsed="false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N577" s="44"/>
    </row>
    <row r="578" customFormat="false" ht="15.75" hidden="false" customHeight="false" outlineLevel="0" collapsed="false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N578" s="44"/>
    </row>
    <row r="579" customFormat="false" ht="15.75" hidden="false" customHeight="false" outlineLevel="0" collapsed="false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N579" s="44"/>
    </row>
    <row r="580" customFormat="false" ht="15.75" hidden="false" customHeight="false" outlineLevel="0" collapsed="false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N580" s="44"/>
    </row>
    <row r="581" customFormat="false" ht="15.75" hidden="false" customHeight="false" outlineLevel="0" collapsed="false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N581" s="44"/>
    </row>
    <row r="582" customFormat="false" ht="15.75" hidden="false" customHeight="false" outlineLevel="0" collapsed="false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N582" s="44"/>
    </row>
    <row r="583" customFormat="false" ht="15.75" hidden="false" customHeight="false" outlineLevel="0" collapsed="false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N583" s="44"/>
    </row>
    <row r="584" customFormat="false" ht="15.75" hidden="false" customHeight="false" outlineLevel="0" collapsed="false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N584" s="44"/>
    </row>
    <row r="585" customFormat="false" ht="15.75" hidden="false" customHeight="false" outlineLevel="0" collapsed="false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N585" s="44"/>
    </row>
    <row r="586" customFormat="false" ht="15.75" hidden="false" customHeight="false" outlineLevel="0" collapsed="false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N586" s="44"/>
    </row>
    <row r="587" customFormat="false" ht="15.75" hidden="false" customHeight="false" outlineLevel="0" collapsed="false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N587" s="44"/>
    </row>
    <row r="588" customFormat="false" ht="15.75" hidden="false" customHeight="false" outlineLevel="0" collapsed="false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N588" s="44"/>
    </row>
    <row r="589" customFormat="false" ht="15.75" hidden="false" customHeight="false" outlineLevel="0" collapsed="false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N589" s="44"/>
    </row>
    <row r="590" customFormat="false" ht="15.75" hidden="false" customHeight="false" outlineLevel="0" collapsed="false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N590" s="44"/>
    </row>
    <row r="591" customFormat="false" ht="15.75" hidden="false" customHeight="false" outlineLevel="0" collapsed="false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N591" s="44"/>
    </row>
    <row r="592" customFormat="false" ht="15.75" hidden="false" customHeight="false" outlineLevel="0" collapsed="false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N592" s="44"/>
    </row>
    <row r="593" customFormat="false" ht="15.75" hidden="false" customHeight="false" outlineLevel="0" collapsed="false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N593" s="44"/>
    </row>
    <row r="594" customFormat="false" ht="15.75" hidden="false" customHeight="false" outlineLevel="0" collapsed="false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N594" s="44"/>
    </row>
    <row r="595" customFormat="false" ht="15.75" hidden="false" customHeight="false" outlineLevel="0" collapsed="false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N595" s="44"/>
    </row>
    <row r="596" customFormat="false" ht="15.75" hidden="false" customHeight="false" outlineLevel="0" collapsed="false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N596" s="44"/>
    </row>
    <row r="597" customFormat="false" ht="15.75" hidden="false" customHeight="false" outlineLevel="0" collapsed="false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N597" s="44"/>
    </row>
    <row r="598" customFormat="false" ht="15.75" hidden="false" customHeight="false" outlineLevel="0" collapsed="false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N598" s="44"/>
    </row>
    <row r="599" customFormat="false" ht="15.75" hidden="false" customHeight="false" outlineLevel="0" collapsed="false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N599" s="44"/>
    </row>
    <row r="600" customFormat="false" ht="15.75" hidden="false" customHeight="false" outlineLevel="0" collapsed="false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N600" s="44"/>
    </row>
    <row r="601" customFormat="false" ht="15.75" hidden="false" customHeight="false" outlineLevel="0" collapsed="false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N601" s="44"/>
    </row>
    <row r="602" customFormat="false" ht="15.75" hidden="false" customHeight="false" outlineLevel="0" collapsed="false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N602" s="44"/>
    </row>
    <row r="603" customFormat="false" ht="15.75" hidden="false" customHeight="false" outlineLevel="0" collapsed="false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N603" s="44"/>
    </row>
    <row r="604" customFormat="false" ht="15.75" hidden="false" customHeight="false" outlineLevel="0" collapsed="false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N604" s="44"/>
    </row>
    <row r="605" customFormat="false" ht="15.75" hidden="false" customHeight="false" outlineLevel="0" collapsed="false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N605" s="44"/>
    </row>
    <row r="606" customFormat="false" ht="15.75" hidden="false" customHeight="false" outlineLevel="0" collapsed="false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N606" s="44"/>
    </row>
    <row r="607" customFormat="false" ht="15.75" hidden="false" customHeight="false" outlineLevel="0" collapsed="false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N607" s="44"/>
    </row>
    <row r="608" customFormat="false" ht="15.75" hidden="false" customHeight="false" outlineLevel="0" collapsed="false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N608" s="44"/>
    </row>
    <row r="609" customFormat="false" ht="15.75" hidden="false" customHeight="false" outlineLevel="0" collapsed="false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N609" s="44"/>
    </row>
    <row r="610" customFormat="false" ht="15.75" hidden="false" customHeight="false" outlineLevel="0" collapsed="false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N610" s="44"/>
    </row>
    <row r="611" customFormat="false" ht="15.75" hidden="false" customHeight="false" outlineLevel="0" collapsed="false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N611" s="44"/>
    </row>
    <row r="612" customFormat="false" ht="15.75" hidden="false" customHeight="false" outlineLevel="0" collapsed="false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N612" s="44"/>
    </row>
    <row r="613" customFormat="false" ht="15.75" hidden="false" customHeight="false" outlineLevel="0" collapsed="false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N613" s="44"/>
    </row>
    <row r="614" customFormat="false" ht="15.75" hidden="false" customHeight="false" outlineLevel="0" collapsed="false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N614" s="44"/>
    </row>
    <row r="615" customFormat="false" ht="15.75" hidden="false" customHeight="false" outlineLevel="0" collapsed="false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N615" s="44"/>
    </row>
    <row r="616" customFormat="false" ht="15.75" hidden="false" customHeight="false" outlineLevel="0" collapsed="false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N616" s="44"/>
    </row>
    <row r="617" customFormat="false" ht="15.75" hidden="false" customHeight="false" outlineLevel="0" collapsed="false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N617" s="44"/>
    </row>
    <row r="618" customFormat="false" ht="15.75" hidden="false" customHeight="false" outlineLevel="0" collapsed="false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N618" s="44"/>
    </row>
    <row r="619" customFormat="false" ht="15.75" hidden="false" customHeight="false" outlineLevel="0" collapsed="false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N619" s="44"/>
    </row>
    <row r="620" customFormat="false" ht="15.75" hidden="false" customHeight="false" outlineLevel="0" collapsed="false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N620" s="44"/>
    </row>
    <row r="621" customFormat="false" ht="15.75" hidden="false" customHeight="false" outlineLevel="0" collapsed="false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N621" s="44"/>
    </row>
    <row r="622" customFormat="false" ht="15.75" hidden="false" customHeight="false" outlineLevel="0" collapsed="false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N622" s="44"/>
    </row>
    <row r="623" customFormat="false" ht="15.75" hidden="false" customHeight="false" outlineLevel="0" collapsed="false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N623" s="44"/>
    </row>
    <row r="624" customFormat="false" ht="15.75" hidden="false" customHeight="false" outlineLevel="0" collapsed="false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N624" s="44"/>
    </row>
    <row r="625" customFormat="false" ht="15.75" hidden="false" customHeight="false" outlineLevel="0" collapsed="false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N625" s="44"/>
    </row>
    <row r="626" customFormat="false" ht="15.75" hidden="false" customHeight="false" outlineLevel="0" collapsed="false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N626" s="44"/>
    </row>
    <row r="627" customFormat="false" ht="15.75" hidden="false" customHeight="false" outlineLevel="0" collapsed="false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N627" s="44"/>
    </row>
    <row r="628" customFormat="false" ht="15.75" hidden="false" customHeight="false" outlineLevel="0" collapsed="false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N628" s="44"/>
    </row>
    <row r="629" customFormat="false" ht="15.75" hidden="false" customHeight="false" outlineLevel="0" collapsed="false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N629" s="44"/>
    </row>
    <row r="630" customFormat="false" ht="15.75" hidden="false" customHeight="false" outlineLevel="0" collapsed="false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N630" s="44"/>
    </row>
    <row r="631" customFormat="false" ht="15.75" hidden="false" customHeight="false" outlineLevel="0" collapsed="false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N631" s="44"/>
    </row>
    <row r="632" customFormat="false" ht="15.75" hidden="false" customHeight="false" outlineLevel="0" collapsed="false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N632" s="44"/>
    </row>
    <row r="633" customFormat="false" ht="15.75" hidden="false" customHeight="false" outlineLevel="0" collapsed="false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N633" s="44"/>
    </row>
    <row r="634" customFormat="false" ht="15.75" hidden="false" customHeight="false" outlineLevel="0" collapsed="false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N634" s="44"/>
    </row>
    <row r="635" customFormat="false" ht="15.75" hidden="false" customHeight="false" outlineLevel="0" collapsed="false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N635" s="44"/>
    </row>
    <row r="636" customFormat="false" ht="15.75" hidden="false" customHeight="false" outlineLevel="0" collapsed="false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N636" s="44"/>
    </row>
    <row r="637" customFormat="false" ht="15.75" hidden="false" customHeight="false" outlineLevel="0" collapsed="false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N637" s="44"/>
    </row>
    <row r="638" customFormat="false" ht="15.75" hidden="false" customHeight="false" outlineLevel="0" collapsed="false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N638" s="44"/>
    </row>
    <row r="639" customFormat="false" ht="15.75" hidden="false" customHeight="false" outlineLevel="0" collapsed="false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N639" s="44"/>
    </row>
    <row r="640" customFormat="false" ht="15.75" hidden="false" customHeight="false" outlineLevel="0" collapsed="false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N640" s="44"/>
    </row>
    <row r="641" customFormat="false" ht="15.75" hidden="false" customHeight="false" outlineLevel="0" collapsed="false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N641" s="44"/>
    </row>
    <row r="642" customFormat="false" ht="15.75" hidden="false" customHeight="false" outlineLevel="0" collapsed="false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N642" s="44"/>
    </row>
    <row r="643" customFormat="false" ht="15.75" hidden="false" customHeight="false" outlineLevel="0" collapsed="false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N643" s="44"/>
    </row>
    <row r="644" customFormat="false" ht="15.75" hidden="false" customHeight="false" outlineLevel="0" collapsed="false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N644" s="44"/>
    </row>
    <row r="645" customFormat="false" ht="15.75" hidden="false" customHeight="false" outlineLevel="0" collapsed="false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N645" s="44"/>
    </row>
    <row r="646" customFormat="false" ht="15.75" hidden="false" customHeight="false" outlineLevel="0" collapsed="false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N646" s="44"/>
    </row>
    <row r="647" customFormat="false" ht="15.75" hidden="false" customHeight="false" outlineLevel="0" collapsed="false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N647" s="44"/>
    </row>
    <row r="648" customFormat="false" ht="15.75" hidden="false" customHeight="false" outlineLevel="0" collapsed="false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N648" s="44"/>
    </row>
    <row r="649" customFormat="false" ht="15.75" hidden="false" customHeight="false" outlineLevel="0" collapsed="false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N649" s="44"/>
    </row>
    <row r="650" customFormat="false" ht="15.75" hidden="false" customHeight="false" outlineLevel="0" collapsed="false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N650" s="44"/>
    </row>
    <row r="651" customFormat="false" ht="15.75" hidden="false" customHeight="false" outlineLevel="0" collapsed="false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N651" s="44"/>
    </row>
    <row r="652" customFormat="false" ht="15.75" hidden="false" customHeight="false" outlineLevel="0" collapsed="false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N652" s="44"/>
    </row>
    <row r="653" customFormat="false" ht="15.75" hidden="false" customHeight="false" outlineLevel="0" collapsed="false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N653" s="44"/>
    </row>
    <row r="654" customFormat="false" ht="15.75" hidden="false" customHeight="false" outlineLevel="0" collapsed="false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N654" s="44"/>
    </row>
    <row r="655" customFormat="false" ht="15.75" hidden="false" customHeight="false" outlineLevel="0" collapsed="false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N655" s="44"/>
    </row>
    <row r="656" customFormat="false" ht="15.75" hidden="false" customHeight="false" outlineLevel="0" collapsed="false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N656" s="44"/>
    </row>
    <row r="657" customFormat="false" ht="15.75" hidden="false" customHeight="false" outlineLevel="0" collapsed="false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N657" s="44"/>
    </row>
    <row r="658" customFormat="false" ht="15.75" hidden="false" customHeight="false" outlineLevel="0" collapsed="false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N658" s="44"/>
    </row>
    <row r="659" customFormat="false" ht="15.75" hidden="false" customHeight="false" outlineLevel="0" collapsed="false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N659" s="44"/>
    </row>
    <row r="660" customFormat="false" ht="15.75" hidden="false" customHeight="false" outlineLevel="0" collapsed="false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N660" s="44"/>
    </row>
    <row r="661" customFormat="false" ht="15.75" hidden="false" customHeight="false" outlineLevel="0" collapsed="false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N661" s="44"/>
    </row>
    <row r="662" customFormat="false" ht="15.75" hidden="false" customHeight="false" outlineLevel="0" collapsed="false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N662" s="44"/>
    </row>
    <row r="663" customFormat="false" ht="15.75" hidden="false" customHeight="false" outlineLevel="0" collapsed="false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N663" s="44"/>
    </row>
    <row r="664" customFormat="false" ht="15.75" hidden="false" customHeight="false" outlineLevel="0" collapsed="false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N664" s="44"/>
    </row>
    <row r="665" customFormat="false" ht="15.75" hidden="false" customHeight="false" outlineLevel="0" collapsed="false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N665" s="44"/>
    </row>
    <row r="666" customFormat="false" ht="15.75" hidden="false" customHeight="false" outlineLevel="0" collapsed="false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N666" s="44"/>
    </row>
    <row r="667" customFormat="false" ht="15.75" hidden="false" customHeight="false" outlineLevel="0" collapsed="false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N667" s="44"/>
    </row>
    <row r="668" customFormat="false" ht="15.75" hidden="false" customHeight="false" outlineLevel="0" collapsed="false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N668" s="44"/>
    </row>
    <row r="669" customFormat="false" ht="15.75" hidden="false" customHeight="false" outlineLevel="0" collapsed="false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N669" s="44"/>
    </row>
    <row r="670" customFormat="false" ht="15.75" hidden="false" customHeight="false" outlineLevel="0" collapsed="false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N670" s="44"/>
    </row>
    <row r="671" customFormat="false" ht="15.75" hidden="false" customHeight="false" outlineLevel="0" collapsed="false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N671" s="44"/>
    </row>
    <row r="672" customFormat="false" ht="15.75" hidden="false" customHeight="false" outlineLevel="0" collapsed="false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N672" s="44"/>
    </row>
    <row r="673" customFormat="false" ht="15.75" hidden="false" customHeight="false" outlineLevel="0" collapsed="false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N673" s="44"/>
    </row>
    <row r="674" customFormat="false" ht="15.75" hidden="false" customHeight="false" outlineLevel="0" collapsed="false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N674" s="44"/>
    </row>
    <row r="675" customFormat="false" ht="15.75" hidden="false" customHeight="false" outlineLevel="0" collapsed="false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N675" s="44"/>
    </row>
    <row r="676" customFormat="false" ht="15.75" hidden="false" customHeight="false" outlineLevel="0" collapsed="false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N676" s="44"/>
    </row>
    <row r="677" customFormat="false" ht="15.75" hidden="false" customHeight="false" outlineLevel="0" collapsed="false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N677" s="44"/>
    </row>
    <row r="678" customFormat="false" ht="15.75" hidden="false" customHeight="false" outlineLevel="0" collapsed="false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N678" s="44"/>
    </row>
    <row r="679" customFormat="false" ht="15.75" hidden="false" customHeight="false" outlineLevel="0" collapsed="false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N679" s="44"/>
    </row>
    <row r="680" customFormat="false" ht="15.75" hidden="false" customHeight="false" outlineLevel="0" collapsed="false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N680" s="44"/>
    </row>
    <row r="681" customFormat="false" ht="15.75" hidden="false" customHeight="false" outlineLevel="0" collapsed="false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N681" s="44"/>
    </row>
    <row r="682" customFormat="false" ht="15.75" hidden="false" customHeight="false" outlineLevel="0" collapsed="false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N682" s="44"/>
    </row>
    <row r="683" customFormat="false" ht="15.75" hidden="false" customHeight="false" outlineLevel="0" collapsed="false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N683" s="44"/>
    </row>
    <row r="684" customFormat="false" ht="15.75" hidden="false" customHeight="false" outlineLevel="0" collapsed="false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N684" s="44"/>
    </row>
    <row r="685" customFormat="false" ht="15.75" hidden="false" customHeight="false" outlineLevel="0" collapsed="false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N685" s="44"/>
    </row>
    <row r="686" customFormat="false" ht="15.75" hidden="false" customHeight="false" outlineLevel="0" collapsed="false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N686" s="44"/>
    </row>
    <row r="687" customFormat="false" ht="15.75" hidden="false" customHeight="false" outlineLevel="0" collapsed="false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N687" s="44"/>
    </row>
    <row r="688" customFormat="false" ht="15.75" hidden="false" customHeight="false" outlineLevel="0" collapsed="false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N688" s="44"/>
    </row>
    <row r="689" customFormat="false" ht="15.75" hidden="false" customHeight="false" outlineLevel="0" collapsed="false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N689" s="44"/>
    </row>
    <row r="690" customFormat="false" ht="15.75" hidden="false" customHeight="false" outlineLevel="0" collapsed="false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N690" s="44"/>
    </row>
    <row r="691" customFormat="false" ht="15.75" hidden="false" customHeight="false" outlineLevel="0" collapsed="false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N691" s="44"/>
    </row>
    <row r="692" customFormat="false" ht="15.75" hidden="false" customHeight="false" outlineLevel="0" collapsed="false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N692" s="44"/>
    </row>
    <row r="693" customFormat="false" ht="15.75" hidden="false" customHeight="false" outlineLevel="0" collapsed="false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N693" s="44"/>
    </row>
    <row r="694" customFormat="false" ht="15.75" hidden="false" customHeight="false" outlineLevel="0" collapsed="false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N694" s="44"/>
    </row>
    <row r="695" customFormat="false" ht="15.75" hidden="false" customHeight="false" outlineLevel="0" collapsed="false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N695" s="44"/>
    </row>
    <row r="696" customFormat="false" ht="15.75" hidden="false" customHeight="false" outlineLevel="0" collapsed="false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N696" s="44"/>
    </row>
    <row r="697" customFormat="false" ht="15.75" hidden="false" customHeight="false" outlineLevel="0" collapsed="false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N697" s="44"/>
    </row>
    <row r="698" customFormat="false" ht="15.75" hidden="false" customHeight="false" outlineLevel="0" collapsed="false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N698" s="44"/>
    </row>
    <row r="699" customFormat="false" ht="15.75" hidden="false" customHeight="false" outlineLevel="0" collapsed="false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N699" s="44"/>
    </row>
    <row r="700" customFormat="false" ht="15.75" hidden="false" customHeight="false" outlineLevel="0" collapsed="false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N700" s="44"/>
    </row>
    <row r="701" customFormat="false" ht="15.75" hidden="false" customHeight="false" outlineLevel="0" collapsed="false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N701" s="44"/>
    </row>
    <row r="702" customFormat="false" ht="15.75" hidden="false" customHeight="false" outlineLevel="0" collapsed="false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N702" s="44"/>
    </row>
    <row r="703" customFormat="false" ht="15.75" hidden="false" customHeight="false" outlineLevel="0" collapsed="false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N703" s="44"/>
    </row>
    <row r="704" customFormat="false" ht="15.75" hidden="false" customHeight="false" outlineLevel="0" collapsed="false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N704" s="44"/>
    </row>
    <row r="705" customFormat="false" ht="15.75" hidden="false" customHeight="false" outlineLevel="0" collapsed="false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N705" s="44"/>
    </row>
    <row r="706" customFormat="false" ht="15.75" hidden="false" customHeight="false" outlineLevel="0" collapsed="false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N706" s="44"/>
    </row>
    <row r="707" customFormat="false" ht="15.75" hidden="false" customHeight="false" outlineLevel="0" collapsed="false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N707" s="44"/>
    </row>
    <row r="708" customFormat="false" ht="15.75" hidden="false" customHeight="false" outlineLevel="0" collapsed="false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N708" s="44"/>
    </row>
    <row r="709" customFormat="false" ht="15.75" hidden="false" customHeight="false" outlineLevel="0" collapsed="false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N709" s="44"/>
    </row>
    <row r="710" customFormat="false" ht="15.75" hidden="false" customHeight="false" outlineLevel="0" collapsed="false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N710" s="44"/>
    </row>
    <row r="711" customFormat="false" ht="15.75" hidden="false" customHeight="false" outlineLevel="0" collapsed="false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N711" s="44"/>
    </row>
    <row r="712" customFormat="false" ht="15.75" hidden="false" customHeight="false" outlineLevel="0" collapsed="false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N712" s="44"/>
    </row>
    <row r="713" customFormat="false" ht="15.75" hidden="false" customHeight="false" outlineLevel="0" collapsed="false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N713" s="44"/>
    </row>
    <row r="714" customFormat="false" ht="15.75" hidden="false" customHeight="false" outlineLevel="0" collapsed="false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N714" s="44"/>
    </row>
    <row r="715" customFormat="false" ht="15.75" hidden="false" customHeight="false" outlineLevel="0" collapsed="false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N715" s="44"/>
    </row>
    <row r="716" customFormat="false" ht="15.75" hidden="false" customHeight="false" outlineLevel="0" collapsed="false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N716" s="44"/>
    </row>
    <row r="717" customFormat="false" ht="15.75" hidden="false" customHeight="false" outlineLevel="0" collapsed="false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N717" s="44"/>
    </row>
    <row r="718" customFormat="false" ht="15.75" hidden="false" customHeight="false" outlineLevel="0" collapsed="false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N718" s="44"/>
    </row>
    <row r="719" customFormat="false" ht="15.75" hidden="false" customHeight="false" outlineLevel="0" collapsed="false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N719" s="44"/>
    </row>
    <row r="720" customFormat="false" ht="15.75" hidden="false" customHeight="false" outlineLevel="0" collapsed="false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N720" s="44"/>
    </row>
    <row r="721" customFormat="false" ht="15.75" hidden="false" customHeight="false" outlineLevel="0" collapsed="false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N721" s="44"/>
    </row>
    <row r="722" customFormat="false" ht="15.75" hidden="false" customHeight="false" outlineLevel="0" collapsed="false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N722" s="44"/>
    </row>
    <row r="723" customFormat="false" ht="15.75" hidden="false" customHeight="false" outlineLevel="0" collapsed="false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N723" s="44"/>
    </row>
    <row r="724" customFormat="false" ht="15.75" hidden="false" customHeight="false" outlineLevel="0" collapsed="false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N724" s="44"/>
    </row>
    <row r="725" customFormat="false" ht="15.75" hidden="false" customHeight="false" outlineLevel="0" collapsed="false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N725" s="44"/>
    </row>
    <row r="726" customFormat="false" ht="15.75" hidden="false" customHeight="false" outlineLevel="0" collapsed="false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N726" s="44"/>
    </row>
    <row r="727" customFormat="false" ht="15.75" hidden="false" customHeight="false" outlineLevel="0" collapsed="false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N727" s="44"/>
    </row>
    <row r="728" customFormat="false" ht="15.75" hidden="false" customHeight="false" outlineLevel="0" collapsed="false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N728" s="44"/>
    </row>
    <row r="729" customFormat="false" ht="15.75" hidden="false" customHeight="false" outlineLevel="0" collapsed="false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N729" s="44"/>
    </row>
    <row r="730" customFormat="false" ht="15.75" hidden="false" customHeight="false" outlineLevel="0" collapsed="false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N730" s="44"/>
    </row>
    <row r="731" customFormat="false" ht="15.75" hidden="false" customHeight="false" outlineLevel="0" collapsed="false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N731" s="44"/>
    </row>
    <row r="732" customFormat="false" ht="15.75" hidden="false" customHeight="false" outlineLevel="0" collapsed="false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N732" s="44"/>
    </row>
    <row r="733" customFormat="false" ht="15.75" hidden="false" customHeight="false" outlineLevel="0" collapsed="false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N733" s="44"/>
    </row>
    <row r="734" customFormat="false" ht="15.75" hidden="false" customHeight="false" outlineLevel="0" collapsed="false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N734" s="44"/>
    </row>
    <row r="735" customFormat="false" ht="15.75" hidden="false" customHeight="false" outlineLevel="0" collapsed="false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N735" s="44"/>
    </row>
    <row r="736" customFormat="false" ht="15.75" hidden="false" customHeight="false" outlineLevel="0" collapsed="false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N736" s="44"/>
    </row>
    <row r="737" customFormat="false" ht="15.75" hidden="false" customHeight="false" outlineLevel="0" collapsed="false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N737" s="44"/>
    </row>
    <row r="738" customFormat="false" ht="15.75" hidden="false" customHeight="false" outlineLevel="0" collapsed="false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N738" s="44"/>
    </row>
    <row r="739" customFormat="false" ht="15.75" hidden="false" customHeight="false" outlineLevel="0" collapsed="false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N739" s="44"/>
    </row>
    <row r="740" customFormat="false" ht="15.75" hidden="false" customHeight="false" outlineLevel="0" collapsed="false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N740" s="44"/>
    </row>
    <row r="741" customFormat="false" ht="15.75" hidden="false" customHeight="false" outlineLevel="0" collapsed="false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N741" s="44"/>
    </row>
    <row r="742" customFormat="false" ht="15.75" hidden="false" customHeight="false" outlineLevel="0" collapsed="false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N742" s="44"/>
    </row>
    <row r="743" customFormat="false" ht="15.75" hidden="false" customHeight="false" outlineLevel="0" collapsed="false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N743" s="44"/>
    </row>
    <row r="744" customFormat="false" ht="15.75" hidden="false" customHeight="false" outlineLevel="0" collapsed="false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N744" s="44"/>
    </row>
    <row r="745" customFormat="false" ht="15.75" hidden="false" customHeight="false" outlineLevel="0" collapsed="false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N745" s="44"/>
    </row>
    <row r="746" customFormat="false" ht="15.75" hidden="false" customHeight="false" outlineLevel="0" collapsed="false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N746" s="44"/>
    </row>
    <row r="747" customFormat="false" ht="15.75" hidden="false" customHeight="false" outlineLevel="0" collapsed="false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N747" s="44"/>
    </row>
    <row r="748" customFormat="false" ht="15.75" hidden="false" customHeight="false" outlineLevel="0" collapsed="false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N748" s="44"/>
    </row>
    <row r="749" customFormat="false" ht="15.75" hidden="false" customHeight="false" outlineLevel="0" collapsed="false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N749" s="44"/>
    </row>
    <row r="750" customFormat="false" ht="15.75" hidden="false" customHeight="false" outlineLevel="0" collapsed="false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N750" s="44"/>
    </row>
    <row r="751" customFormat="false" ht="15.75" hidden="false" customHeight="false" outlineLevel="0" collapsed="false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N751" s="44"/>
    </row>
    <row r="752" customFormat="false" ht="15.75" hidden="false" customHeight="false" outlineLevel="0" collapsed="false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N752" s="44"/>
    </row>
    <row r="753" customFormat="false" ht="15.75" hidden="false" customHeight="false" outlineLevel="0" collapsed="false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N753" s="44"/>
    </row>
    <row r="754" customFormat="false" ht="15.75" hidden="false" customHeight="false" outlineLevel="0" collapsed="false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N754" s="44"/>
    </row>
    <row r="755" customFormat="false" ht="15.75" hidden="false" customHeight="false" outlineLevel="0" collapsed="false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N755" s="44"/>
    </row>
    <row r="756" customFormat="false" ht="15.75" hidden="false" customHeight="false" outlineLevel="0" collapsed="false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N756" s="44"/>
    </row>
    <row r="757" customFormat="false" ht="15.75" hidden="false" customHeight="false" outlineLevel="0" collapsed="false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N757" s="44"/>
    </row>
    <row r="758" customFormat="false" ht="15.75" hidden="false" customHeight="false" outlineLevel="0" collapsed="false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N758" s="44"/>
    </row>
    <row r="759" customFormat="false" ht="15.75" hidden="false" customHeight="false" outlineLevel="0" collapsed="false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N759" s="44"/>
    </row>
    <row r="760" customFormat="false" ht="15.75" hidden="false" customHeight="false" outlineLevel="0" collapsed="false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N760" s="44"/>
    </row>
    <row r="761" customFormat="false" ht="15.75" hidden="false" customHeight="false" outlineLevel="0" collapsed="false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N761" s="44"/>
    </row>
    <row r="762" customFormat="false" ht="15.75" hidden="false" customHeight="false" outlineLevel="0" collapsed="false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N762" s="44"/>
    </row>
    <row r="763" customFormat="false" ht="15.75" hidden="false" customHeight="false" outlineLevel="0" collapsed="false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N763" s="44"/>
    </row>
    <row r="764" customFormat="false" ht="15.75" hidden="false" customHeight="false" outlineLevel="0" collapsed="false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N764" s="44"/>
    </row>
    <row r="765" customFormat="false" ht="15.75" hidden="false" customHeight="false" outlineLevel="0" collapsed="false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N765" s="44"/>
    </row>
    <row r="766" customFormat="false" ht="15.75" hidden="false" customHeight="false" outlineLevel="0" collapsed="false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N766" s="44"/>
    </row>
    <row r="767" customFormat="false" ht="15.75" hidden="false" customHeight="false" outlineLevel="0" collapsed="false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N767" s="44"/>
    </row>
    <row r="768" customFormat="false" ht="15.75" hidden="false" customHeight="false" outlineLevel="0" collapsed="false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N768" s="44"/>
    </row>
    <row r="769" customFormat="false" ht="15.75" hidden="false" customHeight="false" outlineLevel="0" collapsed="false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N769" s="44"/>
    </row>
    <row r="770" customFormat="false" ht="15.75" hidden="false" customHeight="false" outlineLevel="0" collapsed="false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N770" s="44"/>
    </row>
    <row r="771" customFormat="false" ht="15.75" hidden="false" customHeight="false" outlineLevel="0" collapsed="false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N771" s="44"/>
    </row>
    <row r="772" customFormat="false" ht="15.75" hidden="false" customHeight="false" outlineLevel="0" collapsed="false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N772" s="44"/>
    </row>
    <row r="773" customFormat="false" ht="15.75" hidden="false" customHeight="false" outlineLevel="0" collapsed="false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N773" s="44"/>
    </row>
    <row r="774" customFormat="false" ht="15.75" hidden="false" customHeight="false" outlineLevel="0" collapsed="false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N774" s="44"/>
    </row>
    <row r="775" customFormat="false" ht="15.75" hidden="false" customHeight="false" outlineLevel="0" collapsed="false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N775" s="44"/>
    </row>
    <row r="776" customFormat="false" ht="15.75" hidden="false" customHeight="false" outlineLevel="0" collapsed="false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N776" s="44"/>
    </row>
    <row r="777" customFormat="false" ht="15.75" hidden="false" customHeight="false" outlineLevel="0" collapsed="false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N777" s="44"/>
    </row>
    <row r="778" customFormat="false" ht="15.75" hidden="false" customHeight="false" outlineLevel="0" collapsed="false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N778" s="44"/>
    </row>
    <row r="779" customFormat="false" ht="15.75" hidden="false" customHeight="false" outlineLevel="0" collapsed="false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N779" s="44"/>
    </row>
    <row r="780" customFormat="false" ht="15.75" hidden="false" customHeight="false" outlineLevel="0" collapsed="false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N780" s="44"/>
    </row>
    <row r="781" customFormat="false" ht="15.75" hidden="false" customHeight="false" outlineLevel="0" collapsed="false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N781" s="44"/>
    </row>
    <row r="782" customFormat="false" ht="15.75" hidden="false" customHeight="false" outlineLevel="0" collapsed="false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N782" s="44"/>
    </row>
    <row r="783" customFormat="false" ht="15.75" hidden="false" customHeight="false" outlineLevel="0" collapsed="false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N783" s="44"/>
    </row>
    <row r="784" customFormat="false" ht="15.75" hidden="false" customHeight="false" outlineLevel="0" collapsed="false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N784" s="44"/>
    </row>
    <row r="785" customFormat="false" ht="15.75" hidden="false" customHeight="false" outlineLevel="0" collapsed="false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N785" s="44"/>
    </row>
    <row r="786" customFormat="false" ht="15.75" hidden="false" customHeight="false" outlineLevel="0" collapsed="false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N786" s="44"/>
    </row>
    <row r="787" customFormat="false" ht="15.75" hidden="false" customHeight="false" outlineLevel="0" collapsed="false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N787" s="44"/>
    </row>
    <row r="788" customFormat="false" ht="15.75" hidden="false" customHeight="false" outlineLevel="0" collapsed="false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N788" s="44"/>
    </row>
    <row r="789" customFormat="false" ht="15.75" hidden="false" customHeight="false" outlineLevel="0" collapsed="false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N789" s="44"/>
    </row>
    <row r="790" customFormat="false" ht="15.75" hidden="false" customHeight="false" outlineLevel="0" collapsed="false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N790" s="44"/>
    </row>
    <row r="791" customFormat="false" ht="15.75" hidden="false" customHeight="false" outlineLevel="0" collapsed="false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N791" s="44"/>
    </row>
    <row r="792" customFormat="false" ht="15.75" hidden="false" customHeight="false" outlineLevel="0" collapsed="false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N792" s="44"/>
    </row>
    <row r="793" customFormat="false" ht="15.75" hidden="false" customHeight="false" outlineLevel="0" collapsed="false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N793" s="44"/>
    </row>
    <row r="794" customFormat="false" ht="15.75" hidden="false" customHeight="false" outlineLevel="0" collapsed="false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N794" s="44"/>
    </row>
    <row r="795" customFormat="false" ht="15.75" hidden="false" customHeight="false" outlineLevel="0" collapsed="false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N795" s="44"/>
    </row>
    <row r="796" customFormat="false" ht="15.75" hidden="false" customHeight="false" outlineLevel="0" collapsed="false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N796" s="44"/>
    </row>
    <row r="797" customFormat="false" ht="15.75" hidden="false" customHeight="false" outlineLevel="0" collapsed="false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N797" s="44"/>
    </row>
    <row r="798" customFormat="false" ht="15.75" hidden="false" customHeight="false" outlineLevel="0" collapsed="false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N798" s="44"/>
    </row>
    <row r="799" customFormat="false" ht="15.75" hidden="false" customHeight="false" outlineLevel="0" collapsed="false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N799" s="44"/>
    </row>
    <row r="800" customFormat="false" ht="15.75" hidden="false" customHeight="false" outlineLevel="0" collapsed="false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N800" s="44"/>
    </row>
    <row r="801" customFormat="false" ht="15.75" hidden="false" customHeight="false" outlineLevel="0" collapsed="false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N801" s="44"/>
    </row>
    <row r="802" customFormat="false" ht="15.75" hidden="false" customHeight="false" outlineLevel="0" collapsed="false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N802" s="44"/>
    </row>
    <row r="803" customFormat="false" ht="15.75" hidden="false" customHeight="false" outlineLevel="0" collapsed="false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N803" s="44"/>
    </row>
    <row r="804" customFormat="false" ht="15.75" hidden="false" customHeight="false" outlineLevel="0" collapsed="false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N804" s="44"/>
    </row>
    <row r="805" customFormat="false" ht="15.75" hidden="false" customHeight="false" outlineLevel="0" collapsed="false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N805" s="44"/>
    </row>
    <row r="806" customFormat="false" ht="15.75" hidden="false" customHeight="false" outlineLevel="0" collapsed="false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N806" s="44"/>
    </row>
    <row r="807" customFormat="false" ht="15.75" hidden="false" customHeight="false" outlineLevel="0" collapsed="false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N807" s="44"/>
    </row>
    <row r="808" customFormat="false" ht="15.75" hidden="false" customHeight="false" outlineLevel="0" collapsed="false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N808" s="44"/>
    </row>
    <row r="809" customFormat="false" ht="15.75" hidden="false" customHeight="false" outlineLevel="0" collapsed="false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N809" s="44"/>
    </row>
    <row r="810" customFormat="false" ht="15.75" hidden="false" customHeight="false" outlineLevel="0" collapsed="false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N810" s="44"/>
    </row>
    <row r="811" customFormat="false" ht="15.75" hidden="false" customHeight="false" outlineLevel="0" collapsed="false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N811" s="44"/>
    </row>
    <row r="812" customFormat="false" ht="15.75" hidden="false" customHeight="false" outlineLevel="0" collapsed="false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N812" s="44"/>
    </row>
    <row r="813" customFormat="false" ht="15.75" hidden="false" customHeight="false" outlineLevel="0" collapsed="false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N813" s="44"/>
    </row>
    <row r="814" customFormat="false" ht="15.75" hidden="false" customHeight="false" outlineLevel="0" collapsed="false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N814" s="44"/>
    </row>
    <row r="815" customFormat="false" ht="15.75" hidden="false" customHeight="false" outlineLevel="0" collapsed="false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N815" s="44"/>
    </row>
    <row r="816" customFormat="false" ht="15.75" hidden="false" customHeight="false" outlineLevel="0" collapsed="false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N816" s="44"/>
    </row>
    <row r="817" customFormat="false" ht="15.75" hidden="false" customHeight="false" outlineLevel="0" collapsed="false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N817" s="44"/>
    </row>
    <row r="818" customFormat="false" ht="15.75" hidden="false" customHeight="false" outlineLevel="0" collapsed="false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N818" s="44"/>
    </row>
    <row r="819" customFormat="false" ht="15.75" hidden="false" customHeight="false" outlineLevel="0" collapsed="false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N819" s="44"/>
    </row>
    <row r="820" customFormat="false" ht="15.75" hidden="false" customHeight="false" outlineLevel="0" collapsed="false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N820" s="44"/>
    </row>
    <row r="821" customFormat="false" ht="15.75" hidden="false" customHeight="false" outlineLevel="0" collapsed="false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N821" s="44"/>
    </row>
    <row r="822" customFormat="false" ht="15.75" hidden="false" customHeight="false" outlineLevel="0" collapsed="false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N822" s="44"/>
    </row>
    <row r="823" customFormat="false" ht="15.75" hidden="false" customHeight="false" outlineLevel="0" collapsed="false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N823" s="44"/>
    </row>
    <row r="824" customFormat="false" ht="15.75" hidden="false" customHeight="false" outlineLevel="0" collapsed="false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N824" s="44"/>
    </row>
    <row r="825" customFormat="false" ht="15.75" hidden="false" customHeight="false" outlineLevel="0" collapsed="false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N825" s="44"/>
    </row>
    <row r="826" customFormat="false" ht="15.75" hidden="false" customHeight="false" outlineLevel="0" collapsed="false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N826" s="44"/>
    </row>
    <row r="827" customFormat="false" ht="15.75" hidden="false" customHeight="false" outlineLevel="0" collapsed="false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N827" s="44"/>
    </row>
    <row r="828" customFormat="false" ht="15.75" hidden="false" customHeight="false" outlineLevel="0" collapsed="false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N828" s="44"/>
    </row>
    <row r="829" customFormat="false" ht="15.75" hidden="false" customHeight="false" outlineLevel="0" collapsed="false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N829" s="44"/>
    </row>
    <row r="830" customFormat="false" ht="15.75" hidden="false" customHeight="false" outlineLevel="0" collapsed="false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N830" s="44"/>
    </row>
    <row r="831" customFormat="false" ht="15.75" hidden="false" customHeight="false" outlineLevel="0" collapsed="false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N831" s="44"/>
    </row>
    <row r="832" customFormat="false" ht="15.75" hidden="false" customHeight="false" outlineLevel="0" collapsed="false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N832" s="44"/>
    </row>
    <row r="833" customFormat="false" ht="15.75" hidden="false" customHeight="false" outlineLevel="0" collapsed="false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N833" s="44"/>
    </row>
    <row r="834" customFormat="false" ht="15.75" hidden="false" customHeight="false" outlineLevel="0" collapsed="false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N834" s="44"/>
    </row>
    <row r="835" customFormat="false" ht="15.75" hidden="false" customHeight="false" outlineLevel="0" collapsed="false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N835" s="44"/>
    </row>
    <row r="836" customFormat="false" ht="15.75" hidden="false" customHeight="false" outlineLevel="0" collapsed="false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N836" s="44"/>
    </row>
    <row r="837" customFormat="false" ht="15.75" hidden="false" customHeight="false" outlineLevel="0" collapsed="false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N837" s="44"/>
    </row>
    <row r="838" customFormat="false" ht="15.75" hidden="false" customHeight="false" outlineLevel="0" collapsed="false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N838" s="44"/>
    </row>
    <row r="839" customFormat="false" ht="15.75" hidden="false" customHeight="false" outlineLevel="0" collapsed="false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N839" s="44"/>
    </row>
    <row r="840" customFormat="false" ht="15.75" hidden="false" customHeight="false" outlineLevel="0" collapsed="false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N840" s="44"/>
    </row>
    <row r="841" customFormat="false" ht="15.75" hidden="false" customHeight="false" outlineLevel="0" collapsed="false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N841" s="44"/>
    </row>
    <row r="842" customFormat="false" ht="15.75" hidden="false" customHeight="false" outlineLevel="0" collapsed="false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N842" s="44"/>
    </row>
    <row r="843" customFormat="false" ht="15.75" hidden="false" customHeight="false" outlineLevel="0" collapsed="false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N843" s="44"/>
    </row>
    <row r="844" customFormat="false" ht="15.75" hidden="false" customHeight="false" outlineLevel="0" collapsed="false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N844" s="44"/>
    </row>
    <row r="845" customFormat="false" ht="15.75" hidden="false" customHeight="false" outlineLevel="0" collapsed="false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N845" s="44"/>
    </row>
    <row r="846" customFormat="false" ht="15.75" hidden="false" customHeight="false" outlineLevel="0" collapsed="false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N846" s="44"/>
    </row>
    <row r="847" customFormat="false" ht="15.75" hidden="false" customHeight="false" outlineLevel="0" collapsed="false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N847" s="44"/>
    </row>
    <row r="848" customFormat="false" ht="15.75" hidden="false" customHeight="false" outlineLevel="0" collapsed="false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N848" s="44"/>
    </row>
    <row r="849" customFormat="false" ht="15.75" hidden="false" customHeight="false" outlineLevel="0" collapsed="false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N849" s="44"/>
    </row>
    <row r="850" customFormat="false" ht="15.75" hidden="false" customHeight="false" outlineLevel="0" collapsed="false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N850" s="44"/>
    </row>
    <row r="851" customFormat="false" ht="15.75" hidden="false" customHeight="false" outlineLevel="0" collapsed="false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N851" s="44"/>
    </row>
    <row r="852" customFormat="false" ht="15.75" hidden="false" customHeight="false" outlineLevel="0" collapsed="false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N852" s="44"/>
    </row>
    <row r="853" customFormat="false" ht="15.75" hidden="false" customHeight="false" outlineLevel="0" collapsed="false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N853" s="44"/>
    </row>
    <row r="854" customFormat="false" ht="15.75" hidden="false" customHeight="false" outlineLevel="0" collapsed="false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N854" s="44"/>
    </row>
    <row r="855" customFormat="false" ht="15.75" hidden="false" customHeight="false" outlineLevel="0" collapsed="false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N855" s="44"/>
    </row>
    <row r="856" customFormat="false" ht="15.75" hidden="false" customHeight="false" outlineLevel="0" collapsed="false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N856" s="44"/>
    </row>
    <row r="857" customFormat="false" ht="15.75" hidden="false" customHeight="false" outlineLevel="0" collapsed="false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N857" s="44"/>
    </row>
    <row r="858" customFormat="false" ht="15.75" hidden="false" customHeight="false" outlineLevel="0" collapsed="false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N858" s="44"/>
    </row>
    <row r="859" customFormat="false" ht="15.75" hidden="false" customHeight="false" outlineLevel="0" collapsed="false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N859" s="44"/>
    </row>
    <row r="860" customFormat="false" ht="15.75" hidden="false" customHeight="false" outlineLevel="0" collapsed="false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N860" s="44"/>
    </row>
    <row r="861" customFormat="false" ht="15.75" hidden="false" customHeight="false" outlineLevel="0" collapsed="false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N861" s="44"/>
    </row>
    <row r="862" customFormat="false" ht="15.75" hidden="false" customHeight="false" outlineLevel="0" collapsed="false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N862" s="44"/>
    </row>
    <row r="863" customFormat="false" ht="15.75" hidden="false" customHeight="false" outlineLevel="0" collapsed="false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N863" s="44"/>
    </row>
    <row r="864" customFormat="false" ht="15.75" hidden="false" customHeight="false" outlineLevel="0" collapsed="false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N864" s="44"/>
    </row>
    <row r="865" customFormat="false" ht="15.75" hidden="false" customHeight="false" outlineLevel="0" collapsed="false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N865" s="44"/>
    </row>
    <row r="866" customFormat="false" ht="15.75" hidden="false" customHeight="false" outlineLevel="0" collapsed="false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N866" s="44"/>
    </row>
    <row r="867" customFormat="false" ht="15.75" hidden="false" customHeight="false" outlineLevel="0" collapsed="false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N867" s="44"/>
    </row>
    <row r="868" customFormat="false" ht="15.75" hidden="false" customHeight="false" outlineLevel="0" collapsed="false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N868" s="44"/>
    </row>
    <row r="869" customFormat="false" ht="15.75" hidden="false" customHeight="false" outlineLevel="0" collapsed="false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N869" s="44"/>
    </row>
    <row r="870" customFormat="false" ht="15.75" hidden="false" customHeight="false" outlineLevel="0" collapsed="false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N870" s="44"/>
    </row>
    <row r="871" customFormat="false" ht="15.75" hidden="false" customHeight="false" outlineLevel="0" collapsed="false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N871" s="44"/>
    </row>
    <row r="872" customFormat="false" ht="15.75" hidden="false" customHeight="false" outlineLevel="0" collapsed="false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N872" s="44"/>
    </row>
    <row r="873" customFormat="false" ht="15.75" hidden="false" customHeight="false" outlineLevel="0" collapsed="false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N873" s="44"/>
    </row>
    <row r="874" customFormat="false" ht="15.75" hidden="false" customHeight="false" outlineLevel="0" collapsed="false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N874" s="44"/>
    </row>
    <row r="875" customFormat="false" ht="15.75" hidden="false" customHeight="false" outlineLevel="0" collapsed="false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N875" s="44"/>
    </row>
    <row r="876" customFormat="false" ht="15.75" hidden="false" customHeight="false" outlineLevel="0" collapsed="false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N876" s="44"/>
    </row>
    <row r="877" customFormat="false" ht="15.75" hidden="false" customHeight="false" outlineLevel="0" collapsed="false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N877" s="44"/>
    </row>
    <row r="878" customFormat="false" ht="15.75" hidden="false" customHeight="false" outlineLevel="0" collapsed="false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N878" s="44"/>
    </row>
    <row r="879" customFormat="false" ht="15.75" hidden="false" customHeight="false" outlineLevel="0" collapsed="false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N879" s="44"/>
    </row>
    <row r="880" customFormat="false" ht="15.75" hidden="false" customHeight="false" outlineLevel="0" collapsed="false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N880" s="44"/>
    </row>
    <row r="881" customFormat="false" ht="15.75" hidden="false" customHeight="false" outlineLevel="0" collapsed="false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N881" s="44"/>
    </row>
    <row r="882" customFormat="false" ht="15.75" hidden="false" customHeight="false" outlineLevel="0" collapsed="false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N882" s="44"/>
    </row>
    <row r="883" customFormat="false" ht="15.75" hidden="false" customHeight="false" outlineLevel="0" collapsed="false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N883" s="44"/>
    </row>
    <row r="884" customFormat="false" ht="15.75" hidden="false" customHeight="false" outlineLevel="0" collapsed="false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N884" s="44"/>
    </row>
    <row r="885" customFormat="false" ht="15.75" hidden="false" customHeight="false" outlineLevel="0" collapsed="false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N885" s="44"/>
    </row>
    <row r="886" customFormat="false" ht="15.75" hidden="false" customHeight="false" outlineLevel="0" collapsed="false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N886" s="44"/>
    </row>
    <row r="887" customFormat="false" ht="15.75" hidden="false" customHeight="false" outlineLevel="0" collapsed="false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N887" s="44"/>
    </row>
    <row r="888" customFormat="false" ht="15.75" hidden="false" customHeight="false" outlineLevel="0" collapsed="false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N888" s="44"/>
    </row>
    <row r="889" customFormat="false" ht="15.75" hidden="false" customHeight="false" outlineLevel="0" collapsed="false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N889" s="44"/>
    </row>
    <row r="890" customFormat="false" ht="15.75" hidden="false" customHeight="false" outlineLevel="0" collapsed="false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N890" s="44"/>
    </row>
    <row r="891" customFormat="false" ht="15.75" hidden="false" customHeight="false" outlineLevel="0" collapsed="false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N891" s="44"/>
    </row>
    <row r="892" customFormat="false" ht="15.75" hidden="false" customHeight="false" outlineLevel="0" collapsed="false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N892" s="44"/>
    </row>
    <row r="893" customFormat="false" ht="15.75" hidden="false" customHeight="false" outlineLevel="0" collapsed="false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N893" s="44"/>
    </row>
    <row r="894" customFormat="false" ht="15.75" hidden="false" customHeight="false" outlineLevel="0" collapsed="false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N894" s="44"/>
    </row>
    <row r="895" customFormat="false" ht="15.75" hidden="false" customHeight="false" outlineLevel="0" collapsed="false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N895" s="44"/>
    </row>
    <row r="896" customFormat="false" ht="15.75" hidden="false" customHeight="false" outlineLevel="0" collapsed="false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N896" s="44"/>
    </row>
    <row r="897" customFormat="false" ht="15.75" hidden="false" customHeight="false" outlineLevel="0" collapsed="false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N897" s="44"/>
    </row>
    <row r="898" customFormat="false" ht="15.75" hidden="false" customHeight="false" outlineLevel="0" collapsed="false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N898" s="44"/>
    </row>
    <row r="899" customFormat="false" ht="15.75" hidden="false" customHeight="false" outlineLevel="0" collapsed="false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N899" s="44"/>
    </row>
    <row r="900" customFormat="false" ht="15.75" hidden="false" customHeight="false" outlineLevel="0" collapsed="false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N900" s="44"/>
    </row>
    <row r="901" customFormat="false" ht="15.75" hidden="false" customHeight="false" outlineLevel="0" collapsed="false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N901" s="44"/>
    </row>
    <row r="902" customFormat="false" ht="15.75" hidden="false" customHeight="false" outlineLevel="0" collapsed="false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N902" s="44"/>
    </row>
    <row r="903" customFormat="false" ht="15.75" hidden="false" customHeight="false" outlineLevel="0" collapsed="false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N903" s="44"/>
    </row>
    <row r="904" customFormat="false" ht="15.75" hidden="false" customHeight="false" outlineLevel="0" collapsed="false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N904" s="44"/>
    </row>
    <row r="905" customFormat="false" ht="15.75" hidden="false" customHeight="false" outlineLevel="0" collapsed="false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N905" s="44"/>
    </row>
    <row r="906" customFormat="false" ht="15.75" hidden="false" customHeight="false" outlineLevel="0" collapsed="false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N906" s="44"/>
    </row>
    <row r="907" customFormat="false" ht="15.75" hidden="false" customHeight="false" outlineLevel="0" collapsed="false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N907" s="44"/>
    </row>
    <row r="908" customFormat="false" ht="15.75" hidden="false" customHeight="false" outlineLevel="0" collapsed="false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N908" s="44"/>
    </row>
    <row r="909" customFormat="false" ht="15.75" hidden="false" customHeight="false" outlineLevel="0" collapsed="false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N909" s="44"/>
    </row>
    <row r="910" customFormat="false" ht="15.75" hidden="false" customHeight="false" outlineLevel="0" collapsed="false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N910" s="44"/>
    </row>
    <row r="911" customFormat="false" ht="15.75" hidden="false" customHeight="false" outlineLevel="0" collapsed="false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N911" s="44"/>
    </row>
    <row r="912" customFormat="false" ht="15.75" hidden="false" customHeight="false" outlineLevel="0" collapsed="false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N912" s="44"/>
    </row>
    <row r="913" customFormat="false" ht="15.75" hidden="false" customHeight="false" outlineLevel="0" collapsed="false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N913" s="44"/>
    </row>
    <row r="914" customFormat="false" ht="15.75" hidden="false" customHeight="false" outlineLevel="0" collapsed="false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N914" s="44"/>
    </row>
    <row r="915" customFormat="false" ht="15.75" hidden="false" customHeight="false" outlineLevel="0" collapsed="false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N915" s="44"/>
    </row>
    <row r="916" customFormat="false" ht="15.75" hidden="false" customHeight="false" outlineLevel="0" collapsed="false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N916" s="44"/>
    </row>
    <row r="917" customFormat="false" ht="15.75" hidden="false" customHeight="false" outlineLevel="0" collapsed="false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N917" s="44"/>
    </row>
    <row r="918" customFormat="false" ht="15.75" hidden="false" customHeight="false" outlineLevel="0" collapsed="false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N918" s="44"/>
    </row>
    <row r="919" customFormat="false" ht="15.75" hidden="false" customHeight="false" outlineLevel="0" collapsed="false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N919" s="44"/>
    </row>
    <row r="920" customFormat="false" ht="15.75" hidden="false" customHeight="false" outlineLevel="0" collapsed="false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N920" s="44"/>
    </row>
    <row r="921" customFormat="false" ht="15.75" hidden="false" customHeight="false" outlineLevel="0" collapsed="false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N921" s="44"/>
    </row>
    <row r="922" customFormat="false" ht="15.75" hidden="false" customHeight="false" outlineLevel="0" collapsed="false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N922" s="44"/>
    </row>
    <row r="923" customFormat="false" ht="15.75" hidden="false" customHeight="false" outlineLevel="0" collapsed="false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N923" s="44"/>
    </row>
    <row r="924" customFormat="false" ht="15.75" hidden="false" customHeight="false" outlineLevel="0" collapsed="false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N924" s="44"/>
    </row>
    <row r="925" customFormat="false" ht="15.75" hidden="false" customHeight="false" outlineLevel="0" collapsed="false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N925" s="44"/>
    </row>
    <row r="926" customFormat="false" ht="15.75" hidden="false" customHeight="false" outlineLevel="0" collapsed="false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N926" s="44"/>
    </row>
    <row r="927" customFormat="false" ht="15.75" hidden="false" customHeight="false" outlineLevel="0" collapsed="false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N927" s="44"/>
    </row>
    <row r="928" customFormat="false" ht="15.75" hidden="false" customHeight="false" outlineLevel="0" collapsed="false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N928" s="44"/>
    </row>
    <row r="929" customFormat="false" ht="15.75" hidden="false" customHeight="false" outlineLevel="0" collapsed="false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N929" s="44"/>
    </row>
    <row r="930" customFormat="false" ht="15.75" hidden="false" customHeight="false" outlineLevel="0" collapsed="false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N930" s="44"/>
    </row>
    <row r="931" customFormat="false" ht="15.75" hidden="false" customHeight="false" outlineLevel="0" collapsed="false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N931" s="44"/>
    </row>
    <row r="932" customFormat="false" ht="15.75" hidden="false" customHeight="false" outlineLevel="0" collapsed="false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N932" s="44"/>
    </row>
    <row r="933" customFormat="false" ht="15.75" hidden="false" customHeight="false" outlineLevel="0" collapsed="false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N933" s="44"/>
    </row>
    <row r="934" customFormat="false" ht="15.75" hidden="false" customHeight="false" outlineLevel="0" collapsed="false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N934" s="44"/>
    </row>
    <row r="935" customFormat="false" ht="15.75" hidden="false" customHeight="false" outlineLevel="0" collapsed="false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N935" s="44"/>
    </row>
    <row r="936" customFormat="false" ht="15.75" hidden="false" customHeight="false" outlineLevel="0" collapsed="false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N936" s="44"/>
    </row>
    <row r="937" customFormat="false" ht="15.75" hidden="false" customHeight="false" outlineLevel="0" collapsed="false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N937" s="44"/>
    </row>
    <row r="938" customFormat="false" ht="15.75" hidden="false" customHeight="false" outlineLevel="0" collapsed="false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N938" s="44"/>
    </row>
    <row r="939" customFormat="false" ht="15.75" hidden="false" customHeight="false" outlineLevel="0" collapsed="false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N939" s="44"/>
    </row>
    <row r="940" customFormat="false" ht="15.75" hidden="false" customHeight="false" outlineLevel="0" collapsed="false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N940" s="44"/>
    </row>
    <row r="941" customFormat="false" ht="15.75" hidden="false" customHeight="false" outlineLevel="0" collapsed="false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N941" s="44"/>
    </row>
    <row r="942" customFormat="false" ht="15.75" hidden="false" customHeight="false" outlineLevel="0" collapsed="false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N942" s="44"/>
    </row>
    <row r="943" customFormat="false" ht="15.75" hidden="false" customHeight="false" outlineLevel="0" collapsed="false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N943" s="44"/>
    </row>
    <row r="944" customFormat="false" ht="15.75" hidden="false" customHeight="false" outlineLevel="0" collapsed="false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N944" s="44"/>
    </row>
    <row r="945" customFormat="false" ht="15.75" hidden="false" customHeight="false" outlineLevel="0" collapsed="false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N945" s="44"/>
    </row>
    <row r="946" customFormat="false" ht="15.75" hidden="false" customHeight="false" outlineLevel="0" collapsed="false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N946" s="44"/>
    </row>
    <row r="947" customFormat="false" ht="15.75" hidden="false" customHeight="false" outlineLevel="0" collapsed="false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N947" s="44"/>
    </row>
    <row r="948" customFormat="false" ht="15.75" hidden="false" customHeight="false" outlineLevel="0" collapsed="false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N948" s="44"/>
    </row>
    <row r="949" customFormat="false" ht="15.75" hidden="false" customHeight="false" outlineLevel="0" collapsed="false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N949" s="44"/>
    </row>
    <row r="950" customFormat="false" ht="15.75" hidden="false" customHeight="false" outlineLevel="0" collapsed="false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N950" s="44"/>
    </row>
    <row r="951" customFormat="false" ht="15.75" hidden="false" customHeight="false" outlineLevel="0" collapsed="false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N951" s="44"/>
    </row>
    <row r="952" customFormat="false" ht="15.75" hidden="false" customHeight="false" outlineLevel="0" collapsed="false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N952" s="44"/>
    </row>
    <row r="953" customFormat="false" ht="15.75" hidden="false" customHeight="false" outlineLevel="0" collapsed="false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N953" s="44"/>
    </row>
    <row r="954" customFormat="false" ht="15.75" hidden="false" customHeight="false" outlineLevel="0" collapsed="false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N954" s="44"/>
    </row>
    <row r="955" customFormat="false" ht="15.75" hidden="false" customHeight="false" outlineLevel="0" collapsed="false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N955" s="44"/>
    </row>
    <row r="956" customFormat="false" ht="15.75" hidden="false" customHeight="false" outlineLevel="0" collapsed="false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N956" s="44"/>
    </row>
    <row r="957" customFormat="false" ht="15.75" hidden="false" customHeight="false" outlineLevel="0" collapsed="false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N957" s="44"/>
    </row>
    <row r="958" customFormat="false" ht="15.75" hidden="false" customHeight="false" outlineLevel="0" collapsed="false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N958" s="44"/>
    </row>
    <row r="959" customFormat="false" ht="15.75" hidden="false" customHeight="false" outlineLevel="0" collapsed="false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N959" s="44"/>
    </row>
    <row r="960" customFormat="false" ht="15.75" hidden="false" customHeight="false" outlineLevel="0" collapsed="false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N960" s="44"/>
    </row>
    <row r="961" customFormat="false" ht="15.75" hidden="false" customHeight="false" outlineLevel="0" collapsed="false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N961" s="44"/>
    </row>
    <row r="962" customFormat="false" ht="15.75" hidden="false" customHeight="false" outlineLevel="0" collapsed="false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N962" s="44"/>
    </row>
    <row r="963" customFormat="false" ht="15.75" hidden="false" customHeight="false" outlineLevel="0" collapsed="false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N963" s="44"/>
    </row>
    <row r="964" customFormat="false" ht="15.75" hidden="false" customHeight="false" outlineLevel="0" collapsed="false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N964" s="44"/>
    </row>
    <row r="965" customFormat="false" ht="15.75" hidden="false" customHeight="false" outlineLevel="0" collapsed="false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N965" s="44"/>
    </row>
    <row r="966" customFormat="false" ht="15.75" hidden="false" customHeight="false" outlineLevel="0" collapsed="false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N966" s="44"/>
    </row>
    <row r="967" customFormat="false" ht="15.75" hidden="false" customHeight="false" outlineLevel="0" collapsed="false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N967" s="44"/>
    </row>
    <row r="968" customFormat="false" ht="15.75" hidden="false" customHeight="false" outlineLevel="0" collapsed="false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N968" s="44"/>
    </row>
    <row r="969" customFormat="false" ht="15.75" hidden="false" customHeight="false" outlineLevel="0" collapsed="false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N969" s="44"/>
    </row>
    <row r="970" customFormat="false" ht="15.75" hidden="false" customHeight="false" outlineLevel="0" collapsed="false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N970" s="44"/>
    </row>
    <row r="971" customFormat="false" ht="15.75" hidden="false" customHeight="false" outlineLevel="0" collapsed="false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N971" s="44"/>
    </row>
    <row r="972" customFormat="false" ht="15.75" hidden="false" customHeight="false" outlineLevel="0" collapsed="false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N972" s="44"/>
    </row>
    <row r="973" customFormat="false" ht="15.75" hidden="false" customHeight="false" outlineLevel="0" collapsed="false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N973" s="44"/>
    </row>
    <row r="974" customFormat="false" ht="15.75" hidden="false" customHeight="false" outlineLevel="0" collapsed="false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N974" s="44"/>
    </row>
    <row r="975" customFormat="false" ht="15.75" hidden="false" customHeight="false" outlineLevel="0" collapsed="false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N975" s="44"/>
    </row>
    <row r="976" customFormat="false" ht="15.75" hidden="false" customHeight="false" outlineLevel="0" collapsed="false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N976" s="44"/>
    </row>
    <row r="977" customFormat="false" ht="15.75" hidden="false" customHeight="false" outlineLevel="0" collapsed="false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N977" s="44"/>
    </row>
    <row r="978" customFormat="false" ht="15.75" hidden="false" customHeight="false" outlineLevel="0" collapsed="false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N978" s="44"/>
    </row>
    <row r="979" customFormat="false" ht="15.75" hidden="false" customHeight="false" outlineLevel="0" collapsed="false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N979" s="44"/>
    </row>
    <row r="980" customFormat="false" ht="15.75" hidden="false" customHeight="false" outlineLevel="0" collapsed="false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N980" s="44"/>
    </row>
    <row r="981" customFormat="false" ht="15.75" hidden="false" customHeight="false" outlineLevel="0" collapsed="false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N981" s="44"/>
    </row>
    <row r="982" customFormat="false" ht="15.75" hidden="false" customHeight="false" outlineLevel="0" collapsed="false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N982" s="44"/>
    </row>
    <row r="983" customFormat="false" ht="15.75" hidden="false" customHeight="false" outlineLevel="0" collapsed="false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N983" s="44"/>
    </row>
    <row r="984" customFormat="false" ht="15.75" hidden="false" customHeight="false" outlineLevel="0" collapsed="false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N984" s="44"/>
    </row>
    <row r="985" customFormat="false" ht="15.75" hidden="false" customHeight="false" outlineLevel="0" collapsed="false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N985" s="44"/>
    </row>
    <row r="986" customFormat="false" ht="15.75" hidden="false" customHeight="false" outlineLevel="0" collapsed="false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N986" s="44"/>
    </row>
    <row r="987" customFormat="false" ht="15.75" hidden="false" customHeight="false" outlineLevel="0" collapsed="false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N987" s="44"/>
    </row>
    <row r="988" customFormat="false" ht="15.75" hidden="false" customHeight="false" outlineLevel="0" collapsed="false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N988" s="44"/>
    </row>
    <row r="989" customFormat="false" ht="15.75" hidden="false" customHeight="false" outlineLevel="0" collapsed="false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N989" s="44"/>
    </row>
    <row r="990" customFormat="false" ht="15.75" hidden="false" customHeight="false" outlineLevel="0" collapsed="false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N990" s="44"/>
    </row>
    <row r="991" customFormat="false" ht="15.75" hidden="false" customHeight="false" outlineLevel="0" collapsed="false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N991" s="44"/>
    </row>
    <row r="992" customFormat="false" ht="15.75" hidden="false" customHeight="false" outlineLevel="0" collapsed="false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N992" s="44"/>
    </row>
    <row r="993" customFormat="false" ht="15.75" hidden="false" customHeight="false" outlineLevel="0" collapsed="false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N993" s="44"/>
    </row>
    <row r="994" customFormat="false" ht="15.75" hidden="false" customHeight="false" outlineLevel="0" collapsed="false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N994" s="44"/>
    </row>
    <row r="995" customFormat="false" ht="15.75" hidden="false" customHeight="false" outlineLevel="0" collapsed="false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N995" s="44"/>
    </row>
    <row r="996" customFormat="false" ht="15.75" hidden="false" customHeight="false" outlineLevel="0" collapsed="false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N996" s="44"/>
    </row>
    <row r="997" customFormat="false" ht="15.75" hidden="false" customHeight="false" outlineLevel="0" collapsed="false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N997" s="44"/>
    </row>
    <row r="998" customFormat="false" ht="15.75" hidden="false" customHeight="false" outlineLevel="0" collapsed="false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N998" s="44"/>
    </row>
    <row r="999" customFormat="false" ht="15.75" hidden="false" customHeight="false" outlineLevel="0" collapsed="false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N999" s="44"/>
    </row>
    <row r="1000" customFormat="false" ht="15.75" hidden="false" customHeight="false" outlineLevel="0" collapsed="false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N1000" s="44"/>
    </row>
  </sheetData>
  <mergeCells count="12">
    <mergeCell ref="C1:D1"/>
    <mergeCell ref="B13:B14"/>
    <mergeCell ref="C13:C14"/>
    <mergeCell ref="D13:D14"/>
    <mergeCell ref="E13:E14"/>
    <mergeCell ref="F14:F15"/>
    <mergeCell ref="F17:F18"/>
    <mergeCell ref="B18:B19"/>
    <mergeCell ref="C18:C19"/>
    <mergeCell ref="D18:D19"/>
    <mergeCell ref="E18:E19"/>
    <mergeCell ref="F19:F20"/>
  </mergeCells>
  <conditionalFormatting sqref="L5:L10">
    <cfRule type="colorScale" priority="2">
      <colorScale>
        <cfvo type="min" val="0"/>
        <cfvo type="percentile" val="50"/>
        <cfvo type="max" val="0"/>
        <color rgb="FFFFFF00"/>
        <color rgb="FFFBBC04"/>
        <color rgb="FFEA4335"/>
      </colorScale>
    </cfRule>
  </conditionalFormatting>
  <conditionalFormatting sqref="I5:I10">
    <cfRule type="colorScale" priority="3">
      <colorScale>
        <cfvo type="min" val="0"/>
        <cfvo type="percentile" val="50"/>
        <cfvo type="max" val="0"/>
        <color rgb="FF34A853"/>
        <color rgb="FFFBBC04"/>
        <color rgb="FFEA4335"/>
      </colorScale>
    </cfRule>
  </conditionalFormatting>
  <hyperlinks>
    <hyperlink ref="J1" r:id="rId1" display="https://covid19.go.id/peta-sebaran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6.42"/>
    <col collapsed="false" customWidth="true" hidden="false" outlineLevel="0" max="2" min="2" style="0" width="10.71"/>
    <col collapsed="false" customWidth="true" hidden="false" outlineLevel="0" max="3" min="3" style="0" width="8.86"/>
    <col collapsed="false" customWidth="true" hidden="false" outlineLevel="0" max="4" min="4" style="0" width="7.87"/>
    <col collapsed="false" customWidth="true" hidden="false" outlineLevel="0" max="5" min="5" style="0" width="21.57"/>
    <col collapsed="false" customWidth="true" hidden="false" outlineLevel="0" max="6" min="6" style="0" width="15.87"/>
    <col collapsed="false" customWidth="true" hidden="false" outlineLevel="0" max="7" min="7" style="0" width="11.99"/>
    <col collapsed="false" customWidth="true" hidden="false" outlineLevel="0" max="8" min="8" style="0" width="13.7"/>
    <col collapsed="false" customWidth="true" hidden="true" outlineLevel="0" max="9" min="9" style="0" width="16.71"/>
    <col collapsed="false" customWidth="true" hidden="false" outlineLevel="0" max="10" min="10" style="0" width="3.99"/>
    <col collapsed="false" customWidth="true" hidden="false" outlineLevel="0" max="11" min="11" style="0" width="2.43"/>
    <col collapsed="false" customWidth="true" hidden="false" outlineLevel="0" max="12" min="12" style="0" width="3.71"/>
    <col collapsed="false" customWidth="true" hidden="false" outlineLevel="0" max="13" min="13" style="0" width="2.3"/>
  </cols>
  <sheetData>
    <row r="1" customFormat="false" ht="15.75" hidden="false" customHeight="false" outlineLevel="0" collapsed="false">
      <c r="A1" s="290" t="n">
        <f aca="false">SUBTOTAL(3,A3:A1000)</f>
        <v>514</v>
      </c>
      <c r="B1" s="282" t="s">
        <v>1191</v>
      </c>
      <c r="C1" s="395"/>
      <c r="D1" s="282" t="s">
        <v>1192</v>
      </c>
      <c r="F1" s="282" t="s">
        <v>1193</v>
      </c>
      <c r="G1" s="289" t="s">
        <v>1194</v>
      </c>
    </row>
    <row r="2" customFormat="false" ht="15.75" hidden="false" customHeight="false" outlineLevel="0" collapsed="false">
      <c r="A2" s="396" t="s">
        <v>36</v>
      </c>
      <c r="B2" s="396" t="s">
        <v>1119</v>
      </c>
      <c r="C2" s="396" t="s">
        <v>1120</v>
      </c>
      <c r="D2" s="396" t="s">
        <v>1121</v>
      </c>
      <c r="E2" s="396" t="s">
        <v>150</v>
      </c>
      <c r="F2" s="396" t="s">
        <v>1122</v>
      </c>
      <c r="G2" s="396" t="s">
        <v>1123</v>
      </c>
      <c r="H2" s="396" t="s">
        <v>1124</v>
      </c>
      <c r="I2" s="396"/>
      <c r="J2" s="396" t="s">
        <v>1125</v>
      </c>
      <c r="K2" s="396" t="s">
        <v>1126</v>
      </c>
      <c r="L2" s="396" t="s">
        <v>1127</v>
      </c>
      <c r="M2" s="396" t="s">
        <v>138</v>
      </c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  <c r="AA2" s="396"/>
    </row>
    <row r="3" customFormat="false" ht="15.75" hidden="false" customHeight="false" outlineLevel="0" collapsed="false">
      <c r="A3" s="397" t="n">
        <v>1</v>
      </c>
      <c r="B3" s="134" t="s">
        <v>1134</v>
      </c>
      <c r="C3" s="44" t="n">
        <v>31</v>
      </c>
      <c r="D3" s="44" t="s">
        <v>1129</v>
      </c>
      <c r="E3" s="134" t="s">
        <v>1130</v>
      </c>
      <c r="F3" s="134" t="s">
        <v>7</v>
      </c>
      <c r="G3" s="134"/>
      <c r="H3" s="134" t="str">
        <f aca="false">IF(C3="?","?",10*INT(C3/10)&amp;"-"&amp;(10*INT(C3/10)+9))</f>
        <v>30-39</v>
      </c>
      <c r="I3" s="134" t="str">
        <f aca="false">H3&amp;B3</f>
        <v>30-39Perempuan</v>
      </c>
      <c r="J3" s="398" t="str">
        <f aca="false">IF(F3="meninggal",1,"")</f>
        <v/>
      </c>
      <c r="K3" s="399" t="n">
        <f aca="false">IF(F3="sembuh",1,"")</f>
        <v>1</v>
      </c>
      <c r="L3" s="398" t="str">
        <f aca="false">IF(F3="dalam perawatan",1,"")</f>
        <v/>
      </c>
      <c r="M3" s="399" t="str">
        <f aca="false">IF(F3="?",1,"")</f>
        <v/>
      </c>
    </row>
    <row r="4" customFormat="false" ht="15.75" hidden="false" customHeight="false" outlineLevel="0" collapsed="false">
      <c r="A4" s="397" t="n">
        <v>2</v>
      </c>
      <c r="B4" s="134" t="s">
        <v>1134</v>
      </c>
      <c r="C4" s="44" t="n">
        <v>64</v>
      </c>
      <c r="D4" s="44" t="s">
        <v>1129</v>
      </c>
      <c r="E4" s="134" t="s">
        <v>1130</v>
      </c>
      <c r="F4" s="134" t="s">
        <v>7</v>
      </c>
      <c r="G4" s="134" t="n">
        <v>1</v>
      </c>
      <c r="H4" s="134" t="str">
        <f aca="false">IF(C4="?","?",10*INT(C4/10)&amp;"-"&amp;(10*INT(C4/10)+9))</f>
        <v>60-69</v>
      </c>
      <c r="I4" s="134" t="str">
        <f aca="false">H4&amp;B4</f>
        <v>60-69Perempuan</v>
      </c>
      <c r="J4" s="398" t="str">
        <f aca="false">IF(F4="meninggal",1,"")</f>
        <v/>
      </c>
      <c r="K4" s="399" t="n">
        <f aca="false">IF(F4="sembuh",1,"")</f>
        <v>1</v>
      </c>
      <c r="L4" s="398" t="str">
        <f aca="false">IF(F4="dalam perawatan",1,"")</f>
        <v/>
      </c>
      <c r="M4" s="399" t="str">
        <f aca="false">IF(F4="?",1,"")</f>
        <v/>
      </c>
    </row>
    <row r="5" customFormat="false" ht="15.75" hidden="false" customHeight="false" outlineLevel="0" collapsed="false">
      <c r="A5" s="397" t="n">
        <v>3</v>
      </c>
      <c r="B5" s="134" t="s">
        <v>1134</v>
      </c>
      <c r="C5" s="44" t="n">
        <v>33</v>
      </c>
      <c r="D5" s="44" t="s">
        <v>1129</v>
      </c>
      <c r="E5" s="134" t="s">
        <v>1130</v>
      </c>
      <c r="F5" s="134" t="s">
        <v>7</v>
      </c>
      <c r="G5" s="134" t="n">
        <v>1</v>
      </c>
      <c r="H5" s="134" t="str">
        <f aca="false">IF(C5="?","?",10*INT(C5/10)&amp;"-"&amp;(10*INT(C5/10)+9))</f>
        <v>30-39</v>
      </c>
      <c r="I5" s="134" t="str">
        <f aca="false">H5&amp;B5</f>
        <v>30-39Perempuan</v>
      </c>
      <c r="J5" s="398" t="str">
        <f aca="false">IF(F5="meninggal",1,"")</f>
        <v/>
      </c>
      <c r="K5" s="399" t="n">
        <f aca="false">IF(F5="sembuh",1,"")</f>
        <v>1</v>
      </c>
      <c r="L5" s="398" t="str">
        <f aca="false">IF(F5="dalam perawatan",1,"")</f>
        <v/>
      </c>
      <c r="M5" s="399" t="str">
        <f aca="false">IF(F5="?",1,"")</f>
        <v/>
      </c>
    </row>
    <row r="6" customFormat="false" ht="15.75" hidden="false" customHeight="false" outlineLevel="0" collapsed="false">
      <c r="A6" s="397" t="n">
        <v>4</v>
      </c>
      <c r="B6" s="134" t="s">
        <v>1134</v>
      </c>
      <c r="C6" s="44" t="n">
        <v>34</v>
      </c>
      <c r="D6" s="44" t="s">
        <v>1129</v>
      </c>
      <c r="E6" s="134" t="s">
        <v>1130</v>
      </c>
      <c r="F6" s="134" t="s">
        <v>1131</v>
      </c>
      <c r="G6" s="134" t="n">
        <v>1</v>
      </c>
      <c r="H6" s="134" t="str">
        <f aca="false">IF(C6="?","?",10*INT(C6/10)&amp;"-"&amp;(10*INT(C6/10)+9))</f>
        <v>30-39</v>
      </c>
      <c r="I6" s="134" t="str">
        <f aca="false">H6&amp;B6</f>
        <v>30-39Perempuan</v>
      </c>
      <c r="J6" s="398" t="str">
        <f aca="false">IF(F6="meninggal",1,"")</f>
        <v/>
      </c>
      <c r="K6" s="399" t="str">
        <f aca="false">IF(F6="sembuh",1,"")</f>
        <v/>
      </c>
      <c r="L6" s="398" t="n">
        <f aca="false">IF(F6="dalam perawatan",1,"")</f>
        <v>1</v>
      </c>
      <c r="M6" s="399" t="str">
        <f aca="false">IF(F6="?",1,"")</f>
        <v/>
      </c>
    </row>
    <row r="7" customFormat="false" ht="15.75" hidden="false" customHeight="false" outlineLevel="0" collapsed="false">
      <c r="A7" s="397" t="n">
        <v>5</v>
      </c>
      <c r="B7" s="134" t="s">
        <v>1145</v>
      </c>
      <c r="C7" s="44" t="n">
        <v>55</v>
      </c>
      <c r="D7" s="44" t="s">
        <v>1129</v>
      </c>
      <c r="E7" s="134" t="s">
        <v>1130</v>
      </c>
      <c r="F7" s="134" t="s">
        <v>1131</v>
      </c>
      <c r="G7" s="134" t="n">
        <v>1</v>
      </c>
      <c r="H7" s="134" t="str">
        <f aca="false">IF(C7="?","?",10*INT(C7/10)&amp;"-"&amp;(10*INT(C7/10)+9))</f>
        <v>50-59</v>
      </c>
      <c r="I7" s="134" t="str">
        <f aca="false">H7&amp;B7</f>
        <v>50-59Laki-Laki</v>
      </c>
      <c r="J7" s="398" t="str">
        <f aca="false">IF(F7="meninggal",1,"")</f>
        <v/>
      </c>
      <c r="K7" s="399" t="str">
        <f aca="false">IF(F7="sembuh",1,"")</f>
        <v/>
      </c>
      <c r="L7" s="398" t="n">
        <f aca="false">IF(F7="dalam perawatan",1,"")</f>
        <v>1</v>
      </c>
      <c r="M7" s="399" t="str">
        <f aca="false">IF(F7="?",1,"")</f>
        <v/>
      </c>
    </row>
    <row r="8" customFormat="false" ht="15.75" hidden="false" customHeight="false" outlineLevel="0" collapsed="false">
      <c r="A8" s="397" t="n">
        <v>6</v>
      </c>
      <c r="B8" s="134" t="s">
        <v>1145</v>
      </c>
      <c r="C8" s="44" t="n">
        <v>36</v>
      </c>
      <c r="D8" s="44" t="s">
        <v>1129</v>
      </c>
      <c r="E8" s="134" t="s">
        <v>1130</v>
      </c>
      <c r="F8" s="134" t="s">
        <v>7</v>
      </c>
      <c r="G8" s="134"/>
      <c r="H8" s="134" t="str">
        <f aca="false">IF(C8="?","?",10*INT(C8/10)&amp;"-"&amp;(10*INT(C8/10)+9))</f>
        <v>30-39</v>
      </c>
      <c r="I8" s="134" t="str">
        <f aca="false">H8&amp;B8</f>
        <v>30-39Laki-Laki</v>
      </c>
      <c r="J8" s="398" t="str">
        <f aca="false">IF(F8="meninggal",1,"")</f>
        <v/>
      </c>
      <c r="K8" s="399" t="n">
        <f aca="false">IF(F8="sembuh",1,"")</f>
        <v>1</v>
      </c>
      <c r="L8" s="398" t="str">
        <f aca="false">IF(F8="dalam perawatan",1,"")</f>
        <v/>
      </c>
      <c r="M8" s="399" t="str">
        <f aca="false">IF(F8="?",1,"")</f>
        <v/>
      </c>
    </row>
    <row r="9" customFormat="false" ht="15.75" hidden="false" customHeight="false" outlineLevel="0" collapsed="false">
      <c r="A9" s="397" t="n">
        <v>7</v>
      </c>
      <c r="B9" s="134" t="s">
        <v>1134</v>
      </c>
      <c r="C9" s="44" t="n">
        <v>54</v>
      </c>
      <c r="D9" s="44" t="s">
        <v>1129</v>
      </c>
      <c r="E9" s="134" t="s">
        <v>1130</v>
      </c>
      <c r="F9" s="134" t="s">
        <v>7</v>
      </c>
      <c r="G9" s="134" t="n">
        <v>8</v>
      </c>
      <c r="H9" s="134" t="str">
        <f aca="false">IF(C9="?","?",10*INT(C9/10)&amp;"-"&amp;(10*INT(C9/10)+9))</f>
        <v>50-59</v>
      </c>
      <c r="I9" s="134" t="str">
        <f aca="false">H9&amp;B9</f>
        <v>50-59Perempuan</v>
      </c>
      <c r="J9" s="398" t="str">
        <f aca="false">IF(F9="meninggal",1,"")</f>
        <v/>
      </c>
      <c r="K9" s="399" t="n">
        <f aca="false">IF(F9="sembuh",1,"")</f>
        <v>1</v>
      </c>
      <c r="L9" s="398" t="str">
        <f aca="false">IF(F9="dalam perawatan",1,"")</f>
        <v/>
      </c>
      <c r="M9" s="399" t="str">
        <f aca="false">IF(F9="?",1,"")</f>
        <v/>
      </c>
    </row>
    <row r="10" customFormat="false" ht="15.75" hidden="false" customHeight="false" outlineLevel="0" collapsed="false">
      <c r="A10" s="397" t="n">
        <v>8</v>
      </c>
      <c r="B10" s="134" t="s">
        <v>1145</v>
      </c>
      <c r="C10" s="44" t="n">
        <v>55</v>
      </c>
      <c r="D10" s="44" t="s">
        <v>1129</v>
      </c>
      <c r="E10" s="134" t="s">
        <v>1130</v>
      </c>
      <c r="F10" s="134" t="s">
        <v>7</v>
      </c>
      <c r="G10" s="134"/>
      <c r="H10" s="134" t="str">
        <f aca="false">IF(C10="?","?",10*INT(C10/10)&amp;"-"&amp;(10*INT(C10/10)+9))</f>
        <v>50-59</v>
      </c>
      <c r="I10" s="134" t="str">
        <f aca="false">H10&amp;B10</f>
        <v>50-59Laki-Laki</v>
      </c>
      <c r="J10" s="398" t="str">
        <f aca="false">IF(F10="meninggal",1,"")</f>
        <v/>
      </c>
      <c r="K10" s="399" t="n">
        <f aca="false">IF(F10="sembuh",1,"")</f>
        <v>1</v>
      </c>
      <c r="L10" s="398" t="str">
        <f aca="false">IF(F10="dalam perawatan",1,"")</f>
        <v/>
      </c>
      <c r="M10" s="399" t="str">
        <f aca="false">IF(F10="?",1,"")</f>
        <v/>
      </c>
    </row>
    <row r="11" customFormat="false" ht="15.75" hidden="false" customHeight="false" outlineLevel="0" collapsed="false">
      <c r="A11" s="397" t="n">
        <v>9</v>
      </c>
      <c r="B11" s="134" t="s">
        <v>1134</v>
      </c>
      <c r="C11" s="44" t="n">
        <v>55</v>
      </c>
      <c r="D11" s="44" t="s">
        <v>1129</v>
      </c>
      <c r="E11" s="134" t="s">
        <v>1130</v>
      </c>
      <c r="F11" s="134" t="s">
        <v>7</v>
      </c>
      <c r="G11" s="134" t="n">
        <v>11</v>
      </c>
      <c r="H11" s="134" t="str">
        <f aca="false">IF(C11="?","?",10*INT(C11/10)&amp;"-"&amp;(10*INT(C11/10)+9))</f>
        <v>50-59</v>
      </c>
      <c r="I11" s="134" t="str">
        <f aca="false">H11&amp;B11</f>
        <v>50-59Perempuan</v>
      </c>
      <c r="J11" s="398" t="str">
        <f aca="false">IF(F11="meninggal",1,"")</f>
        <v/>
      </c>
      <c r="K11" s="399" t="n">
        <f aca="false">IF(F11="sembuh",1,"")</f>
        <v>1</v>
      </c>
      <c r="L11" s="398" t="str">
        <f aca="false">IF(F11="dalam perawatan",1,"")</f>
        <v/>
      </c>
      <c r="M11" s="399" t="str">
        <f aca="false">IF(F11="?",1,"")</f>
        <v/>
      </c>
    </row>
    <row r="12" customFormat="false" ht="15.75" hidden="false" customHeight="false" outlineLevel="0" collapsed="false">
      <c r="A12" s="397" t="n">
        <v>10</v>
      </c>
      <c r="B12" s="134" t="s">
        <v>1145</v>
      </c>
      <c r="C12" s="44" t="n">
        <v>29</v>
      </c>
      <c r="D12" s="44" t="s">
        <v>1135</v>
      </c>
      <c r="E12" s="134" t="s">
        <v>1130</v>
      </c>
      <c r="F12" s="134" t="s">
        <v>1131</v>
      </c>
      <c r="G12" s="134" t="n">
        <v>1</v>
      </c>
      <c r="H12" s="134" t="str">
        <f aca="false">IF(C12="?","?",10*INT(C12/10)&amp;"-"&amp;(10*INT(C12/10)+9))</f>
        <v>20-29</v>
      </c>
      <c r="I12" s="134" t="str">
        <f aca="false">H12&amp;B12</f>
        <v>20-29Laki-Laki</v>
      </c>
      <c r="J12" s="398" t="str">
        <f aca="false">IF(F12="meninggal",1,"")</f>
        <v/>
      </c>
      <c r="K12" s="399" t="str">
        <f aca="false">IF(F12="sembuh",1,"")</f>
        <v/>
      </c>
      <c r="L12" s="398" t="n">
        <f aca="false">IF(F12="dalam perawatan",1,"")</f>
        <v>1</v>
      </c>
      <c r="M12" s="399" t="str">
        <f aca="false">IF(F12="?",1,"")</f>
        <v/>
      </c>
    </row>
    <row r="13" customFormat="false" ht="15.75" hidden="false" customHeight="false" outlineLevel="0" collapsed="false">
      <c r="A13" s="397" t="n">
        <v>11</v>
      </c>
      <c r="B13" s="134" t="s">
        <v>1134</v>
      </c>
      <c r="C13" s="44" t="n">
        <v>54</v>
      </c>
      <c r="D13" s="44" t="s">
        <v>1135</v>
      </c>
      <c r="E13" s="134" t="s">
        <v>1130</v>
      </c>
      <c r="F13" s="134" t="s">
        <v>1131</v>
      </c>
      <c r="G13" s="134" t="n">
        <v>1</v>
      </c>
      <c r="H13" s="134" t="str">
        <f aca="false">IF(C13="?","?",10*INT(C13/10)&amp;"-"&amp;(10*INT(C13/10)+9))</f>
        <v>50-59</v>
      </c>
      <c r="I13" s="134" t="str">
        <f aca="false">H13&amp;B13</f>
        <v>50-59Perempuan</v>
      </c>
      <c r="J13" s="398" t="str">
        <f aca="false">IF(F13="meninggal",1,"")</f>
        <v/>
      </c>
      <c r="K13" s="399" t="str">
        <f aca="false">IF(F13="sembuh",1,"")</f>
        <v/>
      </c>
      <c r="L13" s="398" t="n">
        <f aca="false">IF(F13="dalam perawatan",1,"")</f>
        <v>1</v>
      </c>
      <c r="M13" s="399" t="str">
        <f aca="false">IF(F13="?",1,"")</f>
        <v/>
      </c>
    </row>
    <row r="14" customFormat="false" ht="15.75" hidden="false" customHeight="false" outlineLevel="0" collapsed="false">
      <c r="A14" s="397" t="n">
        <v>12</v>
      </c>
      <c r="B14" s="134" t="s">
        <v>1145</v>
      </c>
      <c r="C14" s="44" t="n">
        <v>31</v>
      </c>
      <c r="D14" s="44" t="s">
        <v>1129</v>
      </c>
      <c r="E14" s="134" t="s">
        <v>1130</v>
      </c>
      <c r="F14" s="134" t="s">
        <v>1131</v>
      </c>
      <c r="G14" s="134" t="n">
        <v>1</v>
      </c>
      <c r="H14" s="134" t="str">
        <f aca="false">IF(C14="?","?",10*INT(C14/10)&amp;"-"&amp;(10*INT(C14/10)+9))</f>
        <v>30-39</v>
      </c>
      <c r="I14" s="134" t="str">
        <f aca="false">H14&amp;B14</f>
        <v>30-39Laki-Laki</v>
      </c>
      <c r="J14" s="398" t="str">
        <f aca="false">IF(F14="meninggal",1,"")</f>
        <v/>
      </c>
      <c r="K14" s="399" t="str">
        <f aca="false">IF(F14="sembuh",1,"")</f>
        <v/>
      </c>
      <c r="L14" s="398" t="n">
        <f aca="false">IF(F14="dalam perawatan",1,"")</f>
        <v>1</v>
      </c>
      <c r="M14" s="399" t="str">
        <f aca="false">IF(F14="?",1,"")</f>
        <v/>
      </c>
    </row>
    <row r="15" customFormat="false" ht="15.75" hidden="false" customHeight="false" outlineLevel="0" collapsed="false">
      <c r="A15" s="397" t="n">
        <v>13</v>
      </c>
      <c r="B15" s="134" t="s">
        <v>1134</v>
      </c>
      <c r="C15" s="44" t="n">
        <v>16</v>
      </c>
      <c r="D15" s="44" t="s">
        <v>1129</v>
      </c>
      <c r="E15" s="134" t="s">
        <v>1130</v>
      </c>
      <c r="F15" s="134" t="s">
        <v>7</v>
      </c>
      <c r="G15" s="134" t="n">
        <v>1</v>
      </c>
      <c r="H15" s="134" t="str">
        <f aca="false">IF(C15="?","?",10*INT(C15/10)&amp;"-"&amp;(10*INT(C15/10)+9))</f>
        <v>10-19</v>
      </c>
      <c r="I15" s="134" t="str">
        <f aca="false">H15&amp;B15</f>
        <v>10-19Perempuan</v>
      </c>
      <c r="J15" s="398" t="str">
        <f aca="false">IF(F15="meninggal",1,"")</f>
        <v/>
      </c>
      <c r="K15" s="399" t="n">
        <f aca="false">IF(F15="sembuh",1,"")</f>
        <v>1</v>
      </c>
      <c r="L15" s="398" t="str">
        <f aca="false">IF(F15="dalam perawatan",1,"")</f>
        <v/>
      </c>
      <c r="M15" s="399" t="str">
        <f aca="false">IF(F15="?",1,"")</f>
        <v/>
      </c>
    </row>
    <row r="16" customFormat="false" ht="15.75" hidden="false" customHeight="false" outlineLevel="0" collapsed="false">
      <c r="A16" s="397" t="n">
        <v>14</v>
      </c>
      <c r="B16" s="134" t="s">
        <v>1145</v>
      </c>
      <c r="C16" s="44" t="n">
        <v>50</v>
      </c>
      <c r="D16" s="44" t="s">
        <v>1129</v>
      </c>
      <c r="E16" s="134" t="s">
        <v>1130</v>
      </c>
      <c r="F16" s="134" t="s">
        <v>1131</v>
      </c>
      <c r="G16" s="134" t="n">
        <v>74</v>
      </c>
      <c r="H16" s="134" t="str">
        <f aca="false">IF(C16="?","?",10*INT(C16/10)&amp;"-"&amp;(10*INT(C16/10)+9))</f>
        <v>50-59</v>
      </c>
      <c r="I16" s="134" t="str">
        <f aca="false">H16&amp;B16</f>
        <v>50-59Laki-Laki</v>
      </c>
      <c r="J16" s="398" t="str">
        <f aca="false">IF(F16="meninggal",1,"")</f>
        <v/>
      </c>
      <c r="K16" s="399" t="str">
        <f aca="false">IF(F16="sembuh",1,"")</f>
        <v/>
      </c>
      <c r="L16" s="398" t="n">
        <f aca="false">IF(F16="dalam perawatan",1,"")</f>
        <v>1</v>
      </c>
      <c r="M16" s="399" t="str">
        <f aca="false">IF(F16="?",1,"")</f>
        <v/>
      </c>
    </row>
    <row r="17" customFormat="false" ht="15.75" hidden="false" customHeight="false" outlineLevel="0" collapsed="false">
      <c r="A17" s="397" t="n">
        <v>15</v>
      </c>
      <c r="B17" s="134" t="s">
        <v>1134</v>
      </c>
      <c r="C17" s="44" t="n">
        <v>43</v>
      </c>
      <c r="D17" s="44" t="s">
        <v>1129</v>
      </c>
      <c r="E17" s="134" t="s">
        <v>1138</v>
      </c>
      <c r="F17" s="134" t="s">
        <v>1131</v>
      </c>
      <c r="G17" s="134" t="n">
        <v>74</v>
      </c>
      <c r="H17" s="134" t="str">
        <f aca="false">IF(C17="?","?",10*INT(C17/10)&amp;"-"&amp;(10*INT(C17/10)+9))</f>
        <v>40-49</v>
      </c>
      <c r="I17" s="134" t="str">
        <f aca="false">H17&amp;B17</f>
        <v>40-49Perempuan</v>
      </c>
      <c r="J17" s="398" t="str">
        <f aca="false">IF(F17="meninggal",1,"")</f>
        <v/>
      </c>
      <c r="K17" s="399" t="str">
        <f aca="false">IF(F17="sembuh",1,"")</f>
        <v/>
      </c>
      <c r="L17" s="398" t="n">
        <f aca="false">IF(F17="dalam perawatan",1,"")</f>
        <v>1</v>
      </c>
      <c r="M17" s="399" t="str">
        <f aca="false">IF(F17="?",1,"")</f>
        <v/>
      </c>
    </row>
    <row r="18" customFormat="false" ht="15.75" hidden="false" customHeight="false" outlineLevel="0" collapsed="false">
      <c r="A18" s="397" t="n">
        <v>16</v>
      </c>
      <c r="B18" s="134" t="s">
        <v>1134</v>
      </c>
      <c r="C18" s="44" t="n">
        <v>17</v>
      </c>
      <c r="D18" s="44" t="s">
        <v>1129</v>
      </c>
      <c r="E18" s="134" t="s">
        <v>1138</v>
      </c>
      <c r="F18" s="134" t="s">
        <v>1131</v>
      </c>
      <c r="G18" s="134" t="n">
        <v>74</v>
      </c>
      <c r="H18" s="134" t="str">
        <f aca="false">IF(C18="?","?",10*INT(C18/10)&amp;"-"&amp;(10*INT(C18/10)+9))</f>
        <v>10-19</v>
      </c>
      <c r="I18" s="134" t="str">
        <f aca="false">H18&amp;B18</f>
        <v>10-19Perempuan</v>
      </c>
      <c r="J18" s="398" t="str">
        <f aca="false">IF(F18="meninggal",1,"")</f>
        <v/>
      </c>
      <c r="K18" s="399" t="str">
        <f aca="false">IF(F18="sembuh",1,"")</f>
        <v/>
      </c>
      <c r="L18" s="398" t="n">
        <f aca="false">IF(F18="dalam perawatan",1,"")</f>
        <v>1</v>
      </c>
      <c r="M18" s="399" t="str">
        <f aca="false">IF(F18="?",1,"")</f>
        <v/>
      </c>
    </row>
    <row r="19" customFormat="false" ht="15.75" hidden="false" customHeight="false" outlineLevel="0" collapsed="false">
      <c r="A19" s="397" t="n">
        <v>17</v>
      </c>
      <c r="B19" s="134" t="s">
        <v>1145</v>
      </c>
      <c r="C19" s="44" t="n">
        <v>56</v>
      </c>
      <c r="D19" s="44" t="s">
        <v>1129</v>
      </c>
      <c r="E19" s="134" t="s">
        <v>1130</v>
      </c>
      <c r="F19" s="134" t="s">
        <v>1131</v>
      </c>
      <c r="G19" s="134" t="n">
        <v>74</v>
      </c>
      <c r="H19" s="134" t="str">
        <f aca="false">IF(C19="?","?",10*INT(C19/10)&amp;"-"&amp;(10*INT(C19/10)+9))</f>
        <v>50-59</v>
      </c>
      <c r="I19" s="134" t="str">
        <f aca="false">H19&amp;B19</f>
        <v>50-59Laki-Laki</v>
      </c>
      <c r="J19" s="398" t="str">
        <f aca="false">IF(F19="meninggal",1,"")</f>
        <v/>
      </c>
      <c r="K19" s="399" t="str">
        <f aca="false">IF(F19="sembuh",1,"")</f>
        <v/>
      </c>
      <c r="L19" s="398" t="n">
        <f aca="false">IF(F19="dalam perawatan",1,"")</f>
        <v>1</v>
      </c>
      <c r="M19" s="399" t="str">
        <f aca="false">IF(F19="?",1,"")</f>
        <v/>
      </c>
    </row>
    <row r="20" customFormat="false" ht="15.75" hidden="false" customHeight="false" outlineLevel="0" collapsed="false">
      <c r="A20" s="397" t="n">
        <v>18</v>
      </c>
      <c r="B20" s="134" t="s">
        <v>1145</v>
      </c>
      <c r="C20" s="44" t="n">
        <v>55</v>
      </c>
      <c r="D20" s="44" t="s">
        <v>1129</v>
      </c>
      <c r="E20" s="134" t="s">
        <v>1137</v>
      </c>
      <c r="F20" s="134" t="s">
        <v>1131</v>
      </c>
      <c r="G20" s="134"/>
      <c r="H20" s="134" t="str">
        <f aca="false">IF(C20="?","?",10*INT(C20/10)&amp;"-"&amp;(10*INT(C20/10)+9))</f>
        <v>50-59</v>
      </c>
      <c r="I20" s="134" t="str">
        <f aca="false">H20&amp;B20</f>
        <v>50-59Laki-Laki</v>
      </c>
      <c r="J20" s="398" t="str">
        <f aca="false">IF(F20="meninggal",1,"")</f>
        <v/>
      </c>
      <c r="K20" s="399" t="str">
        <f aca="false">IF(F20="sembuh",1,"")</f>
        <v/>
      </c>
      <c r="L20" s="398" t="n">
        <f aca="false">IF(F20="dalam perawatan",1,"")</f>
        <v>1</v>
      </c>
      <c r="M20" s="399" t="str">
        <f aca="false">IF(F20="?",1,"")</f>
        <v/>
      </c>
    </row>
    <row r="21" customFormat="false" ht="15.75" hidden="false" customHeight="false" outlineLevel="0" collapsed="false">
      <c r="A21" s="397" t="n">
        <v>19</v>
      </c>
      <c r="B21" s="134" t="s">
        <v>1145</v>
      </c>
      <c r="C21" s="44" t="n">
        <v>40</v>
      </c>
      <c r="D21" s="44" t="s">
        <v>1129</v>
      </c>
      <c r="E21" s="134" t="s">
        <v>1130</v>
      </c>
      <c r="F21" s="134" t="s">
        <v>1131</v>
      </c>
      <c r="G21" s="134" t="n">
        <v>74</v>
      </c>
      <c r="H21" s="134" t="str">
        <f aca="false">IF(C21="?","?",10*INT(C21/10)&amp;"-"&amp;(10*INT(C21/10)+9))</f>
        <v>40-49</v>
      </c>
      <c r="I21" s="134" t="str">
        <f aca="false">H21&amp;B21</f>
        <v>40-49Laki-Laki</v>
      </c>
      <c r="J21" s="398" t="str">
        <f aca="false">IF(F21="meninggal",1,"")</f>
        <v/>
      </c>
      <c r="K21" s="399" t="str">
        <f aca="false">IF(F21="sembuh",1,"")</f>
        <v/>
      </c>
      <c r="L21" s="398" t="n">
        <f aca="false">IF(F21="dalam perawatan",1,"")</f>
        <v>1</v>
      </c>
      <c r="M21" s="399" t="str">
        <f aca="false">IF(F21="?",1,"")</f>
        <v/>
      </c>
    </row>
    <row r="22" customFormat="false" ht="15.75" hidden="false" customHeight="false" outlineLevel="0" collapsed="false">
      <c r="A22" s="397" t="n">
        <v>20</v>
      </c>
      <c r="B22" s="134" t="s">
        <v>1134</v>
      </c>
      <c r="C22" s="44" t="n">
        <v>70</v>
      </c>
      <c r="D22" s="44" t="s">
        <v>1129</v>
      </c>
      <c r="E22" s="134" t="s">
        <v>1130</v>
      </c>
      <c r="F22" s="134" t="s">
        <v>1131</v>
      </c>
      <c r="G22" s="134" t="n">
        <v>83</v>
      </c>
      <c r="H22" s="134" t="str">
        <f aca="false">IF(C22="?","?",10*INT(C22/10)&amp;"-"&amp;(10*INT(C22/10)+9))</f>
        <v>70-79</v>
      </c>
      <c r="I22" s="134" t="str">
        <f aca="false">H22&amp;B22</f>
        <v>70-79Perempuan</v>
      </c>
      <c r="J22" s="398" t="str">
        <f aca="false">IF(F22="meninggal",1,"")</f>
        <v/>
      </c>
      <c r="K22" s="399" t="str">
        <f aca="false">IF(F22="sembuh",1,"")</f>
        <v/>
      </c>
      <c r="L22" s="398" t="n">
        <f aca="false">IF(F22="dalam perawatan",1,"")</f>
        <v>1</v>
      </c>
      <c r="M22" s="399" t="str">
        <f aca="false">IF(F22="?",1,"")</f>
        <v/>
      </c>
    </row>
    <row r="23" customFormat="false" ht="15.75" hidden="false" customHeight="false" outlineLevel="0" collapsed="false">
      <c r="A23" s="397" t="n">
        <v>21</v>
      </c>
      <c r="B23" s="134" t="s">
        <v>1134</v>
      </c>
      <c r="C23" s="44" t="n">
        <v>47</v>
      </c>
      <c r="D23" s="44" t="s">
        <v>1129</v>
      </c>
      <c r="E23" s="134" t="s">
        <v>1130</v>
      </c>
      <c r="F23" s="134" t="s">
        <v>1131</v>
      </c>
      <c r="G23" s="134" t="n">
        <v>1</v>
      </c>
      <c r="H23" s="134" t="str">
        <f aca="false">IF(C23="?","?",10*INT(C23/10)&amp;"-"&amp;(10*INT(C23/10)+9))</f>
        <v>40-49</v>
      </c>
      <c r="I23" s="134" t="str">
        <f aca="false">H23&amp;B23</f>
        <v>40-49Perempuan</v>
      </c>
      <c r="J23" s="398" t="str">
        <f aca="false">IF(F23="meninggal",1,"")</f>
        <v/>
      </c>
      <c r="K23" s="399" t="str">
        <f aca="false">IF(F23="sembuh",1,"")</f>
        <v/>
      </c>
      <c r="L23" s="398" t="n">
        <f aca="false">IF(F23="dalam perawatan",1,"")</f>
        <v>1</v>
      </c>
      <c r="M23" s="399" t="str">
        <f aca="false">IF(F23="?",1,"")</f>
        <v/>
      </c>
    </row>
    <row r="24" customFormat="false" ht="15.75" hidden="false" customHeight="false" outlineLevel="0" collapsed="false">
      <c r="A24" s="397" t="n">
        <v>22</v>
      </c>
      <c r="B24" s="134" t="s">
        <v>1134</v>
      </c>
      <c r="C24" s="44" t="n">
        <v>36</v>
      </c>
      <c r="D24" s="44" t="s">
        <v>1129</v>
      </c>
      <c r="E24" s="134" t="s">
        <v>1130</v>
      </c>
      <c r="F24" s="134" t="s">
        <v>1131</v>
      </c>
      <c r="G24" s="134"/>
      <c r="H24" s="134" t="str">
        <f aca="false">IF(C24="?","?",10*INT(C24/10)&amp;"-"&amp;(10*INT(C24/10)+9))</f>
        <v>30-39</v>
      </c>
      <c r="I24" s="134" t="str">
        <f aca="false">H24&amp;B24</f>
        <v>30-39Perempuan</v>
      </c>
      <c r="J24" s="398" t="str">
        <f aca="false">IF(F24="meninggal",1,"")</f>
        <v/>
      </c>
      <c r="K24" s="399" t="str">
        <f aca="false">IF(F24="sembuh",1,"")</f>
        <v/>
      </c>
      <c r="L24" s="398" t="n">
        <f aca="false">IF(F24="dalam perawatan",1,"")</f>
        <v>1</v>
      </c>
      <c r="M24" s="399" t="str">
        <f aca="false">IF(F24="?",1,"")</f>
        <v/>
      </c>
    </row>
    <row r="25" customFormat="false" ht="15.75" hidden="false" customHeight="false" outlineLevel="0" collapsed="false">
      <c r="A25" s="397" t="n">
        <v>23</v>
      </c>
      <c r="B25" s="134" t="s">
        <v>1134</v>
      </c>
      <c r="C25" s="44" t="n">
        <v>73</v>
      </c>
      <c r="D25" s="44" t="s">
        <v>1129</v>
      </c>
      <c r="E25" s="134" t="s">
        <v>1130</v>
      </c>
      <c r="F25" s="134" t="s">
        <v>1131</v>
      </c>
      <c r="G25" s="134" t="n">
        <v>20</v>
      </c>
      <c r="H25" s="134" t="str">
        <f aca="false">IF(C25="?","?",10*INT(C25/10)&amp;"-"&amp;(10*INT(C25/10)+9))</f>
        <v>70-79</v>
      </c>
      <c r="I25" s="134" t="str">
        <f aca="false">H25&amp;B25</f>
        <v>70-79Perempuan</v>
      </c>
      <c r="J25" s="398" t="str">
        <f aca="false">IF(F25="meninggal",1,"")</f>
        <v/>
      </c>
      <c r="K25" s="399" t="str">
        <f aca="false">IF(F25="sembuh",1,"")</f>
        <v/>
      </c>
      <c r="L25" s="398" t="n">
        <f aca="false">IF(F25="dalam perawatan",1,"")</f>
        <v>1</v>
      </c>
      <c r="M25" s="399" t="str">
        <f aca="false">IF(F25="?",1,"")</f>
        <v/>
      </c>
    </row>
    <row r="26" customFormat="false" ht="15.75" hidden="false" customHeight="false" outlineLevel="0" collapsed="false">
      <c r="A26" s="397" t="n">
        <v>24</v>
      </c>
      <c r="B26" s="134" t="s">
        <v>1145</v>
      </c>
      <c r="C26" s="44" t="n">
        <v>46</v>
      </c>
      <c r="D26" s="44" t="s">
        <v>1129</v>
      </c>
      <c r="E26" s="134" t="s">
        <v>1130</v>
      </c>
      <c r="F26" s="134" t="s">
        <v>1131</v>
      </c>
      <c r="G26" s="134"/>
      <c r="H26" s="134" t="str">
        <f aca="false">IF(C26="?","?",10*INT(C26/10)&amp;"-"&amp;(10*INT(C26/10)+9))</f>
        <v>40-49</v>
      </c>
      <c r="I26" s="134" t="str">
        <f aca="false">H26&amp;B26</f>
        <v>40-49Laki-Laki</v>
      </c>
      <c r="J26" s="398" t="str">
        <f aca="false">IF(F26="meninggal",1,"")</f>
        <v/>
      </c>
      <c r="K26" s="399" t="str">
        <f aca="false">IF(F26="sembuh",1,"")</f>
        <v/>
      </c>
      <c r="L26" s="398" t="n">
        <f aca="false">IF(F26="dalam perawatan",1,"")</f>
        <v>1</v>
      </c>
      <c r="M26" s="399" t="str">
        <f aca="false">IF(F26="?",1,"")</f>
        <v/>
      </c>
    </row>
    <row r="27" customFormat="false" ht="15.75" hidden="false" customHeight="false" outlineLevel="0" collapsed="false">
      <c r="A27" s="397" t="n">
        <v>25</v>
      </c>
      <c r="B27" s="134" t="s">
        <v>1134</v>
      </c>
      <c r="C27" s="44" t="n">
        <v>53</v>
      </c>
      <c r="D27" s="44" t="s">
        <v>1135</v>
      </c>
      <c r="E27" s="134" t="s">
        <v>1195</v>
      </c>
      <c r="F27" s="134" t="s">
        <v>1109</v>
      </c>
      <c r="G27" s="134"/>
      <c r="H27" s="134" t="str">
        <f aca="false">IF(C27="?","?",10*INT(C27/10)&amp;"-"&amp;(10*INT(C27/10)+9))</f>
        <v>50-59</v>
      </c>
      <c r="I27" s="134" t="str">
        <f aca="false">H27&amp;B27</f>
        <v>50-59Perempuan</v>
      </c>
      <c r="J27" s="398" t="n">
        <f aca="false">IF(F27="meninggal",1,"")</f>
        <v>1</v>
      </c>
      <c r="K27" s="399" t="str">
        <f aca="false">IF(F27="sembuh",1,"")</f>
        <v/>
      </c>
      <c r="L27" s="398" t="str">
        <f aca="false">IF(F27="dalam perawatan",1,"")</f>
        <v/>
      </c>
      <c r="M27" s="399" t="str">
        <f aca="false">IF(F27="?",1,"")</f>
        <v/>
      </c>
    </row>
    <row r="28" customFormat="false" ht="15.75" hidden="false" customHeight="false" outlineLevel="0" collapsed="false">
      <c r="A28" s="397" t="n">
        <v>26</v>
      </c>
      <c r="B28" s="134" t="s">
        <v>1145</v>
      </c>
      <c r="C28" s="44" t="n">
        <v>46</v>
      </c>
      <c r="D28" s="44" t="s">
        <v>1129</v>
      </c>
      <c r="E28" s="134" t="s">
        <v>1130</v>
      </c>
      <c r="F28" s="134" t="s">
        <v>1131</v>
      </c>
      <c r="G28" s="134" t="n">
        <v>1</v>
      </c>
      <c r="H28" s="134" t="str">
        <f aca="false">IF(C28="?","?",10*INT(C28/10)&amp;"-"&amp;(10*INT(C28/10)+9))</f>
        <v>40-49</v>
      </c>
      <c r="I28" s="134" t="str">
        <f aca="false">H28&amp;B28</f>
        <v>40-49Laki-Laki</v>
      </c>
      <c r="J28" s="398" t="str">
        <f aca="false">IF(F28="meninggal",1,"")</f>
        <v/>
      </c>
      <c r="K28" s="399" t="str">
        <f aca="false">IF(F28="sembuh",1,"")</f>
        <v/>
      </c>
      <c r="L28" s="398" t="n">
        <f aca="false">IF(F28="dalam perawatan",1,"")</f>
        <v>1</v>
      </c>
      <c r="M28" s="399" t="str">
        <f aca="false">IF(F28="?",1,"")</f>
        <v/>
      </c>
    </row>
    <row r="29" customFormat="false" ht="15.75" hidden="false" customHeight="false" outlineLevel="0" collapsed="false">
      <c r="A29" s="397" t="n">
        <v>27</v>
      </c>
      <c r="B29" s="134" t="s">
        <v>1145</v>
      </c>
      <c r="C29" s="44" t="n">
        <v>33</v>
      </c>
      <c r="D29" s="44" t="s">
        <v>1129</v>
      </c>
      <c r="E29" s="134" t="s">
        <v>1130</v>
      </c>
      <c r="F29" s="134" t="s">
        <v>1131</v>
      </c>
      <c r="G29" s="134" t="n">
        <v>1</v>
      </c>
      <c r="H29" s="134" t="str">
        <f aca="false">IF(C29="?","?",10*INT(C29/10)&amp;"-"&amp;(10*INT(C29/10)+9))</f>
        <v>30-39</v>
      </c>
      <c r="I29" s="134" t="str">
        <f aca="false">H29&amp;B29</f>
        <v>30-39Laki-Laki</v>
      </c>
      <c r="J29" s="398" t="str">
        <f aca="false">IF(F29="meninggal",1,"")</f>
        <v/>
      </c>
      <c r="K29" s="399" t="str">
        <f aca="false">IF(F29="sembuh",1,"")</f>
        <v/>
      </c>
      <c r="L29" s="398" t="n">
        <f aca="false">IF(F29="dalam perawatan",1,"")</f>
        <v>1</v>
      </c>
      <c r="M29" s="399" t="str">
        <f aca="false">IF(F29="?",1,"")</f>
        <v/>
      </c>
    </row>
    <row r="30" customFormat="false" ht="15.75" hidden="false" customHeight="false" outlineLevel="0" collapsed="false">
      <c r="A30" s="397" t="n">
        <v>28</v>
      </c>
      <c r="B30" s="134" t="s">
        <v>1145</v>
      </c>
      <c r="C30" s="44" t="n">
        <v>37</v>
      </c>
      <c r="D30" s="44" t="s">
        <v>1129</v>
      </c>
      <c r="E30" s="134" t="s">
        <v>1130</v>
      </c>
      <c r="F30" s="134" t="s">
        <v>1131</v>
      </c>
      <c r="G30" s="134"/>
      <c r="H30" s="134" t="str">
        <f aca="false">IF(C30="?","?",10*INT(C30/10)&amp;"-"&amp;(10*INT(C30/10)+9))</f>
        <v>30-39</v>
      </c>
      <c r="I30" s="134" t="str">
        <f aca="false">H30&amp;B30</f>
        <v>30-39Laki-Laki</v>
      </c>
      <c r="J30" s="398" t="str">
        <f aca="false">IF(F30="meninggal",1,"")</f>
        <v/>
      </c>
      <c r="K30" s="399" t="str">
        <f aca="false">IF(F30="sembuh",1,"")</f>
        <v/>
      </c>
      <c r="L30" s="398" t="n">
        <f aca="false">IF(F30="dalam perawatan",1,"")</f>
        <v>1</v>
      </c>
      <c r="M30" s="399" t="str">
        <f aca="false">IF(F30="?",1,"")</f>
        <v/>
      </c>
    </row>
    <row r="31" customFormat="false" ht="15.75" hidden="false" customHeight="false" outlineLevel="0" collapsed="false">
      <c r="A31" s="397" t="n">
        <v>29</v>
      </c>
      <c r="B31" s="134" t="s">
        <v>1145</v>
      </c>
      <c r="C31" s="44" t="n">
        <v>51</v>
      </c>
      <c r="D31" s="44" t="s">
        <v>1129</v>
      </c>
      <c r="E31" s="134" t="s">
        <v>1130</v>
      </c>
      <c r="F31" s="134" t="s">
        <v>1131</v>
      </c>
      <c r="G31" s="134"/>
      <c r="H31" s="134" t="str">
        <f aca="false">IF(C31="?","?",10*INT(C31/10)&amp;"-"&amp;(10*INT(C31/10)+9))</f>
        <v>50-59</v>
      </c>
      <c r="I31" s="134" t="str">
        <f aca="false">H31&amp;B31</f>
        <v>50-59Laki-Laki</v>
      </c>
      <c r="J31" s="398" t="str">
        <f aca="false">IF(F31="meninggal",1,"")</f>
        <v/>
      </c>
      <c r="K31" s="399" t="str">
        <f aca="false">IF(F31="sembuh",1,"")</f>
        <v/>
      </c>
      <c r="L31" s="398" t="n">
        <f aca="false">IF(F31="dalam perawatan",1,"")</f>
        <v>1</v>
      </c>
      <c r="M31" s="399" t="str">
        <f aca="false">IF(F31="?",1,"")</f>
        <v/>
      </c>
    </row>
    <row r="32" customFormat="false" ht="15.75" hidden="false" customHeight="false" outlineLevel="0" collapsed="false">
      <c r="A32" s="397" t="n">
        <v>30</v>
      </c>
      <c r="B32" s="134" t="s">
        <v>1145</v>
      </c>
      <c r="C32" s="44" t="n">
        <v>85</v>
      </c>
      <c r="D32" s="44" t="s">
        <v>1129</v>
      </c>
      <c r="E32" s="134" t="s">
        <v>1130</v>
      </c>
      <c r="F32" s="134" t="s">
        <v>1131</v>
      </c>
      <c r="G32" s="134"/>
      <c r="H32" s="134" t="str">
        <f aca="false">IF(C32="?","?",10*INT(C32/10)&amp;"-"&amp;(10*INT(C32/10)+9))</f>
        <v>80-89</v>
      </c>
      <c r="I32" s="134" t="str">
        <f aca="false">H32&amp;B32</f>
        <v>80-89Laki-Laki</v>
      </c>
      <c r="J32" s="398" t="str">
        <f aca="false">IF(F32="meninggal",1,"")</f>
        <v/>
      </c>
      <c r="K32" s="399" t="str">
        <f aca="false">IF(F32="sembuh",1,"")</f>
        <v/>
      </c>
      <c r="L32" s="398" t="n">
        <f aca="false">IF(F32="dalam perawatan",1,"")</f>
        <v>1</v>
      </c>
      <c r="M32" s="399" t="str">
        <f aca="false">IF(F32="?",1,"")</f>
        <v/>
      </c>
    </row>
    <row r="33" customFormat="false" ht="15.75" hidden="false" customHeight="false" outlineLevel="0" collapsed="false">
      <c r="A33" s="397" t="n">
        <v>31</v>
      </c>
      <c r="B33" s="134" t="s">
        <v>1134</v>
      </c>
      <c r="C33" s="44" t="n">
        <v>48</v>
      </c>
      <c r="D33" s="44" t="s">
        <v>1129</v>
      </c>
      <c r="E33" s="134" t="s">
        <v>1130</v>
      </c>
      <c r="F33" s="134" t="s">
        <v>1131</v>
      </c>
      <c r="G33" s="134"/>
      <c r="H33" s="134" t="str">
        <f aca="false">IF(C33="?","?",10*INT(C33/10)&amp;"-"&amp;(10*INT(C33/10)+9))</f>
        <v>40-49</v>
      </c>
      <c r="I33" s="134" t="str">
        <f aca="false">H33&amp;B33</f>
        <v>40-49Perempuan</v>
      </c>
      <c r="J33" s="398" t="str">
        <f aca="false">IF(F33="meninggal",1,"")</f>
        <v/>
      </c>
      <c r="K33" s="399" t="str">
        <f aca="false">IF(F33="sembuh",1,"")</f>
        <v/>
      </c>
      <c r="L33" s="398" t="n">
        <f aca="false">IF(F33="dalam perawatan",1,"")</f>
        <v>1</v>
      </c>
      <c r="M33" s="399" t="str">
        <f aca="false">IF(F33="?",1,"")</f>
        <v/>
      </c>
    </row>
    <row r="34" customFormat="false" ht="15.75" hidden="false" customHeight="false" outlineLevel="0" collapsed="false">
      <c r="A34" s="397" t="n">
        <v>32</v>
      </c>
      <c r="B34" s="134" t="s">
        <v>1145</v>
      </c>
      <c r="C34" s="44" t="n">
        <v>45</v>
      </c>
      <c r="D34" s="44" t="s">
        <v>1129</v>
      </c>
      <c r="E34" s="134" t="s">
        <v>1130</v>
      </c>
      <c r="F34" s="134" t="s">
        <v>1131</v>
      </c>
      <c r="G34" s="134"/>
      <c r="H34" s="134" t="str">
        <f aca="false">IF(C34="?","?",10*INT(C34/10)&amp;"-"&amp;(10*INT(C34/10)+9))</f>
        <v>40-49</v>
      </c>
      <c r="I34" s="134" t="str">
        <f aca="false">H34&amp;B34</f>
        <v>40-49Laki-Laki</v>
      </c>
      <c r="J34" s="398" t="str">
        <f aca="false">IF(F34="meninggal",1,"")</f>
        <v/>
      </c>
      <c r="K34" s="399" t="str">
        <f aca="false">IF(F34="sembuh",1,"")</f>
        <v/>
      </c>
      <c r="L34" s="398" t="n">
        <f aca="false">IF(F34="dalam perawatan",1,"")</f>
        <v>1</v>
      </c>
      <c r="M34" s="399" t="str">
        <f aca="false">IF(F34="?",1,"")</f>
        <v/>
      </c>
    </row>
    <row r="35" customFormat="false" ht="15.75" hidden="false" customHeight="false" outlineLevel="0" collapsed="false">
      <c r="A35" s="397" t="n">
        <v>33</v>
      </c>
      <c r="B35" s="134" t="s">
        <v>1145</v>
      </c>
      <c r="C35" s="44" t="n">
        <v>29</v>
      </c>
      <c r="D35" s="44" t="s">
        <v>1129</v>
      </c>
      <c r="E35" s="134" t="s">
        <v>1138</v>
      </c>
      <c r="F35" s="134" t="s">
        <v>1131</v>
      </c>
      <c r="G35" s="134"/>
      <c r="H35" s="134" t="str">
        <f aca="false">IF(C35="?","?",10*INT(C35/10)&amp;"-"&amp;(10*INT(C35/10)+9))</f>
        <v>20-29</v>
      </c>
      <c r="I35" s="134" t="str">
        <f aca="false">H35&amp;B35</f>
        <v>20-29Laki-Laki</v>
      </c>
      <c r="J35" s="398" t="str">
        <f aca="false">IF(F35="meninggal",1,"")</f>
        <v/>
      </c>
      <c r="K35" s="399" t="str">
        <f aca="false">IF(F35="sembuh",1,"")</f>
        <v/>
      </c>
      <c r="L35" s="398" t="n">
        <f aca="false">IF(F35="dalam perawatan",1,"")</f>
        <v>1</v>
      </c>
      <c r="M35" s="399" t="str">
        <f aca="false">IF(F35="?",1,"")</f>
        <v/>
      </c>
    </row>
    <row r="36" customFormat="false" ht="15.75" hidden="false" customHeight="false" outlineLevel="0" collapsed="false">
      <c r="A36" s="397" t="n">
        <v>34</v>
      </c>
      <c r="B36" s="134" t="s">
        <v>1145</v>
      </c>
      <c r="C36" s="44" t="n">
        <v>52</v>
      </c>
      <c r="D36" s="44" t="s">
        <v>1129</v>
      </c>
      <c r="E36" s="134" t="s">
        <v>1130</v>
      </c>
      <c r="F36" s="134" t="s">
        <v>1131</v>
      </c>
      <c r="G36" s="134"/>
      <c r="H36" s="134" t="str">
        <f aca="false">IF(C36="?","?",10*INT(C36/10)&amp;"-"&amp;(10*INT(C36/10)+9))</f>
        <v>50-59</v>
      </c>
      <c r="I36" s="134" t="str">
        <f aca="false">H36&amp;B36</f>
        <v>50-59Laki-Laki</v>
      </c>
      <c r="J36" s="398" t="str">
        <f aca="false">IF(F36="meninggal",1,"")</f>
        <v/>
      </c>
      <c r="K36" s="399" t="str">
        <f aca="false">IF(F36="sembuh",1,"")</f>
        <v/>
      </c>
      <c r="L36" s="398" t="n">
        <f aca="false">IF(F36="dalam perawatan",1,"")</f>
        <v>1</v>
      </c>
      <c r="M36" s="399" t="str">
        <f aca="false">IF(F36="?",1,"")</f>
        <v/>
      </c>
    </row>
    <row r="37" customFormat="false" ht="15.75" hidden="false" customHeight="false" outlineLevel="0" collapsed="false">
      <c r="A37" s="397" t="n">
        <v>35</v>
      </c>
      <c r="B37" s="134" t="s">
        <v>1134</v>
      </c>
      <c r="C37" s="44" t="n">
        <v>57</v>
      </c>
      <c r="D37" s="44" t="s">
        <v>1129</v>
      </c>
      <c r="E37" s="134" t="s">
        <v>1137</v>
      </c>
      <c r="F37" s="134" t="s">
        <v>1109</v>
      </c>
      <c r="G37" s="134"/>
      <c r="H37" s="134" t="str">
        <f aca="false">IF(C37="?","?",10*INT(C37/10)&amp;"-"&amp;(10*INT(C37/10)+9))</f>
        <v>50-59</v>
      </c>
      <c r="I37" s="134" t="str">
        <f aca="false">H37&amp;B37</f>
        <v>50-59Perempuan</v>
      </c>
      <c r="J37" s="398" t="n">
        <f aca="false">IF(F37="meninggal",1,"")</f>
        <v>1</v>
      </c>
      <c r="K37" s="399" t="str">
        <f aca="false">IF(F37="sembuh",1,"")</f>
        <v/>
      </c>
      <c r="L37" s="398" t="str">
        <f aca="false">IF(F37="dalam perawatan",1,"")</f>
        <v/>
      </c>
      <c r="M37" s="399" t="str">
        <f aca="false">IF(F37="?",1,"")</f>
        <v/>
      </c>
    </row>
    <row r="38" customFormat="false" ht="15.75" hidden="false" customHeight="false" outlineLevel="0" collapsed="false">
      <c r="A38" s="397" t="n">
        <v>36</v>
      </c>
      <c r="B38" s="134" t="s">
        <v>1134</v>
      </c>
      <c r="C38" s="44" t="n">
        <v>36</v>
      </c>
      <c r="D38" s="44" t="s">
        <v>1129</v>
      </c>
      <c r="E38" s="134" t="s">
        <v>1130</v>
      </c>
      <c r="F38" s="134" t="s">
        <v>1109</v>
      </c>
      <c r="G38" s="134"/>
      <c r="H38" s="134" t="str">
        <f aca="false">IF(C38="?","?",10*INT(C38/10)&amp;"-"&amp;(10*INT(C38/10)+9))</f>
        <v>30-39</v>
      </c>
      <c r="I38" s="134" t="str">
        <f aca="false">H38&amp;B38</f>
        <v>30-39Perempuan</v>
      </c>
      <c r="J38" s="398" t="n">
        <f aca="false">IF(F38="meninggal",1,"")</f>
        <v>1</v>
      </c>
      <c r="K38" s="399" t="str">
        <f aca="false">IF(F38="sembuh",1,"")</f>
        <v/>
      </c>
      <c r="L38" s="398" t="str">
        <f aca="false">IF(F38="dalam perawatan",1,"")</f>
        <v/>
      </c>
      <c r="M38" s="399" t="str">
        <f aca="false">IF(F38="?",1,"")</f>
        <v/>
      </c>
    </row>
    <row r="39" customFormat="false" ht="15.75" hidden="false" customHeight="false" outlineLevel="0" collapsed="false">
      <c r="A39" s="397" t="n">
        <v>37</v>
      </c>
      <c r="B39" s="134" t="s">
        <v>1145</v>
      </c>
      <c r="C39" s="44" t="n">
        <v>43</v>
      </c>
      <c r="D39" s="44" t="s">
        <v>1129</v>
      </c>
      <c r="E39" s="134" t="s">
        <v>1130</v>
      </c>
      <c r="F39" s="134" t="s">
        <v>1131</v>
      </c>
      <c r="G39" s="134"/>
      <c r="H39" s="134" t="str">
        <f aca="false">IF(C39="?","?",10*INT(C39/10)&amp;"-"&amp;(10*INT(C39/10)+9))</f>
        <v>40-49</v>
      </c>
      <c r="I39" s="134" t="str">
        <f aca="false">H39&amp;B39</f>
        <v>40-49Laki-Laki</v>
      </c>
      <c r="J39" s="398" t="str">
        <f aca="false">IF(F39="meninggal",1,"")</f>
        <v/>
      </c>
      <c r="K39" s="399" t="str">
        <f aca="false">IF(F39="sembuh",1,"")</f>
        <v/>
      </c>
      <c r="L39" s="398" t="n">
        <f aca="false">IF(F39="dalam perawatan",1,"")</f>
        <v>1</v>
      </c>
      <c r="M39" s="399" t="str">
        <f aca="false">IF(F39="?",1,"")</f>
        <v/>
      </c>
    </row>
    <row r="40" customFormat="false" ht="15.75" hidden="false" customHeight="false" outlineLevel="0" collapsed="false">
      <c r="A40" s="397" t="n">
        <v>38</v>
      </c>
      <c r="B40" s="134" t="s">
        <v>1134</v>
      </c>
      <c r="C40" s="44" t="n">
        <v>80</v>
      </c>
      <c r="D40" s="44" t="s">
        <v>1135</v>
      </c>
      <c r="E40" s="134" t="s">
        <v>1130</v>
      </c>
      <c r="F40" s="134" t="s">
        <v>1131</v>
      </c>
      <c r="G40" s="134"/>
      <c r="H40" s="134" t="str">
        <f aca="false">IF(C40="?","?",10*INT(C40/10)&amp;"-"&amp;(10*INT(C40/10)+9))</f>
        <v>80-89</v>
      </c>
      <c r="I40" s="134" t="str">
        <f aca="false">H40&amp;B40</f>
        <v>80-89Perempuan</v>
      </c>
      <c r="J40" s="398" t="str">
        <f aca="false">IF(F40="meninggal",1,"")</f>
        <v/>
      </c>
      <c r="K40" s="399" t="str">
        <f aca="false">IF(F40="sembuh",1,"")</f>
        <v/>
      </c>
      <c r="L40" s="398" t="n">
        <f aca="false">IF(F40="dalam perawatan",1,"")</f>
        <v>1</v>
      </c>
      <c r="M40" s="399" t="str">
        <f aca="false">IF(F40="?",1,"")</f>
        <v/>
      </c>
    </row>
    <row r="41" customFormat="false" ht="15.75" hidden="false" customHeight="false" outlineLevel="0" collapsed="false">
      <c r="A41" s="397" t="n">
        <v>39</v>
      </c>
      <c r="B41" s="134" t="s">
        <v>1145</v>
      </c>
      <c r="C41" s="44" t="n">
        <v>54</v>
      </c>
      <c r="D41" s="44" t="s">
        <v>1129</v>
      </c>
      <c r="E41" s="134" t="s">
        <v>1130</v>
      </c>
      <c r="F41" s="134" t="s">
        <v>1109</v>
      </c>
      <c r="G41" s="134"/>
      <c r="H41" s="134" t="str">
        <f aca="false">IF(C41="?","?",10*INT(C41/10)&amp;"-"&amp;(10*INT(C41/10)+9))</f>
        <v>50-59</v>
      </c>
      <c r="I41" s="134" t="str">
        <f aca="false">H41&amp;B41</f>
        <v>50-59Laki-Laki</v>
      </c>
      <c r="J41" s="398" t="n">
        <f aca="false">IF(F41="meninggal",1,"")</f>
        <v>1</v>
      </c>
      <c r="K41" s="399" t="str">
        <f aca="false">IF(F41="sembuh",1,"")</f>
        <v/>
      </c>
      <c r="L41" s="398" t="str">
        <f aca="false">IF(F41="dalam perawatan",1,"")</f>
        <v/>
      </c>
      <c r="M41" s="399" t="str">
        <f aca="false">IF(F41="?",1,"")</f>
        <v/>
      </c>
    </row>
    <row r="42" customFormat="false" ht="15.75" hidden="false" customHeight="false" outlineLevel="0" collapsed="false">
      <c r="A42" s="397" t="n">
        <v>40</v>
      </c>
      <c r="B42" s="134" t="s">
        <v>1134</v>
      </c>
      <c r="C42" s="44" t="n">
        <v>46</v>
      </c>
      <c r="D42" s="44" t="s">
        <v>1129</v>
      </c>
      <c r="E42" s="134" t="s">
        <v>1130</v>
      </c>
      <c r="F42" s="134" t="s">
        <v>1131</v>
      </c>
      <c r="G42" s="134" t="n">
        <v>71</v>
      </c>
      <c r="H42" s="134" t="str">
        <f aca="false">IF(C42="?","?",10*INT(C42/10)&amp;"-"&amp;(10*INT(C42/10)+9))</f>
        <v>40-49</v>
      </c>
      <c r="I42" s="134" t="str">
        <f aca="false">H42&amp;B42</f>
        <v>40-49Perempuan</v>
      </c>
      <c r="J42" s="398" t="str">
        <f aca="false">IF(F42="meninggal",1,"")</f>
        <v/>
      </c>
      <c r="K42" s="399" t="str">
        <f aca="false">IF(F42="sembuh",1,"")</f>
        <v/>
      </c>
      <c r="L42" s="398" t="n">
        <f aca="false">IF(F42="dalam perawatan",1,"")</f>
        <v>1</v>
      </c>
      <c r="M42" s="399" t="str">
        <f aca="false">IF(F42="?",1,"")</f>
        <v/>
      </c>
    </row>
    <row r="43" customFormat="false" ht="15.75" hidden="false" customHeight="false" outlineLevel="0" collapsed="false">
      <c r="A43" s="397" t="n">
        <v>41</v>
      </c>
      <c r="B43" s="134" t="s">
        <v>1145</v>
      </c>
      <c r="C43" s="44" t="n">
        <v>40</v>
      </c>
      <c r="D43" s="44" t="s">
        <v>1129</v>
      </c>
      <c r="E43" s="134" t="s">
        <v>1138</v>
      </c>
      <c r="F43" s="134" t="s">
        <v>1131</v>
      </c>
      <c r="G43" s="134"/>
      <c r="H43" s="134" t="str">
        <f aca="false">IF(C43="?","?",10*INT(C43/10)&amp;"-"&amp;(10*INT(C43/10)+9))</f>
        <v>40-49</v>
      </c>
      <c r="I43" s="134" t="str">
        <f aca="false">H43&amp;B43</f>
        <v>40-49Laki-Laki</v>
      </c>
      <c r="J43" s="398" t="str">
        <f aca="false">IF(F43="meninggal",1,"")</f>
        <v/>
      </c>
      <c r="K43" s="399" t="str">
        <f aca="false">IF(F43="sembuh",1,"")</f>
        <v/>
      </c>
      <c r="L43" s="398" t="n">
        <f aca="false">IF(F43="dalam perawatan",1,"")</f>
        <v>1</v>
      </c>
      <c r="M43" s="399" t="str">
        <f aca="false">IF(F43="?",1,"")</f>
        <v/>
      </c>
    </row>
    <row r="44" customFormat="false" ht="15.75" hidden="false" customHeight="false" outlineLevel="0" collapsed="false">
      <c r="A44" s="397" t="n">
        <v>42</v>
      </c>
      <c r="B44" s="134" t="s">
        <v>1145</v>
      </c>
      <c r="C44" s="44" t="n">
        <v>66</v>
      </c>
      <c r="D44" s="44" t="s">
        <v>1129</v>
      </c>
      <c r="E44" s="134" t="s">
        <v>1130</v>
      </c>
      <c r="F44" s="134" t="s">
        <v>1131</v>
      </c>
      <c r="G44" s="134"/>
      <c r="H44" s="134" t="str">
        <f aca="false">IF(C44="?","?",10*INT(C44/10)&amp;"-"&amp;(10*INT(C44/10)+9))</f>
        <v>60-69</v>
      </c>
      <c r="I44" s="134" t="str">
        <f aca="false">H44&amp;B44</f>
        <v>60-69Laki-Laki</v>
      </c>
      <c r="J44" s="398" t="str">
        <f aca="false">IF(F44="meninggal",1,"")</f>
        <v/>
      </c>
      <c r="K44" s="399" t="str">
        <f aca="false">IF(F44="sembuh",1,"")</f>
        <v/>
      </c>
      <c r="L44" s="398" t="n">
        <f aca="false">IF(F44="dalam perawatan",1,"")</f>
        <v>1</v>
      </c>
      <c r="M44" s="399" t="str">
        <f aca="false">IF(F44="?",1,"")</f>
        <v/>
      </c>
    </row>
    <row r="45" customFormat="false" ht="15.75" hidden="false" customHeight="false" outlineLevel="0" collapsed="false">
      <c r="A45" s="397" t="n">
        <v>43</v>
      </c>
      <c r="B45" s="134" t="s">
        <v>1145</v>
      </c>
      <c r="C45" s="44" t="n">
        <v>34</v>
      </c>
      <c r="D45" s="44" t="s">
        <v>1129</v>
      </c>
      <c r="E45" s="134" t="s">
        <v>1130</v>
      </c>
      <c r="F45" s="134" t="s">
        <v>1131</v>
      </c>
      <c r="G45" s="134"/>
      <c r="H45" s="134" t="str">
        <f aca="false">IF(C45="?","?",10*INT(C45/10)&amp;"-"&amp;(10*INT(C45/10)+9))</f>
        <v>30-39</v>
      </c>
      <c r="I45" s="134" t="str">
        <f aca="false">H45&amp;B45</f>
        <v>30-39Laki-Laki</v>
      </c>
      <c r="J45" s="398" t="str">
        <f aca="false">IF(F45="meninggal",1,"")</f>
        <v/>
      </c>
      <c r="K45" s="399" t="str">
        <f aca="false">IF(F45="sembuh",1,"")</f>
        <v/>
      </c>
      <c r="L45" s="398" t="n">
        <f aca="false">IF(F45="dalam perawatan",1,"")</f>
        <v>1</v>
      </c>
      <c r="M45" s="399" t="str">
        <f aca="false">IF(F45="?",1,"")</f>
        <v/>
      </c>
    </row>
    <row r="46" customFormat="false" ht="15.75" hidden="false" customHeight="false" outlineLevel="0" collapsed="false">
      <c r="A46" s="397" t="n">
        <v>44</v>
      </c>
      <c r="B46" s="134" t="s">
        <v>1145</v>
      </c>
      <c r="C46" s="44" t="n">
        <v>57</v>
      </c>
      <c r="D46" s="44" t="s">
        <v>1129</v>
      </c>
      <c r="E46" s="134" t="s">
        <v>1138</v>
      </c>
      <c r="F46" s="134" t="s">
        <v>1131</v>
      </c>
      <c r="G46" s="134"/>
      <c r="H46" s="134" t="str">
        <f aca="false">IF(C46="?","?",10*INT(C46/10)&amp;"-"&amp;(10*INT(C46/10)+9))</f>
        <v>50-59</v>
      </c>
      <c r="I46" s="134" t="str">
        <f aca="false">H46&amp;B46</f>
        <v>50-59Laki-Laki</v>
      </c>
      <c r="J46" s="398" t="str">
        <f aca="false">IF(F46="meninggal",1,"")</f>
        <v/>
      </c>
      <c r="K46" s="399" t="str">
        <f aca="false">IF(F46="sembuh",1,"")</f>
        <v/>
      </c>
      <c r="L46" s="398" t="n">
        <f aca="false">IF(F46="dalam perawatan",1,"")</f>
        <v>1</v>
      </c>
      <c r="M46" s="399" t="str">
        <f aca="false">IF(F46="?",1,"")</f>
        <v/>
      </c>
    </row>
    <row r="47" customFormat="false" ht="15.75" hidden="false" customHeight="false" outlineLevel="0" collapsed="false">
      <c r="A47" s="397" t="n">
        <v>45</v>
      </c>
      <c r="B47" s="134" t="s">
        <v>1134</v>
      </c>
      <c r="C47" s="44" t="n">
        <v>29</v>
      </c>
      <c r="D47" s="44" t="s">
        <v>1129</v>
      </c>
      <c r="E47" s="134" t="s">
        <v>1130</v>
      </c>
      <c r="F47" s="134" t="s">
        <v>1131</v>
      </c>
      <c r="G47" s="134"/>
      <c r="H47" s="134" t="str">
        <f aca="false">IF(C47="?","?",10*INT(C47/10)&amp;"-"&amp;(10*INT(C47/10)+9))</f>
        <v>20-29</v>
      </c>
      <c r="I47" s="134" t="str">
        <f aca="false">H47&amp;B47</f>
        <v>20-29Perempuan</v>
      </c>
      <c r="J47" s="398" t="str">
        <f aca="false">IF(F47="meninggal",1,"")</f>
        <v/>
      </c>
      <c r="K47" s="399" t="str">
        <f aca="false">IF(F47="sembuh",1,"")</f>
        <v/>
      </c>
      <c r="L47" s="398" t="n">
        <f aca="false">IF(F47="dalam perawatan",1,"")</f>
        <v>1</v>
      </c>
      <c r="M47" s="399" t="str">
        <f aca="false">IF(F47="?",1,"")</f>
        <v/>
      </c>
    </row>
    <row r="48" customFormat="false" ht="15.75" hidden="false" customHeight="false" outlineLevel="0" collapsed="false">
      <c r="A48" s="397" t="n">
        <v>46</v>
      </c>
      <c r="B48" s="134" t="s">
        <v>1134</v>
      </c>
      <c r="C48" s="44" t="s">
        <v>138</v>
      </c>
      <c r="D48" s="44" t="s">
        <v>1135</v>
      </c>
      <c r="E48" s="134" t="s">
        <v>1130</v>
      </c>
      <c r="F48" s="134" t="s">
        <v>1131</v>
      </c>
      <c r="G48" s="134" t="n">
        <v>78</v>
      </c>
      <c r="H48" s="134" t="str">
        <f aca="false">IF(C48="?","?",10*INT(C48/10)&amp;"-"&amp;(10*INT(C48/10)+9))</f>
        <v>?</v>
      </c>
      <c r="I48" s="134" t="str">
        <f aca="false">H48&amp;B48</f>
        <v>?Perempuan</v>
      </c>
      <c r="J48" s="398" t="str">
        <f aca="false">IF(F48="meninggal",1,"")</f>
        <v/>
      </c>
      <c r="K48" s="399" t="str">
        <f aca="false">IF(F48="sembuh",1,"")</f>
        <v/>
      </c>
      <c r="L48" s="398" t="n">
        <f aca="false">IF(F48="dalam perawatan",1,"")</f>
        <v>1</v>
      </c>
      <c r="M48" s="399" t="str">
        <f aca="false">IF(F48="?",1,"")</f>
        <v/>
      </c>
    </row>
    <row r="49" customFormat="false" ht="15.75" hidden="false" customHeight="false" outlineLevel="0" collapsed="false">
      <c r="A49" s="397" t="n">
        <v>47</v>
      </c>
      <c r="B49" s="134" t="s">
        <v>1145</v>
      </c>
      <c r="C49" s="44" t="n">
        <v>61</v>
      </c>
      <c r="D49" s="44" t="s">
        <v>1129</v>
      </c>
      <c r="E49" s="134" t="s">
        <v>1130</v>
      </c>
      <c r="F49" s="134" t="s">
        <v>1131</v>
      </c>
      <c r="G49" s="134"/>
      <c r="H49" s="134" t="str">
        <f aca="false">IF(C49="?","?",10*INT(C49/10)&amp;"-"&amp;(10*INT(C49/10)+9))</f>
        <v>60-69</v>
      </c>
      <c r="I49" s="134" t="str">
        <f aca="false">H49&amp;B49</f>
        <v>60-69Laki-Laki</v>
      </c>
      <c r="J49" s="398" t="str">
        <f aca="false">IF(F49="meninggal",1,"")</f>
        <v/>
      </c>
      <c r="K49" s="399" t="str">
        <f aca="false">IF(F49="sembuh",1,"")</f>
        <v/>
      </c>
      <c r="L49" s="398" t="n">
        <f aca="false">IF(F49="dalam perawatan",1,"")</f>
        <v>1</v>
      </c>
      <c r="M49" s="399" t="str">
        <f aca="false">IF(F49="?",1,"")</f>
        <v/>
      </c>
    </row>
    <row r="50" customFormat="false" ht="15.75" hidden="false" customHeight="false" outlineLevel="0" collapsed="false">
      <c r="A50" s="397" t="n">
        <v>48</v>
      </c>
      <c r="B50" s="134" t="s">
        <v>1145</v>
      </c>
      <c r="C50" s="44" t="n">
        <v>35</v>
      </c>
      <c r="D50" s="44" t="s">
        <v>1129</v>
      </c>
      <c r="E50" s="134" t="s">
        <v>1137</v>
      </c>
      <c r="F50" s="134" t="s">
        <v>1131</v>
      </c>
      <c r="G50" s="134"/>
      <c r="H50" s="134" t="str">
        <f aca="false">IF(C50="?","?",10*INT(C50/10)&amp;"-"&amp;(10*INT(C50/10)+9))</f>
        <v>30-39</v>
      </c>
      <c r="I50" s="134" t="str">
        <f aca="false">H50&amp;B50</f>
        <v>30-39Laki-Laki</v>
      </c>
      <c r="J50" s="398" t="str">
        <f aca="false">IF(F50="meninggal",1,"")</f>
        <v/>
      </c>
      <c r="K50" s="399" t="str">
        <f aca="false">IF(F50="sembuh",1,"")</f>
        <v/>
      </c>
      <c r="L50" s="398" t="n">
        <f aca="false">IF(F50="dalam perawatan",1,"")</f>
        <v>1</v>
      </c>
      <c r="M50" s="399" t="str">
        <f aca="false">IF(F50="?",1,"")</f>
        <v/>
      </c>
    </row>
    <row r="51" customFormat="false" ht="15.75" hidden="false" customHeight="false" outlineLevel="0" collapsed="false">
      <c r="A51" s="397" t="n">
        <v>49</v>
      </c>
      <c r="B51" s="134" t="s">
        <v>1145</v>
      </c>
      <c r="C51" s="44" t="n">
        <v>3</v>
      </c>
      <c r="D51" s="44" t="s">
        <v>1129</v>
      </c>
      <c r="E51" s="134" t="s">
        <v>1142</v>
      </c>
      <c r="F51" s="134" t="s">
        <v>1131</v>
      </c>
      <c r="G51" s="134"/>
      <c r="H51" s="134" t="str">
        <f aca="false">IF(C51="?","?",10*INT(C51/10)&amp;"-"&amp;(10*INT(C51/10)+9))</f>
        <v>0-9</v>
      </c>
      <c r="I51" s="134" t="str">
        <f aca="false">H51&amp;B51</f>
        <v>0-9Laki-Laki</v>
      </c>
      <c r="J51" s="398" t="str">
        <f aca="false">IF(F51="meninggal",1,"")</f>
        <v/>
      </c>
      <c r="K51" s="399" t="str">
        <f aca="false">IF(F51="sembuh",1,"")</f>
        <v/>
      </c>
      <c r="L51" s="398" t="n">
        <f aca="false">IF(F51="dalam perawatan",1,"")</f>
        <v>1</v>
      </c>
      <c r="M51" s="399" t="str">
        <f aca="false">IF(F51="?",1,"")</f>
        <v/>
      </c>
    </row>
    <row r="52" customFormat="false" ht="15.75" hidden="false" customHeight="false" outlineLevel="0" collapsed="false">
      <c r="A52" s="397" t="n">
        <v>50</v>
      </c>
      <c r="B52" s="134" t="s">
        <v>1145</v>
      </c>
      <c r="C52" s="44" t="n">
        <v>59</v>
      </c>
      <c r="D52" s="44" t="s">
        <v>1129</v>
      </c>
      <c r="E52" s="134" t="s">
        <v>1196</v>
      </c>
      <c r="F52" s="134" t="s">
        <v>1109</v>
      </c>
      <c r="G52" s="134"/>
      <c r="H52" s="134" t="str">
        <f aca="false">IF(C52="?","?",10*INT(C52/10)&amp;"-"&amp;(10*INT(C52/10)+9))</f>
        <v>50-59</v>
      </c>
      <c r="I52" s="134" t="str">
        <f aca="false">H52&amp;B52</f>
        <v>50-59Laki-Laki</v>
      </c>
      <c r="J52" s="398" t="n">
        <f aca="false">IF(F52="meninggal",1,"")</f>
        <v>1</v>
      </c>
      <c r="K52" s="399" t="str">
        <f aca="false">IF(F52="sembuh",1,"")</f>
        <v/>
      </c>
      <c r="L52" s="398" t="str">
        <f aca="false">IF(F52="dalam perawatan",1,"")</f>
        <v/>
      </c>
      <c r="M52" s="399" t="str">
        <f aca="false">IF(F52="?",1,"")</f>
        <v/>
      </c>
    </row>
    <row r="53" customFormat="false" ht="15.75" hidden="false" customHeight="false" outlineLevel="0" collapsed="false">
      <c r="A53" s="397" t="n">
        <v>51</v>
      </c>
      <c r="B53" s="134" t="s">
        <v>1145</v>
      </c>
      <c r="C53" s="44" t="n">
        <v>60</v>
      </c>
      <c r="D53" s="44" t="s">
        <v>1129</v>
      </c>
      <c r="E53" s="134" t="s">
        <v>1196</v>
      </c>
      <c r="F53" s="134" t="s">
        <v>1131</v>
      </c>
      <c r="G53" s="134"/>
      <c r="H53" s="134" t="str">
        <f aca="false">IF(C53="?","?",10*INT(C53/10)&amp;"-"&amp;(10*INT(C53/10)+9))</f>
        <v>60-69</v>
      </c>
      <c r="I53" s="134" t="str">
        <f aca="false">H53&amp;B53</f>
        <v>60-69Laki-Laki</v>
      </c>
      <c r="J53" s="398" t="str">
        <f aca="false">IF(F53="meninggal",1,"")</f>
        <v/>
      </c>
      <c r="K53" s="399" t="str">
        <f aca="false">IF(F53="sembuh",1,"")</f>
        <v/>
      </c>
      <c r="L53" s="398" t="n">
        <f aca="false">IF(F53="dalam perawatan",1,"")</f>
        <v>1</v>
      </c>
      <c r="M53" s="399" t="str">
        <f aca="false">IF(F53="?",1,"")</f>
        <v/>
      </c>
    </row>
    <row r="54" customFormat="false" ht="15.75" hidden="false" customHeight="false" outlineLevel="0" collapsed="false">
      <c r="A54" s="397" t="n">
        <v>52</v>
      </c>
      <c r="B54" s="134" t="s">
        <v>1134</v>
      </c>
      <c r="C54" s="44" t="n">
        <v>59</v>
      </c>
      <c r="D54" s="44" t="s">
        <v>1129</v>
      </c>
      <c r="E54" s="134" t="s">
        <v>1130</v>
      </c>
      <c r="F54" s="134" t="s">
        <v>1131</v>
      </c>
      <c r="G54" s="134"/>
      <c r="H54" s="134" t="str">
        <f aca="false">IF(C54="?","?",10*INT(C54/10)&amp;"-"&amp;(10*INT(C54/10)+9))</f>
        <v>50-59</v>
      </c>
      <c r="I54" s="134" t="str">
        <f aca="false">H54&amp;B54</f>
        <v>50-59Perempuan</v>
      </c>
      <c r="J54" s="398" t="str">
        <f aca="false">IF(F54="meninggal",1,"")</f>
        <v/>
      </c>
      <c r="K54" s="399" t="str">
        <f aca="false">IF(F54="sembuh",1,"")</f>
        <v/>
      </c>
      <c r="L54" s="398" t="n">
        <f aca="false">IF(F54="dalam perawatan",1,"")</f>
        <v>1</v>
      </c>
      <c r="M54" s="399" t="str">
        <f aca="false">IF(F54="?",1,"")</f>
        <v/>
      </c>
    </row>
    <row r="55" customFormat="false" ht="15.75" hidden="false" customHeight="false" outlineLevel="0" collapsed="false">
      <c r="A55" s="397" t="n">
        <v>53</v>
      </c>
      <c r="B55" s="134" t="s">
        <v>1134</v>
      </c>
      <c r="C55" s="44" t="n">
        <v>24</v>
      </c>
      <c r="D55" s="44" t="s">
        <v>1129</v>
      </c>
      <c r="E55" s="134" t="s">
        <v>1130</v>
      </c>
      <c r="F55" s="134" t="s">
        <v>1131</v>
      </c>
      <c r="G55" s="134" t="n">
        <v>22</v>
      </c>
      <c r="H55" s="134" t="str">
        <f aca="false">IF(C55="?","?",10*INT(C55/10)&amp;"-"&amp;(10*INT(C55/10)+9))</f>
        <v>20-29</v>
      </c>
      <c r="I55" s="134" t="str">
        <f aca="false">H55&amp;B55</f>
        <v>20-29Perempuan</v>
      </c>
      <c r="J55" s="398" t="str">
        <f aca="false">IF(F55="meninggal",1,"")</f>
        <v/>
      </c>
      <c r="K55" s="399" t="str">
        <f aca="false">IF(F55="sembuh",1,"")</f>
        <v/>
      </c>
      <c r="L55" s="398" t="n">
        <f aca="false">IF(F55="dalam perawatan",1,"")</f>
        <v>1</v>
      </c>
      <c r="M55" s="399" t="str">
        <f aca="false">IF(F55="?",1,"")</f>
        <v/>
      </c>
    </row>
    <row r="56" customFormat="false" ht="15.75" hidden="false" customHeight="false" outlineLevel="0" collapsed="false">
      <c r="A56" s="397" t="n">
        <v>54</v>
      </c>
      <c r="B56" s="134" t="s">
        <v>1145</v>
      </c>
      <c r="C56" s="44" t="n">
        <v>2</v>
      </c>
      <c r="D56" s="44" t="s">
        <v>1129</v>
      </c>
      <c r="E56" s="134" t="s">
        <v>1130</v>
      </c>
      <c r="F56" s="134" t="s">
        <v>1131</v>
      </c>
      <c r="G56" s="134"/>
      <c r="H56" s="134" t="str">
        <f aca="false">IF(C56="?","?",10*INT(C56/10)&amp;"-"&amp;(10*INT(C56/10)+9))</f>
        <v>0-9</v>
      </c>
      <c r="I56" s="134" t="str">
        <f aca="false">H56&amp;B56</f>
        <v>0-9Laki-Laki</v>
      </c>
      <c r="J56" s="398" t="str">
        <f aca="false">IF(F56="meninggal",1,"")</f>
        <v/>
      </c>
      <c r="K56" s="399" t="str">
        <f aca="false">IF(F56="sembuh",1,"")</f>
        <v/>
      </c>
      <c r="L56" s="398" t="n">
        <f aca="false">IF(F56="dalam perawatan",1,"")</f>
        <v>1</v>
      </c>
      <c r="M56" s="399" t="str">
        <f aca="false">IF(F56="?",1,"")</f>
        <v/>
      </c>
    </row>
    <row r="57" customFormat="false" ht="15.75" hidden="false" customHeight="false" outlineLevel="0" collapsed="false">
      <c r="A57" s="397" t="n">
        <v>55</v>
      </c>
      <c r="B57" s="134" t="s">
        <v>1134</v>
      </c>
      <c r="C57" s="44" t="n">
        <v>26</v>
      </c>
      <c r="D57" s="44" t="s">
        <v>1129</v>
      </c>
      <c r="E57" s="134" t="s">
        <v>1130</v>
      </c>
      <c r="F57" s="134" t="s">
        <v>1131</v>
      </c>
      <c r="G57" s="134"/>
      <c r="H57" s="134" t="str">
        <f aca="false">IF(C57="?","?",10*INT(C57/10)&amp;"-"&amp;(10*INT(C57/10)+9))</f>
        <v>20-29</v>
      </c>
      <c r="I57" s="134" t="str">
        <f aca="false">H57&amp;B57</f>
        <v>20-29Perempuan</v>
      </c>
      <c r="J57" s="398" t="str">
        <f aca="false">IF(F57="meninggal",1,"")</f>
        <v/>
      </c>
      <c r="K57" s="399" t="str">
        <f aca="false">IF(F57="sembuh",1,"")</f>
        <v/>
      </c>
      <c r="L57" s="398" t="n">
        <f aca="false">IF(F57="dalam perawatan",1,"")</f>
        <v>1</v>
      </c>
      <c r="M57" s="399" t="str">
        <f aca="false">IF(F57="?",1,"")</f>
        <v/>
      </c>
    </row>
    <row r="58" customFormat="false" ht="15.75" hidden="false" customHeight="false" outlineLevel="0" collapsed="false">
      <c r="A58" s="397" t="n">
        <v>56</v>
      </c>
      <c r="B58" s="134" t="s">
        <v>1145</v>
      </c>
      <c r="C58" s="44" t="n">
        <v>58</v>
      </c>
      <c r="D58" s="44" t="s">
        <v>1129</v>
      </c>
      <c r="E58" s="134" t="s">
        <v>1130</v>
      </c>
      <c r="F58" s="134" t="s">
        <v>1131</v>
      </c>
      <c r="G58" s="134"/>
      <c r="H58" s="134" t="str">
        <f aca="false">IF(C58="?","?",10*INT(C58/10)&amp;"-"&amp;(10*INT(C58/10)+9))</f>
        <v>50-59</v>
      </c>
      <c r="I58" s="134" t="str">
        <f aca="false">H58&amp;B58</f>
        <v>50-59Laki-Laki</v>
      </c>
      <c r="J58" s="398" t="str">
        <f aca="false">IF(F58="meninggal",1,"")</f>
        <v/>
      </c>
      <c r="K58" s="399" t="str">
        <f aca="false">IF(F58="sembuh",1,"")</f>
        <v/>
      </c>
      <c r="L58" s="398" t="n">
        <f aca="false">IF(F58="dalam perawatan",1,"")</f>
        <v>1</v>
      </c>
      <c r="M58" s="399" t="str">
        <f aca="false">IF(F58="?",1,"")</f>
        <v/>
      </c>
    </row>
    <row r="59" customFormat="false" ht="15.75" hidden="false" customHeight="false" outlineLevel="0" collapsed="false">
      <c r="A59" s="397" t="n">
        <v>57</v>
      </c>
      <c r="B59" s="134" t="s">
        <v>1134</v>
      </c>
      <c r="C59" s="44" t="n">
        <v>27</v>
      </c>
      <c r="D59" s="44" t="s">
        <v>1129</v>
      </c>
      <c r="E59" s="134" t="s">
        <v>1130</v>
      </c>
      <c r="F59" s="134" t="s">
        <v>1131</v>
      </c>
      <c r="G59" s="134"/>
      <c r="H59" s="134" t="str">
        <f aca="false">IF(C59="?","?",10*INT(C59/10)&amp;"-"&amp;(10*INT(C59/10)+9))</f>
        <v>20-29</v>
      </c>
      <c r="I59" s="134" t="str">
        <f aca="false">H59&amp;B59</f>
        <v>20-29Perempuan</v>
      </c>
      <c r="J59" s="398" t="str">
        <f aca="false">IF(F59="meninggal",1,"")</f>
        <v/>
      </c>
      <c r="K59" s="399" t="str">
        <f aca="false">IF(F59="sembuh",1,"")</f>
        <v/>
      </c>
      <c r="L59" s="398" t="n">
        <f aca="false">IF(F59="dalam perawatan",1,"")</f>
        <v>1</v>
      </c>
      <c r="M59" s="399" t="str">
        <f aca="false">IF(F59="?",1,"")</f>
        <v/>
      </c>
    </row>
    <row r="60" customFormat="false" ht="15.75" hidden="false" customHeight="false" outlineLevel="0" collapsed="false">
      <c r="A60" s="397" t="n">
        <v>58</v>
      </c>
      <c r="B60" s="134" t="s">
        <v>1145</v>
      </c>
      <c r="C60" s="44" t="n">
        <v>51</v>
      </c>
      <c r="D60" s="44" t="s">
        <v>1129</v>
      </c>
      <c r="E60" s="134" t="s">
        <v>1130</v>
      </c>
      <c r="F60" s="134" t="s">
        <v>1131</v>
      </c>
      <c r="G60" s="134"/>
      <c r="H60" s="134" t="str">
        <f aca="false">IF(C60="?","?",10*INT(C60/10)&amp;"-"&amp;(10*INT(C60/10)+9))</f>
        <v>50-59</v>
      </c>
      <c r="I60" s="134" t="str">
        <f aca="false">H60&amp;B60</f>
        <v>50-59Laki-Laki</v>
      </c>
      <c r="J60" s="398" t="str">
        <f aca="false">IF(F60="meninggal",1,"")</f>
        <v/>
      </c>
      <c r="K60" s="399" t="str">
        <f aca="false">IF(F60="sembuh",1,"")</f>
        <v/>
      </c>
      <c r="L60" s="398" t="n">
        <f aca="false">IF(F60="dalam perawatan",1,"")</f>
        <v>1</v>
      </c>
      <c r="M60" s="399" t="str">
        <f aca="false">IF(F60="?",1,"")</f>
        <v/>
      </c>
    </row>
    <row r="61" customFormat="false" ht="15.75" hidden="false" customHeight="false" outlineLevel="0" collapsed="false">
      <c r="A61" s="397" t="n">
        <v>59</v>
      </c>
      <c r="B61" s="134" t="s">
        <v>1145</v>
      </c>
      <c r="C61" s="44" t="n">
        <v>63</v>
      </c>
      <c r="D61" s="44" t="s">
        <v>1129</v>
      </c>
      <c r="E61" s="134" t="s">
        <v>1137</v>
      </c>
      <c r="F61" s="134" t="s">
        <v>1131</v>
      </c>
      <c r="G61" s="134"/>
      <c r="H61" s="134" t="str">
        <f aca="false">IF(C61="?","?",10*INT(C61/10)&amp;"-"&amp;(10*INT(C61/10)+9))</f>
        <v>60-69</v>
      </c>
      <c r="I61" s="134" t="str">
        <f aca="false">H61&amp;B61</f>
        <v>60-69Laki-Laki</v>
      </c>
      <c r="J61" s="398" t="str">
        <f aca="false">IF(F61="meninggal",1,"")</f>
        <v/>
      </c>
      <c r="K61" s="399" t="str">
        <f aca="false">IF(F61="sembuh",1,"")</f>
        <v/>
      </c>
      <c r="L61" s="398" t="n">
        <f aca="false">IF(F61="dalam perawatan",1,"")</f>
        <v>1</v>
      </c>
      <c r="M61" s="399" t="str">
        <f aca="false">IF(F61="?",1,"")</f>
        <v/>
      </c>
    </row>
    <row r="62" customFormat="false" ht="15.75" hidden="false" customHeight="false" outlineLevel="0" collapsed="false">
      <c r="A62" s="397" t="n">
        <v>60</v>
      </c>
      <c r="B62" s="134" t="s">
        <v>1134</v>
      </c>
      <c r="C62" s="44" t="n">
        <v>25</v>
      </c>
      <c r="D62" s="44" t="s">
        <v>1129</v>
      </c>
      <c r="E62" s="134" t="s">
        <v>1130</v>
      </c>
      <c r="F62" s="134" t="s">
        <v>1131</v>
      </c>
      <c r="G62" s="134"/>
      <c r="H62" s="134" t="str">
        <f aca="false">IF(C62="?","?",10*INT(C62/10)&amp;"-"&amp;(10*INT(C62/10)+9))</f>
        <v>20-29</v>
      </c>
      <c r="I62" s="134" t="str">
        <f aca="false">H62&amp;B62</f>
        <v>20-29Perempuan</v>
      </c>
      <c r="J62" s="398" t="str">
        <f aca="false">IF(F62="meninggal",1,"")</f>
        <v/>
      </c>
      <c r="K62" s="399" t="str">
        <f aca="false">IF(F62="sembuh",1,"")</f>
        <v/>
      </c>
      <c r="L62" s="398" t="n">
        <f aca="false">IF(F62="dalam perawatan",1,"")</f>
        <v>1</v>
      </c>
      <c r="M62" s="399" t="str">
        <f aca="false">IF(F62="?",1,"")</f>
        <v/>
      </c>
    </row>
    <row r="63" customFormat="false" ht="15.75" hidden="false" customHeight="false" outlineLevel="0" collapsed="false">
      <c r="A63" s="397" t="n">
        <v>61</v>
      </c>
      <c r="B63" s="134" t="s">
        <v>1134</v>
      </c>
      <c r="C63" s="44" t="n">
        <v>58</v>
      </c>
      <c r="D63" s="44" t="s">
        <v>1129</v>
      </c>
      <c r="E63" s="134" t="s">
        <v>1130</v>
      </c>
      <c r="F63" s="134" t="s">
        <v>1131</v>
      </c>
      <c r="G63" s="134"/>
      <c r="H63" s="134" t="str">
        <f aca="false">IF(C63="?","?",10*INT(C63/10)&amp;"-"&amp;(10*INT(C63/10)+9))</f>
        <v>50-59</v>
      </c>
      <c r="I63" s="134" t="str">
        <f aca="false">H63&amp;B63</f>
        <v>50-59Perempuan</v>
      </c>
      <c r="J63" s="398" t="str">
        <f aca="false">IF(F63="meninggal",1,"")</f>
        <v/>
      </c>
      <c r="K63" s="399" t="str">
        <f aca="false">IF(F63="sembuh",1,"")</f>
        <v/>
      </c>
      <c r="L63" s="398" t="n">
        <f aca="false">IF(F63="dalam perawatan",1,"")</f>
        <v>1</v>
      </c>
      <c r="M63" s="399" t="str">
        <f aca="false">IF(F63="?",1,"")</f>
        <v/>
      </c>
    </row>
    <row r="64" customFormat="false" ht="15.75" hidden="false" customHeight="false" outlineLevel="0" collapsed="false">
      <c r="A64" s="397" t="n">
        <v>62</v>
      </c>
      <c r="B64" s="134" t="s">
        <v>1145</v>
      </c>
      <c r="C64" s="44" t="n">
        <v>51</v>
      </c>
      <c r="D64" s="44" t="s">
        <v>1129</v>
      </c>
      <c r="E64" s="134" t="s">
        <v>1139</v>
      </c>
      <c r="F64" s="134" t="s">
        <v>1131</v>
      </c>
      <c r="G64" s="134"/>
      <c r="H64" s="134" t="str">
        <f aca="false">IF(C64="?","?",10*INT(C64/10)&amp;"-"&amp;(10*INT(C64/10)+9))</f>
        <v>50-59</v>
      </c>
      <c r="I64" s="134" t="str">
        <f aca="false">H64&amp;B64</f>
        <v>50-59Laki-Laki</v>
      </c>
      <c r="J64" s="398" t="str">
        <f aca="false">IF(F64="meninggal",1,"")</f>
        <v/>
      </c>
      <c r="K64" s="399" t="str">
        <f aca="false">IF(F64="sembuh",1,"")</f>
        <v/>
      </c>
      <c r="L64" s="398" t="n">
        <f aca="false">IF(F64="dalam perawatan",1,"")</f>
        <v>1</v>
      </c>
      <c r="M64" s="399" t="str">
        <f aca="false">IF(F64="?",1,"")</f>
        <v/>
      </c>
    </row>
    <row r="65" customFormat="false" ht="15.75" hidden="false" customHeight="false" outlineLevel="0" collapsed="false">
      <c r="A65" s="397" t="n">
        <v>63</v>
      </c>
      <c r="B65" s="134" t="s">
        <v>1145</v>
      </c>
      <c r="C65" s="44" t="n">
        <v>34</v>
      </c>
      <c r="D65" s="44" t="s">
        <v>1129</v>
      </c>
      <c r="E65" s="134" t="s">
        <v>1197</v>
      </c>
      <c r="F65" s="134" t="s">
        <v>1131</v>
      </c>
      <c r="G65" s="134"/>
      <c r="H65" s="134" t="str">
        <f aca="false">IF(C65="?","?",10*INT(C65/10)&amp;"-"&amp;(10*INT(C65/10)+9))</f>
        <v>30-39</v>
      </c>
      <c r="I65" s="134" t="str">
        <f aca="false">H65&amp;B65</f>
        <v>30-39Laki-Laki</v>
      </c>
      <c r="J65" s="398" t="str">
        <f aca="false">IF(F65="meninggal",1,"")</f>
        <v/>
      </c>
      <c r="K65" s="399" t="str">
        <f aca="false">IF(F65="sembuh",1,"")</f>
        <v/>
      </c>
      <c r="L65" s="398" t="n">
        <f aca="false">IF(F65="dalam perawatan",1,"")</f>
        <v>1</v>
      </c>
      <c r="M65" s="399" t="str">
        <f aca="false">IF(F65="?",1,"")</f>
        <v/>
      </c>
    </row>
    <row r="66" customFormat="false" ht="15.75" hidden="false" customHeight="false" outlineLevel="0" collapsed="false">
      <c r="A66" s="397" t="n">
        <v>64</v>
      </c>
      <c r="B66" s="134" t="s">
        <v>1134</v>
      </c>
      <c r="C66" s="44" t="n">
        <v>49</v>
      </c>
      <c r="D66" s="44" t="s">
        <v>1129</v>
      </c>
      <c r="E66" s="134" t="s">
        <v>1130</v>
      </c>
      <c r="F66" s="134" t="s">
        <v>1131</v>
      </c>
      <c r="G66" s="134"/>
      <c r="H66" s="134" t="str">
        <f aca="false">IF(C66="?","?",10*INT(C66/10)&amp;"-"&amp;(10*INT(C66/10)+9))</f>
        <v>40-49</v>
      </c>
      <c r="I66" s="134" t="str">
        <f aca="false">H66&amp;B66</f>
        <v>40-49Perempuan</v>
      </c>
      <c r="J66" s="398" t="str">
        <f aca="false">IF(F66="meninggal",1,"")</f>
        <v/>
      </c>
      <c r="K66" s="399" t="str">
        <f aca="false">IF(F66="sembuh",1,"")</f>
        <v/>
      </c>
      <c r="L66" s="398" t="n">
        <f aca="false">IF(F66="dalam perawatan",1,"")</f>
        <v>1</v>
      </c>
      <c r="M66" s="399" t="str">
        <f aca="false">IF(F66="?",1,"")</f>
        <v/>
      </c>
    </row>
    <row r="67" customFormat="false" ht="15.75" hidden="false" customHeight="false" outlineLevel="0" collapsed="false">
      <c r="A67" s="397" t="n">
        <v>65</v>
      </c>
      <c r="B67" s="134" t="s">
        <v>1145</v>
      </c>
      <c r="C67" s="44" t="n">
        <v>48</v>
      </c>
      <c r="D67" s="44" t="s">
        <v>1129</v>
      </c>
      <c r="E67" s="134" t="s">
        <v>1130</v>
      </c>
      <c r="F67" s="134" t="s">
        <v>1131</v>
      </c>
      <c r="G67" s="134"/>
      <c r="H67" s="134" t="str">
        <f aca="false">IF(C67="?","?",10*INT(C67/10)&amp;"-"&amp;(10*INT(C67/10)+9))</f>
        <v>40-49</v>
      </c>
      <c r="I67" s="134" t="str">
        <f aca="false">H67&amp;B67</f>
        <v>40-49Laki-Laki</v>
      </c>
      <c r="J67" s="398" t="str">
        <f aca="false">IF(F67="meninggal",1,"")</f>
        <v/>
      </c>
      <c r="K67" s="399" t="str">
        <f aca="false">IF(F67="sembuh",1,"")</f>
        <v/>
      </c>
      <c r="L67" s="398" t="n">
        <f aca="false">IF(F67="dalam perawatan",1,"")</f>
        <v>1</v>
      </c>
      <c r="M67" s="399" t="str">
        <f aca="false">IF(F67="?",1,"")</f>
        <v/>
      </c>
    </row>
    <row r="68" customFormat="false" ht="15.75" hidden="false" customHeight="false" outlineLevel="0" collapsed="false">
      <c r="A68" s="397" t="n">
        <v>66</v>
      </c>
      <c r="B68" s="134" t="s">
        <v>1145</v>
      </c>
      <c r="C68" s="44" t="n">
        <v>73</v>
      </c>
      <c r="D68" s="44" t="s">
        <v>1129</v>
      </c>
      <c r="E68" s="134" t="s">
        <v>1130</v>
      </c>
      <c r="F68" s="134" t="s">
        <v>1131</v>
      </c>
      <c r="G68" s="134"/>
      <c r="H68" s="134" t="str">
        <f aca="false">IF(C68="?","?",10*INT(C68/10)&amp;"-"&amp;(10*INT(C68/10)+9))</f>
        <v>70-79</v>
      </c>
      <c r="I68" s="134" t="str">
        <f aca="false">H68&amp;B68</f>
        <v>70-79Laki-Laki</v>
      </c>
      <c r="J68" s="398" t="str">
        <f aca="false">IF(F68="meninggal",1,"")</f>
        <v/>
      </c>
      <c r="K68" s="399" t="str">
        <f aca="false">IF(F68="sembuh",1,"")</f>
        <v/>
      </c>
      <c r="L68" s="398" t="n">
        <f aca="false">IF(F68="dalam perawatan",1,"")</f>
        <v>1</v>
      </c>
      <c r="M68" s="399" t="str">
        <f aca="false">IF(F68="?",1,"")</f>
        <v/>
      </c>
    </row>
    <row r="69" customFormat="false" ht="15.75" hidden="false" customHeight="false" outlineLevel="0" collapsed="false">
      <c r="A69" s="397" t="n">
        <v>67</v>
      </c>
      <c r="B69" s="134" t="s">
        <v>1134</v>
      </c>
      <c r="C69" s="44" t="n">
        <v>25</v>
      </c>
      <c r="D69" s="44" t="s">
        <v>1129</v>
      </c>
      <c r="E69" s="134" t="s">
        <v>1130</v>
      </c>
      <c r="F69" s="134" t="s">
        <v>1131</v>
      </c>
      <c r="G69" s="134"/>
      <c r="H69" s="134" t="str">
        <f aca="false">IF(C69="?","?",10*INT(C69/10)&amp;"-"&amp;(10*INT(C69/10)+9))</f>
        <v>20-29</v>
      </c>
      <c r="I69" s="134" t="str">
        <f aca="false">H69&amp;B69</f>
        <v>20-29Perempuan</v>
      </c>
      <c r="J69" s="398" t="str">
        <f aca="false">IF(F69="meninggal",1,"")</f>
        <v/>
      </c>
      <c r="K69" s="399" t="str">
        <f aca="false">IF(F69="sembuh",1,"")</f>
        <v/>
      </c>
      <c r="L69" s="398" t="n">
        <f aca="false">IF(F69="dalam perawatan",1,"")</f>
        <v>1</v>
      </c>
      <c r="M69" s="399" t="str">
        <f aca="false">IF(F69="?",1,"")</f>
        <v/>
      </c>
    </row>
    <row r="70" customFormat="false" ht="15.75" hidden="false" customHeight="false" outlineLevel="0" collapsed="false">
      <c r="A70" s="397" t="n">
        <v>68</v>
      </c>
      <c r="B70" s="134" t="s">
        <v>1134</v>
      </c>
      <c r="C70" s="44" t="n">
        <v>38</v>
      </c>
      <c r="D70" s="44" t="s">
        <v>1129</v>
      </c>
      <c r="E70" s="134" t="s">
        <v>1130</v>
      </c>
      <c r="F70" s="134" t="s">
        <v>1131</v>
      </c>
      <c r="G70" s="134"/>
      <c r="H70" s="134" t="str">
        <f aca="false">IF(C70="?","?",10*INT(C70/10)&amp;"-"&amp;(10*INT(C70/10)+9))</f>
        <v>30-39</v>
      </c>
      <c r="I70" s="134" t="str">
        <f aca="false">H70&amp;B70</f>
        <v>30-39Perempuan</v>
      </c>
      <c r="J70" s="398" t="str">
        <f aca="false">IF(F70="meninggal",1,"")</f>
        <v/>
      </c>
      <c r="K70" s="399" t="str">
        <f aca="false">IF(F70="sembuh",1,"")</f>
        <v/>
      </c>
      <c r="L70" s="398" t="n">
        <f aca="false">IF(F70="dalam perawatan",1,"")</f>
        <v>1</v>
      </c>
      <c r="M70" s="399" t="str">
        <f aca="false">IF(F70="?",1,"")</f>
        <v/>
      </c>
    </row>
    <row r="71" customFormat="false" ht="15.75" hidden="false" customHeight="false" outlineLevel="0" collapsed="false">
      <c r="A71" s="397" t="n">
        <v>69</v>
      </c>
      <c r="B71" s="134" t="s">
        <v>1145</v>
      </c>
      <c r="C71" s="44" t="n">
        <v>80</v>
      </c>
      <c r="D71" s="44" t="s">
        <v>1129</v>
      </c>
      <c r="E71" s="134" t="s">
        <v>1130</v>
      </c>
      <c r="F71" s="134" t="s">
        <v>1131</v>
      </c>
      <c r="G71" s="134"/>
      <c r="H71" s="134" t="str">
        <f aca="false">IF(C71="?","?",10*INT(C71/10)&amp;"-"&amp;(10*INT(C71/10)+9))</f>
        <v>80-89</v>
      </c>
      <c r="I71" s="134" t="str">
        <f aca="false">H71&amp;B71</f>
        <v>80-89Laki-Laki</v>
      </c>
      <c r="J71" s="398" t="str">
        <f aca="false">IF(F71="meninggal",1,"")</f>
        <v/>
      </c>
      <c r="K71" s="399" t="str">
        <f aca="false">IF(F71="sembuh",1,"")</f>
        <v/>
      </c>
      <c r="L71" s="398" t="n">
        <f aca="false">IF(F71="dalam perawatan",1,"")</f>
        <v>1</v>
      </c>
      <c r="M71" s="399" t="str">
        <f aca="false">IF(F71="?",1,"")</f>
        <v/>
      </c>
    </row>
    <row r="72" customFormat="false" ht="15.75" hidden="false" customHeight="false" outlineLevel="0" collapsed="false">
      <c r="A72" s="397" t="n">
        <v>70</v>
      </c>
      <c r="B72" s="134" t="s">
        <v>1134</v>
      </c>
      <c r="C72" s="44" t="n">
        <v>48</v>
      </c>
      <c r="D72" s="44" t="s">
        <v>1129</v>
      </c>
      <c r="E72" s="134" t="s">
        <v>1130</v>
      </c>
      <c r="F72" s="134" t="s">
        <v>1131</v>
      </c>
      <c r="G72" s="134" t="n">
        <v>1</v>
      </c>
      <c r="H72" s="134" t="str">
        <f aca="false">IF(C72="?","?",10*INT(C72/10)&amp;"-"&amp;(10*INT(C72/10)+9))</f>
        <v>40-49</v>
      </c>
      <c r="I72" s="134" t="str">
        <f aca="false">H72&amp;B72</f>
        <v>40-49Perempuan</v>
      </c>
      <c r="J72" s="398" t="str">
        <f aca="false">IF(F72="meninggal",1,"")</f>
        <v/>
      </c>
      <c r="K72" s="399" t="str">
        <f aca="false">IF(F72="sembuh",1,"")</f>
        <v/>
      </c>
      <c r="L72" s="398" t="n">
        <f aca="false">IF(F72="dalam perawatan",1,"")</f>
        <v>1</v>
      </c>
      <c r="M72" s="399" t="str">
        <f aca="false">IF(F72="?",1,"")</f>
        <v/>
      </c>
    </row>
    <row r="73" customFormat="false" ht="15.75" hidden="false" customHeight="false" outlineLevel="0" collapsed="false">
      <c r="A73" s="397" t="n">
        <v>71</v>
      </c>
      <c r="B73" s="134" t="s">
        <v>1145</v>
      </c>
      <c r="C73" s="44" t="n">
        <v>52</v>
      </c>
      <c r="D73" s="44" t="s">
        <v>1129</v>
      </c>
      <c r="E73" s="134" t="s">
        <v>1130</v>
      </c>
      <c r="F73" s="134" t="s">
        <v>1109</v>
      </c>
      <c r="G73" s="134" t="n">
        <v>1</v>
      </c>
      <c r="H73" s="134" t="str">
        <f aca="false">IF(C73="?","?",10*INT(C73/10)&amp;"-"&amp;(10*INT(C73/10)+9))</f>
        <v>50-59</v>
      </c>
      <c r="I73" s="134" t="str">
        <f aca="false">H73&amp;B73</f>
        <v>50-59Laki-Laki</v>
      </c>
      <c r="J73" s="398" t="n">
        <f aca="false">IF(F73="meninggal",1,"")</f>
        <v>1</v>
      </c>
      <c r="K73" s="399" t="str">
        <f aca="false">IF(F73="sembuh",1,"")</f>
        <v/>
      </c>
      <c r="L73" s="398" t="str">
        <f aca="false">IF(F73="dalam perawatan",1,"")</f>
        <v/>
      </c>
      <c r="M73" s="399" t="str">
        <f aca="false">IF(F73="?",1,"")</f>
        <v/>
      </c>
    </row>
    <row r="74" customFormat="false" ht="15.75" hidden="false" customHeight="false" outlineLevel="0" collapsed="false">
      <c r="A74" s="397" t="n">
        <v>72</v>
      </c>
      <c r="B74" s="134" t="s">
        <v>1134</v>
      </c>
      <c r="C74" s="44" t="n">
        <v>65</v>
      </c>
      <c r="D74" s="44" t="s">
        <v>1129</v>
      </c>
      <c r="E74" s="134" t="s">
        <v>1130</v>
      </c>
      <c r="F74" s="134" t="s">
        <v>1109</v>
      </c>
      <c r="G74" s="134"/>
      <c r="H74" s="134" t="str">
        <f aca="false">IF(C74="?","?",10*INT(C74/10)&amp;"-"&amp;(10*INT(C74/10)+9))</f>
        <v>60-69</v>
      </c>
      <c r="I74" s="134" t="str">
        <f aca="false">H74&amp;B74</f>
        <v>60-69Perempuan</v>
      </c>
      <c r="J74" s="398" t="n">
        <f aca="false">IF(F74="meninggal",1,"")</f>
        <v>1</v>
      </c>
      <c r="K74" s="399" t="str">
        <f aca="false">IF(F74="sembuh",1,"")</f>
        <v/>
      </c>
      <c r="L74" s="398" t="str">
        <f aca="false">IF(F74="dalam perawatan",1,"")</f>
        <v/>
      </c>
      <c r="M74" s="399" t="str">
        <f aca="false">IF(F74="?",1,"")</f>
        <v/>
      </c>
    </row>
    <row r="75" customFormat="false" ht="15.75" hidden="false" customHeight="false" outlineLevel="0" collapsed="false">
      <c r="A75" s="397" t="n">
        <v>73</v>
      </c>
      <c r="B75" s="134" t="s">
        <v>1134</v>
      </c>
      <c r="C75" s="44" t="n">
        <v>70</v>
      </c>
      <c r="D75" s="44" t="s">
        <v>1129</v>
      </c>
      <c r="E75" s="134" t="s">
        <v>1130</v>
      </c>
      <c r="F75" s="134" t="s">
        <v>1131</v>
      </c>
      <c r="G75" s="134"/>
      <c r="H75" s="134" t="str">
        <f aca="false">IF(C75="?","?",10*INT(C75/10)&amp;"-"&amp;(10*INT(C75/10)+9))</f>
        <v>70-79</v>
      </c>
      <c r="I75" s="134" t="str">
        <f aca="false">H75&amp;B75</f>
        <v>70-79Perempuan</v>
      </c>
      <c r="J75" s="398" t="str">
        <f aca="false">IF(F75="meninggal",1,"")</f>
        <v/>
      </c>
      <c r="K75" s="399" t="str">
        <f aca="false">IF(F75="sembuh",1,"")</f>
        <v/>
      </c>
      <c r="L75" s="398" t="n">
        <f aca="false">IF(F75="dalam perawatan",1,"")</f>
        <v>1</v>
      </c>
      <c r="M75" s="399" t="str">
        <f aca="false">IF(F75="?",1,"")</f>
        <v/>
      </c>
    </row>
    <row r="76" customFormat="false" ht="15.75" hidden="false" customHeight="false" outlineLevel="0" collapsed="false">
      <c r="A76" s="397" t="n">
        <v>74</v>
      </c>
      <c r="B76" s="134" t="s">
        <v>1145</v>
      </c>
      <c r="C76" s="44" t="n">
        <v>50</v>
      </c>
      <c r="D76" s="44" t="s">
        <v>1129</v>
      </c>
      <c r="E76" s="134" t="s">
        <v>1138</v>
      </c>
      <c r="F76" s="134" t="s">
        <v>1109</v>
      </c>
      <c r="G76" s="134"/>
      <c r="H76" s="134" t="str">
        <f aca="false">IF(C76="?","?",10*INT(C76/10)&amp;"-"&amp;(10*INT(C76/10)+9))</f>
        <v>50-59</v>
      </c>
      <c r="I76" s="134" t="str">
        <f aca="false">H76&amp;B76</f>
        <v>50-59Laki-Laki</v>
      </c>
      <c r="J76" s="398" t="n">
        <f aca="false">IF(F76="meninggal",1,"")</f>
        <v>1</v>
      </c>
      <c r="K76" s="399" t="str">
        <f aca="false">IF(F76="sembuh",1,"")</f>
        <v/>
      </c>
      <c r="L76" s="398" t="str">
        <f aca="false">IF(F76="dalam perawatan",1,"")</f>
        <v/>
      </c>
      <c r="M76" s="399" t="str">
        <f aca="false">IF(F76="?",1,"")</f>
        <v/>
      </c>
    </row>
    <row r="77" customFormat="false" ht="15.75" hidden="false" customHeight="false" outlineLevel="0" collapsed="false">
      <c r="A77" s="397" t="n">
        <v>75</v>
      </c>
      <c r="B77" s="134" t="s">
        <v>1145</v>
      </c>
      <c r="C77" s="44" t="n">
        <v>64</v>
      </c>
      <c r="D77" s="44" t="s">
        <v>1129</v>
      </c>
      <c r="E77" s="134" t="s">
        <v>1130</v>
      </c>
      <c r="F77" s="134" t="s">
        <v>1131</v>
      </c>
      <c r="G77" s="134"/>
      <c r="H77" s="134" t="str">
        <f aca="false">IF(C77="?","?",10*INT(C77/10)&amp;"-"&amp;(10*INT(C77/10)+9))</f>
        <v>60-69</v>
      </c>
      <c r="I77" s="134" t="str">
        <f aca="false">H77&amp;B77</f>
        <v>60-69Laki-Laki</v>
      </c>
      <c r="J77" s="398" t="str">
        <f aca="false">IF(F77="meninggal",1,"")</f>
        <v/>
      </c>
      <c r="K77" s="399" t="str">
        <f aca="false">IF(F77="sembuh",1,"")</f>
        <v/>
      </c>
      <c r="L77" s="398" t="n">
        <f aca="false">IF(F77="dalam perawatan",1,"")</f>
        <v>1</v>
      </c>
      <c r="M77" s="399" t="str">
        <f aca="false">IF(F77="?",1,"")</f>
        <v/>
      </c>
    </row>
    <row r="78" customFormat="false" ht="15.75" hidden="false" customHeight="false" outlineLevel="0" collapsed="false">
      <c r="A78" s="397" t="n">
        <v>76</v>
      </c>
      <c r="B78" s="134" t="s">
        <v>1145</v>
      </c>
      <c r="C78" s="44" t="n">
        <v>64</v>
      </c>
      <c r="D78" s="44" t="s">
        <v>1129</v>
      </c>
      <c r="E78" s="134" t="s">
        <v>1130</v>
      </c>
      <c r="F78" s="134" t="s">
        <v>1131</v>
      </c>
      <c r="G78" s="134"/>
      <c r="H78" s="134" t="str">
        <f aca="false">IF(C78="?","?",10*INT(C78/10)&amp;"-"&amp;(10*INT(C78/10)+9))</f>
        <v>60-69</v>
      </c>
      <c r="I78" s="134" t="str">
        <f aca="false">H78&amp;B78</f>
        <v>60-69Laki-Laki</v>
      </c>
      <c r="J78" s="398" t="str">
        <f aca="false">IF(F78="meninggal",1,"")</f>
        <v/>
      </c>
      <c r="K78" s="399" t="str">
        <f aca="false">IF(F78="sembuh",1,"")</f>
        <v/>
      </c>
      <c r="L78" s="398" t="n">
        <f aca="false">IF(F78="dalam perawatan",1,"")</f>
        <v>1</v>
      </c>
      <c r="M78" s="399" t="str">
        <f aca="false">IF(F78="?",1,"")</f>
        <v/>
      </c>
    </row>
    <row r="79" customFormat="false" ht="15.75" hidden="false" customHeight="false" outlineLevel="0" collapsed="false">
      <c r="A79" s="397" t="n">
        <v>77</v>
      </c>
      <c r="B79" s="134" t="s">
        <v>1145</v>
      </c>
      <c r="C79" s="44" t="n">
        <v>55</v>
      </c>
      <c r="D79" s="44" t="s">
        <v>1135</v>
      </c>
      <c r="E79" s="134" t="s">
        <v>1130</v>
      </c>
      <c r="F79" s="134" t="s">
        <v>1131</v>
      </c>
      <c r="G79" s="134"/>
      <c r="H79" s="134" t="str">
        <f aca="false">IF(C79="?","?",10*INT(C79/10)&amp;"-"&amp;(10*INT(C79/10)+9))</f>
        <v>50-59</v>
      </c>
      <c r="I79" s="134" t="str">
        <f aca="false">H79&amp;B79</f>
        <v>50-59Laki-Laki</v>
      </c>
      <c r="J79" s="398" t="str">
        <f aca="false">IF(F79="meninggal",1,"")</f>
        <v/>
      </c>
      <c r="K79" s="399" t="str">
        <f aca="false">IF(F79="sembuh",1,"")</f>
        <v/>
      </c>
      <c r="L79" s="398" t="n">
        <f aca="false">IF(F79="dalam perawatan",1,"")</f>
        <v>1</v>
      </c>
      <c r="M79" s="399" t="str">
        <f aca="false">IF(F79="?",1,"")</f>
        <v/>
      </c>
    </row>
    <row r="80" customFormat="false" ht="15.75" hidden="false" customHeight="false" outlineLevel="0" collapsed="false">
      <c r="A80" s="397" t="n">
        <v>78</v>
      </c>
      <c r="B80" s="134" t="s">
        <v>1134</v>
      </c>
      <c r="C80" s="44" t="n">
        <v>69</v>
      </c>
      <c r="D80" s="44" t="s">
        <v>1135</v>
      </c>
      <c r="E80" s="134" t="s">
        <v>1130</v>
      </c>
      <c r="F80" s="134" t="s">
        <v>1131</v>
      </c>
      <c r="G80" s="134" t="n">
        <v>81</v>
      </c>
      <c r="H80" s="134" t="str">
        <f aca="false">IF(C80="?","?",10*INT(C80/10)&amp;"-"&amp;(10*INT(C80/10)+9))</f>
        <v>60-69</v>
      </c>
      <c r="I80" s="134" t="str">
        <f aca="false">H80&amp;B80</f>
        <v>60-69Perempuan</v>
      </c>
      <c r="J80" s="398" t="str">
        <f aca="false">IF(F80="meninggal",1,"")</f>
        <v/>
      </c>
      <c r="K80" s="399" t="str">
        <f aca="false">IF(F80="sembuh",1,"")</f>
        <v/>
      </c>
      <c r="L80" s="398" t="n">
        <f aca="false">IF(F80="dalam perawatan",1,"")</f>
        <v>1</v>
      </c>
      <c r="M80" s="399" t="str">
        <f aca="false">IF(F80="?",1,"")</f>
        <v/>
      </c>
    </row>
    <row r="81" customFormat="false" ht="15.75" hidden="false" customHeight="false" outlineLevel="0" collapsed="false">
      <c r="A81" s="397" t="n">
        <v>79</v>
      </c>
      <c r="B81" s="134" t="s">
        <v>1145</v>
      </c>
      <c r="C81" s="44" t="n">
        <v>36</v>
      </c>
      <c r="D81" s="44" t="s">
        <v>1129</v>
      </c>
      <c r="E81" s="134" t="s">
        <v>1130</v>
      </c>
      <c r="F81" s="134" t="s">
        <v>1131</v>
      </c>
      <c r="G81" s="134"/>
      <c r="H81" s="134" t="str">
        <f aca="false">IF(C81="?","?",10*INT(C81/10)&amp;"-"&amp;(10*INT(C81/10)+9))</f>
        <v>30-39</v>
      </c>
      <c r="I81" s="134" t="str">
        <f aca="false">H81&amp;B81</f>
        <v>30-39Laki-Laki</v>
      </c>
      <c r="J81" s="398" t="str">
        <f aca="false">IF(F81="meninggal",1,"")</f>
        <v/>
      </c>
      <c r="K81" s="399" t="str">
        <f aca="false">IF(F81="sembuh",1,"")</f>
        <v/>
      </c>
      <c r="L81" s="398" t="n">
        <f aca="false">IF(F81="dalam perawatan",1,"")</f>
        <v>1</v>
      </c>
      <c r="M81" s="399" t="str">
        <f aca="false">IF(F81="?",1,"")</f>
        <v/>
      </c>
    </row>
    <row r="82" customFormat="false" ht="15.75" hidden="false" customHeight="false" outlineLevel="0" collapsed="false">
      <c r="A82" s="397" t="n">
        <v>80</v>
      </c>
      <c r="B82" s="134" t="s">
        <v>1134</v>
      </c>
      <c r="C82" s="44" t="n">
        <v>65</v>
      </c>
      <c r="D82" s="44" t="s">
        <v>1129</v>
      </c>
      <c r="E82" s="134" t="s">
        <v>1138</v>
      </c>
      <c r="F82" s="134" t="s">
        <v>1131</v>
      </c>
      <c r="G82" s="134"/>
      <c r="H82" s="134" t="str">
        <f aca="false">IF(C82="?","?",10*INT(C82/10)&amp;"-"&amp;(10*INT(C82/10)+9))</f>
        <v>60-69</v>
      </c>
      <c r="I82" s="134" t="str">
        <f aca="false">H82&amp;B82</f>
        <v>60-69Perempuan</v>
      </c>
      <c r="J82" s="398" t="str">
        <f aca="false">IF(F82="meninggal",1,"")</f>
        <v/>
      </c>
      <c r="K82" s="399" t="str">
        <f aca="false">IF(F82="sembuh",1,"")</f>
        <v/>
      </c>
      <c r="L82" s="398" t="n">
        <f aca="false">IF(F82="dalam perawatan",1,"")</f>
        <v>1</v>
      </c>
      <c r="M82" s="399" t="str">
        <f aca="false">IF(F82="?",1,"")</f>
        <v/>
      </c>
    </row>
    <row r="83" customFormat="false" ht="15.75" hidden="false" customHeight="false" outlineLevel="0" collapsed="false">
      <c r="A83" s="397" t="n">
        <v>81</v>
      </c>
      <c r="B83" s="134" t="s">
        <v>1145</v>
      </c>
      <c r="C83" s="44" t="n">
        <v>86</v>
      </c>
      <c r="D83" s="44" t="s">
        <v>1135</v>
      </c>
      <c r="E83" s="134" t="s">
        <v>1130</v>
      </c>
      <c r="F83" s="134" t="s">
        <v>1131</v>
      </c>
      <c r="G83" s="134" t="n">
        <v>78</v>
      </c>
      <c r="H83" s="134" t="str">
        <f aca="false">IF(C83="?","?",10*INT(C83/10)&amp;"-"&amp;(10*INT(C83/10)+9))</f>
        <v>80-89</v>
      </c>
      <c r="I83" s="134" t="str">
        <f aca="false">H83&amp;B83</f>
        <v>80-89Laki-Laki</v>
      </c>
      <c r="J83" s="398" t="str">
        <f aca="false">IF(F83="meninggal",1,"")</f>
        <v/>
      </c>
      <c r="K83" s="399" t="str">
        <f aca="false">IF(F83="sembuh",1,"")</f>
        <v/>
      </c>
      <c r="L83" s="398" t="n">
        <f aca="false">IF(F83="dalam perawatan",1,"")</f>
        <v>1</v>
      </c>
      <c r="M83" s="399" t="str">
        <f aca="false">IF(F83="?",1,"")</f>
        <v/>
      </c>
    </row>
    <row r="84" customFormat="false" ht="15.75" hidden="false" customHeight="false" outlineLevel="0" collapsed="false">
      <c r="A84" s="397" t="n">
        <v>82</v>
      </c>
      <c r="B84" s="134" t="s">
        <v>1134</v>
      </c>
      <c r="C84" s="44" t="n">
        <v>68</v>
      </c>
      <c r="D84" s="44" t="s">
        <v>1129</v>
      </c>
      <c r="E84" s="134" t="s">
        <v>1130</v>
      </c>
      <c r="F84" s="134" t="s">
        <v>1131</v>
      </c>
      <c r="G84" s="134"/>
      <c r="H84" s="134" t="str">
        <f aca="false">IF(C84="?","?",10*INT(C84/10)&amp;"-"&amp;(10*INT(C84/10)+9))</f>
        <v>60-69</v>
      </c>
      <c r="I84" s="134" t="str">
        <f aca="false">H84&amp;B84</f>
        <v>60-69Perempuan</v>
      </c>
      <c r="J84" s="398" t="str">
        <f aca="false">IF(F84="meninggal",1,"")</f>
        <v/>
      </c>
      <c r="K84" s="399" t="str">
        <f aca="false">IF(F84="sembuh",1,"")</f>
        <v/>
      </c>
      <c r="L84" s="398" t="n">
        <f aca="false">IF(F84="dalam perawatan",1,"")</f>
        <v>1</v>
      </c>
      <c r="M84" s="399" t="str">
        <f aca="false">IF(F84="?",1,"")</f>
        <v/>
      </c>
    </row>
    <row r="85" customFormat="false" ht="15.75" hidden="false" customHeight="false" outlineLevel="0" collapsed="false">
      <c r="A85" s="397" t="n">
        <v>83</v>
      </c>
      <c r="B85" s="134" t="s">
        <v>1134</v>
      </c>
      <c r="C85" s="44" t="n">
        <v>43</v>
      </c>
      <c r="D85" s="44" t="s">
        <v>1129</v>
      </c>
      <c r="E85" s="134" t="s">
        <v>1130</v>
      </c>
      <c r="F85" s="134" t="s">
        <v>1131</v>
      </c>
      <c r="G85" s="134" t="n">
        <v>1</v>
      </c>
      <c r="H85" s="134" t="str">
        <f aca="false">IF(C85="?","?",10*INT(C85/10)&amp;"-"&amp;(10*INT(C85/10)+9))</f>
        <v>40-49</v>
      </c>
      <c r="I85" s="134" t="str">
        <f aca="false">H85&amp;B85</f>
        <v>40-49Perempuan</v>
      </c>
      <c r="J85" s="398" t="str">
        <f aca="false">IF(F85="meninggal",1,"")</f>
        <v/>
      </c>
      <c r="K85" s="399" t="str">
        <f aca="false">IF(F85="sembuh",1,"")</f>
        <v/>
      </c>
      <c r="L85" s="398" t="n">
        <f aca="false">IF(F85="dalam perawatan",1,"")</f>
        <v>1</v>
      </c>
      <c r="M85" s="399" t="str">
        <f aca="false">IF(F85="?",1,"")</f>
        <v/>
      </c>
    </row>
    <row r="86" customFormat="false" ht="15.75" hidden="false" customHeight="false" outlineLevel="0" collapsed="false">
      <c r="A86" s="397" t="n">
        <v>84</v>
      </c>
      <c r="B86" s="134" t="s">
        <v>1145</v>
      </c>
      <c r="C86" s="44" t="n">
        <v>78</v>
      </c>
      <c r="D86" s="44" t="s">
        <v>1129</v>
      </c>
      <c r="E86" s="134" t="s">
        <v>1130</v>
      </c>
      <c r="F86" s="134" t="s">
        <v>1131</v>
      </c>
      <c r="G86" s="134"/>
      <c r="H86" s="134" t="str">
        <f aca="false">IF(C86="?","?",10*INT(C86/10)&amp;"-"&amp;(10*INT(C86/10)+9))</f>
        <v>70-79</v>
      </c>
      <c r="I86" s="134" t="str">
        <f aca="false">H86&amp;B86</f>
        <v>70-79Laki-Laki</v>
      </c>
      <c r="J86" s="398" t="str">
        <f aca="false">IF(F86="meninggal",1,"")</f>
        <v/>
      </c>
      <c r="K86" s="399" t="str">
        <f aca="false">IF(F86="sembuh",1,"")</f>
        <v/>
      </c>
      <c r="L86" s="398" t="n">
        <f aca="false">IF(F86="dalam perawatan",1,"")</f>
        <v>1</v>
      </c>
      <c r="M86" s="399" t="str">
        <f aca="false">IF(F86="?",1,"")</f>
        <v/>
      </c>
    </row>
    <row r="87" customFormat="false" ht="15.75" hidden="false" customHeight="false" outlineLevel="0" collapsed="false">
      <c r="A87" s="397" t="n">
        <v>85</v>
      </c>
      <c r="B87" s="134" t="s">
        <v>138</v>
      </c>
      <c r="C87" s="44" t="s">
        <v>138</v>
      </c>
      <c r="D87" s="44" t="s">
        <v>138</v>
      </c>
      <c r="E87" s="134" t="s">
        <v>1147</v>
      </c>
      <c r="F87" s="134" t="s">
        <v>138</v>
      </c>
      <c r="G87" s="134"/>
      <c r="H87" s="134" t="str">
        <f aca="false">IF(C87="?","?",10*INT(C87/10)&amp;"-"&amp;(10*INT(C87/10)+9))</f>
        <v>?</v>
      </c>
      <c r="I87" s="134" t="str">
        <f aca="false">H87&amp;B87</f>
        <v>??</v>
      </c>
      <c r="J87" s="398" t="str">
        <f aca="false">IF(F87="meninggal",1,"")</f>
        <v/>
      </c>
      <c r="K87" s="399" t="str">
        <f aca="false">IF(F87="sembuh",1,"")</f>
        <v/>
      </c>
      <c r="L87" s="398" t="str">
        <f aca="false">IF(F87="dalam perawatan",1,"")</f>
        <v/>
      </c>
      <c r="M87" s="399" t="n">
        <f aca="false">IF(F87="?",1,"")</f>
        <v>1</v>
      </c>
    </row>
    <row r="88" customFormat="false" ht="15.75" hidden="false" customHeight="false" outlineLevel="0" collapsed="false">
      <c r="A88" s="397" t="n">
        <v>86</v>
      </c>
      <c r="B88" s="134" t="s">
        <v>1134</v>
      </c>
      <c r="C88" s="44" t="n">
        <v>67</v>
      </c>
      <c r="D88" s="44" t="s">
        <v>1129</v>
      </c>
      <c r="E88" s="134" t="s">
        <v>1138</v>
      </c>
      <c r="F88" s="134" t="s">
        <v>1131</v>
      </c>
      <c r="G88" s="134"/>
      <c r="H88" s="134" t="str">
        <f aca="false">IF(C88="?","?",10*INT(C88/10)&amp;"-"&amp;(10*INT(C88/10)+9))</f>
        <v>60-69</v>
      </c>
      <c r="I88" s="134" t="str">
        <f aca="false">H88&amp;B88</f>
        <v>60-69Perempuan</v>
      </c>
      <c r="J88" s="398" t="str">
        <f aca="false">IF(F88="meninggal",1,"")</f>
        <v/>
      </c>
      <c r="K88" s="399" t="str">
        <f aca="false">IF(F88="sembuh",1,"")</f>
        <v/>
      </c>
      <c r="L88" s="398" t="n">
        <f aca="false">IF(F88="dalam perawatan",1,"")</f>
        <v>1</v>
      </c>
      <c r="M88" s="399" t="str">
        <f aca="false">IF(F88="?",1,"")</f>
        <v/>
      </c>
    </row>
    <row r="89" customFormat="false" ht="15.75" hidden="false" customHeight="false" outlineLevel="0" collapsed="false">
      <c r="A89" s="397" t="n">
        <v>87</v>
      </c>
      <c r="B89" s="134" t="s">
        <v>1145</v>
      </c>
      <c r="C89" s="44" t="n">
        <v>66</v>
      </c>
      <c r="D89" s="44" t="s">
        <v>1129</v>
      </c>
      <c r="E89" s="134" t="s">
        <v>1130</v>
      </c>
      <c r="F89" s="134" t="s">
        <v>1109</v>
      </c>
      <c r="G89" s="134"/>
      <c r="H89" s="134" t="str">
        <f aca="false">IF(C89="?","?",10*INT(C89/10)&amp;"-"&amp;(10*INT(C89/10)+9))</f>
        <v>60-69</v>
      </c>
      <c r="I89" s="134" t="str">
        <f aca="false">H89&amp;B89</f>
        <v>60-69Laki-Laki</v>
      </c>
      <c r="J89" s="398" t="n">
        <f aca="false">IF(F89="meninggal",1,"")</f>
        <v>1</v>
      </c>
      <c r="K89" s="399" t="str">
        <f aca="false">IF(F89="sembuh",1,"")</f>
        <v/>
      </c>
      <c r="L89" s="398" t="str">
        <f aca="false">IF(F89="dalam perawatan",1,"")</f>
        <v/>
      </c>
      <c r="M89" s="399" t="str">
        <f aca="false">IF(F89="?",1,"")</f>
        <v/>
      </c>
    </row>
    <row r="90" customFormat="false" ht="15.75" hidden="false" customHeight="false" outlineLevel="0" collapsed="false">
      <c r="A90" s="397" t="n">
        <v>88</v>
      </c>
      <c r="B90" s="134" t="s">
        <v>1145</v>
      </c>
      <c r="C90" s="44" t="n">
        <v>20</v>
      </c>
      <c r="D90" s="44" t="s">
        <v>1129</v>
      </c>
      <c r="E90" s="134" t="s">
        <v>1130</v>
      </c>
      <c r="F90" s="134" t="s">
        <v>1131</v>
      </c>
      <c r="G90" s="134"/>
      <c r="H90" s="134" t="str">
        <f aca="false">IF(C90="?","?",10*INT(C90/10)&amp;"-"&amp;(10*INT(C90/10)+9))</f>
        <v>20-29</v>
      </c>
      <c r="I90" s="134" t="str">
        <f aca="false">H90&amp;B90</f>
        <v>20-29Laki-Laki</v>
      </c>
      <c r="J90" s="398" t="str">
        <f aca="false">IF(F90="meninggal",1,"")</f>
        <v/>
      </c>
      <c r="K90" s="399" t="str">
        <f aca="false">IF(F90="sembuh",1,"")</f>
        <v/>
      </c>
      <c r="L90" s="398" t="n">
        <f aca="false">IF(F90="dalam perawatan",1,"")</f>
        <v>1</v>
      </c>
      <c r="M90" s="399" t="str">
        <f aca="false">IF(F90="?",1,"")</f>
        <v/>
      </c>
    </row>
    <row r="91" customFormat="false" ht="15.75" hidden="false" customHeight="false" outlineLevel="0" collapsed="false">
      <c r="A91" s="397" t="n">
        <v>89</v>
      </c>
      <c r="B91" s="134" t="s">
        <v>138</v>
      </c>
      <c r="C91" s="44" t="s">
        <v>138</v>
      </c>
      <c r="D91" s="44" t="s">
        <v>138</v>
      </c>
      <c r="E91" s="134" t="s">
        <v>1147</v>
      </c>
      <c r="F91" s="134" t="s">
        <v>138</v>
      </c>
      <c r="G91" s="134"/>
      <c r="H91" s="134" t="str">
        <f aca="false">IF(C91="?","?",10*INT(C91/10)&amp;"-"&amp;(10*INT(C91/10)+9))</f>
        <v>?</v>
      </c>
      <c r="I91" s="134" t="str">
        <f aca="false">H91&amp;B91</f>
        <v>??</v>
      </c>
      <c r="J91" s="398" t="str">
        <f aca="false">IF(F91="meninggal",1,"")</f>
        <v/>
      </c>
      <c r="K91" s="399" t="str">
        <f aca="false">IF(F91="sembuh",1,"")</f>
        <v/>
      </c>
      <c r="L91" s="398" t="str">
        <f aca="false">IF(F91="dalam perawatan",1,"")</f>
        <v/>
      </c>
      <c r="M91" s="399" t="n">
        <f aca="false">IF(F91="?",1,"")</f>
        <v>1</v>
      </c>
    </row>
    <row r="92" customFormat="false" ht="15.75" hidden="false" customHeight="false" outlineLevel="0" collapsed="false">
      <c r="A92" s="397" t="n">
        <v>90</v>
      </c>
      <c r="B92" s="134" t="s">
        <v>1145</v>
      </c>
      <c r="C92" s="44" t="n">
        <v>31</v>
      </c>
      <c r="D92" s="44" t="s">
        <v>1129</v>
      </c>
      <c r="E92" s="134" t="s">
        <v>1130</v>
      </c>
      <c r="F92" s="134" t="s">
        <v>1131</v>
      </c>
      <c r="G92" s="134"/>
      <c r="H92" s="134" t="str">
        <f aca="false">IF(C92="?","?",10*INT(C92/10)&amp;"-"&amp;(10*INT(C92/10)+9))</f>
        <v>30-39</v>
      </c>
      <c r="I92" s="134" t="str">
        <f aca="false">H92&amp;B92</f>
        <v>30-39Laki-Laki</v>
      </c>
      <c r="J92" s="398" t="str">
        <f aca="false">IF(F92="meninggal",1,"")</f>
        <v/>
      </c>
      <c r="K92" s="399" t="str">
        <f aca="false">IF(F92="sembuh",1,"")</f>
        <v/>
      </c>
      <c r="L92" s="398" t="n">
        <f aca="false">IF(F92="dalam perawatan",1,"")</f>
        <v>1</v>
      </c>
      <c r="M92" s="399" t="str">
        <f aca="false">IF(F92="?",1,"")</f>
        <v/>
      </c>
    </row>
    <row r="93" customFormat="false" ht="15.75" hidden="false" customHeight="false" outlineLevel="0" collapsed="false">
      <c r="A93" s="397" t="n">
        <v>91</v>
      </c>
      <c r="B93" s="134" t="s">
        <v>1134</v>
      </c>
      <c r="C93" s="44" t="n">
        <v>42</v>
      </c>
      <c r="D93" s="44" t="s">
        <v>1129</v>
      </c>
      <c r="E93" s="134" t="s">
        <v>1130</v>
      </c>
      <c r="F93" s="134" t="s">
        <v>1131</v>
      </c>
      <c r="G93" s="134"/>
      <c r="H93" s="134" t="str">
        <f aca="false">IF(C93="?","?",10*INT(C93/10)&amp;"-"&amp;(10*INT(C93/10)+9))</f>
        <v>40-49</v>
      </c>
      <c r="I93" s="134" t="str">
        <f aca="false">H93&amp;B93</f>
        <v>40-49Perempuan</v>
      </c>
      <c r="J93" s="398" t="str">
        <f aca="false">IF(F93="meninggal",1,"")</f>
        <v/>
      </c>
      <c r="K93" s="399" t="str">
        <f aca="false">IF(F93="sembuh",1,"")</f>
        <v/>
      </c>
      <c r="L93" s="398" t="n">
        <f aca="false">IF(F93="dalam perawatan",1,"")</f>
        <v>1</v>
      </c>
      <c r="M93" s="399" t="str">
        <f aca="false">IF(F93="?",1,"")</f>
        <v/>
      </c>
    </row>
    <row r="94" customFormat="false" ht="15.75" hidden="false" customHeight="false" outlineLevel="0" collapsed="false">
      <c r="A94" s="397" t="n">
        <v>92</v>
      </c>
      <c r="B94" s="134" t="s">
        <v>1145</v>
      </c>
      <c r="C94" s="44" t="n">
        <v>39</v>
      </c>
      <c r="D94" s="44" t="s">
        <v>1129</v>
      </c>
      <c r="E94" s="134" t="s">
        <v>1137</v>
      </c>
      <c r="F94" s="134" t="s">
        <v>1131</v>
      </c>
      <c r="G94" s="134"/>
      <c r="H94" s="134" t="str">
        <f aca="false">IF(C94="?","?",10*INT(C94/10)&amp;"-"&amp;(10*INT(C94/10)+9))</f>
        <v>30-39</v>
      </c>
      <c r="I94" s="134" t="str">
        <f aca="false">H94&amp;B94</f>
        <v>30-39Laki-Laki</v>
      </c>
      <c r="J94" s="398" t="str">
        <f aca="false">IF(F94="meninggal",1,"")</f>
        <v/>
      </c>
      <c r="K94" s="399" t="str">
        <f aca="false">IF(F94="sembuh",1,"")</f>
        <v/>
      </c>
      <c r="L94" s="398" t="n">
        <f aca="false">IF(F94="dalam perawatan",1,"")</f>
        <v>1</v>
      </c>
      <c r="M94" s="399" t="str">
        <f aca="false">IF(F94="?",1,"")</f>
        <v/>
      </c>
    </row>
    <row r="95" customFormat="false" ht="15.75" hidden="false" customHeight="false" outlineLevel="0" collapsed="false">
      <c r="A95" s="397" t="n">
        <v>93</v>
      </c>
      <c r="B95" s="134" t="s">
        <v>1145</v>
      </c>
      <c r="C95" s="44" t="n">
        <v>61</v>
      </c>
      <c r="D95" s="44" t="s">
        <v>1129</v>
      </c>
      <c r="E95" s="134" t="s">
        <v>1137</v>
      </c>
      <c r="F95" s="134" t="s">
        <v>1131</v>
      </c>
      <c r="G95" s="134"/>
      <c r="H95" s="134" t="str">
        <f aca="false">IF(C95="?","?",10*INT(C95/10)&amp;"-"&amp;(10*INT(C95/10)+9))</f>
        <v>60-69</v>
      </c>
      <c r="I95" s="134" t="str">
        <f aca="false">H95&amp;B95</f>
        <v>60-69Laki-Laki</v>
      </c>
      <c r="J95" s="398" t="str">
        <f aca="false">IF(F95="meninggal",1,"")</f>
        <v/>
      </c>
      <c r="K95" s="399" t="str">
        <f aca="false">IF(F95="sembuh",1,"")</f>
        <v/>
      </c>
      <c r="L95" s="398" t="n">
        <f aca="false">IF(F95="dalam perawatan",1,"")</f>
        <v>1</v>
      </c>
      <c r="M95" s="399" t="str">
        <f aca="false">IF(F95="?",1,"")</f>
        <v/>
      </c>
    </row>
    <row r="96" customFormat="false" ht="15.75" hidden="false" customHeight="false" outlineLevel="0" collapsed="false">
      <c r="A96" s="397" t="n">
        <v>94</v>
      </c>
      <c r="B96" s="134" t="s">
        <v>1134</v>
      </c>
      <c r="C96" s="44" t="n">
        <v>57</v>
      </c>
      <c r="D96" s="44" t="s">
        <v>1129</v>
      </c>
      <c r="E96" s="134" t="s">
        <v>1137</v>
      </c>
      <c r="F96" s="134" t="s">
        <v>1131</v>
      </c>
      <c r="G96" s="134"/>
      <c r="H96" s="134" t="str">
        <f aca="false">IF(C96="?","?",10*INT(C96/10)&amp;"-"&amp;(10*INT(C96/10)+9))</f>
        <v>50-59</v>
      </c>
      <c r="I96" s="134" t="str">
        <f aca="false">H96&amp;B96</f>
        <v>50-59Perempuan</v>
      </c>
      <c r="J96" s="398" t="str">
        <f aca="false">IF(F96="meninggal",1,"")</f>
        <v/>
      </c>
      <c r="K96" s="399" t="str">
        <f aca="false">IF(F96="sembuh",1,"")</f>
        <v/>
      </c>
      <c r="L96" s="398" t="n">
        <f aca="false">IF(F96="dalam perawatan",1,"")</f>
        <v>1</v>
      </c>
      <c r="M96" s="399" t="str">
        <f aca="false">IF(F96="?",1,"")</f>
        <v/>
      </c>
    </row>
    <row r="97" customFormat="false" ht="15.75" hidden="false" customHeight="false" outlineLevel="0" collapsed="false">
      <c r="A97" s="397" t="n">
        <v>95</v>
      </c>
      <c r="B97" s="134" t="s">
        <v>138</v>
      </c>
      <c r="C97" s="44" t="s">
        <v>138</v>
      </c>
      <c r="D97" s="44" t="s">
        <v>138</v>
      </c>
      <c r="E97" s="134" t="s">
        <v>1147</v>
      </c>
      <c r="F97" s="134" t="s">
        <v>138</v>
      </c>
      <c r="G97" s="134"/>
      <c r="H97" s="134" t="str">
        <f aca="false">IF(C97="?","?",10*INT(C97/10)&amp;"-"&amp;(10*INT(C97/10)+9))</f>
        <v>?</v>
      </c>
      <c r="I97" s="134" t="str">
        <f aca="false">H97&amp;B97</f>
        <v>??</v>
      </c>
      <c r="J97" s="398" t="str">
        <f aca="false">IF(F97="meninggal",1,"")</f>
        <v/>
      </c>
      <c r="K97" s="399" t="str">
        <f aca="false">IF(F97="sembuh",1,"")</f>
        <v/>
      </c>
      <c r="L97" s="398" t="str">
        <f aca="false">IF(F97="dalam perawatan",1,"")</f>
        <v/>
      </c>
      <c r="M97" s="399" t="n">
        <f aca="false">IF(F97="?",1,"")</f>
        <v>1</v>
      </c>
    </row>
    <row r="98" customFormat="false" ht="15.75" hidden="false" customHeight="false" outlineLevel="0" collapsed="false">
      <c r="A98" s="397" t="n">
        <v>96</v>
      </c>
      <c r="B98" s="134" t="s">
        <v>138</v>
      </c>
      <c r="C98" s="44" t="s">
        <v>138</v>
      </c>
      <c r="D98" s="44" t="s">
        <v>138</v>
      </c>
      <c r="E98" s="134" t="s">
        <v>1147</v>
      </c>
      <c r="F98" s="134" t="s">
        <v>138</v>
      </c>
      <c r="G98" s="134"/>
      <c r="H98" s="134" t="str">
        <f aca="false">IF(C98="?","?",10*INT(C98/10)&amp;"-"&amp;(10*INT(C98/10)+9))</f>
        <v>?</v>
      </c>
      <c r="I98" s="134" t="str">
        <f aca="false">H98&amp;B98</f>
        <v>??</v>
      </c>
      <c r="J98" s="398" t="str">
        <f aca="false">IF(F98="meninggal",1,"")</f>
        <v/>
      </c>
      <c r="K98" s="399" t="str">
        <f aca="false">IF(F98="sembuh",1,"")</f>
        <v/>
      </c>
      <c r="L98" s="398" t="str">
        <f aca="false">IF(F98="dalam perawatan",1,"")</f>
        <v/>
      </c>
      <c r="M98" s="399" t="n">
        <f aca="false">IF(F98="?",1,"")</f>
        <v>1</v>
      </c>
    </row>
    <row r="99" customFormat="false" ht="15.75" hidden="false" customHeight="false" outlineLevel="0" collapsed="false">
      <c r="A99" s="397" t="n">
        <v>97</v>
      </c>
      <c r="B99" s="134" t="s">
        <v>138</v>
      </c>
      <c r="C99" s="44" t="s">
        <v>138</v>
      </c>
      <c r="D99" s="44" t="s">
        <v>138</v>
      </c>
      <c r="E99" s="134" t="s">
        <v>1147</v>
      </c>
      <c r="F99" s="134" t="s">
        <v>138</v>
      </c>
      <c r="G99" s="134"/>
      <c r="H99" s="134" t="str">
        <f aca="false">IF(C99="?","?",10*INT(C99/10)&amp;"-"&amp;(10*INT(C99/10)+9))</f>
        <v>?</v>
      </c>
      <c r="I99" s="134" t="str">
        <f aca="false">H99&amp;B99</f>
        <v>??</v>
      </c>
      <c r="J99" s="398" t="str">
        <f aca="false">IF(F99="meninggal",1,"")</f>
        <v/>
      </c>
      <c r="K99" s="399" t="str">
        <f aca="false">IF(F99="sembuh",1,"")</f>
        <v/>
      </c>
      <c r="L99" s="398" t="str">
        <f aca="false">IF(F99="dalam perawatan",1,"")</f>
        <v/>
      </c>
      <c r="M99" s="399" t="n">
        <f aca="false">IF(F99="?",1,"")</f>
        <v>1</v>
      </c>
    </row>
    <row r="100" customFormat="false" ht="15.75" hidden="false" customHeight="false" outlineLevel="0" collapsed="false">
      <c r="A100" s="397" t="n">
        <v>98</v>
      </c>
      <c r="B100" s="134" t="s">
        <v>1145</v>
      </c>
      <c r="C100" s="44" t="n">
        <v>51</v>
      </c>
      <c r="D100" s="44" t="s">
        <v>1129</v>
      </c>
      <c r="E100" s="134" t="s">
        <v>1130</v>
      </c>
      <c r="F100" s="134" t="s">
        <v>1131</v>
      </c>
      <c r="G100" s="134"/>
      <c r="H100" s="134" t="str">
        <f aca="false">IF(C100="?","?",10*INT(C100/10)&amp;"-"&amp;(10*INT(C100/10)+9))</f>
        <v>50-59</v>
      </c>
      <c r="I100" s="134" t="str">
        <f aca="false">H100&amp;B100</f>
        <v>50-59Laki-Laki</v>
      </c>
      <c r="J100" s="398" t="str">
        <f aca="false">IF(F100="meninggal",1,"")</f>
        <v/>
      </c>
      <c r="K100" s="399" t="str">
        <f aca="false">IF(F100="sembuh",1,"")</f>
        <v/>
      </c>
      <c r="L100" s="398" t="n">
        <f aca="false">IF(F100="dalam perawatan",1,"")</f>
        <v>1</v>
      </c>
      <c r="M100" s="399" t="str">
        <f aca="false">IF(F100="?",1,"")</f>
        <v/>
      </c>
    </row>
    <row r="101" customFormat="false" ht="15.75" hidden="false" customHeight="false" outlineLevel="0" collapsed="false">
      <c r="A101" s="397" t="n">
        <v>99</v>
      </c>
      <c r="B101" s="134" t="s">
        <v>1145</v>
      </c>
      <c r="C101" s="44" t="n">
        <v>41</v>
      </c>
      <c r="D101" s="44" t="s">
        <v>1129</v>
      </c>
      <c r="E101" s="134" t="s">
        <v>1130</v>
      </c>
      <c r="F101" s="134" t="s">
        <v>1109</v>
      </c>
      <c r="G101" s="134"/>
      <c r="H101" s="134" t="str">
        <f aca="false">IF(C101="?","?",10*INT(C101/10)&amp;"-"&amp;(10*INT(C101/10)+9))</f>
        <v>40-49</v>
      </c>
      <c r="I101" s="134" t="str">
        <f aca="false">H101&amp;B101</f>
        <v>40-49Laki-Laki</v>
      </c>
      <c r="J101" s="398" t="n">
        <f aca="false">IF(F101="meninggal",1,"")</f>
        <v>1</v>
      </c>
      <c r="K101" s="399" t="str">
        <f aca="false">IF(F101="sembuh",1,"")</f>
        <v/>
      </c>
      <c r="L101" s="398" t="str">
        <f aca="false">IF(F101="dalam perawatan",1,"")</f>
        <v/>
      </c>
      <c r="M101" s="399" t="str">
        <f aca="false">IF(F101="?",1,"")</f>
        <v/>
      </c>
    </row>
    <row r="102" customFormat="false" ht="15.75" hidden="false" customHeight="false" outlineLevel="0" collapsed="false">
      <c r="A102" s="397" t="n">
        <v>100</v>
      </c>
      <c r="B102" s="134" t="s">
        <v>1134</v>
      </c>
      <c r="C102" s="44" t="n">
        <v>70</v>
      </c>
      <c r="D102" s="44" t="s">
        <v>1135</v>
      </c>
      <c r="E102" s="134" t="s">
        <v>1130</v>
      </c>
      <c r="F102" s="134" t="s">
        <v>1131</v>
      </c>
      <c r="G102" s="134"/>
      <c r="H102" s="134" t="str">
        <f aca="false">IF(C102="?","?",10*INT(C102/10)&amp;"-"&amp;(10*INT(C102/10)+9))</f>
        <v>70-79</v>
      </c>
      <c r="I102" s="134" t="str">
        <f aca="false">H102&amp;B102</f>
        <v>70-79Perempuan</v>
      </c>
      <c r="J102" s="398" t="str">
        <f aca="false">IF(F102="meninggal",1,"")</f>
        <v/>
      </c>
      <c r="K102" s="399" t="str">
        <f aca="false">IF(F102="sembuh",1,"")</f>
        <v/>
      </c>
      <c r="L102" s="398" t="n">
        <f aca="false">IF(F102="dalam perawatan",1,"")</f>
        <v>1</v>
      </c>
      <c r="M102" s="399" t="str">
        <f aca="false">IF(F102="?",1,"")</f>
        <v/>
      </c>
    </row>
    <row r="103" customFormat="false" ht="15.75" hidden="false" customHeight="false" outlineLevel="0" collapsed="false">
      <c r="A103" s="397" t="n">
        <v>101</v>
      </c>
      <c r="B103" s="134" t="s">
        <v>1145</v>
      </c>
      <c r="C103" s="44" t="n">
        <v>43</v>
      </c>
      <c r="D103" s="44" t="s">
        <v>1129</v>
      </c>
      <c r="E103" s="134" t="s">
        <v>1130</v>
      </c>
      <c r="F103" s="134" t="s">
        <v>1131</v>
      </c>
      <c r="G103" s="134"/>
      <c r="H103" s="134" t="str">
        <f aca="false">IF(C103="?","?",10*INT(C103/10)&amp;"-"&amp;(10*INT(C103/10)+9))</f>
        <v>40-49</v>
      </c>
      <c r="I103" s="134" t="str">
        <f aca="false">H103&amp;B103</f>
        <v>40-49Laki-Laki</v>
      </c>
      <c r="J103" s="398" t="str">
        <f aca="false">IF(F103="meninggal",1,"")</f>
        <v/>
      </c>
      <c r="K103" s="399" t="str">
        <f aca="false">IF(F103="sembuh",1,"")</f>
        <v/>
      </c>
      <c r="L103" s="398" t="n">
        <f aca="false">IF(F103="dalam perawatan",1,"")</f>
        <v>1</v>
      </c>
      <c r="M103" s="399" t="str">
        <f aca="false">IF(F103="?",1,"")</f>
        <v/>
      </c>
    </row>
    <row r="104" customFormat="false" ht="15.75" hidden="false" customHeight="false" outlineLevel="0" collapsed="false">
      <c r="A104" s="397" t="n">
        <v>102</v>
      </c>
      <c r="B104" s="134" t="s">
        <v>1145</v>
      </c>
      <c r="C104" s="44" t="n">
        <v>39</v>
      </c>
      <c r="D104" s="44" t="s">
        <v>1129</v>
      </c>
      <c r="E104" s="134" t="s">
        <v>1130</v>
      </c>
      <c r="F104" s="134" t="s">
        <v>1131</v>
      </c>
      <c r="G104" s="134"/>
      <c r="H104" s="134" t="str">
        <f aca="false">IF(C104="?","?",10*INT(C104/10)&amp;"-"&amp;(10*INT(C104/10)+9))</f>
        <v>30-39</v>
      </c>
      <c r="I104" s="134" t="str">
        <f aca="false">H104&amp;B104</f>
        <v>30-39Laki-Laki</v>
      </c>
      <c r="J104" s="398" t="str">
        <f aca="false">IF(F104="meninggal",1,"")</f>
        <v/>
      </c>
      <c r="K104" s="399" t="str">
        <f aca="false">IF(F104="sembuh",1,"")</f>
        <v/>
      </c>
      <c r="L104" s="398" t="n">
        <f aca="false">IF(F104="dalam perawatan",1,"")</f>
        <v>1</v>
      </c>
      <c r="M104" s="399" t="str">
        <f aca="false">IF(F104="?",1,"")</f>
        <v/>
      </c>
    </row>
    <row r="105" customFormat="false" ht="15.75" hidden="false" customHeight="false" outlineLevel="0" collapsed="false">
      <c r="A105" s="397" t="n">
        <v>103</v>
      </c>
      <c r="B105" s="134" t="s">
        <v>1145</v>
      </c>
      <c r="C105" s="44" t="n">
        <v>65</v>
      </c>
      <c r="D105" s="44" t="s">
        <v>1129</v>
      </c>
      <c r="E105" s="134" t="s">
        <v>1130</v>
      </c>
      <c r="F105" s="134" t="s">
        <v>1131</v>
      </c>
      <c r="G105" s="134"/>
      <c r="H105" s="134" t="str">
        <f aca="false">IF(C105="?","?",10*INT(C105/10)&amp;"-"&amp;(10*INT(C105/10)+9))</f>
        <v>60-69</v>
      </c>
      <c r="I105" s="134" t="str">
        <f aca="false">H105&amp;B105</f>
        <v>60-69Laki-Laki</v>
      </c>
      <c r="J105" s="398" t="str">
        <f aca="false">IF(F105="meninggal",1,"")</f>
        <v/>
      </c>
      <c r="K105" s="399" t="str">
        <f aca="false">IF(F105="sembuh",1,"")</f>
        <v/>
      </c>
      <c r="L105" s="398" t="n">
        <f aca="false">IF(F105="dalam perawatan",1,"")</f>
        <v>1</v>
      </c>
      <c r="M105" s="399" t="str">
        <f aca="false">IF(F105="?",1,"")</f>
        <v/>
      </c>
    </row>
    <row r="106" customFormat="false" ht="15.75" hidden="false" customHeight="false" outlineLevel="0" collapsed="false">
      <c r="A106" s="397" t="n">
        <v>104</v>
      </c>
      <c r="B106" s="134" t="s">
        <v>138</v>
      </c>
      <c r="C106" s="44" t="s">
        <v>138</v>
      </c>
      <c r="D106" s="44" t="s">
        <v>138</v>
      </c>
      <c r="E106" s="134" t="s">
        <v>1147</v>
      </c>
      <c r="F106" s="134" t="s">
        <v>138</v>
      </c>
      <c r="G106" s="134"/>
      <c r="H106" s="134" t="str">
        <f aca="false">IF(C106="?","?",10*INT(C106/10)&amp;"-"&amp;(10*INT(C106/10)+9))</f>
        <v>?</v>
      </c>
      <c r="I106" s="134" t="str">
        <f aca="false">H106&amp;B106</f>
        <v>??</v>
      </c>
      <c r="J106" s="398" t="str">
        <f aca="false">IF(F106="meninggal",1,"")</f>
        <v/>
      </c>
      <c r="K106" s="399" t="str">
        <f aca="false">IF(F106="sembuh",1,"")</f>
        <v/>
      </c>
      <c r="L106" s="398" t="str">
        <f aca="false">IF(F106="dalam perawatan",1,"")</f>
        <v/>
      </c>
      <c r="M106" s="399" t="n">
        <f aca="false">IF(F106="?",1,"")</f>
        <v>1</v>
      </c>
    </row>
    <row r="107" customFormat="false" ht="15.75" hidden="false" customHeight="false" outlineLevel="0" collapsed="false">
      <c r="A107" s="397" t="n">
        <v>105</v>
      </c>
      <c r="B107" s="134" t="s">
        <v>138</v>
      </c>
      <c r="C107" s="44" t="s">
        <v>138</v>
      </c>
      <c r="D107" s="44" t="s">
        <v>138</v>
      </c>
      <c r="E107" s="134" t="s">
        <v>1147</v>
      </c>
      <c r="F107" s="134" t="s">
        <v>138</v>
      </c>
      <c r="G107" s="134"/>
      <c r="H107" s="134" t="str">
        <f aca="false">IF(C107="?","?",10*INT(C107/10)&amp;"-"&amp;(10*INT(C107/10)+9))</f>
        <v>?</v>
      </c>
      <c r="I107" s="134" t="str">
        <f aca="false">H107&amp;B107</f>
        <v>??</v>
      </c>
      <c r="J107" s="398" t="str">
        <f aca="false">IF(F107="meninggal",1,"")</f>
        <v/>
      </c>
      <c r="K107" s="399" t="str">
        <f aca="false">IF(F107="sembuh",1,"")</f>
        <v/>
      </c>
      <c r="L107" s="398" t="str">
        <f aca="false">IF(F107="dalam perawatan",1,"")</f>
        <v/>
      </c>
      <c r="M107" s="399" t="n">
        <f aca="false">IF(F107="?",1,"")</f>
        <v>1</v>
      </c>
    </row>
    <row r="108" customFormat="false" ht="15.75" hidden="false" customHeight="false" outlineLevel="0" collapsed="false">
      <c r="A108" s="397" t="n">
        <v>106</v>
      </c>
      <c r="B108" s="134" t="s">
        <v>1145</v>
      </c>
      <c r="C108" s="44" t="n">
        <v>40</v>
      </c>
      <c r="D108" s="44" t="s">
        <v>1129</v>
      </c>
      <c r="E108" s="134" t="s">
        <v>1130</v>
      </c>
      <c r="F108" s="134" t="s">
        <v>1131</v>
      </c>
      <c r="G108" s="134"/>
      <c r="H108" s="134" t="str">
        <f aca="false">IF(C108="?","?",10*INT(C108/10)&amp;"-"&amp;(10*INT(C108/10)+9))</f>
        <v>40-49</v>
      </c>
      <c r="I108" s="134" t="str">
        <f aca="false">H108&amp;B108</f>
        <v>40-49Laki-Laki</v>
      </c>
      <c r="J108" s="398" t="str">
        <f aca="false">IF(F108="meninggal",1,"")</f>
        <v/>
      </c>
      <c r="K108" s="399" t="str">
        <f aca="false">IF(F108="sembuh",1,"")</f>
        <v/>
      </c>
      <c r="L108" s="398" t="n">
        <f aca="false">IF(F108="dalam perawatan",1,"")</f>
        <v>1</v>
      </c>
      <c r="M108" s="399" t="str">
        <f aca="false">IF(F108="?",1,"")</f>
        <v/>
      </c>
    </row>
    <row r="109" customFormat="false" ht="15.75" hidden="false" customHeight="false" outlineLevel="0" collapsed="false">
      <c r="A109" s="397" t="n">
        <v>107</v>
      </c>
      <c r="B109" s="134" t="s">
        <v>138</v>
      </c>
      <c r="C109" s="44" t="s">
        <v>138</v>
      </c>
      <c r="D109" s="44" t="s">
        <v>138</v>
      </c>
      <c r="E109" s="134" t="s">
        <v>1147</v>
      </c>
      <c r="F109" s="134" t="s">
        <v>138</v>
      </c>
      <c r="G109" s="134"/>
      <c r="H109" s="134" t="str">
        <f aca="false">IF(C109="?","?",10*INT(C109/10)&amp;"-"&amp;(10*INT(C109/10)+9))</f>
        <v>?</v>
      </c>
      <c r="I109" s="134" t="str">
        <f aca="false">H109&amp;B109</f>
        <v>??</v>
      </c>
      <c r="J109" s="398" t="str">
        <f aca="false">IF(F109="meninggal",1,"")</f>
        <v/>
      </c>
      <c r="K109" s="399" t="str">
        <f aca="false">IF(F109="sembuh",1,"")</f>
        <v/>
      </c>
      <c r="L109" s="398" t="str">
        <f aca="false">IF(F109="dalam perawatan",1,"")</f>
        <v/>
      </c>
      <c r="M109" s="399" t="n">
        <f aca="false">IF(F109="?",1,"")</f>
        <v>1</v>
      </c>
    </row>
    <row r="110" customFormat="false" ht="15.75" hidden="false" customHeight="false" outlineLevel="0" collapsed="false">
      <c r="A110" s="397" t="n">
        <v>108</v>
      </c>
      <c r="B110" s="134" t="s">
        <v>1145</v>
      </c>
      <c r="C110" s="44" t="n">
        <v>27</v>
      </c>
      <c r="D110" s="44" t="s">
        <v>1129</v>
      </c>
      <c r="E110" s="134" t="s">
        <v>1130</v>
      </c>
      <c r="F110" s="134" t="s">
        <v>1131</v>
      </c>
      <c r="G110" s="134"/>
      <c r="H110" s="134" t="str">
        <f aca="false">IF(C110="?","?",10*INT(C110/10)&amp;"-"&amp;(10*INT(C110/10)+9))</f>
        <v>20-29</v>
      </c>
      <c r="I110" s="134" t="str">
        <f aca="false">H110&amp;B110</f>
        <v>20-29Laki-Laki</v>
      </c>
      <c r="J110" s="398" t="str">
        <f aca="false">IF(F110="meninggal",1,"")</f>
        <v/>
      </c>
      <c r="K110" s="399" t="str">
        <f aca="false">IF(F110="sembuh",1,"")</f>
        <v/>
      </c>
      <c r="L110" s="398" t="n">
        <f aca="false">IF(F110="dalam perawatan",1,"")</f>
        <v>1</v>
      </c>
      <c r="M110" s="399" t="str">
        <f aca="false">IF(F110="?",1,"")</f>
        <v/>
      </c>
    </row>
    <row r="111" customFormat="false" ht="15.75" hidden="false" customHeight="false" outlineLevel="0" collapsed="false">
      <c r="A111" s="397" t="n">
        <v>109</v>
      </c>
      <c r="B111" s="134" t="s">
        <v>1145</v>
      </c>
      <c r="C111" s="44" t="n">
        <v>65</v>
      </c>
      <c r="D111" s="44" t="s">
        <v>1129</v>
      </c>
      <c r="E111" s="134" t="s">
        <v>1130</v>
      </c>
      <c r="F111" s="134" t="s">
        <v>1109</v>
      </c>
      <c r="G111" s="134"/>
      <c r="H111" s="134" t="str">
        <f aca="false">IF(C111="?","?",10*INT(C111/10)&amp;"-"&amp;(10*INT(C111/10)+9))</f>
        <v>60-69</v>
      </c>
      <c r="I111" s="134" t="str">
        <f aca="false">H111&amp;B111</f>
        <v>60-69Laki-Laki</v>
      </c>
      <c r="J111" s="398" t="n">
        <f aca="false">IF(F111="meninggal",1,"")</f>
        <v>1</v>
      </c>
      <c r="K111" s="399" t="str">
        <f aca="false">IF(F111="sembuh",1,"")</f>
        <v/>
      </c>
      <c r="L111" s="398" t="str">
        <f aca="false">IF(F111="dalam perawatan",1,"")</f>
        <v/>
      </c>
      <c r="M111" s="399" t="str">
        <f aca="false">IF(F111="?",1,"")</f>
        <v/>
      </c>
    </row>
    <row r="112" customFormat="false" ht="15.75" hidden="false" customHeight="false" outlineLevel="0" collapsed="false">
      <c r="A112" s="397" t="n">
        <v>110</v>
      </c>
      <c r="B112" s="134" t="s">
        <v>1134</v>
      </c>
      <c r="C112" s="44" t="n">
        <v>67</v>
      </c>
      <c r="D112" s="44" t="s">
        <v>1129</v>
      </c>
      <c r="E112" s="134" t="s">
        <v>1130</v>
      </c>
      <c r="F112" s="134" t="s">
        <v>1131</v>
      </c>
      <c r="G112" s="134"/>
      <c r="H112" s="134" t="str">
        <f aca="false">IF(C112="?","?",10*INT(C112/10)&amp;"-"&amp;(10*INT(C112/10)+9))</f>
        <v>60-69</v>
      </c>
      <c r="I112" s="134" t="str">
        <f aca="false">H112&amp;B112</f>
        <v>60-69Perempuan</v>
      </c>
      <c r="J112" s="398" t="str">
        <f aca="false">IF(F112="meninggal",1,"")</f>
        <v/>
      </c>
      <c r="K112" s="399" t="str">
        <f aca="false">IF(F112="sembuh",1,"")</f>
        <v/>
      </c>
      <c r="L112" s="398" t="n">
        <f aca="false">IF(F112="dalam perawatan",1,"")</f>
        <v>1</v>
      </c>
      <c r="M112" s="399" t="str">
        <f aca="false">IF(F112="?",1,"")</f>
        <v/>
      </c>
    </row>
    <row r="113" customFormat="false" ht="15.75" hidden="false" customHeight="false" outlineLevel="0" collapsed="false">
      <c r="A113" s="397" t="n">
        <v>111</v>
      </c>
      <c r="B113" s="134" t="s">
        <v>1145</v>
      </c>
      <c r="C113" s="44" t="n">
        <v>57</v>
      </c>
      <c r="D113" s="44" t="s">
        <v>1129</v>
      </c>
      <c r="E113" s="134" t="s">
        <v>1130</v>
      </c>
      <c r="F113" s="134" t="s">
        <v>1131</v>
      </c>
      <c r="G113" s="134"/>
      <c r="H113" s="134" t="str">
        <f aca="false">IF(C113="?","?",10*INT(C113/10)&amp;"-"&amp;(10*INT(C113/10)+9))</f>
        <v>50-59</v>
      </c>
      <c r="I113" s="134" t="str">
        <f aca="false">H113&amp;B113</f>
        <v>50-59Laki-Laki</v>
      </c>
      <c r="J113" s="398" t="str">
        <f aca="false">IF(F113="meninggal",1,"")</f>
        <v/>
      </c>
      <c r="K113" s="399" t="str">
        <f aca="false">IF(F113="sembuh",1,"")</f>
        <v/>
      </c>
      <c r="L113" s="398" t="n">
        <f aca="false">IF(F113="dalam perawatan",1,"")</f>
        <v>1</v>
      </c>
      <c r="M113" s="399" t="str">
        <f aca="false">IF(F113="?",1,"")</f>
        <v/>
      </c>
    </row>
    <row r="114" customFormat="false" ht="15.75" hidden="false" customHeight="false" outlineLevel="0" collapsed="false">
      <c r="A114" s="397" t="n">
        <v>112</v>
      </c>
      <c r="B114" s="134" t="s">
        <v>1134</v>
      </c>
      <c r="C114" s="44" t="n">
        <v>56</v>
      </c>
      <c r="D114" s="44" t="s">
        <v>1129</v>
      </c>
      <c r="E114" s="134" t="s">
        <v>1130</v>
      </c>
      <c r="F114" s="134" t="s">
        <v>1131</v>
      </c>
      <c r="G114" s="134"/>
      <c r="H114" s="134" t="str">
        <f aca="false">IF(C114="?","?",10*INT(C114/10)&amp;"-"&amp;(10*INT(C114/10)+9))</f>
        <v>50-59</v>
      </c>
      <c r="I114" s="134" t="str">
        <f aca="false">H114&amp;B114</f>
        <v>50-59Perempuan</v>
      </c>
      <c r="J114" s="398" t="str">
        <f aca="false">IF(F114="meninggal",1,"")</f>
        <v/>
      </c>
      <c r="K114" s="399" t="str">
        <f aca="false">IF(F114="sembuh",1,"")</f>
        <v/>
      </c>
      <c r="L114" s="398" t="n">
        <f aca="false">IF(F114="dalam perawatan",1,"")</f>
        <v>1</v>
      </c>
      <c r="M114" s="399" t="str">
        <f aca="false">IF(F114="?",1,"")</f>
        <v/>
      </c>
    </row>
    <row r="115" customFormat="false" ht="15.75" hidden="false" customHeight="false" outlineLevel="0" collapsed="false">
      <c r="A115" s="397" t="n">
        <v>113</v>
      </c>
      <c r="B115" s="134" t="s">
        <v>1145</v>
      </c>
      <c r="C115" s="44" t="n">
        <v>54</v>
      </c>
      <c r="D115" s="44" t="s">
        <v>1129</v>
      </c>
      <c r="E115" s="134" t="s">
        <v>1130</v>
      </c>
      <c r="F115" s="134" t="s">
        <v>1109</v>
      </c>
      <c r="G115" s="134"/>
      <c r="H115" s="134" t="str">
        <f aca="false">IF(C115="?","?",10*INT(C115/10)&amp;"-"&amp;(10*INT(C115/10)+9))</f>
        <v>50-59</v>
      </c>
      <c r="I115" s="134" t="str">
        <f aca="false">H115&amp;B115</f>
        <v>50-59Laki-Laki</v>
      </c>
      <c r="J115" s="398" t="n">
        <f aca="false">IF(F115="meninggal",1,"")</f>
        <v>1</v>
      </c>
      <c r="K115" s="399" t="str">
        <f aca="false">IF(F115="sembuh",1,"")</f>
        <v/>
      </c>
      <c r="L115" s="398" t="str">
        <f aca="false">IF(F115="dalam perawatan",1,"")</f>
        <v/>
      </c>
      <c r="M115" s="399" t="str">
        <f aca="false">IF(F115="?",1,"")</f>
        <v/>
      </c>
    </row>
    <row r="116" customFormat="false" ht="15.75" hidden="false" customHeight="false" outlineLevel="0" collapsed="false">
      <c r="A116" s="397" t="n">
        <v>114</v>
      </c>
      <c r="B116" s="134" t="s">
        <v>1145</v>
      </c>
      <c r="C116" s="44" t="n">
        <v>66</v>
      </c>
      <c r="D116" s="44" t="s">
        <v>1129</v>
      </c>
      <c r="E116" s="134" t="s">
        <v>1130</v>
      </c>
      <c r="F116" s="134" t="s">
        <v>1131</v>
      </c>
      <c r="G116" s="134"/>
      <c r="H116" s="134" t="str">
        <f aca="false">IF(C116="?","?",10*INT(C116/10)&amp;"-"&amp;(10*INT(C116/10)+9))</f>
        <v>60-69</v>
      </c>
      <c r="I116" s="134" t="str">
        <f aca="false">H116&amp;B116</f>
        <v>60-69Laki-Laki</v>
      </c>
      <c r="J116" s="398" t="str">
        <f aca="false">IF(F116="meninggal",1,"")</f>
        <v/>
      </c>
      <c r="K116" s="399" t="str">
        <f aca="false">IF(F116="sembuh",1,"")</f>
        <v/>
      </c>
      <c r="L116" s="398" t="n">
        <f aca="false">IF(F116="dalam perawatan",1,"")</f>
        <v>1</v>
      </c>
      <c r="M116" s="399" t="str">
        <f aca="false">IF(F116="?",1,"")</f>
        <v/>
      </c>
    </row>
    <row r="117" customFormat="false" ht="15.75" hidden="false" customHeight="false" outlineLevel="0" collapsed="false">
      <c r="A117" s="397" t="n">
        <v>115</v>
      </c>
      <c r="B117" s="134" t="s">
        <v>1145</v>
      </c>
      <c r="C117" s="44" t="n">
        <v>29</v>
      </c>
      <c r="D117" s="44" t="s">
        <v>1129</v>
      </c>
      <c r="E117" s="134" t="s">
        <v>1130</v>
      </c>
      <c r="F117" s="134" t="s">
        <v>1131</v>
      </c>
      <c r="G117" s="134"/>
      <c r="H117" s="134" t="str">
        <f aca="false">IF(C117="?","?",10*INT(C117/10)&amp;"-"&amp;(10*INT(C117/10)+9))</f>
        <v>20-29</v>
      </c>
      <c r="I117" s="134" t="str">
        <f aca="false">H117&amp;B117</f>
        <v>20-29Laki-Laki</v>
      </c>
      <c r="J117" s="398" t="str">
        <f aca="false">IF(F117="meninggal",1,"")</f>
        <v/>
      </c>
      <c r="K117" s="399" t="str">
        <f aca="false">IF(F117="sembuh",1,"")</f>
        <v/>
      </c>
      <c r="L117" s="398" t="n">
        <f aca="false">IF(F117="dalam perawatan",1,"")</f>
        <v>1</v>
      </c>
      <c r="M117" s="399" t="str">
        <f aca="false">IF(F117="?",1,"")</f>
        <v/>
      </c>
    </row>
    <row r="118" customFormat="false" ht="15.75" hidden="false" customHeight="false" outlineLevel="0" collapsed="false">
      <c r="A118" s="397" t="n">
        <v>116</v>
      </c>
      <c r="B118" s="134" t="s">
        <v>1145</v>
      </c>
      <c r="C118" s="44" t="n">
        <v>72</v>
      </c>
      <c r="D118" s="44" t="s">
        <v>1129</v>
      </c>
      <c r="E118" s="134" t="s">
        <v>1130</v>
      </c>
      <c r="F118" s="134" t="s">
        <v>1109</v>
      </c>
      <c r="G118" s="134"/>
      <c r="H118" s="134" t="str">
        <f aca="false">IF(C118="?","?",10*INT(C118/10)&amp;"-"&amp;(10*INT(C118/10)+9))</f>
        <v>70-79</v>
      </c>
      <c r="I118" s="134" t="str">
        <f aca="false">H118&amp;B118</f>
        <v>70-79Laki-Laki</v>
      </c>
      <c r="J118" s="398" t="n">
        <f aca="false">IF(F118="meninggal",1,"")</f>
        <v>1</v>
      </c>
      <c r="K118" s="399" t="str">
        <f aca="false">IF(F118="sembuh",1,"")</f>
        <v/>
      </c>
      <c r="L118" s="398" t="str">
        <f aca="false">IF(F118="dalam perawatan",1,"")</f>
        <v/>
      </c>
      <c r="M118" s="399" t="str">
        <f aca="false">IF(F118="?",1,"")</f>
        <v/>
      </c>
    </row>
    <row r="119" customFormat="false" ht="15.75" hidden="false" customHeight="false" outlineLevel="0" collapsed="false">
      <c r="A119" s="397" t="n">
        <v>117</v>
      </c>
      <c r="B119" s="134" t="s">
        <v>1145</v>
      </c>
      <c r="C119" s="44" t="n">
        <v>50</v>
      </c>
      <c r="D119" s="44" t="s">
        <v>1129</v>
      </c>
      <c r="E119" s="134" t="s">
        <v>1130</v>
      </c>
      <c r="F119" s="134" t="s">
        <v>1109</v>
      </c>
      <c r="G119" s="134"/>
      <c r="H119" s="134" t="str">
        <f aca="false">IF(C119="?","?",10*INT(C119/10)&amp;"-"&amp;(10*INT(C119/10)+9))</f>
        <v>50-59</v>
      </c>
      <c r="I119" s="134" t="str">
        <f aca="false">H119&amp;B119</f>
        <v>50-59Laki-Laki</v>
      </c>
      <c r="J119" s="398" t="n">
        <f aca="false">IF(F119="meninggal",1,"")</f>
        <v>1</v>
      </c>
      <c r="K119" s="399" t="str">
        <f aca="false">IF(F119="sembuh",1,"")</f>
        <v/>
      </c>
      <c r="L119" s="398" t="str">
        <f aca="false">IF(F119="dalam perawatan",1,"")</f>
        <v/>
      </c>
      <c r="M119" s="399" t="str">
        <f aca="false">IF(F119="?",1,"")</f>
        <v/>
      </c>
    </row>
    <row r="120" customFormat="false" ht="15.75" hidden="false" customHeight="false" outlineLevel="0" collapsed="false">
      <c r="A120" s="397" t="n">
        <v>118</v>
      </c>
      <c r="B120" s="134" t="s">
        <v>1145</v>
      </c>
      <c r="C120" s="44" t="n">
        <v>43</v>
      </c>
      <c r="D120" s="44" t="s">
        <v>1129</v>
      </c>
      <c r="E120" s="134" t="s">
        <v>1196</v>
      </c>
      <c r="F120" s="134" t="s">
        <v>1109</v>
      </c>
      <c r="G120" s="134"/>
      <c r="H120" s="134" t="str">
        <f aca="false">IF(C120="?","?",10*INT(C120/10)&amp;"-"&amp;(10*INT(C120/10)+9))</f>
        <v>40-49</v>
      </c>
      <c r="I120" s="134" t="str">
        <f aca="false">H120&amp;B120</f>
        <v>40-49Laki-Laki</v>
      </c>
      <c r="J120" s="398" t="n">
        <f aca="false">IF(F120="meninggal",1,"")</f>
        <v>1</v>
      </c>
      <c r="K120" s="399" t="str">
        <f aca="false">IF(F120="sembuh",1,"")</f>
        <v/>
      </c>
      <c r="L120" s="398" t="str">
        <f aca="false">IF(F120="dalam perawatan",1,"")</f>
        <v/>
      </c>
      <c r="M120" s="399" t="str">
        <f aca="false">IF(F120="?",1,"")</f>
        <v/>
      </c>
    </row>
    <row r="121" customFormat="false" ht="15.75" hidden="false" customHeight="false" outlineLevel="0" collapsed="false">
      <c r="A121" s="397" t="n">
        <v>119</v>
      </c>
      <c r="B121" s="134" t="s">
        <v>1145</v>
      </c>
      <c r="C121" s="44" t="n">
        <v>50</v>
      </c>
      <c r="D121" s="44" t="s">
        <v>1129</v>
      </c>
      <c r="E121" s="134" t="s">
        <v>1130</v>
      </c>
      <c r="F121" s="134" t="s">
        <v>1131</v>
      </c>
      <c r="G121" s="134"/>
      <c r="H121" s="134" t="str">
        <f aca="false">IF(C121="?","?",10*INT(C121/10)&amp;"-"&amp;(10*INT(C121/10)+9))</f>
        <v>50-59</v>
      </c>
      <c r="I121" s="134" t="str">
        <f aca="false">H121&amp;B121</f>
        <v>50-59Laki-Laki</v>
      </c>
      <c r="J121" s="398" t="str">
        <f aca="false">IF(F121="meninggal",1,"")</f>
        <v/>
      </c>
      <c r="K121" s="399" t="str">
        <f aca="false">IF(F121="sembuh",1,"")</f>
        <v/>
      </c>
      <c r="L121" s="398" t="n">
        <f aca="false">IF(F121="dalam perawatan",1,"")</f>
        <v>1</v>
      </c>
      <c r="M121" s="399" t="str">
        <f aca="false">IF(F121="?",1,"")</f>
        <v/>
      </c>
    </row>
    <row r="122" customFormat="false" ht="15.75" hidden="false" customHeight="false" outlineLevel="0" collapsed="false">
      <c r="A122" s="397" t="n">
        <v>120</v>
      </c>
      <c r="B122" s="134" t="s">
        <v>1145</v>
      </c>
      <c r="C122" s="44" t="n">
        <v>74</v>
      </c>
      <c r="D122" s="44" t="s">
        <v>1129</v>
      </c>
      <c r="E122" s="134" t="s">
        <v>1130</v>
      </c>
      <c r="F122" s="134" t="s">
        <v>1131</v>
      </c>
      <c r="G122" s="134"/>
      <c r="H122" s="134" t="str">
        <f aca="false">IF(C122="?","?",10*INT(C122/10)&amp;"-"&amp;(10*INT(C122/10)+9))</f>
        <v>70-79</v>
      </c>
      <c r="I122" s="134" t="str">
        <f aca="false">H122&amp;B122</f>
        <v>70-79Laki-Laki</v>
      </c>
      <c r="J122" s="398" t="str">
        <f aca="false">IF(F122="meninggal",1,"")</f>
        <v/>
      </c>
      <c r="K122" s="399" t="str">
        <f aca="false">IF(F122="sembuh",1,"")</f>
        <v/>
      </c>
      <c r="L122" s="398" t="n">
        <f aca="false">IF(F122="dalam perawatan",1,"")</f>
        <v>1</v>
      </c>
      <c r="M122" s="399" t="str">
        <f aca="false">IF(F122="?",1,"")</f>
        <v/>
      </c>
    </row>
    <row r="123" customFormat="false" ht="15.75" hidden="false" customHeight="false" outlineLevel="0" collapsed="false">
      <c r="A123" s="397" t="n">
        <v>121</v>
      </c>
      <c r="B123" s="134" t="s">
        <v>1134</v>
      </c>
      <c r="C123" s="44" t="n">
        <v>65</v>
      </c>
      <c r="D123" s="44" t="s">
        <v>1129</v>
      </c>
      <c r="E123" s="134" t="s">
        <v>1130</v>
      </c>
      <c r="F123" s="134" t="s">
        <v>1131</v>
      </c>
      <c r="G123" s="134"/>
      <c r="H123" s="134" t="str">
        <f aca="false">IF(C123="?","?",10*INT(C123/10)&amp;"-"&amp;(10*INT(C123/10)+9))</f>
        <v>60-69</v>
      </c>
      <c r="I123" s="134" t="str">
        <f aca="false">H123&amp;B123</f>
        <v>60-69Perempuan</v>
      </c>
      <c r="J123" s="398" t="str">
        <f aca="false">IF(F123="meninggal",1,"")</f>
        <v/>
      </c>
      <c r="K123" s="399" t="str">
        <f aca="false">IF(F123="sembuh",1,"")</f>
        <v/>
      </c>
      <c r="L123" s="398" t="n">
        <f aca="false">IF(F123="dalam perawatan",1,"")</f>
        <v>1</v>
      </c>
      <c r="M123" s="399" t="str">
        <f aca="false">IF(F123="?",1,"")</f>
        <v/>
      </c>
    </row>
    <row r="124" customFormat="false" ht="15.75" hidden="false" customHeight="false" outlineLevel="0" collapsed="false">
      <c r="A124" s="397" t="n">
        <v>122</v>
      </c>
      <c r="B124" s="134" t="s">
        <v>1134</v>
      </c>
      <c r="C124" s="44" t="n">
        <v>74</v>
      </c>
      <c r="D124" s="44" t="s">
        <v>1129</v>
      </c>
      <c r="E124" s="134" t="s">
        <v>1130</v>
      </c>
      <c r="F124" s="134" t="s">
        <v>1131</v>
      </c>
      <c r="G124" s="134"/>
      <c r="H124" s="134" t="str">
        <f aca="false">IF(C124="?","?",10*INT(C124/10)&amp;"-"&amp;(10*INT(C124/10)+9))</f>
        <v>70-79</v>
      </c>
      <c r="I124" s="134" t="str">
        <f aca="false">H124&amp;B124</f>
        <v>70-79Perempuan</v>
      </c>
      <c r="J124" s="398" t="str">
        <f aca="false">IF(F124="meninggal",1,"")</f>
        <v/>
      </c>
      <c r="K124" s="399" t="str">
        <f aca="false">IF(F124="sembuh",1,"")</f>
        <v/>
      </c>
      <c r="L124" s="398" t="n">
        <f aca="false">IF(F124="dalam perawatan",1,"")</f>
        <v>1</v>
      </c>
      <c r="M124" s="399" t="str">
        <f aca="false">IF(F124="?",1,"")</f>
        <v/>
      </c>
    </row>
    <row r="125" customFormat="false" ht="15.75" hidden="false" customHeight="false" outlineLevel="0" collapsed="false">
      <c r="A125" s="397" t="n">
        <v>123</v>
      </c>
      <c r="B125" s="134" t="s">
        <v>1145</v>
      </c>
      <c r="C125" s="44" t="n">
        <v>36</v>
      </c>
      <c r="D125" s="44" t="s">
        <v>1129</v>
      </c>
      <c r="E125" s="134" t="s">
        <v>1130</v>
      </c>
      <c r="F125" s="134" t="s">
        <v>1131</v>
      </c>
      <c r="G125" s="134"/>
      <c r="H125" s="134" t="str">
        <f aca="false">IF(C125="?","?",10*INT(C125/10)&amp;"-"&amp;(10*INT(C125/10)+9))</f>
        <v>30-39</v>
      </c>
      <c r="I125" s="134" t="str">
        <f aca="false">H125&amp;B125</f>
        <v>30-39Laki-Laki</v>
      </c>
      <c r="J125" s="398" t="str">
        <f aca="false">IF(F125="meninggal",1,"")</f>
        <v/>
      </c>
      <c r="K125" s="399" t="str">
        <f aca="false">IF(F125="sembuh",1,"")</f>
        <v/>
      </c>
      <c r="L125" s="398" t="n">
        <f aca="false">IF(F125="dalam perawatan",1,"")</f>
        <v>1</v>
      </c>
      <c r="M125" s="399" t="str">
        <f aca="false">IF(F125="?",1,"")</f>
        <v/>
      </c>
    </row>
    <row r="126" customFormat="false" ht="15.75" hidden="false" customHeight="false" outlineLevel="0" collapsed="false">
      <c r="A126" s="397" t="n">
        <v>124</v>
      </c>
      <c r="B126" s="134" t="s">
        <v>1145</v>
      </c>
      <c r="C126" s="44" t="n">
        <v>43</v>
      </c>
      <c r="D126" s="44" t="s">
        <v>1129</v>
      </c>
      <c r="E126" s="134" t="s">
        <v>1130</v>
      </c>
      <c r="F126" s="134" t="s">
        <v>1131</v>
      </c>
      <c r="G126" s="134"/>
      <c r="H126" s="134" t="str">
        <f aca="false">IF(C126="?","?",10*INT(C126/10)&amp;"-"&amp;(10*INT(C126/10)+9))</f>
        <v>40-49</v>
      </c>
      <c r="I126" s="134" t="str">
        <f aca="false">H126&amp;B126</f>
        <v>40-49Laki-Laki</v>
      </c>
      <c r="J126" s="398" t="str">
        <f aca="false">IF(F126="meninggal",1,"")</f>
        <v/>
      </c>
      <c r="K126" s="399" t="str">
        <f aca="false">IF(F126="sembuh",1,"")</f>
        <v/>
      </c>
      <c r="L126" s="398" t="n">
        <f aca="false">IF(F126="dalam perawatan",1,"")</f>
        <v>1</v>
      </c>
      <c r="M126" s="399" t="str">
        <f aca="false">IF(F126="?",1,"")</f>
        <v/>
      </c>
    </row>
    <row r="127" customFormat="false" ht="15.75" hidden="false" customHeight="false" outlineLevel="0" collapsed="false">
      <c r="A127" s="397" t="n">
        <v>125</v>
      </c>
      <c r="B127" s="134" t="s">
        <v>1145</v>
      </c>
      <c r="C127" s="44" t="n">
        <v>56</v>
      </c>
      <c r="D127" s="44" t="s">
        <v>1129</v>
      </c>
      <c r="E127" s="134" t="s">
        <v>1130</v>
      </c>
      <c r="F127" s="134" t="s">
        <v>1131</v>
      </c>
      <c r="G127" s="134"/>
      <c r="H127" s="134" t="str">
        <f aca="false">IF(C127="?","?",10*INT(C127/10)&amp;"-"&amp;(10*INT(C127/10)+9))</f>
        <v>50-59</v>
      </c>
      <c r="I127" s="134" t="str">
        <f aca="false">H127&amp;B127</f>
        <v>50-59Laki-Laki</v>
      </c>
      <c r="J127" s="398" t="str">
        <f aca="false">IF(F127="meninggal",1,"")</f>
        <v/>
      </c>
      <c r="K127" s="399" t="str">
        <f aca="false">IF(F127="sembuh",1,"")</f>
        <v/>
      </c>
      <c r="L127" s="398" t="n">
        <f aca="false">IF(F127="dalam perawatan",1,"")</f>
        <v>1</v>
      </c>
      <c r="M127" s="399" t="str">
        <f aca="false">IF(F127="?",1,"")</f>
        <v/>
      </c>
    </row>
    <row r="128" customFormat="false" ht="15.75" hidden="false" customHeight="false" outlineLevel="0" collapsed="false">
      <c r="A128" s="397" t="n">
        <v>126</v>
      </c>
      <c r="B128" s="134" t="s">
        <v>1134</v>
      </c>
      <c r="C128" s="44" t="n">
        <v>56</v>
      </c>
      <c r="D128" s="44" t="s">
        <v>1129</v>
      </c>
      <c r="E128" s="134" t="s">
        <v>1130</v>
      </c>
      <c r="F128" s="134" t="s">
        <v>1131</v>
      </c>
      <c r="G128" s="134"/>
      <c r="H128" s="134" t="str">
        <f aca="false">IF(C128="?","?",10*INT(C128/10)&amp;"-"&amp;(10*INT(C128/10)+9))</f>
        <v>50-59</v>
      </c>
      <c r="I128" s="134" t="str">
        <f aca="false">H128&amp;B128</f>
        <v>50-59Perempuan</v>
      </c>
      <c r="J128" s="398" t="str">
        <f aca="false">IF(F128="meninggal",1,"")</f>
        <v/>
      </c>
      <c r="K128" s="399" t="str">
        <f aca="false">IF(F128="sembuh",1,"")</f>
        <v/>
      </c>
      <c r="L128" s="398" t="n">
        <f aca="false">IF(F128="dalam perawatan",1,"")</f>
        <v>1</v>
      </c>
      <c r="M128" s="399" t="str">
        <f aca="false">IF(F128="?",1,"")</f>
        <v/>
      </c>
    </row>
    <row r="129" customFormat="false" ht="15.75" hidden="false" customHeight="false" outlineLevel="0" collapsed="false">
      <c r="A129" s="397" t="n">
        <v>127</v>
      </c>
      <c r="B129" s="134" t="s">
        <v>1134</v>
      </c>
      <c r="C129" s="44" t="n">
        <v>32</v>
      </c>
      <c r="D129" s="44" t="s">
        <v>1129</v>
      </c>
      <c r="E129" s="134" t="s">
        <v>1130</v>
      </c>
      <c r="F129" s="134" t="s">
        <v>1131</v>
      </c>
      <c r="G129" s="134"/>
      <c r="H129" s="134" t="str">
        <f aca="false">IF(C129="?","?",10*INT(C129/10)&amp;"-"&amp;(10*INT(C129/10)+9))</f>
        <v>30-39</v>
      </c>
      <c r="I129" s="134" t="str">
        <f aca="false">H129&amp;B129</f>
        <v>30-39Perempuan</v>
      </c>
      <c r="J129" s="398" t="str">
        <f aca="false">IF(F129="meninggal",1,"")</f>
        <v/>
      </c>
      <c r="K129" s="399" t="str">
        <f aca="false">IF(F129="sembuh",1,"")</f>
        <v/>
      </c>
      <c r="L129" s="398" t="n">
        <f aca="false">IF(F129="dalam perawatan",1,"")</f>
        <v>1</v>
      </c>
      <c r="M129" s="399" t="str">
        <f aca="false">IF(F129="?",1,"")</f>
        <v/>
      </c>
    </row>
    <row r="130" customFormat="false" ht="15.75" hidden="false" customHeight="false" outlineLevel="0" collapsed="false">
      <c r="A130" s="397" t="n">
        <v>128</v>
      </c>
      <c r="B130" s="134" t="s">
        <v>1134</v>
      </c>
      <c r="C130" s="44" t="n">
        <v>26</v>
      </c>
      <c r="D130" s="44" t="s">
        <v>1129</v>
      </c>
      <c r="E130" s="134" t="s">
        <v>1130</v>
      </c>
      <c r="F130" s="134" t="s">
        <v>1131</v>
      </c>
      <c r="G130" s="134"/>
      <c r="H130" s="134" t="str">
        <f aca="false">IF(C130="?","?",10*INT(C130/10)&amp;"-"&amp;(10*INT(C130/10)+9))</f>
        <v>20-29</v>
      </c>
      <c r="I130" s="134" t="str">
        <f aca="false">H130&amp;B130</f>
        <v>20-29Perempuan</v>
      </c>
      <c r="J130" s="398" t="str">
        <f aca="false">IF(F130="meninggal",1,"")</f>
        <v/>
      </c>
      <c r="K130" s="399" t="str">
        <f aca="false">IF(F130="sembuh",1,"")</f>
        <v/>
      </c>
      <c r="L130" s="398" t="n">
        <f aca="false">IF(F130="dalam perawatan",1,"")</f>
        <v>1</v>
      </c>
      <c r="M130" s="399" t="str">
        <f aca="false">IF(F130="?",1,"")</f>
        <v/>
      </c>
    </row>
    <row r="131" customFormat="false" ht="15.75" hidden="false" customHeight="false" outlineLevel="0" collapsed="false">
      <c r="A131" s="397" t="n">
        <v>129</v>
      </c>
      <c r="B131" s="134" t="s">
        <v>1134</v>
      </c>
      <c r="C131" s="44" t="n">
        <v>42</v>
      </c>
      <c r="D131" s="44" t="s">
        <v>1129</v>
      </c>
      <c r="E131" s="134" t="s">
        <v>1130</v>
      </c>
      <c r="F131" s="134" t="s">
        <v>1131</v>
      </c>
      <c r="G131" s="134"/>
      <c r="H131" s="134" t="str">
        <f aca="false">IF(C131="?","?",10*INT(C131/10)&amp;"-"&amp;(10*INT(C131/10)+9))</f>
        <v>40-49</v>
      </c>
      <c r="I131" s="134" t="str">
        <f aca="false">H131&amp;B131</f>
        <v>40-49Perempuan</v>
      </c>
      <c r="J131" s="398" t="str">
        <f aca="false">IF(F131="meninggal",1,"")</f>
        <v/>
      </c>
      <c r="K131" s="399" t="str">
        <f aca="false">IF(F131="sembuh",1,"")</f>
        <v/>
      </c>
      <c r="L131" s="398" t="n">
        <f aca="false">IF(F131="dalam perawatan",1,"")</f>
        <v>1</v>
      </c>
      <c r="M131" s="399" t="str">
        <f aca="false">IF(F131="?",1,"")</f>
        <v/>
      </c>
    </row>
    <row r="132" customFormat="false" ht="15.75" hidden="false" customHeight="false" outlineLevel="0" collapsed="false">
      <c r="A132" s="397" t="n">
        <v>130</v>
      </c>
      <c r="B132" s="134" t="s">
        <v>1145</v>
      </c>
      <c r="C132" s="44" t="n">
        <v>40</v>
      </c>
      <c r="D132" s="44" t="s">
        <v>1129</v>
      </c>
      <c r="E132" s="134" t="s">
        <v>1138</v>
      </c>
      <c r="F132" s="134" t="s">
        <v>1131</v>
      </c>
      <c r="G132" s="134"/>
      <c r="H132" s="134" t="str">
        <f aca="false">IF(C132="?","?",10*INT(C132/10)&amp;"-"&amp;(10*INT(C132/10)+9))</f>
        <v>40-49</v>
      </c>
      <c r="I132" s="134" t="str">
        <f aca="false">H132&amp;B132</f>
        <v>40-49Laki-Laki</v>
      </c>
      <c r="J132" s="398" t="str">
        <f aca="false">IF(F132="meninggal",1,"")</f>
        <v/>
      </c>
      <c r="K132" s="399" t="str">
        <f aca="false">IF(F132="sembuh",1,"")</f>
        <v/>
      </c>
      <c r="L132" s="398" t="n">
        <f aca="false">IF(F132="dalam perawatan",1,"")</f>
        <v>1</v>
      </c>
      <c r="M132" s="399" t="str">
        <f aca="false">IF(F132="?",1,"")</f>
        <v/>
      </c>
    </row>
    <row r="133" customFormat="false" ht="15.75" hidden="false" customHeight="false" outlineLevel="0" collapsed="false">
      <c r="A133" s="397" t="n">
        <v>131</v>
      </c>
      <c r="B133" s="134" t="s">
        <v>138</v>
      </c>
      <c r="C133" s="44" t="s">
        <v>138</v>
      </c>
      <c r="D133" s="44" t="s">
        <v>138</v>
      </c>
      <c r="E133" s="134" t="s">
        <v>1147</v>
      </c>
      <c r="F133" s="134" t="s">
        <v>138</v>
      </c>
      <c r="G133" s="134"/>
      <c r="H133" s="134" t="str">
        <f aca="false">IF(C133="?","?",10*INT(C133/10)&amp;"-"&amp;(10*INT(C133/10)+9))</f>
        <v>?</v>
      </c>
      <c r="I133" s="134" t="str">
        <f aca="false">H133&amp;B133</f>
        <v>??</v>
      </c>
      <c r="J133" s="398" t="str">
        <f aca="false">IF(F133="meninggal",1,"")</f>
        <v/>
      </c>
      <c r="K133" s="399" t="str">
        <f aca="false">IF(F133="sembuh",1,"")</f>
        <v/>
      </c>
      <c r="L133" s="398" t="str">
        <f aca="false">IF(F133="dalam perawatan",1,"")</f>
        <v/>
      </c>
      <c r="M133" s="399" t="n">
        <f aca="false">IF(F133="?",1,"")</f>
        <v>1</v>
      </c>
    </row>
    <row r="134" customFormat="false" ht="15.75" hidden="false" customHeight="false" outlineLevel="0" collapsed="false">
      <c r="A134" s="397" t="n">
        <v>132</v>
      </c>
      <c r="B134" s="134" t="s">
        <v>1134</v>
      </c>
      <c r="C134" s="44" t="n">
        <v>28</v>
      </c>
      <c r="D134" s="44" t="s">
        <v>1129</v>
      </c>
      <c r="E134" s="134" t="s">
        <v>1130</v>
      </c>
      <c r="F134" s="134" t="s">
        <v>1131</v>
      </c>
      <c r="G134" s="134"/>
      <c r="H134" s="134" t="str">
        <f aca="false">IF(C134="?","?",10*INT(C134/10)&amp;"-"&amp;(10*INT(C134/10)+9))</f>
        <v>20-29</v>
      </c>
      <c r="I134" s="134" t="str">
        <f aca="false">H134&amp;B134</f>
        <v>20-29Perempuan</v>
      </c>
      <c r="J134" s="398" t="str">
        <f aca="false">IF(F134="meninggal",1,"")</f>
        <v/>
      </c>
      <c r="K134" s="399" t="str">
        <f aca="false">IF(F134="sembuh",1,"")</f>
        <v/>
      </c>
      <c r="L134" s="398" t="n">
        <f aca="false">IF(F134="dalam perawatan",1,"")</f>
        <v>1</v>
      </c>
      <c r="M134" s="399" t="str">
        <f aca="false">IF(F134="?",1,"")</f>
        <v/>
      </c>
    </row>
    <row r="135" customFormat="false" ht="15.75" hidden="false" customHeight="false" outlineLevel="0" collapsed="false">
      <c r="A135" s="397" t="n">
        <v>133</v>
      </c>
      <c r="B135" s="134" t="s">
        <v>1134</v>
      </c>
      <c r="C135" s="44" t="n">
        <v>37</v>
      </c>
      <c r="D135" s="44" t="s">
        <v>1129</v>
      </c>
      <c r="E135" s="134" t="s">
        <v>1130</v>
      </c>
      <c r="F135" s="134" t="s">
        <v>1131</v>
      </c>
      <c r="G135" s="134"/>
      <c r="H135" s="134" t="str">
        <f aca="false">IF(C135="?","?",10*INT(C135/10)&amp;"-"&amp;(10*INT(C135/10)+9))</f>
        <v>30-39</v>
      </c>
      <c r="I135" s="134" t="str">
        <f aca="false">H135&amp;B135</f>
        <v>30-39Perempuan</v>
      </c>
      <c r="J135" s="398" t="str">
        <f aca="false">IF(F135="meninggal",1,"")</f>
        <v/>
      </c>
      <c r="K135" s="399" t="str">
        <f aca="false">IF(F135="sembuh",1,"")</f>
        <v/>
      </c>
      <c r="L135" s="398" t="n">
        <f aca="false">IF(F135="dalam perawatan",1,"")</f>
        <v>1</v>
      </c>
      <c r="M135" s="399" t="str">
        <f aca="false">IF(F135="?",1,"")</f>
        <v/>
      </c>
    </row>
    <row r="136" customFormat="false" ht="15.75" hidden="false" customHeight="false" outlineLevel="0" collapsed="false">
      <c r="A136" s="397" t="n">
        <v>134</v>
      </c>
      <c r="B136" s="134" t="s">
        <v>1134</v>
      </c>
      <c r="C136" s="44" t="n">
        <v>22</v>
      </c>
      <c r="D136" s="44" t="s">
        <v>1129</v>
      </c>
      <c r="E136" s="134" t="s">
        <v>1130</v>
      </c>
      <c r="F136" s="134" t="s">
        <v>1131</v>
      </c>
      <c r="G136" s="134"/>
      <c r="H136" s="134" t="str">
        <f aca="false">IF(C136="?","?",10*INT(C136/10)&amp;"-"&amp;(10*INT(C136/10)+9))</f>
        <v>20-29</v>
      </c>
      <c r="I136" s="134" t="str">
        <f aca="false">H136&amp;B136</f>
        <v>20-29Perempuan</v>
      </c>
      <c r="J136" s="398" t="str">
        <f aca="false">IF(F136="meninggal",1,"")</f>
        <v/>
      </c>
      <c r="K136" s="399" t="str">
        <f aca="false">IF(F136="sembuh",1,"")</f>
        <v/>
      </c>
      <c r="L136" s="398" t="n">
        <f aca="false">IF(F136="dalam perawatan",1,"")</f>
        <v>1</v>
      </c>
      <c r="M136" s="399" t="str">
        <f aca="false">IF(F136="?",1,"")</f>
        <v/>
      </c>
    </row>
    <row r="137" customFormat="false" ht="15.75" hidden="false" customHeight="false" outlineLevel="0" collapsed="false">
      <c r="A137" s="397" t="n">
        <v>135</v>
      </c>
      <c r="B137" s="134" t="s">
        <v>1134</v>
      </c>
      <c r="C137" s="44" t="n">
        <v>22</v>
      </c>
      <c r="D137" s="44" t="s">
        <v>1129</v>
      </c>
      <c r="E137" s="134" t="s">
        <v>1130</v>
      </c>
      <c r="F137" s="134" t="s">
        <v>1131</v>
      </c>
      <c r="G137" s="134"/>
      <c r="H137" s="134" t="str">
        <f aca="false">IF(C137="?","?",10*INT(C137/10)&amp;"-"&amp;(10*INT(C137/10)+9))</f>
        <v>20-29</v>
      </c>
      <c r="I137" s="134" t="str">
        <f aca="false">H137&amp;B137</f>
        <v>20-29Perempuan</v>
      </c>
      <c r="J137" s="398" t="str">
        <f aca="false">IF(F137="meninggal",1,"")</f>
        <v/>
      </c>
      <c r="K137" s="399" t="str">
        <f aca="false">IF(F137="sembuh",1,"")</f>
        <v/>
      </c>
      <c r="L137" s="398" t="n">
        <f aca="false">IF(F137="dalam perawatan",1,"")</f>
        <v>1</v>
      </c>
      <c r="M137" s="399" t="str">
        <f aca="false">IF(F137="?",1,"")</f>
        <v/>
      </c>
    </row>
    <row r="138" customFormat="false" ht="15.75" hidden="false" customHeight="false" outlineLevel="0" collapsed="false">
      <c r="A138" s="397" t="n">
        <v>136</v>
      </c>
      <c r="B138" s="134" t="s">
        <v>1145</v>
      </c>
      <c r="C138" s="44" t="n">
        <v>40</v>
      </c>
      <c r="D138" s="44" t="s">
        <v>1129</v>
      </c>
      <c r="E138" s="134" t="s">
        <v>1130</v>
      </c>
      <c r="F138" s="134" t="s">
        <v>1131</v>
      </c>
      <c r="G138" s="134"/>
      <c r="H138" s="134" t="str">
        <f aca="false">IF(C138="?","?",10*INT(C138/10)&amp;"-"&amp;(10*INT(C138/10)+9))</f>
        <v>40-49</v>
      </c>
      <c r="I138" s="134" t="str">
        <f aca="false">H138&amp;B138</f>
        <v>40-49Laki-Laki</v>
      </c>
      <c r="J138" s="398" t="str">
        <f aca="false">IF(F138="meninggal",1,"")</f>
        <v/>
      </c>
      <c r="K138" s="399" t="str">
        <f aca="false">IF(F138="sembuh",1,"")</f>
        <v/>
      </c>
      <c r="L138" s="398" t="n">
        <f aca="false">IF(F138="dalam perawatan",1,"")</f>
        <v>1</v>
      </c>
      <c r="M138" s="399" t="str">
        <f aca="false">IF(F138="?",1,"")</f>
        <v/>
      </c>
    </row>
    <row r="139" customFormat="false" ht="15.75" hidden="false" customHeight="false" outlineLevel="0" collapsed="false">
      <c r="A139" s="397" t="n">
        <v>137</v>
      </c>
      <c r="B139" s="134" t="s">
        <v>1145</v>
      </c>
      <c r="C139" s="44" t="n">
        <v>30</v>
      </c>
      <c r="D139" s="44" t="s">
        <v>1129</v>
      </c>
      <c r="E139" s="134" t="s">
        <v>1130</v>
      </c>
      <c r="F139" s="134" t="s">
        <v>1131</v>
      </c>
      <c r="G139" s="134"/>
      <c r="H139" s="134" t="str">
        <f aca="false">IF(C139="?","?",10*INT(C139/10)&amp;"-"&amp;(10*INT(C139/10)+9))</f>
        <v>30-39</v>
      </c>
      <c r="I139" s="134" t="str">
        <f aca="false">H139&amp;B139</f>
        <v>30-39Laki-Laki</v>
      </c>
      <c r="J139" s="398" t="str">
        <f aca="false">IF(F139="meninggal",1,"")</f>
        <v/>
      </c>
      <c r="K139" s="399" t="str">
        <f aca="false">IF(F139="sembuh",1,"")</f>
        <v/>
      </c>
      <c r="L139" s="398" t="n">
        <f aca="false">IF(F139="dalam perawatan",1,"")</f>
        <v>1</v>
      </c>
      <c r="M139" s="399" t="str">
        <f aca="false">IF(F139="?",1,"")</f>
        <v/>
      </c>
    </row>
    <row r="140" customFormat="false" ht="15.75" hidden="false" customHeight="false" outlineLevel="0" collapsed="false">
      <c r="A140" s="397" t="n">
        <v>138</v>
      </c>
      <c r="B140" s="134" t="s">
        <v>1134</v>
      </c>
      <c r="C140" s="44" t="n">
        <v>34</v>
      </c>
      <c r="D140" s="44" t="s">
        <v>1129</v>
      </c>
      <c r="E140" s="134" t="s">
        <v>1130</v>
      </c>
      <c r="F140" s="134" t="s">
        <v>1131</v>
      </c>
      <c r="G140" s="134"/>
      <c r="H140" s="134" t="str">
        <f aca="false">IF(C140="?","?",10*INT(C140/10)&amp;"-"&amp;(10*INT(C140/10)+9))</f>
        <v>30-39</v>
      </c>
      <c r="I140" s="134" t="str">
        <f aca="false">H140&amp;B140</f>
        <v>30-39Perempuan</v>
      </c>
      <c r="J140" s="398" t="str">
        <f aca="false">IF(F140="meninggal",1,"")</f>
        <v/>
      </c>
      <c r="K140" s="399" t="str">
        <f aca="false">IF(F140="sembuh",1,"")</f>
        <v/>
      </c>
      <c r="L140" s="398" t="n">
        <f aca="false">IF(F140="dalam perawatan",1,"")</f>
        <v>1</v>
      </c>
      <c r="M140" s="399" t="str">
        <f aca="false">IF(F140="?",1,"")</f>
        <v/>
      </c>
    </row>
    <row r="141" customFormat="false" ht="15.75" hidden="false" customHeight="false" outlineLevel="0" collapsed="false">
      <c r="A141" s="397" t="n">
        <v>139</v>
      </c>
      <c r="B141" s="134" t="s">
        <v>1134</v>
      </c>
      <c r="C141" s="44" t="n">
        <v>44</v>
      </c>
      <c r="D141" s="44" t="s">
        <v>1129</v>
      </c>
      <c r="E141" s="134" t="s">
        <v>1130</v>
      </c>
      <c r="F141" s="134" t="s">
        <v>1131</v>
      </c>
      <c r="G141" s="134"/>
      <c r="H141" s="134" t="str">
        <f aca="false">IF(C141="?","?",10*INT(C141/10)&amp;"-"&amp;(10*INT(C141/10)+9))</f>
        <v>40-49</v>
      </c>
      <c r="I141" s="134" t="str">
        <f aca="false">H141&amp;B141</f>
        <v>40-49Perempuan</v>
      </c>
      <c r="J141" s="398" t="str">
        <f aca="false">IF(F141="meninggal",1,"")</f>
        <v/>
      </c>
      <c r="K141" s="399" t="str">
        <f aca="false">IF(F141="sembuh",1,"")</f>
        <v/>
      </c>
      <c r="L141" s="398" t="n">
        <f aca="false">IF(F141="dalam perawatan",1,"")</f>
        <v>1</v>
      </c>
      <c r="M141" s="399" t="str">
        <f aca="false">IF(F141="?",1,"")</f>
        <v/>
      </c>
    </row>
    <row r="142" customFormat="false" ht="15.75" hidden="false" customHeight="false" outlineLevel="0" collapsed="false">
      <c r="A142" s="397" t="n">
        <v>140</v>
      </c>
      <c r="B142" s="134" t="s">
        <v>1145</v>
      </c>
      <c r="C142" s="44" t="n">
        <v>71</v>
      </c>
      <c r="D142" s="44" t="s">
        <v>1129</v>
      </c>
      <c r="E142" s="134" t="s">
        <v>1143</v>
      </c>
      <c r="F142" s="134" t="s">
        <v>1131</v>
      </c>
      <c r="G142" s="134"/>
      <c r="H142" s="134" t="str">
        <f aca="false">IF(C142="?","?",10*INT(C142/10)&amp;"-"&amp;(10*INT(C142/10)+9))</f>
        <v>70-79</v>
      </c>
      <c r="I142" s="134" t="str">
        <f aca="false">H142&amp;B142</f>
        <v>70-79Laki-Laki</v>
      </c>
      <c r="J142" s="398" t="str">
        <f aca="false">IF(F142="meninggal",1,"")</f>
        <v/>
      </c>
      <c r="K142" s="399" t="str">
        <f aca="false">IF(F142="sembuh",1,"")</f>
        <v/>
      </c>
      <c r="L142" s="398" t="n">
        <f aca="false">IF(F142="dalam perawatan",1,"")</f>
        <v>1</v>
      </c>
      <c r="M142" s="399" t="str">
        <f aca="false">IF(F142="?",1,"")</f>
        <v/>
      </c>
    </row>
    <row r="143" customFormat="false" ht="15.75" hidden="false" customHeight="false" outlineLevel="0" collapsed="false">
      <c r="A143" s="397" t="n">
        <v>141</v>
      </c>
      <c r="B143" s="134" t="s">
        <v>1145</v>
      </c>
      <c r="C143" s="44" t="n">
        <v>22</v>
      </c>
      <c r="D143" s="44" t="s">
        <v>1129</v>
      </c>
      <c r="E143" s="134" t="s">
        <v>1140</v>
      </c>
      <c r="F143" s="134" t="s">
        <v>1131</v>
      </c>
      <c r="G143" s="134"/>
      <c r="H143" s="134" t="str">
        <f aca="false">IF(C143="?","?",10*INT(C143/10)&amp;"-"&amp;(10*INT(C143/10)+9))</f>
        <v>20-29</v>
      </c>
      <c r="I143" s="134" t="str">
        <f aca="false">H143&amp;B143</f>
        <v>20-29Laki-Laki</v>
      </c>
      <c r="J143" s="398" t="str">
        <f aca="false">IF(F143="meninggal",1,"")</f>
        <v/>
      </c>
      <c r="K143" s="399" t="str">
        <f aca="false">IF(F143="sembuh",1,"")</f>
        <v/>
      </c>
      <c r="L143" s="398" t="n">
        <f aca="false">IF(F143="dalam perawatan",1,"")</f>
        <v>1</v>
      </c>
      <c r="M143" s="399" t="str">
        <f aca="false">IF(F143="?",1,"")</f>
        <v/>
      </c>
    </row>
    <row r="144" customFormat="false" ht="15.75" hidden="false" customHeight="false" outlineLevel="0" collapsed="false">
      <c r="A144" s="397" t="n">
        <v>142</v>
      </c>
      <c r="B144" s="134" t="s">
        <v>1145</v>
      </c>
      <c r="C144" s="44" t="n">
        <v>50</v>
      </c>
      <c r="D144" s="44" t="s">
        <v>1129</v>
      </c>
      <c r="E144" s="134" t="s">
        <v>1140</v>
      </c>
      <c r="F144" s="134" t="s">
        <v>1131</v>
      </c>
      <c r="G144" s="134"/>
      <c r="H144" s="134" t="str">
        <f aca="false">IF(C144="?","?",10*INT(C144/10)&amp;"-"&amp;(10*INT(C144/10)+9))</f>
        <v>50-59</v>
      </c>
      <c r="I144" s="134" t="str">
        <f aca="false">H144&amp;B144</f>
        <v>50-59Laki-Laki</v>
      </c>
      <c r="J144" s="398" t="str">
        <f aca="false">IF(F144="meninggal",1,"")</f>
        <v/>
      </c>
      <c r="K144" s="399" t="str">
        <f aca="false">IF(F144="sembuh",1,"")</f>
        <v/>
      </c>
      <c r="L144" s="398" t="n">
        <f aca="false">IF(F144="dalam perawatan",1,"")</f>
        <v>1</v>
      </c>
      <c r="M144" s="399" t="str">
        <f aca="false">IF(F144="?",1,"")</f>
        <v/>
      </c>
    </row>
    <row r="145" customFormat="false" ht="15.75" hidden="false" customHeight="false" outlineLevel="0" collapsed="false">
      <c r="A145" s="397" t="n">
        <v>143</v>
      </c>
      <c r="B145" s="134" t="s">
        <v>1134</v>
      </c>
      <c r="C145" s="44" t="n">
        <v>28</v>
      </c>
      <c r="D145" s="44" t="s">
        <v>1129</v>
      </c>
      <c r="E145" s="134" t="s">
        <v>1130</v>
      </c>
      <c r="F145" s="134" t="s">
        <v>1131</v>
      </c>
      <c r="G145" s="134"/>
      <c r="H145" s="134" t="str">
        <f aca="false">IF(C145="?","?",10*INT(C145/10)&amp;"-"&amp;(10*INT(C145/10)+9))</f>
        <v>20-29</v>
      </c>
      <c r="I145" s="134" t="str">
        <f aca="false">H145&amp;B145</f>
        <v>20-29Perempuan</v>
      </c>
      <c r="J145" s="398" t="str">
        <f aca="false">IF(F145="meninggal",1,"")</f>
        <v/>
      </c>
      <c r="K145" s="399" t="str">
        <f aca="false">IF(F145="sembuh",1,"")</f>
        <v/>
      </c>
      <c r="L145" s="398" t="n">
        <f aca="false">IF(F145="dalam perawatan",1,"")</f>
        <v>1</v>
      </c>
      <c r="M145" s="399" t="str">
        <f aca="false">IF(F145="?",1,"")</f>
        <v/>
      </c>
    </row>
    <row r="146" customFormat="false" ht="15.75" hidden="false" customHeight="false" outlineLevel="0" collapsed="false">
      <c r="A146" s="397" t="n">
        <v>144</v>
      </c>
      <c r="B146" s="134" t="s">
        <v>138</v>
      </c>
      <c r="C146" s="44" t="s">
        <v>138</v>
      </c>
      <c r="D146" s="44" t="s">
        <v>138</v>
      </c>
      <c r="E146" s="134" t="s">
        <v>1147</v>
      </c>
      <c r="F146" s="134" t="s">
        <v>138</v>
      </c>
      <c r="G146" s="134"/>
      <c r="H146" s="134" t="str">
        <f aca="false">IF(C146="?","?",10*INT(C146/10)&amp;"-"&amp;(10*INT(C146/10)+9))</f>
        <v>?</v>
      </c>
      <c r="I146" s="134" t="str">
        <f aca="false">H146&amp;B146</f>
        <v>??</v>
      </c>
      <c r="J146" s="398" t="str">
        <f aca="false">IF(F146="meninggal",1,"")</f>
        <v/>
      </c>
      <c r="K146" s="399" t="str">
        <f aca="false">IF(F146="sembuh",1,"")</f>
        <v/>
      </c>
      <c r="L146" s="398" t="str">
        <f aca="false">IF(F146="dalam perawatan",1,"")</f>
        <v/>
      </c>
      <c r="M146" s="399" t="n">
        <f aca="false">IF(F146="?",1,"")</f>
        <v>1</v>
      </c>
    </row>
    <row r="147" customFormat="false" ht="15.75" hidden="false" customHeight="false" outlineLevel="0" collapsed="false">
      <c r="A147" s="397" t="n">
        <v>145</v>
      </c>
      <c r="B147" s="134" t="s">
        <v>1145</v>
      </c>
      <c r="C147" s="44" t="n">
        <v>44</v>
      </c>
      <c r="D147" s="44" t="s">
        <v>1129</v>
      </c>
      <c r="E147" s="134" t="s">
        <v>1130</v>
      </c>
      <c r="F147" s="134" t="s">
        <v>1131</v>
      </c>
      <c r="G147" s="134"/>
      <c r="H147" s="134" t="str">
        <f aca="false">IF(C147="?","?",10*INT(C147/10)&amp;"-"&amp;(10*INT(C147/10)+9))</f>
        <v>40-49</v>
      </c>
      <c r="I147" s="134" t="str">
        <f aca="false">H147&amp;B147</f>
        <v>40-49Laki-Laki</v>
      </c>
      <c r="J147" s="398" t="str">
        <f aca="false">IF(F147="meninggal",1,"")</f>
        <v/>
      </c>
      <c r="K147" s="399" t="str">
        <f aca="false">IF(F147="sembuh",1,"")</f>
        <v/>
      </c>
      <c r="L147" s="398" t="n">
        <f aca="false">IF(F147="dalam perawatan",1,"")</f>
        <v>1</v>
      </c>
      <c r="M147" s="399" t="str">
        <f aca="false">IF(F147="?",1,"")</f>
        <v/>
      </c>
    </row>
    <row r="148" customFormat="false" ht="15.75" hidden="false" customHeight="false" outlineLevel="0" collapsed="false">
      <c r="A148" s="397" t="n">
        <v>146</v>
      </c>
      <c r="B148" s="134" t="s">
        <v>1134</v>
      </c>
      <c r="C148" s="44" t="n">
        <v>74</v>
      </c>
      <c r="D148" s="44" t="s">
        <v>1129</v>
      </c>
      <c r="E148" s="134" t="s">
        <v>1130</v>
      </c>
      <c r="F148" s="134" t="s">
        <v>1131</v>
      </c>
      <c r="G148" s="134"/>
      <c r="H148" s="134" t="str">
        <f aca="false">IF(C148="?","?",10*INT(C148/10)&amp;"-"&amp;(10*INT(C148/10)+9))</f>
        <v>70-79</v>
      </c>
      <c r="I148" s="134" t="str">
        <f aca="false">H148&amp;B148</f>
        <v>70-79Perempuan</v>
      </c>
      <c r="J148" s="398" t="str">
        <f aca="false">IF(F148="meninggal",1,"")</f>
        <v/>
      </c>
      <c r="K148" s="399" t="str">
        <f aca="false">IF(F148="sembuh",1,"")</f>
        <v/>
      </c>
      <c r="L148" s="398" t="n">
        <f aca="false">IF(F148="dalam perawatan",1,"")</f>
        <v>1</v>
      </c>
      <c r="M148" s="399" t="str">
        <f aca="false">IF(F148="?",1,"")</f>
        <v/>
      </c>
    </row>
    <row r="149" customFormat="false" ht="15.75" hidden="false" customHeight="false" outlineLevel="0" collapsed="false">
      <c r="A149" s="397" t="n">
        <v>147</v>
      </c>
      <c r="B149" s="134" t="s">
        <v>138</v>
      </c>
      <c r="C149" s="44" t="s">
        <v>138</v>
      </c>
      <c r="D149" s="44" t="s">
        <v>138</v>
      </c>
      <c r="E149" s="134" t="s">
        <v>1147</v>
      </c>
      <c r="F149" s="134" t="s">
        <v>138</v>
      </c>
      <c r="G149" s="134"/>
      <c r="H149" s="134" t="str">
        <f aca="false">IF(C149="?","?",10*INT(C149/10)&amp;"-"&amp;(10*INT(C149/10)+9))</f>
        <v>?</v>
      </c>
      <c r="I149" s="134" t="str">
        <f aca="false">H149&amp;B149</f>
        <v>??</v>
      </c>
      <c r="J149" s="398" t="str">
        <f aca="false">IF(F149="meninggal",1,"")</f>
        <v/>
      </c>
      <c r="K149" s="399" t="str">
        <f aca="false">IF(F149="sembuh",1,"")</f>
        <v/>
      </c>
      <c r="L149" s="398" t="str">
        <f aca="false">IF(F149="dalam perawatan",1,"")</f>
        <v/>
      </c>
      <c r="M149" s="399" t="n">
        <f aca="false">IF(F149="?",1,"")</f>
        <v>1</v>
      </c>
    </row>
    <row r="150" customFormat="false" ht="15.75" hidden="false" customHeight="false" outlineLevel="0" collapsed="false">
      <c r="A150" s="397" t="n">
        <v>148</v>
      </c>
      <c r="B150" s="134" t="s">
        <v>138</v>
      </c>
      <c r="C150" s="44" t="s">
        <v>138</v>
      </c>
      <c r="D150" s="44" t="s">
        <v>138</v>
      </c>
      <c r="E150" s="134" t="s">
        <v>1147</v>
      </c>
      <c r="F150" s="134" t="s">
        <v>138</v>
      </c>
      <c r="G150" s="134"/>
      <c r="H150" s="134" t="str">
        <f aca="false">IF(C150="?","?",10*INT(C150/10)&amp;"-"&amp;(10*INT(C150/10)+9))</f>
        <v>?</v>
      </c>
      <c r="I150" s="134" t="str">
        <f aca="false">H150&amp;B150</f>
        <v>??</v>
      </c>
      <c r="J150" s="398" t="str">
        <f aca="false">IF(F150="meninggal",1,"")</f>
        <v/>
      </c>
      <c r="K150" s="399" t="str">
        <f aca="false">IF(F150="sembuh",1,"")</f>
        <v/>
      </c>
      <c r="L150" s="398" t="str">
        <f aca="false">IF(F150="dalam perawatan",1,"")</f>
        <v/>
      </c>
      <c r="M150" s="399" t="n">
        <f aca="false">IF(F150="?",1,"")</f>
        <v>1</v>
      </c>
    </row>
    <row r="151" customFormat="false" ht="15.75" hidden="false" customHeight="false" outlineLevel="0" collapsed="false">
      <c r="A151" s="397" t="n">
        <v>149</v>
      </c>
      <c r="B151" s="134" t="s">
        <v>1134</v>
      </c>
      <c r="C151" s="44" t="n">
        <v>45</v>
      </c>
      <c r="D151" s="44" t="s">
        <v>1129</v>
      </c>
      <c r="E151" s="134" t="s">
        <v>1196</v>
      </c>
      <c r="F151" s="134" t="s">
        <v>1131</v>
      </c>
      <c r="G151" s="134"/>
      <c r="H151" s="134" t="str">
        <f aca="false">IF(C151="?","?",10*INT(C151/10)&amp;"-"&amp;(10*INT(C151/10)+9))</f>
        <v>40-49</v>
      </c>
      <c r="I151" s="134" t="str">
        <f aca="false">H151&amp;B151</f>
        <v>40-49Perempuan</v>
      </c>
      <c r="J151" s="398" t="str">
        <f aca="false">IF(F151="meninggal",1,"")</f>
        <v/>
      </c>
      <c r="K151" s="399" t="str">
        <f aca="false">IF(F151="sembuh",1,"")</f>
        <v/>
      </c>
      <c r="L151" s="398" t="n">
        <f aca="false">IF(F151="dalam perawatan",1,"")</f>
        <v>1</v>
      </c>
      <c r="M151" s="399" t="str">
        <f aca="false">IF(F151="?",1,"")</f>
        <v/>
      </c>
    </row>
    <row r="152" customFormat="false" ht="15.75" hidden="false" customHeight="false" outlineLevel="0" collapsed="false">
      <c r="A152" s="397" t="n">
        <v>150</v>
      </c>
      <c r="B152" s="134" t="s">
        <v>1145</v>
      </c>
      <c r="C152" s="44" t="n">
        <v>55</v>
      </c>
      <c r="D152" s="44" t="s">
        <v>1129</v>
      </c>
      <c r="E152" s="134" t="s">
        <v>1140</v>
      </c>
      <c r="F152" s="134" t="s">
        <v>1131</v>
      </c>
      <c r="G152" s="134"/>
      <c r="H152" s="134" t="str">
        <f aca="false">IF(C152="?","?",10*INT(C152/10)&amp;"-"&amp;(10*INT(C152/10)+9))</f>
        <v>50-59</v>
      </c>
      <c r="I152" s="134" t="str">
        <f aca="false">H152&amp;B152</f>
        <v>50-59Laki-Laki</v>
      </c>
      <c r="J152" s="398" t="str">
        <f aca="false">IF(F152="meninggal",1,"")</f>
        <v/>
      </c>
      <c r="K152" s="399" t="str">
        <f aca="false">IF(F152="sembuh",1,"")</f>
        <v/>
      </c>
      <c r="L152" s="398" t="n">
        <f aca="false">IF(F152="dalam perawatan",1,"")</f>
        <v>1</v>
      </c>
      <c r="M152" s="399" t="str">
        <f aca="false">IF(F152="?",1,"")</f>
        <v/>
      </c>
    </row>
    <row r="153" customFormat="false" ht="15.75" hidden="false" customHeight="false" outlineLevel="0" collapsed="false">
      <c r="A153" s="397" t="n">
        <v>151</v>
      </c>
      <c r="B153" s="134" t="s">
        <v>138</v>
      </c>
      <c r="C153" s="44" t="s">
        <v>138</v>
      </c>
      <c r="D153" s="44" t="s">
        <v>138</v>
      </c>
      <c r="E153" s="134" t="s">
        <v>1147</v>
      </c>
      <c r="F153" s="134" t="s">
        <v>138</v>
      </c>
      <c r="G153" s="134"/>
      <c r="H153" s="134" t="str">
        <f aca="false">IF(C153="?","?",10*INT(C153/10)&amp;"-"&amp;(10*INT(C153/10)+9))</f>
        <v>?</v>
      </c>
      <c r="I153" s="134" t="str">
        <f aca="false">H153&amp;B153</f>
        <v>??</v>
      </c>
      <c r="J153" s="398" t="str">
        <f aca="false">IF(F153="meninggal",1,"")</f>
        <v/>
      </c>
      <c r="K153" s="399" t="str">
        <f aca="false">IF(F153="sembuh",1,"")</f>
        <v/>
      </c>
      <c r="L153" s="398" t="str">
        <f aca="false">IF(F153="dalam perawatan",1,"")</f>
        <v/>
      </c>
      <c r="M153" s="399" t="n">
        <f aca="false">IF(F153="?",1,"")</f>
        <v>1</v>
      </c>
    </row>
    <row r="154" customFormat="false" ht="15.75" hidden="false" customHeight="false" outlineLevel="0" collapsed="false">
      <c r="A154" s="397" t="n">
        <v>152</v>
      </c>
      <c r="B154" s="134" t="s">
        <v>138</v>
      </c>
      <c r="C154" s="44" t="s">
        <v>138</v>
      </c>
      <c r="D154" s="44" t="s">
        <v>138</v>
      </c>
      <c r="E154" s="134" t="s">
        <v>1147</v>
      </c>
      <c r="F154" s="134" t="s">
        <v>138</v>
      </c>
      <c r="G154" s="134"/>
      <c r="H154" s="134" t="str">
        <f aca="false">IF(C154="?","?",10*INT(C154/10)&amp;"-"&amp;(10*INT(C154/10)+9))</f>
        <v>?</v>
      </c>
      <c r="I154" s="134" t="str">
        <f aca="false">H154&amp;B154</f>
        <v>??</v>
      </c>
      <c r="J154" s="398" t="str">
        <f aca="false">IF(F154="meninggal",1,"")</f>
        <v/>
      </c>
      <c r="K154" s="399" t="str">
        <f aca="false">IF(F154="sembuh",1,"")</f>
        <v/>
      </c>
      <c r="L154" s="398" t="str">
        <f aca="false">IF(F154="dalam perawatan",1,"")</f>
        <v/>
      </c>
      <c r="M154" s="399" t="n">
        <f aca="false">IF(F154="?",1,"")</f>
        <v>1</v>
      </c>
    </row>
    <row r="155" customFormat="false" ht="15.75" hidden="false" customHeight="false" outlineLevel="0" collapsed="false">
      <c r="A155" s="397" t="n">
        <v>153</v>
      </c>
      <c r="B155" s="134" t="s">
        <v>1134</v>
      </c>
      <c r="C155" s="44" t="n">
        <v>55</v>
      </c>
      <c r="D155" s="44" t="s">
        <v>1129</v>
      </c>
      <c r="E155" s="134" t="s">
        <v>1130</v>
      </c>
      <c r="F155" s="134" t="s">
        <v>1131</v>
      </c>
      <c r="G155" s="134"/>
      <c r="H155" s="134" t="str">
        <f aca="false">IF(C155="?","?",10*INT(C155/10)&amp;"-"&amp;(10*INT(C155/10)+9))</f>
        <v>50-59</v>
      </c>
      <c r="I155" s="134" t="str">
        <f aca="false">H155&amp;B155</f>
        <v>50-59Perempuan</v>
      </c>
      <c r="J155" s="398" t="str">
        <f aca="false">IF(F155="meninggal",1,"")</f>
        <v/>
      </c>
      <c r="K155" s="399" t="str">
        <f aca="false">IF(F155="sembuh",1,"")</f>
        <v/>
      </c>
      <c r="L155" s="398" t="n">
        <f aca="false">IF(F155="dalam perawatan",1,"")</f>
        <v>1</v>
      </c>
      <c r="M155" s="399" t="str">
        <f aca="false">IF(F155="?",1,"")</f>
        <v/>
      </c>
    </row>
    <row r="156" customFormat="false" ht="15.75" hidden="false" customHeight="false" outlineLevel="0" collapsed="false">
      <c r="A156" s="397" t="n">
        <v>154</v>
      </c>
      <c r="B156" s="134" t="s">
        <v>1145</v>
      </c>
      <c r="C156" s="44" t="n">
        <v>70</v>
      </c>
      <c r="D156" s="44" t="s">
        <v>1129</v>
      </c>
      <c r="E156" s="134" t="s">
        <v>1130</v>
      </c>
      <c r="F156" s="134" t="s">
        <v>1131</v>
      </c>
      <c r="G156" s="134"/>
      <c r="H156" s="134" t="str">
        <f aca="false">IF(C156="?","?",10*INT(C156/10)&amp;"-"&amp;(10*INT(C156/10)+9))</f>
        <v>70-79</v>
      </c>
      <c r="I156" s="134" t="str">
        <f aca="false">H156&amp;B156</f>
        <v>70-79Laki-Laki</v>
      </c>
      <c r="J156" s="398" t="str">
        <f aca="false">IF(F156="meninggal",1,"")</f>
        <v/>
      </c>
      <c r="K156" s="399" t="str">
        <f aca="false">IF(F156="sembuh",1,"")</f>
        <v/>
      </c>
      <c r="L156" s="398" t="n">
        <f aca="false">IF(F156="dalam perawatan",1,"")</f>
        <v>1</v>
      </c>
      <c r="M156" s="399" t="str">
        <f aca="false">IF(F156="?",1,"")</f>
        <v/>
      </c>
    </row>
    <row r="157" customFormat="false" ht="15.75" hidden="false" customHeight="false" outlineLevel="0" collapsed="false">
      <c r="A157" s="397" t="n">
        <v>155</v>
      </c>
      <c r="B157" s="134" t="s">
        <v>1134</v>
      </c>
      <c r="C157" s="44" t="n">
        <v>72</v>
      </c>
      <c r="D157" s="44" t="s">
        <v>1129</v>
      </c>
      <c r="E157" s="134" t="s">
        <v>1130</v>
      </c>
      <c r="F157" s="134" t="s">
        <v>1131</v>
      </c>
      <c r="G157" s="134"/>
      <c r="H157" s="134" t="str">
        <f aca="false">IF(C157="?","?",10*INT(C157/10)&amp;"-"&amp;(10*INT(C157/10)+9))</f>
        <v>70-79</v>
      </c>
      <c r="I157" s="134" t="str">
        <f aca="false">H157&amp;B157</f>
        <v>70-79Perempuan</v>
      </c>
      <c r="J157" s="398" t="str">
        <f aca="false">IF(F157="meninggal",1,"")</f>
        <v/>
      </c>
      <c r="K157" s="399" t="str">
        <f aca="false">IF(F157="sembuh",1,"")</f>
        <v/>
      </c>
      <c r="L157" s="398" t="n">
        <f aca="false">IF(F157="dalam perawatan",1,"")</f>
        <v>1</v>
      </c>
      <c r="M157" s="399" t="str">
        <f aca="false">IF(F157="?",1,"")</f>
        <v/>
      </c>
    </row>
    <row r="158" customFormat="false" ht="15.75" hidden="false" customHeight="false" outlineLevel="0" collapsed="false">
      <c r="A158" s="397" t="n">
        <v>156</v>
      </c>
      <c r="B158" s="134" t="s">
        <v>1145</v>
      </c>
      <c r="C158" s="44" t="n">
        <v>59</v>
      </c>
      <c r="D158" s="44" t="s">
        <v>1129</v>
      </c>
      <c r="E158" s="134" t="s">
        <v>1130</v>
      </c>
      <c r="F158" s="134" t="s">
        <v>1131</v>
      </c>
      <c r="G158" s="134"/>
      <c r="H158" s="134" t="str">
        <f aca="false">IF(C158="?","?",10*INT(C158/10)&amp;"-"&amp;(10*INT(C158/10)+9))</f>
        <v>50-59</v>
      </c>
      <c r="I158" s="134" t="str">
        <f aca="false">H158&amp;B158</f>
        <v>50-59Laki-Laki</v>
      </c>
      <c r="J158" s="398" t="str">
        <f aca="false">IF(F158="meninggal",1,"")</f>
        <v/>
      </c>
      <c r="K158" s="399" t="str">
        <f aca="false">IF(F158="sembuh",1,"")</f>
        <v/>
      </c>
      <c r="L158" s="398" t="n">
        <f aca="false">IF(F158="dalam perawatan",1,"")</f>
        <v>1</v>
      </c>
      <c r="M158" s="399" t="str">
        <f aca="false">IF(F158="?",1,"")</f>
        <v/>
      </c>
    </row>
    <row r="159" customFormat="false" ht="15.75" hidden="false" customHeight="false" outlineLevel="0" collapsed="false">
      <c r="A159" s="397" t="n">
        <v>157</v>
      </c>
      <c r="B159" s="134" t="s">
        <v>1145</v>
      </c>
      <c r="C159" s="44" t="n">
        <v>19</v>
      </c>
      <c r="D159" s="44" t="s">
        <v>1129</v>
      </c>
      <c r="E159" s="134" t="s">
        <v>1197</v>
      </c>
      <c r="F159" s="134" t="s">
        <v>1131</v>
      </c>
      <c r="G159" s="134"/>
      <c r="H159" s="134" t="str">
        <f aca="false">IF(C159="?","?",10*INT(C159/10)&amp;"-"&amp;(10*INT(C159/10)+9))</f>
        <v>10-19</v>
      </c>
      <c r="I159" s="134" t="str">
        <f aca="false">H159&amp;B159</f>
        <v>10-19Laki-Laki</v>
      </c>
      <c r="J159" s="398" t="str">
        <f aca="false">IF(F159="meninggal",1,"")</f>
        <v/>
      </c>
      <c r="K159" s="399" t="str">
        <f aca="false">IF(F159="sembuh",1,"")</f>
        <v/>
      </c>
      <c r="L159" s="398" t="n">
        <f aca="false">IF(F159="dalam perawatan",1,"")</f>
        <v>1</v>
      </c>
      <c r="M159" s="399" t="str">
        <f aca="false">IF(F159="?",1,"")</f>
        <v/>
      </c>
    </row>
    <row r="160" customFormat="false" ht="15.75" hidden="false" customHeight="false" outlineLevel="0" collapsed="false">
      <c r="A160" s="397" t="n">
        <v>158</v>
      </c>
      <c r="B160" s="134" t="s">
        <v>1134</v>
      </c>
      <c r="C160" s="44" t="n">
        <v>80</v>
      </c>
      <c r="D160" s="44" t="s">
        <v>1129</v>
      </c>
      <c r="E160" s="134" t="s">
        <v>1130</v>
      </c>
      <c r="F160" s="134" t="s">
        <v>1131</v>
      </c>
      <c r="G160" s="134"/>
      <c r="H160" s="134" t="str">
        <f aca="false">IF(C160="?","?",10*INT(C160/10)&amp;"-"&amp;(10*INT(C160/10)+9))</f>
        <v>80-89</v>
      </c>
      <c r="I160" s="134" t="str">
        <f aca="false">H160&amp;B160</f>
        <v>80-89Perempuan</v>
      </c>
      <c r="J160" s="398" t="str">
        <f aca="false">IF(F160="meninggal",1,"")</f>
        <v/>
      </c>
      <c r="K160" s="399" t="str">
        <f aca="false">IF(F160="sembuh",1,"")</f>
        <v/>
      </c>
      <c r="L160" s="398" t="n">
        <f aca="false">IF(F160="dalam perawatan",1,"")</f>
        <v>1</v>
      </c>
      <c r="M160" s="399" t="str">
        <f aca="false">IF(F160="?",1,"")</f>
        <v/>
      </c>
    </row>
    <row r="161" customFormat="false" ht="15.75" hidden="false" customHeight="false" outlineLevel="0" collapsed="false">
      <c r="A161" s="397" t="n">
        <v>159</v>
      </c>
      <c r="B161" s="134" t="s">
        <v>1145</v>
      </c>
      <c r="C161" s="44" t="n">
        <v>49</v>
      </c>
      <c r="D161" s="44" t="s">
        <v>1129</v>
      </c>
      <c r="E161" s="134" t="s">
        <v>1130</v>
      </c>
      <c r="F161" s="134" t="s">
        <v>1131</v>
      </c>
      <c r="G161" s="134"/>
      <c r="H161" s="134" t="str">
        <f aca="false">IF(C161="?","?",10*INT(C161/10)&amp;"-"&amp;(10*INT(C161/10)+9))</f>
        <v>40-49</v>
      </c>
      <c r="I161" s="134" t="str">
        <f aca="false">H161&amp;B161</f>
        <v>40-49Laki-Laki</v>
      </c>
      <c r="J161" s="398" t="str">
        <f aca="false">IF(F161="meninggal",1,"")</f>
        <v/>
      </c>
      <c r="K161" s="399" t="str">
        <f aca="false">IF(F161="sembuh",1,"")</f>
        <v/>
      </c>
      <c r="L161" s="398" t="n">
        <f aca="false">IF(F161="dalam perawatan",1,"")</f>
        <v>1</v>
      </c>
      <c r="M161" s="399" t="str">
        <f aca="false">IF(F161="?",1,"")</f>
        <v/>
      </c>
    </row>
    <row r="162" customFormat="false" ht="15.75" hidden="false" customHeight="false" outlineLevel="0" collapsed="false">
      <c r="A162" s="397" t="n">
        <v>160</v>
      </c>
      <c r="B162" s="134" t="s">
        <v>1145</v>
      </c>
      <c r="C162" s="44" t="n">
        <v>52</v>
      </c>
      <c r="D162" s="44" t="s">
        <v>1129</v>
      </c>
      <c r="E162" s="134" t="s">
        <v>1130</v>
      </c>
      <c r="F162" s="134" t="s">
        <v>1131</v>
      </c>
      <c r="G162" s="134"/>
      <c r="H162" s="134" t="str">
        <f aca="false">IF(C162="?","?",10*INT(C162/10)&amp;"-"&amp;(10*INT(C162/10)+9))</f>
        <v>50-59</v>
      </c>
      <c r="I162" s="134" t="str">
        <f aca="false">H162&amp;B162</f>
        <v>50-59Laki-Laki</v>
      </c>
      <c r="J162" s="398" t="str">
        <f aca="false">IF(F162="meninggal",1,"")</f>
        <v/>
      </c>
      <c r="K162" s="399" t="str">
        <f aca="false">IF(F162="sembuh",1,"")</f>
        <v/>
      </c>
      <c r="L162" s="398" t="n">
        <f aca="false">IF(F162="dalam perawatan",1,"")</f>
        <v>1</v>
      </c>
      <c r="M162" s="399" t="str">
        <f aca="false">IF(F162="?",1,"")</f>
        <v/>
      </c>
    </row>
    <row r="163" customFormat="false" ht="15.75" hidden="false" customHeight="false" outlineLevel="0" collapsed="false">
      <c r="A163" s="397" t="n">
        <v>161</v>
      </c>
      <c r="B163" s="134" t="s">
        <v>1134</v>
      </c>
      <c r="C163" s="44" t="n">
        <v>56</v>
      </c>
      <c r="D163" s="44" t="s">
        <v>1129</v>
      </c>
      <c r="E163" s="134" t="s">
        <v>1130</v>
      </c>
      <c r="F163" s="134" t="s">
        <v>1131</v>
      </c>
      <c r="G163" s="134"/>
      <c r="H163" s="134" t="str">
        <f aca="false">IF(C163="?","?",10*INT(C163/10)&amp;"-"&amp;(10*INT(C163/10)+9))</f>
        <v>50-59</v>
      </c>
      <c r="I163" s="134" t="str">
        <f aca="false">H163&amp;B163</f>
        <v>50-59Perempuan</v>
      </c>
      <c r="J163" s="398" t="str">
        <f aca="false">IF(F163="meninggal",1,"")</f>
        <v/>
      </c>
      <c r="K163" s="399" t="str">
        <f aca="false">IF(F163="sembuh",1,"")</f>
        <v/>
      </c>
      <c r="L163" s="398" t="n">
        <f aca="false">IF(F163="dalam perawatan",1,"")</f>
        <v>1</v>
      </c>
      <c r="M163" s="399" t="str">
        <f aca="false">IF(F163="?",1,"")</f>
        <v/>
      </c>
    </row>
    <row r="164" customFormat="false" ht="15.75" hidden="false" customHeight="false" outlineLevel="0" collapsed="false">
      <c r="A164" s="397" t="n">
        <v>162</v>
      </c>
      <c r="B164" s="134" t="s">
        <v>1134</v>
      </c>
      <c r="C164" s="44" t="n">
        <v>28</v>
      </c>
      <c r="D164" s="44" t="s">
        <v>1129</v>
      </c>
      <c r="E164" s="134" t="s">
        <v>1130</v>
      </c>
      <c r="F164" s="134" t="s">
        <v>1131</v>
      </c>
      <c r="G164" s="134"/>
      <c r="H164" s="134" t="str">
        <f aca="false">IF(C164="?","?",10*INT(C164/10)&amp;"-"&amp;(10*INT(C164/10)+9))</f>
        <v>20-29</v>
      </c>
      <c r="I164" s="134" t="str">
        <f aca="false">H164&amp;B164</f>
        <v>20-29Perempuan</v>
      </c>
      <c r="J164" s="398" t="str">
        <f aca="false">IF(F164="meninggal",1,"")</f>
        <v/>
      </c>
      <c r="K164" s="399" t="str">
        <f aca="false">IF(F164="sembuh",1,"")</f>
        <v/>
      </c>
      <c r="L164" s="398" t="n">
        <f aca="false">IF(F164="dalam perawatan",1,"")</f>
        <v>1</v>
      </c>
      <c r="M164" s="399" t="str">
        <f aca="false">IF(F164="?",1,"")</f>
        <v/>
      </c>
    </row>
    <row r="165" customFormat="false" ht="15.75" hidden="false" customHeight="false" outlineLevel="0" collapsed="false">
      <c r="A165" s="397" t="n">
        <v>163</v>
      </c>
      <c r="B165" s="134" t="s">
        <v>1145</v>
      </c>
      <c r="C165" s="44" t="n">
        <v>34</v>
      </c>
      <c r="D165" s="44" t="s">
        <v>1129</v>
      </c>
      <c r="E165" s="134" t="s">
        <v>1130</v>
      </c>
      <c r="F165" s="134" t="s">
        <v>1131</v>
      </c>
      <c r="G165" s="134"/>
      <c r="H165" s="134" t="str">
        <f aca="false">IF(C165="?","?",10*INT(C165/10)&amp;"-"&amp;(10*INT(C165/10)+9))</f>
        <v>30-39</v>
      </c>
      <c r="I165" s="134" t="str">
        <f aca="false">H165&amp;B165</f>
        <v>30-39Laki-Laki</v>
      </c>
      <c r="J165" s="398" t="str">
        <f aca="false">IF(F165="meninggal",1,"")</f>
        <v/>
      </c>
      <c r="K165" s="399" t="str">
        <f aca="false">IF(F165="sembuh",1,"")</f>
        <v/>
      </c>
      <c r="L165" s="398" t="n">
        <f aca="false">IF(F165="dalam perawatan",1,"")</f>
        <v>1</v>
      </c>
      <c r="M165" s="399" t="str">
        <f aca="false">IF(F165="?",1,"")</f>
        <v/>
      </c>
    </row>
    <row r="166" customFormat="false" ht="15.75" hidden="false" customHeight="false" outlineLevel="0" collapsed="false">
      <c r="A166" s="397" t="n">
        <v>164</v>
      </c>
      <c r="B166" s="134" t="s">
        <v>1145</v>
      </c>
      <c r="C166" s="44" t="n">
        <v>56</v>
      </c>
      <c r="D166" s="44" t="s">
        <v>1129</v>
      </c>
      <c r="E166" s="134" t="s">
        <v>1140</v>
      </c>
      <c r="F166" s="134" t="s">
        <v>1131</v>
      </c>
      <c r="G166" s="134"/>
      <c r="H166" s="134" t="str">
        <f aca="false">IF(C166="?","?",10*INT(C166/10)&amp;"-"&amp;(10*INT(C166/10)+9))</f>
        <v>50-59</v>
      </c>
      <c r="I166" s="134" t="str">
        <f aca="false">H166&amp;B166</f>
        <v>50-59Laki-Laki</v>
      </c>
      <c r="J166" s="398" t="str">
        <f aca="false">IF(F166="meninggal",1,"")</f>
        <v/>
      </c>
      <c r="K166" s="399" t="str">
        <f aca="false">IF(F166="sembuh",1,"")</f>
        <v/>
      </c>
      <c r="L166" s="398" t="n">
        <f aca="false">IF(F166="dalam perawatan",1,"")</f>
        <v>1</v>
      </c>
      <c r="M166" s="399" t="str">
        <f aca="false">IF(F166="?",1,"")</f>
        <v/>
      </c>
    </row>
    <row r="167" customFormat="false" ht="15.75" hidden="false" customHeight="false" outlineLevel="0" collapsed="false">
      <c r="A167" s="397" t="n">
        <v>165</v>
      </c>
      <c r="B167" s="134" t="s">
        <v>1134</v>
      </c>
      <c r="C167" s="44" t="n">
        <v>43</v>
      </c>
      <c r="D167" s="44" t="s">
        <v>1129</v>
      </c>
      <c r="E167" s="134" t="s">
        <v>1140</v>
      </c>
      <c r="F167" s="134" t="s">
        <v>1131</v>
      </c>
      <c r="G167" s="134"/>
      <c r="H167" s="134" t="str">
        <f aca="false">IF(C167="?","?",10*INT(C167/10)&amp;"-"&amp;(10*INT(C167/10)+9))</f>
        <v>40-49</v>
      </c>
      <c r="I167" s="134" t="str">
        <f aca="false">H167&amp;B167</f>
        <v>40-49Perempuan</v>
      </c>
      <c r="J167" s="398" t="str">
        <f aca="false">IF(F167="meninggal",1,"")</f>
        <v/>
      </c>
      <c r="K167" s="399" t="str">
        <f aca="false">IF(F167="sembuh",1,"")</f>
        <v/>
      </c>
      <c r="L167" s="398" t="n">
        <f aca="false">IF(F167="dalam perawatan",1,"")</f>
        <v>1</v>
      </c>
      <c r="M167" s="399" t="str">
        <f aca="false">IF(F167="?",1,"")</f>
        <v/>
      </c>
    </row>
    <row r="168" customFormat="false" ht="15.75" hidden="false" customHeight="false" outlineLevel="0" collapsed="false">
      <c r="A168" s="397" t="n">
        <v>166</v>
      </c>
      <c r="B168" s="134" t="s">
        <v>1145</v>
      </c>
      <c r="C168" s="44" t="n">
        <v>49</v>
      </c>
      <c r="D168" s="44" t="s">
        <v>1129</v>
      </c>
      <c r="E168" s="134" t="s">
        <v>1140</v>
      </c>
      <c r="F168" s="134" t="s">
        <v>1131</v>
      </c>
      <c r="G168" s="134"/>
      <c r="H168" s="134" t="str">
        <f aca="false">IF(C168="?","?",10*INT(C168/10)&amp;"-"&amp;(10*INT(C168/10)+9))</f>
        <v>40-49</v>
      </c>
      <c r="I168" s="134" t="str">
        <f aca="false">H168&amp;B168</f>
        <v>40-49Laki-Laki</v>
      </c>
      <c r="J168" s="398" t="str">
        <f aca="false">IF(F168="meninggal",1,"")</f>
        <v/>
      </c>
      <c r="K168" s="399" t="str">
        <f aca="false">IF(F168="sembuh",1,"")</f>
        <v/>
      </c>
      <c r="L168" s="398" t="n">
        <f aca="false">IF(F168="dalam perawatan",1,"")</f>
        <v>1</v>
      </c>
      <c r="M168" s="399" t="str">
        <f aca="false">IF(F168="?",1,"")</f>
        <v/>
      </c>
    </row>
    <row r="169" customFormat="false" ht="15.75" hidden="false" customHeight="false" outlineLevel="0" collapsed="false">
      <c r="A169" s="397" t="n">
        <v>167</v>
      </c>
      <c r="B169" s="134" t="s">
        <v>1145</v>
      </c>
      <c r="C169" s="44" t="n">
        <v>48</v>
      </c>
      <c r="D169" s="44" t="s">
        <v>1129</v>
      </c>
      <c r="E169" s="134" t="s">
        <v>1140</v>
      </c>
      <c r="F169" s="134" t="s">
        <v>1131</v>
      </c>
      <c r="G169" s="134"/>
      <c r="H169" s="134" t="str">
        <f aca="false">IF(C169="?","?",10*INT(C169/10)&amp;"-"&amp;(10*INT(C169/10)+9))</f>
        <v>40-49</v>
      </c>
      <c r="I169" s="134" t="str">
        <f aca="false">H169&amp;B169</f>
        <v>40-49Laki-Laki</v>
      </c>
      <c r="J169" s="398" t="str">
        <f aca="false">IF(F169="meninggal",1,"")</f>
        <v/>
      </c>
      <c r="K169" s="399" t="str">
        <f aca="false">IF(F169="sembuh",1,"")</f>
        <v/>
      </c>
      <c r="L169" s="398" t="n">
        <f aca="false">IF(F169="dalam perawatan",1,"")</f>
        <v>1</v>
      </c>
      <c r="M169" s="399" t="str">
        <f aca="false">IF(F169="?",1,"")</f>
        <v/>
      </c>
    </row>
    <row r="170" customFormat="false" ht="15.75" hidden="false" customHeight="false" outlineLevel="0" collapsed="false">
      <c r="A170" s="397" t="n">
        <v>168</v>
      </c>
      <c r="B170" s="134" t="s">
        <v>1145</v>
      </c>
      <c r="C170" s="44" t="n">
        <v>38</v>
      </c>
      <c r="D170" s="44" t="s">
        <v>1129</v>
      </c>
      <c r="E170" s="134" t="s">
        <v>1130</v>
      </c>
      <c r="F170" s="134" t="s">
        <v>1131</v>
      </c>
      <c r="G170" s="134"/>
      <c r="H170" s="134" t="str">
        <f aca="false">IF(C170="?","?",10*INT(C170/10)&amp;"-"&amp;(10*INT(C170/10)+9))</f>
        <v>30-39</v>
      </c>
      <c r="I170" s="134" t="str">
        <f aca="false">H170&amp;B170</f>
        <v>30-39Laki-Laki</v>
      </c>
      <c r="J170" s="398" t="str">
        <f aca="false">IF(F170="meninggal",1,"")</f>
        <v/>
      </c>
      <c r="K170" s="399" t="str">
        <f aca="false">IF(F170="sembuh",1,"")</f>
        <v/>
      </c>
      <c r="L170" s="398" t="n">
        <f aca="false">IF(F170="dalam perawatan",1,"")</f>
        <v>1</v>
      </c>
      <c r="M170" s="399" t="str">
        <f aca="false">IF(F170="?",1,"")</f>
        <v/>
      </c>
    </row>
    <row r="171" customFormat="false" ht="15.75" hidden="false" customHeight="false" outlineLevel="0" collapsed="false">
      <c r="A171" s="397" t="n">
        <v>169</v>
      </c>
      <c r="B171" s="134" t="s">
        <v>1134</v>
      </c>
      <c r="C171" s="44" t="n">
        <v>44</v>
      </c>
      <c r="D171" s="44" t="s">
        <v>1129</v>
      </c>
      <c r="E171" s="134" t="s">
        <v>1130</v>
      </c>
      <c r="F171" s="134" t="s">
        <v>1131</v>
      </c>
      <c r="G171" s="134"/>
      <c r="H171" s="134" t="str">
        <f aca="false">IF(C171="?","?",10*INT(C171/10)&amp;"-"&amp;(10*INT(C171/10)+9))</f>
        <v>40-49</v>
      </c>
      <c r="I171" s="134" t="str">
        <f aca="false">H171&amp;B171</f>
        <v>40-49Perempuan</v>
      </c>
      <c r="J171" s="398" t="str">
        <f aca="false">IF(F171="meninggal",1,"")</f>
        <v/>
      </c>
      <c r="K171" s="399" t="str">
        <f aca="false">IF(F171="sembuh",1,"")</f>
        <v/>
      </c>
      <c r="L171" s="398" t="n">
        <f aca="false">IF(F171="dalam perawatan",1,"")</f>
        <v>1</v>
      </c>
      <c r="M171" s="399" t="str">
        <f aca="false">IF(F171="?",1,"")</f>
        <v/>
      </c>
    </row>
    <row r="172" customFormat="false" ht="15.75" hidden="false" customHeight="false" outlineLevel="0" collapsed="false">
      <c r="A172" s="397" t="n">
        <v>170</v>
      </c>
      <c r="B172" s="134" t="s">
        <v>1145</v>
      </c>
      <c r="C172" s="44" t="n">
        <v>32</v>
      </c>
      <c r="D172" s="44" t="s">
        <v>1129</v>
      </c>
      <c r="E172" s="134" t="s">
        <v>1130</v>
      </c>
      <c r="F172" s="134" t="s">
        <v>1131</v>
      </c>
      <c r="G172" s="134"/>
      <c r="H172" s="134" t="str">
        <f aca="false">IF(C172="?","?",10*INT(C172/10)&amp;"-"&amp;(10*INT(C172/10)+9))</f>
        <v>30-39</v>
      </c>
      <c r="I172" s="134" t="str">
        <f aca="false">H172&amp;B172</f>
        <v>30-39Laki-Laki</v>
      </c>
      <c r="J172" s="398" t="str">
        <f aca="false">IF(F172="meninggal",1,"")</f>
        <v/>
      </c>
      <c r="K172" s="399" t="str">
        <f aca="false">IF(F172="sembuh",1,"")</f>
        <v/>
      </c>
      <c r="L172" s="398" t="n">
        <f aca="false">IF(F172="dalam perawatan",1,"")</f>
        <v>1</v>
      </c>
      <c r="M172" s="399" t="str">
        <f aca="false">IF(F172="?",1,"")</f>
        <v/>
      </c>
    </row>
    <row r="173" customFormat="false" ht="15.75" hidden="false" customHeight="false" outlineLevel="0" collapsed="false">
      <c r="A173" s="397" t="n">
        <v>171</v>
      </c>
      <c r="B173" s="134" t="s">
        <v>1145</v>
      </c>
      <c r="C173" s="44" t="n">
        <v>67</v>
      </c>
      <c r="D173" s="44" t="s">
        <v>1129</v>
      </c>
      <c r="E173" s="134" t="s">
        <v>1130</v>
      </c>
      <c r="F173" s="134" t="s">
        <v>1131</v>
      </c>
      <c r="G173" s="134"/>
      <c r="H173" s="134" t="str">
        <f aca="false">IF(C173="?","?",10*INT(C173/10)&amp;"-"&amp;(10*INT(C173/10)+9))</f>
        <v>60-69</v>
      </c>
      <c r="I173" s="134" t="str">
        <f aca="false">H173&amp;B173</f>
        <v>60-69Laki-Laki</v>
      </c>
      <c r="J173" s="398" t="str">
        <f aca="false">IF(F173="meninggal",1,"")</f>
        <v/>
      </c>
      <c r="K173" s="399" t="str">
        <f aca="false">IF(F173="sembuh",1,"")</f>
        <v/>
      </c>
      <c r="L173" s="398" t="n">
        <f aca="false">IF(F173="dalam perawatan",1,"")</f>
        <v>1</v>
      </c>
      <c r="M173" s="399" t="str">
        <f aca="false">IF(F173="?",1,"")</f>
        <v/>
      </c>
    </row>
    <row r="174" customFormat="false" ht="15.75" hidden="false" customHeight="false" outlineLevel="0" collapsed="false">
      <c r="A174" s="397" t="n">
        <v>172</v>
      </c>
      <c r="B174" s="134" t="s">
        <v>1134</v>
      </c>
      <c r="C174" s="44" t="n">
        <v>36</v>
      </c>
      <c r="D174" s="44" t="s">
        <v>1129</v>
      </c>
      <c r="E174" s="134" t="s">
        <v>1137</v>
      </c>
      <c r="F174" s="134" t="s">
        <v>1131</v>
      </c>
      <c r="G174" s="134"/>
      <c r="H174" s="134" t="str">
        <f aca="false">IF(C174="?","?",10*INT(C174/10)&amp;"-"&amp;(10*INT(C174/10)+9))</f>
        <v>30-39</v>
      </c>
      <c r="I174" s="134" t="str">
        <f aca="false">H174&amp;B174</f>
        <v>30-39Perempuan</v>
      </c>
      <c r="J174" s="398" t="str">
        <f aca="false">IF(F174="meninggal",1,"")</f>
        <v/>
      </c>
      <c r="K174" s="399" t="str">
        <f aca="false">IF(F174="sembuh",1,"")</f>
        <v/>
      </c>
      <c r="L174" s="398" t="n">
        <f aca="false">IF(F174="dalam perawatan",1,"")</f>
        <v>1</v>
      </c>
      <c r="M174" s="399" t="str">
        <f aca="false">IF(F174="?",1,"")</f>
        <v/>
      </c>
    </row>
    <row r="175" customFormat="false" ht="15.75" hidden="false" customHeight="false" outlineLevel="0" collapsed="false">
      <c r="A175" s="397" t="n">
        <v>173</v>
      </c>
      <c r="B175" s="134" t="s">
        <v>1134</v>
      </c>
      <c r="C175" s="44" t="n">
        <v>28</v>
      </c>
      <c r="D175" s="44" t="s">
        <v>1129</v>
      </c>
      <c r="E175" s="134" t="s">
        <v>1137</v>
      </c>
      <c r="F175" s="134" t="s">
        <v>1131</v>
      </c>
      <c r="G175" s="134"/>
      <c r="H175" s="134" t="str">
        <f aca="false">IF(C175="?","?",10*INT(C175/10)&amp;"-"&amp;(10*INT(C175/10)+9))</f>
        <v>20-29</v>
      </c>
      <c r="I175" s="134" t="str">
        <f aca="false">H175&amp;B175</f>
        <v>20-29Perempuan</v>
      </c>
      <c r="J175" s="398" t="str">
        <f aca="false">IF(F175="meninggal",1,"")</f>
        <v/>
      </c>
      <c r="K175" s="399" t="str">
        <f aca="false">IF(F175="sembuh",1,"")</f>
        <v/>
      </c>
      <c r="L175" s="398" t="n">
        <f aca="false">IF(F175="dalam perawatan",1,"")</f>
        <v>1</v>
      </c>
      <c r="M175" s="399" t="str">
        <f aca="false">IF(F175="?",1,"")</f>
        <v/>
      </c>
    </row>
    <row r="176" customFormat="false" ht="15.75" hidden="false" customHeight="false" outlineLevel="0" collapsed="false">
      <c r="A176" s="397" t="n">
        <v>174</v>
      </c>
      <c r="B176" s="134" t="s">
        <v>1134</v>
      </c>
      <c r="C176" s="44" t="n">
        <v>20</v>
      </c>
      <c r="D176" s="44" t="s">
        <v>1129</v>
      </c>
      <c r="E176" s="134" t="s">
        <v>1137</v>
      </c>
      <c r="F176" s="134" t="s">
        <v>1131</v>
      </c>
      <c r="G176" s="134"/>
      <c r="H176" s="134" t="str">
        <f aca="false">IF(C176="?","?",10*INT(C176/10)&amp;"-"&amp;(10*INT(C176/10)+9))</f>
        <v>20-29</v>
      </c>
      <c r="I176" s="134" t="str">
        <f aca="false">H176&amp;B176</f>
        <v>20-29Perempuan</v>
      </c>
      <c r="J176" s="398" t="str">
        <f aca="false">IF(F176="meninggal",1,"")</f>
        <v/>
      </c>
      <c r="K176" s="399" t="str">
        <f aca="false">IF(F176="sembuh",1,"")</f>
        <v/>
      </c>
      <c r="L176" s="398" t="n">
        <f aca="false">IF(F176="dalam perawatan",1,"")</f>
        <v>1</v>
      </c>
      <c r="M176" s="399" t="str">
        <f aca="false">IF(F176="?",1,"")</f>
        <v/>
      </c>
    </row>
    <row r="177" customFormat="false" ht="15.75" hidden="false" customHeight="false" outlineLevel="0" collapsed="false">
      <c r="A177" s="397" t="n">
        <v>175</v>
      </c>
      <c r="B177" s="134" t="s">
        <v>1134</v>
      </c>
      <c r="C177" s="44" t="n">
        <v>26</v>
      </c>
      <c r="D177" s="44" t="s">
        <v>1129</v>
      </c>
      <c r="E177" s="134" t="s">
        <v>1137</v>
      </c>
      <c r="F177" s="134" t="s">
        <v>1131</v>
      </c>
      <c r="G177" s="134"/>
      <c r="H177" s="134" t="str">
        <f aca="false">IF(C177="?","?",10*INT(C177/10)&amp;"-"&amp;(10*INT(C177/10)+9))</f>
        <v>20-29</v>
      </c>
      <c r="I177" s="134" t="str">
        <f aca="false">H177&amp;B177</f>
        <v>20-29Perempuan</v>
      </c>
      <c r="J177" s="398" t="str">
        <f aca="false">IF(F177="meninggal",1,"")</f>
        <v/>
      </c>
      <c r="K177" s="399" t="str">
        <f aca="false">IF(F177="sembuh",1,"")</f>
        <v/>
      </c>
      <c r="L177" s="398" t="n">
        <f aca="false">IF(F177="dalam perawatan",1,"")</f>
        <v>1</v>
      </c>
      <c r="M177" s="399" t="str">
        <f aca="false">IF(F177="?",1,"")</f>
        <v/>
      </c>
    </row>
    <row r="178" customFormat="false" ht="15.75" hidden="false" customHeight="false" outlineLevel="0" collapsed="false">
      <c r="A178" s="397" t="n">
        <v>176</v>
      </c>
      <c r="B178" s="134" t="s">
        <v>1145</v>
      </c>
      <c r="C178" s="44" t="n">
        <v>56</v>
      </c>
      <c r="D178" s="44" t="s">
        <v>1129</v>
      </c>
      <c r="E178" s="134" t="s">
        <v>1140</v>
      </c>
      <c r="F178" s="134" t="s">
        <v>1131</v>
      </c>
      <c r="G178" s="134"/>
      <c r="H178" s="134" t="str">
        <f aca="false">IF(C178="?","?",10*INT(C178/10)&amp;"-"&amp;(10*INT(C178/10)+9))</f>
        <v>50-59</v>
      </c>
      <c r="I178" s="134" t="str">
        <f aca="false">H178&amp;B178</f>
        <v>50-59Laki-Laki</v>
      </c>
      <c r="J178" s="398" t="str">
        <f aca="false">IF(F178="meninggal",1,"")</f>
        <v/>
      </c>
      <c r="K178" s="399" t="str">
        <f aca="false">IF(F178="sembuh",1,"")</f>
        <v/>
      </c>
      <c r="L178" s="398" t="n">
        <f aca="false">IF(F178="dalam perawatan",1,"")</f>
        <v>1</v>
      </c>
      <c r="M178" s="399" t="str">
        <f aca="false">IF(F178="?",1,"")</f>
        <v/>
      </c>
    </row>
    <row r="179" customFormat="false" ht="15.75" hidden="false" customHeight="false" outlineLevel="0" collapsed="false">
      <c r="A179" s="397" t="n">
        <v>177</v>
      </c>
      <c r="B179" s="134" t="s">
        <v>1134</v>
      </c>
      <c r="C179" s="44" t="n">
        <v>43</v>
      </c>
      <c r="D179" s="44" t="s">
        <v>1129</v>
      </c>
      <c r="E179" s="134" t="s">
        <v>1140</v>
      </c>
      <c r="F179" s="134" t="s">
        <v>1131</v>
      </c>
      <c r="G179" s="134"/>
      <c r="H179" s="134" t="str">
        <f aca="false">IF(C179="?","?",10*INT(C179/10)&amp;"-"&amp;(10*INT(C179/10)+9))</f>
        <v>40-49</v>
      </c>
      <c r="I179" s="134" t="str">
        <f aca="false">H179&amp;B179</f>
        <v>40-49Perempuan</v>
      </c>
      <c r="J179" s="398" t="str">
        <f aca="false">IF(F179="meninggal",1,"")</f>
        <v/>
      </c>
      <c r="K179" s="399" t="str">
        <f aca="false">IF(F179="sembuh",1,"")</f>
        <v/>
      </c>
      <c r="L179" s="398" t="n">
        <f aca="false">IF(F179="dalam perawatan",1,"")</f>
        <v>1</v>
      </c>
      <c r="M179" s="399" t="str">
        <f aca="false">IF(F179="?",1,"")</f>
        <v/>
      </c>
    </row>
    <row r="180" customFormat="false" ht="15.75" hidden="false" customHeight="false" outlineLevel="0" collapsed="false">
      <c r="A180" s="397" t="n">
        <v>178</v>
      </c>
      <c r="B180" s="134" t="s">
        <v>1145</v>
      </c>
      <c r="C180" s="44" t="n">
        <v>49</v>
      </c>
      <c r="D180" s="44" t="s">
        <v>1129</v>
      </c>
      <c r="E180" s="134" t="s">
        <v>1140</v>
      </c>
      <c r="F180" s="134" t="s">
        <v>1131</v>
      </c>
      <c r="G180" s="134"/>
      <c r="H180" s="134" t="str">
        <f aca="false">IF(C180="?","?",10*INT(C180/10)&amp;"-"&amp;(10*INT(C180/10)+9))</f>
        <v>40-49</v>
      </c>
      <c r="I180" s="134" t="str">
        <f aca="false">H180&amp;B180</f>
        <v>40-49Laki-Laki</v>
      </c>
      <c r="J180" s="398" t="str">
        <f aca="false">IF(F180="meninggal",1,"")</f>
        <v/>
      </c>
      <c r="K180" s="399" t="str">
        <f aca="false">IF(F180="sembuh",1,"")</f>
        <v/>
      </c>
      <c r="L180" s="398" t="n">
        <f aca="false">IF(F180="dalam perawatan",1,"")</f>
        <v>1</v>
      </c>
      <c r="M180" s="399" t="str">
        <f aca="false">IF(F180="?",1,"")</f>
        <v/>
      </c>
    </row>
    <row r="181" customFormat="false" ht="15.75" hidden="false" customHeight="false" outlineLevel="0" collapsed="false">
      <c r="A181" s="397" t="n">
        <v>179</v>
      </c>
      <c r="B181" s="134" t="s">
        <v>1145</v>
      </c>
      <c r="C181" s="44" t="n">
        <v>48</v>
      </c>
      <c r="D181" s="44" t="s">
        <v>1129</v>
      </c>
      <c r="E181" s="134" t="s">
        <v>1140</v>
      </c>
      <c r="F181" s="134" t="s">
        <v>1131</v>
      </c>
      <c r="G181" s="134"/>
      <c r="H181" s="134" t="str">
        <f aca="false">IF(C181="?","?",10*INT(C181/10)&amp;"-"&amp;(10*INT(C181/10)+9))</f>
        <v>40-49</v>
      </c>
      <c r="I181" s="134" t="str">
        <f aca="false">H181&amp;B181</f>
        <v>40-49Laki-Laki</v>
      </c>
      <c r="J181" s="398" t="str">
        <f aca="false">IF(F181="meninggal",1,"")</f>
        <v/>
      </c>
      <c r="K181" s="399" t="str">
        <f aca="false">IF(F181="sembuh",1,"")</f>
        <v/>
      </c>
      <c r="L181" s="398" t="n">
        <f aca="false">IF(F181="dalam perawatan",1,"")</f>
        <v>1</v>
      </c>
      <c r="M181" s="399" t="str">
        <f aca="false">IF(F181="?",1,"")</f>
        <v/>
      </c>
    </row>
    <row r="182" customFormat="false" ht="15.75" hidden="false" customHeight="false" outlineLevel="0" collapsed="false">
      <c r="A182" s="397" t="n">
        <v>180</v>
      </c>
      <c r="B182" s="134" t="s">
        <v>1134</v>
      </c>
      <c r="C182" s="44" t="n">
        <v>25</v>
      </c>
      <c r="D182" s="44" t="s">
        <v>1129</v>
      </c>
      <c r="E182" s="134" t="s">
        <v>1130</v>
      </c>
      <c r="F182" s="134" t="s">
        <v>1131</v>
      </c>
      <c r="G182" s="134"/>
      <c r="H182" s="134" t="str">
        <f aca="false">IF(C182="?","?",10*INT(C182/10)&amp;"-"&amp;(10*INT(C182/10)+9))</f>
        <v>20-29</v>
      </c>
      <c r="I182" s="134" t="str">
        <f aca="false">H182&amp;B182</f>
        <v>20-29Perempuan</v>
      </c>
      <c r="J182" s="398" t="str">
        <f aca="false">IF(F182="meninggal",1,"")</f>
        <v/>
      </c>
      <c r="K182" s="399" t="str">
        <f aca="false">IF(F182="sembuh",1,"")</f>
        <v/>
      </c>
      <c r="L182" s="398" t="n">
        <f aca="false">IF(F182="dalam perawatan",1,"")</f>
        <v>1</v>
      </c>
      <c r="M182" s="399" t="str">
        <f aca="false">IF(F182="?",1,"")</f>
        <v/>
      </c>
    </row>
    <row r="183" customFormat="false" ht="15.75" hidden="false" customHeight="false" outlineLevel="0" collapsed="false">
      <c r="A183" s="397" t="n">
        <v>181</v>
      </c>
      <c r="B183" s="134" t="s">
        <v>1134</v>
      </c>
      <c r="C183" s="44" t="n">
        <v>22</v>
      </c>
      <c r="D183" s="44" t="s">
        <v>1129</v>
      </c>
      <c r="E183" s="134" t="s">
        <v>1130</v>
      </c>
      <c r="F183" s="134" t="s">
        <v>1131</v>
      </c>
      <c r="G183" s="134"/>
      <c r="H183" s="134" t="str">
        <f aca="false">IF(C183="?","?",10*INT(C183/10)&amp;"-"&amp;(10*INT(C183/10)+9))</f>
        <v>20-29</v>
      </c>
      <c r="I183" s="134" t="str">
        <f aca="false">H183&amp;B183</f>
        <v>20-29Perempuan</v>
      </c>
      <c r="J183" s="398" t="str">
        <f aca="false">IF(F183="meninggal",1,"")</f>
        <v/>
      </c>
      <c r="K183" s="399" t="str">
        <f aca="false">IF(F183="sembuh",1,"")</f>
        <v/>
      </c>
      <c r="L183" s="398" t="n">
        <f aca="false">IF(F183="dalam perawatan",1,"")</f>
        <v>1</v>
      </c>
      <c r="M183" s="399" t="str">
        <f aca="false">IF(F183="?",1,"")</f>
        <v/>
      </c>
    </row>
    <row r="184" customFormat="false" ht="15.75" hidden="false" customHeight="false" outlineLevel="0" collapsed="false">
      <c r="A184" s="397" t="n">
        <v>182</v>
      </c>
      <c r="B184" s="134" t="s">
        <v>1134</v>
      </c>
      <c r="C184" s="44" t="n">
        <v>47</v>
      </c>
      <c r="D184" s="44" t="s">
        <v>1129</v>
      </c>
      <c r="E184" s="134" t="s">
        <v>1130</v>
      </c>
      <c r="F184" s="134" t="s">
        <v>1131</v>
      </c>
      <c r="G184" s="134"/>
      <c r="H184" s="134" t="str">
        <f aca="false">IF(C184="?","?",10*INT(C184/10)&amp;"-"&amp;(10*INT(C184/10)+9))</f>
        <v>40-49</v>
      </c>
      <c r="I184" s="134" t="str">
        <f aca="false">H184&amp;B184</f>
        <v>40-49Perempuan</v>
      </c>
      <c r="J184" s="398" t="str">
        <f aca="false">IF(F184="meninggal",1,"")</f>
        <v/>
      </c>
      <c r="K184" s="399" t="str">
        <f aca="false">IF(F184="sembuh",1,"")</f>
        <v/>
      </c>
      <c r="L184" s="398" t="n">
        <f aca="false">IF(F184="dalam perawatan",1,"")</f>
        <v>1</v>
      </c>
      <c r="M184" s="399" t="str">
        <f aca="false">IF(F184="?",1,"")</f>
        <v/>
      </c>
    </row>
    <row r="185" customFormat="false" ht="15.75" hidden="false" customHeight="false" outlineLevel="0" collapsed="false">
      <c r="A185" s="397" t="n">
        <v>183</v>
      </c>
      <c r="B185" s="134" t="s">
        <v>1145</v>
      </c>
      <c r="C185" s="44" t="n">
        <v>28</v>
      </c>
      <c r="D185" s="44" t="s">
        <v>1129</v>
      </c>
      <c r="E185" s="134" t="s">
        <v>1130</v>
      </c>
      <c r="F185" s="134" t="s">
        <v>1131</v>
      </c>
      <c r="G185" s="134"/>
      <c r="H185" s="134" t="str">
        <f aca="false">IF(C185="?","?",10*INT(C185/10)&amp;"-"&amp;(10*INT(C185/10)+9))</f>
        <v>20-29</v>
      </c>
      <c r="I185" s="134" t="str">
        <f aca="false">H185&amp;B185</f>
        <v>20-29Laki-Laki</v>
      </c>
      <c r="J185" s="398" t="str">
        <f aca="false">IF(F185="meninggal",1,"")</f>
        <v/>
      </c>
      <c r="K185" s="399" t="str">
        <f aca="false">IF(F185="sembuh",1,"")</f>
        <v/>
      </c>
      <c r="L185" s="398" t="n">
        <f aca="false">IF(F185="dalam perawatan",1,"")</f>
        <v>1</v>
      </c>
      <c r="M185" s="399" t="str">
        <f aca="false">IF(F185="?",1,"")</f>
        <v/>
      </c>
    </row>
    <row r="186" customFormat="false" ht="15.75" hidden="false" customHeight="false" outlineLevel="0" collapsed="false">
      <c r="A186" s="397" t="n">
        <v>184</v>
      </c>
      <c r="B186" s="134" t="s">
        <v>1134</v>
      </c>
      <c r="C186" s="44" t="n">
        <v>63</v>
      </c>
      <c r="D186" s="44" t="s">
        <v>1129</v>
      </c>
      <c r="E186" s="134" t="s">
        <v>1130</v>
      </c>
      <c r="F186" s="134" t="s">
        <v>1131</v>
      </c>
      <c r="G186" s="134"/>
      <c r="H186" s="134" t="str">
        <f aca="false">IF(C186="?","?",10*INT(C186/10)&amp;"-"&amp;(10*INT(C186/10)+9))</f>
        <v>60-69</v>
      </c>
      <c r="I186" s="134" t="str">
        <f aca="false">H186&amp;B186</f>
        <v>60-69Perempuan</v>
      </c>
      <c r="J186" s="398" t="str">
        <f aca="false">IF(F186="meninggal",1,"")</f>
        <v/>
      </c>
      <c r="K186" s="399" t="str">
        <f aca="false">IF(F186="sembuh",1,"")</f>
        <v/>
      </c>
      <c r="L186" s="398" t="n">
        <f aca="false">IF(F186="dalam perawatan",1,"")</f>
        <v>1</v>
      </c>
      <c r="M186" s="399" t="str">
        <f aca="false">IF(F186="?",1,"")</f>
        <v/>
      </c>
    </row>
    <row r="187" customFormat="false" ht="15.75" hidden="false" customHeight="false" outlineLevel="0" collapsed="false">
      <c r="A187" s="397" t="n">
        <v>185</v>
      </c>
      <c r="B187" s="134" t="s">
        <v>1134</v>
      </c>
      <c r="C187" s="44" t="n">
        <v>60</v>
      </c>
      <c r="D187" s="44" t="s">
        <v>1129</v>
      </c>
      <c r="E187" s="134" t="s">
        <v>1130</v>
      </c>
      <c r="F187" s="134" t="s">
        <v>1131</v>
      </c>
      <c r="G187" s="134"/>
      <c r="H187" s="134" t="str">
        <f aca="false">IF(C187="?","?",10*INT(C187/10)&amp;"-"&amp;(10*INT(C187/10)+9))</f>
        <v>60-69</v>
      </c>
      <c r="I187" s="134" t="str">
        <f aca="false">H187&amp;B187</f>
        <v>60-69Perempuan</v>
      </c>
      <c r="J187" s="398" t="str">
        <f aca="false">IF(F187="meninggal",1,"")</f>
        <v/>
      </c>
      <c r="K187" s="399" t="str">
        <f aca="false">IF(F187="sembuh",1,"")</f>
        <v/>
      </c>
      <c r="L187" s="398" t="n">
        <f aca="false">IF(F187="dalam perawatan",1,"")</f>
        <v>1</v>
      </c>
      <c r="M187" s="399" t="str">
        <f aca="false">IF(F187="?",1,"")</f>
        <v/>
      </c>
    </row>
    <row r="188" customFormat="false" ht="15.75" hidden="false" customHeight="false" outlineLevel="0" collapsed="false">
      <c r="A188" s="397" t="n">
        <v>186</v>
      </c>
      <c r="B188" s="134" t="s">
        <v>1145</v>
      </c>
      <c r="C188" s="44" t="n">
        <v>60</v>
      </c>
      <c r="D188" s="44" t="s">
        <v>1129</v>
      </c>
      <c r="E188" s="134" t="s">
        <v>1130</v>
      </c>
      <c r="F188" s="134" t="s">
        <v>1131</v>
      </c>
      <c r="G188" s="134"/>
      <c r="H188" s="134" t="str">
        <f aca="false">IF(C188="?","?",10*INT(C188/10)&amp;"-"&amp;(10*INT(C188/10)+9))</f>
        <v>60-69</v>
      </c>
      <c r="I188" s="134" t="str">
        <f aca="false">H188&amp;B188</f>
        <v>60-69Laki-Laki</v>
      </c>
      <c r="J188" s="398" t="str">
        <f aca="false">IF(F188="meninggal",1,"")</f>
        <v/>
      </c>
      <c r="K188" s="399" t="str">
        <f aca="false">IF(F188="sembuh",1,"")</f>
        <v/>
      </c>
      <c r="L188" s="398" t="n">
        <f aca="false">IF(F188="dalam perawatan",1,"")</f>
        <v>1</v>
      </c>
      <c r="M188" s="399" t="str">
        <f aca="false">IF(F188="?",1,"")</f>
        <v/>
      </c>
    </row>
    <row r="189" customFormat="false" ht="15.75" hidden="false" customHeight="false" outlineLevel="0" collapsed="false">
      <c r="A189" s="397" t="n">
        <v>187</v>
      </c>
      <c r="B189" s="134" t="s">
        <v>1145</v>
      </c>
      <c r="C189" s="44" t="n">
        <v>71</v>
      </c>
      <c r="D189" s="44" t="s">
        <v>1129</v>
      </c>
      <c r="E189" s="134" t="s">
        <v>1130</v>
      </c>
      <c r="F189" s="134" t="s">
        <v>1131</v>
      </c>
      <c r="G189" s="134"/>
      <c r="H189" s="134" t="str">
        <f aca="false">IF(C189="?","?",10*INT(C189/10)&amp;"-"&amp;(10*INT(C189/10)+9))</f>
        <v>70-79</v>
      </c>
      <c r="I189" s="134" t="str">
        <f aca="false">H189&amp;B189</f>
        <v>70-79Laki-Laki</v>
      </c>
      <c r="J189" s="398" t="str">
        <f aca="false">IF(F189="meninggal",1,"")</f>
        <v/>
      </c>
      <c r="K189" s="399" t="str">
        <f aca="false">IF(F189="sembuh",1,"")</f>
        <v/>
      </c>
      <c r="L189" s="398" t="n">
        <f aca="false">IF(F189="dalam perawatan",1,"")</f>
        <v>1</v>
      </c>
      <c r="M189" s="399" t="str">
        <f aca="false">IF(F189="?",1,"")</f>
        <v/>
      </c>
    </row>
    <row r="190" customFormat="false" ht="15.75" hidden="false" customHeight="false" outlineLevel="0" collapsed="false">
      <c r="A190" s="397" t="n">
        <v>188</v>
      </c>
      <c r="B190" s="134" t="s">
        <v>1134</v>
      </c>
      <c r="C190" s="44" t="n">
        <v>50</v>
      </c>
      <c r="D190" s="44" t="s">
        <v>1129</v>
      </c>
      <c r="E190" s="134" t="s">
        <v>1130</v>
      </c>
      <c r="F190" s="134" t="s">
        <v>1131</v>
      </c>
      <c r="G190" s="134"/>
      <c r="H190" s="134" t="str">
        <f aca="false">IF(C190="?","?",10*INT(C190/10)&amp;"-"&amp;(10*INT(C190/10)+9))</f>
        <v>50-59</v>
      </c>
      <c r="I190" s="134" t="str">
        <f aca="false">H190&amp;B190</f>
        <v>50-59Perempuan</v>
      </c>
      <c r="J190" s="398" t="str">
        <f aca="false">IF(F190="meninggal",1,"")</f>
        <v/>
      </c>
      <c r="K190" s="399" t="str">
        <f aca="false">IF(F190="sembuh",1,"")</f>
        <v/>
      </c>
      <c r="L190" s="398" t="n">
        <f aca="false">IF(F190="dalam perawatan",1,"")</f>
        <v>1</v>
      </c>
      <c r="M190" s="399" t="str">
        <f aca="false">IF(F190="?",1,"")</f>
        <v/>
      </c>
    </row>
    <row r="191" customFormat="false" ht="15.75" hidden="false" customHeight="false" outlineLevel="0" collapsed="false">
      <c r="A191" s="397" t="n">
        <v>189</v>
      </c>
      <c r="B191" s="134" t="s">
        <v>1145</v>
      </c>
      <c r="C191" s="44" t="n">
        <v>39</v>
      </c>
      <c r="D191" s="44" t="s">
        <v>1129</v>
      </c>
      <c r="E191" s="134" t="s">
        <v>1130</v>
      </c>
      <c r="F191" s="134" t="s">
        <v>1131</v>
      </c>
      <c r="G191" s="134"/>
      <c r="H191" s="134" t="str">
        <f aca="false">IF(C191="?","?",10*INT(C191/10)&amp;"-"&amp;(10*INT(C191/10)+9))</f>
        <v>30-39</v>
      </c>
      <c r="I191" s="134" t="str">
        <f aca="false">H191&amp;B191</f>
        <v>30-39Laki-Laki</v>
      </c>
      <c r="J191" s="398" t="str">
        <f aca="false">IF(F191="meninggal",1,"")</f>
        <v/>
      </c>
      <c r="K191" s="399" t="str">
        <f aca="false">IF(F191="sembuh",1,"")</f>
        <v/>
      </c>
      <c r="L191" s="398" t="n">
        <f aca="false">IF(F191="dalam perawatan",1,"")</f>
        <v>1</v>
      </c>
      <c r="M191" s="399" t="str">
        <f aca="false">IF(F191="?",1,"")</f>
        <v/>
      </c>
    </row>
    <row r="192" customFormat="false" ht="15.75" hidden="false" customHeight="false" outlineLevel="0" collapsed="false">
      <c r="A192" s="397" t="n">
        <v>190</v>
      </c>
      <c r="B192" s="134" t="s">
        <v>1145</v>
      </c>
      <c r="C192" s="44" t="n">
        <v>66</v>
      </c>
      <c r="D192" s="44" t="s">
        <v>1129</v>
      </c>
      <c r="E192" s="134" t="s">
        <v>1130</v>
      </c>
      <c r="F192" s="134" t="s">
        <v>1131</v>
      </c>
      <c r="G192" s="134"/>
      <c r="H192" s="134" t="str">
        <f aca="false">IF(C192="?","?",10*INT(C192/10)&amp;"-"&amp;(10*INT(C192/10)+9))</f>
        <v>60-69</v>
      </c>
      <c r="I192" s="134" t="str">
        <f aca="false">H192&amp;B192</f>
        <v>60-69Laki-Laki</v>
      </c>
      <c r="J192" s="398" t="str">
        <f aca="false">IF(F192="meninggal",1,"")</f>
        <v/>
      </c>
      <c r="K192" s="399" t="str">
        <f aca="false">IF(F192="sembuh",1,"")</f>
        <v/>
      </c>
      <c r="L192" s="398" t="n">
        <f aca="false">IF(F192="dalam perawatan",1,"")</f>
        <v>1</v>
      </c>
      <c r="M192" s="399" t="str">
        <f aca="false">IF(F192="?",1,"")</f>
        <v/>
      </c>
    </row>
    <row r="193" customFormat="false" ht="15.75" hidden="false" customHeight="false" outlineLevel="0" collapsed="false">
      <c r="A193" s="397" t="n">
        <v>191</v>
      </c>
      <c r="B193" s="134" t="s">
        <v>1134</v>
      </c>
      <c r="C193" s="44" t="n">
        <v>57</v>
      </c>
      <c r="D193" s="44" t="s">
        <v>1129</v>
      </c>
      <c r="E193" s="134" t="s">
        <v>1130</v>
      </c>
      <c r="F193" s="134" t="s">
        <v>1131</v>
      </c>
      <c r="G193" s="134"/>
      <c r="H193" s="134" t="str">
        <f aca="false">IF(C193="?","?",10*INT(C193/10)&amp;"-"&amp;(10*INT(C193/10)+9))</f>
        <v>50-59</v>
      </c>
      <c r="I193" s="134" t="str">
        <f aca="false">H193&amp;B193</f>
        <v>50-59Perempuan</v>
      </c>
      <c r="J193" s="398" t="str">
        <f aca="false">IF(F193="meninggal",1,"")</f>
        <v/>
      </c>
      <c r="K193" s="399" t="str">
        <f aca="false">IF(F193="sembuh",1,"")</f>
        <v/>
      </c>
      <c r="L193" s="398" t="n">
        <f aca="false">IF(F193="dalam perawatan",1,"")</f>
        <v>1</v>
      </c>
      <c r="M193" s="399" t="str">
        <f aca="false">IF(F193="?",1,"")</f>
        <v/>
      </c>
    </row>
    <row r="194" customFormat="false" ht="15.75" hidden="false" customHeight="false" outlineLevel="0" collapsed="false">
      <c r="A194" s="397" t="n">
        <v>192</v>
      </c>
      <c r="B194" s="134" t="s">
        <v>1145</v>
      </c>
      <c r="C194" s="44" t="n">
        <v>17</v>
      </c>
      <c r="D194" s="44" t="s">
        <v>1129</v>
      </c>
      <c r="E194" s="134" t="s">
        <v>1130</v>
      </c>
      <c r="F194" s="134" t="s">
        <v>1131</v>
      </c>
      <c r="G194" s="134"/>
      <c r="H194" s="134" t="str">
        <f aca="false">IF(C194="?","?",10*INT(C194/10)&amp;"-"&amp;(10*INT(C194/10)+9))</f>
        <v>10-19</v>
      </c>
      <c r="I194" s="134" t="str">
        <f aca="false">H194&amp;B194</f>
        <v>10-19Laki-Laki</v>
      </c>
      <c r="J194" s="398" t="str">
        <f aca="false">IF(F194="meninggal",1,"")</f>
        <v/>
      </c>
      <c r="K194" s="399" t="str">
        <f aca="false">IF(F194="sembuh",1,"")</f>
        <v/>
      </c>
      <c r="L194" s="398" t="n">
        <f aca="false">IF(F194="dalam perawatan",1,"")</f>
        <v>1</v>
      </c>
      <c r="M194" s="399" t="str">
        <f aca="false">IF(F194="?",1,"")</f>
        <v/>
      </c>
    </row>
    <row r="195" customFormat="false" ht="15.75" hidden="false" customHeight="false" outlineLevel="0" collapsed="false">
      <c r="A195" s="397" t="n">
        <v>193</v>
      </c>
      <c r="B195" s="134" t="s">
        <v>1145</v>
      </c>
      <c r="C195" s="44" t="n">
        <v>63</v>
      </c>
      <c r="D195" s="44" t="s">
        <v>1129</v>
      </c>
      <c r="E195" s="134" t="s">
        <v>1198</v>
      </c>
      <c r="F195" s="134" t="s">
        <v>1131</v>
      </c>
      <c r="G195" s="134"/>
      <c r="H195" s="134" t="str">
        <f aca="false">IF(C195="?","?",10*INT(C195/10)&amp;"-"&amp;(10*INT(C195/10)+9))</f>
        <v>60-69</v>
      </c>
      <c r="I195" s="134" t="str">
        <f aca="false">H195&amp;B195</f>
        <v>60-69Laki-Laki</v>
      </c>
      <c r="J195" s="398" t="str">
        <f aca="false">IF(F195="meninggal",1,"")</f>
        <v/>
      </c>
      <c r="K195" s="399" t="str">
        <f aca="false">IF(F195="sembuh",1,"")</f>
        <v/>
      </c>
      <c r="L195" s="398" t="n">
        <f aca="false">IF(F195="dalam perawatan",1,"")</f>
        <v>1</v>
      </c>
      <c r="M195" s="399" t="str">
        <f aca="false">IF(F195="?",1,"")</f>
        <v/>
      </c>
    </row>
    <row r="196" customFormat="false" ht="15.75" hidden="false" customHeight="false" outlineLevel="0" collapsed="false">
      <c r="A196" s="397" t="n">
        <v>194</v>
      </c>
      <c r="B196" s="134" t="s">
        <v>1145</v>
      </c>
      <c r="C196" s="44" t="n">
        <v>62</v>
      </c>
      <c r="D196" s="44" t="s">
        <v>1129</v>
      </c>
      <c r="E196" s="134" t="s">
        <v>1199</v>
      </c>
      <c r="F196" s="134" t="s">
        <v>1131</v>
      </c>
      <c r="G196" s="134"/>
      <c r="H196" s="134" t="str">
        <f aca="false">IF(C196="?","?",10*INT(C196/10)&amp;"-"&amp;(10*INT(C196/10)+9))</f>
        <v>60-69</v>
      </c>
      <c r="I196" s="134" t="str">
        <f aca="false">H196&amp;B196</f>
        <v>60-69Laki-Laki</v>
      </c>
      <c r="J196" s="398" t="str">
        <f aca="false">IF(F196="meninggal",1,"")</f>
        <v/>
      </c>
      <c r="K196" s="399" t="str">
        <f aca="false">IF(F196="sembuh",1,"")</f>
        <v/>
      </c>
      <c r="L196" s="398" t="n">
        <f aca="false">IF(F196="dalam perawatan",1,"")</f>
        <v>1</v>
      </c>
      <c r="M196" s="399" t="str">
        <f aca="false">IF(F196="?",1,"")</f>
        <v/>
      </c>
    </row>
    <row r="197" customFormat="false" ht="15.75" hidden="false" customHeight="false" outlineLevel="0" collapsed="false">
      <c r="A197" s="397" t="n">
        <v>195</v>
      </c>
      <c r="B197" s="134" t="s">
        <v>1134</v>
      </c>
      <c r="C197" s="44" t="n">
        <v>37</v>
      </c>
      <c r="D197" s="44" t="s">
        <v>1129</v>
      </c>
      <c r="E197" s="134" t="s">
        <v>1200</v>
      </c>
      <c r="F197" s="134" t="s">
        <v>1131</v>
      </c>
      <c r="G197" s="134"/>
      <c r="H197" s="134" t="str">
        <f aca="false">IF(C197="?","?",10*INT(C197/10)&amp;"-"&amp;(10*INT(C197/10)+9))</f>
        <v>30-39</v>
      </c>
      <c r="I197" s="134" t="str">
        <f aca="false">H197&amp;B197</f>
        <v>30-39Perempuan</v>
      </c>
      <c r="J197" s="398" t="str">
        <f aca="false">IF(F197="meninggal",1,"")</f>
        <v/>
      </c>
      <c r="K197" s="399" t="str">
        <f aca="false">IF(F197="sembuh",1,"")</f>
        <v/>
      </c>
      <c r="L197" s="398" t="n">
        <f aca="false">IF(F197="dalam perawatan",1,"")</f>
        <v>1</v>
      </c>
      <c r="M197" s="399" t="str">
        <f aca="false">IF(F197="?",1,"")</f>
        <v/>
      </c>
    </row>
    <row r="198" customFormat="false" ht="15.75" hidden="false" customHeight="false" outlineLevel="0" collapsed="false">
      <c r="A198" s="397" t="n">
        <v>196</v>
      </c>
      <c r="B198" s="134" t="s">
        <v>1134</v>
      </c>
      <c r="C198" s="44" t="n">
        <v>60</v>
      </c>
      <c r="D198" s="44" t="s">
        <v>1129</v>
      </c>
      <c r="E198" s="134" t="s">
        <v>1196</v>
      </c>
      <c r="F198" s="134" t="s">
        <v>1131</v>
      </c>
      <c r="G198" s="134"/>
      <c r="H198" s="134" t="str">
        <f aca="false">IF(C198="?","?",10*INT(C198/10)&amp;"-"&amp;(10*INT(C198/10)+9))</f>
        <v>60-69</v>
      </c>
      <c r="I198" s="134" t="str">
        <f aca="false">H198&amp;B198</f>
        <v>60-69Perempuan</v>
      </c>
      <c r="J198" s="398" t="str">
        <f aca="false">IF(F198="meninggal",1,"")</f>
        <v/>
      </c>
      <c r="K198" s="399" t="str">
        <f aca="false">IF(F198="sembuh",1,"")</f>
        <v/>
      </c>
      <c r="L198" s="398" t="n">
        <f aca="false">IF(F198="dalam perawatan",1,"")</f>
        <v>1</v>
      </c>
      <c r="M198" s="399" t="str">
        <f aca="false">IF(F198="?",1,"")</f>
        <v/>
      </c>
    </row>
    <row r="199" customFormat="false" ht="15.75" hidden="false" customHeight="false" outlineLevel="0" collapsed="false">
      <c r="A199" s="397" t="n">
        <v>197</v>
      </c>
      <c r="B199" s="134" t="s">
        <v>1145</v>
      </c>
      <c r="C199" s="44" t="n">
        <v>27</v>
      </c>
      <c r="D199" s="44" t="s">
        <v>1129</v>
      </c>
      <c r="E199" s="134" t="s">
        <v>1138</v>
      </c>
      <c r="F199" s="134" t="s">
        <v>1131</v>
      </c>
      <c r="G199" s="134"/>
      <c r="H199" s="134" t="str">
        <f aca="false">IF(C199="?","?",10*INT(C199/10)&amp;"-"&amp;(10*INT(C199/10)+9))</f>
        <v>20-29</v>
      </c>
      <c r="I199" s="134" t="str">
        <f aca="false">H199&amp;B199</f>
        <v>20-29Laki-Laki</v>
      </c>
      <c r="J199" s="398" t="str">
        <f aca="false">IF(F199="meninggal",1,"")</f>
        <v/>
      </c>
      <c r="K199" s="399" t="str">
        <f aca="false">IF(F199="sembuh",1,"")</f>
        <v/>
      </c>
      <c r="L199" s="398" t="n">
        <f aca="false">IF(F199="dalam perawatan",1,"")</f>
        <v>1</v>
      </c>
      <c r="M199" s="399" t="str">
        <f aca="false">IF(F199="?",1,"")</f>
        <v/>
      </c>
    </row>
    <row r="200" customFormat="false" ht="15.75" hidden="false" customHeight="false" outlineLevel="0" collapsed="false">
      <c r="A200" s="397" t="n">
        <v>198</v>
      </c>
      <c r="B200" s="134" t="s">
        <v>1145</v>
      </c>
      <c r="C200" s="44" t="n">
        <v>21</v>
      </c>
      <c r="D200" s="44" t="s">
        <v>1129</v>
      </c>
      <c r="E200" s="134" t="s">
        <v>1138</v>
      </c>
      <c r="F200" s="134" t="s">
        <v>1131</v>
      </c>
      <c r="G200" s="134"/>
      <c r="H200" s="134" t="str">
        <f aca="false">IF(C200="?","?",10*INT(C200/10)&amp;"-"&amp;(10*INT(C200/10)+9))</f>
        <v>20-29</v>
      </c>
      <c r="I200" s="134" t="str">
        <f aca="false">H200&amp;B200</f>
        <v>20-29Laki-Laki</v>
      </c>
      <c r="J200" s="398" t="str">
        <f aca="false">IF(F200="meninggal",1,"")</f>
        <v/>
      </c>
      <c r="K200" s="399" t="str">
        <f aca="false">IF(F200="sembuh",1,"")</f>
        <v/>
      </c>
      <c r="L200" s="398" t="n">
        <f aca="false">IF(F200="dalam perawatan",1,"")</f>
        <v>1</v>
      </c>
      <c r="M200" s="399" t="str">
        <f aca="false">IF(F200="?",1,"")</f>
        <v/>
      </c>
    </row>
    <row r="201" customFormat="false" ht="15.75" hidden="false" customHeight="false" outlineLevel="0" collapsed="false">
      <c r="A201" s="397" t="n">
        <v>199</v>
      </c>
      <c r="B201" s="134" t="s">
        <v>1134</v>
      </c>
      <c r="C201" s="44" t="n">
        <v>55</v>
      </c>
      <c r="D201" s="44" t="s">
        <v>1129</v>
      </c>
      <c r="E201" s="134" t="s">
        <v>1138</v>
      </c>
      <c r="F201" s="134" t="s">
        <v>1131</v>
      </c>
      <c r="G201" s="134"/>
      <c r="H201" s="134" t="str">
        <f aca="false">IF(C201="?","?",10*INT(C201/10)&amp;"-"&amp;(10*INT(C201/10)+9))</f>
        <v>50-59</v>
      </c>
      <c r="I201" s="134" t="str">
        <f aca="false">H201&amp;B201</f>
        <v>50-59Perempuan</v>
      </c>
      <c r="J201" s="398" t="str">
        <f aca="false">IF(F201="meninggal",1,"")</f>
        <v/>
      </c>
      <c r="K201" s="399" t="str">
        <f aca="false">IF(F201="sembuh",1,"")</f>
        <v/>
      </c>
      <c r="L201" s="398" t="n">
        <f aca="false">IF(F201="dalam perawatan",1,"")</f>
        <v>1</v>
      </c>
      <c r="M201" s="399" t="str">
        <f aca="false">IF(F201="?",1,"")</f>
        <v/>
      </c>
    </row>
    <row r="202" customFormat="false" ht="15.75" hidden="false" customHeight="false" outlineLevel="0" collapsed="false">
      <c r="A202" s="397" t="n">
        <v>200</v>
      </c>
      <c r="B202" s="134" t="s">
        <v>1145</v>
      </c>
      <c r="C202" s="44" t="n">
        <v>49</v>
      </c>
      <c r="D202" s="44" t="s">
        <v>1129</v>
      </c>
      <c r="E202" s="134" t="s">
        <v>1138</v>
      </c>
      <c r="F202" s="134" t="s">
        <v>1131</v>
      </c>
      <c r="G202" s="134"/>
      <c r="H202" s="134" t="str">
        <f aca="false">IF(C202="?","?",10*INT(C202/10)&amp;"-"&amp;(10*INT(C202/10)+9))</f>
        <v>40-49</v>
      </c>
      <c r="I202" s="134" t="str">
        <f aca="false">H202&amp;B202</f>
        <v>40-49Laki-Laki</v>
      </c>
      <c r="J202" s="398" t="str">
        <f aca="false">IF(F202="meninggal",1,"")</f>
        <v/>
      </c>
      <c r="K202" s="399" t="str">
        <f aca="false">IF(F202="sembuh",1,"")</f>
        <v/>
      </c>
      <c r="L202" s="398" t="n">
        <f aca="false">IF(F202="dalam perawatan",1,"")</f>
        <v>1</v>
      </c>
      <c r="M202" s="399" t="str">
        <f aca="false">IF(F202="?",1,"")</f>
        <v/>
      </c>
    </row>
    <row r="203" customFormat="false" ht="15.75" hidden="false" customHeight="false" outlineLevel="0" collapsed="false">
      <c r="A203" s="397" t="n">
        <v>201</v>
      </c>
      <c r="B203" s="134" t="s">
        <v>1145</v>
      </c>
      <c r="C203" s="44" t="n">
        <v>31</v>
      </c>
      <c r="D203" s="44" t="s">
        <v>1129</v>
      </c>
      <c r="E203" s="134" t="s">
        <v>1130</v>
      </c>
      <c r="F203" s="134" t="s">
        <v>1131</v>
      </c>
      <c r="G203" s="134"/>
      <c r="H203" s="134" t="str">
        <f aca="false">IF(C203="?","?",10*INT(C203/10)&amp;"-"&amp;(10*INT(C203/10)+9))</f>
        <v>30-39</v>
      </c>
      <c r="I203" s="134" t="str">
        <f aca="false">H203&amp;B203</f>
        <v>30-39Laki-Laki</v>
      </c>
      <c r="J203" s="398" t="str">
        <f aca="false">IF(F203="meninggal",1,"")</f>
        <v/>
      </c>
      <c r="K203" s="399" t="str">
        <f aca="false">IF(F203="sembuh",1,"")</f>
        <v/>
      </c>
      <c r="L203" s="398" t="n">
        <f aca="false">IF(F203="dalam perawatan",1,"")</f>
        <v>1</v>
      </c>
      <c r="M203" s="399" t="str">
        <f aca="false">IF(F203="?",1,"")</f>
        <v/>
      </c>
    </row>
    <row r="204" customFormat="false" ht="15.75" hidden="false" customHeight="false" outlineLevel="0" collapsed="false">
      <c r="A204" s="397" t="n">
        <v>202</v>
      </c>
      <c r="B204" s="134" t="s">
        <v>1145</v>
      </c>
      <c r="C204" s="44" t="n">
        <v>50</v>
      </c>
      <c r="D204" s="44" t="s">
        <v>1129</v>
      </c>
      <c r="E204" s="134" t="s">
        <v>1141</v>
      </c>
      <c r="F204" s="134" t="s">
        <v>1131</v>
      </c>
      <c r="G204" s="134"/>
      <c r="H204" s="134" t="str">
        <f aca="false">IF(C204="?","?",10*INT(C204/10)&amp;"-"&amp;(10*INT(C204/10)+9))</f>
        <v>50-59</v>
      </c>
      <c r="I204" s="134" t="str">
        <f aca="false">H204&amp;B204</f>
        <v>50-59Laki-Laki</v>
      </c>
      <c r="J204" s="398" t="str">
        <f aca="false">IF(F204="meninggal",1,"")</f>
        <v/>
      </c>
      <c r="K204" s="399" t="str">
        <f aca="false">IF(F204="sembuh",1,"")</f>
        <v/>
      </c>
      <c r="L204" s="398" t="n">
        <f aca="false">IF(F204="dalam perawatan",1,"")</f>
        <v>1</v>
      </c>
      <c r="M204" s="399" t="str">
        <f aca="false">IF(F204="?",1,"")</f>
        <v/>
      </c>
    </row>
    <row r="205" customFormat="false" ht="15.75" hidden="false" customHeight="false" outlineLevel="0" collapsed="false">
      <c r="A205" s="397" t="n">
        <v>203</v>
      </c>
      <c r="B205" s="134" t="s">
        <v>1145</v>
      </c>
      <c r="C205" s="44" t="n">
        <v>83</v>
      </c>
      <c r="D205" s="44" t="s">
        <v>1129</v>
      </c>
      <c r="E205" s="134" t="s">
        <v>1130</v>
      </c>
      <c r="F205" s="134" t="s">
        <v>1131</v>
      </c>
      <c r="G205" s="134"/>
      <c r="H205" s="134" t="str">
        <f aca="false">IF(C205="?","?",10*INT(C205/10)&amp;"-"&amp;(10*INT(C205/10)+9))</f>
        <v>80-89</v>
      </c>
      <c r="I205" s="134" t="str">
        <f aca="false">H205&amp;B205</f>
        <v>80-89Laki-Laki</v>
      </c>
      <c r="J205" s="398" t="str">
        <f aca="false">IF(F205="meninggal",1,"")</f>
        <v/>
      </c>
      <c r="K205" s="399" t="str">
        <f aca="false">IF(F205="sembuh",1,"")</f>
        <v/>
      </c>
      <c r="L205" s="398" t="n">
        <f aca="false">IF(F205="dalam perawatan",1,"")</f>
        <v>1</v>
      </c>
      <c r="M205" s="399" t="str">
        <f aca="false">IF(F205="?",1,"")</f>
        <v/>
      </c>
    </row>
    <row r="206" customFormat="false" ht="15.75" hidden="false" customHeight="false" outlineLevel="0" collapsed="false">
      <c r="A206" s="397" t="n">
        <v>204</v>
      </c>
      <c r="B206" s="134" t="s">
        <v>1145</v>
      </c>
      <c r="C206" s="44" t="n">
        <v>56</v>
      </c>
      <c r="D206" s="44" t="s">
        <v>1129</v>
      </c>
      <c r="E206" s="134" t="s">
        <v>1130</v>
      </c>
      <c r="F206" s="134" t="s">
        <v>1131</v>
      </c>
      <c r="G206" s="134"/>
      <c r="H206" s="134" t="str">
        <f aca="false">IF(C206="?","?",10*INT(C206/10)&amp;"-"&amp;(10*INT(C206/10)+9))</f>
        <v>50-59</v>
      </c>
      <c r="I206" s="134" t="str">
        <f aca="false">H206&amp;B206</f>
        <v>50-59Laki-Laki</v>
      </c>
      <c r="J206" s="398" t="str">
        <f aca="false">IF(F206="meninggal",1,"")</f>
        <v/>
      </c>
      <c r="K206" s="399" t="str">
        <f aca="false">IF(F206="sembuh",1,"")</f>
        <v/>
      </c>
      <c r="L206" s="398" t="n">
        <f aca="false">IF(F206="dalam perawatan",1,"")</f>
        <v>1</v>
      </c>
      <c r="M206" s="399" t="str">
        <f aca="false">IF(F206="?",1,"")</f>
        <v/>
      </c>
    </row>
    <row r="207" customFormat="false" ht="15.75" hidden="false" customHeight="false" outlineLevel="0" collapsed="false">
      <c r="A207" s="397" t="n">
        <v>205</v>
      </c>
      <c r="B207" s="134" t="s">
        <v>1145</v>
      </c>
      <c r="C207" s="44" t="n">
        <v>59</v>
      </c>
      <c r="D207" s="44" t="s">
        <v>1129</v>
      </c>
      <c r="E207" s="134" t="s">
        <v>1130</v>
      </c>
      <c r="F207" s="134" t="s">
        <v>1131</v>
      </c>
      <c r="G207" s="134"/>
      <c r="H207" s="134" t="str">
        <f aca="false">IF(C207="?","?",10*INT(C207/10)&amp;"-"&amp;(10*INT(C207/10)+9))</f>
        <v>50-59</v>
      </c>
      <c r="I207" s="134" t="str">
        <f aca="false">H207&amp;B207</f>
        <v>50-59Laki-Laki</v>
      </c>
      <c r="J207" s="398" t="str">
        <f aca="false">IF(F207="meninggal",1,"")</f>
        <v/>
      </c>
      <c r="K207" s="399" t="str">
        <f aca="false">IF(F207="sembuh",1,"")</f>
        <v/>
      </c>
      <c r="L207" s="398" t="n">
        <f aca="false">IF(F207="dalam perawatan",1,"")</f>
        <v>1</v>
      </c>
      <c r="M207" s="399" t="str">
        <f aca="false">IF(F207="?",1,"")</f>
        <v/>
      </c>
    </row>
    <row r="208" customFormat="false" ht="15.75" hidden="false" customHeight="false" outlineLevel="0" collapsed="false">
      <c r="A208" s="397" t="n">
        <v>206</v>
      </c>
      <c r="B208" s="134" t="s">
        <v>1145</v>
      </c>
      <c r="C208" s="44" t="n">
        <v>55</v>
      </c>
      <c r="D208" s="44" t="s">
        <v>1129</v>
      </c>
      <c r="E208" s="134" t="s">
        <v>1138</v>
      </c>
      <c r="F208" s="134" t="s">
        <v>1131</v>
      </c>
      <c r="G208" s="134"/>
      <c r="H208" s="134" t="str">
        <f aca="false">IF(C208="?","?",10*INT(C208/10)&amp;"-"&amp;(10*INT(C208/10)+9))</f>
        <v>50-59</v>
      </c>
      <c r="I208" s="134" t="str">
        <f aca="false">H208&amp;B208</f>
        <v>50-59Laki-Laki</v>
      </c>
      <c r="J208" s="398" t="str">
        <f aca="false">IF(F208="meninggal",1,"")</f>
        <v/>
      </c>
      <c r="K208" s="399" t="str">
        <f aca="false">IF(F208="sembuh",1,"")</f>
        <v/>
      </c>
      <c r="L208" s="398" t="n">
        <f aca="false">IF(F208="dalam perawatan",1,"")</f>
        <v>1</v>
      </c>
      <c r="M208" s="399" t="str">
        <f aca="false">IF(F208="?",1,"")</f>
        <v/>
      </c>
    </row>
    <row r="209" customFormat="false" ht="15.75" hidden="false" customHeight="false" outlineLevel="0" collapsed="false">
      <c r="A209" s="397" t="n">
        <v>207</v>
      </c>
      <c r="B209" s="134" t="s">
        <v>1134</v>
      </c>
      <c r="C209" s="44" t="s">
        <v>138</v>
      </c>
      <c r="D209" s="44" t="s">
        <v>1129</v>
      </c>
      <c r="E209" s="134" t="s">
        <v>1138</v>
      </c>
      <c r="F209" s="134" t="s">
        <v>1131</v>
      </c>
      <c r="G209" s="134"/>
      <c r="H209" s="134" t="str">
        <f aca="false">IF(C209="?","?",10*INT(C209/10)&amp;"-"&amp;(10*INT(C209/10)+9))</f>
        <v>?</v>
      </c>
      <c r="I209" s="134" t="str">
        <f aca="false">H209&amp;B209</f>
        <v>?Perempuan</v>
      </c>
      <c r="J209" s="398" t="str">
        <f aca="false">IF(F209="meninggal",1,"")</f>
        <v/>
      </c>
      <c r="K209" s="399" t="str">
        <f aca="false">IF(F209="sembuh",1,"")</f>
        <v/>
      </c>
      <c r="L209" s="398" t="n">
        <f aca="false">IF(F209="dalam perawatan",1,"")</f>
        <v>1</v>
      </c>
      <c r="M209" s="399" t="str">
        <f aca="false">IF(F209="?",1,"")</f>
        <v/>
      </c>
    </row>
    <row r="210" customFormat="false" ht="15.75" hidden="false" customHeight="false" outlineLevel="0" collapsed="false">
      <c r="A210" s="397" t="n">
        <v>208</v>
      </c>
      <c r="B210" s="134" t="s">
        <v>1134</v>
      </c>
      <c r="C210" s="44" t="s">
        <v>138</v>
      </c>
      <c r="D210" s="44" t="s">
        <v>1129</v>
      </c>
      <c r="E210" s="134" t="s">
        <v>1138</v>
      </c>
      <c r="F210" s="134" t="s">
        <v>1131</v>
      </c>
      <c r="G210" s="134"/>
      <c r="H210" s="134" t="str">
        <f aca="false">IF(C210="?","?",10*INT(C210/10)&amp;"-"&amp;(10*INT(C210/10)+9))</f>
        <v>?</v>
      </c>
      <c r="I210" s="134" t="str">
        <f aca="false">H210&amp;B210</f>
        <v>?Perempuan</v>
      </c>
      <c r="J210" s="398" t="str">
        <f aca="false">IF(F210="meninggal",1,"")</f>
        <v/>
      </c>
      <c r="K210" s="399" t="str">
        <f aca="false">IF(F210="sembuh",1,"")</f>
        <v/>
      </c>
      <c r="L210" s="398" t="n">
        <f aca="false">IF(F210="dalam perawatan",1,"")</f>
        <v>1</v>
      </c>
      <c r="M210" s="399" t="str">
        <f aca="false">IF(F210="?",1,"")</f>
        <v/>
      </c>
    </row>
    <row r="211" customFormat="false" ht="15.75" hidden="false" customHeight="false" outlineLevel="0" collapsed="false">
      <c r="A211" s="397" t="n">
        <v>209</v>
      </c>
      <c r="B211" s="134" t="s">
        <v>1134</v>
      </c>
      <c r="C211" s="44" t="n">
        <v>53</v>
      </c>
      <c r="D211" s="44" t="s">
        <v>1129</v>
      </c>
      <c r="E211" s="134" t="s">
        <v>1138</v>
      </c>
      <c r="F211" s="134" t="s">
        <v>1131</v>
      </c>
      <c r="G211" s="134"/>
      <c r="H211" s="134" t="str">
        <f aca="false">IF(C211="?","?",10*INT(C211/10)&amp;"-"&amp;(10*INT(C211/10)+9))</f>
        <v>50-59</v>
      </c>
      <c r="I211" s="134" t="str">
        <f aca="false">H211&amp;B211</f>
        <v>50-59Perempuan</v>
      </c>
      <c r="J211" s="398" t="str">
        <f aca="false">IF(F211="meninggal",1,"")</f>
        <v/>
      </c>
      <c r="K211" s="399" t="str">
        <f aca="false">IF(F211="sembuh",1,"")</f>
        <v/>
      </c>
      <c r="L211" s="398" t="n">
        <f aca="false">IF(F211="dalam perawatan",1,"")</f>
        <v>1</v>
      </c>
      <c r="M211" s="399" t="str">
        <f aca="false">IF(F211="?",1,"")</f>
        <v/>
      </c>
    </row>
    <row r="212" customFormat="false" ht="15.75" hidden="false" customHeight="false" outlineLevel="0" collapsed="false">
      <c r="A212" s="397" t="n">
        <v>210</v>
      </c>
      <c r="B212" s="134" t="s">
        <v>1145</v>
      </c>
      <c r="C212" s="44" t="n">
        <v>71</v>
      </c>
      <c r="D212" s="44" t="s">
        <v>1129</v>
      </c>
      <c r="E212" s="134" t="s">
        <v>1138</v>
      </c>
      <c r="F212" s="134" t="s">
        <v>1131</v>
      </c>
      <c r="G212" s="134"/>
      <c r="H212" s="134" t="str">
        <f aca="false">IF(C212="?","?",10*INT(C212/10)&amp;"-"&amp;(10*INT(C212/10)+9))</f>
        <v>70-79</v>
      </c>
      <c r="I212" s="134" t="str">
        <f aca="false">H212&amp;B212</f>
        <v>70-79Laki-Laki</v>
      </c>
      <c r="J212" s="398" t="str">
        <f aca="false">IF(F212="meninggal",1,"")</f>
        <v/>
      </c>
      <c r="K212" s="399" t="str">
        <f aca="false">IF(F212="sembuh",1,"")</f>
        <v/>
      </c>
      <c r="L212" s="398" t="n">
        <f aca="false">IF(F212="dalam perawatan",1,"")</f>
        <v>1</v>
      </c>
      <c r="M212" s="399" t="str">
        <f aca="false">IF(F212="?",1,"")</f>
        <v/>
      </c>
    </row>
    <row r="213" customFormat="false" ht="15.75" hidden="false" customHeight="false" outlineLevel="0" collapsed="false">
      <c r="A213" s="397" t="n">
        <v>211</v>
      </c>
      <c r="B213" s="134" t="s">
        <v>1134</v>
      </c>
      <c r="C213" s="44" t="n">
        <v>69</v>
      </c>
      <c r="D213" s="44" t="s">
        <v>1129</v>
      </c>
      <c r="E213" s="134" t="s">
        <v>1138</v>
      </c>
      <c r="F213" s="134" t="s">
        <v>1131</v>
      </c>
      <c r="G213" s="134"/>
      <c r="H213" s="134" t="str">
        <f aca="false">IF(C213="?","?",10*INT(C213/10)&amp;"-"&amp;(10*INT(C213/10)+9))</f>
        <v>60-69</v>
      </c>
      <c r="I213" s="134" t="str">
        <f aca="false">H213&amp;B213</f>
        <v>60-69Perempuan</v>
      </c>
      <c r="J213" s="398" t="str">
        <f aca="false">IF(F213="meninggal",1,"")</f>
        <v/>
      </c>
      <c r="K213" s="399" t="str">
        <f aca="false">IF(F213="sembuh",1,"")</f>
        <v/>
      </c>
      <c r="L213" s="398" t="n">
        <f aca="false">IF(F213="dalam perawatan",1,"")</f>
        <v>1</v>
      </c>
      <c r="M213" s="399" t="str">
        <f aca="false">IF(F213="?",1,"")</f>
        <v/>
      </c>
    </row>
    <row r="214" customFormat="false" ht="15.75" hidden="false" customHeight="false" outlineLevel="0" collapsed="false">
      <c r="A214" s="397" t="n">
        <v>212</v>
      </c>
      <c r="B214" s="134" t="s">
        <v>1145</v>
      </c>
      <c r="C214" s="44" t="n">
        <v>44</v>
      </c>
      <c r="D214" s="44" t="s">
        <v>1129</v>
      </c>
      <c r="E214" s="134" t="s">
        <v>1130</v>
      </c>
      <c r="F214" s="134" t="s">
        <v>1131</v>
      </c>
      <c r="G214" s="134"/>
      <c r="H214" s="134" t="str">
        <f aca="false">IF(C214="?","?",10*INT(C214/10)&amp;"-"&amp;(10*INT(C214/10)+9))</f>
        <v>40-49</v>
      </c>
      <c r="I214" s="134" t="str">
        <f aca="false">H214&amp;B214</f>
        <v>40-49Laki-Laki</v>
      </c>
      <c r="J214" s="398" t="str">
        <f aca="false">IF(F214="meninggal",1,"")</f>
        <v/>
      </c>
      <c r="K214" s="399" t="str">
        <f aca="false">IF(F214="sembuh",1,"")</f>
        <v/>
      </c>
      <c r="L214" s="398" t="n">
        <f aca="false">IF(F214="dalam perawatan",1,"")</f>
        <v>1</v>
      </c>
      <c r="M214" s="399" t="str">
        <f aca="false">IF(F214="?",1,"")</f>
        <v/>
      </c>
    </row>
    <row r="215" customFormat="false" ht="15.75" hidden="false" customHeight="false" outlineLevel="0" collapsed="false">
      <c r="A215" s="397" t="n">
        <v>213</v>
      </c>
      <c r="B215" s="134" t="s">
        <v>1145</v>
      </c>
      <c r="C215" s="44" t="n">
        <v>24</v>
      </c>
      <c r="D215" s="44" t="s">
        <v>1129</v>
      </c>
      <c r="E215" s="134" t="s">
        <v>1130</v>
      </c>
      <c r="F215" s="134" t="s">
        <v>1131</v>
      </c>
      <c r="G215" s="134"/>
      <c r="H215" s="134" t="str">
        <f aca="false">IF(C215="?","?",10*INT(C215/10)&amp;"-"&amp;(10*INT(C215/10)+9))</f>
        <v>20-29</v>
      </c>
      <c r="I215" s="134" t="str">
        <f aca="false">H215&amp;B215</f>
        <v>20-29Laki-Laki</v>
      </c>
      <c r="J215" s="398" t="str">
        <f aca="false">IF(F215="meninggal",1,"")</f>
        <v/>
      </c>
      <c r="K215" s="399" t="str">
        <f aca="false">IF(F215="sembuh",1,"")</f>
        <v/>
      </c>
      <c r="L215" s="398" t="n">
        <f aca="false">IF(F215="dalam perawatan",1,"")</f>
        <v>1</v>
      </c>
      <c r="M215" s="399" t="str">
        <f aca="false">IF(F215="?",1,"")</f>
        <v/>
      </c>
    </row>
    <row r="216" customFormat="false" ht="15.75" hidden="false" customHeight="false" outlineLevel="0" collapsed="false">
      <c r="A216" s="397" t="n">
        <v>214</v>
      </c>
      <c r="B216" s="134" t="s">
        <v>1145</v>
      </c>
      <c r="C216" s="44" t="n">
        <v>38</v>
      </c>
      <c r="D216" s="44" t="s">
        <v>1129</v>
      </c>
      <c r="E216" s="134" t="s">
        <v>1130</v>
      </c>
      <c r="F216" s="134" t="s">
        <v>1131</v>
      </c>
      <c r="G216" s="134"/>
      <c r="H216" s="134" t="str">
        <f aca="false">IF(C216="?","?",10*INT(C216/10)&amp;"-"&amp;(10*INT(C216/10)+9))</f>
        <v>30-39</v>
      </c>
      <c r="I216" s="134" t="str">
        <f aca="false">H216&amp;B216</f>
        <v>30-39Laki-Laki</v>
      </c>
      <c r="J216" s="398" t="str">
        <f aca="false">IF(F216="meninggal",1,"")</f>
        <v/>
      </c>
      <c r="K216" s="399" t="str">
        <f aca="false">IF(F216="sembuh",1,"")</f>
        <v/>
      </c>
      <c r="L216" s="398" t="n">
        <f aca="false">IF(F216="dalam perawatan",1,"")</f>
        <v>1</v>
      </c>
      <c r="M216" s="399" t="str">
        <f aca="false">IF(F216="?",1,"")</f>
        <v/>
      </c>
    </row>
    <row r="217" customFormat="false" ht="15.75" hidden="false" customHeight="false" outlineLevel="0" collapsed="false">
      <c r="A217" s="397" t="n">
        <v>215</v>
      </c>
      <c r="B217" s="134" t="s">
        <v>1145</v>
      </c>
      <c r="C217" s="44" t="n">
        <v>27</v>
      </c>
      <c r="D217" s="44" t="s">
        <v>1129</v>
      </c>
      <c r="E217" s="134" t="s">
        <v>1130</v>
      </c>
      <c r="F217" s="134" t="s">
        <v>1131</v>
      </c>
      <c r="G217" s="134"/>
      <c r="H217" s="134" t="str">
        <f aca="false">IF(C217="?","?",10*INT(C217/10)&amp;"-"&amp;(10*INT(C217/10)+9))</f>
        <v>20-29</v>
      </c>
      <c r="I217" s="134" t="str">
        <f aca="false">H217&amp;B217</f>
        <v>20-29Laki-Laki</v>
      </c>
      <c r="J217" s="398" t="str">
        <f aca="false">IF(F217="meninggal",1,"")</f>
        <v/>
      </c>
      <c r="K217" s="399" t="str">
        <f aca="false">IF(F217="sembuh",1,"")</f>
        <v/>
      </c>
      <c r="L217" s="398" t="n">
        <f aca="false">IF(F217="dalam perawatan",1,"")</f>
        <v>1</v>
      </c>
      <c r="M217" s="399" t="str">
        <f aca="false">IF(F217="?",1,"")</f>
        <v/>
      </c>
    </row>
    <row r="218" customFormat="false" ht="15.75" hidden="false" customHeight="false" outlineLevel="0" collapsed="false">
      <c r="A218" s="397" t="n">
        <v>216</v>
      </c>
      <c r="B218" s="134" t="s">
        <v>1145</v>
      </c>
      <c r="C218" s="44" t="s">
        <v>138</v>
      </c>
      <c r="D218" s="44" t="s">
        <v>1129</v>
      </c>
      <c r="E218" s="134" t="s">
        <v>1130</v>
      </c>
      <c r="F218" s="134" t="s">
        <v>1131</v>
      </c>
      <c r="G218" s="134"/>
      <c r="H218" s="134" t="str">
        <f aca="false">IF(C218="?","?",10*INT(C218/10)&amp;"-"&amp;(10*INT(C218/10)+9))</f>
        <v>?</v>
      </c>
      <c r="I218" s="134" t="str">
        <f aca="false">H218&amp;B218</f>
        <v>?Laki-Laki</v>
      </c>
      <c r="J218" s="398" t="str">
        <f aca="false">IF(F218="meninggal",1,"")</f>
        <v/>
      </c>
      <c r="K218" s="399" t="str">
        <f aca="false">IF(F218="sembuh",1,"")</f>
        <v/>
      </c>
      <c r="L218" s="398" t="n">
        <f aca="false">IF(F218="dalam perawatan",1,"")</f>
        <v>1</v>
      </c>
      <c r="M218" s="399" t="str">
        <f aca="false">IF(F218="?",1,"")</f>
        <v/>
      </c>
    </row>
    <row r="219" customFormat="false" ht="15.75" hidden="false" customHeight="false" outlineLevel="0" collapsed="false">
      <c r="A219" s="397" t="n">
        <v>217</v>
      </c>
      <c r="B219" s="134" t="s">
        <v>1145</v>
      </c>
      <c r="C219" s="44" t="n">
        <v>52</v>
      </c>
      <c r="D219" s="44" t="s">
        <v>1129</v>
      </c>
      <c r="E219" s="134" t="s">
        <v>1138</v>
      </c>
      <c r="F219" s="134" t="s">
        <v>1131</v>
      </c>
      <c r="G219" s="134"/>
      <c r="H219" s="134" t="str">
        <f aca="false">IF(C219="?","?",10*INT(C219/10)&amp;"-"&amp;(10*INT(C219/10)+9))</f>
        <v>50-59</v>
      </c>
      <c r="I219" s="134" t="str">
        <f aca="false">H219&amp;B219</f>
        <v>50-59Laki-Laki</v>
      </c>
      <c r="J219" s="398" t="str">
        <f aca="false">IF(F219="meninggal",1,"")</f>
        <v/>
      </c>
      <c r="K219" s="399" t="str">
        <f aca="false">IF(F219="sembuh",1,"")</f>
        <v/>
      </c>
      <c r="L219" s="398" t="n">
        <f aca="false">IF(F219="dalam perawatan",1,"")</f>
        <v>1</v>
      </c>
      <c r="M219" s="399" t="str">
        <f aca="false">IF(F219="?",1,"")</f>
        <v/>
      </c>
    </row>
    <row r="220" customFormat="false" ht="15.75" hidden="false" customHeight="false" outlineLevel="0" collapsed="false">
      <c r="A220" s="397" t="n">
        <v>218</v>
      </c>
      <c r="B220" s="134" t="s">
        <v>1134</v>
      </c>
      <c r="C220" s="44" t="s">
        <v>138</v>
      </c>
      <c r="D220" s="44" t="s">
        <v>1129</v>
      </c>
      <c r="E220" s="134" t="s">
        <v>1138</v>
      </c>
      <c r="F220" s="134" t="s">
        <v>1131</v>
      </c>
      <c r="G220" s="134"/>
      <c r="H220" s="134" t="str">
        <f aca="false">IF(C220="?","?",10*INT(C220/10)&amp;"-"&amp;(10*INT(C220/10)+9))</f>
        <v>?</v>
      </c>
      <c r="I220" s="134" t="str">
        <f aca="false">H220&amp;B220</f>
        <v>?Perempuan</v>
      </c>
      <c r="J220" s="398" t="str">
        <f aca="false">IF(F220="meninggal",1,"")</f>
        <v/>
      </c>
      <c r="K220" s="399" t="str">
        <f aca="false">IF(F220="sembuh",1,"")</f>
        <v/>
      </c>
      <c r="L220" s="398" t="n">
        <f aca="false">IF(F220="dalam perawatan",1,"")</f>
        <v>1</v>
      </c>
      <c r="M220" s="399" t="str">
        <f aca="false">IF(F220="?",1,"")</f>
        <v/>
      </c>
    </row>
    <row r="221" customFormat="false" ht="15.75" hidden="false" customHeight="false" outlineLevel="0" collapsed="false">
      <c r="A221" s="397" t="n">
        <v>219</v>
      </c>
      <c r="B221" s="134" t="s">
        <v>1134</v>
      </c>
      <c r="C221" s="44" t="n">
        <v>26</v>
      </c>
      <c r="D221" s="44" t="s">
        <v>1129</v>
      </c>
      <c r="E221" s="134" t="s">
        <v>1138</v>
      </c>
      <c r="F221" s="134" t="s">
        <v>1131</v>
      </c>
      <c r="G221" s="134"/>
      <c r="H221" s="134" t="str">
        <f aca="false">IF(C221="?","?",10*INT(C221/10)&amp;"-"&amp;(10*INT(C221/10)+9))</f>
        <v>20-29</v>
      </c>
      <c r="I221" s="134" t="str">
        <f aca="false">H221&amp;B221</f>
        <v>20-29Perempuan</v>
      </c>
      <c r="J221" s="398" t="str">
        <f aca="false">IF(F221="meninggal",1,"")</f>
        <v/>
      </c>
      <c r="K221" s="399" t="str">
        <f aca="false">IF(F221="sembuh",1,"")</f>
        <v/>
      </c>
      <c r="L221" s="398" t="n">
        <f aca="false">IF(F221="dalam perawatan",1,"")</f>
        <v>1</v>
      </c>
      <c r="M221" s="399" t="str">
        <f aca="false">IF(F221="?",1,"")</f>
        <v/>
      </c>
    </row>
    <row r="222" customFormat="false" ht="15.75" hidden="false" customHeight="false" outlineLevel="0" collapsed="false">
      <c r="A222" s="397" t="n">
        <v>220</v>
      </c>
      <c r="B222" s="134" t="s">
        <v>1134</v>
      </c>
      <c r="C222" s="44" t="n">
        <v>49</v>
      </c>
      <c r="D222" s="44" t="s">
        <v>1129</v>
      </c>
      <c r="E222" s="134" t="s">
        <v>1130</v>
      </c>
      <c r="F222" s="134" t="s">
        <v>1131</v>
      </c>
      <c r="G222" s="134"/>
      <c r="H222" s="134" t="str">
        <f aca="false">IF(C222="?","?",10*INT(C222/10)&amp;"-"&amp;(10*INT(C222/10)+9))</f>
        <v>40-49</v>
      </c>
      <c r="I222" s="134" t="str">
        <f aca="false">H222&amp;B222</f>
        <v>40-49Perempuan</v>
      </c>
      <c r="J222" s="398" t="str">
        <f aca="false">IF(F222="meninggal",1,"")</f>
        <v/>
      </c>
      <c r="K222" s="399" t="str">
        <f aca="false">IF(F222="sembuh",1,"")</f>
        <v/>
      </c>
      <c r="L222" s="398" t="n">
        <f aca="false">IF(F222="dalam perawatan",1,"")</f>
        <v>1</v>
      </c>
      <c r="M222" s="399" t="str">
        <f aca="false">IF(F222="?",1,"")</f>
        <v/>
      </c>
    </row>
    <row r="223" customFormat="false" ht="15.75" hidden="false" customHeight="false" outlineLevel="0" collapsed="false">
      <c r="A223" s="397" t="n">
        <v>221</v>
      </c>
      <c r="B223" s="134" t="s">
        <v>1134</v>
      </c>
      <c r="C223" s="44" t="n">
        <v>24</v>
      </c>
      <c r="D223" s="44" t="s">
        <v>1129</v>
      </c>
      <c r="E223" s="134" t="s">
        <v>1130</v>
      </c>
      <c r="F223" s="134" t="s">
        <v>1131</v>
      </c>
      <c r="G223" s="134"/>
      <c r="H223" s="134" t="str">
        <f aca="false">IF(C223="?","?",10*INT(C223/10)&amp;"-"&amp;(10*INT(C223/10)+9))</f>
        <v>20-29</v>
      </c>
      <c r="I223" s="134" t="str">
        <f aca="false">H223&amp;B223</f>
        <v>20-29Perempuan</v>
      </c>
      <c r="J223" s="398" t="str">
        <f aca="false">IF(F223="meninggal",1,"")</f>
        <v/>
      </c>
      <c r="K223" s="399" t="str">
        <f aca="false">IF(F223="sembuh",1,"")</f>
        <v/>
      </c>
      <c r="L223" s="398" t="n">
        <f aca="false">IF(F223="dalam perawatan",1,"")</f>
        <v>1</v>
      </c>
      <c r="M223" s="399" t="str">
        <f aca="false">IF(F223="?",1,"")</f>
        <v/>
      </c>
    </row>
    <row r="224" customFormat="false" ht="15.75" hidden="false" customHeight="false" outlineLevel="0" collapsed="false">
      <c r="A224" s="397" t="n">
        <v>222</v>
      </c>
      <c r="B224" s="134" t="s">
        <v>1134</v>
      </c>
      <c r="C224" s="44" t="n">
        <v>35</v>
      </c>
      <c r="D224" s="44" t="s">
        <v>1129</v>
      </c>
      <c r="E224" s="134" t="s">
        <v>1130</v>
      </c>
      <c r="F224" s="134" t="s">
        <v>1131</v>
      </c>
      <c r="G224" s="134"/>
      <c r="H224" s="134" t="str">
        <f aca="false">IF(C224="?","?",10*INT(C224/10)&amp;"-"&amp;(10*INT(C224/10)+9))</f>
        <v>30-39</v>
      </c>
      <c r="I224" s="134" t="str">
        <f aca="false">H224&amp;B224</f>
        <v>30-39Perempuan</v>
      </c>
      <c r="J224" s="398" t="str">
        <f aca="false">IF(F224="meninggal",1,"")</f>
        <v/>
      </c>
      <c r="K224" s="399" t="str">
        <f aca="false">IF(F224="sembuh",1,"")</f>
        <v/>
      </c>
      <c r="L224" s="398" t="n">
        <f aca="false">IF(F224="dalam perawatan",1,"")</f>
        <v>1</v>
      </c>
      <c r="M224" s="399" t="str">
        <f aca="false">IF(F224="?",1,"")</f>
        <v/>
      </c>
    </row>
    <row r="225" customFormat="false" ht="15.75" hidden="false" customHeight="false" outlineLevel="0" collapsed="false">
      <c r="A225" s="397" t="n">
        <v>223</v>
      </c>
      <c r="B225" s="134" t="s">
        <v>1145</v>
      </c>
      <c r="C225" s="44" t="n">
        <v>56</v>
      </c>
      <c r="D225" s="44" t="s">
        <v>1129</v>
      </c>
      <c r="E225" s="134" t="s">
        <v>1130</v>
      </c>
      <c r="F225" s="134" t="s">
        <v>1131</v>
      </c>
      <c r="G225" s="134"/>
      <c r="H225" s="134" t="str">
        <f aca="false">IF(C225="?","?",10*INT(C225/10)&amp;"-"&amp;(10*INT(C225/10)+9))</f>
        <v>50-59</v>
      </c>
      <c r="I225" s="134" t="str">
        <f aca="false">H225&amp;B225</f>
        <v>50-59Laki-Laki</v>
      </c>
      <c r="J225" s="398" t="str">
        <f aca="false">IF(F225="meninggal",1,"")</f>
        <v/>
      </c>
      <c r="K225" s="399" t="str">
        <f aca="false">IF(F225="sembuh",1,"")</f>
        <v/>
      </c>
      <c r="L225" s="398" t="n">
        <f aca="false">IF(F225="dalam perawatan",1,"")</f>
        <v>1</v>
      </c>
      <c r="M225" s="399" t="str">
        <f aca="false">IF(F225="?",1,"")</f>
        <v/>
      </c>
    </row>
    <row r="226" customFormat="false" ht="15.75" hidden="false" customHeight="false" outlineLevel="0" collapsed="false">
      <c r="A226" s="397" t="n">
        <v>224</v>
      </c>
      <c r="B226" s="134" t="s">
        <v>1145</v>
      </c>
      <c r="C226" s="44" t="n">
        <v>51</v>
      </c>
      <c r="D226" s="44" t="s">
        <v>1129</v>
      </c>
      <c r="E226" s="134" t="s">
        <v>1130</v>
      </c>
      <c r="F226" s="134" t="s">
        <v>1131</v>
      </c>
      <c r="G226" s="134"/>
      <c r="H226" s="134" t="str">
        <f aca="false">IF(C226="?","?",10*INT(C226/10)&amp;"-"&amp;(10*INT(C226/10)+9))</f>
        <v>50-59</v>
      </c>
      <c r="I226" s="134" t="str">
        <f aca="false">H226&amp;B226</f>
        <v>50-59Laki-Laki</v>
      </c>
      <c r="J226" s="398" t="str">
        <f aca="false">IF(F226="meninggal",1,"")</f>
        <v/>
      </c>
      <c r="K226" s="399" t="str">
        <f aca="false">IF(F226="sembuh",1,"")</f>
        <v/>
      </c>
      <c r="L226" s="398" t="n">
        <f aca="false">IF(F226="dalam perawatan",1,"")</f>
        <v>1</v>
      </c>
      <c r="M226" s="399" t="str">
        <f aca="false">IF(F226="?",1,"")</f>
        <v/>
      </c>
    </row>
    <row r="227" customFormat="false" ht="15.75" hidden="false" customHeight="false" outlineLevel="0" collapsed="false">
      <c r="A227" s="397" t="n">
        <v>225</v>
      </c>
      <c r="B227" s="134" t="s">
        <v>1145</v>
      </c>
      <c r="C227" s="44" t="n">
        <v>65</v>
      </c>
      <c r="D227" s="44" t="s">
        <v>1129</v>
      </c>
      <c r="E227" s="134" t="s">
        <v>1130</v>
      </c>
      <c r="F227" s="134" t="s">
        <v>1131</v>
      </c>
      <c r="G227" s="134"/>
      <c r="H227" s="134" t="str">
        <f aca="false">IF(C227="?","?",10*INT(C227/10)&amp;"-"&amp;(10*INT(C227/10)+9))</f>
        <v>60-69</v>
      </c>
      <c r="I227" s="134" t="str">
        <f aca="false">H227&amp;B227</f>
        <v>60-69Laki-Laki</v>
      </c>
      <c r="J227" s="398" t="str">
        <f aca="false">IF(F227="meninggal",1,"")</f>
        <v/>
      </c>
      <c r="K227" s="399" t="str">
        <f aca="false">IF(F227="sembuh",1,"")</f>
        <v/>
      </c>
      <c r="L227" s="398" t="n">
        <f aca="false">IF(F227="dalam perawatan",1,"")</f>
        <v>1</v>
      </c>
      <c r="M227" s="399" t="str">
        <f aca="false">IF(F227="?",1,"")</f>
        <v/>
      </c>
    </row>
    <row r="228" customFormat="false" ht="15.75" hidden="false" customHeight="false" outlineLevel="0" collapsed="false">
      <c r="A228" s="397" t="n">
        <v>226</v>
      </c>
      <c r="B228" s="134" t="s">
        <v>1145</v>
      </c>
      <c r="C228" s="44" t="n">
        <v>78</v>
      </c>
      <c r="D228" s="44" t="s">
        <v>1129</v>
      </c>
      <c r="E228" s="134" t="s">
        <v>1130</v>
      </c>
      <c r="F228" s="134" t="s">
        <v>1131</v>
      </c>
      <c r="G228" s="134"/>
      <c r="H228" s="134" t="str">
        <f aca="false">IF(C228="?","?",10*INT(C228/10)&amp;"-"&amp;(10*INT(C228/10)+9))</f>
        <v>70-79</v>
      </c>
      <c r="I228" s="134" t="str">
        <f aca="false">H228&amp;B228</f>
        <v>70-79Laki-Laki</v>
      </c>
      <c r="J228" s="398" t="str">
        <f aca="false">IF(F228="meninggal",1,"")</f>
        <v/>
      </c>
      <c r="K228" s="399" t="str">
        <f aca="false">IF(F228="sembuh",1,"")</f>
        <v/>
      </c>
      <c r="L228" s="398" t="n">
        <f aca="false">IF(F228="dalam perawatan",1,"")</f>
        <v>1</v>
      </c>
      <c r="M228" s="399" t="str">
        <f aca="false">IF(F228="?",1,"")</f>
        <v/>
      </c>
    </row>
    <row r="229" customFormat="false" ht="15.75" hidden="false" customHeight="false" outlineLevel="0" collapsed="false">
      <c r="A229" s="397" t="n">
        <v>227</v>
      </c>
      <c r="B229" s="134" t="s">
        <v>1145</v>
      </c>
      <c r="C229" s="44" t="n">
        <v>63</v>
      </c>
      <c r="D229" s="44" t="s">
        <v>1129</v>
      </c>
      <c r="E229" s="134" t="s">
        <v>1130</v>
      </c>
      <c r="F229" s="134" t="s">
        <v>1131</v>
      </c>
      <c r="G229" s="134"/>
      <c r="H229" s="134" t="str">
        <f aca="false">IF(C229="?","?",10*INT(C229/10)&amp;"-"&amp;(10*INT(C229/10)+9))</f>
        <v>60-69</v>
      </c>
      <c r="I229" s="134" t="str">
        <f aca="false">H229&amp;B229</f>
        <v>60-69Laki-Laki</v>
      </c>
      <c r="J229" s="398" t="str">
        <f aca="false">IF(F229="meninggal",1,"")</f>
        <v/>
      </c>
      <c r="K229" s="399" t="str">
        <f aca="false">IF(F229="sembuh",1,"")</f>
        <v/>
      </c>
      <c r="L229" s="398" t="n">
        <f aca="false">IF(F229="dalam perawatan",1,"")</f>
        <v>1</v>
      </c>
      <c r="M229" s="399" t="str">
        <f aca="false">IF(F229="?",1,"")</f>
        <v/>
      </c>
    </row>
    <row r="230" customFormat="false" ht="15.75" hidden="false" customHeight="false" outlineLevel="0" collapsed="false">
      <c r="A230" s="397" t="n">
        <v>228</v>
      </c>
      <c r="B230" s="134" t="s">
        <v>1145</v>
      </c>
      <c r="C230" s="44" t="n">
        <v>50</v>
      </c>
      <c r="D230" s="44" t="s">
        <v>1129</v>
      </c>
      <c r="E230" s="134" t="s">
        <v>1142</v>
      </c>
      <c r="F230" s="134" t="s">
        <v>1131</v>
      </c>
      <c r="G230" s="134"/>
      <c r="H230" s="134" t="str">
        <f aca="false">IF(C230="?","?",10*INT(C230/10)&amp;"-"&amp;(10*INT(C230/10)+9))</f>
        <v>50-59</v>
      </c>
      <c r="I230" s="134" t="str">
        <f aca="false">H230&amp;B230</f>
        <v>50-59Laki-Laki</v>
      </c>
      <c r="J230" s="398" t="str">
        <f aca="false">IF(F230="meninggal",1,"")</f>
        <v/>
      </c>
      <c r="K230" s="399" t="str">
        <f aca="false">IF(F230="sembuh",1,"")</f>
        <v/>
      </c>
      <c r="L230" s="398" t="n">
        <f aca="false">IF(F230="dalam perawatan",1,"")</f>
        <v>1</v>
      </c>
      <c r="M230" s="399" t="str">
        <f aca="false">IF(F230="?",1,"")</f>
        <v/>
      </c>
    </row>
    <row r="231" customFormat="false" ht="15.75" hidden="false" customHeight="false" outlineLevel="0" collapsed="false">
      <c r="A231" s="397" t="n">
        <v>229</v>
      </c>
      <c r="B231" s="134" t="s">
        <v>1134</v>
      </c>
      <c r="C231" s="44" t="n">
        <v>49</v>
      </c>
      <c r="D231" s="44" t="s">
        <v>1129</v>
      </c>
      <c r="E231" s="134" t="s">
        <v>1130</v>
      </c>
      <c r="F231" s="134" t="s">
        <v>1131</v>
      </c>
      <c r="G231" s="134"/>
      <c r="H231" s="134" t="str">
        <f aca="false">IF(C231="?","?",10*INT(C231/10)&amp;"-"&amp;(10*INT(C231/10)+9))</f>
        <v>40-49</v>
      </c>
      <c r="I231" s="134" t="str">
        <f aca="false">H231&amp;B231</f>
        <v>40-49Perempuan</v>
      </c>
      <c r="J231" s="398" t="str">
        <f aca="false">IF(F231="meninggal",1,"")</f>
        <v/>
      </c>
      <c r="K231" s="399" t="str">
        <f aca="false">IF(F231="sembuh",1,"")</f>
        <v/>
      </c>
      <c r="L231" s="398" t="n">
        <f aca="false">IF(F231="dalam perawatan",1,"")</f>
        <v>1</v>
      </c>
      <c r="M231" s="399" t="str">
        <f aca="false">IF(F231="?",1,"")</f>
        <v/>
      </c>
    </row>
    <row r="232" customFormat="false" ht="15.75" hidden="false" customHeight="false" outlineLevel="0" collapsed="false">
      <c r="A232" s="397" t="n">
        <v>230</v>
      </c>
      <c r="B232" s="134" t="s">
        <v>1145</v>
      </c>
      <c r="C232" s="44" t="n">
        <v>26</v>
      </c>
      <c r="D232" s="44" t="s">
        <v>1129</v>
      </c>
      <c r="E232" s="134" t="s">
        <v>1130</v>
      </c>
      <c r="F232" s="134" t="s">
        <v>1131</v>
      </c>
      <c r="G232" s="134"/>
      <c r="H232" s="134" t="str">
        <f aca="false">IF(C232="?","?",10*INT(C232/10)&amp;"-"&amp;(10*INT(C232/10)+9))</f>
        <v>20-29</v>
      </c>
      <c r="I232" s="134" t="str">
        <f aca="false">H232&amp;B232</f>
        <v>20-29Laki-Laki</v>
      </c>
      <c r="J232" s="398" t="str">
        <f aca="false">IF(F232="meninggal",1,"")</f>
        <v/>
      </c>
      <c r="K232" s="399" t="str">
        <f aca="false">IF(F232="sembuh",1,"")</f>
        <v/>
      </c>
      <c r="L232" s="398" t="n">
        <f aca="false">IF(F232="dalam perawatan",1,"")</f>
        <v>1</v>
      </c>
      <c r="M232" s="399" t="str">
        <f aca="false">IF(F232="?",1,"")</f>
        <v/>
      </c>
    </row>
    <row r="233" customFormat="false" ht="15.75" hidden="false" customHeight="false" outlineLevel="0" collapsed="false">
      <c r="A233" s="397" t="n">
        <v>231</v>
      </c>
      <c r="B233" s="134" t="s">
        <v>1145</v>
      </c>
      <c r="C233" s="44" t="n">
        <v>44</v>
      </c>
      <c r="D233" s="44" t="s">
        <v>1129</v>
      </c>
      <c r="E233" s="134" t="s">
        <v>1130</v>
      </c>
      <c r="F233" s="134" t="s">
        <v>1131</v>
      </c>
      <c r="G233" s="134"/>
      <c r="H233" s="134" t="str">
        <f aca="false">IF(C233="?","?",10*INT(C233/10)&amp;"-"&amp;(10*INT(C233/10)+9))</f>
        <v>40-49</v>
      </c>
      <c r="I233" s="134" t="str">
        <f aca="false">H233&amp;B233</f>
        <v>40-49Laki-Laki</v>
      </c>
      <c r="J233" s="398" t="str">
        <f aca="false">IF(F233="meninggal",1,"")</f>
        <v/>
      </c>
      <c r="K233" s="399" t="str">
        <f aca="false">IF(F233="sembuh",1,"")</f>
        <v/>
      </c>
      <c r="L233" s="398" t="n">
        <f aca="false">IF(F233="dalam perawatan",1,"")</f>
        <v>1</v>
      </c>
      <c r="M233" s="399" t="str">
        <f aca="false">IF(F233="?",1,"")</f>
        <v/>
      </c>
    </row>
    <row r="234" customFormat="false" ht="15.75" hidden="false" customHeight="false" outlineLevel="0" collapsed="false">
      <c r="A234" s="397" t="n">
        <v>232</v>
      </c>
      <c r="B234" s="134" t="s">
        <v>1134</v>
      </c>
      <c r="C234" s="44" t="n">
        <v>51</v>
      </c>
      <c r="D234" s="44" t="s">
        <v>1129</v>
      </c>
      <c r="E234" s="134" t="s">
        <v>1130</v>
      </c>
      <c r="F234" s="134" t="s">
        <v>1131</v>
      </c>
      <c r="G234" s="134"/>
      <c r="H234" s="134" t="str">
        <f aca="false">IF(C234="?","?",10*INT(C234/10)&amp;"-"&amp;(10*INT(C234/10)+9))</f>
        <v>50-59</v>
      </c>
      <c r="I234" s="134" t="str">
        <f aca="false">H234&amp;B234</f>
        <v>50-59Perempuan</v>
      </c>
      <c r="J234" s="398" t="str">
        <f aca="false">IF(F234="meninggal",1,"")</f>
        <v/>
      </c>
      <c r="K234" s="399" t="str">
        <f aca="false">IF(F234="sembuh",1,"")</f>
        <v/>
      </c>
      <c r="L234" s="398" t="n">
        <f aca="false">IF(F234="dalam perawatan",1,"")</f>
        <v>1</v>
      </c>
      <c r="M234" s="399" t="str">
        <f aca="false">IF(F234="?",1,"")</f>
        <v/>
      </c>
    </row>
    <row r="235" customFormat="false" ht="15.75" hidden="false" customHeight="false" outlineLevel="0" collapsed="false">
      <c r="A235" s="397" t="n">
        <v>233</v>
      </c>
      <c r="B235" s="134" t="s">
        <v>1145</v>
      </c>
      <c r="C235" s="44" t="n">
        <v>20</v>
      </c>
      <c r="D235" s="44" t="s">
        <v>1129</v>
      </c>
      <c r="E235" s="134" t="s">
        <v>1130</v>
      </c>
      <c r="F235" s="134" t="s">
        <v>1131</v>
      </c>
      <c r="G235" s="134"/>
      <c r="H235" s="134" t="str">
        <f aca="false">IF(C235="?","?",10*INT(C235/10)&amp;"-"&amp;(10*INT(C235/10)+9))</f>
        <v>20-29</v>
      </c>
      <c r="I235" s="134" t="str">
        <f aca="false">H235&amp;B235</f>
        <v>20-29Laki-Laki</v>
      </c>
      <c r="J235" s="398" t="str">
        <f aca="false">IF(F235="meninggal",1,"")</f>
        <v/>
      </c>
      <c r="K235" s="399" t="str">
        <f aca="false">IF(F235="sembuh",1,"")</f>
        <v/>
      </c>
      <c r="L235" s="398" t="n">
        <f aca="false">IF(F235="dalam perawatan",1,"")</f>
        <v>1</v>
      </c>
      <c r="M235" s="399" t="str">
        <f aca="false">IF(F235="?",1,"")</f>
        <v/>
      </c>
    </row>
    <row r="236" customFormat="false" ht="15.75" hidden="false" customHeight="false" outlineLevel="0" collapsed="false">
      <c r="A236" s="397" t="n">
        <v>234</v>
      </c>
      <c r="B236" s="134" t="s">
        <v>1145</v>
      </c>
      <c r="C236" s="44" t="n">
        <v>55</v>
      </c>
      <c r="D236" s="44" t="s">
        <v>1129</v>
      </c>
      <c r="E236" s="134" t="s">
        <v>1130</v>
      </c>
      <c r="F236" s="134" t="s">
        <v>1131</v>
      </c>
      <c r="G236" s="134"/>
      <c r="H236" s="134" t="str">
        <f aca="false">IF(C236="?","?",10*INT(C236/10)&amp;"-"&amp;(10*INT(C236/10)+9))</f>
        <v>50-59</v>
      </c>
      <c r="I236" s="134" t="str">
        <f aca="false">H236&amp;B236</f>
        <v>50-59Laki-Laki</v>
      </c>
      <c r="J236" s="398" t="str">
        <f aca="false">IF(F236="meninggal",1,"")</f>
        <v/>
      </c>
      <c r="K236" s="399" t="str">
        <f aca="false">IF(F236="sembuh",1,"")</f>
        <v/>
      </c>
      <c r="L236" s="398" t="n">
        <f aca="false">IF(F236="dalam perawatan",1,"")</f>
        <v>1</v>
      </c>
      <c r="M236" s="399" t="str">
        <f aca="false">IF(F236="?",1,"")</f>
        <v/>
      </c>
    </row>
    <row r="237" customFormat="false" ht="15.75" hidden="false" customHeight="false" outlineLevel="0" collapsed="false">
      <c r="A237" s="397" t="n">
        <v>235</v>
      </c>
      <c r="B237" s="134" t="s">
        <v>1145</v>
      </c>
      <c r="C237" s="44" t="n">
        <v>60</v>
      </c>
      <c r="D237" s="44" t="s">
        <v>1129</v>
      </c>
      <c r="E237" s="134" t="s">
        <v>1142</v>
      </c>
      <c r="F237" s="134" t="s">
        <v>1131</v>
      </c>
      <c r="G237" s="134"/>
      <c r="H237" s="134" t="str">
        <f aca="false">IF(C237="?","?",10*INT(C237/10)&amp;"-"&amp;(10*INT(C237/10)+9))</f>
        <v>60-69</v>
      </c>
      <c r="I237" s="134" t="str">
        <f aca="false">H237&amp;B237</f>
        <v>60-69Laki-Laki</v>
      </c>
      <c r="J237" s="398" t="str">
        <f aca="false">IF(F237="meninggal",1,"")</f>
        <v/>
      </c>
      <c r="K237" s="399" t="str">
        <f aca="false">IF(F237="sembuh",1,"")</f>
        <v/>
      </c>
      <c r="L237" s="398" t="n">
        <f aca="false">IF(F237="dalam perawatan",1,"")</f>
        <v>1</v>
      </c>
      <c r="M237" s="399" t="str">
        <f aca="false">IF(F237="?",1,"")</f>
        <v/>
      </c>
    </row>
    <row r="238" customFormat="false" ht="15.75" hidden="false" customHeight="false" outlineLevel="0" collapsed="false">
      <c r="A238" s="397" t="n">
        <v>236</v>
      </c>
      <c r="B238" s="134" t="s">
        <v>1145</v>
      </c>
      <c r="C238" s="44" t="n">
        <v>37</v>
      </c>
      <c r="D238" s="44" t="s">
        <v>1129</v>
      </c>
      <c r="E238" s="134" t="s">
        <v>1196</v>
      </c>
      <c r="F238" s="134" t="s">
        <v>1131</v>
      </c>
      <c r="G238" s="134"/>
      <c r="H238" s="134" t="str">
        <f aca="false">IF(C238="?","?",10*INT(C238/10)&amp;"-"&amp;(10*INT(C238/10)+9))</f>
        <v>30-39</v>
      </c>
      <c r="I238" s="134" t="str">
        <f aca="false">H238&amp;B238</f>
        <v>30-39Laki-Laki</v>
      </c>
      <c r="J238" s="398" t="str">
        <f aca="false">IF(F238="meninggal",1,"")</f>
        <v/>
      </c>
      <c r="K238" s="399" t="str">
        <f aca="false">IF(F238="sembuh",1,"")</f>
        <v/>
      </c>
      <c r="L238" s="398" t="n">
        <f aca="false">IF(F238="dalam perawatan",1,"")</f>
        <v>1</v>
      </c>
      <c r="M238" s="399" t="str">
        <f aca="false">IF(F238="?",1,"")</f>
        <v/>
      </c>
    </row>
    <row r="239" customFormat="false" ht="15.75" hidden="false" customHeight="false" outlineLevel="0" collapsed="false">
      <c r="A239" s="397" t="n">
        <v>237</v>
      </c>
      <c r="B239" s="134" t="s">
        <v>1145</v>
      </c>
      <c r="C239" s="44" t="n">
        <v>54</v>
      </c>
      <c r="D239" s="44" t="s">
        <v>1129</v>
      </c>
      <c r="E239" s="134" t="s">
        <v>1130</v>
      </c>
      <c r="F239" s="134" t="s">
        <v>1131</v>
      </c>
      <c r="G239" s="134"/>
      <c r="H239" s="134" t="str">
        <f aca="false">IF(C239="?","?",10*INT(C239/10)&amp;"-"&amp;(10*INT(C239/10)+9))</f>
        <v>50-59</v>
      </c>
      <c r="I239" s="134" t="str">
        <f aca="false">H239&amp;B239</f>
        <v>50-59Laki-Laki</v>
      </c>
      <c r="J239" s="398" t="str">
        <f aca="false">IF(F239="meninggal",1,"")</f>
        <v/>
      </c>
      <c r="K239" s="399" t="str">
        <f aca="false">IF(F239="sembuh",1,"")</f>
        <v/>
      </c>
      <c r="L239" s="398" t="n">
        <f aca="false">IF(F239="dalam perawatan",1,"")</f>
        <v>1</v>
      </c>
      <c r="M239" s="399" t="str">
        <f aca="false">IF(F239="?",1,"")</f>
        <v/>
      </c>
    </row>
    <row r="240" customFormat="false" ht="15.75" hidden="false" customHeight="false" outlineLevel="0" collapsed="false">
      <c r="A240" s="397" t="n">
        <v>238</v>
      </c>
      <c r="B240" s="134" t="s">
        <v>1145</v>
      </c>
      <c r="C240" s="44" t="n">
        <v>38</v>
      </c>
      <c r="D240" s="44" t="s">
        <v>1129</v>
      </c>
      <c r="E240" s="134" t="s">
        <v>1130</v>
      </c>
      <c r="F240" s="134" t="s">
        <v>1131</v>
      </c>
      <c r="G240" s="134"/>
      <c r="H240" s="134" t="str">
        <f aca="false">IF(C240="?","?",10*INT(C240/10)&amp;"-"&amp;(10*INT(C240/10)+9))</f>
        <v>30-39</v>
      </c>
      <c r="I240" s="134" t="str">
        <f aca="false">H240&amp;B240</f>
        <v>30-39Laki-Laki</v>
      </c>
      <c r="J240" s="398" t="str">
        <f aca="false">IF(F240="meninggal",1,"")</f>
        <v/>
      </c>
      <c r="K240" s="399" t="str">
        <f aca="false">IF(F240="sembuh",1,"")</f>
        <v/>
      </c>
      <c r="L240" s="398" t="n">
        <f aca="false">IF(F240="dalam perawatan",1,"")</f>
        <v>1</v>
      </c>
      <c r="M240" s="399" t="str">
        <f aca="false">IF(F240="?",1,"")</f>
        <v/>
      </c>
    </row>
    <row r="241" customFormat="false" ht="15.75" hidden="false" customHeight="false" outlineLevel="0" collapsed="false">
      <c r="A241" s="397" t="n">
        <v>239</v>
      </c>
      <c r="B241" s="134" t="s">
        <v>1145</v>
      </c>
      <c r="C241" s="44" t="n">
        <v>64</v>
      </c>
      <c r="D241" s="44" t="s">
        <v>1129</v>
      </c>
      <c r="E241" s="134" t="s">
        <v>1130</v>
      </c>
      <c r="F241" s="134" t="s">
        <v>1131</v>
      </c>
      <c r="G241" s="134"/>
      <c r="H241" s="134" t="str">
        <f aca="false">IF(C241="?","?",10*INT(C241/10)&amp;"-"&amp;(10*INT(C241/10)+9))</f>
        <v>60-69</v>
      </c>
      <c r="I241" s="134" t="str">
        <f aca="false">H241&amp;B241</f>
        <v>60-69Laki-Laki</v>
      </c>
      <c r="J241" s="398" t="str">
        <f aca="false">IF(F241="meninggal",1,"")</f>
        <v/>
      </c>
      <c r="K241" s="399" t="str">
        <f aca="false">IF(F241="sembuh",1,"")</f>
        <v/>
      </c>
      <c r="L241" s="398" t="n">
        <f aca="false">IF(F241="dalam perawatan",1,"")</f>
        <v>1</v>
      </c>
      <c r="M241" s="399" t="str">
        <f aca="false">IF(F241="?",1,"")</f>
        <v/>
      </c>
    </row>
    <row r="242" customFormat="false" ht="15.75" hidden="false" customHeight="false" outlineLevel="0" collapsed="false">
      <c r="A242" s="397" t="n">
        <v>240</v>
      </c>
      <c r="B242" s="134" t="s">
        <v>1134</v>
      </c>
      <c r="C242" s="44" t="n">
        <v>28</v>
      </c>
      <c r="D242" s="44" t="s">
        <v>1129</v>
      </c>
      <c r="E242" s="134" t="s">
        <v>1200</v>
      </c>
      <c r="F242" s="134" t="s">
        <v>1131</v>
      </c>
      <c r="G242" s="134"/>
      <c r="H242" s="134" t="str">
        <f aca="false">IF(C242="?","?",10*INT(C242/10)&amp;"-"&amp;(10*INT(C242/10)+9))</f>
        <v>20-29</v>
      </c>
      <c r="I242" s="134" t="str">
        <f aca="false">H242&amp;B242</f>
        <v>20-29Perempuan</v>
      </c>
      <c r="J242" s="398" t="str">
        <f aca="false">IF(F242="meninggal",1,"")</f>
        <v/>
      </c>
      <c r="K242" s="399" t="str">
        <f aca="false">IF(F242="sembuh",1,"")</f>
        <v/>
      </c>
      <c r="L242" s="398" t="n">
        <f aca="false">IF(F242="dalam perawatan",1,"")</f>
        <v>1</v>
      </c>
      <c r="M242" s="399" t="str">
        <f aca="false">IF(F242="?",1,"")</f>
        <v/>
      </c>
    </row>
    <row r="243" customFormat="false" ht="15.75" hidden="false" customHeight="false" outlineLevel="0" collapsed="false">
      <c r="A243" s="397" t="n">
        <v>241</v>
      </c>
      <c r="B243" s="134" t="s">
        <v>1145</v>
      </c>
      <c r="C243" s="44" t="n">
        <v>41</v>
      </c>
      <c r="D243" s="44" t="s">
        <v>1129</v>
      </c>
      <c r="E243" s="134" t="s">
        <v>1201</v>
      </c>
      <c r="F243" s="134" t="s">
        <v>1131</v>
      </c>
      <c r="G243" s="134"/>
      <c r="H243" s="134" t="str">
        <f aca="false">IF(C243="?","?",10*INT(C243/10)&amp;"-"&amp;(10*INT(C243/10)+9))</f>
        <v>40-49</v>
      </c>
      <c r="I243" s="134" t="str">
        <f aca="false">H243&amp;B243</f>
        <v>40-49Laki-Laki</v>
      </c>
      <c r="J243" s="398" t="str">
        <f aca="false">IF(F243="meninggal",1,"")</f>
        <v/>
      </c>
      <c r="K243" s="399" t="str">
        <f aca="false">IF(F243="sembuh",1,"")</f>
        <v/>
      </c>
      <c r="L243" s="398" t="n">
        <f aca="false">IF(F243="dalam perawatan",1,"")</f>
        <v>1</v>
      </c>
      <c r="M243" s="399" t="str">
        <f aca="false">IF(F243="?",1,"")</f>
        <v/>
      </c>
    </row>
    <row r="244" customFormat="false" ht="15.75" hidden="false" customHeight="false" outlineLevel="0" collapsed="false">
      <c r="A244" s="397" t="n">
        <v>242</v>
      </c>
      <c r="B244" s="134" t="s">
        <v>1145</v>
      </c>
      <c r="C244" s="44" t="n">
        <v>25</v>
      </c>
      <c r="D244" s="44" t="s">
        <v>1129</v>
      </c>
      <c r="E244" s="134" t="s">
        <v>1201</v>
      </c>
      <c r="F244" s="134" t="s">
        <v>1131</v>
      </c>
      <c r="G244" s="134"/>
      <c r="H244" s="134" t="str">
        <f aca="false">IF(C244="?","?",10*INT(C244/10)&amp;"-"&amp;(10*INT(C244/10)+9))</f>
        <v>20-29</v>
      </c>
      <c r="I244" s="134" t="str">
        <f aca="false">H244&amp;B244</f>
        <v>20-29Laki-Laki</v>
      </c>
      <c r="J244" s="398" t="str">
        <f aca="false">IF(F244="meninggal",1,"")</f>
        <v/>
      </c>
      <c r="K244" s="399" t="str">
        <f aca="false">IF(F244="sembuh",1,"")</f>
        <v/>
      </c>
      <c r="L244" s="398" t="n">
        <f aca="false">IF(F244="dalam perawatan",1,"")</f>
        <v>1</v>
      </c>
      <c r="M244" s="399" t="str">
        <f aca="false">IF(F244="?",1,"")</f>
        <v/>
      </c>
    </row>
    <row r="245" customFormat="false" ht="15.75" hidden="false" customHeight="false" outlineLevel="0" collapsed="false">
      <c r="A245" s="397" t="n">
        <v>243</v>
      </c>
      <c r="B245" s="134" t="s">
        <v>1134</v>
      </c>
      <c r="C245" s="44" t="n">
        <v>32</v>
      </c>
      <c r="D245" s="44" t="s">
        <v>1129</v>
      </c>
      <c r="E245" s="134" t="s">
        <v>1201</v>
      </c>
      <c r="F245" s="134" t="s">
        <v>1131</v>
      </c>
      <c r="G245" s="134"/>
      <c r="H245" s="134" t="str">
        <f aca="false">IF(C245="?","?",10*INT(C245/10)&amp;"-"&amp;(10*INT(C245/10)+9))</f>
        <v>30-39</v>
      </c>
      <c r="I245" s="134" t="str">
        <f aca="false">H245&amp;B245</f>
        <v>30-39Perempuan</v>
      </c>
      <c r="J245" s="398" t="str">
        <f aca="false">IF(F245="meninggal",1,"")</f>
        <v/>
      </c>
      <c r="K245" s="399" t="str">
        <f aca="false">IF(F245="sembuh",1,"")</f>
        <v/>
      </c>
      <c r="L245" s="398" t="n">
        <f aca="false">IF(F245="dalam perawatan",1,"")</f>
        <v>1</v>
      </c>
      <c r="M245" s="399" t="str">
        <f aca="false">IF(F245="?",1,"")</f>
        <v/>
      </c>
    </row>
    <row r="246" customFormat="false" ht="15.75" hidden="false" customHeight="false" outlineLevel="0" collapsed="false">
      <c r="A246" s="397" t="n">
        <v>244</v>
      </c>
      <c r="B246" s="134" t="s">
        <v>1134</v>
      </c>
      <c r="C246" s="44" t="n">
        <v>1</v>
      </c>
      <c r="D246" s="44" t="s">
        <v>1129</v>
      </c>
      <c r="E246" s="134" t="s">
        <v>1130</v>
      </c>
      <c r="F246" s="134" t="s">
        <v>1131</v>
      </c>
      <c r="G246" s="134"/>
      <c r="H246" s="134" t="str">
        <f aca="false">IF(C246="?","?",10*INT(C246/10)&amp;"-"&amp;(10*INT(C246/10)+9))</f>
        <v>0-9</v>
      </c>
      <c r="I246" s="134" t="str">
        <f aca="false">H246&amp;B246</f>
        <v>0-9Perempuan</v>
      </c>
      <c r="J246" s="398" t="str">
        <f aca="false">IF(F246="meninggal",1,"")</f>
        <v/>
      </c>
      <c r="K246" s="399" t="str">
        <f aca="false">IF(F246="sembuh",1,"")</f>
        <v/>
      </c>
      <c r="L246" s="398" t="n">
        <f aca="false">IF(F246="dalam perawatan",1,"")</f>
        <v>1</v>
      </c>
      <c r="M246" s="399" t="str">
        <f aca="false">IF(F246="?",1,"")</f>
        <v/>
      </c>
    </row>
    <row r="247" customFormat="false" ht="15.75" hidden="false" customHeight="false" outlineLevel="0" collapsed="false">
      <c r="A247" s="397" t="n">
        <v>245</v>
      </c>
      <c r="B247" s="134" t="s">
        <v>1145</v>
      </c>
      <c r="C247" s="44" t="n">
        <v>25</v>
      </c>
      <c r="D247" s="44" t="s">
        <v>1129</v>
      </c>
      <c r="E247" s="134" t="s">
        <v>1137</v>
      </c>
      <c r="F247" s="134" t="s">
        <v>1131</v>
      </c>
      <c r="G247" s="134"/>
      <c r="H247" s="134" t="str">
        <f aca="false">IF(C247="?","?",10*INT(C247/10)&amp;"-"&amp;(10*INT(C247/10)+9))</f>
        <v>20-29</v>
      </c>
      <c r="I247" s="134" t="str">
        <f aca="false">H247&amp;B247</f>
        <v>20-29Laki-Laki</v>
      </c>
      <c r="J247" s="398" t="str">
        <f aca="false">IF(F247="meninggal",1,"")</f>
        <v/>
      </c>
      <c r="K247" s="399" t="str">
        <f aca="false">IF(F247="sembuh",1,"")</f>
        <v/>
      </c>
      <c r="L247" s="398" t="n">
        <f aca="false">IF(F247="dalam perawatan",1,"")</f>
        <v>1</v>
      </c>
      <c r="M247" s="399" t="str">
        <f aca="false">IF(F247="?",1,"")</f>
        <v/>
      </c>
    </row>
    <row r="248" customFormat="false" ht="15.75" hidden="false" customHeight="false" outlineLevel="0" collapsed="false">
      <c r="A248" s="397" t="n">
        <v>246</v>
      </c>
      <c r="B248" s="134" t="s">
        <v>1145</v>
      </c>
      <c r="C248" s="44" t="n">
        <v>43</v>
      </c>
      <c r="D248" s="44" t="s">
        <v>1129</v>
      </c>
      <c r="E248" s="134" t="s">
        <v>1137</v>
      </c>
      <c r="F248" s="134" t="s">
        <v>1131</v>
      </c>
      <c r="G248" s="134"/>
      <c r="H248" s="134" t="str">
        <f aca="false">IF(C248="?","?",10*INT(C248/10)&amp;"-"&amp;(10*INT(C248/10)+9))</f>
        <v>40-49</v>
      </c>
      <c r="I248" s="134" t="str">
        <f aca="false">H248&amp;B248</f>
        <v>40-49Laki-Laki</v>
      </c>
      <c r="J248" s="398" t="str">
        <f aca="false">IF(F248="meninggal",1,"")</f>
        <v/>
      </c>
      <c r="K248" s="399" t="str">
        <f aca="false">IF(F248="sembuh",1,"")</f>
        <v/>
      </c>
      <c r="L248" s="398" t="n">
        <f aca="false">IF(F248="dalam perawatan",1,"")</f>
        <v>1</v>
      </c>
      <c r="M248" s="399" t="str">
        <f aca="false">IF(F248="?",1,"")</f>
        <v/>
      </c>
    </row>
    <row r="249" customFormat="false" ht="15.75" hidden="false" customHeight="false" outlineLevel="0" collapsed="false">
      <c r="A249" s="397" t="n">
        <v>247</v>
      </c>
      <c r="B249" s="134" t="s">
        <v>1134</v>
      </c>
      <c r="C249" s="44" t="n">
        <v>39</v>
      </c>
      <c r="D249" s="44" t="s">
        <v>1129</v>
      </c>
      <c r="E249" s="134" t="s">
        <v>1137</v>
      </c>
      <c r="F249" s="134" t="s">
        <v>1131</v>
      </c>
      <c r="G249" s="134"/>
      <c r="H249" s="134" t="str">
        <f aca="false">IF(C249="?","?",10*INT(C249/10)&amp;"-"&amp;(10*INT(C249/10)+9))</f>
        <v>30-39</v>
      </c>
      <c r="I249" s="134" t="str">
        <f aca="false">H249&amp;B249</f>
        <v>30-39Perempuan</v>
      </c>
      <c r="J249" s="398" t="str">
        <f aca="false">IF(F249="meninggal",1,"")</f>
        <v/>
      </c>
      <c r="K249" s="399" t="str">
        <f aca="false">IF(F249="sembuh",1,"")</f>
        <v/>
      </c>
      <c r="L249" s="398" t="n">
        <f aca="false">IF(F249="dalam perawatan",1,"")</f>
        <v>1</v>
      </c>
      <c r="M249" s="399" t="str">
        <f aca="false">IF(F249="?",1,"")</f>
        <v/>
      </c>
    </row>
    <row r="250" customFormat="false" ht="15.75" hidden="false" customHeight="false" outlineLevel="0" collapsed="false">
      <c r="A250" s="397" t="n">
        <v>248</v>
      </c>
      <c r="B250" s="134" t="s">
        <v>1145</v>
      </c>
      <c r="C250" s="44" t="n">
        <v>39</v>
      </c>
      <c r="D250" s="44" t="s">
        <v>1129</v>
      </c>
      <c r="E250" s="134" t="s">
        <v>1137</v>
      </c>
      <c r="F250" s="134" t="s">
        <v>1131</v>
      </c>
      <c r="G250" s="134"/>
      <c r="H250" s="134" t="str">
        <f aca="false">IF(C250="?","?",10*INT(C250/10)&amp;"-"&amp;(10*INT(C250/10)+9))</f>
        <v>30-39</v>
      </c>
      <c r="I250" s="134" t="str">
        <f aca="false">H250&amp;B250</f>
        <v>30-39Laki-Laki</v>
      </c>
      <c r="J250" s="398" t="str">
        <f aca="false">IF(F250="meninggal",1,"")</f>
        <v/>
      </c>
      <c r="K250" s="399" t="str">
        <f aca="false">IF(F250="sembuh",1,"")</f>
        <v/>
      </c>
      <c r="L250" s="398" t="n">
        <f aca="false">IF(F250="dalam perawatan",1,"")</f>
        <v>1</v>
      </c>
      <c r="M250" s="399" t="str">
        <f aca="false">IF(F250="?",1,"")</f>
        <v/>
      </c>
    </row>
    <row r="251" customFormat="false" ht="15.75" hidden="false" customHeight="false" outlineLevel="0" collapsed="false">
      <c r="A251" s="397" t="n">
        <v>249</v>
      </c>
      <c r="B251" s="134" t="s">
        <v>1145</v>
      </c>
      <c r="C251" s="44" t="n">
        <v>40</v>
      </c>
      <c r="D251" s="44" t="s">
        <v>1129</v>
      </c>
      <c r="E251" s="134" t="s">
        <v>1138</v>
      </c>
      <c r="F251" s="134" t="s">
        <v>1131</v>
      </c>
      <c r="G251" s="134"/>
      <c r="H251" s="134" t="str">
        <f aca="false">IF(C251="?","?",10*INT(C251/10)&amp;"-"&amp;(10*INT(C251/10)+9))</f>
        <v>40-49</v>
      </c>
      <c r="I251" s="134" t="str">
        <f aca="false">H251&amp;B251</f>
        <v>40-49Laki-Laki</v>
      </c>
      <c r="J251" s="398" t="str">
        <f aca="false">IF(F251="meninggal",1,"")</f>
        <v/>
      </c>
      <c r="K251" s="399" t="str">
        <f aca="false">IF(F251="sembuh",1,"")</f>
        <v/>
      </c>
      <c r="L251" s="398" t="n">
        <f aca="false">IF(F251="dalam perawatan",1,"")</f>
        <v>1</v>
      </c>
      <c r="M251" s="399" t="str">
        <f aca="false">IF(F251="?",1,"")</f>
        <v/>
      </c>
    </row>
    <row r="252" customFormat="false" ht="15.75" hidden="false" customHeight="false" outlineLevel="0" collapsed="false">
      <c r="A252" s="397" t="n">
        <v>250</v>
      </c>
      <c r="B252" s="134" t="s">
        <v>1134</v>
      </c>
      <c r="C252" s="44" t="n">
        <v>57</v>
      </c>
      <c r="D252" s="44" t="s">
        <v>1129</v>
      </c>
      <c r="E252" s="134" t="s">
        <v>1130</v>
      </c>
      <c r="F252" s="134" t="s">
        <v>1131</v>
      </c>
      <c r="G252" s="134"/>
      <c r="H252" s="134" t="str">
        <f aca="false">IF(C252="?","?",10*INT(C252/10)&amp;"-"&amp;(10*INT(C252/10)+9))</f>
        <v>50-59</v>
      </c>
      <c r="I252" s="134" t="str">
        <f aca="false">H252&amp;B252</f>
        <v>50-59Perempuan</v>
      </c>
      <c r="J252" s="398" t="str">
        <f aca="false">IF(F252="meninggal",1,"")</f>
        <v/>
      </c>
      <c r="K252" s="399" t="str">
        <f aca="false">IF(F252="sembuh",1,"")</f>
        <v/>
      </c>
      <c r="L252" s="398" t="n">
        <f aca="false">IF(F252="dalam perawatan",1,"")</f>
        <v>1</v>
      </c>
      <c r="M252" s="399" t="str">
        <f aca="false">IF(F252="?",1,"")</f>
        <v/>
      </c>
    </row>
    <row r="253" customFormat="false" ht="15.75" hidden="false" customHeight="false" outlineLevel="0" collapsed="false">
      <c r="A253" s="397" t="n">
        <v>251</v>
      </c>
      <c r="B253" s="134" t="s">
        <v>1145</v>
      </c>
      <c r="C253" s="44" t="n">
        <v>51</v>
      </c>
      <c r="D253" s="44" t="s">
        <v>1129</v>
      </c>
      <c r="E253" s="134" t="s">
        <v>1130</v>
      </c>
      <c r="F253" s="134" t="s">
        <v>1131</v>
      </c>
      <c r="G253" s="134"/>
      <c r="H253" s="134" t="str">
        <f aca="false">IF(C253="?","?",10*INT(C253/10)&amp;"-"&amp;(10*INT(C253/10)+9))</f>
        <v>50-59</v>
      </c>
      <c r="I253" s="134" t="str">
        <f aca="false">H253&amp;B253</f>
        <v>50-59Laki-Laki</v>
      </c>
      <c r="J253" s="398" t="str">
        <f aca="false">IF(F253="meninggal",1,"")</f>
        <v/>
      </c>
      <c r="K253" s="399" t="str">
        <f aca="false">IF(F253="sembuh",1,"")</f>
        <v/>
      </c>
      <c r="L253" s="398" t="n">
        <f aca="false">IF(F253="dalam perawatan",1,"")</f>
        <v>1</v>
      </c>
      <c r="M253" s="399" t="str">
        <f aca="false">IF(F253="?",1,"")</f>
        <v/>
      </c>
    </row>
    <row r="254" customFormat="false" ht="15.75" hidden="false" customHeight="false" outlineLevel="0" collapsed="false">
      <c r="A254" s="397" t="n">
        <v>252</v>
      </c>
      <c r="B254" s="134" t="s">
        <v>1134</v>
      </c>
      <c r="C254" s="44" t="n">
        <v>22</v>
      </c>
      <c r="D254" s="44" t="s">
        <v>1129</v>
      </c>
      <c r="E254" s="134" t="s">
        <v>1130</v>
      </c>
      <c r="F254" s="134" t="s">
        <v>1131</v>
      </c>
      <c r="G254" s="134"/>
      <c r="H254" s="134" t="str">
        <f aca="false">IF(C254="?","?",10*INT(C254/10)&amp;"-"&amp;(10*INT(C254/10)+9))</f>
        <v>20-29</v>
      </c>
      <c r="I254" s="134" t="str">
        <f aca="false">H254&amp;B254</f>
        <v>20-29Perempuan</v>
      </c>
      <c r="J254" s="398" t="str">
        <f aca="false">IF(F254="meninggal",1,"")</f>
        <v/>
      </c>
      <c r="K254" s="399" t="str">
        <f aca="false">IF(F254="sembuh",1,"")</f>
        <v/>
      </c>
      <c r="L254" s="398" t="n">
        <f aca="false">IF(F254="dalam perawatan",1,"")</f>
        <v>1</v>
      </c>
      <c r="M254" s="399" t="str">
        <f aca="false">IF(F254="?",1,"")</f>
        <v/>
      </c>
    </row>
    <row r="255" customFormat="false" ht="15.75" hidden="false" customHeight="false" outlineLevel="0" collapsed="false">
      <c r="A255" s="397" t="n">
        <v>253</v>
      </c>
      <c r="B255" s="134" t="s">
        <v>1145</v>
      </c>
      <c r="C255" s="44" t="n">
        <v>48</v>
      </c>
      <c r="D255" s="44" t="s">
        <v>1129</v>
      </c>
      <c r="E255" s="134" t="s">
        <v>1137</v>
      </c>
      <c r="F255" s="134" t="s">
        <v>1131</v>
      </c>
      <c r="G255" s="134"/>
      <c r="H255" s="134" t="str">
        <f aca="false">IF(C255="?","?",10*INT(C255/10)&amp;"-"&amp;(10*INT(C255/10)+9))</f>
        <v>40-49</v>
      </c>
      <c r="I255" s="134" t="str">
        <f aca="false">H255&amp;B255</f>
        <v>40-49Laki-Laki</v>
      </c>
      <c r="J255" s="398" t="str">
        <f aca="false">IF(F255="meninggal",1,"")</f>
        <v/>
      </c>
      <c r="K255" s="399" t="str">
        <f aca="false">IF(F255="sembuh",1,"")</f>
        <v/>
      </c>
      <c r="L255" s="398" t="n">
        <f aca="false">IF(F255="dalam perawatan",1,"")</f>
        <v>1</v>
      </c>
      <c r="M255" s="399" t="str">
        <f aca="false">IF(F255="?",1,"")</f>
        <v/>
      </c>
    </row>
    <row r="256" customFormat="false" ht="15.75" hidden="false" customHeight="false" outlineLevel="0" collapsed="false">
      <c r="A256" s="397" t="n">
        <v>254</v>
      </c>
      <c r="B256" s="134" t="s">
        <v>1134</v>
      </c>
      <c r="C256" s="44" t="n">
        <v>59</v>
      </c>
      <c r="D256" s="44" t="s">
        <v>1129</v>
      </c>
      <c r="E256" s="134" t="s">
        <v>1137</v>
      </c>
      <c r="F256" s="134" t="s">
        <v>1131</v>
      </c>
      <c r="G256" s="134"/>
      <c r="H256" s="134" t="str">
        <f aca="false">IF(C256="?","?",10*INT(C256/10)&amp;"-"&amp;(10*INT(C256/10)+9))</f>
        <v>50-59</v>
      </c>
      <c r="I256" s="134" t="str">
        <f aca="false">H256&amp;B256</f>
        <v>50-59Perempuan</v>
      </c>
      <c r="J256" s="398" t="str">
        <f aca="false">IF(F256="meninggal",1,"")</f>
        <v/>
      </c>
      <c r="K256" s="399" t="str">
        <f aca="false">IF(F256="sembuh",1,"")</f>
        <v/>
      </c>
      <c r="L256" s="398" t="n">
        <f aca="false">IF(F256="dalam perawatan",1,"")</f>
        <v>1</v>
      </c>
      <c r="M256" s="399" t="str">
        <f aca="false">IF(F256="?",1,"")</f>
        <v/>
      </c>
    </row>
    <row r="257" customFormat="false" ht="15.75" hidden="false" customHeight="false" outlineLevel="0" collapsed="false">
      <c r="A257" s="397" t="n">
        <v>255</v>
      </c>
      <c r="B257" s="134" t="s">
        <v>1134</v>
      </c>
      <c r="C257" s="44" t="n">
        <v>56</v>
      </c>
      <c r="D257" s="44" t="s">
        <v>1129</v>
      </c>
      <c r="E257" s="134" t="s">
        <v>1137</v>
      </c>
      <c r="F257" s="134" t="s">
        <v>1131</v>
      </c>
      <c r="G257" s="134"/>
      <c r="H257" s="134" t="str">
        <f aca="false">IF(C257="?","?",10*INT(C257/10)&amp;"-"&amp;(10*INT(C257/10)+9))</f>
        <v>50-59</v>
      </c>
      <c r="I257" s="134" t="str">
        <f aca="false">H257&amp;B257</f>
        <v>50-59Perempuan</v>
      </c>
      <c r="J257" s="398" t="str">
        <f aca="false">IF(F257="meninggal",1,"")</f>
        <v/>
      </c>
      <c r="K257" s="399" t="str">
        <f aca="false">IF(F257="sembuh",1,"")</f>
        <v/>
      </c>
      <c r="L257" s="398" t="n">
        <f aca="false">IF(F257="dalam perawatan",1,"")</f>
        <v>1</v>
      </c>
      <c r="M257" s="399" t="str">
        <f aca="false">IF(F257="?",1,"")</f>
        <v/>
      </c>
    </row>
    <row r="258" customFormat="false" ht="15.75" hidden="false" customHeight="false" outlineLevel="0" collapsed="false">
      <c r="A258" s="397" t="n">
        <v>256</v>
      </c>
      <c r="B258" s="134" t="s">
        <v>1145</v>
      </c>
      <c r="C258" s="44" t="n">
        <v>60</v>
      </c>
      <c r="D258" s="44" t="s">
        <v>1129</v>
      </c>
      <c r="E258" s="134" t="s">
        <v>1130</v>
      </c>
      <c r="F258" s="134" t="s">
        <v>1131</v>
      </c>
      <c r="G258" s="134"/>
      <c r="H258" s="134" t="str">
        <f aca="false">IF(C258="?","?",10*INT(C258/10)&amp;"-"&amp;(10*INT(C258/10)+9))</f>
        <v>60-69</v>
      </c>
      <c r="I258" s="134" t="str">
        <f aca="false">H258&amp;B258</f>
        <v>60-69Laki-Laki</v>
      </c>
      <c r="J258" s="398" t="str">
        <f aca="false">IF(F258="meninggal",1,"")</f>
        <v/>
      </c>
      <c r="K258" s="399" t="str">
        <f aca="false">IF(F258="sembuh",1,"")</f>
        <v/>
      </c>
      <c r="L258" s="398" t="n">
        <f aca="false">IF(F258="dalam perawatan",1,"")</f>
        <v>1</v>
      </c>
      <c r="M258" s="399" t="str">
        <f aca="false">IF(F258="?",1,"")</f>
        <v/>
      </c>
    </row>
    <row r="259" customFormat="false" ht="15.75" hidden="false" customHeight="false" outlineLevel="0" collapsed="false">
      <c r="A259" s="397" t="n">
        <v>257</v>
      </c>
      <c r="B259" s="134" t="s">
        <v>1145</v>
      </c>
      <c r="C259" s="44" t="n">
        <v>57</v>
      </c>
      <c r="D259" s="44" t="s">
        <v>1129</v>
      </c>
      <c r="E259" s="134" t="s">
        <v>1130</v>
      </c>
      <c r="F259" s="134" t="s">
        <v>1131</v>
      </c>
      <c r="G259" s="134"/>
      <c r="H259" s="134" t="str">
        <f aca="false">IF(C259="?","?",10*INT(C259/10)&amp;"-"&amp;(10*INT(C259/10)+9))</f>
        <v>50-59</v>
      </c>
      <c r="I259" s="134" t="str">
        <f aca="false">H259&amp;B259</f>
        <v>50-59Laki-Laki</v>
      </c>
      <c r="J259" s="398" t="str">
        <f aca="false">IF(F259="meninggal",1,"")</f>
        <v/>
      </c>
      <c r="K259" s="399" t="str">
        <f aca="false">IF(F259="sembuh",1,"")</f>
        <v/>
      </c>
      <c r="L259" s="398" t="n">
        <f aca="false">IF(F259="dalam perawatan",1,"")</f>
        <v>1</v>
      </c>
      <c r="M259" s="399" t="str">
        <f aca="false">IF(F259="?",1,"")</f>
        <v/>
      </c>
    </row>
    <row r="260" customFormat="false" ht="15.75" hidden="false" customHeight="false" outlineLevel="0" collapsed="false">
      <c r="A260" s="397" t="n">
        <v>258</v>
      </c>
      <c r="B260" s="134" t="s">
        <v>1145</v>
      </c>
      <c r="C260" s="44" t="n">
        <v>37</v>
      </c>
      <c r="D260" s="44" t="s">
        <v>1129</v>
      </c>
      <c r="E260" s="134" t="s">
        <v>1130</v>
      </c>
      <c r="F260" s="134" t="s">
        <v>1131</v>
      </c>
      <c r="G260" s="134"/>
      <c r="H260" s="134" t="str">
        <f aca="false">IF(C260="?","?",10*INT(C260/10)&amp;"-"&amp;(10*INT(C260/10)+9))</f>
        <v>30-39</v>
      </c>
      <c r="I260" s="134" t="str">
        <f aca="false">H260&amp;B260</f>
        <v>30-39Laki-Laki</v>
      </c>
      <c r="J260" s="398" t="str">
        <f aca="false">IF(F260="meninggal",1,"")</f>
        <v/>
      </c>
      <c r="K260" s="399" t="str">
        <f aca="false">IF(F260="sembuh",1,"")</f>
        <v/>
      </c>
      <c r="L260" s="398" t="n">
        <f aca="false">IF(F260="dalam perawatan",1,"")</f>
        <v>1</v>
      </c>
      <c r="M260" s="399" t="str">
        <f aca="false">IF(F260="?",1,"")</f>
        <v/>
      </c>
    </row>
    <row r="261" customFormat="false" ht="15.75" hidden="false" customHeight="false" outlineLevel="0" collapsed="false">
      <c r="A261" s="397" t="n">
        <v>259</v>
      </c>
      <c r="B261" s="134" t="s">
        <v>1145</v>
      </c>
      <c r="C261" s="44" t="n">
        <v>51</v>
      </c>
      <c r="D261" s="44" t="s">
        <v>1129</v>
      </c>
      <c r="E261" s="134" t="s">
        <v>1130</v>
      </c>
      <c r="F261" s="134" t="s">
        <v>1131</v>
      </c>
      <c r="G261" s="134"/>
      <c r="H261" s="134" t="str">
        <f aca="false">IF(C261="?","?",10*INT(C261/10)&amp;"-"&amp;(10*INT(C261/10)+9))</f>
        <v>50-59</v>
      </c>
      <c r="I261" s="134" t="str">
        <f aca="false">H261&amp;B261</f>
        <v>50-59Laki-Laki</v>
      </c>
      <c r="J261" s="398" t="str">
        <f aca="false">IF(F261="meninggal",1,"")</f>
        <v/>
      </c>
      <c r="K261" s="399" t="str">
        <f aca="false">IF(F261="sembuh",1,"")</f>
        <v/>
      </c>
      <c r="L261" s="398" t="n">
        <f aca="false">IF(F261="dalam perawatan",1,"")</f>
        <v>1</v>
      </c>
      <c r="M261" s="399" t="str">
        <f aca="false">IF(F261="?",1,"")</f>
        <v/>
      </c>
    </row>
    <row r="262" customFormat="false" ht="15.75" hidden="false" customHeight="false" outlineLevel="0" collapsed="false">
      <c r="A262" s="397" t="n">
        <v>260</v>
      </c>
      <c r="B262" s="134" t="s">
        <v>1145</v>
      </c>
      <c r="C262" s="44" t="n">
        <v>76</v>
      </c>
      <c r="D262" s="44" t="s">
        <v>1129</v>
      </c>
      <c r="E262" s="134" t="s">
        <v>1130</v>
      </c>
      <c r="F262" s="134" t="s">
        <v>1131</v>
      </c>
      <c r="G262" s="134"/>
      <c r="H262" s="134" t="str">
        <f aca="false">IF(C262="?","?",10*INT(C262/10)&amp;"-"&amp;(10*INT(C262/10)+9))</f>
        <v>70-79</v>
      </c>
      <c r="I262" s="134" t="str">
        <f aca="false">H262&amp;B262</f>
        <v>70-79Laki-Laki</v>
      </c>
      <c r="J262" s="398" t="str">
        <f aca="false">IF(F262="meninggal",1,"")</f>
        <v/>
      </c>
      <c r="K262" s="399" t="str">
        <f aca="false">IF(F262="sembuh",1,"")</f>
        <v/>
      </c>
      <c r="L262" s="398" t="n">
        <f aca="false">IF(F262="dalam perawatan",1,"")</f>
        <v>1</v>
      </c>
      <c r="M262" s="399" t="str">
        <f aca="false">IF(F262="?",1,"")</f>
        <v/>
      </c>
    </row>
    <row r="263" customFormat="false" ht="15.75" hidden="false" customHeight="false" outlineLevel="0" collapsed="false">
      <c r="A263" s="397" t="n">
        <v>261</v>
      </c>
      <c r="B263" s="134" t="s">
        <v>1145</v>
      </c>
      <c r="C263" s="44" t="n">
        <v>47</v>
      </c>
      <c r="D263" s="44" t="s">
        <v>1129</v>
      </c>
      <c r="E263" s="134" t="s">
        <v>1130</v>
      </c>
      <c r="F263" s="134" t="s">
        <v>1131</v>
      </c>
      <c r="G263" s="134"/>
      <c r="H263" s="134" t="str">
        <f aca="false">IF(C263="?","?",10*INT(C263/10)&amp;"-"&amp;(10*INT(C263/10)+9))</f>
        <v>40-49</v>
      </c>
      <c r="I263" s="134" t="str">
        <f aca="false">H263&amp;B263</f>
        <v>40-49Laki-Laki</v>
      </c>
      <c r="J263" s="398" t="str">
        <f aca="false">IF(F263="meninggal",1,"")</f>
        <v/>
      </c>
      <c r="K263" s="399" t="str">
        <f aca="false">IF(F263="sembuh",1,"")</f>
        <v/>
      </c>
      <c r="L263" s="398" t="n">
        <f aca="false">IF(F263="dalam perawatan",1,"")</f>
        <v>1</v>
      </c>
      <c r="M263" s="399" t="str">
        <f aca="false">IF(F263="?",1,"")</f>
        <v/>
      </c>
    </row>
    <row r="264" customFormat="false" ht="15.75" hidden="false" customHeight="false" outlineLevel="0" collapsed="false">
      <c r="A264" s="397" t="n">
        <v>262</v>
      </c>
      <c r="B264" s="134" t="s">
        <v>1134</v>
      </c>
      <c r="C264" s="44" t="n">
        <v>70</v>
      </c>
      <c r="D264" s="44" t="s">
        <v>1129</v>
      </c>
      <c r="E264" s="134" t="s">
        <v>1130</v>
      </c>
      <c r="F264" s="134" t="s">
        <v>1131</v>
      </c>
      <c r="G264" s="134"/>
      <c r="H264" s="134" t="str">
        <f aca="false">IF(C264="?","?",10*INT(C264/10)&amp;"-"&amp;(10*INT(C264/10)+9))</f>
        <v>70-79</v>
      </c>
      <c r="I264" s="134" t="str">
        <f aca="false">H264&amp;B264</f>
        <v>70-79Perempuan</v>
      </c>
      <c r="J264" s="398" t="str">
        <f aca="false">IF(F264="meninggal",1,"")</f>
        <v/>
      </c>
      <c r="K264" s="399" t="str">
        <f aca="false">IF(F264="sembuh",1,"")</f>
        <v/>
      </c>
      <c r="L264" s="398" t="n">
        <f aca="false">IF(F264="dalam perawatan",1,"")</f>
        <v>1</v>
      </c>
      <c r="M264" s="399" t="str">
        <f aca="false">IF(F264="?",1,"")</f>
        <v/>
      </c>
    </row>
    <row r="265" customFormat="false" ht="15.75" hidden="false" customHeight="false" outlineLevel="0" collapsed="false">
      <c r="A265" s="397" t="n">
        <v>263</v>
      </c>
      <c r="B265" s="134" t="s">
        <v>1134</v>
      </c>
      <c r="C265" s="44" t="n">
        <v>26</v>
      </c>
      <c r="D265" s="44" t="s">
        <v>1129</v>
      </c>
      <c r="E265" s="134" t="s">
        <v>1130</v>
      </c>
      <c r="F265" s="134" t="s">
        <v>1131</v>
      </c>
      <c r="G265" s="134"/>
      <c r="H265" s="134" t="str">
        <f aca="false">IF(C265="?","?",10*INT(C265/10)&amp;"-"&amp;(10*INT(C265/10)+9))</f>
        <v>20-29</v>
      </c>
      <c r="I265" s="134" t="str">
        <f aca="false">H265&amp;B265</f>
        <v>20-29Perempuan</v>
      </c>
      <c r="J265" s="398" t="str">
        <f aca="false">IF(F265="meninggal",1,"")</f>
        <v/>
      </c>
      <c r="K265" s="399" t="str">
        <f aca="false">IF(F265="sembuh",1,"")</f>
        <v/>
      </c>
      <c r="L265" s="398" t="n">
        <f aca="false">IF(F265="dalam perawatan",1,"")</f>
        <v>1</v>
      </c>
      <c r="M265" s="399" t="str">
        <f aca="false">IF(F265="?",1,"")</f>
        <v/>
      </c>
    </row>
    <row r="266" customFormat="false" ht="15.75" hidden="false" customHeight="false" outlineLevel="0" collapsed="false">
      <c r="A266" s="397" t="n">
        <v>264</v>
      </c>
      <c r="B266" s="134" t="s">
        <v>1145</v>
      </c>
      <c r="C266" s="44" t="n">
        <v>32</v>
      </c>
      <c r="D266" s="44" t="s">
        <v>1129</v>
      </c>
      <c r="E266" s="134" t="s">
        <v>1130</v>
      </c>
      <c r="F266" s="134" t="s">
        <v>1131</v>
      </c>
      <c r="G266" s="134"/>
      <c r="H266" s="134" t="str">
        <f aca="false">IF(C266="?","?",10*INT(C266/10)&amp;"-"&amp;(10*INT(C266/10)+9))</f>
        <v>30-39</v>
      </c>
      <c r="I266" s="134" t="str">
        <f aca="false">H266&amp;B266</f>
        <v>30-39Laki-Laki</v>
      </c>
      <c r="J266" s="398" t="str">
        <f aca="false">IF(F266="meninggal",1,"")</f>
        <v/>
      </c>
      <c r="K266" s="399" t="str">
        <f aca="false">IF(F266="sembuh",1,"")</f>
        <v/>
      </c>
      <c r="L266" s="398" t="n">
        <f aca="false">IF(F266="dalam perawatan",1,"")</f>
        <v>1</v>
      </c>
      <c r="M266" s="399" t="str">
        <f aca="false">IF(F266="?",1,"")</f>
        <v/>
      </c>
    </row>
    <row r="267" customFormat="false" ht="15.75" hidden="false" customHeight="false" outlineLevel="0" collapsed="false">
      <c r="A267" s="397" t="n">
        <v>265</v>
      </c>
      <c r="B267" s="134" t="s">
        <v>1134</v>
      </c>
      <c r="C267" s="44" t="n">
        <v>52</v>
      </c>
      <c r="D267" s="44" t="s">
        <v>1129</v>
      </c>
      <c r="E267" s="134" t="s">
        <v>1143</v>
      </c>
      <c r="F267" s="134" t="s">
        <v>1131</v>
      </c>
      <c r="G267" s="134"/>
      <c r="H267" s="134" t="str">
        <f aca="false">IF(C267="?","?",10*INT(C267/10)&amp;"-"&amp;(10*INT(C267/10)+9))</f>
        <v>50-59</v>
      </c>
      <c r="I267" s="134" t="str">
        <f aca="false">H267&amp;B267</f>
        <v>50-59Perempuan</v>
      </c>
      <c r="J267" s="398" t="str">
        <f aca="false">IF(F267="meninggal",1,"")</f>
        <v/>
      </c>
      <c r="K267" s="399" t="str">
        <f aca="false">IF(F267="sembuh",1,"")</f>
        <v/>
      </c>
      <c r="L267" s="398" t="n">
        <f aca="false">IF(F267="dalam perawatan",1,"")</f>
        <v>1</v>
      </c>
      <c r="M267" s="399" t="str">
        <f aca="false">IF(F267="?",1,"")</f>
        <v/>
      </c>
    </row>
    <row r="268" customFormat="false" ht="15.75" hidden="false" customHeight="false" outlineLevel="0" collapsed="false">
      <c r="A268" s="397" t="n">
        <v>266</v>
      </c>
      <c r="B268" s="134" t="s">
        <v>1145</v>
      </c>
      <c r="C268" s="44" t="n">
        <v>45</v>
      </c>
      <c r="D268" s="44" t="s">
        <v>1129</v>
      </c>
      <c r="E268" s="134" t="s">
        <v>1143</v>
      </c>
      <c r="F268" s="134" t="s">
        <v>1131</v>
      </c>
      <c r="G268" s="134"/>
      <c r="H268" s="134" t="str">
        <f aca="false">IF(C268="?","?",10*INT(C268/10)&amp;"-"&amp;(10*INT(C268/10)+9))</f>
        <v>40-49</v>
      </c>
      <c r="I268" s="134" t="str">
        <f aca="false">H268&amp;B268</f>
        <v>40-49Laki-Laki</v>
      </c>
      <c r="J268" s="398" t="str">
        <f aca="false">IF(F268="meninggal",1,"")</f>
        <v/>
      </c>
      <c r="K268" s="399" t="str">
        <f aca="false">IF(F268="sembuh",1,"")</f>
        <v/>
      </c>
      <c r="L268" s="398" t="n">
        <f aca="false">IF(F268="dalam perawatan",1,"")</f>
        <v>1</v>
      </c>
      <c r="M268" s="399" t="str">
        <f aca="false">IF(F268="?",1,"")</f>
        <v/>
      </c>
    </row>
    <row r="269" customFormat="false" ht="15.75" hidden="false" customHeight="false" outlineLevel="0" collapsed="false">
      <c r="A269" s="397" t="n">
        <v>267</v>
      </c>
      <c r="B269" s="134" t="s">
        <v>1134</v>
      </c>
      <c r="C269" s="44" t="n">
        <v>52</v>
      </c>
      <c r="D269" s="44" t="s">
        <v>1129</v>
      </c>
      <c r="E269" s="134" t="s">
        <v>1130</v>
      </c>
      <c r="F269" s="134" t="s">
        <v>1131</v>
      </c>
      <c r="G269" s="134"/>
      <c r="H269" s="134" t="str">
        <f aca="false">IF(C269="?","?",10*INT(C269/10)&amp;"-"&amp;(10*INT(C269/10)+9))</f>
        <v>50-59</v>
      </c>
      <c r="I269" s="134" t="str">
        <f aca="false">H269&amp;B269</f>
        <v>50-59Perempuan</v>
      </c>
      <c r="J269" s="398" t="str">
        <f aca="false">IF(F269="meninggal",1,"")</f>
        <v/>
      </c>
      <c r="K269" s="399" t="str">
        <f aca="false">IF(F269="sembuh",1,"")</f>
        <v/>
      </c>
      <c r="L269" s="398" t="n">
        <f aca="false">IF(F269="dalam perawatan",1,"")</f>
        <v>1</v>
      </c>
      <c r="M269" s="399" t="str">
        <f aca="false">IF(F269="?",1,"")</f>
        <v/>
      </c>
    </row>
    <row r="270" customFormat="false" ht="15.75" hidden="false" customHeight="false" outlineLevel="0" collapsed="false">
      <c r="A270" s="397" t="n">
        <v>268</v>
      </c>
      <c r="B270" s="134" t="s">
        <v>1145</v>
      </c>
      <c r="C270" s="44" t="n">
        <v>50</v>
      </c>
      <c r="D270" s="44" t="s">
        <v>1129</v>
      </c>
      <c r="E270" s="134" t="s">
        <v>1130</v>
      </c>
      <c r="F270" s="134" t="s">
        <v>1131</v>
      </c>
      <c r="G270" s="134"/>
      <c r="H270" s="134" t="str">
        <f aca="false">IF(C270="?","?",10*INT(C270/10)&amp;"-"&amp;(10*INT(C270/10)+9))</f>
        <v>50-59</v>
      </c>
      <c r="I270" s="134" t="str">
        <f aca="false">H270&amp;B270</f>
        <v>50-59Laki-Laki</v>
      </c>
      <c r="J270" s="398" t="str">
        <f aca="false">IF(F270="meninggal",1,"")</f>
        <v/>
      </c>
      <c r="K270" s="399" t="str">
        <f aca="false">IF(F270="sembuh",1,"")</f>
        <v/>
      </c>
      <c r="L270" s="398" t="n">
        <f aca="false">IF(F270="dalam perawatan",1,"")</f>
        <v>1</v>
      </c>
      <c r="M270" s="399" t="str">
        <f aca="false">IF(F270="?",1,"")</f>
        <v/>
      </c>
    </row>
    <row r="271" customFormat="false" ht="15.75" hidden="false" customHeight="false" outlineLevel="0" collapsed="false">
      <c r="A271" s="397" t="n">
        <v>269</v>
      </c>
      <c r="B271" s="134" t="s">
        <v>1134</v>
      </c>
      <c r="C271" s="44" t="n">
        <v>47</v>
      </c>
      <c r="D271" s="44" t="s">
        <v>1129</v>
      </c>
      <c r="E271" s="134" t="s">
        <v>1130</v>
      </c>
      <c r="F271" s="134" t="s">
        <v>1131</v>
      </c>
      <c r="G271" s="134"/>
      <c r="H271" s="134" t="str">
        <f aca="false">IF(C271="?","?",10*INT(C271/10)&amp;"-"&amp;(10*INT(C271/10)+9))</f>
        <v>40-49</v>
      </c>
      <c r="I271" s="134" t="str">
        <f aca="false">H271&amp;B271</f>
        <v>40-49Perempuan</v>
      </c>
      <c r="J271" s="398" t="str">
        <f aca="false">IF(F271="meninggal",1,"")</f>
        <v/>
      </c>
      <c r="K271" s="399" t="str">
        <f aca="false">IF(F271="sembuh",1,"")</f>
        <v/>
      </c>
      <c r="L271" s="398" t="n">
        <f aca="false">IF(F271="dalam perawatan",1,"")</f>
        <v>1</v>
      </c>
      <c r="M271" s="399" t="str">
        <f aca="false">IF(F271="?",1,"")</f>
        <v/>
      </c>
    </row>
    <row r="272" customFormat="false" ht="15.75" hidden="false" customHeight="false" outlineLevel="0" collapsed="false">
      <c r="A272" s="397" t="n">
        <v>270</v>
      </c>
      <c r="B272" s="134" t="s">
        <v>1145</v>
      </c>
      <c r="C272" s="44" t="n">
        <v>76</v>
      </c>
      <c r="D272" s="44" t="s">
        <v>1129</v>
      </c>
      <c r="E272" s="134" t="s">
        <v>1130</v>
      </c>
      <c r="F272" s="134" t="s">
        <v>1131</v>
      </c>
      <c r="G272" s="134"/>
      <c r="H272" s="134" t="str">
        <f aca="false">IF(C272="?","?",10*INT(C272/10)&amp;"-"&amp;(10*INT(C272/10)+9))</f>
        <v>70-79</v>
      </c>
      <c r="I272" s="134" t="str">
        <f aca="false">H272&amp;B272</f>
        <v>70-79Laki-Laki</v>
      </c>
      <c r="J272" s="398" t="str">
        <f aca="false">IF(F272="meninggal",1,"")</f>
        <v/>
      </c>
      <c r="K272" s="399" t="str">
        <f aca="false">IF(F272="sembuh",1,"")</f>
        <v/>
      </c>
      <c r="L272" s="398" t="n">
        <f aca="false">IF(F272="dalam perawatan",1,"")</f>
        <v>1</v>
      </c>
      <c r="M272" s="399" t="str">
        <f aca="false">IF(F272="?",1,"")</f>
        <v/>
      </c>
    </row>
    <row r="273" customFormat="false" ht="15.75" hidden="false" customHeight="false" outlineLevel="0" collapsed="false">
      <c r="A273" s="397" t="n">
        <v>271</v>
      </c>
      <c r="B273" s="134" t="s">
        <v>1145</v>
      </c>
      <c r="C273" s="44" t="n">
        <v>50</v>
      </c>
      <c r="D273" s="44" t="s">
        <v>1129</v>
      </c>
      <c r="E273" s="134" t="s">
        <v>1137</v>
      </c>
      <c r="F273" s="134" t="s">
        <v>1131</v>
      </c>
      <c r="G273" s="134"/>
      <c r="H273" s="134" t="str">
        <f aca="false">IF(C273="?","?",10*INT(C273/10)&amp;"-"&amp;(10*INT(C273/10)+9))</f>
        <v>50-59</v>
      </c>
      <c r="I273" s="134" t="str">
        <f aca="false">H273&amp;B273</f>
        <v>50-59Laki-Laki</v>
      </c>
      <c r="J273" s="398" t="str">
        <f aca="false">IF(F273="meninggal",1,"")</f>
        <v/>
      </c>
      <c r="K273" s="399" t="str">
        <f aca="false">IF(F273="sembuh",1,"")</f>
        <v/>
      </c>
      <c r="L273" s="398" t="n">
        <f aca="false">IF(F273="dalam perawatan",1,"")</f>
        <v>1</v>
      </c>
      <c r="M273" s="399" t="str">
        <f aca="false">IF(F273="?",1,"")</f>
        <v/>
      </c>
    </row>
    <row r="274" customFormat="false" ht="15.75" hidden="false" customHeight="false" outlineLevel="0" collapsed="false">
      <c r="A274" s="397" t="n">
        <v>272</v>
      </c>
      <c r="B274" s="134" t="s">
        <v>1145</v>
      </c>
      <c r="C274" s="44" t="n">
        <v>47</v>
      </c>
      <c r="D274" s="44" t="s">
        <v>1129</v>
      </c>
      <c r="E274" s="134" t="s">
        <v>1137</v>
      </c>
      <c r="F274" s="134" t="s">
        <v>1131</v>
      </c>
      <c r="G274" s="134"/>
      <c r="H274" s="134" t="str">
        <f aca="false">IF(C274="?","?",10*INT(C274/10)&amp;"-"&amp;(10*INT(C274/10)+9))</f>
        <v>40-49</v>
      </c>
      <c r="I274" s="134" t="str">
        <f aca="false">H274&amp;B274</f>
        <v>40-49Laki-Laki</v>
      </c>
      <c r="J274" s="398" t="str">
        <f aca="false">IF(F274="meninggal",1,"")</f>
        <v/>
      </c>
      <c r="K274" s="399" t="str">
        <f aca="false">IF(F274="sembuh",1,"")</f>
        <v/>
      </c>
      <c r="L274" s="398" t="n">
        <f aca="false">IF(F274="dalam perawatan",1,"")</f>
        <v>1</v>
      </c>
      <c r="M274" s="399" t="str">
        <f aca="false">IF(F274="?",1,"")</f>
        <v/>
      </c>
    </row>
    <row r="275" customFormat="false" ht="15.75" hidden="false" customHeight="false" outlineLevel="0" collapsed="false">
      <c r="A275" s="397" t="n">
        <v>273</v>
      </c>
      <c r="B275" s="134" t="s">
        <v>1134</v>
      </c>
      <c r="C275" s="44" t="n">
        <v>48</v>
      </c>
      <c r="D275" s="44" t="s">
        <v>1129</v>
      </c>
      <c r="E275" s="134" t="s">
        <v>1130</v>
      </c>
      <c r="F275" s="134" t="s">
        <v>1131</v>
      </c>
      <c r="G275" s="134"/>
      <c r="H275" s="134" t="str">
        <f aca="false">IF(C275="?","?",10*INT(C275/10)&amp;"-"&amp;(10*INT(C275/10)+9))</f>
        <v>40-49</v>
      </c>
      <c r="I275" s="134" t="str">
        <f aca="false">H275&amp;B275</f>
        <v>40-49Perempuan</v>
      </c>
      <c r="J275" s="398" t="str">
        <f aca="false">IF(F275="meninggal",1,"")</f>
        <v/>
      </c>
      <c r="K275" s="399" t="str">
        <f aca="false">IF(F275="sembuh",1,"")</f>
        <v/>
      </c>
      <c r="L275" s="398" t="n">
        <f aca="false">IF(F275="dalam perawatan",1,"")</f>
        <v>1</v>
      </c>
      <c r="M275" s="399" t="str">
        <f aca="false">IF(F275="?",1,"")</f>
        <v/>
      </c>
    </row>
    <row r="276" customFormat="false" ht="15.75" hidden="false" customHeight="false" outlineLevel="0" collapsed="false">
      <c r="A276" s="397" t="n">
        <v>274</v>
      </c>
      <c r="B276" s="134" t="s">
        <v>1145</v>
      </c>
      <c r="C276" s="44" t="n">
        <v>47</v>
      </c>
      <c r="D276" s="44" t="s">
        <v>1129</v>
      </c>
      <c r="E276" s="134" t="s">
        <v>1137</v>
      </c>
      <c r="F276" s="134" t="s">
        <v>1131</v>
      </c>
      <c r="G276" s="134"/>
      <c r="H276" s="134" t="str">
        <f aca="false">IF(C276="?","?",10*INT(C276/10)&amp;"-"&amp;(10*INT(C276/10)+9))</f>
        <v>40-49</v>
      </c>
      <c r="I276" s="134" t="str">
        <f aca="false">H276&amp;B276</f>
        <v>40-49Laki-Laki</v>
      </c>
      <c r="J276" s="398" t="str">
        <f aca="false">IF(F276="meninggal",1,"")</f>
        <v/>
      </c>
      <c r="K276" s="399" t="str">
        <f aca="false">IF(F276="sembuh",1,"")</f>
        <v/>
      </c>
      <c r="L276" s="398" t="n">
        <f aca="false">IF(F276="dalam perawatan",1,"")</f>
        <v>1</v>
      </c>
      <c r="M276" s="399" t="str">
        <f aca="false">IF(F276="?",1,"")</f>
        <v/>
      </c>
    </row>
    <row r="277" customFormat="false" ht="15.75" hidden="false" customHeight="false" outlineLevel="0" collapsed="false">
      <c r="A277" s="397" t="n">
        <v>275</v>
      </c>
      <c r="B277" s="134" t="s">
        <v>1134</v>
      </c>
      <c r="C277" s="44" t="n">
        <v>60</v>
      </c>
      <c r="D277" s="44" t="s">
        <v>1129</v>
      </c>
      <c r="E277" s="134" t="s">
        <v>1196</v>
      </c>
      <c r="F277" s="134" t="s">
        <v>1131</v>
      </c>
      <c r="G277" s="134"/>
      <c r="H277" s="134" t="str">
        <f aca="false">IF(C277="?","?",10*INT(C277/10)&amp;"-"&amp;(10*INT(C277/10)+9))</f>
        <v>60-69</v>
      </c>
      <c r="I277" s="134" t="str">
        <f aca="false">H277&amp;B277</f>
        <v>60-69Perempuan</v>
      </c>
      <c r="J277" s="398" t="str">
        <f aca="false">IF(F277="meninggal",1,"")</f>
        <v/>
      </c>
      <c r="K277" s="399" t="str">
        <f aca="false">IF(F277="sembuh",1,"")</f>
        <v/>
      </c>
      <c r="L277" s="398" t="n">
        <f aca="false">IF(F277="dalam perawatan",1,"")</f>
        <v>1</v>
      </c>
      <c r="M277" s="399" t="str">
        <f aca="false">IF(F277="?",1,"")</f>
        <v/>
      </c>
    </row>
    <row r="278" customFormat="false" ht="15.75" hidden="false" customHeight="false" outlineLevel="0" collapsed="false">
      <c r="A278" s="397" t="n">
        <v>276</v>
      </c>
      <c r="B278" s="134" t="s">
        <v>1145</v>
      </c>
      <c r="C278" s="44" t="n">
        <v>30</v>
      </c>
      <c r="D278" s="44" t="s">
        <v>1129</v>
      </c>
      <c r="E278" s="134" t="s">
        <v>1196</v>
      </c>
      <c r="F278" s="134" t="s">
        <v>1131</v>
      </c>
      <c r="G278" s="134"/>
      <c r="H278" s="134" t="str">
        <f aca="false">IF(C278="?","?",10*INT(C278/10)&amp;"-"&amp;(10*INT(C278/10)+9))</f>
        <v>30-39</v>
      </c>
      <c r="I278" s="134" t="str">
        <f aca="false">H278&amp;B278</f>
        <v>30-39Laki-Laki</v>
      </c>
      <c r="J278" s="398" t="str">
        <f aca="false">IF(F278="meninggal",1,"")</f>
        <v/>
      </c>
      <c r="K278" s="399" t="str">
        <f aca="false">IF(F278="sembuh",1,"")</f>
        <v/>
      </c>
      <c r="L278" s="398" t="n">
        <f aca="false">IF(F278="dalam perawatan",1,"")</f>
        <v>1</v>
      </c>
      <c r="M278" s="399" t="str">
        <f aca="false">IF(F278="?",1,"")</f>
        <v/>
      </c>
    </row>
    <row r="279" customFormat="false" ht="15.75" hidden="false" customHeight="false" outlineLevel="0" collapsed="false">
      <c r="A279" s="397" t="n">
        <v>277</v>
      </c>
      <c r="B279" s="134" t="s">
        <v>1145</v>
      </c>
      <c r="C279" s="44" t="n">
        <v>34</v>
      </c>
      <c r="D279" s="44" t="s">
        <v>1129</v>
      </c>
      <c r="E279" s="134" t="s">
        <v>1196</v>
      </c>
      <c r="F279" s="134" t="s">
        <v>1131</v>
      </c>
      <c r="G279" s="134"/>
      <c r="H279" s="134" t="str">
        <f aca="false">IF(C279="?","?",10*INT(C279/10)&amp;"-"&amp;(10*INT(C279/10)+9))</f>
        <v>30-39</v>
      </c>
      <c r="I279" s="134" t="str">
        <f aca="false">H279&amp;B279</f>
        <v>30-39Laki-Laki</v>
      </c>
      <c r="J279" s="398" t="str">
        <f aca="false">IF(F279="meninggal",1,"")</f>
        <v/>
      </c>
      <c r="K279" s="399" t="str">
        <f aca="false">IF(F279="sembuh",1,"")</f>
        <v/>
      </c>
      <c r="L279" s="398" t="n">
        <f aca="false">IF(F279="dalam perawatan",1,"")</f>
        <v>1</v>
      </c>
      <c r="M279" s="399" t="str">
        <f aca="false">IF(F279="?",1,"")</f>
        <v/>
      </c>
    </row>
    <row r="280" customFormat="false" ht="15.75" hidden="false" customHeight="false" outlineLevel="0" collapsed="false">
      <c r="A280" s="397" t="n">
        <v>278</v>
      </c>
      <c r="B280" s="134" t="s">
        <v>1145</v>
      </c>
      <c r="C280" s="44" t="n">
        <v>27</v>
      </c>
      <c r="D280" s="44" t="s">
        <v>1129</v>
      </c>
      <c r="E280" s="134" t="s">
        <v>1130</v>
      </c>
      <c r="F280" s="134" t="s">
        <v>1131</v>
      </c>
      <c r="G280" s="134"/>
      <c r="H280" s="134" t="str">
        <f aca="false">IF(C280="?","?",10*INT(C280/10)&amp;"-"&amp;(10*INT(C280/10)+9))</f>
        <v>20-29</v>
      </c>
      <c r="I280" s="134" t="str">
        <f aca="false">H280&amp;B280</f>
        <v>20-29Laki-Laki</v>
      </c>
      <c r="J280" s="398" t="str">
        <f aca="false">IF(F280="meninggal",1,"")</f>
        <v/>
      </c>
      <c r="K280" s="399" t="str">
        <f aca="false">IF(F280="sembuh",1,"")</f>
        <v/>
      </c>
      <c r="L280" s="398" t="n">
        <f aca="false">IF(F280="dalam perawatan",1,"")</f>
        <v>1</v>
      </c>
      <c r="M280" s="399" t="str">
        <f aca="false">IF(F280="?",1,"")</f>
        <v/>
      </c>
    </row>
    <row r="281" customFormat="false" ht="15.75" hidden="false" customHeight="false" outlineLevel="0" collapsed="false">
      <c r="A281" s="397" t="n">
        <v>279</v>
      </c>
      <c r="B281" s="134" t="s">
        <v>1134</v>
      </c>
      <c r="C281" s="44" t="n">
        <v>50</v>
      </c>
      <c r="D281" s="44" t="s">
        <v>1129</v>
      </c>
      <c r="E281" s="134" t="s">
        <v>1141</v>
      </c>
      <c r="F281" s="134" t="s">
        <v>1131</v>
      </c>
      <c r="G281" s="134"/>
      <c r="H281" s="134" t="str">
        <f aca="false">IF(C281="?","?",10*INT(C281/10)&amp;"-"&amp;(10*INT(C281/10)+9))</f>
        <v>50-59</v>
      </c>
      <c r="I281" s="134" t="str">
        <f aca="false">H281&amp;B281</f>
        <v>50-59Perempuan</v>
      </c>
      <c r="J281" s="398" t="str">
        <f aca="false">IF(F281="meninggal",1,"")</f>
        <v/>
      </c>
      <c r="K281" s="399" t="str">
        <f aca="false">IF(F281="sembuh",1,"")</f>
        <v/>
      </c>
      <c r="L281" s="398" t="n">
        <f aca="false">IF(F281="dalam perawatan",1,"")</f>
        <v>1</v>
      </c>
      <c r="M281" s="399" t="str">
        <f aca="false">IF(F281="?",1,"")</f>
        <v/>
      </c>
    </row>
    <row r="282" customFormat="false" ht="15.75" hidden="false" customHeight="false" outlineLevel="0" collapsed="false">
      <c r="A282" s="397" t="n">
        <v>280</v>
      </c>
      <c r="B282" s="134" t="s">
        <v>1145</v>
      </c>
      <c r="C282" s="44" t="n">
        <v>44</v>
      </c>
      <c r="D282" s="44" t="s">
        <v>1129</v>
      </c>
      <c r="E282" s="134" t="s">
        <v>1200</v>
      </c>
      <c r="F282" s="134" t="s">
        <v>1131</v>
      </c>
      <c r="G282" s="134"/>
      <c r="H282" s="134" t="str">
        <f aca="false">IF(C282="?","?",10*INT(C282/10)&amp;"-"&amp;(10*INT(C282/10)+9))</f>
        <v>40-49</v>
      </c>
      <c r="I282" s="134" t="str">
        <f aca="false">H282&amp;B282</f>
        <v>40-49Laki-Laki</v>
      </c>
      <c r="J282" s="398" t="str">
        <f aca="false">IF(F282="meninggal",1,"")</f>
        <v/>
      </c>
      <c r="K282" s="399" t="str">
        <f aca="false">IF(F282="sembuh",1,"")</f>
        <v/>
      </c>
      <c r="L282" s="398" t="n">
        <f aca="false">IF(F282="dalam perawatan",1,"")</f>
        <v>1</v>
      </c>
      <c r="M282" s="399" t="str">
        <f aca="false">IF(F282="?",1,"")</f>
        <v/>
      </c>
    </row>
    <row r="283" customFormat="false" ht="15.75" hidden="false" customHeight="false" outlineLevel="0" collapsed="false">
      <c r="A283" s="397" t="n">
        <v>281</v>
      </c>
      <c r="B283" s="134" t="s">
        <v>1145</v>
      </c>
      <c r="C283" s="44" t="n">
        <v>49</v>
      </c>
      <c r="D283" s="44" t="s">
        <v>1129</v>
      </c>
      <c r="E283" s="134" t="s">
        <v>1130</v>
      </c>
      <c r="F283" s="134" t="s">
        <v>1131</v>
      </c>
      <c r="G283" s="134"/>
      <c r="H283" s="134" t="str">
        <f aca="false">IF(C283="?","?",10*INT(C283/10)&amp;"-"&amp;(10*INT(C283/10)+9))</f>
        <v>40-49</v>
      </c>
      <c r="I283" s="134" t="str">
        <f aca="false">H283&amp;B283</f>
        <v>40-49Laki-Laki</v>
      </c>
      <c r="J283" s="398" t="str">
        <f aca="false">IF(F283="meninggal",1,"")</f>
        <v/>
      </c>
      <c r="K283" s="399" t="str">
        <f aca="false">IF(F283="sembuh",1,"")</f>
        <v/>
      </c>
      <c r="L283" s="398" t="n">
        <f aca="false">IF(F283="dalam perawatan",1,"")</f>
        <v>1</v>
      </c>
      <c r="M283" s="399" t="str">
        <f aca="false">IF(F283="?",1,"")</f>
        <v/>
      </c>
    </row>
    <row r="284" customFormat="false" ht="15.75" hidden="false" customHeight="false" outlineLevel="0" collapsed="false">
      <c r="A284" s="397" t="n">
        <v>282</v>
      </c>
      <c r="B284" s="134" t="s">
        <v>1134</v>
      </c>
      <c r="C284" s="44" t="n">
        <v>62</v>
      </c>
      <c r="D284" s="44" t="s">
        <v>1129</v>
      </c>
      <c r="E284" s="134" t="s">
        <v>1138</v>
      </c>
      <c r="F284" s="134" t="s">
        <v>1131</v>
      </c>
      <c r="G284" s="134"/>
      <c r="H284" s="134" t="str">
        <f aca="false">IF(C284="?","?",10*INT(C284/10)&amp;"-"&amp;(10*INT(C284/10)+9))</f>
        <v>60-69</v>
      </c>
      <c r="I284" s="134" t="str">
        <f aca="false">H284&amp;B284</f>
        <v>60-69Perempuan</v>
      </c>
      <c r="J284" s="398" t="str">
        <f aca="false">IF(F284="meninggal",1,"")</f>
        <v/>
      </c>
      <c r="K284" s="399" t="str">
        <f aca="false">IF(F284="sembuh",1,"")</f>
        <v/>
      </c>
      <c r="L284" s="398" t="n">
        <f aca="false">IF(F284="dalam perawatan",1,"")</f>
        <v>1</v>
      </c>
      <c r="M284" s="399" t="str">
        <f aca="false">IF(F284="?",1,"")</f>
        <v/>
      </c>
    </row>
    <row r="285" customFormat="false" ht="15.75" hidden="false" customHeight="false" outlineLevel="0" collapsed="false">
      <c r="A285" s="397" t="n">
        <v>283</v>
      </c>
      <c r="B285" s="134" t="s">
        <v>1134</v>
      </c>
      <c r="C285" s="44" t="n">
        <v>51</v>
      </c>
      <c r="D285" s="44" t="s">
        <v>1129</v>
      </c>
      <c r="E285" s="134" t="s">
        <v>1140</v>
      </c>
      <c r="F285" s="134" t="s">
        <v>1131</v>
      </c>
      <c r="G285" s="134"/>
      <c r="H285" s="134" t="str">
        <f aca="false">IF(C285="?","?",10*INT(C285/10)&amp;"-"&amp;(10*INT(C285/10)+9))</f>
        <v>50-59</v>
      </c>
      <c r="I285" s="134" t="str">
        <f aca="false">H285&amp;B285</f>
        <v>50-59Perempuan</v>
      </c>
      <c r="J285" s="398" t="str">
        <f aca="false">IF(F285="meninggal",1,"")</f>
        <v/>
      </c>
      <c r="K285" s="399" t="str">
        <f aca="false">IF(F285="sembuh",1,"")</f>
        <v/>
      </c>
      <c r="L285" s="398" t="n">
        <f aca="false">IF(F285="dalam perawatan",1,"")</f>
        <v>1</v>
      </c>
      <c r="M285" s="399" t="str">
        <f aca="false">IF(F285="?",1,"")</f>
        <v/>
      </c>
    </row>
    <row r="286" customFormat="false" ht="15.75" hidden="false" customHeight="false" outlineLevel="0" collapsed="false">
      <c r="A286" s="397" t="n">
        <v>284</v>
      </c>
      <c r="B286" s="134" t="s">
        <v>1145</v>
      </c>
      <c r="C286" s="44" t="n">
        <v>63</v>
      </c>
      <c r="D286" s="44" t="s">
        <v>1129</v>
      </c>
      <c r="E286" s="134" t="s">
        <v>1130</v>
      </c>
      <c r="F286" s="134" t="s">
        <v>1131</v>
      </c>
      <c r="G286" s="134"/>
      <c r="H286" s="134" t="str">
        <f aca="false">IF(C286="?","?",10*INT(C286/10)&amp;"-"&amp;(10*INT(C286/10)+9))</f>
        <v>60-69</v>
      </c>
      <c r="I286" s="134" t="str">
        <f aca="false">H286&amp;B286</f>
        <v>60-69Laki-Laki</v>
      </c>
      <c r="J286" s="398" t="str">
        <f aca="false">IF(F286="meninggal",1,"")</f>
        <v/>
      </c>
      <c r="K286" s="399" t="str">
        <f aca="false">IF(F286="sembuh",1,"")</f>
        <v/>
      </c>
      <c r="L286" s="398" t="n">
        <f aca="false">IF(F286="dalam perawatan",1,"")</f>
        <v>1</v>
      </c>
      <c r="M286" s="399" t="str">
        <f aca="false">IF(F286="?",1,"")</f>
        <v/>
      </c>
    </row>
    <row r="287" customFormat="false" ht="15.75" hidden="false" customHeight="false" outlineLevel="0" collapsed="false">
      <c r="A287" s="397" t="n">
        <v>285</v>
      </c>
      <c r="B287" s="134" t="s">
        <v>1134</v>
      </c>
      <c r="C287" s="44" t="n">
        <v>55</v>
      </c>
      <c r="D287" s="44" t="s">
        <v>1129</v>
      </c>
      <c r="E287" s="134" t="s">
        <v>1144</v>
      </c>
      <c r="F287" s="134" t="s">
        <v>1131</v>
      </c>
      <c r="G287" s="134"/>
      <c r="H287" s="134" t="str">
        <f aca="false">IF(C287="?","?",10*INT(C287/10)&amp;"-"&amp;(10*INT(C287/10)+9))</f>
        <v>50-59</v>
      </c>
      <c r="I287" s="134" t="str">
        <f aca="false">H287&amp;B287</f>
        <v>50-59Perempuan</v>
      </c>
      <c r="J287" s="398" t="str">
        <f aca="false">IF(F287="meninggal",1,"")</f>
        <v/>
      </c>
      <c r="K287" s="399" t="str">
        <f aca="false">IF(F287="sembuh",1,"")</f>
        <v/>
      </c>
      <c r="L287" s="398" t="n">
        <f aca="false">IF(F287="dalam perawatan",1,"")</f>
        <v>1</v>
      </c>
      <c r="M287" s="399" t="str">
        <f aca="false">IF(F287="?",1,"")</f>
        <v/>
      </c>
    </row>
    <row r="288" customFormat="false" ht="15.75" hidden="false" customHeight="false" outlineLevel="0" collapsed="false">
      <c r="A288" s="397" t="n">
        <v>286</v>
      </c>
      <c r="B288" s="134" t="s">
        <v>1145</v>
      </c>
      <c r="C288" s="44" t="n">
        <v>54</v>
      </c>
      <c r="D288" s="44" t="s">
        <v>1129</v>
      </c>
      <c r="E288" s="134" t="s">
        <v>1144</v>
      </c>
      <c r="F288" s="134" t="s">
        <v>1131</v>
      </c>
      <c r="G288" s="134"/>
      <c r="H288" s="134" t="str">
        <f aca="false">IF(C288="?","?",10*INT(C288/10)&amp;"-"&amp;(10*INT(C288/10)+9))</f>
        <v>50-59</v>
      </c>
      <c r="I288" s="134" t="str">
        <f aca="false">H288&amp;B288</f>
        <v>50-59Laki-Laki</v>
      </c>
      <c r="J288" s="398" t="str">
        <f aca="false">IF(F288="meninggal",1,"")</f>
        <v/>
      </c>
      <c r="K288" s="399" t="str">
        <f aca="false">IF(F288="sembuh",1,"")</f>
        <v/>
      </c>
      <c r="L288" s="398" t="n">
        <f aca="false">IF(F288="dalam perawatan",1,"")</f>
        <v>1</v>
      </c>
      <c r="M288" s="399" t="str">
        <f aca="false">IF(F288="?",1,"")</f>
        <v/>
      </c>
    </row>
    <row r="289" customFormat="false" ht="15.75" hidden="false" customHeight="false" outlineLevel="0" collapsed="false">
      <c r="A289" s="397" t="n">
        <v>287</v>
      </c>
      <c r="B289" s="134" t="s">
        <v>1145</v>
      </c>
      <c r="C289" s="44" t="n">
        <v>39</v>
      </c>
      <c r="D289" s="44" t="s">
        <v>1129</v>
      </c>
      <c r="E289" s="134" t="s">
        <v>1130</v>
      </c>
      <c r="F289" s="134" t="s">
        <v>1131</v>
      </c>
      <c r="G289" s="134"/>
      <c r="H289" s="134" t="str">
        <f aca="false">IF(C289="?","?",10*INT(C289/10)&amp;"-"&amp;(10*INT(C289/10)+9))</f>
        <v>30-39</v>
      </c>
      <c r="I289" s="134" t="str">
        <f aca="false">H289&amp;B289</f>
        <v>30-39Laki-Laki</v>
      </c>
      <c r="J289" s="398" t="str">
        <f aca="false">IF(F289="meninggal",1,"")</f>
        <v/>
      </c>
      <c r="K289" s="399" t="str">
        <f aca="false">IF(F289="sembuh",1,"")</f>
        <v/>
      </c>
      <c r="L289" s="398" t="n">
        <f aca="false">IF(F289="dalam perawatan",1,"")</f>
        <v>1</v>
      </c>
      <c r="M289" s="399" t="str">
        <f aca="false">IF(F289="?",1,"")</f>
        <v/>
      </c>
    </row>
    <row r="290" customFormat="false" ht="15.75" hidden="false" customHeight="false" outlineLevel="0" collapsed="false">
      <c r="A290" s="397" t="n">
        <v>288</v>
      </c>
      <c r="B290" s="134" t="s">
        <v>1134</v>
      </c>
      <c r="C290" s="44" t="n">
        <v>41</v>
      </c>
      <c r="D290" s="44" t="s">
        <v>1129</v>
      </c>
      <c r="E290" s="134" t="s">
        <v>1130</v>
      </c>
      <c r="F290" s="134" t="s">
        <v>1131</v>
      </c>
      <c r="G290" s="134"/>
      <c r="H290" s="134" t="str">
        <f aca="false">IF(C290="?","?",10*INT(C290/10)&amp;"-"&amp;(10*INT(C290/10)+9))</f>
        <v>40-49</v>
      </c>
      <c r="I290" s="134" t="str">
        <f aca="false">H290&amp;B290</f>
        <v>40-49Perempuan</v>
      </c>
      <c r="J290" s="398" t="str">
        <f aca="false">IF(F290="meninggal",1,"")</f>
        <v/>
      </c>
      <c r="K290" s="399" t="str">
        <f aca="false">IF(F290="sembuh",1,"")</f>
        <v/>
      </c>
      <c r="L290" s="398" t="n">
        <f aca="false">IF(F290="dalam perawatan",1,"")</f>
        <v>1</v>
      </c>
      <c r="M290" s="399" t="str">
        <f aca="false">IF(F290="?",1,"")</f>
        <v/>
      </c>
    </row>
    <row r="291" customFormat="false" ht="15.75" hidden="false" customHeight="false" outlineLevel="0" collapsed="false">
      <c r="A291" s="397" t="n">
        <v>289</v>
      </c>
      <c r="B291" s="134" t="s">
        <v>1134</v>
      </c>
      <c r="C291" s="44" t="n">
        <v>34</v>
      </c>
      <c r="D291" s="44" t="s">
        <v>1129</v>
      </c>
      <c r="E291" s="134" t="s">
        <v>1130</v>
      </c>
      <c r="F291" s="134" t="s">
        <v>1131</v>
      </c>
      <c r="G291" s="134"/>
      <c r="H291" s="134" t="str">
        <f aca="false">IF(C291="?","?",10*INT(C291/10)&amp;"-"&amp;(10*INT(C291/10)+9))</f>
        <v>30-39</v>
      </c>
      <c r="I291" s="134" t="str">
        <f aca="false">H291&amp;B291</f>
        <v>30-39Perempuan</v>
      </c>
      <c r="J291" s="398" t="str">
        <f aca="false">IF(F291="meninggal",1,"")</f>
        <v/>
      </c>
      <c r="K291" s="399" t="str">
        <f aca="false">IF(F291="sembuh",1,"")</f>
        <v/>
      </c>
      <c r="L291" s="398" t="n">
        <f aca="false">IF(F291="dalam perawatan",1,"")</f>
        <v>1</v>
      </c>
      <c r="M291" s="399" t="str">
        <f aca="false">IF(F291="?",1,"")</f>
        <v/>
      </c>
    </row>
    <row r="292" customFormat="false" ht="15.75" hidden="false" customHeight="false" outlineLevel="0" collapsed="false">
      <c r="A292" s="397" t="n">
        <v>290</v>
      </c>
      <c r="B292" s="134" t="s">
        <v>1134</v>
      </c>
      <c r="C292" s="44" t="n">
        <v>46</v>
      </c>
      <c r="D292" s="44" t="s">
        <v>1129</v>
      </c>
      <c r="E292" s="134" t="s">
        <v>1130</v>
      </c>
      <c r="F292" s="134" t="s">
        <v>1131</v>
      </c>
      <c r="G292" s="134"/>
      <c r="H292" s="134" t="str">
        <f aca="false">IF(C292="?","?",10*INT(C292/10)&amp;"-"&amp;(10*INT(C292/10)+9))</f>
        <v>40-49</v>
      </c>
      <c r="I292" s="134" t="str">
        <f aca="false">H292&amp;B292</f>
        <v>40-49Perempuan</v>
      </c>
      <c r="J292" s="398" t="str">
        <f aca="false">IF(F292="meninggal",1,"")</f>
        <v/>
      </c>
      <c r="K292" s="399" t="str">
        <f aca="false">IF(F292="sembuh",1,"")</f>
        <v/>
      </c>
      <c r="L292" s="398" t="n">
        <f aca="false">IF(F292="dalam perawatan",1,"")</f>
        <v>1</v>
      </c>
      <c r="M292" s="399" t="str">
        <f aca="false">IF(F292="?",1,"")</f>
        <v/>
      </c>
    </row>
    <row r="293" customFormat="false" ht="15.75" hidden="false" customHeight="false" outlineLevel="0" collapsed="false">
      <c r="A293" s="397" t="n">
        <v>291</v>
      </c>
      <c r="B293" s="134" t="s">
        <v>1145</v>
      </c>
      <c r="C293" s="44" t="n">
        <v>36</v>
      </c>
      <c r="D293" s="44" t="s">
        <v>1129</v>
      </c>
      <c r="E293" s="134" t="s">
        <v>1130</v>
      </c>
      <c r="F293" s="134" t="s">
        <v>1131</v>
      </c>
      <c r="G293" s="134"/>
      <c r="H293" s="134" t="str">
        <f aca="false">IF(C293="?","?",10*INT(C293/10)&amp;"-"&amp;(10*INT(C293/10)+9))</f>
        <v>30-39</v>
      </c>
      <c r="I293" s="134" t="str">
        <f aca="false">H293&amp;B293</f>
        <v>30-39Laki-Laki</v>
      </c>
      <c r="J293" s="398" t="str">
        <f aca="false">IF(F293="meninggal",1,"")</f>
        <v/>
      </c>
      <c r="K293" s="399" t="str">
        <f aca="false">IF(F293="sembuh",1,"")</f>
        <v/>
      </c>
      <c r="L293" s="398" t="n">
        <f aca="false">IF(F293="dalam perawatan",1,"")</f>
        <v>1</v>
      </c>
      <c r="M293" s="399" t="str">
        <f aca="false">IF(F293="?",1,"")</f>
        <v/>
      </c>
    </row>
    <row r="294" customFormat="false" ht="15.75" hidden="false" customHeight="false" outlineLevel="0" collapsed="false">
      <c r="A294" s="397" t="n">
        <v>292</v>
      </c>
      <c r="B294" s="134" t="s">
        <v>1134</v>
      </c>
      <c r="C294" s="44" t="n">
        <v>42</v>
      </c>
      <c r="D294" s="44" t="s">
        <v>1129</v>
      </c>
      <c r="E294" s="134" t="s">
        <v>1130</v>
      </c>
      <c r="F294" s="134" t="s">
        <v>1131</v>
      </c>
      <c r="G294" s="134"/>
      <c r="H294" s="134" t="str">
        <f aca="false">IF(C294="?","?",10*INT(C294/10)&amp;"-"&amp;(10*INT(C294/10)+9))</f>
        <v>40-49</v>
      </c>
      <c r="I294" s="134" t="str">
        <f aca="false">H294&amp;B294</f>
        <v>40-49Perempuan</v>
      </c>
      <c r="J294" s="398" t="str">
        <f aca="false">IF(F294="meninggal",1,"")</f>
        <v/>
      </c>
      <c r="K294" s="399" t="str">
        <f aca="false">IF(F294="sembuh",1,"")</f>
        <v/>
      </c>
      <c r="L294" s="398" t="n">
        <f aca="false">IF(F294="dalam perawatan",1,"")</f>
        <v>1</v>
      </c>
      <c r="M294" s="399" t="str">
        <f aca="false">IF(F294="?",1,"")</f>
        <v/>
      </c>
    </row>
    <row r="295" customFormat="false" ht="15.75" hidden="false" customHeight="false" outlineLevel="0" collapsed="false">
      <c r="A295" s="397" t="n">
        <v>293</v>
      </c>
      <c r="B295" s="134" t="s">
        <v>1145</v>
      </c>
      <c r="C295" s="44" t="n">
        <v>65</v>
      </c>
      <c r="D295" s="44" t="s">
        <v>1129</v>
      </c>
      <c r="E295" s="134" t="s">
        <v>1130</v>
      </c>
      <c r="F295" s="134" t="s">
        <v>1131</v>
      </c>
      <c r="G295" s="134"/>
      <c r="H295" s="134" t="str">
        <f aca="false">IF(C295="?","?",10*INT(C295/10)&amp;"-"&amp;(10*INT(C295/10)+9))</f>
        <v>60-69</v>
      </c>
      <c r="I295" s="134" t="str">
        <f aca="false">H295&amp;B295</f>
        <v>60-69Laki-Laki</v>
      </c>
      <c r="J295" s="398" t="str">
        <f aca="false">IF(F295="meninggal",1,"")</f>
        <v/>
      </c>
      <c r="K295" s="399" t="str">
        <f aca="false">IF(F295="sembuh",1,"")</f>
        <v/>
      </c>
      <c r="L295" s="398" t="n">
        <f aca="false">IF(F295="dalam perawatan",1,"")</f>
        <v>1</v>
      </c>
      <c r="M295" s="399" t="str">
        <f aca="false">IF(F295="?",1,"")</f>
        <v/>
      </c>
    </row>
    <row r="296" customFormat="false" ht="15.75" hidden="false" customHeight="false" outlineLevel="0" collapsed="false">
      <c r="A296" s="397" t="n">
        <v>294</v>
      </c>
      <c r="B296" s="134" t="s">
        <v>1145</v>
      </c>
      <c r="C296" s="44" t="n">
        <v>57</v>
      </c>
      <c r="D296" s="44" t="s">
        <v>1129</v>
      </c>
      <c r="E296" s="134" t="s">
        <v>1130</v>
      </c>
      <c r="F296" s="134" t="s">
        <v>1131</v>
      </c>
      <c r="G296" s="134"/>
      <c r="H296" s="134" t="str">
        <f aca="false">IF(C296="?","?",10*INT(C296/10)&amp;"-"&amp;(10*INT(C296/10)+9))</f>
        <v>50-59</v>
      </c>
      <c r="I296" s="134" t="str">
        <f aca="false">H296&amp;B296</f>
        <v>50-59Laki-Laki</v>
      </c>
      <c r="J296" s="398" t="str">
        <f aca="false">IF(F296="meninggal",1,"")</f>
        <v/>
      </c>
      <c r="K296" s="399" t="str">
        <f aca="false">IF(F296="sembuh",1,"")</f>
        <v/>
      </c>
      <c r="L296" s="398" t="n">
        <f aca="false">IF(F296="dalam perawatan",1,"")</f>
        <v>1</v>
      </c>
      <c r="M296" s="399" t="str">
        <f aca="false">IF(F296="?",1,"")</f>
        <v/>
      </c>
    </row>
    <row r="297" customFormat="false" ht="15.75" hidden="false" customHeight="false" outlineLevel="0" collapsed="false">
      <c r="A297" s="397" t="n">
        <v>295</v>
      </c>
      <c r="B297" s="134" t="s">
        <v>1134</v>
      </c>
      <c r="C297" s="44" t="n">
        <v>41</v>
      </c>
      <c r="D297" s="44" t="s">
        <v>1129</v>
      </c>
      <c r="E297" s="134" t="s">
        <v>1130</v>
      </c>
      <c r="F297" s="134" t="s">
        <v>1131</v>
      </c>
      <c r="G297" s="134"/>
      <c r="H297" s="134" t="str">
        <f aca="false">IF(C297="?","?",10*INT(C297/10)&amp;"-"&amp;(10*INT(C297/10)+9))</f>
        <v>40-49</v>
      </c>
      <c r="I297" s="134" t="str">
        <f aca="false">H297&amp;B297</f>
        <v>40-49Perempuan</v>
      </c>
      <c r="J297" s="398" t="str">
        <f aca="false">IF(F297="meninggal",1,"")</f>
        <v/>
      </c>
      <c r="K297" s="399" t="str">
        <f aca="false">IF(F297="sembuh",1,"")</f>
        <v/>
      </c>
      <c r="L297" s="398" t="n">
        <f aca="false">IF(F297="dalam perawatan",1,"")</f>
        <v>1</v>
      </c>
      <c r="M297" s="399" t="str">
        <f aca="false">IF(F297="?",1,"")</f>
        <v/>
      </c>
    </row>
    <row r="298" customFormat="false" ht="15.75" hidden="false" customHeight="false" outlineLevel="0" collapsed="false">
      <c r="A298" s="397" t="n">
        <v>296</v>
      </c>
      <c r="B298" s="134" t="s">
        <v>1145</v>
      </c>
      <c r="C298" s="44" t="n">
        <v>34</v>
      </c>
      <c r="D298" s="44" t="s">
        <v>1129</v>
      </c>
      <c r="E298" s="134" t="s">
        <v>1130</v>
      </c>
      <c r="F298" s="134" t="s">
        <v>1131</v>
      </c>
      <c r="G298" s="134"/>
      <c r="H298" s="134" t="str">
        <f aca="false">IF(C298="?","?",10*INT(C298/10)&amp;"-"&amp;(10*INT(C298/10)+9))</f>
        <v>30-39</v>
      </c>
      <c r="I298" s="134" t="str">
        <f aca="false">H298&amp;B298</f>
        <v>30-39Laki-Laki</v>
      </c>
      <c r="J298" s="398" t="str">
        <f aca="false">IF(F298="meninggal",1,"")</f>
        <v/>
      </c>
      <c r="K298" s="399" t="str">
        <f aca="false">IF(F298="sembuh",1,"")</f>
        <v/>
      </c>
      <c r="L298" s="398" t="n">
        <f aca="false">IF(F298="dalam perawatan",1,"")</f>
        <v>1</v>
      </c>
      <c r="M298" s="399" t="str">
        <f aca="false">IF(F298="?",1,"")</f>
        <v/>
      </c>
    </row>
    <row r="299" customFormat="false" ht="15.75" hidden="false" customHeight="false" outlineLevel="0" collapsed="false">
      <c r="A299" s="397" t="n">
        <v>297</v>
      </c>
      <c r="B299" s="134" t="s">
        <v>1145</v>
      </c>
      <c r="C299" s="44" t="n">
        <v>51</v>
      </c>
      <c r="D299" s="44" t="s">
        <v>1129</v>
      </c>
      <c r="E299" s="134" t="s">
        <v>1130</v>
      </c>
      <c r="F299" s="134" t="s">
        <v>1131</v>
      </c>
      <c r="G299" s="134"/>
      <c r="H299" s="134" t="str">
        <f aca="false">IF(C299="?","?",10*INT(C299/10)&amp;"-"&amp;(10*INT(C299/10)+9))</f>
        <v>50-59</v>
      </c>
      <c r="I299" s="134" t="str">
        <f aca="false">H299&amp;B299</f>
        <v>50-59Laki-Laki</v>
      </c>
      <c r="J299" s="398" t="str">
        <f aca="false">IF(F299="meninggal",1,"")</f>
        <v/>
      </c>
      <c r="K299" s="399" t="str">
        <f aca="false">IF(F299="sembuh",1,"")</f>
        <v/>
      </c>
      <c r="L299" s="398" t="n">
        <f aca="false">IF(F299="dalam perawatan",1,"")</f>
        <v>1</v>
      </c>
      <c r="M299" s="399" t="str">
        <f aca="false">IF(F299="?",1,"")</f>
        <v/>
      </c>
    </row>
    <row r="300" customFormat="false" ht="15.75" hidden="false" customHeight="false" outlineLevel="0" collapsed="false">
      <c r="A300" s="397" t="n">
        <v>298</v>
      </c>
      <c r="B300" s="134" t="s">
        <v>1134</v>
      </c>
      <c r="C300" s="44" t="n">
        <v>56</v>
      </c>
      <c r="D300" s="44" t="s">
        <v>1129</v>
      </c>
      <c r="E300" s="134" t="s">
        <v>1130</v>
      </c>
      <c r="F300" s="134" t="s">
        <v>1131</v>
      </c>
      <c r="G300" s="134"/>
      <c r="H300" s="134" t="str">
        <f aca="false">IF(C300="?","?",10*INT(C300/10)&amp;"-"&amp;(10*INT(C300/10)+9))</f>
        <v>50-59</v>
      </c>
      <c r="I300" s="134" t="str">
        <f aca="false">H300&amp;B300</f>
        <v>50-59Perempuan</v>
      </c>
      <c r="J300" s="398" t="str">
        <f aca="false">IF(F300="meninggal",1,"")</f>
        <v/>
      </c>
      <c r="K300" s="399" t="str">
        <f aca="false">IF(F300="sembuh",1,"")</f>
        <v/>
      </c>
      <c r="L300" s="398" t="n">
        <f aca="false">IF(F300="dalam perawatan",1,"")</f>
        <v>1</v>
      </c>
      <c r="M300" s="399" t="str">
        <f aca="false">IF(F300="?",1,"")</f>
        <v/>
      </c>
    </row>
    <row r="301" customFormat="false" ht="15.75" hidden="false" customHeight="false" outlineLevel="0" collapsed="false">
      <c r="A301" s="397" t="n">
        <v>299</v>
      </c>
      <c r="B301" s="134" t="s">
        <v>1145</v>
      </c>
      <c r="C301" s="44" t="n">
        <v>51</v>
      </c>
      <c r="D301" s="44" t="s">
        <v>1129</v>
      </c>
      <c r="E301" s="134" t="s">
        <v>1130</v>
      </c>
      <c r="F301" s="134" t="s">
        <v>1131</v>
      </c>
      <c r="G301" s="134"/>
      <c r="H301" s="134" t="str">
        <f aca="false">IF(C301="?","?",10*INT(C301/10)&amp;"-"&amp;(10*INT(C301/10)+9))</f>
        <v>50-59</v>
      </c>
      <c r="I301" s="134" t="str">
        <f aca="false">H301&amp;B301</f>
        <v>50-59Laki-Laki</v>
      </c>
      <c r="J301" s="398" t="str">
        <f aca="false">IF(F301="meninggal",1,"")</f>
        <v/>
      </c>
      <c r="K301" s="399" t="str">
        <f aca="false">IF(F301="sembuh",1,"")</f>
        <v/>
      </c>
      <c r="L301" s="398" t="n">
        <f aca="false">IF(F301="dalam perawatan",1,"")</f>
        <v>1</v>
      </c>
      <c r="M301" s="399" t="str">
        <f aca="false">IF(F301="?",1,"")</f>
        <v/>
      </c>
    </row>
    <row r="302" customFormat="false" ht="15.75" hidden="false" customHeight="false" outlineLevel="0" collapsed="false">
      <c r="A302" s="397" t="n">
        <v>300</v>
      </c>
      <c r="B302" s="134" t="s">
        <v>1145</v>
      </c>
      <c r="C302" s="44" t="n">
        <v>51</v>
      </c>
      <c r="D302" s="44" t="s">
        <v>1129</v>
      </c>
      <c r="E302" s="134" t="s">
        <v>1130</v>
      </c>
      <c r="F302" s="134" t="s">
        <v>1131</v>
      </c>
      <c r="G302" s="134"/>
      <c r="H302" s="134" t="str">
        <f aca="false">IF(C302="?","?",10*INT(C302/10)&amp;"-"&amp;(10*INT(C302/10)+9))</f>
        <v>50-59</v>
      </c>
      <c r="I302" s="134" t="str">
        <f aca="false">H302&amp;B302</f>
        <v>50-59Laki-Laki</v>
      </c>
      <c r="J302" s="398" t="str">
        <f aca="false">IF(F302="meninggal",1,"")</f>
        <v/>
      </c>
      <c r="K302" s="399" t="str">
        <f aca="false">IF(F302="sembuh",1,"")</f>
        <v/>
      </c>
      <c r="L302" s="398" t="n">
        <f aca="false">IF(F302="dalam perawatan",1,"")</f>
        <v>1</v>
      </c>
      <c r="M302" s="399" t="str">
        <f aca="false">IF(F302="?",1,"")</f>
        <v/>
      </c>
    </row>
    <row r="303" customFormat="false" ht="15.75" hidden="false" customHeight="false" outlineLevel="0" collapsed="false">
      <c r="A303" s="397" t="n">
        <v>301</v>
      </c>
      <c r="B303" s="134" t="s">
        <v>1145</v>
      </c>
      <c r="C303" s="44" t="n">
        <v>37</v>
      </c>
      <c r="D303" s="44" t="s">
        <v>1129</v>
      </c>
      <c r="E303" s="134" t="s">
        <v>1130</v>
      </c>
      <c r="F303" s="134" t="s">
        <v>1131</v>
      </c>
      <c r="G303" s="134"/>
      <c r="H303" s="134" t="str">
        <f aca="false">IF(C303="?","?",10*INT(C303/10)&amp;"-"&amp;(10*INT(C303/10)+9))</f>
        <v>30-39</v>
      </c>
      <c r="I303" s="134" t="str">
        <f aca="false">H303&amp;B303</f>
        <v>30-39Laki-Laki</v>
      </c>
      <c r="J303" s="398" t="str">
        <f aca="false">IF(F303="meninggal",1,"")</f>
        <v/>
      </c>
      <c r="K303" s="399" t="str">
        <f aca="false">IF(F303="sembuh",1,"")</f>
        <v/>
      </c>
      <c r="L303" s="398" t="n">
        <f aca="false">IF(F303="dalam perawatan",1,"")</f>
        <v>1</v>
      </c>
      <c r="M303" s="399" t="str">
        <f aca="false">IF(F303="?",1,"")</f>
        <v/>
      </c>
    </row>
    <row r="304" customFormat="false" ht="15.75" hidden="false" customHeight="false" outlineLevel="0" collapsed="false">
      <c r="A304" s="397" t="n">
        <v>302</v>
      </c>
      <c r="B304" s="134" t="s">
        <v>1134</v>
      </c>
      <c r="C304" s="44" t="n">
        <v>28</v>
      </c>
      <c r="D304" s="44" t="s">
        <v>1129</v>
      </c>
      <c r="E304" s="134" t="s">
        <v>1130</v>
      </c>
      <c r="F304" s="134" t="s">
        <v>1131</v>
      </c>
      <c r="G304" s="134"/>
      <c r="H304" s="134" t="str">
        <f aca="false">IF(C304="?","?",10*INT(C304/10)&amp;"-"&amp;(10*INT(C304/10)+9))</f>
        <v>20-29</v>
      </c>
      <c r="I304" s="134" t="str">
        <f aca="false">H304&amp;B304</f>
        <v>20-29Perempuan</v>
      </c>
      <c r="J304" s="398" t="str">
        <f aca="false">IF(F304="meninggal",1,"")</f>
        <v/>
      </c>
      <c r="K304" s="399" t="str">
        <f aca="false">IF(F304="sembuh",1,"")</f>
        <v/>
      </c>
      <c r="L304" s="398" t="n">
        <f aca="false">IF(F304="dalam perawatan",1,"")</f>
        <v>1</v>
      </c>
      <c r="M304" s="399" t="str">
        <f aca="false">IF(F304="?",1,"")</f>
        <v/>
      </c>
    </row>
    <row r="305" customFormat="false" ht="15.75" hidden="false" customHeight="false" outlineLevel="0" collapsed="false">
      <c r="A305" s="397" t="n">
        <v>303</v>
      </c>
      <c r="B305" s="134" t="s">
        <v>1145</v>
      </c>
      <c r="C305" s="44" t="n">
        <v>37</v>
      </c>
      <c r="D305" s="44" t="s">
        <v>1129</v>
      </c>
      <c r="E305" s="134" t="s">
        <v>1130</v>
      </c>
      <c r="F305" s="134" t="s">
        <v>1131</v>
      </c>
      <c r="G305" s="134"/>
      <c r="H305" s="134" t="str">
        <f aca="false">IF(C305="?","?",10*INT(C305/10)&amp;"-"&amp;(10*INT(C305/10)+9))</f>
        <v>30-39</v>
      </c>
      <c r="I305" s="134" t="str">
        <f aca="false">H305&amp;B305</f>
        <v>30-39Laki-Laki</v>
      </c>
      <c r="J305" s="398" t="str">
        <f aca="false">IF(F305="meninggal",1,"")</f>
        <v/>
      </c>
      <c r="K305" s="399" t="str">
        <f aca="false">IF(F305="sembuh",1,"")</f>
        <v/>
      </c>
      <c r="L305" s="398" t="n">
        <f aca="false">IF(F305="dalam perawatan",1,"")</f>
        <v>1</v>
      </c>
      <c r="M305" s="399" t="str">
        <f aca="false">IF(F305="?",1,"")</f>
        <v/>
      </c>
    </row>
    <row r="306" customFormat="false" ht="15.75" hidden="false" customHeight="false" outlineLevel="0" collapsed="false">
      <c r="A306" s="397" t="n">
        <v>304</v>
      </c>
      <c r="B306" s="134" t="s">
        <v>1145</v>
      </c>
      <c r="C306" s="44" t="n">
        <v>52</v>
      </c>
      <c r="D306" s="44" t="s">
        <v>1129</v>
      </c>
      <c r="E306" s="134" t="s">
        <v>1130</v>
      </c>
      <c r="F306" s="134" t="s">
        <v>1131</v>
      </c>
      <c r="G306" s="134"/>
      <c r="H306" s="134" t="str">
        <f aca="false">IF(C306="?","?",10*INT(C306/10)&amp;"-"&amp;(10*INT(C306/10)+9))</f>
        <v>50-59</v>
      </c>
      <c r="I306" s="134" t="str">
        <f aca="false">H306&amp;B306</f>
        <v>50-59Laki-Laki</v>
      </c>
      <c r="J306" s="398" t="str">
        <f aca="false">IF(F306="meninggal",1,"")</f>
        <v/>
      </c>
      <c r="K306" s="399" t="str">
        <f aca="false">IF(F306="sembuh",1,"")</f>
        <v/>
      </c>
      <c r="L306" s="398" t="n">
        <f aca="false">IF(F306="dalam perawatan",1,"")</f>
        <v>1</v>
      </c>
      <c r="M306" s="399" t="str">
        <f aca="false">IF(F306="?",1,"")</f>
        <v/>
      </c>
    </row>
    <row r="307" customFormat="false" ht="15.75" hidden="false" customHeight="false" outlineLevel="0" collapsed="false">
      <c r="A307" s="397" t="n">
        <v>305</v>
      </c>
      <c r="B307" s="134" t="s">
        <v>1134</v>
      </c>
      <c r="C307" s="44" t="n">
        <v>28</v>
      </c>
      <c r="D307" s="44" t="s">
        <v>1129</v>
      </c>
      <c r="E307" s="134" t="s">
        <v>1130</v>
      </c>
      <c r="F307" s="134" t="s">
        <v>1131</v>
      </c>
      <c r="G307" s="134"/>
      <c r="H307" s="134" t="str">
        <f aca="false">IF(C307="?","?",10*INT(C307/10)&amp;"-"&amp;(10*INT(C307/10)+9))</f>
        <v>20-29</v>
      </c>
      <c r="I307" s="134" t="str">
        <f aca="false">H307&amp;B307</f>
        <v>20-29Perempuan</v>
      </c>
      <c r="J307" s="398" t="str">
        <f aca="false">IF(F307="meninggal",1,"")</f>
        <v/>
      </c>
      <c r="K307" s="399" t="str">
        <f aca="false">IF(F307="sembuh",1,"")</f>
        <v/>
      </c>
      <c r="L307" s="398" t="n">
        <f aca="false">IF(F307="dalam perawatan",1,"")</f>
        <v>1</v>
      </c>
      <c r="M307" s="399" t="str">
        <f aca="false">IF(F307="?",1,"")</f>
        <v/>
      </c>
    </row>
    <row r="308" customFormat="false" ht="15.75" hidden="false" customHeight="false" outlineLevel="0" collapsed="false">
      <c r="A308" s="397" t="n">
        <v>306</v>
      </c>
      <c r="B308" s="134" t="s">
        <v>1134</v>
      </c>
      <c r="C308" s="44" t="n">
        <v>63</v>
      </c>
      <c r="D308" s="44" t="s">
        <v>1129</v>
      </c>
      <c r="E308" s="134" t="s">
        <v>1130</v>
      </c>
      <c r="F308" s="134" t="s">
        <v>1131</v>
      </c>
      <c r="G308" s="134"/>
      <c r="H308" s="134" t="str">
        <f aca="false">IF(C308="?","?",10*INT(C308/10)&amp;"-"&amp;(10*INT(C308/10)+9))</f>
        <v>60-69</v>
      </c>
      <c r="I308" s="134" t="str">
        <f aca="false">H308&amp;B308</f>
        <v>60-69Perempuan</v>
      </c>
      <c r="J308" s="398" t="str">
        <f aca="false">IF(F308="meninggal",1,"")</f>
        <v/>
      </c>
      <c r="K308" s="399" t="str">
        <f aca="false">IF(F308="sembuh",1,"")</f>
        <v/>
      </c>
      <c r="L308" s="398" t="n">
        <f aca="false">IF(F308="dalam perawatan",1,"")</f>
        <v>1</v>
      </c>
      <c r="M308" s="399" t="str">
        <f aca="false">IF(F308="?",1,"")</f>
        <v/>
      </c>
    </row>
    <row r="309" customFormat="false" ht="15.75" hidden="false" customHeight="false" outlineLevel="0" collapsed="false">
      <c r="A309" s="397" t="n">
        <v>307</v>
      </c>
      <c r="B309" s="134" t="s">
        <v>1134</v>
      </c>
      <c r="C309" s="44" t="n">
        <v>48</v>
      </c>
      <c r="D309" s="44" t="s">
        <v>1129</v>
      </c>
      <c r="E309" s="134" t="s">
        <v>1130</v>
      </c>
      <c r="F309" s="134" t="s">
        <v>1131</v>
      </c>
      <c r="G309" s="134"/>
      <c r="H309" s="134" t="str">
        <f aca="false">IF(C309="?","?",10*INT(C309/10)&amp;"-"&amp;(10*INT(C309/10)+9))</f>
        <v>40-49</v>
      </c>
      <c r="I309" s="134" t="str">
        <f aca="false">H309&amp;B309</f>
        <v>40-49Perempuan</v>
      </c>
      <c r="J309" s="398" t="str">
        <f aca="false">IF(F309="meninggal",1,"")</f>
        <v/>
      </c>
      <c r="K309" s="399" t="str">
        <f aca="false">IF(F309="sembuh",1,"")</f>
        <v/>
      </c>
      <c r="L309" s="398" t="n">
        <f aca="false">IF(F309="dalam perawatan",1,"")</f>
        <v>1</v>
      </c>
      <c r="M309" s="399" t="str">
        <f aca="false">IF(F309="?",1,"")</f>
        <v/>
      </c>
    </row>
    <row r="310" customFormat="false" ht="15.75" hidden="false" customHeight="false" outlineLevel="0" collapsed="false">
      <c r="A310" s="397" t="n">
        <v>308</v>
      </c>
      <c r="B310" s="134" t="s">
        <v>1145</v>
      </c>
      <c r="C310" s="44" t="n">
        <v>39</v>
      </c>
      <c r="D310" s="44" t="s">
        <v>1129</v>
      </c>
      <c r="E310" s="134" t="s">
        <v>1130</v>
      </c>
      <c r="F310" s="134" t="s">
        <v>1131</v>
      </c>
      <c r="G310" s="134"/>
      <c r="H310" s="134" t="str">
        <f aca="false">IF(C310="?","?",10*INT(C310/10)&amp;"-"&amp;(10*INT(C310/10)+9))</f>
        <v>30-39</v>
      </c>
      <c r="I310" s="134" t="str">
        <f aca="false">H310&amp;B310</f>
        <v>30-39Laki-Laki</v>
      </c>
      <c r="J310" s="398" t="str">
        <f aca="false">IF(F310="meninggal",1,"")</f>
        <v/>
      </c>
      <c r="K310" s="399" t="str">
        <f aca="false">IF(F310="sembuh",1,"")</f>
        <v/>
      </c>
      <c r="L310" s="398" t="n">
        <f aca="false">IF(F310="dalam perawatan",1,"")</f>
        <v>1</v>
      </c>
      <c r="M310" s="399" t="str">
        <f aca="false">IF(F310="?",1,"")</f>
        <v/>
      </c>
    </row>
    <row r="311" customFormat="false" ht="15.75" hidden="false" customHeight="false" outlineLevel="0" collapsed="false">
      <c r="A311" s="397" t="n">
        <v>309</v>
      </c>
      <c r="B311" s="134" t="s">
        <v>1145</v>
      </c>
      <c r="C311" s="44" t="n">
        <v>56</v>
      </c>
      <c r="D311" s="44" t="s">
        <v>1129</v>
      </c>
      <c r="E311" s="134" t="s">
        <v>1130</v>
      </c>
      <c r="F311" s="134" t="s">
        <v>1131</v>
      </c>
      <c r="G311" s="134"/>
      <c r="H311" s="134" t="str">
        <f aca="false">IF(C311="?","?",10*INT(C311/10)&amp;"-"&amp;(10*INT(C311/10)+9))</f>
        <v>50-59</v>
      </c>
      <c r="I311" s="134" t="str">
        <f aca="false">H311&amp;B311</f>
        <v>50-59Laki-Laki</v>
      </c>
      <c r="J311" s="398" t="str">
        <f aca="false">IF(F311="meninggal",1,"")</f>
        <v/>
      </c>
      <c r="K311" s="399" t="str">
        <f aca="false">IF(F311="sembuh",1,"")</f>
        <v/>
      </c>
      <c r="L311" s="398" t="n">
        <f aca="false">IF(F311="dalam perawatan",1,"")</f>
        <v>1</v>
      </c>
      <c r="M311" s="399" t="str">
        <f aca="false">IF(F311="?",1,"")</f>
        <v/>
      </c>
    </row>
    <row r="312" customFormat="false" ht="15.75" hidden="false" customHeight="false" outlineLevel="0" collapsed="false">
      <c r="A312" s="397" t="n">
        <v>310</v>
      </c>
      <c r="B312" s="134" t="s">
        <v>1134</v>
      </c>
      <c r="C312" s="44" t="n">
        <v>49</v>
      </c>
      <c r="D312" s="44" t="s">
        <v>1129</v>
      </c>
      <c r="E312" s="134" t="s">
        <v>1200</v>
      </c>
      <c r="F312" s="134" t="s">
        <v>1131</v>
      </c>
      <c r="G312" s="134"/>
      <c r="H312" s="134" t="str">
        <f aca="false">IF(C312="?","?",10*INT(C312/10)&amp;"-"&amp;(10*INT(C312/10)+9))</f>
        <v>40-49</v>
      </c>
      <c r="I312" s="134" t="str">
        <f aca="false">H312&amp;B312</f>
        <v>40-49Perempuan</v>
      </c>
      <c r="J312" s="398" t="str">
        <f aca="false">IF(F312="meninggal",1,"")</f>
        <v/>
      </c>
      <c r="K312" s="399" t="str">
        <f aca="false">IF(F312="sembuh",1,"")</f>
        <v/>
      </c>
      <c r="L312" s="398" t="n">
        <f aca="false">IF(F312="dalam perawatan",1,"")</f>
        <v>1</v>
      </c>
      <c r="M312" s="399" t="str">
        <f aca="false">IF(F312="?",1,"")</f>
        <v/>
      </c>
    </row>
    <row r="313" customFormat="false" ht="15.75" hidden="false" customHeight="false" outlineLevel="0" collapsed="false">
      <c r="A313" s="397" t="n">
        <v>311</v>
      </c>
      <c r="B313" s="134" t="s">
        <v>1145</v>
      </c>
      <c r="C313" s="44" t="n">
        <v>76</v>
      </c>
      <c r="D313" s="44" t="s">
        <v>1129</v>
      </c>
      <c r="E313" s="134" t="s">
        <v>1130</v>
      </c>
      <c r="F313" s="134" t="s">
        <v>1131</v>
      </c>
      <c r="G313" s="134"/>
      <c r="H313" s="134" t="str">
        <f aca="false">IF(C313="?","?",10*INT(C313/10)&amp;"-"&amp;(10*INT(C313/10)+9))</f>
        <v>70-79</v>
      </c>
      <c r="I313" s="134" t="str">
        <f aca="false">H313&amp;B313</f>
        <v>70-79Laki-Laki</v>
      </c>
      <c r="J313" s="398" t="str">
        <f aca="false">IF(F313="meninggal",1,"")</f>
        <v/>
      </c>
      <c r="K313" s="399" t="str">
        <f aca="false">IF(F313="sembuh",1,"")</f>
        <v/>
      </c>
      <c r="L313" s="398" t="n">
        <f aca="false">IF(F313="dalam perawatan",1,"")</f>
        <v>1</v>
      </c>
      <c r="M313" s="399" t="str">
        <f aca="false">IF(F313="?",1,"")</f>
        <v/>
      </c>
    </row>
    <row r="314" customFormat="false" ht="15.75" hidden="false" customHeight="false" outlineLevel="0" collapsed="false">
      <c r="A314" s="397" t="n">
        <v>312</v>
      </c>
      <c r="B314" s="134" t="s">
        <v>1145</v>
      </c>
      <c r="C314" s="44" t="n">
        <v>54</v>
      </c>
      <c r="D314" s="44" t="s">
        <v>1129</v>
      </c>
      <c r="E314" s="134" t="s">
        <v>1137</v>
      </c>
      <c r="F314" s="134" t="s">
        <v>1131</v>
      </c>
      <c r="G314" s="134"/>
      <c r="H314" s="134" t="str">
        <f aca="false">IF(C314="?","?",10*INT(C314/10)&amp;"-"&amp;(10*INT(C314/10)+9))</f>
        <v>50-59</v>
      </c>
      <c r="I314" s="134" t="str">
        <f aca="false">H314&amp;B314</f>
        <v>50-59Laki-Laki</v>
      </c>
      <c r="J314" s="398" t="str">
        <f aca="false">IF(F314="meninggal",1,"")</f>
        <v/>
      </c>
      <c r="K314" s="399" t="str">
        <f aca="false">IF(F314="sembuh",1,"")</f>
        <v/>
      </c>
      <c r="L314" s="398" t="n">
        <f aca="false">IF(F314="dalam perawatan",1,"")</f>
        <v>1</v>
      </c>
      <c r="M314" s="399" t="str">
        <f aca="false">IF(F314="?",1,"")</f>
        <v/>
      </c>
    </row>
    <row r="315" customFormat="false" ht="15.75" hidden="false" customHeight="false" outlineLevel="0" collapsed="false">
      <c r="A315" s="397" t="n">
        <v>313</v>
      </c>
      <c r="B315" s="134" t="s">
        <v>1145</v>
      </c>
      <c r="C315" s="44" t="n">
        <v>41</v>
      </c>
      <c r="D315" s="44" t="s">
        <v>1129</v>
      </c>
      <c r="E315" s="134" t="s">
        <v>1130</v>
      </c>
      <c r="F315" s="134" t="s">
        <v>1131</v>
      </c>
      <c r="G315" s="134"/>
      <c r="H315" s="134" t="str">
        <f aca="false">IF(C315="?","?",10*INT(C315/10)&amp;"-"&amp;(10*INT(C315/10)+9))</f>
        <v>40-49</v>
      </c>
      <c r="I315" s="134" t="str">
        <f aca="false">H315&amp;B315</f>
        <v>40-49Laki-Laki</v>
      </c>
      <c r="J315" s="398" t="str">
        <f aca="false">IF(F315="meninggal",1,"")</f>
        <v/>
      </c>
      <c r="K315" s="399" t="str">
        <f aca="false">IF(F315="sembuh",1,"")</f>
        <v/>
      </c>
      <c r="L315" s="398" t="n">
        <f aca="false">IF(F315="dalam perawatan",1,"")</f>
        <v>1</v>
      </c>
      <c r="M315" s="399" t="str">
        <f aca="false">IF(F315="?",1,"")</f>
        <v/>
      </c>
    </row>
    <row r="316" customFormat="false" ht="15.75" hidden="false" customHeight="false" outlineLevel="0" collapsed="false">
      <c r="A316" s="397" t="n">
        <v>314</v>
      </c>
      <c r="B316" s="134" t="s">
        <v>1145</v>
      </c>
      <c r="C316" s="44" t="n">
        <v>33</v>
      </c>
      <c r="D316" s="44" t="s">
        <v>1129</v>
      </c>
      <c r="E316" s="134" t="s">
        <v>1200</v>
      </c>
      <c r="F316" s="134" t="s">
        <v>1131</v>
      </c>
      <c r="G316" s="134"/>
      <c r="H316" s="134" t="str">
        <f aca="false">IF(C316="?","?",10*INT(C316/10)&amp;"-"&amp;(10*INT(C316/10)+9))</f>
        <v>30-39</v>
      </c>
      <c r="I316" s="134" t="str">
        <f aca="false">H316&amp;B316</f>
        <v>30-39Laki-Laki</v>
      </c>
      <c r="J316" s="398" t="str">
        <f aca="false">IF(F316="meninggal",1,"")</f>
        <v/>
      </c>
      <c r="K316" s="399" t="str">
        <f aca="false">IF(F316="sembuh",1,"")</f>
        <v/>
      </c>
      <c r="L316" s="398" t="n">
        <f aca="false">IF(F316="dalam perawatan",1,"")</f>
        <v>1</v>
      </c>
      <c r="M316" s="399" t="str">
        <f aca="false">IF(F316="?",1,"")</f>
        <v/>
      </c>
    </row>
    <row r="317" customFormat="false" ht="15.75" hidden="false" customHeight="false" outlineLevel="0" collapsed="false">
      <c r="A317" s="397" t="n">
        <v>315</v>
      </c>
      <c r="B317" s="134" t="s">
        <v>1145</v>
      </c>
      <c r="C317" s="44" t="n">
        <v>51</v>
      </c>
      <c r="D317" s="44" t="s">
        <v>1129</v>
      </c>
      <c r="E317" s="134" t="s">
        <v>1138</v>
      </c>
      <c r="F317" s="134" t="s">
        <v>1131</v>
      </c>
      <c r="G317" s="134"/>
      <c r="H317" s="134" t="str">
        <f aca="false">IF(C317="?","?",10*INT(C317/10)&amp;"-"&amp;(10*INT(C317/10)+9))</f>
        <v>50-59</v>
      </c>
      <c r="I317" s="134" t="str">
        <f aca="false">H317&amp;B317</f>
        <v>50-59Laki-Laki</v>
      </c>
      <c r="J317" s="398" t="str">
        <f aca="false">IF(F317="meninggal",1,"")</f>
        <v/>
      </c>
      <c r="K317" s="399" t="str">
        <f aca="false">IF(F317="sembuh",1,"")</f>
        <v/>
      </c>
      <c r="L317" s="398" t="n">
        <f aca="false">IF(F317="dalam perawatan",1,"")</f>
        <v>1</v>
      </c>
      <c r="M317" s="399" t="str">
        <f aca="false">IF(F317="?",1,"")</f>
        <v/>
      </c>
    </row>
    <row r="318" customFormat="false" ht="15.75" hidden="false" customHeight="false" outlineLevel="0" collapsed="false">
      <c r="A318" s="397" t="n">
        <v>316</v>
      </c>
      <c r="B318" s="134" t="s">
        <v>1134</v>
      </c>
      <c r="C318" s="44" t="n">
        <v>72</v>
      </c>
      <c r="D318" s="44" t="s">
        <v>1129</v>
      </c>
      <c r="E318" s="134" t="s">
        <v>1195</v>
      </c>
      <c r="F318" s="134" t="s">
        <v>1131</v>
      </c>
      <c r="G318" s="134"/>
      <c r="H318" s="134" t="str">
        <f aca="false">IF(C318="?","?",10*INT(C318/10)&amp;"-"&amp;(10*INT(C318/10)+9))</f>
        <v>70-79</v>
      </c>
      <c r="I318" s="134" t="str">
        <f aca="false">H318&amp;B318</f>
        <v>70-79Perempuan</v>
      </c>
      <c r="J318" s="398" t="str">
        <f aca="false">IF(F318="meninggal",1,"")</f>
        <v/>
      </c>
      <c r="K318" s="399" t="str">
        <f aca="false">IF(F318="sembuh",1,"")</f>
        <v/>
      </c>
      <c r="L318" s="398" t="n">
        <f aca="false">IF(F318="dalam perawatan",1,"")</f>
        <v>1</v>
      </c>
      <c r="M318" s="399" t="str">
        <f aca="false">IF(F318="?",1,"")</f>
        <v/>
      </c>
    </row>
    <row r="319" customFormat="false" ht="15.75" hidden="false" customHeight="false" outlineLevel="0" collapsed="false">
      <c r="A319" s="397" t="n">
        <v>317</v>
      </c>
      <c r="B319" s="134" t="s">
        <v>1134</v>
      </c>
      <c r="C319" s="44" t="n">
        <v>28</v>
      </c>
      <c r="D319" s="44" t="s">
        <v>1129</v>
      </c>
      <c r="E319" s="134" t="s">
        <v>1147</v>
      </c>
      <c r="F319" s="134" t="s">
        <v>1131</v>
      </c>
      <c r="G319" s="134"/>
      <c r="H319" s="134" t="str">
        <f aca="false">IF(C319="?","?",10*INT(C319/10)&amp;"-"&amp;(10*INT(C319/10)+9))</f>
        <v>20-29</v>
      </c>
      <c r="I319" s="134" t="str">
        <f aca="false">H319&amp;B319</f>
        <v>20-29Perempuan</v>
      </c>
      <c r="J319" s="398" t="str">
        <f aca="false">IF(F319="meninggal",1,"")</f>
        <v/>
      </c>
      <c r="K319" s="399" t="str">
        <f aca="false">IF(F319="sembuh",1,"")</f>
        <v/>
      </c>
      <c r="L319" s="398" t="n">
        <f aca="false">IF(F319="dalam perawatan",1,"")</f>
        <v>1</v>
      </c>
      <c r="M319" s="399" t="str">
        <f aca="false">IF(F319="?",1,"")</f>
        <v/>
      </c>
    </row>
    <row r="320" customFormat="false" ht="15.75" hidden="false" customHeight="false" outlineLevel="0" collapsed="false">
      <c r="A320" s="397" t="n">
        <v>318</v>
      </c>
      <c r="B320" s="134" t="s">
        <v>1134</v>
      </c>
      <c r="C320" s="44" t="n">
        <v>33</v>
      </c>
      <c r="D320" s="44" t="s">
        <v>1129</v>
      </c>
      <c r="E320" s="134" t="s">
        <v>1130</v>
      </c>
      <c r="F320" s="134" t="s">
        <v>1131</v>
      </c>
      <c r="G320" s="134"/>
      <c r="H320" s="134" t="str">
        <f aca="false">IF(C320="?","?",10*INT(C320/10)&amp;"-"&amp;(10*INT(C320/10)+9))</f>
        <v>30-39</v>
      </c>
      <c r="I320" s="134" t="str">
        <f aca="false">H320&amp;B320</f>
        <v>30-39Perempuan</v>
      </c>
      <c r="J320" s="398" t="str">
        <f aca="false">IF(F320="meninggal",1,"")</f>
        <v/>
      </c>
      <c r="K320" s="399" t="str">
        <f aca="false">IF(F320="sembuh",1,"")</f>
        <v/>
      </c>
      <c r="L320" s="398" t="n">
        <f aca="false">IF(F320="dalam perawatan",1,"")</f>
        <v>1</v>
      </c>
      <c r="M320" s="399" t="str">
        <f aca="false">IF(F320="?",1,"")</f>
        <v/>
      </c>
    </row>
    <row r="321" customFormat="false" ht="15.75" hidden="false" customHeight="false" outlineLevel="0" collapsed="false">
      <c r="A321" s="397" t="n">
        <v>319</v>
      </c>
      <c r="B321" s="134" t="s">
        <v>1134</v>
      </c>
      <c r="C321" s="44" t="n">
        <v>53</v>
      </c>
      <c r="D321" s="44" t="s">
        <v>1129</v>
      </c>
      <c r="E321" s="134" t="s">
        <v>1130</v>
      </c>
      <c r="F321" s="134" t="s">
        <v>1131</v>
      </c>
      <c r="G321" s="134"/>
      <c r="H321" s="134" t="str">
        <f aca="false">IF(C321="?","?",10*INT(C321/10)&amp;"-"&amp;(10*INT(C321/10)+9))</f>
        <v>50-59</v>
      </c>
      <c r="I321" s="134" t="str">
        <f aca="false">H321&amp;B321</f>
        <v>50-59Perempuan</v>
      </c>
      <c r="J321" s="398" t="str">
        <f aca="false">IF(F321="meninggal",1,"")</f>
        <v/>
      </c>
      <c r="K321" s="399" t="str">
        <f aca="false">IF(F321="sembuh",1,"")</f>
        <v/>
      </c>
      <c r="L321" s="398" t="n">
        <f aca="false">IF(F321="dalam perawatan",1,"")</f>
        <v>1</v>
      </c>
      <c r="M321" s="399" t="str">
        <f aca="false">IF(F321="?",1,"")</f>
        <v/>
      </c>
    </row>
    <row r="322" customFormat="false" ht="15.75" hidden="false" customHeight="false" outlineLevel="0" collapsed="false">
      <c r="A322" s="397" t="n">
        <v>320</v>
      </c>
      <c r="B322" s="134" t="s">
        <v>1145</v>
      </c>
      <c r="C322" s="44" t="n">
        <v>34</v>
      </c>
      <c r="D322" s="44" t="s">
        <v>1129</v>
      </c>
      <c r="E322" s="134" t="s">
        <v>1147</v>
      </c>
      <c r="F322" s="134" t="s">
        <v>1131</v>
      </c>
      <c r="G322" s="134"/>
      <c r="H322" s="134" t="str">
        <f aca="false">IF(C322="?","?",10*INT(C322/10)&amp;"-"&amp;(10*INT(C322/10)+9))</f>
        <v>30-39</v>
      </c>
      <c r="I322" s="134" t="str">
        <f aca="false">H322&amp;B322</f>
        <v>30-39Laki-Laki</v>
      </c>
      <c r="J322" s="398" t="str">
        <f aca="false">IF(F322="meninggal",1,"")</f>
        <v/>
      </c>
      <c r="K322" s="399" t="str">
        <f aca="false">IF(F322="sembuh",1,"")</f>
        <v/>
      </c>
      <c r="L322" s="398" t="n">
        <f aca="false">IF(F322="dalam perawatan",1,"")</f>
        <v>1</v>
      </c>
      <c r="M322" s="399" t="str">
        <f aca="false">IF(F322="?",1,"")</f>
        <v/>
      </c>
    </row>
    <row r="323" customFormat="false" ht="15.75" hidden="false" customHeight="false" outlineLevel="0" collapsed="false">
      <c r="A323" s="397" t="n">
        <v>321</v>
      </c>
      <c r="B323" s="134" t="s">
        <v>1145</v>
      </c>
      <c r="C323" s="44" t="n">
        <v>23</v>
      </c>
      <c r="D323" s="44" t="s">
        <v>1129</v>
      </c>
      <c r="E323" s="134" t="s">
        <v>1147</v>
      </c>
      <c r="F323" s="134" t="s">
        <v>1131</v>
      </c>
      <c r="G323" s="134"/>
      <c r="H323" s="134" t="str">
        <f aca="false">IF(C323="?","?",10*INT(C323/10)&amp;"-"&amp;(10*INT(C323/10)+9))</f>
        <v>20-29</v>
      </c>
      <c r="I323" s="134" t="str">
        <f aca="false">H323&amp;B323</f>
        <v>20-29Laki-Laki</v>
      </c>
      <c r="J323" s="398" t="str">
        <f aca="false">IF(F323="meninggal",1,"")</f>
        <v/>
      </c>
      <c r="K323" s="399" t="str">
        <f aca="false">IF(F323="sembuh",1,"")</f>
        <v/>
      </c>
      <c r="L323" s="398" t="n">
        <f aca="false">IF(F323="dalam perawatan",1,"")</f>
        <v>1</v>
      </c>
      <c r="M323" s="399" t="str">
        <f aca="false">IF(F323="?",1,"")</f>
        <v/>
      </c>
    </row>
    <row r="324" customFormat="false" ht="15.75" hidden="false" customHeight="false" outlineLevel="0" collapsed="false">
      <c r="A324" s="397" t="n">
        <v>322</v>
      </c>
      <c r="B324" s="134" t="s">
        <v>1145</v>
      </c>
      <c r="C324" s="44" t="n">
        <v>56</v>
      </c>
      <c r="D324" s="44" t="s">
        <v>1129</v>
      </c>
      <c r="E324" s="134" t="s">
        <v>1130</v>
      </c>
      <c r="F324" s="134" t="s">
        <v>1131</v>
      </c>
      <c r="G324" s="134"/>
      <c r="H324" s="134" t="str">
        <f aca="false">IF(C324="?","?",10*INT(C324/10)&amp;"-"&amp;(10*INT(C324/10)+9))</f>
        <v>50-59</v>
      </c>
      <c r="I324" s="134" t="str">
        <f aca="false">H324&amp;B324</f>
        <v>50-59Laki-Laki</v>
      </c>
      <c r="J324" s="398" t="str">
        <f aca="false">IF(F324="meninggal",1,"")</f>
        <v/>
      </c>
      <c r="K324" s="399" t="str">
        <f aca="false">IF(F324="sembuh",1,"")</f>
        <v/>
      </c>
      <c r="L324" s="398" t="n">
        <f aca="false">IF(F324="dalam perawatan",1,"")</f>
        <v>1</v>
      </c>
      <c r="M324" s="399" t="str">
        <f aca="false">IF(F324="?",1,"")</f>
        <v/>
      </c>
    </row>
    <row r="325" customFormat="false" ht="15.75" hidden="false" customHeight="false" outlineLevel="0" collapsed="false">
      <c r="A325" s="397" t="n">
        <v>323</v>
      </c>
      <c r="B325" s="134" t="s">
        <v>1145</v>
      </c>
      <c r="C325" s="44" t="n">
        <v>35</v>
      </c>
      <c r="D325" s="44" t="s">
        <v>1129</v>
      </c>
      <c r="E325" s="134" t="s">
        <v>1130</v>
      </c>
      <c r="F325" s="134" t="s">
        <v>1131</v>
      </c>
      <c r="G325" s="134"/>
      <c r="H325" s="134" t="str">
        <f aca="false">IF(C325="?","?",10*INT(C325/10)&amp;"-"&amp;(10*INT(C325/10)+9))</f>
        <v>30-39</v>
      </c>
      <c r="I325" s="134" t="str">
        <f aca="false">H325&amp;B325</f>
        <v>30-39Laki-Laki</v>
      </c>
      <c r="J325" s="398" t="str">
        <f aca="false">IF(F325="meninggal",1,"")</f>
        <v/>
      </c>
      <c r="K325" s="399" t="str">
        <f aca="false">IF(F325="sembuh",1,"")</f>
        <v/>
      </c>
      <c r="L325" s="398" t="n">
        <f aca="false">IF(F325="dalam perawatan",1,"")</f>
        <v>1</v>
      </c>
      <c r="M325" s="399" t="str">
        <f aca="false">IF(F325="?",1,"")</f>
        <v/>
      </c>
    </row>
    <row r="326" customFormat="false" ht="15.75" hidden="false" customHeight="false" outlineLevel="0" collapsed="false">
      <c r="A326" s="397" t="n">
        <v>324</v>
      </c>
      <c r="B326" s="134" t="s">
        <v>1134</v>
      </c>
      <c r="C326" s="44" t="n">
        <v>37</v>
      </c>
      <c r="D326" s="44" t="s">
        <v>1129</v>
      </c>
      <c r="E326" s="134" t="s">
        <v>1200</v>
      </c>
      <c r="F326" s="134" t="s">
        <v>1131</v>
      </c>
      <c r="G326" s="134"/>
      <c r="H326" s="134" t="str">
        <f aca="false">IF(C326="?","?",10*INT(C326/10)&amp;"-"&amp;(10*INT(C326/10)+9))</f>
        <v>30-39</v>
      </c>
      <c r="I326" s="134" t="str">
        <f aca="false">H326&amp;B326</f>
        <v>30-39Perempuan</v>
      </c>
      <c r="J326" s="398" t="str">
        <f aca="false">IF(F326="meninggal",1,"")</f>
        <v/>
      </c>
      <c r="K326" s="399" t="str">
        <f aca="false">IF(F326="sembuh",1,"")</f>
        <v/>
      </c>
      <c r="L326" s="398" t="n">
        <f aca="false">IF(F326="dalam perawatan",1,"")</f>
        <v>1</v>
      </c>
      <c r="M326" s="399" t="str">
        <f aca="false">IF(F326="?",1,"")</f>
        <v/>
      </c>
    </row>
    <row r="327" customFormat="false" ht="15.75" hidden="false" customHeight="false" outlineLevel="0" collapsed="false">
      <c r="A327" s="397" t="n">
        <v>325</v>
      </c>
      <c r="B327" s="134" t="s">
        <v>1134</v>
      </c>
      <c r="C327" s="44" t="n">
        <v>38</v>
      </c>
      <c r="D327" s="44" t="s">
        <v>1129</v>
      </c>
      <c r="E327" s="134" t="s">
        <v>1200</v>
      </c>
      <c r="F327" s="134" t="s">
        <v>1131</v>
      </c>
      <c r="G327" s="134"/>
      <c r="H327" s="134" t="str">
        <f aca="false">IF(C327="?","?",10*INT(C327/10)&amp;"-"&amp;(10*INT(C327/10)+9))</f>
        <v>30-39</v>
      </c>
      <c r="I327" s="134" t="str">
        <f aca="false">H327&amp;B327</f>
        <v>30-39Perempuan</v>
      </c>
      <c r="J327" s="398" t="str">
        <f aca="false">IF(F327="meninggal",1,"")</f>
        <v/>
      </c>
      <c r="K327" s="399" t="str">
        <f aca="false">IF(F327="sembuh",1,"")</f>
        <v/>
      </c>
      <c r="L327" s="398" t="n">
        <f aca="false">IF(F327="dalam perawatan",1,"")</f>
        <v>1</v>
      </c>
      <c r="M327" s="399" t="str">
        <f aca="false">IF(F327="?",1,"")</f>
        <v/>
      </c>
    </row>
    <row r="328" customFormat="false" ht="15.75" hidden="false" customHeight="false" outlineLevel="0" collapsed="false">
      <c r="A328" s="397" t="n">
        <v>326</v>
      </c>
      <c r="B328" s="134" t="s">
        <v>1134</v>
      </c>
      <c r="C328" s="44" t="n">
        <v>37</v>
      </c>
      <c r="D328" s="44" t="s">
        <v>1129</v>
      </c>
      <c r="E328" s="134" t="s">
        <v>1200</v>
      </c>
      <c r="F328" s="134" t="s">
        <v>1131</v>
      </c>
      <c r="G328" s="134"/>
      <c r="H328" s="134" t="str">
        <f aca="false">IF(C328="?","?",10*INT(C328/10)&amp;"-"&amp;(10*INT(C328/10)+9))</f>
        <v>30-39</v>
      </c>
      <c r="I328" s="134" t="str">
        <f aca="false">H328&amp;B328</f>
        <v>30-39Perempuan</v>
      </c>
      <c r="J328" s="398" t="str">
        <f aca="false">IF(F328="meninggal",1,"")</f>
        <v/>
      </c>
      <c r="K328" s="399" t="str">
        <f aca="false">IF(F328="sembuh",1,"")</f>
        <v/>
      </c>
      <c r="L328" s="398" t="n">
        <f aca="false">IF(F328="dalam perawatan",1,"")</f>
        <v>1</v>
      </c>
      <c r="M328" s="399" t="str">
        <f aca="false">IF(F328="?",1,"")</f>
        <v/>
      </c>
    </row>
    <row r="329" customFormat="false" ht="15.75" hidden="false" customHeight="false" outlineLevel="0" collapsed="false">
      <c r="A329" s="397" t="n">
        <v>327</v>
      </c>
      <c r="B329" s="134" t="s">
        <v>1134</v>
      </c>
      <c r="C329" s="44" t="n">
        <v>48</v>
      </c>
      <c r="D329" s="44" t="s">
        <v>1129</v>
      </c>
      <c r="E329" s="134" t="s">
        <v>1200</v>
      </c>
      <c r="F329" s="134" t="s">
        <v>1131</v>
      </c>
      <c r="G329" s="134"/>
      <c r="H329" s="134" t="str">
        <f aca="false">IF(C329="?","?",10*INT(C329/10)&amp;"-"&amp;(10*INT(C329/10)+9))</f>
        <v>40-49</v>
      </c>
      <c r="I329" s="134" t="str">
        <f aca="false">H329&amp;B329</f>
        <v>40-49Perempuan</v>
      </c>
      <c r="J329" s="398" t="str">
        <f aca="false">IF(F329="meninggal",1,"")</f>
        <v/>
      </c>
      <c r="K329" s="399" t="str">
        <f aca="false">IF(F329="sembuh",1,"")</f>
        <v/>
      </c>
      <c r="L329" s="398" t="n">
        <f aca="false">IF(F329="dalam perawatan",1,"")</f>
        <v>1</v>
      </c>
      <c r="M329" s="399" t="str">
        <f aca="false">IF(F329="?",1,"")</f>
        <v/>
      </c>
    </row>
    <row r="330" customFormat="false" ht="15.75" hidden="false" customHeight="false" outlineLevel="0" collapsed="false">
      <c r="A330" s="397" t="n">
        <v>328</v>
      </c>
      <c r="B330" s="134" t="s">
        <v>1145</v>
      </c>
      <c r="C330" s="44" t="n">
        <v>47</v>
      </c>
      <c r="D330" s="44" t="s">
        <v>1129</v>
      </c>
      <c r="E330" s="134" t="s">
        <v>1147</v>
      </c>
      <c r="F330" s="134" t="s">
        <v>1131</v>
      </c>
      <c r="G330" s="134"/>
      <c r="H330" s="134" t="str">
        <f aca="false">IF(C330="?","?",10*INT(C330/10)&amp;"-"&amp;(10*INT(C330/10)+9))</f>
        <v>40-49</v>
      </c>
      <c r="I330" s="134" t="str">
        <f aca="false">H330&amp;B330</f>
        <v>40-49Laki-Laki</v>
      </c>
      <c r="J330" s="398" t="str">
        <f aca="false">IF(F330="meninggal",1,"")</f>
        <v/>
      </c>
      <c r="K330" s="399" t="str">
        <f aca="false">IF(F330="sembuh",1,"")</f>
        <v/>
      </c>
      <c r="L330" s="398" t="n">
        <f aca="false">IF(F330="dalam perawatan",1,"")</f>
        <v>1</v>
      </c>
      <c r="M330" s="399" t="str">
        <f aca="false">IF(F330="?",1,"")</f>
        <v/>
      </c>
    </row>
    <row r="331" customFormat="false" ht="15.75" hidden="false" customHeight="false" outlineLevel="0" collapsed="false">
      <c r="A331" s="397" t="n">
        <v>329</v>
      </c>
      <c r="B331" s="134" t="s">
        <v>1134</v>
      </c>
      <c r="C331" s="44" t="n">
        <v>62</v>
      </c>
      <c r="D331" s="44" t="s">
        <v>1129</v>
      </c>
      <c r="E331" s="134" t="s">
        <v>1130</v>
      </c>
      <c r="F331" s="134" t="s">
        <v>1131</v>
      </c>
      <c r="G331" s="134"/>
      <c r="H331" s="134" t="str">
        <f aca="false">IF(C331="?","?",10*INT(C331/10)&amp;"-"&amp;(10*INT(C331/10)+9))</f>
        <v>60-69</v>
      </c>
      <c r="I331" s="134" t="str">
        <f aca="false">H331&amp;B331</f>
        <v>60-69Perempuan</v>
      </c>
      <c r="J331" s="398" t="str">
        <f aca="false">IF(F331="meninggal",1,"")</f>
        <v/>
      </c>
      <c r="K331" s="399" t="str">
        <f aca="false">IF(F331="sembuh",1,"")</f>
        <v/>
      </c>
      <c r="L331" s="398" t="n">
        <f aca="false">IF(F331="dalam perawatan",1,"")</f>
        <v>1</v>
      </c>
      <c r="M331" s="399" t="str">
        <f aca="false">IF(F331="?",1,"")</f>
        <v/>
      </c>
    </row>
    <row r="332" customFormat="false" ht="15.75" hidden="false" customHeight="false" outlineLevel="0" collapsed="false">
      <c r="A332" s="397" t="n">
        <v>330</v>
      </c>
      <c r="B332" s="134" t="s">
        <v>1134</v>
      </c>
      <c r="C332" s="44" t="n">
        <v>53</v>
      </c>
      <c r="D332" s="44" t="s">
        <v>1129</v>
      </c>
      <c r="E332" s="134" t="s">
        <v>1147</v>
      </c>
      <c r="F332" s="134" t="s">
        <v>1131</v>
      </c>
      <c r="G332" s="134"/>
      <c r="H332" s="134" t="str">
        <f aca="false">IF(C332="?","?",10*INT(C332/10)&amp;"-"&amp;(10*INT(C332/10)+9))</f>
        <v>50-59</v>
      </c>
      <c r="I332" s="134" t="str">
        <f aca="false">H332&amp;B332</f>
        <v>50-59Perempuan</v>
      </c>
      <c r="J332" s="398" t="str">
        <f aca="false">IF(F332="meninggal",1,"")</f>
        <v/>
      </c>
      <c r="K332" s="399" t="str">
        <f aca="false">IF(F332="sembuh",1,"")</f>
        <v/>
      </c>
      <c r="L332" s="398" t="n">
        <f aca="false">IF(F332="dalam perawatan",1,"")</f>
        <v>1</v>
      </c>
      <c r="M332" s="399" t="str">
        <f aca="false">IF(F332="?",1,"")</f>
        <v/>
      </c>
    </row>
    <row r="333" customFormat="false" ht="15.75" hidden="false" customHeight="false" outlineLevel="0" collapsed="false">
      <c r="A333" s="397" t="n">
        <v>331</v>
      </c>
      <c r="B333" s="134" t="s">
        <v>1145</v>
      </c>
      <c r="C333" s="44" t="n">
        <v>47</v>
      </c>
      <c r="D333" s="44" t="s">
        <v>1129</v>
      </c>
      <c r="E333" s="134" t="s">
        <v>1147</v>
      </c>
      <c r="F333" s="134" t="s">
        <v>1131</v>
      </c>
      <c r="G333" s="134"/>
      <c r="H333" s="134" t="str">
        <f aca="false">IF(C333="?","?",10*INT(C333/10)&amp;"-"&amp;(10*INT(C333/10)+9))</f>
        <v>40-49</v>
      </c>
      <c r="I333" s="134" t="str">
        <f aca="false">H333&amp;B333</f>
        <v>40-49Laki-Laki</v>
      </c>
      <c r="J333" s="398" t="str">
        <f aca="false">IF(F333="meninggal",1,"")</f>
        <v/>
      </c>
      <c r="K333" s="399" t="str">
        <f aca="false">IF(F333="sembuh",1,"")</f>
        <v/>
      </c>
      <c r="L333" s="398" t="n">
        <f aca="false">IF(F333="dalam perawatan",1,"")</f>
        <v>1</v>
      </c>
      <c r="M333" s="399" t="str">
        <f aca="false">IF(F333="?",1,"")</f>
        <v/>
      </c>
    </row>
    <row r="334" customFormat="false" ht="15.75" hidden="false" customHeight="false" outlineLevel="0" collapsed="false">
      <c r="A334" s="397" t="n">
        <v>332</v>
      </c>
      <c r="B334" s="134" t="s">
        <v>1134</v>
      </c>
      <c r="C334" s="44" t="n">
        <v>67</v>
      </c>
      <c r="D334" s="44" t="s">
        <v>1129</v>
      </c>
      <c r="E334" s="134" t="s">
        <v>1130</v>
      </c>
      <c r="F334" s="134" t="s">
        <v>1131</v>
      </c>
      <c r="G334" s="134"/>
      <c r="H334" s="134" t="str">
        <f aca="false">IF(C334="?","?",10*INT(C334/10)&amp;"-"&amp;(10*INT(C334/10)+9))</f>
        <v>60-69</v>
      </c>
      <c r="I334" s="134" t="str">
        <f aca="false">H334&amp;B334</f>
        <v>60-69Perempuan</v>
      </c>
      <c r="J334" s="398" t="str">
        <f aca="false">IF(F334="meninggal",1,"")</f>
        <v/>
      </c>
      <c r="K334" s="399" t="str">
        <f aca="false">IF(F334="sembuh",1,"")</f>
        <v/>
      </c>
      <c r="L334" s="398" t="n">
        <f aca="false">IF(F334="dalam perawatan",1,"")</f>
        <v>1</v>
      </c>
      <c r="M334" s="399" t="str">
        <f aca="false">IF(F334="?",1,"")</f>
        <v/>
      </c>
    </row>
    <row r="335" customFormat="false" ht="15.75" hidden="false" customHeight="false" outlineLevel="0" collapsed="false">
      <c r="A335" s="397" t="n">
        <v>333</v>
      </c>
      <c r="B335" s="134" t="s">
        <v>1134</v>
      </c>
      <c r="C335" s="44" t="n">
        <v>50</v>
      </c>
      <c r="D335" s="44" t="s">
        <v>1129</v>
      </c>
      <c r="E335" s="134" t="s">
        <v>1137</v>
      </c>
      <c r="F335" s="134" t="s">
        <v>1131</v>
      </c>
      <c r="G335" s="134"/>
      <c r="H335" s="134" t="str">
        <f aca="false">IF(C335="?","?",10*INT(C335/10)&amp;"-"&amp;(10*INT(C335/10)+9))</f>
        <v>50-59</v>
      </c>
      <c r="I335" s="134" t="str">
        <f aca="false">H335&amp;B335</f>
        <v>50-59Perempuan</v>
      </c>
      <c r="J335" s="398" t="str">
        <f aca="false">IF(F335="meninggal",1,"")</f>
        <v/>
      </c>
      <c r="K335" s="399" t="str">
        <f aca="false">IF(F335="sembuh",1,"")</f>
        <v/>
      </c>
      <c r="L335" s="398" t="n">
        <f aca="false">IF(F335="dalam perawatan",1,"")</f>
        <v>1</v>
      </c>
      <c r="M335" s="399" t="str">
        <f aca="false">IF(F335="?",1,"")</f>
        <v/>
      </c>
    </row>
    <row r="336" customFormat="false" ht="15.75" hidden="false" customHeight="false" outlineLevel="0" collapsed="false">
      <c r="A336" s="397" t="n">
        <v>334</v>
      </c>
      <c r="B336" s="134" t="s">
        <v>1145</v>
      </c>
      <c r="C336" s="44" t="n">
        <v>64</v>
      </c>
      <c r="D336" s="44" t="s">
        <v>1129</v>
      </c>
      <c r="E336" s="134" t="s">
        <v>1130</v>
      </c>
      <c r="F336" s="134" t="s">
        <v>1131</v>
      </c>
      <c r="G336" s="134"/>
      <c r="H336" s="134" t="str">
        <f aca="false">IF(C336="?","?",10*INT(C336/10)&amp;"-"&amp;(10*INT(C336/10)+9))</f>
        <v>60-69</v>
      </c>
      <c r="I336" s="134" t="str">
        <f aca="false">H336&amp;B336</f>
        <v>60-69Laki-Laki</v>
      </c>
      <c r="J336" s="398" t="str">
        <f aca="false">IF(F336="meninggal",1,"")</f>
        <v/>
      </c>
      <c r="K336" s="399" t="str">
        <f aca="false">IF(F336="sembuh",1,"")</f>
        <v/>
      </c>
      <c r="L336" s="398" t="n">
        <f aca="false">IF(F336="dalam perawatan",1,"")</f>
        <v>1</v>
      </c>
      <c r="M336" s="399" t="str">
        <f aca="false">IF(F336="?",1,"")</f>
        <v/>
      </c>
    </row>
    <row r="337" customFormat="false" ht="15.75" hidden="false" customHeight="false" outlineLevel="0" collapsed="false">
      <c r="A337" s="397" t="n">
        <v>335</v>
      </c>
      <c r="B337" s="134" t="s">
        <v>1134</v>
      </c>
      <c r="C337" s="44" t="n">
        <v>60</v>
      </c>
      <c r="D337" s="44" t="s">
        <v>1129</v>
      </c>
      <c r="E337" s="134" t="s">
        <v>1130</v>
      </c>
      <c r="F337" s="134" t="s">
        <v>1131</v>
      </c>
      <c r="G337" s="134"/>
      <c r="H337" s="134" t="str">
        <f aca="false">IF(C337="?","?",10*INT(C337/10)&amp;"-"&amp;(10*INT(C337/10)+9))</f>
        <v>60-69</v>
      </c>
      <c r="I337" s="134" t="str">
        <f aca="false">H337&amp;B337</f>
        <v>60-69Perempuan</v>
      </c>
      <c r="J337" s="398" t="str">
        <f aca="false">IF(F337="meninggal",1,"")</f>
        <v/>
      </c>
      <c r="K337" s="399" t="str">
        <f aca="false">IF(F337="sembuh",1,"")</f>
        <v/>
      </c>
      <c r="L337" s="398" t="n">
        <f aca="false">IF(F337="dalam perawatan",1,"")</f>
        <v>1</v>
      </c>
      <c r="M337" s="399" t="str">
        <f aca="false">IF(F337="?",1,"")</f>
        <v/>
      </c>
    </row>
    <row r="338" customFormat="false" ht="15.75" hidden="false" customHeight="false" outlineLevel="0" collapsed="false">
      <c r="A338" s="397" t="n">
        <v>336</v>
      </c>
      <c r="B338" s="134" t="s">
        <v>1134</v>
      </c>
      <c r="C338" s="44" t="n">
        <v>57</v>
      </c>
      <c r="D338" s="44" t="s">
        <v>1129</v>
      </c>
      <c r="E338" s="134" t="s">
        <v>1147</v>
      </c>
      <c r="F338" s="134" t="s">
        <v>1131</v>
      </c>
      <c r="G338" s="134"/>
      <c r="H338" s="134" t="str">
        <f aca="false">IF(C338="?","?",10*INT(C338/10)&amp;"-"&amp;(10*INT(C338/10)+9))</f>
        <v>50-59</v>
      </c>
      <c r="I338" s="134" t="str">
        <f aca="false">H338&amp;B338</f>
        <v>50-59Perempuan</v>
      </c>
      <c r="J338" s="398" t="str">
        <f aca="false">IF(F338="meninggal",1,"")</f>
        <v/>
      </c>
      <c r="K338" s="399" t="str">
        <f aca="false">IF(F338="sembuh",1,"")</f>
        <v/>
      </c>
      <c r="L338" s="398" t="n">
        <f aca="false">IF(F338="dalam perawatan",1,"")</f>
        <v>1</v>
      </c>
      <c r="M338" s="399" t="str">
        <f aca="false">IF(F338="?",1,"")</f>
        <v/>
      </c>
    </row>
    <row r="339" customFormat="false" ht="15.75" hidden="false" customHeight="false" outlineLevel="0" collapsed="false">
      <c r="A339" s="397" t="n">
        <v>337</v>
      </c>
      <c r="B339" s="134" t="s">
        <v>1134</v>
      </c>
      <c r="C339" s="44" t="n">
        <v>31</v>
      </c>
      <c r="D339" s="44" t="s">
        <v>1129</v>
      </c>
      <c r="E339" s="134" t="s">
        <v>1130</v>
      </c>
      <c r="F339" s="134" t="s">
        <v>1131</v>
      </c>
      <c r="G339" s="134"/>
      <c r="H339" s="134" t="str">
        <f aca="false">IF(C339="?","?",10*INT(C339/10)&amp;"-"&amp;(10*INT(C339/10)+9))</f>
        <v>30-39</v>
      </c>
      <c r="I339" s="134" t="str">
        <f aca="false">H339&amp;B339</f>
        <v>30-39Perempuan</v>
      </c>
      <c r="J339" s="398" t="str">
        <f aca="false">IF(F339="meninggal",1,"")</f>
        <v/>
      </c>
      <c r="K339" s="399" t="str">
        <f aca="false">IF(F339="sembuh",1,"")</f>
        <v/>
      </c>
      <c r="L339" s="398" t="n">
        <f aca="false">IF(F339="dalam perawatan",1,"")</f>
        <v>1</v>
      </c>
      <c r="M339" s="399" t="str">
        <f aca="false">IF(F339="?",1,"")</f>
        <v/>
      </c>
    </row>
    <row r="340" customFormat="false" ht="15.75" hidden="false" customHeight="false" outlineLevel="0" collapsed="false">
      <c r="A340" s="397" t="n">
        <v>338</v>
      </c>
      <c r="B340" s="134" t="s">
        <v>1145</v>
      </c>
      <c r="C340" s="44" t="n">
        <v>45</v>
      </c>
      <c r="D340" s="44" t="s">
        <v>1129</v>
      </c>
      <c r="E340" s="134" t="s">
        <v>1130</v>
      </c>
      <c r="F340" s="134" t="s">
        <v>1131</v>
      </c>
      <c r="G340" s="134"/>
      <c r="H340" s="134" t="str">
        <f aca="false">IF(C340="?","?",10*INT(C340/10)&amp;"-"&amp;(10*INT(C340/10)+9))</f>
        <v>40-49</v>
      </c>
      <c r="I340" s="134" t="str">
        <f aca="false">H340&amp;B340</f>
        <v>40-49Laki-Laki</v>
      </c>
      <c r="J340" s="398" t="str">
        <f aca="false">IF(F340="meninggal",1,"")</f>
        <v/>
      </c>
      <c r="K340" s="399" t="str">
        <f aca="false">IF(F340="sembuh",1,"")</f>
        <v/>
      </c>
      <c r="L340" s="398" t="n">
        <f aca="false">IF(F340="dalam perawatan",1,"")</f>
        <v>1</v>
      </c>
      <c r="M340" s="399" t="str">
        <f aca="false">IF(F340="?",1,"")</f>
        <v/>
      </c>
    </row>
    <row r="341" customFormat="false" ht="15.75" hidden="false" customHeight="false" outlineLevel="0" collapsed="false">
      <c r="A341" s="397" t="n">
        <v>339</v>
      </c>
      <c r="B341" s="134" t="s">
        <v>1145</v>
      </c>
      <c r="C341" s="44" t="n">
        <v>55</v>
      </c>
      <c r="D341" s="44" t="s">
        <v>1129</v>
      </c>
      <c r="E341" s="134" t="s">
        <v>1130</v>
      </c>
      <c r="F341" s="134" t="s">
        <v>1131</v>
      </c>
      <c r="G341" s="134"/>
      <c r="H341" s="134" t="str">
        <f aca="false">IF(C341="?","?",10*INT(C341/10)&amp;"-"&amp;(10*INT(C341/10)+9))</f>
        <v>50-59</v>
      </c>
      <c r="I341" s="134" t="str">
        <f aca="false">H341&amp;B341</f>
        <v>50-59Laki-Laki</v>
      </c>
      <c r="J341" s="398" t="str">
        <f aca="false">IF(F341="meninggal",1,"")</f>
        <v/>
      </c>
      <c r="K341" s="399" t="str">
        <f aca="false">IF(F341="sembuh",1,"")</f>
        <v/>
      </c>
      <c r="L341" s="398" t="n">
        <f aca="false">IF(F341="dalam perawatan",1,"")</f>
        <v>1</v>
      </c>
      <c r="M341" s="399" t="str">
        <f aca="false">IF(F341="?",1,"")</f>
        <v/>
      </c>
    </row>
    <row r="342" customFormat="false" ht="15.75" hidden="false" customHeight="false" outlineLevel="0" collapsed="false">
      <c r="A342" s="397" t="n">
        <v>340</v>
      </c>
      <c r="B342" s="134" t="s">
        <v>1145</v>
      </c>
      <c r="C342" s="44" t="n">
        <v>57</v>
      </c>
      <c r="D342" s="44" t="s">
        <v>1129</v>
      </c>
      <c r="E342" s="134" t="s">
        <v>1130</v>
      </c>
      <c r="F342" s="134" t="s">
        <v>1131</v>
      </c>
      <c r="G342" s="134"/>
      <c r="H342" s="134" t="str">
        <f aca="false">IF(C342="?","?",10*INT(C342/10)&amp;"-"&amp;(10*INT(C342/10)+9))</f>
        <v>50-59</v>
      </c>
      <c r="I342" s="134" t="str">
        <f aca="false">H342&amp;B342</f>
        <v>50-59Laki-Laki</v>
      </c>
      <c r="J342" s="398" t="str">
        <f aca="false">IF(F342="meninggal",1,"")</f>
        <v/>
      </c>
      <c r="K342" s="399" t="str">
        <f aca="false">IF(F342="sembuh",1,"")</f>
        <v/>
      </c>
      <c r="L342" s="398" t="n">
        <f aca="false">IF(F342="dalam perawatan",1,"")</f>
        <v>1</v>
      </c>
      <c r="M342" s="399" t="str">
        <f aca="false">IF(F342="?",1,"")</f>
        <v/>
      </c>
    </row>
    <row r="343" customFormat="false" ht="15.75" hidden="false" customHeight="false" outlineLevel="0" collapsed="false">
      <c r="A343" s="397" t="n">
        <v>341</v>
      </c>
      <c r="B343" s="134" t="s">
        <v>1145</v>
      </c>
      <c r="C343" s="44" t="n">
        <v>85</v>
      </c>
      <c r="D343" s="44" t="s">
        <v>1129</v>
      </c>
      <c r="E343" s="134" t="s">
        <v>1130</v>
      </c>
      <c r="F343" s="134" t="s">
        <v>1131</v>
      </c>
      <c r="G343" s="134"/>
      <c r="H343" s="134" t="str">
        <f aca="false">IF(C343="?","?",10*INT(C343/10)&amp;"-"&amp;(10*INT(C343/10)+9))</f>
        <v>80-89</v>
      </c>
      <c r="I343" s="134" t="str">
        <f aca="false">H343&amp;B343</f>
        <v>80-89Laki-Laki</v>
      </c>
      <c r="J343" s="398" t="str">
        <f aca="false">IF(F343="meninggal",1,"")</f>
        <v/>
      </c>
      <c r="K343" s="399" t="str">
        <f aca="false">IF(F343="sembuh",1,"")</f>
        <v/>
      </c>
      <c r="L343" s="398" t="n">
        <f aca="false">IF(F343="dalam perawatan",1,"")</f>
        <v>1</v>
      </c>
      <c r="M343" s="399" t="str">
        <f aca="false">IF(F343="?",1,"")</f>
        <v/>
      </c>
    </row>
    <row r="344" customFormat="false" ht="15.75" hidden="false" customHeight="false" outlineLevel="0" collapsed="false">
      <c r="A344" s="397" t="n">
        <v>342</v>
      </c>
      <c r="B344" s="134" t="s">
        <v>1145</v>
      </c>
      <c r="C344" s="44" t="n">
        <v>51</v>
      </c>
      <c r="D344" s="44" t="s">
        <v>1129</v>
      </c>
      <c r="E344" s="134" t="s">
        <v>1147</v>
      </c>
      <c r="F344" s="134" t="s">
        <v>1131</v>
      </c>
      <c r="G344" s="134"/>
      <c r="H344" s="134" t="str">
        <f aca="false">IF(C344="?","?",10*INT(C344/10)&amp;"-"&amp;(10*INT(C344/10)+9))</f>
        <v>50-59</v>
      </c>
      <c r="I344" s="134" t="str">
        <f aca="false">H344&amp;B344</f>
        <v>50-59Laki-Laki</v>
      </c>
      <c r="J344" s="398" t="str">
        <f aca="false">IF(F344="meninggal",1,"")</f>
        <v/>
      </c>
      <c r="K344" s="399" t="str">
        <f aca="false">IF(F344="sembuh",1,"")</f>
        <v/>
      </c>
      <c r="L344" s="398" t="n">
        <f aca="false">IF(F344="dalam perawatan",1,"")</f>
        <v>1</v>
      </c>
      <c r="M344" s="399" t="str">
        <f aca="false">IF(F344="?",1,"")</f>
        <v/>
      </c>
    </row>
    <row r="345" customFormat="false" ht="15.75" hidden="false" customHeight="false" outlineLevel="0" collapsed="false">
      <c r="A345" s="397" t="n">
        <v>343</v>
      </c>
      <c r="B345" s="134" t="s">
        <v>1134</v>
      </c>
      <c r="C345" s="44" t="n">
        <v>31</v>
      </c>
      <c r="D345" s="44" t="s">
        <v>1129</v>
      </c>
      <c r="E345" s="134" t="s">
        <v>1147</v>
      </c>
      <c r="F345" s="134" t="s">
        <v>1131</v>
      </c>
      <c r="G345" s="134"/>
      <c r="H345" s="134" t="str">
        <f aca="false">IF(C345="?","?",10*INT(C345/10)&amp;"-"&amp;(10*INT(C345/10)+9))</f>
        <v>30-39</v>
      </c>
      <c r="I345" s="134" t="str">
        <f aca="false">H345&amp;B345</f>
        <v>30-39Perempuan</v>
      </c>
      <c r="J345" s="398" t="str">
        <f aca="false">IF(F345="meninggal",1,"")</f>
        <v/>
      </c>
      <c r="K345" s="399" t="str">
        <f aca="false">IF(F345="sembuh",1,"")</f>
        <v/>
      </c>
      <c r="L345" s="398" t="n">
        <f aca="false">IF(F345="dalam perawatan",1,"")</f>
        <v>1</v>
      </c>
      <c r="M345" s="399" t="str">
        <f aca="false">IF(F345="?",1,"")</f>
        <v/>
      </c>
    </row>
    <row r="346" customFormat="false" ht="15.75" hidden="false" customHeight="false" outlineLevel="0" collapsed="false">
      <c r="A346" s="397" t="n">
        <v>344</v>
      </c>
      <c r="B346" s="134" t="s">
        <v>1145</v>
      </c>
      <c r="C346" s="44" t="n">
        <v>27</v>
      </c>
      <c r="D346" s="44" t="s">
        <v>1129</v>
      </c>
      <c r="E346" s="134" t="s">
        <v>1147</v>
      </c>
      <c r="F346" s="134" t="s">
        <v>1131</v>
      </c>
      <c r="G346" s="134"/>
      <c r="H346" s="134" t="str">
        <f aca="false">IF(C346="?","?",10*INT(C346/10)&amp;"-"&amp;(10*INT(C346/10)+9))</f>
        <v>20-29</v>
      </c>
      <c r="I346" s="134" t="str">
        <f aca="false">H346&amp;B346</f>
        <v>20-29Laki-Laki</v>
      </c>
      <c r="J346" s="398" t="str">
        <f aca="false">IF(F346="meninggal",1,"")</f>
        <v/>
      </c>
      <c r="K346" s="399" t="str">
        <f aca="false">IF(F346="sembuh",1,"")</f>
        <v/>
      </c>
      <c r="L346" s="398" t="n">
        <f aca="false">IF(F346="dalam perawatan",1,"")</f>
        <v>1</v>
      </c>
      <c r="M346" s="399" t="str">
        <f aca="false">IF(F346="?",1,"")</f>
        <v/>
      </c>
    </row>
    <row r="347" customFormat="false" ht="15.75" hidden="false" customHeight="false" outlineLevel="0" collapsed="false">
      <c r="A347" s="397" t="n">
        <v>345</v>
      </c>
      <c r="B347" s="134" t="s">
        <v>1145</v>
      </c>
      <c r="C347" s="44" t="n">
        <v>39</v>
      </c>
      <c r="D347" s="44" t="s">
        <v>1129</v>
      </c>
      <c r="E347" s="134" t="s">
        <v>1195</v>
      </c>
      <c r="F347" s="134" t="s">
        <v>1131</v>
      </c>
      <c r="G347" s="134"/>
      <c r="H347" s="134" t="str">
        <f aca="false">IF(C347="?","?",10*INT(C347/10)&amp;"-"&amp;(10*INT(C347/10)+9))</f>
        <v>30-39</v>
      </c>
      <c r="I347" s="134" t="str">
        <f aca="false">H347&amp;B347</f>
        <v>30-39Laki-Laki</v>
      </c>
      <c r="J347" s="398" t="str">
        <f aca="false">IF(F347="meninggal",1,"")</f>
        <v/>
      </c>
      <c r="K347" s="399" t="str">
        <f aca="false">IF(F347="sembuh",1,"")</f>
        <v/>
      </c>
      <c r="L347" s="398" t="n">
        <f aca="false">IF(F347="dalam perawatan",1,"")</f>
        <v>1</v>
      </c>
      <c r="M347" s="399" t="str">
        <f aca="false">IF(F347="?",1,"")</f>
        <v/>
      </c>
    </row>
    <row r="348" customFormat="false" ht="15.75" hidden="false" customHeight="false" outlineLevel="0" collapsed="false">
      <c r="A348" s="397" t="n">
        <v>346</v>
      </c>
      <c r="B348" s="134" t="s">
        <v>1145</v>
      </c>
      <c r="C348" s="44" t="n">
        <v>34</v>
      </c>
      <c r="D348" s="44" t="s">
        <v>1129</v>
      </c>
      <c r="E348" s="134" t="s">
        <v>1200</v>
      </c>
      <c r="F348" s="134" t="s">
        <v>1131</v>
      </c>
      <c r="G348" s="134"/>
      <c r="H348" s="134" t="str">
        <f aca="false">IF(C348="?","?",10*INT(C348/10)&amp;"-"&amp;(10*INT(C348/10)+9))</f>
        <v>30-39</v>
      </c>
      <c r="I348" s="134" t="str">
        <f aca="false">H348&amp;B348</f>
        <v>30-39Laki-Laki</v>
      </c>
      <c r="J348" s="398" t="str">
        <f aca="false">IF(F348="meninggal",1,"")</f>
        <v/>
      </c>
      <c r="K348" s="399" t="str">
        <f aca="false">IF(F348="sembuh",1,"")</f>
        <v/>
      </c>
      <c r="L348" s="398" t="n">
        <f aca="false">IF(F348="dalam perawatan",1,"")</f>
        <v>1</v>
      </c>
      <c r="M348" s="399" t="str">
        <f aca="false">IF(F348="?",1,"")</f>
        <v/>
      </c>
    </row>
    <row r="349" customFormat="false" ht="15.75" hidden="false" customHeight="false" outlineLevel="0" collapsed="false">
      <c r="A349" s="397" t="n">
        <v>347</v>
      </c>
      <c r="B349" s="134" t="s">
        <v>1145</v>
      </c>
      <c r="C349" s="44" t="n">
        <v>30</v>
      </c>
      <c r="D349" s="44" t="s">
        <v>1129</v>
      </c>
      <c r="E349" s="134" t="s">
        <v>1130</v>
      </c>
      <c r="F349" s="134" t="s">
        <v>1131</v>
      </c>
      <c r="G349" s="134"/>
      <c r="H349" s="134" t="str">
        <f aca="false">IF(C349="?","?",10*INT(C349/10)&amp;"-"&amp;(10*INT(C349/10)+9))</f>
        <v>30-39</v>
      </c>
      <c r="I349" s="134" t="str">
        <f aca="false">H349&amp;B349</f>
        <v>30-39Laki-Laki</v>
      </c>
      <c r="J349" s="398" t="str">
        <f aca="false">IF(F349="meninggal",1,"")</f>
        <v/>
      </c>
      <c r="K349" s="399" t="str">
        <f aca="false">IF(F349="sembuh",1,"")</f>
        <v/>
      </c>
      <c r="L349" s="398" t="n">
        <f aca="false">IF(F349="dalam perawatan",1,"")</f>
        <v>1</v>
      </c>
      <c r="M349" s="399" t="str">
        <f aca="false">IF(F349="?",1,"")</f>
        <v/>
      </c>
    </row>
    <row r="350" customFormat="false" ht="15.75" hidden="false" customHeight="false" outlineLevel="0" collapsed="false">
      <c r="A350" s="397" t="n">
        <v>348</v>
      </c>
      <c r="B350" s="134" t="s">
        <v>1134</v>
      </c>
      <c r="C350" s="44" t="n">
        <v>30</v>
      </c>
      <c r="D350" s="44" t="s">
        <v>1129</v>
      </c>
      <c r="E350" s="134" t="s">
        <v>1147</v>
      </c>
      <c r="F350" s="134" t="s">
        <v>1131</v>
      </c>
      <c r="G350" s="134"/>
      <c r="H350" s="134" t="str">
        <f aca="false">IF(C350="?","?",10*INT(C350/10)&amp;"-"&amp;(10*INT(C350/10)+9))</f>
        <v>30-39</v>
      </c>
      <c r="I350" s="134" t="str">
        <f aca="false">H350&amp;B350</f>
        <v>30-39Perempuan</v>
      </c>
      <c r="J350" s="398" t="str">
        <f aca="false">IF(F350="meninggal",1,"")</f>
        <v/>
      </c>
      <c r="K350" s="399" t="str">
        <f aca="false">IF(F350="sembuh",1,"")</f>
        <v/>
      </c>
      <c r="L350" s="398" t="n">
        <f aca="false">IF(F350="dalam perawatan",1,"")</f>
        <v>1</v>
      </c>
      <c r="M350" s="399" t="str">
        <f aca="false">IF(F350="?",1,"")</f>
        <v/>
      </c>
    </row>
    <row r="351" customFormat="false" ht="15.75" hidden="false" customHeight="false" outlineLevel="0" collapsed="false">
      <c r="A351" s="397" t="n">
        <v>349</v>
      </c>
      <c r="B351" s="134" t="s">
        <v>1134</v>
      </c>
      <c r="C351" s="44" t="n">
        <v>45</v>
      </c>
      <c r="D351" s="44" t="s">
        <v>1129</v>
      </c>
      <c r="E351" s="134" t="s">
        <v>1130</v>
      </c>
      <c r="F351" s="134" t="s">
        <v>1131</v>
      </c>
      <c r="G351" s="134"/>
      <c r="H351" s="134" t="str">
        <f aca="false">IF(C351="?","?",10*INT(C351/10)&amp;"-"&amp;(10*INT(C351/10)+9))</f>
        <v>40-49</v>
      </c>
      <c r="I351" s="134" t="str">
        <f aca="false">H351&amp;B351</f>
        <v>40-49Perempuan</v>
      </c>
      <c r="J351" s="398" t="str">
        <f aca="false">IF(F351="meninggal",1,"")</f>
        <v/>
      </c>
      <c r="K351" s="399" t="str">
        <f aca="false">IF(F351="sembuh",1,"")</f>
        <v/>
      </c>
      <c r="L351" s="398" t="n">
        <f aca="false">IF(F351="dalam perawatan",1,"")</f>
        <v>1</v>
      </c>
      <c r="M351" s="399" t="str">
        <f aca="false">IF(F351="?",1,"")</f>
        <v/>
      </c>
    </row>
    <row r="352" customFormat="false" ht="15.75" hidden="false" customHeight="false" outlineLevel="0" collapsed="false">
      <c r="A352" s="397" t="n">
        <v>350</v>
      </c>
      <c r="B352" s="134" t="s">
        <v>1145</v>
      </c>
      <c r="C352" s="44" t="n">
        <v>31</v>
      </c>
      <c r="D352" s="44" t="s">
        <v>1129</v>
      </c>
      <c r="E352" s="134" t="s">
        <v>1140</v>
      </c>
      <c r="F352" s="134" t="s">
        <v>1131</v>
      </c>
      <c r="G352" s="134"/>
      <c r="H352" s="134" t="str">
        <f aca="false">IF(C352="?","?",10*INT(C352/10)&amp;"-"&amp;(10*INT(C352/10)+9))</f>
        <v>30-39</v>
      </c>
      <c r="I352" s="134" t="str">
        <f aca="false">H352&amp;B352</f>
        <v>30-39Laki-Laki</v>
      </c>
      <c r="J352" s="398" t="str">
        <f aca="false">IF(F352="meninggal",1,"")</f>
        <v/>
      </c>
      <c r="K352" s="399" t="str">
        <f aca="false">IF(F352="sembuh",1,"")</f>
        <v/>
      </c>
      <c r="L352" s="398" t="n">
        <f aca="false">IF(F352="dalam perawatan",1,"")</f>
        <v>1</v>
      </c>
      <c r="M352" s="399" t="str">
        <f aca="false">IF(F352="?",1,"")</f>
        <v/>
      </c>
    </row>
    <row r="353" customFormat="false" ht="15.75" hidden="false" customHeight="false" outlineLevel="0" collapsed="false">
      <c r="A353" s="397" t="n">
        <v>351</v>
      </c>
      <c r="B353" s="134" t="s">
        <v>1145</v>
      </c>
      <c r="C353" s="44" t="n">
        <v>31</v>
      </c>
      <c r="D353" s="44" t="s">
        <v>1129</v>
      </c>
      <c r="E353" s="134" t="s">
        <v>1140</v>
      </c>
      <c r="F353" s="134" t="s">
        <v>1131</v>
      </c>
      <c r="G353" s="134"/>
      <c r="H353" s="134" t="str">
        <f aca="false">IF(C353="?","?",10*INT(C353/10)&amp;"-"&amp;(10*INT(C353/10)+9))</f>
        <v>30-39</v>
      </c>
      <c r="I353" s="134" t="str">
        <f aca="false">H353&amp;B353</f>
        <v>30-39Laki-Laki</v>
      </c>
      <c r="J353" s="398" t="str">
        <f aca="false">IF(F353="meninggal",1,"")</f>
        <v/>
      </c>
      <c r="K353" s="399" t="str">
        <f aca="false">IF(F353="sembuh",1,"")</f>
        <v/>
      </c>
      <c r="L353" s="398" t="n">
        <f aca="false">IF(F353="dalam perawatan",1,"")</f>
        <v>1</v>
      </c>
      <c r="M353" s="399" t="str">
        <f aca="false">IF(F353="?",1,"")</f>
        <v/>
      </c>
    </row>
    <row r="354" customFormat="false" ht="15.75" hidden="false" customHeight="false" outlineLevel="0" collapsed="false">
      <c r="A354" s="397" t="n">
        <v>352</v>
      </c>
      <c r="B354" s="134" t="s">
        <v>1145</v>
      </c>
      <c r="C354" s="44" t="n">
        <v>30</v>
      </c>
      <c r="D354" s="44" t="s">
        <v>1129</v>
      </c>
      <c r="E354" s="134" t="s">
        <v>1140</v>
      </c>
      <c r="F354" s="134" t="s">
        <v>1131</v>
      </c>
      <c r="G354" s="134"/>
      <c r="H354" s="134" t="str">
        <f aca="false">IF(C354="?","?",10*INT(C354/10)&amp;"-"&amp;(10*INT(C354/10)+9))</f>
        <v>30-39</v>
      </c>
      <c r="I354" s="134" t="str">
        <f aca="false">H354&amp;B354</f>
        <v>30-39Laki-Laki</v>
      </c>
      <c r="J354" s="398" t="str">
        <f aca="false">IF(F354="meninggal",1,"")</f>
        <v/>
      </c>
      <c r="K354" s="399" t="str">
        <f aca="false">IF(F354="sembuh",1,"")</f>
        <v/>
      </c>
      <c r="L354" s="398" t="n">
        <f aca="false">IF(F354="dalam perawatan",1,"")</f>
        <v>1</v>
      </c>
      <c r="M354" s="399" t="str">
        <f aca="false">IF(F354="?",1,"")</f>
        <v/>
      </c>
    </row>
    <row r="355" customFormat="false" ht="15.75" hidden="false" customHeight="false" outlineLevel="0" collapsed="false">
      <c r="A355" s="397" t="n">
        <v>353</v>
      </c>
      <c r="B355" s="134" t="s">
        <v>1145</v>
      </c>
      <c r="C355" s="44" t="n">
        <v>58</v>
      </c>
      <c r="D355" s="44" t="s">
        <v>1129</v>
      </c>
      <c r="E355" s="134" t="s">
        <v>1140</v>
      </c>
      <c r="F355" s="134" t="s">
        <v>1131</v>
      </c>
      <c r="G355" s="134"/>
      <c r="H355" s="134" t="str">
        <f aca="false">IF(C355="?","?",10*INT(C355/10)&amp;"-"&amp;(10*INT(C355/10)+9))</f>
        <v>50-59</v>
      </c>
      <c r="I355" s="134" t="str">
        <f aca="false">H355&amp;B355</f>
        <v>50-59Laki-Laki</v>
      </c>
      <c r="J355" s="398" t="str">
        <f aca="false">IF(F355="meninggal",1,"")</f>
        <v/>
      </c>
      <c r="K355" s="399" t="str">
        <f aca="false">IF(F355="sembuh",1,"")</f>
        <v/>
      </c>
      <c r="L355" s="398" t="n">
        <f aca="false">IF(F355="dalam perawatan",1,"")</f>
        <v>1</v>
      </c>
      <c r="M355" s="399" t="str">
        <f aca="false">IF(F355="?",1,"")</f>
        <v/>
      </c>
    </row>
    <row r="356" customFormat="false" ht="15.75" hidden="false" customHeight="false" outlineLevel="0" collapsed="false">
      <c r="A356" s="397" t="n">
        <v>354</v>
      </c>
      <c r="B356" s="134" t="s">
        <v>1134</v>
      </c>
      <c r="C356" s="44" t="n">
        <v>38</v>
      </c>
      <c r="D356" s="44" t="s">
        <v>1129</v>
      </c>
      <c r="E356" s="134" t="s">
        <v>1140</v>
      </c>
      <c r="F356" s="134" t="s">
        <v>1131</v>
      </c>
      <c r="G356" s="134"/>
      <c r="H356" s="134" t="str">
        <f aca="false">IF(C356="?","?",10*INT(C356/10)&amp;"-"&amp;(10*INT(C356/10)+9))</f>
        <v>30-39</v>
      </c>
      <c r="I356" s="134" t="str">
        <f aca="false">H356&amp;B356</f>
        <v>30-39Perempuan</v>
      </c>
      <c r="J356" s="398" t="str">
        <f aca="false">IF(F356="meninggal",1,"")</f>
        <v/>
      </c>
      <c r="K356" s="399" t="str">
        <f aca="false">IF(F356="sembuh",1,"")</f>
        <v/>
      </c>
      <c r="L356" s="398" t="n">
        <f aca="false">IF(F356="dalam perawatan",1,"")</f>
        <v>1</v>
      </c>
      <c r="M356" s="399" t="str">
        <f aca="false">IF(F356="?",1,"")</f>
        <v/>
      </c>
    </row>
    <row r="357" customFormat="false" ht="15.75" hidden="false" customHeight="false" outlineLevel="0" collapsed="false">
      <c r="A357" s="397" t="n">
        <v>355</v>
      </c>
      <c r="B357" s="134" t="s">
        <v>1134</v>
      </c>
      <c r="C357" s="44" t="n">
        <v>51</v>
      </c>
      <c r="D357" s="44" t="s">
        <v>1129</v>
      </c>
      <c r="E357" s="134" t="s">
        <v>1140</v>
      </c>
      <c r="F357" s="134" t="s">
        <v>1131</v>
      </c>
      <c r="G357" s="134"/>
      <c r="H357" s="134" t="str">
        <f aca="false">IF(C357="?","?",10*INT(C357/10)&amp;"-"&amp;(10*INT(C357/10)+9))</f>
        <v>50-59</v>
      </c>
      <c r="I357" s="134" t="str">
        <f aca="false">H357&amp;B357</f>
        <v>50-59Perempuan</v>
      </c>
      <c r="J357" s="398" t="str">
        <f aca="false">IF(F357="meninggal",1,"")</f>
        <v/>
      </c>
      <c r="K357" s="399" t="str">
        <f aca="false">IF(F357="sembuh",1,"")</f>
        <v/>
      </c>
      <c r="L357" s="398" t="n">
        <f aca="false">IF(F357="dalam perawatan",1,"")</f>
        <v>1</v>
      </c>
      <c r="M357" s="399" t="str">
        <f aca="false">IF(F357="?",1,"")</f>
        <v/>
      </c>
    </row>
    <row r="358" customFormat="false" ht="15.75" hidden="false" customHeight="false" outlineLevel="0" collapsed="false">
      <c r="A358" s="397" t="n">
        <v>356</v>
      </c>
      <c r="B358" s="134" t="s">
        <v>1145</v>
      </c>
      <c r="C358" s="44" t="n">
        <v>0</v>
      </c>
      <c r="D358" s="44" t="s">
        <v>1129</v>
      </c>
      <c r="E358" s="134" t="s">
        <v>1195</v>
      </c>
      <c r="F358" s="134" t="s">
        <v>1131</v>
      </c>
      <c r="G358" s="134"/>
      <c r="H358" s="134" t="str">
        <f aca="false">IF(C358="?","?",10*INT(C358/10)&amp;"-"&amp;(10*INT(C358/10)+9))</f>
        <v>0-9</v>
      </c>
      <c r="I358" s="134" t="str">
        <f aca="false">H358&amp;B358</f>
        <v>0-9Laki-Laki</v>
      </c>
      <c r="J358" s="398" t="str">
        <f aca="false">IF(F358="meninggal",1,"")</f>
        <v/>
      </c>
      <c r="K358" s="399" t="str">
        <f aca="false">IF(F358="sembuh",1,"")</f>
        <v/>
      </c>
      <c r="L358" s="398" t="n">
        <f aca="false">IF(F358="dalam perawatan",1,"")</f>
        <v>1</v>
      </c>
      <c r="M358" s="399" t="str">
        <f aca="false">IF(F358="?",1,"")</f>
        <v/>
      </c>
    </row>
    <row r="359" customFormat="false" ht="15.75" hidden="false" customHeight="false" outlineLevel="0" collapsed="false">
      <c r="A359" s="397" t="n">
        <v>357</v>
      </c>
      <c r="B359" s="134" t="s">
        <v>1145</v>
      </c>
      <c r="C359" s="44" t="n">
        <v>51</v>
      </c>
      <c r="D359" s="44" t="s">
        <v>1129</v>
      </c>
      <c r="E359" s="134" t="s">
        <v>1130</v>
      </c>
      <c r="F359" s="134" t="s">
        <v>1131</v>
      </c>
      <c r="G359" s="134"/>
      <c r="H359" s="134" t="str">
        <f aca="false">IF(C359="?","?",10*INT(C359/10)&amp;"-"&amp;(10*INT(C359/10)+9))</f>
        <v>50-59</v>
      </c>
      <c r="I359" s="134" t="str">
        <f aca="false">H359&amp;B359</f>
        <v>50-59Laki-Laki</v>
      </c>
      <c r="J359" s="398" t="str">
        <f aca="false">IF(F359="meninggal",1,"")</f>
        <v/>
      </c>
      <c r="K359" s="399" t="str">
        <f aca="false">IF(F359="sembuh",1,"")</f>
        <v/>
      </c>
      <c r="L359" s="398" t="n">
        <f aca="false">IF(F359="dalam perawatan",1,"")</f>
        <v>1</v>
      </c>
      <c r="M359" s="399" t="str">
        <f aca="false">IF(F359="?",1,"")</f>
        <v/>
      </c>
    </row>
    <row r="360" customFormat="false" ht="15.75" hidden="false" customHeight="false" outlineLevel="0" collapsed="false">
      <c r="A360" s="397" t="n">
        <v>358</v>
      </c>
      <c r="B360" s="134" t="s">
        <v>1145</v>
      </c>
      <c r="C360" s="44" t="n">
        <v>48</v>
      </c>
      <c r="D360" s="44" t="s">
        <v>1129</v>
      </c>
      <c r="E360" s="134" t="s">
        <v>1130</v>
      </c>
      <c r="F360" s="134" t="s">
        <v>1131</v>
      </c>
      <c r="G360" s="134"/>
      <c r="H360" s="134" t="str">
        <f aca="false">IF(C360="?","?",10*INT(C360/10)&amp;"-"&amp;(10*INT(C360/10)+9))</f>
        <v>40-49</v>
      </c>
      <c r="I360" s="134" t="str">
        <f aca="false">H360&amp;B360</f>
        <v>40-49Laki-Laki</v>
      </c>
      <c r="J360" s="398" t="str">
        <f aca="false">IF(F360="meninggal",1,"")</f>
        <v/>
      </c>
      <c r="K360" s="399" t="str">
        <f aca="false">IF(F360="sembuh",1,"")</f>
        <v/>
      </c>
      <c r="L360" s="398" t="n">
        <f aca="false">IF(F360="dalam perawatan",1,"")</f>
        <v>1</v>
      </c>
      <c r="M360" s="399" t="str">
        <f aca="false">IF(F360="?",1,"")</f>
        <v/>
      </c>
    </row>
    <row r="361" customFormat="false" ht="15.75" hidden="false" customHeight="false" outlineLevel="0" collapsed="false">
      <c r="A361" s="397" t="n">
        <v>359</v>
      </c>
      <c r="B361" s="134" t="s">
        <v>1145</v>
      </c>
      <c r="C361" s="44" t="n">
        <v>62</v>
      </c>
      <c r="D361" s="44" t="s">
        <v>1129</v>
      </c>
      <c r="E361" s="134" t="s">
        <v>1130</v>
      </c>
      <c r="F361" s="134" t="s">
        <v>1131</v>
      </c>
      <c r="G361" s="134"/>
      <c r="H361" s="134" t="str">
        <f aca="false">IF(C361="?","?",10*INT(C361/10)&amp;"-"&amp;(10*INT(C361/10)+9))</f>
        <v>60-69</v>
      </c>
      <c r="I361" s="134" t="str">
        <f aca="false">H361&amp;B361</f>
        <v>60-69Laki-Laki</v>
      </c>
      <c r="J361" s="398" t="str">
        <f aca="false">IF(F361="meninggal",1,"")</f>
        <v/>
      </c>
      <c r="K361" s="399" t="str">
        <f aca="false">IF(F361="sembuh",1,"")</f>
        <v/>
      </c>
      <c r="L361" s="398" t="n">
        <f aca="false">IF(F361="dalam perawatan",1,"")</f>
        <v>1</v>
      </c>
      <c r="M361" s="399" t="str">
        <f aca="false">IF(F361="?",1,"")</f>
        <v/>
      </c>
    </row>
    <row r="362" customFormat="false" ht="15.75" hidden="false" customHeight="false" outlineLevel="0" collapsed="false">
      <c r="A362" s="397" t="n">
        <v>360</v>
      </c>
      <c r="B362" s="134" t="s">
        <v>1134</v>
      </c>
      <c r="C362" s="44" t="n">
        <v>44</v>
      </c>
      <c r="D362" s="44" t="s">
        <v>1129</v>
      </c>
      <c r="E362" s="134" t="s">
        <v>1130</v>
      </c>
      <c r="F362" s="134" t="s">
        <v>1131</v>
      </c>
      <c r="G362" s="134"/>
      <c r="H362" s="134" t="str">
        <f aca="false">IF(C362="?","?",10*INT(C362/10)&amp;"-"&amp;(10*INT(C362/10)+9))</f>
        <v>40-49</v>
      </c>
      <c r="I362" s="134" t="str">
        <f aca="false">H362&amp;B362</f>
        <v>40-49Perempuan</v>
      </c>
      <c r="J362" s="398" t="str">
        <f aca="false">IF(F362="meninggal",1,"")</f>
        <v/>
      </c>
      <c r="K362" s="399" t="str">
        <f aca="false">IF(F362="sembuh",1,"")</f>
        <v/>
      </c>
      <c r="L362" s="398" t="n">
        <f aca="false">IF(F362="dalam perawatan",1,"")</f>
        <v>1</v>
      </c>
      <c r="M362" s="399" t="str">
        <f aca="false">IF(F362="?",1,"")</f>
        <v/>
      </c>
    </row>
    <row r="363" customFormat="false" ht="15.75" hidden="false" customHeight="false" outlineLevel="0" collapsed="false">
      <c r="A363" s="397" t="n">
        <v>361</v>
      </c>
      <c r="B363" s="134" t="s">
        <v>1134</v>
      </c>
      <c r="C363" s="44" t="n">
        <v>44</v>
      </c>
      <c r="D363" s="44" t="s">
        <v>1129</v>
      </c>
      <c r="E363" s="134" t="s">
        <v>1130</v>
      </c>
      <c r="F363" s="134" t="s">
        <v>1131</v>
      </c>
      <c r="G363" s="134"/>
      <c r="H363" s="134" t="str">
        <f aca="false">IF(C363="?","?",10*INT(C363/10)&amp;"-"&amp;(10*INT(C363/10)+9))</f>
        <v>40-49</v>
      </c>
      <c r="I363" s="134" t="str">
        <f aca="false">H363&amp;B363</f>
        <v>40-49Perempuan</v>
      </c>
      <c r="J363" s="398" t="str">
        <f aca="false">IF(F363="meninggal",1,"")</f>
        <v/>
      </c>
      <c r="K363" s="399" t="str">
        <f aca="false">IF(F363="sembuh",1,"")</f>
        <v/>
      </c>
      <c r="L363" s="398" t="n">
        <f aca="false">IF(F363="dalam perawatan",1,"")</f>
        <v>1</v>
      </c>
      <c r="M363" s="399" t="str">
        <f aca="false">IF(F363="?",1,"")</f>
        <v/>
      </c>
    </row>
    <row r="364" customFormat="false" ht="15.75" hidden="false" customHeight="false" outlineLevel="0" collapsed="false">
      <c r="A364" s="397" t="n">
        <v>362</v>
      </c>
      <c r="B364" s="134" t="s">
        <v>1145</v>
      </c>
      <c r="C364" s="44" t="n">
        <v>24</v>
      </c>
      <c r="D364" s="44" t="s">
        <v>1129</v>
      </c>
      <c r="E364" s="134" t="s">
        <v>1130</v>
      </c>
      <c r="F364" s="134" t="s">
        <v>1131</v>
      </c>
      <c r="G364" s="134"/>
      <c r="H364" s="134" t="str">
        <f aca="false">IF(C364="?","?",10*INT(C364/10)&amp;"-"&amp;(10*INT(C364/10)+9))</f>
        <v>20-29</v>
      </c>
      <c r="I364" s="134" t="str">
        <f aca="false">H364&amp;B364</f>
        <v>20-29Laki-Laki</v>
      </c>
      <c r="J364" s="398" t="str">
        <f aca="false">IF(F364="meninggal",1,"")</f>
        <v/>
      </c>
      <c r="K364" s="399" t="str">
        <f aca="false">IF(F364="sembuh",1,"")</f>
        <v/>
      </c>
      <c r="L364" s="398" t="n">
        <f aca="false">IF(F364="dalam perawatan",1,"")</f>
        <v>1</v>
      </c>
      <c r="M364" s="399" t="str">
        <f aca="false">IF(F364="?",1,"")</f>
        <v/>
      </c>
    </row>
    <row r="365" customFormat="false" ht="15.75" hidden="false" customHeight="false" outlineLevel="0" collapsed="false">
      <c r="A365" s="397" t="n">
        <v>363</v>
      </c>
      <c r="B365" s="134" t="s">
        <v>1134</v>
      </c>
      <c r="C365" s="44" t="n">
        <v>25</v>
      </c>
      <c r="D365" s="44" t="s">
        <v>1129</v>
      </c>
      <c r="E365" s="134" t="s">
        <v>1130</v>
      </c>
      <c r="F365" s="134" t="s">
        <v>1131</v>
      </c>
      <c r="G365" s="134"/>
      <c r="H365" s="134" t="str">
        <f aca="false">IF(C365="?","?",10*INT(C365/10)&amp;"-"&amp;(10*INT(C365/10)+9))</f>
        <v>20-29</v>
      </c>
      <c r="I365" s="134" t="str">
        <f aca="false">H365&amp;B365</f>
        <v>20-29Perempuan</v>
      </c>
      <c r="J365" s="398" t="str">
        <f aca="false">IF(F365="meninggal",1,"")</f>
        <v/>
      </c>
      <c r="K365" s="399" t="str">
        <f aca="false">IF(F365="sembuh",1,"")</f>
        <v/>
      </c>
      <c r="L365" s="398" t="n">
        <f aca="false">IF(F365="dalam perawatan",1,"")</f>
        <v>1</v>
      </c>
      <c r="M365" s="399" t="str">
        <f aca="false">IF(F365="?",1,"")</f>
        <v/>
      </c>
    </row>
    <row r="366" customFormat="false" ht="15.75" hidden="false" customHeight="false" outlineLevel="0" collapsed="false">
      <c r="A366" s="397" t="n">
        <v>364</v>
      </c>
      <c r="B366" s="134" t="s">
        <v>1145</v>
      </c>
      <c r="C366" s="44" t="n">
        <v>44</v>
      </c>
      <c r="D366" s="44" t="s">
        <v>1129</v>
      </c>
      <c r="E366" s="134" t="s">
        <v>1130</v>
      </c>
      <c r="F366" s="134" t="s">
        <v>1131</v>
      </c>
      <c r="G366" s="134"/>
      <c r="H366" s="134" t="str">
        <f aca="false">IF(C366="?","?",10*INT(C366/10)&amp;"-"&amp;(10*INT(C366/10)+9))</f>
        <v>40-49</v>
      </c>
      <c r="I366" s="134" t="str">
        <f aca="false">H366&amp;B366</f>
        <v>40-49Laki-Laki</v>
      </c>
      <c r="J366" s="398" t="str">
        <f aca="false">IF(F366="meninggal",1,"")</f>
        <v/>
      </c>
      <c r="K366" s="399" t="str">
        <f aca="false">IF(F366="sembuh",1,"")</f>
        <v/>
      </c>
      <c r="L366" s="398" t="n">
        <f aca="false">IF(F366="dalam perawatan",1,"")</f>
        <v>1</v>
      </c>
      <c r="M366" s="399" t="str">
        <f aca="false">IF(F366="?",1,"")</f>
        <v/>
      </c>
    </row>
    <row r="367" customFormat="false" ht="15.75" hidden="false" customHeight="false" outlineLevel="0" collapsed="false">
      <c r="A367" s="397" t="n">
        <v>365</v>
      </c>
      <c r="B367" s="134" t="s">
        <v>1145</v>
      </c>
      <c r="C367" s="44" t="n">
        <v>56</v>
      </c>
      <c r="D367" s="44" t="s">
        <v>1129</v>
      </c>
      <c r="E367" s="134" t="s">
        <v>1130</v>
      </c>
      <c r="F367" s="134" t="s">
        <v>1131</v>
      </c>
      <c r="G367" s="134"/>
      <c r="H367" s="134" t="str">
        <f aca="false">IF(C367="?","?",10*INT(C367/10)&amp;"-"&amp;(10*INT(C367/10)+9))</f>
        <v>50-59</v>
      </c>
      <c r="I367" s="134" t="str">
        <f aca="false">H367&amp;B367</f>
        <v>50-59Laki-Laki</v>
      </c>
      <c r="J367" s="398" t="str">
        <f aca="false">IF(F367="meninggal",1,"")</f>
        <v/>
      </c>
      <c r="K367" s="399" t="str">
        <f aca="false">IF(F367="sembuh",1,"")</f>
        <v/>
      </c>
      <c r="L367" s="398" t="n">
        <f aca="false">IF(F367="dalam perawatan",1,"")</f>
        <v>1</v>
      </c>
      <c r="M367" s="399" t="str">
        <f aca="false">IF(F367="?",1,"")</f>
        <v/>
      </c>
    </row>
    <row r="368" customFormat="false" ht="15.75" hidden="false" customHeight="false" outlineLevel="0" collapsed="false">
      <c r="A368" s="397" t="n">
        <v>366</v>
      </c>
      <c r="B368" s="134" t="s">
        <v>1145</v>
      </c>
      <c r="C368" s="44" t="n">
        <v>68</v>
      </c>
      <c r="D368" s="44" t="s">
        <v>1129</v>
      </c>
      <c r="E368" s="134" t="s">
        <v>1130</v>
      </c>
      <c r="F368" s="134" t="s">
        <v>1131</v>
      </c>
      <c r="G368" s="134"/>
      <c r="H368" s="134" t="str">
        <f aca="false">IF(C368="?","?",10*INT(C368/10)&amp;"-"&amp;(10*INT(C368/10)+9))</f>
        <v>60-69</v>
      </c>
      <c r="I368" s="134" t="str">
        <f aca="false">H368&amp;B368</f>
        <v>60-69Laki-Laki</v>
      </c>
      <c r="J368" s="398" t="str">
        <f aca="false">IF(F368="meninggal",1,"")</f>
        <v/>
      </c>
      <c r="K368" s="399" t="str">
        <f aca="false">IF(F368="sembuh",1,"")</f>
        <v/>
      </c>
      <c r="L368" s="398" t="n">
        <f aca="false">IF(F368="dalam perawatan",1,"")</f>
        <v>1</v>
      </c>
      <c r="M368" s="399" t="str">
        <f aca="false">IF(F368="?",1,"")</f>
        <v/>
      </c>
    </row>
    <row r="369" customFormat="false" ht="15.75" hidden="false" customHeight="false" outlineLevel="0" collapsed="false">
      <c r="A369" s="397" t="n">
        <v>367</v>
      </c>
      <c r="B369" s="134" t="s">
        <v>1145</v>
      </c>
      <c r="C369" s="44" t="n">
        <v>55</v>
      </c>
      <c r="D369" s="44" t="s">
        <v>1129</v>
      </c>
      <c r="E369" s="134" t="s">
        <v>1130</v>
      </c>
      <c r="F369" s="134" t="s">
        <v>1131</v>
      </c>
      <c r="G369" s="134"/>
      <c r="H369" s="134" t="str">
        <f aca="false">IF(C369="?","?",10*INT(C369/10)&amp;"-"&amp;(10*INT(C369/10)+9))</f>
        <v>50-59</v>
      </c>
      <c r="I369" s="134" t="str">
        <f aca="false">H369&amp;B369</f>
        <v>50-59Laki-Laki</v>
      </c>
      <c r="J369" s="398" t="str">
        <f aca="false">IF(F369="meninggal",1,"")</f>
        <v/>
      </c>
      <c r="K369" s="399" t="str">
        <f aca="false">IF(F369="sembuh",1,"")</f>
        <v/>
      </c>
      <c r="L369" s="398" t="n">
        <f aca="false">IF(F369="dalam perawatan",1,"")</f>
        <v>1</v>
      </c>
      <c r="M369" s="399" t="str">
        <f aca="false">IF(F369="?",1,"")</f>
        <v/>
      </c>
    </row>
    <row r="370" customFormat="false" ht="15.75" hidden="false" customHeight="false" outlineLevel="0" collapsed="false">
      <c r="A370" s="397" t="n">
        <v>368</v>
      </c>
      <c r="B370" s="134" t="s">
        <v>1134</v>
      </c>
      <c r="C370" s="44" t="n">
        <v>52</v>
      </c>
      <c r="D370" s="44" t="s">
        <v>1129</v>
      </c>
      <c r="E370" s="134" t="s">
        <v>1130</v>
      </c>
      <c r="F370" s="134" t="s">
        <v>1131</v>
      </c>
      <c r="G370" s="134"/>
      <c r="H370" s="134" t="str">
        <f aca="false">IF(C370="?","?",10*INT(C370/10)&amp;"-"&amp;(10*INT(C370/10)+9))</f>
        <v>50-59</v>
      </c>
      <c r="I370" s="134" t="str">
        <f aca="false">H370&amp;B370</f>
        <v>50-59Perempuan</v>
      </c>
      <c r="J370" s="398" t="str">
        <f aca="false">IF(F370="meninggal",1,"")</f>
        <v/>
      </c>
      <c r="K370" s="399" t="str">
        <f aca="false">IF(F370="sembuh",1,"")</f>
        <v/>
      </c>
      <c r="L370" s="398" t="n">
        <f aca="false">IF(F370="dalam perawatan",1,"")</f>
        <v>1</v>
      </c>
      <c r="M370" s="399" t="str">
        <f aca="false">IF(F370="?",1,"")</f>
        <v/>
      </c>
    </row>
    <row r="371" customFormat="false" ht="15.75" hidden="false" customHeight="false" outlineLevel="0" collapsed="false">
      <c r="A371" s="397" t="n">
        <v>369</v>
      </c>
      <c r="B371" s="134" t="s">
        <v>1145</v>
      </c>
      <c r="C371" s="44" t="n">
        <v>56</v>
      </c>
      <c r="D371" s="44" t="s">
        <v>1129</v>
      </c>
      <c r="E371" s="134" t="s">
        <v>1130</v>
      </c>
      <c r="F371" s="134" t="s">
        <v>1131</v>
      </c>
      <c r="G371" s="134"/>
      <c r="H371" s="134" t="str">
        <f aca="false">IF(C371="?","?",10*INT(C371/10)&amp;"-"&amp;(10*INT(C371/10)+9))</f>
        <v>50-59</v>
      </c>
      <c r="I371" s="134" t="str">
        <f aca="false">H371&amp;B371</f>
        <v>50-59Laki-Laki</v>
      </c>
      <c r="J371" s="398" t="str">
        <f aca="false">IF(F371="meninggal",1,"")</f>
        <v/>
      </c>
      <c r="K371" s="399" t="str">
        <f aca="false">IF(F371="sembuh",1,"")</f>
        <v/>
      </c>
      <c r="L371" s="398" t="n">
        <f aca="false">IF(F371="dalam perawatan",1,"")</f>
        <v>1</v>
      </c>
      <c r="M371" s="399" t="str">
        <f aca="false">IF(F371="?",1,"")</f>
        <v/>
      </c>
    </row>
    <row r="372" customFormat="false" ht="15.75" hidden="false" customHeight="false" outlineLevel="0" collapsed="false">
      <c r="A372" s="397" t="n">
        <v>370</v>
      </c>
      <c r="B372" s="134" t="s">
        <v>1145</v>
      </c>
      <c r="C372" s="44" t="n">
        <v>48</v>
      </c>
      <c r="D372" s="44" t="s">
        <v>1129</v>
      </c>
      <c r="E372" s="134" t="s">
        <v>1140</v>
      </c>
      <c r="F372" s="134" t="s">
        <v>1131</v>
      </c>
      <c r="G372" s="134"/>
      <c r="H372" s="134" t="str">
        <f aca="false">IF(C372="?","?",10*INT(C372/10)&amp;"-"&amp;(10*INT(C372/10)+9))</f>
        <v>40-49</v>
      </c>
      <c r="I372" s="134" t="str">
        <f aca="false">H372&amp;B372</f>
        <v>40-49Laki-Laki</v>
      </c>
      <c r="J372" s="398" t="str">
        <f aca="false">IF(F372="meninggal",1,"")</f>
        <v/>
      </c>
      <c r="K372" s="399" t="str">
        <f aca="false">IF(F372="sembuh",1,"")</f>
        <v/>
      </c>
      <c r="L372" s="398" t="n">
        <f aca="false">IF(F372="dalam perawatan",1,"")</f>
        <v>1</v>
      </c>
      <c r="M372" s="399" t="str">
        <f aca="false">IF(F372="?",1,"")</f>
        <v/>
      </c>
    </row>
    <row r="373" customFormat="false" ht="15.75" hidden="false" customHeight="false" outlineLevel="0" collapsed="false">
      <c r="A373" s="397" t="n">
        <v>371</v>
      </c>
      <c r="B373" s="134" t="s">
        <v>1145</v>
      </c>
      <c r="C373" s="44" t="n">
        <v>48</v>
      </c>
      <c r="D373" s="44" t="s">
        <v>1129</v>
      </c>
      <c r="E373" s="134" t="s">
        <v>1140</v>
      </c>
      <c r="F373" s="134" t="s">
        <v>1131</v>
      </c>
      <c r="G373" s="134"/>
      <c r="H373" s="134" t="str">
        <f aca="false">IF(C373="?","?",10*INT(C373/10)&amp;"-"&amp;(10*INT(C373/10)+9))</f>
        <v>40-49</v>
      </c>
      <c r="I373" s="134" t="str">
        <f aca="false">H373&amp;B373</f>
        <v>40-49Laki-Laki</v>
      </c>
      <c r="J373" s="398" t="str">
        <f aca="false">IF(F373="meninggal",1,"")</f>
        <v/>
      </c>
      <c r="K373" s="399" t="str">
        <f aca="false">IF(F373="sembuh",1,"")</f>
        <v/>
      </c>
      <c r="L373" s="398" t="n">
        <f aca="false">IF(F373="dalam perawatan",1,"")</f>
        <v>1</v>
      </c>
      <c r="M373" s="399" t="str">
        <f aca="false">IF(F373="?",1,"")</f>
        <v/>
      </c>
    </row>
    <row r="374" customFormat="false" ht="15.75" hidden="false" customHeight="false" outlineLevel="0" collapsed="false">
      <c r="A374" s="397" t="n">
        <v>372</v>
      </c>
      <c r="B374" s="134" t="s">
        <v>1145</v>
      </c>
      <c r="C374" s="44" t="n">
        <v>28</v>
      </c>
      <c r="D374" s="44" t="s">
        <v>1129</v>
      </c>
      <c r="E374" s="134" t="s">
        <v>1130</v>
      </c>
      <c r="F374" s="134" t="s">
        <v>1131</v>
      </c>
      <c r="G374" s="134"/>
      <c r="H374" s="134" t="str">
        <f aca="false">IF(C374="?","?",10*INT(C374/10)&amp;"-"&amp;(10*INT(C374/10)+9))</f>
        <v>20-29</v>
      </c>
      <c r="I374" s="134" t="str">
        <f aca="false">H374&amp;B374</f>
        <v>20-29Laki-Laki</v>
      </c>
      <c r="J374" s="398" t="str">
        <f aca="false">IF(F374="meninggal",1,"")</f>
        <v/>
      </c>
      <c r="K374" s="399" t="str">
        <f aca="false">IF(F374="sembuh",1,"")</f>
        <v/>
      </c>
      <c r="L374" s="398" t="n">
        <f aca="false">IF(F374="dalam perawatan",1,"")</f>
        <v>1</v>
      </c>
      <c r="M374" s="399" t="str">
        <f aca="false">IF(F374="?",1,"")</f>
        <v/>
      </c>
    </row>
    <row r="375" customFormat="false" ht="15.75" hidden="false" customHeight="false" outlineLevel="0" collapsed="false">
      <c r="A375" s="397" t="n">
        <v>373</v>
      </c>
      <c r="B375" s="134" t="s">
        <v>1145</v>
      </c>
      <c r="C375" s="44" t="n">
        <v>23</v>
      </c>
      <c r="D375" s="44" t="s">
        <v>1129</v>
      </c>
      <c r="E375" s="134" t="s">
        <v>1130</v>
      </c>
      <c r="F375" s="134" t="s">
        <v>1131</v>
      </c>
      <c r="G375" s="134"/>
      <c r="H375" s="134" t="str">
        <f aca="false">IF(C375="?","?",10*INT(C375/10)&amp;"-"&amp;(10*INT(C375/10)+9))</f>
        <v>20-29</v>
      </c>
      <c r="I375" s="134" t="str">
        <f aca="false">H375&amp;B375</f>
        <v>20-29Laki-Laki</v>
      </c>
      <c r="J375" s="398" t="str">
        <f aca="false">IF(F375="meninggal",1,"")</f>
        <v/>
      </c>
      <c r="K375" s="399" t="str">
        <f aca="false">IF(F375="sembuh",1,"")</f>
        <v/>
      </c>
      <c r="L375" s="398" t="n">
        <f aca="false">IF(F375="dalam perawatan",1,"")</f>
        <v>1</v>
      </c>
      <c r="M375" s="399" t="str">
        <f aca="false">IF(F375="?",1,"")</f>
        <v/>
      </c>
    </row>
    <row r="376" customFormat="false" ht="15.75" hidden="false" customHeight="false" outlineLevel="0" collapsed="false">
      <c r="A376" s="397" t="n">
        <v>374</v>
      </c>
      <c r="B376" s="134" t="s">
        <v>1145</v>
      </c>
      <c r="C376" s="44" t="n">
        <v>49</v>
      </c>
      <c r="D376" s="44" t="s">
        <v>1129</v>
      </c>
      <c r="E376" s="134" t="s">
        <v>1130</v>
      </c>
      <c r="F376" s="134" t="s">
        <v>1131</v>
      </c>
      <c r="G376" s="134"/>
      <c r="H376" s="134" t="str">
        <f aca="false">IF(C376="?","?",10*INT(C376/10)&amp;"-"&amp;(10*INT(C376/10)+9))</f>
        <v>40-49</v>
      </c>
      <c r="I376" s="134" t="str">
        <f aca="false">H376&amp;B376</f>
        <v>40-49Laki-Laki</v>
      </c>
      <c r="J376" s="398" t="str">
        <f aca="false">IF(F376="meninggal",1,"")</f>
        <v/>
      </c>
      <c r="K376" s="399" t="str">
        <f aca="false">IF(F376="sembuh",1,"")</f>
        <v/>
      </c>
      <c r="L376" s="398" t="n">
        <f aca="false">IF(F376="dalam perawatan",1,"")</f>
        <v>1</v>
      </c>
      <c r="M376" s="399" t="str">
        <f aca="false">IF(F376="?",1,"")</f>
        <v/>
      </c>
    </row>
    <row r="377" customFormat="false" ht="15.75" hidden="false" customHeight="false" outlineLevel="0" collapsed="false">
      <c r="A377" s="397" t="n">
        <v>375</v>
      </c>
      <c r="B377" s="134" t="s">
        <v>1145</v>
      </c>
      <c r="C377" s="44" t="n">
        <v>30</v>
      </c>
      <c r="D377" s="44" t="s">
        <v>1129</v>
      </c>
      <c r="E377" s="134" t="s">
        <v>1130</v>
      </c>
      <c r="F377" s="134" t="s">
        <v>1131</v>
      </c>
      <c r="G377" s="134"/>
      <c r="H377" s="134" t="str">
        <f aca="false">IF(C377="?","?",10*INT(C377/10)&amp;"-"&amp;(10*INT(C377/10)+9))</f>
        <v>30-39</v>
      </c>
      <c r="I377" s="134" t="str">
        <f aca="false">H377&amp;B377</f>
        <v>30-39Laki-Laki</v>
      </c>
      <c r="J377" s="398" t="str">
        <f aca="false">IF(F377="meninggal",1,"")</f>
        <v/>
      </c>
      <c r="K377" s="399" t="str">
        <f aca="false">IF(F377="sembuh",1,"")</f>
        <v/>
      </c>
      <c r="L377" s="398" t="n">
        <f aca="false">IF(F377="dalam perawatan",1,"")</f>
        <v>1</v>
      </c>
      <c r="M377" s="399" t="str">
        <f aca="false">IF(F377="?",1,"")</f>
        <v/>
      </c>
    </row>
    <row r="378" customFormat="false" ht="15.75" hidden="false" customHeight="false" outlineLevel="0" collapsed="false">
      <c r="A378" s="397" t="n">
        <v>376</v>
      </c>
      <c r="B378" s="134" t="s">
        <v>1145</v>
      </c>
      <c r="C378" s="44" t="n">
        <v>36</v>
      </c>
      <c r="D378" s="44" t="s">
        <v>1129</v>
      </c>
      <c r="E378" s="134" t="s">
        <v>1130</v>
      </c>
      <c r="F378" s="134" t="s">
        <v>1131</v>
      </c>
      <c r="G378" s="134"/>
      <c r="H378" s="134" t="str">
        <f aca="false">IF(C378="?","?",10*INT(C378/10)&amp;"-"&amp;(10*INT(C378/10)+9))</f>
        <v>30-39</v>
      </c>
      <c r="I378" s="134" t="str">
        <f aca="false">H378&amp;B378</f>
        <v>30-39Laki-Laki</v>
      </c>
      <c r="J378" s="398" t="str">
        <f aca="false">IF(F378="meninggal",1,"")</f>
        <v/>
      </c>
      <c r="K378" s="399" t="str">
        <f aca="false">IF(F378="sembuh",1,"")</f>
        <v/>
      </c>
      <c r="L378" s="398" t="n">
        <f aca="false">IF(F378="dalam perawatan",1,"")</f>
        <v>1</v>
      </c>
      <c r="M378" s="399" t="str">
        <f aca="false">IF(F378="?",1,"")</f>
        <v/>
      </c>
    </row>
    <row r="379" customFormat="false" ht="15.75" hidden="false" customHeight="false" outlineLevel="0" collapsed="false">
      <c r="A379" s="397" t="n">
        <v>377</v>
      </c>
      <c r="B379" s="134" t="s">
        <v>1134</v>
      </c>
      <c r="C379" s="44" t="n">
        <v>44</v>
      </c>
      <c r="D379" s="44" t="s">
        <v>1129</v>
      </c>
      <c r="E379" s="134" t="s">
        <v>1130</v>
      </c>
      <c r="F379" s="134" t="s">
        <v>1131</v>
      </c>
      <c r="G379" s="134"/>
      <c r="H379" s="134" t="str">
        <f aca="false">IF(C379="?","?",10*INT(C379/10)&amp;"-"&amp;(10*INT(C379/10)+9))</f>
        <v>40-49</v>
      </c>
      <c r="I379" s="134" t="str">
        <f aca="false">H379&amp;B379</f>
        <v>40-49Perempuan</v>
      </c>
      <c r="J379" s="398" t="str">
        <f aca="false">IF(F379="meninggal",1,"")</f>
        <v/>
      </c>
      <c r="K379" s="399" t="str">
        <f aca="false">IF(F379="sembuh",1,"")</f>
        <v/>
      </c>
      <c r="L379" s="398" t="n">
        <f aca="false">IF(F379="dalam perawatan",1,"")</f>
        <v>1</v>
      </c>
      <c r="M379" s="399" t="str">
        <f aca="false">IF(F379="?",1,"")</f>
        <v/>
      </c>
    </row>
    <row r="380" customFormat="false" ht="15.75" hidden="false" customHeight="false" outlineLevel="0" collapsed="false">
      <c r="A380" s="397" t="n">
        <v>378</v>
      </c>
      <c r="B380" s="134" t="s">
        <v>1134</v>
      </c>
      <c r="C380" s="44" t="n">
        <v>25</v>
      </c>
      <c r="D380" s="44" t="s">
        <v>1129</v>
      </c>
      <c r="E380" s="134" t="s">
        <v>1140</v>
      </c>
      <c r="F380" s="134" t="s">
        <v>1131</v>
      </c>
      <c r="G380" s="134"/>
      <c r="H380" s="134" t="str">
        <f aca="false">IF(C380="?","?",10*INT(C380/10)&amp;"-"&amp;(10*INT(C380/10)+9))</f>
        <v>20-29</v>
      </c>
      <c r="I380" s="134" t="str">
        <f aca="false">H380&amp;B380</f>
        <v>20-29Perempuan</v>
      </c>
      <c r="J380" s="398" t="str">
        <f aca="false">IF(F380="meninggal",1,"")</f>
        <v/>
      </c>
      <c r="K380" s="399" t="str">
        <f aca="false">IF(F380="sembuh",1,"")</f>
        <v/>
      </c>
      <c r="L380" s="398" t="n">
        <f aca="false">IF(F380="dalam perawatan",1,"")</f>
        <v>1</v>
      </c>
      <c r="M380" s="399" t="str">
        <f aca="false">IF(F380="?",1,"")</f>
        <v/>
      </c>
    </row>
    <row r="381" customFormat="false" ht="15.75" hidden="false" customHeight="false" outlineLevel="0" collapsed="false">
      <c r="A381" s="397" t="n">
        <v>379</v>
      </c>
      <c r="B381" s="134" t="s">
        <v>1145</v>
      </c>
      <c r="C381" s="44" t="n">
        <v>40</v>
      </c>
      <c r="D381" s="44" t="s">
        <v>1129</v>
      </c>
      <c r="E381" s="134" t="s">
        <v>1140</v>
      </c>
      <c r="F381" s="134" t="s">
        <v>1131</v>
      </c>
      <c r="G381" s="134"/>
      <c r="H381" s="134" t="str">
        <f aca="false">IF(C381="?","?",10*INT(C381/10)&amp;"-"&amp;(10*INT(C381/10)+9))</f>
        <v>40-49</v>
      </c>
      <c r="I381" s="134" t="str">
        <f aca="false">H381&amp;B381</f>
        <v>40-49Laki-Laki</v>
      </c>
      <c r="J381" s="398" t="str">
        <f aca="false">IF(F381="meninggal",1,"")</f>
        <v/>
      </c>
      <c r="K381" s="399" t="str">
        <f aca="false">IF(F381="sembuh",1,"")</f>
        <v/>
      </c>
      <c r="L381" s="398" t="n">
        <f aca="false">IF(F381="dalam perawatan",1,"")</f>
        <v>1</v>
      </c>
      <c r="M381" s="399" t="str">
        <f aca="false">IF(F381="?",1,"")</f>
        <v/>
      </c>
    </row>
    <row r="382" customFormat="false" ht="15.75" hidden="false" customHeight="false" outlineLevel="0" collapsed="false">
      <c r="A382" s="397" t="n">
        <v>380</v>
      </c>
      <c r="B382" s="134" t="s">
        <v>1145</v>
      </c>
      <c r="C382" s="44" t="n">
        <v>49</v>
      </c>
      <c r="D382" s="44" t="s">
        <v>1129</v>
      </c>
      <c r="E382" s="134" t="s">
        <v>1140</v>
      </c>
      <c r="F382" s="134" t="s">
        <v>1131</v>
      </c>
      <c r="G382" s="134"/>
      <c r="H382" s="134" t="str">
        <f aca="false">IF(C382="?","?",10*INT(C382/10)&amp;"-"&amp;(10*INT(C382/10)+9))</f>
        <v>40-49</v>
      </c>
      <c r="I382" s="134" t="str">
        <f aca="false">H382&amp;B382</f>
        <v>40-49Laki-Laki</v>
      </c>
      <c r="J382" s="398" t="str">
        <f aca="false">IF(F382="meninggal",1,"")</f>
        <v/>
      </c>
      <c r="K382" s="399" t="str">
        <f aca="false">IF(F382="sembuh",1,"")</f>
        <v/>
      </c>
      <c r="L382" s="398" t="n">
        <f aca="false">IF(F382="dalam perawatan",1,"")</f>
        <v>1</v>
      </c>
      <c r="M382" s="399" t="str">
        <f aca="false">IF(F382="?",1,"")</f>
        <v/>
      </c>
    </row>
    <row r="383" customFormat="false" ht="15.75" hidden="false" customHeight="false" outlineLevel="0" collapsed="false">
      <c r="A383" s="397" t="n">
        <v>381</v>
      </c>
      <c r="B383" s="134" t="s">
        <v>1145</v>
      </c>
      <c r="C383" s="44" t="n">
        <v>35</v>
      </c>
      <c r="D383" s="44" t="s">
        <v>1129</v>
      </c>
      <c r="E383" s="134" t="s">
        <v>1140</v>
      </c>
      <c r="F383" s="134" t="s">
        <v>1131</v>
      </c>
      <c r="G383" s="134"/>
      <c r="H383" s="134" t="str">
        <f aca="false">IF(C383="?","?",10*INT(C383/10)&amp;"-"&amp;(10*INT(C383/10)+9))</f>
        <v>30-39</v>
      </c>
      <c r="I383" s="134" t="str">
        <f aca="false">H383&amp;B383</f>
        <v>30-39Laki-Laki</v>
      </c>
      <c r="J383" s="398" t="str">
        <f aca="false">IF(F383="meninggal",1,"")</f>
        <v/>
      </c>
      <c r="K383" s="399" t="str">
        <f aca="false">IF(F383="sembuh",1,"")</f>
        <v/>
      </c>
      <c r="L383" s="398" t="n">
        <f aca="false">IF(F383="dalam perawatan",1,"")</f>
        <v>1</v>
      </c>
      <c r="M383" s="399" t="str">
        <f aca="false">IF(F383="?",1,"")</f>
        <v/>
      </c>
    </row>
    <row r="384" customFormat="false" ht="15.75" hidden="false" customHeight="false" outlineLevel="0" collapsed="false">
      <c r="A384" s="397" t="n">
        <v>382</v>
      </c>
      <c r="B384" s="134" t="s">
        <v>1145</v>
      </c>
      <c r="C384" s="44" t="n">
        <v>34</v>
      </c>
      <c r="D384" s="44" t="s">
        <v>1129</v>
      </c>
      <c r="E384" s="134" t="s">
        <v>1140</v>
      </c>
      <c r="F384" s="134" t="s">
        <v>1131</v>
      </c>
      <c r="G384" s="134"/>
      <c r="H384" s="134" t="str">
        <f aca="false">IF(C384="?","?",10*INT(C384/10)&amp;"-"&amp;(10*INT(C384/10)+9))</f>
        <v>30-39</v>
      </c>
      <c r="I384" s="134" t="str">
        <f aca="false">H384&amp;B384</f>
        <v>30-39Laki-Laki</v>
      </c>
      <c r="J384" s="398" t="str">
        <f aca="false">IF(F384="meninggal",1,"")</f>
        <v/>
      </c>
      <c r="K384" s="399" t="str">
        <f aca="false">IF(F384="sembuh",1,"")</f>
        <v/>
      </c>
      <c r="L384" s="398" t="n">
        <f aca="false">IF(F384="dalam perawatan",1,"")</f>
        <v>1</v>
      </c>
      <c r="M384" s="399" t="str">
        <f aca="false">IF(F384="?",1,"")</f>
        <v/>
      </c>
    </row>
    <row r="385" customFormat="false" ht="15.75" hidden="false" customHeight="false" outlineLevel="0" collapsed="false">
      <c r="A385" s="397" t="n">
        <v>383</v>
      </c>
      <c r="B385" s="134" t="s">
        <v>1145</v>
      </c>
      <c r="C385" s="44" t="n">
        <v>38</v>
      </c>
      <c r="D385" s="44" t="s">
        <v>1129</v>
      </c>
      <c r="E385" s="134" t="s">
        <v>1140</v>
      </c>
      <c r="F385" s="134" t="s">
        <v>1131</v>
      </c>
      <c r="G385" s="134"/>
      <c r="H385" s="134" t="str">
        <f aca="false">IF(C385="?","?",10*INT(C385/10)&amp;"-"&amp;(10*INT(C385/10)+9))</f>
        <v>30-39</v>
      </c>
      <c r="I385" s="134" t="str">
        <f aca="false">H385&amp;B385</f>
        <v>30-39Laki-Laki</v>
      </c>
      <c r="J385" s="398" t="str">
        <f aca="false">IF(F385="meninggal",1,"")</f>
        <v/>
      </c>
      <c r="K385" s="399" t="str">
        <f aca="false">IF(F385="sembuh",1,"")</f>
        <v/>
      </c>
      <c r="L385" s="398" t="n">
        <f aca="false">IF(F385="dalam perawatan",1,"")</f>
        <v>1</v>
      </c>
      <c r="M385" s="399" t="str">
        <f aca="false">IF(F385="?",1,"")</f>
        <v/>
      </c>
    </row>
    <row r="386" customFormat="false" ht="15.75" hidden="false" customHeight="false" outlineLevel="0" collapsed="false">
      <c r="A386" s="397" t="n">
        <v>384</v>
      </c>
      <c r="B386" s="134" t="s">
        <v>1145</v>
      </c>
      <c r="C386" s="44" t="n">
        <v>55</v>
      </c>
      <c r="D386" s="44" t="s">
        <v>1129</v>
      </c>
      <c r="E386" s="134" t="s">
        <v>1130</v>
      </c>
      <c r="F386" s="134" t="s">
        <v>1109</v>
      </c>
      <c r="G386" s="134"/>
      <c r="H386" s="134" t="str">
        <f aca="false">IF(C386="?","?",10*INT(C386/10)&amp;"-"&amp;(10*INT(C386/10)+9))</f>
        <v>50-59</v>
      </c>
      <c r="I386" s="134" t="str">
        <f aca="false">H386&amp;B386</f>
        <v>50-59Laki-Laki</v>
      </c>
      <c r="J386" s="398" t="n">
        <f aca="false">IF(F386="meninggal",1,"")</f>
        <v>1</v>
      </c>
      <c r="K386" s="399" t="str">
        <f aca="false">IF(F386="sembuh",1,"")</f>
        <v/>
      </c>
      <c r="L386" s="398" t="str">
        <f aca="false">IF(F386="dalam perawatan",1,"")</f>
        <v/>
      </c>
      <c r="M386" s="399" t="str">
        <f aca="false">IF(F386="?",1,"")</f>
        <v/>
      </c>
    </row>
    <row r="387" customFormat="false" ht="15.75" hidden="false" customHeight="false" outlineLevel="0" collapsed="false">
      <c r="A387" s="397" t="n">
        <v>385</v>
      </c>
      <c r="B387" s="134" t="s">
        <v>1145</v>
      </c>
      <c r="C387" s="44" t="n">
        <v>54</v>
      </c>
      <c r="D387" s="44" t="s">
        <v>1129</v>
      </c>
      <c r="E387" s="134" t="s">
        <v>1137</v>
      </c>
      <c r="F387" s="134" t="s">
        <v>1131</v>
      </c>
      <c r="G387" s="134"/>
      <c r="H387" s="134" t="str">
        <f aca="false">IF(C387="?","?",10*INT(C387/10)&amp;"-"&amp;(10*INT(C387/10)+9))</f>
        <v>50-59</v>
      </c>
      <c r="I387" s="134" t="str">
        <f aca="false">H387&amp;B387</f>
        <v>50-59Laki-Laki</v>
      </c>
      <c r="J387" s="398" t="str">
        <f aca="false">IF(F387="meninggal",1,"")</f>
        <v/>
      </c>
      <c r="K387" s="399" t="str">
        <f aca="false">IF(F387="sembuh",1,"")</f>
        <v/>
      </c>
      <c r="L387" s="398" t="n">
        <f aca="false">IF(F387="dalam perawatan",1,"")</f>
        <v>1</v>
      </c>
      <c r="M387" s="399" t="str">
        <f aca="false">IF(F387="?",1,"")</f>
        <v/>
      </c>
    </row>
    <row r="388" customFormat="false" ht="15.75" hidden="false" customHeight="false" outlineLevel="0" collapsed="false">
      <c r="A388" s="397" t="n">
        <v>386</v>
      </c>
      <c r="B388" s="134" t="s">
        <v>1134</v>
      </c>
      <c r="C388" s="44" t="n">
        <v>45</v>
      </c>
      <c r="D388" s="44" t="s">
        <v>1129</v>
      </c>
      <c r="E388" s="134" t="s">
        <v>1130</v>
      </c>
      <c r="F388" s="134" t="s">
        <v>1131</v>
      </c>
      <c r="G388" s="134"/>
      <c r="H388" s="134" t="str">
        <f aca="false">IF(C388="?","?",10*INT(C388/10)&amp;"-"&amp;(10*INT(C388/10)+9))</f>
        <v>40-49</v>
      </c>
      <c r="I388" s="134" t="str">
        <f aca="false">H388&amp;B388</f>
        <v>40-49Perempuan</v>
      </c>
      <c r="J388" s="398" t="str">
        <f aca="false">IF(F388="meninggal",1,"")</f>
        <v/>
      </c>
      <c r="K388" s="399" t="str">
        <f aca="false">IF(F388="sembuh",1,"")</f>
        <v/>
      </c>
      <c r="L388" s="398" t="n">
        <f aca="false">IF(F388="dalam perawatan",1,"")</f>
        <v>1</v>
      </c>
      <c r="M388" s="399" t="str">
        <f aca="false">IF(F388="?",1,"")</f>
        <v/>
      </c>
    </row>
    <row r="389" customFormat="false" ht="15.75" hidden="false" customHeight="false" outlineLevel="0" collapsed="false">
      <c r="A389" s="397" t="n">
        <v>387</v>
      </c>
      <c r="B389" s="134" t="s">
        <v>1145</v>
      </c>
      <c r="C389" s="44" t="n">
        <v>38</v>
      </c>
      <c r="D389" s="44" t="s">
        <v>1129</v>
      </c>
      <c r="E389" s="134" t="s">
        <v>1137</v>
      </c>
      <c r="F389" s="134" t="s">
        <v>1131</v>
      </c>
      <c r="G389" s="134"/>
      <c r="H389" s="134" t="str">
        <f aca="false">IF(C389="?","?",10*INT(C389/10)&amp;"-"&amp;(10*INT(C389/10)+9))</f>
        <v>30-39</v>
      </c>
      <c r="I389" s="134" t="str">
        <f aca="false">H389&amp;B389</f>
        <v>30-39Laki-Laki</v>
      </c>
      <c r="J389" s="398" t="str">
        <f aca="false">IF(F389="meninggal",1,"")</f>
        <v/>
      </c>
      <c r="K389" s="399" t="str">
        <f aca="false">IF(F389="sembuh",1,"")</f>
        <v/>
      </c>
      <c r="L389" s="398" t="n">
        <f aca="false">IF(F389="dalam perawatan",1,"")</f>
        <v>1</v>
      </c>
      <c r="M389" s="399" t="str">
        <f aca="false">IF(F389="?",1,"")</f>
        <v/>
      </c>
    </row>
    <row r="390" customFormat="false" ht="15.75" hidden="false" customHeight="false" outlineLevel="0" collapsed="false">
      <c r="A390" s="397" t="n">
        <v>388</v>
      </c>
      <c r="B390" s="134" t="s">
        <v>1145</v>
      </c>
      <c r="C390" s="44" t="n">
        <v>76</v>
      </c>
      <c r="D390" s="44" t="s">
        <v>1129</v>
      </c>
      <c r="E390" s="134" t="s">
        <v>1130</v>
      </c>
      <c r="F390" s="134" t="s">
        <v>1131</v>
      </c>
      <c r="G390" s="134"/>
      <c r="H390" s="134" t="str">
        <f aca="false">IF(C390="?","?",10*INT(C390/10)&amp;"-"&amp;(10*INT(C390/10)+9))</f>
        <v>70-79</v>
      </c>
      <c r="I390" s="134" t="str">
        <f aca="false">H390&amp;B390</f>
        <v>70-79Laki-Laki</v>
      </c>
      <c r="J390" s="398" t="str">
        <f aca="false">IF(F390="meninggal",1,"")</f>
        <v/>
      </c>
      <c r="K390" s="399" t="str">
        <f aca="false">IF(F390="sembuh",1,"")</f>
        <v/>
      </c>
      <c r="L390" s="398" t="n">
        <f aca="false">IF(F390="dalam perawatan",1,"")</f>
        <v>1</v>
      </c>
      <c r="M390" s="399" t="str">
        <f aca="false">IF(F390="?",1,"")</f>
        <v/>
      </c>
    </row>
    <row r="391" customFormat="false" ht="15.75" hidden="false" customHeight="false" outlineLevel="0" collapsed="false">
      <c r="A391" s="397" t="n">
        <v>389</v>
      </c>
      <c r="B391" s="134" t="s">
        <v>1145</v>
      </c>
      <c r="C391" s="44" t="n">
        <v>69</v>
      </c>
      <c r="D391" s="44" t="s">
        <v>1129</v>
      </c>
      <c r="E391" s="134" t="s">
        <v>1130</v>
      </c>
      <c r="F391" s="134" t="s">
        <v>1131</v>
      </c>
      <c r="G391" s="134"/>
      <c r="H391" s="134" t="str">
        <f aca="false">IF(C391="?","?",10*INT(C391/10)&amp;"-"&amp;(10*INT(C391/10)+9))</f>
        <v>60-69</v>
      </c>
      <c r="I391" s="134" t="str">
        <f aca="false">H391&amp;B391</f>
        <v>60-69Laki-Laki</v>
      </c>
      <c r="J391" s="398" t="str">
        <f aca="false">IF(F391="meninggal",1,"")</f>
        <v/>
      </c>
      <c r="K391" s="399" t="str">
        <f aca="false">IF(F391="sembuh",1,"")</f>
        <v/>
      </c>
      <c r="L391" s="398" t="n">
        <f aca="false">IF(F391="dalam perawatan",1,"")</f>
        <v>1</v>
      </c>
      <c r="M391" s="399" t="str">
        <f aca="false">IF(F391="?",1,"")</f>
        <v/>
      </c>
    </row>
    <row r="392" customFormat="false" ht="15.75" hidden="false" customHeight="false" outlineLevel="0" collapsed="false">
      <c r="A392" s="397" t="n">
        <v>390</v>
      </c>
      <c r="B392" s="134" t="s">
        <v>1134</v>
      </c>
      <c r="C392" s="44" t="n">
        <v>49</v>
      </c>
      <c r="D392" s="44" t="s">
        <v>1129</v>
      </c>
      <c r="E392" s="134" t="s">
        <v>1147</v>
      </c>
      <c r="F392" s="134" t="s">
        <v>1131</v>
      </c>
      <c r="G392" s="134"/>
      <c r="H392" s="134" t="str">
        <f aca="false">IF(C392="?","?",10*INT(C392/10)&amp;"-"&amp;(10*INT(C392/10)+9))</f>
        <v>40-49</v>
      </c>
      <c r="I392" s="134" t="str">
        <f aca="false">H392&amp;B392</f>
        <v>40-49Perempuan</v>
      </c>
      <c r="J392" s="398" t="str">
        <f aca="false">IF(F392="meninggal",1,"")</f>
        <v/>
      </c>
      <c r="K392" s="399" t="str">
        <f aca="false">IF(F392="sembuh",1,"")</f>
        <v/>
      </c>
      <c r="L392" s="398" t="n">
        <f aca="false">IF(F392="dalam perawatan",1,"")</f>
        <v>1</v>
      </c>
      <c r="M392" s="399" t="str">
        <f aca="false">IF(F392="?",1,"")</f>
        <v/>
      </c>
    </row>
    <row r="393" customFormat="false" ht="15.75" hidden="false" customHeight="false" outlineLevel="0" collapsed="false">
      <c r="A393" s="397" t="n">
        <v>391</v>
      </c>
      <c r="B393" s="134" t="s">
        <v>1134</v>
      </c>
      <c r="C393" s="44" t="n">
        <v>71</v>
      </c>
      <c r="D393" s="44" t="s">
        <v>1129</v>
      </c>
      <c r="E393" s="134" t="s">
        <v>1130</v>
      </c>
      <c r="F393" s="134" t="s">
        <v>1131</v>
      </c>
      <c r="G393" s="134"/>
      <c r="H393" s="134" t="str">
        <f aca="false">IF(C393="?","?",10*INT(C393/10)&amp;"-"&amp;(10*INT(C393/10)+9))</f>
        <v>70-79</v>
      </c>
      <c r="I393" s="134" t="str">
        <f aca="false">H393&amp;B393</f>
        <v>70-79Perempuan</v>
      </c>
      <c r="J393" s="398" t="str">
        <f aca="false">IF(F393="meninggal",1,"")</f>
        <v/>
      </c>
      <c r="K393" s="399" t="str">
        <f aca="false">IF(F393="sembuh",1,"")</f>
        <v/>
      </c>
      <c r="L393" s="398" t="n">
        <f aca="false">IF(F393="dalam perawatan",1,"")</f>
        <v>1</v>
      </c>
      <c r="M393" s="399" t="str">
        <f aca="false">IF(F393="?",1,"")</f>
        <v/>
      </c>
    </row>
    <row r="394" customFormat="false" ht="15.75" hidden="false" customHeight="false" outlineLevel="0" collapsed="false">
      <c r="A394" s="397" t="n">
        <v>392</v>
      </c>
      <c r="B394" s="134" t="s">
        <v>1145</v>
      </c>
      <c r="C394" s="44" t="n">
        <v>0</v>
      </c>
      <c r="D394" s="44" t="s">
        <v>1129</v>
      </c>
      <c r="E394" s="134" t="s">
        <v>1147</v>
      </c>
      <c r="F394" s="134" t="s">
        <v>1131</v>
      </c>
      <c r="G394" s="134"/>
      <c r="H394" s="134" t="str">
        <f aca="false">IF(C394="?","?",10*INT(C394/10)&amp;"-"&amp;(10*INT(C394/10)+9))</f>
        <v>0-9</v>
      </c>
      <c r="I394" s="134" t="str">
        <f aca="false">H394&amp;B394</f>
        <v>0-9Laki-Laki</v>
      </c>
      <c r="J394" s="398" t="str">
        <f aca="false">IF(F394="meninggal",1,"")</f>
        <v/>
      </c>
      <c r="K394" s="399" t="str">
        <f aca="false">IF(F394="sembuh",1,"")</f>
        <v/>
      </c>
      <c r="L394" s="398" t="n">
        <f aca="false">IF(F394="dalam perawatan",1,"")</f>
        <v>1</v>
      </c>
      <c r="M394" s="399" t="str">
        <f aca="false">IF(F394="?",1,"")</f>
        <v/>
      </c>
    </row>
    <row r="395" customFormat="false" ht="15.75" hidden="false" customHeight="false" outlineLevel="0" collapsed="false">
      <c r="A395" s="397" t="n">
        <v>393</v>
      </c>
      <c r="B395" s="134" t="s">
        <v>1145</v>
      </c>
      <c r="C395" s="44" t="n">
        <v>63</v>
      </c>
      <c r="D395" s="44" t="s">
        <v>1129</v>
      </c>
      <c r="E395" s="134" t="s">
        <v>1138</v>
      </c>
      <c r="F395" s="134" t="s">
        <v>1131</v>
      </c>
      <c r="G395" s="134"/>
      <c r="H395" s="134" t="str">
        <f aca="false">IF(C395="?","?",10*INT(C395/10)&amp;"-"&amp;(10*INT(C395/10)+9))</f>
        <v>60-69</v>
      </c>
      <c r="I395" s="134" t="str">
        <f aca="false">H395&amp;B395</f>
        <v>60-69Laki-Laki</v>
      </c>
      <c r="J395" s="398" t="str">
        <f aca="false">IF(F395="meninggal",1,"")</f>
        <v/>
      </c>
      <c r="K395" s="399" t="str">
        <f aca="false">IF(F395="sembuh",1,"")</f>
        <v/>
      </c>
      <c r="L395" s="398" t="n">
        <f aca="false">IF(F395="dalam perawatan",1,"")</f>
        <v>1</v>
      </c>
      <c r="M395" s="399" t="str">
        <f aca="false">IF(F395="?",1,"")</f>
        <v/>
      </c>
    </row>
    <row r="396" customFormat="false" ht="15.75" hidden="false" customHeight="false" outlineLevel="0" collapsed="false">
      <c r="A396" s="397" t="n">
        <v>394</v>
      </c>
      <c r="B396" s="134" t="s">
        <v>1145</v>
      </c>
      <c r="C396" s="44" t="n">
        <v>46</v>
      </c>
      <c r="D396" s="44" t="s">
        <v>1129</v>
      </c>
      <c r="E396" s="134" t="s">
        <v>1138</v>
      </c>
      <c r="F396" s="134" t="s">
        <v>1131</v>
      </c>
      <c r="G396" s="134"/>
      <c r="H396" s="134" t="str">
        <f aca="false">IF(C396="?","?",10*INT(C396/10)&amp;"-"&amp;(10*INT(C396/10)+9))</f>
        <v>40-49</v>
      </c>
      <c r="I396" s="134" t="str">
        <f aca="false">H396&amp;B396</f>
        <v>40-49Laki-Laki</v>
      </c>
      <c r="J396" s="398" t="str">
        <f aca="false">IF(F396="meninggal",1,"")</f>
        <v/>
      </c>
      <c r="K396" s="399" t="str">
        <f aca="false">IF(F396="sembuh",1,"")</f>
        <v/>
      </c>
      <c r="L396" s="398" t="n">
        <f aca="false">IF(F396="dalam perawatan",1,"")</f>
        <v>1</v>
      </c>
      <c r="M396" s="399" t="str">
        <f aca="false">IF(F396="?",1,"")</f>
        <v/>
      </c>
    </row>
    <row r="397" customFormat="false" ht="15.75" hidden="false" customHeight="false" outlineLevel="0" collapsed="false">
      <c r="A397" s="397" t="n">
        <v>395</v>
      </c>
      <c r="B397" s="134" t="s">
        <v>1145</v>
      </c>
      <c r="C397" s="44" t="n">
        <v>0</v>
      </c>
      <c r="D397" s="44" t="s">
        <v>1129</v>
      </c>
      <c r="E397" s="134" t="s">
        <v>1138</v>
      </c>
      <c r="F397" s="134" t="s">
        <v>1131</v>
      </c>
      <c r="G397" s="134"/>
      <c r="H397" s="134" t="str">
        <f aca="false">IF(C397="?","?",10*INT(C397/10)&amp;"-"&amp;(10*INT(C397/10)+9))</f>
        <v>0-9</v>
      </c>
      <c r="I397" s="134" t="str">
        <f aca="false">H397&amp;B397</f>
        <v>0-9Laki-Laki</v>
      </c>
      <c r="J397" s="398" t="str">
        <f aca="false">IF(F397="meninggal",1,"")</f>
        <v/>
      </c>
      <c r="K397" s="399" t="str">
        <f aca="false">IF(F397="sembuh",1,"")</f>
        <v/>
      </c>
      <c r="L397" s="398" t="n">
        <f aca="false">IF(F397="dalam perawatan",1,"")</f>
        <v>1</v>
      </c>
      <c r="M397" s="399" t="str">
        <f aca="false">IF(F397="?",1,"")</f>
        <v/>
      </c>
    </row>
    <row r="398" customFormat="false" ht="15.75" hidden="false" customHeight="false" outlineLevel="0" collapsed="false">
      <c r="A398" s="397" t="n">
        <v>396</v>
      </c>
      <c r="B398" s="134" t="s">
        <v>1145</v>
      </c>
      <c r="C398" s="44" t="n">
        <v>50</v>
      </c>
      <c r="D398" s="44" t="s">
        <v>1129</v>
      </c>
      <c r="E398" s="134" t="s">
        <v>1130</v>
      </c>
      <c r="F398" s="134" t="s">
        <v>1131</v>
      </c>
      <c r="G398" s="134"/>
      <c r="H398" s="134" t="str">
        <f aca="false">IF(C398="?","?",10*INT(C398/10)&amp;"-"&amp;(10*INT(C398/10)+9))</f>
        <v>50-59</v>
      </c>
      <c r="I398" s="134" t="str">
        <f aca="false">H398&amp;B398</f>
        <v>50-59Laki-Laki</v>
      </c>
      <c r="J398" s="398" t="str">
        <f aca="false">IF(F398="meninggal",1,"")</f>
        <v/>
      </c>
      <c r="K398" s="399" t="str">
        <f aca="false">IF(F398="sembuh",1,"")</f>
        <v/>
      </c>
      <c r="L398" s="398" t="n">
        <f aca="false">IF(F398="dalam perawatan",1,"")</f>
        <v>1</v>
      </c>
      <c r="M398" s="399" t="str">
        <f aca="false">IF(F398="?",1,"")</f>
        <v/>
      </c>
    </row>
    <row r="399" customFormat="false" ht="15.75" hidden="false" customHeight="false" outlineLevel="0" collapsed="false">
      <c r="A399" s="397" t="n">
        <v>397</v>
      </c>
      <c r="B399" s="134" t="s">
        <v>1145</v>
      </c>
      <c r="C399" s="44" t="n">
        <v>65</v>
      </c>
      <c r="D399" s="44" t="s">
        <v>1129</v>
      </c>
      <c r="E399" s="134" t="s">
        <v>1130</v>
      </c>
      <c r="F399" s="134" t="s">
        <v>1131</v>
      </c>
      <c r="G399" s="134"/>
      <c r="H399" s="134" t="str">
        <f aca="false">IF(C399="?","?",10*INT(C399/10)&amp;"-"&amp;(10*INT(C399/10)+9))</f>
        <v>60-69</v>
      </c>
      <c r="I399" s="134" t="str">
        <f aca="false">H399&amp;B399</f>
        <v>60-69Laki-Laki</v>
      </c>
      <c r="J399" s="398" t="str">
        <f aca="false">IF(F399="meninggal",1,"")</f>
        <v/>
      </c>
      <c r="K399" s="399" t="str">
        <f aca="false">IF(F399="sembuh",1,"")</f>
        <v/>
      </c>
      <c r="L399" s="398" t="n">
        <f aca="false">IF(F399="dalam perawatan",1,"")</f>
        <v>1</v>
      </c>
      <c r="M399" s="399" t="str">
        <f aca="false">IF(F399="?",1,"")</f>
        <v/>
      </c>
    </row>
    <row r="400" customFormat="false" ht="15.75" hidden="false" customHeight="false" outlineLevel="0" collapsed="false">
      <c r="A400" s="397" t="n">
        <v>398</v>
      </c>
      <c r="B400" s="134" t="s">
        <v>1134</v>
      </c>
      <c r="C400" s="44" t="n">
        <v>29</v>
      </c>
      <c r="D400" s="44" t="s">
        <v>1129</v>
      </c>
      <c r="E400" s="134" t="s">
        <v>1130</v>
      </c>
      <c r="F400" s="134" t="s">
        <v>1131</v>
      </c>
      <c r="G400" s="134"/>
      <c r="H400" s="134" t="str">
        <f aca="false">IF(C400="?","?",10*INT(C400/10)&amp;"-"&amp;(10*INT(C400/10)+9))</f>
        <v>20-29</v>
      </c>
      <c r="I400" s="134" t="str">
        <f aca="false">H400&amp;B400</f>
        <v>20-29Perempuan</v>
      </c>
      <c r="J400" s="398" t="str">
        <f aca="false">IF(F400="meninggal",1,"")</f>
        <v/>
      </c>
      <c r="K400" s="399" t="str">
        <f aca="false">IF(F400="sembuh",1,"")</f>
        <v/>
      </c>
      <c r="L400" s="398" t="n">
        <f aca="false">IF(F400="dalam perawatan",1,"")</f>
        <v>1</v>
      </c>
      <c r="M400" s="399" t="str">
        <f aca="false">IF(F400="?",1,"")</f>
        <v/>
      </c>
    </row>
    <row r="401" customFormat="false" ht="15.75" hidden="false" customHeight="false" outlineLevel="0" collapsed="false">
      <c r="A401" s="397" t="n">
        <v>399</v>
      </c>
      <c r="B401" s="134" t="s">
        <v>1145</v>
      </c>
      <c r="C401" s="44" t="n">
        <v>57</v>
      </c>
      <c r="D401" s="44" t="s">
        <v>1129</v>
      </c>
      <c r="E401" s="134" t="s">
        <v>1130</v>
      </c>
      <c r="F401" s="134" t="s">
        <v>1131</v>
      </c>
      <c r="G401" s="134"/>
      <c r="H401" s="134" t="str">
        <f aca="false">IF(C401="?","?",10*INT(C401/10)&amp;"-"&amp;(10*INT(C401/10)+9))</f>
        <v>50-59</v>
      </c>
      <c r="I401" s="134" t="str">
        <f aca="false">H401&amp;B401</f>
        <v>50-59Laki-Laki</v>
      </c>
      <c r="J401" s="398" t="str">
        <f aca="false">IF(F401="meninggal",1,"")</f>
        <v/>
      </c>
      <c r="K401" s="399" t="str">
        <f aca="false">IF(F401="sembuh",1,"")</f>
        <v/>
      </c>
      <c r="L401" s="398" t="n">
        <f aca="false">IF(F401="dalam perawatan",1,"")</f>
        <v>1</v>
      </c>
      <c r="M401" s="399" t="str">
        <f aca="false">IF(F401="?",1,"")</f>
        <v/>
      </c>
    </row>
    <row r="402" customFormat="false" ht="15.75" hidden="false" customHeight="false" outlineLevel="0" collapsed="false">
      <c r="A402" s="397" t="n">
        <v>400</v>
      </c>
      <c r="B402" s="134" t="s">
        <v>1145</v>
      </c>
      <c r="C402" s="44" t="n">
        <v>75</v>
      </c>
      <c r="D402" s="44" t="s">
        <v>1129</v>
      </c>
      <c r="E402" s="134" t="s">
        <v>1130</v>
      </c>
      <c r="F402" s="134" t="s">
        <v>1131</v>
      </c>
      <c r="G402" s="134"/>
      <c r="H402" s="134" t="str">
        <f aca="false">IF(C402="?","?",10*INT(C402/10)&amp;"-"&amp;(10*INT(C402/10)+9))</f>
        <v>70-79</v>
      </c>
      <c r="I402" s="134" t="str">
        <f aca="false">H402&amp;B402</f>
        <v>70-79Laki-Laki</v>
      </c>
      <c r="J402" s="398" t="str">
        <f aca="false">IF(F402="meninggal",1,"")</f>
        <v/>
      </c>
      <c r="K402" s="399" t="str">
        <f aca="false">IF(F402="sembuh",1,"")</f>
        <v/>
      </c>
      <c r="L402" s="398" t="n">
        <f aca="false">IF(F402="dalam perawatan",1,"")</f>
        <v>1</v>
      </c>
      <c r="M402" s="399" t="str">
        <f aca="false">IF(F402="?",1,"")</f>
        <v/>
      </c>
    </row>
    <row r="403" customFormat="false" ht="15.75" hidden="false" customHeight="false" outlineLevel="0" collapsed="false">
      <c r="A403" s="397" t="n">
        <v>401</v>
      </c>
      <c r="B403" s="134" t="s">
        <v>1145</v>
      </c>
      <c r="C403" s="44" t="n">
        <v>62</v>
      </c>
      <c r="D403" s="44" t="s">
        <v>1129</v>
      </c>
      <c r="E403" s="134" t="s">
        <v>1130</v>
      </c>
      <c r="F403" s="134" t="s">
        <v>1131</v>
      </c>
      <c r="G403" s="134"/>
      <c r="H403" s="134" t="str">
        <f aca="false">IF(C403="?","?",10*INT(C403/10)&amp;"-"&amp;(10*INT(C403/10)+9))</f>
        <v>60-69</v>
      </c>
      <c r="I403" s="134" t="str">
        <f aca="false">H403&amp;B403</f>
        <v>60-69Laki-Laki</v>
      </c>
      <c r="J403" s="398" t="str">
        <f aca="false">IF(F403="meninggal",1,"")</f>
        <v/>
      </c>
      <c r="K403" s="399" t="str">
        <f aca="false">IF(F403="sembuh",1,"")</f>
        <v/>
      </c>
      <c r="L403" s="398" t="n">
        <f aca="false">IF(F403="dalam perawatan",1,"")</f>
        <v>1</v>
      </c>
      <c r="M403" s="399" t="str">
        <f aca="false">IF(F403="?",1,"")</f>
        <v/>
      </c>
    </row>
    <row r="404" customFormat="false" ht="15.75" hidden="false" customHeight="false" outlineLevel="0" collapsed="false">
      <c r="A404" s="397" t="n">
        <v>402</v>
      </c>
      <c r="B404" s="134" t="s">
        <v>1145</v>
      </c>
      <c r="C404" s="44" t="n">
        <v>45</v>
      </c>
      <c r="D404" s="44" t="s">
        <v>1129</v>
      </c>
      <c r="E404" s="134" t="s">
        <v>1196</v>
      </c>
      <c r="F404" s="134" t="s">
        <v>1131</v>
      </c>
      <c r="G404" s="134"/>
      <c r="H404" s="134" t="str">
        <f aca="false">IF(C404="?","?",10*INT(C404/10)&amp;"-"&amp;(10*INT(C404/10)+9))</f>
        <v>40-49</v>
      </c>
      <c r="I404" s="134" t="str">
        <f aca="false">H404&amp;B404</f>
        <v>40-49Laki-Laki</v>
      </c>
      <c r="J404" s="398" t="str">
        <f aca="false">IF(F404="meninggal",1,"")</f>
        <v/>
      </c>
      <c r="K404" s="399" t="str">
        <f aca="false">IF(F404="sembuh",1,"")</f>
        <v/>
      </c>
      <c r="L404" s="398" t="n">
        <f aca="false">IF(F404="dalam perawatan",1,"")</f>
        <v>1</v>
      </c>
      <c r="M404" s="399" t="str">
        <f aca="false">IF(F404="?",1,"")</f>
        <v/>
      </c>
    </row>
    <row r="405" customFormat="false" ht="15.75" hidden="false" customHeight="false" outlineLevel="0" collapsed="false">
      <c r="A405" s="397" t="n">
        <v>403</v>
      </c>
      <c r="B405" s="134" t="s">
        <v>1134</v>
      </c>
      <c r="C405" s="44" t="n">
        <v>44</v>
      </c>
      <c r="D405" s="44" t="s">
        <v>1129</v>
      </c>
      <c r="E405" s="134" t="s">
        <v>1137</v>
      </c>
      <c r="F405" s="134" t="s">
        <v>1131</v>
      </c>
      <c r="G405" s="134"/>
      <c r="H405" s="134" t="str">
        <f aca="false">IF(C405="?","?",10*INT(C405/10)&amp;"-"&amp;(10*INT(C405/10)+9))</f>
        <v>40-49</v>
      </c>
      <c r="I405" s="134" t="str">
        <f aca="false">H405&amp;B405</f>
        <v>40-49Perempuan</v>
      </c>
      <c r="J405" s="398" t="str">
        <f aca="false">IF(F405="meninggal",1,"")</f>
        <v/>
      </c>
      <c r="K405" s="399" t="str">
        <f aca="false">IF(F405="sembuh",1,"")</f>
        <v/>
      </c>
      <c r="L405" s="398" t="n">
        <f aca="false">IF(F405="dalam perawatan",1,"")</f>
        <v>1</v>
      </c>
      <c r="M405" s="399" t="str">
        <f aca="false">IF(F405="?",1,"")</f>
        <v/>
      </c>
    </row>
    <row r="406" customFormat="false" ht="15.75" hidden="false" customHeight="false" outlineLevel="0" collapsed="false">
      <c r="A406" s="397" t="n">
        <v>404</v>
      </c>
      <c r="B406" s="134" t="s">
        <v>1134</v>
      </c>
      <c r="C406" s="44" t="n">
        <v>57</v>
      </c>
      <c r="D406" s="44" t="s">
        <v>1129</v>
      </c>
      <c r="E406" s="134" t="s">
        <v>1130</v>
      </c>
      <c r="F406" s="134" t="s">
        <v>1131</v>
      </c>
      <c r="G406" s="134"/>
      <c r="H406" s="134" t="str">
        <f aca="false">IF(C406="?","?",10*INT(C406/10)&amp;"-"&amp;(10*INT(C406/10)+9))</f>
        <v>50-59</v>
      </c>
      <c r="I406" s="134" t="str">
        <f aca="false">H406&amp;B406</f>
        <v>50-59Perempuan</v>
      </c>
      <c r="J406" s="398" t="str">
        <f aca="false">IF(F406="meninggal",1,"")</f>
        <v/>
      </c>
      <c r="K406" s="399" t="str">
        <f aca="false">IF(F406="sembuh",1,"")</f>
        <v/>
      </c>
      <c r="L406" s="398" t="n">
        <f aca="false">IF(F406="dalam perawatan",1,"")</f>
        <v>1</v>
      </c>
      <c r="M406" s="399" t="str">
        <f aca="false">IF(F406="?",1,"")</f>
        <v/>
      </c>
    </row>
    <row r="407" customFormat="false" ht="15.75" hidden="false" customHeight="false" outlineLevel="0" collapsed="false">
      <c r="A407" s="397" t="n">
        <v>405</v>
      </c>
      <c r="B407" s="134" t="s">
        <v>1145</v>
      </c>
      <c r="C407" s="44" t="n">
        <v>68</v>
      </c>
      <c r="D407" s="44" t="s">
        <v>1129</v>
      </c>
      <c r="E407" s="134" t="s">
        <v>1130</v>
      </c>
      <c r="F407" s="134" t="s">
        <v>1131</v>
      </c>
      <c r="G407" s="134"/>
      <c r="H407" s="134" t="str">
        <f aca="false">IF(C407="?","?",10*INT(C407/10)&amp;"-"&amp;(10*INT(C407/10)+9))</f>
        <v>60-69</v>
      </c>
      <c r="I407" s="134" t="str">
        <f aca="false">H407&amp;B407</f>
        <v>60-69Laki-Laki</v>
      </c>
      <c r="J407" s="398" t="str">
        <f aca="false">IF(F407="meninggal",1,"")</f>
        <v/>
      </c>
      <c r="K407" s="399" t="str">
        <f aca="false">IF(F407="sembuh",1,"")</f>
        <v/>
      </c>
      <c r="L407" s="398" t="n">
        <f aca="false">IF(F407="dalam perawatan",1,"")</f>
        <v>1</v>
      </c>
      <c r="M407" s="399" t="str">
        <f aca="false">IF(F407="?",1,"")</f>
        <v/>
      </c>
    </row>
    <row r="408" customFormat="false" ht="15.75" hidden="false" customHeight="false" outlineLevel="0" collapsed="false">
      <c r="A408" s="397" t="n">
        <v>406</v>
      </c>
      <c r="B408" s="134" t="s">
        <v>1145</v>
      </c>
      <c r="C408" s="44" t="n">
        <v>53</v>
      </c>
      <c r="D408" s="44" t="s">
        <v>1129</v>
      </c>
      <c r="E408" s="134" t="s">
        <v>1130</v>
      </c>
      <c r="F408" s="134" t="s">
        <v>1131</v>
      </c>
      <c r="G408" s="134"/>
      <c r="H408" s="134" t="str">
        <f aca="false">IF(C408="?","?",10*INT(C408/10)&amp;"-"&amp;(10*INT(C408/10)+9))</f>
        <v>50-59</v>
      </c>
      <c r="I408" s="134" t="str">
        <f aca="false">H408&amp;B408</f>
        <v>50-59Laki-Laki</v>
      </c>
      <c r="J408" s="398" t="str">
        <f aca="false">IF(F408="meninggal",1,"")</f>
        <v/>
      </c>
      <c r="K408" s="399" t="str">
        <f aca="false">IF(F408="sembuh",1,"")</f>
        <v/>
      </c>
      <c r="L408" s="398" t="n">
        <f aca="false">IF(F408="dalam perawatan",1,"")</f>
        <v>1</v>
      </c>
      <c r="M408" s="399" t="str">
        <f aca="false">IF(F408="?",1,"")</f>
        <v/>
      </c>
    </row>
    <row r="409" customFormat="false" ht="15.75" hidden="false" customHeight="false" outlineLevel="0" collapsed="false">
      <c r="A409" s="397" t="n">
        <v>407</v>
      </c>
      <c r="B409" s="134" t="s">
        <v>1134</v>
      </c>
      <c r="C409" s="44" t="n">
        <v>31</v>
      </c>
      <c r="D409" s="44" t="s">
        <v>1129</v>
      </c>
      <c r="E409" s="134" t="s">
        <v>1130</v>
      </c>
      <c r="F409" s="134" t="s">
        <v>1131</v>
      </c>
      <c r="G409" s="134"/>
      <c r="H409" s="134" t="str">
        <f aca="false">IF(C409="?","?",10*INT(C409/10)&amp;"-"&amp;(10*INT(C409/10)+9))</f>
        <v>30-39</v>
      </c>
      <c r="I409" s="134" t="str">
        <f aca="false">H409&amp;B409</f>
        <v>30-39Perempuan</v>
      </c>
      <c r="J409" s="398" t="str">
        <f aca="false">IF(F409="meninggal",1,"")</f>
        <v/>
      </c>
      <c r="K409" s="399" t="str">
        <f aca="false">IF(F409="sembuh",1,"")</f>
        <v/>
      </c>
      <c r="L409" s="398" t="n">
        <f aca="false">IF(F409="dalam perawatan",1,"")</f>
        <v>1</v>
      </c>
      <c r="M409" s="399" t="str">
        <f aca="false">IF(F409="?",1,"")</f>
        <v/>
      </c>
    </row>
    <row r="410" customFormat="false" ht="15.75" hidden="false" customHeight="false" outlineLevel="0" collapsed="false">
      <c r="A410" s="397" t="n">
        <v>408</v>
      </c>
      <c r="B410" s="134" t="s">
        <v>1134</v>
      </c>
      <c r="C410" s="44" t="n">
        <v>53</v>
      </c>
      <c r="D410" s="44" t="s">
        <v>1129</v>
      </c>
      <c r="E410" s="134" t="s">
        <v>1130</v>
      </c>
      <c r="F410" s="134" t="s">
        <v>1131</v>
      </c>
      <c r="G410" s="134"/>
      <c r="H410" s="134" t="str">
        <f aca="false">IF(C410="?","?",10*INT(C410/10)&amp;"-"&amp;(10*INT(C410/10)+9))</f>
        <v>50-59</v>
      </c>
      <c r="I410" s="134" t="str">
        <f aca="false">H410&amp;B410</f>
        <v>50-59Perempuan</v>
      </c>
      <c r="J410" s="398" t="str">
        <f aca="false">IF(F410="meninggal",1,"")</f>
        <v/>
      </c>
      <c r="K410" s="399" t="str">
        <f aca="false">IF(F410="sembuh",1,"")</f>
        <v/>
      </c>
      <c r="L410" s="398" t="n">
        <f aca="false">IF(F410="dalam perawatan",1,"")</f>
        <v>1</v>
      </c>
      <c r="M410" s="399" t="str">
        <f aca="false">IF(F410="?",1,"")</f>
        <v/>
      </c>
    </row>
    <row r="411" customFormat="false" ht="15.75" hidden="false" customHeight="false" outlineLevel="0" collapsed="false">
      <c r="A411" s="397" t="n">
        <v>409</v>
      </c>
      <c r="B411" s="134" t="s">
        <v>1145</v>
      </c>
      <c r="C411" s="44" t="n">
        <v>56</v>
      </c>
      <c r="D411" s="44" t="s">
        <v>1129</v>
      </c>
      <c r="E411" s="134" t="s">
        <v>1130</v>
      </c>
      <c r="F411" s="134" t="s">
        <v>1131</v>
      </c>
      <c r="G411" s="134"/>
      <c r="H411" s="134" t="str">
        <f aca="false">IF(C411="?","?",10*INT(C411/10)&amp;"-"&amp;(10*INT(C411/10)+9))</f>
        <v>50-59</v>
      </c>
      <c r="I411" s="134" t="str">
        <f aca="false">H411&amp;B411</f>
        <v>50-59Laki-Laki</v>
      </c>
      <c r="J411" s="398" t="str">
        <f aca="false">IF(F411="meninggal",1,"")</f>
        <v/>
      </c>
      <c r="K411" s="399" t="str">
        <f aca="false">IF(F411="sembuh",1,"")</f>
        <v/>
      </c>
      <c r="L411" s="398" t="n">
        <f aca="false">IF(F411="dalam perawatan",1,"")</f>
        <v>1</v>
      </c>
      <c r="M411" s="399" t="str">
        <f aca="false">IF(F411="?",1,"")</f>
        <v/>
      </c>
    </row>
    <row r="412" customFormat="false" ht="15.75" hidden="false" customHeight="false" outlineLevel="0" collapsed="false">
      <c r="A412" s="397" t="n">
        <v>410</v>
      </c>
      <c r="B412" s="134" t="s">
        <v>1145</v>
      </c>
      <c r="C412" s="44" t="n">
        <v>40</v>
      </c>
      <c r="D412" s="44" t="s">
        <v>1129</v>
      </c>
      <c r="E412" s="134" t="s">
        <v>1130</v>
      </c>
      <c r="F412" s="134" t="s">
        <v>1131</v>
      </c>
      <c r="G412" s="134"/>
      <c r="H412" s="134" t="str">
        <f aca="false">IF(C412="?","?",10*INT(C412/10)&amp;"-"&amp;(10*INT(C412/10)+9))</f>
        <v>40-49</v>
      </c>
      <c r="I412" s="134" t="str">
        <f aca="false">H412&amp;B412</f>
        <v>40-49Laki-Laki</v>
      </c>
      <c r="J412" s="398" t="str">
        <f aca="false">IF(F412="meninggal",1,"")</f>
        <v/>
      </c>
      <c r="K412" s="399" t="str">
        <f aca="false">IF(F412="sembuh",1,"")</f>
        <v/>
      </c>
      <c r="L412" s="398" t="n">
        <f aca="false">IF(F412="dalam perawatan",1,"")</f>
        <v>1</v>
      </c>
      <c r="M412" s="399" t="str">
        <f aca="false">IF(F412="?",1,"")</f>
        <v/>
      </c>
    </row>
    <row r="413" customFormat="false" ht="15.75" hidden="false" customHeight="false" outlineLevel="0" collapsed="false">
      <c r="A413" s="397" t="n">
        <v>411</v>
      </c>
      <c r="B413" s="134" t="s">
        <v>1134</v>
      </c>
      <c r="C413" s="44" t="s">
        <v>138</v>
      </c>
      <c r="D413" s="44" t="s">
        <v>1129</v>
      </c>
      <c r="E413" s="134" t="s">
        <v>1130</v>
      </c>
      <c r="F413" s="134" t="s">
        <v>1131</v>
      </c>
      <c r="G413" s="134"/>
      <c r="H413" s="134" t="str">
        <f aca="false">IF(C413="?","?",10*INT(C413/10)&amp;"-"&amp;(10*INT(C413/10)+9))</f>
        <v>?</v>
      </c>
      <c r="I413" s="134" t="str">
        <f aca="false">H413&amp;B413</f>
        <v>?Perempuan</v>
      </c>
      <c r="J413" s="398" t="str">
        <f aca="false">IF(F413="meninggal",1,"")</f>
        <v/>
      </c>
      <c r="K413" s="399" t="str">
        <f aca="false">IF(F413="sembuh",1,"")</f>
        <v/>
      </c>
      <c r="L413" s="398" t="n">
        <f aca="false">IF(F413="dalam perawatan",1,"")</f>
        <v>1</v>
      </c>
      <c r="M413" s="399" t="str">
        <f aca="false">IF(F413="?",1,"")</f>
        <v/>
      </c>
    </row>
    <row r="414" customFormat="false" ht="15.75" hidden="false" customHeight="false" outlineLevel="0" collapsed="false">
      <c r="A414" s="397" t="n">
        <v>412</v>
      </c>
      <c r="B414" s="134" t="s">
        <v>1145</v>
      </c>
      <c r="C414" s="44" t="n">
        <v>69</v>
      </c>
      <c r="D414" s="44" t="s">
        <v>1129</v>
      </c>
      <c r="E414" s="134" t="s">
        <v>1130</v>
      </c>
      <c r="F414" s="134" t="s">
        <v>1131</v>
      </c>
      <c r="G414" s="134"/>
      <c r="H414" s="134" t="str">
        <f aca="false">IF(C414="?","?",10*INT(C414/10)&amp;"-"&amp;(10*INT(C414/10)+9))</f>
        <v>60-69</v>
      </c>
      <c r="I414" s="134" t="str">
        <f aca="false">H414&amp;B414</f>
        <v>60-69Laki-Laki</v>
      </c>
      <c r="J414" s="398" t="str">
        <f aca="false">IF(F414="meninggal",1,"")</f>
        <v/>
      </c>
      <c r="K414" s="399" t="str">
        <f aca="false">IF(F414="sembuh",1,"")</f>
        <v/>
      </c>
      <c r="L414" s="398" t="n">
        <f aca="false">IF(F414="dalam perawatan",1,"")</f>
        <v>1</v>
      </c>
      <c r="M414" s="399" t="str">
        <f aca="false">IF(F414="?",1,"")</f>
        <v/>
      </c>
    </row>
    <row r="415" customFormat="false" ht="15.75" hidden="false" customHeight="false" outlineLevel="0" collapsed="false">
      <c r="A415" s="397" t="n">
        <v>413</v>
      </c>
      <c r="B415" s="134" t="s">
        <v>1145</v>
      </c>
      <c r="C415" s="44" t="n">
        <v>59</v>
      </c>
      <c r="D415" s="44" t="s">
        <v>1129</v>
      </c>
      <c r="E415" s="134" t="s">
        <v>1130</v>
      </c>
      <c r="F415" s="134" t="s">
        <v>1131</v>
      </c>
      <c r="G415" s="134"/>
      <c r="H415" s="134" t="str">
        <f aca="false">IF(C415="?","?",10*INT(C415/10)&amp;"-"&amp;(10*INT(C415/10)+9))</f>
        <v>50-59</v>
      </c>
      <c r="I415" s="134" t="str">
        <f aca="false">H415&amp;B415</f>
        <v>50-59Laki-Laki</v>
      </c>
      <c r="J415" s="398" t="str">
        <f aca="false">IF(F415="meninggal",1,"")</f>
        <v/>
      </c>
      <c r="K415" s="399" t="str">
        <f aca="false">IF(F415="sembuh",1,"")</f>
        <v/>
      </c>
      <c r="L415" s="398" t="n">
        <f aca="false">IF(F415="dalam perawatan",1,"")</f>
        <v>1</v>
      </c>
      <c r="M415" s="399" t="str">
        <f aca="false">IF(F415="?",1,"")</f>
        <v/>
      </c>
    </row>
    <row r="416" customFormat="false" ht="15.75" hidden="false" customHeight="false" outlineLevel="0" collapsed="false">
      <c r="A416" s="397" t="n">
        <v>414</v>
      </c>
      <c r="B416" s="134" t="s">
        <v>1145</v>
      </c>
      <c r="C416" s="44" t="n">
        <v>60</v>
      </c>
      <c r="D416" s="44" t="s">
        <v>1129</v>
      </c>
      <c r="E416" s="134" t="s">
        <v>1130</v>
      </c>
      <c r="F416" s="134" t="s">
        <v>1131</v>
      </c>
      <c r="G416" s="134"/>
      <c r="H416" s="134" t="str">
        <f aca="false">IF(C416="?","?",10*INT(C416/10)&amp;"-"&amp;(10*INT(C416/10)+9))</f>
        <v>60-69</v>
      </c>
      <c r="I416" s="134" t="str">
        <f aca="false">H416&amp;B416</f>
        <v>60-69Laki-Laki</v>
      </c>
      <c r="J416" s="398" t="str">
        <f aca="false">IF(F416="meninggal",1,"")</f>
        <v/>
      </c>
      <c r="K416" s="399" t="str">
        <f aca="false">IF(F416="sembuh",1,"")</f>
        <v/>
      </c>
      <c r="L416" s="398" t="n">
        <f aca="false">IF(F416="dalam perawatan",1,"")</f>
        <v>1</v>
      </c>
      <c r="M416" s="399" t="str">
        <f aca="false">IF(F416="?",1,"")</f>
        <v/>
      </c>
    </row>
    <row r="417" customFormat="false" ht="15.75" hidden="false" customHeight="false" outlineLevel="0" collapsed="false">
      <c r="A417" s="397" t="n">
        <v>415</v>
      </c>
      <c r="B417" s="134" t="s">
        <v>1145</v>
      </c>
      <c r="C417" s="44" t="n">
        <v>57</v>
      </c>
      <c r="D417" s="44" t="s">
        <v>1129</v>
      </c>
      <c r="E417" s="134" t="s">
        <v>1130</v>
      </c>
      <c r="F417" s="134" t="s">
        <v>1131</v>
      </c>
      <c r="G417" s="134"/>
      <c r="H417" s="134" t="str">
        <f aca="false">IF(C417="?","?",10*INT(C417/10)&amp;"-"&amp;(10*INT(C417/10)+9))</f>
        <v>50-59</v>
      </c>
      <c r="I417" s="134" t="str">
        <f aca="false">H417&amp;B417</f>
        <v>50-59Laki-Laki</v>
      </c>
      <c r="J417" s="398" t="str">
        <f aca="false">IF(F417="meninggal",1,"")</f>
        <v/>
      </c>
      <c r="K417" s="399" t="str">
        <f aca="false">IF(F417="sembuh",1,"")</f>
        <v/>
      </c>
      <c r="L417" s="398" t="n">
        <f aca="false">IF(F417="dalam perawatan",1,"")</f>
        <v>1</v>
      </c>
      <c r="M417" s="399" t="str">
        <f aca="false">IF(F417="?",1,"")</f>
        <v/>
      </c>
    </row>
    <row r="418" customFormat="false" ht="15.75" hidden="false" customHeight="false" outlineLevel="0" collapsed="false">
      <c r="A418" s="397" t="n">
        <v>416</v>
      </c>
      <c r="B418" s="134" t="s">
        <v>1145</v>
      </c>
      <c r="C418" s="44" t="n">
        <v>61</v>
      </c>
      <c r="D418" s="44" t="s">
        <v>1129</v>
      </c>
      <c r="E418" s="134" t="s">
        <v>1130</v>
      </c>
      <c r="F418" s="134" t="s">
        <v>1131</v>
      </c>
      <c r="G418" s="134"/>
      <c r="H418" s="134" t="str">
        <f aca="false">IF(C418="?","?",10*INT(C418/10)&amp;"-"&amp;(10*INT(C418/10)+9))</f>
        <v>60-69</v>
      </c>
      <c r="I418" s="134" t="str">
        <f aca="false">H418&amp;B418</f>
        <v>60-69Laki-Laki</v>
      </c>
      <c r="J418" s="398" t="str">
        <f aca="false">IF(F418="meninggal",1,"")</f>
        <v/>
      </c>
      <c r="K418" s="399" t="str">
        <f aca="false">IF(F418="sembuh",1,"")</f>
        <v/>
      </c>
      <c r="L418" s="398" t="n">
        <f aca="false">IF(F418="dalam perawatan",1,"")</f>
        <v>1</v>
      </c>
      <c r="M418" s="399" t="str">
        <f aca="false">IF(F418="?",1,"")</f>
        <v/>
      </c>
    </row>
    <row r="419" customFormat="false" ht="15.75" hidden="false" customHeight="false" outlineLevel="0" collapsed="false">
      <c r="A419" s="397" t="n">
        <v>417</v>
      </c>
      <c r="B419" s="134" t="s">
        <v>1145</v>
      </c>
      <c r="C419" s="44" t="n">
        <v>53</v>
      </c>
      <c r="D419" s="44" t="s">
        <v>1129</v>
      </c>
      <c r="E419" s="134" t="s">
        <v>1130</v>
      </c>
      <c r="F419" s="134" t="s">
        <v>1131</v>
      </c>
      <c r="G419" s="134"/>
      <c r="H419" s="134" t="str">
        <f aca="false">IF(C419="?","?",10*INT(C419/10)&amp;"-"&amp;(10*INT(C419/10)+9))</f>
        <v>50-59</v>
      </c>
      <c r="I419" s="134" t="str">
        <f aca="false">H419&amp;B419</f>
        <v>50-59Laki-Laki</v>
      </c>
      <c r="J419" s="398" t="str">
        <f aca="false">IF(F419="meninggal",1,"")</f>
        <v/>
      </c>
      <c r="K419" s="399" t="str">
        <f aca="false">IF(F419="sembuh",1,"")</f>
        <v/>
      </c>
      <c r="L419" s="398" t="n">
        <f aca="false">IF(F419="dalam perawatan",1,"")</f>
        <v>1</v>
      </c>
      <c r="M419" s="399" t="str">
        <f aca="false">IF(F419="?",1,"")</f>
        <v/>
      </c>
    </row>
    <row r="420" customFormat="false" ht="15.75" hidden="false" customHeight="false" outlineLevel="0" collapsed="false">
      <c r="A420" s="397" t="n">
        <v>418</v>
      </c>
      <c r="B420" s="134" t="s">
        <v>1145</v>
      </c>
      <c r="C420" s="44" t="n">
        <v>33</v>
      </c>
      <c r="D420" s="44" t="s">
        <v>1129</v>
      </c>
      <c r="E420" s="134" t="s">
        <v>1138</v>
      </c>
      <c r="F420" s="134" t="s">
        <v>1131</v>
      </c>
      <c r="G420" s="134"/>
      <c r="H420" s="134" t="str">
        <f aca="false">IF(C420="?","?",10*INT(C420/10)&amp;"-"&amp;(10*INT(C420/10)+9))</f>
        <v>30-39</v>
      </c>
      <c r="I420" s="134" t="str">
        <f aca="false">H420&amp;B420</f>
        <v>30-39Laki-Laki</v>
      </c>
      <c r="J420" s="398" t="str">
        <f aca="false">IF(F420="meninggal",1,"")</f>
        <v/>
      </c>
      <c r="K420" s="399" t="str">
        <f aca="false">IF(F420="sembuh",1,"")</f>
        <v/>
      </c>
      <c r="L420" s="398" t="n">
        <f aca="false">IF(F420="dalam perawatan",1,"")</f>
        <v>1</v>
      </c>
      <c r="M420" s="399" t="str">
        <f aca="false">IF(F420="?",1,"")</f>
        <v/>
      </c>
    </row>
    <row r="421" customFormat="false" ht="15.75" hidden="false" customHeight="false" outlineLevel="0" collapsed="false">
      <c r="A421" s="397" t="n">
        <v>419</v>
      </c>
      <c r="B421" s="134" t="s">
        <v>1145</v>
      </c>
      <c r="C421" s="44" t="n">
        <v>48</v>
      </c>
      <c r="D421" s="44" t="s">
        <v>1129</v>
      </c>
      <c r="E421" s="134" t="s">
        <v>1138</v>
      </c>
      <c r="F421" s="134" t="s">
        <v>1131</v>
      </c>
      <c r="G421" s="134"/>
      <c r="H421" s="134" t="str">
        <f aca="false">IF(C421="?","?",10*INT(C421/10)&amp;"-"&amp;(10*INT(C421/10)+9))</f>
        <v>40-49</v>
      </c>
      <c r="I421" s="134" t="str">
        <f aca="false">H421&amp;B421</f>
        <v>40-49Laki-Laki</v>
      </c>
      <c r="J421" s="398" t="str">
        <f aca="false">IF(F421="meninggal",1,"")</f>
        <v/>
      </c>
      <c r="K421" s="399" t="str">
        <f aca="false">IF(F421="sembuh",1,"")</f>
        <v/>
      </c>
      <c r="L421" s="398" t="n">
        <f aca="false">IF(F421="dalam perawatan",1,"")</f>
        <v>1</v>
      </c>
      <c r="M421" s="399" t="str">
        <f aca="false">IF(F421="?",1,"")</f>
        <v/>
      </c>
    </row>
    <row r="422" customFormat="false" ht="15.75" hidden="false" customHeight="false" outlineLevel="0" collapsed="false">
      <c r="A422" s="397" t="n">
        <v>420</v>
      </c>
      <c r="B422" s="134" t="s">
        <v>1134</v>
      </c>
      <c r="C422" s="44" t="n">
        <v>48</v>
      </c>
      <c r="D422" s="44" t="s">
        <v>1129</v>
      </c>
      <c r="E422" s="134" t="s">
        <v>1138</v>
      </c>
      <c r="F422" s="134" t="s">
        <v>1131</v>
      </c>
      <c r="G422" s="134"/>
      <c r="H422" s="134" t="str">
        <f aca="false">IF(C422="?","?",10*INT(C422/10)&amp;"-"&amp;(10*INT(C422/10)+9))</f>
        <v>40-49</v>
      </c>
      <c r="I422" s="134" t="str">
        <f aca="false">H422&amp;B422</f>
        <v>40-49Perempuan</v>
      </c>
      <c r="J422" s="398" t="str">
        <f aca="false">IF(F422="meninggal",1,"")</f>
        <v/>
      </c>
      <c r="K422" s="399" t="str">
        <f aca="false">IF(F422="sembuh",1,"")</f>
        <v/>
      </c>
      <c r="L422" s="398" t="n">
        <f aca="false">IF(F422="dalam perawatan",1,"")</f>
        <v>1</v>
      </c>
      <c r="M422" s="399" t="str">
        <f aca="false">IF(F422="?",1,"")</f>
        <v/>
      </c>
    </row>
    <row r="423" customFormat="false" ht="15.75" hidden="false" customHeight="false" outlineLevel="0" collapsed="false">
      <c r="A423" s="397" t="n">
        <v>421</v>
      </c>
      <c r="B423" s="134" t="s">
        <v>1145</v>
      </c>
      <c r="C423" s="44" t="n">
        <v>47</v>
      </c>
      <c r="D423" s="44" t="s">
        <v>1129</v>
      </c>
      <c r="E423" s="134" t="s">
        <v>1138</v>
      </c>
      <c r="F423" s="134" t="s">
        <v>1131</v>
      </c>
      <c r="G423" s="134"/>
      <c r="H423" s="134" t="str">
        <f aca="false">IF(C423="?","?",10*INT(C423/10)&amp;"-"&amp;(10*INT(C423/10)+9))</f>
        <v>40-49</v>
      </c>
      <c r="I423" s="134" t="str">
        <f aca="false">H423&amp;B423</f>
        <v>40-49Laki-Laki</v>
      </c>
      <c r="J423" s="398" t="str">
        <f aca="false">IF(F423="meninggal",1,"")</f>
        <v/>
      </c>
      <c r="K423" s="399" t="str">
        <f aca="false">IF(F423="sembuh",1,"")</f>
        <v/>
      </c>
      <c r="L423" s="398" t="n">
        <f aca="false">IF(F423="dalam perawatan",1,"")</f>
        <v>1</v>
      </c>
      <c r="M423" s="399" t="str">
        <f aca="false">IF(F423="?",1,"")</f>
        <v/>
      </c>
    </row>
    <row r="424" customFormat="false" ht="15.75" hidden="false" customHeight="false" outlineLevel="0" collapsed="false">
      <c r="A424" s="397" t="n">
        <v>422</v>
      </c>
      <c r="B424" s="134" t="s">
        <v>1145</v>
      </c>
      <c r="C424" s="44" t="n">
        <v>49</v>
      </c>
      <c r="D424" s="44" t="s">
        <v>1129</v>
      </c>
      <c r="E424" s="134" t="s">
        <v>1138</v>
      </c>
      <c r="F424" s="134" t="s">
        <v>1131</v>
      </c>
      <c r="G424" s="134"/>
      <c r="H424" s="134" t="str">
        <f aca="false">IF(C424="?","?",10*INT(C424/10)&amp;"-"&amp;(10*INT(C424/10)+9))</f>
        <v>40-49</v>
      </c>
      <c r="I424" s="134" t="str">
        <f aca="false">H424&amp;B424</f>
        <v>40-49Laki-Laki</v>
      </c>
      <c r="J424" s="398" t="str">
        <f aca="false">IF(F424="meninggal",1,"")</f>
        <v/>
      </c>
      <c r="K424" s="399" t="str">
        <f aca="false">IF(F424="sembuh",1,"")</f>
        <v/>
      </c>
      <c r="L424" s="398" t="n">
        <f aca="false">IF(F424="dalam perawatan",1,"")</f>
        <v>1</v>
      </c>
      <c r="M424" s="399" t="str">
        <f aca="false">IF(F424="?",1,"")</f>
        <v/>
      </c>
    </row>
    <row r="425" customFormat="false" ht="15.75" hidden="false" customHeight="false" outlineLevel="0" collapsed="false">
      <c r="A425" s="397" t="n">
        <v>423</v>
      </c>
      <c r="B425" s="134" t="s">
        <v>1145</v>
      </c>
      <c r="C425" s="44" t="n">
        <v>64</v>
      </c>
      <c r="D425" s="44" t="s">
        <v>1129</v>
      </c>
      <c r="E425" s="134" t="s">
        <v>1130</v>
      </c>
      <c r="F425" s="134" t="s">
        <v>1131</v>
      </c>
      <c r="G425" s="134"/>
      <c r="H425" s="134" t="str">
        <f aca="false">IF(C425="?","?",10*INT(C425/10)&amp;"-"&amp;(10*INT(C425/10)+9))</f>
        <v>60-69</v>
      </c>
      <c r="I425" s="134" t="str">
        <f aca="false">H425&amp;B425</f>
        <v>60-69Laki-Laki</v>
      </c>
      <c r="J425" s="398" t="str">
        <f aca="false">IF(F425="meninggal",1,"")</f>
        <v/>
      </c>
      <c r="K425" s="399" t="str">
        <f aca="false">IF(F425="sembuh",1,"")</f>
        <v/>
      </c>
      <c r="L425" s="398" t="n">
        <f aca="false">IF(F425="dalam perawatan",1,"")</f>
        <v>1</v>
      </c>
      <c r="M425" s="399" t="str">
        <f aca="false">IF(F425="?",1,"")</f>
        <v/>
      </c>
    </row>
    <row r="426" customFormat="false" ht="15.75" hidden="false" customHeight="false" outlineLevel="0" collapsed="false">
      <c r="A426" s="397" t="n">
        <v>424</v>
      </c>
      <c r="B426" s="134" t="s">
        <v>1145</v>
      </c>
      <c r="C426" s="44" t="n">
        <v>55</v>
      </c>
      <c r="D426" s="44" t="s">
        <v>1129</v>
      </c>
      <c r="E426" s="134" t="s">
        <v>1130</v>
      </c>
      <c r="F426" s="134" t="s">
        <v>1131</v>
      </c>
      <c r="G426" s="134"/>
      <c r="H426" s="134" t="str">
        <f aca="false">IF(C426="?","?",10*INT(C426/10)&amp;"-"&amp;(10*INT(C426/10)+9))</f>
        <v>50-59</v>
      </c>
      <c r="I426" s="134" t="str">
        <f aca="false">H426&amp;B426</f>
        <v>50-59Laki-Laki</v>
      </c>
      <c r="J426" s="398" t="str">
        <f aca="false">IF(F426="meninggal",1,"")</f>
        <v/>
      </c>
      <c r="K426" s="399" t="str">
        <f aca="false">IF(F426="sembuh",1,"")</f>
        <v/>
      </c>
      <c r="L426" s="398" t="n">
        <f aca="false">IF(F426="dalam perawatan",1,"")</f>
        <v>1</v>
      </c>
      <c r="M426" s="399" t="str">
        <f aca="false">IF(F426="?",1,"")</f>
        <v/>
      </c>
    </row>
    <row r="427" customFormat="false" ht="15.75" hidden="false" customHeight="false" outlineLevel="0" collapsed="false">
      <c r="A427" s="397" t="n">
        <v>425</v>
      </c>
      <c r="B427" s="134" t="s">
        <v>1134</v>
      </c>
      <c r="C427" s="44" t="n">
        <v>65</v>
      </c>
      <c r="D427" s="44" t="s">
        <v>1129</v>
      </c>
      <c r="E427" s="134" t="s">
        <v>1130</v>
      </c>
      <c r="F427" s="134" t="s">
        <v>1131</v>
      </c>
      <c r="G427" s="134"/>
      <c r="H427" s="134" t="str">
        <f aca="false">IF(C427="?","?",10*INT(C427/10)&amp;"-"&amp;(10*INT(C427/10)+9))</f>
        <v>60-69</v>
      </c>
      <c r="I427" s="134" t="str">
        <f aca="false">H427&amp;B427</f>
        <v>60-69Perempuan</v>
      </c>
      <c r="J427" s="398" t="str">
        <f aca="false">IF(F427="meninggal",1,"")</f>
        <v/>
      </c>
      <c r="K427" s="399" t="str">
        <f aca="false">IF(F427="sembuh",1,"")</f>
        <v/>
      </c>
      <c r="L427" s="398" t="n">
        <f aca="false">IF(F427="dalam perawatan",1,"")</f>
        <v>1</v>
      </c>
      <c r="M427" s="399" t="str">
        <f aca="false">IF(F427="?",1,"")</f>
        <v/>
      </c>
    </row>
    <row r="428" customFormat="false" ht="15.75" hidden="false" customHeight="false" outlineLevel="0" collapsed="false">
      <c r="A428" s="397" t="n">
        <v>426</v>
      </c>
      <c r="B428" s="134" t="s">
        <v>1145</v>
      </c>
      <c r="C428" s="44" t="n">
        <v>56</v>
      </c>
      <c r="D428" s="44" t="s">
        <v>1129</v>
      </c>
      <c r="E428" s="134" t="s">
        <v>1130</v>
      </c>
      <c r="F428" s="134" t="s">
        <v>1131</v>
      </c>
      <c r="G428" s="134"/>
      <c r="H428" s="134" t="str">
        <f aca="false">IF(C428="?","?",10*INT(C428/10)&amp;"-"&amp;(10*INT(C428/10)+9))</f>
        <v>50-59</v>
      </c>
      <c r="I428" s="134" t="str">
        <f aca="false">H428&amp;B428</f>
        <v>50-59Laki-Laki</v>
      </c>
      <c r="J428" s="398" t="str">
        <f aca="false">IF(F428="meninggal",1,"")</f>
        <v/>
      </c>
      <c r="K428" s="399" t="str">
        <f aca="false">IF(F428="sembuh",1,"")</f>
        <v/>
      </c>
      <c r="L428" s="398" t="n">
        <f aca="false">IF(F428="dalam perawatan",1,"")</f>
        <v>1</v>
      </c>
      <c r="M428" s="399" t="str">
        <f aca="false">IF(F428="?",1,"")</f>
        <v/>
      </c>
    </row>
    <row r="429" customFormat="false" ht="15.75" hidden="false" customHeight="false" outlineLevel="0" collapsed="false">
      <c r="A429" s="397" t="n">
        <v>427</v>
      </c>
      <c r="B429" s="134" t="s">
        <v>1145</v>
      </c>
      <c r="C429" s="44" t="n">
        <v>49</v>
      </c>
      <c r="D429" s="44" t="s">
        <v>1129</v>
      </c>
      <c r="E429" s="134" t="s">
        <v>1130</v>
      </c>
      <c r="F429" s="134" t="s">
        <v>1131</v>
      </c>
      <c r="G429" s="134"/>
      <c r="H429" s="134" t="str">
        <f aca="false">IF(C429="?","?",10*INT(C429/10)&amp;"-"&amp;(10*INT(C429/10)+9))</f>
        <v>40-49</v>
      </c>
      <c r="I429" s="134" t="str">
        <f aca="false">H429&amp;B429</f>
        <v>40-49Laki-Laki</v>
      </c>
      <c r="J429" s="398" t="str">
        <f aca="false">IF(F429="meninggal",1,"")</f>
        <v/>
      </c>
      <c r="K429" s="399" t="str">
        <f aca="false">IF(F429="sembuh",1,"")</f>
        <v/>
      </c>
      <c r="L429" s="398" t="n">
        <f aca="false">IF(F429="dalam perawatan",1,"")</f>
        <v>1</v>
      </c>
      <c r="M429" s="399" t="str">
        <f aca="false">IF(F429="?",1,"")</f>
        <v/>
      </c>
    </row>
    <row r="430" customFormat="false" ht="15.75" hidden="false" customHeight="false" outlineLevel="0" collapsed="false">
      <c r="A430" s="397" t="n">
        <v>428</v>
      </c>
      <c r="B430" s="134" t="s">
        <v>1145</v>
      </c>
      <c r="C430" s="44" t="n">
        <v>29</v>
      </c>
      <c r="D430" s="44" t="s">
        <v>1129</v>
      </c>
      <c r="E430" s="134" t="s">
        <v>1130</v>
      </c>
      <c r="F430" s="134" t="s">
        <v>1131</v>
      </c>
      <c r="G430" s="134"/>
      <c r="H430" s="134" t="str">
        <f aca="false">IF(C430="?","?",10*INT(C430/10)&amp;"-"&amp;(10*INT(C430/10)+9))</f>
        <v>20-29</v>
      </c>
      <c r="I430" s="134" t="str">
        <f aca="false">H430&amp;B430</f>
        <v>20-29Laki-Laki</v>
      </c>
      <c r="J430" s="398" t="str">
        <f aca="false">IF(F430="meninggal",1,"")</f>
        <v/>
      </c>
      <c r="K430" s="399" t="str">
        <f aca="false">IF(F430="sembuh",1,"")</f>
        <v/>
      </c>
      <c r="L430" s="398" t="n">
        <f aca="false">IF(F430="dalam perawatan",1,"")</f>
        <v>1</v>
      </c>
      <c r="M430" s="399" t="str">
        <f aca="false">IF(F430="?",1,"")</f>
        <v/>
      </c>
    </row>
    <row r="431" customFormat="false" ht="15.75" hidden="false" customHeight="false" outlineLevel="0" collapsed="false">
      <c r="A431" s="397" t="n">
        <v>429</v>
      </c>
      <c r="B431" s="134" t="s">
        <v>1134</v>
      </c>
      <c r="C431" s="44" t="n">
        <v>25</v>
      </c>
      <c r="D431" s="44" t="s">
        <v>1129</v>
      </c>
      <c r="E431" s="134" t="s">
        <v>1130</v>
      </c>
      <c r="F431" s="134" t="s">
        <v>1131</v>
      </c>
      <c r="G431" s="134"/>
      <c r="H431" s="134" t="str">
        <f aca="false">IF(C431="?","?",10*INT(C431/10)&amp;"-"&amp;(10*INT(C431/10)+9))</f>
        <v>20-29</v>
      </c>
      <c r="I431" s="134" t="str">
        <f aca="false">H431&amp;B431</f>
        <v>20-29Perempuan</v>
      </c>
      <c r="J431" s="398" t="str">
        <f aca="false">IF(F431="meninggal",1,"")</f>
        <v/>
      </c>
      <c r="K431" s="399" t="str">
        <f aca="false">IF(F431="sembuh",1,"")</f>
        <v/>
      </c>
      <c r="L431" s="398" t="n">
        <f aca="false">IF(F431="dalam perawatan",1,"")</f>
        <v>1</v>
      </c>
      <c r="M431" s="399" t="str">
        <f aca="false">IF(F431="?",1,"")</f>
        <v/>
      </c>
    </row>
    <row r="432" customFormat="false" ht="15.75" hidden="false" customHeight="false" outlineLevel="0" collapsed="false">
      <c r="A432" s="397" t="n">
        <v>430</v>
      </c>
      <c r="B432" s="134" t="s">
        <v>1134</v>
      </c>
      <c r="C432" s="44" t="n">
        <v>21</v>
      </c>
      <c r="D432" s="44" t="s">
        <v>1129</v>
      </c>
      <c r="E432" s="134" t="s">
        <v>1130</v>
      </c>
      <c r="F432" s="134" t="s">
        <v>1131</v>
      </c>
      <c r="G432" s="134"/>
      <c r="H432" s="134" t="str">
        <f aca="false">IF(C432="?","?",10*INT(C432/10)&amp;"-"&amp;(10*INT(C432/10)+9))</f>
        <v>20-29</v>
      </c>
      <c r="I432" s="134" t="str">
        <f aca="false">H432&amp;B432</f>
        <v>20-29Perempuan</v>
      </c>
      <c r="J432" s="398" t="str">
        <f aca="false">IF(F432="meninggal",1,"")</f>
        <v/>
      </c>
      <c r="K432" s="399" t="str">
        <f aca="false">IF(F432="sembuh",1,"")</f>
        <v/>
      </c>
      <c r="L432" s="398" t="n">
        <f aca="false">IF(F432="dalam perawatan",1,"")</f>
        <v>1</v>
      </c>
      <c r="M432" s="399" t="str">
        <f aca="false">IF(F432="?",1,"")</f>
        <v/>
      </c>
    </row>
    <row r="433" customFormat="false" ht="15.75" hidden="false" customHeight="false" outlineLevel="0" collapsed="false">
      <c r="A433" s="397" t="n">
        <v>431</v>
      </c>
      <c r="B433" s="134" t="s">
        <v>1145</v>
      </c>
      <c r="C433" s="44" t="n">
        <v>53</v>
      </c>
      <c r="D433" s="44" t="s">
        <v>1129</v>
      </c>
      <c r="E433" s="134" t="s">
        <v>1140</v>
      </c>
      <c r="F433" s="134" t="s">
        <v>1131</v>
      </c>
      <c r="G433" s="134"/>
      <c r="H433" s="134" t="str">
        <f aca="false">IF(C433="?","?",10*INT(C433/10)&amp;"-"&amp;(10*INT(C433/10)+9))</f>
        <v>50-59</v>
      </c>
      <c r="I433" s="134" t="str">
        <f aca="false">H433&amp;B433</f>
        <v>50-59Laki-Laki</v>
      </c>
      <c r="J433" s="398" t="str">
        <f aca="false">IF(F433="meninggal",1,"")</f>
        <v/>
      </c>
      <c r="K433" s="399" t="str">
        <f aca="false">IF(F433="sembuh",1,"")</f>
        <v/>
      </c>
      <c r="L433" s="398" t="n">
        <f aca="false">IF(F433="dalam perawatan",1,"")</f>
        <v>1</v>
      </c>
      <c r="M433" s="399" t="str">
        <f aca="false">IF(F433="?",1,"")</f>
        <v/>
      </c>
    </row>
    <row r="434" customFormat="false" ht="15.75" hidden="false" customHeight="false" outlineLevel="0" collapsed="false">
      <c r="A434" s="397" t="n">
        <v>432</v>
      </c>
      <c r="B434" s="134" t="s">
        <v>1134</v>
      </c>
      <c r="C434" s="44" t="n">
        <v>52</v>
      </c>
      <c r="D434" s="44" t="s">
        <v>1129</v>
      </c>
      <c r="E434" s="134" t="s">
        <v>1140</v>
      </c>
      <c r="F434" s="134" t="s">
        <v>1131</v>
      </c>
      <c r="G434" s="134"/>
      <c r="H434" s="134" t="str">
        <f aca="false">IF(C434="?","?",10*INT(C434/10)&amp;"-"&amp;(10*INT(C434/10)+9))</f>
        <v>50-59</v>
      </c>
      <c r="I434" s="134" t="str">
        <f aca="false">H434&amp;B434</f>
        <v>50-59Perempuan</v>
      </c>
      <c r="J434" s="398" t="str">
        <f aca="false">IF(F434="meninggal",1,"")</f>
        <v/>
      </c>
      <c r="K434" s="399" t="str">
        <f aca="false">IF(F434="sembuh",1,"")</f>
        <v/>
      </c>
      <c r="L434" s="398" t="n">
        <f aca="false">IF(F434="dalam perawatan",1,"")</f>
        <v>1</v>
      </c>
      <c r="M434" s="399" t="str">
        <f aca="false">IF(F434="?",1,"")</f>
        <v/>
      </c>
    </row>
    <row r="435" customFormat="false" ht="15.75" hidden="false" customHeight="false" outlineLevel="0" collapsed="false">
      <c r="A435" s="397" t="n">
        <v>433</v>
      </c>
      <c r="B435" s="134" t="s">
        <v>1145</v>
      </c>
      <c r="C435" s="44" t="n">
        <v>34</v>
      </c>
      <c r="D435" s="44" t="s">
        <v>1129</v>
      </c>
      <c r="E435" s="134" t="s">
        <v>1147</v>
      </c>
      <c r="F435" s="134" t="s">
        <v>1131</v>
      </c>
      <c r="G435" s="134"/>
      <c r="H435" s="134" t="str">
        <f aca="false">IF(C435="?","?",10*INT(C435/10)&amp;"-"&amp;(10*INT(C435/10)+9))</f>
        <v>30-39</v>
      </c>
      <c r="I435" s="134" t="str">
        <f aca="false">H435&amp;B435</f>
        <v>30-39Laki-Laki</v>
      </c>
      <c r="J435" s="398" t="str">
        <f aca="false">IF(F435="meninggal",1,"")</f>
        <v/>
      </c>
      <c r="K435" s="399" t="str">
        <f aca="false">IF(F435="sembuh",1,"")</f>
        <v/>
      </c>
      <c r="L435" s="398" t="n">
        <f aca="false">IF(F435="dalam perawatan",1,"")</f>
        <v>1</v>
      </c>
      <c r="M435" s="399" t="str">
        <f aca="false">IF(F435="?",1,"")</f>
        <v/>
      </c>
    </row>
    <row r="436" customFormat="false" ht="15.75" hidden="false" customHeight="false" outlineLevel="0" collapsed="false">
      <c r="A436" s="397" t="n">
        <v>434</v>
      </c>
      <c r="B436" s="134" t="s">
        <v>1145</v>
      </c>
      <c r="C436" s="44" t="n">
        <v>57</v>
      </c>
      <c r="D436" s="44" t="s">
        <v>1129</v>
      </c>
      <c r="E436" s="134" t="s">
        <v>1130</v>
      </c>
      <c r="F436" s="134" t="s">
        <v>1131</v>
      </c>
      <c r="G436" s="134"/>
      <c r="H436" s="134" t="str">
        <f aca="false">IF(C436="?","?",10*INT(C436/10)&amp;"-"&amp;(10*INT(C436/10)+9))</f>
        <v>50-59</v>
      </c>
      <c r="I436" s="134" t="str">
        <f aca="false">H436&amp;B436</f>
        <v>50-59Laki-Laki</v>
      </c>
      <c r="J436" s="398" t="str">
        <f aca="false">IF(F436="meninggal",1,"")</f>
        <v/>
      </c>
      <c r="K436" s="399" t="str">
        <f aca="false">IF(F436="sembuh",1,"")</f>
        <v/>
      </c>
      <c r="L436" s="398" t="n">
        <f aca="false">IF(F436="dalam perawatan",1,"")</f>
        <v>1</v>
      </c>
      <c r="M436" s="399" t="str">
        <f aca="false">IF(F436="?",1,"")</f>
        <v/>
      </c>
    </row>
    <row r="437" customFormat="false" ht="15.75" hidden="false" customHeight="false" outlineLevel="0" collapsed="false">
      <c r="A437" s="397" t="n">
        <v>435</v>
      </c>
      <c r="B437" s="134" t="s">
        <v>1145</v>
      </c>
      <c r="C437" s="44" t="n">
        <v>31</v>
      </c>
      <c r="D437" s="44" t="s">
        <v>1129</v>
      </c>
      <c r="E437" s="134" t="s">
        <v>1130</v>
      </c>
      <c r="F437" s="134" t="s">
        <v>1131</v>
      </c>
      <c r="G437" s="134"/>
      <c r="H437" s="134" t="str">
        <f aca="false">IF(C437="?","?",10*INT(C437/10)&amp;"-"&amp;(10*INT(C437/10)+9))</f>
        <v>30-39</v>
      </c>
      <c r="I437" s="134" t="str">
        <f aca="false">H437&amp;B437</f>
        <v>30-39Laki-Laki</v>
      </c>
      <c r="J437" s="398" t="str">
        <f aca="false">IF(F437="meninggal",1,"")</f>
        <v/>
      </c>
      <c r="K437" s="399" t="str">
        <f aca="false">IF(F437="sembuh",1,"")</f>
        <v/>
      </c>
      <c r="L437" s="398" t="n">
        <f aca="false">IF(F437="dalam perawatan",1,"")</f>
        <v>1</v>
      </c>
      <c r="M437" s="399" t="str">
        <f aca="false">IF(F437="?",1,"")</f>
        <v/>
      </c>
    </row>
    <row r="438" customFormat="false" ht="15.75" hidden="false" customHeight="false" outlineLevel="0" collapsed="false">
      <c r="A438" s="397" t="n">
        <v>436</v>
      </c>
      <c r="B438" s="134" t="s">
        <v>1145</v>
      </c>
      <c r="C438" s="44" t="n">
        <v>30</v>
      </c>
      <c r="D438" s="44" t="s">
        <v>1129</v>
      </c>
      <c r="E438" s="134" t="s">
        <v>1137</v>
      </c>
      <c r="F438" s="134" t="s">
        <v>1131</v>
      </c>
      <c r="G438" s="134"/>
      <c r="H438" s="134" t="str">
        <f aca="false">IF(C438="?","?",10*INT(C438/10)&amp;"-"&amp;(10*INT(C438/10)+9))</f>
        <v>30-39</v>
      </c>
      <c r="I438" s="134" t="str">
        <f aca="false">H438&amp;B438</f>
        <v>30-39Laki-Laki</v>
      </c>
      <c r="J438" s="398" t="str">
        <f aca="false">IF(F438="meninggal",1,"")</f>
        <v/>
      </c>
      <c r="K438" s="399" t="str">
        <f aca="false">IF(F438="sembuh",1,"")</f>
        <v/>
      </c>
      <c r="L438" s="398" t="n">
        <f aca="false">IF(F438="dalam perawatan",1,"")</f>
        <v>1</v>
      </c>
      <c r="M438" s="399" t="str">
        <f aca="false">IF(F438="?",1,"")</f>
        <v/>
      </c>
    </row>
    <row r="439" customFormat="false" ht="15.75" hidden="false" customHeight="false" outlineLevel="0" collapsed="false">
      <c r="A439" s="397" t="n">
        <v>437</v>
      </c>
      <c r="B439" s="134" t="s">
        <v>1145</v>
      </c>
      <c r="C439" s="44" t="n">
        <v>52</v>
      </c>
      <c r="D439" s="44" t="s">
        <v>1129</v>
      </c>
      <c r="E439" s="134" t="s">
        <v>1137</v>
      </c>
      <c r="F439" s="134" t="s">
        <v>1131</v>
      </c>
      <c r="G439" s="134"/>
      <c r="H439" s="134" t="str">
        <f aca="false">IF(C439="?","?",10*INT(C439/10)&amp;"-"&amp;(10*INT(C439/10)+9))</f>
        <v>50-59</v>
      </c>
      <c r="I439" s="134" t="str">
        <f aca="false">H439&amp;B439</f>
        <v>50-59Laki-Laki</v>
      </c>
      <c r="J439" s="398" t="str">
        <f aca="false">IF(F439="meninggal",1,"")</f>
        <v/>
      </c>
      <c r="K439" s="399" t="str">
        <f aca="false">IF(F439="sembuh",1,"")</f>
        <v/>
      </c>
      <c r="L439" s="398" t="n">
        <f aca="false">IF(F439="dalam perawatan",1,"")</f>
        <v>1</v>
      </c>
      <c r="M439" s="399" t="str">
        <f aca="false">IF(F439="?",1,"")</f>
        <v/>
      </c>
    </row>
    <row r="440" customFormat="false" ht="15.75" hidden="false" customHeight="false" outlineLevel="0" collapsed="false">
      <c r="A440" s="397" t="n">
        <v>438</v>
      </c>
      <c r="B440" s="134" t="s">
        <v>1134</v>
      </c>
      <c r="C440" s="44" t="n">
        <v>54</v>
      </c>
      <c r="D440" s="44" t="s">
        <v>1129</v>
      </c>
      <c r="E440" s="134" t="s">
        <v>1137</v>
      </c>
      <c r="F440" s="134" t="s">
        <v>1131</v>
      </c>
      <c r="G440" s="134"/>
      <c r="H440" s="134" t="str">
        <f aca="false">IF(C440="?","?",10*INT(C440/10)&amp;"-"&amp;(10*INT(C440/10)+9))</f>
        <v>50-59</v>
      </c>
      <c r="I440" s="134" t="str">
        <f aca="false">H440&amp;B440</f>
        <v>50-59Perempuan</v>
      </c>
      <c r="J440" s="398" t="str">
        <f aca="false">IF(F440="meninggal",1,"")</f>
        <v/>
      </c>
      <c r="K440" s="399" t="str">
        <f aca="false">IF(F440="sembuh",1,"")</f>
        <v/>
      </c>
      <c r="L440" s="398" t="n">
        <f aca="false">IF(F440="dalam perawatan",1,"")</f>
        <v>1</v>
      </c>
      <c r="M440" s="399" t="str">
        <f aca="false">IF(F440="?",1,"")</f>
        <v/>
      </c>
    </row>
    <row r="441" customFormat="false" ht="15.75" hidden="false" customHeight="false" outlineLevel="0" collapsed="false">
      <c r="A441" s="397" t="n">
        <v>439</v>
      </c>
      <c r="B441" s="134" t="s">
        <v>1145</v>
      </c>
      <c r="C441" s="44" t="n">
        <v>56</v>
      </c>
      <c r="D441" s="44" t="s">
        <v>1129</v>
      </c>
      <c r="E441" s="134" t="s">
        <v>1130</v>
      </c>
      <c r="F441" s="134" t="s">
        <v>1131</v>
      </c>
      <c r="G441" s="134"/>
      <c r="H441" s="134" t="str">
        <f aca="false">IF(C441="?","?",10*INT(C441/10)&amp;"-"&amp;(10*INT(C441/10)+9))</f>
        <v>50-59</v>
      </c>
      <c r="I441" s="134" t="str">
        <f aca="false">H441&amp;B441</f>
        <v>50-59Laki-Laki</v>
      </c>
      <c r="J441" s="398" t="str">
        <f aca="false">IF(F441="meninggal",1,"")</f>
        <v/>
      </c>
      <c r="K441" s="399" t="str">
        <f aca="false">IF(F441="sembuh",1,"")</f>
        <v/>
      </c>
      <c r="L441" s="398" t="n">
        <f aca="false">IF(F441="dalam perawatan",1,"")</f>
        <v>1</v>
      </c>
      <c r="M441" s="399" t="str">
        <f aca="false">IF(F441="?",1,"")</f>
        <v/>
      </c>
    </row>
    <row r="442" customFormat="false" ht="15.75" hidden="false" customHeight="false" outlineLevel="0" collapsed="false">
      <c r="A442" s="397" t="n">
        <v>440</v>
      </c>
      <c r="B442" s="134" t="s">
        <v>1145</v>
      </c>
      <c r="C442" s="44" t="n">
        <v>34</v>
      </c>
      <c r="D442" s="44" t="s">
        <v>1129</v>
      </c>
      <c r="E442" s="134" t="s">
        <v>1137</v>
      </c>
      <c r="F442" s="134" t="s">
        <v>1131</v>
      </c>
      <c r="G442" s="134"/>
      <c r="H442" s="134" t="str">
        <f aca="false">IF(C442="?","?",10*INT(C442/10)&amp;"-"&amp;(10*INT(C442/10)+9))</f>
        <v>30-39</v>
      </c>
      <c r="I442" s="134" t="str">
        <f aca="false">H442&amp;B442</f>
        <v>30-39Laki-Laki</v>
      </c>
      <c r="J442" s="398" t="str">
        <f aca="false">IF(F442="meninggal",1,"")</f>
        <v/>
      </c>
      <c r="K442" s="399" t="str">
        <f aca="false">IF(F442="sembuh",1,"")</f>
        <v/>
      </c>
      <c r="L442" s="398" t="n">
        <f aca="false">IF(F442="dalam perawatan",1,"")</f>
        <v>1</v>
      </c>
      <c r="M442" s="399" t="str">
        <f aca="false">IF(F442="?",1,"")</f>
        <v/>
      </c>
    </row>
    <row r="443" customFormat="false" ht="15.75" hidden="false" customHeight="false" outlineLevel="0" collapsed="false">
      <c r="A443" s="397" t="n">
        <v>441</v>
      </c>
      <c r="B443" s="134" t="s">
        <v>1134</v>
      </c>
      <c r="C443" s="44" t="n">
        <v>48</v>
      </c>
      <c r="D443" s="44" t="s">
        <v>1129</v>
      </c>
      <c r="E443" s="134" t="s">
        <v>1137</v>
      </c>
      <c r="F443" s="134" t="s">
        <v>1131</v>
      </c>
      <c r="G443" s="134"/>
      <c r="H443" s="134" t="str">
        <f aca="false">IF(C443="?","?",10*INT(C443/10)&amp;"-"&amp;(10*INT(C443/10)+9))</f>
        <v>40-49</v>
      </c>
      <c r="I443" s="134" t="str">
        <f aca="false">H443&amp;B443</f>
        <v>40-49Perempuan</v>
      </c>
      <c r="J443" s="398" t="str">
        <f aca="false">IF(F443="meninggal",1,"")</f>
        <v/>
      </c>
      <c r="K443" s="399" t="str">
        <f aca="false">IF(F443="sembuh",1,"")</f>
        <v/>
      </c>
      <c r="L443" s="398" t="n">
        <f aca="false">IF(F443="dalam perawatan",1,"")</f>
        <v>1</v>
      </c>
      <c r="M443" s="399" t="str">
        <f aca="false">IF(F443="?",1,"")</f>
        <v/>
      </c>
    </row>
    <row r="444" customFormat="false" ht="15.75" hidden="false" customHeight="false" outlineLevel="0" collapsed="false">
      <c r="A444" s="397" t="n">
        <v>442</v>
      </c>
      <c r="B444" s="134" t="s">
        <v>1145</v>
      </c>
      <c r="C444" s="44" t="n">
        <v>65</v>
      </c>
      <c r="D444" s="44" t="s">
        <v>1129</v>
      </c>
      <c r="E444" s="134" t="s">
        <v>1130</v>
      </c>
      <c r="F444" s="134" t="s">
        <v>1131</v>
      </c>
      <c r="G444" s="134"/>
      <c r="H444" s="134" t="str">
        <f aca="false">IF(C444="?","?",10*INT(C444/10)&amp;"-"&amp;(10*INT(C444/10)+9))</f>
        <v>60-69</v>
      </c>
      <c r="I444" s="134" t="str">
        <f aca="false">H444&amp;B444</f>
        <v>60-69Laki-Laki</v>
      </c>
      <c r="J444" s="398" t="str">
        <f aca="false">IF(F444="meninggal",1,"")</f>
        <v/>
      </c>
      <c r="K444" s="399" t="str">
        <f aca="false">IF(F444="sembuh",1,"")</f>
        <v/>
      </c>
      <c r="L444" s="398" t="n">
        <f aca="false">IF(F444="dalam perawatan",1,"")</f>
        <v>1</v>
      </c>
      <c r="M444" s="399" t="str">
        <f aca="false">IF(F444="?",1,"")</f>
        <v/>
      </c>
    </row>
    <row r="445" customFormat="false" ht="15.75" hidden="false" customHeight="false" outlineLevel="0" collapsed="false">
      <c r="A445" s="397" t="n">
        <v>443</v>
      </c>
      <c r="B445" s="134" t="s">
        <v>1145</v>
      </c>
      <c r="C445" s="44" t="n">
        <v>32</v>
      </c>
      <c r="D445" s="44" t="s">
        <v>1129</v>
      </c>
      <c r="E445" s="134" t="s">
        <v>1138</v>
      </c>
      <c r="F445" s="134" t="s">
        <v>1131</v>
      </c>
      <c r="G445" s="134"/>
      <c r="H445" s="134" t="str">
        <f aca="false">IF(C445="?","?",10*INT(C445/10)&amp;"-"&amp;(10*INT(C445/10)+9))</f>
        <v>30-39</v>
      </c>
      <c r="I445" s="134" t="str">
        <f aca="false">H445&amp;B445</f>
        <v>30-39Laki-Laki</v>
      </c>
      <c r="J445" s="398" t="str">
        <f aca="false">IF(F445="meninggal",1,"")</f>
        <v/>
      </c>
      <c r="K445" s="399" t="str">
        <f aca="false">IF(F445="sembuh",1,"")</f>
        <v/>
      </c>
      <c r="L445" s="398" t="n">
        <f aca="false">IF(F445="dalam perawatan",1,"")</f>
        <v>1</v>
      </c>
      <c r="M445" s="399" t="str">
        <f aca="false">IF(F445="?",1,"")</f>
        <v/>
      </c>
    </row>
    <row r="446" customFormat="false" ht="15.75" hidden="false" customHeight="false" outlineLevel="0" collapsed="false">
      <c r="A446" s="397" t="n">
        <v>444</v>
      </c>
      <c r="B446" s="134" t="s">
        <v>1145</v>
      </c>
      <c r="C446" s="44" t="n">
        <v>53</v>
      </c>
      <c r="D446" s="44" t="s">
        <v>1129</v>
      </c>
      <c r="E446" s="134" t="s">
        <v>1138</v>
      </c>
      <c r="F446" s="134" t="s">
        <v>1131</v>
      </c>
      <c r="G446" s="134"/>
      <c r="H446" s="134" t="str">
        <f aca="false">IF(C446="?","?",10*INT(C446/10)&amp;"-"&amp;(10*INT(C446/10)+9))</f>
        <v>50-59</v>
      </c>
      <c r="I446" s="134" t="str">
        <f aca="false">H446&amp;B446</f>
        <v>50-59Laki-Laki</v>
      </c>
      <c r="J446" s="398" t="str">
        <f aca="false">IF(F446="meninggal",1,"")</f>
        <v/>
      </c>
      <c r="K446" s="399" t="str">
        <f aca="false">IF(F446="sembuh",1,"")</f>
        <v/>
      </c>
      <c r="L446" s="398" t="n">
        <f aca="false">IF(F446="dalam perawatan",1,"")</f>
        <v>1</v>
      </c>
      <c r="M446" s="399" t="str">
        <f aca="false">IF(F446="?",1,"")</f>
        <v/>
      </c>
    </row>
    <row r="447" customFormat="false" ht="15.75" hidden="false" customHeight="false" outlineLevel="0" collapsed="false">
      <c r="A447" s="397" t="n">
        <v>445</v>
      </c>
      <c r="B447" s="134" t="s">
        <v>1134</v>
      </c>
      <c r="C447" s="44" t="n">
        <v>53</v>
      </c>
      <c r="D447" s="44" t="s">
        <v>1129</v>
      </c>
      <c r="E447" s="134" t="s">
        <v>1138</v>
      </c>
      <c r="F447" s="134" t="s">
        <v>1131</v>
      </c>
      <c r="G447" s="134"/>
      <c r="H447" s="134" t="str">
        <f aca="false">IF(C447="?","?",10*INT(C447/10)&amp;"-"&amp;(10*INT(C447/10)+9))</f>
        <v>50-59</v>
      </c>
      <c r="I447" s="134" t="str">
        <f aca="false">H447&amp;B447</f>
        <v>50-59Perempuan</v>
      </c>
      <c r="J447" s="398" t="str">
        <f aca="false">IF(F447="meninggal",1,"")</f>
        <v/>
      </c>
      <c r="K447" s="399" t="str">
        <f aca="false">IF(F447="sembuh",1,"")</f>
        <v/>
      </c>
      <c r="L447" s="398" t="n">
        <f aca="false">IF(F447="dalam perawatan",1,"")</f>
        <v>1</v>
      </c>
      <c r="M447" s="399" t="str">
        <f aca="false">IF(F447="?",1,"")</f>
        <v/>
      </c>
    </row>
    <row r="448" customFormat="false" ht="15.75" hidden="false" customHeight="false" outlineLevel="0" collapsed="false">
      <c r="A448" s="397" t="n">
        <v>446</v>
      </c>
      <c r="B448" s="134" t="s">
        <v>1145</v>
      </c>
      <c r="C448" s="44" t="n">
        <v>39</v>
      </c>
      <c r="D448" s="44" t="s">
        <v>1129</v>
      </c>
      <c r="E448" s="134" t="s">
        <v>1138</v>
      </c>
      <c r="F448" s="134" t="s">
        <v>1131</v>
      </c>
      <c r="G448" s="134"/>
      <c r="H448" s="134" t="str">
        <f aca="false">IF(C448="?","?",10*INT(C448/10)&amp;"-"&amp;(10*INT(C448/10)+9))</f>
        <v>30-39</v>
      </c>
      <c r="I448" s="134" t="str">
        <f aca="false">H448&amp;B448</f>
        <v>30-39Laki-Laki</v>
      </c>
      <c r="J448" s="398" t="str">
        <f aca="false">IF(F448="meninggal",1,"")</f>
        <v/>
      </c>
      <c r="K448" s="399" t="str">
        <f aca="false">IF(F448="sembuh",1,"")</f>
        <v/>
      </c>
      <c r="L448" s="398" t="n">
        <f aca="false">IF(F448="dalam perawatan",1,"")</f>
        <v>1</v>
      </c>
      <c r="M448" s="399" t="str">
        <f aca="false">IF(F448="?",1,"")</f>
        <v/>
      </c>
    </row>
    <row r="449" customFormat="false" ht="15.75" hidden="false" customHeight="false" outlineLevel="0" collapsed="false">
      <c r="A449" s="397" t="n">
        <v>447</v>
      </c>
      <c r="B449" s="134" t="s">
        <v>1145</v>
      </c>
      <c r="C449" s="44" t="n">
        <v>59</v>
      </c>
      <c r="D449" s="44" t="s">
        <v>1129</v>
      </c>
      <c r="E449" s="134" t="s">
        <v>1138</v>
      </c>
      <c r="F449" s="134" t="s">
        <v>1131</v>
      </c>
      <c r="G449" s="134"/>
      <c r="H449" s="134" t="str">
        <f aca="false">IF(C449="?","?",10*INT(C449/10)&amp;"-"&amp;(10*INT(C449/10)+9))</f>
        <v>50-59</v>
      </c>
      <c r="I449" s="134" t="str">
        <f aca="false">H449&amp;B449</f>
        <v>50-59Laki-Laki</v>
      </c>
      <c r="J449" s="398" t="str">
        <f aca="false">IF(F449="meninggal",1,"")</f>
        <v/>
      </c>
      <c r="K449" s="399" t="str">
        <f aca="false">IF(F449="sembuh",1,"")</f>
        <v/>
      </c>
      <c r="L449" s="398" t="n">
        <f aca="false">IF(F449="dalam perawatan",1,"")</f>
        <v>1</v>
      </c>
      <c r="M449" s="399" t="str">
        <f aca="false">IF(F449="?",1,"")</f>
        <v/>
      </c>
    </row>
    <row r="450" customFormat="false" ht="15.75" hidden="false" customHeight="false" outlineLevel="0" collapsed="false">
      <c r="A450" s="397" t="n">
        <v>448</v>
      </c>
      <c r="B450" s="134" t="s">
        <v>1145</v>
      </c>
      <c r="C450" s="44" t="n">
        <v>47</v>
      </c>
      <c r="D450" s="44" t="s">
        <v>1129</v>
      </c>
      <c r="E450" s="134" t="s">
        <v>1138</v>
      </c>
      <c r="F450" s="134" t="s">
        <v>1131</v>
      </c>
      <c r="G450" s="134"/>
      <c r="H450" s="134" t="str">
        <f aca="false">IF(C450="?","?",10*INT(C450/10)&amp;"-"&amp;(10*INT(C450/10)+9))</f>
        <v>40-49</v>
      </c>
      <c r="I450" s="134" t="str">
        <f aca="false">H450&amp;B450</f>
        <v>40-49Laki-Laki</v>
      </c>
      <c r="J450" s="398" t="str">
        <f aca="false">IF(F450="meninggal",1,"")</f>
        <v/>
      </c>
      <c r="K450" s="399" t="str">
        <f aca="false">IF(F450="sembuh",1,"")</f>
        <v/>
      </c>
      <c r="L450" s="398" t="n">
        <f aca="false">IF(F450="dalam perawatan",1,"")</f>
        <v>1</v>
      </c>
      <c r="M450" s="399" t="str">
        <f aca="false">IF(F450="?",1,"")</f>
        <v/>
      </c>
    </row>
    <row r="451" customFormat="false" ht="15.75" hidden="false" customHeight="false" outlineLevel="0" collapsed="false">
      <c r="A451" s="397" t="n">
        <v>449</v>
      </c>
      <c r="B451" s="134" t="s">
        <v>1134</v>
      </c>
      <c r="C451" s="44" t="n">
        <v>30</v>
      </c>
      <c r="D451" s="44" t="s">
        <v>1129</v>
      </c>
      <c r="E451" s="134" t="s">
        <v>1142</v>
      </c>
      <c r="F451" s="134" t="s">
        <v>1131</v>
      </c>
      <c r="G451" s="134"/>
      <c r="H451" s="134" t="str">
        <f aca="false">IF(C451="?","?",10*INT(C451/10)&amp;"-"&amp;(10*INT(C451/10)+9))</f>
        <v>30-39</v>
      </c>
      <c r="I451" s="134" t="str">
        <f aca="false">H451&amp;B451</f>
        <v>30-39Perempuan</v>
      </c>
      <c r="J451" s="398" t="str">
        <f aca="false">IF(F451="meninggal",1,"")</f>
        <v/>
      </c>
      <c r="K451" s="399" t="str">
        <f aca="false">IF(F451="sembuh",1,"")</f>
        <v/>
      </c>
      <c r="L451" s="398" t="n">
        <f aca="false">IF(F451="dalam perawatan",1,"")</f>
        <v>1</v>
      </c>
      <c r="M451" s="399" t="str">
        <f aca="false">IF(F451="?",1,"")</f>
        <v/>
      </c>
    </row>
    <row r="452" customFormat="false" ht="15.75" hidden="false" customHeight="false" outlineLevel="0" collapsed="false">
      <c r="A452" s="397" t="n">
        <v>450</v>
      </c>
      <c r="B452" s="134" t="s">
        <v>1145</v>
      </c>
      <c r="C452" s="44" t="n">
        <v>74</v>
      </c>
      <c r="D452" s="44" t="s">
        <v>1129</v>
      </c>
      <c r="E452" s="134" t="s">
        <v>1196</v>
      </c>
      <c r="F452" s="134" t="s">
        <v>1131</v>
      </c>
      <c r="G452" s="134"/>
      <c r="H452" s="134" t="str">
        <f aca="false">IF(C452="?","?",10*INT(C452/10)&amp;"-"&amp;(10*INT(C452/10)+9))</f>
        <v>70-79</v>
      </c>
      <c r="I452" s="134" t="str">
        <f aca="false">H452&amp;B452</f>
        <v>70-79Laki-Laki</v>
      </c>
      <c r="J452" s="398" t="str">
        <f aca="false">IF(F452="meninggal",1,"")</f>
        <v/>
      </c>
      <c r="K452" s="399" t="str">
        <f aca="false">IF(F452="sembuh",1,"")</f>
        <v/>
      </c>
      <c r="L452" s="398" t="n">
        <f aca="false">IF(F452="dalam perawatan",1,"")</f>
        <v>1</v>
      </c>
      <c r="M452" s="399" t="str">
        <f aca="false">IF(F452="?",1,"")</f>
        <v/>
      </c>
    </row>
    <row r="453" customFormat="false" ht="15.75" hidden="false" customHeight="false" outlineLevel="0" collapsed="false">
      <c r="A453" s="134" t="n">
        <v>451</v>
      </c>
      <c r="C453" s="44"/>
      <c r="D453" s="44"/>
      <c r="J453" s="398" t="str">
        <f aca="false">IF(F453="meninggal",1,"")</f>
        <v/>
      </c>
      <c r="K453" s="399" t="str">
        <f aca="false">IF(F453="sembuh",1,"")</f>
        <v/>
      </c>
      <c r="L453" s="398" t="str">
        <f aca="false">IF(F453="dalam perawatan",1,"")</f>
        <v/>
      </c>
      <c r="M453" s="399" t="str">
        <f aca="false">IF(F453="?",1,"")</f>
        <v/>
      </c>
    </row>
    <row r="454" customFormat="false" ht="15.75" hidden="false" customHeight="false" outlineLevel="0" collapsed="false">
      <c r="A454" s="134" t="n">
        <v>452</v>
      </c>
      <c r="C454" s="44"/>
      <c r="D454" s="44"/>
    </row>
    <row r="455" customFormat="false" ht="15.75" hidden="false" customHeight="false" outlineLevel="0" collapsed="false">
      <c r="A455" s="134" t="n">
        <v>453</v>
      </c>
      <c r="C455" s="44"/>
      <c r="D455" s="44"/>
    </row>
    <row r="456" customFormat="false" ht="15.75" hidden="false" customHeight="false" outlineLevel="0" collapsed="false">
      <c r="A456" s="134" t="n">
        <v>454</v>
      </c>
      <c r="C456" s="44"/>
      <c r="D456" s="44"/>
    </row>
    <row r="457" customFormat="false" ht="15.75" hidden="false" customHeight="false" outlineLevel="0" collapsed="false">
      <c r="A457" s="134" t="n">
        <v>455</v>
      </c>
      <c r="C457" s="44"/>
      <c r="D457" s="44"/>
    </row>
    <row r="458" customFormat="false" ht="15.75" hidden="false" customHeight="false" outlineLevel="0" collapsed="false">
      <c r="A458" s="134" t="n">
        <v>456</v>
      </c>
      <c r="C458" s="44"/>
      <c r="D458" s="44"/>
    </row>
    <row r="459" customFormat="false" ht="15.75" hidden="false" customHeight="false" outlineLevel="0" collapsed="false">
      <c r="A459" s="134" t="n">
        <v>457</v>
      </c>
      <c r="C459" s="44"/>
      <c r="D459" s="44"/>
    </row>
    <row r="460" customFormat="false" ht="15.75" hidden="false" customHeight="false" outlineLevel="0" collapsed="false">
      <c r="A460" s="134" t="n">
        <v>458</v>
      </c>
      <c r="C460" s="44"/>
      <c r="D460" s="44"/>
    </row>
    <row r="461" customFormat="false" ht="15.75" hidden="false" customHeight="false" outlineLevel="0" collapsed="false">
      <c r="A461" s="134" t="n">
        <v>459</v>
      </c>
      <c r="C461" s="44"/>
      <c r="D461" s="44"/>
    </row>
    <row r="462" customFormat="false" ht="15.75" hidden="false" customHeight="false" outlineLevel="0" collapsed="false">
      <c r="A462" s="134" t="n">
        <v>460</v>
      </c>
      <c r="C462" s="44"/>
      <c r="D462" s="44"/>
    </row>
    <row r="463" customFormat="false" ht="15.75" hidden="false" customHeight="false" outlineLevel="0" collapsed="false">
      <c r="A463" s="134" t="n">
        <v>461</v>
      </c>
      <c r="C463" s="44"/>
      <c r="D463" s="44"/>
    </row>
    <row r="464" customFormat="false" ht="15.75" hidden="false" customHeight="false" outlineLevel="0" collapsed="false">
      <c r="A464" s="134" t="n">
        <v>462</v>
      </c>
      <c r="C464" s="44"/>
      <c r="D464" s="44"/>
    </row>
    <row r="465" customFormat="false" ht="15.75" hidden="false" customHeight="false" outlineLevel="0" collapsed="false">
      <c r="A465" s="134" t="n">
        <v>463</v>
      </c>
      <c r="C465" s="44"/>
      <c r="D465" s="44"/>
    </row>
    <row r="466" customFormat="false" ht="15.75" hidden="false" customHeight="false" outlineLevel="0" collapsed="false">
      <c r="A466" s="134" t="n">
        <v>464</v>
      </c>
      <c r="C466" s="44"/>
      <c r="D466" s="44"/>
    </row>
    <row r="467" customFormat="false" ht="15.75" hidden="false" customHeight="false" outlineLevel="0" collapsed="false">
      <c r="A467" s="134" t="n">
        <v>465</v>
      </c>
      <c r="C467" s="44"/>
      <c r="D467" s="44"/>
    </row>
    <row r="468" customFormat="false" ht="15.75" hidden="false" customHeight="false" outlineLevel="0" collapsed="false">
      <c r="A468" s="134" t="n">
        <v>466</v>
      </c>
      <c r="C468" s="44"/>
      <c r="D468" s="44"/>
    </row>
    <row r="469" customFormat="false" ht="15.75" hidden="false" customHeight="false" outlineLevel="0" collapsed="false">
      <c r="A469" s="134" t="n">
        <v>467</v>
      </c>
      <c r="C469" s="44"/>
      <c r="D469" s="44"/>
    </row>
    <row r="470" customFormat="false" ht="15.75" hidden="false" customHeight="false" outlineLevel="0" collapsed="false">
      <c r="A470" s="134" t="n">
        <v>468</v>
      </c>
      <c r="C470" s="44"/>
      <c r="D470" s="44"/>
    </row>
    <row r="471" customFormat="false" ht="15.75" hidden="false" customHeight="false" outlineLevel="0" collapsed="false">
      <c r="A471" s="134" t="n">
        <v>469</v>
      </c>
      <c r="C471" s="44"/>
      <c r="D471" s="44"/>
    </row>
    <row r="472" customFormat="false" ht="15.75" hidden="false" customHeight="false" outlineLevel="0" collapsed="false">
      <c r="A472" s="134" t="n">
        <v>470</v>
      </c>
      <c r="C472" s="44"/>
      <c r="D472" s="44"/>
    </row>
    <row r="473" customFormat="false" ht="15.75" hidden="false" customHeight="false" outlineLevel="0" collapsed="false">
      <c r="A473" s="134" t="n">
        <v>471</v>
      </c>
      <c r="C473" s="44"/>
      <c r="D473" s="44"/>
    </row>
    <row r="474" customFormat="false" ht="15.75" hidden="false" customHeight="false" outlineLevel="0" collapsed="false">
      <c r="A474" s="134" t="n">
        <v>472</v>
      </c>
      <c r="C474" s="44"/>
      <c r="D474" s="44"/>
    </row>
    <row r="475" customFormat="false" ht="15.75" hidden="false" customHeight="false" outlineLevel="0" collapsed="false">
      <c r="A475" s="134" t="n">
        <v>473</v>
      </c>
      <c r="C475" s="44"/>
      <c r="D475" s="44"/>
    </row>
    <row r="476" customFormat="false" ht="15.75" hidden="false" customHeight="false" outlineLevel="0" collapsed="false">
      <c r="A476" s="134" t="n">
        <v>474</v>
      </c>
      <c r="C476" s="44"/>
      <c r="D476" s="44"/>
    </row>
    <row r="477" customFormat="false" ht="15.75" hidden="false" customHeight="false" outlineLevel="0" collapsed="false">
      <c r="A477" s="134" t="n">
        <v>475</v>
      </c>
      <c r="C477" s="44"/>
      <c r="D477" s="44"/>
    </row>
    <row r="478" customFormat="false" ht="15.75" hidden="false" customHeight="false" outlineLevel="0" collapsed="false">
      <c r="A478" s="134" t="n">
        <v>476</v>
      </c>
      <c r="C478" s="44"/>
      <c r="D478" s="44"/>
    </row>
    <row r="479" customFormat="false" ht="15.75" hidden="false" customHeight="false" outlineLevel="0" collapsed="false">
      <c r="A479" s="134" t="n">
        <v>477</v>
      </c>
      <c r="C479" s="44"/>
      <c r="D479" s="44"/>
    </row>
    <row r="480" customFormat="false" ht="15.75" hidden="false" customHeight="false" outlineLevel="0" collapsed="false">
      <c r="A480" s="134" t="n">
        <v>478</v>
      </c>
      <c r="C480" s="44"/>
      <c r="D480" s="44"/>
    </row>
    <row r="481" customFormat="false" ht="15.75" hidden="false" customHeight="false" outlineLevel="0" collapsed="false">
      <c r="A481" s="134" t="n">
        <v>479</v>
      </c>
      <c r="C481" s="44"/>
      <c r="D481" s="44"/>
    </row>
    <row r="482" customFormat="false" ht="15.75" hidden="false" customHeight="false" outlineLevel="0" collapsed="false">
      <c r="A482" s="134" t="n">
        <v>480</v>
      </c>
      <c r="C482" s="44"/>
      <c r="D482" s="44"/>
    </row>
    <row r="483" customFormat="false" ht="15.75" hidden="false" customHeight="false" outlineLevel="0" collapsed="false">
      <c r="A483" s="134" t="n">
        <v>481</v>
      </c>
      <c r="C483" s="44"/>
      <c r="D483" s="44"/>
    </row>
    <row r="484" customFormat="false" ht="15.75" hidden="false" customHeight="false" outlineLevel="0" collapsed="false">
      <c r="A484" s="134" t="n">
        <v>482</v>
      </c>
      <c r="C484" s="44"/>
      <c r="D484" s="44"/>
    </row>
    <row r="485" customFormat="false" ht="15.75" hidden="false" customHeight="false" outlineLevel="0" collapsed="false">
      <c r="A485" s="134" t="n">
        <v>483</v>
      </c>
      <c r="C485" s="44"/>
      <c r="D485" s="44"/>
    </row>
    <row r="486" customFormat="false" ht="15.75" hidden="false" customHeight="false" outlineLevel="0" collapsed="false">
      <c r="A486" s="134" t="n">
        <v>484</v>
      </c>
      <c r="C486" s="44"/>
      <c r="D486" s="44"/>
    </row>
    <row r="487" customFormat="false" ht="15.75" hidden="false" customHeight="false" outlineLevel="0" collapsed="false">
      <c r="A487" s="134" t="n">
        <v>485</v>
      </c>
      <c r="C487" s="44"/>
      <c r="D487" s="44"/>
    </row>
    <row r="488" customFormat="false" ht="15.75" hidden="false" customHeight="false" outlineLevel="0" collapsed="false">
      <c r="A488" s="134" t="n">
        <v>486</v>
      </c>
      <c r="C488" s="44"/>
      <c r="D488" s="44"/>
    </row>
    <row r="489" customFormat="false" ht="15.75" hidden="false" customHeight="false" outlineLevel="0" collapsed="false">
      <c r="A489" s="134" t="n">
        <v>487</v>
      </c>
      <c r="C489" s="44"/>
      <c r="D489" s="44"/>
    </row>
    <row r="490" customFormat="false" ht="15.75" hidden="false" customHeight="false" outlineLevel="0" collapsed="false">
      <c r="A490" s="134" t="n">
        <v>488</v>
      </c>
      <c r="C490" s="44"/>
      <c r="D490" s="44"/>
    </row>
    <row r="491" customFormat="false" ht="15.75" hidden="false" customHeight="false" outlineLevel="0" collapsed="false">
      <c r="A491" s="134" t="n">
        <v>489</v>
      </c>
      <c r="C491" s="44"/>
      <c r="D491" s="44"/>
    </row>
    <row r="492" customFormat="false" ht="15.75" hidden="false" customHeight="false" outlineLevel="0" collapsed="false">
      <c r="A492" s="134" t="n">
        <v>490</v>
      </c>
      <c r="C492" s="44"/>
      <c r="D492" s="44"/>
    </row>
    <row r="493" customFormat="false" ht="15.75" hidden="false" customHeight="false" outlineLevel="0" collapsed="false">
      <c r="A493" s="134" t="n">
        <v>491</v>
      </c>
      <c r="C493" s="44"/>
      <c r="D493" s="44"/>
    </row>
    <row r="494" customFormat="false" ht="15.75" hidden="false" customHeight="false" outlineLevel="0" collapsed="false">
      <c r="A494" s="134" t="n">
        <v>492</v>
      </c>
      <c r="C494" s="44"/>
      <c r="D494" s="44"/>
    </row>
    <row r="495" customFormat="false" ht="15.75" hidden="false" customHeight="false" outlineLevel="0" collapsed="false">
      <c r="A495" s="134" t="n">
        <v>493</v>
      </c>
      <c r="C495" s="44"/>
      <c r="D495" s="44"/>
    </row>
    <row r="496" customFormat="false" ht="15.75" hidden="false" customHeight="false" outlineLevel="0" collapsed="false">
      <c r="A496" s="134" t="n">
        <v>494</v>
      </c>
      <c r="C496" s="44"/>
      <c r="D496" s="44"/>
    </row>
    <row r="497" customFormat="false" ht="15.75" hidden="false" customHeight="false" outlineLevel="0" collapsed="false">
      <c r="A497" s="134" t="n">
        <v>495</v>
      </c>
      <c r="C497" s="44"/>
      <c r="D497" s="44"/>
    </row>
    <row r="498" customFormat="false" ht="15.75" hidden="false" customHeight="false" outlineLevel="0" collapsed="false">
      <c r="A498" s="134" t="n">
        <v>496</v>
      </c>
      <c r="C498" s="44"/>
      <c r="D498" s="44"/>
    </row>
    <row r="499" customFormat="false" ht="15.75" hidden="false" customHeight="false" outlineLevel="0" collapsed="false">
      <c r="A499" s="134" t="n">
        <v>497</v>
      </c>
      <c r="C499" s="44"/>
      <c r="D499" s="44"/>
    </row>
    <row r="500" customFormat="false" ht="15.75" hidden="false" customHeight="false" outlineLevel="0" collapsed="false">
      <c r="A500" s="134" t="n">
        <v>498</v>
      </c>
      <c r="C500" s="44"/>
      <c r="D500" s="44"/>
    </row>
    <row r="501" customFormat="false" ht="15.75" hidden="false" customHeight="false" outlineLevel="0" collapsed="false">
      <c r="A501" s="134" t="n">
        <v>499</v>
      </c>
      <c r="C501" s="44"/>
      <c r="D501" s="44"/>
    </row>
    <row r="502" customFormat="false" ht="15.75" hidden="false" customHeight="false" outlineLevel="0" collapsed="false">
      <c r="A502" s="134" t="n">
        <v>500</v>
      </c>
      <c r="C502" s="44"/>
      <c r="D502" s="44"/>
    </row>
    <row r="503" customFormat="false" ht="15.75" hidden="false" customHeight="false" outlineLevel="0" collapsed="false">
      <c r="A503" s="134" t="n">
        <v>501</v>
      </c>
      <c r="C503" s="44"/>
      <c r="D503" s="44"/>
    </row>
    <row r="504" customFormat="false" ht="15.75" hidden="false" customHeight="false" outlineLevel="0" collapsed="false">
      <c r="A504" s="134" t="n">
        <v>502</v>
      </c>
      <c r="C504" s="44"/>
      <c r="D504" s="44"/>
    </row>
    <row r="505" customFormat="false" ht="15.75" hidden="false" customHeight="false" outlineLevel="0" collapsed="false">
      <c r="A505" s="134" t="n">
        <v>503</v>
      </c>
      <c r="C505" s="44"/>
      <c r="D505" s="44"/>
    </row>
    <row r="506" customFormat="false" ht="15.75" hidden="false" customHeight="false" outlineLevel="0" collapsed="false">
      <c r="A506" s="134" t="n">
        <v>504</v>
      </c>
      <c r="C506" s="44"/>
      <c r="D506" s="44"/>
    </row>
    <row r="507" customFormat="false" ht="15.75" hidden="false" customHeight="false" outlineLevel="0" collapsed="false">
      <c r="A507" s="134" t="n">
        <v>505</v>
      </c>
      <c r="C507" s="44"/>
      <c r="D507" s="44"/>
    </row>
    <row r="508" customFormat="false" ht="15.75" hidden="false" customHeight="false" outlineLevel="0" collapsed="false">
      <c r="A508" s="134" t="n">
        <v>506</v>
      </c>
      <c r="C508" s="44"/>
      <c r="D508" s="44"/>
    </row>
    <row r="509" customFormat="false" ht="15.75" hidden="false" customHeight="false" outlineLevel="0" collapsed="false">
      <c r="A509" s="134" t="n">
        <v>507</v>
      </c>
      <c r="C509" s="44"/>
      <c r="D509" s="44"/>
    </row>
    <row r="510" customFormat="false" ht="15.75" hidden="false" customHeight="false" outlineLevel="0" collapsed="false">
      <c r="A510" s="134" t="n">
        <v>508</v>
      </c>
      <c r="C510" s="44"/>
      <c r="D510" s="44"/>
    </row>
    <row r="511" customFormat="false" ht="15.75" hidden="false" customHeight="false" outlineLevel="0" collapsed="false">
      <c r="A511" s="134" t="n">
        <v>509</v>
      </c>
      <c r="C511" s="44"/>
      <c r="D511" s="44"/>
    </row>
    <row r="512" customFormat="false" ht="15.75" hidden="false" customHeight="false" outlineLevel="0" collapsed="false">
      <c r="A512" s="134" t="n">
        <v>510</v>
      </c>
      <c r="C512" s="44"/>
      <c r="D512" s="44"/>
    </row>
    <row r="513" customFormat="false" ht="15.75" hidden="false" customHeight="false" outlineLevel="0" collapsed="false">
      <c r="A513" s="134" t="n">
        <v>511</v>
      </c>
      <c r="C513" s="44"/>
      <c r="D513" s="44"/>
    </row>
    <row r="514" customFormat="false" ht="15.75" hidden="false" customHeight="false" outlineLevel="0" collapsed="false">
      <c r="A514" s="134" t="n">
        <v>512</v>
      </c>
      <c r="C514" s="44"/>
      <c r="D514" s="44"/>
    </row>
    <row r="515" customFormat="false" ht="15.75" hidden="false" customHeight="false" outlineLevel="0" collapsed="false">
      <c r="A515" s="134" t="n">
        <v>513</v>
      </c>
      <c r="C515" s="44"/>
      <c r="D515" s="44"/>
    </row>
    <row r="516" customFormat="false" ht="15.75" hidden="false" customHeight="false" outlineLevel="0" collapsed="false">
      <c r="A516" s="134" t="n">
        <v>514</v>
      </c>
      <c r="C516" s="44"/>
      <c r="D516" s="44"/>
    </row>
    <row r="517" customFormat="false" ht="15.75" hidden="false" customHeight="false" outlineLevel="0" collapsed="false">
      <c r="C517" s="44"/>
      <c r="D517" s="44"/>
    </row>
    <row r="518" customFormat="false" ht="15.75" hidden="false" customHeight="false" outlineLevel="0" collapsed="false">
      <c r="C518" s="44"/>
      <c r="D518" s="44"/>
    </row>
    <row r="519" customFormat="false" ht="15.75" hidden="false" customHeight="false" outlineLevel="0" collapsed="false">
      <c r="C519" s="44"/>
      <c r="D519" s="44"/>
    </row>
    <row r="520" customFormat="false" ht="15.75" hidden="false" customHeight="false" outlineLevel="0" collapsed="false">
      <c r="C520" s="44"/>
      <c r="D520" s="44"/>
    </row>
    <row r="521" customFormat="false" ht="15.75" hidden="false" customHeight="false" outlineLevel="0" collapsed="false">
      <c r="C521" s="44"/>
      <c r="D521" s="44"/>
    </row>
    <row r="522" customFormat="false" ht="15.75" hidden="false" customHeight="false" outlineLevel="0" collapsed="false">
      <c r="C522" s="44"/>
      <c r="D522" s="44"/>
    </row>
    <row r="523" customFormat="false" ht="15.75" hidden="false" customHeight="false" outlineLevel="0" collapsed="false">
      <c r="C523" s="44"/>
      <c r="D523" s="44"/>
    </row>
    <row r="524" customFormat="false" ht="15.75" hidden="false" customHeight="false" outlineLevel="0" collapsed="false">
      <c r="C524" s="44"/>
      <c r="D524" s="44"/>
    </row>
    <row r="525" customFormat="false" ht="15.75" hidden="false" customHeight="false" outlineLevel="0" collapsed="false">
      <c r="C525" s="44"/>
      <c r="D525" s="44"/>
    </row>
    <row r="526" customFormat="false" ht="15.75" hidden="false" customHeight="false" outlineLevel="0" collapsed="false">
      <c r="C526" s="44"/>
      <c r="D526" s="44"/>
    </row>
    <row r="527" customFormat="false" ht="15.75" hidden="false" customHeight="false" outlineLevel="0" collapsed="false">
      <c r="C527" s="44"/>
      <c r="D527" s="44"/>
    </row>
    <row r="528" customFormat="false" ht="15.75" hidden="false" customHeight="false" outlineLevel="0" collapsed="false">
      <c r="C528" s="44"/>
      <c r="D528" s="44"/>
    </row>
    <row r="529" customFormat="false" ht="15.75" hidden="false" customHeight="false" outlineLevel="0" collapsed="false">
      <c r="C529" s="44"/>
      <c r="D529" s="44"/>
    </row>
    <row r="530" customFormat="false" ht="15.75" hidden="false" customHeight="false" outlineLevel="0" collapsed="false">
      <c r="C530" s="44"/>
      <c r="D530" s="44"/>
    </row>
    <row r="531" customFormat="false" ht="15.75" hidden="false" customHeight="false" outlineLevel="0" collapsed="false">
      <c r="C531" s="44"/>
      <c r="D531" s="44"/>
    </row>
    <row r="532" customFormat="false" ht="15.75" hidden="false" customHeight="false" outlineLevel="0" collapsed="false">
      <c r="C532" s="44"/>
      <c r="D532" s="44"/>
    </row>
    <row r="533" customFormat="false" ht="15.75" hidden="false" customHeight="false" outlineLevel="0" collapsed="false">
      <c r="C533" s="44"/>
      <c r="D533" s="44"/>
    </row>
    <row r="534" customFormat="false" ht="15.75" hidden="false" customHeight="false" outlineLevel="0" collapsed="false">
      <c r="C534" s="44"/>
      <c r="D534" s="44"/>
    </row>
    <row r="535" customFormat="false" ht="15.75" hidden="false" customHeight="false" outlineLevel="0" collapsed="false">
      <c r="C535" s="44"/>
      <c r="D535" s="44"/>
    </row>
    <row r="536" customFormat="false" ht="15.75" hidden="false" customHeight="false" outlineLevel="0" collapsed="false">
      <c r="C536" s="44"/>
      <c r="D536" s="44"/>
    </row>
    <row r="537" customFormat="false" ht="15.75" hidden="false" customHeight="false" outlineLevel="0" collapsed="false">
      <c r="C537" s="44"/>
      <c r="D537" s="44"/>
    </row>
    <row r="538" customFormat="false" ht="15.75" hidden="false" customHeight="false" outlineLevel="0" collapsed="false">
      <c r="C538" s="44"/>
      <c r="D538" s="44"/>
    </row>
    <row r="539" customFormat="false" ht="15.75" hidden="false" customHeight="false" outlineLevel="0" collapsed="false">
      <c r="C539" s="44"/>
      <c r="D539" s="44"/>
    </row>
    <row r="540" customFormat="false" ht="15.75" hidden="false" customHeight="false" outlineLevel="0" collapsed="false">
      <c r="C540" s="44"/>
      <c r="D540" s="44"/>
    </row>
    <row r="541" customFormat="false" ht="15.75" hidden="false" customHeight="false" outlineLevel="0" collapsed="false">
      <c r="C541" s="44"/>
      <c r="D541" s="44"/>
    </row>
    <row r="542" customFormat="false" ht="15.75" hidden="false" customHeight="false" outlineLevel="0" collapsed="false">
      <c r="C542" s="44"/>
      <c r="D542" s="44"/>
    </row>
    <row r="543" customFormat="false" ht="15.75" hidden="false" customHeight="false" outlineLevel="0" collapsed="false">
      <c r="C543" s="44"/>
      <c r="D543" s="44"/>
    </row>
    <row r="544" customFormat="false" ht="15.75" hidden="false" customHeight="false" outlineLevel="0" collapsed="false">
      <c r="C544" s="44"/>
      <c r="D544" s="44"/>
    </row>
    <row r="545" customFormat="false" ht="15.75" hidden="false" customHeight="false" outlineLevel="0" collapsed="false">
      <c r="C545" s="44"/>
      <c r="D545" s="44"/>
    </row>
    <row r="546" customFormat="false" ht="15.75" hidden="false" customHeight="false" outlineLevel="0" collapsed="false">
      <c r="C546" s="44"/>
      <c r="D546" s="44"/>
    </row>
    <row r="547" customFormat="false" ht="15.75" hidden="false" customHeight="false" outlineLevel="0" collapsed="false">
      <c r="C547" s="44"/>
      <c r="D547" s="44"/>
    </row>
    <row r="548" customFormat="false" ht="15.75" hidden="false" customHeight="false" outlineLevel="0" collapsed="false">
      <c r="C548" s="44"/>
      <c r="D548" s="44"/>
    </row>
    <row r="549" customFormat="false" ht="15.75" hidden="false" customHeight="false" outlineLevel="0" collapsed="false">
      <c r="C549" s="44"/>
      <c r="D549" s="44"/>
    </row>
    <row r="550" customFormat="false" ht="15.75" hidden="false" customHeight="false" outlineLevel="0" collapsed="false">
      <c r="C550" s="44"/>
      <c r="D550" s="44"/>
    </row>
    <row r="551" customFormat="false" ht="15.75" hidden="false" customHeight="false" outlineLevel="0" collapsed="false">
      <c r="C551" s="44"/>
      <c r="D551" s="44"/>
    </row>
    <row r="552" customFormat="false" ht="15.75" hidden="false" customHeight="false" outlineLevel="0" collapsed="false">
      <c r="C552" s="44"/>
      <c r="D552" s="44"/>
    </row>
    <row r="553" customFormat="false" ht="15.75" hidden="false" customHeight="false" outlineLevel="0" collapsed="false">
      <c r="C553" s="44"/>
      <c r="D553" s="44"/>
    </row>
    <row r="554" customFormat="false" ht="15.75" hidden="false" customHeight="false" outlineLevel="0" collapsed="false">
      <c r="C554" s="44"/>
      <c r="D554" s="44"/>
    </row>
    <row r="555" customFormat="false" ht="15.75" hidden="false" customHeight="false" outlineLevel="0" collapsed="false">
      <c r="C555" s="44"/>
      <c r="D555" s="44"/>
    </row>
    <row r="556" customFormat="false" ht="15.75" hidden="false" customHeight="false" outlineLevel="0" collapsed="false">
      <c r="C556" s="44"/>
      <c r="D556" s="44"/>
    </row>
    <row r="557" customFormat="false" ht="15.75" hidden="false" customHeight="false" outlineLevel="0" collapsed="false">
      <c r="C557" s="44"/>
      <c r="D557" s="44"/>
    </row>
    <row r="558" customFormat="false" ht="15.75" hidden="false" customHeight="false" outlineLevel="0" collapsed="false">
      <c r="C558" s="44"/>
      <c r="D558" s="44"/>
    </row>
    <row r="559" customFormat="false" ht="15.75" hidden="false" customHeight="false" outlineLevel="0" collapsed="false">
      <c r="C559" s="44"/>
      <c r="D559" s="44"/>
    </row>
    <row r="560" customFormat="false" ht="15.75" hidden="false" customHeight="false" outlineLevel="0" collapsed="false">
      <c r="C560" s="44"/>
      <c r="D560" s="44"/>
    </row>
    <row r="561" customFormat="false" ht="15.75" hidden="false" customHeight="false" outlineLevel="0" collapsed="false">
      <c r="C561" s="44"/>
      <c r="D561" s="44"/>
    </row>
    <row r="562" customFormat="false" ht="15.75" hidden="false" customHeight="false" outlineLevel="0" collapsed="false">
      <c r="C562" s="44"/>
      <c r="D562" s="44"/>
    </row>
    <row r="563" customFormat="false" ht="15.75" hidden="false" customHeight="false" outlineLevel="0" collapsed="false">
      <c r="C563" s="44"/>
      <c r="D563" s="44"/>
    </row>
    <row r="564" customFormat="false" ht="15.75" hidden="false" customHeight="false" outlineLevel="0" collapsed="false">
      <c r="C564" s="44"/>
      <c r="D564" s="44"/>
    </row>
    <row r="565" customFormat="false" ht="15.75" hidden="false" customHeight="false" outlineLevel="0" collapsed="false">
      <c r="C565" s="44"/>
      <c r="D565" s="44"/>
    </row>
    <row r="566" customFormat="false" ht="15.75" hidden="false" customHeight="false" outlineLevel="0" collapsed="false">
      <c r="C566" s="44"/>
      <c r="D566" s="44"/>
    </row>
    <row r="567" customFormat="false" ht="15.75" hidden="false" customHeight="false" outlineLevel="0" collapsed="false">
      <c r="C567" s="44"/>
      <c r="D567" s="44"/>
    </row>
    <row r="568" customFormat="false" ht="15.75" hidden="false" customHeight="false" outlineLevel="0" collapsed="false">
      <c r="C568" s="44"/>
      <c r="D568" s="44"/>
    </row>
    <row r="569" customFormat="false" ht="15.75" hidden="false" customHeight="false" outlineLevel="0" collapsed="false">
      <c r="C569" s="44"/>
      <c r="D569" s="44"/>
    </row>
    <row r="570" customFormat="false" ht="15.75" hidden="false" customHeight="false" outlineLevel="0" collapsed="false">
      <c r="C570" s="44"/>
      <c r="D570" s="44"/>
    </row>
    <row r="571" customFormat="false" ht="15.75" hidden="false" customHeight="false" outlineLevel="0" collapsed="false">
      <c r="C571" s="44"/>
      <c r="D571" s="44"/>
    </row>
    <row r="572" customFormat="false" ht="15.75" hidden="false" customHeight="false" outlineLevel="0" collapsed="false">
      <c r="C572" s="44"/>
      <c r="D572" s="44"/>
    </row>
    <row r="573" customFormat="false" ht="15.75" hidden="false" customHeight="false" outlineLevel="0" collapsed="false">
      <c r="C573" s="44"/>
      <c r="D573" s="44"/>
    </row>
    <row r="574" customFormat="false" ht="15.75" hidden="false" customHeight="false" outlineLevel="0" collapsed="false">
      <c r="C574" s="44"/>
      <c r="D574" s="44"/>
    </row>
    <row r="575" customFormat="false" ht="15.75" hidden="false" customHeight="false" outlineLevel="0" collapsed="false">
      <c r="C575" s="44"/>
      <c r="D575" s="44"/>
    </row>
    <row r="576" customFormat="false" ht="15.75" hidden="false" customHeight="false" outlineLevel="0" collapsed="false">
      <c r="C576" s="44"/>
      <c r="D576" s="44"/>
    </row>
    <row r="577" customFormat="false" ht="15.75" hidden="false" customHeight="false" outlineLevel="0" collapsed="false">
      <c r="C577" s="44"/>
      <c r="D577" s="44"/>
    </row>
    <row r="578" customFormat="false" ht="15.75" hidden="false" customHeight="false" outlineLevel="0" collapsed="false">
      <c r="C578" s="44"/>
      <c r="D578" s="44"/>
    </row>
    <row r="579" customFormat="false" ht="15.75" hidden="false" customHeight="false" outlineLevel="0" collapsed="false">
      <c r="C579" s="44"/>
      <c r="D579" s="44"/>
    </row>
    <row r="580" customFormat="false" ht="15.75" hidden="false" customHeight="false" outlineLevel="0" collapsed="false">
      <c r="C580" s="44"/>
      <c r="D580" s="44"/>
    </row>
    <row r="581" customFormat="false" ht="15.75" hidden="false" customHeight="false" outlineLevel="0" collapsed="false">
      <c r="C581" s="44"/>
      <c r="D581" s="44"/>
    </row>
    <row r="582" customFormat="false" ht="15.75" hidden="false" customHeight="false" outlineLevel="0" collapsed="false">
      <c r="C582" s="44"/>
      <c r="D582" s="44"/>
    </row>
    <row r="583" customFormat="false" ht="15.75" hidden="false" customHeight="false" outlineLevel="0" collapsed="false">
      <c r="C583" s="44"/>
      <c r="D583" s="44"/>
    </row>
    <row r="584" customFormat="false" ht="15.75" hidden="false" customHeight="false" outlineLevel="0" collapsed="false">
      <c r="C584" s="44"/>
      <c r="D584" s="44"/>
    </row>
    <row r="585" customFormat="false" ht="15.75" hidden="false" customHeight="false" outlineLevel="0" collapsed="false">
      <c r="C585" s="44"/>
      <c r="D585" s="44"/>
    </row>
    <row r="586" customFormat="false" ht="15.75" hidden="false" customHeight="false" outlineLevel="0" collapsed="false">
      <c r="C586" s="44"/>
      <c r="D586" s="44"/>
    </row>
    <row r="587" customFormat="false" ht="15.75" hidden="false" customHeight="false" outlineLevel="0" collapsed="false">
      <c r="C587" s="44"/>
      <c r="D587" s="44"/>
    </row>
    <row r="588" customFormat="false" ht="15.75" hidden="false" customHeight="false" outlineLevel="0" collapsed="false">
      <c r="C588" s="44"/>
      <c r="D588" s="44"/>
    </row>
    <row r="589" customFormat="false" ht="15.75" hidden="false" customHeight="false" outlineLevel="0" collapsed="false">
      <c r="C589" s="44"/>
      <c r="D589" s="44"/>
    </row>
    <row r="590" customFormat="false" ht="15.75" hidden="false" customHeight="false" outlineLevel="0" collapsed="false">
      <c r="C590" s="44"/>
      <c r="D590" s="44"/>
    </row>
    <row r="591" customFormat="false" ht="15.75" hidden="false" customHeight="false" outlineLevel="0" collapsed="false">
      <c r="C591" s="44"/>
      <c r="D591" s="44"/>
    </row>
    <row r="592" customFormat="false" ht="15.75" hidden="false" customHeight="false" outlineLevel="0" collapsed="false">
      <c r="C592" s="44"/>
      <c r="D592" s="44"/>
    </row>
    <row r="593" customFormat="false" ht="15.75" hidden="false" customHeight="false" outlineLevel="0" collapsed="false">
      <c r="C593" s="44"/>
      <c r="D593" s="44"/>
    </row>
    <row r="594" customFormat="false" ht="15.75" hidden="false" customHeight="false" outlineLevel="0" collapsed="false">
      <c r="C594" s="44"/>
      <c r="D594" s="44"/>
    </row>
    <row r="595" customFormat="false" ht="15.75" hidden="false" customHeight="false" outlineLevel="0" collapsed="false">
      <c r="C595" s="44"/>
      <c r="D595" s="44"/>
    </row>
    <row r="596" customFormat="false" ht="15.75" hidden="false" customHeight="false" outlineLevel="0" collapsed="false">
      <c r="C596" s="44"/>
      <c r="D596" s="44"/>
    </row>
    <row r="597" customFormat="false" ht="15.75" hidden="false" customHeight="false" outlineLevel="0" collapsed="false">
      <c r="C597" s="44"/>
      <c r="D597" s="44"/>
    </row>
    <row r="598" customFormat="false" ht="15.75" hidden="false" customHeight="false" outlineLevel="0" collapsed="false">
      <c r="C598" s="44"/>
      <c r="D598" s="44"/>
    </row>
    <row r="599" customFormat="false" ht="15.75" hidden="false" customHeight="false" outlineLevel="0" collapsed="false">
      <c r="C599" s="44"/>
      <c r="D599" s="44"/>
    </row>
    <row r="600" customFormat="false" ht="15.75" hidden="false" customHeight="false" outlineLevel="0" collapsed="false">
      <c r="C600" s="44"/>
      <c r="D600" s="44"/>
    </row>
    <row r="601" customFormat="false" ht="15.75" hidden="false" customHeight="false" outlineLevel="0" collapsed="false">
      <c r="C601" s="44"/>
      <c r="D601" s="44"/>
    </row>
    <row r="602" customFormat="false" ht="15.75" hidden="false" customHeight="false" outlineLevel="0" collapsed="false">
      <c r="C602" s="44"/>
      <c r="D602" s="44"/>
    </row>
    <row r="603" customFormat="false" ht="15.75" hidden="false" customHeight="false" outlineLevel="0" collapsed="false">
      <c r="C603" s="44"/>
      <c r="D603" s="44"/>
    </row>
    <row r="604" customFormat="false" ht="15.75" hidden="false" customHeight="false" outlineLevel="0" collapsed="false">
      <c r="C604" s="44"/>
      <c r="D604" s="44"/>
    </row>
    <row r="605" customFormat="false" ht="15.75" hidden="false" customHeight="false" outlineLevel="0" collapsed="false">
      <c r="C605" s="44"/>
      <c r="D605" s="44"/>
    </row>
    <row r="606" customFormat="false" ht="15.75" hidden="false" customHeight="false" outlineLevel="0" collapsed="false">
      <c r="C606" s="44"/>
      <c r="D606" s="44"/>
    </row>
    <row r="607" customFormat="false" ht="15.75" hidden="false" customHeight="false" outlineLevel="0" collapsed="false">
      <c r="C607" s="44"/>
      <c r="D607" s="44"/>
    </row>
    <row r="608" customFormat="false" ht="15.75" hidden="false" customHeight="false" outlineLevel="0" collapsed="false">
      <c r="C608" s="44"/>
      <c r="D608" s="44"/>
    </row>
    <row r="609" customFormat="false" ht="15.75" hidden="false" customHeight="false" outlineLevel="0" collapsed="false">
      <c r="C609" s="44"/>
      <c r="D609" s="44"/>
    </row>
    <row r="610" customFormat="false" ht="15.75" hidden="false" customHeight="false" outlineLevel="0" collapsed="false">
      <c r="C610" s="44"/>
      <c r="D610" s="44"/>
    </row>
    <row r="611" customFormat="false" ht="15.75" hidden="false" customHeight="false" outlineLevel="0" collapsed="false">
      <c r="C611" s="44"/>
      <c r="D611" s="44"/>
    </row>
    <row r="612" customFormat="false" ht="15.75" hidden="false" customHeight="false" outlineLevel="0" collapsed="false">
      <c r="C612" s="44"/>
      <c r="D612" s="44"/>
    </row>
    <row r="613" customFormat="false" ht="15.75" hidden="false" customHeight="false" outlineLevel="0" collapsed="false">
      <c r="C613" s="44"/>
      <c r="D613" s="44"/>
    </row>
    <row r="614" customFormat="false" ht="15.75" hidden="false" customHeight="false" outlineLevel="0" collapsed="false">
      <c r="C614" s="44"/>
      <c r="D614" s="44"/>
    </row>
    <row r="615" customFormat="false" ht="15.75" hidden="false" customHeight="false" outlineLevel="0" collapsed="false">
      <c r="C615" s="44"/>
      <c r="D615" s="44"/>
    </row>
    <row r="616" customFormat="false" ht="15.75" hidden="false" customHeight="false" outlineLevel="0" collapsed="false">
      <c r="C616" s="44"/>
      <c r="D616" s="44"/>
    </row>
    <row r="617" customFormat="false" ht="15.75" hidden="false" customHeight="false" outlineLevel="0" collapsed="false">
      <c r="C617" s="44"/>
      <c r="D617" s="44"/>
    </row>
    <row r="618" customFormat="false" ht="15.75" hidden="false" customHeight="false" outlineLevel="0" collapsed="false">
      <c r="C618" s="44"/>
      <c r="D618" s="44"/>
    </row>
    <row r="619" customFormat="false" ht="15.75" hidden="false" customHeight="false" outlineLevel="0" collapsed="false">
      <c r="C619" s="44"/>
      <c r="D619" s="44"/>
    </row>
    <row r="620" customFormat="false" ht="15.75" hidden="false" customHeight="false" outlineLevel="0" collapsed="false">
      <c r="C620" s="44"/>
      <c r="D620" s="44"/>
    </row>
    <row r="621" customFormat="false" ht="15.75" hidden="false" customHeight="false" outlineLevel="0" collapsed="false">
      <c r="C621" s="44"/>
      <c r="D621" s="44"/>
    </row>
    <row r="622" customFormat="false" ht="15.75" hidden="false" customHeight="false" outlineLevel="0" collapsed="false">
      <c r="C622" s="44"/>
      <c r="D622" s="44"/>
    </row>
    <row r="623" customFormat="false" ht="15.75" hidden="false" customHeight="false" outlineLevel="0" collapsed="false">
      <c r="C623" s="44"/>
      <c r="D623" s="44"/>
    </row>
    <row r="624" customFormat="false" ht="15.75" hidden="false" customHeight="false" outlineLevel="0" collapsed="false">
      <c r="C624" s="44"/>
      <c r="D624" s="44"/>
    </row>
    <row r="625" customFormat="false" ht="15.75" hidden="false" customHeight="false" outlineLevel="0" collapsed="false">
      <c r="C625" s="44"/>
      <c r="D625" s="44"/>
    </row>
    <row r="626" customFormat="false" ht="15.75" hidden="false" customHeight="false" outlineLevel="0" collapsed="false">
      <c r="C626" s="44"/>
      <c r="D626" s="44"/>
    </row>
    <row r="627" customFormat="false" ht="15.75" hidden="false" customHeight="false" outlineLevel="0" collapsed="false">
      <c r="C627" s="44"/>
      <c r="D627" s="44"/>
    </row>
    <row r="628" customFormat="false" ht="15.75" hidden="false" customHeight="false" outlineLevel="0" collapsed="false">
      <c r="C628" s="44"/>
      <c r="D628" s="44"/>
    </row>
    <row r="629" customFormat="false" ht="15.75" hidden="false" customHeight="false" outlineLevel="0" collapsed="false">
      <c r="C629" s="44"/>
      <c r="D629" s="44"/>
    </row>
    <row r="630" customFormat="false" ht="15.75" hidden="false" customHeight="false" outlineLevel="0" collapsed="false">
      <c r="C630" s="44"/>
      <c r="D630" s="44"/>
    </row>
    <row r="631" customFormat="false" ht="15.75" hidden="false" customHeight="false" outlineLevel="0" collapsed="false">
      <c r="C631" s="44"/>
      <c r="D631" s="44"/>
    </row>
    <row r="632" customFormat="false" ht="15.75" hidden="false" customHeight="false" outlineLevel="0" collapsed="false">
      <c r="C632" s="44"/>
      <c r="D632" s="44"/>
    </row>
    <row r="633" customFormat="false" ht="15.75" hidden="false" customHeight="false" outlineLevel="0" collapsed="false">
      <c r="C633" s="44"/>
      <c r="D633" s="44"/>
    </row>
    <row r="634" customFormat="false" ht="15.75" hidden="false" customHeight="false" outlineLevel="0" collapsed="false">
      <c r="C634" s="44"/>
      <c r="D634" s="44"/>
    </row>
    <row r="635" customFormat="false" ht="15.75" hidden="false" customHeight="false" outlineLevel="0" collapsed="false">
      <c r="C635" s="44"/>
      <c r="D635" s="44"/>
    </row>
    <row r="636" customFormat="false" ht="15.75" hidden="false" customHeight="false" outlineLevel="0" collapsed="false">
      <c r="C636" s="44"/>
      <c r="D636" s="44"/>
    </row>
    <row r="637" customFormat="false" ht="15.75" hidden="false" customHeight="false" outlineLevel="0" collapsed="false">
      <c r="C637" s="44"/>
      <c r="D637" s="44"/>
    </row>
    <row r="638" customFormat="false" ht="15.75" hidden="false" customHeight="false" outlineLevel="0" collapsed="false">
      <c r="C638" s="44"/>
      <c r="D638" s="44"/>
    </row>
    <row r="639" customFormat="false" ht="15.75" hidden="false" customHeight="false" outlineLevel="0" collapsed="false">
      <c r="C639" s="44"/>
      <c r="D639" s="44"/>
    </row>
    <row r="640" customFormat="false" ht="15.75" hidden="false" customHeight="false" outlineLevel="0" collapsed="false">
      <c r="C640" s="44"/>
      <c r="D640" s="44"/>
    </row>
    <row r="641" customFormat="false" ht="15.75" hidden="false" customHeight="false" outlineLevel="0" collapsed="false">
      <c r="C641" s="44"/>
      <c r="D641" s="44"/>
    </row>
    <row r="642" customFormat="false" ht="15.75" hidden="false" customHeight="false" outlineLevel="0" collapsed="false">
      <c r="C642" s="44"/>
      <c r="D642" s="44"/>
    </row>
    <row r="643" customFormat="false" ht="15.75" hidden="false" customHeight="false" outlineLevel="0" collapsed="false">
      <c r="C643" s="44"/>
      <c r="D643" s="44"/>
    </row>
    <row r="644" customFormat="false" ht="15.75" hidden="false" customHeight="false" outlineLevel="0" collapsed="false">
      <c r="C644" s="44"/>
      <c r="D644" s="44"/>
    </row>
    <row r="645" customFormat="false" ht="15.75" hidden="false" customHeight="false" outlineLevel="0" collapsed="false">
      <c r="C645" s="44"/>
      <c r="D645" s="44"/>
    </row>
    <row r="646" customFormat="false" ht="15.75" hidden="false" customHeight="false" outlineLevel="0" collapsed="false">
      <c r="C646" s="44"/>
      <c r="D646" s="44"/>
    </row>
    <row r="647" customFormat="false" ht="15.75" hidden="false" customHeight="false" outlineLevel="0" collapsed="false">
      <c r="C647" s="44"/>
      <c r="D647" s="44"/>
    </row>
    <row r="648" customFormat="false" ht="15.75" hidden="false" customHeight="false" outlineLevel="0" collapsed="false">
      <c r="C648" s="44"/>
      <c r="D648" s="44"/>
    </row>
    <row r="649" customFormat="false" ht="15.75" hidden="false" customHeight="false" outlineLevel="0" collapsed="false">
      <c r="C649" s="44"/>
      <c r="D649" s="44"/>
    </row>
    <row r="650" customFormat="false" ht="15.75" hidden="false" customHeight="false" outlineLevel="0" collapsed="false">
      <c r="C650" s="44"/>
      <c r="D650" s="44"/>
    </row>
    <row r="651" customFormat="false" ht="15.75" hidden="false" customHeight="false" outlineLevel="0" collapsed="false">
      <c r="C651" s="44"/>
      <c r="D651" s="44"/>
    </row>
    <row r="652" customFormat="false" ht="15.75" hidden="false" customHeight="false" outlineLevel="0" collapsed="false">
      <c r="C652" s="44"/>
      <c r="D652" s="44"/>
    </row>
    <row r="653" customFormat="false" ht="15.75" hidden="false" customHeight="false" outlineLevel="0" collapsed="false">
      <c r="C653" s="44"/>
      <c r="D653" s="44"/>
    </row>
    <row r="654" customFormat="false" ht="15.75" hidden="false" customHeight="false" outlineLevel="0" collapsed="false">
      <c r="C654" s="44"/>
      <c r="D654" s="44"/>
    </row>
    <row r="655" customFormat="false" ht="15.75" hidden="false" customHeight="false" outlineLevel="0" collapsed="false">
      <c r="C655" s="44"/>
      <c r="D655" s="44"/>
    </row>
    <row r="656" customFormat="false" ht="15.75" hidden="false" customHeight="false" outlineLevel="0" collapsed="false">
      <c r="C656" s="44"/>
      <c r="D656" s="44"/>
    </row>
    <row r="657" customFormat="false" ht="15.75" hidden="false" customHeight="false" outlineLevel="0" collapsed="false">
      <c r="C657" s="44"/>
      <c r="D657" s="44"/>
    </row>
    <row r="658" customFormat="false" ht="15.75" hidden="false" customHeight="false" outlineLevel="0" collapsed="false">
      <c r="C658" s="44"/>
      <c r="D658" s="44"/>
    </row>
    <row r="659" customFormat="false" ht="15.75" hidden="false" customHeight="false" outlineLevel="0" collapsed="false">
      <c r="C659" s="44"/>
      <c r="D659" s="44"/>
    </row>
    <row r="660" customFormat="false" ht="15.75" hidden="false" customHeight="false" outlineLevel="0" collapsed="false">
      <c r="C660" s="44"/>
      <c r="D660" s="44"/>
    </row>
    <row r="661" customFormat="false" ht="15.75" hidden="false" customHeight="false" outlineLevel="0" collapsed="false">
      <c r="C661" s="44"/>
      <c r="D661" s="44"/>
    </row>
    <row r="662" customFormat="false" ht="15.75" hidden="false" customHeight="false" outlineLevel="0" collapsed="false">
      <c r="C662" s="44"/>
      <c r="D662" s="44"/>
    </row>
    <row r="663" customFormat="false" ht="15.75" hidden="false" customHeight="false" outlineLevel="0" collapsed="false">
      <c r="C663" s="44"/>
      <c r="D663" s="44"/>
    </row>
    <row r="664" customFormat="false" ht="15.75" hidden="false" customHeight="false" outlineLevel="0" collapsed="false">
      <c r="C664" s="44"/>
      <c r="D664" s="44"/>
    </row>
    <row r="665" customFormat="false" ht="15.75" hidden="false" customHeight="false" outlineLevel="0" collapsed="false">
      <c r="C665" s="44"/>
      <c r="D665" s="44"/>
    </row>
    <row r="666" customFormat="false" ht="15.75" hidden="false" customHeight="false" outlineLevel="0" collapsed="false">
      <c r="C666" s="44"/>
      <c r="D666" s="44"/>
    </row>
    <row r="667" customFormat="false" ht="15.75" hidden="false" customHeight="false" outlineLevel="0" collapsed="false">
      <c r="C667" s="44"/>
      <c r="D667" s="44"/>
    </row>
    <row r="668" customFormat="false" ht="15.75" hidden="false" customHeight="false" outlineLevel="0" collapsed="false">
      <c r="C668" s="44"/>
      <c r="D668" s="44"/>
    </row>
    <row r="669" customFormat="false" ht="15.75" hidden="false" customHeight="false" outlineLevel="0" collapsed="false">
      <c r="C669" s="44"/>
      <c r="D669" s="44"/>
    </row>
    <row r="670" customFormat="false" ht="15.75" hidden="false" customHeight="false" outlineLevel="0" collapsed="false">
      <c r="C670" s="44"/>
      <c r="D670" s="44"/>
    </row>
    <row r="671" customFormat="false" ht="15.75" hidden="false" customHeight="false" outlineLevel="0" collapsed="false">
      <c r="C671" s="44"/>
      <c r="D671" s="44"/>
    </row>
    <row r="672" customFormat="false" ht="15.75" hidden="false" customHeight="false" outlineLevel="0" collapsed="false">
      <c r="C672" s="44"/>
      <c r="D672" s="44"/>
    </row>
    <row r="673" customFormat="false" ht="15.75" hidden="false" customHeight="false" outlineLevel="0" collapsed="false">
      <c r="C673" s="44"/>
      <c r="D673" s="44"/>
    </row>
    <row r="674" customFormat="false" ht="15.75" hidden="false" customHeight="false" outlineLevel="0" collapsed="false">
      <c r="C674" s="44"/>
      <c r="D674" s="44"/>
    </row>
    <row r="675" customFormat="false" ht="15.75" hidden="false" customHeight="false" outlineLevel="0" collapsed="false">
      <c r="C675" s="44"/>
      <c r="D675" s="44"/>
    </row>
    <row r="676" customFormat="false" ht="15.75" hidden="false" customHeight="false" outlineLevel="0" collapsed="false">
      <c r="C676" s="44"/>
      <c r="D676" s="44"/>
    </row>
    <row r="677" customFormat="false" ht="15.75" hidden="false" customHeight="false" outlineLevel="0" collapsed="false">
      <c r="C677" s="44"/>
      <c r="D677" s="44"/>
    </row>
    <row r="678" customFormat="false" ht="15.75" hidden="false" customHeight="false" outlineLevel="0" collapsed="false">
      <c r="C678" s="44"/>
      <c r="D678" s="44"/>
    </row>
    <row r="679" customFormat="false" ht="15.75" hidden="false" customHeight="false" outlineLevel="0" collapsed="false">
      <c r="C679" s="44"/>
      <c r="D679" s="44"/>
    </row>
    <row r="680" customFormat="false" ht="15.75" hidden="false" customHeight="false" outlineLevel="0" collapsed="false">
      <c r="C680" s="44"/>
      <c r="D680" s="44"/>
    </row>
    <row r="681" customFormat="false" ht="15.75" hidden="false" customHeight="false" outlineLevel="0" collapsed="false">
      <c r="C681" s="44"/>
      <c r="D681" s="44"/>
    </row>
    <row r="682" customFormat="false" ht="15.75" hidden="false" customHeight="false" outlineLevel="0" collapsed="false">
      <c r="C682" s="44"/>
      <c r="D682" s="44"/>
    </row>
    <row r="683" customFormat="false" ht="15.75" hidden="false" customHeight="false" outlineLevel="0" collapsed="false">
      <c r="C683" s="44"/>
      <c r="D683" s="44"/>
    </row>
    <row r="684" customFormat="false" ht="15.75" hidden="false" customHeight="false" outlineLevel="0" collapsed="false">
      <c r="C684" s="44"/>
      <c r="D684" s="44"/>
    </row>
    <row r="685" customFormat="false" ht="15.75" hidden="false" customHeight="false" outlineLevel="0" collapsed="false">
      <c r="C685" s="44"/>
      <c r="D685" s="44"/>
    </row>
    <row r="686" customFormat="false" ht="15.75" hidden="false" customHeight="false" outlineLevel="0" collapsed="false">
      <c r="C686" s="44"/>
      <c r="D686" s="44"/>
    </row>
    <row r="687" customFormat="false" ht="15.75" hidden="false" customHeight="false" outlineLevel="0" collapsed="false">
      <c r="C687" s="44"/>
      <c r="D687" s="44"/>
    </row>
    <row r="688" customFormat="false" ht="15.75" hidden="false" customHeight="false" outlineLevel="0" collapsed="false">
      <c r="C688" s="44"/>
      <c r="D688" s="44"/>
    </row>
    <row r="689" customFormat="false" ht="15.75" hidden="false" customHeight="false" outlineLevel="0" collapsed="false">
      <c r="C689" s="44"/>
      <c r="D689" s="44"/>
    </row>
    <row r="690" customFormat="false" ht="15.75" hidden="false" customHeight="false" outlineLevel="0" collapsed="false">
      <c r="C690" s="44"/>
      <c r="D690" s="44"/>
    </row>
    <row r="691" customFormat="false" ht="15.75" hidden="false" customHeight="false" outlineLevel="0" collapsed="false">
      <c r="C691" s="44"/>
      <c r="D691" s="44"/>
    </row>
    <row r="692" customFormat="false" ht="15.75" hidden="false" customHeight="false" outlineLevel="0" collapsed="false">
      <c r="C692" s="44"/>
      <c r="D692" s="44"/>
    </row>
    <row r="693" customFormat="false" ht="15.75" hidden="false" customHeight="false" outlineLevel="0" collapsed="false">
      <c r="C693" s="44"/>
      <c r="D693" s="44"/>
    </row>
    <row r="694" customFormat="false" ht="15.75" hidden="false" customHeight="false" outlineLevel="0" collapsed="false">
      <c r="C694" s="44"/>
      <c r="D694" s="44"/>
    </row>
    <row r="695" customFormat="false" ht="15.75" hidden="false" customHeight="false" outlineLevel="0" collapsed="false">
      <c r="C695" s="44"/>
      <c r="D695" s="44"/>
    </row>
    <row r="696" customFormat="false" ht="15.75" hidden="false" customHeight="false" outlineLevel="0" collapsed="false">
      <c r="C696" s="44"/>
      <c r="D696" s="44"/>
    </row>
    <row r="697" customFormat="false" ht="15.75" hidden="false" customHeight="false" outlineLevel="0" collapsed="false">
      <c r="C697" s="44"/>
      <c r="D697" s="44"/>
    </row>
    <row r="698" customFormat="false" ht="15.75" hidden="false" customHeight="false" outlineLevel="0" collapsed="false">
      <c r="C698" s="44"/>
      <c r="D698" s="44"/>
    </row>
    <row r="699" customFormat="false" ht="15.75" hidden="false" customHeight="false" outlineLevel="0" collapsed="false">
      <c r="C699" s="44"/>
      <c r="D699" s="44"/>
    </row>
    <row r="700" customFormat="false" ht="15.75" hidden="false" customHeight="false" outlineLevel="0" collapsed="false">
      <c r="C700" s="44"/>
      <c r="D700" s="44"/>
    </row>
    <row r="701" customFormat="false" ht="15.75" hidden="false" customHeight="false" outlineLevel="0" collapsed="false">
      <c r="C701" s="44"/>
      <c r="D701" s="44"/>
    </row>
    <row r="702" customFormat="false" ht="15.75" hidden="false" customHeight="false" outlineLevel="0" collapsed="false">
      <c r="C702" s="44"/>
      <c r="D702" s="44"/>
    </row>
    <row r="703" customFormat="false" ht="15.75" hidden="false" customHeight="false" outlineLevel="0" collapsed="false">
      <c r="C703" s="44"/>
      <c r="D703" s="44"/>
    </row>
    <row r="704" customFormat="false" ht="15.75" hidden="false" customHeight="false" outlineLevel="0" collapsed="false">
      <c r="C704" s="44"/>
      <c r="D704" s="44"/>
    </row>
    <row r="705" customFormat="false" ht="15.75" hidden="false" customHeight="false" outlineLevel="0" collapsed="false">
      <c r="C705" s="44"/>
      <c r="D705" s="44"/>
    </row>
    <row r="706" customFormat="false" ht="15.75" hidden="false" customHeight="false" outlineLevel="0" collapsed="false">
      <c r="C706" s="44"/>
      <c r="D706" s="44"/>
    </row>
    <row r="707" customFormat="false" ht="15.75" hidden="false" customHeight="false" outlineLevel="0" collapsed="false">
      <c r="C707" s="44"/>
      <c r="D707" s="44"/>
    </row>
    <row r="708" customFormat="false" ht="15.75" hidden="false" customHeight="false" outlineLevel="0" collapsed="false">
      <c r="C708" s="44"/>
      <c r="D708" s="44"/>
    </row>
    <row r="709" customFormat="false" ht="15.75" hidden="false" customHeight="false" outlineLevel="0" collapsed="false">
      <c r="C709" s="44"/>
      <c r="D709" s="44"/>
    </row>
    <row r="710" customFormat="false" ht="15.75" hidden="false" customHeight="false" outlineLevel="0" collapsed="false">
      <c r="C710" s="44"/>
      <c r="D710" s="44"/>
    </row>
    <row r="711" customFormat="false" ht="15.75" hidden="false" customHeight="false" outlineLevel="0" collapsed="false">
      <c r="C711" s="44"/>
      <c r="D711" s="44"/>
    </row>
    <row r="712" customFormat="false" ht="15.75" hidden="false" customHeight="false" outlineLevel="0" collapsed="false">
      <c r="C712" s="44"/>
      <c r="D712" s="44"/>
    </row>
    <row r="713" customFormat="false" ht="15.75" hidden="false" customHeight="false" outlineLevel="0" collapsed="false">
      <c r="C713" s="44"/>
      <c r="D713" s="44"/>
    </row>
    <row r="714" customFormat="false" ht="15.75" hidden="false" customHeight="false" outlineLevel="0" collapsed="false">
      <c r="C714" s="44"/>
      <c r="D714" s="44"/>
    </row>
    <row r="715" customFormat="false" ht="15.75" hidden="false" customHeight="false" outlineLevel="0" collapsed="false">
      <c r="C715" s="44"/>
      <c r="D715" s="44"/>
    </row>
    <row r="716" customFormat="false" ht="15.75" hidden="false" customHeight="false" outlineLevel="0" collapsed="false">
      <c r="C716" s="44"/>
      <c r="D716" s="44"/>
    </row>
    <row r="717" customFormat="false" ht="15.75" hidden="false" customHeight="false" outlineLevel="0" collapsed="false">
      <c r="C717" s="44"/>
      <c r="D717" s="44"/>
    </row>
    <row r="718" customFormat="false" ht="15.75" hidden="false" customHeight="false" outlineLevel="0" collapsed="false">
      <c r="C718" s="44"/>
      <c r="D718" s="44"/>
    </row>
    <row r="719" customFormat="false" ht="15.75" hidden="false" customHeight="false" outlineLevel="0" collapsed="false">
      <c r="C719" s="44"/>
      <c r="D719" s="44"/>
    </row>
    <row r="720" customFormat="false" ht="15.75" hidden="false" customHeight="false" outlineLevel="0" collapsed="false">
      <c r="C720" s="44"/>
      <c r="D720" s="44"/>
    </row>
    <row r="721" customFormat="false" ht="15.75" hidden="false" customHeight="false" outlineLevel="0" collapsed="false">
      <c r="C721" s="44"/>
      <c r="D721" s="44"/>
    </row>
    <row r="722" customFormat="false" ht="15.75" hidden="false" customHeight="false" outlineLevel="0" collapsed="false">
      <c r="C722" s="44"/>
      <c r="D722" s="44"/>
    </row>
    <row r="723" customFormat="false" ht="15.75" hidden="false" customHeight="false" outlineLevel="0" collapsed="false">
      <c r="C723" s="44"/>
      <c r="D723" s="44"/>
    </row>
    <row r="724" customFormat="false" ht="15.75" hidden="false" customHeight="false" outlineLevel="0" collapsed="false">
      <c r="C724" s="44"/>
      <c r="D724" s="44"/>
    </row>
    <row r="725" customFormat="false" ht="15.75" hidden="false" customHeight="false" outlineLevel="0" collapsed="false">
      <c r="C725" s="44"/>
      <c r="D725" s="44"/>
    </row>
    <row r="726" customFormat="false" ht="15.75" hidden="false" customHeight="false" outlineLevel="0" collapsed="false">
      <c r="C726" s="44"/>
      <c r="D726" s="44"/>
    </row>
    <row r="727" customFormat="false" ht="15.75" hidden="false" customHeight="false" outlineLevel="0" collapsed="false">
      <c r="C727" s="44"/>
      <c r="D727" s="44"/>
    </row>
    <row r="728" customFormat="false" ht="15.75" hidden="false" customHeight="false" outlineLevel="0" collapsed="false">
      <c r="C728" s="44"/>
      <c r="D728" s="44"/>
    </row>
    <row r="729" customFormat="false" ht="15.75" hidden="false" customHeight="false" outlineLevel="0" collapsed="false">
      <c r="C729" s="44"/>
      <c r="D729" s="44"/>
    </row>
    <row r="730" customFormat="false" ht="15.75" hidden="false" customHeight="false" outlineLevel="0" collapsed="false">
      <c r="C730" s="44"/>
      <c r="D730" s="44"/>
    </row>
    <row r="731" customFormat="false" ht="15.75" hidden="false" customHeight="false" outlineLevel="0" collapsed="false">
      <c r="C731" s="44"/>
      <c r="D731" s="44"/>
    </row>
    <row r="732" customFormat="false" ht="15.75" hidden="false" customHeight="false" outlineLevel="0" collapsed="false">
      <c r="C732" s="44"/>
      <c r="D732" s="44"/>
    </row>
    <row r="733" customFormat="false" ht="15.75" hidden="false" customHeight="false" outlineLevel="0" collapsed="false">
      <c r="C733" s="44"/>
      <c r="D733" s="44"/>
    </row>
    <row r="734" customFormat="false" ht="15.75" hidden="false" customHeight="false" outlineLevel="0" collapsed="false">
      <c r="C734" s="44"/>
      <c r="D734" s="44"/>
    </row>
    <row r="735" customFormat="false" ht="15.75" hidden="false" customHeight="false" outlineLevel="0" collapsed="false">
      <c r="C735" s="44"/>
      <c r="D735" s="44"/>
    </row>
    <row r="736" customFormat="false" ht="15.75" hidden="false" customHeight="false" outlineLevel="0" collapsed="false">
      <c r="C736" s="44"/>
      <c r="D736" s="44"/>
    </row>
    <row r="737" customFormat="false" ht="15.75" hidden="false" customHeight="false" outlineLevel="0" collapsed="false">
      <c r="C737" s="44"/>
      <c r="D737" s="44"/>
    </row>
    <row r="738" customFormat="false" ht="15.75" hidden="false" customHeight="false" outlineLevel="0" collapsed="false">
      <c r="C738" s="44"/>
      <c r="D738" s="44"/>
    </row>
    <row r="739" customFormat="false" ht="15.75" hidden="false" customHeight="false" outlineLevel="0" collapsed="false">
      <c r="C739" s="44"/>
      <c r="D739" s="44"/>
    </row>
    <row r="740" customFormat="false" ht="15.75" hidden="false" customHeight="false" outlineLevel="0" collapsed="false">
      <c r="C740" s="44"/>
      <c r="D740" s="44"/>
    </row>
    <row r="741" customFormat="false" ht="15.75" hidden="false" customHeight="false" outlineLevel="0" collapsed="false">
      <c r="C741" s="44"/>
      <c r="D741" s="44"/>
    </row>
    <row r="742" customFormat="false" ht="15.75" hidden="false" customHeight="false" outlineLevel="0" collapsed="false">
      <c r="C742" s="44"/>
      <c r="D742" s="44"/>
    </row>
    <row r="743" customFormat="false" ht="15.75" hidden="false" customHeight="false" outlineLevel="0" collapsed="false">
      <c r="C743" s="44"/>
      <c r="D743" s="44"/>
    </row>
    <row r="744" customFormat="false" ht="15.75" hidden="false" customHeight="false" outlineLevel="0" collapsed="false">
      <c r="C744" s="44"/>
      <c r="D744" s="44"/>
    </row>
    <row r="745" customFormat="false" ht="15.75" hidden="false" customHeight="false" outlineLevel="0" collapsed="false">
      <c r="C745" s="44"/>
      <c r="D745" s="44"/>
    </row>
    <row r="746" customFormat="false" ht="15.75" hidden="false" customHeight="false" outlineLevel="0" collapsed="false">
      <c r="C746" s="44"/>
      <c r="D746" s="44"/>
    </row>
    <row r="747" customFormat="false" ht="15.75" hidden="false" customHeight="false" outlineLevel="0" collapsed="false">
      <c r="C747" s="44"/>
      <c r="D747" s="44"/>
    </row>
    <row r="748" customFormat="false" ht="15.75" hidden="false" customHeight="false" outlineLevel="0" collapsed="false">
      <c r="C748" s="44"/>
      <c r="D748" s="44"/>
    </row>
    <row r="749" customFormat="false" ht="15.75" hidden="false" customHeight="false" outlineLevel="0" collapsed="false">
      <c r="C749" s="44"/>
      <c r="D749" s="44"/>
    </row>
    <row r="750" customFormat="false" ht="15.75" hidden="false" customHeight="false" outlineLevel="0" collapsed="false">
      <c r="C750" s="44"/>
      <c r="D750" s="44"/>
    </row>
    <row r="751" customFormat="false" ht="15.75" hidden="false" customHeight="false" outlineLevel="0" collapsed="false">
      <c r="C751" s="44"/>
      <c r="D751" s="44"/>
    </row>
    <row r="752" customFormat="false" ht="15.75" hidden="false" customHeight="false" outlineLevel="0" collapsed="false">
      <c r="C752" s="44"/>
      <c r="D752" s="44"/>
    </row>
    <row r="753" customFormat="false" ht="15.75" hidden="false" customHeight="false" outlineLevel="0" collapsed="false">
      <c r="C753" s="44"/>
      <c r="D753" s="44"/>
    </row>
    <row r="754" customFormat="false" ht="15.75" hidden="false" customHeight="false" outlineLevel="0" collapsed="false">
      <c r="C754" s="44"/>
      <c r="D754" s="44"/>
    </row>
    <row r="755" customFormat="false" ht="15.75" hidden="false" customHeight="false" outlineLevel="0" collapsed="false">
      <c r="C755" s="44"/>
      <c r="D755" s="44"/>
    </row>
    <row r="756" customFormat="false" ht="15.75" hidden="false" customHeight="false" outlineLevel="0" collapsed="false">
      <c r="C756" s="44"/>
      <c r="D756" s="44"/>
    </row>
    <row r="757" customFormat="false" ht="15.75" hidden="false" customHeight="false" outlineLevel="0" collapsed="false">
      <c r="C757" s="44"/>
      <c r="D757" s="44"/>
    </row>
    <row r="758" customFormat="false" ht="15.75" hidden="false" customHeight="false" outlineLevel="0" collapsed="false">
      <c r="C758" s="44"/>
      <c r="D758" s="44"/>
    </row>
    <row r="759" customFormat="false" ht="15.75" hidden="false" customHeight="false" outlineLevel="0" collapsed="false">
      <c r="C759" s="44"/>
      <c r="D759" s="44"/>
    </row>
    <row r="760" customFormat="false" ht="15.75" hidden="false" customHeight="false" outlineLevel="0" collapsed="false">
      <c r="C760" s="44"/>
      <c r="D760" s="44"/>
    </row>
    <row r="761" customFormat="false" ht="15.75" hidden="false" customHeight="false" outlineLevel="0" collapsed="false">
      <c r="C761" s="44"/>
      <c r="D761" s="44"/>
    </row>
    <row r="762" customFormat="false" ht="15.75" hidden="false" customHeight="false" outlineLevel="0" collapsed="false">
      <c r="C762" s="44"/>
      <c r="D762" s="44"/>
    </row>
    <row r="763" customFormat="false" ht="15.75" hidden="false" customHeight="false" outlineLevel="0" collapsed="false">
      <c r="C763" s="44"/>
      <c r="D763" s="44"/>
    </row>
    <row r="764" customFormat="false" ht="15.75" hidden="false" customHeight="false" outlineLevel="0" collapsed="false">
      <c r="C764" s="44"/>
      <c r="D764" s="44"/>
    </row>
    <row r="765" customFormat="false" ht="15.75" hidden="false" customHeight="false" outlineLevel="0" collapsed="false">
      <c r="C765" s="44"/>
      <c r="D765" s="44"/>
    </row>
    <row r="766" customFormat="false" ht="15.75" hidden="false" customHeight="false" outlineLevel="0" collapsed="false">
      <c r="C766" s="44"/>
      <c r="D766" s="44"/>
    </row>
    <row r="767" customFormat="false" ht="15.75" hidden="false" customHeight="false" outlineLevel="0" collapsed="false">
      <c r="C767" s="44"/>
      <c r="D767" s="44"/>
    </row>
    <row r="768" customFormat="false" ht="15.75" hidden="false" customHeight="false" outlineLevel="0" collapsed="false">
      <c r="C768" s="44"/>
      <c r="D768" s="44"/>
    </row>
    <row r="769" customFormat="false" ht="15.75" hidden="false" customHeight="false" outlineLevel="0" collapsed="false">
      <c r="C769" s="44"/>
      <c r="D769" s="44"/>
    </row>
    <row r="770" customFormat="false" ht="15.75" hidden="false" customHeight="false" outlineLevel="0" collapsed="false">
      <c r="C770" s="44"/>
      <c r="D770" s="44"/>
    </row>
    <row r="771" customFormat="false" ht="15.75" hidden="false" customHeight="false" outlineLevel="0" collapsed="false">
      <c r="C771" s="44"/>
      <c r="D771" s="44"/>
    </row>
    <row r="772" customFormat="false" ht="15.75" hidden="false" customHeight="false" outlineLevel="0" collapsed="false">
      <c r="C772" s="44"/>
      <c r="D772" s="44"/>
    </row>
    <row r="773" customFormat="false" ht="15.75" hidden="false" customHeight="false" outlineLevel="0" collapsed="false">
      <c r="C773" s="44"/>
      <c r="D773" s="44"/>
    </row>
    <row r="774" customFormat="false" ht="15.75" hidden="false" customHeight="false" outlineLevel="0" collapsed="false">
      <c r="C774" s="44"/>
      <c r="D774" s="44"/>
    </row>
    <row r="775" customFormat="false" ht="15.75" hidden="false" customHeight="false" outlineLevel="0" collapsed="false">
      <c r="C775" s="44"/>
      <c r="D775" s="44"/>
    </row>
    <row r="776" customFormat="false" ht="15.75" hidden="false" customHeight="false" outlineLevel="0" collapsed="false">
      <c r="C776" s="44"/>
      <c r="D776" s="44"/>
    </row>
    <row r="777" customFormat="false" ht="15.75" hidden="false" customHeight="false" outlineLevel="0" collapsed="false">
      <c r="C777" s="44"/>
      <c r="D777" s="44"/>
    </row>
    <row r="778" customFormat="false" ht="15.75" hidden="false" customHeight="false" outlineLevel="0" collapsed="false">
      <c r="C778" s="44"/>
      <c r="D778" s="44"/>
    </row>
    <row r="779" customFormat="false" ht="15.75" hidden="false" customHeight="false" outlineLevel="0" collapsed="false">
      <c r="C779" s="44"/>
      <c r="D779" s="44"/>
    </row>
    <row r="780" customFormat="false" ht="15.75" hidden="false" customHeight="false" outlineLevel="0" collapsed="false">
      <c r="C780" s="44"/>
      <c r="D780" s="44"/>
    </row>
    <row r="781" customFormat="false" ht="15.75" hidden="false" customHeight="false" outlineLevel="0" collapsed="false">
      <c r="C781" s="44"/>
      <c r="D781" s="44"/>
    </row>
    <row r="782" customFormat="false" ht="15.75" hidden="false" customHeight="false" outlineLevel="0" collapsed="false">
      <c r="C782" s="44"/>
      <c r="D782" s="44"/>
    </row>
    <row r="783" customFormat="false" ht="15.75" hidden="false" customHeight="false" outlineLevel="0" collapsed="false">
      <c r="C783" s="44"/>
      <c r="D783" s="44"/>
    </row>
    <row r="784" customFormat="false" ht="15.75" hidden="false" customHeight="false" outlineLevel="0" collapsed="false">
      <c r="C784" s="44"/>
      <c r="D784" s="44"/>
    </row>
    <row r="785" customFormat="false" ht="15.75" hidden="false" customHeight="false" outlineLevel="0" collapsed="false">
      <c r="C785" s="44"/>
      <c r="D785" s="44"/>
    </row>
    <row r="786" customFormat="false" ht="15.75" hidden="false" customHeight="false" outlineLevel="0" collapsed="false">
      <c r="C786" s="44"/>
      <c r="D786" s="44"/>
    </row>
    <row r="787" customFormat="false" ht="15.75" hidden="false" customHeight="false" outlineLevel="0" collapsed="false">
      <c r="C787" s="44"/>
      <c r="D787" s="44"/>
    </row>
    <row r="788" customFormat="false" ht="15.75" hidden="false" customHeight="false" outlineLevel="0" collapsed="false">
      <c r="C788" s="44"/>
      <c r="D788" s="44"/>
    </row>
    <row r="789" customFormat="false" ht="15.75" hidden="false" customHeight="false" outlineLevel="0" collapsed="false">
      <c r="C789" s="44"/>
      <c r="D789" s="44"/>
    </row>
    <row r="790" customFormat="false" ht="15.75" hidden="false" customHeight="false" outlineLevel="0" collapsed="false">
      <c r="C790" s="44"/>
      <c r="D790" s="44"/>
    </row>
    <row r="791" customFormat="false" ht="15.75" hidden="false" customHeight="false" outlineLevel="0" collapsed="false">
      <c r="C791" s="44"/>
      <c r="D791" s="44"/>
    </row>
    <row r="792" customFormat="false" ht="15.75" hidden="false" customHeight="false" outlineLevel="0" collapsed="false">
      <c r="C792" s="44"/>
      <c r="D792" s="44"/>
    </row>
    <row r="793" customFormat="false" ht="15.75" hidden="false" customHeight="false" outlineLevel="0" collapsed="false">
      <c r="C793" s="44"/>
      <c r="D793" s="44"/>
    </row>
    <row r="794" customFormat="false" ht="15.75" hidden="false" customHeight="false" outlineLevel="0" collapsed="false">
      <c r="C794" s="44"/>
      <c r="D794" s="44"/>
    </row>
    <row r="795" customFormat="false" ht="15.75" hidden="false" customHeight="false" outlineLevel="0" collapsed="false">
      <c r="C795" s="44"/>
      <c r="D795" s="44"/>
    </row>
    <row r="796" customFormat="false" ht="15.75" hidden="false" customHeight="false" outlineLevel="0" collapsed="false">
      <c r="C796" s="44"/>
      <c r="D796" s="44"/>
    </row>
    <row r="797" customFormat="false" ht="15.75" hidden="false" customHeight="false" outlineLevel="0" collapsed="false">
      <c r="C797" s="44"/>
      <c r="D797" s="44"/>
    </row>
    <row r="798" customFormat="false" ht="15.75" hidden="false" customHeight="false" outlineLevel="0" collapsed="false">
      <c r="C798" s="44"/>
      <c r="D798" s="44"/>
    </row>
    <row r="799" customFormat="false" ht="15.75" hidden="false" customHeight="false" outlineLevel="0" collapsed="false">
      <c r="C799" s="44"/>
      <c r="D799" s="44"/>
    </row>
    <row r="800" customFormat="false" ht="15.75" hidden="false" customHeight="false" outlineLevel="0" collapsed="false">
      <c r="C800" s="44"/>
      <c r="D800" s="44"/>
    </row>
    <row r="801" customFormat="false" ht="15.75" hidden="false" customHeight="false" outlineLevel="0" collapsed="false">
      <c r="C801" s="44"/>
      <c r="D801" s="44"/>
    </row>
    <row r="802" customFormat="false" ht="15.75" hidden="false" customHeight="false" outlineLevel="0" collapsed="false">
      <c r="C802" s="44"/>
      <c r="D802" s="44"/>
    </row>
    <row r="803" customFormat="false" ht="15.75" hidden="false" customHeight="false" outlineLevel="0" collapsed="false">
      <c r="C803" s="44"/>
      <c r="D803" s="44"/>
    </row>
    <row r="804" customFormat="false" ht="15.75" hidden="false" customHeight="false" outlineLevel="0" collapsed="false">
      <c r="C804" s="44"/>
      <c r="D804" s="44"/>
    </row>
    <row r="805" customFormat="false" ht="15.75" hidden="false" customHeight="false" outlineLevel="0" collapsed="false">
      <c r="C805" s="44"/>
      <c r="D805" s="44"/>
    </row>
    <row r="806" customFormat="false" ht="15.75" hidden="false" customHeight="false" outlineLevel="0" collapsed="false">
      <c r="C806" s="44"/>
      <c r="D806" s="44"/>
    </row>
    <row r="807" customFormat="false" ht="15.75" hidden="false" customHeight="false" outlineLevel="0" collapsed="false">
      <c r="C807" s="44"/>
      <c r="D807" s="44"/>
    </row>
    <row r="808" customFormat="false" ht="15.75" hidden="false" customHeight="false" outlineLevel="0" collapsed="false">
      <c r="C808" s="44"/>
      <c r="D808" s="44"/>
    </row>
    <row r="809" customFormat="false" ht="15.75" hidden="false" customHeight="false" outlineLevel="0" collapsed="false">
      <c r="C809" s="44"/>
      <c r="D809" s="44"/>
    </row>
    <row r="810" customFormat="false" ht="15.75" hidden="false" customHeight="false" outlineLevel="0" collapsed="false">
      <c r="C810" s="44"/>
      <c r="D810" s="44"/>
    </row>
    <row r="811" customFormat="false" ht="15.75" hidden="false" customHeight="false" outlineLevel="0" collapsed="false">
      <c r="C811" s="44"/>
      <c r="D811" s="44"/>
    </row>
    <row r="812" customFormat="false" ht="15.75" hidden="false" customHeight="false" outlineLevel="0" collapsed="false">
      <c r="C812" s="44"/>
      <c r="D812" s="44"/>
    </row>
    <row r="813" customFormat="false" ht="15.75" hidden="false" customHeight="false" outlineLevel="0" collapsed="false">
      <c r="C813" s="44"/>
      <c r="D813" s="44"/>
    </row>
    <row r="814" customFormat="false" ht="15.75" hidden="false" customHeight="false" outlineLevel="0" collapsed="false">
      <c r="C814" s="44"/>
      <c r="D814" s="44"/>
    </row>
    <row r="815" customFormat="false" ht="15.75" hidden="false" customHeight="false" outlineLevel="0" collapsed="false">
      <c r="C815" s="44"/>
      <c r="D815" s="44"/>
    </row>
    <row r="816" customFormat="false" ht="15.75" hidden="false" customHeight="false" outlineLevel="0" collapsed="false">
      <c r="C816" s="44"/>
      <c r="D816" s="44"/>
    </row>
    <row r="817" customFormat="false" ht="15.75" hidden="false" customHeight="false" outlineLevel="0" collapsed="false">
      <c r="C817" s="44"/>
      <c r="D817" s="44"/>
    </row>
    <row r="818" customFormat="false" ht="15.75" hidden="false" customHeight="false" outlineLevel="0" collapsed="false">
      <c r="C818" s="44"/>
      <c r="D818" s="44"/>
    </row>
    <row r="819" customFormat="false" ht="15.75" hidden="false" customHeight="false" outlineLevel="0" collapsed="false">
      <c r="C819" s="44"/>
      <c r="D819" s="44"/>
    </row>
    <row r="820" customFormat="false" ht="15.75" hidden="false" customHeight="false" outlineLevel="0" collapsed="false">
      <c r="C820" s="44"/>
      <c r="D820" s="44"/>
    </row>
    <row r="821" customFormat="false" ht="15.75" hidden="false" customHeight="false" outlineLevel="0" collapsed="false">
      <c r="C821" s="44"/>
      <c r="D821" s="44"/>
    </row>
    <row r="822" customFormat="false" ht="15.75" hidden="false" customHeight="false" outlineLevel="0" collapsed="false">
      <c r="C822" s="44"/>
      <c r="D822" s="44"/>
    </row>
    <row r="823" customFormat="false" ht="15.75" hidden="false" customHeight="false" outlineLevel="0" collapsed="false">
      <c r="C823" s="44"/>
      <c r="D823" s="44"/>
    </row>
    <row r="824" customFormat="false" ht="15.75" hidden="false" customHeight="false" outlineLevel="0" collapsed="false">
      <c r="C824" s="44"/>
      <c r="D824" s="44"/>
    </row>
    <row r="825" customFormat="false" ht="15.75" hidden="false" customHeight="false" outlineLevel="0" collapsed="false">
      <c r="C825" s="44"/>
      <c r="D825" s="44"/>
    </row>
    <row r="826" customFormat="false" ht="15.75" hidden="false" customHeight="false" outlineLevel="0" collapsed="false">
      <c r="C826" s="44"/>
      <c r="D826" s="44"/>
    </row>
    <row r="827" customFormat="false" ht="15.75" hidden="false" customHeight="false" outlineLevel="0" collapsed="false">
      <c r="C827" s="44"/>
      <c r="D827" s="44"/>
    </row>
    <row r="828" customFormat="false" ht="15.75" hidden="false" customHeight="false" outlineLevel="0" collapsed="false">
      <c r="C828" s="44"/>
      <c r="D828" s="44"/>
    </row>
    <row r="829" customFormat="false" ht="15.75" hidden="false" customHeight="false" outlineLevel="0" collapsed="false">
      <c r="C829" s="44"/>
      <c r="D829" s="44"/>
    </row>
    <row r="830" customFormat="false" ht="15.75" hidden="false" customHeight="false" outlineLevel="0" collapsed="false">
      <c r="C830" s="44"/>
      <c r="D830" s="44"/>
    </row>
    <row r="831" customFormat="false" ht="15.75" hidden="false" customHeight="false" outlineLevel="0" collapsed="false">
      <c r="C831" s="44"/>
      <c r="D831" s="44"/>
    </row>
    <row r="832" customFormat="false" ht="15.75" hidden="false" customHeight="false" outlineLevel="0" collapsed="false">
      <c r="C832" s="44"/>
      <c r="D832" s="44"/>
    </row>
    <row r="833" customFormat="false" ht="15.75" hidden="false" customHeight="false" outlineLevel="0" collapsed="false">
      <c r="C833" s="44"/>
      <c r="D833" s="44"/>
    </row>
    <row r="834" customFormat="false" ht="15.75" hidden="false" customHeight="false" outlineLevel="0" collapsed="false">
      <c r="C834" s="44"/>
      <c r="D834" s="44"/>
    </row>
    <row r="835" customFormat="false" ht="15.75" hidden="false" customHeight="false" outlineLevel="0" collapsed="false">
      <c r="C835" s="44"/>
      <c r="D835" s="44"/>
    </row>
    <row r="836" customFormat="false" ht="15.75" hidden="false" customHeight="false" outlineLevel="0" collapsed="false">
      <c r="C836" s="44"/>
      <c r="D836" s="44"/>
    </row>
    <row r="837" customFormat="false" ht="15.75" hidden="false" customHeight="false" outlineLevel="0" collapsed="false">
      <c r="C837" s="44"/>
      <c r="D837" s="44"/>
    </row>
    <row r="838" customFormat="false" ht="15.75" hidden="false" customHeight="false" outlineLevel="0" collapsed="false">
      <c r="C838" s="44"/>
      <c r="D838" s="44"/>
    </row>
    <row r="839" customFormat="false" ht="15.75" hidden="false" customHeight="false" outlineLevel="0" collapsed="false">
      <c r="C839" s="44"/>
      <c r="D839" s="44"/>
    </row>
    <row r="840" customFormat="false" ht="15.75" hidden="false" customHeight="false" outlineLevel="0" collapsed="false">
      <c r="C840" s="44"/>
      <c r="D840" s="44"/>
    </row>
    <row r="841" customFormat="false" ht="15.75" hidden="false" customHeight="false" outlineLevel="0" collapsed="false">
      <c r="C841" s="44"/>
      <c r="D841" s="44"/>
    </row>
    <row r="842" customFormat="false" ht="15.75" hidden="false" customHeight="false" outlineLevel="0" collapsed="false">
      <c r="C842" s="44"/>
      <c r="D842" s="44"/>
    </row>
    <row r="843" customFormat="false" ht="15.75" hidden="false" customHeight="false" outlineLevel="0" collapsed="false">
      <c r="C843" s="44"/>
      <c r="D843" s="44"/>
    </row>
    <row r="844" customFormat="false" ht="15.75" hidden="false" customHeight="false" outlineLevel="0" collapsed="false">
      <c r="C844" s="44"/>
      <c r="D844" s="44"/>
    </row>
    <row r="845" customFormat="false" ht="15.75" hidden="false" customHeight="false" outlineLevel="0" collapsed="false">
      <c r="C845" s="44"/>
      <c r="D845" s="44"/>
    </row>
    <row r="846" customFormat="false" ht="15.75" hidden="false" customHeight="false" outlineLevel="0" collapsed="false">
      <c r="C846" s="44"/>
      <c r="D846" s="44"/>
    </row>
    <row r="847" customFormat="false" ht="15.75" hidden="false" customHeight="false" outlineLevel="0" collapsed="false">
      <c r="C847" s="44"/>
      <c r="D847" s="44"/>
    </row>
    <row r="848" customFormat="false" ht="15.75" hidden="false" customHeight="false" outlineLevel="0" collapsed="false">
      <c r="C848" s="44"/>
      <c r="D848" s="44"/>
    </row>
    <row r="849" customFormat="false" ht="15.75" hidden="false" customHeight="false" outlineLevel="0" collapsed="false">
      <c r="C849" s="44"/>
      <c r="D849" s="44"/>
    </row>
    <row r="850" customFormat="false" ht="15.75" hidden="false" customHeight="false" outlineLevel="0" collapsed="false">
      <c r="C850" s="44"/>
      <c r="D850" s="44"/>
    </row>
    <row r="851" customFormat="false" ht="15.75" hidden="false" customHeight="false" outlineLevel="0" collapsed="false">
      <c r="C851" s="44"/>
      <c r="D851" s="44"/>
    </row>
    <row r="852" customFormat="false" ht="15.75" hidden="false" customHeight="false" outlineLevel="0" collapsed="false">
      <c r="C852" s="44"/>
      <c r="D852" s="44"/>
    </row>
    <row r="853" customFormat="false" ht="15.75" hidden="false" customHeight="false" outlineLevel="0" collapsed="false">
      <c r="C853" s="44"/>
      <c r="D853" s="44"/>
    </row>
    <row r="854" customFormat="false" ht="15.75" hidden="false" customHeight="false" outlineLevel="0" collapsed="false">
      <c r="C854" s="44"/>
      <c r="D854" s="44"/>
    </row>
    <row r="855" customFormat="false" ht="15.75" hidden="false" customHeight="false" outlineLevel="0" collapsed="false">
      <c r="C855" s="44"/>
      <c r="D855" s="44"/>
    </row>
    <row r="856" customFormat="false" ht="15.75" hidden="false" customHeight="false" outlineLevel="0" collapsed="false">
      <c r="C856" s="44"/>
      <c r="D856" s="44"/>
    </row>
    <row r="857" customFormat="false" ht="15.75" hidden="false" customHeight="false" outlineLevel="0" collapsed="false">
      <c r="C857" s="44"/>
      <c r="D857" s="44"/>
    </row>
    <row r="858" customFormat="false" ht="15.75" hidden="false" customHeight="false" outlineLevel="0" collapsed="false">
      <c r="C858" s="44"/>
      <c r="D858" s="44"/>
    </row>
    <row r="859" customFormat="false" ht="15.75" hidden="false" customHeight="false" outlineLevel="0" collapsed="false">
      <c r="C859" s="44"/>
      <c r="D859" s="44"/>
    </row>
    <row r="860" customFormat="false" ht="15.75" hidden="false" customHeight="false" outlineLevel="0" collapsed="false">
      <c r="C860" s="44"/>
      <c r="D860" s="44"/>
    </row>
    <row r="861" customFormat="false" ht="15.75" hidden="false" customHeight="false" outlineLevel="0" collapsed="false">
      <c r="C861" s="44"/>
      <c r="D861" s="44"/>
    </row>
    <row r="862" customFormat="false" ht="15.75" hidden="false" customHeight="false" outlineLevel="0" collapsed="false">
      <c r="C862" s="44"/>
      <c r="D862" s="44"/>
    </row>
    <row r="863" customFormat="false" ht="15.75" hidden="false" customHeight="false" outlineLevel="0" collapsed="false">
      <c r="C863" s="44"/>
      <c r="D863" s="44"/>
    </row>
    <row r="864" customFormat="false" ht="15.75" hidden="false" customHeight="false" outlineLevel="0" collapsed="false">
      <c r="C864" s="44"/>
      <c r="D864" s="44"/>
    </row>
    <row r="865" customFormat="false" ht="15.75" hidden="false" customHeight="false" outlineLevel="0" collapsed="false">
      <c r="C865" s="44"/>
      <c r="D865" s="44"/>
    </row>
    <row r="866" customFormat="false" ht="15.75" hidden="false" customHeight="false" outlineLevel="0" collapsed="false">
      <c r="C866" s="44"/>
      <c r="D866" s="44"/>
    </row>
    <row r="867" customFormat="false" ht="15.75" hidden="false" customHeight="false" outlineLevel="0" collapsed="false">
      <c r="C867" s="44"/>
      <c r="D867" s="44"/>
    </row>
    <row r="868" customFormat="false" ht="15.75" hidden="false" customHeight="false" outlineLevel="0" collapsed="false">
      <c r="C868" s="44"/>
      <c r="D868" s="44"/>
    </row>
    <row r="869" customFormat="false" ht="15.75" hidden="false" customHeight="false" outlineLevel="0" collapsed="false">
      <c r="C869" s="44"/>
      <c r="D869" s="44"/>
    </row>
    <row r="870" customFormat="false" ht="15.75" hidden="false" customHeight="false" outlineLevel="0" collapsed="false">
      <c r="C870" s="44"/>
      <c r="D870" s="44"/>
    </row>
    <row r="871" customFormat="false" ht="15.75" hidden="false" customHeight="false" outlineLevel="0" collapsed="false">
      <c r="C871" s="44"/>
      <c r="D871" s="44"/>
    </row>
    <row r="872" customFormat="false" ht="15.75" hidden="false" customHeight="false" outlineLevel="0" collapsed="false">
      <c r="C872" s="44"/>
      <c r="D872" s="44"/>
    </row>
    <row r="873" customFormat="false" ht="15.75" hidden="false" customHeight="false" outlineLevel="0" collapsed="false">
      <c r="C873" s="44"/>
      <c r="D873" s="44"/>
    </row>
    <row r="874" customFormat="false" ht="15.75" hidden="false" customHeight="false" outlineLevel="0" collapsed="false">
      <c r="C874" s="44"/>
      <c r="D874" s="44"/>
    </row>
    <row r="875" customFormat="false" ht="15.75" hidden="false" customHeight="false" outlineLevel="0" collapsed="false">
      <c r="C875" s="44"/>
      <c r="D875" s="44"/>
    </row>
    <row r="876" customFormat="false" ht="15.75" hidden="false" customHeight="false" outlineLevel="0" collapsed="false">
      <c r="C876" s="44"/>
      <c r="D876" s="44"/>
    </row>
    <row r="877" customFormat="false" ht="15.75" hidden="false" customHeight="false" outlineLevel="0" collapsed="false">
      <c r="C877" s="44"/>
      <c r="D877" s="44"/>
    </row>
    <row r="878" customFormat="false" ht="15.75" hidden="false" customHeight="false" outlineLevel="0" collapsed="false">
      <c r="C878" s="44"/>
      <c r="D878" s="44"/>
    </row>
    <row r="879" customFormat="false" ht="15.75" hidden="false" customHeight="false" outlineLevel="0" collapsed="false">
      <c r="C879" s="44"/>
      <c r="D879" s="44"/>
    </row>
    <row r="880" customFormat="false" ht="15.75" hidden="false" customHeight="false" outlineLevel="0" collapsed="false">
      <c r="C880" s="44"/>
      <c r="D880" s="44"/>
    </row>
    <row r="881" customFormat="false" ht="15.75" hidden="false" customHeight="false" outlineLevel="0" collapsed="false">
      <c r="C881" s="44"/>
      <c r="D881" s="44"/>
    </row>
    <row r="882" customFormat="false" ht="15.75" hidden="false" customHeight="false" outlineLevel="0" collapsed="false">
      <c r="C882" s="44"/>
      <c r="D882" s="44"/>
    </row>
    <row r="883" customFormat="false" ht="15.75" hidden="false" customHeight="false" outlineLevel="0" collapsed="false">
      <c r="C883" s="44"/>
      <c r="D883" s="44"/>
    </row>
    <row r="884" customFormat="false" ht="15.75" hidden="false" customHeight="false" outlineLevel="0" collapsed="false">
      <c r="C884" s="44"/>
      <c r="D884" s="44"/>
    </row>
    <row r="885" customFormat="false" ht="15.75" hidden="false" customHeight="false" outlineLevel="0" collapsed="false">
      <c r="C885" s="44"/>
      <c r="D885" s="44"/>
    </row>
    <row r="886" customFormat="false" ht="15.75" hidden="false" customHeight="false" outlineLevel="0" collapsed="false">
      <c r="C886" s="44"/>
      <c r="D886" s="44"/>
    </row>
    <row r="887" customFormat="false" ht="15.75" hidden="false" customHeight="false" outlineLevel="0" collapsed="false">
      <c r="C887" s="44"/>
      <c r="D887" s="44"/>
    </row>
    <row r="888" customFormat="false" ht="15.75" hidden="false" customHeight="false" outlineLevel="0" collapsed="false">
      <c r="C888" s="44"/>
      <c r="D888" s="44"/>
    </row>
    <row r="889" customFormat="false" ht="15.75" hidden="false" customHeight="false" outlineLevel="0" collapsed="false">
      <c r="C889" s="44"/>
      <c r="D889" s="44"/>
    </row>
    <row r="890" customFormat="false" ht="15.75" hidden="false" customHeight="false" outlineLevel="0" collapsed="false">
      <c r="C890" s="44"/>
      <c r="D890" s="44"/>
    </row>
    <row r="891" customFormat="false" ht="15.75" hidden="false" customHeight="false" outlineLevel="0" collapsed="false">
      <c r="C891" s="44"/>
      <c r="D891" s="44"/>
    </row>
    <row r="892" customFormat="false" ht="15.75" hidden="false" customHeight="false" outlineLevel="0" collapsed="false">
      <c r="C892" s="44"/>
      <c r="D892" s="44"/>
    </row>
    <row r="893" customFormat="false" ht="15.75" hidden="false" customHeight="false" outlineLevel="0" collapsed="false">
      <c r="C893" s="44"/>
      <c r="D893" s="44"/>
    </row>
    <row r="894" customFormat="false" ht="15.75" hidden="false" customHeight="false" outlineLevel="0" collapsed="false">
      <c r="C894" s="44"/>
      <c r="D894" s="44"/>
    </row>
    <row r="895" customFormat="false" ht="15.75" hidden="false" customHeight="false" outlineLevel="0" collapsed="false">
      <c r="C895" s="44"/>
      <c r="D895" s="44"/>
    </row>
    <row r="896" customFormat="false" ht="15.75" hidden="false" customHeight="false" outlineLevel="0" collapsed="false">
      <c r="C896" s="44"/>
      <c r="D896" s="44"/>
    </row>
    <row r="897" customFormat="false" ht="15.75" hidden="false" customHeight="false" outlineLevel="0" collapsed="false">
      <c r="C897" s="44"/>
      <c r="D897" s="44"/>
    </row>
    <row r="898" customFormat="false" ht="15.75" hidden="false" customHeight="false" outlineLevel="0" collapsed="false">
      <c r="C898" s="44"/>
      <c r="D898" s="44"/>
    </row>
    <row r="899" customFormat="false" ht="15.75" hidden="false" customHeight="false" outlineLevel="0" collapsed="false">
      <c r="C899" s="44"/>
      <c r="D899" s="44"/>
    </row>
    <row r="900" customFormat="false" ht="15.75" hidden="false" customHeight="false" outlineLevel="0" collapsed="false">
      <c r="C900" s="44"/>
      <c r="D900" s="44"/>
    </row>
    <row r="901" customFormat="false" ht="15.75" hidden="false" customHeight="false" outlineLevel="0" collapsed="false">
      <c r="C901" s="44"/>
      <c r="D901" s="44"/>
    </row>
    <row r="902" customFormat="false" ht="15.75" hidden="false" customHeight="false" outlineLevel="0" collapsed="false">
      <c r="C902" s="44"/>
      <c r="D902" s="44"/>
    </row>
    <row r="903" customFormat="false" ht="15.75" hidden="false" customHeight="false" outlineLevel="0" collapsed="false">
      <c r="C903" s="44"/>
      <c r="D903" s="44"/>
    </row>
    <row r="904" customFormat="false" ht="15.75" hidden="false" customHeight="false" outlineLevel="0" collapsed="false">
      <c r="C904" s="44"/>
      <c r="D904" s="44"/>
    </row>
    <row r="905" customFormat="false" ht="15.75" hidden="false" customHeight="false" outlineLevel="0" collapsed="false">
      <c r="C905" s="44"/>
      <c r="D905" s="44"/>
    </row>
    <row r="906" customFormat="false" ht="15.75" hidden="false" customHeight="false" outlineLevel="0" collapsed="false">
      <c r="C906" s="44"/>
      <c r="D906" s="44"/>
    </row>
    <row r="907" customFormat="false" ht="15.75" hidden="false" customHeight="false" outlineLevel="0" collapsed="false">
      <c r="C907" s="44"/>
      <c r="D907" s="44"/>
    </row>
    <row r="908" customFormat="false" ht="15.75" hidden="false" customHeight="false" outlineLevel="0" collapsed="false">
      <c r="C908" s="44"/>
      <c r="D908" s="44"/>
    </row>
    <row r="909" customFormat="false" ht="15.75" hidden="false" customHeight="false" outlineLevel="0" collapsed="false">
      <c r="C909" s="44"/>
      <c r="D909" s="44"/>
    </row>
    <row r="910" customFormat="false" ht="15.75" hidden="false" customHeight="false" outlineLevel="0" collapsed="false">
      <c r="C910" s="44"/>
      <c r="D910" s="44"/>
    </row>
    <row r="911" customFormat="false" ht="15.75" hidden="false" customHeight="false" outlineLevel="0" collapsed="false">
      <c r="C911" s="44"/>
      <c r="D911" s="44"/>
    </row>
    <row r="912" customFormat="false" ht="15.75" hidden="false" customHeight="false" outlineLevel="0" collapsed="false">
      <c r="C912" s="44"/>
      <c r="D912" s="44"/>
    </row>
    <row r="913" customFormat="false" ht="15.75" hidden="false" customHeight="false" outlineLevel="0" collapsed="false">
      <c r="C913" s="44"/>
      <c r="D913" s="44"/>
    </row>
    <row r="914" customFormat="false" ht="15.75" hidden="false" customHeight="false" outlineLevel="0" collapsed="false">
      <c r="C914" s="44"/>
      <c r="D914" s="44"/>
    </row>
    <row r="915" customFormat="false" ht="15.75" hidden="false" customHeight="false" outlineLevel="0" collapsed="false">
      <c r="C915" s="44"/>
      <c r="D915" s="44"/>
    </row>
    <row r="916" customFormat="false" ht="15.75" hidden="false" customHeight="false" outlineLevel="0" collapsed="false">
      <c r="C916" s="44"/>
      <c r="D916" s="44"/>
    </row>
    <row r="917" customFormat="false" ht="15.75" hidden="false" customHeight="false" outlineLevel="0" collapsed="false">
      <c r="C917" s="44"/>
      <c r="D917" s="44"/>
    </row>
    <row r="918" customFormat="false" ht="15.75" hidden="false" customHeight="false" outlineLevel="0" collapsed="false">
      <c r="C918" s="44"/>
      <c r="D918" s="44"/>
    </row>
    <row r="919" customFormat="false" ht="15.75" hidden="false" customHeight="false" outlineLevel="0" collapsed="false">
      <c r="C919" s="44"/>
      <c r="D919" s="44"/>
    </row>
    <row r="920" customFormat="false" ht="15.75" hidden="false" customHeight="false" outlineLevel="0" collapsed="false">
      <c r="C920" s="44"/>
      <c r="D920" s="44"/>
    </row>
    <row r="921" customFormat="false" ht="15.75" hidden="false" customHeight="false" outlineLevel="0" collapsed="false">
      <c r="C921" s="44"/>
      <c r="D921" s="44"/>
    </row>
    <row r="922" customFormat="false" ht="15.75" hidden="false" customHeight="false" outlineLevel="0" collapsed="false">
      <c r="C922" s="44"/>
      <c r="D922" s="44"/>
    </row>
    <row r="923" customFormat="false" ht="15.75" hidden="false" customHeight="false" outlineLevel="0" collapsed="false">
      <c r="C923" s="44"/>
      <c r="D923" s="44"/>
    </row>
    <row r="924" customFormat="false" ht="15.75" hidden="false" customHeight="false" outlineLevel="0" collapsed="false">
      <c r="C924" s="44"/>
      <c r="D924" s="44"/>
    </row>
    <row r="925" customFormat="false" ht="15.75" hidden="false" customHeight="false" outlineLevel="0" collapsed="false">
      <c r="C925" s="44"/>
      <c r="D925" s="44"/>
    </row>
    <row r="926" customFormat="false" ht="15.75" hidden="false" customHeight="false" outlineLevel="0" collapsed="false">
      <c r="C926" s="44"/>
      <c r="D926" s="44"/>
    </row>
    <row r="927" customFormat="false" ht="15.75" hidden="false" customHeight="false" outlineLevel="0" collapsed="false">
      <c r="C927" s="44"/>
      <c r="D927" s="44"/>
    </row>
    <row r="928" customFormat="false" ht="15.75" hidden="false" customHeight="false" outlineLevel="0" collapsed="false">
      <c r="C928" s="44"/>
      <c r="D928" s="44"/>
    </row>
    <row r="929" customFormat="false" ht="15.75" hidden="false" customHeight="false" outlineLevel="0" collapsed="false">
      <c r="C929" s="44"/>
      <c r="D929" s="44"/>
    </row>
    <row r="930" customFormat="false" ht="15.75" hidden="false" customHeight="false" outlineLevel="0" collapsed="false">
      <c r="C930" s="44"/>
      <c r="D930" s="44"/>
    </row>
    <row r="931" customFormat="false" ht="15.75" hidden="false" customHeight="false" outlineLevel="0" collapsed="false">
      <c r="C931" s="44"/>
      <c r="D931" s="44"/>
    </row>
    <row r="932" customFormat="false" ht="15.75" hidden="false" customHeight="false" outlineLevel="0" collapsed="false">
      <c r="C932" s="44"/>
      <c r="D932" s="44"/>
    </row>
    <row r="933" customFormat="false" ht="15.75" hidden="false" customHeight="false" outlineLevel="0" collapsed="false">
      <c r="C933" s="44"/>
      <c r="D933" s="44"/>
    </row>
    <row r="934" customFormat="false" ht="15.75" hidden="false" customHeight="false" outlineLevel="0" collapsed="false">
      <c r="C934" s="44"/>
      <c r="D934" s="44"/>
    </row>
    <row r="935" customFormat="false" ht="15.75" hidden="false" customHeight="false" outlineLevel="0" collapsed="false">
      <c r="C935" s="44"/>
      <c r="D935" s="44"/>
    </row>
    <row r="936" customFormat="false" ht="15.75" hidden="false" customHeight="false" outlineLevel="0" collapsed="false">
      <c r="C936" s="44"/>
      <c r="D936" s="44"/>
    </row>
    <row r="937" customFormat="false" ht="15.75" hidden="false" customHeight="false" outlineLevel="0" collapsed="false">
      <c r="C937" s="44"/>
      <c r="D937" s="44"/>
    </row>
    <row r="938" customFormat="false" ht="15.75" hidden="false" customHeight="false" outlineLevel="0" collapsed="false">
      <c r="C938" s="44"/>
      <c r="D938" s="44"/>
    </row>
    <row r="939" customFormat="false" ht="15.75" hidden="false" customHeight="false" outlineLevel="0" collapsed="false">
      <c r="C939" s="44"/>
      <c r="D939" s="44"/>
    </row>
    <row r="940" customFormat="false" ht="15.75" hidden="false" customHeight="false" outlineLevel="0" collapsed="false">
      <c r="C940" s="44"/>
      <c r="D940" s="44"/>
    </row>
    <row r="941" customFormat="false" ht="15.75" hidden="false" customHeight="false" outlineLevel="0" collapsed="false">
      <c r="C941" s="44"/>
      <c r="D941" s="44"/>
    </row>
    <row r="942" customFormat="false" ht="15.75" hidden="false" customHeight="false" outlineLevel="0" collapsed="false">
      <c r="C942" s="44"/>
      <c r="D942" s="44"/>
    </row>
    <row r="943" customFormat="false" ht="15.75" hidden="false" customHeight="false" outlineLevel="0" collapsed="false">
      <c r="C943" s="44"/>
      <c r="D943" s="44"/>
    </row>
    <row r="944" customFormat="false" ht="15.75" hidden="false" customHeight="false" outlineLevel="0" collapsed="false">
      <c r="C944" s="44"/>
      <c r="D944" s="44"/>
    </row>
    <row r="945" customFormat="false" ht="15.75" hidden="false" customHeight="false" outlineLevel="0" collapsed="false">
      <c r="C945" s="44"/>
      <c r="D945" s="44"/>
    </row>
    <row r="946" customFormat="false" ht="15.75" hidden="false" customHeight="false" outlineLevel="0" collapsed="false">
      <c r="C946" s="44"/>
      <c r="D946" s="44"/>
    </row>
    <row r="947" customFormat="false" ht="15.75" hidden="false" customHeight="false" outlineLevel="0" collapsed="false">
      <c r="C947" s="44"/>
      <c r="D947" s="44"/>
    </row>
    <row r="948" customFormat="false" ht="15.75" hidden="false" customHeight="false" outlineLevel="0" collapsed="false">
      <c r="C948" s="44"/>
      <c r="D948" s="44"/>
    </row>
    <row r="949" customFormat="false" ht="15.75" hidden="false" customHeight="false" outlineLevel="0" collapsed="false">
      <c r="C949" s="44"/>
      <c r="D949" s="44"/>
    </row>
    <row r="950" customFormat="false" ht="15.75" hidden="false" customHeight="false" outlineLevel="0" collapsed="false">
      <c r="C950" s="44"/>
      <c r="D950" s="44"/>
    </row>
    <row r="951" customFormat="false" ht="15.75" hidden="false" customHeight="false" outlineLevel="0" collapsed="false">
      <c r="C951" s="44"/>
      <c r="D951" s="44"/>
    </row>
    <row r="952" customFormat="false" ht="15.75" hidden="false" customHeight="false" outlineLevel="0" collapsed="false">
      <c r="C952" s="44"/>
      <c r="D952" s="44"/>
    </row>
    <row r="953" customFormat="false" ht="15.75" hidden="false" customHeight="false" outlineLevel="0" collapsed="false">
      <c r="C953" s="44"/>
      <c r="D953" s="44"/>
    </row>
    <row r="954" customFormat="false" ht="15.75" hidden="false" customHeight="false" outlineLevel="0" collapsed="false">
      <c r="C954" s="44"/>
      <c r="D954" s="44"/>
    </row>
    <row r="955" customFormat="false" ht="15.75" hidden="false" customHeight="false" outlineLevel="0" collapsed="false">
      <c r="C955" s="44"/>
      <c r="D955" s="44"/>
    </row>
    <row r="956" customFormat="false" ht="15.75" hidden="false" customHeight="false" outlineLevel="0" collapsed="false">
      <c r="C956" s="44"/>
      <c r="D956" s="44"/>
    </row>
    <row r="957" customFormat="false" ht="15.75" hidden="false" customHeight="false" outlineLevel="0" collapsed="false">
      <c r="C957" s="44"/>
      <c r="D957" s="44"/>
    </row>
    <row r="958" customFormat="false" ht="15.75" hidden="false" customHeight="false" outlineLevel="0" collapsed="false">
      <c r="C958" s="44"/>
      <c r="D958" s="44"/>
    </row>
    <row r="959" customFormat="false" ht="15.75" hidden="false" customHeight="false" outlineLevel="0" collapsed="false">
      <c r="C959" s="44"/>
      <c r="D959" s="44"/>
    </row>
    <row r="960" customFormat="false" ht="15.75" hidden="false" customHeight="false" outlineLevel="0" collapsed="false">
      <c r="C960" s="44"/>
      <c r="D960" s="44"/>
    </row>
    <row r="961" customFormat="false" ht="15.75" hidden="false" customHeight="false" outlineLevel="0" collapsed="false">
      <c r="C961" s="44"/>
      <c r="D961" s="44"/>
    </row>
    <row r="962" customFormat="false" ht="15.75" hidden="false" customHeight="false" outlineLevel="0" collapsed="false">
      <c r="C962" s="44"/>
      <c r="D962" s="44"/>
    </row>
    <row r="963" customFormat="false" ht="15.75" hidden="false" customHeight="false" outlineLevel="0" collapsed="false">
      <c r="C963" s="44"/>
      <c r="D963" s="44"/>
    </row>
    <row r="964" customFormat="false" ht="15.75" hidden="false" customHeight="false" outlineLevel="0" collapsed="false">
      <c r="C964" s="44"/>
      <c r="D964" s="44"/>
    </row>
    <row r="965" customFormat="false" ht="15.75" hidden="false" customHeight="false" outlineLevel="0" collapsed="false">
      <c r="C965" s="44"/>
      <c r="D965" s="44"/>
    </row>
    <row r="966" customFormat="false" ht="15.75" hidden="false" customHeight="false" outlineLevel="0" collapsed="false">
      <c r="C966" s="44"/>
      <c r="D966" s="44"/>
    </row>
    <row r="967" customFormat="false" ht="15.75" hidden="false" customHeight="false" outlineLevel="0" collapsed="false">
      <c r="C967" s="44"/>
      <c r="D967" s="44"/>
    </row>
    <row r="968" customFormat="false" ht="15.75" hidden="false" customHeight="false" outlineLevel="0" collapsed="false">
      <c r="C968" s="44"/>
      <c r="D968" s="44"/>
    </row>
    <row r="969" customFormat="false" ht="15.75" hidden="false" customHeight="false" outlineLevel="0" collapsed="false">
      <c r="C969" s="44"/>
      <c r="D969" s="44"/>
    </row>
    <row r="970" customFormat="false" ht="15.75" hidden="false" customHeight="false" outlineLevel="0" collapsed="false">
      <c r="C970" s="44"/>
      <c r="D970" s="44"/>
    </row>
    <row r="971" customFormat="false" ht="15.75" hidden="false" customHeight="false" outlineLevel="0" collapsed="false">
      <c r="C971" s="44"/>
      <c r="D971" s="44"/>
    </row>
    <row r="972" customFormat="false" ht="15.75" hidden="false" customHeight="false" outlineLevel="0" collapsed="false">
      <c r="C972" s="44"/>
      <c r="D972" s="44"/>
    </row>
    <row r="973" customFormat="false" ht="15.75" hidden="false" customHeight="false" outlineLevel="0" collapsed="false">
      <c r="C973" s="44"/>
      <c r="D973" s="44"/>
    </row>
    <row r="974" customFormat="false" ht="15.75" hidden="false" customHeight="false" outlineLevel="0" collapsed="false">
      <c r="C974" s="44"/>
      <c r="D974" s="44"/>
    </row>
    <row r="975" customFormat="false" ht="15.75" hidden="false" customHeight="false" outlineLevel="0" collapsed="false">
      <c r="C975" s="44"/>
      <c r="D975" s="44"/>
    </row>
    <row r="976" customFormat="false" ht="15.75" hidden="false" customHeight="false" outlineLevel="0" collapsed="false">
      <c r="C976" s="44"/>
      <c r="D976" s="44"/>
    </row>
    <row r="977" customFormat="false" ht="15.75" hidden="false" customHeight="false" outlineLevel="0" collapsed="false">
      <c r="C977" s="44"/>
      <c r="D977" s="44"/>
    </row>
    <row r="978" customFormat="false" ht="15.75" hidden="false" customHeight="false" outlineLevel="0" collapsed="false">
      <c r="C978" s="44"/>
      <c r="D978" s="44"/>
    </row>
    <row r="979" customFormat="false" ht="15.75" hidden="false" customHeight="false" outlineLevel="0" collapsed="false">
      <c r="C979" s="44"/>
      <c r="D979" s="44"/>
    </row>
    <row r="980" customFormat="false" ht="15.75" hidden="false" customHeight="false" outlineLevel="0" collapsed="false">
      <c r="C980" s="44"/>
      <c r="D980" s="44"/>
    </row>
    <row r="981" customFormat="false" ht="15.75" hidden="false" customHeight="false" outlineLevel="0" collapsed="false">
      <c r="C981" s="44"/>
      <c r="D981" s="44"/>
    </row>
    <row r="982" customFormat="false" ht="15.75" hidden="false" customHeight="false" outlineLevel="0" collapsed="false">
      <c r="C982" s="44"/>
      <c r="D982" s="44"/>
    </row>
    <row r="983" customFormat="false" ht="15.75" hidden="false" customHeight="false" outlineLevel="0" collapsed="false">
      <c r="C983" s="44"/>
      <c r="D983" s="44"/>
    </row>
    <row r="984" customFormat="false" ht="15.75" hidden="false" customHeight="false" outlineLevel="0" collapsed="false">
      <c r="C984" s="44"/>
      <c r="D984" s="44"/>
    </row>
    <row r="985" customFormat="false" ht="15.75" hidden="false" customHeight="false" outlineLevel="0" collapsed="false">
      <c r="C985" s="44"/>
      <c r="D985" s="44"/>
    </row>
    <row r="986" customFormat="false" ht="15.75" hidden="false" customHeight="false" outlineLevel="0" collapsed="false">
      <c r="C986" s="44"/>
      <c r="D986" s="44"/>
    </row>
    <row r="987" customFormat="false" ht="15.75" hidden="false" customHeight="false" outlineLevel="0" collapsed="false">
      <c r="C987" s="44"/>
      <c r="D987" s="44"/>
    </row>
    <row r="988" customFormat="false" ht="15.75" hidden="false" customHeight="false" outlineLevel="0" collapsed="false">
      <c r="C988" s="44"/>
      <c r="D988" s="44"/>
    </row>
    <row r="989" customFormat="false" ht="15.75" hidden="false" customHeight="false" outlineLevel="0" collapsed="false">
      <c r="C989" s="44"/>
      <c r="D989" s="44"/>
    </row>
    <row r="990" customFormat="false" ht="15.75" hidden="false" customHeight="false" outlineLevel="0" collapsed="false">
      <c r="C990" s="44"/>
      <c r="D990" s="44"/>
    </row>
    <row r="991" customFormat="false" ht="15.75" hidden="false" customHeight="false" outlineLevel="0" collapsed="false">
      <c r="C991" s="44"/>
      <c r="D991" s="44"/>
    </row>
    <row r="992" customFormat="false" ht="15.75" hidden="false" customHeight="false" outlineLevel="0" collapsed="false">
      <c r="C992" s="44"/>
      <c r="D992" s="44"/>
    </row>
    <row r="993" customFormat="false" ht="15.75" hidden="false" customHeight="false" outlineLevel="0" collapsed="false">
      <c r="C993" s="44"/>
      <c r="D993" s="44"/>
    </row>
    <row r="994" customFormat="false" ht="15.75" hidden="false" customHeight="false" outlineLevel="0" collapsed="false">
      <c r="C994" s="44"/>
      <c r="D994" s="44"/>
    </row>
    <row r="995" customFormat="false" ht="15.75" hidden="false" customHeight="false" outlineLevel="0" collapsed="false">
      <c r="C995" s="44"/>
      <c r="D995" s="44"/>
    </row>
    <row r="996" customFormat="false" ht="15.75" hidden="false" customHeight="false" outlineLevel="0" collapsed="false">
      <c r="C996" s="44"/>
      <c r="D996" s="44"/>
    </row>
    <row r="997" customFormat="false" ht="15.75" hidden="false" customHeight="false" outlineLevel="0" collapsed="false">
      <c r="C997" s="44"/>
      <c r="D997" s="44"/>
    </row>
    <row r="998" customFormat="false" ht="15.75" hidden="false" customHeight="false" outlineLevel="0" collapsed="false">
      <c r="C998" s="44"/>
      <c r="D998" s="44"/>
    </row>
    <row r="999" customFormat="false" ht="15.75" hidden="false" customHeight="false" outlineLevel="0" collapsed="false">
      <c r="C999" s="44"/>
      <c r="D999" s="44"/>
    </row>
    <row r="1000" customFormat="false" ht="15.75" hidden="false" customHeight="false" outlineLevel="0" collapsed="false">
      <c r="C1000" s="44"/>
      <c r="D1000" s="44"/>
    </row>
  </sheetData>
  <autoFilter ref="A2:H454"/>
  <hyperlinks>
    <hyperlink ref="G1" r:id="rId1" display="http://covid-monitoring.kemkes.go.id/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Q8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B3" activeCellId="0" sqref="B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4.57"/>
    <col collapsed="false" customWidth="true" hidden="false" outlineLevel="0" max="2" min="2" style="0" width="6.57"/>
    <col collapsed="false" customWidth="true" hidden="false" outlineLevel="0" max="3" min="3" style="0" width="5.29"/>
    <col collapsed="false" customWidth="true" hidden="false" outlineLevel="0" max="4" min="4" style="0" width="6.01"/>
    <col collapsed="false" customWidth="true" hidden="false" outlineLevel="0" max="5" min="5" style="0" width="11.43"/>
    <col collapsed="false" customWidth="true" hidden="false" outlineLevel="0" max="8" min="6" style="0" width="10.13"/>
    <col collapsed="false" customWidth="true" hidden="false" outlineLevel="0" max="9" min="9" style="0" width="11.3"/>
    <col collapsed="false" customWidth="true" hidden="false" outlineLevel="0" max="10" min="10" style="0" width="14.7"/>
    <col collapsed="false" customWidth="true" hidden="false" outlineLevel="0" max="11" min="11" style="0" width="10.29"/>
    <col collapsed="false" customWidth="true" hidden="false" outlineLevel="0" max="12" min="12" style="0" width="11.57"/>
    <col collapsed="false" customWidth="true" hidden="false" outlineLevel="0" max="13" min="13" style="0" width="10.29"/>
    <col collapsed="false" customWidth="true" hidden="false" outlineLevel="0" max="14" min="14" style="0" width="11.14"/>
    <col collapsed="false" customWidth="true" hidden="false" outlineLevel="0" max="15" min="15" style="0" width="14.01"/>
    <col collapsed="false" customWidth="true" hidden="false" outlineLevel="0" max="16" min="16" style="0" width="24.14"/>
    <col collapsed="false" customWidth="true" hidden="false" outlineLevel="0" max="17" min="17" style="0" width="29.86"/>
    <col collapsed="false" customWidth="true" hidden="false" outlineLevel="0" max="18" min="18" style="0" width="39.01"/>
    <col collapsed="false" customWidth="true" hidden="false" outlineLevel="0" max="19" min="19" style="0" width="12.57"/>
    <col collapsed="false" customWidth="true" hidden="true" outlineLevel="0" max="20" min="20" style="0" width="9.71"/>
    <col collapsed="false" customWidth="true" hidden="false" outlineLevel="0" max="21" min="21" style="0" width="9.71"/>
    <col collapsed="false" customWidth="true" hidden="false" outlineLevel="0" max="22" min="22" style="0" width="7"/>
    <col collapsed="false" customWidth="true" hidden="false" outlineLevel="0" max="69" min="23" style="0" width="3.3"/>
  </cols>
  <sheetData>
    <row r="1" customFormat="false" ht="15.75" hidden="false" customHeight="false" outlineLevel="0" collapsed="false">
      <c r="A1" s="400" t="n">
        <f aca="false">MAX('Statistik Harian'!E:E)</f>
        <v>86521</v>
      </c>
      <c r="B1" s="401" t="s">
        <v>1202</v>
      </c>
      <c r="C1" s="387"/>
      <c r="D1" s="387"/>
      <c r="E1" s="396"/>
      <c r="F1" s="396"/>
      <c r="G1" s="396"/>
      <c r="H1" s="396"/>
      <c r="I1" s="396"/>
      <c r="J1" s="396"/>
      <c r="K1" s="396"/>
      <c r="L1" s="396"/>
      <c r="M1" s="396"/>
      <c r="N1" s="402" t="n">
        <f aca="false">MAX('Statistik Harian'!I:I)</f>
        <v>45401</v>
      </c>
      <c r="O1" s="400" t="n">
        <f aca="false">MAX('Statistik Harian'!M:M)</f>
        <v>4143</v>
      </c>
      <c r="P1" s="401"/>
      <c r="Q1" s="403"/>
      <c r="R1" s="403"/>
      <c r="S1" s="387"/>
      <c r="T1" s="404"/>
      <c r="U1" s="404"/>
      <c r="V1" s="405"/>
      <c r="W1" s="406" t="s">
        <v>1203</v>
      </c>
      <c r="X1" s="406"/>
      <c r="Y1" s="406"/>
      <c r="Z1" s="406"/>
      <c r="AA1" s="406"/>
      <c r="AB1" s="406"/>
      <c r="AC1" s="406"/>
      <c r="AD1" s="406"/>
      <c r="AE1" s="406"/>
      <c r="AF1" s="406"/>
      <c r="AG1" s="406"/>
      <c r="AH1" s="406"/>
      <c r="AI1" s="406"/>
      <c r="AJ1" s="406"/>
      <c r="AK1" s="406"/>
      <c r="AL1" s="406"/>
      <c r="AM1" s="406" t="s">
        <v>1204</v>
      </c>
      <c r="AN1" s="406"/>
      <c r="AO1" s="406"/>
      <c r="AP1" s="406"/>
      <c r="AQ1" s="406"/>
      <c r="AR1" s="406"/>
      <c r="AS1" s="406"/>
      <c r="AT1" s="406"/>
      <c r="AU1" s="406"/>
      <c r="AV1" s="406"/>
      <c r="AW1" s="406"/>
      <c r="AX1" s="406"/>
      <c r="AY1" s="406"/>
      <c r="AZ1" s="406"/>
      <c r="BA1" s="406"/>
      <c r="BB1" s="406"/>
      <c r="BC1" s="406"/>
      <c r="BD1" s="406"/>
      <c r="BE1" s="406"/>
      <c r="BF1" s="406"/>
      <c r="BG1" s="406"/>
      <c r="BH1" s="406"/>
      <c r="BI1" s="406"/>
      <c r="BJ1" s="406"/>
      <c r="BK1" s="406"/>
      <c r="BL1" s="406"/>
      <c r="BM1" s="406"/>
      <c r="BN1" s="406"/>
      <c r="BO1" s="406"/>
      <c r="BP1" s="406"/>
      <c r="BQ1" s="406"/>
    </row>
    <row r="2" customFormat="false" ht="15.75" hidden="false" customHeight="false" outlineLevel="0" collapsed="false">
      <c r="A2" s="396" t="s">
        <v>36</v>
      </c>
      <c r="B2" s="387" t="s">
        <v>1205</v>
      </c>
      <c r="C2" s="387" t="s">
        <v>1206</v>
      </c>
      <c r="D2" s="387" t="s">
        <v>1121</v>
      </c>
      <c r="E2" s="396" t="s">
        <v>150</v>
      </c>
      <c r="F2" s="396" t="s">
        <v>1207</v>
      </c>
      <c r="G2" s="396" t="s">
        <v>1208</v>
      </c>
      <c r="H2" s="396" t="s">
        <v>1209</v>
      </c>
      <c r="I2" s="396" t="s">
        <v>1123</v>
      </c>
      <c r="J2" s="396" t="s">
        <v>1210</v>
      </c>
      <c r="K2" s="396" t="s">
        <v>1211</v>
      </c>
      <c r="L2" s="396" t="s">
        <v>1212</v>
      </c>
      <c r="M2" s="396" t="s">
        <v>1080</v>
      </c>
      <c r="N2" s="396" t="s">
        <v>7</v>
      </c>
      <c r="O2" s="396" t="s">
        <v>1109</v>
      </c>
      <c r="P2" s="387" t="s">
        <v>1213</v>
      </c>
      <c r="Q2" s="396" t="s">
        <v>1214</v>
      </c>
      <c r="R2" s="396" t="s">
        <v>1215</v>
      </c>
      <c r="S2" s="387" t="s">
        <v>72</v>
      </c>
      <c r="T2" s="407" t="s">
        <v>1216</v>
      </c>
      <c r="U2" s="407" t="s">
        <v>1122</v>
      </c>
      <c r="V2" s="405"/>
      <c r="W2" s="408" t="n">
        <v>43875</v>
      </c>
      <c r="X2" s="408" t="n">
        <f aca="false">W2+1</f>
        <v>43876</v>
      </c>
      <c r="Y2" s="408" t="n">
        <f aca="false">X2+1</f>
        <v>43877</v>
      </c>
      <c r="Z2" s="408" t="n">
        <f aca="false">Y2+1</f>
        <v>43878</v>
      </c>
      <c r="AA2" s="408" t="n">
        <f aca="false">Z2+1</f>
        <v>43879</v>
      </c>
      <c r="AB2" s="408" t="n">
        <f aca="false">AA2+1</f>
        <v>43880</v>
      </c>
      <c r="AC2" s="408" t="n">
        <f aca="false">AB2+1</f>
        <v>43881</v>
      </c>
      <c r="AD2" s="408" t="n">
        <f aca="false">AC2+1</f>
        <v>43882</v>
      </c>
      <c r="AE2" s="408" t="n">
        <f aca="false">AD2+1</f>
        <v>43883</v>
      </c>
      <c r="AF2" s="408" t="n">
        <f aca="false">AE2+1</f>
        <v>43884</v>
      </c>
      <c r="AG2" s="408" t="n">
        <f aca="false">AF2+1</f>
        <v>43885</v>
      </c>
      <c r="AH2" s="408" t="n">
        <f aca="false">AG2+1</f>
        <v>43886</v>
      </c>
      <c r="AI2" s="408" t="n">
        <f aca="false">AH2+1</f>
        <v>43887</v>
      </c>
      <c r="AJ2" s="408" t="n">
        <f aca="false">AI2+1</f>
        <v>43888</v>
      </c>
      <c r="AK2" s="408" t="n">
        <f aca="false">AJ2+1</f>
        <v>43889</v>
      </c>
      <c r="AL2" s="408" t="n">
        <f aca="false">AK2+1</f>
        <v>43890</v>
      </c>
      <c r="AM2" s="408" t="n">
        <f aca="false">AL2+1</f>
        <v>43891</v>
      </c>
      <c r="AN2" s="408" t="n">
        <f aca="false">AM2+1</f>
        <v>43892</v>
      </c>
      <c r="AO2" s="408" t="n">
        <f aca="false">AN2+1</f>
        <v>43893</v>
      </c>
      <c r="AP2" s="408" t="n">
        <f aca="false">AO2+1</f>
        <v>43894</v>
      </c>
      <c r="AQ2" s="408" t="n">
        <f aca="false">AP2+1</f>
        <v>43895</v>
      </c>
      <c r="AR2" s="408" t="n">
        <f aca="false">AQ2+1</f>
        <v>43896</v>
      </c>
      <c r="AS2" s="408" t="n">
        <f aca="false">AR2+1</f>
        <v>43897</v>
      </c>
      <c r="AT2" s="408" t="n">
        <f aca="false">AS2+1</f>
        <v>43898</v>
      </c>
      <c r="AU2" s="408" t="n">
        <f aca="false">AT2+1</f>
        <v>43899</v>
      </c>
      <c r="AV2" s="408" t="n">
        <f aca="false">AU2+1</f>
        <v>43900</v>
      </c>
      <c r="AW2" s="408" t="n">
        <f aca="false">AV2+1</f>
        <v>43901</v>
      </c>
      <c r="AX2" s="408" t="n">
        <f aca="false">AW2+1</f>
        <v>43902</v>
      </c>
      <c r="AY2" s="408" t="n">
        <f aca="false">AX2+1</f>
        <v>43903</v>
      </c>
      <c r="AZ2" s="408" t="n">
        <f aca="false">AY2+1</f>
        <v>43904</v>
      </c>
      <c r="BA2" s="409" t="n">
        <f aca="false">AZ2+1</f>
        <v>43905</v>
      </c>
      <c r="BB2" s="409" t="n">
        <f aca="false">BA2+1</f>
        <v>43906</v>
      </c>
      <c r="BC2" s="409" t="n">
        <f aca="false">BB2+1</f>
        <v>43907</v>
      </c>
      <c r="BD2" s="409" t="n">
        <f aca="false">BC2+1</f>
        <v>43908</v>
      </c>
      <c r="BE2" s="409" t="n">
        <f aca="false">BD2+1</f>
        <v>43909</v>
      </c>
      <c r="BF2" s="409" t="n">
        <f aca="false">BE2+1</f>
        <v>43910</v>
      </c>
      <c r="BG2" s="409" t="n">
        <f aca="false">BF2+1</f>
        <v>43911</v>
      </c>
      <c r="BH2" s="409" t="n">
        <f aca="false">BG2+1</f>
        <v>43912</v>
      </c>
      <c r="BI2" s="409" t="n">
        <f aca="false">BH2+1</f>
        <v>43913</v>
      </c>
      <c r="BJ2" s="409" t="n">
        <f aca="false">BI2+1</f>
        <v>43914</v>
      </c>
      <c r="BK2" s="409" t="n">
        <f aca="false">BJ2+1</f>
        <v>43915</v>
      </c>
      <c r="BL2" s="409" t="n">
        <f aca="false">BK2+1</f>
        <v>43916</v>
      </c>
      <c r="BM2" s="409" t="n">
        <f aca="false">BL2+1</f>
        <v>43917</v>
      </c>
      <c r="BN2" s="409" t="n">
        <f aca="false">BM2+1</f>
        <v>43918</v>
      </c>
      <c r="BO2" s="409" t="n">
        <f aca="false">BN2+1</f>
        <v>43919</v>
      </c>
      <c r="BP2" s="409" t="n">
        <f aca="false">BO2+1</f>
        <v>43920</v>
      </c>
      <c r="BQ2" s="409" t="n">
        <f aca="false">BP2+1</f>
        <v>43921</v>
      </c>
    </row>
    <row r="3" customFormat="false" ht="25.5" hidden="false" customHeight="true" outlineLevel="0" collapsed="false">
      <c r="A3" s="390" t="n">
        <v>1</v>
      </c>
      <c r="B3" s="390" t="n">
        <v>31</v>
      </c>
      <c r="C3" s="390" t="s">
        <v>1217</v>
      </c>
      <c r="D3" s="390" t="s">
        <v>1218</v>
      </c>
      <c r="E3" s="390" t="s">
        <v>82</v>
      </c>
      <c r="F3" s="390" t="s">
        <v>326</v>
      </c>
      <c r="G3" s="377" t="s">
        <v>1219</v>
      </c>
      <c r="H3" s="377" t="s">
        <v>116</v>
      </c>
      <c r="I3" s="377" t="s">
        <v>1220</v>
      </c>
      <c r="J3" s="410" t="n">
        <v>43875</v>
      </c>
      <c r="K3" s="410" t="n">
        <v>43877</v>
      </c>
      <c r="L3" s="410" t="n">
        <v>43890</v>
      </c>
      <c r="M3" s="410" t="n">
        <v>43892</v>
      </c>
      <c r="N3" s="410" t="n">
        <v>43903</v>
      </c>
      <c r="O3" s="410"/>
      <c r="P3" s="411" t="s">
        <v>1221</v>
      </c>
      <c r="Q3" s="412"/>
      <c r="R3" s="412" t="s">
        <v>1222</v>
      </c>
      <c r="S3" s="413" t="str">
        <f aca="false">HYPERLINK("https://twitter.com/KemenkesRI/status/1234494277457076227", "Sumber")</f>
        <v>Sumber</v>
      </c>
      <c r="T3" s="414" t="n">
        <f aca="false">IF(AND(ISNUMBER(J3),ISNUMBER(K3)),K3-J3,"")</f>
        <v>2</v>
      </c>
      <c r="U3" s="414" t="str">
        <f aca="false">IF(A3="","",IF(O3&lt;&gt;"","Meninggal",IF(N3&lt;&gt;"","Sembuh","Aktif")))</f>
        <v>Sembuh</v>
      </c>
      <c r="V3" s="376"/>
      <c r="W3" s="415" t="str">
        <f aca="true">IF(OR(W$2&gt;NOW(),$A3=""),"",IF(W$2=$J3,"T",IF(W$2=$M3,"P",IF(W$2=$N3,"S",IF(W$2=$O3,"M",IF(AND(W$2&gt;=MIN($L3,$M3),W$2&lt;MIN($N3,$O3,99999)),"R",IF(AND($K3&lt;&gt;"",W$2&gt;=$K3),"G","")))))))</f>
        <v>T</v>
      </c>
      <c r="X3" s="415" t="str">
        <f aca="true">IF(OR(X$2&gt;NOW(),$A3=""),"",IF(X$2=$J3,"T",IF(X$2=$M3,"P",IF(X$2=$N3,"S",IF(X$2=$O3,"M",IF(AND(X$2&gt;=MIN($L3,$M3),X$2&lt;MIN($N3,$O3,99999)),"R",IF(AND($K3&lt;&gt;"",X$2&gt;=$K3),"G","")))))))</f>
        <v/>
      </c>
      <c r="Y3" s="415" t="str">
        <f aca="true">IF(OR(Y$2&gt;NOW(),$A3=""),"",IF(Y$2=$J3,"T",IF(Y$2=$M3,"P",IF(Y$2=$N3,"S",IF(Y$2=$O3,"M",IF(AND(Y$2&gt;=MIN($L3,$M3),Y$2&lt;MIN($N3,$O3,99999)),"R",IF(AND($K3&lt;&gt;"",Y$2&gt;=$K3),"G","")))))))</f>
        <v>G</v>
      </c>
      <c r="Z3" s="415" t="str">
        <f aca="true">IF(OR(Z$2&gt;NOW(),$A3=""),"",IF(Z$2=$J3,"T",IF(Z$2=$M3,"P",IF(Z$2=$N3,"S",IF(Z$2=$O3,"M",IF(AND(Z$2&gt;=MIN($L3,$M3),Z$2&lt;MIN($N3,$O3,99999)),"R",IF(AND($K3&lt;&gt;"",Z$2&gt;=$K3),"G","")))))))</f>
        <v>G</v>
      </c>
      <c r="AA3" s="415" t="str">
        <f aca="true">IF(OR(AA$2&gt;NOW(),$A3=""),"",IF(AA$2=$J3,"T",IF(AA$2=$M3,"P",IF(AA$2=$N3,"S",IF(AA$2=$O3,"M",IF(AND(AA$2&gt;=MIN($L3,$M3),AA$2&lt;MIN($N3,$O3,99999)),"R",IF(AND($K3&lt;&gt;"",AA$2&gt;=$K3),"G","")))))))</f>
        <v>G</v>
      </c>
      <c r="AB3" s="415" t="str">
        <f aca="true">IF(OR(AB$2&gt;NOW(),$A3=""),"",IF(AB$2=$J3,"T",IF(AB$2=$M3,"P",IF(AB$2=$N3,"S",IF(AB$2=$O3,"M",IF(AND(AB$2&gt;=MIN($L3,$M3),AB$2&lt;MIN($N3,$O3,99999)),"R",IF(AND($K3&lt;&gt;"",AB$2&gt;=$K3),"G","")))))))</f>
        <v>G</v>
      </c>
      <c r="AC3" s="415" t="str">
        <f aca="true">IF(OR(AC$2&gt;NOW(),$A3=""),"",IF(AC$2=$J3,"T",IF(AC$2=$M3,"P",IF(AC$2=$N3,"S",IF(AC$2=$O3,"M",IF(AND(AC$2&gt;=MIN($L3,$M3),AC$2&lt;MIN($N3,$O3,99999)),"R",IF(AND($K3&lt;&gt;"",AC$2&gt;=$K3),"G","")))))))</f>
        <v>G</v>
      </c>
      <c r="AD3" s="415" t="str">
        <f aca="true">IF(OR(AD$2&gt;NOW(),$A3=""),"",IF(AD$2=$J3,"T",IF(AD$2=$M3,"P",IF(AD$2=$N3,"S",IF(AD$2=$O3,"M",IF(AND(AD$2&gt;=MIN($L3,$M3),AD$2&lt;MIN($N3,$O3,99999)),"R",IF(AND($K3&lt;&gt;"",AD$2&gt;=$K3),"G","")))))))</f>
        <v>G</v>
      </c>
      <c r="AE3" s="415" t="str">
        <f aca="true">IF(OR(AE$2&gt;NOW(),$A3=""),"",IF(AE$2=$J3,"T",IF(AE$2=$M3,"P",IF(AE$2=$N3,"S",IF(AE$2=$O3,"M",IF(AND(AE$2&gt;=MIN($L3,$M3),AE$2&lt;MIN($N3,$O3,99999)),"R",IF(AND($K3&lt;&gt;"",AE$2&gt;=$K3),"G","")))))))</f>
        <v>G</v>
      </c>
      <c r="AF3" s="415" t="str">
        <f aca="true">IF(OR(AF$2&gt;NOW(),$A3=""),"",IF(AF$2=$J3,"T",IF(AF$2=$M3,"P",IF(AF$2=$N3,"S",IF(AF$2=$O3,"M",IF(AND(AF$2&gt;=MIN($L3,$M3),AF$2&lt;MIN($N3,$O3,99999)),"R",IF(AND($K3&lt;&gt;"",AF$2&gt;=$K3),"G","")))))))</f>
        <v>G</v>
      </c>
      <c r="AG3" s="415" t="str">
        <f aca="true">IF(OR(AG$2&gt;NOW(),$A3=""),"",IF(AG$2=$J3,"T",IF(AG$2=$M3,"P",IF(AG$2=$N3,"S",IF(AG$2=$O3,"M",IF(AND(AG$2&gt;=MIN($L3,$M3),AG$2&lt;MIN($N3,$O3,99999)),"R",IF(AND($K3&lt;&gt;"",AG$2&gt;=$K3),"G","")))))))</f>
        <v>G</v>
      </c>
      <c r="AH3" s="415" t="str">
        <f aca="true">IF(OR(AH$2&gt;NOW(),$A3=""),"",IF(AH$2=$J3,"T",IF(AH$2=$M3,"P",IF(AH$2=$N3,"S",IF(AH$2=$O3,"M",IF(AND(AH$2&gt;=MIN($L3,$M3),AH$2&lt;MIN($N3,$O3,99999)),"R",IF(AND($K3&lt;&gt;"",AH$2&gt;=$K3),"G","")))))))</f>
        <v>G</v>
      </c>
      <c r="AI3" s="415" t="str">
        <f aca="true">IF(OR(AI$2&gt;NOW(),$A3=""),"",IF(AI$2=$J3,"T",IF(AI$2=$M3,"P",IF(AI$2=$N3,"S",IF(AI$2=$O3,"M",IF(AND(AI$2&gt;=MIN($L3,$M3),AI$2&lt;MIN($N3,$O3,99999)),"R",IF(AND($K3&lt;&gt;"",AI$2&gt;=$K3),"G","")))))))</f>
        <v>G</v>
      </c>
      <c r="AJ3" s="415" t="str">
        <f aca="true">IF(OR(AJ$2&gt;NOW(),$A3=""),"",IF(AJ$2=$J3,"T",IF(AJ$2=$M3,"P",IF(AJ$2=$N3,"S",IF(AJ$2=$O3,"M",IF(AND(AJ$2&gt;=MIN($L3,$M3),AJ$2&lt;MIN($N3,$O3,99999)),"R",IF(AND($K3&lt;&gt;"",AJ$2&gt;=$K3),"G","")))))))</f>
        <v>G</v>
      </c>
      <c r="AK3" s="415" t="str">
        <f aca="true">IF(OR(AK$2&gt;NOW(),$A3=""),"",IF(AK$2=$J3,"T",IF(AK$2=$M3,"P",IF(AK$2=$N3,"S",IF(AK$2=$O3,"M",IF(AND(AK$2&gt;=MIN($L3,$M3),AK$2&lt;MIN($N3,$O3,99999)),"R",IF(AND($K3&lt;&gt;"",AK$2&gt;=$K3),"G","")))))))</f>
        <v>G</v>
      </c>
      <c r="AL3" s="415" t="str">
        <f aca="true">IF(OR(AL$2&gt;NOW(),$A3=""),"",IF(AL$2=$J3,"T",IF(AL$2=$M3,"P",IF(AL$2=$N3,"S",IF(AL$2=$O3,"M",IF(AND(AL$2&gt;=MIN($L3,$M3),AL$2&lt;MIN($N3,$O3,99999)),"R",IF(AND($K3&lt;&gt;"",AL$2&gt;=$K3),"G","")))))))</f>
        <v>R</v>
      </c>
      <c r="AM3" s="415" t="str">
        <f aca="true">IF(OR(AM$2&gt;NOW(),$A3=""),"",IF(AM$2=$J3,"T",IF(AM$2=$M3,"P",IF(AM$2=$N3,"S",IF(AM$2=$O3,"M",IF(AND(AM$2&gt;=MIN($L3,$M3),AM$2&lt;MIN($N3,$O3,99999)),"R",IF(AND($K3&lt;&gt;"",AM$2&gt;=$K3),"G","")))))))</f>
        <v>R</v>
      </c>
      <c r="AN3" s="415" t="str">
        <f aca="true">IF(OR(AN$2&gt;NOW(),$A3=""),"",IF(AN$2=$J3,"T",IF(AN$2=$M3,"P",IF(AN$2=$N3,"S",IF(AN$2=$O3,"M",IF(AND(AN$2&gt;=MIN($L3,$M3),AN$2&lt;MIN($N3,$O3,99999)),"R",IF(AND($K3&lt;&gt;"",AN$2&gt;=$K3),"G","")))))))</f>
        <v>P</v>
      </c>
      <c r="AO3" s="415" t="str">
        <f aca="true">IF(OR(AO$2&gt;NOW(),$A3=""),"",IF(AO$2=$J3,"T",IF(AO$2=$M3,"P",IF(AO$2=$N3,"S",IF(AO$2=$O3,"M",IF(AND(AO$2&gt;=MIN($L3,$M3),AO$2&lt;MIN($N3,$O3,99999)),"R",IF(AND($K3&lt;&gt;"",AO$2&gt;=$K3),"G","")))))))</f>
        <v>R</v>
      </c>
      <c r="AP3" s="415" t="str">
        <f aca="true">IF(OR(AP$2&gt;NOW(),$A3=""),"",IF(AP$2=$J3,"T",IF(AP$2=$M3,"P",IF(AP$2=$N3,"S",IF(AP$2=$O3,"M",IF(AND(AP$2&gt;=MIN($L3,$M3),AP$2&lt;MIN($N3,$O3,99999)),"R",IF(AND($K3&lt;&gt;"",AP$2&gt;=$K3),"G","")))))))</f>
        <v>R</v>
      </c>
      <c r="AQ3" s="415" t="str">
        <f aca="true">IF(OR(AQ$2&gt;NOW(),$A3=""),"",IF(AQ$2=$J3,"T",IF(AQ$2=$M3,"P",IF(AQ$2=$N3,"S",IF(AQ$2=$O3,"M",IF(AND(AQ$2&gt;=MIN($L3,$M3),AQ$2&lt;MIN($N3,$O3,99999)),"R",IF(AND($K3&lt;&gt;"",AQ$2&gt;=$K3),"G","")))))))</f>
        <v>R</v>
      </c>
      <c r="AR3" s="415" t="str">
        <f aca="true">IF(OR(AR$2&gt;NOW(),$A3=""),"",IF(AR$2=$J3,"T",IF(AR$2=$M3,"P",IF(AR$2=$N3,"S",IF(AR$2=$O3,"M",IF(AND(AR$2&gt;=MIN($L3,$M3),AR$2&lt;MIN($N3,$O3,99999)),"R",IF(AND($K3&lt;&gt;"",AR$2&gt;=$K3),"G","")))))))</f>
        <v>R</v>
      </c>
      <c r="AS3" s="415" t="str">
        <f aca="true">IF(OR(AS$2&gt;NOW(),$A3=""),"",IF(AS$2=$J3,"T",IF(AS$2=$M3,"P",IF(AS$2=$N3,"S",IF(AS$2=$O3,"M",IF(AND(AS$2&gt;=MIN($L3,$M3),AS$2&lt;MIN($N3,$O3,99999)),"R",IF(AND($K3&lt;&gt;"",AS$2&gt;=$K3),"G","")))))))</f>
        <v>R</v>
      </c>
      <c r="AT3" s="415" t="str">
        <f aca="true">IF(OR(AT$2&gt;NOW(),$A3=""),"",IF(AT$2=$J3,"T",IF(AT$2=$M3,"P",IF(AT$2=$N3,"S",IF(AT$2=$O3,"M",IF(AND(AT$2&gt;=MIN($L3,$M3),AT$2&lt;MIN($N3,$O3,99999)),"R",IF(AND($K3&lt;&gt;"",AT$2&gt;=$K3),"G","")))))))</f>
        <v>R</v>
      </c>
      <c r="AU3" s="415" t="str">
        <f aca="true">IF(OR(AU$2&gt;NOW(),$A3=""),"",IF(AU$2=$J3,"T",IF(AU$2=$M3,"P",IF(AU$2=$N3,"S",IF(AU$2=$O3,"M",IF(AND(AU$2&gt;=MIN($L3,$M3),AU$2&lt;MIN($N3,$O3,99999)),"R",IF(AND($K3&lt;&gt;"",AU$2&gt;=$K3),"G","")))))))</f>
        <v>R</v>
      </c>
      <c r="AV3" s="415" t="str">
        <f aca="true">IF(OR(AV$2&gt;NOW(),$A3=""),"",IF(AV$2=$J3,"T",IF(AV$2=$M3,"P",IF(AV$2=$N3,"S",IF(AV$2=$O3,"M",IF(AND(AV$2&gt;=MIN($L3,$M3),AV$2&lt;MIN($N3,$O3,99999)),"R",IF(AND($K3&lt;&gt;"",AV$2&gt;=$K3),"G","")))))))</f>
        <v>R</v>
      </c>
      <c r="AW3" s="415" t="str">
        <f aca="true">IF(OR(AW$2&gt;NOW(),$A3=""),"",IF(AW$2=$J3,"T",IF(AW$2=$M3,"P",IF(AW$2=$N3,"S",IF(AW$2=$O3,"M",IF(AND(AW$2&gt;=MIN($L3,$M3),AW$2&lt;MIN($N3,$O3,99999)),"R",IF(AND($K3&lt;&gt;"",AW$2&gt;=$K3),"G","")))))))</f>
        <v>R</v>
      </c>
      <c r="AX3" s="415" t="str">
        <f aca="true">IF(OR(AX$2&gt;NOW(),$A3=""),"",IF(AX$2=$J3,"T",IF(AX$2=$M3,"P",IF(AX$2=$N3,"S",IF(AX$2=$O3,"M",IF(AND(AX$2&gt;=MIN($L3,$M3),AX$2&lt;MIN($N3,$O3,99999)),"R",IF(AND($K3&lt;&gt;"",AX$2&gt;=$K3),"G","")))))))</f>
        <v>R</v>
      </c>
      <c r="AY3" s="415" t="str">
        <f aca="true">IF(OR(AY$2&gt;NOW(),$A3=""),"",IF(AY$2=$J3,"T",IF(AY$2=$M3,"P",IF(AY$2=$N3,"S",IF(AY$2=$O3,"M",IF(AND(AY$2&gt;=MIN($L3,$M3),AY$2&lt;MIN($N3,$O3,99999)),"R",IF(AND($K3&lt;&gt;"",AY$2&gt;=$K3),"G","")))))))</f>
        <v>S</v>
      </c>
      <c r="AZ3" s="415"/>
      <c r="BA3" s="416"/>
      <c r="BB3" s="416"/>
      <c r="BC3" s="416"/>
      <c r="BD3" s="416"/>
      <c r="BE3" s="416"/>
      <c r="BF3" s="416"/>
      <c r="BG3" s="416"/>
      <c r="BH3" s="416"/>
      <c r="BI3" s="416"/>
      <c r="BJ3" s="416"/>
      <c r="BK3" s="416"/>
      <c r="BL3" s="416"/>
      <c r="BM3" s="416"/>
      <c r="BN3" s="416"/>
      <c r="BO3" s="416"/>
      <c r="BP3" s="416"/>
      <c r="BQ3" s="416"/>
    </row>
    <row r="4" customFormat="false" ht="15.75" hidden="false" customHeight="false" outlineLevel="0" collapsed="false">
      <c r="A4" s="390" t="n">
        <v>2</v>
      </c>
      <c r="B4" s="390" t="n">
        <v>64</v>
      </c>
      <c r="C4" s="390" t="s">
        <v>1217</v>
      </c>
      <c r="D4" s="390" t="s">
        <v>1218</v>
      </c>
      <c r="E4" s="390" t="s">
        <v>82</v>
      </c>
      <c r="F4" s="390" t="s">
        <v>326</v>
      </c>
      <c r="G4" s="377" t="s">
        <v>1219</v>
      </c>
      <c r="H4" s="377" t="s">
        <v>116</v>
      </c>
      <c r="I4" s="377" t="n">
        <v>1</v>
      </c>
      <c r="J4" s="410"/>
      <c r="K4" s="410" t="n">
        <v>43881</v>
      </c>
      <c r="L4" s="410" t="n">
        <v>43890</v>
      </c>
      <c r="M4" s="410" t="n">
        <v>43892</v>
      </c>
      <c r="N4" s="410" t="n">
        <v>43906</v>
      </c>
      <c r="O4" s="410"/>
      <c r="P4" s="411" t="s">
        <v>1221</v>
      </c>
      <c r="Q4" s="412"/>
      <c r="R4" s="412" t="s">
        <v>1223</v>
      </c>
      <c r="S4" s="413" t="str">
        <f aca="false">HYPERLINK("https://twitter.com/KemenkesRI/status/1234494277457076227", "Sumber")</f>
        <v>Sumber</v>
      </c>
      <c r="T4" s="414" t="str">
        <f aca="false">IF(AND(ISNUMBER(J4),ISNUMBER(K4)),K4-J4,"")</f>
        <v/>
      </c>
      <c r="U4" s="414" t="str">
        <f aca="false">IF(A4="","",IF(O4&lt;&gt;"","Meninggal",IF(N4&lt;&gt;"","Sembuh","Aktif")))</f>
        <v>Sembuh</v>
      </c>
      <c r="V4" s="376"/>
      <c r="W4" s="415" t="str">
        <f aca="true">IF(OR(W$2&gt;NOW(),$A4=""),"",IF(W$2=$J4,"T",IF(W$2=$M4,"P",IF(W$2=$N4,"S",IF(W$2=$O4,"M",IF(AND(W$2&gt;=MIN($L4,$M4),W$2&lt;MIN($N4,$O4,99999)),"R",IF(AND($K4&lt;&gt;"",W$2&gt;=$K4),"G","")))))))</f>
        <v/>
      </c>
      <c r="X4" s="415" t="str">
        <f aca="true">IF(OR(X$2&gt;NOW(),$A4=""),"",IF(X$2=$J4,"T",IF(X$2=$M4,"P",IF(X$2=$N4,"S",IF(X$2=$O4,"M",IF(AND(X$2&gt;=MIN($L4,$M4),X$2&lt;MIN($N4,$O4,99999)),"R",IF(AND($K4&lt;&gt;"",X$2&gt;=$K4),"G","")))))))</f>
        <v/>
      </c>
      <c r="Y4" s="415" t="str">
        <f aca="true">IF(OR(Y$2&gt;NOW(),$A4=""),"",IF(Y$2=$J4,"T",IF(Y$2=$M4,"P",IF(Y$2=$N4,"S",IF(Y$2=$O4,"M",IF(AND(Y$2&gt;=MIN($L4,$M4),Y$2&lt;MIN($N4,$O4,99999)),"R",IF(AND($K4&lt;&gt;"",Y$2&gt;=$K4),"G","")))))))</f>
        <v/>
      </c>
      <c r="Z4" s="415" t="str">
        <f aca="true">IF(OR(Z$2&gt;NOW(),$A4=""),"",IF(Z$2=$J4,"T",IF(Z$2=$M4,"P",IF(Z$2=$N4,"S",IF(Z$2=$O4,"M",IF(AND(Z$2&gt;=MIN($L4,$M4),Z$2&lt;MIN($N4,$O4,99999)),"R",IF(AND($K4&lt;&gt;"",Z$2&gt;=$K4),"G","")))))))</f>
        <v/>
      </c>
      <c r="AA4" s="415" t="str">
        <f aca="true">IF(OR(AA$2&gt;NOW(),$A4=""),"",IF(AA$2=$J4,"T",IF(AA$2=$M4,"P",IF(AA$2=$N4,"S",IF(AA$2=$O4,"M",IF(AND(AA$2&gt;=MIN($L4,$M4),AA$2&lt;MIN($N4,$O4,99999)),"R",IF(AND($K4&lt;&gt;"",AA$2&gt;=$K4),"G","")))))))</f>
        <v/>
      </c>
      <c r="AB4" s="415" t="str">
        <f aca="true">IF(OR(AB$2&gt;NOW(),$A4=""),"",IF(AB$2=$J4,"T",IF(AB$2=$M4,"P",IF(AB$2=$N4,"S",IF(AB$2=$O4,"M",IF(AND(AB$2&gt;=MIN($L4,$M4),AB$2&lt;MIN($N4,$O4,99999)),"R",IF(AND($K4&lt;&gt;"",AB$2&gt;=$K4),"G","")))))))</f>
        <v/>
      </c>
      <c r="AC4" s="415" t="str">
        <f aca="true">IF(OR(AC$2&gt;NOW(),$A4=""),"",IF(AC$2=$J4,"T",IF(AC$2=$M4,"P",IF(AC$2=$N4,"S",IF(AC$2=$O4,"M",IF(AND(AC$2&gt;=MIN($L4,$M4),AC$2&lt;MIN($N4,$O4,99999)),"R",IF(AND($K4&lt;&gt;"",AC$2&gt;=$K4),"G","")))))))</f>
        <v>G</v>
      </c>
      <c r="AD4" s="415" t="str">
        <f aca="true">IF(OR(AD$2&gt;NOW(),$A4=""),"",IF(AD$2=$J4,"T",IF(AD$2=$M4,"P",IF(AD$2=$N4,"S",IF(AD$2=$O4,"M",IF(AND(AD$2&gt;=MIN($L4,$M4),AD$2&lt;MIN($N4,$O4,99999)),"R",IF(AND($K4&lt;&gt;"",AD$2&gt;=$K4),"G","")))))))</f>
        <v>G</v>
      </c>
      <c r="AE4" s="415" t="str">
        <f aca="true">IF(OR(AE$2&gt;NOW(),$A4=""),"",IF(AE$2=$J4,"T",IF(AE$2=$M4,"P",IF(AE$2=$N4,"S",IF(AE$2=$O4,"M",IF(AND(AE$2&gt;=MIN($L4,$M4),AE$2&lt;MIN($N4,$O4,99999)),"R",IF(AND($K4&lt;&gt;"",AE$2&gt;=$K4),"G","")))))))</f>
        <v>G</v>
      </c>
      <c r="AF4" s="415" t="str">
        <f aca="true">IF(OR(AF$2&gt;NOW(),$A4=""),"",IF(AF$2=$J4,"T",IF(AF$2=$M4,"P",IF(AF$2=$N4,"S",IF(AF$2=$O4,"M",IF(AND(AF$2&gt;=MIN($L4,$M4),AF$2&lt;MIN($N4,$O4,99999)),"R",IF(AND($K4&lt;&gt;"",AF$2&gt;=$K4),"G","")))))))</f>
        <v>G</v>
      </c>
      <c r="AG4" s="415" t="str">
        <f aca="true">IF(OR(AG$2&gt;NOW(),$A4=""),"",IF(AG$2=$J4,"T",IF(AG$2=$M4,"P",IF(AG$2=$N4,"S",IF(AG$2=$O4,"M",IF(AND(AG$2&gt;=MIN($L4,$M4),AG$2&lt;MIN($N4,$O4,99999)),"R",IF(AND($K4&lt;&gt;"",AG$2&gt;=$K4),"G","")))))))</f>
        <v>G</v>
      </c>
      <c r="AH4" s="415" t="str">
        <f aca="true">IF(OR(AH$2&gt;NOW(),$A4=""),"",IF(AH$2=$J4,"T",IF(AH$2=$M4,"P",IF(AH$2=$N4,"S",IF(AH$2=$O4,"M",IF(AND(AH$2&gt;=MIN($L4,$M4),AH$2&lt;MIN($N4,$O4,99999)),"R",IF(AND($K4&lt;&gt;"",AH$2&gt;=$K4),"G","")))))))</f>
        <v>G</v>
      </c>
      <c r="AI4" s="415" t="str">
        <f aca="true">IF(OR(AI$2&gt;NOW(),$A4=""),"",IF(AI$2=$J4,"T",IF(AI$2=$M4,"P",IF(AI$2=$N4,"S",IF(AI$2=$O4,"M",IF(AND(AI$2&gt;=MIN($L4,$M4),AI$2&lt;MIN($N4,$O4,99999)),"R",IF(AND($K4&lt;&gt;"",AI$2&gt;=$K4),"G","")))))))</f>
        <v>G</v>
      </c>
      <c r="AJ4" s="415" t="str">
        <f aca="true">IF(OR(AJ$2&gt;NOW(),$A4=""),"",IF(AJ$2=$J4,"T",IF(AJ$2=$M4,"P",IF(AJ$2=$N4,"S",IF(AJ$2=$O4,"M",IF(AND(AJ$2&gt;=MIN($L4,$M4),AJ$2&lt;MIN($N4,$O4,99999)),"R",IF(AND($K4&lt;&gt;"",AJ$2&gt;=$K4),"G","")))))))</f>
        <v>G</v>
      </c>
      <c r="AK4" s="415" t="str">
        <f aca="true">IF(OR(AK$2&gt;NOW(),$A4=""),"",IF(AK$2=$J4,"T",IF(AK$2=$M4,"P",IF(AK$2=$N4,"S",IF(AK$2=$O4,"M",IF(AND(AK$2&gt;=MIN($L4,$M4),AK$2&lt;MIN($N4,$O4,99999)),"R",IF(AND($K4&lt;&gt;"",AK$2&gt;=$K4),"G","")))))))</f>
        <v>G</v>
      </c>
      <c r="AL4" s="415" t="str">
        <f aca="true">IF(OR(AL$2&gt;NOW(),$A4=""),"",IF(AL$2=$J4,"T",IF(AL$2=$M4,"P",IF(AL$2=$N4,"S",IF(AL$2=$O4,"M",IF(AND(AL$2&gt;=MIN($L4,$M4),AL$2&lt;MIN($N4,$O4,99999)),"R",IF(AND($K4&lt;&gt;"",AL$2&gt;=$K4),"G","")))))))</f>
        <v>R</v>
      </c>
      <c r="AM4" s="415" t="str">
        <f aca="true">IF(OR(AM$2&gt;NOW(),$A4=""),"",IF(AM$2=$J4,"T",IF(AM$2=$M4,"P",IF(AM$2=$N4,"S",IF(AM$2=$O4,"M",IF(AND(AM$2&gt;=MIN($L4,$M4),AM$2&lt;MIN($N4,$O4,99999)),"R",IF(AND($K4&lt;&gt;"",AM$2&gt;=$K4),"G","")))))))</f>
        <v>R</v>
      </c>
      <c r="AN4" s="415" t="str">
        <f aca="true">IF(OR(AN$2&gt;NOW(),$A4=""),"",IF(AN$2=$J4,"T",IF(AN$2=$M4,"P",IF(AN$2=$N4,"S",IF(AN$2=$O4,"M",IF(AND(AN$2&gt;=MIN($L4,$M4),AN$2&lt;MIN($N4,$O4,99999)),"R",IF(AND($K4&lt;&gt;"",AN$2&gt;=$K4),"G","")))))))</f>
        <v>P</v>
      </c>
      <c r="AO4" s="415" t="str">
        <f aca="true">IF(OR(AO$2&gt;NOW(),$A4=""),"",IF(AO$2=$J4,"T",IF(AO$2=$M4,"P",IF(AO$2=$N4,"S",IF(AO$2=$O4,"M",IF(AND(AO$2&gt;=MIN($L4,$M4),AO$2&lt;MIN($N4,$O4,99999)),"R",IF(AND($K4&lt;&gt;"",AO$2&gt;=$K4),"G","")))))))</f>
        <v>R</v>
      </c>
      <c r="AP4" s="415" t="str">
        <f aca="true">IF(OR(AP$2&gt;NOW(),$A4=""),"",IF(AP$2=$J4,"T",IF(AP$2=$M4,"P",IF(AP$2=$N4,"S",IF(AP$2=$O4,"M",IF(AND(AP$2&gt;=MIN($L4,$M4),AP$2&lt;MIN($N4,$O4,99999)),"R",IF(AND($K4&lt;&gt;"",AP$2&gt;=$K4),"G","")))))))</f>
        <v>R</v>
      </c>
      <c r="AQ4" s="415" t="str">
        <f aca="true">IF(OR(AQ$2&gt;NOW(),$A4=""),"",IF(AQ$2=$J4,"T",IF(AQ$2=$M4,"P",IF(AQ$2=$N4,"S",IF(AQ$2=$O4,"M",IF(AND(AQ$2&gt;=MIN($L4,$M4),AQ$2&lt;MIN($N4,$O4,99999)),"R",IF(AND($K4&lt;&gt;"",AQ$2&gt;=$K4),"G","")))))))</f>
        <v>R</v>
      </c>
      <c r="AR4" s="415" t="str">
        <f aca="true">IF(OR(AR$2&gt;NOW(),$A4=""),"",IF(AR$2=$J4,"T",IF(AR$2=$M4,"P",IF(AR$2=$N4,"S",IF(AR$2=$O4,"M",IF(AND(AR$2&gt;=MIN($L4,$M4),AR$2&lt;MIN($N4,$O4,99999)),"R",IF(AND($K4&lt;&gt;"",AR$2&gt;=$K4),"G","")))))))</f>
        <v>R</v>
      </c>
      <c r="AS4" s="415" t="str">
        <f aca="true">IF(OR(AS$2&gt;NOW(),$A4=""),"",IF(AS$2=$J4,"T",IF(AS$2=$M4,"P",IF(AS$2=$N4,"S",IF(AS$2=$O4,"M",IF(AND(AS$2&gt;=MIN($L4,$M4),AS$2&lt;MIN($N4,$O4,99999)),"R",IF(AND($K4&lt;&gt;"",AS$2&gt;=$K4),"G","")))))))</f>
        <v>R</v>
      </c>
      <c r="AT4" s="415" t="str">
        <f aca="true">IF(OR(AT$2&gt;NOW(),$A4=""),"",IF(AT$2=$J4,"T",IF(AT$2=$M4,"P",IF(AT$2=$N4,"S",IF(AT$2=$O4,"M",IF(AND(AT$2&gt;=MIN($L4,$M4),AT$2&lt;MIN($N4,$O4,99999)),"R",IF(AND($K4&lt;&gt;"",AT$2&gt;=$K4),"G","")))))))</f>
        <v>R</v>
      </c>
      <c r="AU4" s="415" t="str">
        <f aca="true">IF(OR(AU$2&gt;NOW(),$A4=""),"",IF(AU$2=$J4,"T",IF(AU$2=$M4,"P",IF(AU$2=$N4,"S",IF(AU$2=$O4,"M",IF(AND(AU$2&gt;=MIN($L4,$M4),AU$2&lt;MIN($N4,$O4,99999)),"R",IF(AND($K4&lt;&gt;"",AU$2&gt;=$K4),"G","")))))))</f>
        <v>R</v>
      </c>
      <c r="AV4" s="415" t="str">
        <f aca="true">IF(OR(AV$2&gt;NOW(),$A4=""),"",IF(AV$2=$J4,"T",IF(AV$2=$M4,"P",IF(AV$2=$N4,"S",IF(AV$2=$O4,"M",IF(AND(AV$2&gt;=MIN($L4,$M4),AV$2&lt;MIN($N4,$O4,99999)),"R",IF(AND($K4&lt;&gt;"",AV$2&gt;=$K4),"G","")))))))</f>
        <v>R</v>
      </c>
      <c r="AW4" s="415" t="str">
        <f aca="true">IF(OR(AW$2&gt;NOW(),$A4=""),"",IF(AW$2=$J4,"T",IF(AW$2=$M4,"P",IF(AW$2=$N4,"S",IF(AW$2=$O4,"M",IF(AND(AW$2&gt;=MIN($L4,$M4),AW$2&lt;MIN($N4,$O4,99999)),"R",IF(AND($K4&lt;&gt;"",AW$2&gt;=$K4),"G","")))))))</f>
        <v>R</v>
      </c>
      <c r="AX4" s="415" t="str">
        <f aca="true">IF(OR(AX$2&gt;NOW(),$A4=""),"",IF(AX$2=$J4,"T",IF(AX$2=$M4,"P",IF(AX$2=$N4,"S",IF(AX$2=$O4,"M",IF(AND(AX$2&gt;=MIN($L4,$M4),AX$2&lt;MIN($N4,$O4,99999)),"R",IF(AND($K4&lt;&gt;"",AX$2&gt;=$K4),"G","")))))))</f>
        <v>R</v>
      </c>
      <c r="AY4" s="415" t="str">
        <f aca="true">IF(OR(AY$2&gt;NOW(),$A4=""),"",IF(AY$2=$J4,"T",IF(AY$2=$M4,"P",IF(AY$2=$N4,"S",IF(AY$2=$O4,"M",IF(AND(AY$2&gt;=MIN($L4,$M4),AY$2&lt;MIN($N4,$O4,99999)),"R",IF(AND($K4&lt;&gt;"",AY$2&gt;=$K4),"G","")))))))</f>
        <v>R</v>
      </c>
      <c r="AZ4" s="415" t="str">
        <f aca="true">IF(OR(AZ$2&gt;NOW(),$A4=""),"",IF(AZ$2=$J4,"T",IF(AZ$2=$M4,"P",IF(AZ$2=$N4,"S",IF(AZ$2=$O4,"M",IF(AND(AZ$2&gt;=MIN($L4,$M4),AZ$2&lt;MIN($N4,$O4,99999)),"R",IF(AND($K4&lt;&gt;"",AZ$2&gt;=$K4),"G","")))))))</f>
        <v>R</v>
      </c>
      <c r="BA4" s="416"/>
      <c r="BB4" s="416"/>
      <c r="BC4" s="416"/>
      <c r="BD4" s="416"/>
      <c r="BE4" s="416"/>
      <c r="BF4" s="416"/>
      <c r="BG4" s="416"/>
      <c r="BH4" s="416"/>
      <c r="BI4" s="416"/>
      <c r="BJ4" s="416"/>
      <c r="BK4" s="416"/>
      <c r="BL4" s="416"/>
      <c r="BM4" s="416"/>
      <c r="BN4" s="416"/>
      <c r="BO4" s="416"/>
      <c r="BP4" s="416"/>
      <c r="BQ4" s="416"/>
    </row>
    <row r="5" customFormat="false" ht="15.75" hidden="false" customHeight="false" outlineLevel="0" collapsed="false">
      <c r="A5" s="390" t="n">
        <v>3</v>
      </c>
      <c r="B5" s="390" t="n">
        <v>33</v>
      </c>
      <c r="C5" s="390" t="s">
        <v>1217</v>
      </c>
      <c r="D5" s="390" t="s">
        <v>1218</v>
      </c>
      <c r="E5" s="390" t="s">
        <v>82</v>
      </c>
      <c r="F5" s="390" t="s">
        <v>326</v>
      </c>
      <c r="G5" s="377" t="s">
        <v>1219</v>
      </c>
      <c r="H5" s="377" t="s">
        <v>116</v>
      </c>
      <c r="I5" s="377" t="s">
        <v>1220</v>
      </c>
      <c r="J5" s="410" t="n">
        <v>43875</v>
      </c>
      <c r="K5" s="377"/>
      <c r="L5" s="410"/>
      <c r="M5" s="410" t="n">
        <v>43896</v>
      </c>
      <c r="N5" s="410" t="n">
        <v>43903</v>
      </c>
      <c r="O5" s="410"/>
      <c r="P5" s="411" t="s">
        <v>1221</v>
      </c>
      <c r="Q5" s="412"/>
      <c r="R5" s="412" t="s">
        <v>1224</v>
      </c>
      <c r="S5" s="413" t="str">
        <f aca="false">HYPERLINK("http://sehatnegeriku.kemkes.go.id/baca/rilis-media/20200306/1533247/pasien-positif-covid-19-bertambah-2-orang/","Sumber")</f>
        <v>Sumber</v>
      </c>
      <c r="T5" s="414" t="str">
        <f aca="false">IF(AND(ISNUMBER(J5),ISNUMBER(K5)),K5-J5,"")</f>
        <v/>
      </c>
      <c r="U5" s="414" t="str">
        <f aca="false">IF(A5="","",IF(O5&lt;&gt;"","Meninggal",IF(N5&lt;&gt;"","Sembuh","Aktif")))</f>
        <v>Sembuh</v>
      </c>
      <c r="V5" s="376"/>
      <c r="W5" s="415" t="str">
        <f aca="true">IF(OR(W$2&gt;NOW(),$A5=""),"",IF(W$2=$J5,"T",IF(W$2=$M5,"P",IF(W$2=$N5,"S",IF(W$2=$O5,"M",IF(AND(W$2&gt;=MIN($L5,$M5),W$2&lt;MIN($N5,$O5,99999)),"R",IF(AND($K5&lt;&gt;"",W$2&gt;=$K5),"G","")))))))</f>
        <v>T</v>
      </c>
      <c r="X5" s="415" t="str">
        <f aca="true">IF(OR(X$2&gt;NOW(),$A5=""),"",IF(X$2=$J5,"T",IF(X$2=$M5,"P",IF(X$2=$N5,"S",IF(X$2=$O5,"M",IF(AND(X$2&gt;=MIN($L5,$M5),X$2&lt;MIN($N5,$O5,99999)),"R",IF(AND($K5&lt;&gt;"",X$2&gt;=$K5),"G","")))))))</f>
        <v/>
      </c>
      <c r="Y5" s="415" t="str">
        <f aca="true">IF(OR(Y$2&gt;NOW(),$A5=""),"",IF(Y$2=$J5,"T",IF(Y$2=$M5,"P",IF(Y$2=$N5,"S",IF(Y$2=$O5,"M",IF(AND(Y$2&gt;=MIN($L5,$M5),Y$2&lt;MIN($N5,$O5,99999)),"R",IF(AND($K5&lt;&gt;"",Y$2&gt;=$K5),"G","")))))))</f>
        <v/>
      </c>
      <c r="Z5" s="415" t="str">
        <f aca="true">IF(OR(Z$2&gt;NOW(),$A5=""),"",IF(Z$2=$J5,"T",IF(Z$2=$M5,"P",IF(Z$2=$N5,"S",IF(Z$2=$O5,"M",IF(AND(Z$2&gt;=MIN($L5,$M5),Z$2&lt;MIN($N5,$O5,99999)),"R",IF(AND($K5&lt;&gt;"",Z$2&gt;=$K5),"G","")))))))</f>
        <v/>
      </c>
      <c r="AA5" s="415" t="str">
        <f aca="true">IF(OR(AA$2&gt;NOW(),$A5=""),"",IF(AA$2=$J5,"T",IF(AA$2=$M5,"P",IF(AA$2=$N5,"S",IF(AA$2=$O5,"M",IF(AND(AA$2&gt;=MIN($L5,$M5),AA$2&lt;MIN($N5,$O5,99999)),"R",IF(AND($K5&lt;&gt;"",AA$2&gt;=$K5),"G","")))))))</f>
        <v/>
      </c>
      <c r="AB5" s="415" t="str">
        <f aca="true">IF(OR(AB$2&gt;NOW(),$A5=""),"",IF(AB$2=$J5,"T",IF(AB$2=$M5,"P",IF(AB$2=$N5,"S",IF(AB$2=$O5,"M",IF(AND(AB$2&gt;=MIN($L5,$M5),AB$2&lt;MIN($N5,$O5,99999)),"R",IF(AND($K5&lt;&gt;"",AB$2&gt;=$K5),"G","")))))))</f>
        <v/>
      </c>
      <c r="AC5" s="415" t="str">
        <f aca="true">IF(OR(AC$2&gt;NOW(),$A5=""),"",IF(AC$2=$J5,"T",IF(AC$2=$M5,"P",IF(AC$2=$N5,"S",IF(AC$2=$O5,"M",IF(AND(AC$2&gt;=MIN($L5,$M5),AC$2&lt;MIN($N5,$O5,99999)),"R",IF(AND($K5&lt;&gt;"",AC$2&gt;=$K5),"G","")))))))</f>
        <v/>
      </c>
      <c r="AD5" s="415" t="str">
        <f aca="true">IF(OR(AD$2&gt;NOW(),$A5=""),"",IF(AD$2=$J5,"T",IF(AD$2=$M5,"P",IF(AD$2=$N5,"S",IF(AD$2=$O5,"M",IF(AND(AD$2&gt;=MIN($L5,$M5),AD$2&lt;MIN($N5,$O5,99999)),"R",IF(AND($K5&lt;&gt;"",AD$2&gt;=$K5),"G","")))))))</f>
        <v/>
      </c>
      <c r="AE5" s="415" t="str">
        <f aca="true">IF(OR(AE$2&gt;NOW(),$A5=""),"",IF(AE$2=$J5,"T",IF(AE$2=$M5,"P",IF(AE$2=$N5,"S",IF(AE$2=$O5,"M",IF(AND(AE$2&gt;=MIN($L5,$M5),AE$2&lt;MIN($N5,$O5,99999)),"R",IF(AND($K5&lt;&gt;"",AE$2&gt;=$K5),"G","")))))))</f>
        <v/>
      </c>
      <c r="AF5" s="415" t="str">
        <f aca="true">IF(OR(AF$2&gt;NOW(),$A5=""),"",IF(AF$2=$J5,"T",IF(AF$2=$M5,"P",IF(AF$2=$N5,"S",IF(AF$2=$O5,"M",IF(AND(AF$2&gt;=MIN($L5,$M5),AF$2&lt;MIN($N5,$O5,99999)),"R",IF(AND($K5&lt;&gt;"",AF$2&gt;=$K5),"G","")))))))</f>
        <v/>
      </c>
      <c r="AG5" s="415" t="str">
        <f aca="true">IF(OR(AG$2&gt;NOW(),$A5=""),"",IF(AG$2=$J5,"T",IF(AG$2=$M5,"P",IF(AG$2=$N5,"S",IF(AG$2=$O5,"M",IF(AND(AG$2&gt;=MIN($L5,$M5),AG$2&lt;MIN($N5,$O5,99999)),"R",IF(AND($K5&lt;&gt;"",AG$2&gt;=$K5),"G","")))))))</f>
        <v/>
      </c>
      <c r="AH5" s="415" t="str">
        <f aca="true">IF(OR(AH$2&gt;NOW(),$A5=""),"",IF(AH$2=$J5,"T",IF(AH$2=$M5,"P",IF(AH$2=$N5,"S",IF(AH$2=$O5,"M",IF(AND(AH$2&gt;=MIN($L5,$M5),AH$2&lt;MIN($N5,$O5,99999)),"R",IF(AND($K5&lt;&gt;"",AH$2&gt;=$K5),"G","")))))))</f>
        <v/>
      </c>
      <c r="AI5" s="415" t="str">
        <f aca="true">IF(OR(AI$2&gt;NOW(),$A5=""),"",IF(AI$2=$J5,"T",IF(AI$2=$M5,"P",IF(AI$2=$N5,"S",IF(AI$2=$O5,"M",IF(AND(AI$2&gt;=MIN($L5,$M5),AI$2&lt;MIN($N5,$O5,99999)),"R",IF(AND($K5&lt;&gt;"",AI$2&gt;=$K5),"G","")))))))</f>
        <v/>
      </c>
      <c r="AJ5" s="415" t="str">
        <f aca="true">IF(OR(AJ$2&gt;NOW(),$A5=""),"",IF(AJ$2=$J5,"T",IF(AJ$2=$M5,"P",IF(AJ$2=$N5,"S",IF(AJ$2=$O5,"M",IF(AND(AJ$2&gt;=MIN($L5,$M5),AJ$2&lt;MIN($N5,$O5,99999)),"R",IF(AND($K5&lt;&gt;"",AJ$2&gt;=$K5),"G","")))))))</f>
        <v/>
      </c>
      <c r="AK5" s="415" t="str">
        <f aca="true">IF(OR(AK$2&gt;NOW(),$A5=""),"",IF(AK$2=$J5,"T",IF(AK$2=$M5,"P",IF(AK$2=$N5,"S",IF(AK$2=$O5,"M",IF(AND(AK$2&gt;=MIN($L5,$M5),AK$2&lt;MIN($N5,$O5,99999)),"R",IF(AND($K5&lt;&gt;"",AK$2&gt;=$K5),"G","")))))))</f>
        <v/>
      </c>
      <c r="AL5" s="415" t="str">
        <f aca="true">IF(OR(AL$2&gt;NOW(),$A5=""),"",IF(AL$2=$J5,"T",IF(AL$2=$M5,"P",IF(AL$2=$N5,"S",IF(AL$2=$O5,"M",IF(AND(AL$2&gt;=MIN($L5,$M5),AL$2&lt;MIN($N5,$O5,99999)),"R",IF(AND($K5&lt;&gt;"",AL$2&gt;=$K5),"G","")))))))</f>
        <v/>
      </c>
      <c r="AM5" s="415" t="str">
        <f aca="true">IF(OR(AM$2&gt;NOW(),$A5=""),"",IF(AM$2=$J5,"T",IF(AM$2=$M5,"P",IF(AM$2=$N5,"S",IF(AM$2=$O5,"M",IF(AND(AM$2&gt;=MIN($L5,$M5),AM$2&lt;MIN($N5,$O5,99999)),"R",IF(AND($K5&lt;&gt;"",AM$2&gt;=$K5),"G","")))))))</f>
        <v/>
      </c>
      <c r="AN5" s="415" t="str">
        <f aca="true">IF(OR(AN$2&gt;NOW(),$A5=""),"",IF(AN$2=$J5,"T",IF(AN$2=$M5,"P",IF(AN$2=$N5,"S",IF(AN$2=$O5,"M",IF(AND(AN$2&gt;=MIN($L5,$M5),AN$2&lt;MIN($N5,$O5,99999)),"R",IF(AND($K5&lt;&gt;"",AN$2&gt;=$K5),"G","")))))))</f>
        <v/>
      </c>
      <c r="AO5" s="415" t="str">
        <f aca="true">IF(OR(AO$2&gt;NOW(),$A5=""),"",IF(AO$2=$J5,"T",IF(AO$2=$M5,"P",IF(AO$2=$N5,"S",IF(AO$2=$O5,"M",IF(AND(AO$2&gt;=MIN($L5,$M5),AO$2&lt;MIN($N5,$O5,99999)),"R",IF(AND($K5&lt;&gt;"",AO$2&gt;=$K5),"G","")))))))</f>
        <v/>
      </c>
      <c r="AP5" s="415" t="str">
        <f aca="true">IF(OR(AP$2&gt;NOW(),$A5=""),"",IF(AP$2=$J5,"T",IF(AP$2=$M5,"P",IF(AP$2=$N5,"S",IF(AP$2=$O5,"M",IF(AND(AP$2&gt;=MIN($L5,$M5),AP$2&lt;MIN($N5,$O5,99999)),"R",IF(AND($K5&lt;&gt;"",AP$2&gt;=$K5),"G","")))))))</f>
        <v/>
      </c>
      <c r="AQ5" s="415" t="str">
        <f aca="true">IF(OR(AQ$2&gt;NOW(),$A5=""),"",IF(AQ$2=$J5,"T",IF(AQ$2=$M5,"P",IF(AQ$2=$N5,"S",IF(AQ$2=$O5,"M",IF(AND(AQ$2&gt;=MIN($L5,$M5),AQ$2&lt;MIN($N5,$O5,99999)),"R",IF(AND($K5&lt;&gt;"",AQ$2&gt;=$K5),"G","")))))))</f>
        <v/>
      </c>
      <c r="AR5" s="415" t="str">
        <f aca="true">IF(OR(AR$2&gt;NOW(),$A5=""),"",IF(AR$2=$J5,"T",IF(AR$2=$M5,"P",IF(AR$2=$N5,"S",IF(AR$2=$O5,"M",IF(AND(AR$2&gt;=MIN($L5,$M5),AR$2&lt;MIN($N5,$O5,99999)),"R",IF(AND($K5&lt;&gt;"",AR$2&gt;=$K5),"G","")))))))</f>
        <v>P</v>
      </c>
      <c r="AS5" s="415" t="str">
        <f aca="true">IF(OR(AS$2&gt;NOW(),$A5=""),"",IF(AS$2=$J5,"T",IF(AS$2=$M5,"P",IF(AS$2=$N5,"S",IF(AS$2=$O5,"M",IF(AND(AS$2&gt;=MIN($L5,$M5),AS$2&lt;MIN($N5,$O5,99999)),"R",IF(AND($K5&lt;&gt;"",AS$2&gt;=$K5),"G","")))))))</f>
        <v>R</v>
      </c>
      <c r="AT5" s="415" t="str">
        <f aca="true">IF(OR(AT$2&gt;NOW(),$A5=""),"",IF(AT$2=$J5,"T",IF(AT$2=$M5,"P",IF(AT$2=$N5,"S",IF(AT$2=$O5,"M",IF(AND(AT$2&gt;=MIN($L5,$M5),AT$2&lt;MIN($N5,$O5,99999)),"R",IF(AND($K5&lt;&gt;"",AT$2&gt;=$K5),"G","")))))))</f>
        <v>R</v>
      </c>
      <c r="AU5" s="415" t="str">
        <f aca="true">IF(OR(AU$2&gt;NOW(),$A5=""),"",IF(AU$2=$J5,"T",IF(AU$2=$M5,"P",IF(AU$2=$N5,"S",IF(AU$2=$O5,"M",IF(AND(AU$2&gt;=MIN($L5,$M5),AU$2&lt;MIN($N5,$O5,99999)),"R",IF(AND($K5&lt;&gt;"",AU$2&gt;=$K5),"G","")))))))</f>
        <v>R</v>
      </c>
      <c r="AV5" s="415" t="str">
        <f aca="true">IF(OR(AV$2&gt;NOW(),$A5=""),"",IF(AV$2=$J5,"T",IF(AV$2=$M5,"P",IF(AV$2=$N5,"S",IF(AV$2=$O5,"M",IF(AND(AV$2&gt;=MIN($L5,$M5),AV$2&lt;MIN($N5,$O5,99999)),"R",IF(AND($K5&lt;&gt;"",AV$2&gt;=$K5),"G","")))))))</f>
        <v>R</v>
      </c>
      <c r="AW5" s="415" t="str">
        <f aca="true">IF(OR(AW$2&gt;NOW(),$A5=""),"",IF(AW$2=$J5,"T",IF(AW$2=$M5,"P",IF(AW$2=$N5,"S",IF(AW$2=$O5,"M",IF(AND(AW$2&gt;=MIN($L5,$M5),AW$2&lt;MIN($N5,$O5,99999)),"R",IF(AND($K5&lt;&gt;"",AW$2&gt;=$K5),"G","")))))))</f>
        <v>R</v>
      </c>
      <c r="AX5" s="415" t="str">
        <f aca="true">IF(OR(AX$2&gt;NOW(),$A5=""),"",IF(AX$2=$J5,"T",IF(AX$2=$M5,"P",IF(AX$2=$N5,"S",IF(AX$2=$O5,"M",IF(AND(AX$2&gt;=MIN($L5,$M5),AX$2&lt;MIN($N5,$O5,99999)),"R",IF(AND($K5&lt;&gt;"",AX$2&gt;=$K5),"G","")))))))</f>
        <v>R</v>
      </c>
      <c r="AY5" s="415" t="str">
        <f aca="true">IF(OR(AY$2&gt;NOW(),$A5=""),"",IF(AY$2=$J5,"T",IF(AY$2=$M5,"P",IF(AY$2=$N5,"S",IF(AY$2=$O5,"M",IF(AND(AY$2&gt;=MIN($L5,$M5),AY$2&lt;MIN($N5,$O5,99999)),"R",IF(AND($K5&lt;&gt;"",AY$2&gt;=$K5),"G","")))))))</f>
        <v>S</v>
      </c>
      <c r="AZ5" s="415" t="str">
        <f aca="true">IF(OR(AZ$2&gt;NOW(),$A5=""),"",IF(AZ$2=$J5,"T",IF(AZ$2=$M5,"P",IF(AZ$2=$N5,"S",IF(AZ$2=$O5,"M",IF(AND(AZ$2&gt;=MIN($L5,$M5),AZ$2&lt;MIN($N5,$O5,99999)),"R",IF(AND($K5&lt;&gt;"",AZ$2&gt;=$K5),"G","")))))))</f>
        <v/>
      </c>
      <c r="BA5" s="416"/>
      <c r="BB5" s="416"/>
      <c r="BC5" s="416"/>
      <c r="BD5" s="416"/>
      <c r="BE5" s="416"/>
      <c r="BF5" s="416"/>
      <c r="BG5" s="416"/>
      <c r="BH5" s="416"/>
      <c r="BI5" s="416"/>
      <c r="BJ5" s="416"/>
      <c r="BK5" s="416"/>
      <c r="BL5" s="416"/>
      <c r="BM5" s="416"/>
      <c r="BN5" s="416"/>
      <c r="BO5" s="416"/>
      <c r="BP5" s="416"/>
      <c r="BQ5" s="416"/>
    </row>
    <row r="6" customFormat="false" ht="15.75" hidden="false" customHeight="false" outlineLevel="0" collapsed="false">
      <c r="A6" s="390" t="n">
        <v>4</v>
      </c>
      <c r="B6" s="390" t="n">
        <v>34</v>
      </c>
      <c r="C6" s="390" t="s">
        <v>138</v>
      </c>
      <c r="D6" s="390" t="s">
        <v>1218</v>
      </c>
      <c r="E6" s="390"/>
      <c r="F6" s="390"/>
      <c r="G6" s="377" t="s">
        <v>1219</v>
      </c>
      <c r="H6" s="377" t="s">
        <v>116</v>
      </c>
      <c r="I6" s="377" t="s">
        <v>1220</v>
      </c>
      <c r="J6" s="410" t="n">
        <v>43875</v>
      </c>
      <c r="K6" s="377"/>
      <c r="L6" s="410"/>
      <c r="M6" s="410" t="n">
        <v>43896</v>
      </c>
      <c r="N6" s="377"/>
      <c r="O6" s="377"/>
      <c r="P6" s="411" t="s">
        <v>1221</v>
      </c>
      <c r="Q6" s="412"/>
      <c r="R6" s="412" t="s">
        <v>1224</v>
      </c>
      <c r="S6" s="413" t="str">
        <f aca="false">HYPERLINK("http://sehatnegeriku.kemkes.go.id/baca/rilis-media/20200306/1533247/pasien-positif-covid-19-bertambah-2-orang/","Sumber")</f>
        <v>Sumber</v>
      </c>
      <c r="T6" s="414" t="str">
        <f aca="false">IF(AND(ISNUMBER(J6),ISNUMBER(K6)),K6-J6,"")</f>
        <v/>
      </c>
      <c r="U6" s="414" t="str">
        <f aca="false">IF(A6="","",IF(O6&lt;&gt;"","Meninggal",IF(N6&lt;&gt;"","Sembuh","Aktif")))</f>
        <v>Aktif</v>
      </c>
      <c r="V6" s="376"/>
      <c r="W6" s="415" t="str">
        <f aca="true">IF(OR(W$2&gt;NOW(),$A6=""),"",IF(W$2=$J6,"T",IF(W$2=$M6,"P",IF(W$2=$N6,"S",IF(W$2=$O6,"M",IF(AND(W$2&gt;=MIN($L6,$M6),W$2&lt;MIN($N6,$O6,99999)),"R",IF(AND($K6&lt;&gt;"",W$2&gt;=$K6),"G","")))))))</f>
        <v>T</v>
      </c>
      <c r="X6" s="415" t="str">
        <f aca="true">IF(OR(X$2&gt;NOW(),$A6=""),"",IF(X$2=$J6,"T",IF(X$2=$M6,"P",IF(X$2=$N6,"S",IF(X$2=$O6,"M",IF(AND(X$2&gt;=MIN($L6,$M6),X$2&lt;MIN($N6,$O6,99999)),"R",IF(AND($K6&lt;&gt;"",X$2&gt;=$K6),"G","")))))))</f>
        <v/>
      </c>
      <c r="Y6" s="415" t="str">
        <f aca="true">IF(OR(Y$2&gt;NOW(),$A6=""),"",IF(Y$2=$J6,"T",IF(Y$2=$M6,"P",IF(Y$2=$N6,"S",IF(Y$2=$O6,"M",IF(AND(Y$2&gt;=MIN($L6,$M6),Y$2&lt;MIN($N6,$O6,99999)),"R",IF(AND($K6&lt;&gt;"",Y$2&gt;=$K6),"G","")))))))</f>
        <v/>
      </c>
      <c r="Z6" s="415" t="str">
        <f aca="true">IF(OR(Z$2&gt;NOW(),$A6=""),"",IF(Z$2=$J6,"T",IF(Z$2=$M6,"P",IF(Z$2=$N6,"S",IF(Z$2=$O6,"M",IF(AND(Z$2&gt;=MIN($L6,$M6),Z$2&lt;MIN($N6,$O6,99999)),"R",IF(AND($K6&lt;&gt;"",Z$2&gt;=$K6),"G","")))))))</f>
        <v/>
      </c>
      <c r="AA6" s="415" t="str">
        <f aca="true">IF(OR(AA$2&gt;NOW(),$A6=""),"",IF(AA$2=$J6,"T",IF(AA$2=$M6,"P",IF(AA$2=$N6,"S",IF(AA$2=$O6,"M",IF(AND(AA$2&gt;=MIN($L6,$M6),AA$2&lt;MIN($N6,$O6,99999)),"R",IF(AND($K6&lt;&gt;"",AA$2&gt;=$K6),"G","")))))))</f>
        <v/>
      </c>
      <c r="AB6" s="415" t="str">
        <f aca="true">IF(OR(AB$2&gt;NOW(),$A6=""),"",IF(AB$2=$J6,"T",IF(AB$2=$M6,"P",IF(AB$2=$N6,"S",IF(AB$2=$O6,"M",IF(AND(AB$2&gt;=MIN($L6,$M6),AB$2&lt;MIN($N6,$O6,99999)),"R",IF(AND($K6&lt;&gt;"",AB$2&gt;=$K6),"G","")))))))</f>
        <v/>
      </c>
      <c r="AC6" s="415" t="str">
        <f aca="true">IF(OR(AC$2&gt;NOW(),$A6=""),"",IF(AC$2=$J6,"T",IF(AC$2=$M6,"P",IF(AC$2=$N6,"S",IF(AC$2=$O6,"M",IF(AND(AC$2&gt;=MIN($L6,$M6),AC$2&lt;MIN($N6,$O6,99999)),"R",IF(AND($K6&lt;&gt;"",AC$2&gt;=$K6),"G","")))))))</f>
        <v/>
      </c>
      <c r="AD6" s="415" t="str">
        <f aca="true">IF(OR(AD$2&gt;NOW(),$A6=""),"",IF(AD$2=$J6,"T",IF(AD$2=$M6,"P",IF(AD$2=$N6,"S",IF(AD$2=$O6,"M",IF(AND(AD$2&gt;=MIN($L6,$M6),AD$2&lt;MIN($N6,$O6,99999)),"R",IF(AND($K6&lt;&gt;"",AD$2&gt;=$K6),"G","")))))))</f>
        <v/>
      </c>
      <c r="AE6" s="415" t="str">
        <f aca="true">IF(OR(AE$2&gt;NOW(),$A6=""),"",IF(AE$2=$J6,"T",IF(AE$2=$M6,"P",IF(AE$2=$N6,"S",IF(AE$2=$O6,"M",IF(AND(AE$2&gt;=MIN($L6,$M6),AE$2&lt;MIN($N6,$O6,99999)),"R",IF(AND($K6&lt;&gt;"",AE$2&gt;=$K6),"G","")))))))</f>
        <v/>
      </c>
      <c r="AF6" s="415" t="str">
        <f aca="true">IF(OR(AF$2&gt;NOW(),$A6=""),"",IF(AF$2=$J6,"T",IF(AF$2=$M6,"P",IF(AF$2=$N6,"S",IF(AF$2=$O6,"M",IF(AND(AF$2&gt;=MIN($L6,$M6),AF$2&lt;MIN($N6,$O6,99999)),"R",IF(AND($K6&lt;&gt;"",AF$2&gt;=$K6),"G","")))))))</f>
        <v/>
      </c>
      <c r="AG6" s="415" t="str">
        <f aca="true">IF(OR(AG$2&gt;NOW(),$A6=""),"",IF(AG$2=$J6,"T",IF(AG$2=$M6,"P",IF(AG$2=$N6,"S",IF(AG$2=$O6,"M",IF(AND(AG$2&gt;=MIN($L6,$M6),AG$2&lt;MIN($N6,$O6,99999)),"R",IF(AND($K6&lt;&gt;"",AG$2&gt;=$K6),"G","")))))))</f>
        <v/>
      </c>
      <c r="AH6" s="415" t="str">
        <f aca="true">IF(OR(AH$2&gt;NOW(),$A6=""),"",IF(AH$2=$J6,"T",IF(AH$2=$M6,"P",IF(AH$2=$N6,"S",IF(AH$2=$O6,"M",IF(AND(AH$2&gt;=MIN($L6,$M6),AH$2&lt;MIN($N6,$O6,99999)),"R",IF(AND($K6&lt;&gt;"",AH$2&gt;=$K6),"G","")))))))</f>
        <v/>
      </c>
      <c r="AI6" s="415" t="str">
        <f aca="true">IF(OR(AI$2&gt;NOW(),$A6=""),"",IF(AI$2=$J6,"T",IF(AI$2=$M6,"P",IF(AI$2=$N6,"S",IF(AI$2=$O6,"M",IF(AND(AI$2&gt;=MIN($L6,$M6),AI$2&lt;MIN($N6,$O6,99999)),"R",IF(AND($K6&lt;&gt;"",AI$2&gt;=$K6),"G","")))))))</f>
        <v/>
      </c>
      <c r="AJ6" s="415" t="str">
        <f aca="true">IF(OR(AJ$2&gt;NOW(),$A6=""),"",IF(AJ$2=$J6,"T",IF(AJ$2=$M6,"P",IF(AJ$2=$N6,"S",IF(AJ$2=$O6,"M",IF(AND(AJ$2&gt;=MIN($L6,$M6),AJ$2&lt;MIN($N6,$O6,99999)),"R",IF(AND($K6&lt;&gt;"",AJ$2&gt;=$K6),"G","")))))))</f>
        <v/>
      </c>
      <c r="AK6" s="415" t="str">
        <f aca="true">IF(OR(AK$2&gt;NOW(),$A6=""),"",IF(AK$2=$J6,"T",IF(AK$2=$M6,"P",IF(AK$2=$N6,"S",IF(AK$2=$O6,"M",IF(AND(AK$2&gt;=MIN($L6,$M6),AK$2&lt;MIN($N6,$O6,99999)),"R",IF(AND($K6&lt;&gt;"",AK$2&gt;=$K6),"G","")))))))</f>
        <v/>
      </c>
      <c r="AL6" s="415" t="str">
        <f aca="true">IF(OR(AL$2&gt;NOW(),$A6=""),"",IF(AL$2=$J6,"T",IF(AL$2=$M6,"P",IF(AL$2=$N6,"S",IF(AL$2=$O6,"M",IF(AND(AL$2&gt;=MIN($L6,$M6),AL$2&lt;MIN($N6,$O6,99999)),"R",IF(AND($K6&lt;&gt;"",AL$2&gt;=$K6),"G","")))))))</f>
        <v/>
      </c>
      <c r="AM6" s="415" t="str">
        <f aca="true">IF(OR(AM$2&gt;NOW(),$A6=""),"",IF(AM$2=$J6,"T",IF(AM$2=$M6,"P",IF(AM$2=$N6,"S",IF(AM$2=$O6,"M",IF(AND(AM$2&gt;=MIN($L6,$M6),AM$2&lt;MIN($N6,$O6,99999)),"R",IF(AND($K6&lt;&gt;"",AM$2&gt;=$K6),"G","")))))))</f>
        <v/>
      </c>
      <c r="AN6" s="415" t="str">
        <f aca="true">IF(OR(AN$2&gt;NOW(),$A6=""),"",IF(AN$2=$J6,"T",IF(AN$2=$M6,"P",IF(AN$2=$N6,"S",IF(AN$2=$O6,"M",IF(AND(AN$2&gt;=MIN($L6,$M6),AN$2&lt;MIN($N6,$O6,99999)),"R",IF(AND($K6&lt;&gt;"",AN$2&gt;=$K6),"G","")))))))</f>
        <v/>
      </c>
      <c r="AO6" s="415" t="str">
        <f aca="true">IF(OR(AO$2&gt;NOW(),$A6=""),"",IF(AO$2=$J6,"T",IF(AO$2=$M6,"P",IF(AO$2=$N6,"S",IF(AO$2=$O6,"M",IF(AND(AO$2&gt;=MIN($L6,$M6),AO$2&lt;MIN($N6,$O6,99999)),"R",IF(AND($K6&lt;&gt;"",AO$2&gt;=$K6),"G","")))))))</f>
        <v/>
      </c>
      <c r="AP6" s="415" t="str">
        <f aca="true">IF(OR(AP$2&gt;NOW(),$A6=""),"",IF(AP$2=$J6,"T",IF(AP$2=$M6,"P",IF(AP$2=$N6,"S",IF(AP$2=$O6,"M",IF(AND(AP$2&gt;=MIN($L6,$M6),AP$2&lt;MIN($N6,$O6,99999)),"R",IF(AND($K6&lt;&gt;"",AP$2&gt;=$K6),"G","")))))))</f>
        <v/>
      </c>
      <c r="AQ6" s="415" t="str">
        <f aca="true">IF(OR(AQ$2&gt;NOW(),$A6=""),"",IF(AQ$2=$J6,"T",IF(AQ$2=$M6,"P",IF(AQ$2=$N6,"S",IF(AQ$2=$O6,"M",IF(AND(AQ$2&gt;=MIN($L6,$M6),AQ$2&lt;MIN($N6,$O6,99999)),"R",IF(AND($K6&lt;&gt;"",AQ$2&gt;=$K6),"G","")))))))</f>
        <v/>
      </c>
      <c r="AR6" s="415" t="str">
        <f aca="true">IF(OR(AR$2&gt;NOW(),$A6=""),"",IF(AR$2=$J6,"T",IF(AR$2=$M6,"P",IF(AR$2=$N6,"S",IF(AR$2=$O6,"M",IF(AND(AR$2&gt;=MIN($L6,$M6),AR$2&lt;MIN($N6,$O6,99999)),"R",IF(AND($K6&lt;&gt;"",AR$2&gt;=$K6),"G","")))))))</f>
        <v>P</v>
      </c>
      <c r="AS6" s="415" t="str">
        <f aca="true">IF(OR(AS$2&gt;NOW(),$A6=""),"",IF(AS$2=$J6,"T",IF(AS$2=$M6,"P",IF(AS$2=$N6,"S",IF(AS$2=$O6,"M",IF(AND(AS$2&gt;=MIN($L6,$M6),AS$2&lt;MIN($N6,$O6,99999)),"R",IF(AND($K6&lt;&gt;"",AS$2&gt;=$K6),"G","")))))))</f>
        <v>R</v>
      </c>
      <c r="AT6" s="415" t="str">
        <f aca="true">IF(OR(AT$2&gt;NOW(),$A6=""),"",IF(AT$2=$J6,"T",IF(AT$2=$M6,"P",IF(AT$2=$N6,"S",IF(AT$2=$O6,"M",IF(AND(AT$2&gt;=MIN($L6,$M6),AT$2&lt;MIN($N6,$O6,99999)),"R",IF(AND($K6&lt;&gt;"",AT$2&gt;=$K6),"G","")))))))</f>
        <v>R</v>
      </c>
      <c r="AU6" s="415" t="str">
        <f aca="true">IF(OR(AU$2&gt;NOW(),$A6=""),"",IF(AU$2=$J6,"T",IF(AU$2=$M6,"P",IF(AU$2=$N6,"S",IF(AU$2=$O6,"M",IF(AND(AU$2&gt;=MIN($L6,$M6),AU$2&lt;MIN($N6,$O6,99999)),"R",IF(AND($K6&lt;&gt;"",AU$2&gt;=$K6),"G","")))))))</f>
        <v>R</v>
      </c>
      <c r="AV6" s="415" t="str">
        <f aca="true">IF(OR(AV$2&gt;NOW(),$A6=""),"",IF(AV$2=$J6,"T",IF(AV$2=$M6,"P",IF(AV$2=$N6,"S",IF(AV$2=$O6,"M",IF(AND(AV$2&gt;=MIN($L6,$M6),AV$2&lt;MIN($N6,$O6,99999)),"R",IF(AND($K6&lt;&gt;"",AV$2&gt;=$K6),"G","")))))))</f>
        <v>R</v>
      </c>
      <c r="AW6" s="415" t="str">
        <f aca="true">IF(OR(AW$2&gt;NOW(),$A6=""),"",IF(AW$2=$J6,"T",IF(AW$2=$M6,"P",IF(AW$2=$N6,"S",IF(AW$2=$O6,"M",IF(AND(AW$2&gt;=MIN($L6,$M6),AW$2&lt;MIN($N6,$O6,99999)),"R",IF(AND($K6&lt;&gt;"",AW$2&gt;=$K6),"G","")))))))</f>
        <v>R</v>
      </c>
      <c r="AX6" s="415" t="str">
        <f aca="true">IF(OR(AX$2&gt;NOW(),$A6=""),"",IF(AX$2=$J6,"T",IF(AX$2=$M6,"P",IF(AX$2=$N6,"S",IF(AX$2=$O6,"M",IF(AND(AX$2&gt;=MIN($L6,$M6),AX$2&lt;MIN($N6,$O6,99999)),"R",IF(AND($K6&lt;&gt;"",AX$2&gt;=$K6),"G","")))))))</f>
        <v>R</v>
      </c>
      <c r="AY6" s="415" t="str">
        <f aca="true">IF(OR(AY$2&gt;NOW(),$A6=""),"",IF(AY$2=$J6,"T",IF(AY$2=$M6,"P",IF(AY$2=$N6,"S",IF(AY$2=$O6,"M",IF(AND(AY$2&gt;=MIN($L6,$M6),AY$2&lt;MIN($N6,$O6,99999)),"R",IF(AND($K6&lt;&gt;"",AY$2&gt;=$K6),"G","")))))))</f>
        <v>R</v>
      </c>
      <c r="AZ6" s="415" t="str">
        <f aca="true">IF(OR(AZ$2&gt;NOW(),$A6=""),"",IF(AZ$2=$J6,"T",IF(AZ$2=$M6,"P",IF(AZ$2=$N6,"S",IF(AZ$2=$O6,"M",IF(AND(AZ$2&gt;=MIN($L6,$M6),AZ$2&lt;MIN($N6,$O6,99999)),"R",IF(AND($K6&lt;&gt;"",AZ$2&gt;=$K6),"G","")))))))</f>
        <v>R</v>
      </c>
      <c r="BA6" s="416"/>
      <c r="BB6" s="416"/>
      <c r="BC6" s="416"/>
      <c r="BD6" s="416"/>
      <c r="BE6" s="416"/>
      <c r="BF6" s="416"/>
      <c r="BG6" s="416"/>
      <c r="BH6" s="416"/>
      <c r="BI6" s="416"/>
      <c r="BJ6" s="416"/>
      <c r="BK6" s="416"/>
      <c r="BL6" s="416"/>
      <c r="BM6" s="416"/>
      <c r="BN6" s="416"/>
      <c r="BO6" s="416"/>
      <c r="BP6" s="416"/>
      <c r="BQ6" s="416"/>
    </row>
    <row r="7" customFormat="false" ht="15.75" hidden="false" customHeight="false" outlineLevel="0" collapsed="false">
      <c r="A7" s="390" t="n">
        <v>5</v>
      </c>
      <c r="B7" s="390" t="n">
        <v>55</v>
      </c>
      <c r="C7" s="390" t="s">
        <v>1225</v>
      </c>
      <c r="D7" s="390" t="s">
        <v>1218</v>
      </c>
      <c r="E7" s="390" t="s">
        <v>79</v>
      </c>
      <c r="F7" s="390"/>
      <c r="G7" s="377" t="s">
        <v>1219</v>
      </c>
      <c r="H7" s="377" t="s">
        <v>116</v>
      </c>
      <c r="I7" s="377" t="n">
        <v>1</v>
      </c>
      <c r="J7" s="410"/>
      <c r="K7" s="377"/>
      <c r="L7" s="410"/>
      <c r="M7" s="410" t="n">
        <v>43898</v>
      </c>
      <c r="N7" s="377"/>
      <c r="O7" s="377"/>
      <c r="P7" s="411" t="s">
        <v>1226</v>
      </c>
      <c r="Q7" s="412"/>
      <c r="R7" s="412" t="s">
        <v>1227</v>
      </c>
      <c r="S7" s="413" t="str">
        <f aca="false">HYPERLINK("https://infeksiemerging.kemkes.go.id/situasi-infeksi-emerging/info-corona-virus/situasi-terkini-perkembangan-coronavirus-disease-covid-19-8-maret-2020/#.XmW-2agzY2wg","Sumber")</f>
        <v>Sumber</v>
      </c>
      <c r="T7" s="414" t="str">
        <f aca="false">IF(AND(ISNUMBER(J7),ISNUMBER(K7)),K7-J7,"")</f>
        <v/>
      </c>
      <c r="U7" s="414" t="str">
        <f aca="false">IF(A7="","",IF(O7&lt;&gt;"","Meninggal",IF(N7&lt;&gt;"","Sembuh","Aktif")))</f>
        <v>Aktif</v>
      </c>
      <c r="V7" s="376"/>
      <c r="W7" s="415" t="str">
        <f aca="true">IF(OR(W$2&gt;NOW(),$A7=""),"",IF(W$2=$J7,"T",IF(W$2=$M7,"P",IF(W$2=$N7,"S",IF(W$2=$O7,"M",IF(AND(W$2&gt;=MIN($L7,$M7),W$2&lt;MIN($N7,$O7,99999)),"R",IF(AND($K7&lt;&gt;"",W$2&gt;=$K7),"G","")))))))</f>
        <v/>
      </c>
      <c r="X7" s="415" t="str">
        <f aca="true">IF(OR(X$2&gt;NOW(),$A7=""),"",IF(X$2=$J7,"T",IF(X$2=$M7,"P",IF(X$2=$N7,"S",IF(X$2=$O7,"M",IF(AND(X$2&gt;=MIN($L7,$M7),X$2&lt;MIN($N7,$O7,99999)),"R",IF(AND($K7&lt;&gt;"",X$2&gt;=$K7),"G","")))))))</f>
        <v/>
      </c>
      <c r="Y7" s="415" t="str">
        <f aca="true">IF(OR(Y$2&gt;NOW(),$A7=""),"",IF(Y$2=$J7,"T",IF(Y$2=$M7,"P",IF(Y$2=$N7,"S",IF(Y$2=$O7,"M",IF(AND(Y$2&gt;=MIN($L7,$M7),Y$2&lt;MIN($N7,$O7,99999)),"R",IF(AND($K7&lt;&gt;"",Y$2&gt;=$K7),"G","")))))))</f>
        <v/>
      </c>
      <c r="Z7" s="415" t="str">
        <f aca="true">IF(OR(Z$2&gt;NOW(),$A7=""),"",IF(Z$2=$J7,"T",IF(Z$2=$M7,"P",IF(Z$2=$N7,"S",IF(Z$2=$O7,"M",IF(AND(Z$2&gt;=MIN($L7,$M7),Z$2&lt;MIN($N7,$O7,99999)),"R",IF(AND($K7&lt;&gt;"",Z$2&gt;=$K7),"G","")))))))</f>
        <v/>
      </c>
      <c r="AA7" s="415" t="str">
        <f aca="true">IF(OR(AA$2&gt;NOW(),$A7=""),"",IF(AA$2=$J7,"T",IF(AA$2=$M7,"P",IF(AA$2=$N7,"S",IF(AA$2=$O7,"M",IF(AND(AA$2&gt;=MIN($L7,$M7),AA$2&lt;MIN($N7,$O7,99999)),"R",IF(AND($K7&lt;&gt;"",AA$2&gt;=$K7),"G","")))))))</f>
        <v/>
      </c>
      <c r="AB7" s="415" t="str">
        <f aca="true">IF(OR(AB$2&gt;NOW(),$A7=""),"",IF(AB$2=$J7,"T",IF(AB$2=$M7,"P",IF(AB$2=$N7,"S",IF(AB$2=$O7,"M",IF(AND(AB$2&gt;=MIN($L7,$M7),AB$2&lt;MIN($N7,$O7,99999)),"R",IF(AND($K7&lt;&gt;"",AB$2&gt;=$K7),"G","")))))))</f>
        <v/>
      </c>
      <c r="AC7" s="415" t="str">
        <f aca="true">IF(OR(AC$2&gt;NOW(),$A7=""),"",IF(AC$2=$J7,"T",IF(AC$2=$M7,"P",IF(AC$2=$N7,"S",IF(AC$2=$O7,"M",IF(AND(AC$2&gt;=MIN($L7,$M7),AC$2&lt;MIN($N7,$O7,99999)),"R",IF(AND($K7&lt;&gt;"",AC$2&gt;=$K7),"G","")))))))</f>
        <v/>
      </c>
      <c r="AD7" s="415" t="str">
        <f aca="true">IF(OR(AD$2&gt;NOW(),$A7=""),"",IF(AD$2=$J7,"T",IF(AD$2=$M7,"P",IF(AD$2=$N7,"S",IF(AD$2=$O7,"M",IF(AND(AD$2&gt;=MIN($L7,$M7),AD$2&lt;MIN($N7,$O7,99999)),"R",IF(AND($K7&lt;&gt;"",AD$2&gt;=$K7),"G","")))))))</f>
        <v/>
      </c>
      <c r="AE7" s="415" t="str">
        <f aca="true">IF(OR(AE$2&gt;NOW(),$A7=""),"",IF(AE$2=$J7,"T",IF(AE$2=$M7,"P",IF(AE$2=$N7,"S",IF(AE$2=$O7,"M",IF(AND(AE$2&gt;=MIN($L7,$M7),AE$2&lt;MIN($N7,$O7,99999)),"R",IF(AND($K7&lt;&gt;"",AE$2&gt;=$K7),"G","")))))))</f>
        <v/>
      </c>
      <c r="AF7" s="415" t="str">
        <f aca="true">IF(OR(AF$2&gt;NOW(),$A7=""),"",IF(AF$2=$J7,"T",IF(AF$2=$M7,"P",IF(AF$2=$N7,"S",IF(AF$2=$O7,"M",IF(AND(AF$2&gt;=MIN($L7,$M7),AF$2&lt;MIN($N7,$O7,99999)),"R",IF(AND($K7&lt;&gt;"",AF$2&gt;=$K7),"G","")))))))</f>
        <v/>
      </c>
      <c r="AG7" s="415" t="str">
        <f aca="true">IF(OR(AG$2&gt;NOW(),$A7=""),"",IF(AG$2=$J7,"T",IF(AG$2=$M7,"P",IF(AG$2=$N7,"S",IF(AG$2=$O7,"M",IF(AND(AG$2&gt;=MIN($L7,$M7),AG$2&lt;MIN($N7,$O7,99999)),"R",IF(AND($K7&lt;&gt;"",AG$2&gt;=$K7),"G","")))))))</f>
        <v/>
      </c>
      <c r="AH7" s="415" t="str">
        <f aca="true">IF(OR(AH$2&gt;NOW(),$A7=""),"",IF(AH$2=$J7,"T",IF(AH$2=$M7,"P",IF(AH$2=$N7,"S",IF(AH$2=$O7,"M",IF(AND(AH$2&gt;=MIN($L7,$M7),AH$2&lt;MIN($N7,$O7,99999)),"R",IF(AND($K7&lt;&gt;"",AH$2&gt;=$K7),"G","")))))))</f>
        <v/>
      </c>
      <c r="AI7" s="415" t="str">
        <f aca="true">IF(OR(AI$2&gt;NOW(),$A7=""),"",IF(AI$2=$J7,"T",IF(AI$2=$M7,"P",IF(AI$2=$N7,"S",IF(AI$2=$O7,"M",IF(AND(AI$2&gt;=MIN($L7,$M7),AI$2&lt;MIN($N7,$O7,99999)),"R",IF(AND($K7&lt;&gt;"",AI$2&gt;=$K7),"G","")))))))</f>
        <v/>
      </c>
      <c r="AJ7" s="415" t="str">
        <f aca="true">IF(OR(AJ$2&gt;NOW(),$A7=""),"",IF(AJ$2=$J7,"T",IF(AJ$2=$M7,"P",IF(AJ$2=$N7,"S",IF(AJ$2=$O7,"M",IF(AND(AJ$2&gt;=MIN($L7,$M7),AJ$2&lt;MIN($N7,$O7,99999)),"R",IF(AND($K7&lt;&gt;"",AJ$2&gt;=$K7),"G","")))))))</f>
        <v/>
      </c>
      <c r="AK7" s="415" t="str">
        <f aca="true">IF(OR(AK$2&gt;NOW(),$A7=""),"",IF(AK$2=$J7,"T",IF(AK$2=$M7,"P",IF(AK$2=$N7,"S",IF(AK$2=$O7,"M",IF(AND(AK$2&gt;=MIN($L7,$M7),AK$2&lt;MIN($N7,$O7,99999)),"R",IF(AND($K7&lt;&gt;"",AK$2&gt;=$K7),"G","")))))))</f>
        <v/>
      </c>
      <c r="AL7" s="415" t="str">
        <f aca="true">IF(OR(AL$2&gt;NOW(),$A7=""),"",IF(AL$2=$J7,"T",IF(AL$2=$M7,"P",IF(AL$2=$N7,"S",IF(AL$2=$O7,"M",IF(AND(AL$2&gt;=MIN($L7,$M7),AL$2&lt;MIN($N7,$O7,99999)),"R",IF(AND($K7&lt;&gt;"",AL$2&gt;=$K7),"G","")))))))</f>
        <v/>
      </c>
      <c r="AM7" s="415" t="str">
        <f aca="true">IF(OR(AM$2&gt;NOW(),$A7=""),"",IF(AM$2=$J7,"T",IF(AM$2=$M7,"P",IF(AM$2=$N7,"S",IF(AM$2=$O7,"M",IF(AND(AM$2&gt;=MIN($L7,$M7),AM$2&lt;MIN($N7,$O7,99999)),"R",IF(AND($K7&lt;&gt;"",AM$2&gt;=$K7),"G","")))))))</f>
        <v/>
      </c>
      <c r="AN7" s="415" t="str">
        <f aca="true">IF(OR(AN$2&gt;NOW(),$A7=""),"",IF(AN$2=$J7,"T",IF(AN$2=$M7,"P",IF(AN$2=$N7,"S",IF(AN$2=$O7,"M",IF(AND(AN$2&gt;=MIN($L7,$M7),AN$2&lt;MIN($N7,$O7,99999)),"R",IF(AND($K7&lt;&gt;"",AN$2&gt;=$K7),"G","")))))))</f>
        <v/>
      </c>
      <c r="AO7" s="415" t="str">
        <f aca="true">IF(OR(AO$2&gt;NOW(),$A7=""),"",IF(AO$2=$J7,"T",IF(AO$2=$M7,"P",IF(AO$2=$N7,"S",IF(AO$2=$O7,"M",IF(AND(AO$2&gt;=MIN($L7,$M7),AO$2&lt;MIN($N7,$O7,99999)),"R",IF(AND($K7&lt;&gt;"",AO$2&gt;=$K7),"G","")))))))</f>
        <v/>
      </c>
      <c r="AP7" s="415" t="str">
        <f aca="true">IF(OR(AP$2&gt;NOW(),$A7=""),"",IF(AP$2=$J7,"T",IF(AP$2=$M7,"P",IF(AP$2=$N7,"S",IF(AP$2=$O7,"M",IF(AND(AP$2&gt;=MIN($L7,$M7),AP$2&lt;MIN($N7,$O7,99999)),"R",IF(AND($K7&lt;&gt;"",AP$2&gt;=$K7),"G","")))))))</f>
        <v/>
      </c>
      <c r="AQ7" s="415" t="str">
        <f aca="true">IF(OR(AQ$2&gt;NOW(),$A7=""),"",IF(AQ$2=$J7,"T",IF(AQ$2=$M7,"P",IF(AQ$2=$N7,"S",IF(AQ$2=$O7,"M",IF(AND(AQ$2&gt;=MIN($L7,$M7),AQ$2&lt;MIN($N7,$O7,99999)),"R",IF(AND($K7&lt;&gt;"",AQ$2&gt;=$K7),"G","")))))))</f>
        <v/>
      </c>
      <c r="AR7" s="415" t="str">
        <f aca="true">IF(OR(AR$2&gt;NOW(),$A7=""),"",IF(AR$2=$J7,"T",IF(AR$2=$M7,"P",IF(AR$2=$N7,"S",IF(AR$2=$O7,"M",IF(AND(AR$2&gt;=MIN($L7,$M7),AR$2&lt;MIN($N7,$O7,99999)),"R",IF(AND($K7&lt;&gt;"",AR$2&gt;=$K7),"G","")))))))</f>
        <v/>
      </c>
      <c r="AS7" s="415" t="str">
        <f aca="true">IF(OR(AS$2&gt;NOW(),$A7=""),"",IF(AS$2=$J7,"T",IF(AS$2=$M7,"P",IF(AS$2=$N7,"S",IF(AS$2=$O7,"M",IF(AND(AS$2&gt;=MIN($L7,$M7),AS$2&lt;MIN($N7,$O7,99999)),"R",IF(AND($K7&lt;&gt;"",AS$2&gt;=$K7),"G","")))))))</f>
        <v/>
      </c>
      <c r="AT7" s="415" t="str">
        <f aca="true">IF(OR(AT$2&gt;NOW(),$A7=""),"",IF(AT$2=$J7,"T",IF(AT$2=$M7,"P",IF(AT$2=$N7,"S",IF(AT$2=$O7,"M",IF(AND(AT$2&gt;=MIN($L7,$M7),AT$2&lt;MIN($N7,$O7,99999)),"R",IF(AND($K7&lt;&gt;"",AT$2&gt;=$K7),"G","")))))))</f>
        <v>P</v>
      </c>
      <c r="AU7" s="415" t="str">
        <f aca="true">IF(OR(AU$2&gt;NOW(),$A7=""),"",IF(AU$2=$J7,"T",IF(AU$2=$M7,"P",IF(AU$2=$N7,"S",IF(AU$2=$O7,"M",IF(AND(AU$2&gt;=MIN($L7,$M7),AU$2&lt;MIN($N7,$O7,99999)),"R",IF(AND($K7&lt;&gt;"",AU$2&gt;=$K7),"G","")))))))</f>
        <v>R</v>
      </c>
      <c r="AV7" s="415" t="str">
        <f aca="true">IF(OR(AV$2&gt;NOW(),$A7=""),"",IF(AV$2=$J7,"T",IF(AV$2=$M7,"P",IF(AV$2=$N7,"S",IF(AV$2=$O7,"M",IF(AND(AV$2&gt;=MIN($L7,$M7),AV$2&lt;MIN($N7,$O7,99999)),"R",IF(AND($K7&lt;&gt;"",AV$2&gt;=$K7),"G","")))))))</f>
        <v>R</v>
      </c>
      <c r="AW7" s="415" t="str">
        <f aca="true">IF(OR(AW$2&gt;NOW(),$A7=""),"",IF(AW$2=$J7,"T",IF(AW$2=$M7,"P",IF(AW$2=$N7,"S",IF(AW$2=$O7,"M",IF(AND(AW$2&gt;=MIN($L7,$M7),AW$2&lt;MIN($N7,$O7,99999)),"R",IF(AND($K7&lt;&gt;"",AW$2&gt;=$K7),"G","")))))))</f>
        <v>R</v>
      </c>
      <c r="AX7" s="415" t="str">
        <f aca="true">IF(OR(AX$2&gt;NOW(),$A7=""),"",IF(AX$2=$J7,"T",IF(AX$2=$M7,"P",IF(AX$2=$N7,"S",IF(AX$2=$O7,"M",IF(AND(AX$2&gt;=MIN($L7,$M7),AX$2&lt;MIN($N7,$O7,99999)),"R",IF(AND($K7&lt;&gt;"",AX$2&gt;=$K7),"G","")))))))</f>
        <v>R</v>
      </c>
      <c r="AY7" s="415" t="str">
        <f aca="true">IF(OR(AY$2&gt;NOW(),$A7=""),"",IF(AY$2=$J7,"T",IF(AY$2=$M7,"P",IF(AY$2=$N7,"S",IF(AY$2=$O7,"M",IF(AND(AY$2&gt;=MIN($L7,$M7),AY$2&lt;MIN($N7,$O7,99999)),"R",IF(AND($K7&lt;&gt;"",AY$2&gt;=$K7),"G","")))))))</f>
        <v>R</v>
      </c>
      <c r="AZ7" s="415" t="str">
        <f aca="true">IF(OR(AZ$2&gt;NOW(),$A7=""),"",IF(AZ$2=$J7,"T",IF(AZ$2=$M7,"P",IF(AZ$2=$N7,"S",IF(AZ$2=$O7,"M",IF(AND(AZ$2&gt;=MIN($L7,$M7),AZ$2&lt;MIN($N7,$O7,99999)),"R",IF(AND($K7&lt;&gt;"",AZ$2&gt;=$K7),"G","")))))))</f>
        <v>R</v>
      </c>
      <c r="BA7" s="416"/>
      <c r="BB7" s="416"/>
      <c r="BC7" s="416"/>
      <c r="BD7" s="416"/>
      <c r="BE7" s="416"/>
      <c r="BF7" s="416"/>
      <c r="BG7" s="416"/>
      <c r="BH7" s="416"/>
      <c r="BI7" s="416"/>
      <c r="BJ7" s="416"/>
      <c r="BK7" s="416"/>
      <c r="BL7" s="416"/>
      <c r="BM7" s="416"/>
      <c r="BN7" s="416"/>
      <c r="BO7" s="416"/>
      <c r="BP7" s="416"/>
      <c r="BQ7" s="416"/>
    </row>
    <row r="8" customFormat="false" ht="15.75" hidden="false" customHeight="false" outlineLevel="0" collapsed="false">
      <c r="A8" s="390" t="n">
        <v>6</v>
      </c>
      <c r="B8" s="390" t="n">
        <v>36</v>
      </c>
      <c r="C8" s="390" t="s">
        <v>1225</v>
      </c>
      <c r="D8" s="390" t="s">
        <v>1218</v>
      </c>
      <c r="E8" s="390"/>
      <c r="F8" s="390"/>
      <c r="G8" s="377" t="s">
        <v>1228</v>
      </c>
      <c r="H8" s="377" t="s">
        <v>1229</v>
      </c>
      <c r="I8" s="377"/>
      <c r="J8" s="377"/>
      <c r="K8" s="377"/>
      <c r="L8" s="410"/>
      <c r="M8" s="410" t="n">
        <v>43898</v>
      </c>
      <c r="N8" s="410" t="n">
        <v>43901</v>
      </c>
      <c r="O8" s="377"/>
      <c r="P8" s="411" t="s">
        <v>1226</v>
      </c>
      <c r="Q8" s="412" t="s">
        <v>1230</v>
      </c>
      <c r="R8" s="412" t="s">
        <v>1231</v>
      </c>
      <c r="S8" s="413" t="str">
        <f aca="false">HYPERLINK("https://infeksiemerging.kemkes.go.id/situasi-infeksi-emerging/info-corona-virus/situasi-terkini-perkembangan-coronavirus-disease-covid-19-8-maret-2020/#.XmW-2agzY2w","Sumber")</f>
        <v>Sumber</v>
      </c>
      <c r="T8" s="414" t="str">
        <f aca="false">IF(AND(ISNUMBER(J8),ISNUMBER(K8)),K8-J8,"")</f>
        <v/>
      </c>
      <c r="U8" s="414" t="str">
        <f aca="false">IF(A8="","",IF(O8&lt;&gt;"","Meninggal",IF(N8&lt;&gt;"","Sembuh","Aktif")))</f>
        <v>Sembuh</v>
      </c>
      <c r="V8" s="376"/>
      <c r="W8" s="415" t="str">
        <f aca="true">IF(OR(W$2&gt;NOW(),$A8=""),"",IF(W$2=$J8,"T",IF(W$2=$M8,"P",IF(W$2=$N8,"S",IF(W$2=$O8,"M",IF(AND(W$2&gt;=MIN($L8,$M8),W$2&lt;MIN($N8,$O8,99999)),"R",IF(AND($K8&lt;&gt;"",W$2&gt;=$K8),"G","")))))))</f>
        <v/>
      </c>
      <c r="X8" s="415" t="str">
        <f aca="true">IF(OR(X$2&gt;NOW(),$A8=""),"",IF(X$2=$J8,"T",IF(X$2=$M8,"P",IF(X$2=$N8,"S",IF(X$2=$O8,"M",IF(AND(X$2&gt;=MIN($L8,$M8),X$2&lt;MIN($N8,$O8,99999)),"R",IF(AND($K8&lt;&gt;"",X$2&gt;=$K8),"G","")))))))</f>
        <v/>
      </c>
      <c r="Y8" s="415" t="str">
        <f aca="true">IF(OR(Y$2&gt;NOW(),$A8=""),"",IF(Y$2=$J8,"T",IF(Y$2=$M8,"P",IF(Y$2=$N8,"S",IF(Y$2=$O8,"M",IF(AND(Y$2&gt;=MIN($L8,$M8),Y$2&lt;MIN($N8,$O8,99999)),"R",IF(AND($K8&lt;&gt;"",Y$2&gt;=$K8),"G","")))))))</f>
        <v/>
      </c>
      <c r="Z8" s="415" t="str">
        <f aca="true">IF(OR(Z$2&gt;NOW(),$A8=""),"",IF(Z$2=$J8,"T",IF(Z$2=$M8,"P",IF(Z$2=$N8,"S",IF(Z$2=$O8,"M",IF(AND(Z$2&gt;=MIN($L8,$M8),Z$2&lt;MIN($N8,$O8,99999)),"R",IF(AND($K8&lt;&gt;"",Z$2&gt;=$K8),"G","")))))))</f>
        <v/>
      </c>
      <c r="AA8" s="415" t="str">
        <f aca="true">IF(OR(AA$2&gt;NOW(),$A8=""),"",IF(AA$2=$J8,"T",IF(AA$2=$M8,"P",IF(AA$2=$N8,"S",IF(AA$2=$O8,"M",IF(AND(AA$2&gt;=MIN($L8,$M8),AA$2&lt;MIN($N8,$O8,99999)),"R",IF(AND($K8&lt;&gt;"",AA$2&gt;=$K8),"G","")))))))</f>
        <v/>
      </c>
      <c r="AB8" s="415" t="str">
        <f aca="true">IF(OR(AB$2&gt;NOW(),$A8=""),"",IF(AB$2=$J8,"T",IF(AB$2=$M8,"P",IF(AB$2=$N8,"S",IF(AB$2=$O8,"M",IF(AND(AB$2&gt;=MIN($L8,$M8),AB$2&lt;MIN($N8,$O8,99999)),"R",IF(AND($K8&lt;&gt;"",AB$2&gt;=$K8),"G","")))))))</f>
        <v/>
      </c>
      <c r="AC8" s="415" t="str">
        <f aca="true">IF(OR(AC$2&gt;NOW(),$A8=""),"",IF(AC$2=$J8,"T",IF(AC$2=$M8,"P",IF(AC$2=$N8,"S",IF(AC$2=$O8,"M",IF(AND(AC$2&gt;=MIN($L8,$M8),AC$2&lt;MIN($N8,$O8,99999)),"R",IF(AND($K8&lt;&gt;"",AC$2&gt;=$K8),"G","")))))))</f>
        <v/>
      </c>
      <c r="AD8" s="415" t="str">
        <f aca="true">IF(OR(AD$2&gt;NOW(),$A8=""),"",IF(AD$2=$J8,"T",IF(AD$2=$M8,"P",IF(AD$2=$N8,"S",IF(AD$2=$O8,"M",IF(AND(AD$2&gt;=MIN($L8,$M8),AD$2&lt;MIN($N8,$O8,99999)),"R",IF(AND($K8&lt;&gt;"",AD$2&gt;=$K8),"G","")))))))</f>
        <v/>
      </c>
      <c r="AE8" s="415" t="str">
        <f aca="true">IF(OR(AE$2&gt;NOW(),$A8=""),"",IF(AE$2=$J8,"T",IF(AE$2=$M8,"P",IF(AE$2=$N8,"S",IF(AE$2=$O8,"M",IF(AND(AE$2&gt;=MIN($L8,$M8),AE$2&lt;MIN($N8,$O8,99999)),"R",IF(AND($K8&lt;&gt;"",AE$2&gt;=$K8),"G","")))))))</f>
        <v/>
      </c>
      <c r="AF8" s="415" t="str">
        <f aca="true">IF(OR(AF$2&gt;NOW(),$A8=""),"",IF(AF$2=$J8,"T",IF(AF$2=$M8,"P",IF(AF$2=$N8,"S",IF(AF$2=$O8,"M",IF(AND(AF$2&gt;=MIN($L8,$M8),AF$2&lt;MIN($N8,$O8,99999)),"R",IF(AND($K8&lt;&gt;"",AF$2&gt;=$K8),"G","")))))))</f>
        <v/>
      </c>
      <c r="AG8" s="415" t="str">
        <f aca="true">IF(OR(AG$2&gt;NOW(),$A8=""),"",IF(AG$2=$J8,"T",IF(AG$2=$M8,"P",IF(AG$2=$N8,"S",IF(AG$2=$O8,"M",IF(AND(AG$2&gt;=MIN($L8,$M8),AG$2&lt;MIN($N8,$O8,99999)),"R",IF(AND($K8&lt;&gt;"",AG$2&gt;=$K8),"G","")))))))</f>
        <v/>
      </c>
      <c r="AH8" s="415" t="str">
        <f aca="true">IF(OR(AH$2&gt;NOW(),$A8=""),"",IF(AH$2=$J8,"T",IF(AH$2=$M8,"P",IF(AH$2=$N8,"S",IF(AH$2=$O8,"M",IF(AND(AH$2&gt;=MIN($L8,$M8),AH$2&lt;MIN($N8,$O8,99999)),"R",IF(AND($K8&lt;&gt;"",AH$2&gt;=$K8),"G","")))))))</f>
        <v/>
      </c>
      <c r="AI8" s="415" t="str">
        <f aca="true">IF(OR(AI$2&gt;NOW(),$A8=""),"",IF(AI$2=$J8,"T",IF(AI$2=$M8,"P",IF(AI$2=$N8,"S",IF(AI$2=$O8,"M",IF(AND(AI$2&gt;=MIN($L8,$M8),AI$2&lt;MIN($N8,$O8,99999)),"R",IF(AND($K8&lt;&gt;"",AI$2&gt;=$K8),"G","")))))))</f>
        <v/>
      </c>
      <c r="AJ8" s="415" t="str">
        <f aca="true">IF(OR(AJ$2&gt;NOW(),$A8=""),"",IF(AJ$2=$J8,"T",IF(AJ$2=$M8,"P",IF(AJ$2=$N8,"S",IF(AJ$2=$O8,"M",IF(AND(AJ$2&gt;=MIN($L8,$M8),AJ$2&lt;MIN($N8,$O8,99999)),"R",IF(AND($K8&lt;&gt;"",AJ$2&gt;=$K8),"G","")))))))</f>
        <v/>
      </c>
      <c r="AK8" s="415" t="str">
        <f aca="true">IF(OR(AK$2&gt;NOW(),$A8=""),"",IF(AK$2=$J8,"T",IF(AK$2=$M8,"P",IF(AK$2=$N8,"S",IF(AK$2=$O8,"M",IF(AND(AK$2&gt;=MIN($L8,$M8),AK$2&lt;MIN($N8,$O8,99999)),"R",IF(AND($K8&lt;&gt;"",AK$2&gt;=$K8),"G","")))))))</f>
        <v/>
      </c>
      <c r="AL8" s="415" t="str">
        <f aca="true">IF(OR(AL$2&gt;NOW(),$A8=""),"",IF(AL$2=$J8,"T",IF(AL$2=$M8,"P",IF(AL$2=$N8,"S",IF(AL$2=$O8,"M",IF(AND(AL$2&gt;=MIN($L8,$M8),AL$2&lt;MIN($N8,$O8,99999)),"R",IF(AND($K8&lt;&gt;"",AL$2&gt;=$K8),"G","")))))))</f>
        <v/>
      </c>
      <c r="AM8" s="415" t="str">
        <f aca="true">IF(OR(AM$2&gt;NOW(),$A8=""),"",IF(AM$2=$J8,"T",IF(AM$2=$M8,"P",IF(AM$2=$N8,"S",IF(AM$2=$O8,"M",IF(AND(AM$2&gt;=MIN($L8,$M8),AM$2&lt;MIN($N8,$O8,99999)),"R",IF(AND($K8&lt;&gt;"",AM$2&gt;=$K8),"G","")))))))</f>
        <v/>
      </c>
      <c r="AN8" s="415" t="str">
        <f aca="true">IF(OR(AN$2&gt;NOW(),$A8=""),"",IF(AN$2=$J8,"T",IF(AN$2=$M8,"P",IF(AN$2=$N8,"S",IF(AN$2=$O8,"M",IF(AND(AN$2&gt;=MIN($L8,$M8),AN$2&lt;MIN($N8,$O8,99999)),"R",IF(AND($K8&lt;&gt;"",AN$2&gt;=$K8),"G","")))))))</f>
        <v/>
      </c>
      <c r="AO8" s="415" t="str">
        <f aca="true">IF(OR(AO$2&gt;NOW(),$A8=""),"",IF(AO$2=$J8,"T",IF(AO$2=$M8,"P",IF(AO$2=$N8,"S",IF(AO$2=$O8,"M",IF(AND(AO$2&gt;=MIN($L8,$M8),AO$2&lt;MIN($N8,$O8,99999)),"R",IF(AND($K8&lt;&gt;"",AO$2&gt;=$K8),"G","")))))))</f>
        <v/>
      </c>
      <c r="AP8" s="415" t="str">
        <f aca="true">IF(OR(AP$2&gt;NOW(),$A8=""),"",IF(AP$2=$J8,"T",IF(AP$2=$M8,"P",IF(AP$2=$N8,"S",IF(AP$2=$O8,"M",IF(AND(AP$2&gt;=MIN($L8,$M8),AP$2&lt;MIN($N8,$O8,99999)),"R",IF(AND($K8&lt;&gt;"",AP$2&gt;=$K8),"G","")))))))</f>
        <v/>
      </c>
      <c r="AQ8" s="415" t="str">
        <f aca="true">IF(OR(AQ$2&gt;NOW(),$A8=""),"",IF(AQ$2=$J8,"T",IF(AQ$2=$M8,"P",IF(AQ$2=$N8,"S",IF(AQ$2=$O8,"M",IF(AND(AQ$2&gt;=MIN($L8,$M8),AQ$2&lt;MIN($N8,$O8,99999)),"R",IF(AND($K8&lt;&gt;"",AQ$2&gt;=$K8),"G","")))))))</f>
        <v/>
      </c>
      <c r="AR8" s="415" t="str">
        <f aca="true">IF(OR(AR$2&gt;NOW(),$A8=""),"",IF(AR$2=$J8,"T",IF(AR$2=$M8,"P",IF(AR$2=$N8,"S",IF(AR$2=$O8,"M",IF(AND(AR$2&gt;=MIN($L8,$M8),AR$2&lt;MIN($N8,$O8,99999)),"R",IF(AND($K8&lt;&gt;"",AR$2&gt;=$K8),"G","")))))))</f>
        <v/>
      </c>
      <c r="AS8" s="415" t="str">
        <f aca="true">IF(OR(AS$2&gt;NOW(),$A8=""),"",IF(AS$2=$J8,"T",IF(AS$2=$M8,"P",IF(AS$2=$N8,"S",IF(AS$2=$O8,"M",IF(AND(AS$2&gt;=MIN($L8,$M8),AS$2&lt;MIN($N8,$O8,99999)),"R",IF(AND($K8&lt;&gt;"",AS$2&gt;=$K8),"G","")))))))</f>
        <v/>
      </c>
      <c r="AT8" s="415" t="str">
        <f aca="true">IF(OR(AT$2&gt;NOW(),$A8=""),"",IF(AT$2=$J8,"T",IF(AT$2=$M8,"P",IF(AT$2=$N8,"S",IF(AT$2=$O8,"M",IF(AND(AT$2&gt;=MIN($L8,$M8),AT$2&lt;MIN($N8,$O8,99999)),"R",IF(AND($K8&lt;&gt;"",AT$2&gt;=$K8),"G","")))))))</f>
        <v>P</v>
      </c>
      <c r="AU8" s="415" t="str">
        <f aca="true">IF(OR(AU$2&gt;NOW(),$A8=""),"",IF(AU$2=$J8,"T",IF(AU$2=$M8,"P",IF(AU$2=$N8,"S",IF(AU$2=$O8,"M",IF(AND(AU$2&gt;=MIN($L8,$M8),AU$2&lt;MIN($N8,$O8,99999)),"R",IF(AND($K8&lt;&gt;"",AU$2&gt;=$K8),"G","")))))))</f>
        <v>R</v>
      </c>
      <c r="AV8" s="415" t="str">
        <f aca="true">IF(OR(AV$2&gt;NOW(),$A8=""),"",IF(AV$2=$J8,"T",IF(AV$2=$M8,"P",IF(AV$2=$N8,"S",IF(AV$2=$O8,"M",IF(AND(AV$2&gt;=MIN($L8,$M8),AV$2&lt;MIN($N8,$O8,99999)),"R",IF(AND($K8&lt;&gt;"",AV$2&gt;=$K8),"G","")))))))</f>
        <v>R</v>
      </c>
      <c r="AW8" s="415" t="str">
        <f aca="true">IF(OR(AW$2&gt;NOW(),$A8=""),"",IF(AW$2=$J8,"T",IF(AW$2=$M8,"P",IF(AW$2=$N8,"S",IF(AW$2=$O8,"M",IF(AND(AW$2&gt;=MIN($L8,$M8),AW$2&lt;MIN($N8,$O8,99999)),"R",IF(AND($K8&lt;&gt;"",AW$2&gt;=$K8),"G","")))))))</f>
        <v>S</v>
      </c>
      <c r="AX8" s="415" t="str">
        <f aca="true">IF(OR(AX$2&gt;NOW(),$A8=""),"",IF(AX$2=$J8,"T",IF(AX$2=$M8,"P",IF(AX$2=$N8,"S",IF(AX$2=$O8,"M",IF(AND(AX$2&gt;=MIN($L8,$M8),AX$2&lt;MIN($N8,$O8,99999)),"R",IF(AND($K8&lt;&gt;"",AX$2&gt;=$K8),"G","")))))))</f>
        <v/>
      </c>
      <c r="AY8" s="415" t="str">
        <f aca="true">IF(OR(AY$2&gt;NOW(),$A8=""),"",IF(AY$2=$J8,"T",IF(AY$2=$M8,"P",IF(AY$2=$N8,"S",IF(AY$2=$O8,"M",IF(AND(AY$2&gt;=MIN($L8,$M8),AY$2&lt;MIN($N8,$O8,99999)),"R",IF(AND($K8&lt;&gt;"",AY$2&gt;=$K8),"G","")))))))</f>
        <v/>
      </c>
      <c r="AZ8" s="415" t="str">
        <f aca="true">IF(OR(AZ$2&gt;NOW(),$A8=""),"",IF(AZ$2=$J8,"T",IF(AZ$2=$M8,"P",IF(AZ$2=$N8,"S",IF(AZ$2=$O8,"M",IF(AND(AZ$2&gt;=MIN($L8,$M8),AZ$2&lt;MIN($N8,$O8,99999)),"R",IF(AND($K8&lt;&gt;"",AZ$2&gt;=$K8),"G","")))))))</f>
        <v/>
      </c>
      <c r="BA8" s="416"/>
      <c r="BB8" s="416"/>
      <c r="BC8" s="416"/>
      <c r="BD8" s="416"/>
      <c r="BE8" s="416"/>
      <c r="BF8" s="416"/>
      <c r="BG8" s="416"/>
      <c r="BH8" s="416"/>
      <c r="BI8" s="416"/>
      <c r="BJ8" s="416"/>
      <c r="BK8" s="416"/>
      <c r="BL8" s="416"/>
      <c r="BM8" s="416"/>
      <c r="BN8" s="416"/>
      <c r="BO8" s="416"/>
      <c r="BP8" s="416"/>
      <c r="BQ8" s="416"/>
    </row>
    <row r="9" customFormat="false" ht="15.75" hidden="false" customHeight="false" outlineLevel="0" collapsed="false">
      <c r="A9" s="390" t="n">
        <v>7</v>
      </c>
      <c r="B9" s="390" t="n">
        <v>59</v>
      </c>
      <c r="C9" s="390" t="s">
        <v>1217</v>
      </c>
      <c r="D9" s="390" t="s">
        <v>1218</v>
      </c>
      <c r="E9" s="390"/>
      <c r="F9" s="390"/>
      <c r="G9" s="377" t="s">
        <v>1228</v>
      </c>
      <c r="H9" s="377" t="s">
        <v>1232</v>
      </c>
      <c r="I9" s="377"/>
      <c r="J9" s="377"/>
      <c r="K9" s="377"/>
      <c r="L9" s="377"/>
      <c r="M9" s="410" t="n">
        <v>43899</v>
      </c>
      <c r="N9" s="377"/>
      <c r="O9" s="377"/>
      <c r="P9" s="411"/>
      <c r="Q9" s="412" t="s">
        <v>1233</v>
      </c>
      <c r="R9" s="412" t="s">
        <v>1234</v>
      </c>
      <c r="S9" s="413" t="str">
        <f aca="false">HYPERLINK("https://tirto.id/melonjak-drastis-pasien-positif-corona-di-indonesia-jadi-19-orang-eDSu","Sumber")</f>
        <v>Sumber</v>
      </c>
      <c r="T9" s="414" t="str">
        <f aca="false">IF(AND(ISNUMBER(J9),ISNUMBER(K9)),K9-J9,"")</f>
        <v/>
      </c>
      <c r="U9" s="414" t="str">
        <f aca="false">IF(A9="","",IF(O9&lt;&gt;"","Meninggal",IF(N9&lt;&gt;"","Sembuh","Aktif")))</f>
        <v>Aktif</v>
      </c>
      <c r="V9" s="376"/>
      <c r="W9" s="415" t="str">
        <f aca="true">IF(OR(W$2&gt;NOW(),$A9=""),"",IF(W$2=$J9,"T",IF(W$2=$M9,"P",IF(W$2=$N9,"S",IF(W$2=$O9,"M",IF(AND(W$2&gt;=MIN($L9,$M9),W$2&lt;MIN($N9,$O9,99999)),"R",IF(AND($K9&lt;&gt;"",W$2&gt;=$K9),"G","")))))))</f>
        <v/>
      </c>
      <c r="X9" s="415" t="str">
        <f aca="true">IF(OR(X$2&gt;NOW(),$A9=""),"",IF(X$2=$J9,"T",IF(X$2=$M9,"P",IF(X$2=$N9,"S",IF(X$2=$O9,"M",IF(AND(X$2&gt;=MIN($L9,$M9),X$2&lt;MIN($N9,$O9,99999)),"R",IF(AND($K9&lt;&gt;"",X$2&gt;=$K9),"G","")))))))</f>
        <v/>
      </c>
      <c r="Y9" s="415" t="str">
        <f aca="true">IF(OR(Y$2&gt;NOW(),$A9=""),"",IF(Y$2=$J9,"T",IF(Y$2=$M9,"P",IF(Y$2=$N9,"S",IF(Y$2=$O9,"M",IF(AND(Y$2&gt;=MIN($L9,$M9),Y$2&lt;MIN($N9,$O9,99999)),"R",IF(AND($K9&lt;&gt;"",Y$2&gt;=$K9),"G","")))))))</f>
        <v/>
      </c>
      <c r="Z9" s="415" t="str">
        <f aca="true">IF(OR(Z$2&gt;NOW(),$A9=""),"",IF(Z$2=$J9,"T",IF(Z$2=$M9,"P",IF(Z$2=$N9,"S",IF(Z$2=$O9,"M",IF(AND(Z$2&gt;=MIN($L9,$M9),Z$2&lt;MIN($N9,$O9,99999)),"R",IF(AND($K9&lt;&gt;"",Z$2&gt;=$K9),"G","")))))))</f>
        <v/>
      </c>
      <c r="AA9" s="415" t="str">
        <f aca="true">IF(OR(AA$2&gt;NOW(),$A9=""),"",IF(AA$2=$J9,"T",IF(AA$2=$M9,"P",IF(AA$2=$N9,"S",IF(AA$2=$O9,"M",IF(AND(AA$2&gt;=MIN($L9,$M9),AA$2&lt;MIN($N9,$O9,99999)),"R",IF(AND($K9&lt;&gt;"",AA$2&gt;=$K9),"G","")))))))</f>
        <v/>
      </c>
      <c r="AB9" s="415" t="str">
        <f aca="true">IF(OR(AB$2&gt;NOW(),$A9=""),"",IF(AB$2=$J9,"T",IF(AB$2=$M9,"P",IF(AB$2=$N9,"S",IF(AB$2=$O9,"M",IF(AND(AB$2&gt;=MIN($L9,$M9),AB$2&lt;MIN($N9,$O9,99999)),"R",IF(AND($K9&lt;&gt;"",AB$2&gt;=$K9),"G","")))))))</f>
        <v/>
      </c>
      <c r="AC9" s="415" t="str">
        <f aca="true">IF(OR(AC$2&gt;NOW(),$A9=""),"",IF(AC$2=$J9,"T",IF(AC$2=$M9,"P",IF(AC$2=$N9,"S",IF(AC$2=$O9,"M",IF(AND(AC$2&gt;=MIN($L9,$M9),AC$2&lt;MIN($N9,$O9,99999)),"R",IF(AND($K9&lt;&gt;"",AC$2&gt;=$K9),"G","")))))))</f>
        <v/>
      </c>
      <c r="AD9" s="415" t="str">
        <f aca="true">IF(OR(AD$2&gt;NOW(),$A9=""),"",IF(AD$2=$J9,"T",IF(AD$2=$M9,"P",IF(AD$2=$N9,"S",IF(AD$2=$O9,"M",IF(AND(AD$2&gt;=MIN($L9,$M9),AD$2&lt;MIN($N9,$O9,99999)),"R",IF(AND($K9&lt;&gt;"",AD$2&gt;=$K9),"G","")))))))</f>
        <v/>
      </c>
      <c r="AE9" s="415" t="str">
        <f aca="true">IF(OR(AE$2&gt;NOW(),$A9=""),"",IF(AE$2=$J9,"T",IF(AE$2=$M9,"P",IF(AE$2=$N9,"S",IF(AE$2=$O9,"M",IF(AND(AE$2&gt;=MIN($L9,$M9),AE$2&lt;MIN($N9,$O9,99999)),"R",IF(AND($K9&lt;&gt;"",AE$2&gt;=$K9),"G","")))))))</f>
        <v/>
      </c>
      <c r="AF9" s="415" t="str">
        <f aca="true">IF(OR(AF$2&gt;NOW(),$A9=""),"",IF(AF$2=$J9,"T",IF(AF$2=$M9,"P",IF(AF$2=$N9,"S",IF(AF$2=$O9,"M",IF(AND(AF$2&gt;=MIN($L9,$M9),AF$2&lt;MIN($N9,$O9,99999)),"R",IF(AND($K9&lt;&gt;"",AF$2&gt;=$K9),"G","")))))))</f>
        <v/>
      </c>
      <c r="AG9" s="415" t="str">
        <f aca="true">IF(OR(AG$2&gt;NOW(),$A9=""),"",IF(AG$2=$J9,"T",IF(AG$2=$M9,"P",IF(AG$2=$N9,"S",IF(AG$2=$O9,"M",IF(AND(AG$2&gt;=MIN($L9,$M9),AG$2&lt;MIN($N9,$O9,99999)),"R",IF(AND($K9&lt;&gt;"",AG$2&gt;=$K9),"G","")))))))</f>
        <v/>
      </c>
      <c r="AH9" s="415" t="str">
        <f aca="true">IF(OR(AH$2&gt;NOW(),$A9=""),"",IF(AH$2=$J9,"T",IF(AH$2=$M9,"P",IF(AH$2=$N9,"S",IF(AH$2=$O9,"M",IF(AND(AH$2&gt;=MIN($L9,$M9),AH$2&lt;MIN($N9,$O9,99999)),"R",IF(AND($K9&lt;&gt;"",AH$2&gt;=$K9),"G","")))))))</f>
        <v/>
      </c>
      <c r="AI9" s="415" t="str">
        <f aca="true">IF(OR(AI$2&gt;NOW(),$A9=""),"",IF(AI$2=$J9,"T",IF(AI$2=$M9,"P",IF(AI$2=$N9,"S",IF(AI$2=$O9,"M",IF(AND(AI$2&gt;=MIN($L9,$M9),AI$2&lt;MIN($N9,$O9,99999)),"R",IF(AND($K9&lt;&gt;"",AI$2&gt;=$K9),"G","")))))))</f>
        <v/>
      </c>
      <c r="AJ9" s="415" t="str">
        <f aca="true">IF(OR(AJ$2&gt;NOW(),$A9=""),"",IF(AJ$2=$J9,"T",IF(AJ$2=$M9,"P",IF(AJ$2=$N9,"S",IF(AJ$2=$O9,"M",IF(AND(AJ$2&gt;=MIN($L9,$M9),AJ$2&lt;MIN($N9,$O9,99999)),"R",IF(AND($K9&lt;&gt;"",AJ$2&gt;=$K9),"G","")))))))</f>
        <v/>
      </c>
      <c r="AK9" s="415" t="str">
        <f aca="true">IF(OR(AK$2&gt;NOW(),$A9=""),"",IF(AK$2=$J9,"T",IF(AK$2=$M9,"P",IF(AK$2=$N9,"S",IF(AK$2=$O9,"M",IF(AND(AK$2&gt;=MIN($L9,$M9),AK$2&lt;MIN($N9,$O9,99999)),"R",IF(AND($K9&lt;&gt;"",AK$2&gt;=$K9),"G","")))))))</f>
        <v/>
      </c>
      <c r="AL9" s="415" t="str">
        <f aca="true">IF(OR(AL$2&gt;NOW(),$A9=""),"",IF(AL$2=$J9,"T",IF(AL$2=$M9,"P",IF(AL$2=$N9,"S",IF(AL$2=$O9,"M",IF(AND(AL$2&gt;=MIN($L9,$M9),AL$2&lt;MIN($N9,$O9,99999)),"R",IF(AND($K9&lt;&gt;"",AL$2&gt;=$K9),"G","")))))))</f>
        <v/>
      </c>
      <c r="AM9" s="415" t="str">
        <f aca="true">IF(OR(AM$2&gt;NOW(),$A9=""),"",IF(AM$2=$J9,"T",IF(AM$2=$M9,"P",IF(AM$2=$N9,"S",IF(AM$2=$O9,"M",IF(AND(AM$2&gt;=MIN($L9,$M9),AM$2&lt;MIN($N9,$O9,99999)),"R",IF(AND($K9&lt;&gt;"",AM$2&gt;=$K9),"G","")))))))</f>
        <v/>
      </c>
      <c r="AN9" s="415" t="str">
        <f aca="true">IF(OR(AN$2&gt;NOW(),$A9=""),"",IF(AN$2=$J9,"T",IF(AN$2=$M9,"P",IF(AN$2=$N9,"S",IF(AN$2=$O9,"M",IF(AND(AN$2&gt;=MIN($L9,$M9),AN$2&lt;MIN($N9,$O9,99999)),"R",IF(AND($K9&lt;&gt;"",AN$2&gt;=$K9),"G","")))))))</f>
        <v/>
      </c>
      <c r="AO9" s="415" t="str">
        <f aca="true">IF(OR(AO$2&gt;NOW(),$A9=""),"",IF(AO$2=$J9,"T",IF(AO$2=$M9,"P",IF(AO$2=$N9,"S",IF(AO$2=$O9,"M",IF(AND(AO$2&gt;=MIN($L9,$M9),AO$2&lt;MIN($N9,$O9,99999)),"R",IF(AND($K9&lt;&gt;"",AO$2&gt;=$K9),"G","")))))))</f>
        <v/>
      </c>
      <c r="AP9" s="415" t="str">
        <f aca="true">IF(OR(AP$2&gt;NOW(),$A9=""),"",IF(AP$2=$J9,"T",IF(AP$2=$M9,"P",IF(AP$2=$N9,"S",IF(AP$2=$O9,"M",IF(AND(AP$2&gt;=MIN($L9,$M9),AP$2&lt;MIN($N9,$O9,99999)),"R",IF(AND($K9&lt;&gt;"",AP$2&gt;=$K9),"G","")))))))</f>
        <v/>
      </c>
      <c r="AQ9" s="415" t="str">
        <f aca="true">IF(OR(AQ$2&gt;NOW(),$A9=""),"",IF(AQ$2=$J9,"T",IF(AQ$2=$M9,"P",IF(AQ$2=$N9,"S",IF(AQ$2=$O9,"M",IF(AND(AQ$2&gt;=MIN($L9,$M9),AQ$2&lt;MIN($N9,$O9,99999)),"R",IF(AND($K9&lt;&gt;"",AQ$2&gt;=$K9),"G","")))))))</f>
        <v/>
      </c>
      <c r="AR9" s="415" t="str">
        <f aca="true">IF(OR(AR$2&gt;NOW(),$A9=""),"",IF(AR$2=$J9,"T",IF(AR$2=$M9,"P",IF(AR$2=$N9,"S",IF(AR$2=$O9,"M",IF(AND(AR$2&gt;=MIN($L9,$M9),AR$2&lt;MIN($N9,$O9,99999)),"R",IF(AND($K9&lt;&gt;"",AR$2&gt;=$K9),"G","")))))))</f>
        <v/>
      </c>
      <c r="AS9" s="415" t="str">
        <f aca="true">IF(OR(AS$2&gt;NOW(),$A9=""),"",IF(AS$2=$J9,"T",IF(AS$2=$M9,"P",IF(AS$2=$N9,"S",IF(AS$2=$O9,"M",IF(AND(AS$2&gt;=MIN($L9,$M9),AS$2&lt;MIN($N9,$O9,99999)),"R",IF(AND($K9&lt;&gt;"",AS$2&gt;=$K9),"G","")))))))</f>
        <v/>
      </c>
      <c r="AT9" s="415" t="str">
        <f aca="true">IF(OR(AT$2&gt;NOW(),$A9=""),"",IF(AT$2=$J9,"T",IF(AT$2=$M9,"P",IF(AT$2=$N9,"S",IF(AT$2=$O9,"M",IF(AND(AT$2&gt;=MIN($L9,$M9),AT$2&lt;MIN($N9,$O9,99999)),"R",IF(AND($K9&lt;&gt;"",AT$2&gt;=$K9),"G","")))))))</f>
        <v/>
      </c>
      <c r="AU9" s="415" t="str">
        <f aca="true">IF(OR(AU$2&gt;NOW(),$A9=""),"",IF(AU$2=$J9,"T",IF(AU$2=$M9,"P",IF(AU$2=$N9,"S",IF(AU$2=$O9,"M",IF(AND(AU$2&gt;=MIN($L9,$M9),AU$2&lt;MIN($N9,$O9,99999)),"R",IF(AND($K9&lt;&gt;"",AU$2&gt;=$K9),"G","")))))))</f>
        <v>P</v>
      </c>
      <c r="AV9" s="415" t="str">
        <f aca="true">IF(OR(AV$2&gt;NOW(),$A9=""),"",IF(AV$2=$J9,"T",IF(AV$2=$M9,"P",IF(AV$2=$N9,"S",IF(AV$2=$O9,"M",IF(AND(AV$2&gt;=MIN($L9,$M9),AV$2&lt;MIN($N9,$O9,99999)),"R",IF(AND($K9&lt;&gt;"",AV$2&gt;=$K9),"G","")))))))</f>
        <v>R</v>
      </c>
      <c r="AW9" s="415" t="str">
        <f aca="true">IF(OR(AW$2&gt;NOW(),$A9=""),"",IF(AW$2=$J9,"T",IF(AW$2=$M9,"P",IF(AW$2=$N9,"S",IF(AW$2=$O9,"M",IF(AND(AW$2&gt;=MIN($L9,$M9),AW$2&lt;MIN($N9,$O9,99999)),"R",IF(AND($K9&lt;&gt;"",AW$2&gt;=$K9),"G","")))))))</f>
        <v>R</v>
      </c>
      <c r="AX9" s="415" t="str">
        <f aca="true">IF(OR(AX$2&gt;NOW(),$A9=""),"",IF(AX$2=$J9,"T",IF(AX$2=$M9,"P",IF(AX$2=$N9,"S",IF(AX$2=$O9,"M",IF(AND(AX$2&gt;=MIN($L9,$M9),AX$2&lt;MIN($N9,$O9,99999)),"R",IF(AND($K9&lt;&gt;"",AX$2&gt;=$K9),"G","")))))))</f>
        <v>R</v>
      </c>
      <c r="AY9" s="415" t="str">
        <f aca="true">IF(OR(AY$2&gt;NOW(),$A9=""),"",IF(AY$2=$J9,"T",IF(AY$2=$M9,"P",IF(AY$2=$N9,"S",IF(AY$2=$O9,"M",IF(AND(AY$2&gt;=MIN($L9,$M9),AY$2&lt;MIN($N9,$O9,99999)),"R",IF(AND($K9&lt;&gt;"",AY$2&gt;=$K9),"G","")))))))</f>
        <v>R</v>
      </c>
      <c r="AZ9" s="415" t="str">
        <f aca="true">IF(OR(AZ$2&gt;NOW(),$A9=""),"",IF(AZ$2=$J9,"T",IF(AZ$2=$M9,"P",IF(AZ$2=$N9,"S",IF(AZ$2=$O9,"M",IF(AND(AZ$2&gt;=MIN($L9,$M9),AZ$2&lt;MIN($N9,$O9,99999)),"R",IF(AND($K9&lt;&gt;"",AZ$2&gt;=$K9),"G","")))))))</f>
        <v>R</v>
      </c>
      <c r="BA9" s="416"/>
      <c r="BB9" s="416"/>
      <c r="BC9" s="416"/>
      <c r="BD9" s="416"/>
      <c r="BE9" s="416"/>
      <c r="BF9" s="416"/>
      <c r="BG9" s="416"/>
      <c r="BH9" s="416"/>
      <c r="BI9" s="416"/>
      <c r="BJ9" s="416"/>
      <c r="BK9" s="416"/>
      <c r="BL9" s="416"/>
      <c r="BM9" s="416"/>
      <c r="BN9" s="416"/>
      <c r="BO9" s="416"/>
      <c r="BP9" s="416"/>
      <c r="BQ9" s="416"/>
    </row>
    <row r="10" customFormat="false" ht="15.75" hidden="false" customHeight="false" outlineLevel="0" collapsed="false">
      <c r="A10" s="390" t="n">
        <v>8</v>
      </c>
      <c r="B10" s="390" t="n">
        <v>56</v>
      </c>
      <c r="C10" s="390" t="s">
        <v>1225</v>
      </c>
      <c r="D10" s="390" t="s">
        <v>1218</v>
      </c>
      <c r="E10" s="390"/>
      <c r="F10" s="390"/>
      <c r="G10" s="377" t="s">
        <v>1219</v>
      </c>
      <c r="H10" s="377" t="s">
        <v>1232</v>
      </c>
      <c r="I10" s="377" t="n">
        <v>7</v>
      </c>
      <c r="J10" s="377"/>
      <c r="K10" s="377"/>
      <c r="L10" s="377"/>
      <c r="M10" s="410" t="n">
        <v>43899</v>
      </c>
      <c r="N10" s="377"/>
      <c r="O10" s="377"/>
      <c r="P10" s="411"/>
      <c r="Q10" s="412" t="s">
        <v>1235</v>
      </c>
      <c r="R10" s="412" t="s">
        <v>1236</v>
      </c>
      <c r="S10" s="413" t="str">
        <f aca="false">HYPERLINK("https://tirto.id/melonjak-drastis-pasien-positif-corona-di-indonesia-jadi-19-orang-eDSu","Sumber")</f>
        <v>Sumber</v>
      </c>
      <c r="T10" s="414" t="str">
        <f aca="false">IF(AND(ISNUMBER(J10),ISNUMBER(K10)),K10-J10,"")</f>
        <v/>
      </c>
      <c r="U10" s="414" t="str">
        <f aca="false">IF(A10="","",IF(O10&lt;&gt;"","Meninggal",IF(N10&lt;&gt;"","Sembuh","Aktif")))</f>
        <v>Aktif</v>
      </c>
      <c r="V10" s="376"/>
      <c r="W10" s="415" t="str">
        <f aca="true">IF(OR(W$2&gt;NOW(),$A10=""),"",IF(W$2=$J10,"T",IF(W$2=$M10,"P",IF(W$2=$N10,"S",IF(W$2=$O10,"M",IF(AND(W$2&gt;=MIN($L10,$M10),W$2&lt;MIN($N10,$O10,99999)),"R",IF(AND($K10&lt;&gt;"",W$2&gt;=$K10),"G","")))))))</f>
        <v/>
      </c>
      <c r="X10" s="415" t="str">
        <f aca="true">IF(OR(X$2&gt;NOW(),$A10=""),"",IF(X$2=$J10,"T",IF(X$2=$M10,"P",IF(X$2=$N10,"S",IF(X$2=$O10,"M",IF(AND(X$2&gt;=MIN($L10,$M10),X$2&lt;MIN($N10,$O10,99999)),"R",IF(AND($K10&lt;&gt;"",X$2&gt;=$K10),"G","")))))))</f>
        <v/>
      </c>
      <c r="Y10" s="415" t="str">
        <f aca="true">IF(OR(Y$2&gt;NOW(),$A10=""),"",IF(Y$2=$J10,"T",IF(Y$2=$M10,"P",IF(Y$2=$N10,"S",IF(Y$2=$O10,"M",IF(AND(Y$2&gt;=MIN($L10,$M10),Y$2&lt;MIN($N10,$O10,99999)),"R",IF(AND($K10&lt;&gt;"",Y$2&gt;=$K10),"G","")))))))</f>
        <v/>
      </c>
      <c r="Z10" s="415" t="str">
        <f aca="true">IF(OR(Z$2&gt;NOW(),$A10=""),"",IF(Z$2=$J10,"T",IF(Z$2=$M10,"P",IF(Z$2=$N10,"S",IF(Z$2=$O10,"M",IF(AND(Z$2&gt;=MIN($L10,$M10),Z$2&lt;MIN($N10,$O10,99999)),"R",IF(AND($K10&lt;&gt;"",Z$2&gt;=$K10),"G","")))))))</f>
        <v/>
      </c>
      <c r="AA10" s="415" t="str">
        <f aca="true">IF(OR(AA$2&gt;NOW(),$A10=""),"",IF(AA$2=$J10,"T",IF(AA$2=$M10,"P",IF(AA$2=$N10,"S",IF(AA$2=$O10,"M",IF(AND(AA$2&gt;=MIN($L10,$M10),AA$2&lt;MIN($N10,$O10,99999)),"R",IF(AND($K10&lt;&gt;"",AA$2&gt;=$K10),"G","")))))))</f>
        <v/>
      </c>
      <c r="AB10" s="415" t="str">
        <f aca="true">IF(OR(AB$2&gt;NOW(),$A10=""),"",IF(AB$2=$J10,"T",IF(AB$2=$M10,"P",IF(AB$2=$N10,"S",IF(AB$2=$O10,"M",IF(AND(AB$2&gt;=MIN($L10,$M10),AB$2&lt;MIN($N10,$O10,99999)),"R",IF(AND($K10&lt;&gt;"",AB$2&gt;=$K10),"G","")))))))</f>
        <v/>
      </c>
      <c r="AC10" s="415" t="str">
        <f aca="true">IF(OR(AC$2&gt;NOW(),$A10=""),"",IF(AC$2=$J10,"T",IF(AC$2=$M10,"P",IF(AC$2=$N10,"S",IF(AC$2=$O10,"M",IF(AND(AC$2&gt;=MIN($L10,$M10),AC$2&lt;MIN($N10,$O10,99999)),"R",IF(AND($K10&lt;&gt;"",AC$2&gt;=$K10),"G","")))))))</f>
        <v/>
      </c>
      <c r="AD10" s="415" t="str">
        <f aca="true">IF(OR(AD$2&gt;NOW(),$A10=""),"",IF(AD$2=$J10,"T",IF(AD$2=$M10,"P",IF(AD$2=$N10,"S",IF(AD$2=$O10,"M",IF(AND(AD$2&gt;=MIN($L10,$M10),AD$2&lt;MIN($N10,$O10,99999)),"R",IF(AND($K10&lt;&gt;"",AD$2&gt;=$K10),"G","")))))))</f>
        <v/>
      </c>
      <c r="AE10" s="415" t="str">
        <f aca="true">IF(OR(AE$2&gt;NOW(),$A10=""),"",IF(AE$2=$J10,"T",IF(AE$2=$M10,"P",IF(AE$2=$N10,"S",IF(AE$2=$O10,"M",IF(AND(AE$2&gt;=MIN($L10,$M10),AE$2&lt;MIN($N10,$O10,99999)),"R",IF(AND($K10&lt;&gt;"",AE$2&gt;=$K10),"G","")))))))</f>
        <v/>
      </c>
      <c r="AF10" s="415" t="str">
        <f aca="true">IF(OR(AF$2&gt;NOW(),$A10=""),"",IF(AF$2=$J10,"T",IF(AF$2=$M10,"P",IF(AF$2=$N10,"S",IF(AF$2=$O10,"M",IF(AND(AF$2&gt;=MIN($L10,$M10),AF$2&lt;MIN($N10,$O10,99999)),"R",IF(AND($K10&lt;&gt;"",AF$2&gt;=$K10),"G","")))))))</f>
        <v/>
      </c>
      <c r="AG10" s="415" t="str">
        <f aca="true">IF(OR(AG$2&gt;NOW(),$A10=""),"",IF(AG$2=$J10,"T",IF(AG$2=$M10,"P",IF(AG$2=$N10,"S",IF(AG$2=$O10,"M",IF(AND(AG$2&gt;=MIN($L10,$M10),AG$2&lt;MIN($N10,$O10,99999)),"R",IF(AND($K10&lt;&gt;"",AG$2&gt;=$K10),"G","")))))))</f>
        <v/>
      </c>
      <c r="AH10" s="415" t="str">
        <f aca="true">IF(OR(AH$2&gt;NOW(),$A10=""),"",IF(AH$2=$J10,"T",IF(AH$2=$M10,"P",IF(AH$2=$N10,"S",IF(AH$2=$O10,"M",IF(AND(AH$2&gt;=MIN($L10,$M10),AH$2&lt;MIN($N10,$O10,99999)),"R",IF(AND($K10&lt;&gt;"",AH$2&gt;=$K10),"G","")))))))</f>
        <v/>
      </c>
      <c r="AI10" s="415" t="str">
        <f aca="true">IF(OR(AI$2&gt;NOW(),$A10=""),"",IF(AI$2=$J10,"T",IF(AI$2=$M10,"P",IF(AI$2=$N10,"S",IF(AI$2=$O10,"M",IF(AND(AI$2&gt;=MIN($L10,$M10),AI$2&lt;MIN($N10,$O10,99999)),"R",IF(AND($K10&lt;&gt;"",AI$2&gt;=$K10),"G","")))))))</f>
        <v/>
      </c>
      <c r="AJ10" s="415" t="str">
        <f aca="true">IF(OR(AJ$2&gt;NOW(),$A10=""),"",IF(AJ$2=$J10,"T",IF(AJ$2=$M10,"P",IF(AJ$2=$N10,"S",IF(AJ$2=$O10,"M",IF(AND(AJ$2&gt;=MIN($L10,$M10),AJ$2&lt;MIN($N10,$O10,99999)),"R",IF(AND($K10&lt;&gt;"",AJ$2&gt;=$K10),"G","")))))))</f>
        <v/>
      </c>
      <c r="AK10" s="415" t="str">
        <f aca="true">IF(OR(AK$2&gt;NOW(),$A10=""),"",IF(AK$2=$J10,"T",IF(AK$2=$M10,"P",IF(AK$2=$N10,"S",IF(AK$2=$O10,"M",IF(AND(AK$2&gt;=MIN($L10,$M10),AK$2&lt;MIN($N10,$O10,99999)),"R",IF(AND($K10&lt;&gt;"",AK$2&gt;=$K10),"G","")))))))</f>
        <v/>
      </c>
      <c r="AL10" s="415" t="str">
        <f aca="true">IF(OR(AL$2&gt;NOW(),$A10=""),"",IF(AL$2=$J10,"T",IF(AL$2=$M10,"P",IF(AL$2=$N10,"S",IF(AL$2=$O10,"M",IF(AND(AL$2&gt;=MIN($L10,$M10),AL$2&lt;MIN($N10,$O10,99999)),"R",IF(AND($K10&lt;&gt;"",AL$2&gt;=$K10),"G","")))))))</f>
        <v/>
      </c>
      <c r="AM10" s="415" t="str">
        <f aca="true">IF(OR(AM$2&gt;NOW(),$A10=""),"",IF(AM$2=$J10,"T",IF(AM$2=$M10,"P",IF(AM$2=$N10,"S",IF(AM$2=$O10,"M",IF(AND(AM$2&gt;=MIN($L10,$M10),AM$2&lt;MIN($N10,$O10,99999)),"R",IF(AND($K10&lt;&gt;"",AM$2&gt;=$K10),"G","")))))))</f>
        <v/>
      </c>
      <c r="AN10" s="415" t="str">
        <f aca="true">IF(OR(AN$2&gt;NOW(),$A10=""),"",IF(AN$2=$J10,"T",IF(AN$2=$M10,"P",IF(AN$2=$N10,"S",IF(AN$2=$O10,"M",IF(AND(AN$2&gt;=MIN($L10,$M10),AN$2&lt;MIN($N10,$O10,99999)),"R",IF(AND($K10&lt;&gt;"",AN$2&gt;=$K10),"G","")))))))</f>
        <v/>
      </c>
      <c r="AO10" s="415" t="str">
        <f aca="true">IF(OR(AO$2&gt;NOW(),$A10=""),"",IF(AO$2=$J10,"T",IF(AO$2=$M10,"P",IF(AO$2=$N10,"S",IF(AO$2=$O10,"M",IF(AND(AO$2&gt;=MIN($L10,$M10),AO$2&lt;MIN($N10,$O10,99999)),"R",IF(AND($K10&lt;&gt;"",AO$2&gt;=$K10),"G","")))))))</f>
        <v/>
      </c>
      <c r="AP10" s="415" t="str">
        <f aca="true">IF(OR(AP$2&gt;NOW(),$A10=""),"",IF(AP$2=$J10,"T",IF(AP$2=$M10,"P",IF(AP$2=$N10,"S",IF(AP$2=$O10,"M",IF(AND(AP$2&gt;=MIN($L10,$M10),AP$2&lt;MIN($N10,$O10,99999)),"R",IF(AND($K10&lt;&gt;"",AP$2&gt;=$K10),"G","")))))))</f>
        <v/>
      </c>
      <c r="AQ10" s="415" t="str">
        <f aca="true">IF(OR(AQ$2&gt;NOW(),$A10=""),"",IF(AQ$2=$J10,"T",IF(AQ$2=$M10,"P",IF(AQ$2=$N10,"S",IF(AQ$2=$O10,"M",IF(AND(AQ$2&gt;=MIN($L10,$M10),AQ$2&lt;MIN($N10,$O10,99999)),"R",IF(AND($K10&lt;&gt;"",AQ$2&gt;=$K10),"G","")))))))</f>
        <v/>
      </c>
      <c r="AR10" s="415" t="str">
        <f aca="true">IF(OR(AR$2&gt;NOW(),$A10=""),"",IF(AR$2=$J10,"T",IF(AR$2=$M10,"P",IF(AR$2=$N10,"S",IF(AR$2=$O10,"M",IF(AND(AR$2&gt;=MIN($L10,$M10),AR$2&lt;MIN($N10,$O10,99999)),"R",IF(AND($K10&lt;&gt;"",AR$2&gt;=$K10),"G","")))))))</f>
        <v/>
      </c>
      <c r="AS10" s="415" t="str">
        <f aca="true">IF(OR(AS$2&gt;NOW(),$A10=""),"",IF(AS$2=$J10,"T",IF(AS$2=$M10,"P",IF(AS$2=$N10,"S",IF(AS$2=$O10,"M",IF(AND(AS$2&gt;=MIN($L10,$M10),AS$2&lt;MIN($N10,$O10,99999)),"R",IF(AND($K10&lt;&gt;"",AS$2&gt;=$K10),"G","")))))))</f>
        <v/>
      </c>
      <c r="AT10" s="415" t="str">
        <f aca="true">IF(OR(AT$2&gt;NOW(),$A10=""),"",IF(AT$2=$J10,"T",IF(AT$2=$M10,"P",IF(AT$2=$N10,"S",IF(AT$2=$O10,"M",IF(AND(AT$2&gt;=MIN($L10,$M10),AT$2&lt;MIN($N10,$O10,99999)),"R",IF(AND($K10&lt;&gt;"",AT$2&gt;=$K10),"G","")))))))</f>
        <v/>
      </c>
      <c r="AU10" s="415" t="str">
        <f aca="true">IF(OR(AU$2&gt;NOW(),$A10=""),"",IF(AU$2=$J10,"T",IF(AU$2=$M10,"P",IF(AU$2=$N10,"S",IF(AU$2=$O10,"M",IF(AND(AU$2&gt;=MIN($L10,$M10),AU$2&lt;MIN($N10,$O10,99999)),"R",IF(AND($K10&lt;&gt;"",AU$2&gt;=$K10),"G","")))))))</f>
        <v>P</v>
      </c>
      <c r="AV10" s="415" t="str">
        <f aca="true">IF(OR(AV$2&gt;NOW(),$A10=""),"",IF(AV$2=$J10,"T",IF(AV$2=$M10,"P",IF(AV$2=$N10,"S",IF(AV$2=$O10,"M",IF(AND(AV$2&gt;=MIN($L10,$M10),AV$2&lt;MIN($N10,$O10,99999)),"R",IF(AND($K10&lt;&gt;"",AV$2&gt;=$K10),"G","")))))))</f>
        <v>R</v>
      </c>
      <c r="AW10" s="415" t="str">
        <f aca="true">IF(OR(AW$2&gt;NOW(),$A10=""),"",IF(AW$2=$J10,"T",IF(AW$2=$M10,"P",IF(AW$2=$N10,"S",IF(AW$2=$O10,"M",IF(AND(AW$2&gt;=MIN($L10,$M10),AW$2&lt;MIN($N10,$O10,99999)),"R",IF(AND($K10&lt;&gt;"",AW$2&gt;=$K10),"G","")))))))</f>
        <v>R</v>
      </c>
      <c r="AX10" s="415" t="str">
        <f aca="true">IF(OR(AX$2&gt;NOW(),$A10=""),"",IF(AX$2=$J10,"T",IF(AX$2=$M10,"P",IF(AX$2=$N10,"S",IF(AX$2=$O10,"M",IF(AND(AX$2&gt;=MIN($L10,$M10),AX$2&lt;MIN($N10,$O10,99999)),"R",IF(AND($K10&lt;&gt;"",AX$2&gt;=$K10),"G","")))))))</f>
        <v>R</v>
      </c>
      <c r="AY10" s="415" t="str">
        <f aca="true">IF(OR(AY$2&gt;NOW(),$A10=""),"",IF(AY$2=$J10,"T",IF(AY$2=$M10,"P",IF(AY$2=$N10,"S",IF(AY$2=$O10,"M",IF(AND(AY$2&gt;=MIN($L10,$M10),AY$2&lt;MIN($N10,$O10,99999)),"R",IF(AND($K10&lt;&gt;"",AY$2&gt;=$K10),"G","")))))))</f>
        <v>R</v>
      </c>
      <c r="AZ10" s="415" t="str">
        <f aca="true">IF(OR(AZ$2&gt;NOW(),$A10=""),"",IF(AZ$2=$J10,"T",IF(AZ$2=$M10,"P",IF(AZ$2=$N10,"S",IF(AZ$2=$O10,"M",IF(AND(AZ$2&gt;=MIN($L10,$M10),AZ$2&lt;MIN($N10,$O10,99999)),"R",IF(AND($K10&lt;&gt;"",AZ$2&gt;=$K10),"G","")))))))</f>
        <v>R</v>
      </c>
      <c r="BA10" s="416"/>
      <c r="BB10" s="416"/>
      <c r="BC10" s="416"/>
      <c r="BD10" s="416"/>
      <c r="BE10" s="416"/>
      <c r="BF10" s="416"/>
      <c r="BG10" s="416"/>
      <c r="BH10" s="416"/>
      <c r="BI10" s="416"/>
      <c r="BJ10" s="416"/>
      <c r="BK10" s="416"/>
      <c r="BL10" s="416"/>
      <c r="BM10" s="416"/>
      <c r="BN10" s="416"/>
      <c r="BO10" s="416"/>
      <c r="BP10" s="416"/>
      <c r="BQ10" s="416"/>
    </row>
    <row r="11" customFormat="false" ht="15.75" hidden="false" customHeight="false" outlineLevel="0" collapsed="false">
      <c r="A11" s="390" t="n">
        <v>9</v>
      </c>
      <c r="B11" s="390" t="n">
        <v>55</v>
      </c>
      <c r="C11" s="390" t="s">
        <v>1217</v>
      </c>
      <c r="D11" s="390" t="s">
        <v>1218</v>
      </c>
      <c r="E11" s="390"/>
      <c r="F11" s="390"/>
      <c r="G11" s="377" t="s">
        <v>1228</v>
      </c>
      <c r="H11" s="377" t="s">
        <v>1232</v>
      </c>
      <c r="I11" s="377"/>
      <c r="J11" s="377"/>
      <c r="K11" s="377"/>
      <c r="L11" s="377"/>
      <c r="M11" s="410" t="n">
        <v>43899</v>
      </c>
      <c r="N11" s="377"/>
      <c r="O11" s="377"/>
      <c r="P11" s="411"/>
      <c r="Q11" s="412"/>
      <c r="R11" s="412"/>
      <c r="S11" s="413" t="str">
        <f aca="false">HYPERLINK("https://tirto.id/melonjak-drastis-pasien-positif-corona-di-indonesia-jadi-19-orang-eDSu","Sumber")</f>
        <v>Sumber</v>
      </c>
      <c r="T11" s="414" t="str">
        <f aca="false">IF(AND(ISNUMBER(J11),ISNUMBER(K11)),K11-J11,"")</f>
        <v/>
      </c>
      <c r="U11" s="414" t="str">
        <f aca="false">IF(A11="","",IF(O11&lt;&gt;"","Meninggal",IF(N11&lt;&gt;"","Sembuh","Aktif")))</f>
        <v>Aktif</v>
      </c>
      <c r="V11" s="376"/>
      <c r="W11" s="415" t="str">
        <f aca="true">IF(OR(W$2&gt;NOW(),$A11=""),"",IF(W$2=$J11,"T",IF(W$2=$M11,"P",IF(W$2=$N11,"S",IF(W$2=$O11,"M",IF(AND(W$2&gt;=MIN($L11,$M11),W$2&lt;MIN($N11,$O11,99999)),"R",IF(AND($K11&lt;&gt;"",W$2&gt;=$K11),"G","")))))))</f>
        <v/>
      </c>
      <c r="X11" s="415" t="str">
        <f aca="true">IF(OR(X$2&gt;NOW(),$A11=""),"",IF(X$2=$J11,"T",IF(X$2=$M11,"P",IF(X$2=$N11,"S",IF(X$2=$O11,"M",IF(AND(X$2&gt;=MIN($L11,$M11),X$2&lt;MIN($N11,$O11,99999)),"R",IF(AND($K11&lt;&gt;"",X$2&gt;=$K11),"G","")))))))</f>
        <v/>
      </c>
      <c r="Y11" s="415" t="str">
        <f aca="true">IF(OR(Y$2&gt;NOW(),$A11=""),"",IF(Y$2=$J11,"T",IF(Y$2=$M11,"P",IF(Y$2=$N11,"S",IF(Y$2=$O11,"M",IF(AND(Y$2&gt;=MIN($L11,$M11),Y$2&lt;MIN($N11,$O11,99999)),"R",IF(AND($K11&lt;&gt;"",Y$2&gt;=$K11),"G","")))))))</f>
        <v/>
      </c>
      <c r="Z11" s="415" t="str">
        <f aca="true">IF(OR(Z$2&gt;NOW(),$A11=""),"",IF(Z$2=$J11,"T",IF(Z$2=$M11,"P",IF(Z$2=$N11,"S",IF(Z$2=$O11,"M",IF(AND(Z$2&gt;=MIN($L11,$M11),Z$2&lt;MIN($N11,$O11,99999)),"R",IF(AND($K11&lt;&gt;"",Z$2&gt;=$K11),"G","")))))))</f>
        <v/>
      </c>
      <c r="AA11" s="415" t="str">
        <f aca="true">IF(OR(AA$2&gt;NOW(),$A11=""),"",IF(AA$2=$J11,"T",IF(AA$2=$M11,"P",IF(AA$2=$N11,"S",IF(AA$2=$O11,"M",IF(AND(AA$2&gt;=MIN($L11,$M11),AA$2&lt;MIN($N11,$O11,99999)),"R",IF(AND($K11&lt;&gt;"",AA$2&gt;=$K11),"G","")))))))</f>
        <v/>
      </c>
      <c r="AB11" s="415" t="str">
        <f aca="true">IF(OR(AB$2&gt;NOW(),$A11=""),"",IF(AB$2=$J11,"T",IF(AB$2=$M11,"P",IF(AB$2=$N11,"S",IF(AB$2=$O11,"M",IF(AND(AB$2&gt;=MIN($L11,$M11),AB$2&lt;MIN($N11,$O11,99999)),"R",IF(AND($K11&lt;&gt;"",AB$2&gt;=$K11),"G","")))))))</f>
        <v/>
      </c>
      <c r="AC11" s="415" t="str">
        <f aca="true">IF(OR(AC$2&gt;NOW(),$A11=""),"",IF(AC$2=$J11,"T",IF(AC$2=$M11,"P",IF(AC$2=$N11,"S",IF(AC$2=$O11,"M",IF(AND(AC$2&gt;=MIN($L11,$M11),AC$2&lt;MIN($N11,$O11,99999)),"R",IF(AND($K11&lt;&gt;"",AC$2&gt;=$K11),"G","")))))))</f>
        <v/>
      </c>
      <c r="AD11" s="415" t="str">
        <f aca="true">IF(OR(AD$2&gt;NOW(),$A11=""),"",IF(AD$2=$J11,"T",IF(AD$2=$M11,"P",IF(AD$2=$N11,"S",IF(AD$2=$O11,"M",IF(AND(AD$2&gt;=MIN($L11,$M11),AD$2&lt;MIN($N11,$O11,99999)),"R",IF(AND($K11&lt;&gt;"",AD$2&gt;=$K11),"G","")))))))</f>
        <v/>
      </c>
      <c r="AE11" s="415" t="str">
        <f aca="true">IF(OR(AE$2&gt;NOW(),$A11=""),"",IF(AE$2=$J11,"T",IF(AE$2=$M11,"P",IF(AE$2=$N11,"S",IF(AE$2=$O11,"M",IF(AND(AE$2&gt;=MIN($L11,$M11),AE$2&lt;MIN($N11,$O11,99999)),"R",IF(AND($K11&lt;&gt;"",AE$2&gt;=$K11),"G","")))))))</f>
        <v/>
      </c>
      <c r="AF11" s="415" t="str">
        <f aca="true">IF(OR(AF$2&gt;NOW(),$A11=""),"",IF(AF$2=$J11,"T",IF(AF$2=$M11,"P",IF(AF$2=$N11,"S",IF(AF$2=$O11,"M",IF(AND(AF$2&gt;=MIN($L11,$M11),AF$2&lt;MIN($N11,$O11,99999)),"R",IF(AND($K11&lt;&gt;"",AF$2&gt;=$K11),"G","")))))))</f>
        <v/>
      </c>
      <c r="AG11" s="415" t="str">
        <f aca="true">IF(OR(AG$2&gt;NOW(),$A11=""),"",IF(AG$2=$J11,"T",IF(AG$2=$M11,"P",IF(AG$2=$N11,"S",IF(AG$2=$O11,"M",IF(AND(AG$2&gt;=MIN($L11,$M11),AG$2&lt;MIN($N11,$O11,99999)),"R",IF(AND($K11&lt;&gt;"",AG$2&gt;=$K11),"G","")))))))</f>
        <v/>
      </c>
      <c r="AH11" s="415" t="str">
        <f aca="true">IF(OR(AH$2&gt;NOW(),$A11=""),"",IF(AH$2=$J11,"T",IF(AH$2=$M11,"P",IF(AH$2=$N11,"S",IF(AH$2=$O11,"M",IF(AND(AH$2&gt;=MIN($L11,$M11),AH$2&lt;MIN($N11,$O11,99999)),"R",IF(AND($K11&lt;&gt;"",AH$2&gt;=$K11),"G","")))))))</f>
        <v/>
      </c>
      <c r="AI11" s="415" t="str">
        <f aca="true">IF(OR(AI$2&gt;NOW(),$A11=""),"",IF(AI$2=$J11,"T",IF(AI$2=$M11,"P",IF(AI$2=$N11,"S",IF(AI$2=$O11,"M",IF(AND(AI$2&gt;=MIN($L11,$M11),AI$2&lt;MIN($N11,$O11,99999)),"R",IF(AND($K11&lt;&gt;"",AI$2&gt;=$K11),"G","")))))))</f>
        <v/>
      </c>
      <c r="AJ11" s="415" t="str">
        <f aca="true">IF(OR(AJ$2&gt;NOW(),$A11=""),"",IF(AJ$2=$J11,"T",IF(AJ$2=$M11,"P",IF(AJ$2=$N11,"S",IF(AJ$2=$O11,"M",IF(AND(AJ$2&gt;=MIN($L11,$M11),AJ$2&lt;MIN($N11,$O11,99999)),"R",IF(AND($K11&lt;&gt;"",AJ$2&gt;=$K11),"G","")))))))</f>
        <v/>
      </c>
      <c r="AK11" s="415" t="str">
        <f aca="true">IF(OR(AK$2&gt;NOW(),$A11=""),"",IF(AK$2=$J11,"T",IF(AK$2=$M11,"P",IF(AK$2=$N11,"S",IF(AK$2=$O11,"M",IF(AND(AK$2&gt;=MIN($L11,$M11),AK$2&lt;MIN($N11,$O11,99999)),"R",IF(AND($K11&lt;&gt;"",AK$2&gt;=$K11),"G","")))))))</f>
        <v/>
      </c>
      <c r="AL11" s="415" t="str">
        <f aca="true">IF(OR(AL$2&gt;NOW(),$A11=""),"",IF(AL$2=$J11,"T",IF(AL$2=$M11,"P",IF(AL$2=$N11,"S",IF(AL$2=$O11,"M",IF(AND(AL$2&gt;=MIN($L11,$M11),AL$2&lt;MIN($N11,$O11,99999)),"R",IF(AND($K11&lt;&gt;"",AL$2&gt;=$K11),"G","")))))))</f>
        <v/>
      </c>
      <c r="AM11" s="415" t="str">
        <f aca="true">IF(OR(AM$2&gt;NOW(),$A11=""),"",IF(AM$2=$J11,"T",IF(AM$2=$M11,"P",IF(AM$2=$N11,"S",IF(AM$2=$O11,"M",IF(AND(AM$2&gt;=MIN($L11,$M11),AM$2&lt;MIN($N11,$O11,99999)),"R",IF(AND($K11&lt;&gt;"",AM$2&gt;=$K11),"G","")))))))</f>
        <v/>
      </c>
      <c r="AN11" s="415" t="str">
        <f aca="true">IF(OR(AN$2&gt;NOW(),$A11=""),"",IF(AN$2=$J11,"T",IF(AN$2=$M11,"P",IF(AN$2=$N11,"S",IF(AN$2=$O11,"M",IF(AND(AN$2&gt;=MIN($L11,$M11),AN$2&lt;MIN($N11,$O11,99999)),"R",IF(AND($K11&lt;&gt;"",AN$2&gt;=$K11),"G","")))))))</f>
        <v/>
      </c>
      <c r="AO11" s="415" t="str">
        <f aca="true">IF(OR(AO$2&gt;NOW(),$A11=""),"",IF(AO$2=$J11,"T",IF(AO$2=$M11,"P",IF(AO$2=$N11,"S",IF(AO$2=$O11,"M",IF(AND(AO$2&gt;=MIN($L11,$M11),AO$2&lt;MIN($N11,$O11,99999)),"R",IF(AND($K11&lt;&gt;"",AO$2&gt;=$K11),"G","")))))))</f>
        <v/>
      </c>
      <c r="AP11" s="415" t="str">
        <f aca="true">IF(OR(AP$2&gt;NOW(),$A11=""),"",IF(AP$2=$J11,"T",IF(AP$2=$M11,"P",IF(AP$2=$N11,"S",IF(AP$2=$O11,"M",IF(AND(AP$2&gt;=MIN($L11,$M11),AP$2&lt;MIN($N11,$O11,99999)),"R",IF(AND($K11&lt;&gt;"",AP$2&gt;=$K11),"G","")))))))</f>
        <v/>
      </c>
      <c r="AQ11" s="415" t="str">
        <f aca="true">IF(OR(AQ$2&gt;NOW(),$A11=""),"",IF(AQ$2=$J11,"T",IF(AQ$2=$M11,"P",IF(AQ$2=$N11,"S",IF(AQ$2=$O11,"M",IF(AND(AQ$2&gt;=MIN($L11,$M11),AQ$2&lt;MIN($N11,$O11,99999)),"R",IF(AND($K11&lt;&gt;"",AQ$2&gt;=$K11),"G","")))))))</f>
        <v/>
      </c>
      <c r="AR11" s="415" t="str">
        <f aca="true">IF(OR(AR$2&gt;NOW(),$A11=""),"",IF(AR$2=$J11,"T",IF(AR$2=$M11,"P",IF(AR$2=$N11,"S",IF(AR$2=$O11,"M",IF(AND(AR$2&gt;=MIN($L11,$M11),AR$2&lt;MIN($N11,$O11,99999)),"R",IF(AND($K11&lt;&gt;"",AR$2&gt;=$K11),"G","")))))))</f>
        <v/>
      </c>
      <c r="AS11" s="415" t="str">
        <f aca="true">IF(OR(AS$2&gt;NOW(),$A11=""),"",IF(AS$2=$J11,"T",IF(AS$2=$M11,"P",IF(AS$2=$N11,"S",IF(AS$2=$O11,"M",IF(AND(AS$2&gt;=MIN($L11,$M11),AS$2&lt;MIN($N11,$O11,99999)),"R",IF(AND($K11&lt;&gt;"",AS$2&gt;=$K11),"G","")))))))</f>
        <v/>
      </c>
      <c r="AT11" s="415" t="str">
        <f aca="true">IF(OR(AT$2&gt;NOW(),$A11=""),"",IF(AT$2=$J11,"T",IF(AT$2=$M11,"P",IF(AT$2=$N11,"S",IF(AT$2=$O11,"M",IF(AND(AT$2&gt;=MIN($L11,$M11),AT$2&lt;MIN($N11,$O11,99999)),"R",IF(AND($K11&lt;&gt;"",AT$2&gt;=$K11),"G","")))))))</f>
        <v/>
      </c>
      <c r="AU11" s="415" t="str">
        <f aca="true">IF(OR(AU$2&gt;NOW(),$A11=""),"",IF(AU$2=$J11,"T",IF(AU$2=$M11,"P",IF(AU$2=$N11,"S",IF(AU$2=$O11,"M",IF(AND(AU$2&gt;=MIN($L11,$M11),AU$2&lt;MIN($N11,$O11,99999)),"R",IF(AND($K11&lt;&gt;"",AU$2&gt;=$K11),"G","")))))))</f>
        <v>P</v>
      </c>
      <c r="AV11" s="415" t="str">
        <f aca="true">IF(OR(AV$2&gt;NOW(),$A11=""),"",IF(AV$2=$J11,"T",IF(AV$2=$M11,"P",IF(AV$2=$N11,"S",IF(AV$2=$O11,"M",IF(AND(AV$2&gt;=MIN($L11,$M11),AV$2&lt;MIN($N11,$O11,99999)),"R",IF(AND($K11&lt;&gt;"",AV$2&gt;=$K11),"G","")))))))</f>
        <v>R</v>
      </c>
      <c r="AW11" s="415" t="str">
        <f aca="true">IF(OR(AW$2&gt;NOW(),$A11=""),"",IF(AW$2=$J11,"T",IF(AW$2=$M11,"P",IF(AW$2=$N11,"S",IF(AW$2=$O11,"M",IF(AND(AW$2&gt;=MIN($L11,$M11),AW$2&lt;MIN($N11,$O11,99999)),"R",IF(AND($K11&lt;&gt;"",AW$2&gt;=$K11),"G","")))))))</f>
        <v>R</v>
      </c>
      <c r="AX11" s="415" t="str">
        <f aca="true">IF(OR(AX$2&gt;NOW(),$A11=""),"",IF(AX$2=$J11,"T",IF(AX$2=$M11,"P",IF(AX$2=$N11,"S",IF(AX$2=$O11,"M",IF(AND(AX$2&gt;=MIN($L11,$M11),AX$2&lt;MIN($N11,$O11,99999)),"R",IF(AND($K11&lt;&gt;"",AX$2&gt;=$K11),"G","")))))))</f>
        <v>R</v>
      </c>
      <c r="AY11" s="415" t="str">
        <f aca="true">IF(OR(AY$2&gt;NOW(),$A11=""),"",IF(AY$2=$J11,"T",IF(AY$2=$M11,"P",IF(AY$2=$N11,"S",IF(AY$2=$O11,"M",IF(AND(AY$2&gt;=MIN($L11,$M11),AY$2&lt;MIN($N11,$O11,99999)),"R",IF(AND($K11&lt;&gt;"",AY$2&gt;=$K11),"G","")))))))</f>
        <v>R</v>
      </c>
      <c r="AZ11" s="415" t="str">
        <f aca="true">IF(OR(AZ$2&gt;NOW(),$A11=""),"",IF(AZ$2=$J11,"T",IF(AZ$2=$M11,"P",IF(AZ$2=$N11,"S",IF(AZ$2=$O11,"M",IF(AND(AZ$2&gt;=MIN($L11,$M11),AZ$2&lt;MIN($N11,$O11,99999)),"R",IF(AND($K11&lt;&gt;"",AZ$2&gt;=$K11),"G","")))))))</f>
        <v>R</v>
      </c>
      <c r="BA11" s="416"/>
      <c r="BB11" s="416"/>
      <c r="BC11" s="416"/>
      <c r="BD11" s="416"/>
      <c r="BE11" s="416"/>
      <c r="BF11" s="416"/>
      <c r="BG11" s="416"/>
      <c r="BH11" s="416"/>
      <c r="BI11" s="416"/>
      <c r="BJ11" s="416"/>
      <c r="BK11" s="416"/>
      <c r="BL11" s="416"/>
      <c r="BM11" s="416"/>
      <c r="BN11" s="416"/>
      <c r="BO11" s="416"/>
      <c r="BP11" s="416"/>
      <c r="BQ11" s="416"/>
    </row>
    <row r="12" customFormat="false" ht="15.75" hidden="false" customHeight="false" outlineLevel="0" collapsed="false">
      <c r="A12" s="390" t="n">
        <v>10</v>
      </c>
      <c r="B12" s="390" t="n">
        <v>29</v>
      </c>
      <c r="C12" s="390" t="s">
        <v>1225</v>
      </c>
      <c r="D12" s="390" t="s">
        <v>1135</v>
      </c>
      <c r="E12" s="390"/>
      <c r="F12" s="390"/>
      <c r="G12" s="377" t="s">
        <v>1219</v>
      </c>
      <c r="H12" s="377" t="s">
        <v>116</v>
      </c>
      <c r="I12" s="377" t="n">
        <v>1</v>
      </c>
      <c r="J12" s="377"/>
      <c r="K12" s="377"/>
      <c r="L12" s="377"/>
      <c r="M12" s="410" t="n">
        <v>43899</v>
      </c>
      <c r="N12" s="410"/>
      <c r="O12" s="377"/>
      <c r="P12" s="411" t="s">
        <v>1221</v>
      </c>
      <c r="Q12" s="412" t="s">
        <v>1237</v>
      </c>
      <c r="R12" s="376"/>
      <c r="S12" s="413" t="str">
        <f aca="false">HYPERLINK("https://tirto.id/melonjak-drastis-pasien-positif-corona-di-indonesia-jadi-19-orang-eDSu","Sumber")</f>
        <v>Sumber</v>
      </c>
      <c r="T12" s="414" t="str">
        <f aca="false">IF(AND(ISNUMBER(J12),ISNUMBER(K12)),K12-J12,"")</f>
        <v/>
      </c>
      <c r="U12" s="414" t="str">
        <f aca="false">IF(A12="","",IF(O12&lt;&gt;"","Meninggal",IF(N12&lt;&gt;"","Sembuh","Aktif")))</f>
        <v>Aktif</v>
      </c>
      <c r="V12" s="376"/>
      <c r="W12" s="415" t="str">
        <f aca="true">IF(OR(W$2&gt;NOW(),$A12=""),"",IF(W$2=$J12,"T",IF(W$2=$M12,"P",IF(W$2=$N12,"S",IF(W$2=$O12,"M",IF(AND(W$2&gt;=MIN($L12,$M12),W$2&lt;MIN($N12,$O12,99999)),"R",IF(AND($K12&lt;&gt;"",W$2&gt;=$K12),"G","")))))))</f>
        <v/>
      </c>
      <c r="X12" s="415" t="str">
        <f aca="true">IF(OR(X$2&gt;NOW(),$A12=""),"",IF(X$2=$J12,"T",IF(X$2=$M12,"P",IF(X$2=$N12,"S",IF(X$2=$O12,"M",IF(AND(X$2&gt;=MIN($L12,$M12),X$2&lt;MIN($N12,$O12,99999)),"R",IF(AND($K12&lt;&gt;"",X$2&gt;=$K12),"G","")))))))</f>
        <v/>
      </c>
      <c r="Y12" s="415" t="str">
        <f aca="true">IF(OR(Y$2&gt;NOW(),$A12=""),"",IF(Y$2=$J12,"T",IF(Y$2=$M12,"P",IF(Y$2=$N12,"S",IF(Y$2=$O12,"M",IF(AND(Y$2&gt;=MIN($L12,$M12),Y$2&lt;MIN($N12,$O12,99999)),"R",IF(AND($K12&lt;&gt;"",Y$2&gt;=$K12),"G","")))))))</f>
        <v/>
      </c>
      <c r="Z12" s="415" t="str">
        <f aca="true">IF(OR(Z$2&gt;NOW(),$A12=""),"",IF(Z$2=$J12,"T",IF(Z$2=$M12,"P",IF(Z$2=$N12,"S",IF(Z$2=$O12,"M",IF(AND(Z$2&gt;=MIN($L12,$M12),Z$2&lt;MIN($N12,$O12,99999)),"R",IF(AND($K12&lt;&gt;"",Z$2&gt;=$K12),"G","")))))))</f>
        <v/>
      </c>
      <c r="AA12" s="415" t="str">
        <f aca="true">IF(OR(AA$2&gt;NOW(),$A12=""),"",IF(AA$2=$J12,"T",IF(AA$2=$M12,"P",IF(AA$2=$N12,"S",IF(AA$2=$O12,"M",IF(AND(AA$2&gt;=MIN($L12,$M12),AA$2&lt;MIN($N12,$O12,99999)),"R",IF(AND($K12&lt;&gt;"",AA$2&gt;=$K12),"G","")))))))</f>
        <v/>
      </c>
      <c r="AB12" s="415" t="str">
        <f aca="true">IF(OR(AB$2&gt;NOW(),$A12=""),"",IF(AB$2=$J12,"T",IF(AB$2=$M12,"P",IF(AB$2=$N12,"S",IF(AB$2=$O12,"M",IF(AND(AB$2&gt;=MIN($L12,$M12),AB$2&lt;MIN($N12,$O12,99999)),"R",IF(AND($K12&lt;&gt;"",AB$2&gt;=$K12),"G","")))))))</f>
        <v/>
      </c>
      <c r="AC12" s="415" t="str">
        <f aca="true">IF(OR(AC$2&gt;NOW(),$A12=""),"",IF(AC$2=$J12,"T",IF(AC$2=$M12,"P",IF(AC$2=$N12,"S",IF(AC$2=$O12,"M",IF(AND(AC$2&gt;=MIN($L12,$M12),AC$2&lt;MIN($N12,$O12,99999)),"R",IF(AND($K12&lt;&gt;"",AC$2&gt;=$K12),"G","")))))))</f>
        <v/>
      </c>
      <c r="AD12" s="415" t="str">
        <f aca="true">IF(OR(AD$2&gt;NOW(),$A12=""),"",IF(AD$2=$J12,"T",IF(AD$2=$M12,"P",IF(AD$2=$N12,"S",IF(AD$2=$O12,"M",IF(AND(AD$2&gt;=MIN($L12,$M12),AD$2&lt;MIN($N12,$O12,99999)),"R",IF(AND($K12&lt;&gt;"",AD$2&gt;=$K12),"G","")))))))</f>
        <v/>
      </c>
      <c r="AE12" s="415" t="str">
        <f aca="true">IF(OR(AE$2&gt;NOW(),$A12=""),"",IF(AE$2=$J12,"T",IF(AE$2=$M12,"P",IF(AE$2=$N12,"S",IF(AE$2=$O12,"M",IF(AND(AE$2&gt;=MIN($L12,$M12),AE$2&lt;MIN($N12,$O12,99999)),"R",IF(AND($K12&lt;&gt;"",AE$2&gt;=$K12),"G","")))))))</f>
        <v/>
      </c>
      <c r="AF12" s="415" t="str">
        <f aca="true">IF(OR(AF$2&gt;NOW(),$A12=""),"",IF(AF$2=$J12,"T",IF(AF$2=$M12,"P",IF(AF$2=$N12,"S",IF(AF$2=$O12,"M",IF(AND(AF$2&gt;=MIN($L12,$M12),AF$2&lt;MIN($N12,$O12,99999)),"R",IF(AND($K12&lt;&gt;"",AF$2&gt;=$K12),"G","")))))))</f>
        <v/>
      </c>
      <c r="AG12" s="415" t="str">
        <f aca="true">IF(OR(AG$2&gt;NOW(),$A12=""),"",IF(AG$2=$J12,"T",IF(AG$2=$M12,"P",IF(AG$2=$N12,"S",IF(AG$2=$O12,"M",IF(AND(AG$2&gt;=MIN($L12,$M12),AG$2&lt;MIN($N12,$O12,99999)),"R",IF(AND($K12&lt;&gt;"",AG$2&gt;=$K12),"G","")))))))</f>
        <v/>
      </c>
      <c r="AH12" s="415" t="str">
        <f aca="true">IF(OR(AH$2&gt;NOW(),$A12=""),"",IF(AH$2=$J12,"T",IF(AH$2=$M12,"P",IF(AH$2=$N12,"S",IF(AH$2=$O12,"M",IF(AND(AH$2&gt;=MIN($L12,$M12),AH$2&lt;MIN($N12,$O12,99999)),"R",IF(AND($K12&lt;&gt;"",AH$2&gt;=$K12),"G","")))))))</f>
        <v/>
      </c>
      <c r="AI12" s="415" t="str">
        <f aca="true">IF(OR(AI$2&gt;NOW(),$A12=""),"",IF(AI$2=$J12,"T",IF(AI$2=$M12,"P",IF(AI$2=$N12,"S",IF(AI$2=$O12,"M",IF(AND(AI$2&gt;=MIN($L12,$M12),AI$2&lt;MIN($N12,$O12,99999)),"R",IF(AND($K12&lt;&gt;"",AI$2&gt;=$K12),"G","")))))))</f>
        <v/>
      </c>
      <c r="AJ12" s="415" t="str">
        <f aca="true">IF(OR(AJ$2&gt;NOW(),$A12=""),"",IF(AJ$2=$J12,"T",IF(AJ$2=$M12,"P",IF(AJ$2=$N12,"S",IF(AJ$2=$O12,"M",IF(AND(AJ$2&gt;=MIN($L12,$M12),AJ$2&lt;MIN($N12,$O12,99999)),"R",IF(AND($K12&lt;&gt;"",AJ$2&gt;=$K12),"G","")))))))</f>
        <v/>
      </c>
      <c r="AK12" s="415" t="str">
        <f aca="true">IF(OR(AK$2&gt;NOW(),$A12=""),"",IF(AK$2=$J12,"T",IF(AK$2=$M12,"P",IF(AK$2=$N12,"S",IF(AK$2=$O12,"M",IF(AND(AK$2&gt;=MIN($L12,$M12),AK$2&lt;MIN($N12,$O12,99999)),"R",IF(AND($K12&lt;&gt;"",AK$2&gt;=$K12),"G","")))))))</f>
        <v/>
      </c>
      <c r="AL12" s="415" t="str">
        <f aca="true">IF(OR(AL$2&gt;NOW(),$A12=""),"",IF(AL$2=$J12,"T",IF(AL$2=$M12,"P",IF(AL$2=$N12,"S",IF(AL$2=$O12,"M",IF(AND(AL$2&gt;=MIN($L12,$M12),AL$2&lt;MIN($N12,$O12,99999)),"R",IF(AND($K12&lt;&gt;"",AL$2&gt;=$K12),"G","")))))))</f>
        <v/>
      </c>
      <c r="AM12" s="415" t="str">
        <f aca="true">IF(OR(AM$2&gt;NOW(),$A12=""),"",IF(AM$2=$J12,"T",IF(AM$2=$M12,"P",IF(AM$2=$N12,"S",IF(AM$2=$O12,"M",IF(AND(AM$2&gt;=MIN($L12,$M12),AM$2&lt;MIN($N12,$O12,99999)),"R",IF(AND($K12&lt;&gt;"",AM$2&gt;=$K12),"G","")))))))</f>
        <v/>
      </c>
      <c r="AN12" s="415" t="str">
        <f aca="true">IF(OR(AN$2&gt;NOW(),$A12=""),"",IF(AN$2=$J12,"T",IF(AN$2=$M12,"P",IF(AN$2=$N12,"S",IF(AN$2=$O12,"M",IF(AND(AN$2&gt;=MIN($L12,$M12),AN$2&lt;MIN($N12,$O12,99999)),"R",IF(AND($K12&lt;&gt;"",AN$2&gt;=$K12),"G","")))))))</f>
        <v/>
      </c>
      <c r="AO12" s="415" t="str">
        <f aca="true">IF(OR(AO$2&gt;NOW(),$A12=""),"",IF(AO$2=$J12,"T",IF(AO$2=$M12,"P",IF(AO$2=$N12,"S",IF(AO$2=$O12,"M",IF(AND(AO$2&gt;=MIN($L12,$M12),AO$2&lt;MIN($N12,$O12,99999)),"R",IF(AND($K12&lt;&gt;"",AO$2&gt;=$K12),"G","")))))))</f>
        <v/>
      </c>
      <c r="AP12" s="415" t="str">
        <f aca="true">IF(OR(AP$2&gt;NOW(),$A12=""),"",IF(AP$2=$J12,"T",IF(AP$2=$M12,"P",IF(AP$2=$N12,"S",IF(AP$2=$O12,"M",IF(AND(AP$2&gt;=MIN($L12,$M12),AP$2&lt;MIN($N12,$O12,99999)),"R",IF(AND($K12&lt;&gt;"",AP$2&gt;=$K12),"G","")))))))</f>
        <v/>
      </c>
      <c r="AQ12" s="415" t="str">
        <f aca="true">IF(OR(AQ$2&gt;NOW(),$A12=""),"",IF(AQ$2=$J12,"T",IF(AQ$2=$M12,"P",IF(AQ$2=$N12,"S",IF(AQ$2=$O12,"M",IF(AND(AQ$2&gt;=MIN($L12,$M12),AQ$2&lt;MIN($N12,$O12,99999)),"R",IF(AND($K12&lt;&gt;"",AQ$2&gt;=$K12),"G","")))))))</f>
        <v/>
      </c>
      <c r="AR12" s="415" t="str">
        <f aca="true">IF(OR(AR$2&gt;NOW(),$A12=""),"",IF(AR$2=$J12,"T",IF(AR$2=$M12,"P",IF(AR$2=$N12,"S",IF(AR$2=$O12,"M",IF(AND(AR$2&gt;=MIN($L12,$M12),AR$2&lt;MIN($N12,$O12,99999)),"R",IF(AND($K12&lt;&gt;"",AR$2&gt;=$K12),"G","")))))))</f>
        <v/>
      </c>
      <c r="AS12" s="415" t="str">
        <f aca="true">IF(OR(AS$2&gt;NOW(),$A12=""),"",IF(AS$2=$J12,"T",IF(AS$2=$M12,"P",IF(AS$2=$N12,"S",IF(AS$2=$O12,"M",IF(AND(AS$2&gt;=MIN($L12,$M12),AS$2&lt;MIN($N12,$O12,99999)),"R",IF(AND($K12&lt;&gt;"",AS$2&gt;=$K12),"G","")))))))</f>
        <v/>
      </c>
      <c r="AT12" s="415" t="str">
        <f aca="true">IF(OR(AT$2&gt;NOW(),$A12=""),"",IF(AT$2=$J12,"T",IF(AT$2=$M12,"P",IF(AT$2=$N12,"S",IF(AT$2=$O12,"M",IF(AND(AT$2&gt;=MIN($L12,$M12),AT$2&lt;MIN($N12,$O12,99999)),"R",IF(AND($K12&lt;&gt;"",AT$2&gt;=$K12),"G","")))))))</f>
        <v/>
      </c>
      <c r="AU12" s="415" t="str">
        <f aca="true">IF(OR(AU$2&gt;NOW(),$A12=""),"",IF(AU$2=$J12,"T",IF(AU$2=$M12,"P",IF(AU$2=$N12,"S",IF(AU$2=$O12,"M",IF(AND(AU$2&gt;=MIN($L12,$M12),AU$2&lt;MIN($N12,$O12,99999)),"R",IF(AND($K12&lt;&gt;"",AU$2&gt;=$K12),"G","")))))))</f>
        <v>P</v>
      </c>
      <c r="AV12" s="415" t="str">
        <f aca="true">IF(OR(AV$2&gt;NOW(),$A12=""),"",IF(AV$2=$J12,"T",IF(AV$2=$M12,"P",IF(AV$2=$N12,"S",IF(AV$2=$O12,"M",IF(AND(AV$2&gt;=MIN($L12,$M12),AV$2&lt;MIN($N12,$O12,99999)),"R",IF(AND($K12&lt;&gt;"",AV$2&gt;=$K12),"G","")))))))</f>
        <v>R</v>
      </c>
      <c r="AW12" s="415" t="str">
        <f aca="true">IF(OR(AW$2&gt;NOW(),$A12=""),"",IF(AW$2=$J12,"T",IF(AW$2=$M12,"P",IF(AW$2=$N12,"S",IF(AW$2=$O12,"M",IF(AND(AW$2&gt;=MIN($L12,$M12),AW$2&lt;MIN($N12,$O12,99999)),"R",IF(AND($K12&lt;&gt;"",AW$2&gt;=$K12),"G","")))))))</f>
        <v>R</v>
      </c>
      <c r="AX12" s="415" t="str">
        <f aca="true">IF(OR(AX$2&gt;NOW(),$A12=""),"",IF(AX$2=$J12,"T",IF(AX$2=$M12,"P",IF(AX$2=$N12,"S",IF(AX$2=$O12,"M",IF(AND(AX$2&gt;=MIN($L12,$M12),AX$2&lt;MIN($N12,$O12,99999)),"R",IF(AND($K12&lt;&gt;"",AX$2&gt;=$K12),"G","")))))))</f>
        <v>R</v>
      </c>
      <c r="AY12" s="415" t="str">
        <f aca="true">IF(OR(AY$2&gt;NOW(),$A12=""),"",IF(AY$2=$J12,"T",IF(AY$2=$M12,"P",IF(AY$2=$N12,"S",IF(AY$2=$O12,"M",IF(AND(AY$2&gt;=MIN($L12,$M12),AY$2&lt;MIN($N12,$O12,99999)),"R",IF(AND($K12&lt;&gt;"",AY$2&gt;=$K12),"G","")))))))</f>
        <v>R</v>
      </c>
      <c r="AZ12" s="415" t="str">
        <f aca="true">IF(OR(AZ$2&gt;NOW(),$A12=""),"",IF(AZ$2=$J12,"T",IF(AZ$2=$M12,"P",IF(AZ$2=$N12,"S",IF(AZ$2=$O12,"M",IF(AND(AZ$2&gt;=MIN($L12,$M12),AZ$2&lt;MIN($N12,$O12,99999)),"R",IF(AND($K12&lt;&gt;"",AZ$2&gt;=$K12),"G","")))))))</f>
        <v>R</v>
      </c>
      <c r="BA12" s="416"/>
      <c r="BB12" s="416"/>
      <c r="BC12" s="416"/>
      <c r="BD12" s="416"/>
      <c r="BE12" s="416"/>
      <c r="BF12" s="416"/>
      <c r="BG12" s="416"/>
      <c r="BH12" s="416"/>
      <c r="BI12" s="416"/>
      <c r="BJ12" s="416"/>
      <c r="BK12" s="416"/>
      <c r="BL12" s="416"/>
      <c r="BM12" s="416"/>
      <c r="BN12" s="416"/>
      <c r="BO12" s="416"/>
      <c r="BP12" s="416"/>
      <c r="BQ12" s="416"/>
    </row>
    <row r="13" customFormat="false" ht="15.75" hidden="false" customHeight="false" outlineLevel="0" collapsed="false">
      <c r="A13" s="390" t="n">
        <v>11</v>
      </c>
      <c r="B13" s="390" t="n">
        <v>54</v>
      </c>
      <c r="C13" s="390" t="s">
        <v>1217</v>
      </c>
      <c r="D13" s="390" t="s">
        <v>1135</v>
      </c>
      <c r="E13" s="390"/>
      <c r="F13" s="390"/>
      <c r="G13" s="377" t="s">
        <v>1219</v>
      </c>
      <c r="H13" s="377" t="s">
        <v>116</v>
      </c>
      <c r="I13" s="377" t="n">
        <v>1</v>
      </c>
      <c r="J13" s="377"/>
      <c r="K13" s="377"/>
      <c r="L13" s="377"/>
      <c r="M13" s="410" t="n">
        <v>43899</v>
      </c>
      <c r="N13" s="377"/>
      <c r="O13" s="377"/>
      <c r="P13" s="411" t="s">
        <v>1221</v>
      </c>
      <c r="Q13" s="412" t="s">
        <v>1237</v>
      </c>
      <c r="R13" s="376"/>
      <c r="S13" s="413" t="str">
        <f aca="false">HYPERLINK("https://tirto.id/melonjak-drastis-pasien-positif-corona-di-indonesia-jadi-19-orang-eDSu","Sumber")</f>
        <v>Sumber</v>
      </c>
      <c r="T13" s="414" t="str">
        <f aca="false">IF(AND(ISNUMBER(J13),ISNUMBER(K13)),K13-J13,"")</f>
        <v/>
      </c>
      <c r="U13" s="414" t="str">
        <f aca="false">IF(A13="","",IF(O13&lt;&gt;"","Meninggal",IF(N13&lt;&gt;"","Sembuh","Aktif")))</f>
        <v>Aktif</v>
      </c>
      <c r="V13" s="376"/>
      <c r="W13" s="415" t="str">
        <f aca="true">IF(OR(W$2&gt;NOW(),$A13=""),"",IF(W$2=$J13,"T",IF(W$2=$M13,"P",IF(W$2=$N13,"S",IF(W$2=$O13,"M",IF(AND(W$2&gt;=MIN($L13,$M13),W$2&lt;MIN($N13,$O13,99999)),"R",IF(AND($K13&lt;&gt;"",W$2&gt;=$K13),"G","")))))))</f>
        <v/>
      </c>
      <c r="X13" s="415" t="str">
        <f aca="true">IF(OR(X$2&gt;NOW(),$A13=""),"",IF(X$2=$J13,"T",IF(X$2=$M13,"P",IF(X$2=$N13,"S",IF(X$2=$O13,"M",IF(AND(X$2&gt;=MIN($L13,$M13),X$2&lt;MIN($N13,$O13,99999)),"R",IF(AND($K13&lt;&gt;"",X$2&gt;=$K13),"G","")))))))</f>
        <v/>
      </c>
      <c r="Y13" s="415" t="str">
        <f aca="true">IF(OR(Y$2&gt;NOW(),$A13=""),"",IF(Y$2=$J13,"T",IF(Y$2=$M13,"P",IF(Y$2=$N13,"S",IF(Y$2=$O13,"M",IF(AND(Y$2&gt;=MIN($L13,$M13),Y$2&lt;MIN($N13,$O13,99999)),"R",IF(AND($K13&lt;&gt;"",Y$2&gt;=$K13),"G","")))))))</f>
        <v/>
      </c>
      <c r="Z13" s="415" t="str">
        <f aca="true">IF(OR(Z$2&gt;NOW(),$A13=""),"",IF(Z$2=$J13,"T",IF(Z$2=$M13,"P",IF(Z$2=$N13,"S",IF(Z$2=$O13,"M",IF(AND(Z$2&gt;=MIN($L13,$M13),Z$2&lt;MIN($N13,$O13,99999)),"R",IF(AND($K13&lt;&gt;"",Z$2&gt;=$K13),"G","")))))))</f>
        <v/>
      </c>
      <c r="AA13" s="415" t="str">
        <f aca="true">IF(OR(AA$2&gt;NOW(),$A13=""),"",IF(AA$2=$J13,"T",IF(AA$2=$M13,"P",IF(AA$2=$N13,"S",IF(AA$2=$O13,"M",IF(AND(AA$2&gt;=MIN($L13,$M13),AA$2&lt;MIN($N13,$O13,99999)),"R",IF(AND($K13&lt;&gt;"",AA$2&gt;=$K13),"G","")))))))</f>
        <v/>
      </c>
      <c r="AB13" s="415" t="str">
        <f aca="true">IF(OR(AB$2&gt;NOW(),$A13=""),"",IF(AB$2=$J13,"T",IF(AB$2=$M13,"P",IF(AB$2=$N13,"S",IF(AB$2=$O13,"M",IF(AND(AB$2&gt;=MIN($L13,$M13),AB$2&lt;MIN($N13,$O13,99999)),"R",IF(AND($K13&lt;&gt;"",AB$2&gt;=$K13),"G","")))))))</f>
        <v/>
      </c>
      <c r="AC13" s="415" t="str">
        <f aca="true">IF(OR(AC$2&gt;NOW(),$A13=""),"",IF(AC$2=$J13,"T",IF(AC$2=$M13,"P",IF(AC$2=$N13,"S",IF(AC$2=$O13,"M",IF(AND(AC$2&gt;=MIN($L13,$M13),AC$2&lt;MIN($N13,$O13,99999)),"R",IF(AND($K13&lt;&gt;"",AC$2&gt;=$K13),"G","")))))))</f>
        <v/>
      </c>
      <c r="AD13" s="415" t="str">
        <f aca="true">IF(OR(AD$2&gt;NOW(),$A13=""),"",IF(AD$2=$J13,"T",IF(AD$2=$M13,"P",IF(AD$2=$N13,"S",IF(AD$2=$O13,"M",IF(AND(AD$2&gt;=MIN($L13,$M13),AD$2&lt;MIN($N13,$O13,99999)),"R",IF(AND($K13&lt;&gt;"",AD$2&gt;=$K13),"G","")))))))</f>
        <v/>
      </c>
      <c r="AE13" s="415" t="str">
        <f aca="true">IF(OR(AE$2&gt;NOW(),$A13=""),"",IF(AE$2=$J13,"T",IF(AE$2=$M13,"P",IF(AE$2=$N13,"S",IF(AE$2=$O13,"M",IF(AND(AE$2&gt;=MIN($L13,$M13),AE$2&lt;MIN($N13,$O13,99999)),"R",IF(AND($K13&lt;&gt;"",AE$2&gt;=$K13),"G","")))))))</f>
        <v/>
      </c>
      <c r="AF13" s="415" t="str">
        <f aca="true">IF(OR(AF$2&gt;NOW(),$A13=""),"",IF(AF$2=$J13,"T",IF(AF$2=$M13,"P",IF(AF$2=$N13,"S",IF(AF$2=$O13,"M",IF(AND(AF$2&gt;=MIN($L13,$M13),AF$2&lt;MIN($N13,$O13,99999)),"R",IF(AND($K13&lt;&gt;"",AF$2&gt;=$K13),"G","")))))))</f>
        <v/>
      </c>
      <c r="AG13" s="415" t="str">
        <f aca="true">IF(OR(AG$2&gt;NOW(),$A13=""),"",IF(AG$2=$J13,"T",IF(AG$2=$M13,"P",IF(AG$2=$N13,"S",IF(AG$2=$O13,"M",IF(AND(AG$2&gt;=MIN($L13,$M13),AG$2&lt;MIN($N13,$O13,99999)),"R",IF(AND($K13&lt;&gt;"",AG$2&gt;=$K13),"G","")))))))</f>
        <v/>
      </c>
      <c r="AH13" s="415" t="str">
        <f aca="true">IF(OR(AH$2&gt;NOW(),$A13=""),"",IF(AH$2=$J13,"T",IF(AH$2=$M13,"P",IF(AH$2=$N13,"S",IF(AH$2=$O13,"M",IF(AND(AH$2&gt;=MIN($L13,$M13),AH$2&lt;MIN($N13,$O13,99999)),"R",IF(AND($K13&lt;&gt;"",AH$2&gt;=$K13),"G","")))))))</f>
        <v/>
      </c>
      <c r="AI13" s="415" t="str">
        <f aca="true">IF(OR(AI$2&gt;NOW(),$A13=""),"",IF(AI$2=$J13,"T",IF(AI$2=$M13,"P",IF(AI$2=$N13,"S",IF(AI$2=$O13,"M",IF(AND(AI$2&gt;=MIN($L13,$M13),AI$2&lt;MIN($N13,$O13,99999)),"R",IF(AND($K13&lt;&gt;"",AI$2&gt;=$K13),"G","")))))))</f>
        <v/>
      </c>
      <c r="AJ13" s="415" t="str">
        <f aca="true">IF(OR(AJ$2&gt;NOW(),$A13=""),"",IF(AJ$2=$J13,"T",IF(AJ$2=$M13,"P",IF(AJ$2=$N13,"S",IF(AJ$2=$O13,"M",IF(AND(AJ$2&gt;=MIN($L13,$M13),AJ$2&lt;MIN($N13,$O13,99999)),"R",IF(AND($K13&lt;&gt;"",AJ$2&gt;=$K13),"G","")))))))</f>
        <v/>
      </c>
      <c r="AK13" s="415" t="str">
        <f aca="true">IF(OR(AK$2&gt;NOW(),$A13=""),"",IF(AK$2=$J13,"T",IF(AK$2=$M13,"P",IF(AK$2=$N13,"S",IF(AK$2=$O13,"M",IF(AND(AK$2&gt;=MIN($L13,$M13),AK$2&lt;MIN($N13,$O13,99999)),"R",IF(AND($K13&lt;&gt;"",AK$2&gt;=$K13),"G","")))))))</f>
        <v/>
      </c>
      <c r="AL13" s="415" t="str">
        <f aca="true">IF(OR(AL$2&gt;NOW(),$A13=""),"",IF(AL$2=$J13,"T",IF(AL$2=$M13,"P",IF(AL$2=$N13,"S",IF(AL$2=$O13,"M",IF(AND(AL$2&gt;=MIN($L13,$M13),AL$2&lt;MIN($N13,$O13,99999)),"R",IF(AND($K13&lt;&gt;"",AL$2&gt;=$K13),"G","")))))))</f>
        <v/>
      </c>
      <c r="AM13" s="415" t="str">
        <f aca="true">IF(OR(AM$2&gt;NOW(),$A13=""),"",IF(AM$2=$J13,"T",IF(AM$2=$M13,"P",IF(AM$2=$N13,"S",IF(AM$2=$O13,"M",IF(AND(AM$2&gt;=MIN($L13,$M13),AM$2&lt;MIN($N13,$O13,99999)),"R",IF(AND($K13&lt;&gt;"",AM$2&gt;=$K13),"G","")))))))</f>
        <v/>
      </c>
      <c r="AN13" s="415" t="str">
        <f aca="true">IF(OR(AN$2&gt;NOW(),$A13=""),"",IF(AN$2=$J13,"T",IF(AN$2=$M13,"P",IF(AN$2=$N13,"S",IF(AN$2=$O13,"M",IF(AND(AN$2&gt;=MIN($L13,$M13),AN$2&lt;MIN($N13,$O13,99999)),"R",IF(AND($K13&lt;&gt;"",AN$2&gt;=$K13),"G","")))))))</f>
        <v/>
      </c>
      <c r="AO13" s="415" t="str">
        <f aca="true">IF(OR(AO$2&gt;NOW(),$A13=""),"",IF(AO$2=$J13,"T",IF(AO$2=$M13,"P",IF(AO$2=$N13,"S",IF(AO$2=$O13,"M",IF(AND(AO$2&gt;=MIN($L13,$M13),AO$2&lt;MIN($N13,$O13,99999)),"R",IF(AND($K13&lt;&gt;"",AO$2&gt;=$K13),"G","")))))))</f>
        <v/>
      </c>
      <c r="AP13" s="415" t="str">
        <f aca="true">IF(OR(AP$2&gt;NOW(),$A13=""),"",IF(AP$2=$J13,"T",IF(AP$2=$M13,"P",IF(AP$2=$N13,"S",IF(AP$2=$O13,"M",IF(AND(AP$2&gt;=MIN($L13,$M13),AP$2&lt;MIN($N13,$O13,99999)),"R",IF(AND($K13&lt;&gt;"",AP$2&gt;=$K13),"G","")))))))</f>
        <v/>
      </c>
      <c r="AQ13" s="415" t="str">
        <f aca="true">IF(OR(AQ$2&gt;NOW(),$A13=""),"",IF(AQ$2=$J13,"T",IF(AQ$2=$M13,"P",IF(AQ$2=$N13,"S",IF(AQ$2=$O13,"M",IF(AND(AQ$2&gt;=MIN($L13,$M13),AQ$2&lt;MIN($N13,$O13,99999)),"R",IF(AND($K13&lt;&gt;"",AQ$2&gt;=$K13),"G","")))))))</f>
        <v/>
      </c>
      <c r="AR13" s="415" t="str">
        <f aca="true">IF(OR(AR$2&gt;NOW(),$A13=""),"",IF(AR$2=$J13,"T",IF(AR$2=$M13,"P",IF(AR$2=$N13,"S",IF(AR$2=$O13,"M",IF(AND(AR$2&gt;=MIN($L13,$M13),AR$2&lt;MIN($N13,$O13,99999)),"R",IF(AND($K13&lt;&gt;"",AR$2&gt;=$K13),"G","")))))))</f>
        <v/>
      </c>
      <c r="AS13" s="415" t="str">
        <f aca="true">IF(OR(AS$2&gt;NOW(),$A13=""),"",IF(AS$2=$J13,"T",IF(AS$2=$M13,"P",IF(AS$2=$N13,"S",IF(AS$2=$O13,"M",IF(AND(AS$2&gt;=MIN($L13,$M13),AS$2&lt;MIN($N13,$O13,99999)),"R",IF(AND($K13&lt;&gt;"",AS$2&gt;=$K13),"G","")))))))</f>
        <v/>
      </c>
      <c r="AT13" s="415" t="str">
        <f aca="true">IF(OR(AT$2&gt;NOW(),$A13=""),"",IF(AT$2=$J13,"T",IF(AT$2=$M13,"P",IF(AT$2=$N13,"S",IF(AT$2=$O13,"M",IF(AND(AT$2&gt;=MIN($L13,$M13),AT$2&lt;MIN($N13,$O13,99999)),"R",IF(AND($K13&lt;&gt;"",AT$2&gt;=$K13),"G","")))))))</f>
        <v/>
      </c>
      <c r="AU13" s="415" t="str">
        <f aca="true">IF(OR(AU$2&gt;NOW(),$A13=""),"",IF(AU$2=$J13,"T",IF(AU$2=$M13,"P",IF(AU$2=$N13,"S",IF(AU$2=$O13,"M",IF(AND(AU$2&gt;=MIN($L13,$M13),AU$2&lt;MIN($N13,$O13,99999)),"R",IF(AND($K13&lt;&gt;"",AU$2&gt;=$K13),"G","")))))))</f>
        <v>P</v>
      </c>
      <c r="AV13" s="415" t="str">
        <f aca="true">IF(OR(AV$2&gt;NOW(),$A13=""),"",IF(AV$2=$J13,"T",IF(AV$2=$M13,"P",IF(AV$2=$N13,"S",IF(AV$2=$O13,"M",IF(AND(AV$2&gt;=MIN($L13,$M13),AV$2&lt;MIN($N13,$O13,99999)),"R",IF(AND($K13&lt;&gt;"",AV$2&gt;=$K13),"G","")))))))</f>
        <v>R</v>
      </c>
      <c r="AW13" s="415" t="str">
        <f aca="true">IF(OR(AW$2&gt;NOW(),$A13=""),"",IF(AW$2=$J13,"T",IF(AW$2=$M13,"P",IF(AW$2=$N13,"S",IF(AW$2=$O13,"M",IF(AND(AW$2&gt;=MIN($L13,$M13),AW$2&lt;MIN($N13,$O13,99999)),"R",IF(AND($K13&lt;&gt;"",AW$2&gt;=$K13),"G","")))))))</f>
        <v>R</v>
      </c>
      <c r="AX13" s="415" t="str">
        <f aca="true">IF(OR(AX$2&gt;NOW(),$A13=""),"",IF(AX$2=$J13,"T",IF(AX$2=$M13,"P",IF(AX$2=$N13,"S",IF(AX$2=$O13,"M",IF(AND(AX$2&gt;=MIN($L13,$M13),AX$2&lt;MIN($N13,$O13,99999)),"R",IF(AND($K13&lt;&gt;"",AX$2&gt;=$K13),"G","")))))))</f>
        <v>R</v>
      </c>
      <c r="AY13" s="415" t="str">
        <f aca="true">IF(OR(AY$2&gt;NOW(),$A13=""),"",IF(AY$2=$J13,"T",IF(AY$2=$M13,"P",IF(AY$2=$N13,"S",IF(AY$2=$O13,"M",IF(AND(AY$2&gt;=MIN($L13,$M13),AY$2&lt;MIN($N13,$O13,99999)),"R",IF(AND($K13&lt;&gt;"",AY$2&gt;=$K13),"G","")))))))</f>
        <v>R</v>
      </c>
      <c r="AZ13" s="415" t="str">
        <f aca="true">IF(OR(AZ$2&gt;NOW(),$A13=""),"",IF(AZ$2=$J13,"T",IF(AZ$2=$M13,"P",IF(AZ$2=$N13,"S",IF(AZ$2=$O13,"M",IF(AND(AZ$2&gt;=MIN($L13,$M13),AZ$2&lt;MIN($N13,$O13,99999)),"R",IF(AND($K13&lt;&gt;"",AZ$2&gt;=$K13),"G","")))))))</f>
        <v>R</v>
      </c>
      <c r="BA13" s="416"/>
      <c r="BB13" s="416"/>
      <c r="BC13" s="416"/>
      <c r="BD13" s="416"/>
      <c r="BE13" s="416"/>
      <c r="BF13" s="416"/>
      <c r="BG13" s="416"/>
      <c r="BH13" s="416"/>
      <c r="BI13" s="416"/>
      <c r="BJ13" s="416"/>
      <c r="BK13" s="416"/>
      <c r="BL13" s="416"/>
      <c r="BM13" s="416"/>
      <c r="BN13" s="416"/>
      <c r="BO13" s="416"/>
      <c r="BP13" s="416"/>
      <c r="BQ13" s="416"/>
    </row>
    <row r="14" customFormat="false" ht="15.75" hidden="false" customHeight="false" outlineLevel="0" collapsed="false">
      <c r="A14" s="390" t="n">
        <v>12</v>
      </c>
      <c r="B14" s="390" t="n">
        <v>31</v>
      </c>
      <c r="C14" s="390" t="s">
        <v>1225</v>
      </c>
      <c r="D14" s="390" t="s">
        <v>1218</v>
      </c>
      <c r="E14" s="390"/>
      <c r="F14" s="390"/>
      <c r="G14" s="377" t="s">
        <v>1219</v>
      </c>
      <c r="H14" s="377" t="s">
        <v>116</v>
      </c>
      <c r="I14" s="377" t="n">
        <v>1</v>
      </c>
      <c r="J14" s="377"/>
      <c r="K14" s="377"/>
      <c r="L14" s="410" t="n">
        <v>43895</v>
      </c>
      <c r="M14" s="410" t="n">
        <v>43899</v>
      </c>
      <c r="N14" s="377"/>
      <c r="O14" s="377"/>
      <c r="P14" s="412"/>
      <c r="Q14" s="412" t="s">
        <v>1237</v>
      </c>
      <c r="R14" s="376"/>
      <c r="S14" s="413" t="str">
        <f aca="false">HYPERLINK("https://tirto.id/melonjak-drastis-pasien-positif-corona-di-indonesia-jadi-19-orang-eDSu","Sumber")</f>
        <v>Sumber</v>
      </c>
      <c r="T14" s="414" t="str">
        <f aca="false">IF(AND(ISNUMBER(J14),ISNUMBER(K14)),K14-J14,"")</f>
        <v/>
      </c>
      <c r="U14" s="414" t="str">
        <f aca="false">IF(A14="","",IF(O14&lt;&gt;"","Meninggal",IF(N14&lt;&gt;"","Sembuh","Aktif")))</f>
        <v>Aktif</v>
      </c>
      <c r="V14" s="376"/>
      <c r="W14" s="415" t="str">
        <f aca="true">IF(OR(W$2&gt;NOW(),$A14=""),"",IF(W$2=$J14,"T",IF(W$2=$M14,"P",IF(W$2=$N14,"S",IF(W$2=$O14,"M",IF(AND(W$2&gt;=MIN($L14,$M14),W$2&lt;MIN($N14,$O14,99999)),"R",IF(AND($K14&lt;&gt;"",W$2&gt;=$K14),"G","")))))))</f>
        <v/>
      </c>
      <c r="X14" s="415" t="str">
        <f aca="true">IF(OR(X$2&gt;NOW(),$A14=""),"",IF(X$2=$J14,"T",IF(X$2=$M14,"P",IF(X$2=$N14,"S",IF(X$2=$O14,"M",IF(AND(X$2&gt;=MIN($L14,$M14),X$2&lt;MIN($N14,$O14,99999)),"R",IF(AND($K14&lt;&gt;"",X$2&gt;=$K14),"G","")))))))</f>
        <v/>
      </c>
      <c r="Y14" s="415" t="str">
        <f aca="true">IF(OR(Y$2&gt;NOW(),$A14=""),"",IF(Y$2=$J14,"T",IF(Y$2=$M14,"P",IF(Y$2=$N14,"S",IF(Y$2=$O14,"M",IF(AND(Y$2&gt;=MIN($L14,$M14),Y$2&lt;MIN($N14,$O14,99999)),"R",IF(AND($K14&lt;&gt;"",Y$2&gt;=$K14),"G","")))))))</f>
        <v/>
      </c>
      <c r="Z14" s="415" t="str">
        <f aca="true">IF(OR(Z$2&gt;NOW(),$A14=""),"",IF(Z$2=$J14,"T",IF(Z$2=$M14,"P",IF(Z$2=$N14,"S",IF(Z$2=$O14,"M",IF(AND(Z$2&gt;=MIN($L14,$M14),Z$2&lt;MIN($N14,$O14,99999)),"R",IF(AND($K14&lt;&gt;"",Z$2&gt;=$K14),"G","")))))))</f>
        <v/>
      </c>
      <c r="AA14" s="415" t="str">
        <f aca="true">IF(OR(AA$2&gt;NOW(),$A14=""),"",IF(AA$2=$J14,"T",IF(AA$2=$M14,"P",IF(AA$2=$N14,"S",IF(AA$2=$O14,"M",IF(AND(AA$2&gt;=MIN($L14,$M14),AA$2&lt;MIN($N14,$O14,99999)),"R",IF(AND($K14&lt;&gt;"",AA$2&gt;=$K14),"G","")))))))</f>
        <v/>
      </c>
      <c r="AB14" s="415" t="str">
        <f aca="true">IF(OR(AB$2&gt;NOW(),$A14=""),"",IF(AB$2=$J14,"T",IF(AB$2=$M14,"P",IF(AB$2=$N14,"S",IF(AB$2=$O14,"M",IF(AND(AB$2&gt;=MIN($L14,$M14),AB$2&lt;MIN($N14,$O14,99999)),"R",IF(AND($K14&lt;&gt;"",AB$2&gt;=$K14),"G","")))))))</f>
        <v/>
      </c>
      <c r="AC14" s="415" t="str">
        <f aca="true">IF(OR(AC$2&gt;NOW(),$A14=""),"",IF(AC$2=$J14,"T",IF(AC$2=$M14,"P",IF(AC$2=$N14,"S",IF(AC$2=$O14,"M",IF(AND(AC$2&gt;=MIN($L14,$M14),AC$2&lt;MIN($N14,$O14,99999)),"R",IF(AND($K14&lt;&gt;"",AC$2&gt;=$K14),"G","")))))))</f>
        <v/>
      </c>
      <c r="AD14" s="415" t="str">
        <f aca="true">IF(OR(AD$2&gt;NOW(),$A14=""),"",IF(AD$2=$J14,"T",IF(AD$2=$M14,"P",IF(AD$2=$N14,"S",IF(AD$2=$O14,"M",IF(AND(AD$2&gt;=MIN($L14,$M14),AD$2&lt;MIN($N14,$O14,99999)),"R",IF(AND($K14&lt;&gt;"",AD$2&gt;=$K14),"G","")))))))</f>
        <v/>
      </c>
      <c r="AE14" s="415" t="str">
        <f aca="true">IF(OR(AE$2&gt;NOW(),$A14=""),"",IF(AE$2=$J14,"T",IF(AE$2=$M14,"P",IF(AE$2=$N14,"S",IF(AE$2=$O14,"M",IF(AND(AE$2&gt;=MIN($L14,$M14),AE$2&lt;MIN($N14,$O14,99999)),"R",IF(AND($K14&lt;&gt;"",AE$2&gt;=$K14),"G","")))))))</f>
        <v/>
      </c>
      <c r="AF14" s="415" t="str">
        <f aca="true">IF(OR(AF$2&gt;NOW(),$A14=""),"",IF(AF$2=$J14,"T",IF(AF$2=$M14,"P",IF(AF$2=$N14,"S",IF(AF$2=$O14,"M",IF(AND(AF$2&gt;=MIN($L14,$M14),AF$2&lt;MIN($N14,$O14,99999)),"R",IF(AND($K14&lt;&gt;"",AF$2&gt;=$K14),"G","")))))))</f>
        <v/>
      </c>
      <c r="AG14" s="415" t="str">
        <f aca="true">IF(OR(AG$2&gt;NOW(),$A14=""),"",IF(AG$2=$J14,"T",IF(AG$2=$M14,"P",IF(AG$2=$N14,"S",IF(AG$2=$O14,"M",IF(AND(AG$2&gt;=MIN($L14,$M14),AG$2&lt;MIN($N14,$O14,99999)),"R",IF(AND($K14&lt;&gt;"",AG$2&gt;=$K14),"G","")))))))</f>
        <v/>
      </c>
      <c r="AH14" s="415" t="str">
        <f aca="true">IF(OR(AH$2&gt;NOW(),$A14=""),"",IF(AH$2=$J14,"T",IF(AH$2=$M14,"P",IF(AH$2=$N14,"S",IF(AH$2=$O14,"M",IF(AND(AH$2&gt;=MIN($L14,$M14),AH$2&lt;MIN($N14,$O14,99999)),"R",IF(AND($K14&lt;&gt;"",AH$2&gt;=$K14),"G","")))))))</f>
        <v/>
      </c>
      <c r="AI14" s="415" t="str">
        <f aca="true">IF(OR(AI$2&gt;NOW(),$A14=""),"",IF(AI$2=$J14,"T",IF(AI$2=$M14,"P",IF(AI$2=$N14,"S",IF(AI$2=$O14,"M",IF(AND(AI$2&gt;=MIN($L14,$M14),AI$2&lt;MIN($N14,$O14,99999)),"R",IF(AND($K14&lt;&gt;"",AI$2&gt;=$K14),"G","")))))))</f>
        <v/>
      </c>
      <c r="AJ14" s="415" t="str">
        <f aca="true">IF(OR(AJ$2&gt;NOW(),$A14=""),"",IF(AJ$2=$J14,"T",IF(AJ$2=$M14,"P",IF(AJ$2=$N14,"S",IF(AJ$2=$O14,"M",IF(AND(AJ$2&gt;=MIN($L14,$M14),AJ$2&lt;MIN($N14,$O14,99999)),"R",IF(AND($K14&lt;&gt;"",AJ$2&gt;=$K14),"G","")))))))</f>
        <v/>
      </c>
      <c r="AK14" s="415" t="str">
        <f aca="true">IF(OR(AK$2&gt;NOW(),$A14=""),"",IF(AK$2=$J14,"T",IF(AK$2=$M14,"P",IF(AK$2=$N14,"S",IF(AK$2=$O14,"M",IF(AND(AK$2&gt;=MIN($L14,$M14),AK$2&lt;MIN($N14,$O14,99999)),"R",IF(AND($K14&lt;&gt;"",AK$2&gt;=$K14),"G","")))))))</f>
        <v/>
      </c>
      <c r="AL14" s="415" t="str">
        <f aca="true">IF(OR(AL$2&gt;NOW(),$A14=""),"",IF(AL$2=$J14,"T",IF(AL$2=$M14,"P",IF(AL$2=$N14,"S",IF(AL$2=$O14,"M",IF(AND(AL$2&gt;=MIN($L14,$M14),AL$2&lt;MIN($N14,$O14,99999)),"R",IF(AND($K14&lt;&gt;"",AL$2&gt;=$K14),"G","")))))))</f>
        <v/>
      </c>
      <c r="AM14" s="415" t="str">
        <f aca="true">IF(OR(AM$2&gt;NOW(),$A14=""),"",IF(AM$2=$J14,"T",IF(AM$2=$M14,"P",IF(AM$2=$N14,"S",IF(AM$2=$O14,"M",IF(AND(AM$2&gt;=MIN($L14,$M14),AM$2&lt;MIN($N14,$O14,99999)),"R",IF(AND($K14&lt;&gt;"",AM$2&gt;=$K14),"G","")))))))</f>
        <v/>
      </c>
      <c r="AN14" s="415" t="str">
        <f aca="true">IF(OR(AN$2&gt;NOW(),$A14=""),"",IF(AN$2=$J14,"T",IF(AN$2=$M14,"P",IF(AN$2=$N14,"S",IF(AN$2=$O14,"M",IF(AND(AN$2&gt;=MIN($L14,$M14),AN$2&lt;MIN($N14,$O14,99999)),"R",IF(AND($K14&lt;&gt;"",AN$2&gt;=$K14),"G","")))))))</f>
        <v/>
      </c>
      <c r="AO14" s="415" t="str">
        <f aca="true">IF(OR(AO$2&gt;NOW(),$A14=""),"",IF(AO$2=$J14,"T",IF(AO$2=$M14,"P",IF(AO$2=$N14,"S",IF(AO$2=$O14,"M",IF(AND(AO$2&gt;=MIN($L14,$M14),AO$2&lt;MIN($N14,$O14,99999)),"R",IF(AND($K14&lt;&gt;"",AO$2&gt;=$K14),"G","")))))))</f>
        <v/>
      </c>
      <c r="AP14" s="415" t="str">
        <f aca="true">IF(OR(AP$2&gt;NOW(),$A14=""),"",IF(AP$2=$J14,"T",IF(AP$2=$M14,"P",IF(AP$2=$N14,"S",IF(AP$2=$O14,"M",IF(AND(AP$2&gt;=MIN($L14,$M14),AP$2&lt;MIN($N14,$O14,99999)),"R",IF(AND($K14&lt;&gt;"",AP$2&gt;=$K14),"G","")))))))</f>
        <v/>
      </c>
      <c r="AQ14" s="415" t="str">
        <f aca="true">IF(OR(AQ$2&gt;NOW(),$A14=""),"",IF(AQ$2=$J14,"T",IF(AQ$2=$M14,"P",IF(AQ$2=$N14,"S",IF(AQ$2=$O14,"M",IF(AND(AQ$2&gt;=MIN($L14,$M14),AQ$2&lt;MIN($N14,$O14,99999)),"R",IF(AND($K14&lt;&gt;"",AQ$2&gt;=$K14),"G","")))))))</f>
        <v>R</v>
      </c>
      <c r="AR14" s="415" t="str">
        <f aca="true">IF(OR(AR$2&gt;NOW(),$A14=""),"",IF(AR$2=$J14,"T",IF(AR$2=$M14,"P",IF(AR$2=$N14,"S",IF(AR$2=$O14,"M",IF(AND(AR$2&gt;=MIN($L14,$M14),AR$2&lt;MIN($N14,$O14,99999)),"R",IF(AND($K14&lt;&gt;"",AR$2&gt;=$K14),"G","")))))))</f>
        <v>R</v>
      </c>
      <c r="AS14" s="415" t="str">
        <f aca="true">IF(OR(AS$2&gt;NOW(),$A14=""),"",IF(AS$2=$J14,"T",IF(AS$2=$M14,"P",IF(AS$2=$N14,"S",IF(AS$2=$O14,"M",IF(AND(AS$2&gt;=MIN($L14,$M14),AS$2&lt;MIN($N14,$O14,99999)),"R",IF(AND($K14&lt;&gt;"",AS$2&gt;=$K14),"G","")))))))</f>
        <v>R</v>
      </c>
      <c r="AT14" s="415" t="str">
        <f aca="true">IF(OR(AT$2&gt;NOW(),$A14=""),"",IF(AT$2=$J14,"T",IF(AT$2=$M14,"P",IF(AT$2=$N14,"S",IF(AT$2=$O14,"M",IF(AND(AT$2&gt;=MIN($L14,$M14),AT$2&lt;MIN($N14,$O14,99999)),"R",IF(AND($K14&lt;&gt;"",AT$2&gt;=$K14),"G","")))))))</f>
        <v>R</v>
      </c>
      <c r="AU14" s="415" t="str">
        <f aca="true">IF(OR(AU$2&gt;NOW(),$A14=""),"",IF(AU$2=$J14,"T",IF(AU$2=$M14,"P",IF(AU$2=$N14,"S",IF(AU$2=$O14,"M",IF(AND(AU$2&gt;=MIN($L14,$M14),AU$2&lt;MIN($N14,$O14,99999)),"R",IF(AND($K14&lt;&gt;"",AU$2&gt;=$K14),"G","")))))))</f>
        <v>P</v>
      </c>
      <c r="AV14" s="415" t="str">
        <f aca="true">IF(OR(AV$2&gt;NOW(),$A14=""),"",IF(AV$2=$J14,"T",IF(AV$2=$M14,"P",IF(AV$2=$N14,"S",IF(AV$2=$O14,"M",IF(AND(AV$2&gt;=MIN($L14,$M14),AV$2&lt;MIN($N14,$O14,99999)),"R",IF(AND($K14&lt;&gt;"",AV$2&gt;=$K14),"G","")))))))</f>
        <v>R</v>
      </c>
      <c r="AW14" s="415" t="str">
        <f aca="true">IF(OR(AW$2&gt;NOW(),$A14=""),"",IF(AW$2=$J14,"T",IF(AW$2=$M14,"P",IF(AW$2=$N14,"S",IF(AW$2=$O14,"M",IF(AND(AW$2&gt;=MIN($L14,$M14),AW$2&lt;MIN($N14,$O14,99999)),"R",IF(AND($K14&lt;&gt;"",AW$2&gt;=$K14),"G","")))))))</f>
        <v>R</v>
      </c>
      <c r="AX14" s="415" t="str">
        <f aca="true">IF(OR(AX$2&gt;NOW(),$A14=""),"",IF(AX$2=$J14,"T",IF(AX$2=$M14,"P",IF(AX$2=$N14,"S",IF(AX$2=$O14,"M",IF(AND(AX$2&gt;=MIN($L14,$M14),AX$2&lt;MIN($N14,$O14,99999)),"R",IF(AND($K14&lt;&gt;"",AX$2&gt;=$K14),"G","")))))))</f>
        <v>R</v>
      </c>
      <c r="AY14" s="415" t="str">
        <f aca="true">IF(OR(AY$2&gt;NOW(),$A14=""),"",IF(AY$2=$J14,"T",IF(AY$2=$M14,"P",IF(AY$2=$N14,"S",IF(AY$2=$O14,"M",IF(AND(AY$2&gt;=MIN($L14,$M14),AY$2&lt;MIN($N14,$O14,99999)),"R",IF(AND($K14&lt;&gt;"",AY$2&gt;=$K14),"G","")))))))</f>
        <v>R</v>
      </c>
      <c r="AZ14" s="415" t="str">
        <f aca="true">IF(OR(AZ$2&gt;NOW(),$A14=""),"",IF(AZ$2=$J14,"T",IF(AZ$2=$M14,"P",IF(AZ$2=$N14,"S",IF(AZ$2=$O14,"M",IF(AND(AZ$2&gt;=MIN($L14,$M14),AZ$2&lt;MIN($N14,$O14,99999)),"R",IF(AND($K14&lt;&gt;"",AZ$2&gt;=$K14),"G","")))))))</f>
        <v>R</v>
      </c>
      <c r="BA14" s="416"/>
      <c r="BB14" s="416"/>
      <c r="BC14" s="416"/>
      <c r="BD14" s="416"/>
      <c r="BE14" s="416"/>
      <c r="BF14" s="416"/>
      <c r="BG14" s="416"/>
      <c r="BH14" s="416"/>
      <c r="BI14" s="416"/>
      <c r="BJ14" s="416"/>
      <c r="BK14" s="416"/>
      <c r="BL14" s="416"/>
      <c r="BM14" s="416"/>
      <c r="BN14" s="416"/>
      <c r="BO14" s="416"/>
      <c r="BP14" s="416"/>
      <c r="BQ14" s="416"/>
    </row>
    <row r="15" customFormat="false" ht="15.75" hidden="false" customHeight="false" outlineLevel="0" collapsed="false">
      <c r="A15" s="390" t="n">
        <v>13</v>
      </c>
      <c r="B15" s="390" t="n">
        <v>16</v>
      </c>
      <c r="C15" s="390" t="s">
        <v>1217</v>
      </c>
      <c r="D15" s="390" t="s">
        <v>1218</v>
      </c>
      <c r="E15" s="390"/>
      <c r="F15" s="390"/>
      <c r="G15" s="377" t="s">
        <v>1219</v>
      </c>
      <c r="H15" s="377" t="s">
        <v>116</v>
      </c>
      <c r="I15" s="377" t="n">
        <v>3</v>
      </c>
      <c r="J15" s="377"/>
      <c r="K15" s="377"/>
      <c r="L15" s="377"/>
      <c r="M15" s="410" t="n">
        <v>43899</v>
      </c>
      <c r="N15" s="377"/>
      <c r="O15" s="377"/>
      <c r="P15" s="411"/>
      <c r="Q15" s="412"/>
      <c r="R15" s="412"/>
      <c r="S15" s="413" t="str">
        <f aca="false">HYPERLINK("https://tirto.id/melonjak-drastis-pasien-positif-corona-di-indonesia-jadi-19-orang-eDSu","Sumber")</f>
        <v>Sumber</v>
      </c>
      <c r="T15" s="414" t="str">
        <f aca="false">IF(AND(ISNUMBER(J15),ISNUMBER(K15)),K15-J15,"")</f>
        <v/>
      </c>
      <c r="U15" s="414" t="str">
        <f aca="false">IF(A15="","",IF(O15&lt;&gt;"","Meninggal",IF(N15&lt;&gt;"","Sembuh","Aktif")))</f>
        <v>Aktif</v>
      </c>
      <c r="V15" s="376"/>
      <c r="W15" s="415" t="str">
        <f aca="true">IF(OR(W$2&gt;NOW(),$A15=""),"",IF(W$2=$J15,"T",IF(W$2=$M15,"P",IF(W$2=$N15,"S",IF(W$2=$O15,"M",IF(AND(W$2&gt;=MIN($L15,$M15),W$2&lt;MIN($N15,$O15,99999)),"R",IF(AND($K15&lt;&gt;"",W$2&gt;=$K15),"G","")))))))</f>
        <v/>
      </c>
      <c r="X15" s="415" t="str">
        <f aca="true">IF(OR(X$2&gt;NOW(),$A15=""),"",IF(X$2=$J15,"T",IF(X$2=$M15,"P",IF(X$2=$N15,"S",IF(X$2=$O15,"M",IF(AND(X$2&gt;=MIN($L15,$M15),X$2&lt;MIN($N15,$O15,99999)),"R",IF(AND($K15&lt;&gt;"",X$2&gt;=$K15),"G","")))))))</f>
        <v/>
      </c>
      <c r="Y15" s="415" t="str">
        <f aca="true">IF(OR(Y$2&gt;NOW(),$A15=""),"",IF(Y$2=$J15,"T",IF(Y$2=$M15,"P",IF(Y$2=$N15,"S",IF(Y$2=$O15,"M",IF(AND(Y$2&gt;=MIN($L15,$M15),Y$2&lt;MIN($N15,$O15,99999)),"R",IF(AND($K15&lt;&gt;"",Y$2&gt;=$K15),"G","")))))))</f>
        <v/>
      </c>
      <c r="Z15" s="415" t="str">
        <f aca="true">IF(OR(Z$2&gt;NOW(),$A15=""),"",IF(Z$2=$J15,"T",IF(Z$2=$M15,"P",IF(Z$2=$N15,"S",IF(Z$2=$O15,"M",IF(AND(Z$2&gt;=MIN($L15,$M15),Z$2&lt;MIN($N15,$O15,99999)),"R",IF(AND($K15&lt;&gt;"",Z$2&gt;=$K15),"G","")))))))</f>
        <v/>
      </c>
      <c r="AA15" s="415" t="str">
        <f aca="true">IF(OR(AA$2&gt;NOW(),$A15=""),"",IF(AA$2=$J15,"T",IF(AA$2=$M15,"P",IF(AA$2=$N15,"S",IF(AA$2=$O15,"M",IF(AND(AA$2&gt;=MIN($L15,$M15),AA$2&lt;MIN($N15,$O15,99999)),"R",IF(AND($K15&lt;&gt;"",AA$2&gt;=$K15),"G","")))))))</f>
        <v/>
      </c>
      <c r="AB15" s="415" t="str">
        <f aca="true">IF(OR(AB$2&gt;NOW(),$A15=""),"",IF(AB$2=$J15,"T",IF(AB$2=$M15,"P",IF(AB$2=$N15,"S",IF(AB$2=$O15,"M",IF(AND(AB$2&gt;=MIN($L15,$M15),AB$2&lt;MIN($N15,$O15,99999)),"R",IF(AND($K15&lt;&gt;"",AB$2&gt;=$K15),"G","")))))))</f>
        <v/>
      </c>
      <c r="AC15" s="415" t="str">
        <f aca="true">IF(OR(AC$2&gt;NOW(),$A15=""),"",IF(AC$2=$J15,"T",IF(AC$2=$M15,"P",IF(AC$2=$N15,"S",IF(AC$2=$O15,"M",IF(AND(AC$2&gt;=MIN($L15,$M15),AC$2&lt;MIN($N15,$O15,99999)),"R",IF(AND($K15&lt;&gt;"",AC$2&gt;=$K15),"G","")))))))</f>
        <v/>
      </c>
      <c r="AD15" s="415" t="str">
        <f aca="true">IF(OR(AD$2&gt;NOW(),$A15=""),"",IF(AD$2=$J15,"T",IF(AD$2=$M15,"P",IF(AD$2=$N15,"S",IF(AD$2=$O15,"M",IF(AND(AD$2&gt;=MIN($L15,$M15),AD$2&lt;MIN($N15,$O15,99999)),"R",IF(AND($K15&lt;&gt;"",AD$2&gt;=$K15),"G","")))))))</f>
        <v/>
      </c>
      <c r="AE15" s="415" t="str">
        <f aca="true">IF(OR(AE$2&gt;NOW(),$A15=""),"",IF(AE$2=$J15,"T",IF(AE$2=$M15,"P",IF(AE$2=$N15,"S",IF(AE$2=$O15,"M",IF(AND(AE$2&gt;=MIN($L15,$M15),AE$2&lt;MIN($N15,$O15,99999)),"R",IF(AND($K15&lt;&gt;"",AE$2&gt;=$K15),"G","")))))))</f>
        <v/>
      </c>
      <c r="AF15" s="415" t="str">
        <f aca="true">IF(OR(AF$2&gt;NOW(),$A15=""),"",IF(AF$2=$J15,"T",IF(AF$2=$M15,"P",IF(AF$2=$N15,"S",IF(AF$2=$O15,"M",IF(AND(AF$2&gt;=MIN($L15,$M15),AF$2&lt;MIN($N15,$O15,99999)),"R",IF(AND($K15&lt;&gt;"",AF$2&gt;=$K15),"G","")))))))</f>
        <v/>
      </c>
      <c r="AG15" s="415" t="str">
        <f aca="true">IF(OR(AG$2&gt;NOW(),$A15=""),"",IF(AG$2=$J15,"T",IF(AG$2=$M15,"P",IF(AG$2=$N15,"S",IF(AG$2=$O15,"M",IF(AND(AG$2&gt;=MIN($L15,$M15),AG$2&lt;MIN($N15,$O15,99999)),"R",IF(AND($K15&lt;&gt;"",AG$2&gt;=$K15),"G","")))))))</f>
        <v/>
      </c>
      <c r="AH15" s="415" t="str">
        <f aca="true">IF(OR(AH$2&gt;NOW(),$A15=""),"",IF(AH$2=$J15,"T",IF(AH$2=$M15,"P",IF(AH$2=$N15,"S",IF(AH$2=$O15,"M",IF(AND(AH$2&gt;=MIN($L15,$M15),AH$2&lt;MIN($N15,$O15,99999)),"R",IF(AND($K15&lt;&gt;"",AH$2&gt;=$K15),"G","")))))))</f>
        <v/>
      </c>
      <c r="AI15" s="415" t="str">
        <f aca="true">IF(OR(AI$2&gt;NOW(),$A15=""),"",IF(AI$2=$J15,"T",IF(AI$2=$M15,"P",IF(AI$2=$N15,"S",IF(AI$2=$O15,"M",IF(AND(AI$2&gt;=MIN($L15,$M15),AI$2&lt;MIN($N15,$O15,99999)),"R",IF(AND($K15&lt;&gt;"",AI$2&gt;=$K15),"G","")))))))</f>
        <v/>
      </c>
      <c r="AJ15" s="415" t="str">
        <f aca="true">IF(OR(AJ$2&gt;NOW(),$A15=""),"",IF(AJ$2=$J15,"T",IF(AJ$2=$M15,"P",IF(AJ$2=$N15,"S",IF(AJ$2=$O15,"M",IF(AND(AJ$2&gt;=MIN($L15,$M15),AJ$2&lt;MIN($N15,$O15,99999)),"R",IF(AND($K15&lt;&gt;"",AJ$2&gt;=$K15),"G","")))))))</f>
        <v/>
      </c>
      <c r="AK15" s="415" t="str">
        <f aca="true">IF(OR(AK$2&gt;NOW(),$A15=""),"",IF(AK$2=$J15,"T",IF(AK$2=$M15,"P",IF(AK$2=$N15,"S",IF(AK$2=$O15,"M",IF(AND(AK$2&gt;=MIN($L15,$M15),AK$2&lt;MIN($N15,$O15,99999)),"R",IF(AND($K15&lt;&gt;"",AK$2&gt;=$K15),"G","")))))))</f>
        <v/>
      </c>
      <c r="AL15" s="415" t="str">
        <f aca="true">IF(OR(AL$2&gt;NOW(),$A15=""),"",IF(AL$2=$J15,"T",IF(AL$2=$M15,"P",IF(AL$2=$N15,"S",IF(AL$2=$O15,"M",IF(AND(AL$2&gt;=MIN($L15,$M15),AL$2&lt;MIN($N15,$O15,99999)),"R",IF(AND($K15&lt;&gt;"",AL$2&gt;=$K15),"G","")))))))</f>
        <v/>
      </c>
      <c r="AM15" s="415" t="str">
        <f aca="true">IF(OR(AM$2&gt;NOW(),$A15=""),"",IF(AM$2=$J15,"T",IF(AM$2=$M15,"P",IF(AM$2=$N15,"S",IF(AM$2=$O15,"M",IF(AND(AM$2&gt;=MIN($L15,$M15),AM$2&lt;MIN($N15,$O15,99999)),"R",IF(AND($K15&lt;&gt;"",AM$2&gt;=$K15),"G","")))))))</f>
        <v/>
      </c>
      <c r="AN15" s="415" t="str">
        <f aca="true">IF(OR(AN$2&gt;NOW(),$A15=""),"",IF(AN$2=$J15,"T",IF(AN$2=$M15,"P",IF(AN$2=$N15,"S",IF(AN$2=$O15,"M",IF(AND(AN$2&gt;=MIN($L15,$M15),AN$2&lt;MIN($N15,$O15,99999)),"R",IF(AND($K15&lt;&gt;"",AN$2&gt;=$K15),"G","")))))))</f>
        <v/>
      </c>
      <c r="AO15" s="415" t="str">
        <f aca="true">IF(OR(AO$2&gt;NOW(),$A15=""),"",IF(AO$2=$J15,"T",IF(AO$2=$M15,"P",IF(AO$2=$N15,"S",IF(AO$2=$O15,"M",IF(AND(AO$2&gt;=MIN($L15,$M15),AO$2&lt;MIN($N15,$O15,99999)),"R",IF(AND($K15&lt;&gt;"",AO$2&gt;=$K15),"G","")))))))</f>
        <v/>
      </c>
      <c r="AP15" s="415" t="str">
        <f aca="true">IF(OR(AP$2&gt;NOW(),$A15=""),"",IF(AP$2=$J15,"T",IF(AP$2=$M15,"P",IF(AP$2=$N15,"S",IF(AP$2=$O15,"M",IF(AND(AP$2&gt;=MIN($L15,$M15),AP$2&lt;MIN($N15,$O15,99999)),"R",IF(AND($K15&lt;&gt;"",AP$2&gt;=$K15),"G","")))))))</f>
        <v/>
      </c>
      <c r="AQ15" s="415" t="str">
        <f aca="true">IF(OR(AQ$2&gt;NOW(),$A15=""),"",IF(AQ$2=$J15,"T",IF(AQ$2=$M15,"P",IF(AQ$2=$N15,"S",IF(AQ$2=$O15,"M",IF(AND(AQ$2&gt;=MIN($L15,$M15),AQ$2&lt;MIN($N15,$O15,99999)),"R",IF(AND($K15&lt;&gt;"",AQ$2&gt;=$K15),"G","")))))))</f>
        <v/>
      </c>
      <c r="AR15" s="415" t="str">
        <f aca="true">IF(OR(AR$2&gt;NOW(),$A15=""),"",IF(AR$2=$J15,"T",IF(AR$2=$M15,"P",IF(AR$2=$N15,"S",IF(AR$2=$O15,"M",IF(AND(AR$2&gt;=MIN($L15,$M15),AR$2&lt;MIN($N15,$O15,99999)),"R",IF(AND($K15&lt;&gt;"",AR$2&gt;=$K15),"G","")))))))</f>
        <v/>
      </c>
      <c r="AS15" s="415" t="str">
        <f aca="true">IF(OR(AS$2&gt;NOW(),$A15=""),"",IF(AS$2=$J15,"T",IF(AS$2=$M15,"P",IF(AS$2=$N15,"S",IF(AS$2=$O15,"M",IF(AND(AS$2&gt;=MIN($L15,$M15),AS$2&lt;MIN($N15,$O15,99999)),"R",IF(AND($K15&lt;&gt;"",AS$2&gt;=$K15),"G","")))))))</f>
        <v/>
      </c>
      <c r="AT15" s="415" t="str">
        <f aca="true">IF(OR(AT$2&gt;NOW(),$A15=""),"",IF(AT$2=$J15,"T",IF(AT$2=$M15,"P",IF(AT$2=$N15,"S",IF(AT$2=$O15,"M",IF(AND(AT$2&gt;=MIN($L15,$M15),AT$2&lt;MIN($N15,$O15,99999)),"R",IF(AND($K15&lt;&gt;"",AT$2&gt;=$K15),"G","")))))))</f>
        <v/>
      </c>
      <c r="AU15" s="415" t="str">
        <f aca="true">IF(OR(AU$2&gt;NOW(),$A15=""),"",IF(AU$2=$J15,"T",IF(AU$2=$M15,"P",IF(AU$2=$N15,"S",IF(AU$2=$O15,"M",IF(AND(AU$2&gt;=MIN($L15,$M15),AU$2&lt;MIN($N15,$O15,99999)),"R",IF(AND($K15&lt;&gt;"",AU$2&gt;=$K15),"G","")))))))</f>
        <v>P</v>
      </c>
      <c r="AV15" s="415" t="str">
        <f aca="true">IF(OR(AV$2&gt;NOW(),$A15=""),"",IF(AV$2=$J15,"T",IF(AV$2=$M15,"P",IF(AV$2=$N15,"S",IF(AV$2=$O15,"M",IF(AND(AV$2&gt;=MIN($L15,$M15),AV$2&lt;MIN($N15,$O15,99999)),"R",IF(AND($K15&lt;&gt;"",AV$2&gt;=$K15),"G","")))))))</f>
        <v>R</v>
      </c>
      <c r="AW15" s="415" t="str">
        <f aca="true">IF(OR(AW$2&gt;NOW(),$A15=""),"",IF(AW$2=$J15,"T",IF(AW$2=$M15,"P",IF(AW$2=$N15,"S",IF(AW$2=$O15,"M",IF(AND(AW$2&gt;=MIN($L15,$M15),AW$2&lt;MIN($N15,$O15,99999)),"R",IF(AND($K15&lt;&gt;"",AW$2&gt;=$K15),"G","")))))))</f>
        <v>R</v>
      </c>
      <c r="AX15" s="415" t="str">
        <f aca="true">IF(OR(AX$2&gt;NOW(),$A15=""),"",IF(AX$2=$J15,"T",IF(AX$2=$M15,"P",IF(AX$2=$N15,"S",IF(AX$2=$O15,"M",IF(AND(AX$2&gt;=MIN($L15,$M15),AX$2&lt;MIN($N15,$O15,99999)),"R",IF(AND($K15&lt;&gt;"",AX$2&gt;=$K15),"G","")))))))</f>
        <v>R</v>
      </c>
      <c r="AY15" s="415" t="str">
        <f aca="true">IF(OR(AY$2&gt;NOW(),$A15=""),"",IF(AY$2=$J15,"T",IF(AY$2=$M15,"P",IF(AY$2=$N15,"S",IF(AY$2=$O15,"M",IF(AND(AY$2&gt;=MIN($L15,$M15),AY$2&lt;MIN($N15,$O15,99999)),"R",IF(AND($K15&lt;&gt;"",AY$2&gt;=$K15),"G","")))))))</f>
        <v>R</v>
      </c>
      <c r="AZ15" s="415" t="str">
        <f aca="true">IF(OR(AZ$2&gt;NOW(),$A15=""),"",IF(AZ$2=$J15,"T",IF(AZ$2=$M15,"P",IF(AZ$2=$N15,"S",IF(AZ$2=$O15,"M",IF(AND(AZ$2&gt;=MIN($L15,$M15),AZ$2&lt;MIN($N15,$O15,99999)),"R",IF(AND($K15&lt;&gt;"",AZ$2&gt;=$K15),"G","")))))))</f>
        <v>R</v>
      </c>
      <c r="BA15" s="416"/>
      <c r="BB15" s="416"/>
      <c r="BC15" s="416"/>
      <c r="BD15" s="416"/>
      <c r="BE15" s="416"/>
      <c r="BF15" s="416"/>
      <c r="BG15" s="416"/>
      <c r="BH15" s="416"/>
      <c r="BI15" s="416"/>
      <c r="BJ15" s="416"/>
      <c r="BK15" s="416"/>
      <c r="BL15" s="416"/>
      <c r="BM15" s="416"/>
      <c r="BN15" s="416"/>
      <c r="BO15" s="416"/>
      <c r="BP15" s="416"/>
      <c r="BQ15" s="416"/>
    </row>
    <row r="16" customFormat="false" ht="15.75" hidden="false" customHeight="false" outlineLevel="0" collapsed="false">
      <c r="A16" s="390" t="n">
        <v>14</v>
      </c>
      <c r="B16" s="390" t="n">
        <v>50</v>
      </c>
      <c r="C16" s="390" t="s">
        <v>1225</v>
      </c>
      <c r="D16" s="390" t="s">
        <v>1218</v>
      </c>
      <c r="E16" s="390"/>
      <c r="F16" s="390"/>
      <c r="G16" s="377" t="s">
        <v>1228</v>
      </c>
      <c r="H16" s="377" t="s">
        <v>1232</v>
      </c>
      <c r="I16" s="377"/>
      <c r="J16" s="377"/>
      <c r="K16" s="377"/>
      <c r="L16" s="377"/>
      <c r="M16" s="410" t="n">
        <v>43899</v>
      </c>
      <c r="N16" s="410" t="n">
        <v>43901</v>
      </c>
      <c r="O16" s="377"/>
      <c r="P16" s="411" t="s">
        <v>1226</v>
      </c>
      <c r="Q16" s="412" t="s">
        <v>1230</v>
      </c>
      <c r="R16" s="376" t="s">
        <v>1238</v>
      </c>
      <c r="S16" s="413" t="str">
        <f aca="false">HYPERLINK("https://kumparan.com/kumparannews/rs-persahabatan-rawat-3-pasien-baru-positif-corona-punya-riwayat-ke-malaysia-1szuQQy94g8?","Sumber")</f>
        <v>Sumber</v>
      </c>
      <c r="T16" s="414" t="str">
        <f aca="false">IF(AND(ISNUMBER(J16),ISNUMBER(K16)),K16-J16,"")</f>
        <v/>
      </c>
      <c r="U16" s="414" t="str">
        <f aca="false">IF(A16="","",IF(O16&lt;&gt;"","Meninggal",IF(N16&lt;&gt;"","Sembuh","Aktif")))</f>
        <v>Sembuh</v>
      </c>
      <c r="V16" s="376"/>
      <c r="W16" s="415" t="str">
        <f aca="true">IF(OR(W$2&gt;NOW(),$A16=""),"",IF(W$2=$J16,"T",IF(W$2=$M16,"P",IF(W$2=$N16,"S",IF(W$2=$O16,"M",IF(AND(W$2&gt;=MIN($L16,$M16),W$2&lt;MIN($N16,$O16,99999)),"R",IF(AND($K16&lt;&gt;"",W$2&gt;=$K16),"G","")))))))</f>
        <v/>
      </c>
      <c r="X16" s="415" t="str">
        <f aca="true">IF(OR(X$2&gt;NOW(),$A16=""),"",IF(X$2=$J16,"T",IF(X$2=$M16,"P",IF(X$2=$N16,"S",IF(X$2=$O16,"M",IF(AND(X$2&gt;=MIN($L16,$M16),X$2&lt;MIN($N16,$O16,99999)),"R",IF(AND($K16&lt;&gt;"",X$2&gt;=$K16),"G","")))))))</f>
        <v/>
      </c>
      <c r="Y16" s="415" t="str">
        <f aca="true">IF(OR(Y$2&gt;NOW(),$A16=""),"",IF(Y$2=$J16,"T",IF(Y$2=$M16,"P",IF(Y$2=$N16,"S",IF(Y$2=$O16,"M",IF(AND(Y$2&gt;=MIN($L16,$M16),Y$2&lt;MIN($N16,$O16,99999)),"R",IF(AND($K16&lt;&gt;"",Y$2&gt;=$K16),"G","")))))))</f>
        <v/>
      </c>
      <c r="Z16" s="415" t="str">
        <f aca="true">IF(OR(Z$2&gt;NOW(),$A16=""),"",IF(Z$2=$J16,"T",IF(Z$2=$M16,"P",IF(Z$2=$N16,"S",IF(Z$2=$O16,"M",IF(AND(Z$2&gt;=MIN($L16,$M16),Z$2&lt;MIN($N16,$O16,99999)),"R",IF(AND($K16&lt;&gt;"",Z$2&gt;=$K16),"G","")))))))</f>
        <v/>
      </c>
      <c r="AA16" s="415" t="str">
        <f aca="true">IF(OR(AA$2&gt;NOW(),$A16=""),"",IF(AA$2=$J16,"T",IF(AA$2=$M16,"P",IF(AA$2=$N16,"S",IF(AA$2=$O16,"M",IF(AND(AA$2&gt;=MIN($L16,$M16),AA$2&lt;MIN($N16,$O16,99999)),"R",IF(AND($K16&lt;&gt;"",AA$2&gt;=$K16),"G","")))))))</f>
        <v/>
      </c>
      <c r="AB16" s="415" t="str">
        <f aca="true">IF(OR(AB$2&gt;NOW(),$A16=""),"",IF(AB$2=$J16,"T",IF(AB$2=$M16,"P",IF(AB$2=$N16,"S",IF(AB$2=$O16,"M",IF(AND(AB$2&gt;=MIN($L16,$M16),AB$2&lt;MIN($N16,$O16,99999)),"R",IF(AND($K16&lt;&gt;"",AB$2&gt;=$K16),"G","")))))))</f>
        <v/>
      </c>
      <c r="AC16" s="415" t="str">
        <f aca="true">IF(OR(AC$2&gt;NOW(),$A16=""),"",IF(AC$2=$J16,"T",IF(AC$2=$M16,"P",IF(AC$2=$N16,"S",IF(AC$2=$O16,"M",IF(AND(AC$2&gt;=MIN($L16,$M16),AC$2&lt;MIN($N16,$O16,99999)),"R",IF(AND($K16&lt;&gt;"",AC$2&gt;=$K16),"G","")))))))</f>
        <v/>
      </c>
      <c r="AD16" s="415" t="str">
        <f aca="true">IF(OR(AD$2&gt;NOW(),$A16=""),"",IF(AD$2=$J16,"T",IF(AD$2=$M16,"P",IF(AD$2=$N16,"S",IF(AD$2=$O16,"M",IF(AND(AD$2&gt;=MIN($L16,$M16),AD$2&lt;MIN($N16,$O16,99999)),"R",IF(AND($K16&lt;&gt;"",AD$2&gt;=$K16),"G","")))))))</f>
        <v/>
      </c>
      <c r="AE16" s="415" t="str">
        <f aca="true">IF(OR(AE$2&gt;NOW(),$A16=""),"",IF(AE$2=$J16,"T",IF(AE$2=$M16,"P",IF(AE$2=$N16,"S",IF(AE$2=$O16,"M",IF(AND(AE$2&gt;=MIN($L16,$M16),AE$2&lt;MIN($N16,$O16,99999)),"R",IF(AND($K16&lt;&gt;"",AE$2&gt;=$K16),"G","")))))))</f>
        <v/>
      </c>
      <c r="AF16" s="415" t="str">
        <f aca="true">IF(OR(AF$2&gt;NOW(),$A16=""),"",IF(AF$2=$J16,"T",IF(AF$2=$M16,"P",IF(AF$2=$N16,"S",IF(AF$2=$O16,"M",IF(AND(AF$2&gt;=MIN($L16,$M16),AF$2&lt;MIN($N16,$O16,99999)),"R",IF(AND($K16&lt;&gt;"",AF$2&gt;=$K16),"G","")))))))</f>
        <v/>
      </c>
      <c r="AG16" s="415" t="str">
        <f aca="true">IF(OR(AG$2&gt;NOW(),$A16=""),"",IF(AG$2=$J16,"T",IF(AG$2=$M16,"P",IF(AG$2=$N16,"S",IF(AG$2=$O16,"M",IF(AND(AG$2&gt;=MIN($L16,$M16),AG$2&lt;MIN($N16,$O16,99999)),"R",IF(AND($K16&lt;&gt;"",AG$2&gt;=$K16),"G","")))))))</f>
        <v/>
      </c>
      <c r="AH16" s="415" t="str">
        <f aca="true">IF(OR(AH$2&gt;NOW(),$A16=""),"",IF(AH$2=$J16,"T",IF(AH$2=$M16,"P",IF(AH$2=$N16,"S",IF(AH$2=$O16,"M",IF(AND(AH$2&gt;=MIN($L16,$M16),AH$2&lt;MIN($N16,$O16,99999)),"R",IF(AND($K16&lt;&gt;"",AH$2&gt;=$K16),"G","")))))))</f>
        <v/>
      </c>
      <c r="AI16" s="415" t="str">
        <f aca="true">IF(OR(AI$2&gt;NOW(),$A16=""),"",IF(AI$2=$J16,"T",IF(AI$2=$M16,"P",IF(AI$2=$N16,"S",IF(AI$2=$O16,"M",IF(AND(AI$2&gt;=MIN($L16,$M16),AI$2&lt;MIN($N16,$O16,99999)),"R",IF(AND($K16&lt;&gt;"",AI$2&gt;=$K16),"G","")))))))</f>
        <v/>
      </c>
      <c r="AJ16" s="415" t="str">
        <f aca="true">IF(OR(AJ$2&gt;NOW(),$A16=""),"",IF(AJ$2=$J16,"T",IF(AJ$2=$M16,"P",IF(AJ$2=$N16,"S",IF(AJ$2=$O16,"M",IF(AND(AJ$2&gt;=MIN($L16,$M16),AJ$2&lt;MIN($N16,$O16,99999)),"R",IF(AND($K16&lt;&gt;"",AJ$2&gt;=$K16),"G","")))))))</f>
        <v/>
      </c>
      <c r="AK16" s="415" t="str">
        <f aca="true">IF(OR(AK$2&gt;NOW(),$A16=""),"",IF(AK$2=$J16,"T",IF(AK$2=$M16,"P",IF(AK$2=$N16,"S",IF(AK$2=$O16,"M",IF(AND(AK$2&gt;=MIN($L16,$M16),AK$2&lt;MIN($N16,$O16,99999)),"R",IF(AND($K16&lt;&gt;"",AK$2&gt;=$K16),"G","")))))))</f>
        <v/>
      </c>
      <c r="AL16" s="415" t="str">
        <f aca="true">IF(OR(AL$2&gt;NOW(),$A16=""),"",IF(AL$2=$J16,"T",IF(AL$2=$M16,"P",IF(AL$2=$N16,"S",IF(AL$2=$O16,"M",IF(AND(AL$2&gt;=MIN($L16,$M16),AL$2&lt;MIN($N16,$O16,99999)),"R",IF(AND($K16&lt;&gt;"",AL$2&gt;=$K16),"G","")))))))</f>
        <v/>
      </c>
      <c r="AM16" s="415" t="str">
        <f aca="true">IF(OR(AM$2&gt;NOW(),$A16=""),"",IF(AM$2=$J16,"T",IF(AM$2=$M16,"P",IF(AM$2=$N16,"S",IF(AM$2=$O16,"M",IF(AND(AM$2&gt;=MIN($L16,$M16),AM$2&lt;MIN($N16,$O16,99999)),"R",IF(AND($K16&lt;&gt;"",AM$2&gt;=$K16),"G","")))))))</f>
        <v/>
      </c>
      <c r="AN16" s="415" t="str">
        <f aca="true">IF(OR(AN$2&gt;NOW(),$A16=""),"",IF(AN$2=$J16,"T",IF(AN$2=$M16,"P",IF(AN$2=$N16,"S",IF(AN$2=$O16,"M",IF(AND(AN$2&gt;=MIN($L16,$M16),AN$2&lt;MIN($N16,$O16,99999)),"R",IF(AND($K16&lt;&gt;"",AN$2&gt;=$K16),"G","")))))))</f>
        <v/>
      </c>
      <c r="AO16" s="415" t="str">
        <f aca="true">IF(OR(AO$2&gt;NOW(),$A16=""),"",IF(AO$2=$J16,"T",IF(AO$2=$M16,"P",IF(AO$2=$N16,"S",IF(AO$2=$O16,"M",IF(AND(AO$2&gt;=MIN($L16,$M16),AO$2&lt;MIN($N16,$O16,99999)),"R",IF(AND($K16&lt;&gt;"",AO$2&gt;=$K16),"G","")))))))</f>
        <v/>
      </c>
      <c r="AP16" s="415" t="str">
        <f aca="true">IF(OR(AP$2&gt;NOW(),$A16=""),"",IF(AP$2=$J16,"T",IF(AP$2=$M16,"P",IF(AP$2=$N16,"S",IF(AP$2=$O16,"M",IF(AND(AP$2&gt;=MIN($L16,$M16),AP$2&lt;MIN($N16,$O16,99999)),"R",IF(AND($K16&lt;&gt;"",AP$2&gt;=$K16),"G","")))))))</f>
        <v/>
      </c>
      <c r="AQ16" s="415" t="str">
        <f aca="true">IF(OR(AQ$2&gt;NOW(),$A16=""),"",IF(AQ$2=$J16,"T",IF(AQ$2=$M16,"P",IF(AQ$2=$N16,"S",IF(AQ$2=$O16,"M",IF(AND(AQ$2&gt;=MIN($L16,$M16),AQ$2&lt;MIN($N16,$O16,99999)),"R",IF(AND($K16&lt;&gt;"",AQ$2&gt;=$K16),"G","")))))))</f>
        <v/>
      </c>
      <c r="AR16" s="415" t="str">
        <f aca="true">IF(OR(AR$2&gt;NOW(),$A16=""),"",IF(AR$2=$J16,"T",IF(AR$2=$M16,"P",IF(AR$2=$N16,"S",IF(AR$2=$O16,"M",IF(AND(AR$2&gt;=MIN($L16,$M16),AR$2&lt;MIN($N16,$O16,99999)),"R",IF(AND($K16&lt;&gt;"",AR$2&gt;=$K16),"G","")))))))</f>
        <v/>
      </c>
      <c r="AS16" s="415" t="str">
        <f aca="true">IF(OR(AS$2&gt;NOW(),$A16=""),"",IF(AS$2=$J16,"T",IF(AS$2=$M16,"P",IF(AS$2=$N16,"S",IF(AS$2=$O16,"M",IF(AND(AS$2&gt;=MIN($L16,$M16),AS$2&lt;MIN($N16,$O16,99999)),"R",IF(AND($K16&lt;&gt;"",AS$2&gt;=$K16),"G","")))))))</f>
        <v/>
      </c>
      <c r="AT16" s="415" t="str">
        <f aca="true">IF(OR(AT$2&gt;NOW(),$A16=""),"",IF(AT$2=$J16,"T",IF(AT$2=$M16,"P",IF(AT$2=$N16,"S",IF(AT$2=$O16,"M",IF(AND(AT$2&gt;=MIN($L16,$M16),AT$2&lt;MIN($N16,$O16,99999)),"R",IF(AND($K16&lt;&gt;"",AT$2&gt;=$K16),"G","")))))))</f>
        <v/>
      </c>
      <c r="AU16" s="415" t="str">
        <f aca="true">IF(OR(AU$2&gt;NOW(),$A16=""),"",IF(AU$2=$J16,"T",IF(AU$2=$M16,"P",IF(AU$2=$N16,"S",IF(AU$2=$O16,"M",IF(AND(AU$2&gt;=MIN($L16,$M16),AU$2&lt;MIN($N16,$O16,99999)),"R",IF(AND($K16&lt;&gt;"",AU$2&gt;=$K16),"G","")))))))</f>
        <v>P</v>
      </c>
      <c r="AV16" s="415" t="str">
        <f aca="true">IF(OR(AV$2&gt;NOW(),$A16=""),"",IF(AV$2=$J16,"T",IF(AV$2=$M16,"P",IF(AV$2=$N16,"S",IF(AV$2=$O16,"M",IF(AND(AV$2&gt;=MIN($L16,$M16),AV$2&lt;MIN($N16,$O16,99999)),"R",IF(AND($K16&lt;&gt;"",AV$2&gt;=$K16),"G","")))))))</f>
        <v>R</v>
      </c>
      <c r="AW16" s="415" t="str">
        <f aca="true">IF(OR(AW$2&gt;NOW(),$A16=""),"",IF(AW$2=$J16,"T",IF(AW$2=$M16,"P",IF(AW$2=$N16,"S",IF(AW$2=$O16,"M",IF(AND(AW$2&gt;=MIN($L16,$M16),AW$2&lt;MIN($N16,$O16,99999)),"R",IF(AND($K16&lt;&gt;"",AW$2&gt;=$K16),"G","")))))))</f>
        <v>S</v>
      </c>
      <c r="AX16" s="415" t="str">
        <f aca="true">IF(OR(AX$2&gt;NOW(),$A16=""),"",IF(AX$2=$J16,"T",IF(AX$2=$M16,"P",IF(AX$2=$N16,"S",IF(AX$2=$O16,"M",IF(AND(AX$2&gt;=MIN($L16,$M16),AX$2&lt;MIN($N16,$O16,99999)),"R",IF(AND($K16&lt;&gt;"",AX$2&gt;=$K16),"G","")))))))</f>
        <v/>
      </c>
      <c r="AY16" s="415" t="str">
        <f aca="true">IF(OR(AY$2&gt;NOW(),$A16=""),"",IF(AY$2=$J16,"T",IF(AY$2=$M16,"P",IF(AY$2=$N16,"S",IF(AY$2=$O16,"M",IF(AND(AY$2&gt;=MIN($L16,$M16),AY$2&lt;MIN($N16,$O16,99999)),"R",IF(AND($K16&lt;&gt;"",AY$2&gt;=$K16),"G","")))))))</f>
        <v/>
      </c>
      <c r="AZ16" s="415" t="str">
        <f aca="true">IF(OR(AZ$2&gt;NOW(),$A16=""),"",IF(AZ$2=$J16,"T",IF(AZ$2=$M16,"P",IF(AZ$2=$N16,"S",IF(AZ$2=$O16,"M",IF(AND(AZ$2&gt;=MIN($L16,$M16),AZ$2&lt;MIN($N16,$O16,99999)),"R",IF(AND($K16&lt;&gt;"",AZ$2&gt;=$K16),"G","")))))))</f>
        <v/>
      </c>
      <c r="BA16" s="416"/>
      <c r="BB16" s="416"/>
      <c r="BC16" s="416"/>
      <c r="BD16" s="416"/>
      <c r="BE16" s="416"/>
      <c r="BF16" s="416"/>
      <c r="BG16" s="416"/>
      <c r="BH16" s="416"/>
      <c r="BI16" s="416"/>
      <c r="BJ16" s="416"/>
      <c r="BK16" s="416"/>
      <c r="BL16" s="416"/>
      <c r="BM16" s="416"/>
      <c r="BN16" s="416"/>
      <c r="BO16" s="416"/>
      <c r="BP16" s="416"/>
      <c r="BQ16" s="416"/>
    </row>
    <row r="17" customFormat="false" ht="15.75" hidden="false" customHeight="false" outlineLevel="0" collapsed="false">
      <c r="A17" s="390" t="n">
        <v>15</v>
      </c>
      <c r="B17" s="390" t="n">
        <v>43</v>
      </c>
      <c r="C17" s="390" t="s">
        <v>1217</v>
      </c>
      <c r="D17" s="390" t="s">
        <v>1218</v>
      </c>
      <c r="E17" s="390"/>
      <c r="F17" s="390"/>
      <c r="G17" s="377" t="s">
        <v>1228</v>
      </c>
      <c r="H17" s="377" t="s">
        <v>1232</v>
      </c>
      <c r="I17" s="377"/>
      <c r="J17" s="377"/>
      <c r="K17" s="377"/>
      <c r="L17" s="377"/>
      <c r="M17" s="410" t="n">
        <v>43899</v>
      </c>
      <c r="N17" s="377"/>
      <c r="O17" s="377"/>
      <c r="P17" s="411"/>
      <c r="Q17" s="412"/>
      <c r="R17" s="412" t="s">
        <v>1239</v>
      </c>
      <c r="S17" s="413" t="str">
        <f aca="false">HYPERLINK("https://tirto.id/melonjak-drastis-pasien-positif-corona-di-indonesia-jadi-19-orang-eDSu","Sumber")</f>
        <v>Sumber</v>
      </c>
      <c r="T17" s="414" t="str">
        <f aca="false">IF(AND(ISNUMBER(J17),ISNUMBER(K17)),K17-J17,"")</f>
        <v/>
      </c>
      <c r="U17" s="414" t="str">
        <f aca="false">IF(A17="","",IF(O17&lt;&gt;"","Meninggal",IF(N17&lt;&gt;"","Sembuh","Aktif")))</f>
        <v>Aktif</v>
      </c>
      <c r="V17" s="376"/>
      <c r="W17" s="415" t="str">
        <f aca="true">IF(OR(W$2&gt;NOW(),$A17=""),"",IF(W$2=$J17,"T",IF(W$2=$M17,"P",IF(W$2=$N17,"S",IF(W$2=$O17,"M",IF(AND(W$2&gt;=MIN($L17,$M17),W$2&lt;MIN($N17,$O17,99999)),"R",IF(AND($K17&lt;&gt;"",W$2&gt;=$K17),"G","")))))))</f>
        <v/>
      </c>
      <c r="X17" s="415" t="str">
        <f aca="true">IF(OR(X$2&gt;NOW(),$A17=""),"",IF(X$2=$J17,"T",IF(X$2=$M17,"P",IF(X$2=$N17,"S",IF(X$2=$O17,"M",IF(AND(X$2&gt;=MIN($L17,$M17),X$2&lt;MIN($N17,$O17,99999)),"R",IF(AND($K17&lt;&gt;"",X$2&gt;=$K17),"G","")))))))</f>
        <v/>
      </c>
      <c r="Y17" s="415" t="str">
        <f aca="true">IF(OR(Y$2&gt;NOW(),$A17=""),"",IF(Y$2=$J17,"T",IF(Y$2=$M17,"P",IF(Y$2=$N17,"S",IF(Y$2=$O17,"M",IF(AND(Y$2&gt;=MIN($L17,$M17),Y$2&lt;MIN($N17,$O17,99999)),"R",IF(AND($K17&lt;&gt;"",Y$2&gt;=$K17),"G","")))))))</f>
        <v/>
      </c>
      <c r="Z17" s="415" t="str">
        <f aca="true">IF(OR(Z$2&gt;NOW(),$A17=""),"",IF(Z$2=$J17,"T",IF(Z$2=$M17,"P",IF(Z$2=$N17,"S",IF(Z$2=$O17,"M",IF(AND(Z$2&gt;=MIN($L17,$M17),Z$2&lt;MIN($N17,$O17,99999)),"R",IF(AND($K17&lt;&gt;"",Z$2&gt;=$K17),"G","")))))))</f>
        <v/>
      </c>
      <c r="AA17" s="415" t="str">
        <f aca="true">IF(OR(AA$2&gt;NOW(),$A17=""),"",IF(AA$2=$J17,"T",IF(AA$2=$M17,"P",IF(AA$2=$N17,"S",IF(AA$2=$O17,"M",IF(AND(AA$2&gt;=MIN($L17,$M17),AA$2&lt;MIN($N17,$O17,99999)),"R",IF(AND($K17&lt;&gt;"",AA$2&gt;=$K17),"G","")))))))</f>
        <v/>
      </c>
      <c r="AB17" s="415" t="str">
        <f aca="true">IF(OR(AB$2&gt;NOW(),$A17=""),"",IF(AB$2=$J17,"T",IF(AB$2=$M17,"P",IF(AB$2=$N17,"S",IF(AB$2=$O17,"M",IF(AND(AB$2&gt;=MIN($L17,$M17),AB$2&lt;MIN($N17,$O17,99999)),"R",IF(AND($K17&lt;&gt;"",AB$2&gt;=$K17),"G","")))))))</f>
        <v/>
      </c>
      <c r="AC17" s="415" t="str">
        <f aca="true">IF(OR(AC$2&gt;NOW(),$A17=""),"",IF(AC$2=$J17,"T",IF(AC$2=$M17,"P",IF(AC$2=$N17,"S",IF(AC$2=$O17,"M",IF(AND(AC$2&gt;=MIN($L17,$M17),AC$2&lt;MIN($N17,$O17,99999)),"R",IF(AND($K17&lt;&gt;"",AC$2&gt;=$K17),"G","")))))))</f>
        <v/>
      </c>
      <c r="AD17" s="415" t="str">
        <f aca="true">IF(OR(AD$2&gt;NOW(),$A17=""),"",IF(AD$2=$J17,"T",IF(AD$2=$M17,"P",IF(AD$2=$N17,"S",IF(AD$2=$O17,"M",IF(AND(AD$2&gt;=MIN($L17,$M17),AD$2&lt;MIN($N17,$O17,99999)),"R",IF(AND($K17&lt;&gt;"",AD$2&gt;=$K17),"G","")))))))</f>
        <v/>
      </c>
      <c r="AE17" s="415" t="str">
        <f aca="true">IF(OR(AE$2&gt;NOW(),$A17=""),"",IF(AE$2=$J17,"T",IF(AE$2=$M17,"P",IF(AE$2=$N17,"S",IF(AE$2=$O17,"M",IF(AND(AE$2&gt;=MIN($L17,$M17),AE$2&lt;MIN($N17,$O17,99999)),"R",IF(AND($K17&lt;&gt;"",AE$2&gt;=$K17),"G","")))))))</f>
        <v/>
      </c>
      <c r="AF17" s="415" t="str">
        <f aca="true">IF(OR(AF$2&gt;NOW(),$A17=""),"",IF(AF$2=$J17,"T",IF(AF$2=$M17,"P",IF(AF$2=$N17,"S",IF(AF$2=$O17,"M",IF(AND(AF$2&gt;=MIN($L17,$M17),AF$2&lt;MIN($N17,$O17,99999)),"R",IF(AND($K17&lt;&gt;"",AF$2&gt;=$K17),"G","")))))))</f>
        <v/>
      </c>
      <c r="AG17" s="415" t="str">
        <f aca="true">IF(OR(AG$2&gt;NOW(),$A17=""),"",IF(AG$2=$J17,"T",IF(AG$2=$M17,"P",IF(AG$2=$N17,"S",IF(AG$2=$O17,"M",IF(AND(AG$2&gt;=MIN($L17,$M17),AG$2&lt;MIN($N17,$O17,99999)),"R",IF(AND($K17&lt;&gt;"",AG$2&gt;=$K17),"G","")))))))</f>
        <v/>
      </c>
      <c r="AH17" s="415" t="str">
        <f aca="true">IF(OR(AH$2&gt;NOW(),$A17=""),"",IF(AH$2=$J17,"T",IF(AH$2=$M17,"P",IF(AH$2=$N17,"S",IF(AH$2=$O17,"M",IF(AND(AH$2&gt;=MIN($L17,$M17),AH$2&lt;MIN($N17,$O17,99999)),"R",IF(AND($K17&lt;&gt;"",AH$2&gt;=$K17),"G","")))))))</f>
        <v/>
      </c>
      <c r="AI17" s="415" t="str">
        <f aca="true">IF(OR(AI$2&gt;NOW(),$A17=""),"",IF(AI$2=$J17,"T",IF(AI$2=$M17,"P",IF(AI$2=$N17,"S",IF(AI$2=$O17,"M",IF(AND(AI$2&gt;=MIN($L17,$M17),AI$2&lt;MIN($N17,$O17,99999)),"R",IF(AND($K17&lt;&gt;"",AI$2&gt;=$K17),"G","")))))))</f>
        <v/>
      </c>
      <c r="AJ17" s="415" t="str">
        <f aca="true">IF(OR(AJ$2&gt;NOW(),$A17=""),"",IF(AJ$2=$J17,"T",IF(AJ$2=$M17,"P",IF(AJ$2=$N17,"S",IF(AJ$2=$O17,"M",IF(AND(AJ$2&gt;=MIN($L17,$M17),AJ$2&lt;MIN($N17,$O17,99999)),"R",IF(AND($K17&lt;&gt;"",AJ$2&gt;=$K17),"G","")))))))</f>
        <v/>
      </c>
      <c r="AK17" s="415" t="str">
        <f aca="true">IF(OR(AK$2&gt;NOW(),$A17=""),"",IF(AK$2=$J17,"T",IF(AK$2=$M17,"P",IF(AK$2=$N17,"S",IF(AK$2=$O17,"M",IF(AND(AK$2&gt;=MIN($L17,$M17),AK$2&lt;MIN($N17,$O17,99999)),"R",IF(AND($K17&lt;&gt;"",AK$2&gt;=$K17),"G","")))))))</f>
        <v/>
      </c>
      <c r="AL17" s="415" t="str">
        <f aca="true">IF(OR(AL$2&gt;NOW(),$A17=""),"",IF(AL$2=$J17,"T",IF(AL$2=$M17,"P",IF(AL$2=$N17,"S",IF(AL$2=$O17,"M",IF(AND(AL$2&gt;=MIN($L17,$M17),AL$2&lt;MIN($N17,$O17,99999)),"R",IF(AND($K17&lt;&gt;"",AL$2&gt;=$K17),"G","")))))))</f>
        <v/>
      </c>
      <c r="AM17" s="415" t="str">
        <f aca="true">IF(OR(AM$2&gt;NOW(),$A17=""),"",IF(AM$2=$J17,"T",IF(AM$2=$M17,"P",IF(AM$2=$N17,"S",IF(AM$2=$O17,"M",IF(AND(AM$2&gt;=MIN($L17,$M17),AM$2&lt;MIN($N17,$O17,99999)),"R",IF(AND($K17&lt;&gt;"",AM$2&gt;=$K17),"G","")))))))</f>
        <v/>
      </c>
      <c r="AN17" s="415" t="str">
        <f aca="true">IF(OR(AN$2&gt;NOW(),$A17=""),"",IF(AN$2=$J17,"T",IF(AN$2=$M17,"P",IF(AN$2=$N17,"S",IF(AN$2=$O17,"M",IF(AND(AN$2&gt;=MIN($L17,$M17),AN$2&lt;MIN($N17,$O17,99999)),"R",IF(AND($K17&lt;&gt;"",AN$2&gt;=$K17),"G","")))))))</f>
        <v/>
      </c>
      <c r="AO17" s="415" t="str">
        <f aca="true">IF(OR(AO$2&gt;NOW(),$A17=""),"",IF(AO$2=$J17,"T",IF(AO$2=$M17,"P",IF(AO$2=$N17,"S",IF(AO$2=$O17,"M",IF(AND(AO$2&gt;=MIN($L17,$M17),AO$2&lt;MIN($N17,$O17,99999)),"R",IF(AND($K17&lt;&gt;"",AO$2&gt;=$K17),"G","")))))))</f>
        <v/>
      </c>
      <c r="AP17" s="415" t="str">
        <f aca="true">IF(OR(AP$2&gt;NOW(),$A17=""),"",IF(AP$2=$J17,"T",IF(AP$2=$M17,"P",IF(AP$2=$N17,"S",IF(AP$2=$O17,"M",IF(AND(AP$2&gt;=MIN($L17,$M17),AP$2&lt;MIN($N17,$O17,99999)),"R",IF(AND($K17&lt;&gt;"",AP$2&gt;=$K17),"G","")))))))</f>
        <v/>
      </c>
      <c r="AQ17" s="415" t="str">
        <f aca="true">IF(OR(AQ$2&gt;NOW(),$A17=""),"",IF(AQ$2=$J17,"T",IF(AQ$2=$M17,"P",IF(AQ$2=$N17,"S",IF(AQ$2=$O17,"M",IF(AND(AQ$2&gt;=MIN($L17,$M17),AQ$2&lt;MIN($N17,$O17,99999)),"R",IF(AND($K17&lt;&gt;"",AQ$2&gt;=$K17),"G","")))))))</f>
        <v/>
      </c>
      <c r="AR17" s="415" t="str">
        <f aca="true">IF(OR(AR$2&gt;NOW(),$A17=""),"",IF(AR$2=$J17,"T",IF(AR$2=$M17,"P",IF(AR$2=$N17,"S",IF(AR$2=$O17,"M",IF(AND(AR$2&gt;=MIN($L17,$M17),AR$2&lt;MIN($N17,$O17,99999)),"R",IF(AND($K17&lt;&gt;"",AR$2&gt;=$K17),"G","")))))))</f>
        <v/>
      </c>
      <c r="AS17" s="415" t="str">
        <f aca="true">IF(OR(AS$2&gt;NOW(),$A17=""),"",IF(AS$2=$J17,"T",IF(AS$2=$M17,"P",IF(AS$2=$N17,"S",IF(AS$2=$O17,"M",IF(AND(AS$2&gt;=MIN($L17,$M17),AS$2&lt;MIN($N17,$O17,99999)),"R",IF(AND($K17&lt;&gt;"",AS$2&gt;=$K17),"G","")))))))</f>
        <v/>
      </c>
      <c r="AT17" s="415" t="str">
        <f aca="true">IF(OR(AT$2&gt;NOW(),$A17=""),"",IF(AT$2=$J17,"T",IF(AT$2=$M17,"P",IF(AT$2=$N17,"S",IF(AT$2=$O17,"M",IF(AND(AT$2&gt;=MIN($L17,$M17),AT$2&lt;MIN($N17,$O17,99999)),"R",IF(AND($K17&lt;&gt;"",AT$2&gt;=$K17),"G","")))))))</f>
        <v/>
      </c>
      <c r="AU17" s="415" t="str">
        <f aca="true">IF(OR(AU$2&gt;NOW(),$A17=""),"",IF(AU$2=$J17,"T",IF(AU$2=$M17,"P",IF(AU$2=$N17,"S",IF(AU$2=$O17,"M",IF(AND(AU$2&gt;=MIN($L17,$M17),AU$2&lt;MIN($N17,$O17,99999)),"R",IF(AND($K17&lt;&gt;"",AU$2&gt;=$K17),"G","")))))))</f>
        <v>P</v>
      </c>
      <c r="AV17" s="415" t="str">
        <f aca="true">IF(OR(AV$2&gt;NOW(),$A17=""),"",IF(AV$2=$J17,"T",IF(AV$2=$M17,"P",IF(AV$2=$N17,"S",IF(AV$2=$O17,"M",IF(AND(AV$2&gt;=MIN($L17,$M17),AV$2&lt;MIN($N17,$O17,99999)),"R",IF(AND($K17&lt;&gt;"",AV$2&gt;=$K17),"G","")))))))</f>
        <v>R</v>
      </c>
      <c r="AW17" s="415" t="str">
        <f aca="true">IF(OR(AW$2&gt;NOW(),$A17=""),"",IF(AW$2=$J17,"T",IF(AW$2=$M17,"P",IF(AW$2=$N17,"S",IF(AW$2=$O17,"M",IF(AND(AW$2&gt;=MIN($L17,$M17),AW$2&lt;MIN($N17,$O17,99999)),"R",IF(AND($K17&lt;&gt;"",AW$2&gt;=$K17),"G","")))))))</f>
        <v>R</v>
      </c>
      <c r="AX17" s="415" t="str">
        <f aca="true">IF(OR(AX$2&gt;NOW(),$A17=""),"",IF(AX$2=$J17,"T",IF(AX$2=$M17,"P",IF(AX$2=$N17,"S",IF(AX$2=$O17,"M",IF(AND(AX$2&gt;=MIN($L17,$M17),AX$2&lt;MIN($N17,$O17,99999)),"R",IF(AND($K17&lt;&gt;"",AX$2&gt;=$K17),"G","")))))))</f>
        <v>R</v>
      </c>
      <c r="AY17" s="415" t="str">
        <f aca="true">IF(OR(AY$2&gt;NOW(),$A17=""),"",IF(AY$2=$J17,"T",IF(AY$2=$M17,"P",IF(AY$2=$N17,"S",IF(AY$2=$O17,"M",IF(AND(AY$2&gt;=MIN($L17,$M17),AY$2&lt;MIN($N17,$O17,99999)),"R",IF(AND($K17&lt;&gt;"",AY$2&gt;=$K17),"G","")))))))</f>
        <v>R</v>
      </c>
      <c r="AZ17" s="415" t="str">
        <f aca="true">IF(OR(AZ$2&gt;NOW(),$A17=""),"",IF(AZ$2=$J17,"T",IF(AZ$2=$M17,"P",IF(AZ$2=$N17,"S",IF(AZ$2=$O17,"M",IF(AND(AZ$2&gt;=MIN($L17,$M17),AZ$2&lt;MIN($N17,$O17,99999)),"R",IF(AND($K17&lt;&gt;"",AZ$2&gt;=$K17),"G","")))))))</f>
        <v>R</v>
      </c>
      <c r="BA17" s="416"/>
      <c r="BB17" s="416"/>
      <c r="BC17" s="416"/>
      <c r="BD17" s="416"/>
      <c r="BE17" s="416"/>
      <c r="BF17" s="416"/>
      <c r="BG17" s="416"/>
      <c r="BH17" s="416"/>
      <c r="BI17" s="416"/>
      <c r="BJ17" s="416"/>
      <c r="BK17" s="416"/>
      <c r="BL17" s="416"/>
      <c r="BM17" s="416"/>
      <c r="BN17" s="416"/>
      <c r="BO17" s="416"/>
      <c r="BP17" s="416"/>
      <c r="BQ17" s="416"/>
    </row>
    <row r="18" customFormat="false" ht="15.75" hidden="false" customHeight="false" outlineLevel="0" collapsed="false">
      <c r="A18" s="390" t="n">
        <v>16</v>
      </c>
      <c r="B18" s="390" t="n">
        <v>17</v>
      </c>
      <c r="C18" s="390" t="s">
        <v>1217</v>
      </c>
      <c r="D18" s="390" t="s">
        <v>1218</v>
      </c>
      <c r="E18" s="390"/>
      <c r="F18" s="390"/>
      <c r="G18" s="377" t="s">
        <v>1219</v>
      </c>
      <c r="H18" s="377" t="s">
        <v>1232</v>
      </c>
      <c r="I18" s="377" t="n">
        <v>15</v>
      </c>
      <c r="J18" s="377"/>
      <c r="K18" s="377"/>
      <c r="L18" s="377"/>
      <c r="M18" s="410" t="n">
        <v>43899</v>
      </c>
      <c r="N18" s="377"/>
      <c r="O18" s="377"/>
      <c r="P18" s="411"/>
      <c r="Q18" s="412"/>
      <c r="R18" s="412" t="s">
        <v>1240</v>
      </c>
      <c r="S18" s="413" t="str">
        <f aca="false">HYPERLINK("https://tirto.id/melonjak-drastis-pasien-positif-corona-di-indonesia-jadi-19-orang-eDSu","Sumber")</f>
        <v>Sumber</v>
      </c>
      <c r="T18" s="414" t="str">
        <f aca="false">IF(AND(ISNUMBER(J18),ISNUMBER(K18)),K18-J18,"")</f>
        <v/>
      </c>
      <c r="U18" s="414" t="str">
        <f aca="false">IF(A18="","",IF(O18&lt;&gt;"","Meninggal",IF(N18&lt;&gt;"","Sembuh","Aktif")))</f>
        <v>Aktif</v>
      </c>
      <c r="V18" s="417"/>
      <c r="W18" s="415" t="str">
        <f aca="true">IF(OR(W$2&gt;NOW(),$A18=""),"",IF(W$2=$J18,"T",IF(W$2=$M18,"P",IF(W$2=$N18,"S",IF(W$2=$O18,"M",IF(AND(W$2&gt;=MIN($L18,$M18),W$2&lt;MIN($N18,$O18,99999)),"R",IF(AND($K18&lt;&gt;"",W$2&gt;=$K18),"G","")))))))</f>
        <v/>
      </c>
      <c r="X18" s="415" t="str">
        <f aca="true">IF(OR(X$2&gt;NOW(),$A18=""),"",IF(X$2=$J18,"T",IF(X$2=$M18,"P",IF(X$2=$N18,"S",IF(X$2=$O18,"M",IF(AND(X$2&gt;=MIN($L18,$M18),X$2&lt;MIN($N18,$O18,99999)),"R",IF(AND($K18&lt;&gt;"",X$2&gt;=$K18),"G","")))))))</f>
        <v/>
      </c>
      <c r="Y18" s="415" t="str">
        <f aca="true">IF(OR(Y$2&gt;NOW(),$A18=""),"",IF(Y$2=$J18,"T",IF(Y$2=$M18,"P",IF(Y$2=$N18,"S",IF(Y$2=$O18,"M",IF(AND(Y$2&gt;=MIN($L18,$M18),Y$2&lt;MIN($N18,$O18,99999)),"R",IF(AND($K18&lt;&gt;"",Y$2&gt;=$K18),"G","")))))))</f>
        <v/>
      </c>
      <c r="Z18" s="415" t="str">
        <f aca="true">IF(OR(Z$2&gt;NOW(),$A18=""),"",IF(Z$2=$J18,"T",IF(Z$2=$M18,"P",IF(Z$2=$N18,"S",IF(Z$2=$O18,"M",IF(AND(Z$2&gt;=MIN($L18,$M18),Z$2&lt;MIN($N18,$O18,99999)),"R",IF(AND($K18&lt;&gt;"",Z$2&gt;=$K18),"G","")))))))</f>
        <v/>
      </c>
      <c r="AA18" s="415" t="str">
        <f aca="true">IF(OR(AA$2&gt;NOW(),$A18=""),"",IF(AA$2=$J18,"T",IF(AA$2=$M18,"P",IF(AA$2=$N18,"S",IF(AA$2=$O18,"M",IF(AND(AA$2&gt;=MIN($L18,$M18),AA$2&lt;MIN($N18,$O18,99999)),"R",IF(AND($K18&lt;&gt;"",AA$2&gt;=$K18),"G","")))))))</f>
        <v/>
      </c>
      <c r="AB18" s="415" t="str">
        <f aca="true">IF(OR(AB$2&gt;NOW(),$A18=""),"",IF(AB$2=$J18,"T",IF(AB$2=$M18,"P",IF(AB$2=$N18,"S",IF(AB$2=$O18,"M",IF(AND(AB$2&gt;=MIN($L18,$M18),AB$2&lt;MIN($N18,$O18,99999)),"R",IF(AND($K18&lt;&gt;"",AB$2&gt;=$K18),"G","")))))))</f>
        <v/>
      </c>
      <c r="AC18" s="415" t="str">
        <f aca="true">IF(OR(AC$2&gt;NOW(),$A18=""),"",IF(AC$2=$J18,"T",IF(AC$2=$M18,"P",IF(AC$2=$N18,"S",IF(AC$2=$O18,"M",IF(AND(AC$2&gt;=MIN($L18,$M18),AC$2&lt;MIN($N18,$O18,99999)),"R",IF(AND($K18&lt;&gt;"",AC$2&gt;=$K18),"G","")))))))</f>
        <v/>
      </c>
      <c r="AD18" s="415" t="str">
        <f aca="true">IF(OR(AD$2&gt;NOW(),$A18=""),"",IF(AD$2=$J18,"T",IF(AD$2=$M18,"P",IF(AD$2=$N18,"S",IF(AD$2=$O18,"M",IF(AND(AD$2&gt;=MIN($L18,$M18),AD$2&lt;MIN($N18,$O18,99999)),"R",IF(AND($K18&lt;&gt;"",AD$2&gt;=$K18),"G","")))))))</f>
        <v/>
      </c>
      <c r="AE18" s="415" t="str">
        <f aca="true">IF(OR(AE$2&gt;NOW(),$A18=""),"",IF(AE$2=$J18,"T",IF(AE$2=$M18,"P",IF(AE$2=$N18,"S",IF(AE$2=$O18,"M",IF(AND(AE$2&gt;=MIN($L18,$M18),AE$2&lt;MIN($N18,$O18,99999)),"R",IF(AND($K18&lt;&gt;"",AE$2&gt;=$K18),"G","")))))))</f>
        <v/>
      </c>
      <c r="AF18" s="415" t="str">
        <f aca="true">IF(OR(AF$2&gt;NOW(),$A18=""),"",IF(AF$2=$J18,"T",IF(AF$2=$M18,"P",IF(AF$2=$N18,"S",IF(AF$2=$O18,"M",IF(AND(AF$2&gt;=MIN($L18,$M18),AF$2&lt;MIN($N18,$O18,99999)),"R",IF(AND($K18&lt;&gt;"",AF$2&gt;=$K18),"G","")))))))</f>
        <v/>
      </c>
      <c r="AG18" s="415" t="str">
        <f aca="true">IF(OR(AG$2&gt;NOW(),$A18=""),"",IF(AG$2=$J18,"T",IF(AG$2=$M18,"P",IF(AG$2=$N18,"S",IF(AG$2=$O18,"M",IF(AND(AG$2&gt;=MIN($L18,$M18),AG$2&lt;MIN($N18,$O18,99999)),"R",IF(AND($K18&lt;&gt;"",AG$2&gt;=$K18),"G","")))))))</f>
        <v/>
      </c>
      <c r="AH18" s="415" t="str">
        <f aca="true">IF(OR(AH$2&gt;NOW(),$A18=""),"",IF(AH$2=$J18,"T",IF(AH$2=$M18,"P",IF(AH$2=$N18,"S",IF(AH$2=$O18,"M",IF(AND(AH$2&gt;=MIN($L18,$M18),AH$2&lt;MIN($N18,$O18,99999)),"R",IF(AND($K18&lt;&gt;"",AH$2&gt;=$K18),"G","")))))))</f>
        <v/>
      </c>
      <c r="AI18" s="415" t="str">
        <f aca="true">IF(OR(AI$2&gt;NOW(),$A18=""),"",IF(AI$2=$J18,"T",IF(AI$2=$M18,"P",IF(AI$2=$N18,"S",IF(AI$2=$O18,"M",IF(AND(AI$2&gt;=MIN($L18,$M18),AI$2&lt;MIN($N18,$O18,99999)),"R",IF(AND($K18&lt;&gt;"",AI$2&gt;=$K18),"G","")))))))</f>
        <v/>
      </c>
      <c r="AJ18" s="415" t="str">
        <f aca="true">IF(OR(AJ$2&gt;NOW(),$A18=""),"",IF(AJ$2=$J18,"T",IF(AJ$2=$M18,"P",IF(AJ$2=$N18,"S",IF(AJ$2=$O18,"M",IF(AND(AJ$2&gt;=MIN($L18,$M18),AJ$2&lt;MIN($N18,$O18,99999)),"R",IF(AND($K18&lt;&gt;"",AJ$2&gt;=$K18),"G","")))))))</f>
        <v/>
      </c>
      <c r="AK18" s="415" t="str">
        <f aca="true">IF(OR(AK$2&gt;NOW(),$A18=""),"",IF(AK$2=$J18,"T",IF(AK$2=$M18,"P",IF(AK$2=$N18,"S",IF(AK$2=$O18,"M",IF(AND(AK$2&gt;=MIN($L18,$M18),AK$2&lt;MIN($N18,$O18,99999)),"R",IF(AND($K18&lt;&gt;"",AK$2&gt;=$K18),"G","")))))))</f>
        <v/>
      </c>
      <c r="AL18" s="415" t="str">
        <f aca="true">IF(OR(AL$2&gt;NOW(),$A18=""),"",IF(AL$2=$J18,"T",IF(AL$2=$M18,"P",IF(AL$2=$N18,"S",IF(AL$2=$O18,"M",IF(AND(AL$2&gt;=MIN($L18,$M18),AL$2&lt;MIN($N18,$O18,99999)),"R",IF(AND($K18&lt;&gt;"",AL$2&gt;=$K18),"G","")))))))</f>
        <v/>
      </c>
      <c r="AM18" s="415" t="str">
        <f aca="true">IF(OR(AM$2&gt;NOW(),$A18=""),"",IF(AM$2=$J18,"T",IF(AM$2=$M18,"P",IF(AM$2=$N18,"S",IF(AM$2=$O18,"M",IF(AND(AM$2&gt;=MIN($L18,$M18),AM$2&lt;MIN($N18,$O18,99999)),"R",IF(AND($K18&lt;&gt;"",AM$2&gt;=$K18),"G","")))))))</f>
        <v/>
      </c>
      <c r="AN18" s="415" t="str">
        <f aca="true">IF(OR(AN$2&gt;NOW(),$A18=""),"",IF(AN$2=$J18,"T",IF(AN$2=$M18,"P",IF(AN$2=$N18,"S",IF(AN$2=$O18,"M",IF(AND(AN$2&gt;=MIN($L18,$M18),AN$2&lt;MIN($N18,$O18,99999)),"R",IF(AND($K18&lt;&gt;"",AN$2&gt;=$K18),"G","")))))))</f>
        <v/>
      </c>
      <c r="AO18" s="415" t="str">
        <f aca="true">IF(OR(AO$2&gt;NOW(),$A18=""),"",IF(AO$2=$J18,"T",IF(AO$2=$M18,"P",IF(AO$2=$N18,"S",IF(AO$2=$O18,"M",IF(AND(AO$2&gt;=MIN($L18,$M18),AO$2&lt;MIN($N18,$O18,99999)),"R",IF(AND($K18&lt;&gt;"",AO$2&gt;=$K18),"G","")))))))</f>
        <v/>
      </c>
      <c r="AP18" s="415" t="str">
        <f aca="true">IF(OR(AP$2&gt;NOW(),$A18=""),"",IF(AP$2=$J18,"T",IF(AP$2=$M18,"P",IF(AP$2=$N18,"S",IF(AP$2=$O18,"M",IF(AND(AP$2&gt;=MIN($L18,$M18),AP$2&lt;MIN($N18,$O18,99999)),"R",IF(AND($K18&lt;&gt;"",AP$2&gt;=$K18),"G","")))))))</f>
        <v/>
      </c>
      <c r="AQ18" s="415" t="str">
        <f aca="true">IF(OR(AQ$2&gt;NOW(),$A18=""),"",IF(AQ$2=$J18,"T",IF(AQ$2=$M18,"P",IF(AQ$2=$N18,"S",IF(AQ$2=$O18,"M",IF(AND(AQ$2&gt;=MIN($L18,$M18),AQ$2&lt;MIN($N18,$O18,99999)),"R",IF(AND($K18&lt;&gt;"",AQ$2&gt;=$K18),"G","")))))))</f>
        <v/>
      </c>
      <c r="AR18" s="415" t="str">
        <f aca="true">IF(OR(AR$2&gt;NOW(),$A18=""),"",IF(AR$2=$J18,"T",IF(AR$2=$M18,"P",IF(AR$2=$N18,"S",IF(AR$2=$O18,"M",IF(AND(AR$2&gt;=MIN($L18,$M18),AR$2&lt;MIN($N18,$O18,99999)),"R",IF(AND($K18&lt;&gt;"",AR$2&gt;=$K18),"G","")))))))</f>
        <v/>
      </c>
      <c r="AS18" s="415" t="str">
        <f aca="true">IF(OR(AS$2&gt;NOW(),$A18=""),"",IF(AS$2=$J18,"T",IF(AS$2=$M18,"P",IF(AS$2=$N18,"S",IF(AS$2=$O18,"M",IF(AND(AS$2&gt;=MIN($L18,$M18),AS$2&lt;MIN($N18,$O18,99999)),"R",IF(AND($K18&lt;&gt;"",AS$2&gt;=$K18),"G","")))))))</f>
        <v/>
      </c>
      <c r="AT18" s="415" t="str">
        <f aca="true">IF(OR(AT$2&gt;NOW(),$A18=""),"",IF(AT$2=$J18,"T",IF(AT$2=$M18,"P",IF(AT$2=$N18,"S",IF(AT$2=$O18,"M",IF(AND(AT$2&gt;=MIN($L18,$M18),AT$2&lt;MIN($N18,$O18,99999)),"R",IF(AND($K18&lt;&gt;"",AT$2&gt;=$K18),"G","")))))))</f>
        <v/>
      </c>
      <c r="AU18" s="415" t="str">
        <f aca="true">IF(OR(AU$2&gt;NOW(),$A18=""),"",IF(AU$2=$J18,"T",IF(AU$2=$M18,"P",IF(AU$2=$N18,"S",IF(AU$2=$O18,"M",IF(AND(AU$2&gt;=MIN($L18,$M18),AU$2&lt;MIN($N18,$O18,99999)),"R",IF(AND($K18&lt;&gt;"",AU$2&gt;=$K18),"G","")))))))</f>
        <v>P</v>
      </c>
      <c r="AV18" s="415" t="str">
        <f aca="true">IF(OR(AV$2&gt;NOW(),$A18=""),"",IF(AV$2=$J18,"T",IF(AV$2=$M18,"P",IF(AV$2=$N18,"S",IF(AV$2=$O18,"M",IF(AND(AV$2&gt;=MIN($L18,$M18),AV$2&lt;MIN($N18,$O18,99999)),"R",IF(AND($K18&lt;&gt;"",AV$2&gt;=$K18),"G","")))))))</f>
        <v>R</v>
      </c>
      <c r="AW18" s="415" t="str">
        <f aca="true">IF(OR(AW$2&gt;NOW(),$A18=""),"",IF(AW$2=$J18,"T",IF(AW$2=$M18,"P",IF(AW$2=$N18,"S",IF(AW$2=$O18,"M",IF(AND(AW$2&gt;=MIN($L18,$M18),AW$2&lt;MIN($N18,$O18,99999)),"R",IF(AND($K18&lt;&gt;"",AW$2&gt;=$K18),"G","")))))))</f>
        <v>R</v>
      </c>
      <c r="AX18" s="415" t="str">
        <f aca="true">IF(OR(AX$2&gt;NOW(),$A18=""),"",IF(AX$2=$J18,"T",IF(AX$2=$M18,"P",IF(AX$2=$N18,"S",IF(AX$2=$O18,"M",IF(AND(AX$2&gt;=MIN($L18,$M18),AX$2&lt;MIN($N18,$O18,99999)),"R",IF(AND($K18&lt;&gt;"",AX$2&gt;=$K18),"G","")))))))</f>
        <v>R</v>
      </c>
      <c r="AY18" s="415" t="str">
        <f aca="true">IF(OR(AY$2&gt;NOW(),$A18=""),"",IF(AY$2=$J18,"T",IF(AY$2=$M18,"P",IF(AY$2=$N18,"S",IF(AY$2=$O18,"M",IF(AND(AY$2&gt;=MIN($L18,$M18),AY$2&lt;MIN($N18,$O18,99999)),"R",IF(AND($K18&lt;&gt;"",AY$2&gt;=$K18),"G","")))))))</f>
        <v>R</v>
      </c>
      <c r="AZ18" s="415" t="str">
        <f aca="true">IF(OR(AZ$2&gt;NOW(),$A18=""),"",IF(AZ$2=$J18,"T",IF(AZ$2=$M18,"P",IF(AZ$2=$N18,"S",IF(AZ$2=$O18,"M",IF(AND(AZ$2&gt;=MIN($L18,$M18),AZ$2&lt;MIN($N18,$O18,99999)),"R",IF(AND($K18&lt;&gt;"",AZ$2&gt;=$K18),"G","")))))))</f>
        <v>R</v>
      </c>
      <c r="BA18" s="416"/>
      <c r="BB18" s="416"/>
      <c r="BC18" s="416"/>
      <c r="BD18" s="416"/>
      <c r="BE18" s="416"/>
      <c r="BF18" s="416"/>
      <c r="BG18" s="416"/>
      <c r="BH18" s="416"/>
      <c r="BI18" s="416"/>
      <c r="BJ18" s="416"/>
      <c r="BK18" s="416"/>
      <c r="BL18" s="416"/>
      <c r="BM18" s="416"/>
      <c r="BN18" s="416"/>
      <c r="BO18" s="416"/>
      <c r="BP18" s="416"/>
      <c r="BQ18" s="416"/>
    </row>
    <row r="19" customFormat="false" ht="15.75" hidden="false" customHeight="false" outlineLevel="0" collapsed="false">
      <c r="A19" s="390" t="n">
        <v>17</v>
      </c>
      <c r="B19" s="390" t="n">
        <v>56</v>
      </c>
      <c r="C19" s="390" t="s">
        <v>1225</v>
      </c>
      <c r="D19" s="390" t="s">
        <v>1218</v>
      </c>
      <c r="E19" s="390"/>
      <c r="F19" s="390"/>
      <c r="G19" s="377" t="s">
        <v>1228</v>
      </c>
      <c r="H19" s="377" t="s">
        <v>1232</v>
      </c>
      <c r="I19" s="377"/>
      <c r="J19" s="377"/>
      <c r="K19" s="377"/>
      <c r="L19" s="377"/>
      <c r="M19" s="410" t="n">
        <v>43899</v>
      </c>
      <c r="N19" s="377"/>
      <c r="O19" s="377"/>
      <c r="P19" s="411"/>
      <c r="Q19" s="412"/>
      <c r="R19" s="412"/>
      <c r="S19" s="413" t="str">
        <f aca="false">HYPERLINK("https://tirto.id/melonjak-drastis-pasien-positif-corona-di-indonesia-jadi-19-orang-eDSu","Sumber")</f>
        <v>Sumber</v>
      </c>
      <c r="T19" s="414" t="str">
        <f aca="false">IF(AND(ISNUMBER(J19),ISNUMBER(K19)),K19-J19,"")</f>
        <v/>
      </c>
      <c r="U19" s="414" t="str">
        <f aca="false">IF(A19="","",IF(O19&lt;&gt;"","Meninggal",IF(N19&lt;&gt;"","Sembuh","Aktif")))</f>
        <v>Aktif</v>
      </c>
      <c r="V19" s="417"/>
      <c r="W19" s="415" t="str">
        <f aca="true">IF(OR(W$2&gt;NOW(),$A19=""),"",IF(W$2=$J19,"T",IF(W$2=$M19,"P",IF(W$2=$N19,"S",IF(W$2=$O19,"M",IF(AND(W$2&gt;=MIN($L19,$M19),W$2&lt;MIN($N19,$O19,99999)),"R",IF(AND($K19&lt;&gt;"",W$2&gt;=$K19),"G","")))))))</f>
        <v/>
      </c>
      <c r="X19" s="415" t="str">
        <f aca="true">IF(OR(X$2&gt;NOW(),$A19=""),"",IF(X$2=$J19,"T",IF(X$2=$M19,"P",IF(X$2=$N19,"S",IF(X$2=$O19,"M",IF(AND(X$2&gt;=MIN($L19,$M19),X$2&lt;MIN($N19,$O19,99999)),"R",IF(AND($K19&lt;&gt;"",X$2&gt;=$K19),"G","")))))))</f>
        <v/>
      </c>
      <c r="Y19" s="415" t="str">
        <f aca="true">IF(OR(Y$2&gt;NOW(),$A19=""),"",IF(Y$2=$J19,"T",IF(Y$2=$M19,"P",IF(Y$2=$N19,"S",IF(Y$2=$O19,"M",IF(AND(Y$2&gt;=MIN($L19,$M19),Y$2&lt;MIN($N19,$O19,99999)),"R",IF(AND($K19&lt;&gt;"",Y$2&gt;=$K19),"G","")))))))</f>
        <v/>
      </c>
      <c r="Z19" s="415" t="str">
        <f aca="true">IF(OR(Z$2&gt;NOW(),$A19=""),"",IF(Z$2=$J19,"T",IF(Z$2=$M19,"P",IF(Z$2=$N19,"S",IF(Z$2=$O19,"M",IF(AND(Z$2&gt;=MIN($L19,$M19),Z$2&lt;MIN($N19,$O19,99999)),"R",IF(AND($K19&lt;&gt;"",Z$2&gt;=$K19),"G","")))))))</f>
        <v/>
      </c>
      <c r="AA19" s="415" t="str">
        <f aca="true">IF(OR(AA$2&gt;NOW(),$A19=""),"",IF(AA$2=$J19,"T",IF(AA$2=$M19,"P",IF(AA$2=$N19,"S",IF(AA$2=$O19,"M",IF(AND(AA$2&gt;=MIN($L19,$M19),AA$2&lt;MIN($N19,$O19,99999)),"R",IF(AND($K19&lt;&gt;"",AA$2&gt;=$K19),"G","")))))))</f>
        <v/>
      </c>
      <c r="AB19" s="415" t="str">
        <f aca="true">IF(OR(AB$2&gt;NOW(),$A19=""),"",IF(AB$2=$J19,"T",IF(AB$2=$M19,"P",IF(AB$2=$N19,"S",IF(AB$2=$O19,"M",IF(AND(AB$2&gt;=MIN($L19,$M19),AB$2&lt;MIN($N19,$O19,99999)),"R",IF(AND($K19&lt;&gt;"",AB$2&gt;=$K19),"G","")))))))</f>
        <v/>
      </c>
      <c r="AC19" s="415" t="str">
        <f aca="true">IF(OR(AC$2&gt;NOW(),$A19=""),"",IF(AC$2=$J19,"T",IF(AC$2=$M19,"P",IF(AC$2=$N19,"S",IF(AC$2=$O19,"M",IF(AND(AC$2&gt;=MIN($L19,$M19),AC$2&lt;MIN($N19,$O19,99999)),"R",IF(AND($K19&lt;&gt;"",AC$2&gt;=$K19),"G","")))))))</f>
        <v/>
      </c>
      <c r="AD19" s="415" t="str">
        <f aca="true">IF(OR(AD$2&gt;NOW(),$A19=""),"",IF(AD$2=$J19,"T",IF(AD$2=$M19,"P",IF(AD$2=$N19,"S",IF(AD$2=$O19,"M",IF(AND(AD$2&gt;=MIN($L19,$M19),AD$2&lt;MIN($N19,$O19,99999)),"R",IF(AND($K19&lt;&gt;"",AD$2&gt;=$K19),"G","")))))))</f>
        <v/>
      </c>
      <c r="AE19" s="415" t="str">
        <f aca="true">IF(OR(AE$2&gt;NOW(),$A19=""),"",IF(AE$2=$J19,"T",IF(AE$2=$M19,"P",IF(AE$2=$N19,"S",IF(AE$2=$O19,"M",IF(AND(AE$2&gt;=MIN($L19,$M19),AE$2&lt;MIN($N19,$O19,99999)),"R",IF(AND($K19&lt;&gt;"",AE$2&gt;=$K19),"G","")))))))</f>
        <v/>
      </c>
      <c r="AF19" s="415" t="str">
        <f aca="true">IF(OR(AF$2&gt;NOW(),$A19=""),"",IF(AF$2=$J19,"T",IF(AF$2=$M19,"P",IF(AF$2=$N19,"S",IF(AF$2=$O19,"M",IF(AND(AF$2&gt;=MIN($L19,$M19),AF$2&lt;MIN($N19,$O19,99999)),"R",IF(AND($K19&lt;&gt;"",AF$2&gt;=$K19),"G","")))))))</f>
        <v/>
      </c>
      <c r="AG19" s="415" t="str">
        <f aca="true">IF(OR(AG$2&gt;NOW(),$A19=""),"",IF(AG$2=$J19,"T",IF(AG$2=$M19,"P",IF(AG$2=$N19,"S",IF(AG$2=$O19,"M",IF(AND(AG$2&gt;=MIN($L19,$M19),AG$2&lt;MIN($N19,$O19,99999)),"R",IF(AND($K19&lt;&gt;"",AG$2&gt;=$K19),"G","")))))))</f>
        <v/>
      </c>
      <c r="AH19" s="415" t="str">
        <f aca="true">IF(OR(AH$2&gt;NOW(),$A19=""),"",IF(AH$2=$J19,"T",IF(AH$2=$M19,"P",IF(AH$2=$N19,"S",IF(AH$2=$O19,"M",IF(AND(AH$2&gt;=MIN($L19,$M19),AH$2&lt;MIN($N19,$O19,99999)),"R",IF(AND($K19&lt;&gt;"",AH$2&gt;=$K19),"G","")))))))</f>
        <v/>
      </c>
      <c r="AI19" s="415" t="str">
        <f aca="true">IF(OR(AI$2&gt;NOW(),$A19=""),"",IF(AI$2=$J19,"T",IF(AI$2=$M19,"P",IF(AI$2=$N19,"S",IF(AI$2=$O19,"M",IF(AND(AI$2&gt;=MIN($L19,$M19),AI$2&lt;MIN($N19,$O19,99999)),"R",IF(AND($K19&lt;&gt;"",AI$2&gt;=$K19),"G","")))))))</f>
        <v/>
      </c>
      <c r="AJ19" s="415" t="str">
        <f aca="true">IF(OR(AJ$2&gt;NOW(),$A19=""),"",IF(AJ$2=$J19,"T",IF(AJ$2=$M19,"P",IF(AJ$2=$N19,"S",IF(AJ$2=$O19,"M",IF(AND(AJ$2&gt;=MIN($L19,$M19),AJ$2&lt;MIN($N19,$O19,99999)),"R",IF(AND($K19&lt;&gt;"",AJ$2&gt;=$K19),"G","")))))))</f>
        <v/>
      </c>
      <c r="AK19" s="415" t="str">
        <f aca="true">IF(OR(AK$2&gt;NOW(),$A19=""),"",IF(AK$2=$J19,"T",IF(AK$2=$M19,"P",IF(AK$2=$N19,"S",IF(AK$2=$O19,"M",IF(AND(AK$2&gt;=MIN($L19,$M19),AK$2&lt;MIN($N19,$O19,99999)),"R",IF(AND($K19&lt;&gt;"",AK$2&gt;=$K19),"G","")))))))</f>
        <v/>
      </c>
      <c r="AL19" s="415" t="str">
        <f aca="true">IF(OR(AL$2&gt;NOW(),$A19=""),"",IF(AL$2=$J19,"T",IF(AL$2=$M19,"P",IF(AL$2=$N19,"S",IF(AL$2=$O19,"M",IF(AND(AL$2&gt;=MIN($L19,$M19),AL$2&lt;MIN($N19,$O19,99999)),"R",IF(AND($K19&lt;&gt;"",AL$2&gt;=$K19),"G","")))))))</f>
        <v/>
      </c>
      <c r="AM19" s="415" t="str">
        <f aca="true">IF(OR(AM$2&gt;NOW(),$A19=""),"",IF(AM$2=$J19,"T",IF(AM$2=$M19,"P",IF(AM$2=$N19,"S",IF(AM$2=$O19,"M",IF(AND(AM$2&gt;=MIN($L19,$M19),AM$2&lt;MIN($N19,$O19,99999)),"R",IF(AND($K19&lt;&gt;"",AM$2&gt;=$K19),"G","")))))))</f>
        <v/>
      </c>
      <c r="AN19" s="415" t="str">
        <f aca="true">IF(OR(AN$2&gt;NOW(),$A19=""),"",IF(AN$2=$J19,"T",IF(AN$2=$M19,"P",IF(AN$2=$N19,"S",IF(AN$2=$O19,"M",IF(AND(AN$2&gt;=MIN($L19,$M19),AN$2&lt;MIN($N19,$O19,99999)),"R",IF(AND($K19&lt;&gt;"",AN$2&gt;=$K19),"G","")))))))</f>
        <v/>
      </c>
      <c r="AO19" s="415" t="str">
        <f aca="true">IF(OR(AO$2&gt;NOW(),$A19=""),"",IF(AO$2=$J19,"T",IF(AO$2=$M19,"P",IF(AO$2=$N19,"S",IF(AO$2=$O19,"M",IF(AND(AO$2&gt;=MIN($L19,$M19),AO$2&lt;MIN($N19,$O19,99999)),"R",IF(AND($K19&lt;&gt;"",AO$2&gt;=$K19),"G","")))))))</f>
        <v/>
      </c>
      <c r="AP19" s="415" t="str">
        <f aca="true">IF(OR(AP$2&gt;NOW(),$A19=""),"",IF(AP$2=$J19,"T",IF(AP$2=$M19,"P",IF(AP$2=$N19,"S",IF(AP$2=$O19,"M",IF(AND(AP$2&gt;=MIN($L19,$M19),AP$2&lt;MIN($N19,$O19,99999)),"R",IF(AND($K19&lt;&gt;"",AP$2&gt;=$K19),"G","")))))))</f>
        <v/>
      </c>
      <c r="AQ19" s="415" t="str">
        <f aca="true">IF(OR(AQ$2&gt;NOW(),$A19=""),"",IF(AQ$2=$J19,"T",IF(AQ$2=$M19,"P",IF(AQ$2=$N19,"S",IF(AQ$2=$O19,"M",IF(AND(AQ$2&gt;=MIN($L19,$M19),AQ$2&lt;MIN($N19,$O19,99999)),"R",IF(AND($K19&lt;&gt;"",AQ$2&gt;=$K19),"G","")))))))</f>
        <v/>
      </c>
      <c r="AR19" s="415" t="str">
        <f aca="true">IF(OR(AR$2&gt;NOW(),$A19=""),"",IF(AR$2=$J19,"T",IF(AR$2=$M19,"P",IF(AR$2=$N19,"S",IF(AR$2=$O19,"M",IF(AND(AR$2&gt;=MIN($L19,$M19),AR$2&lt;MIN($N19,$O19,99999)),"R",IF(AND($K19&lt;&gt;"",AR$2&gt;=$K19),"G","")))))))</f>
        <v/>
      </c>
      <c r="AS19" s="415" t="str">
        <f aca="true">IF(OR(AS$2&gt;NOW(),$A19=""),"",IF(AS$2=$J19,"T",IF(AS$2=$M19,"P",IF(AS$2=$N19,"S",IF(AS$2=$O19,"M",IF(AND(AS$2&gt;=MIN($L19,$M19),AS$2&lt;MIN($N19,$O19,99999)),"R",IF(AND($K19&lt;&gt;"",AS$2&gt;=$K19),"G","")))))))</f>
        <v/>
      </c>
      <c r="AT19" s="415" t="str">
        <f aca="true">IF(OR(AT$2&gt;NOW(),$A19=""),"",IF(AT$2=$J19,"T",IF(AT$2=$M19,"P",IF(AT$2=$N19,"S",IF(AT$2=$O19,"M",IF(AND(AT$2&gt;=MIN($L19,$M19),AT$2&lt;MIN($N19,$O19,99999)),"R",IF(AND($K19&lt;&gt;"",AT$2&gt;=$K19),"G","")))))))</f>
        <v/>
      </c>
      <c r="AU19" s="415" t="str">
        <f aca="true">IF(OR(AU$2&gt;NOW(),$A19=""),"",IF(AU$2=$J19,"T",IF(AU$2=$M19,"P",IF(AU$2=$N19,"S",IF(AU$2=$O19,"M",IF(AND(AU$2&gt;=MIN($L19,$M19),AU$2&lt;MIN($N19,$O19,99999)),"R",IF(AND($K19&lt;&gt;"",AU$2&gt;=$K19),"G","")))))))</f>
        <v>P</v>
      </c>
      <c r="AV19" s="415" t="str">
        <f aca="true">IF(OR(AV$2&gt;NOW(),$A19=""),"",IF(AV$2=$J19,"T",IF(AV$2=$M19,"P",IF(AV$2=$N19,"S",IF(AV$2=$O19,"M",IF(AND(AV$2&gt;=MIN($L19,$M19),AV$2&lt;MIN($N19,$O19,99999)),"R",IF(AND($K19&lt;&gt;"",AV$2&gt;=$K19),"G","")))))))</f>
        <v>R</v>
      </c>
      <c r="AW19" s="415" t="str">
        <f aca="true">IF(OR(AW$2&gt;NOW(),$A19=""),"",IF(AW$2=$J19,"T",IF(AW$2=$M19,"P",IF(AW$2=$N19,"S",IF(AW$2=$O19,"M",IF(AND(AW$2&gt;=MIN($L19,$M19),AW$2&lt;MIN($N19,$O19,99999)),"R",IF(AND($K19&lt;&gt;"",AW$2&gt;=$K19),"G","")))))))</f>
        <v>R</v>
      </c>
      <c r="AX19" s="415" t="str">
        <f aca="true">IF(OR(AX$2&gt;NOW(),$A19=""),"",IF(AX$2=$J19,"T",IF(AX$2=$M19,"P",IF(AX$2=$N19,"S",IF(AX$2=$O19,"M",IF(AND(AX$2&gt;=MIN($L19,$M19),AX$2&lt;MIN($N19,$O19,99999)),"R",IF(AND($K19&lt;&gt;"",AX$2&gt;=$K19),"G","")))))))</f>
        <v>R</v>
      </c>
      <c r="AY19" s="415" t="str">
        <f aca="true">IF(OR(AY$2&gt;NOW(),$A19=""),"",IF(AY$2=$J19,"T",IF(AY$2=$M19,"P",IF(AY$2=$N19,"S",IF(AY$2=$O19,"M",IF(AND(AY$2&gt;=MIN($L19,$M19),AY$2&lt;MIN($N19,$O19,99999)),"R",IF(AND($K19&lt;&gt;"",AY$2&gt;=$K19),"G","")))))))</f>
        <v>R</v>
      </c>
      <c r="AZ19" s="415" t="str">
        <f aca="true">IF(OR(AZ$2&gt;NOW(),$A19=""),"",IF(AZ$2=$J19,"T",IF(AZ$2=$M19,"P",IF(AZ$2=$N19,"S",IF(AZ$2=$O19,"M",IF(AND(AZ$2&gt;=MIN($L19,$M19),AZ$2&lt;MIN($N19,$O19,99999)),"R",IF(AND($K19&lt;&gt;"",AZ$2&gt;=$K19),"G","")))))))</f>
        <v>R</v>
      </c>
      <c r="BA19" s="416"/>
      <c r="BB19" s="416"/>
      <c r="BC19" s="416"/>
      <c r="BD19" s="416"/>
      <c r="BE19" s="416"/>
      <c r="BF19" s="416"/>
      <c r="BG19" s="416"/>
      <c r="BH19" s="416"/>
      <c r="BI19" s="416"/>
      <c r="BJ19" s="416"/>
      <c r="BK19" s="416"/>
      <c r="BL19" s="416"/>
      <c r="BM19" s="416"/>
      <c r="BN19" s="416"/>
      <c r="BO19" s="416"/>
      <c r="BP19" s="416"/>
      <c r="BQ19" s="416"/>
    </row>
    <row r="20" customFormat="false" ht="15.75" hidden="false" customHeight="false" outlineLevel="0" collapsed="false">
      <c r="A20" s="390" t="n">
        <v>18</v>
      </c>
      <c r="B20" s="390" t="n">
        <v>55</v>
      </c>
      <c r="C20" s="390" t="s">
        <v>1225</v>
      </c>
      <c r="D20" s="390" t="s">
        <v>1218</v>
      </c>
      <c r="E20" s="390"/>
      <c r="F20" s="390"/>
      <c r="G20" s="377" t="s">
        <v>1228</v>
      </c>
      <c r="H20" s="377" t="s">
        <v>1232</v>
      </c>
      <c r="I20" s="377"/>
      <c r="J20" s="377"/>
      <c r="K20" s="377"/>
      <c r="L20" s="377"/>
      <c r="M20" s="410" t="n">
        <v>43899</v>
      </c>
      <c r="N20" s="377"/>
      <c r="O20" s="377"/>
      <c r="P20" s="411" t="s">
        <v>1226</v>
      </c>
      <c r="Q20" s="412"/>
      <c r="R20" s="412" t="s">
        <v>1238</v>
      </c>
      <c r="S20" s="413" t="str">
        <f aca="false">HYPERLINK("https://kumparan.com/kumparannews/rs-persahabatan-rawat-3-pasien-baru-positif-corona-punya-riwayat-ke-malaysia-1szuQQy94g8?","Sumber")</f>
        <v>Sumber</v>
      </c>
      <c r="T20" s="414" t="str">
        <f aca="false">IF(AND(ISNUMBER(J20),ISNUMBER(K20)),K20-J20,"")</f>
        <v/>
      </c>
      <c r="U20" s="414" t="str">
        <f aca="false">IF(A20="","",IF(O20&lt;&gt;"","Meninggal",IF(N20&lt;&gt;"","Sembuh","Aktif")))</f>
        <v>Aktif</v>
      </c>
      <c r="V20" s="417"/>
      <c r="W20" s="415" t="str">
        <f aca="true">IF(OR(W$2&gt;NOW(),$A20=""),"",IF(W$2=$J20,"T",IF(W$2=$M20,"P",IF(W$2=$N20,"S",IF(W$2=$O20,"M",IF(AND(W$2&gt;=MIN($L20,$M20),W$2&lt;MIN($N20,$O20,99999)),"R",IF(AND($K20&lt;&gt;"",W$2&gt;=$K20),"G","")))))))</f>
        <v/>
      </c>
      <c r="X20" s="415" t="str">
        <f aca="true">IF(OR(X$2&gt;NOW(),$A20=""),"",IF(X$2=$J20,"T",IF(X$2=$M20,"P",IF(X$2=$N20,"S",IF(X$2=$O20,"M",IF(AND(X$2&gt;=MIN($L20,$M20),X$2&lt;MIN($N20,$O20,99999)),"R",IF(AND($K20&lt;&gt;"",X$2&gt;=$K20),"G","")))))))</f>
        <v/>
      </c>
      <c r="Y20" s="415" t="str">
        <f aca="true">IF(OR(Y$2&gt;NOW(),$A20=""),"",IF(Y$2=$J20,"T",IF(Y$2=$M20,"P",IF(Y$2=$N20,"S",IF(Y$2=$O20,"M",IF(AND(Y$2&gt;=MIN($L20,$M20),Y$2&lt;MIN($N20,$O20,99999)),"R",IF(AND($K20&lt;&gt;"",Y$2&gt;=$K20),"G","")))))))</f>
        <v/>
      </c>
      <c r="Z20" s="415" t="str">
        <f aca="true">IF(OR(Z$2&gt;NOW(),$A20=""),"",IF(Z$2=$J20,"T",IF(Z$2=$M20,"P",IF(Z$2=$N20,"S",IF(Z$2=$O20,"M",IF(AND(Z$2&gt;=MIN($L20,$M20),Z$2&lt;MIN($N20,$O20,99999)),"R",IF(AND($K20&lt;&gt;"",Z$2&gt;=$K20),"G","")))))))</f>
        <v/>
      </c>
      <c r="AA20" s="415" t="str">
        <f aca="true">IF(OR(AA$2&gt;NOW(),$A20=""),"",IF(AA$2=$J20,"T",IF(AA$2=$M20,"P",IF(AA$2=$N20,"S",IF(AA$2=$O20,"M",IF(AND(AA$2&gt;=MIN($L20,$M20),AA$2&lt;MIN($N20,$O20,99999)),"R",IF(AND($K20&lt;&gt;"",AA$2&gt;=$K20),"G","")))))))</f>
        <v/>
      </c>
      <c r="AB20" s="415" t="str">
        <f aca="true">IF(OR(AB$2&gt;NOW(),$A20=""),"",IF(AB$2=$J20,"T",IF(AB$2=$M20,"P",IF(AB$2=$N20,"S",IF(AB$2=$O20,"M",IF(AND(AB$2&gt;=MIN($L20,$M20),AB$2&lt;MIN($N20,$O20,99999)),"R",IF(AND($K20&lt;&gt;"",AB$2&gt;=$K20),"G","")))))))</f>
        <v/>
      </c>
      <c r="AC20" s="415" t="str">
        <f aca="true">IF(OR(AC$2&gt;NOW(),$A20=""),"",IF(AC$2=$J20,"T",IF(AC$2=$M20,"P",IF(AC$2=$N20,"S",IF(AC$2=$O20,"M",IF(AND(AC$2&gt;=MIN($L20,$M20),AC$2&lt;MIN($N20,$O20,99999)),"R",IF(AND($K20&lt;&gt;"",AC$2&gt;=$K20),"G","")))))))</f>
        <v/>
      </c>
      <c r="AD20" s="415" t="str">
        <f aca="true">IF(OR(AD$2&gt;NOW(),$A20=""),"",IF(AD$2=$J20,"T",IF(AD$2=$M20,"P",IF(AD$2=$N20,"S",IF(AD$2=$O20,"M",IF(AND(AD$2&gt;=MIN($L20,$M20),AD$2&lt;MIN($N20,$O20,99999)),"R",IF(AND($K20&lt;&gt;"",AD$2&gt;=$K20),"G","")))))))</f>
        <v/>
      </c>
      <c r="AE20" s="415" t="str">
        <f aca="true">IF(OR(AE$2&gt;NOW(),$A20=""),"",IF(AE$2=$J20,"T",IF(AE$2=$M20,"P",IF(AE$2=$N20,"S",IF(AE$2=$O20,"M",IF(AND(AE$2&gt;=MIN($L20,$M20),AE$2&lt;MIN($N20,$O20,99999)),"R",IF(AND($K20&lt;&gt;"",AE$2&gt;=$K20),"G","")))))))</f>
        <v/>
      </c>
      <c r="AF20" s="415" t="str">
        <f aca="true">IF(OR(AF$2&gt;NOW(),$A20=""),"",IF(AF$2=$J20,"T",IF(AF$2=$M20,"P",IF(AF$2=$N20,"S",IF(AF$2=$O20,"M",IF(AND(AF$2&gt;=MIN($L20,$M20),AF$2&lt;MIN($N20,$O20,99999)),"R",IF(AND($K20&lt;&gt;"",AF$2&gt;=$K20),"G","")))))))</f>
        <v/>
      </c>
      <c r="AG20" s="415" t="str">
        <f aca="true">IF(OR(AG$2&gt;NOW(),$A20=""),"",IF(AG$2=$J20,"T",IF(AG$2=$M20,"P",IF(AG$2=$N20,"S",IF(AG$2=$O20,"M",IF(AND(AG$2&gt;=MIN($L20,$M20),AG$2&lt;MIN($N20,$O20,99999)),"R",IF(AND($K20&lt;&gt;"",AG$2&gt;=$K20),"G","")))))))</f>
        <v/>
      </c>
      <c r="AH20" s="415" t="str">
        <f aca="true">IF(OR(AH$2&gt;NOW(),$A20=""),"",IF(AH$2=$J20,"T",IF(AH$2=$M20,"P",IF(AH$2=$N20,"S",IF(AH$2=$O20,"M",IF(AND(AH$2&gt;=MIN($L20,$M20),AH$2&lt;MIN($N20,$O20,99999)),"R",IF(AND($K20&lt;&gt;"",AH$2&gt;=$K20),"G","")))))))</f>
        <v/>
      </c>
      <c r="AI20" s="415" t="str">
        <f aca="true">IF(OR(AI$2&gt;NOW(),$A20=""),"",IF(AI$2=$J20,"T",IF(AI$2=$M20,"P",IF(AI$2=$N20,"S",IF(AI$2=$O20,"M",IF(AND(AI$2&gt;=MIN($L20,$M20),AI$2&lt;MIN($N20,$O20,99999)),"R",IF(AND($K20&lt;&gt;"",AI$2&gt;=$K20),"G","")))))))</f>
        <v/>
      </c>
      <c r="AJ20" s="415" t="str">
        <f aca="true">IF(OR(AJ$2&gt;NOW(),$A20=""),"",IF(AJ$2=$J20,"T",IF(AJ$2=$M20,"P",IF(AJ$2=$N20,"S",IF(AJ$2=$O20,"M",IF(AND(AJ$2&gt;=MIN($L20,$M20),AJ$2&lt;MIN($N20,$O20,99999)),"R",IF(AND($K20&lt;&gt;"",AJ$2&gt;=$K20),"G","")))))))</f>
        <v/>
      </c>
      <c r="AK20" s="415" t="str">
        <f aca="true">IF(OR(AK$2&gt;NOW(),$A20=""),"",IF(AK$2=$J20,"T",IF(AK$2=$M20,"P",IF(AK$2=$N20,"S",IF(AK$2=$O20,"M",IF(AND(AK$2&gt;=MIN($L20,$M20),AK$2&lt;MIN($N20,$O20,99999)),"R",IF(AND($K20&lt;&gt;"",AK$2&gt;=$K20),"G","")))))))</f>
        <v/>
      </c>
      <c r="AL20" s="415" t="str">
        <f aca="true">IF(OR(AL$2&gt;NOW(),$A20=""),"",IF(AL$2=$J20,"T",IF(AL$2=$M20,"P",IF(AL$2=$N20,"S",IF(AL$2=$O20,"M",IF(AND(AL$2&gt;=MIN($L20,$M20),AL$2&lt;MIN($N20,$O20,99999)),"R",IF(AND($K20&lt;&gt;"",AL$2&gt;=$K20),"G","")))))))</f>
        <v/>
      </c>
      <c r="AM20" s="415" t="str">
        <f aca="true">IF(OR(AM$2&gt;NOW(),$A20=""),"",IF(AM$2=$J20,"T",IF(AM$2=$M20,"P",IF(AM$2=$N20,"S",IF(AM$2=$O20,"M",IF(AND(AM$2&gt;=MIN($L20,$M20),AM$2&lt;MIN($N20,$O20,99999)),"R",IF(AND($K20&lt;&gt;"",AM$2&gt;=$K20),"G","")))))))</f>
        <v/>
      </c>
      <c r="AN20" s="415" t="str">
        <f aca="true">IF(OR(AN$2&gt;NOW(),$A20=""),"",IF(AN$2=$J20,"T",IF(AN$2=$M20,"P",IF(AN$2=$N20,"S",IF(AN$2=$O20,"M",IF(AND(AN$2&gt;=MIN($L20,$M20),AN$2&lt;MIN($N20,$O20,99999)),"R",IF(AND($K20&lt;&gt;"",AN$2&gt;=$K20),"G","")))))))</f>
        <v/>
      </c>
      <c r="AO20" s="415" t="str">
        <f aca="true">IF(OR(AO$2&gt;NOW(),$A20=""),"",IF(AO$2=$J20,"T",IF(AO$2=$M20,"P",IF(AO$2=$N20,"S",IF(AO$2=$O20,"M",IF(AND(AO$2&gt;=MIN($L20,$M20),AO$2&lt;MIN($N20,$O20,99999)),"R",IF(AND($K20&lt;&gt;"",AO$2&gt;=$K20),"G","")))))))</f>
        <v/>
      </c>
      <c r="AP20" s="415" t="str">
        <f aca="true">IF(OR(AP$2&gt;NOW(),$A20=""),"",IF(AP$2=$J20,"T",IF(AP$2=$M20,"P",IF(AP$2=$N20,"S",IF(AP$2=$O20,"M",IF(AND(AP$2&gt;=MIN($L20,$M20),AP$2&lt;MIN($N20,$O20,99999)),"R",IF(AND($K20&lt;&gt;"",AP$2&gt;=$K20),"G","")))))))</f>
        <v/>
      </c>
      <c r="AQ20" s="415" t="str">
        <f aca="true">IF(OR(AQ$2&gt;NOW(),$A20=""),"",IF(AQ$2=$J20,"T",IF(AQ$2=$M20,"P",IF(AQ$2=$N20,"S",IF(AQ$2=$O20,"M",IF(AND(AQ$2&gt;=MIN($L20,$M20),AQ$2&lt;MIN($N20,$O20,99999)),"R",IF(AND($K20&lt;&gt;"",AQ$2&gt;=$K20),"G","")))))))</f>
        <v/>
      </c>
      <c r="AR20" s="415" t="str">
        <f aca="true">IF(OR(AR$2&gt;NOW(),$A20=""),"",IF(AR$2=$J20,"T",IF(AR$2=$M20,"P",IF(AR$2=$N20,"S",IF(AR$2=$O20,"M",IF(AND(AR$2&gt;=MIN($L20,$M20),AR$2&lt;MIN($N20,$O20,99999)),"R",IF(AND($K20&lt;&gt;"",AR$2&gt;=$K20),"G","")))))))</f>
        <v/>
      </c>
      <c r="AS20" s="415" t="str">
        <f aca="true">IF(OR(AS$2&gt;NOW(),$A20=""),"",IF(AS$2=$J20,"T",IF(AS$2=$M20,"P",IF(AS$2=$N20,"S",IF(AS$2=$O20,"M",IF(AND(AS$2&gt;=MIN($L20,$M20),AS$2&lt;MIN($N20,$O20,99999)),"R",IF(AND($K20&lt;&gt;"",AS$2&gt;=$K20),"G","")))))))</f>
        <v/>
      </c>
      <c r="AT20" s="415" t="str">
        <f aca="true">IF(OR(AT$2&gt;NOW(),$A20=""),"",IF(AT$2=$J20,"T",IF(AT$2=$M20,"P",IF(AT$2=$N20,"S",IF(AT$2=$O20,"M",IF(AND(AT$2&gt;=MIN($L20,$M20),AT$2&lt;MIN($N20,$O20,99999)),"R",IF(AND($K20&lt;&gt;"",AT$2&gt;=$K20),"G","")))))))</f>
        <v/>
      </c>
      <c r="AU20" s="415" t="str">
        <f aca="true">IF(OR(AU$2&gt;NOW(),$A20=""),"",IF(AU$2=$J20,"T",IF(AU$2=$M20,"P",IF(AU$2=$N20,"S",IF(AU$2=$O20,"M",IF(AND(AU$2&gt;=MIN($L20,$M20),AU$2&lt;MIN($N20,$O20,99999)),"R",IF(AND($K20&lt;&gt;"",AU$2&gt;=$K20),"G","")))))))</f>
        <v>P</v>
      </c>
      <c r="AV20" s="415" t="str">
        <f aca="true">IF(OR(AV$2&gt;NOW(),$A20=""),"",IF(AV$2=$J20,"T",IF(AV$2=$M20,"P",IF(AV$2=$N20,"S",IF(AV$2=$O20,"M",IF(AND(AV$2&gt;=MIN($L20,$M20),AV$2&lt;MIN($N20,$O20,99999)),"R",IF(AND($K20&lt;&gt;"",AV$2&gt;=$K20),"G","")))))))</f>
        <v>R</v>
      </c>
      <c r="AW20" s="415" t="str">
        <f aca="true">IF(OR(AW$2&gt;NOW(),$A20=""),"",IF(AW$2=$J20,"T",IF(AW$2=$M20,"P",IF(AW$2=$N20,"S",IF(AW$2=$O20,"M",IF(AND(AW$2&gt;=MIN($L20,$M20),AW$2&lt;MIN($N20,$O20,99999)),"R",IF(AND($K20&lt;&gt;"",AW$2&gt;=$K20),"G","")))))))</f>
        <v>R</v>
      </c>
      <c r="AX20" s="415" t="str">
        <f aca="true">IF(OR(AX$2&gt;NOW(),$A20=""),"",IF(AX$2=$J20,"T",IF(AX$2=$M20,"P",IF(AX$2=$N20,"S",IF(AX$2=$O20,"M",IF(AND(AX$2&gt;=MIN($L20,$M20),AX$2&lt;MIN($N20,$O20,99999)),"R",IF(AND($K20&lt;&gt;"",AX$2&gt;=$K20),"G","")))))))</f>
        <v>R</v>
      </c>
      <c r="AY20" s="415" t="str">
        <f aca="true">IF(OR(AY$2&gt;NOW(),$A20=""),"",IF(AY$2=$J20,"T",IF(AY$2=$M20,"P",IF(AY$2=$N20,"S",IF(AY$2=$O20,"M",IF(AND(AY$2&gt;=MIN($L20,$M20),AY$2&lt;MIN($N20,$O20,99999)),"R",IF(AND($K20&lt;&gt;"",AY$2&gt;=$K20),"G","")))))))</f>
        <v>R</v>
      </c>
      <c r="AZ20" s="415" t="str">
        <f aca="true">IF(OR(AZ$2&gt;NOW(),$A20=""),"",IF(AZ$2=$J20,"T",IF(AZ$2=$M20,"P",IF(AZ$2=$N20,"S",IF(AZ$2=$O20,"M",IF(AND(AZ$2&gt;=MIN($L20,$M20),AZ$2&lt;MIN($N20,$O20,99999)),"R",IF(AND($K20&lt;&gt;"",AZ$2&gt;=$K20),"G","")))))))</f>
        <v>R</v>
      </c>
      <c r="BA20" s="416"/>
      <c r="BB20" s="416"/>
      <c r="BC20" s="416"/>
      <c r="BD20" s="416"/>
      <c r="BE20" s="416"/>
      <c r="BF20" s="416"/>
      <c r="BG20" s="416"/>
      <c r="BH20" s="416"/>
      <c r="BI20" s="416"/>
      <c r="BJ20" s="416"/>
      <c r="BK20" s="416"/>
      <c r="BL20" s="416"/>
      <c r="BM20" s="416"/>
      <c r="BN20" s="416"/>
      <c r="BO20" s="416"/>
      <c r="BP20" s="416"/>
      <c r="BQ20" s="416"/>
    </row>
    <row r="21" customFormat="false" ht="15.75" hidden="false" customHeight="false" outlineLevel="0" collapsed="false">
      <c r="A21" s="390" t="n">
        <v>19</v>
      </c>
      <c r="B21" s="390" t="n">
        <v>40</v>
      </c>
      <c r="C21" s="390" t="s">
        <v>1225</v>
      </c>
      <c r="D21" s="390" t="s">
        <v>1218</v>
      </c>
      <c r="E21" s="390"/>
      <c r="F21" s="390"/>
      <c r="G21" s="377" t="s">
        <v>1228</v>
      </c>
      <c r="H21" s="377" t="s">
        <v>1232</v>
      </c>
      <c r="I21" s="377"/>
      <c r="J21" s="377"/>
      <c r="K21" s="377"/>
      <c r="L21" s="377"/>
      <c r="M21" s="410" t="n">
        <v>43899</v>
      </c>
      <c r="N21" s="410" t="n">
        <v>43902</v>
      </c>
      <c r="O21" s="377"/>
      <c r="P21" s="411" t="s">
        <v>1226</v>
      </c>
      <c r="Q21" s="418" t="str">
        <f aca="false">HYPERLINK("https://www.liputan6.com/news/read/4200255/3-pasien-covid-19-sembuh-2-kasus-di-rspi-sulianti-saroso-menunggu-hasil-lab","2x test negatif per tgl 12 Mar")</f>
        <v>2x test negatif per tgl 12 Mar</v>
      </c>
      <c r="R21" s="412" t="s">
        <v>1238</v>
      </c>
      <c r="S21" s="413" t="str">
        <f aca="false">HYPERLINK("https://kumparan.com/kumparannews/rs-persahabatan-rawat-3-pasien-baru-positif-corona-punya-riwayat-ke-malaysia-1szuQQy94g8?","Sumber")</f>
        <v>Sumber</v>
      </c>
      <c r="T21" s="414" t="str">
        <f aca="false">IF(AND(ISNUMBER(J21),ISNUMBER(K21)),K21-J21,"")</f>
        <v/>
      </c>
      <c r="U21" s="414" t="str">
        <f aca="false">IF(A21="","",IF(O21&lt;&gt;"","Meninggal",IF(N21&lt;&gt;"","Sembuh","Aktif")))</f>
        <v>Sembuh</v>
      </c>
      <c r="V21" s="417"/>
      <c r="W21" s="415" t="str">
        <f aca="true">IF(OR(W$2&gt;NOW(),$A21=""),"",IF(W$2=$J21,"T",IF(W$2=$M21,"P",IF(W$2=$N21,"S",IF(W$2=$O21,"M",IF(AND(W$2&gt;=MIN($L21,$M21),W$2&lt;MIN($N21,$O21,99999)),"R",IF(AND($K21&lt;&gt;"",W$2&gt;=$K21),"G","")))))))</f>
        <v/>
      </c>
      <c r="X21" s="415" t="str">
        <f aca="true">IF(OR(X$2&gt;NOW(),$A21=""),"",IF(X$2=$J21,"T",IF(X$2=$M21,"P",IF(X$2=$N21,"S",IF(X$2=$O21,"M",IF(AND(X$2&gt;=MIN($L21,$M21),X$2&lt;MIN($N21,$O21,99999)),"R",IF(AND($K21&lt;&gt;"",X$2&gt;=$K21),"G","")))))))</f>
        <v/>
      </c>
      <c r="Y21" s="415" t="str">
        <f aca="true">IF(OR(Y$2&gt;NOW(),$A21=""),"",IF(Y$2=$J21,"T",IF(Y$2=$M21,"P",IF(Y$2=$N21,"S",IF(Y$2=$O21,"M",IF(AND(Y$2&gt;=MIN($L21,$M21),Y$2&lt;MIN($N21,$O21,99999)),"R",IF(AND($K21&lt;&gt;"",Y$2&gt;=$K21),"G","")))))))</f>
        <v/>
      </c>
      <c r="Z21" s="415" t="str">
        <f aca="true">IF(OR(Z$2&gt;NOW(),$A21=""),"",IF(Z$2=$J21,"T",IF(Z$2=$M21,"P",IF(Z$2=$N21,"S",IF(Z$2=$O21,"M",IF(AND(Z$2&gt;=MIN($L21,$M21),Z$2&lt;MIN($N21,$O21,99999)),"R",IF(AND($K21&lt;&gt;"",Z$2&gt;=$K21),"G","")))))))</f>
        <v/>
      </c>
      <c r="AA21" s="415" t="str">
        <f aca="true">IF(OR(AA$2&gt;NOW(),$A21=""),"",IF(AA$2=$J21,"T",IF(AA$2=$M21,"P",IF(AA$2=$N21,"S",IF(AA$2=$O21,"M",IF(AND(AA$2&gt;=MIN($L21,$M21),AA$2&lt;MIN($N21,$O21,99999)),"R",IF(AND($K21&lt;&gt;"",AA$2&gt;=$K21),"G","")))))))</f>
        <v/>
      </c>
      <c r="AB21" s="415" t="str">
        <f aca="true">IF(OR(AB$2&gt;NOW(),$A21=""),"",IF(AB$2=$J21,"T",IF(AB$2=$M21,"P",IF(AB$2=$N21,"S",IF(AB$2=$O21,"M",IF(AND(AB$2&gt;=MIN($L21,$M21),AB$2&lt;MIN($N21,$O21,99999)),"R",IF(AND($K21&lt;&gt;"",AB$2&gt;=$K21),"G","")))))))</f>
        <v/>
      </c>
      <c r="AC21" s="415" t="str">
        <f aca="true">IF(OR(AC$2&gt;NOW(),$A21=""),"",IF(AC$2=$J21,"T",IF(AC$2=$M21,"P",IF(AC$2=$N21,"S",IF(AC$2=$O21,"M",IF(AND(AC$2&gt;=MIN($L21,$M21),AC$2&lt;MIN($N21,$O21,99999)),"R",IF(AND($K21&lt;&gt;"",AC$2&gt;=$K21),"G","")))))))</f>
        <v/>
      </c>
      <c r="AD21" s="415" t="str">
        <f aca="true">IF(OR(AD$2&gt;NOW(),$A21=""),"",IF(AD$2=$J21,"T",IF(AD$2=$M21,"P",IF(AD$2=$N21,"S",IF(AD$2=$O21,"M",IF(AND(AD$2&gt;=MIN($L21,$M21),AD$2&lt;MIN($N21,$O21,99999)),"R",IF(AND($K21&lt;&gt;"",AD$2&gt;=$K21),"G","")))))))</f>
        <v/>
      </c>
      <c r="AE21" s="415" t="str">
        <f aca="true">IF(OR(AE$2&gt;NOW(),$A21=""),"",IF(AE$2=$J21,"T",IF(AE$2=$M21,"P",IF(AE$2=$N21,"S",IF(AE$2=$O21,"M",IF(AND(AE$2&gt;=MIN($L21,$M21),AE$2&lt;MIN($N21,$O21,99999)),"R",IF(AND($K21&lt;&gt;"",AE$2&gt;=$K21),"G","")))))))</f>
        <v/>
      </c>
      <c r="AF21" s="415" t="str">
        <f aca="true">IF(OR(AF$2&gt;NOW(),$A21=""),"",IF(AF$2=$J21,"T",IF(AF$2=$M21,"P",IF(AF$2=$N21,"S",IF(AF$2=$O21,"M",IF(AND(AF$2&gt;=MIN($L21,$M21),AF$2&lt;MIN($N21,$O21,99999)),"R",IF(AND($K21&lt;&gt;"",AF$2&gt;=$K21),"G","")))))))</f>
        <v/>
      </c>
      <c r="AG21" s="415" t="str">
        <f aca="true">IF(OR(AG$2&gt;NOW(),$A21=""),"",IF(AG$2=$J21,"T",IF(AG$2=$M21,"P",IF(AG$2=$N21,"S",IF(AG$2=$O21,"M",IF(AND(AG$2&gt;=MIN($L21,$M21),AG$2&lt;MIN($N21,$O21,99999)),"R",IF(AND($K21&lt;&gt;"",AG$2&gt;=$K21),"G","")))))))</f>
        <v/>
      </c>
      <c r="AH21" s="415" t="str">
        <f aca="true">IF(OR(AH$2&gt;NOW(),$A21=""),"",IF(AH$2=$J21,"T",IF(AH$2=$M21,"P",IF(AH$2=$N21,"S",IF(AH$2=$O21,"M",IF(AND(AH$2&gt;=MIN($L21,$M21),AH$2&lt;MIN($N21,$O21,99999)),"R",IF(AND($K21&lt;&gt;"",AH$2&gt;=$K21),"G","")))))))</f>
        <v/>
      </c>
      <c r="AI21" s="415" t="str">
        <f aca="true">IF(OR(AI$2&gt;NOW(),$A21=""),"",IF(AI$2=$J21,"T",IF(AI$2=$M21,"P",IF(AI$2=$N21,"S",IF(AI$2=$O21,"M",IF(AND(AI$2&gt;=MIN($L21,$M21),AI$2&lt;MIN($N21,$O21,99999)),"R",IF(AND($K21&lt;&gt;"",AI$2&gt;=$K21),"G","")))))))</f>
        <v/>
      </c>
      <c r="AJ21" s="415" t="str">
        <f aca="true">IF(OR(AJ$2&gt;NOW(),$A21=""),"",IF(AJ$2=$J21,"T",IF(AJ$2=$M21,"P",IF(AJ$2=$N21,"S",IF(AJ$2=$O21,"M",IF(AND(AJ$2&gt;=MIN($L21,$M21),AJ$2&lt;MIN($N21,$O21,99999)),"R",IF(AND($K21&lt;&gt;"",AJ$2&gt;=$K21),"G","")))))))</f>
        <v/>
      </c>
      <c r="AK21" s="415" t="str">
        <f aca="true">IF(OR(AK$2&gt;NOW(),$A21=""),"",IF(AK$2=$J21,"T",IF(AK$2=$M21,"P",IF(AK$2=$N21,"S",IF(AK$2=$O21,"M",IF(AND(AK$2&gt;=MIN($L21,$M21),AK$2&lt;MIN($N21,$O21,99999)),"R",IF(AND($K21&lt;&gt;"",AK$2&gt;=$K21),"G","")))))))</f>
        <v/>
      </c>
      <c r="AL21" s="415" t="str">
        <f aca="true">IF(OR(AL$2&gt;NOW(),$A21=""),"",IF(AL$2=$J21,"T",IF(AL$2=$M21,"P",IF(AL$2=$N21,"S",IF(AL$2=$O21,"M",IF(AND(AL$2&gt;=MIN($L21,$M21),AL$2&lt;MIN($N21,$O21,99999)),"R",IF(AND($K21&lt;&gt;"",AL$2&gt;=$K21),"G","")))))))</f>
        <v/>
      </c>
      <c r="AM21" s="415" t="str">
        <f aca="true">IF(OR(AM$2&gt;NOW(),$A21=""),"",IF(AM$2=$J21,"T",IF(AM$2=$M21,"P",IF(AM$2=$N21,"S",IF(AM$2=$O21,"M",IF(AND(AM$2&gt;=MIN($L21,$M21),AM$2&lt;MIN($N21,$O21,99999)),"R",IF(AND($K21&lt;&gt;"",AM$2&gt;=$K21),"G","")))))))</f>
        <v/>
      </c>
      <c r="AN21" s="415" t="str">
        <f aca="true">IF(OR(AN$2&gt;NOW(),$A21=""),"",IF(AN$2=$J21,"T",IF(AN$2=$M21,"P",IF(AN$2=$N21,"S",IF(AN$2=$O21,"M",IF(AND(AN$2&gt;=MIN($L21,$M21),AN$2&lt;MIN($N21,$O21,99999)),"R",IF(AND($K21&lt;&gt;"",AN$2&gt;=$K21),"G","")))))))</f>
        <v/>
      </c>
      <c r="AO21" s="415" t="str">
        <f aca="true">IF(OR(AO$2&gt;NOW(),$A21=""),"",IF(AO$2=$J21,"T",IF(AO$2=$M21,"P",IF(AO$2=$N21,"S",IF(AO$2=$O21,"M",IF(AND(AO$2&gt;=MIN($L21,$M21),AO$2&lt;MIN($N21,$O21,99999)),"R",IF(AND($K21&lt;&gt;"",AO$2&gt;=$K21),"G","")))))))</f>
        <v/>
      </c>
      <c r="AP21" s="415" t="str">
        <f aca="true">IF(OR(AP$2&gt;NOW(),$A21=""),"",IF(AP$2=$J21,"T",IF(AP$2=$M21,"P",IF(AP$2=$N21,"S",IF(AP$2=$O21,"M",IF(AND(AP$2&gt;=MIN($L21,$M21),AP$2&lt;MIN($N21,$O21,99999)),"R",IF(AND($K21&lt;&gt;"",AP$2&gt;=$K21),"G","")))))))</f>
        <v/>
      </c>
      <c r="AQ21" s="415" t="str">
        <f aca="true">IF(OR(AQ$2&gt;NOW(),$A21=""),"",IF(AQ$2=$J21,"T",IF(AQ$2=$M21,"P",IF(AQ$2=$N21,"S",IF(AQ$2=$O21,"M",IF(AND(AQ$2&gt;=MIN($L21,$M21),AQ$2&lt;MIN($N21,$O21,99999)),"R",IF(AND($K21&lt;&gt;"",AQ$2&gt;=$K21),"G","")))))))</f>
        <v/>
      </c>
      <c r="AR21" s="415" t="str">
        <f aca="true">IF(OR(AR$2&gt;NOW(),$A21=""),"",IF(AR$2=$J21,"T",IF(AR$2=$M21,"P",IF(AR$2=$N21,"S",IF(AR$2=$O21,"M",IF(AND(AR$2&gt;=MIN($L21,$M21),AR$2&lt;MIN($N21,$O21,99999)),"R",IF(AND($K21&lt;&gt;"",AR$2&gt;=$K21),"G","")))))))</f>
        <v/>
      </c>
      <c r="AS21" s="415" t="str">
        <f aca="true">IF(OR(AS$2&gt;NOW(),$A21=""),"",IF(AS$2=$J21,"T",IF(AS$2=$M21,"P",IF(AS$2=$N21,"S",IF(AS$2=$O21,"M",IF(AND(AS$2&gt;=MIN($L21,$M21),AS$2&lt;MIN($N21,$O21,99999)),"R",IF(AND($K21&lt;&gt;"",AS$2&gt;=$K21),"G","")))))))</f>
        <v/>
      </c>
      <c r="AT21" s="415" t="str">
        <f aca="true">IF(OR(AT$2&gt;NOW(),$A21=""),"",IF(AT$2=$J21,"T",IF(AT$2=$M21,"P",IF(AT$2=$N21,"S",IF(AT$2=$O21,"M",IF(AND(AT$2&gt;=MIN($L21,$M21),AT$2&lt;MIN($N21,$O21,99999)),"R",IF(AND($K21&lt;&gt;"",AT$2&gt;=$K21),"G","")))))))</f>
        <v/>
      </c>
      <c r="AU21" s="415" t="str">
        <f aca="true">IF(OR(AU$2&gt;NOW(),$A21=""),"",IF(AU$2=$J21,"T",IF(AU$2=$M21,"P",IF(AU$2=$N21,"S",IF(AU$2=$O21,"M",IF(AND(AU$2&gt;=MIN($L21,$M21),AU$2&lt;MIN($N21,$O21,99999)),"R",IF(AND($K21&lt;&gt;"",AU$2&gt;=$K21),"G","")))))))</f>
        <v>P</v>
      </c>
      <c r="AV21" s="415" t="str">
        <f aca="true">IF(OR(AV$2&gt;NOW(),$A21=""),"",IF(AV$2=$J21,"T",IF(AV$2=$M21,"P",IF(AV$2=$N21,"S",IF(AV$2=$O21,"M",IF(AND(AV$2&gt;=MIN($L21,$M21),AV$2&lt;MIN($N21,$O21,99999)),"R",IF(AND($K21&lt;&gt;"",AV$2&gt;=$K21),"G","")))))))</f>
        <v>R</v>
      </c>
      <c r="AW21" s="415" t="str">
        <f aca="true">IF(OR(AW$2&gt;NOW(),$A21=""),"",IF(AW$2=$J21,"T",IF(AW$2=$M21,"P",IF(AW$2=$N21,"S",IF(AW$2=$O21,"M",IF(AND(AW$2&gt;=MIN($L21,$M21),AW$2&lt;MIN($N21,$O21,99999)),"R",IF(AND($K21&lt;&gt;"",AW$2&gt;=$K21),"G","")))))))</f>
        <v>R</v>
      </c>
      <c r="AX21" s="415" t="str">
        <f aca="true">IF(OR(AX$2&gt;NOW(),$A21=""),"",IF(AX$2=$J21,"T",IF(AX$2=$M21,"P",IF(AX$2=$N21,"S",IF(AX$2=$O21,"M",IF(AND(AX$2&gt;=MIN($L21,$M21),AX$2&lt;MIN($N21,$O21,99999)),"R",IF(AND($K21&lt;&gt;"",AX$2&gt;=$K21),"G","")))))))</f>
        <v>S</v>
      </c>
      <c r="AY21" s="415" t="str">
        <f aca="true">IF(OR(AY$2&gt;NOW(),$A21=""),"",IF(AY$2=$J21,"T",IF(AY$2=$M21,"P",IF(AY$2=$N21,"S",IF(AY$2=$O21,"M",IF(AND(AY$2&gt;=MIN($L21,$M21),AY$2&lt;MIN($N21,$O21,99999)),"R",IF(AND($K21&lt;&gt;"",AY$2&gt;=$K21),"G","")))))))</f>
        <v/>
      </c>
      <c r="AZ21" s="415" t="str">
        <f aca="true">IF(OR(AZ$2&gt;NOW(),$A21=""),"",IF(AZ$2=$J21,"T",IF(AZ$2=$M21,"P",IF(AZ$2=$N21,"S",IF(AZ$2=$O21,"M",IF(AND(AZ$2&gt;=MIN($L21,$M21),AZ$2&lt;MIN($N21,$O21,99999)),"R",IF(AND($K21&lt;&gt;"",AZ$2&gt;=$K21),"G","")))))))</f>
        <v/>
      </c>
      <c r="BA21" s="416"/>
      <c r="BB21" s="416"/>
      <c r="BC21" s="416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</row>
    <row r="22" customFormat="false" ht="15.75" hidden="false" customHeight="false" outlineLevel="0" collapsed="false">
      <c r="A22" s="390" t="n">
        <v>20</v>
      </c>
      <c r="B22" s="390" t="n">
        <v>70</v>
      </c>
      <c r="C22" s="390" t="s">
        <v>1217</v>
      </c>
      <c r="D22" s="390" t="s">
        <v>1218</v>
      </c>
      <c r="E22" s="390"/>
      <c r="F22" s="390"/>
      <c r="G22" s="377" t="s">
        <v>1219</v>
      </c>
      <c r="H22" s="377" t="s">
        <v>116</v>
      </c>
      <c r="I22" s="377"/>
      <c r="J22" s="377"/>
      <c r="K22" s="377"/>
      <c r="L22" s="377"/>
      <c r="M22" s="410" t="n">
        <v>43900</v>
      </c>
      <c r="N22" s="377"/>
      <c r="O22" s="377"/>
      <c r="P22" s="411" t="s">
        <v>1226</v>
      </c>
      <c r="Q22" s="412"/>
      <c r="R22" s="412"/>
      <c r="S22" s="390"/>
      <c r="T22" s="414" t="str">
        <f aca="false">IF(AND(ISNUMBER(J22),ISNUMBER(K22)),K22-J22,"")</f>
        <v/>
      </c>
      <c r="U22" s="414" t="str">
        <f aca="false">IF(A22="","",IF(O22&lt;&gt;"","Meninggal",IF(N22&lt;&gt;"","Sembuh","Aktif")))</f>
        <v>Aktif</v>
      </c>
      <c r="V22" s="417"/>
      <c r="W22" s="415" t="str">
        <f aca="true">IF(OR(W$2&gt;NOW(),$A22=""),"",IF(W$2=$J22,"T",IF(W$2=$M22,"P",IF(W$2=$N22,"S",IF(W$2=$O22,"M",IF(AND(W$2&gt;=MIN($L22,$M22),W$2&lt;MIN($N22,$O22,99999)),"R",IF(AND($K22&lt;&gt;"",W$2&gt;=$K22),"G","")))))))</f>
        <v/>
      </c>
      <c r="X22" s="415" t="str">
        <f aca="true">IF(OR(X$2&gt;NOW(),$A22=""),"",IF(X$2=$J22,"T",IF(X$2=$M22,"P",IF(X$2=$N22,"S",IF(X$2=$O22,"M",IF(AND(X$2&gt;=MIN($L22,$M22),X$2&lt;MIN($N22,$O22,99999)),"R",IF(AND($K22&lt;&gt;"",X$2&gt;=$K22),"G","")))))))</f>
        <v/>
      </c>
      <c r="Y22" s="415" t="str">
        <f aca="true">IF(OR(Y$2&gt;NOW(),$A22=""),"",IF(Y$2=$J22,"T",IF(Y$2=$M22,"P",IF(Y$2=$N22,"S",IF(Y$2=$O22,"M",IF(AND(Y$2&gt;=MIN($L22,$M22),Y$2&lt;MIN($N22,$O22,99999)),"R",IF(AND($K22&lt;&gt;"",Y$2&gt;=$K22),"G","")))))))</f>
        <v/>
      </c>
      <c r="Z22" s="415" t="str">
        <f aca="true">IF(OR(Z$2&gt;NOW(),$A22=""),"",IF(Z$2=$J22,"T",IF(Z$2=$M22,"P",IF(Z$2=$N22,"S",IF(Z$2=$O22,"M",IF(AND(Z$2&gt;=MIN($L22,$M22),Z$2&lt;MIN($N22,$O22,99999)),"R",IF(AND($K22&lt;&gt;"",Z$2&gt;=$K22),"G","")))))))</f>
        <v/>
      </c>
      <c r="AA22" s="415" t="str">
        <f aca="true">IF(OR(AA$2&gt;NOW(),$A22=""),"",IF(AA$2=$J22,"T",IF(AA$2=$M22,"P",IF(AA$2=$N22,"S",IF(AA$2=$O22,"M",IF(AND(AA$2&gt;=MIN($L22,$M22),AA$2&lt;MIN($N22,$O22,99999)),"R",IF(AND($K22&lt;&gt;"",AA$2&gt;=$K22),"G","")))))))</f>
        <v/>
      </c>
      <c r="AB22" s="415" t="str">
        <f aca="true">IF(OR(AB$2&gt;NOW(),$A22=""),"",IF(AB$2=$J22,"T",IF(AB$2=$M22,"P",IF(AB$2=$N22,"S",IF(AB$2=$O22,"M",IF(AND(AB$2&gt;=MIN($L22,$M22),AB$2&lt;MIN($N22,$O22,99999)),"R",IF(AND($K22&lt;&gt;"",AB$2&gt;=$K22),"G","")))))))</f>
        <v/>
      </c>
      <c r="AC22" s="415" t="str">
        <f aca="true">IF(OR(AC$2&gt;NOW(),$A22=""),"",IF(AC$2=$J22,"T",IF(AC$2=$M22,"P",IF(AC$2=$N22,"S",IF(AC$2=$O22,"M",IF(AND(AC$2&gt;=MIN($L22,$M22),AC$2&lt;MIN($N22,$O22,99999)),"R",IF(AND($K22&lt;&gt;"",AC$2&gt;=$K22),"G","")))))))</f>
        <v/>
      </c>
      <c r="AD22" s="415" t="str">
        <f aca="true">IF(OR(AD$2&gt;NOW(),$A22=""),"",IF(AD$2=$J22,"T",IF(AD$2=$M22,"P",IF(AD$2=$N22,"S",IF(AD$2=$O22,"M",IF(AND(AD$2&gt;=MIN($L22,$M22),AD$2&lt;MIN($N22,$O22,99999)),"R",IF(AND($K22&lt;&gt;"",AD$2&gt;=$K22),"G","")))))))</f>
        <v/>
      </c>
      <c r="AE22" s="415" t="str">
        <f aca="true">IF(OR(AE$2&gt;NOW(),$A22=""),"",IF(AE$2=$J22,"T",IF(AE$2=$M22,"P",IF(AE$2=$N22,"S",IF(AE$2=$O22,"M",IF(AND(AE$2&gt;=MIN($L22,$M22),AE$2&lt;MIN($N22,$O22,99999)),"R",IF(AND($K22&lt;&gt;"",AE$2&gt;=$K22),"G","")))))))</f>
        <v/>
      </c>
      <c r="AF22" s="415" t="str">
        <f aca="true">IF(OR(AF$2&gt;NOW(),$A22=""),"",IF(AF$2=$J22,"T",IF(AF$2=$M22,"P",IF(AF$2=$N22,"S",IF(AF$2=$O22,"M",IF(AND(AF$2&gt;=MIN($L22,$M22),AF$2&lt;MIN($N22,$O22,99999)),"R",IF(AND($K22&lt;&gt;"",AF$2&gt;=$K22),"G","")))))))</f>
        <v/>
      </c>
      <c r="AG22" s="415" t="str">
        <f aca="true">IF(OR(AG$2&gt;NOW(),$A22=""),"",IF(AG$2=$J22,"T",IF(AG$2=$M22,"P",IF(AG$2=$N22,"S",IF(AG$2=$O22,"M",IF(AND(AG$2&gt;=MIN($L22,$M22),AG$2&lt;MIN($N22,$O22,99999)),"R",IF(AND($K22&lt;&gt;"",AG$2&gt;=$K22),"G","")))))))</f>
        <v/>
      </c>
      <c r="AH22" s="415" t="str">
        <f aca="true">IF(OR(AH$2&gt;NOW(),$A22=""),"",IF(AH$2=$J22,"T",IF(AH$2=$M22,"P",IF(AH$2=$N22,"S",IF(AH$2=$O22,"M",IF(AND(AH$2&gt;=MIN($L22,$M22),AH$2&lt;MIN($N22,$O22,99999)),"R",IF(AND($K22&lt;&gt;"",AH$2&gt;=$K22),"G","")))))))</f>
        <v/>
      </c>
      <c r="AI22" s="415" t="str">
        <f aca="true">IF(OR(AI$2&gt;NOW(),$A22=""),"",IF(AI$2=$J22,"T",IF(AI$2=$M22,"P",IF(AI$2=$N22,"S",IF(AI$2=$O22,"M",IF(AND(AI$2&gt;=MIN($L22,$M22),AI$2&lt;MIN($N22,$O22,99999)),"R",IF(AND($K22&lt;&gt;"",AI$2&gt;=$K22),"G","")))))))</f>
        <v/>
      </c>
      <c r="AJ22" s="415" t="str">
        <f aca="true">IF(OR(AJ$2&gt;NOW(),$A22=""),"",IF(AJ$2=$J22,"T",IF(AJ$2=$M22,"P",IF(AJ$2=$N22,"S",IF(AJ$2=$O22,"M",IF(AND(AJ$2&gt;=MIN($L22,$M22),AJ$2&lt;MIN($N22,$O22,99999)),"R",IF(AND($K22&lt;&gt;"",AJ$2&gt;=$K22),"G","")))))))</f>
        <v/>
      </c>
      <c r="AK22" s="415" t="str">
        <f aca="true">IF(OR(AK$2&gt;NOW(),$A22=""),"",IF(AK$2=$J22,"T",IF(AK$2=$M22,"P",IF(AK$2=$N22,"S",IF(AK$2=$O22,"M",IF(AND(AK$2&gt;=MIN($L22,$M22),AK$2&lt;MIN($N22,$O22,99999)),"R",IF(AND($K22&lt;&gt;"",AK$2&gt;=$K22),"G","")))))))</f>
        <v/>
      </c>
      <c r="AL22" s="415" t="str">
        <f aca="true">IF(OR(AL$2&gt;NOW(),$A22=""),"",IF(AL$2=$J22,"T",IF(AL$2=$M22,"P",IF(AL$2=$N22,"S",IF(AL$2=$O22,"M",IF(AND(AL$2&gt;=MIN($L22,$M22),AL$2&lt;MIN($N22,$O22,99999)),"R",IF(AND($K22&lt;&gt;"",AL$2&gt;=$K22),"G","")))))))</f>
        <v/>
      </c>
      <c r="AM22" s="415" t="str">
        <f aca="true">IF(OR(AM$2&gt;NOW(),$A22=""),"",IF(AM$2=$J22,"T",IF(AM$2=$M22,"P",IF(AM$2=$N22,"S",IF(AM$2=$O22,"M",IF(AND(AM$2&gt;=MIN($L22,$M22),AM$2&lt;MIN($N22,$O22,99999)),"R",IF(AND($K22&lt;&gt;"",AM$2&gt;=$K22),"G","")))))))</f>
        <v/>
      </c>
      <c r="AN22" s="415" t="str">
        <f aca="true">IF(OR(AN$2&gt;NOW(),$A22=""),"",IF(AN$2=$J22,"T",IF(AN$2=$M22,"P",IF(AN$2=$N22,"S",IF(AN$2=$O22,"M",IF(AND(AN$2&gt;=MIN($L22,$M22),AN$2&lt;MIN($N22,$O22,99999)),"R",IF(AND($K22&lt;&gt;"",AN$2&gt;=$K22),"G","")))))))</f>
        <v/>
      </c>
      <c r="AO22" s="415" t="str">
        <f aca="true">IF(OR(AO$2&gt;NOW(),$A22=""),"",IF(AO$2=$J22,"T",IF(AO$2=$M22,"P",IF(AO$2=$N22,"S",IF(AO$2=$O22,"M",IF(AND(AO$2&gt;=MIN($L22,$M22),AO$2&lt;MIN($N22,$O22,99999)),"R",IF(AND($K22&lt;&gt;"",AO$2&gt;=$K22),"G","")))))))</f>
        <v/>
      </c>
      <c r="AP22" s="415" t="str">
        <f aca="true">IF(OR(AP$2&gt;NOW(),$A22=""),"",IF(AP$2=$J22,"T",IF(AP$2=$M22,"P",IF(AP$2=$N22,"S",IF(AP$2=$O22,"M",IF(AND(AP$2&gt;=MIN($L22,$M22),AP$2&lt;MIN($N22,$O22,99999)),"R",IF(AND($K22&lt;&gt;"",AP$2&gt;=$K22),"G","")))))))</f>
        <v/>
      </c>
      <c r="AQ22" s="415" t="str">
        <f aca="true">IF(OR(AQ$2&gt;NOW(),$A22=""),"",IF(AQ$2=$J22,"T",IF(AQ$2=$M22,"P",IF(AQ$2=$N22,"S",IF(AQ$2=$O22,"M",IF(AND(AQ$2&gt;=MIN($L22,$M22),AQ$2&lt;MIN($N22,$O22,99999)),"R",IF(AND($K22&lt;&gt;"",AQ$2&gt;=$K22),"G","")))))))</f>
        <v/>
      </c>
      <c r="AR22" s="415" t="str">
        <f aca="true">IF(OR(AR$2&gt;NOW(),$A22=""),"",IF(AR$2=$J22,"T",IF(AR$2=$M22,"P",IF(AR$2=$N22,"S",IF(AR$2=$O22,"M",IF(AND(AR$2&gt;=MIN($L22,$M22),AR$2&lt;MIN($N22,$O22,99999)),"R",IF(AND($K22&lt;&gt;"",AR$2&gt;=$K22),"G","")))))))</f>
        <v/>
      </c>
      <c r="AS22" s="415" t="str">
        <f aca="true">IF(OR(AS$2&gt;NOW(),$A22=""),"",IF(AS$2=$J22,"T",IF(AS$2=$M22,"P",IF(AS$2=$N22,"S",IF(AS$2=$O22,"M",IF(AND(AS$2&gt;=MIN($L22,$M22),AS$2&lt;MIN($N22,$O22,99999)),"R",IF(AND($K22&lt;&gt;"",AS$2&gt;=$K22),"G","")))))))</f>
        <v/>
      </c>
      <c r="AT22" s="415" t="str">
        <f aca="true">IF(OR(AT$2&gt;NOW(),$A22=""),"",IF(AT$2=$J22,"T",IF(AT$2=$M22,"P",IF(AT$2=$N22,"S",IF(AT$2=$O22,"M",IF(AND(AT$2&gt;=MIN($L22,$M22),AT$2&lt;MIN($N22,$O22,99999)),"R",IF(AND($K22&lt;&gt;"",AT$2&gt;=$K22),"G","")))))))</f>
        <v/>
      </c>
      <c r="AU22" s="415" t="str">
        <f aca="true">IF(OR(AU$2&gt;NOW(),$A22=""),"",IF(AU$2=$J22,"T",IF(AU$2=$M22,"P",IF(AU$2=$N22,"S",IF(AU$2=$O22,"M",IF(AND(AU$2&gt;=MIN($L22,$M22),AU$2&lt;MIN($N22,$O22,99999)),"R",IF(AND($K22&lt;&gt;"",AU$2&gt;=$K22),"G","")))))))</f>
        <v/>
      </c>
      <c r="AV22" s="415" t="str">
        <f aca="true">IF(OR(AV$2&gt;NOW(),$A22=""),"",IF(AV$2=$J22,"T",IF(AV$2=$M22,"P",IF(AV$2=$N22,"S",IF(AV$2=$O22,"M",IF(AND(AV$2&gt;=MIN($L22,$M22),AV$2&lt;MIN($N22,$O22,99999)),"R",IF(AND($K22&lt;&gt;"",AV$2&gt;=$K22),"G","")))))))</f>
        <v>P</v>
      </c>
      <c r="AW22" s="415" t="str">
        <f aca="true">IF(OR(AW$2&gt;NOW(),$A22=""),"",IF(AW$2=$J22,"T",IF(AW$2=$M22,"P",IF(AW$2=$N22,"S",IF(AW$2=$O22,"M",IF(AND(AW$2&gt;=MIN($L22,$M22),AW$2&lt;MIN($N22,$O22,99999)),"R",IF(AND($K22&lt;&gt;"",AW$2&gt;=$K22),"G","")))))))</f>
        <v>R</v>
      </c>
      <c r="AX22" s="415" t="str">
        <f aca="true">IF(OR(AX$2&gt;NOW(),$A22=""),"",IF(AX$2=$J22,"T",IF(AX$2=$M22,"P",IF(AX$2=$N22,"S",IF(AX$2=$O22,"M",IF(AND(AX$2&gt;=MIN($L22,$M22),AX$2&lt;MIN($N22,$O22,99999)),"R",IF(AND($K22&lt;&gt;"",AX$2&gt;=$K22),"G","")))))))</f>
        <v>R</v>
      </c>
      <c r="AY22" s="415" t="str">
        <f aca="true">IF(OR(AY$2&gt;NOW(),$A22=""),"",IF(AY$2=$J22,"T",IF(AY$2=$M22,"P",IF(AY$2=$N22,"S",IF(AY$2=$O22,"M",IF(AND(AY$2&gt;=MIN($L22,$M22),AY$2&lt;MIN($N22,$O22,99999)),"R",IF(AND($K22&lt;&gt;"",AY$2&gt;=$K22),"G","")))))))</f>
        <v>R</v>
      </c>
      <c r="AZ22" s="415" t="str">
        <f aca="true">IF(OR(AZ$2&gt;NOW(),$A22=""),"",IF(AZ$2=$J22,"T",IF(AZ$2=$M22,"P",IF(AZ$2=$N22,"S",IF(AZ$2=$O22,"M",IF(AND(AZ$2&gt;=MIN($L22,$M22),AZ$2&lt;MIN($N22,$O22,99999)),"R",IF(AND($K22&lt;&gt;"",AZ$2&gt;=$K22),"G","")))))))</f>
        <v>R</v>
      </c>
      <c r="BA22" s="416"/>
      <c r="BB22" s="416"/>
      <c r="BC22" s="416"/>
      <c r="BD22" s="416"/>
      <c r="BE22" s="416"/>
      <c r="BF22" s="416"/>
      <c r="BG22" s="416"/>
      <c r="BH22" s="416"/>
      <c r="BI22" s="416"/>
      <c r="BJ22" s="416"/>
      <c r="BK22" s="416"/>
      <c r="BL22" s="416"/>
      <c r="BM22" s="416"/>
      <c r="BN22" s="416"/>
      <c r="BO22" s="416"/>
      <c r="BP22" s="416"/>
      <c r="BQ22" s="416"/>
    </row>
    <row r="23" customFormat="false" ht="15.75" hidden="false" customHeight="false" outlineLevel="0" collapsed="false">
      <c r="A23" s="390" t="n">
        <v>21</v>
      </c>
      <c r="B23" s="390" t="n">
        <v>47</v>
      </c>
      <c r="C23" s="390" t="s">
        <v>1217</v>
      </c>
      <c r="D23" s="390" t="s">
        <v>1218</v>
      </c>
      <c r="E23" s="390"/>
      <c r="F23" s="390"/>
      <c r="G23" s="377" t="s">
        <v>1219</v>
      </c>
      <c r="H23" s="377" t="s">
        <v>116</v>
      </c>
      <c r="I23" s="377"/>
      <c r="J23" s="377"/>
      <c r="K23" s="377"/>
      <c r="L23" s="377"/>
      <c r="M23" s="410" t="n">
        <v>43900</v>
      </c>
      <c r="N23" s="377"/>
      <c r="O23" s="377"/>
      <c r="P23" s="411" t="s">
        <v>1221</v>
      </c>
      <c r="Q23" s="412"/>
      <c r="R23" s="412"/>
      <c r="S23" s="390"/>
      <c r="T23" s="414" t="str">
        <f aca="false">IF(AND(ISNUMBER(J23),ISNUMBER(K23)),K23-J23,"")</f>
        <v/>
      </c>
      <c r="U23" s="414" t="str">
        <f aca="false">IF(A23="","",IF(O23&lt;&gt;"","Meninggal",IF(N23&lt;&gt;"","Sembuh","Aktif")))</f>
        <v>Aktif</v>
      </c>
      <c r="V23" s="417"/>
      <c r="W23" s="415" t="str">
        <f aca="true">IF(OR(W$2&gt;NOW(),$A23=""),"",IF(W$2=$J23,"T",IF(W$2=$M23,"P",IF(W$2=$N23,"S",IF(W$2=$O23,"M",IF(AND(W$2&gt;=MIN($L23,$M23),W$2&lt;MIN($N23,$O23,99999)),"R",IF(AND($K23&lt;&gt;"",W$2&gt;=$K23),"G","")))))))</f>
        <v/>
      </c>
      <c r="X23" s="415" t="str">
        <f aca="true">IF(OR(X$2&gt;NOW(),$A23=""),"",IF(X$2=$J23,"T",IF(X$2=$M23,"P",IF(X$2=$N23,"S",IF(X$2=$O23,"M",IF(AND(X$2&gt;=MIN($L23,$M23),X$2&lt;MIN($N23,$O23,99999)),"R",IF(AND($K23&lt;&gt;"",X$2&gt;=$K23),"G","")))))))</f>
        <v/>
      </c>
      <c r="Y23" s="415" t="str">
        <f aca="true">IF(OR(Y$2&gt;NOW(),$A23=""),"",IF(Y$2=$J23,"T",IF(Y$2=$M23,"P",IF(Y$2=$N23,"S",IF(Y$2=$O23,"M",IF(AND(Y$2&gt;=MIN($L23,$M23),Y$2&lt;MIN($N23,$O23,99999)),"R",IF(AND($K23&lt;&gt;"",Y$2&gt;=$K23),"G","")))))))</f>
        <v/>
      </c>
      <c r="Z23" s="415" t="str">
        <f aca="true">IF(OR(Z$2&gt;NOW(),$A23=""),"",IF(Z$2=$J23,"T",IF(Z$2=$M23,"P",IF(Z$2=$N23,"S",IF(Z$2=$O23,"M",IF(AND(Z$2&gt;=MIN($L23,$M23),Z$2&lt;MIN($N23,$O23,99999)),"R",IF(AND($K23&lt;&gt;"",Z$2&gt;=$K23),"G","")))))))</f>
        <v/>
      </c>
      <c r="AA23" s="415" t="str">
        <f aca="true">IF(OR(AA$2&gt;NOW(),$A23=""),"",IF(AA$2=$J23,"T",IF(AA$2=$M23,"P",IF(AA$2=$N23,"S",IF(AA$2=$O23,"M",IF(AND(AA$2&gt;=MIN($L23,$M23),AA$2&lt;MIN($N23,$O23,99999)),"R",IF(AND($K23&lt;&gt;"",AA$2&gt;=$K23),"G","")))))))</f>
        <v/>
      </c>
      <c r="AB23" s="415" t="str">
        <f aca="true">IF(OR(AB$2&gt;NOW(),$A23=""),"",IF(AB$2=$J23,"T",IF(AB$2=$M23,"P",IF(AB$2=$N23,"S",IF(AB$2=$O23,"M",IF(AND(AB$2&gt;=MIN($L23,$M23),AB$2&lt;MIN($N23,$O23,99999)),"R",IF(AND($K23&lt;&gt;"",AB$2&gt;=$K23),"G","")))))))</f>
        <v/>
      </c>
      <c r="AC23" s="415" t="str">
        <f aca="true">IF(OR(AC$2&gt;NOW(),$A23=""),"",IF(AC$2=$J23,"T",IF(AC$2=$M23,"P",IF(AC$2=$N23,"S",IF(AC$2=$O23,"M",IF(AND(AC$2&gt;=MIN($L23,$M23),AC$2&lt;MIN($N23,$O23,99999)),"R",IF(AND($K23&lt;&gt;"",AC$2&gt;=$K23),"G","")))))))</f>
        <v/>
      </c>
      <c r="AD23" s="415" t="str">
        <f aca="true">IF(OR(AD$2&gt;NOW(),$A23=""),"",IF(AD$2=$J23,"T",IF(AD$2=$M23,"P",IF(AD$2=$N23,"S",IF(AD$2=$O23,"M",IF(AND(AD$2&gt;=MIN($L23,$M23),AD$2&lt;MIN($N23,$O23,99999)),"R",IF(AND($K23&lt;&gt;"",AD$2&gt;=$K23),"G","")))))))</f>
        <v/>
      </c>
      <c r="AE23" s="415" t="str">
        <f aca="true">IF(OR(AE$2&gt;NOW(),$A23=""),"",IF(AE$2=$J23,"T",IF(AE$2=$M23,"P",IF(AE$2=$N23,"S",IF(AE$2=$O23,"M",IF(AND(AE$2&gt;=MIN($L23,$M23),AE$2&lt;MIN($N23,$O23,99999)),"R",IF(AND($K23&lt;&gt;"",AE$2&gt;=$K23),"G","")))))))</f>
        <v/>
      </c>
      <c r="AF23" s="415" t="str">
        <f aca="true">IF(OR(AF$2&gt;NOW(),$A23=""),"",IF(AF$2=$J23,"T",IF(AF$2=$M23,"P",IF(AF$2=$N23,"S",IF(AF$2=$O23,"M",IF(AND(AF$2&gt;=MIN($L23,$M23),AF$2&lt;MIN($N23,$O23,99999)),"R",IF(AND($K23&lt;&gt;"",AF$2&gt;=$K23),"G","")))))))</f>
        <v/>
      </c>
      <c r="AG23" s="415" t="str">
        <f aca="true">IF(OR(AG$2&gt;NOW(),$A23=""),"",IF(AG$2=$J23,"T",IF(AG$2=$M23,"P",IF(AG$2=$N23,"S",IF(AG$2=$O23,"M",IF(AND(AG$2&gt;=MIN($L23,$M23),AG$2&lt;MIN($N23,$O23,99999)),"R",IF(AND($K23&lt;&gt;"",AG$2&gt;=$K23),"G","")))))))</f>
        <v/>
      </c>
      <c r="AH23" s="415" t="str">
        <f aca="true">IF(OR(AH$2&gt;NOW(),$A23=""),"",IF(AH$2=$J23,"T",IF(AH$2=$M23,"P",IF(AH$2=$N23,"S",IF(AH$2=$O23,"M",IF(AND(AH$2&gt;=MIN($L23,$M23),AH$2&lt;MIN($N23,$O23,99999)),"R",IF(AND($K23&lt;&gt;"",AH$2&gt;=$K23),"G","")))))))</f>
        <v/>
      </c>
      <c r="AI23" s="415" t="str">
        <f aca="true">IF(OR(AI$2&gt;NOW(),$A23=""),"",IF(AI$2=$J23,"T",IF(AI$2=$M23,"P",IF(AI$2=$N23,"S",IF(AI$2=$O23,"M",IF(AND(AI$2&gt;=MIN($L23,$M23),AI$2&lt;MIN($N23,$O23,99999)),"R",IF(AND($K23&lt;&gt;"",AI$2&gt;=$K23),"G","")))))))</f>
        <v/>
      </c>
      <c r="AJ23" s="415" t="str">
        <f aca="true">IF(OR(AJ$2&gt;NOW(),$A23=""),"",IF(AJ$2=$J23,"T",IF(AJ$2=$M23,"P",IF(AJ$2=$N23,"S",IF(AJ$2=$O23,"M",IF(AND(AJ$2&gt;=MIN($L23,$M23),AJ$2&lt;MIN($N23,$O23,99999)),"R",IF(AND($K23&lt;&gt;"",AJ$2&gt;=$K23),"G","")))))))</f>
        <v/>
      </c>
      <c r="AK23" s="415" t="str">
        <f aca="true">IF(OR(AK$2&gt;NOW(),$A23=""),"",IF(AK$2=$J23,"T",IF(AK$2=$M23,"P",IF(AK$2=$N23,"S",IF(AK$2=$O23,"M",IF(AND(AK$2&gt;=MIN($L23,$M23),AK$2&lt;MIN($N23,$O23,99999)),"R",IF(AND($K23&lt;&gt;"",AK$2&gt;=$K23),"G","")))))))</f>
        <v/>
      </c>
      <c r="AL23" s="415" t="str">
        <f aca="true">IF(OR(AL$2&gt;NOW(),$A23=""),"",IF(AL$2=$J23,"T",IF(AL$2=$M23,"P",IF(AL$2=$N23,"S",IF(AL$2=$O23,"M",IF(AND(AL$2&gt;=MIN($L23,$M23),AL$2&lt;MIN($N23,$O23,99999)),"R",IF(AND($K23&lt;&gt;"",AL$2&gt;=$K23),"G","")))))))</f>
        <v/>
      </c>
      <c r="AM23" s="415" t="str">
        <f aca="true">IF(OR(AM$2&gt;NOW(),$A23=""),"",IF(AM$2=$J23,"T",IF(AM$2=$M23,"P",IF(AM$2=$N23,"S",IF(AM$2=$O23,"M",IF(AND(AM$2&gt;=MIN($L23,$M23),AM$2&lt;MIN($N23,$O23,99999)),"R",IF(AND($K23&lt;&gt;"",AM$2&gt;=$K23),"G","")))))))</f>
        <v/>
      </c>
      <c r="AN23" s="415" t="str">
        <f aca="true">IF(OR(AN$2&gt;NOW(),$A23=""),"",IF(AN$2=$J23,"T",IF(AN$2=$M23,"P",IF(AN$2=$N23,"S",IF(AN$2=$O23,"M",IF(AND(AN$2&gt;=MIN($L23,$M23),AN$2&lt;MIN($N23,$O23,99999)),"R",IF(AND($K23&lt;&gt;"",AN$2&gt;=$K23),"G","")))))))</f>
        <v/>
      </c>
      <c r="AO23" s="415" t="str">
        <f aca="true">IF(OR(AO$2&gt;NOW(),$A23=""),"",IF(AO$2=$J23,"T",IF(AO$2=$M23,"P",IF(AO$2=$N23,"S",IF(AO$2=$O23,"M",IF(AND(AO$2&gt;=MIN($L23,$M23),AO$2&lt;MIN($N23,$O23,99999)),"R",IF(AND($K23&lt;&gt;"",AO$2&gt;=$K23),"G","")))))))</f>
        <v/>
      </c>
      <c r="AP23" s="415" t="str">
        <f aca="true">IF(OR(AP$2&gt;NOW(),$A23=""),"",IF(AP$2=$J23,"T",IF(AP$2=$M23,"P",IF(AP$2=$N23,"S",IF(AP$2=$O23,"M",IF(AND(AP$2&gt;=MIN($L23,$M23),AP$2&lt;MIN($N23,$O23,99999)),"R",IF(AND($K23&lt;&gt;"",AP$2&gt;=$K23),"G","")))))))</f>
        <v/>
      </c>
      <c r="AQ23" s="415" t="str">
        <f aca="true">IF(OR(AQ$2&gt;NOW(),$A23=""),"",IF(AQ$2=$J23,"T",IF(AQ$2=$M23,"P",IF(AQ$2=$N23,"S",IF(AQ$2=$O23,"M",IF(AND(AQ$2&gt;=MIN($L23,$M23),AQ$2&lt;MIN($N23,$O23,99999)),"R",IF(AND($K23&lt;&gt;"",AQ$2&gt;=$K23),"G","")))))))</f>
        <v/>
      </c>
      <c r="AR23" s="415" t="str">
        <f aca="true">IF(OR(AR$2&gt;NOW(),$A23=""),"",IF(AR$2=$J23,"T",IF(AR$2=$M23,"P",IF(AR$2=$N23,"S",IF(AR$2=$O23,"M",IF(AND(AR$2&gt;=MIN($L23,$M23),AR$2&lt;MIN($N23,$O23,99999)),"R",IF(AND($K23&lt;&gt;"",AR$2&gt;=$K23),"G","")))))))</f>
        <v/>
      </c>
      <c r="AS23" s="415" t="str">
        <f aca="true">IF(OR(AS$2&gt;NOW(),$A23=""),"",IF(AS$2=$J23,"T",IF(AS$2=$M23,"P",IF(AS$2=$N23,"S",IF(AS$2=$O23,"M",IF(AND(AS$2&gt;=MIN($L23,$M23),AS$2&lt;MIN($N23,$O23,99999)),"R",IF(AND($K23&lt;&gt;"",AS$2&gt;=$K23),"G","")))))))</f>
        <v/>
      </c>
      <c r="AT23" s="415" t="str">
        <f aca="true">IF(OR(AT$2&gt;NOW(),$A23=""),"",IF(AT$2=$J23,"T",IF(AT$2=$M23,"P",IF(AT$2=$N23,"S",IF(AT$2=$O23,"M",IF(AND(AT$2&gt;=MIN($L23,$M23),AT$2&lt;MIN($N23,$O23,99999)),"R",IF(AND($K23&lt;&gt;"",AT$2&gt;=$K23),"G","")))))))</f>
        <v/>
      </c>
      <c r="AU23" s="415" t="str">
        <f aca="true">IF(OR(AU$2&gt;NOW(),$A23=""),"",IF(AU$2=$J23,"T",IF(AU$2=$M23,"P",IF(AU$2=$N23,"S",IF(AU$2=$O23,"M",IF(AND(AU$2&gt;=MIN($L23,$M23),AU$2&lt;MIN($N23,$O23,99999)),"R",IF(AND($K23&lt;&gt;"",AU$2&gt;=$K23),"G","")))))))</f>
        <v/>
      </c>
      <c r="AV23" s="415" t="str">
        <f aca="true">IF(OR(AV$2&gt;NOW(),$A23=""),"",IF(AV$2=$J23,"T",IF(AV$2=$M23,"P",IF(AV$2=$N23,"S",IF(AV$2=$O23,"M",IF(AND(AV$2&gt;=MIN($L23,$M23),AV$2&lt;MIN($N23,$O23,99999)),"R",IF(AND($K23&lt;&gt;"",AV$2&gt;=$K23),"G","")))))))</f>
        <v>P</v>
      </c>
      <c r="AW23" s="415" t="str">
        <f aca="true">IF(OR(AW$2&gt;NOW(),$A23=""),"",IF(AW$2=$J23,"T",IF(AW$2=$M23,"P",IF(AW$2=$N23,"S",IF(AW$2=$O23,"M",IF(AND(AW$2&gt;=MIN($L23,$M23),AW$2&lt;MIN($N23,$O23,99999)),"R",IF(AND($K23&lt;&gt;"",AW$2&gt;=$K23),"G","")))))))</f>
        <v>R</v>
      </c>
      <c r="AX23" s="415" t="str">
        <f aca="true">IF(OR(AX$2&gt;NOW(),$A23=""),"",IF(AX$2=$J23,"T",IF(AX$2=$M23,"P",IF(AX$2=$N23,"S",IF(AX$2=$O23,"M",IF(AND(AX$2&gt;=MIN($L23,$M23),AX$2&lt;MIN($N23,$O23,99999)),"R",IF(AND($K23&lt;&gt;"",AX$2&gt;=$K23),"G","")))))))</f>
        <v>R</v>
      </c>
      <c r="AY23" s="415" t="str">
        <f aca="true">IF(OR(AY$2&gt;NOW(),$A23=""),"",IF(AY$2=$J23,"T",IF(AY$2=$M23,"P",IF(AY$2=$N23,"S",IF(AY$2=$O23,"M",IF(AND(AY$2&gt;=MIN($L23,$M23),AY$2&lt;MIN($N23,$O23,99999)),"R",IF(AND($K23&lt;&gt;"",AY$2&gt;=$K23),"G","")))))))</f>
        <v>R</v>
      </c>
      <c r="AZ23" s="415" t="str">
        <f aca="true">IF(OR(AZ$2&gt;NOW(),$A23=""),"",IF(AZ$2=$J23,"T",IF(AZ$2=$M23,"P",IF(AZ$2=$N23,"S",IF(AZ$2=$O23,"M",IF(AND(AZ$2&gt;=MIN($L23,$M23),AZ$2&lt;MIN($N23,$O23,99999)),"R",IF(AND($K23&lt;&gt;"",AZ$2&gt;=$K23),"G","")))))))</f>
        <v>R</v>
      </c>
      <c r="BA23" s="416"/>
      <c r="BB23" s="416"/>
      <c r="BC23" s="416"/>
      <c r="BD23" s="416"/>
      <c r="BE23" s="416"/>
      <c r="BF23" s="416"/>
      <c r="BG23" s="416"/>
      <c r="BH23" s="416"/>
      <c r="BI23" s="416"/>
      <c r="BJ23" s="416"/>
      <c r="BK23" s="416"/>
      <c r="BL23" s="416"/>
      <c r="BM23" s="416"/>
      <c r="BN23" s="416"/>
      <c r="BO23" s="416"/>
      <c r="BP23" s="416"/>
      <c r="BQ23" s="416"/>
    </row>
    <row r="24" customFormat="false" ht="15.75" hidden="false" customHeight="false" outlineLevel="0" collapsed="false">
      <c r="A24" s="390" t="n">
        <v>22</v>
      </c>
      <c r="B24" s="390" t="n">
        <v>36</v>
      </c>
      <c r="C24" s="390" t="s">
        <v>1217</v>
      </c>
      <c r="D24" s="390" t="s">
        <v>1218</v>
      </c>
      <c r="E24" s="390"/>
      <c r="F24" s="390"/>
      <c r="G24" s="377" t="s">
        <v>1228</v>
      </c>
      <c r="H24" s="377" t="s">
        <v>1232</v>
      </c>
      <c r="I24" s="377"/>
      <c r="J24" s="377"/>
      <c r="K24" s="377"/>
      <c r="L24" s="377"/>
      <c r="M24" s="410" t="n">
        <v>43900</v>
      </c>
      <c r="N24" s="377"/>
      <c r="O24" s="377"/>
      <c r="P24" s="411"/>
      <c r="Q24" s="412"/>
      <c r="R24" s="412"/>
      <c r="S24" s="390"/>
      <c r="T24" s="414" t="str">
        <f aca="false">IF(AND(ISNUMBER(J24),ISNUMBER(K24)),K24-J24,"")</f>
        <v/>
      </c>
      <c r="U24" s="414" t="str">
        <f aca="false">IF(A24="","",IF(O24&lt;&gt;"","Meninggal",IF(N24&lt;&gt;"","Sembuh","Aktif")))</f>
        <v>Aktif</v>
      </c>
      <c r="V24" s="417"/>
      <c r="W24" s="415" t="str">
        <f aca="true">IF(OR(W$2&gt;NOW(),$A24=""),"",IF(W$2=$J24,"T",IF(W$2=$M24,"P",IF(W$2=$N24,"S",IF(W$2=$O24,"M",IF(AND(W$2&gt;=MIN($L24,$M24),W$2&lt;MIN($N24,$O24,99999)),"R",IF(AND($K24&lt;&gt;"",W$2&gt;=$K24),"G","")))))))</f>
        <v/>
      </c>
      <c r="X24" s="415" t="str">
        <f aca="true">IF(OR(X$2&gt;NOW(),$A24=""),"",IF(X$2=$J24,"T",IF(X$2=$M24,"P",IF(X$2=$N24,"S",IF(X$2=$O24,"M",IF(AND(X$2&gt;=MIN($L24,$M24),X$2&lt;MIN($N24,$O24,99999)),"R",IF(AND($K24&lt;&gt;"",X$2&gt;=$K24),"G","")))))))</f>
        <v/>
      </c>
      <c r="Y24" s="415" t="str">
        <f aca="true">IF(OR(Y$2&gt;NOW(),$A24=""),"",IF(Y$2=$J24,"T",IF(Y$2=$M24,"P",IF(Y$2=$N24,"S",IF(Y$2=$O24,"M",IF(AND(Y$2&gt;=MIN($L24,$M24),Y$2&lt;MIN($N24,$O24,99999)),"R",IF(AND($K24&lt;&gt;"",Y$2&gt;=$K24),"G","")))))))</f>
        <v/>
      </c>
      <c r="Z24" s="415" t="str">
        <f aca="true">IF(OR(Z$2&gt;NOW(),$A24=""),"",IF(Z$2=$J24,"T",IF(Z$2=$M24,"P",IF(Z$2=$N24,"S",IF(Z$2=$O24,"M",IF(AND(Z$2&gt;=MIN($L24,$M24),Z$2&lt;MIN($N24,$O24,99999)),"R",IF(AND($K24&lt;&gt;"",Z$2&gt;=$K24),"G","")))))))</f>
        <v/>
      </c>
      <c r="AA24" s="415" t="str">
        <f aca="true">IF(OR(AA$2&gt;NOW(),$A24=""),"",IF(AA$2=$J24,"T",IF(AA$2=$M24,"P",IF(AA$2=$N24,"S",IF(AA$2=$O24,"M",IF(AND(AA$2&gt;=MIN($L24,$M24),AA$2&lt;MIN($N24,$O24,99999)),"R",IF(AND($K24&lt;&gt;"",AA$2&gt;=$K24),"G","")))))))</f>
        <v/>
      </c>
      <c r="AB24" s="415" t="str">
        <f aca="true">IF(OR(AB$2&gt;NOW(),$A24=""),"",IF(AB$2=$J24,"T",IF(AB$2=$M24,"P",IF(AB$2=$N24,"S",IF(AB$2=$O24,"M",IF(AND(AB$2&gt;=MIN($L24,$M24),AB$2&lt;MIN($N24,$O24,99999)),"R",IF(AND($K24&lt;&gt;"",AB$2&gt;=$K24),"G","")))))))</f>
        <v/>
      </c>
      <c r="AC24" s="415" t="str">
        <f aca="true">IF(OR(AC$2&gt;NOW(),$A24=""),"",IF(AC$2=$J24,"T",IF(AC$2=$M24,"P",IF(AC$2=$N24,"S",IF(AC$2=$O24,"M",IF(AND(AC$2&gt;=MIN($L24,$M24),AC$2&lt;MIN($N24,$O24,99999)),"R",IF(AND($K24&lt;&gt;"",AC$2&gt;=$K24),"G","")))))))</f>
        <v/>
      </c>
      <c r="AD24" s="415" t="str">
        <f aca="true">IF(OR(AD$2&gt;NOW(),$A24=""),"",IF(AD$2=$J24,"T",IF(AD$2=$M24,"P",IF(AD$2=$N24,"S",IF(AD$2=$O24,"M",IF(AND(AD$2&gt;=MIN($L24,$M24),AD$2&lt;MIN($N24,$O24,99999)),"R",IF(AND($K24&lt;&gt;"",AD$2&gt;=$K24),"G","")))))))</f>
        <v/>
      </c>
      <c r="AE24" s="415" t="str">
        <f aca="true">IF(OR(AE$2&gt;NOW(),$A24=""),"",IF(AE$2=$J24,"T",IF(AE$2=$M24,"P",IF(AE$2=$N24,"S",IF(AE$2=$O24,"M",IF(AND(AE$2&gt;=MIN($L24,$M24),AE$2&lt;MIN($N24,$O24,99999)),"R",IF(AND($K24&lt;&gt;"",AE$2&gt;=$K24),"G","")))))))</f>
        <v/>
      </c>
      <c r="AF24" s="415" t="str">
        <f aca="true">IF(OR(AF$2&gt;NOW(),$A24=""),"",IF(AF$2=$J24,"T",IF(AF$2=$M24,"P",IF(AF$2=$N24,"S",IF(AF$2=$O24,"M",IF(AND(AF$2&gt;=MIN($L24,$M24),AF$2&lt;MIN($N24,$O24,99999)),"R",IF(AND($K24&lt;&gt;"",AF$2&gt;=$K24),"G","")))))))</f>
        <v/>
      </c>
      <c r="AG24" s="415" t="str">
        <f aca="true">IF(OR(AG$2&gt;NOW(),$A24=""),"",IF(AG$2=$J24,"T",IF(AG$2=$M24,"P",IF(AG$2=$N24,"S",IF(AG$2=$O24,"M",IF(AND(AG$2&gt;=MIN($L24,$M24),AG$2&lt;MIN($N24,$O24,99999)),"R",IF(AND($K24&lt;&gt;"",AG$2&gt;=$K24),"G","")))))))</f>
        <v/>
      </c>
      <c r="AH24" s="415" t="str">
        <f aca="true">IF(OR(AH$2&gt;NOW(),$A24=""),"",IF(AH$2=$J24,"T",IF(AH$2=$M24,"P",IF(AH$2=$N24,"S",IF(AH$2=$O24,"M",IF(AND(AH$2&gt;=MIN($L24,$M24),AH$2&lt;MIN($N24,$O24,99999)),"R",IF(AND($K24&lt;&gt;"",AH$2&gt;=$K24),"G","")))))))</f>
        <v/>
      </c>
      <c r="AI24" s="415" t="str">
        <f aca="true">IF(OR(AI$2&gt;NOW(),$A24=""),"",IF(AI$2=$J24,"T",IF(AI$2=$M24,"P",IF(AI$2=$N24,"S",IF(AI$2=$O24,"M",IF(AND(AI$2&gt;=MIN($L24,$M24),AI$2&lt;MIN($N24,$O24,99999)),"R",IF(AND($K24&lt;&gt;"",AI$2&gt;=$K24),"G","")))))))</f>
        <v/>
      </c>
      <c r="AJ24" s="415" t="str">
        <f aca="true">IF(OR(AJ$2&gt;NOW(),$A24=""),"",IF(AJ$2=$J24,"T",IF(AJ$2=$M24,"P",IF(AJ$2=$N24,"S",IF(AJ$2=$O24,"M",IF(AND(AJ$2&gt;=MIN($L24,$M24),AJ$2&lt;MIN($N24,$O24,99999)),"R",IF(AND($K24&lt;&gt;"",AJ$2&gt;=$K24),"G","")))))))</f>
        <v/>
      </c>
      <c r="AK24" s="415" t="str">
        <f aca="true">IF(OR(AK$2&gt;NOW(),$A24=""),"",IF(AK$2=$J24,"T",IF(AK$2=$M24,"P",IF(AK$2=$N24,"S",IF(AK$2=$O24,"M",IF(AND(AK$2&gt;=MIN($L24,$M24),AK$2&lt;MIN($N24,$O24,99999)),"R",IF(AND($K24&lt;&gt;"",AK$2&gt;=$K24),"G","")))))))</f>
        <v/>
      </c>
      <c r="AL24" s="415" t="str">
        <f aca="true">IF(OR(AL$2&gt;NOW(),$A24=""),"",IF(AL$2=$J24,"T",IF(AL$2=$M24,"P",IF(AL$2=$N24,"S",IF(AL$2=$O24,"M",IF(AND(AL$2&gt;=MIN($L24,$M24),AL$2&lt;MIN($N24,$O24,99999)),"R",IF(AND($K24&lt;&gt;"",AL$2&gt;=$K24),"G","")))))))</f>
        <v/>
      </c>
      <c r="AM24" s="415" t="str">
        <f aca="true">IF(OR(AM$2&gt;NOW(),$A24=""),"",IF(AM$2=$J24,"T",IF(AM$2=$M24,"P",IF(AM$2=$N24,"S",IF(AM$2=$O24,"M",IF(AND(AM$2&gt;=MIN($L24,$M24),AM$2&lt;MIN($N24,$O24,99999)),"R",IF(AND($K24&lt;&gt;"",AM$2&gt;=$K24),"G","")))))))</f>
        <v/>
      </c>
      <c r="AN24" s="415" t="str">
        <f aca="true">IF(OR(AN$2&gt;NOW(),$A24=""),"",IF(AN$2=$J24,"T",IF(AN$2=$M24,"P",IF(AN$2=$N24,"S",IF(AN$2=$O24,"M",IF(AND(AN$2&gt;=MIN($L24,$M24),AN$2&lt;MIN($N24,$O24,99999)),"R",IF(AND($K24&lt;&gt;"",AN$2&gt;=$K24),"G","")))))))</f>
        <v/>
      </c>
      <c r="AO24" s="415" t="str">
        <f aca="true">IF(OR(AO$2&gt;NOW(),$A24=""),"",IF(AO$2=$J24,"T",IF(AO$2=$M24,"P",IF(AO$2=$N24,"S",IF(AO$2=$O24,"M",IF(AND(AO$2&gt;=MIN($L24,$M24),AO$2&lt;MIN($N24,$O24,99999)),"R",IF(AND($K24&lt;&gt;"",AO$2&gt;=$K24),"G","")))))))</f>
        <v/>
      </c>
      <c r="AP24" s="415" t="str">
        <f aca="true">IF(OR(AP$2&gt;NOW(),$A24=""),"",IF(AP$2=$J24,"T",IF(AP$2=$M24,"P",IF(AP$2=$N24,"S",IF(AP$2=$O24,"M",IF(AND(AP$2&gt;=MIN($L24,$M24),AP$2&lt;MIN($N24,$O24,99999)),"R",IF(AND($K24&lt;&gt;"",AP$2&gt;=$K24),"G","")))))))</f>
        <v/>
      </c>
      <c r="AQ24" s="415" t="str">
        <f aca="true">IF(OR(AQ$2&gt;NOW(),$A24=""),"",IF(AQ$2=$J24,"T",IF(AQ$2=$M24,"P",IF(AQ$2=$N24,"S",IF(AQ$2=$O24,"M",IF(AND(AQ$2&gt;=MIN($L24,$M24),AQ$2&lt;MIN($N24,$O24,99999)),"R",IF(AND($K24&lt;&gt;"",AQ$2&gt;=$K24),"G","")))))))</f>
        <v/>
      </c>
      <c r="AR24" s="415" t="str">
        <f aca="true">IF(OR(AR$2&gt;NOW(),$A24=""),"",IF(AR$2=$J24,"T",IF(AR$2=$M24,"P",IF(AR$2=$N24,"S",IF(AR$2=$O24,"M",IF(AND(AR$2&gt;=MIN($L24,$M24),AR$2&lt;MIN($N24,$O24,99999)),"R",IF(AND($K24&lt;&gt;"",AR$2&gt;=$K24),"G","")))))))</f>
        <v/>
      </c>
      <c r="AS24" s="415" t="str">
        <f aca="true">IF(OR(AS$2&gt;NOW(),$A24=""),"",IF(AS$2=$J24,"T",IF(AS$2=$M24,"P",IF(AS$2=$N24,"S",IF(AS$2=$O24,"M",IF(AND(AS$2&gt;=MIN($L24,$M24),AS$2&lt;MIN($N24,$O24,99999)),"R",IF(AND($K24&lt;&gt;"",AS$2&gt;=$K24),"G","")))))))</f>
        <v/>
      </c>
      <c r="AT24" s="415" t="str">
        <f aca="true">IF(OR(AT$2&gt;NOW(),$A24=""),"",IF(AT$2=$J24,"T",IF(AT$2=$M24,"P",IF(AT$2=$N24,"S",IF(AT$2=$O24,"M",IF(AND(AT$2&gt;=MIN($L24,$M24),AT$2&lt;MIN($N24,$O24,99999)),"R",IF(AND($K24&lt;&gt;"",AT$2&gt;=$K24),"G","")))))))</f>
        <v/>
      </c>
      <c r="AU24" s="415" t="str">
        <f aca="true">IF(OR(AU$2&gt;NOW(),$A24=""),"",IF(AU$2=$J24,"T",IF(AU$2=$M24,"P",IF(AU$2=$N24,"S",IF(AU$2=$O24,"M",IF(AND(AU$2&gt;=MIN($L24,$M24),AU$2&lt;MIN($N24,$O24,99999)),"R",IF(AND($K24&lt;&gt;"",AU$2&gt;=$K24),"G","")))))))</f>
        <v/>
      </c>
      <c r="AV24" s="415" t="str">
        <f aca="true">IF(OR(AV$2&gt;NOW(),$A24=""),"",IF(AV$2=$J24,"T",IF(AV$2=$M24,"P",IF(AV$2=$N24,"S",IF(AV$2=$O24,"M",IF(AND(AV$2&gt;=MIN($L24,$M24),AV$2&lt;MIN($N24,$O24,99999)),"R",IF(AND($K24&lt;&gt;"",AV$2&gt;=$K24),"G","")))))))</f>
        <v>P</v>
      </c>
      <c r="AW24" s="415" t="str">
        <f aca="true">IF(OR(AW$2&gt;NOW(),$A24=""),"",IF(AW$2=$J24,"T",IF(AW$2=$M24,"P",IF(AW$2=$N24,"S",IF(AW$2=$O24,"M",IF(AND(AW$2&gt;=MIN($L24,$M24),AW$2&lt;MIN($N24,$O24,99999)),"R",IF(AND($K24&lt;&gt;"",AW$2&gt;=$K24),"G","")))))))</f>
        <v>R</v>
      </c>
      <c r="AX24" s="415" t="str">
        <f aca="true">IF(OR(AX$2&gt;NOW(),$A24=""),"",IF(AX$2=$J24,"T",IF(AX$2=$M24,"P",IF(AX$2=$N24,"S",IF(AX$2=$O24,"M",IF(AND(AX$2&gt;=MIN($L24,$M24),AX$2&lt;MIN($N24,$O24,99999)),"R",IF(AND($K24&lt;&gt;"",AX$2&gt;=$K24),"G","")))))))</f>
        <v>R</v>
      </c>
      <c r="AY24" s="415" t="str">
        <f aca="true">IF(OR(AY$2&gt;NOW(),$A24=""),"",IF(AY$2=$J24,"T",IF(AY$2=$M24,"P",IF(AY$2=$N24,"S",IF(AY$2=$O24,"M",IF(AND(AY$2&gt;=MIN($L24,$M24),AY$2&lt;MIN($N24,$O24,99999)),"R",IF(AND($K24&lt;&gt;"",AY$2&gt;=$K24),"G","")))))))</f>
        <v>R</v>
      </c>
      <c r="AZ24" s="415" t="str">
        <f aca="true">IF(OR(AZ$2&gt;NOW(),$A24=""),"",IF(AZ$2=$J24,"T",IF(AZ$2=$M24,"P",IF(AZ$2=$N24,"S",IF(AZ$2=$O24,"M",IF(AND(AZ$2&gt;=MIN($L24,$M24),AZ$2&lt;MIN($N24,$O24,99999)),"R",IF(AND($K24&lt;&gt;"",AZ$2&gt;=$K24),"G","")))))))</f>
        <v>R</v>
      </c>
      <c r="BA24" s="416"/>
      <c r="BB24" s="416"/>
      <c r="BC24" s="416"/>
      <c r="BD24" s="416"/>
      <c r="BE24" s="416"/>
      <c r="BF24" s="416"/>
      <c r="BG24" s="416"/>
      <c r="BH24" s="416"/>
      <c r="BI24" s="416"/>
      <c r="BJ24" s="416"/>
      <c r="BK24" s="416"/>
      <c r="BL24" s="416"/>
      <c r="BM24" s="416"/>
      <c r="BN24" s="416"/>
      <c r="BO24" s="416"/>
      <c r="BP24" s="416"/>
      <c r="BQ24" s="416"/>
    </row>
    <row r="25" customFormat="false" ht="15.75" hidden="false" customHeight="false" outlineLevel="0" collapsed="false">
      <c r="A25" s="390" t="n">
        <v>23</v>
      </c>
      <c r="B25" s="390" t="n">
        <v>73</v>
      </c>
      <c r="C25" s="390" t="s">
        <v>1217</v>
      </c>
      <c r="D25" s="390" t="s">
        <v>1218</v>
      </c>
      <c r="E25" s="390"/>
      <c r="F25" s="390"/>
      <c r="G25" s="377" t="s">
        <v>1228</v>
      </c>
      <c r="H25" s="377" t="s">
        <v>1232</v>
      </c>
      <c r="I25" s="377"/>
      <c r="J25" s="377"/>
      <c r="K25" s="377"/>
      <c r="L25" s="377"/>
      <c r="M25" s="410" t="n">
        <v>43900</v>
      </c>
      <c r="N25" s="377"/>
      <c r="O25" s="377"/>
      <c r="P25" s="411"/>
      <c r="Q25" s="412" t="s">
        <v>1241</v>
      </c>
      <c r="R25" s="412"/>
      <c r="S25" s="390"/>
      <c r="T25" s="414" t="str">
        <f aca="false">IF(AND(ISNUMBER(J25),ISNUMBER(K25)),K25-J25,"")</f>
        <v/>
      </c>
      <c r="U25" s="414" t="str">
        <f aca="false">IF(A25="","",IF(O25&lt;&gt;"","Meninggal",IF(N25&lt;&gt;"","Sembuh","Aktif")))</f>
        <v>Aktif</v>
      </c>
      <c r="V25" s="417"/>
      <c r="W25" s="415" t="str">
        <f aca="true">IF(OR(W$2&gt;NOW(),$A25=""),"",IF(W$2=$J25,"T",IF(W$2=$M25,"P",IF(W$2=$N25,"S",IF(W$2=$O25,"M",IF(AND(W$2&gt;=MIN($L25,$M25),W$2&lt;MIN($N25,$O25,99999)),"R",IF(AND($K25&lt;&gt;"",W$2&gt;=$K25),"G","")))))))</f>
        <v/>
      </c>
      <c r="X25" s="415" t="str">
        <f aca="true">IF(OR(X$2&gt;NOW(),$A25=""),"",IF(X$2=$J25,"T",IF(X$2=$M25,"P",IF(X$2=$N25,"S",IF(X$2=$O25,"M",IF(AND(X$2&gt;=MIN($L25,$M25),X$2&lt;MIN($N25,$O25,99999)),"R",IF(AND($K25&lt;&gt;"",X$2&gt;=$K25),"G","")))))))</f>
        <v/>
      </c>
      <c r="Y25" s="415" t="str">
        <f aca="true">IF(OR(Y$2&gt;NOW(),$A25=""),"",IF(Y$2=$J25,"T",IF(Y$2=$M25,"P",IF(Y$2=$N25,"S",IF(Y$2=$O25,"M",IF(AND(Y$2&gt;=MIN($L25,$M25),Y$2&lt;MIN($N25,$O25,99999)),"R",IF(AND($K25&lt;&gt;"",Y$2&gt;=$K25),"G","")))))))</f>
        <v/>
      </c>
      <c r="Z25" s="415" t="str">
        <f aca="true">IF(OR(Z$2&gt;NOW(),$A25=""),"",IF(Z$2=$J25,"T",IF(Z$2=$M25,"P",IF(Z$2=$N25,"S",IF(Z$2=$O25,"M",IF(AND(Z$2&gt;=MIN($L25,$M25),Z$2&lt;MIN($N25,$O25,99999)),"R",IF(AND($K25&lt;&gt;"",Z$2&gt;=$K25),"G","")))))))</f>
        <v/>
      </c>
      <c r="AA25" s="415" t="str">
        <f aca="true">IF(OR(AA$2&gt;NOW(),$A25=""),"",IF(AA$2=$J25,"T",IF(AA$2=$M25,"P",IF(AA$2=$N25,"S",IF(AA$2=$O25,"M",IF(AND(AA$2&gt;=MIN($L25,$M25),AA$2&lt;MIN($N25,$O25,99999)),"R",IF(AND($K25&lt;&gt;"",AA$2&gt;=$K25),"G","")))))))</f>
        <v/>
      </c>
      <c r="AB25" s="415" t="str">
        <f aca="true">IF(OR(AB$2&gt;NOW(),$A25=""),"",IF(AB$2=$J25,"T",IF(AB$2=$M25,"P",IF(AB$2=$N25,"S",IF(AB$2=$O25,"M",IF(AND(AB$2&gt;=MIN($L25,$M25),AB$2&lt;MIN($N25,$O25,99999)),"R",IF(AND($K25&lt;&gt;"",AB$2&gt;=$K25),"G","")))))))</f>
        <v/>
      </c>
      <c r="AC25" s="415" t="str">
        <f aca="true">IF(OR(AC$2&gt;NOW(),$A25=""),"",IF(AC$2=$J25,"T",IF(AC$2=$M25,"P",IF(AC$2=$N25,"S",IF(AC$2=$O25,"M",IF(AND(AC$2&gt;=MIN($L25,$M25),AC$2&lt;MIN($N25,$O25,99999)),"R",IF(AND($K25&lt;&gt;"",AC$2&gt;=$K25),"G","")))))))</f>
        <v/>
      </c>
      <c r="AD25" s="415" t="str">
        <f aca="true">IF(OR(AD$2&gt;NOW(),$A25=""),"",IF(AD$2=$J25,"T",IF(AD$2=$M25,"P",IF(AD$2=$N25,"S",IF(AD$2=$O25,"M",IF(AND(AD$2&gt;=MIN($L25,$M25),AD$2&lt;MIN($N25,$O25,99999)),"R",IF(AND($K25&lt;&gt;"",AD$2&gt;=$K25),"G","")))))))</f>
        <v/>
      </c>
      <c r="AE25" s="415" t="str">
        <f aca="true">IF(OR(AE$2&gt;NOW(),$A25=""),"",IF(AE$2=$J25,"T",IF(AE$2=$M25,"P",IF(AE$2=$N25,"S",IF(AE$2=$O25,"M",IF(AND(AE$2&gt;=MIN($L25,$M25),AE$2&lt;MIN($N25,$O25,99999)),"R",IF(AND($K25&lt;&gt;"",AE$2&gt;=$K25),"G","")))))))</f>
        <v/>
      </c>
      <c r="AF25" s="415" t="str">
        <f aca="true">IF(OR(AF$2&gt;NOW(),$A25=""),"",IF(AF$2=$J25,"T",IF(AF$2=$M25,"P",IF(AF$2=$N25,"S",IF(AF$2=$O25,"M",IF(AND(AF$2&gt;=MIN($L25,$M25),AF$2&lt;MIN($N25,$O25,99999)),"R",IF(AND($K25&lt;&gt;"",AF$2&gt;=$K25),"G","")))))))</f>
        <v/>
      </c>
      <c r="AG25" s="415" t="str">
        <f aca="true">IF(OR(AG$2&gt;NOW(),$A25=""),"",IF(AG$2=$J25,"T",IF(AG$2=$M25,"P",IF(AG$2=$N25,"S",IF(AG$2=$O25,"M",IF(AND(AG$2&gt;=MIN($L25,$M25),AG$2&lt;MIN($N25,$O25,99999)),"R",IF(AND($K25&lt;&gt;"",AG$2&gt;=$K25),"G","")))))))</f>
        <v/>
      </c>
      <c r="AH25" s="415" t="str">
        <f aca="true">IF(OR(AH$2&gt;NOW(),$A25=""),"",IF(AH$2=$J25,"T",IF(AH$2=$M25,"P",IF(AH$2=$N25,"S",IF(AH$2=$O25,"M",IF(AND(AH$2&gt;=MIN($L25,$M25),AH$2&lt;MIN($N25,$O25,99999)),"R",IF(AND($K25&lt;&gt;"",AH$2&gt;=$K25),"G","")))))))</f>
        <v/>
      </c>
      <c r="AI25" s="415" t="str">
        <f aca="true">IF(OR(AI$2&gt;NOW(),$A25=""),"",IF(AI$2=$J25,"T",IF(AI$2=$M25,"P",IF(AI$2=$N25,"S",IF(AI$2=$O25,"M",IF(AND(AI$2&gt;=MIN($L25,$M25),AI$2&lt;MIN($N25,$O25,99999)),"R",IF(AND($K25&lt;&gt;"",AI$2&gt;=$K25),"G","")))))))</f>
        <v/>
      </c>
      <c r="AJ25" s="415" t="str">
        <f aca="true">IF(OR(AJ$2&gt;NOW(),$A25=""),"",IF(AJ$2=$J25,"T",IF(AJ$2=$M25,"P",IF(AJ$2=$N25,"S",IF(AJ$2=$O25,"M",IF(AND(AJ$2&gt;=MIN($L25,$M25),AJ$2&lt;MIN($N25,$O25,99999)),"R",IF(AND($K25&lt;&gt;"",AJ$2&gt;=$K25),"G","")))))))</f>
        <v/>
      </c>
      <c r="AK25" s="415" t="str">
        <f aca="true">IF(OR(AK$2&gt;NOW(),$A25=""),"",IF(AK$2=$J25,"T",IF(AK$2=$M25,"P",IF(AK$2=$N25,"S",IF(AK$2=$O25,"M",IF(AND(AK$2&gt;=MIN($L25,$M25),AK$2&lt;MIN($N25,$O25,99999)),"R",IF(AND($K25&lt;&gt;"",AK$2&gt;=$K25),"G","")))))))</f>
        <v/>
      </c>
      <c r="AL25" s="415" t="str">
        <f aca="true">IF(OR(AL$2&gt;NOW(),$A25=""),"",IF(AL$2=$J25,"T",IF(AL$2=$M25,"P",IF(AL$2=$N25,"S",IF(AL$2=$O25,"M",IF(AND(AL$2&gt;=MIN($L25,$M25),AL$2&lt;MIN($N25,$O25,99999)),"R",IF(AND($K25&lt;&gt;"",AL$2&gt;=$K25),"G","")))))))</f>
        <v/>
      </c>
      <c r="AM25" s="415" t="str">
        <f aca="true">IF(OR(AM$2&gt;NOW(),$A25=""),"",IF(AM$2=$J25,"T",IF(AM$2=$M25,"P",IF(AM$2=$N25,"S",IF(AM$2=$O25,"M",IF(AND(AM$2&gt;=MIN($L25,$M25),AM$2&lt;MIN($N25,$O25,99999)),"R",IF(AND($K25&lt;&gt;"",AM$2&gt;=$K25),"G","")))))))</f>
        <v/>
      </c>
      <c r="AN25" s="415" t="str">
        <f aca="true">IF(OR(AN$2&gt;NOW(),$A25=""),"",IF(AN$2=$J25,"T",IF(AN$2=$M25,"P",IF(AN$2=$N25,"S",IF(AN$2=$O25,"M",IF(AND(AN$2&gt;=MIN($L25,$M25),AN$2&lt;MIN($N25,$O25,99999)),"R",IF(AND($K25&lt;&gt;"",AN$2&gt;=$K25),"G","")))))))</f>
        <v/>
      </c>
      <c r="AO25" s="415" t="str">
        <f aca="true">IF(OR(AO$2&gt;NOW(),$A25=""),"",IF(AO$2=$J25,"T",IF(AO$2=$M25,"P",IF(AO$2=$N25,"S",IF(AO$2=$O25,"M",IF(AND(AO$2&gt;=MIN($L25,$M25),AO$2&lt;MIN($N25,$O25,99999)),"R",IF(AND($K25&lt;&gt;"",AO$2&gt;=$K25),"G","")))))))</f>
        <v/>
      </c>
      <c r="AP25" s="415" t="str">
        <f aca="true">IF(OR(AP$2&gt;NOW(),$A25=""),"",IF(AP$2=$J25,"T",IF(AP$2=$M25,"P",IF(AP$2=$N25,"S",IF(AP$2=$O25,"M",IF(AND(AP$2&gt;=MIN($L25,$M25),AP$2&lt;MIN($N25,$O25,99999)),"R",IF(AND($K25&lt;&gt;"",AP$2&gt;=$K25),"G","")))))))</f>
        <v/>
      </c>
      <c r="AQ25" s="415" t="str">
        <f aca="true">IF(OR(AQ$2&gt;NOW(),$A25=""),"",IF(AQ$2=$J25,"T",IF(AQ$2=$M25,"P",IF(AQ$2=$N25,"S",IF(AQ$2=$O25,"M",IF(AND(AQ$2&gt;=MIN($L25,$M25),AQ$2&lt;MIN($N25,$O25,99999)),"R",IF(AND($K25&lt;&gt;"",AQ$2&gt;=$K25),"G","")))))))</f>
        <v/>
      </c>
      <c r="AR25" s="415" t="str">
        <f aca="true">IF(OR(AR$2&gt;NOW(),$A25=""),"",IF(AR$2=$J25,"T",IF(AR$2=$M25,"P",IF(AR$2=$N25,"S",IF(AR$2=$O25,"M",IF(AND(AR$2&gt;=MIN($L25,$M25),AR$2&lt;MIN($N25,$O25,99999)),"R",IF(AND($K25&lt;&gt;"",AR$2&gt;=$K25),"G","")))))))</f>
        <v/>
      </c>
      <c r="AS25" s="415" t="str">
        <f aca="true">IF(OR(AS$2&gt;NOW(),$A25=""),"",IF(AS$2=$J25,"T",IF(AS$2=$M25,"P",IF(AS$2=$N25,"S",IF(AS$2=$O25,"M",IF(AND(AS$2&gt;=MIN($L25,$M25),AS$2&lt;MIN($N25,$O25,99999)),"R",IF(AND($K25&lt;&gt;"",AS$2&gt;=$K25),"G","")))))))</f>
        <v/>
      </c>
      <c r="AT25" s="415" t="str">
        <f aca="true">IF(OR(AT$2&gt;NOW(),$A25=""),"",IF(AT$2=$J25,"T",IF(AT$2=$M25,"P",IF(AT$2=$N25,"S",IF(AT$2=$O25,"M",IF(AND(AT$2&gt;=MIN($L25,$M25),AT$2&lt;MIN($N25,$O25,99999)),"R",IF(AND($K25&lt;&gt;"",AT$2&gt;=$K25),"G","")))))))</f>
        <v/>
      </c>
      <c r="AU25" s="415" t="str">
        <f aca="true">IF(OR(AU$2&gt;NOW(),$A25=""),"",IF(AU$2=$J25,"T",IF(AU$2=$M25,"P",IF(AU$2=$N25,"S",IF(AU$2=$O25,"M",IF(AND(AU$2&gt;=MIN($L25,$M25),AU$2&lt;MIN($N25,$O25,99999)),"R",IF(AND($K25&lt;&gt;"",AU$2&gt;=$K25),"G","")))))))</f>
        <v/>
      </c>
      <c r="AV25" s="415" t="str">
        <f aca="true">IF(OR(AV$2&gt;NOW(),$A25=""),"",IF(AV$2=$J25,"T",IF(AV$2=$M25,"P",IF(AV$2=$N25,"S",IF(AV$2=$O25,"M",IF(AND(AV$2&gt;=MIN($L25,$M25),AV$2&lt;MIN($N25,$O25,99999)),"R",IF(AND($K25&lt;&gt;"",AV$2&gt;=$K25),"G","")))))))</f>
        <v>P</v>
      </c>
      <c r="AW25" s="415" t="str">
        <f aca="true">IF(OR(AW$2&gt;NOW(),$A25=""),"",IF(AW$2=$J25,"T",IF(AW$2=$M25,"P",IF(AW$2=$N25,"S",IF(AW$2=$O25,"M",IF(AND(AW$2&gt;=MIN($L25,$M25),AW$2&lt;MIN($N25,$O25,99999)),"R",IF(AND($K25&lt;&gt;"",AW$2&gt;=$K25),"G","")))))))</f>
        <v>R</v>
      </c>
      <c r="AX25" s="415" t="str">
        <f aca="true">IF(OR(AX$2&gt;NOW(),$A25=""),"",IF(AX$2=$J25,"T",IF(AX$2=$M25,"P",IF(AX$2=$N25,"S",IF(AX$2=$O25,"M",IF(AND(AX$2&gt;=MIN($L25,$M25),AX$2&lt;MIN($N25,$O25,99999)),"R",IF(AND($K25&lt;&gt;"",AX$2&gt;=$K25),"G","")))))))</f>
        <v>R</v>
      </c>
      <c r="AY25" s="415" t="str">
        <f aca="true">IF(OR(AY$2&gt;NOW(),$A25=""),"",IF(AY$2=$J25,"T",IF(AY$2=$M25,"P",IF(AY$2=$N25,"S",IF(AY$2=$O25,"M",IF(AND(AY$2&gt;=MIN($L25,$M25),AY$2&lt;MIN($N25,$O25,99999)),"R",IF(AND($K25&lt;&gt;"",AY$2&gt;=$K25),"G","")))))))</f>
        <v>R</v>
      </c>
      <c r="AZ25" s="415" t="str">
        <f aca="true">IF(OR(AZ$2&gt;NOW(),$A25=""),"",IF(AZ$2=$J25,"T",IF(AZ$2=$M25,"P",IF(AZ$2=$N25,"S",IF(AZ$2=$O25,"M",IF(AND(AZ$2&gt;=MIN($L25,$M25),AZ$2&lt;MIN($N25,$O25,99999)),"R",IF(AND($K25&lt;&gt;"",AZ$2&gt;=$K25),"G","")))))))</f>
        <v>R</v>
      </c>
      <c r="BA25" s="416"/>
      <c r="BB25" s="416"/>
      <c r="BC25" s="416"/>
      <c r="BD25" s="416"/>
      <c r="BE25" s="416"/>
      <c r="BF25" s="416"/>
      <c r="BG25" s="416"/>
      <c r="BH25" s="416"/>
      <c r="BI25" s="416"/>
      <c r="BJ25" s="416"/>
      <c r="BK25" s="416"/>
      <c r="BL25" s="416"/>
      <c r="BM25" s="416"/>
      <c r="BN25" s="416"/>
      <c r="BO25" s="416"/>
      <c r="BP25" s="416"/>
      <c r="BQ25" s="416"/>
    </row>
    <row r="26" customFormat="false" ht="15.75" hidden="false" customHeight="false" outlineLevel="0" collapsed="false">
      <c r="A26" s="390" t="n">
        <v>24</v>
      </c>
      <c r="B26" s="390" t="n">
        <v>46</v>
      </c>
      <c r="C26" s="390" t="s">
        <v>1225</v>
      </c>
      <c r="D26" s="390" t="s">
        <v>1218</v>
      </c>
      <c r="E26" s="390"/>
      <c r="F26" s="390"/>
      <c r="G26" s="377" t="s">
        <v>1228</v>
      </c>
      <c r="H26" s="377" t="s">
        <v>1232</v>
      </c>
      <c r="I26" s="377"/>
      <c r="J26" s="377"/>
      <c r="K26" s="377"/>
      <c r="L26" s="377"/>
      <c r="M26" s="410" t="n">
        <v>43900</v>
      </c>
      <c r="N26" s="377"/>
      <c r="O26" s="377"/>
      <c r="P26" s="411" t="s">
        <v>1226</v>
      </c>
      <c r="Q26" s="376"/>
      <c r="R26" s="412"/>
      <c r="S26" s="390"/>
      <c r="T26" s="414" t="str">
        <f aca="false">IF(AND(ISNUMBER(J26),ISNUMBER(K26)),K26-J26,"")</f>
        <v/>
      </c>
      <c r="U26" s="414" t="str">
        <f aca="false">IF(A26="","",IF(O26&lt;&gt;"","Meninggal",IF(N26&lt;&gt;"","Sembuh","Aktif")))</f>
        <v>Aktif</v>
      </c>
      <c r="V26" s="417"/>
      <c r="W26" s="415" t="str">
        <f aca="true">IF(OR(W$2&gt;NOW(),$A26=""),"",IF(W$2=$J26,"T",IF(W$2=$M26,"P",IF(W$2=$N26,"S",IF(W$2=$O26,"M",IF(AND(W$2&gt;=MIN($L26,$M26),W$2&lt;MIN($N26,$O26,99999)),"R",IF(AND($K26&lt;&gt;"",W$2&gt;=$K26),"G","")))))))</f>
        <v/>
      </c>
      <c r="X26" s="415" t="str">
        <f aca="true">IF(OR(X$2&gt;NOW(),$A26=""),"",IF(X$2=$J26,"T",IF(X$2=$M26,"P",IF(X$2=$N26,"S",IF(X$2=$O26,"M",IF(AND(X$2&gt;=MIN($L26,$M26),X$2&lt;MIN($N26,$O26,99999)),"R",IF(AND($K26&lt;&gt;"",X$2&gt;=$K26),"G","")))))))</f>
        <v/>
      </c>
      <c r="Y26" s="415" t="str">
        <f aca="true">IF(OR(Y$2&gt;NOW(),$A26=""),"",IF(Y$2=$J26,"T",IF(Y$2=$M26,"P",IF(Y$2=$N26,"S",IF(Y$2=$O26,"M",IF(AND(Y$2&gt;=MIN($L26,$M26),Y$2&lt;MIN($N26,$O26,99999)),"R",IF(AND($K26&lt;&gt;"",Y$2&gt;=$K26),"G","")))))))</f>
        <v/>
      </c>
      <c r="Z26" s="415" t="str">
        <f aca="true">IF(OR(Z$2&gt;NOW(),$A26=""),"",IF(Z$2=$J26,"T",IF(Z$2=$M26,"P",IF(Z$2=$N26,"S",IF(Z$2=$O26,"M",IF(AND(Z$2&gt;=MIN($L26,$M26),Z$2&lt;MIN($N26,$O26,99999)),"R",IF(AND($K26&lt;&gt;"",Z$2&gt;=$K26),"G","")))))))</f>
        <v/>
      </c>
      <c r="AA26" s="415" t="str">
        <f aca="true">IF(OR(AA$2&gt;NOW(),$A26=""),"",IF(AA$2=$J26,"T",IF(AA$2=$M26,"P",IF(AA$2=$N26,"S",IF(AA$2=$O26,"M",IF(AND(AA$2&gt;=MIN($L26,$M26),AA$2&lt;MIN($N26,$O26,99999)),"R",IF(AND($K26&lt;&gt;"",AA$2&gt;=$K26),"G","")))))))</f>
        <v/>
      </c>
      <c r="AB26" s="415" t="str">
        <f aca="true">IF(OR(AB$2&gt;NOW(),$A26=""),"",IF(AB$2=$J26,"T",IF(AB$2=$M26,"P",IF(AB$2=$N26,"S",IF(AB$2=$O26,"M",IF(AND(AB$2&gt;=MIN($L26,$M26),AB$2&lt;MIN($N26,$O26,99999)),"R",IF(AND($K26&lt;&gt;"",AB$2&gt;=$K26),"G","")))))))</f>
        <v/>
      </c>
      <c r="AC26" s="415" t="str">
        <f aca="true">IF(OR(AC$2&gt;NOW(),$A26=""),"",IF(AC$2=$J26,"T",IF(AC$2=$M26,"P",IF(AC$2=$N26,"S",IF(AC$2=$O26,"M",IF(AND(AC$2&gt;=MIN($L26,$M26),AC$2&lt;MIN($N26,$O26,99999)),"R",IF(AND($K26&lt;&gt;"",AC$2&gt;=$K26),"G","")))))))</f>
        <v/>
      </c>
      <c r="AD26" s="415" t="str">
        <f aca="true">IF(OR(AD$2&gt;NOW(),$A26=""),"",IF(AD$2=$J26,"T",IF(AD$2=$M26,"P",IF(AD$2=$N26,"S",IF(AD$2=$O26,"M",IF(AND(AD$2&gt;=MIN($L26,$M26),AD$2&lt;MIN($N26,$O26,99999)),"R",IF(AND($K26&lt;&gt;"",AD$2&gt;=$K26),"G","")))))))</f>
        <v/>
      </c>
      <c r="AE26" s="415" t="str">
        <f aca="true">IF(OR(AE$2&gt;NOW(),$A26=""),"",IF(AE$2=$J26,"T",IF(AE$2=$M26,"P",IF(AE$2=$N26,"S",IF(AE$2=$O26,"M",IF(AND(AE$2&gt;=MIN($L26,$M26),AE$2&lt;MIN($N26,$O26,99999)),"R",IF(AND($K26&lt;&gt;"",AE$2&gt;=$K26),"G","")))))))</f>
        <v/>
      </c>
      <c r="AF26" s="415" t="str">
        <f aca="true">IF(OR(AF$2&gt;NOW(),$A26=""),"",IF(AF$2=$J26,"T",IF(AF$2=$M26,"P",IF(AF$2=$N26,"S",IF(AF$2=$O26,"M",IF(AND(AF$2&gt;=MIN($L26,$M26),AF$2&lt;MIN($N26,$O26,99999)),"R",IF(AND($K26&lt;&gt;"",AF$2&gt;=$K26),"G","")))))))</f>
        <v/>
      </c>
      <c r="AG26" s="415" t="str">
        <f aca="true">IF(OR(AG$2&gt;NOW(),$A26=""),"",IF(AG$2=$J26,"T",IF(AG$2=$M26,"P",IF(AG$2=$N26,"S",IF(AG$2=$O26,"M",IF(AND(AG$2&gt;=MIN($L26,$M26),AG$2&lt;MIN($N26,$O26,99999)),"R",IF(AND($K26&lt;&gt;"",AG$2&gt;=$K26),"G","")))))))</f>
        <v/>
      </c>
      <c r="AH26" s="415" t="str">
        <f aca="true">IF(OR(AH$2&gt;NOW(),$A26=""),"",IF(AH$2=$J26,"T",IF(AH$2=$M26,"P",IF(AH$2=$N26,"S",IF(AH$2=$O26,"M",IF(AND(AH$2&gt;=MIN($L26,$M26),AH$2&lt;MIN($N26,$O26,99999)),"R",IF(AND($K26&lt;&gt;"",AH$2&gt;=$K26),"G","")))))))</f>
        <v/>
      </c>
      <c r="AI26" s="415" t="str">
        <f aca="true">IF(OR(AI$2&gt;NOW(),$A26=""),"",IF(AI$2=$J26,"T",IF(AI$2=$M26,"P",IF(AI$2=$N26,"S",IF(AI$2=$O26,"M",IF(AND(AI$2&gt;=MIN($L26,$M26),AI$2&lt;MIN($N26,$O26,99999)),"R",IF(AND($K26&lt;&gt;"",AI$2&gt;=$K26),"G","")))))))</f>
        <v/>
      </c>
      <c r="AJ26" s="415" t="str">
        <f aca="true">IF(OR(AJ$2&gt;NOW(),$A26=""),"",IF(AJ$2=$J26,"T",IF(AJ$2=$M26,"P",IF(AJ$2=$N26,"S",IF(AJ$2=$O26,"M",IF(AND(AJ$2&gt;=MIN($L26,$M26),AJ$2&lt;MIN($N26,$O26,99999)),"R",IF(AND($K26&lt;&gt;"",AJ$2&gt;=$K26),"G","")))))))</f>
        <v/>
      </c>
      <c r="AK26" s="415" t="str">
        <f aca="true">IF(OR(AK$2&gt;NOW(),$A26=""),"",IF(AK$2=$J26,"T",IF(AK$2=$M26,"P",IF(AK$2=$N26,"S",IF(AK$2=$O26,"M",IF(AND(AK$2&gt;=MIN($L26,$M26),AK$2&lt;MIN($N26,$O26,99999)),"R",IF(AND($K26&lt;&gt;"",AK$2&gt;=$K26),"G","")))))))</f>
        <v/>
      </c>
      <c r="AL26" s="415" t="str">
        <f aca="true">IF(OR(AL$2&gt;NOW(),$A26=""),"",IF(AL$2=$J26,"T",IF(AL$2=$M26,"P",IF(AL$2=$N26,"S",IF(AL$2=$O26,"M",IF(AND(AL$2&gt;=MIN($L26,$M26),AL$2&lt;MIN($N26,$O26,99999)),"R",IF(AND($K26&lt;&gt;"",AL$2&gt;=$K26),"G","")))))))</f>
        <v/>
      </c>
      <c r="AM26" s="415" t="str">
        <f aca="true">IF(OR(AM$2&gt;NOW(),$A26=""),"",IF(AM$2=$J26,"T",IF(AM$2=$M26,"P",IF(AM$2=$N26,"S",IF(AM$2=$O26,"M",IF(AND(AM$2&gt;=MIN($L26,$M26),AM$2&lt;MIN($N26,$O26,99999)),"R",IF(AND($K26&lt;&gt;"",AM$2&gt;=$K26),"G","")))))))</f>
        <v/>
      </c>
      <c r="AN26" s="415" t="str">
        <f aca="true">IF(OR(AN$2&gt;NOW(),$A26=""),"",IF(AN$2=$J26,"T",IF(AN$2=$M26,"P",IF(AN$2=$N26,"S",IF(AN$2=$O26,"M",IF(AND(AN$2&gt;=MIN($L26,$M26),AN$2&lt;MIN($N26,$O26,99999)),"R",IF(AND($K26&lt;&gt;"",AN$2&gt;=$K26),"G","")))))))</f>
        <v/>
      </c>
      <c r="AO26" s="415" t="str">
        <f aca="true">IF(OR(AO$2&gt;NOW(),$A26=""),"",IF(AO$2=$J26,"T",IF(AO$2=$M26,"P",IF(AO$2=$N26,"S",IF(AO$2=$O26,"M",IF(AND(AO$2&gt;=MIN($L26,$M26),AO$2&lt;MIN($N26,$O26,99999)),"R",IF(AND($K26&lt;&gt;"",AO$2&gt;=$K26),"G","")))))))</f>
        <v/>
      </c>
      <c r="AP26" s="415" t="str">
        <f aca="true">IF(OR(AP$2&gt;NOW(),$A26=""),"",IF(AP$2=$J26,"T",IF(AP$2=$M26,"P",IF(AP$2=$N26,"S",IF(AP$2=$O26,"M",IF(AND(AP$2&gt;=MIN($L26,$M26),AP$2&lt;MIN($N26,$O26,99999)),"R",IF(AND($K26&lt;&gt;"",AP$2&gt;=$K26),"G","")))))))</f>
        <v/>
      </c>
      <c r="AQ26" s="415" t="str">
        <f aca="true">IF(OR(AQ$2&gt;NOW(),$A26=""),"",IF(AQ$2=$J26,"T",IF(AQ$2=$M26,"P",IF(AQ$2=$N26,"S",IF(AQ$2=$O26,"M",IF(AND(AQ$2&gt;=MIN($L26,$M26),AQ$2&lt;MIN($N26,$O26,99999)),"R",IF(AND($K26&lt;&gt;"",AQ$2&gt;=$K26),"G","")))))))</f>
        <v/>
      </c>
      <c r="AR26" s="415" t="str">
        <f aca="true">IF(OR(AR$2&gt;NOW(),$A26=""),"",IF(AR$2=$J26,"T",IF(AR$2=$M26,"P",IF(AR$2=$N26,"S",IF(AR$2=$O26,"M",IF(AND(AR$2&gt;=MIN($L26,$M26),AR$2&lt;MIN($N26,$O26,99999)),"R",IF(AND($K26&lt;&gt;"",AR$2&gt;=$K26),"G","")))))))</f>
        <v/>
      </c>
      <c r="AS26" s="415" t="str">
        <f aca="true">IF(OR(AS$2&gt;NOW(),$A26=""),"",IF(AS$2=$J26,"T",IF(AS$2=$M26,"P",IF(AS$2=$N26,"S",IF(AS$2=$O26,"M",IF(AND(AS$2&gt;=MIN($L26,$M26),AS$2&lt;MIN($N26,$O26,99999)),"R",IF(AND($K26&lt;&gt;"",AS$2&gt;=$K26),"G","")))))))</f>
        <v/>
      </c>
      <c r="AT26" s="415" t="str">
        <f aca="true">IF(OR(AT$2&gt;NOW(),$A26=""),"",IF(AT$2=$J26,"T",IF(AT$2=$M26,"P",IF(AT$2=$N26,"S",IF(AT$2=$O26,"M",IF(AND(AT$2&gt;=MIN($L26,$M26),AT$2&lt;MIN($N26,$O26,99999)),"R",IF(AND($K26&lt;&gt;"",AT$2&gt;=$K26),"G","")))))))</f>
        <v/>
      </c>
      <c r="AU26" s="415" t="str">
        <f aca="true">IF(OR(AU$2&gt;NOW(),$A26=""),"",IF(AU$2=$J26,"T",IF(AU$2=$M26,"P",IF(AU$2=$N26,"S",IF(AU$2=$O26,"M",IF(AND(AU$2&gt;=MIN($L26,$M26),AU$2&lt;MIN($N26,$O26,99999)),"R",IF(AND($K26&lt;&gt;"",AU$2&gt;=$K26),"G","")))))))</f>
        <v/>
      </c>
      <c r="AV26" s="415" t="str">
        <f aca="true">IF(OR(AV$2&gt;NOW(),$A26=""),"",IF(AV$2=$J26,"T",IF(AV$2=$M26,"P",IF(AV$2=$N26,"S",IF(AV$2=$O26,"M",IF(AND(AV$2&gt;=MIN($L26,$M26),AV$2&lt;MIN($N26,$O26,99999)),"R",IF(AND($K26&lt;&gt;"",AV$2&gt;=$K26),"G","")))))))</f>
        <v>P</v>
      </c>
      <c r="AW26" s="415" t="str">
        <f aca="true">IF(OR(AW$2&gt;NOW(),$A26=""),"",IF(AW$2=$J26,"T",IF(AW$2=$M26,"P",IF(AW$2=$N26,"S",IF(AW$2=$O26,"M",IF(AND(AW$2&gt;=MIN($L26,$M26),AW$2&lt;MIN($N26,$O26,99999)),"R",IF(AND($K26&lt;&gt;"",AW$2&gt;=$K26),"G","")))))))</f>
        <v>R</v>
      </c>
      <c r="AX26" s="415" t="str">
        <f aca="true">IF(OR(AX$2&gt;NOW(),$A26=""),"",IF(AX$2=$J26,"T",IF(AX$2=$M26,"P",IF(AX$2=$N26,"S",IF(AX$2=$O26,"M",IF(AND(AX$2&gt;=MIN($L26,$M26),AX$2&lt;MIN($N26,$O26,99999)),"R",IF(AND($K26&lt;&gt;"",AX$2&gt;=$K26),"G","")))))))</f>
        <v>R</v>
      </c>
      <c r="AY26" s="415" t="str">
        <f aca="true">IF(OR(AY$2&gt;NOW(),$A26=""),"",IF(AY$2=$J26,"T",IF(AY$2=$M26,"P",IF(AY$2=$N26,"S",IF(AY$2=$O26,"M",IF(AND(AY$2&gt;=MIN($L26,$M26),AY$2&lt;MIN($N26,$O26,99999)),"R",IF(AND($K26&lt;&gt;"",AY$2&gt;=$K26),"G","")))))))</f>
        <v>R</v>
      </c>
      <c r="AZ26" s="415" t="str">
        <f aca="true">IF(OR(AZ$2&gt;NOW(),$A26=""),"",IF(AZ$2=$J26,"T",IF(AZ$2=$M26,"P",IF(AZ$2=$N26,"S",IF(AZ$2=$O26,"M",IF(AND(AZ$2&gt;=MIN($L26,$M26),AZ$2&lt;MIN($N26,$O26,99999)),"R",IF(AND($K26&lt;&gt;"",AZ$2&gt;=$K26),"G","")))))))</f>
        <v>R</v>
      </c>
      <c r="BA26" s="416"/>
      <c r="BB26" s="416"/>
      <c r="BC26" s="416"/>
      <c r="BD26" s="416"/>
      <c r="BE26" s="416"/>
      <c r="BF26" s="416"/>
      <c r="BG26" s="416"/>
      <c r="BH26" s="416"/>
      <c r="BI26" s="416"/>
      <c r="BJ26" s="416"/>
      <c r="BK26" s="416"/>
      <c r="BL26" s="416"/>
      <c r="BM26" s="416"/>
      <c r="BN26" s="416"/>
      <c r="BO26" s="416"/>
      <c r="BP26" s="416"/>
      <c r="BQ26" s="416"/>
    </row>
    <row r="27" customFormat="false" ht="15.75" hidden="false" customHeight="false" outlineLevel="0" collapsed="false">
      <c r="A27" s="390" t="n">
        <v>25</v>
      </c>
      <c r="B27" s="390" t="n">
        <v>53</v>
      </c>
      <c r="C27" s="390" t="s">
        <v>1217</v>
      </c>
      <c r="D27" s="390" t="s">
        <v>1242</v>
      </c>
      <c r="E27" s="390" t="s">
        <v>74</v>
      </c>
      <c r="F27" s="390" t="s">
        <v>223</v>
      </c>
      <c r="G27" s="377" t="s">
        <v>1228</v>
      </c>
      <c r="H27" s="377" t="s">
        <v>1232</v>
      </c>
      <c r="I27" s="377"/>
      <c r="J27" s="377"/>
      <c r="K27" s="377"/>
      <c r="L27" s="410" t="n">
        <v>43893</v>
      </c>
      <c r="M27" s="410" t="n">
        <v>43900</v>
      </c>
      <c r="N27" s="377"/>
      <c r="O27" s="410" t="n">
        <v>43901</v>
      </c>
      <c r="P27" s="411" t="s">
        <v>1243</v>
      </c>
      <c r="Q27" s="412" t="s">
        <v>1244</v>
      </c>
      <c r="R27" s="412"/>
      <c r="S27" s="419" t="str">
        <f aca="false">HYPERLINK("https://nasional.kompas.com/read/2020/03/11/13061741/breaking-news-satu-pasien-covid-19-di-indonesia-meninggal-dunia#source=clicktitle","Sumber")</f>
        <v>Sumber</v>
      </c>
      <c r="T27" s="414" t="str">
        <f aca="false">IF(AND(ISNUMBER(J27),ISNUMBER(K27)),K27-J27,"")</f>
        <v/>
      </c>
      <c r="U27" s="414" t="str">
        <f aca="false">IF(A27="","",IF(O27&lt;&gt;"","Meninggal",IF(N27&lt;&gt;"","Sembuh","Aktif")))</f>
        <v>Meninggal</v>
      </c>
      <c r="V27" s="376"/>
      <c r="W27" s="415" t="str">
        <f aca="true">IF(OR(W$2&gt;NOW(),$A27=""),"",IF(W$2=$J27,"T",IF(W$2=$M27,"P",IF(W$2=$N27,"S",IF(W$2=$O27,"M",IF(AND(W$2&gt;=MIN($L27,$M27),W$2&lt;MIN($N27,$O27,99999)),"R",IF(AND($K27&lt;&gt;"",W$2&gt;=$K27),"G","")))))))</f>
        <v/>
      </c>
      <c r="X27" s="415" t="str">
        <f aca="true">IF(OR(X$2&gt;NOW(),$A27=""),"",IF(X$2=$J27,"T",IF(X$2=$M27,"P",IF(X$2=$N27,"S",IF(X$2=$O27,"M",IF(AND(X$2&gt;=MIN($L27,$M27),X$2&lt;MIN($N27,$O27,99999)),"R",IF(AND($K27&lt;&gt;"",X$2&gt;=$K27),"G","")))))))</f>
        <v/>
      </c>
      <c r="Y27" s="415" t="str">
        <f aca="true">IF(OR(Y$2&gt;NOW(),$A27=""),"",IF(Y$2=$J27,"T",IF(Y$2=$M27,"P",IF(Y$2=$N27,"S",IF(Y$2=$O27,"M",IF(AND(Y$2&gt;=MIN($L27,$M27),Y$2&lt;MIN($N27,$O27,99999)),"R",IF(AND($K27&lt;&gt;"",Y$2&gt;=$K27),"G","")))))))</f>
        <v/>
      </c>
      <c r="Z27" s="415" t="str">
        <f aca="true">IF(OR(Z$2&gt;NOW(),$A27=""),"",IF(Z$2=$J27,"T",IF(Z$2=$M27,"P",IF(Z$2=$N27,"S",IF(Z$2=$O27,"M",IF(AND(Z$2&gt;=MIN($L27,$M27),Z$2&lt;MIN($N27,$O27,99999)),"R",IF(AND($K27&lt;&gt;"",Z$2&gt;=$K27),"G","")))))))</f>
        <v/>
      </c>
      <c r="AA27" s="415" t="str">
        <f aca="true">IF(OR(AA$2&gt;NOW(),$A27=""),"",IF(AA$2=$J27,"T",IF(AA$2=$M27,"P",IF(AA$2=$N27,"S",IF(AA$2=$O27,"M",IF(AND(AA$2&gt;=MIN($L27,$M27),AA$2&lt;MIN($N27,$O27,99999)),"R",IF(AND($K27&lt;&gt;"",AA$2&gt;=$K27),"G","")))))))</f>
        <v/>
      </c>
      <c r="AB27" s="415" t="str">
        <f aca="true">IF(OR(AB$2&gt;NOW(),$A27=""),"",IF(AB$2=$J27,"T",IF(AB$2=$M27,"P",IF(AB$2=$N27,"S",IF(AB$2=$O27,"M",IF(AND(AB$2&gt;=MIN($L27,$M27),AB$2&lt;MIN($N27,$O27,99999)),"R",IF(AND($K27&lt;&gt;"",AB$2&gt;=$K27),"G","")))))))</f>
        <v/>
      </c>
      <c r="AC27" s="415" t="str">
        <f aca="true">IF(OR(AC$2&gt;NOW(),$A27=""),"",IF(AC$2=$J27,"T",IF(AC$2=$M27,"P",IF(AC$2=$N27,"S",IF(AC$2=$O27,"M",IF(AND(AC$2&gt;=MIN($L27,$M27),AC$2&lt;MIN($N27,$O27,99999)),"R",IF(AND($K27&lt;&gt;"",AC$2&gt;=$K27),"G","")))))))</f>
        <v/>
      </c>
      <c r="AD27" s="415" t="str">
        <f aca="true">IF(OR(AD$2&gt;NOW(),$A27=""),"",IF(AD$2=$J27,"T",IF(AD$2=$M27,"P",IF(AD$2=$N27,"S",IF(AD$2=$O27,"M",IF(AND(AD$2&gt;=MIN($L27,$M27),AD$2&lt;MIN($N27,$O27,99999)),"R",IF(AND($K27&lt;&gt;"",AD$2&gt;=$K27),"G","")))))))</f>
        <v/>
      </c>
      <c r="AE27" s="415" t="str">
        <f aca="true">IF(OR(AE$2&gt;NOW(),$A27=""),"",IF(AE$2=$J27,"T",IF(AE$2=$M27,"P",IF(AE$2=$N27,"S",IF(AE$2=$O27,"M",IF(AND(AE$2&gt;=MIN($L27,$M27),AE$2&lt;MIN($N27,$O27,99999)),"R",IF(AND($K27&lt;&gt;"",AE$2&gt;=$K27),"G","")))))))</f>
        <v/>
      </c>
      <c r="AF27" s="415" t="str">
        <f aca="true">IF(OR(AF$2&gt;NOW(),$A27=""),"",IF(AF$2=$J27,"T",IF(AF$2=$M27,"P",IF(AF$2=$N27,"S",IF(AF$2=$O27,"M",IF(AND(AF$2&gt;=MIN($L27,$M27),AF$2&lt;MIN($N27,$O27,99999)),"R",IF(AND($K27&lt;&gt;"",AF$2&gt;=$K27),"G","")))))))</f>
        <v/>
      </c>
      <c r="AG27" s="415" t="str">
        <f aca="true">IF(OR(AG$2&gt;NOW(),$A27=""),"",IF(AG$2=$J27,"T",IF(AG$2=$M27,"P",IF(AG$2=$N27,"S",IF(AG$2=$O27,"M",IF(AND(AG$2&gt;=MIN($L27,$M27),AG$2&lt;MIN($N27,$O27,99999)),"R",IF(AND($K27&lt;&gt;"",AG$2&gt;=$K27),"G","")))))))</f>
        <v/>
      </c>
      <c r="AH27" s="415" t="str">
        <f aca="true">IF(OR(AH$2&gt;NOW(),$A27=""),"",IF(AH$2=$J27,"T",IF(AH$2=$M27,"P",IF(AH$2=$N27,"S",IF(AH$2=$O27,"M",IF(AND(AH$2&gt;=MIN($L27,$M27),AH$2&lt;MIN($N27,$O27,99999)),"R",IF(AND($K27&lt;&gt;"",AH$2&gt;=$K27),"G","")))))))</f>
        <v/>
      </c>
      <c r="AI27" s="415" t="str">
        <f aca="true">IF(OR(AI$2&gt;NOW(),$A27=""),"",IF(AI$2=$J27,"T",IF(AI$2=$M27,"P",IF(AI$2=$N27,"S",IF(AI$2=$O27,"M",IF(AND(AI$2&gt;=MIN($L27,$M27),AI$2&lt;MIN($N27,$O27,99999)),"R",IF(AND($K27&lt;&gt;"",AI$2&gt;=$K27),"G","")))))))</f>
        <v/>
      </c>
      <c r="AJ27" s="415" t="str">
        <f aca="true">IF(OR(AJ$2&gt;NOW(),$A27=""),"",IF(AJ$2=$J27,"T",IF(AJ$2=$M27,"P",IF(AJ$2=$N27,"S",IF(AJ$2=$O27,"M",IF(AND(AJ$2&gt;=MIN($L27,$M27),AJ$2&lt;MIN($N27,$O27,99999)),"R",IF(AND($K27&lt;&gt;"",AJ$2&gt;=$K27),"G","")))))))</f>
        <v/>
      </c>
      <c r="AK27" s="415" t="str">
        <f aca="true">IF(OR(AK$2&gt;NOW(),$A27=""),"",IF(AK$2=$J27,"T",IF(AK$2=$M27,"P",IF(AK$2=$N27,"S",IF(AK$2=$O27,"M",IF(AND(AK$2&gt;=MIN($L27,$M27),AK$2&lt;MIN($N27,$O27,99999)),"R",IF(AND($K27&lt;&gt;"",AK$2&gt;=$K27),"G","")))))))</f>
        <v/>
      </c>
      <c r="AL27" s="415" t="str">
        <f aca="true">IF(OR(AL$2&gt;NOW(),$A27=""),"",IF(AL$2=$J27,"T",IF(AL$2=$M27,"P",IF(AL$2=$N27,"S",IF(AL$2=$O27,"M",IF(AND(AL$2&gt;=MIN($L27,$M27),AL$2&lt;MIN($N27,$O27,99999)),"R",IF(AND($K27&lt;&gt;"",AL$2&gt;=$K27),"G","")))))))</f>
        <v/>
      </c>
      <c r="AM27" s="415" t="str">
        <f aca="true">IF(OR(AM$2&gt;NOW(),$A27=""),"",IF(AM$2=$J27,"T",IF(AM$2=$M27,"P",IF(AM$2=$N27,"S",IF(AM$2=$O27,"M",IF(AND(AM$2&gt;=MIN($L27,$M27),AM$2&lt;MIN($N27,$O27,99999)),"R",IF(AND($K27&lt;&gt;"",AM$2&gt;=$K27),"G","")))))))</f>
        <v/>
      </c>
      <c r="AN27" s="415" t="str">
        <f aca="true">IF(OR(AN$2&gt;NOW(),$A27=""),"",IF(AN$2=$J27,"T",IF(AN$2=$M27,"P",IF(AN$2=$N27,"S",IF(AN$2=$O27,"M",IF(AND(AN$2&gt;=MIN($L27,$M27),AN$2&lt;MIN($N27,$O27,99999)),"R",IF(AND($K27&lt;&gt;"",AN$2&gt;=$K27),"G","")))))))</f>
        <v/>
      </c>
      <c r="AO27" s="415" t="str">
        <f aca="true">IF(OR(AO$2&gt;NOW(),$A27=""),"",IF(AO$2=$J27,"T",IF(AO$2=$M27,"P",IF(AO$2=$N27,"S",IF(AO$2=$O27,"M",IF(AND(AO$2&gt;=MIN($L27,$M27),AO$2&lt;MIN($N27,$O27,99999)),"R",IF(AND($K27&lt;&gt;"",AO$2&gt;=$K27),"G","")))))))</f>
        <v>R</v>
      </c>
      <c r="AP27" s="415" t="str">
        <f aca="true">IF(OR(AP$2&gt;NOW(),$A27=""),"",IF(AP$2=$J27,"T",IF(AP$2=$M27,"P",IF(AP$2=$N27,"S",IF(AP$2=$O27,"M",IF(AND(AP$2&gt;=MIN($L27,$M27),AP$2&lt;MIN($N27,$O27,99999)),"R",IF(AND($K27&lt;&gt;"",AP$2&gt;=$K27),"G","")))))))</f>
        <v>R</v>
      </c>
      <c r="AQ27" s="415" t="str">
        <f aca="true">IF(OR(AQ$2&gt;NOW(),$A27=""),"",IF(AQ$2=$J27,"T",IF(AQ$2=$M27,"P",IF(AQ$2=$N27,"S",IF(AQ$2=$O27,"M",IF(AND(AQ$2&gt;=MIN($L27,$M27),AQ$2&lt;MIN($N27,$O27,99999)),"R",IF(AND($K27&lt;&gt;"",AQ$2&gt;=$K27),"G","")))))))</f>
        <v>R</v>
      </c>
      <c r="AR27" s="415" t="str">
        <f aca="true">IF(OR(AR$2&gt;NOW(),$A27=""),"",IF(AR$2=$J27,"T",IF(AR$2=$M27,"P",IF(AR$2=$N27,"S",IF(AR$2=$O27,"M",IF(AND(AR$2&gt;=MIN($L27,$M27),AR$2&lt;MIN($N27,$O27,99999)),"R",IF(AND($K27&lt;&gt;"",AR$2&gt;=$K27),"G","")))))))</f>
        <v>R</v>
      </c>
      <c r="AS27" s="415" t="str">
        <f aca="true">IF(OR(AS$2&gt;NOW(),$A27=""),"",IF(AS$2=$J27,"T",IF(AS$2=$M27,"P",IF(AS$2=$N27,"S",IF(AS$2=$O27,"M",IF(AND(AS$2&gt;=MIN($L27,$M27),AS$2&lt;MIN($N27,$O27,99999)),"R",IF(AND($K27&lt;&gt;"",AS$2&gt;=$K27),"G","")))))))</f>
        <v>R</v>
      </c>
      <c r="AT27" s="415" t="str">
        <f aca="true">IF(OR(AT$2&gt;NOW(),$A27=""),"",IF(AT$2=$J27,"T",IF(AT$2=$M27,"P",IF(AT$2=$N27,"S",IF(AT$2=$O27,"M",IF(AND(AT$2&gt;=MIN($L27,$M27),AT$2&lt;MIN($N27,$O27,99999)),"R",IF(AND($K27&lt;&gt;"",AT$2&gt;=$K27),"G","")))))))</f>
        <v>R</v>
      </c>
      <c r="AU27" s="415" t="str">
        <f aca="true">IF(OR(AU$2&gt;NOW(),$A27=""),"",IF(AU$2=$J27,"T",IF(AU$2=$M27,"P",IF(AU$2=$N27,"S",IF(AU$2=$O27,"M",IF(AND(AU$2&gt;=MIN($L27,$M27),AU$2&lt;MIN($N27,$O27,99999)),"R",IF(AND($K27&lt;&gt;"",AU$2&gt;=$K27),"G","")))))))</f>
        <v>R</v>
      </c>
      <c r="AV27" s="415" t="str">
        <f aca="true">IF(OR(AV$2&gt;NOW(),$A27=""),"",IF(AV$2=$J27,"T",IF(AV$2=$M27,"P",IF(AV$2=$N27,"S",IF(AV$2=$O27,"M",IF(AND(AV$2&gt;=MIN($L27,$M27),AV$2&lt;MIN($N27,$O27,99999)),"R",IF(AND($K27&lt;&gt;"",AV$2&gt;=$K27),"G","")))))))</f>
        <v>P</v>
      </c>
      <c r="AW27" s="415" t="str">
        <f aca="true">IF(OR(AW$2&gt;NOW(),$A27=""),"",IF(AW$2=$J27,"T",IF(AW$2=$M27,"P",IF(AW$2=$N27,"S",IF(AW$2=$O27,"M",IF(AND(AW$2&gt;=MIN($L27,$M27),AW$2&lt;MIN($N27,$O27,99999)),"R",IF(AND($K27&lt;&gt;"",AW$2&gt;=$K27),"G","")))))))</f>
        <v>M</v>
      </c>
      <c r="AX27" s="415" t="str">
        <f aca="true">IF(OR(AX$2&gt;NOW(),$A27=""),"",IF(AX$2=$J27,"T",IF(AX$2=$M27,"P",IF(AX$2=$N27,"S",IF(AX$2=$O27,"M",IF(AND(AX$2&gt;=MIN($L27,$M27),AX$2&lt;MIN($N27,$O27,99999)),"R",IF(AND($K27&lt;&gt;"",AX$2&gt;=$K27),"G","")))))))</f>
        <v/>
      </c>
      <c r="AY27" s="415" t="str">
        <f aca="true">IF(OR(AY$2&gt;NOW(),$A27=""),"",IF(AY$2=$J27,"T",IF(AY$2=$M27,"P",IF(AY$2=$N27,"S",IF(AY$2=$O27,"M",IF(AND(AY$2&gt;=MIN($L27,$M27),AY$2&lt;MIN($N27,$O27,99999)),"R",IF(AND($K27&lt;&gt;"",AY$2&gt;=$K27),"G","")))))))</f>
        <v/>
      </c>
      <c r="AZ27" s="415" t="str">
        <f aca="true">IF(OR(AZ$2&gt;NOW(),$A27=""),"",IF(AZ$2=$J27,"T",IF(AZ$2=$M27,"P",IF(AZ$2=$N27,"S",IF(AZ$2=$O27,"M",IF(AND(AZ$2&gt;=MIN($L27,$M27),AZ$2&lt;MIN($N27,$O27,99999)),"R",IF(AND($K27&lt;&gt;"",AZ$2&gt;=$K27),"G","")))))))</f>
        <v/>
      </c>
      <c r="BA27" s="416"/>
      <c r="BB27" s="416"/>
      <c r="BC27" s="416"/>
      <c r="BD27" s="416"/>
      <c r="BE27" s="416"/>
      <c r="BF27" s="416"/>
      <c r="BG27" s="416"/>
      <c r="BH27" s="416"/>
      <c r="BI27" s="416"/>
      <c r="BJ27" s="416"/>
      <c r="BK27" s="416"/>
      <c r="BL27" s="416"/>
      <c r="BM27" s="416"/>
      <c r="BN27" s="416"/>
      <c r="BO27" s="416"/>
      <c r="BP27" s="416"/>
      <c r="BQ27" s="416"/>
    </row>
    <row r="28" customFormat="false" ht="15.75" hidden="false" customHeight="false" outlineLevel="0" collapsed="false">
      <c r="A28" s="390" t="n">
        <v>26</v>
      </c>
      <c r="B28" s="390" t="n">
        <v>46</v>
      </c>
      <c r="C28" s="390" t="s">
        <v>1225</v>
      </c>
      <c r="D28" s="390" t="s">
        <v>1135</v>
      </c>
      <c r="E28" s="390"/>
      <c r="F28" s="390"/>
      <c r="G28" s="377" t="s">
        <v>1228</v>
      </c>
      <c r="H28" s="377" t="s">
        <v>1232</v>
      </c>
      <c r="I28" s="377"/>
      <c r="J28" s="377"/>
      <c r="K28" s="377"/>
      <c r="L28" s="377"/>
      <c r="M28" s="410" t="n">
        <v>43900</v>
      </c>
      <c r="N28" s="377"/>
      <c r="O28" s="377"/>
      <c r="P28" s="411"/>
      <c r="Q28" s="412"/>
      <c r="R28" s="412"/>
      <c r="S28" s="390"/>
      <c r="T28" s="414" t="str">
        <f aca="false">IF(AND(ISNUMBER(J28),ISNUMBER(K28)),K28-J28,"")</f>
        <v/>
      </c>
      <c r="U28" s="414" t="str">
        <f aca="false">IF(A28="","",IF(O28&lt;&gt;"","Meninggal",IF(N28&lt;&gt;"","Sembuh","Aktif")))</f>
        <v>Aktif</v>
      </c>
      <c r="V28" s="417"/>
      <c r="W28" s="415" t="str">
        <f aca="true">IF(OR(W$2&gt;NOW(),$A28=""),"",IF(W$2=$J28,"T",IF(W$2=$M28,"P",IF(W$2=$N28,"S",IF(W$2=$O28,"M",IF(AND(W$2&gt;=MIN($L28,$M28),W$2&lt;MIN($N28,$O28,99999)),"R",IF(AND($K28&lt;&gt;"",W$2&gt;=$K28),"G","")))))))</f>
        <v/>
      </c>
      <c r="X28" s="415" t="str">
        <f aca="true">IF(OR(X$2&gt;NOW(),$A28=""),"",IF(X$2=$J28,"T",IF(X$2=$M28,"P",IF(X$2=$N28,"S",IF(X$2=$O28,"M",IF(AND(X$2&gt;=MIN($L28,$M28),X$2&lt;MIN($N28,$O28,99999)),"R",IF(AND($K28&lt;&gt;"",X$2&gt;=$K28),"G","")))))))</f>
        <v/>
      </c>
      <c r="Y28" s="415" t="str">
        <f aca="true">IF(OR(Y$2&gt;NOW(),$A28=""),"",IF(Y$2=$J28,"T",IF(Y$2=$M28,"P",IF(Y$2=$N28,"S",IF(Y$2=$O28,"M",IF(AND(Y$2&gt;=MIN($L28,$M28),Y$2&lt;MIN($N28,$O28,99999)),"R",IF(AND($K28&lt;&gt;"",Y$2&gt;=$K28),"G","")))))))</f>
        <v/>
      </c>
      <c r="Z28" s="415" t="str">
        <f aca="true">IF(OR(Z$2&gt;NOW(),$A28=""),"",IF(Z$2=$J28,"T",IF(Z$2=$M28,"P",IF(Z$2=$N28,"S",IF(Z$2=$O28,"M",IF(AND(Z$2&gt;=MIN($L28,$M28),Z$2&lt;MIN($N28,$O28,99999)),"R",IF(AND($K28&lt;&gt;"",Z$2&gt;=$K28),"G","")))))))</f>
        <v/>
      </c>
      <c r="AA28" s="415" t="str">
        <f aca="true">IF(OR(AA$2&gt;NOW(),$A28=""),"",IF(AA$2=$J28,"T",IF(AA$2=$M28,"P",IF(AA$2=$N28,"S",IF(AA$2=$O28,"M",IF(AND(AA$2&gt;=MIN($L28,$M28),AA$2&lt;MIN($N28,$O28,99999)),"R",IF(AND($K28&lt;&gt;"",AA$2&gt;=$K28),"G","")))))))</f>
        <v/>
      </c>
      <c r="AB28" s="415" t="str">
        <f aca="true">IF(OR(AB$2&gt;NOW(),$A28=""),"",IF(AB$2=$J28,"T",IF(AB$2=$M28,"P",IF(AB$2=$N28,"S",IF(AB$2=$O28,"M",IF(AND(AB$2&gt;=MIN($L28,$M28),AB$2&lt;MIN($N28,$O28,99999)),"R",IF(AND($K28&lt;&gt;"",AB$2&gt;=$K28),"G","")))))))</f>
        <v/>
      </c>
      <c r="AC28" s="415" t="str">
        <f aca="true">IF(OR(AC$2&gt;NOW(),$A28=""),"",IF(AC$2=$J28,"T",IF(AC$2=$M28,"P",IF(AC$2=$N28,"S",IF(AC$2=$O28,"M",IF(AND(AC$2&gt;=MIN($L28,$M28),AC$2&lt;MIN($N28,$O28,99999)),"R",IF(AND($K28&lt;&gt;"",AC$2&gt;=$K28),"G","")))))))</f>
        <v/>
      </c>
      <c r="AD28" s="415" t="str">
        <f aca="true">IF(OR(AD$2&gt;NOW(),$A28=""),"",IF(AD$2=$J28,"T",IF(AD$2=$M28,"P",IF(AD$2=$N28,"S",IF(AD$2=$O28,"M",IF(AND(AD$2&gt;=MIN($L28,$M28),AD$2&lt;MIN($N28,$O28,99999)),"R",IF(AND($K28&lt;&gt;"",AD$2&gt;=$K28),"G","")))))))</f>
        <v/>
      </c>
      <c r="AE28" s="415" t="str">
        <f aca="true">IF(OR(AE$2&gt;NOW(),$A28=""),"",IF(AE$2=$J28,"T",IF(AE$2=$M28,"P",IF(AE$2=$N28,"S",IF(AE$2=$O28,"M",IF(AND(AE$2&gt;=MIN($L28,$M28),AE$2&lt;MIN($N28,$O28,99999)),"R",IF(AND($K28&lt;&gt;"",AE$2&gt;=$K28),"G","")))))))</f>
        <v/>
      </c>
      <c r="AF28" s="415" t="str">
        <f aca="true">IF(OR(AF$2&gt;NOW(),$A28=""),"",IF(AF$2=$J28,"T",IF(AF$2=$M28,"P",IF(AF$2=$N28,"S",IF(AF$2=$O28,"M",IF(AND(AF$2&gt;=MIN($L28,$M28),AF$2&lt;MIN($N28,$O28,99999)),"R",IF(AND($K28&lt;&gt;"",AF$2&gt;=$K28),"G","")))))))</f>
        <v/>
      </c>
      <c r="AG28" s="415" t="str">
        <f aca="true">IF(OR(AG$2&gt;NOW(),$A28=""),"",IF(AG$2=$J28,"T",IF(AG$2=$M28,"P",IF(AG$2=$N28,"S",IF(AG$2=$O28,"M",IF(AND(AG$2&gt;=MIN($L28,$M28),AG$2&lt;MIN($N28,$O28,99999)),"R",IF(AND($K28&lt;&gt;"",AG$2&gt;=$K28),"G","")))))))</f>
        <v/>
      </c>
      <c r="AH28" s="415" t="str">
        <f aca="true">IF(OR(AH$2&gt;NOW(),$A28=""),"",IF(AH$2=$J28,"T",IF(AH$2=$M28,"P",IF(AH$2=$N28,"S",IF(AH$2=$O28,"M",IF(AND(AH$2&gt;=MIN($L28,$M28),AH$2&lt;MIN($N28,$O28,99999)),"R",IF(AND($K28&lt;&gt;"",AH$2&gt;=$K28),"G","")))))))</f>
        <v/>
      </c>
      <c r="AI28" s="415" t="str">
        <f aca="true">IF(OR(AI$2&gt;NOW(),$A28=""),"",IF(AI$2=$J28,"T",IF(AI$2=$M28,"P",IF(AI$2=$N28,"S",IF(AI$2=$O28,"M",IF(AND(AI$2&gt;=MIN($L28,$M28),AI$2&lt;MIN($N28,$O28,99999)),"R",IF(AND($K28&lt;&gt;"",AI$2&gt;=$K28),"G","")))))))</f>
        <v/>
      </c>
      <c r="AJ28" s="415" t="str">
        <f aca="true">IF(OR(AJ$2&gt;NOW(),$A28=""),"",IF(AJ$2=$J28,"T",IF(AJ$2=$M28,"P",IF(AJ$2=$N28,"S",IF(AJ$2=$O28,"M",IF(AND(AJ$2&gt;=MIN($L28,$M28),AJ$2&lt;MIN($N28,$O28,99999)),"R",IF(AND($K28&lt;&gt;"",AJ$2&gt;=$K28),"G","")))))))</f>
        <v/>
      </c>
      <c r="AK28" s="415" t="str">
        <f aca="true">IF(OR(AK$2&gt;NOW(),$A28=""),"",IF(AK$2=$J28,"T",IF(AK$2=$M28,"P",IF(AK$2=$N28,"S",IF(AK$2=$O28,"M",IF(AND(AK$2&gt;=MIN($L28,$M28),AK$2&lt;MIN($N28,$O28,99999)),"R",IF(AND($K28&lt;&gt;"",AK$2&gt;=$K28),"G","")))))))</f>
        <v/>
      </c>
      <c r="AL28" s="415" t="str">
        <f aca="true">IF(OR(AL$2&gt;NOW(),$A28=""),"",IF(AL$2=$J28,"T",IF(AL$2=$M28,"P",IF(AL$2=$N28,"S",IF(AL$2=$O28,"M",IF(AND(AL$2&gt;=MIN($L28,$M28),AL$2&lt;MIN($N28,$O28,99999)),"R",IF(AND($K28&lt;&gt;"",AL$2&gt;=$K28),"G","")))))))</f>
        <v/>
      </c>
      <c r="AM28" s="415" t="str">
        <f aca="true">IF(OR(AM$2&gt;NOW(),$A28=""),"",IF(AM$2=$J28,"T",IF(AM$2=$M28,"P",IF(AM$2=$N28,"S",IF(AM$2=$O28,"M",IF(AND(AM$2&gt;=MIN($L28,$M28),AM$2&lt;MIN($N28,$O28,99999)),"R",IF(AND($K28&lt;&gt;"",AM$2&gt;=$K28),"G","")))))))</f>
        <v/>
      </c>
      <c r="AN28" s="415" t="str">
        <f aca="true">IF(OR(AN$2&gt;NOW(),$A28=""),"",IF(AN$2=$J28,"T",IF(AN$2=$M28,"P",IF(AN$2=$N28,"S",IF(AN$2=$O28,"M",IF(AND(AN$2&gt;=MIN($L28,$M28),AN$2&lt;MIN($N28,$O28,99999)),"R",IF(AND($K28&lt;&gt;"",AN$2&gt;=$K28),"G","")))))))</f>
        <v/>
      </c>
      <c r="AO28" s="415" t="str">
        <f aca="true">IF(OR(AO$2&gt;NOW(),$A28=""),"",IF(AO$2=$J28,"T",IF(AO$2=$M28,"P",IF(AO$2=$N28,"S",IF(AO$2=$O28,"M",IF(AND(AO$2&gt;=MIN($L28,$M28),AO$2&lt;MIN($N28,$O28,99999)),"R",IF(AND($K28&lt;&gt;"",AO$2&gt;=$K28),"G","")))))))</f>
        <v/>
      </c>
      <c r="AP28" s="415" t="str">
        <f aca="true">IF(OR(AP$2&gt;NOW(),$A28=""),"",IF(AP$2=$J28,"T",IF(AP$2=$M28,"P",IF(AP$2=$N28,"S",IF(AP$2=$O28,"M",IF(AND(AP$2&gt;=MIN($L28,$M28),AP$2&lt;MIN($N28,$O28,99999)),"R",IF(AND($K28&lt;&gt;"",AP$2&gt;=$K28),"G","")))))))</f>
        <v/>
      </c>
      <c r="AQ28" s="415" t="str">
        <f aca="true">IF(OR(AQ$2&gt;NOW(),$A28=""),"",IF(AQ$2=$J28,"T",IF(AQ$2=$M28,"P",IF(AQ$2=$N28,"S",IF(AQ$2=$O28,"M",IF(AND(AQ$2&gt;=MIN($L28,$M28),AQ$2&lt;MIN($N28,$O28,99999)),"R",IF(AND($K28&lt;&gt;"",AQ$2&gt;=$K28),"G","")))))))</f>
        <v/>
      </c>
      <c r="AR28" s="415" t="str">
        <f aca="true">IF(OR(AR$2&gt;NOW(),$A28=""),"",IF(AR$2=$J28,"T",IF(AR$2=$M28,"P",IF(AR$2=$N28,"S",IF(AR$2=$O28,"M",IF(AND(AR$2&gt;=MIN($L28,$M28),AR$2&lt;MIN($N28,$O28,99999)),"R",IF(AND($K28&lt;&gt;"",AR$2&gt;=$K28),"G","")))))))</f>
        <v/>
      </c>
      <c r="AS28" s="415" t="str">
        <f aca="true">IF(OR(AS$2&gt;NOW(),$A28=""),"",IF(AS$2=$J28,"T",IF(AS$2=$M28,"P",IF(AS$2=$N28,"S",IF(AS$2=$O28,"M",IF(AND(AS$2&gt;=MIN($L28,$M28),AS$2&lt;MIN($N28,$O28,99999)),"R",IF(AND($K28&lt;&gt;"",AS$2&gt;=$K28),"G","")))))))</f>
        <v/>
      </c>
      <c r="AT28" s="415" t="str">
        <f aca="true">IF(OR(AT$2&gt;NOW(),$A28=""),"",IF(AT$2=$J28,"T",IF(AT$2=$M28,"P",IF(AT$2=$N28,"S",IF(AT$2=$O28,"M",IF(AND(AT$2&gt;=MIN($L28,$M28),AT$2&lt;MIN($N28,$O28,99999)),"R",IF(AND($K28&lt;&gt;"",AT$2&gt;=$K28),"G","")))))))</f>
        <v/>
      </c>
      <c r="AU28" s="415" t="str">
        <f aca="true">IF(OR(AU$2&gt;NOW(),$A28=""),"",IF(AU$2=$J28,"T",IF(AU$2=$M28,"P",IF(AU$2=$N28,"S",IF(AU$2=$O28,"M",IF(AND(AU$2&gt;=MIN($L28,$M28),AU$2&lt;MIN($N28,$O28,99999)),"R",IF(AND($K28&lt;&gt;"",AU$2&gt;=$K28),"G","")))))))</f>
        <v/>
      </c>
      <c r="AV28" s="415" t="str">
        <f aca="true">IF(OR(AV$2&gt;NOW(),$A28=""),"",IF(AV$2=$J28,"T",IF(AV$2=$M28,"P",IF(AV$2=$N28,"S",IF(AV$2=$O28,"M",IF(AND(AV$2&gt;=MIN($L28,$M28),AV$2&lt;MIN($N28,$O28,99999)),"R",IF(AND($K28&lt;&gt;"",AV$2&gt;=$K28),"G","")))))))</f>
        <v>P</v>
      </c>
      <c r="AW28" s="415" t="str">
        <f aca="true">IF(OR(AW$2&gt;NOW(),$A28=""),"",IF(AW$2=$J28,"T",IF(AW$2=$M28,"P",IF(AW$2=$N28,"S",IF(AW$2=$O28,"M",IF(AND(AW$2&gt;=MIN($L28,$M28),AW$2&lt;MIN($N28,$O28,99999)),"R",IF(AND($K28&lt;&gt;"",AW$2&gt;=$K28),"G","")))))))</f>
        <v>R</v>
      </c>
      <c r="AX28" s="415" t="str">
        <f aca="true">IF(OR(AX$2&gt;NOW(),$A28=""),"",IF(AX$2=$J28,"T",IF(AX$2=$M28,"P",IF(AX$2=$N28,"S",IF(AX$2=$O28,"M",IF(AND(AX$2&gt;=MIN($L28,$M28),AX$2&lt;MIN($N28,$O28,99999)),"R",IF(AND($K28&lt;&gt;"",AX$2&gt;=$K28),"G","")))))))</f>
        <v>R</v>
      </c>
      <c r="AY28" s="415" t="str">
        <f aca="true">IF(OR(AY$2&gt;NOW(),$A28=""),"",IF(AY$2=$J28,"T",IF(AY$2=$M28,"P",IF(AY$2=$N28,"S",IF(AY$2=$O28,"M",IF(AND(AY$2&gt;=MIN($L28,$M28),AY$2&lt;MIN($N28,$O28,99999)),"R",IF(AND($K28&lt;&gt;"",AY$2&gt;=$K28),"G","")))))))</f>
        <v>R</v>
      </c>
      <c r="AZ28" s="415" t="str">
        <f aca="true">IF(OR(AZ$2&gt;NOW(),$A28=""),"",IF(AZ$2=$J28,"T",IF(AZ$2=$M28,"P",IF(AZ$2=$N28,"S",IF(AZ$2=$O28,"M",IF(AND(AZ$2&gt;=MIN($L28,$M28),AZ$2&lt;MIN($N28,$O28,99999)),"R",IF(AND($K28&lt;&gt;"",AZ$2&gt;=$K28),"G","")))))))</f>
        <v>R</v>
      </c>
      <c r="BA28" s="416"/>
      <c r="BB28" s="416"/>
      <c r="BC28" s="416"/>
      <c r="BD28" s="416"/>
      <c r="BE28" s="416"/>
      <c r="BF28" s="416"/>
      <c r="BG28" s="416"/>
      <c r="BH28" s="416"/>
      <c r="BI28" s="416"/>
      <c r="BJ28" s="416"/>
      <c r="BK28" s="416"/>
      <c r="BL28" s="416"/>
      <c r="BM28" s="416"/>
      <c r="BN28" s="416"/>
      <c r="BO28" s="416"/>
      <c r="BP28" s="416"/>
      <c r="BQ28" s="416"/>
    </row>
    <row r="29" customFormat="false" ht="21" hidden="false" customHeight="true" outlineLevel="0" collapsed="false">
      <c r="A29" s="390" t="n">
        <v>27</v>
      </c>
      <c r="B29" s="390" t="n">
        <v>33</v>
      </c>
      <c r="C29" s="390" t="s">
        <v>1225</v>
      </c>
      <c r="D29" s="390" t="s">
        <v>1218</v>
      </c>
      <c r="E29" s="390"/>
      <c r="F29" s="390"/>
      <c r="G29" s="377" t="s">
        <v>1219</v>
      </c>
      <c r="H29" s="377" t="s">
        <v>116</v>
      </c>
      <c r="I29" s="377" t="n">
        <v>20</v>
      </c>
      <c r="J29" s="377"/>
      <c r="K29" s="377"/>
      <c r="L29" s="377"/>
      <c r="M29" s="410" t="n">
        <v>43900</v>
      </c>
      <c r="N29" s="377"/>
      <c r="O29" s="377"/>
      <c r="P29" s="411"/>
      <c r="Q29" s="412" t="s">
        <v>1245</v>
      </c>
      <c r="R29" s="412"/>
      <c r="S29" s="419" t="str">
        <f aca="false">HYPERLINK("https://nasional.kompas.com/read/2020/03/12/19213171/pemerintah-sudah-temukan-jawaban-terkait-kontak-pasien-27-covid-19","Sumber")</f>
        <v>Sumber</v>
      </c>
      <c r="T29" s="414" t="str">
        <f aca="false">IF(AND(ISNUMBER(J29),ISNUMBER(K29)),K29-J29,"")</f>
        <v/>
      </c>
      <c r="U29" s="414" t="str">
        <f aca="false">IF(A29="","",IF(O29&lt;&gt;"","Meninggal",IF(N29&lt;&gt;"","Sembuh","Aktif")))</f>
        <v>Aktif</v>
      </c>
      <c r="V29" s="417"/>
      <c r="W29" s="415" t="str">
        <f aca="true">IF(OR(W$2&gt;NOW(),$A29=""),"",IF(W$2=$J29,"T",IF(W$2=$M29,"P",IF(W$2=$N29,"S",IF(W$2=$O29,"M",IF(AND(W$2&gt;=MIN($L29,$M29),W$2&lt;MIN($N29,$O29,99999)),"R",IF(AND($K29&lt;&gt;"",W$2&gt;=$K29),"G","")))))))</f>
        <v/>
      </c>
      <c r="X29" s="415" t="str">
        <f aca="true">IF(OR(X$2&gt;NOW(),$A29=""),"",IF(X$2=$J29,"T",IF(X$2=$M29,"P",IF(X$2=$N29,"S",IF(X$2=$O29,"M",IF(AND(X$2&gt;=MIN($L29,$M29),X$2&lt;MIN($N29,$O29,99999)),"R",IF(AND($K29&lt;&gt;"",X$2&gt;=$K29),"G","")))))))</f>
        <v/>
      </c>
      <c r="Y29" s="415" t="str">
        <f aca="true">IF(OR(Y$2&gt;NOW(),$A29=""),"",IF(Y$2=$J29,"T",IF(Y$2=$M29,"P",IF(Y$2=$N29,"S",IF(Y$2=$O29,"M",IF(AND(Y$2&gt;=MIN($L29,$M29),Y$2&lt;MIN($N29,$O29,99999)),"R",IF(AND($K29&lt;&gt;"",Y$2&gt;=$K29),"G","")))))))</f>
        <v/>
      </c>
      <c r="Z29" s="415" t="str">
        <f aca="true">IF(OR(Z$2&gt;NOW(),$A29=""),"",IF(Z$2=$J29,"T",IF(Z$2=$M29,"P",IF(Z$2=$N29,"S",IF(Z$2=$O29,"M",IF(AND(Z$2&gt;=MIN($L29,$M29),Z$2&lt;MIN($N29,$O29,99999)),"R",IF(AND($K29&lt;&gt;"",Z$2&gt;=$K29),"G","")))))))</f>
        <v/>
      </c>
      <c r="AA29" s="415" t="str">
        <f aca="true">IF(OR(AA$2&gt;NOW(),$A29=""),"",IF(AA$2=$J29,"T",IF(AA$2=$M29,"P",IF(AA$2=$N29,"S",IF(AA$2=$O29,"M",IF(AND(AA$2&gt;=MIN($L29,$M29),AA$2&lt;MIN($N29,$O29,99999)),"R",IF(AND($K29&lt;&gt;"",AA$2&gt;=$K29),"G","")))))))</f>
        <v/>
      </c>
      <c r="AB29" s="415" t="str">
        <f aca="true">IF(OR(AB$2&gt;NOW(),$A29=""),"",IF(AB$2=$J29,"T",IF(AB$2=$M29,"P",IF(AB$2=$N29,"S",IF(AB$2=$O29,"M",IF(AND(AB$2&gt;=MIN($L29,$M29),AB$2&lt;MIN($N29,$O29,99999)),"R",IF(AND($K29&lt;&gt;"",AB$2&gt;=$K29),"G","")))))))</f>
        <v/>
      </c>
      <c r="AC29" s="415" t="str">
        <f aca="true">IF(OR(AC$2&gt;NOW(),$A29=""),"",IF(AC$2=$J29,"T",IF(AC$2=$M29,"P",IF(AC$2=$N29,"S",IF(AC$2=$O29,"M",IF(AND(AC$2&gt;=MIN($L29,$M29),AC$2&lt;MIN($N29,$O29,99999)),"R",IF(AND($K29&lt;&gt;"",AC$2&gt;=$K29),"G","")))))))</f>
        <v/>
      </c>
      <c r="AD29" s="415" t="str">
        <f aca="true">IF(OR(AD$2&gt;NOW(),$A29=""),"",IF(AD$2=$J29,"T",IF(AD$2=$M29,"P",IF(AD$2=$N29,"S",IF(AD$2=$O29,"M",IF(AND(AD$2&gt;=MIN($L29,$M29),AD$2&lt;MIN($N29,$O29,99999)),"R",IF(AND($K29&lt;&gt;"",AD$2&gt;=$K29),"G","")))))))</f>
        <v/>
      </c>
      <c r="AE29" s="415" t="str">
        <f aca="true">IF(OR(AE$2&gt;NOW(),$A29=""),"",IF(AE$2=$J29,"T",IF(AE$2=$M29,"P",IF(AE$2=$N29,"S",IF(AE$2=$O29,"M",IF(AND(AE$2&gt;=MIN($L29,$M29),AE$2&lt;MIN($N29,$O29,99999)),"R",IF(AND($K29&lt;&gt;"",AE$2&gt;=$K29),"G","")))))))</f>
        <v/>
      </c>
      <c r="AF29" s="415" t="str">
        <f aca="true">IF(OR(AF$2&gt;NOW(),$A29=""),"",IF(AF$2=$J29,"T",IF(AF$2=$M29,"P",IF(AF$2=$N29,"S",IF(AF$2=$O29,"M",IF(AND(AF$2&gt;=MIN($L29,$M29),AF$2&lt;MIN($N29,$O29,99999)),"R",IF(AND($K29&lt;&gt;"",AF$2&gt;=$K29),"G","")))))))</f>
        <v/>
      </c>
      <c r="AG29" s="415" t="str">
        <f aca="true">IF(OR(AG$2&gt;NOW(),$A29=""),"",IF(AG$2=$J29,"T",IF(AG$2=$M29,"P",IF(AG$2=$N29,"S",IF(AG$2=$O29,"M",IF(AND(AG$2&gt;=MIN($L29,$M29),AG$2&lt;MIN($N29,$O29,99999)),"R",IF(AND($K29&lt;&gt;"",AG$2&gt;=$K29),"G","")))))))</f>
        <v/>
      </c>
      <c r="AH29" s="415" t="str">
        <f aca="true">IF(OR(AH$2&gt;NOW(),$A29=""),"",IF(AH$2=$J29,"T",IF(AH$2=$M29,"P",IF(AH$2=$N29,"S",IF(AH$2=$O29,"M",IF(AND(AH$2&gt;=MIN($L29,$M29),AH$2&lt;MIN($N29,$O29,99999)),"R",IF(AND($K29&lt;&gt;"",AH$2&gt;=$K29),"G","")))))))</f>
        <v/>
      </c>
      <c r="AI29" s="415" t="str">
        <f aca="true">IF(OR(AI$2&gt;NOW(),$A29=""),"",IF(AI$2=$J29,"T",IF(AI$2=$M29,"P",IF(AI$2=$N29,"S",IF(AI$2=$O29,"M",IF(AND(AI$2&gt;=MIN($L29,$M29),AI$2&lt;MIN($N29,$O29,99999)),"R",IF(AND($K29&lt;&gt;"",AI$2&gt;=$K29),"G","")))))))</f>
        <v/>
      </c>
      <c r="AJ29" s="415" t="str">
        <f aca="true">IF(OR(AJ$2&gt;NOW(),$A29=""),"",IF(AJ$2=$J29,"T",IF(AJ$2=$M29,"P",IF(AJ$2=$N29,"S",IF(AJ$2=$O29,"M",IF(AND(AJ$2&gt;=MIN($L29,$M29),AJ$2&lt;MIN($N29,$O29,99999)),"R",IF(AND($K29&lt;&gt;"",AJ$2&gt;=$K29),"G","")))))))</f>
        <v/>
      </c>
      <c r="AK29" s="415" t="str">
        <f aca="true">IF(OR(AK$2&gt;NOW(),$A29=""),"",IF(AK$2=$J29,"T",IF(AK$2=$M29,"P",IF(AK$2=$N29,"S",IF(AK$2=$O29,"M",IF(AND(AK$2&gt;=MIN($L29,$M29),AK$2&lt;MIN($N29,$O29,99999)),"R",IF(AND($K29&lt;&gt;"",AK$2&gt;=$K29),"G","")))))))</f>
        <v/>
      </c>
      <c r="AL29" s="415" t="str">
        <f aca="true">IF(OR(AL$2&gt;NOW(),$A29=""),"",IF(AL$2=$J29,"T",IF(AL$2=$M29,"P",IF(AL$2=$N29,"S",IF(AL$2=$O29,"M",IF(AND(AL$2&gt;=MIN($L29,$M29),AL$2&lt;MIN($N29,$O29,99999)),"R",IF(AND($K29&lt;&gt;"",AL$2&gt;=$K29),"G","")))))))</f>
        <v/>
      </c>
      <c r="AM29" s="415" t="str">
        <f aca="true">IF(OR(AM$2&gt;NOW(),$A29=""),"",IF(AM$2=$J29,"T",IF(AM$2=$M29,"P",IF(AM$2=$N29,"S",IF(AM$2=$O29,"M",IF(AND(AM$2&gt;=MIN($L29,$M29),AM$2&lt;MIN($N29,$O29,99999)),"R",IF(AND($K29&lt;&gt;"",AM$2&gt;=$K29),"G","")))))))</f>
        <v/>
      </c>
      <c r="AN29" s="415" t="str">
        <f aca="true">IF(OR(AN$2&gt;NOW(),$A29=""),"",IF(AN$2=$J29,"T",IF(AN$2=$M29,"P",IF(AN$2=$N29,"S",IF(AN$2=$O29,"M",IF(AND(AN$2&gt;=MIN($L29,$M29),AN$2&lt;MIN($N29,$O29,99999)),"R",IF(AND($K29&lt;&gt;"",AN$2&gt;=$K29),"G","")))))))</f>
        <v/>
      </c>
      <c r="AO29" s="415" t="str">
        <f aca="true">IF(OR(AO$2&gt;NOW(),$A29=""),"",IF(AO$2=$J29,"T",IF(AO$2=$M29,"P",IF(AO$2=$N29,"S",IF(AO$2=$O29,"M",IF(AND(AO$2&gt;=MIN($L29,$M29),AO$2&lt;MIN($N29,$O29,99999)),"R",IF(AND($K29&lt;&gt;"",AO$2&gt;=$K29),"G","")))))))</f>
        <v/>
      </c>
      <c r="AP29" s="415" t="str">
        <f aca="true">IF(OR(AP$2&gt;NOW(),$A29=""),"",IF(AP$2=$J29,"T",IF(AP$2=$M29,"P",IF(AP$2=$N29,"S",IF(AP$2=$O29,"M",IF(AND(AP$2&gt;=MIN($L29,$M29),AP$2&lt;MIN($N29,$O29,99999)),"R",IF(AND($K29&lt;&gt;"",AP$2&gt;=$K29),"G","")))))))</f>
        <v/>
      </c>
      <c r="AQ29" s="415" t="str">
        <f aca="true">IF(OR(AQ$2&gt;NOW(),$A29=""),"",IF(AQ$2=$J29,"T",IF(AQ$2=$M29,"P",IF(AQ$2=$N29,"S",IF(AQ$2=$O29,"M",IF(AND(AQ$2&gt;=MIN($L29,$M29),AQ$2&lt;MIN($N29,$O29,99999)),"R",IF(AND($K29&lt;&gt;"",AQ$2&gt;=$K29),"G","")))))))</f>
        <v/>
      </c>
      <c r="AR29" s="415" t="str">
        <f aca="true">IF(OR(AR$2&gt;NOW(),$A29=""),"",IF(AR$2=$J29,"T",IF(AR$2=$M29,"P",IF(AR$2=$N29,"S",IF(AR$2=$O29,"M",IF(AND(AR$2&gt;=MIN($L29,$M29),AR$2&lt;MIN($N29,$O29,99999)),"R",IF(AND($K29&lt;&gt;"",AR$2&gt;=$K29),"G","")))))))</f>
        <v/>
      </c>
      <c r="AS29" s="415" t="str">
        <f aca="true">IF(OR(AS$2&gt;NOW(),$A29=""),"",IF(AS$2=$J29,"T",IF(AS$2=$M29,"P",IF(AS$2=$N29,"S",IF(AS$2=$O29,"M",IF(AND(AS$2&gt;=MIN($L29,$M29),AS$2&lt;MIN($N29,$O29,99999)),"R",IF(AND($K29&lt;&gt;"",AS$2&gt;=$K29),"G","")))))))</f>
        <v/>
      </c>
      <c r="AT29" s="415" t="str">
        <f aca="true">IF(OR(AT$2&gt;NOW(),$A29=""),"",IF(AT$2=$J29,"T",IF(AT$2=$M29,"P",IF(AT$2=$N29,"S",IF(AT$2=$O29,"M",IF(AND(AT$2&gt;=MIN($L29,$M29),AT$2&lt;MIN($N29,$O29,99999)),"R",IF(AND($K29&lt;&gt;"",AT$2&gt;=$K29),"G","")))))))</f>
        <v/>
      </c>
      <c r="AU29" s="415" t="str">
        <f aca="true">IF(OR(AU$2&gt;NOW(),$A29=""),"",IF(AU$2=$J29,"T",IF(AU$2=$M29,"P",IF(AU$2=$N29,"S",IF(AU$2=$O29,"M",IF(AND(AU$2&gt;=MIN($L29,$M29),AU$2&lt;MIN($N29,$O29,99999)),"R",IF(AND($K29&lt;&gt;"",AU$2&gt;=$K29),"G","")))))))</f>
        <v/>
      </c>
      <c r="AV29" s="415" t="str">
        <f aca="true">IF(OR(AV$2&gt;NOW(),$A29=""),"",IF(AV$2=$J29,"T",IF(AV$2=$M29,"P",IF(AV$2=$N29,"S",IF(AV$2=$O29,"M",IF(AND(AV$2&gt;=MIN($L29,$M29),AV$2&lt;MIN($N29,$O29,99999)),"R",IF(AND($K29&lt;&gt;"",AV$2&gt;=$K29),"G","")))))))</f>
        <v>P</v>
      </c>
      <c r="AW29" s="415" t="str">
        <f aca="true">IF(OR(AW$2&gt;NOW(),$A29=""),"",IF(AW$2=$J29,"T",IF(AW$2=$M29,"P",IF(AW$2=$N29,"S",IF(AW$2=$O29,"M",IF(AND(AW$2&gt;=MIN($L29,$M29),AW$2&lt;MIN($N29,$O29,99999)),"R",IF(AND($K29&lt;&gt;"",AW$2&gt;=$K29),"G","")))))))</f>
        <v>R</v>
      </c>
      <c r="AX29" s="415" t="str">
        <f aca="true">IF(OR(AX$2&gt;NOW(),$A29=""),"",IF(AX$2=$J29,"T",IF(AX$2=$M29,"P",IF(AX$2=$N29,"S",IF(AX$2=$O29,"M",IF(AND(AX$2&gt;=MIN($L29,$M29),AX$2&lt;MIN($N29,$O29,99999)),"R",IF(AND($K29&lt;&gt;"",AX$2&gt;=$K29),"G","")))))))</f>
        <v>R</v>
      </c>
      <c r="AY29" s="415" t="str">
        <f aca="true">IF(OR(AY$2&gt;NOW(),$A29=""),"",IF(AY$2=$J29,"T",IF(AY$2=$M29,"P",IF(AY$2=$N29,"S",IF(AY$2=$O29,"M",IF(AND(AY$2&gt;=MIN($L29,$M29),AY$2&lt;MIN($N29,$O29,99999)),"R",IF(AND($K29&lt;&gt;"",AY$2&gt;=$K29),"G","")))))))</f>
        <v>R</v>
      </c>
      <c r="AZ29" s="415" t="str">
        <f aca="true">IF(OR(AZ$2&gt;NOW(),$A29=""),"",IF(AZ$2=$J29,"T",IF(AZ$2=$M29,"P",IF(AZ$2=$N29,"S",IF(AZ$2=$O29,"M",IF(AND(AZ$2&gt;=MIN($L29,$M29),AZ$2&lt;MIN($N29,$O29,99999)),"R",IF(AND($K29&lt;&gt;"",AZ$2&gt;=$K29),"G","")))))))</f>
        <v>R</v>
      </c>
      <c r="BA29" s="416"/>
      <c r="BB29" s="416"/>
      <c r="BC29" s="416"/>
      <c r="BD29" s="416"/>
      <c r="BE29" s="416"/>
      <c r="BF29" s="416"/>
      <c r="BG29" s="416"/>
      <c r="BH29" s="416"/>
      <c r="BI29" s="416"/>
      <c r="BJ29" s="416"/>
      <c r="BK29" s="416"/>
      <c r="BL29" s="416"/>
      <c r="BM29" s="416"/>
      <c r="BN29" s="416"/>
      <c r="BO29" s="416"/>
      <c r="BP29" s="416"/>
      <c r="BQ29" s="416"/>
    </row>
    <row r="30" customFormat="false" ht="15.75" hidden="false" customHeight="false" outlineLevel="0" collapsed="false">
      <c r="A30" s="390" t="n">
        <v>28</v>
      </c>
      <c r="B30" s="420" t="n">
        <v>37</v>
      </c>
      <c r="C30" s="420" t="s">
        <v>1225</v>
      </c>
      <c r="D30" s="390" t="s">
        <v>1218</v>
      </c>
      <c r="E30" s="420"/>
      <c r="F30" s="420"/>
      <c r="G30" s="421" t="s">
        <v>1228</v>
      </c>
      <c r="H30" s="377" t="s">
        <v>1232</v>
      </c>
      <c r="I30" s="421"/>
      <c r="J30" s="421"/>
      <c r="K30" s="421"/>
      <c r="L30" s="421"/>
      <c r="M30" s="410" t="n">
        <v>43901</v>
      </c>
      <c r="N30" s="421"/>
      <c r="O30" s="421"/>
      <c r="P30" s="422"/>
      <c r="Q30" s="423" t="s">
        <v>1237</v>
      </c>
      <c r="R30" s="423"/>
      <c r="S30" s="424" t="str">
        <f aca="false">HYPERLINK("https://www.cnbcindonesia.com/news/20200311170046-4-144156/alert-pasien-positif-corona-nambah-7-lagi-total-ada-34","Sumber")</f>
        <v>Sumber</v>
      </c>
      <c r="T30" s="414" t="str">
        <f aca="false">IF(AND(ISNUMBER(J30),ISNUMBER(K30)),K30-J30,"")</f>
        <v/>
      </c>
      <c r="U30" s="414" t="str">
        <f aca="false">IF(A30="","",IF(O30&lt;&gt;"","Meninggal",IF(N30&lt;&gt;"","Sembuh","Aktif")))</f>
        <v>Aktif</v>
      </c>
      <c r="V30" s="417"/>
      <c r="W30" s="415" t="str">
        <f aca="true">IF(OR(W$2&gt;NOW(),$A30=""),"",IF(W$2=$J30,"T",IF(W$2=$M30,"P",IF(W$2=$N30,"S",IF(W$2=$O30,"M",IF(AND(W$2&gt;=MIN($L30,$M30),W$2&lt;MIN($N30,$O30,99999)),"R",IF(AND($K30&lt;&gt;"",W$2&gt;=$K30),"G","")))))))</f>
        <v/>
      </c>
      <c r="X30" s="415" t="str">
        <f aca="true">IF(OR(X$2&gt;NOW(),$A30=""),"",IF(X$2=$J30,"T",IF(X$2=$M30,"P",IF(X$2=$N30,"S",IF(X$2=$O30,"M",IF(AND(X$2&gt;=MIN($L30,$M30),X$2&lt;MIN($N30,$O30,99999)),"R",IF(AND($K30&lt;&gt;"",X$2&gt;=$K30),"G","")))))))</f>
        <v/>
      </c>
      <c r="Y30" s="415" t="str">
        <f aca="true">IF(OR(Y$2&gt;NOW(),$A30=""),"",IF(Y$2=$J30,"T",IF(Y$2=$M30,"P",IF(Y$2=$N30,"S",IF(Y$2=$O30,"M",IF(AND(Y$2&gt;=MIN($L30,$M30),Y$2&lt;MIN($N30,$O30,99999)),"R",IF(AND($K30&lt;&gt;"",Y$2&gt;=$K30),"G","")))))))</f>
        <v/>
      </c>
      <c r="Z30" s="415" t="str">
        <f aca="true">IF(OR(Z$2&gt;NOW(),$A30=""),"",IF(Z$2=$J30,"T",IF(Z$2=$M30,"P",IF(Z$2=$N30,"S",IF(Z$2=$O30,"M",IF(AND(Z$2&gt;=MIN($L30,$M30),Z$2&lt;MIN($N30,$O30,99999)),"R",IF(AND($K30&lt;&gt;"",Z$2&gt;=$K30),"G","")))))))</f>
        <v/>
      </c>
      <c r="AA30" s="415" t="str">
        <f aca="true">IF(OR(AA$2&gt;NOW(),$A30=""),"",IF(AA$2=$J30,"T",IF(AA$2=$M30,"P",IF(AA$2=$N30,"S",IF(AA$2=$O30,"M",IF(AND(AA$2&gt;=MIN($L30,$M30),AA$2&lt;MIN($N30,$O30,99999)),"R",IF(AND($K30&lt;&gt;"",AA$2&gt;=$K30),"G","")))))))</f>
        <v/>
      </c>
      <c r="AB30" s="415" t="str">
        <f aca="true">IF(OR(AB$2&gt;NOW(),$A30=""),"",IF(AB$2=$J30,"T",IF(AB$2=$M30,"P",IF(AB$2=$N30,"S",IF(AB$2=$O30,"M",IF(AND(AB$2&gt;=MIN($L30,$M30),AB$2&lt;MIN($N30,$O30,99999)),"R",IF(AND($K30&lt;&gt;"",AB$2&gt;=$K30),"G","")))))))</f>
        <v/>
      </c>
      <c r="AC30" s="415" t="str">
        <f aca="true">IF(OR(AC$2&gt;NOW(),$A30=""),"",IF(AC$2=$J30,"T",IF(AC$2=$M30,"P",IF(AC$2=$N30,"S",IF(AC$2=$O30,"M",IF(AND(AC$2&gt;=MIN($L30,$M30),AC$2&lt;MIN($N30,$O30,99999)),"R",IF(AND($K30&lt;&gt;"",AC$2&gt;=$K30),"G","")))))))</f>
        <v/>
      </c>
      <c r="AD30" s="415" t="str">
        <f aca="true">IF(OR(AD$2&gt;NOW(),$A30=""),"",IF(AD$2=$J30,"T",IF(AD$2=$M30,"P",IF(AD$2=$N30,"S",IF(AD$2=$O30,"M",IF(AND(AD$2&gt;=MIN($L30,$M30),AD$2&lt;MIN($N30,$O30,99999)),"R",IF(AND($K30&lt;&gt;"",AD$2&gt;=$K30),"G","")))))))</f>
        <v/>
      </c>
      <c r="AE30" s="415" t="str">
        <f aca="true">IF(OR(AE$2&gt;NOW(),$A30=""),"",IF(AE$2=$J30,"T",IF(AE$2=$M30,"P",IF(AE$2=$N30,"S",IF(AE$2=$O30,"M",IF(AND(AE$2&gt;=MIN($L30,$M30),AE$2&lt;MIN($N30,$O30,99999)),"R",IF(AND($K30&lt;&gt;"",AE$2&gt;=$K30),"G","")))))))</f>
        <v/>
      </c>
      <c r="AF30" s="415" t="str">
        <f aca="true">IF(OR(AF$2&gt;NOW(),$A30=""),"",IF(AF$2=$J30,"T",IF(AF$2=$M30,"P",IF(AF$2=$N30,"S",IF(AF$2=$O30,"M",IF(AND(AF$2&gt;=MIN($L30,$M30),AF$2&lt;MIN($N30,$O30,99999)),"R",IF(AND($K30&lt;&gt;"",AF$2&gt;=$K30),"G","")))))))</f>
        <v/>
      </c>
      <c r="AG30" s="415" t="str">
        <f aca="true">IF(OR(AG$2&gt;NOW(),$A30=""),"",IF(AG$2=$J30,"T",IF(AG$2=$M30,"P",IF(AG$2=$N30,"S",IF(AG$2=$O30,"M",IF(AND(AG$2&gt;=MIN($L30,$M30),AG$2&lt;MIN($N30,$O30,99999)),"R",IF(AND($K30&lt;&gt;"",AG$2&gt;=$K30),"G","")))))))</f>
        <v/>
      </c>
      <c r="AH30" s="415" t="str">
        <f aca="true">IF(OR(AH$2&gt;NOW(),$A30=""),"",IF(AH$2=$J30,"T",IF(AH$2=$M30,"P",IF(AH$2=$N30,"S",IF(AH$2=$O30,"M",IF(AND(AH$2&gt;=MIN($L30,$M30),AH$2&lt;MIN($N30,$O30,99999)),"R",IF(AND($K30&lt;&gt;"",AH$2&gt;=$K30),"G","")))))))</f>
        <v/>
      </c>
      <c r="AI30" s="415" t="str">
        <f aca="true">IF(OR(AI$2&gt;NOW(),$A30=""),"",IF(AI$2=$J30,"T",IF(AI$2=$M30,"P",IF(AI$2=$N30,"S",IF(AI$2=$O30,"M",IF(AND(AI$2&gt;=MIN($L30,$M30),AI$2&lt;MIN($N30,$O30,99999)),"R",IF(AND($K30&lt;&gt;"",AI$2&gt;=$K30),"G","")))))))</f>
        <v/>
      </c>
      <c r="AJ30" s="415" t="str">
        <f aca="true">IF(OR(AJ$2&gt;NOW(),$A30=""),"",IF(AJ$2=$J30,"T",IF(AJ$2=$M30,"P",IF(AJ$2=$N30,"S",IF(AJ$2=$O30,"M",IF(AND(AJ$2&gt;=MIN($L30,$M30),AJ$2&lt;MIN($N30,$O30,99999)),"R",IF(AND($K30&lt;&gt;"",AJ$2&gt;=$K30),"G","")))))))</f>
        <v/>
      </c>
      <c r="AK30" s="415" t="str">
        <f aca="true">IF(OR(AK$2&gt;NOW(),$A30=""),"",IF(AK$2=$J30,"T",IF(AK$2=$M30,"P",IF(AK$2=$N30,"S",IF(AK$2=$O30,"M",IF(AND(AK$2&gt;=MIN($L30,$M30),AK$2&lt;MIN($N30,$O30,99999)),"R",IF(AND($K30&lt;&gt;"",AK$2&gt;=$K30),"G","")))))))</f>
        <v/>
      </c>
      <c r="AL30" s="415" t="str">
        <f aca="true">IF(OR(AL$2&gt;NOW(),$A30=""),"",IF(AL$2=$J30,"T",IF(AL$2=$M30,"P",IF(AL$2=$N30,"S",IF(AL$2=$O30,"M",IF(AND(AL$2&gt;=MIN($L30,$M30),AL$2&lt;MIN($N30,$O30,99999)),"R",IF(AND($K30&lt;&gt;"",AL$2&gt;=$K30),"G","")))))))</f>
        <v/>
      </c>
      <c r="AM30" s="415" t="str">
        <f aca="true">IF(OR(AM$2&gt;NOW(),$A30=""),"",IF(AM$2=$J30,"T",IF(AM$2=$M30,"P",IF(AM$2=$N30,"S",IF(AM$2=$O30,"M",IF(AND(AM$2&gt;=MIN($L30,$M30),AM$2&lt;MIN($N30,$O30,99999)),"R",IF(AND($K30&lt;&gt;"",AM$2&gt;=$K30),"G","")))))))</f>
        <v/>
      </c>
      <c r="AN30" s="415" t="str">
        <f aca="true">IF(OR(AN$2&gt;NOW(),$A30=""),"",IF(AN$2=$J30,"T",IF(AN$2=$M30,"P",IF(AN$2=$N30,"S",IF(AN$2=$O30,"M",IF(AND(AN$2&gt;=MIN($L30,$M30),AN$2&lt;MIN($N30,$O30,99999)),"R",IF(AND($K30&lt;&gt;"",AN$2&gt;=$K30),"G","")))))))</f>
        <v/>
      </c>
      <c r="AO30" s="415" t="str">
        <f aca="true">IF(OR(AO$2&gt;NOW(),$A30=""),"",IF(AO$2=$J30,"T",IF(AO$2=$M30,"P",IF(AO$2=$N30,"S",IF(AO$2=$O30,"M",IF(AND(AO$2&gt;=MIN($L30,$M30),AO$2&lt;MIN($N30,$O30,99999)),"R",IF(AND($K30&lt;&gt;"",AO$2&gt;=$K30),"G","")))))))</f>
        <v/>
      </c>
      <c r="AP30" s="415" t="str">
        <f aca="true">IF(OR(AP$2&gt;NOW(),$A30=""),"",IF(AP$2=$J30,"T",IF(AP$2=$M30,"P",IF(AP$2=$N30,"S",IF(AP$2=$O30,"M",IF(AND(AP$2&gt;=MIN($L30,$M30),AP$2&lt;MIN($N30,$O30,99999)),"R",IF(AND($K30&lt;&gt;"",AP$2&gt;=$K30),"G","")))))))</f>
        <v/>
      </c>
      <c r="AQ30" s="415" t="str">
        <f aca="true">IF(OR(AQ$2&gt;NOW(),$A30=""),"",IF(AQ$2=$J30,"T",IF(AQ$2=$M30,"P",IF(AQ$2=$N30,"S",IF(AQ$2=$O30,"M",IF(AND(AQ$2&gt;=MIN($L30,$M30),AQ$2&lt;MIN($N30,$O30,99999)),"R",IF(AND($K30&lt;&gt;"",AQ$2&gt;=$K30),"G","")))))))</f>
        <v/>
      </c>
      <c r="AR30" s="415" t="str">
        <f aca="true">IF(OR(AR$2&gt;NOW(),$A30=""),"",IF(AR$2=$J30,"T",IF(AR$2=$M30,"P",IF(AR$2=$N30,"S",IF(AR$2=$O30,"M",IF(AND(AR$2&gt;=MIN($L30,$M30),AR$2&lt;MIN($N30,$O30,99999)),"R",IF(AND($K30&lt;&gt;"",AR$2&gt;=$K30),"G","")))))))</f>
        <v/>
      </c>
      <c r="AS30" s="415" t="str">
        <f aca="true">IF(OR(AS$2&gt;NOW(),$A30=""),"",IF(AS$2=$J30,"T",IF(AS$2=$M30,"P",IF(AS$2=$N30,"S",IF(AS$2=$O30,"M",IF(AND(AS$2&gt;=MIN($L30,$M30),AS$2&lt;MIN($N30,$O30,99999)),"R",IF(AND($K30&lt;&gt;"",AS$2&gt;=$K30),"G","")))))))</f>
        <v/>
      </c>
      <c r="AT30" s="415" t="str">
        <f aca="true">IF(OR(AT$2&gt;NOW(),$A30=""),"",IF(AT$2=$J30,"T",IF(AT$2=$M30,"P",IF(AT$2=$N30,"S",IF(AT$2=$O30,"M",IF(AND(AT$2&gt;=MIN($L30,$M30),AT$2&lt;MIN($N30,$O30,99999)),"R",IF(AND($K30&lt;&gt;"",AT$2&gt;=$K30),"G","")))))))</f>
        <v/>
      </c>
      <c r="AU30" s="415" t="str">
        <f aca="true">IF(OR(AU$2&gt;NOW(),$A30=""),"",IF(AU$2=$J30,"T",IF(AU$2=$M30,"P",IF(AU$2=$N30,"S",IF(AU$2=$O30,"M",IF(AND(AU$2&gt;=MIN($L30,$M30),AU$2&lt;MIN($N30,$O30,99999)),"R",IF(AND($K30&lt;&gt;"",AU$2&gt;=$K30),"G","")))))))</f>
        <v/>
      </c>
      <c r="AV30" s="415" t="str">
        <f aca="true">IF(OR(AV$2&gt;NOW(),$A30=""),"",IF(AV$2=$J30,"T",IF(AV$2=$M30,"P",IF(AV$2=$N30,"S",IF(AV$2=$O30,"M",IF(AND(AV$2&gt;=MIN($L30,$M30),AV$2&lt;MIN($N30,$O30,99999)),"R",IF(AND($K30&lt;&gt;"",AV$2&gt;=$K30),"G","")))))))</f>
        <v/>
      </c>
      <c r="AW30" s="415" t="str">
        <f aca="true">IF(OR(AW$2&gt;NOW(),$A30=""),"",IF(AW$2=$J30,"T",IF(AW$2=$M30,"P",IF(AW$2=$N30,"S",IF(AW$2=$O30,"M",IF(AND(AW$2&gt;=MIN($L30,$M30),AW$2&lt;MIN($N30,$O30,99999)),"R",IF(AND($K30&lt;&gt;"",AW$2&gt;=$K30),"G","")))))))</f>
        <v>P</v>
      </c>
      <c r="AX30" s="415" t="str">
        <f aca="true">IF(OR(AX$2&gt;NOW(),$A30=""),"",IF(AX$2=$J30,"T",IF(AX$2=$M30,"P",IF(AX$2=$N30,"S",IF(AX$2=$O30,"M",IF(AND(AX$2&gt;=MIN($L30,$M30),AX$2&lt;MIN($N30,$O30,99999)),"R",IF(AND($K30&lt;&gt;"",AX$2&gt;=$K30),"G","")))))))</f>
        <v>R</v>
      </c>
      <c r="AY30" s="415" t="str">
        <f aca="true">IF(OR(AY$2&gt;NOW(),$A30=""),"",IF(AY$2=$J30,"T",IF(AY$2=$M30,"P",IF(AY$2=$N30,"S",IF(AY$2=$O30,"M",IF(AND(AY$2&gt;=MIN($L30,$M30),AY$2&lt;MIN($N30,$O30,99999)),"R",IF(AND($K30&lt;&gt;"",AY$2&gt;=$K30),"G","")))))))</f>
        <v>R</v>
      </c>
      <c r="AZ30" s="415" t="str">
        <f aca="true">IF(OR(AZ$2&gt;NOW(),$A30=""),"",IF(AZ$2=$J30,"T",IF(AZ$2=$M30,"P",IF(AZ$2=$N30,"S",IF(AZ$2=$O30,"M",IF(AND(AZ$2&gt;=MIN($L30,$M30),AZ$2&lt;MIN($N30,$O30,99999)),"R",IF(AND($K30&lt;&gt;"",AZ$2&gt;=$K30),"G","")))))))</f>
        <v>R</v>
      </c>
      <c r="BA30" s="416"/>
      <c r="BB30" s="416"/>
      <c r="BC30" s="416"/>
      <c r="BD30" s="416"/>
      <c r="BE30" s="416"/>
      <c r="BF30" s="416"/>
      <c r="BG30" s="416"/>
      <c r="BH30" s="416"/>
      <c r="BI30" s="416"/>
      <c r="BJ30" s="416"/>
      <c r="BK30" s="416"/>
      <c r="BL30" s="416"/>
      <c r="BM30" s="416"/>
      <c r="BN30" s="416"/>
      <c r="BO30" s="416"/>
      <c r="BP30" s="416"/>
      <c r="BQ30" s="416"/>
    </row>
    <row r="31" customFormat="false" ht="15.75" hidden="false" customHeight="false" outlineLevel="0" collapsed="false">
      <c r="A31" s="390" t="n">
        <v>29</v>
      </c>
      <c r="B31" s="420" t="n">
        <v>51</v>
      </c>
      <c r="C31" s="420" t="s">
        <v>1225</v>
      </c>
      <c r="D31" s="390" t="s">
        <v>1218</v>
      </c>
      <c r="E31" s="420"/>
      <c r="F31" s="420"/>
      <c r="G31" s="421" t="s">
        <v>1228</v>
      </c>
      <c r="H31" s="377" t="s">
        <v>1232</v>
      </c>
      <c r="I31" s="421"/>
      <c r="J31" s="421"/>
      <c r="K31" s="421"/>
      <c r="L31" s="421"/>
      <c r="M31" s="410" t="n">
        <v>43901</v>
      </c>
      <c r="N31" s="421"/>
      <c r="O31" s="421"/>
      <c r="P31" s="422"/>
      <c r="Q31" s="423" t="s">
        <v>1246</v>
      </c>
      <c r="R31" s="423"/>
      <c r="S31" s="424" t="str">
        <f aca="false">HYPERLINK("https://www.cnbcindonesia.com/news/20200311170046-4-144156/alert-pasien-positif-corona-nambah-7-lagi-total-ada-34","Sumber")</f>
        <v>Sumber</v>
      </c>
      <c r="T31" s="414" t="str">
        <f aca="false">IF(AND(ISNUMBER(J31),ISNUMBER(K31)),K31-J31,"")</f>
        <v/>
      </c>
      <c r="U31" s="414" t="str">
        <f aca="false">IF(A31="","",IF(O31&lt;&gt;"","Meninggal",IF(N31&lt;&gt;"","Sembuh","Aktif")))</f>
        <v>Aktif</v>
      </c>
      <c r="V31" s="417"/>
      <c r="W31" s="415" t="str">
        <f aca="true">IF(OR(W$2&gt;NOW(),$A31=""),"",IF(W$2=$J31,"T",IF(W$2=$M31,"P",IF(W$2=$N31,"S",IF(W$2=$O31,"M",IF(AND(W$2&gt;=MIN($L31,$M31),W$2&lt;MIN($N31,$O31,99999)),"R",IF(AND($K31&lt;&gt;"",W$2&gt;=$K31),"G","")))))))</f>
        <v/>
      </c>
      <c r="X31" s="415" t="str">
        <f aca="true">IF(OR(X$2&gt;NOW(),$A31=""),"",IF(X$2=$J31,"T",IF(X$2=$M31,"P",IF(X$2=$N31,"S",IF(X$2=$O31,"M",IF(AND(X$2&gt;=MIN($L31,$M31),X$2&lt;MIN($N31,$O31,99999)),"R",IF(AND($K31&lt;&gt;"",X$2&gt;=$K31),"G","")))))))</f>
        <v/>
      </c>
      <c r="Y31" s="415" t="str">
        <f aca="true">IF(OR(Y$2&gt;NOW(),$A31=""),"",IF(Y$2=$J31,"T",IF(Y$2=$M31,"P",IF(Y$2=$N31,"S",IF(Y$2=$O31,"M",IF(AND(Y$2&gt;=MIN($L31,$M31),Y$2&lt;MIN($N31,$O31,99999)),"R",IF(AND($K31&lt;&gt;"",Y$2&gt;=$K31),"G","")))))))</f>
        <v/>
      </c>
      <c r="Z31" s="415" t="str">
        <f aca="true">IF(OR(Z$2&gt;NOW(),$A31=""),"",IF(Z$2=$J31,"T",IF(Z$2=$M31,"P",IF(Z$2=$N31,"S",IF(Z$2=$O31,"M",IF(AND(Z$2&gt;=MIN($L31,$M31),Z$2&lt;MIN($N31,$O31,99999)),"R",IF(AND($K31&lt;&gt;"",Z$2&gt;=$K31),"G","")))))))</f>
        <v/>
      </c>
      <c r="AA31" s="415" t="str">
        <f aca="true">IF(OR(AA$2&gt;NOW(),$A31=""),"",IF(AA$2=$J31,"T",IF(AA$2=$M31,"P",IF(AA$2=$N31,"S",IF(AA$2=$O31,"M",IF(AND(AA$2&gt;=MIN($L31,$M31),AA$2&lt;MIN($N31,$O31,99999)),"R",IF(AND($K31&lt;&gt;"",AA$2&gt;=$K31),"G","")))))))</f>
        <v/>
      </c>
      <c r="AB31" s="415" t="str">
        <f aca="true">IF(OR(AB$2&gt;NOW(),$A31=""),"",IF(AB$2=$J31,"T",IF(AB$2=$M31,"P",IF(AB$2=$N31,"S",IF(AB$2=$O31,"M",IF(AND(AB$2&gt;=MIN($L31,$M31),AB$2&lt;MIN($N31,$O31,99999)),"R",IF(AND($K31&lt;&gt;"",AB$2&gt;=$K31),"G","")))))))</f>
        <v/>
      </c>
      <c r="AC31" s="415" t="str">
        <f aca="true">IF(OR(AC$2&gt;NOW(),$A31=""),"",IF(AC$2=$J31,"T",IF(AC$2=$M31,"P",IF(AC$2=$N31,"S",IF(AC$2=$O31,"M",IF(AND(AC$2&gt;=MIN($L31,$M31),AC$2&lt;MIN($N31,$O31,99999)),"R",IF(AND($K31&lt;&gt;"",AC$2&gt;=$K31),"G","")))))))</f>
        <v/>
      </c>
      <c r="AD31" s="415" t="str">
        <f aca="true">IF(OR(AD$2&gt;NOW(),$A31=""),"",IF(AD$2=$J31,"T",IF(AD$2=$M31,"P",IF(AD$2=$N31,"S",IF(AD$2=$O31,"M",IF(AND(AD$2&gt;=MIN($L31,$M31),AD$2&lt;MIN($N31,$O31,99999)),"R",IF(AND($K31&lt;&gt;"",AD$2&gt;=$K31),"G","")))))))</f>
        <v/>
      </c>
      <c r="AE31" s="415" t="str">
        <f aca="true">IF(OR(AE$2&gt;NOW(),$A31=""),"",IF(AE$2=$J31,"T",IF(AE$2=$M31,"P",IF(AE$2=$N31,"S",IF(AE$2=$O31,"M",IF(AND(AE$2&gt;=MIN($L31,$M31),AE$2&lt;MIN($N31,$O31,99999)),"R",IF(AND($K31&lt;&gt;"",AE$2&gt;=$K31),"G","")))))))</f>
        <v/>
      </c>
      <c r="AF31" s="415" t="str">
        <f aca="true">IF(OR(AF$2&gt;NOW(),$A31=""),"",IF(AF$2=$J31,"T",IF(AF$2=$M31,"P",IF(AF$2=$N31,"S",IF(AF$2=$O31,"M",IF(AND(AF$2&gt;=MIN($L31,$M31),AF$2&lt;MIN($N31,$O31,99999)),"R",IF(AND($K31&lt;&gt;"",AF$2&gt;=$K31),"G","")))))))</f>
        <v/>
      </c>
      <c r="AG31" s="415" t="str">
        <f aca="true">IF(OR(AG$2&gt;NOW(),$A31=""),"",IF(AG$2=$J31,"T",IF(AG$2=$M31,"P",IF(AG$2=$N31,"S",IF(AG$2=$O31,"M",IF(AND(AG$2&gt;=MIN($L31,$M31),AG$2&lt;MIN($N31,$O31,99999)),"R",IF(AND($K31&lt;&gt;"",AG$2&gt;=$K31),"G","")))))))</f>
        <v/>
      </c>
      <c r="AH31" s="415" t="str">
        <f aca="true">IF(OR(AH$2&gt;NOW(),$A31=""),"",IF(AH$2=$J31,"T",IF(AH$2=$M31,"P",IF(AH$2=$N31,"S",IF(AH$2=$O31,"M",IF(AND(AH$2&gt;=MIN($L31,$M31),AH$2&lt;MIN($N31,$O31,99999)),"R",IF(AND($K31&lt;&gt;"",AH$2&gt;=$K31),"G","")))))))</f>
        <v/>
      </c>
      <c r="AI31" s="415" t="str">
        <f aca="true">IF(OR(AI$2&gt;NOW(),$A31=""),"",IF(AI$2=$J31,"T",IF(AI$2=$M31,"P",IF(AI$2=$N31,"S",IF(AI$2=$O31,"M",IF(AND(AI$2&gt;=MIN($L31,$M31),AI$2&lt;MIN($N31,$O31,99999)),"R",IF(AND($K31&lt;&gt;"",AI$2&gt;=$K31),"G","")))))))</f>
        <v/>
      </c>
      <c r="AJ31" s="415" t="str">
        <f aca="true">IF(OR(AJ$2&gt;NOW(),$A31=""),"",IF(AJ$2=$J31,"T",IF(AJ$2=$M31,"P",IF(AJ$2=$N31,"S",IF(AJ$2=$O31,"M",IF(AND(AJ$2&gt;=MIN($L31,$M31),AJ$2&lt;MIN($N31,$O31,99999)),"R",IF(AND($K31&lt;&gt;"",AJ$2&gt;=$K31),"G","")))))))</f>
        <v/>
      </c>
      <c r="AK31" s="415" t="str">
        <f aca="true">IF(OR(AK$2&gt;NOW(),$A31=""),"",IF(AK$2=$J31,"T",IF(AK$2=$M31,"P",IF(AK$2=$N31,"S",IF(AK$2=$O31,"M",IF(AND(AK$2&gt;=MIN($L31,$M31),AK$2&lt;MIN($N31,$O31,99999)),"R",IF(AND($K31&lt;&gt;"",AK$2&gt;=$K31),"G","")))))))</f>
        <v/>
      </c>
      <c r="AL31" s="415" t="str">
        <f aca="true">IF(OR(AL$2&gt;NOW(),$A31=""),"",IF(AL$2=$J31,"T",IF(AL$2=$M31,"P",IF(AL$2=$N31,"S",IF(AL$2=$O31,"M",IF(AND(AL$2&gt;=MIN($L31,$M31),AL$2&lt;MIN($N31,$O31,99999)),"R",IF(AND($K31&lt;&gt;"",AL$2&gt;=$K31),"G","")))))))</f>
        <v/>
      </c>
      <c r="AM31" s="415" t="str">
        <f aca="true">IF(OR(AM$2&gt;NOW(),$A31=""),"",IF(AM$2=$J31,"T",IF(AM$2=$M31,"P",IF(AM$2=$N31,"S",IF(AM$2=$O31,"M",IF(AND(AM$2&gt;=MIN($L31,$M31),AM$2&lt;MIN($N31,$O31,99999)),"R",IF(AND($K31&lt;&gt;"",AM$2&gt;=$K31),"G","")))))))</f>
        <v/>
      </c>
      <c r="AN31" s="415" t="str">
        <f aca="true">IF(OR(AN$2&gt;NOW(),$A31=""),"",IF(AN$2=$J31,"T",IF(AN$2=$M31,"P",IF(AN$2=$N31,"S",IF(AN$2=$O31,"M",IF(AND(AN$2&gt;=MIN($L31,$M31),AN$2&lt;MIN($N31,$O31,99999)),"R",IF(AND($K31&lt;&gt;"",AN$2&gt;=$K31),"G","")))))))</f>
        <v/>
      </c>
      <c r="AO31" s="415" t="str">
        <f aca="true">IF(OR(AO$2&gt;NOW(),$A31=""),"",IF(AO$2=$J31,"T",IF(AO$2=$M31,"P",IF(AO$2=$N31,"S",IF(AO$2=$O31,"M",IF(AND(AO$2&gt;=MIN($L31,$M31),AO$2&lt;MIN($N31,$O31,99999)),"R",IF(AND($K31&lt;&gt;"",AO$2&gt;=$K31),"G","")))))))</f>
        <v/>
      </c>
      <c r="AP31" s="415" t="str">
        <f aca="true">IF(OR(AP$2&gt;NOW(),$A31=""),"",IF(AP$2=$J31,"T",IF(AP$2=$M31,"P",IF(AP$2=$N31,"S",IF(AP$2=$O31,"M",IF(AND(AP$2&gt;=MIN($L31,$M31),AP$2&lt;MIN($N31,$O31,99999)),"R",IF(AND($K31&lt;&gt;"",AP$2&gt;=$K31),"G","")))))))</f>
        <v/>
      </c>
      <c r="AQ31" s="415" t="str">
        <f aca="true">IF(OR(AQ$2&gt;NOW(),$A31=""),"",IF(AQ$2=$J31,"T",IF(AQ$2=$M31,"P",IF(AQ$2=$N31,"S",IF(AQ$2=$O31,"M",IF(AND(AQ$2&gt;=MIN($L31,$M31),AQ$2&lt;MIN($N31,$O31,99999)),"R",IF(AND($K31&lt;&gt;"",AQ$2&gt;=$K31),"G","")))))))</f>
        <v/>
      </c>
      <c r="AR31" s="415" t="str">
        <f aca="true">IF(OR(AR$2&gt;NOW(),$A31=""),"",IF(AR$2=$J31,"T",IF(AR$2=$M31,"P",IF(AR$2=$N31,"S",IF(AR$2=$O31,"M",IF(AND(AR$2&gt;=MIN($L31,$M31),AR$2&lt;MIN($N31,$O31,99999)),"R",IF(AND($K31&lt;&gt;"",AR$2&gt;=$K31),"G","")))))))</f>
        <v/>
      </c>
      <c r="AS31" s="415" t="str">
        <f aca="true">IF(OR(AS$2&gt;NOW(),$A31=""),"",IF(AS$2=$J31,"T",IF(AS$2=$M31,"P",IF(AS$2=$N31,"S",IF(AS$2=$O31,"M",IF(AND(AS$2&gt;=MIN($L31,$M31),AS$2&lt;MIN($N31,$O31,99999)),"R",IF(AND($K31&lt;&gt;"",AS$2&gt;=$K31),"G","")))))))</f>
        <v/>
      </c>
      <c r="AT31" s="415" t="str">
        <f aca="true">IF(OR(AT$2&gt;NOW(),$A31=""),"",IF(AT$2=$J31,"T",IF(AT$2=$M31,"P",IF(AT$2=$N31,"S",IF(AT$2=$O31,"M",IF(AND(AT$2&gt;=MIN($L31,$M31),AT$2&lt;MIN($N31,$O31,99999)),"R",IF(AND($K31&lt;&gt;"",AT$2&gt;=$K31),"G","")))))))</f>
        <v/>
      </c>
      <c r="AU31" s="415" t="str">
        <f aca="true">IF(OR(AU$2&gt;NOW(),$A31=""),"",IF(AU$2=$J31,"T",IF(AU$2=$M31,"P",IF(AU$2=$N31,"S",IF(AU$2=$O31,"M",IF(AND(AU$2&gt;=MIN($L31,$M31),AU$2&lt;MIN($N31,$O31,99999)),"R",IF(AND($K31&lt;&gt;"",AU$2&gt;=$K31),"G","")))))))</f>
        <v/>
      </c>
      <c r="AV31" s="415" t="str">
        <f aca="true">IF(OR(AV$2&gt;NOW(),$A31=""),"",IF(AV$2=$J31,"T",IF(AV$2=$M31,"P",IF(AV$2=$N31,"S",IF(AV$2=$O31,"M",IF(AND(AV$2&gt;=MIN($L31,$M31),AV$2&lt;MIN($N31,$O31,99999)),"R",IF(AND($K31&lt;&gt;"",AV$2&gt;=$K31),"G","")))))))</f>
        <v/>
      </c>
      <c r="AW31" s="415" t="str">
        <f aca="true">IF(OR(AW$2&gt;NOW(),$A31=""),"",IF(AW$2=$J31,"T",IF(AW$2=$M31,"P",IF(AW$2=$N31,"S",IF(AW$2=$O31,"M",IF(AND(AW$2&gt;=MIN($L31,$M31),AW$2&lt;MIN($N31,$O31,99999)),"R",IF(AND($K31&lt;&gt;"",AW$2&gt;=$K31),"G","")))))))</f>
        <v>P</v>
      </c>
      <c r="AX31" s="415" t="str">
        <f aca="true">IF(OR(AX$2&gt;NOW(),$A31=""),"",IF(AX$2=$J31,"T",IF(AX$2=$M31,"P",IF(AX$2=$N31,"S",IF(AX$2=$O31,"M",IF(AND(AX$2&gt;=MIN($L31,$M31),AX$2&lt;MIN($N31,$O31,99999)),"R",IF(AND($K31&lt;&gt;"",AX$2&gt;=$K31),"G","")))))))</f>
        <v>R</v>
      </c>
      <c r="AY31" s="415" t="str">
        <f aca="true">IF(OR(AY$2&gt;NOW(),$A31=""),"",IF(AY$2=$J31,"T",IF(AY$2=$M31,"P",IF(AY$2=$N31,"S",IF(AY$2=$O31,"M",IF(AND(AY$2&gt;=MIN($L31,$M31),AY$2&lt;MIN($N31,$O31,99999)),"R",IF(AND($K31&lt;&gt;"",AY$2&gt;=$K31),"G","")))))))</f>
        <v>R</v>
      </c>
      <c r="AZ31" s="415" t="str">
        <f aca="true">IF(OR(AZ$2&gt;NOW(),$A31=""),"",IF(AZ$2=$J31,"T",IF(AZ$2=$M31,"P",IF(AZ$2=$N31,"S",IF(AZ$2=$O31,"M",IF(AND(AZ$2&gt;=MIN($L31,$M31),AZ$2&lt;MIN($N31,$O31,99999)),"R",IF(AND($K31&lt;&gt;"",AZ$2&gt;=$K31),"G","")))))))</f>
        <v>R</v>
      </c>
      <c r="BA31" s="416"/>
      <c r="BB31" s="416"/>
      <c r="BC31" s="416"/>
      <c r="BD31" s="416"/>
      <c r="BE31" s="416"/>
      <c r="BF31" s="416"/>
      <c r="BG31" s="416"/>
      <c r="BH31" s="416"/>
      <c r="BI31" s="416"/>
      <c r="BJ31" s="416"/>
      <c r="BK31" s="416"/>
      <c r="BL31" s="416"/>
      <c r="BM31" s="416"/>
      <c r="BN31" s="416"/>
      <c r="BO31" s="416"/>
      <c r="BP31" s="416"/>
      <c r="BQ31" s="416"/>
    </row>
    <row r="32" customFormat="false" ht="15.75" hidden="false" customHeight="false" outlineLevel="0" collapsed="false">
      <c r="A32" s="390" t="n">
        <v>30</v>
      </c>
      <c r="B32" s="420" t="n">
        <v>84</v>
      </c>
      <c r="C32" s="420" t="s">
        <v>1225</v>
      </c>
      <c r="D32" s="390" t="s">
        <v>1218</v>
      </c>
      <c r="E32" s="420"/>
      <c r="F32" s="420"/>
      <c r="G32" s="421" t="s">
        <v>1228</v>
      </c>
      <c r="H32" s="377" t="s">
        <v>1232</v>
      </c>
      <c r="I32" s="421"/>
      <c r="J32" s="421"/>
      <c r="K32" s="421"/>
      <c r="L32" s="421"/>
      <c r="M32" s="410" t="n">
        <v>43901</v>
      </c>
      <c r="N32" s="421"/>
      <c r="O32" s="421"/>
      <c r="P32" s="422"/>
      <c r="Q32" s="423" t="s">
        <v>1246</v>
      </c>
      <c r="R32" s="423"/>
      <c r="S32" s="424" t="str">
        <f aca="false">HYPERLINK("https://www.cnbcindonesia.com/news/20200311170046-4-144156/alert-pasien-positif-corona-nambah-7-lagi-total-ada-34","Sumber")</f>
        <v>Sumber</v>
      </c>
      <c r="T32" s="414" t="str">
        <f aca="false">IF(AND(ISNUMBER(J32),ISNUMBER(K32)),K32-J32,"")</f>
        <v/>
      </c>
      <c r="U32" s="414" t="str">
        <f aca="false">IF(A32="","",IF(O32&lt;&gt;"","Meninggal",IF(N32&lt;&gt;"","Sembuh","Aktif")))</f>
        <v>Aktif</v>
      </c>
      <c r="V32" s="417"/>
      <c r="W32" s="415" t="str">
        <f aca="true">IF(OR(W$2&gt;NOW(),$A32=""),"",IF(W$2=$J32,"T",IF(W$2=$M32,"P",IF(W$2=$N32,"S",IF(W$2=$O32,"M",IF(AND(W$2&gt;=MIN($L32,$M32),W$2&lt;MIN($N32,$O32,99999)),"R",IF(AND($K32&lt;&gt;"",W$2&gt;=$K32),"G","")))))))</f>
        <v/>
      </c>
      <c r="X32" s="415" t="str">
        <f aca="true">IF(OR(X$2&gt;NOW(),$A32=""),"",IF(X$2=$J32,"T",IF(X$2=$M32,"P",IF(X$2=$N32,"S",IF(X$2=$O32,"M",IF(AND(X$2&gt;=MIN($L32,$M32),X$2&lt;MIN($N32,$O32,99999)),"R",IF(AND($K32&lt;&gt;"",X$2&gt;=$K32),"G","")))))))</f>
        <v/>
      </c>
      <c r="Y32" s="415" t="str">
        <f aca="true">IF(OR(Y$2&gt;NOW(),$A32=""),"",IF(Y$2=$J32,"T",IF(Y$2=$M32,"P",IF(Y$2=$N32,"S",IF(Y$2=$O32,"M",IF(AND(Y$2&gt;=MIN($L32,$M32),Y$2&lt;MIN($N32,$O32,99999)),"R",IF(AND($K32&lt;&gt;"",Y$2&gt;=$K32),"G","")))))))</f>
        <v/>
      </c>
      <c r="Z32" s="415" t="str">
        <f aca="true">IF(OR(Z$2&gt;NOW(),$A32=""),"",IF(Z$2=$J32,"T",IF(Z$2=$M32,"P",IF(Z$2=$N32,"S",IF(Z$2=$O32,"M",IF(AND(Z$2&gt;=MIN($L32,$M32),Z$2&lt;MIN($N32,$O32,99999)),"R",IF(AND($K32&lt;&gt;"",Z$2&gt;=$K32),"G","")))))))</f>
        <v/>
      </c>
      <c r="AA32" s="415" t="str">
        <f aca="true">IF(OR(AA$2&gt;NOW(),$A32=""),"",IF(AA$2=$J32,"T",IF(AA$2=$M32,"P",IF(AA$2=$N32,"S",IF(AA$2=$O32,"M",IF(AND(AA$2&gt;=MIN($L32,$M32),AA$2&lt;MIN($N32,$O32,99999)),"R",IF(AND($K32&lt;&gt;"",AA$2&gt;=$K32),"G","")))))))</f>
        <v/>
      </c>
      <c r="AB32" s="415" t="str">
        <f aca="true">IF(OR(AB$2&gt;NOW(),$A32=""),"",IF(AB$2=$J32,"T",IF(AB$2=$M32,"P",IF(AB$2=$N32,"S",IF(AB$2=$O32,"M",IF(AND(AB$2&gt;=MIN($L32,$M32),AB$2&lt;MIN($N32,$O32,99999)),"R",IF(AND($K32&lt;&gt;"",AB$2&gt;=$K32),"G","")))))))</f>
        <v/>
      </c>
      <c r="AC32" s="415" t="str">
        <f aca="true">IF(OR(AC$2&gt;NOW(),$A32=""),"",IF(AC$2=$J32,"T",IF(AC$2=$M32,"P",IF(AC$2=$N32,"S",IF(AC$2=$O32,"M",IF(AND(AC$2&gt;=MIN($L32,$M32),AC$2&lt;MIN($N32,$O32,99999)),"R",IF(AND($K32&lt;&gt;"",AC$2&gt;=$K32),"G","")))))))</f>
        <v/>
      </c>
      <c r="AD32" s="415" t="str">
        <f aca="true">IF(OR(AD$2&gt;NOW(),$A32=""),"",IF(AD$2=$J32,"T",IF(AD$2=$M32,"P",IF(AD$2=$N32,"S",IF(AD$2=$O32,"M",IF(AND(AD$2&gt;=MIN($L32,$M32),AD$2&lt;MIN($N32,$O32,99999)),"R",IF(AND($K32&lt;&gt;"",AD$2&gt;=$K32),"G","")))))))</f>
        <v/>
      </c>
      <c r="AE32" s="415" t="str">
        <f aca="true">IF(OR(AE$2&gt;NOW(),$A32=""),"",IF(AE$2=$J32,"T",IF(AE$2=$M32,"P",IF(AE$2=$N32,"S",IF(AE$2=$O32,"M",IF(AND(AE$2&gt;=MIN($L32,$M32),AE$2&lt;MIN($N32,$O32,99999)),"R",IF(AND($K32&lt;&gt;"",AE$2&gt;=$K32),"G","")))))))</f>
        <v/>
      </c>
      <c r="AF32" s="415" t="str">
        <f aca="true">IF(OR(AF$2&gt;NOW(),$A32=""),"",IF(AF$2=$J32,"T",IF(AF$2=$M32,"P",IF(AF$2=$N32,"S",IF(AF$2=$O32,"M",IF(AND(AF$2&gt;=MIN($L32,$M32),AF$2&lt;MIN($N32,$O32,99999)),"R",IF(AND($K32&lt;&gt;"",AF$2&gt;=$K32),"G","")))))))</f>
        <v/>
      </c>
      <c r="AG32" s="415" t="str">
        <f aca="true">IF(OR(AG$2&gt;NOW(),$A32=""),"",IF(AG$2=$J32,"T",IF(AG$2=$M32,"P",IF(AG$2=$N32,"S",IF(AG$2=$O32,"M",IF(AND(AG$2&gt;=MIN($L32,$M32),AG$2&lt;MIN($N32,$O32,99999)),"R",IF(AND($K32&lt;&gt;"",AG$2&gt;=$K32),"G","")))))))</f>
        <v/>
      </c>
      <c r="AH32" s="415" t="str">
        <f aca="true">IF(OR(AH$2&gt;NOW(),$A32=""),"",IF(AH$2=$J32,"T",IF(AH$2=$M32,"P",IF(AH$2=$N32,"S",IF(AH$2=$O32,"M",IF(AND(AH$2&gt;=MIN($L32,$M32),AH$2&lt;MIN($N32,$O32,99999)),"R",IF(AND($K32&lt;&gt;"",AH$2&gt;=$K32),"G","")))))))</f>
        <v/>
      </c>
      <c r="AI32" s="415" t="str">
        <f aca="true">IF(OR(AI$2&gt;NOW(),$A32=""),"",IF(AI$2=$J32,"T",IF(AI$2=$M32,"P",IF(AI$2=$N32,"S",IF(AI$2=$O32,"M",IF(AND(AI$2&gt;=MIN($L32,$M32),AI$2&lt;MIN($N32,$O32,99999)),"R",IF(AND($K32&lt;&gt;"",AI$2&gt;=$K32),"G","")))))))</f>
        <v/>
      </c>
      <c r="AJ32" s="415" t="str">
        <f aca="true">IF(OR(AJ$2&gt;NOW(),$A32=""),"",IF(AJ$2=$J32,"T",IF(AJ$2=$M32,"P",IF(AJ$2=$N32,"S",IF(AJ$2=$O32,"M",IF(AND(AJ$2&gt;=MIN($L32,$M32),AJ$2&lt;MIN($N32,$O32,99999)),"R",IF(AND($K32&lt;&gt;"",AJ$2&gt;=$K32),"G","")))))))</f>
        <v/>
      </c>
      <c r="AK32" s="415" t="str">
        <f aca="true">IF(OR(AK$2&gt;NOW(),$A32=""),"",IF(AK$2=$J32,"T",IF(AK$2=$M32,"P",IF(AK$2=$N32,"S",IF(AK$2=$O32,"M",IF(AND(AK$2&gt;=MIN($L32,$M32),AK$2&lt;MIN($N32,$O32,99999)),"R",IF(AND($K32&lt;&gt;"",AK$2&gt;=$K32),"G","")))))))</f>
        <v/>
      </c>
      <c r="AL32" s="415" t="str">
        <f aca="true">IF(OR(AL$2&gt;NOW(),$A32=""),"",IF(AL$2=$J32,"T",IF(AL$2=$M32,"P",IF(AL$2=$N32,"S",IF(AL$2=$O32,"M",IF(AND(AL$2&gt;=MIN($L32,$M32),AL$2&lt;MIN($N32,$O32,99999)),"R",IF(AND($K32&lt;&gt;"",AL$2&gt;=$K32),"G","")))))))</f>
        <v/>
      </c>
      <c r="AM32" s="415" t="str">
        <f aca="true">IF(OR(AM$2&gt;NOW(),$A32=""),"",IF(AM$2=$J32,"T",IF(AM$2=$M32,"P",IF(AM$2=$N32,"S",IF(AM$2=$O32,"M",IF(AND(AM$2&gt;=MIN($L32,$M32),AM$2&lt;MIN($N32,$O32,99999)),"R",IF(AND($K32&lt;&gt;"",AM$2&gt;=$K32),"G","")))))))</f>
        <v/>
      </c>
      <c r="AN32" s="415" t="str">
        <f aca="true">IF(OR(AN$2&gt;NOW(),$A32=""),"",IF(AN$2=$J32,"T",IF(AN$2=$M32,"P",IF(AN$2=$N32,"S",IF(AN$2=$O32,"M",IF(AND(AN$2&gt;=MIN($L32,$M32),AN$2&lt;MIN($N32,$O32,99999)),"R",IF(AND($K32&lt;&gt;"",AN$2&gt;=$K32),"G","")))))))</f>
        <v/>
      </c>
      <c r="AO32" s="415" t="str">
        <f aca="true">IF(OR(AO$2&gt;NOW(),$A32=""),"",IF(AO$2=$J32,"T",IF(AO$2=$M32,"P",IF(AO$2=$N32,"S",IF(AO$2=$O32,"M",IF(AND(AO$2&gt;=MIN($L32,$M32),AO$2&lt;MIN($N32,$O32,99999)),"R",IF(AND($K32&lt;&gt;"",AO$2&gt;=$K32),"G","")))))))</f>
        <v/>
      </c>
      <c r="AP32" s="415" t="str">
        <f aca="true">IF(OR(AP$2&gt;NOW(),$A32=""),"",IF(AP$2=$J32,"T",IF(AP$2=$M32,"P",IF(AP$2=$N32,"S",IF(AP$2=$O32,"M",IF(AND(AP$2&gt;=MIN($L32,$M32),AP$2&lt;MIN($N32,$O32,99999)),"R",IF(AND($K32&lt;&gt;"",AP$2&gt;=$K32),"G","")))))))</f>
        <v/>
      </c>
      <c r="AQ32" s="415" t="str">
        <f aca="true">IF(OR(AQ$2&gt;NOW(),$A32=""),"",IF(AQ$2=$J32,"T",IF(AQ$2=$M32,"P",IF(AQ$2=$N32,"S",IF(AQ$2=$O32,"M",IF(AND(AQ$2&gt;=MIN($L32,$M32),AQ$2&lt;MIN($N32,$O32,99999)),"R",IF(AND($K32&lt;&gt;"",AQ$2&gt;=$K32),"G","")))))))</f>
        <v/>
      </c>
      <c r="AR32" s="415" t="str">
        <f aca="true">IF(OR(AR$2&gt;NOW(),$A32=""),"",IF(AR$2=$J32,"T",IF(AR$2=$M32,"P",IF(AR$2=$N32,"S",IF(AR$2=$O32,"M",IF(AND(AR$2&gt;=MIN($L32,$M32),AR$2&lt;MIN($N32,$O32,99999)),"R",IF(AND($K32&lt;&gt;"",AR$2&gt;=$K32),"G","")))))))</f>
        <v/>
      </c>
      <c r="AS32" s="415" t="str">
        <f aca="true">IF(OR(AS$2&gt;NOW(),$A32=""),"",IF(AS$2=$J32,"T",IF(AS$2=$M32,"P",IF(AS$2=$N32,"S",IF(AS$2=$O32,"M",IF(AND(AS$2&gt;=MIN($L32,$M32),AS$2&lt;MIN($N32,$O32,99999)),"R",IF(AND($K32&lt;&gt;"",AS$2&gt;=$K32),"G","")))))))</f>
        <v/>
      </c>
      <c r="AT32" s="415" t="str">
        <f aca="true">IF(OR(AT$2&gt;NOW(),$A32=""),"",IF(AT$2=$J32,"T",IF(AT$2=$M32,"P",IF(AT$2=$N32,"S",IF(AT$2=$O32,"M",IF(AND(AT$2&gt;=MIN($L32,$M32),AT$2&lt;MIN($N32,$O32,99999)),"R",IF(AND($K32&lt;&gt;"",AT$2&gt;=$K32),"G","")))))))</f>
        <v/>
      </c>
      <c r="AU32" s="415" t="str">
        <f aca="true">IF(OR(AU$2&gt;NOW(),$A32=""),"",IF(AU$2=$J32,"T",IF(AU$2=$M32,"P",IF(AU$2=$N32,"S",IF(AU$2=$O32,"M",IF(AND(AU$2&gt;=MIN($L32,$M32),AU$2&lt;MIN($N32,$O32,99999)),"R",IF(AND($K32&lt;&gt;"",AU$2&gt;=$K32),"G","")))))))</f>
        <v/>
      </c>
      <c r="AV32" s="415" t="str">
        <f aca="true">IF(OR(AV$2&gt;NOW(),$A32=""),"",IF(AV$2=$J32,"T",IF(AV$2=$M32,"P",IF(AV$2=$N32,"S",IF(AV$2=$O32,"M",IF(AND(AV$2&gt;=MIN($L32,$M32),AV$2&lt;MIN($N32,$O32,99999)),"R",IF(AND($K32&lt;&gt;"",AV$2&gt;=$K32),"G","")))))))</f>
        <v/>
      </c>
      <c r="AW32" s="415" t="str">
        <f aca="true">IF(OR(AW$2&gt;NOW(),$A32=""),"",IF(AW$2=$J32,"T",IF(AW$2=$M32,"P",IF(AW$2=$N32,"S",IF(AW$2=$O32,"M",IF(AND(AW$2&gt;=MIN($L32,$M32),AW$2&lt;MIN($N32,$O32,99999)),"R",IF(AND($K32&lt;&gt;"",AW$2&gt;=$K32),"G","")))))))</f>
        <v>P</v>
      </c>
      <c r="AX32" s="415" t="str">
        <f aca="true">IF(OR(AX$2&gt;NOW(),$A32=""),"",IF(AX$2=$J32,"T",IF(AX$2=$M32,"P",IF(AX$2=$N32,"S",IF(AX$2=$O32,"M",IF(AND(AX$2&gt;=MIN($L32,$M32),AX$2&lt;MIN($N32,$O32,99999)),"R",IF(AND($K32&lt;&gt;"",AX$2&gt;=$K32),"G","")))))))</f>
        <v>R</v>
      </c>
      <c r="AY32" s="415" t="str">
        <f aca="true">IF(OR(AY$2&gt;NOW(),$A32=""),"",IF(AY$2=$J32,"T",IF(AY$2=$M32,"P",IF(AY$2=$N32,"S",IF(AY$2=$O32,"M",IF(AND(AY$2&gt;=MIN($L32,$M32),AY$2&lt;MIN($N32,$O32,99999)),"R",IF(AND($K32&lt;&gt;"",AY$2&gt;=$K32),"G","")))))))</f>
        <v>R</v>
      </c>
      <c r="AZ32" s="415" t="str">
        <f aca="true">IF(OR(AZ$2&gt;NOW(),$A32=""),"",IF(AZ$2=$J32,"T",IF(AZ$2=$M32,"P",IF(AZ$2=$N32,"S",IF(AZ$2=$O32,"M",IF(AND(AZ$2&gt;=MIN($L32,$M32),AZ$2&lt;MIN($N32,$O32,99999)),"R",IF(AND($K32&lt;&gt;"",AZ$2&gt;=$K32),"G","")))))))</f>
        <v>R</v>
      </c>
      <c r="BA32" s="416"/>
      <c r="BB32" s="416"/>
      <c r="BC32" s="416"/>
      <c r="BD32" s="416"/>
      <c r="BE32" s="416"/>
      <c r="BF32" s="416"/>
      <c r="BG32" s="416"/>
      <c r="BH32" s="416"/>
      <c r="BI32" s="416"/>
      <c r="BJ32" s="416"/>
      <c r="BK32" s="416"/>
      <c r="BL32" s="416"/>
      <c r="BM32" s="416"/>
      <c r="BN32" s="416"/>
      <c r="BO32" s="416"/>
      <c r="BP32" s="416"/>
      <c r="BQ32" s="416"/>
    </row>
    <row r="33" customFormat="false" ht="15.75" hidden="false" customHeight="false" outlineLevel="0" collapsed="false">
      <c r="A33" s="390" t="n">
        <v>31</v>
      </c>
      <c r="B33" s="420" t="n">
        <v>48</v>
      </c>
      <c r="C33" s="420" t="s">
        <v>1217</v>
      </c>
      <c r="D33" s="390" t="s">
        <v>1218</v>
      </c>
      <c r="E33" s="420"/>
      <c r="F33" s="420"/>
      <c r="G33" s="421" t="s">
        <v>1228</v>
      </c>
      <c r="H33" s="377" t="s">
        <v>1232</v>
      </c>
      <c r="I33" s="421"/>
      <c r="J33" s="421"/>
      <c r="K33" s="421"/>
      <c r="L33" s="421"/>
      <c r="M33" s="410" t="n">
        <v>43901</v>
      </c>
      <c r="N33" s="425"/>
      <c r="O33" s="421"/>
      <c r="P33" s="422"/>
      <c r="Q33" s="423" t="s">
        <v>1247</v>
      </c>
      <c r="R33" s="423"/>
      <c r="S33" s="424" t="str">
        <f aca="false">HYPERLINK("https://www.cnbcindonesia.com/news/20200311170046-4-144156/alert-pasien-positif-corona-nambah-7-lagi-total-ada-34","Sumber")</f>
        <v>Sumber</v>
      </c>
      <c r="T33" s="414" t="str">
        <f aca="false">IF(AND(ISNUMBER(J33),ISNUMBER(K33)),K33-J33,"")</f>
        <v/>
      </c>
      <c r="U33" s="414" t="str">
        <f aca="false">IF(A33="","",IF(O33&lt;&gt;"","Meninggal",IF(N33&lt;&gt;"","Sembuh","Aktif")))</f>
        <v>Aktif</v>
      </c>
      <c r="V33" s="417"/>
      <c r="W33" s="415" t="str">
        <f aca="true">IF(OR(W$2&gt;NOW(),$A33=""),"",IF(W$2=$J33,"T",IF(W$2=$M33,"P",IF(W$2=$N33,"S",IF(W$2=$O33,"M",IF(AND(W$2&gt;=MIN($L33,$M33),W$2&lt;MIN($N33,$O33,99999)),"R",IF(AND($K33&lt;&gt;"",W$2&gt;=$K33),"G","")))))))</f>
        <v/>
      </c>
      <c r="X33" s="415" t="str">
        <f aca="true">IF(OR(X$2&gt;NOW(),$A33=""),"",IF(X$2=$J33,"T",IF(X$2=$M33,"P",IF(X$2=$N33,"S",IF(X$2=$O33,"M",IF(AND(X$2&gt;=MIN($L33,$M33),X$2&lt;MIN($N33,$O33,99999)),"R",IF(AND($K33&lt;&gt;"",X$2&gt;=$K33),"G","")))))))</f>
        <v/>
      </c>
      <c r="Y33" s="415" t="str">
        <f aca="true">IF(OR(Y$2&gt;NOW(),$A33=""),"",IF(Y$2=$J33,"T",IF(Y$2=$M33,"P",IF(Y$2=$N33,"S",IF(Y$2=$O33,"M",IF(AND(Y$2&gt;=MIN($L33,$M33),Y$2&lt;MIN($N33,$O33,99999)),"R",IF(AND($K33&lt;&gt;"",Y$2&gt;=$K33),"G","")))))))</f>
        <v/>
      </c>
      <c r="Z33" s="415" t="str">
        <f aca="true">IF(OR(Z$2&gt;NOW(),$A33=""),"",IF(Z$2=$J33,"T",IF(Z$2=$M33,"P",IF(Z$2=$N33,"S",IF(Z$2=$O33,"M",IF(AND(Z$2&gt;=MIN($L33,$M33),Z$2&lt;MIN($N33,$O33,99999)),"R",IF(AND($K33&lt;&gt;"",Z$2&gt;=$K33),"G","")))))))</f>
        <v/>
      </c>
      <c r="AA33" s="415" t="str">
        <f aca="true">IF(OR(AA$2&gt;NOW(),$A33=""),"",IF(AA$2=$J33,"T",IF(AA$2=$M33,"P",IF(AA$2=$N33,"S",IF(AA$2=$O33,"M",IF(AND(AA$2&gt;=MIN($L33,$M33),AA$2&lt;MIN($N33,$O33,99999)),"R",IF(AND($K33&lt;&gt;"",AA$2&gt;=$K33),"G","")))))))</f>
        <v/>
      </c>
      <c r="AB33" s="415" t="str">
        <f aca="true">IF(OR(AB$2&gt;NOW(),$A33=""),"",IF(AB$2=$J33,"T",IF(AB$2=$M33,"P",IF(AB$2=$N33,"S",IF(AB$2=$O33,"M",IF(AND(AB$2&gt;=MIN($L33,$M33),AB$2&lt;MIN($N33,$O33,99999)),"R",IF(AND($K33&lt;&gt;"",AB$2&gt;=$K33),"G","")))))))</f>
        <v/>
      </c>
      <c r="AC33" s="415" t="str">
        <f aca="true">IF(OR(AC$2&gt;NOW(),$A33=""),"",IF(AC$2=$J33,"T",IF(AC$2=$M33,"P",IF(AC$2=$N33,"S",IF(AC$2=$O33,"M",IF(AND(AC$2&gt;=MIN($L33,$M33),AC$2&lt;MIN($N33,$O33,99999)),"R",IF(AND($K33&lt;&gt;"",AC$2&gt;=$K33),"G","")))))))</f>
        <v/>
      </c>
      <c r="AD33" s="415" t="str">
        <f aca="true">IF(OR(AD$2&gt;NOW(),$A33=""),"",IF(AD$2=$J33,"T",IF(AD$2=$M33,"P",IF(AD$2=$N33,"S",IF(AD$2=$O33,"M",IF(AND(AD$2&gt;=MIN($L33,$M33),AD$2&lt;MIN($N33,$O33,99999)),"R",IF(AND($K33&lt;&gt;"",AD$2&gt;=$K33),"G","")))))))</f>
        <v/>
      </c>
      <c r="AE33" s="415" t="str">
        <f aca="true">IF(OR(AE$2&gt;NOW(),$A33=""),"",IF(AE$2=$J33,"T",IF(AE$2=$M33,"P",IF(AE$2=$N33,"S",IF(AE$2=$O33,"M",IF(AND(AE$2&gt;=MIN($L33,$M33),AE$2&lt;MIN($N33,$O33,99999)),"R",IF(AND($K33&lt;&gt;"",AE$2&gt;=$K33),"G","")))))))</f>
        <v/>
      </c>
      <c r="AF33" s="415" t="str">
        <f aca="true">IF(OR(AF$2&gt;NOW(),$A33=""),"",IF(AF$2=$J33,"T",IF(AF$2=$M33,"P",IF(AF$2=$N33,"S",IF(AF$2=$O33,"M",IF(AND(AF$2&gt;=MIN($L33,$M33),AF$2&lt;MIN($N33,$O33,99999)),"R",IF(AND($K33&lt;&gt;"",AF$2&gt;=$K33),"G","")))))))</f>
        <v/>
      </c>
      <c r="AG33" s="415" t="str">
        <f aca="true">IF(OR(AG$2&gt;NOW(),$A33=""),"",IF(AG$2=$J33,"T",IF(AG$2=$M33,"P",IF(AG$2=$N33,"S",IF(AG$2=$O33,"M",IF(AND(AG$2&gt;=MIN($L33,$M33),AG$2&lt;MIN($N33,$O33,99999)),"R",IF(AND($K33&lt;&gt;"",AG$2&gt;=$K33),"G","")))))))</f>
        <v/>
      </c>
      <c r="AH33" s="415" t="str">
        <f aca="true">IF(OR(AH$2&gt;NOW(),$A33=""),"",IF(AH$2=$J33,"T",IF(AH$2=$M33,"P",IF(AH$2=$N33,"S",IF(AH$2=$O33,"M",IF(AND(AH$2&gt;=MIN($L33,$M33),AH$2&lt;MIN($N33,$O33,99999)),"R",IF(AND($K33&lt;&gt;"",AH$2&gt;=$K33),"G","")))))))</f>
        <v/>
      </c>
      <c r="AI33" s="415" t="str">
        <f aca="true">IF(OR(AI$2&gt;NOW(),$A33=""),"",IF(AI$2=$J33,"T",IF(AI$2=$M33,"P",IF(AI$2=$N33,"S",IF(AI$2=$O33,"M",IF(AND(AI$2&gt;=MIN($L33,$M33),AI$2&lt;MIN($N33,$O33,99999)),"R",IF(AND($K33&lt;&gt;"",AI$2&gt;=$K33),"G","")))))))</f>
        <v/>
      </c>
      <c r="AJ33" s="415" t="str">
        <f aca="true">IF(OR(AJ$2&gt;NOW(),$A33=""),"",IF(AJ$2=$J33,"T",IF(AJ$2=$M33,"P",IF(AJ$2=$N33,"S",IF(AJ$2=$O33,"M",IF(AND(AJ$2&gt;=MIN($L33,$M33),AJ$2&lt;MIN($N33,$O33,99999)),"R",IF(AND($K33&lt;&gt;"",AJ$2&gt;=$K33),"G","")))))))</f>
        <v/>
      </c>
      <c r="AK33" s="415" t="str">
        <f aca="true">IF(OR(AK$2&gt;NOW(),$A33=""),"",IF(AK$2=$J33,"T",IF(AK$2=$M33,"P",IF(AK$2=$N33,"S",IF(AK$2=$O33,"M",IF(AND(AK$2&gt;=MIN($L33,$M33),AK$2&lt;MIN($N33,$O33,99999)),"R",IF(AND($K33&lt;&gt;"",AK$2&gt;=$K33),"G","")))))))</f>
        <v/>
      </c>
      <c r="AL33" s="415" t="str">
        <f aca="true">IF(OR(AL$2&gt;NOW(),$A33=""),"",IF(AL$2=$J33,"T",IF(AL$2=$M33,"P",IF(AL$2=$N33,"S",IF(AL$2=$O33,"M",IF(AND(AL$2&gt;=MIN($L33,$M33),AL$2&lt;MIN($N33,$O33,99999)),"R",IF(AND($K33&lt;&gt;"",AL$2&gt;=$K33),"G","")))))))</f>
        <v/>
      </c>
      <c r="AM33" s="415" t="str">
        <f aca="true">IF(OR(AM$2&gt;NOW(),$A33=""),"",IF(AM$2=$J33,"T",IF(AM$2=$M33,"P",IF(AM$2=$N33,"S",IF(AM$2=$O33,"M",IF(AND(AM$2&gt;=MIN($L33,$M33),AM$2&lt;MIN($N33,$O33,99999)),"R",IF(AND($K33&lt;&gt;"",AM$2&gt;=$K33),"G","")))))))</f>
        <v/>
      </c>
      <c r="AN33" s="415" t="str">
        <f aca="true">IF(OR(AN$2&gt;NOW(),$A33=""),"",IF(AN$2=$J33,"T",IF(AN$2=$M33,"P",IF(AN$2=$N33,"S",IF(AN$2=$O33,"M",IF(AND(AN$2&gt;=MIN($L33,$M33),AN$2&lt;MIN($N33,$O33,99999)),"R",IF(AND($K33&lt;&gt;"",AN$2&gt;=$K33),"G","")))))))</f>
        <v/>
      </c>
      <c r="AO33" s="415" t="str">
        <f aca="true">IF(OR(AO$2&gt;NOW(),$A33=""),"",IF(AO$2=$J33,"T",IF(AO$2=$M33,"P",IF(AO$2=$N33,"S",IF(AO$2=$O33,"M",IF(AND(AO$2&gt;=MIN($L33,$M33),AO$2&lt;MIN($N33,$O33,99999)),"R",IF(AND($K33&lt;&gt;"",AO$2&gt;=$K33),"G","")))))))</f>
        <v/>
      </c>
      <c r="AP33" s="415" t="str">
        <f aca="true">IF(OR(AP$2&gt;NOW(),$A33=""),"",IF(AP$2=$J33,"T",IF(AP$2=$M33,"P",IF(AP$2=$N33,"S",IF(AP$2=$O33,"M",IF(AND(AP$2&gt;=MIN($L33,$M33),AP$2&lt;MIN($N33,$O33,99999)),"R",IF(AND($K33&lt;&gt;"",AP$2&gt;=$K33),"G","")))))))</f>
        <v/>
      </c>
      <c r="AQ33" s="415" t="str">
        <f aca="true">IF(OR(AQ$2&gt;NOW(),$A33=""),"",IF(AQ$2=$J33,"T",IF(AQ$2=$M33,"P",IF(AQ$2=$N33,"S",IF(AQ$2=$O33,"M",IF(AND(AQ$2&gt;=MIN($L33,$M33),AQ$2&lt;MIN($N33,$O33,99999)),"R",IF(AND($K33&lt;&gt;"",AQ$2&gt;=$K33),"G","")))))))</f>
        <v/>
      </c>
      <c r="AR33" s="415" t="str">
        <f aca="true">IF(OR(AR$2&gt;NOW(),$A33=""),"",IF(AR$2=$J33,"T",IF(AR$2=$M33,"P",IF(AR$2=$N33,"S",IF(AR$2=$O33,"M",IF(AND(AR$2&gt;=MIN($L33,$M33),AR$2&lt;MIN($N33,$O33,99999)),"R",IF(AND($K33&lt;&gt;"",AR$2&gt;=$K33),"G","")))))))</f>
        <v/>
      </c>
      <c r="AS33" s="415" t="str">
        <f aca="true">IF(OR(AS$2&gt;NOW(),$A33=""),"",IF(AS$2=$J33,"T",IF(AS$2=$M33,"P",IF(AS$2=$N33,"S",IF(AS$2=$O33,"M",IF(AND(AS$2&gt;=MIN($L33,$M33),AS$2&lt;MIN($N33,$O33,99999)),"R",IF(AND($K33&lt;&gt;"",AS$2&gt;=$K33),"G","")))))))</f>
        <v/>
      </c>
      <c r="AT33" s="415" t="str">
        <f aca="true">IF(OR(AT$2&gt;NOW(),$A33=""),"",IF(AT$2=$J33,"T",IF(AT$2=$M33,"P",IF(AT$2=$N33,"S",IF(AT$2=$O33,"M",IF(AND(AT$2&gt;=MIN($L33,$M33),AT$2&lt;MIN($N33,$O33,99999)),"R",IF(AND($K33&lt;&gt;"",AT$2&gt;=$K33),"G","")))))))</f>
        <v/>
      </c>
      <c r="AU33" s="415" t="str">
        <f aca="true">IF(OR(AU$2&gt;NOW(),$A33=""),"",IF(AU$2=$J33,"T",IF(AU$2=$M33,"P",IF(AU$2=$N33,"S",IF(AU$2=$O33,"M",IF(AND(AU$2&gt;=MIN($L33,$M33),AU$2&lt;MIN($N33,$O33,99999)),"R",IF(AND($K33&lt;&gt;"",AU$2&gt;=$K33),"G","")))))))</f>
        <v/>
      </c>
      <c r="AV33" s="415" t="str">
        <f aca="true">IF(OR(AV$2&gt;NOW(),$A33=""),"",IF(AV$2=$J33,"T",IF(AV$2=$M33,"P",IF(AV$2=$N33,"S",IF(AV$2=$O33,"M",IF(AND(AV$2&gt;=MIN($L33,$M33),AV$2&lt;MIN($N33,$O33,99999)),"R",IF(AND($K33&lt;&gt;"",AV$2&gt;=$K33),"G","")))))))</f>
        <v/>
      </c>
      <c r="AW33" s="415" t="str">
        <f aca="true">IF(OR(AW$2&gt;NOW(),$A33=""),"",IF(AW$2=$J33,"T",IF(AW$2=$M33,"P",IF(AW$2=$N33,"S",IF(AW$2=$O33,"M",IF(AND(AW$2&gt;=MIN($L33,$M33),AW$2&lt;MIN($N33,$O33,99999)),"R",IF(AND($K33&lt;&gt;"",AW$2&gt;=$K33),"G","")))))))</f>
        <v>P</v>
      </c>
      <c r="AX33" s="415" t="str">
        <f aca="true">IF(OR(AX$2&gt;NOW(),$A33=""),"",IF(AX$2=$J33,"T",IF(AX$2=$M33,"P",IF(AX$2=$N33,"S",IF(AX$2=$O33,"M",IF(AND(AX$2&gt;=MIN($L33,$M33),AX$2&lt;MIN($N33,$O33,99999)),"R",IF(AND($K33&lt;&gt;"",AX$2&gt;=$K33),"G","")))))))</f>
        <v>R</v>
      </c>
      <c r="AY33" s="415" t="str">
        <f aca="true">IF(OR(AY$2&gt;NOW(),$A33=""),"",IF(AY$2=$J33,"T",IF(AY$2=$M33,"P",IF(AY$2=$N33,"S",IF(AY$2=$O33,"M",IF(AND(AY$2&gt;=MIN($L33,$M33),AY$2&lt;MIN($N33,$O33,99999)),"R",IF(AND($K33&lt;&gt;"",AY$2&gt;=$K33),"G","")))))))</f>
        <v>R</v>
      </c>
      <c r="AZ33" s="415" t="str">
        <f aca="true">IF(OR(AZ$2&gt;NOW(),$A33=""),"",IF(AZ$2=$J33,"T",IF(AZ$2=$M33,"P",IF(AZ$2=$N33,"S",IF(AZ$2=$O33,"M",IF(AND(AZ$2&gt;=MIN($L33,$M33),AZ$2&lt;MIN($N33,$O33,99999)),"R",IF(AND($K33&lt;&gt;"",AZ$2&gt;=$K33),"G","")))))))</f>
        <v>R</v>
      </c>
      <c r="BA33" s="416"/>
      <c r="BB33" s="416"/>
      <c r="BC33" s="416"/>
      <c r="BD33" s="416"/>
      <c r="BE33" s="416"/>
      <c r="BF33" s="416"/>
      <c r="BG33" s="416"/>
      <c r="BH33" s="416"/>
      <c r="BI33" s="416"/>
      <c r="BJ33" s="416"/>
      <c r="BK33" s="416"/>
      <c r="BL33" s="416"/>
      <c r="BM33" s="416"/>
      <c r="BN33" s="416"/>
      <c r="BO33" s="416"/>
      <c r="BP33" s="416"/>
      <c r="BQ33" s="416"/>
    </row>
    <row r="34" customFormat="false" ht="15.75" hidden="false" customHeight="false" outlineLevel="0" collapsed="false">
      <c r="A34" s="390" t="n">
        <v>32</v>
      </c>
      <c r="B34" s="420" t="n">
        <v>45</v>
      </c>
      <c r="C34" s="420" t="s">
        <v>1225</v>
      </c>
      <c r="D34" s="390" t="s">
        <v>1218</v>
      </c>
      <c r="E34" s="420"/>
      <c r="F34" s="420"/>
      <c r="G34" s="421" t="s">
        <v>1228</v>
      </c>
      <c r="H34" s="377" t="s">
        <v>1232</v>
      </c>
      <c r="I34" s="421"/>
      <c r="J34" s="421"/>
      <c r="K34" s="421"/>
      <c r="L34" s="421"/>
      <c r="M34" s="410" t="n">
        <v>43901</v>
      </c>
      <c r="N34" s="421"/>
      <c r="O34" s="421"/>
      <c r="P34" s="422"/>
      <c r="Q34" s="423" t="s">
        <v>1237</v>
      </c>
      <c r="R34" s="423" t="s">
        <v>1248</v>
      </c>
      <c r="S34" s="424" t="str">
        <f aca="false">HYPERLINK("https://www.cnbcindonesia.com/news/20200311170046-4-144156/alert-pasien-positif-corona-nambah-7-lagi-total-ada-34","Sumber")</f>
        <v>Sumber</v>
      </c>
      <c r="T34" s="414" t="str">
        <f aca="false">IF(AND(ISNUMBER(J34),ISNUMBER(K34)),K34-J34,"")</f>
        <v/>
      </c>
      <c r="U34" s="414" t="str">
        <f aca="false">IF(A34="","",IF(O34&lt;&gt;"","Meninggal",IF(N34&lt;&gt;"","Sembuh","Aktif")))</f>
        <v>Aktif</v>
      </c>
      <c r="V34" s="417"/>
      <c r="W34" s="415" t="str">
        <f aca="true">IF(OR(W$2&gt;NOW(),$A34=""),"",IF(W$2=$J34,"T",IF(W$2=$M34,"P",IF(W$2=$N34,"S",IF(W$2=$O34,"M",IF(AND(W$2&gt;=MIN($L34,$M34),W$2&lt;MIN($N34,$O34,99999)),"R",IF(AND($K34&lt;&gt;"",W$2&gt;=$K34),"G","")))))))</f>
        <v/>
      </c>
      <c r="X34" s="415" t="str">
        <f aca="true">IF(OR(X$2&gt;NOW(),$A34=""),"",IF(X$2=$J34,"T",IF(X$2=$M34,"P",IF(X$2=$N34,"S",IF(X$2=$O34,"M",IF(AND(X$2&gt;=MIN($L34,$M34),X$2&lt;MIN($N34,$O34,99999)),"R",IF(AND($K34&lt;&gt;"",X$2&gt;=$K34),"G","")))))))</f>
        <v/>
      </c>
      <c r="Y34" s="415" t="str">
        <f aca="true">IF(OR(Y$2&gt;NOW(),$A34=""),"",IF(Y$2=$J34,"T",IF(Y$2=$M34,"P",IF(Y$2=$N34,"S",IF(Y$2=$O34,"M",IF(AND(Y$2&gt;=MIN($L34,$M34),Y$2&lt;MIN($N34,$O34,99999)),"R",IF(AND($K34&lt;&gt;"",Y$2&gt;=$K34),"G","")))))))</f>
        <v/>
      </c>
      <c r="Z34" s="415" t="str">
        <f aca="true">IF(OR(Z$2&gt;NOW(),$A34=""),"",IF(Z$2=$J34,"T",IF(Z$2=$M34,"P",IF(Z$2=$N34,"S",IF(Z$2=$O34,"M",IF(AND(Z$2&gt;=MIN($L34,$M34),Z$2&lt;MIN($N34,$O34,99999)),"R",IF(AND($K34&lt;&gt;"",Z$2&gt;=$K34),"G","")))))))</f>
        <v/>
      </c>
      <c r="AA34" s="415" t="str">
        <f aca="true">IF(OR(AA$2&gt;NOW(),$A34=""),"",IF(AA$2=$J34,"T",IF(AA$2=$M34,"P",IF(AA$2=$N34,"S",IF(AA$2=$O34,"M",IF(AND(AA$2&gt;=MIN($L34,$M34),AA$2&lt;MIN($N34,$O34,99999)),"R",IF(AND($K34&lt;&gt;"",AA$2&gt;=$K34),"G","")))))))</f>
        <v/>
      </c>
      <c r="AB34" s="415" t="str">
        <f aca="true">IF(OR(AB$2&gt;NOW(),$A34=""),"",IF(AB$2=$J34,"T",IF(AB$2=$M34,"P",IF(AB$2=$N34,"S",IF(AB$2=$O34,"M",IF(AND(AB$2&gt;=MIN($L34,$M34),AB$2&lt;MIN($N34,$O34,99999)),"R",IF(AND($K34&lt;&gt;"",AB$2&gt;=$K34),"G","")))))))</f>
        <v/>
      </c>
      <c r="AC34" s="415" t="str">
        <f aca="true">IF(OR(AC$2&gt;NOW(),$A34=""),"",IF(AC$2=$J34,"T",IF(AC$2=$M34,"P",IF(AC$2=$N34,"S",IF(AC$2=$O34,"M",IF(AND(AC$2&gt;=MIN($L34,$M34),AC$2&lt;MIN($N34,$O34,99999)),"R",IF(AND($K34&lt;&gt;"",AC$2&gt;=$K34),"G","")))))))</f>
        <v/>
      </c>
      <c r="AD34" s="415" t="str">
        <f aca="true">IF(OR(AD$2&gt;NOW(),$A34=""),"",IF(AD$2=$J34,"T",IF(AD$2=$M34,"P",IF(AD$2=$N34,"S",IF(AD$2=$O34,"M",IF(AND(AD$2&gt;=MIN($L34,$M34),AD$2&lt;MIN($N34,$O34,99999)),"R",IF(AND($K34&lt;&gt;"",AD$2&gt;=$K34),"G","")))))))</f>
        <v/>
      </c>
      <c r="AE34" s="415" t="str">
        <f aca="true">IF(OR(AE$2&gt;NOW(),$A34=""),"",IF(AE$2=$J34,"T",IF(AE$2=$M34,"P",IF(AE$2=$N34,"S",IF(AE$2=$O34,"M",IF(AND(AE$2&gt;=MIN($L34,$M34),AE$2&lt;MIN($N34,$O34,99999)),"R",IF(AND($K34&lt;&gt;"",AE$2&gt;=$K34),"G","")))))))</f>
        <v/>
      </c>
      <c r="AF34" s="415" t="str">
        <f aca="true">IF(OR(AF$2&gt;NOW(),$A34=""),"",IF(AF$2=$J34,"T",IF(AF$2=$M34,"P",IF(AF$2=$N34,"S",IF(AF$2=$O34,"M",IF(AND(AF$2&gt;=MIN($L34,$M34),AF$2&lt;MIN($N34,$O34,99999)),"R",IF(AND($K34&lt;&gt;"",AF$2&gt;=$K34),"G","")))))))</f>
        <v/>
      </c>
      <c r="AG34" s="415" t="str">
        <f aca="true">IF(OR(AG$2&gt;NOW(),$A34=""),"",IF(AG$2=$J34,"T",IF(AG$2=$M34,"P",IF(AG$2=$N34,"S",IF(AG$2=$O34,"M",IF(AND(AG$2&gt;=MIN($L34,$M34),AG$2&lt;MIN($N34,$O34,99999)),"R",IF(AND($K34&lt;&gt;"",AG$2&gt;=$K34),"G","")))))))</f>
        <v/>
      </c>
      <c r="AH34" s="415" t="str">
        <f aca="true">IF(OR(AH$2&gt;NOW(),$A34=""),"",IF(AH$2=$J34,"T",IF(AH$2=$M34,"P",IF(AH$2=$N34,"S",IF(AH$2=$O34,"M",IF(AND(AH$2&gt;=MIN($L34,$M34),AH$2&lt;MIN($N34,$O34,99999)),"R",IF(AND($K34&lt;&gt;"",AH$2&gt;=$K34),"G","")))))))</f>
        <v/>
      </c>
      <c r="AI34" s="415" t="str">
        <f aca="true">IF(OR(AI$2&gt;NOW(),$A34=""),"",IF(AI$2=$J34,"T",IF(AI$2=$M34,"P",IF(AI$2=$N34,"S",IF(AI$2=$O34,"M",IF(AND(AI$2&gt;=MIN($L34,$M34),AI$2&lt;MIN($N34,$O34,99999)),"R",IF(AND($K34&lt;&gt;"",AI$2&gt;=$K34),"G","")))))))</f>
        <v/>
      </c>
      <c r="AJ34" s="415" t="str">
        <f aca="true">IF(OR(AJ$2&gt;NOW(),$A34=""),"",IF(AJ$2=$J34,"T",IF(AJ$2=$M34,"P",IF(AJ$2=$N34,"S",IF(AJ$2=$O34,"M",IF(AND(AJ$2&gt;=MIN($L34,$M34),AJ$2&lt;MIN($N34,$O34,99999)),"R",IF(AND($K34&lt;&gt;"",AJ$2&gt;=$K34),"G","")))))))</f>
        <v/>
      </c>
      <c r="AK34" s="415" t="str">
        <f aca="true">IF(OR(AK$2&gt;NOW(),$A34=""),"",IF(AK$2=$J34,"T",IF(AK$2=$M34,"P",IF(AK$2=$N34,"S",IF(AK$2=$O34,"M",IF(AND(AK$2&gt;=MIN($L34,$M34),AK$2&lt;MIN($N34,$O34,99999)),"R",IF(AND($K34&lt;&gt;"",AK$2&gt;=$K34),"G","")))))))</f>
        <v/>
      </c>
      <c r="AL34" s="415" t="str">
        <f aca="true">IF(OR(AL$2&gt;NOW(),$A34=""),"",IF(AL$2=$J34,"T",IF(AL$2=$M34,"P",IF(AL$2=$N34,"S",IF(AL$2=$O34,"M",IF(AND(AL$2&gt;=MIN($L34,$M34),AL$2&lt;MIN($N34,$O34,99999)),"R",IF(AND($K34&lt;&gt;"",AL$2&gt;=$K34),"G","")))))))</f>
        <v/>
      </c>
      <c r="AM34" s="415" t="str">
        <f aca="true">IF(OR(AM$2&gt;NOW(),$A34=""),"",IF(AM$2=$J34,"T",IF(AM$2=$M34,"P",IF(AM$2=$N34,"S",IF(AM$2=$O34,"M",IF(AND(AM$2&gt;=MIN($L34,$M34),AM$2&lt;MIN($N34,$O34,99999)),"R",IF(AND($K34&lt;&gt;"",AM$2&gt;=$K34),"G","")))))))</f>
        <v/>
      </c>
      <c r="AN34" s="415" t="str">
        <f aca="true">IF(OR(AN$2&gt;NOW(),$A34=""),"",IF(AN$2=$J34,"T",IF(AN$2=$M34,"P",IF(AN$2=$N34,"S",IF(AN$2=$O34,"M",IF(AND(AN$2&gt;=MIN($L34,$M34),AN$2&lt;MIN($N34,$O34,99999)),"R",IF(AND($K34&lt;&gt;"",AN$2&gt;=$K34),"G","")))))))</f>
        <v/>
      </c>
      <c r="AO34" s="415" t="str">
        <f aca="true">IF(OR(AO$2&gt;NOW(),$A34=""),"",IF(AO$2=$J34,"T",IF(AO$2=$M34,"P",IF(AO$2=$N34,"S",IF(AO$2=$O34,"M",IF(AND(AO$2&gt;=MIN($L34,$M34),AO$2&lt;MIN($N34,$O34,99999)),"R",IF(AND($K34&lt;&gt;"",AO$2&gt;=$K34),"G","")))))))</f>
        <v/>
      </c>
      <c r="AP34" s="415" t="str">
        <f aca="true">IF(OR(AP$2&gt;NOW(),$A34=""),"",IF(AP$2=$J34,"T",IF(AP$2=$M34,"P",IF(AP$2=$N34,"S",IF(AP$2=$O34,"M",IF(AND(AP$2&gt;=MIN($L34,$M34),AP$2&lt;MIN($N34,$O34,99999)),"R",IF(AND($K34&lt;&gt;"",AP$2&gt;=$K34),"G","")))))))</f>
        <v/>
      </c>
      <c r="AQ34" s="415" t="str">
        <f aca="true">IF(OR(AQ$2&gt;NOW(),$A34=""),"",IF(AQ$2=$J34,"T",IF(AQ$2=$M34,"P",IF(AQ$2=$N34,"S",IF(AQ$2=$O34,"M",IF(AND(AQ$2&gt;=MIN($L34,$M34),AQ$2&lt;MIN($N34,$O34,99999)),"R",IF(AND($K34&lt;&gt;"",AQ$2&gt;=$K34),"G","")))))))</f>
        <v/>
      </c>
      <c r="AR34" s="415" t="str">
        <f aca="true">IF(OR(AR$2&gt;NOW(),$A34=""),"",IF(AR$2=$J34,"T",IF(AR$2=$M34,"P",IF(AR$2=$N34,"S",IF(AR$2=$O34,"M",IF(AND(AR$2&gt;=MIN($L34,$M34),AR$2&lt;MIN($N34,$O34,99999)),"R",IF(AND($K34&lt;&gt;"",AR$2&gt;=$K34),"G","")))))))</f>
        <v/>
      </c>
      <c r="AS34" s="415" t="str">
        <f aca="true">IF(OR(AS$2&gt;NOW(),$A34=""),"",IF(AS$2=$J34,"T",IF(AS$2=$M34,"P",IF(AS$2=$N34,"S",IF(AS$2=$O34,"M",IF(AND(AS$2&gt;=MIN($L34,$M34),AS$2&lt;MIN($N34,$O34,99999)),"R",IF(AND($K34&lt;&gt;"",AS$2&gt;=$K34),"G","")))))))</f>
        <v/>
      </c>
      <c r="AT34" s="415" t="str">
        <f aca="true">IF(OR(AT$2&gt;NOW(),$A34=""),"",IF(AT$2=$J34,"T",IF(AT$2=$M34,"P",IF(AT$2=$N34,"S",IF(AT$2=$O34,"M",IF(AND(AT$2&gt;=MIN($L34,$M34),AT$2&lt;MIN($N34,$O34,99999)),"R",IF(AND($K34&lt;&gt;"",AT$2&gt;=$K34),"G","")))))))</f>
        <v/>
      </c>
      <c r="AU34" s="415" t="str">
        <f aca="true">IF(OR(AU$2&gt;NOW(),$A34=""),"",IF(AU$2=$J34,"T",IF(AU$2=$M34,"P",IF(AU$2=$N34,"S",IF(AU$2=$O34,"M",IF(AND(AU$2&gt;=MIN($L34,$M34),AU$2&lt;MIN($N34,$O34,99999)),"R",IF(AND($K34&lt;&gt;"",AU$2&gt;=$K34),"G","")))))))</f>
        <v/>
      </c>
      <c r="AV34" s="415" t="str">
        <f aca="true">IF(OR(AV$2&gt;NOW(),$A34=""),"",IF(AV$2=$J34,"T",IF(AV$2=$M34,"P",IF(AV$2=$N34,"S",IF(AV$2=$O34,"M",IF(AND(AV$2&gt;=MIN($L34,$M34),AV$2&lt;MIN($N34,$O34,99999)),"R",IF(AND($K34&lt;&gt;"",AV$2&gt;=$K34),"G","")))))))</f>
        <v/>
      </c>
      <c r="AW34" s="415" t="str">
        <f aca="true">IF(OR(AW$2&gt;NOW(),$A34=""),"",IF(AW$2=$J34,"T",IF(AW$2=$M34,"P",IF(AW$2=$N34,"S",IF(AW$2=$O34,"M",IF(AND(AW$2&gt;=MIN($L34,$M34),AW$2&lt;MIN($N34,$O34,99999)),"R",IF(AND($K34&lt;&gt;"",AW$2&gt;=$K34),"G","")))))))</f>
        <v>P</v>
      </c>
      <c r="AX34" s="415" t="str">
        <f aca="true">IF(OR(AX$2&gt;NOW(),$A34=""),"",IF(AX$2=$J34,"T",IF(AX$2=$M34,"P",IF(AX$2=$N34,"S",IF(AX$2=$O34,"M",IF(AND(AX$2&gt;=MIN($L34,$M34),AX$2&lt;MIN($N34,$O34,99999)),"R",IF(AND($K34&lt;&gt;"",AX$2&gt;=$K34),"G","")))))))</f>
        <v>R</v>
      </c>
      <c r="AY34" s="415" t="str">
        <f aca="true">IF(OR(AY$2&gt;NOW(),$A34=""),"",IF(AY$2=$J34,"T",IF(AY$2=$M34,"P",IF(AY$2=$N34,"S",IF(AY$2=$O34,"M",IF(AND(AY$2&gt;=MIN($L34,$M34),AY$2&lt;MIN($N34,$O34,99999)),"R",IF(AND($K34&lt;&gt;"",AY$2&gt;=$K34),"G","")))))))</f>
        <v>R</v>
      </c>
      <c r="AZ34" s="415" t="str">
        <f aca="true">IF(OR(AZ$2&gt;NOW(),$A34=""),"",IF(AZ$2=$J34,"T",IF(AZ$2=$M34,"P",IF(AZ$2=$N34,"S",IF(AZ$2=$O34,"M",IF(AND(AZ$2&gt;=MIN($L34,$M34),AZ$2&lt;MIN($N34,$O34,99999)),"R",IF(AND($K34&lt;&gt;"",AZ$2&gt;=$K34),"G","")))))))</f>
        <v>R</v>
      </c>
      <c r="BA34" s="416"/>
      <c r="BB34" s="416"/>
      <c r="BC34" s="416"/>
      <c r="BD34" s="416"/>
      <c r="BE34" s="416"/>
      <c r="BF34" s="416"/>
      <c r="BG34" s="416"/>
      <c r="BH34" s="416"/>
      <c r="BI34" s="416"/>
      <c r="BJ34" s="416"/>
      <c r="BK34" s="416"/>
      <c r="BL34" s="416"/>
      <c r="BM34" s="416"/>
      <c r="BN34" s="416"/>
      <c r="BO34" s="416"/>
      <c r="BP34" s="416"/>
      <c r="BQ34" s="416"/>
    </row>
    <row r="35" customFormat="false" ht="15.75" hidden="false" customHeight="false" outlineLevel="0" collapsed="false">
      <c r="A35" s="390" t="n">
        <v>33</v>
      </c>
      <c r="B35" s="420" t="n">
        <v>29</v>
      </c>
      <c r="C35" s="420" t="s">
        <v>1225</v>
      </c>
      <c r="D35" s="390" t="s">
        <v>1218</v>
      </c>
      <c r="E35" s="420"/>
      <c r="F35" s="420"/>
      <c r="G35" s="421" t="s">
        <v>1228</v>
      </c>
      <c r="H35" s="377" t="s">
        <v>1232</v>
      </c>
      <c r="I35" s="421"/>
      <c r="J35" s="421"/>
      <c r="K35" s="421"/>
      <c r="L35" s="421"/>
      <c r="M35" s="410" t="n">
        <v>43901</v>
      </c>
      <c r="N35" s="421"/>
      <c r="O35" s="421"/>
      <c r="P35" s="422"/>
      <c r="Q35" s="423" t="s">
        <v>1237</v>
      </c>
      <c r="R35" s="423"/>
      <c r="S35" s="424" t="str">
        <f aca="false">HYPERLINK("https://www.cnbcindonesia.com/news/20200311170046-4-144156/alert-pasien-positif-corona-nambah-7-lagi-total-ada-34","Sumber")</f>
        <v>Sumber</v>
      </c>
      <c r="T35" s="414" t="str">
        <f aca="false">IF(AND(ISNUMBER(J35),ISNUMBER(K35)),K35-J35,"")</f>
        <v/>
      </c>
      <c r="U35" s="414" t="str">
        <f aca="false">IF(A35="","",IF(O35&lt;&gt;"","Meninggal",IF(N35&lt;&gt;"","Sembuh","Aktif")))</f>
        <v>Aktif</v>
      </c>
      <c r="V35" s="417"/>
      <c r="W35" s="415" t="str">
        <f aca="true">IF(OR(W$2&gt;NOW(),$A35=""),"",IF(W$2=$J35,"T",IF(W$2=$M35,"P",IF(W$2=$N35,"S",IF(W$2=$O35,"M",IF(AND(W$2&gt;=MIN($L35,$M35),W$2&lt;MIN($N35,$O35,99999)),"R",IF(AND($K35&lt;&gt;"",W$2&gt;=$K35),"G","")))))))</f>
        <v/>
      </c>
      <c r="X35" s="415" t="str">
        <f aca="true">IF(OR(X$2&gt;NOW(),$A35=""),"",IF(X$2=$J35,"T",IF(X$2=$M35,"P",IF(X$2=$N35,"S",IF(X$2=$O35,"M",IF(AND(X$2&gt;=MIN($L35,$M35),X$2&lt;MIN($N35,$O35,99999)),"R",IF(AND($K35&lt;&gt;"",X$2&gt;=$K35),"G","")))))))</f>
        <v/>
      </c>
      <c r="Y35" s="415" t="str">
        <f aca="true">IF(OR(Y$2&gt;NOW(),$A35=""),"",IF(Y$2=$J35,"T",IF(Y$2=$M35,"P",IF(Y$2=$N35,"S",IF(Y$2=$O35,"M",IF(AND(Y$2&gt;=MIN($L35,$M35),Y$2&lt;MIN($N35,$O35,99999)),"R",IF(AND($K35&lt;&gt;"",Y$2&gt;=$K35),"G","")))))))</f>
        <v/>
      </c>
      <c r="Z35" s="415" t="str">
        <f aca="true">IF(OR(Z$2&gt;NOW(),$A35=""),"",IF(Z$2=$J35,"T",IF(Z$2=$M35,"P",IF(Z$2=$N35,"S",IF(Z$2=$O35,"M",IF(AND(Z$2&gt;=MIN($L35,$M35),Z$2&lt;MIN($N35,$O35,99999)),"R",IF(AND($K35&lt;&gt;"",Z$2&gt;=$K35),"G","")))))))</f>
        <v/>
      </c>
      <c r="AA35" s="415" t="str">
        <f aca="true">IF(OR(AA$2&gt;NOW(),$A35=""),"",IF(AA$2=$J35,"T",IF(AA$2=$M35,"P",IF(AA$2=$N35,"S",IF(AA$2=$O35,"M",IF(AND(AA$2&gt;=MIN($L35,$M35),AA$2&lt;MIN($N35,$O35,99999)),"R",IF(AND($K35&lt;&gt;"",AA$2&gt;=$K35),"G","")))))))</f>
        <v/>
      </c>
      <c r="AB35" s="415" t="str">
        <f aca="true">IF(OR(AB$2&gt;NOW(),$A35=""),"",IF(AB$2=$J35,"T",IF(AB$2=$M35,"P",IF(AB$2=$N35,"S",IF(AB$2=$O35,"M",IF(AND(AB$2&gt;=MIN($L35,$M35),AB$2&lt;MIN($N35,$O35,99999)),"R",IF(AND($K35&lt;&gt;"",AB$2&gt;=$K35),"G","")))))))</f>
        <v/>
      </c>
      <c r="AC35" s="415" t="str">
        <f aca="true">IF(OR(AC$2&gt;NOW(),$A35=""),"",IF(AC$2=$J35,"T",IF(AC$2=$M35,"P",IF(AC$2=$N35,"S",IF(AC$2=$O35,"M",IF(AND(AC$2&gt;=MIN($L35,$M35),AC$2&lt;MIN($N35,$O35,99999)),"R",IF(AND($K35&lt;&gt;"",AC$2&gt;=$K35),"G","")))))))</f>
        <v/>
      </c>
      <c r="AD35" s="415" t="str">
        <f aca="true">IF(OR(AD$2&gt;NOW(),$A35=""),"",IF(AD$2=$J35,"T",IF(AD$2=$M35,"P",IF(AD$2=$N35,"S",IF(AD$2=$O35,"M",IF(AND(AD$2&gt;=MIN($L35,$M35),AD$2&lt;MIN($N35,$O35,99999)),"R",IF(AND($K35&lt;&gt;"",AD$2&gt;=$K35),"G","")))))))</f>
        <v/>
      </c>
      <c r="AE35" s="415" t="str">
        <f aca="true">IF(OR(AE$2&gt;NOW(),$A35=""),"",IF(AE$2=$J35,"T",IF(AE$2=$M35,"P",IF(AE$2=$N35,"S",IF(AE$2=$O35,"M",IF(AND(AE$2&gt;=MIN($L35,$M35),AE$2&lt;MIN($N35,$O35,99999)),"R",IF(AND($K35&lt;&gt;"",AE$2&gt;=$K35),"G","")))))))</f>
        <v/>
      </c>
      <c r="AF35" s="415" t="str">
        <f aca="true">IF(OR(AF$2&gt;NOW(),$A35=""),"",IF(AF$2=$J35,"T",IF(AF$2=$M35,"P",IF(AF$2=$N35,"S",IF(AF$2=$O35,"M",IF(AND(AF$2&gt;=MIN($L35,$M35),AF$2&lt;MIN($N35,$O35,99999)),"R",IF(AND($K35&lt;&gt;"",AF$2&gt;=$K35),"G","")))))))</f>
        <v/>
      </c>
      <c r="AG35" s="415" t="str">
        <f aca="true">IF(OR(AG$2&gt;NOW(),$A35=""),"",IF(AG$2=$J35,"T",IF(AG$2=$M35,"P",IF(AG$2=$N35,"S",IF(AG$2=$O35,"M",IF(AND(AG$2&gt;=MIN($L35,$M35),AG$2&lt;MIN($N35,$O35,99999)),"R",IF(AND($K35&lt;&gt;"",AG$2&gt;=$K35),"G","")))))))</f>
        <v/>
      </c>
      <c r="AH35" s="415" t="str">
        <f aca="true">IF(OR(AH$2&gt;NOW(),$A35=""),"",IF(AH$2=$J35,"T",IF(AH$2=$M35,"P",IF(AH$2=$N35,"S",IF(AH$2=$O35,"M",IF(AND(AH$2&gt;=MIN($L35,$M35),AH$2&lt;MIN($N35,$O35,99999)),"R",IF(AND($K35&lt;&gt;"",AH$2&gt;=$K35),"G","")))))))</f>
        <v/>
      </c>
      <c r="AI35" s="415" t="str">
        <f aca="true">IF(OR(AI$2&gt;NOW(),$A35=""),"",IF(AI$2=$J35,"T",IF(AI$2=$M35,"P",IF(AI$2=$N35,"S",IF(AI$2=$O35,"M",IF(AND(AI$2&gt;=MIN($L35,$M35),AI$2&lt;MIN($N35,$O35,99999)),"R",IF(AND($K35&lt;&gt;"",AI$2&gt;=$K35),"G","")))))))</f>
        <v/>
      </c>
      <c r="AJ35" s="415" t="str">
        <f aca="true">IF(OR(AJ$2&gt;NOW(),$A35=""),"",IF(AJ$2=$J35,"T",IF(AJ$2=$M35,"P",IF(AJ$2=$N35,"S",IF(AJ$2=$O35,"M",IF(AND(AJ$2&gt;=MIN($L35,$M35),AJ$2&lt;MIN($N35,$O35,99999)),"R",IF(AND($K35&lt;&gt;"",AJ$2&gt;=$K35),"G","")))))))</f>
        <v/>
      </c>
      <c r="AK35" s="415" t="str">
        <f aca="true">IF(OR(AK$2&gt;NOW(),$A35=""),"",IF(AK$2=$J35,"T",IF(AK$2=$M35,"P",IF(AK$2=$N35,"S",IF(AK$2=$O35,"M",IF(AND(AK$2&gt;=MIN($L35,$M35),AK$2&lt;MIN($N35,$O35,99999)),"R",IF(AND($K35&lt;&gt;"",AK$2&gt;=$K35),"G","")))))))</f>
        <v/>
      </c>
      <c r="AL35" s="415" t="str">
        <f aca="true">IF(OR(AL$2&gt;NOW(),$A35=""),"",IF(AL$2=$J35,"T",IF(AL$2=$M35,"P",IF(AL$2=$N35,"S",IF(AL$2=$O35,"M",IF(AND(AL$2&gt;=MIN($L35,$M35),AL$2&lt;MIN($N35,$O35,99999)),"R",IF(AND($K35&lt;&gt;"",AL$2&gt;=$K35),"G","")))))))</f>
        <v/>
      </c>
      <c r="AM35" s="415" t="str">
        <f aca="true">IF(OR(AM$2&gt;NOW(),$A35=""),"",IF(AM$2=$J35,"T",IF(AM$2=$M35,"P",IF(AM$2=$N35,"S",IF(AM$2=$O35,"M",IF(AND(AM$2&gt;=MIN($L35,$M35),AM$2&lt;MIN($N35,$O35,99999)),"R",IF(AND($K35&lt;&gt;"",AM$2&gt;=$K35),"G","")))))))</f>
        <v/>
      </c>
      <c r="AN35" s="415" t="str">
        <f aca="true">IF(OR(AN$2&gt;NOW(),$A35=""),"",IF(AN$2=$J35,"T",IF(AN$2=$M35,"P",IF(AN$2=$N35,"S",IF(AN$2=$O35,"M",IF(AND(AN$2&gt;=MIN($L35,$M35),AN$2&lt;MIN($N35,$O35,99999)),"R",IF(AND($K35&lt;&gt;"",AN$2&gt;=$K35),"G","")))))))</f>
        <v/>
      </c>
      <c r="AO35" s="415" t="str">
        <f aca="true">IF(OR(AO$2&gt;NOW(),$A35=""),"",IF(AO$2=$J35,"T",IF(AO$2=$M35,"P",IF(AO$2=$N35,"S",IF(AO$2=$O35,"M",IF(AND(AO$2&gt;=MIN($L35,$M35),AO$2&lt;MIN($N35,$O35,99999)),"R",IF(AND($K35&lt;&gt;"",AO$2&gt;=$K35),"G","")))))))</f>
        <v/>
      </c>
      <c r="AP35" s="415" t="str">
        <f aca="true">IF(OR(AP$2&gt;NOW(),$A35=""),"",IF(AP$2=$J35,"T",IF(AP$2=$M35,"P",IF(AP$2=$N35,"S",IF(AP$2=$O35,"M",IF(AND(AP$2&gt;=MIN($L35,$M35),AP$2&lt;MIN($N35,$O35,99999)),"R",IF(AND($K35&lt;&gt;"",AP$2&gt;=$K35),"G","")))))))</f>
        <v/>
      </c>
      <c r="AQ35" s="415" t="str">
        <f aca="true">IF(OR(AQ$2&gt;NOW(),$A35=""),"",IF(AQ$2=$J35,"T",IF(AQ$2=$M35,"P",IF(AQ$2=$N35,"S",IF(AQ$2=$O35,"M",IF(AND(AQ$2&gt;=MIN($L35,$M35),AQ$2&lt;MIN($N35,$O35,99999)),"R",IF(AND($K35&lt;&gt;"",AQ$2&gt;=$K35),"G","")))))))</f>
        <v/>
      </c>
      <c r="AR35" s="415" t="str">
        <f aca="true">IF(OR(AR$2&gt;NOW(),$A35=""),"",IF(AR$2=$J35,"T",IF(AR$2=$M35,"P",IF(AR$2=$N35,"S",IF(AR$2=$O35,"M",IF(AND(AR$2&gt;=MIN($L35,$M35),AR$2&lt;MIN($N35,$O35,99999)),"R",IF(AND($K35&lt;&gt;"",AR$2&gt;=$K35),"G","")))))))</f>
        <v/>
      </c>
      <c r="AS35" s="415" t="str">
        <f aca="true">IF(OR(AS$2&gt;NOW(),$A35=""),"",IF(AS$2=$J35,"T",IF(AS$2=$M35,"P",IF(AS$2=$N35,"S",IF(AS$2=$O35,"M",IF(AND(AS$2&gt;=MIN($L35,$M35),AS$2&lt;MIN($N35,$O35,99999)),"R",IF(AND($K35&lt;&gt;"",AS$2&gt;=$K35),"G","")))))))</f>
        <v/>
      </c>
      <c r="AT35" s="415" t="str">
        <f aca="true">IF(OR(AT$2&gt;NOW(),$A35=""),"",IF(AT$2=$J35,"T",IF(AT$2=$M35,"P",IF(AT$2=$N35,"S",IF(AT$2=$O35,"M",IF(AND(AT$2&gt;=MIN($L35,$M35),AT$2&lt;MIN($N35,$O35,99999)),"R",IF(AND($K35&lt;&gt;"",AT$2&gt;=$K35),"G","")))))))</f>
        <v/>
      </c>
      <c r="AU35" s="415" t="str">
        <f aca="true">IF(OR(AU$2&gt;NOW(),$A35=""),"",IF(AU$2=$J35,"T",IF(AU$2=$M35,"P",IF(AU$2=$N35,"S",IF(AU$2=$O35,"M",IF(AND(AU$2&gt;=MIN($L35,$M35),AU$2&lt;MIN($N35,$O35,99999)),"R",IF(AND($K35&lt;&gt;"",AU$2&gt;=$K35),"G","")))))))</f>
        <v/>
      </c>
      <c r="AV35" s="415" t="str">
        <f aca="true">IF(OR(AV$2&gt;NOW(),$A35=""),"",IF(AV$2=$J35,"T",IF(AV$2=$M35,"P",IF(AV$2=$N35,"S",IF(AV$2=$O35,"M",IF(AND(AV$2&gt;=MIN($L35,$M35),AV$2&lt;MIN($N35,$O35,99999)),"R",IF(AND($K35&lt;&gt;"",AV$2&gt;=$K35),"G","")))))))</f>
        <v/>
      </c>
      <c r="AW35" s="415" t="str">
        <f aca="true">IF(OR(AW$2&gt;NOW(),$A35=""),"",IF(AW$2=$J35,"T",IF(AW$2=$M35,"P",IF(AW$2=$N35,"S",IF(AW$2=$O35,"M",IF(AND(AW$2&gt;=MIN($L35,$M35),AW$2&lt;MIN($N35,$O35,99999)),"R",IF(AND($K35&lt;&gt;"",AW$2&gt;=$K35),"G","")))))))</f>
        <v>P</v>
      </c>
      <c r="AX35" s="415" t="str">
        <f aca="true">IF(OR(AX$2&gt;NOW(),$A35=""),"",IF(AX$2=$J35,"T",IF(AX$2=$M35,"P",IF(AX$2=$N35,"S",IF(AX$2=$O35,"M",IF(AND(AX$2&gt;=MIN($L35,$M35),AX$2&lt;MIN($N35,$O35,99999)),"R",IF(AND($K35&lt;&gt;"",AX$2&gt;=$K35),"G","")))))))</f>
        <v>R</v>
      </c>
      <c r="AY35" s="415" t="str">
        <f aca="true">IF(OR(AY$2&gt;NOW(),$A35=""),"",IF(AY$2=$J35,"T",IF(AY$2=$M35,"P",IF(AY$2=$N35,"S",IF(AY$2=$O35,"M",IF(AND(AY$2&gt;=MIN($L35,$M35),AY$2&lt;MIN($N35,$O35,99999)),"R",IF(AND($K35&lt;&gt;"",AY$2&gt;=$K35),"G","")))))))</f>
        <v>R</v>
      </c>
      <c r="AZ35" s="415" t="str">
        <f aca="true">IF(OR(AZ$2&gt;NOW(),$A35=""),"",IF(AZ$2=$J35,"T",IF(AZ$2=$M35,"P",IF(AZ$2=$N35,"S",IF(AZ$2=$O35,"M",IF(AND(AZ$2&gt;=MIN($L35,$M35),AZ$2&lt;MIN($N35,$O35,99999)),"R",IF(AND($K35&lt;&gt;"",AZ$2&gt;=$K35),"G","")))))))</f>
        <v>R</v>
      </c>
      <c r="BA35" s="416"/>
      <c r="BB35" s="416"/>
      <c r="BC35" s="416"/>
      <c r="BD35" s="416"/>
      <c r="BE35" s="416"/>
      <c r="BF35" s="416"/>
      <c r="BG35" s="416"/>
      <c r="BH35" s="416"/>
      <c r="BI35" s="416"/>
      <c r="BJ35" s="416"/>
      <c r="BK35" s="416"/>
      <c r="BL35" s="416"/>
      <c r="BM35" s="416"/>
      <c r="BN35" s="416"/>
      <c r="BO35" s="416"/>
      <c r="BP35" s="416"/>
      <c r="BQ35" s="416"/>
    </row>
    <row r="36" customFormat="false" ht="15.75" hidden="false" customHeight="false" outlineLevel="0" collapsed="false">
      <c r="A36" s="390" t="n">
        <v>34</v>
      </c>
      <c r="B36" s="420" t="n">
        <v>42</v>
      </c>
      <c r="C36" s="420" t="s">
        <v>1225</v>
      </c>
      <c r="D36" s="390" t="s">
        <v>1218</v>
      </c>
      <c r="E36" s="420"/>
      <c r="F36" s="420"/>
      <c r="G36" s="421" t="s">
        <v>1228</v>
      </c>
      <c r="H36" s="377" t="s">
        <v>1232</v>
      </c>
      <c r="I36" s="421"/>
      <c r="J36" s="421"/>
      <c r="K36" s="421"/>
      <c r="L36" s="421"/>
      <c r="M36" s="410" t="n">
        <v>43901</v>
      </c>
      <c r="N36" s="421"/>
      <c r="O36" s="421"/>
      <c r="P36" s="422"/>
      <c r="Q36" s="423" t="s">
        <v>1237</v>
      </c>
      <c r="R36" s="423"/>
      <c r="S36" s="424" t="str">
        <f aca="false">HYPERLINK("https://www.cnbcindonesia.com/news/20200311170046-4-144156/alert-pasien-positif-corona-nambah-7-lagi-total-ada-34","Sumber")</f>
        <v>Sumber</v>
      </c>
      <c r="T36" s="414" t="str">
        <f aca="false">IF(AND(ISNUMBER(J36),ISNUMBER(K36)),K36-J36,"")</f>
        <v/>
      </c>
      <c r="U36" s="414" t="str">
        <f aca="false">IF(A36="","",IF(O36&lt;&gt;"","Meninggal",IF(N36&lt;&gt;"","Sembuh","Aktif")))</f>
        <v>Aktif</v>
      </c>
      <c r="V36" s="417"/>
      <c r="W36" s="415" t="str">
        <f aca="true">IF(OR(W$2&gt;NOW(),$A36=""),"",IF(W$2=$J36,"T",IF(W$2=$M36,"P",IF(W$2=$N36,"S",IF(W$2=$O36,"M",IF(AND(W$2&gt;=MIN($L36,$M36),W$2&lt;MIN($N36,$O36,99999)),"R",IF(AND($K36&lt;&gt;"",W$2&gt;=$K36),"G","")))))))</f>
        <v/>
      </c>
      <c r="X36" s="415" t="str">
        <f aca="true">IF(OR(X$2&gt;NOW(),$A36=""),"",IF(X$2=$J36,"T",IF(X$2=$M36,"P",IF(X$2=$N36,"S",IF(X$2=$O36,"M",IF(AND(X$2&gt;=MIN($L36,$M36),X$2&lt;MIN($N36,$O36,99999)),"R",IF(AND($K36&lt;&gt;"",X$2&gt;=$K36),"G","")))))))</f>
        <v/>
      </c>
      <c r="Y36" s="415" t="str">
        <f aca="true">IF(OR(Y$2&gt;NOW(),$A36=""),"",IF(Y$2=$J36,"T",IF(Y$2=$M36,"P",IF(Y$2=$N36,"S",IF(Y$2=$O36,"M",IF(AND(Y$2&gt;=MIN($L36,$M36),Y$2&lt;MIN($N36,$O36,99999)),"R",IF(AND($K36&lt;&gt;"",Y$2&gt;=$K36),"G","")))))))</f>
        <v/>
      </c>
      <c r="Z36" s="415" t="str">
        <f aca="true">IF(OR(Z$2&gt;NOW(),$A36=""),"",IF(Z$2=$J36,"T",IF(Z$2=$M36,"P",IF(Z$2=$N36,"S",IF(Z$2=$O36,"M",IF(AND(Z$2&gt;=MIN($L36,$M36),Z$2&lt;MIN($N36,$O36,99999)),"R",IF(AND($K36&lt;&gt;"",Z$2&gt;=$K36),"G","")))))))</f>
        <v/>
      </c>
      <c r="AA36" s="415" t="str">
        <f aca="true">IF(OR(AA$2&gt;NOW(),$A36=""),"",IF(AA$2=$J36,"T",IF(AA$2=$M36,"P",IF(AA$2=$N36,"S",IF(AA$2=$O36,"M",IF(AND(AA$2&gt;=MIN($L36,$M36),AA$2&lt;MIN($N36,$O36,99999)),"R",IF(AND($K36&lt;&gt;"",AA$2&gt;=$K36),"G","")))))))</f>
        <v/>
      </c>
      <c r="AB36" s="415" t="str">
        <f aca="true">IF(OR(AB$2&gt;NOW(),$A36=""),"",IF(AB$2=$J36,"T",IF(AB$2=$M36,"P",IF(AB$2=$N36,"S",IF(AB$2=$O36,"M",IF(AND(AB$2&gt;=MIN($L36,$M36),AB$2&lt;MIN($N36,$O36,99999)),"R",IF(AND($K36&lt;&gt;"",AB$2&gt;=$K36),"G","")))))))</f>
        <v/>
      </c>
      <c r="AC36" s="415" t="str">
        <f aca="true">IF(OR(AC$2&gt;NOW(),$A36=""),"",IF(AC$2=$J36,"T",IF(AC$2=$M36,"P",IF(AC$2=$N36,"S",IF(AC$2=$O36,"M",IF(AND(AC$2&gt;=MIN($L36,$M36),AC$2&lt;MIN($N36,$O36,99999)),"R",IF(AND($K36&lt;&gt;"",AC$2&gt;=$K36),"G","")))))))</f>
        <v/>
      </c>
      <c r="AD36" s="415" t="str">
        <f aca="true">IF(OR(AD$2&gt;NOW(),$A36=""),"",IF(AD$2=$J36,"T",IF(AD$2=$M36,"P",IF(AD$2=$N36,"S",IF(AD$2=$O36,"M",IF(AND(AD$2&gt;=MIN($L36,$M36),AD$2&lt;MIN($N36,$O36,99999)),"R",IF(AND($K36&lt;&gt;"",AD$2&gt;=$K36),"G","")))))))</f>
        <v/>
      </c>
      <c r="AE36" s="415" t="str">
        <f aca="true">IF(OR(AE$2&gt;NOW(),$A36=""),"",IF(AE$2=$J36,"T",IF(AE$2=$M36,"P",IF(AE$2=$N36,"S",IF(AE$2=$O36,"M",IF(AND(AE$2&gt;=MIN($L36,$M36),AE$2&lt;MIN($N36,$O36,99999)),"R",IF(AND($K36&lt;&gt;"",AE$2&gt;=$K36),"G","")))))))</f>
        <v/>
      </c>
      <c r="AF36" s="415" t="str">
        <f aca="true">IF(OR(AF$2&gt;NOW(),$A36=""),"",IF(AF$2=$J36,"T",IF(AF$2=$M36,"P",IF(AF$2=$N36,"S",IF(AF$2=$O36,"M",IF(AND(AF$2&gt;=MIN($L36,$M36),AF$2&lt;MIN($N36,$O36,99999)),"R",IF(AND($K36&lt;&gt;"",AF$2&gt;=$K36),"G","")))))))</f>
        <v/>
      </c>
      <c r="AG36" s="415" t="str">
        <f aca="true">IF(OR(AG$2&gt;NOW(),$A36=""),"",IF(AG$2=$J36,"T",IF(AG$2=$M36,"P",IF(AG$2=$N36,"S",IF(AG$2=$O36,"M",IF(AND(AG$2&gt;=MIN($L36,$M36),AG$2&lt;MIN($N36,$O36,99999)),"R",IF(AND($K36&lt;&gt;"",AG$2&gt;=$K36),"G","")))))))</f>
        <v/>
      </c>
      <c r="AH36" s="415" t="str">
        <f aca="true">IF(OR(AH$2&gt;NOW(),$A36=""),"",IF(AH$2=$J36,"T",IF(AH$2=$M36,"P",IF(AH$2=$N36,"S",IF(AH$2=$O36,"M",IF(AND(AH$2&gt;=MIN($L36,$M36),AH$2&lt;MIN($N36,$O36,99999)),"R",IF(AND($K36&lt;&gt;"",AH$2&gt;=$K36),"G","")))))))</f>
        <v/>
      </c>
      <c r="AI36" s="415" t="str">
        <f aca="true">IF(OR(AI$2&gt;NOW(),$A36=""),"",IF(AI$2=$J36,"T",IF(AI$2=$M36,"P",IF(AI$2=$N36,"S",IF(AI$2=$O36,"M",IF(AND(AI$2&gt;=MIN($L36,$M36),AI$2&lt;MIN($N36,$O36,99999)),"R",IF(AND($K36&lt;&gt;"",AI$2&gt;=$K36),"G","")))))))</f>
        <v/>
      </c>
      <c r="AJ36" s="415" t="str">
        <f aca="true">IF(OR(AJ$2&gt;NOW(),$A36=""),"",IF(AJ$2=$J36,"T",IF(AJ$2=$M36,"P",IF(AJ$2=$N36,"S",IF(AJ$2=$O36,"M",IF(AND(AJ$2&gt;=MIN($L36,$M36),AJ$2&lt;MIN($N36,$O36,99999)),"R",IF(AND($K36&lt;&gt;"",AJ$2&gt;=$K36),"G","")))))))</f>
        <v/>
      </c>
      <c r="AK36" s="415" t="str">
        <f aca="true">IF(OR(AK$2&gt;NOW(),$A36=""),"",IF(AK$2=$J36,"T",IF(AK$2=$M36,"P",IF(AK$2=$N36,"S",IF(AK$2=$O36,"M",IF(AND(AK$2&gt;=MIN($L36,$M36),AK$2&lt;MIN($N36,$O36,99999)),"R",IF(AND($K36&lt;&gt;"",AK$2&gt;=$K36),"G","")))))))</f>
        <v/>
      </c>
      <c r="AL36" s="415" t="str">
        <f aca="true">IF(OR(AL$2&gt;NOW(),$A36=""),"",IF(AL$2=$J36,"T",IF(AL$2=$M36,"P",IF(AL$2=$N36,"S",IF(AL$2=$O36,"M",IF(AND(AL$2&gt;=MIN($L36,$M36),AL$2&lt;MIN($N36,$O36,99999)),"R",IF(AND($K36&lt;&gt;"",AL$2&gt;=$K36),"G","")))))))</f>
        <v/>
      </c>
      <c r="AM36" s="415" t="str">
        <f aca="true">IF(OR(AM$2&gt;NOW(),$A36=""),"",IF(AM$2=$J36,"T",IF(AM$2=$M36,"P",IF(AM$2=$N36,"S",IF(AM$2=$O36,"M",IF(AND(AM$2&gt;=MIN($L36,$M36),AM$2&lt;MIN($N36,$O36,99999)),"R",IF(AND($K36&lt;&gt;"",AM$2&gt;=$K36),"G","")))))))</f>
        <v/>
      </c>
      <c r="AN36" s="415" t="str">
        <f aca="true">IF(OR(AN$2&gt;NOW(),$A36=""),"",IF(AN$2=$J36,"T",IF(AN$2=$M36,"P",IF(AN$2=$N36,"S",IF(AN$2=$O36,"M",IF(AND(AN$2&gt;=MIN($L36,$M36),AN$2&lt;MIN($N36,$O36,99999)),"R",IF(AND($K36&lt;&gt;"",AN$2&gt;=$K36),"G","")))))))</f>
        <v/>
      </c>
      <c r="AO36" s="415" t="str">
        <f aca="true">IF(OR(AO$2&gt;NOW(),$A36=""),"",IF(AO$2=$J36,"T",IF(AO$2=$M36,"P",IF(AO$2=$N36,"S",IF(AO$2=$O36,"M",IF(AND(AO$2&gt;=MIN($L36,$M36),AO$2&lt;MIN($N36,$O36,99999)),"R",IF(AND($K36&lt;&gt;"",AO$2&gt;=$K36),"G","")))))))</f>
        <v/>
      </c>
      <c r="AP36" s="415" t="str">
        <f aca="true">IF(OR(AP$2&gt;NOW(),$A36=""),"",IF(AP$2=$J36,"T",IF(AP$2=$M36,"P",IF(AP$2=$N36,"S",IF(AP$2=$O36,"M",IF(AND(AP$2&gt;=MIN($L36,$M36),AP$2&lt;MIN($N36,$O36,99999)),"R",IF(AND($K36&lt;&gt;"",AP$2&gt;=$K36),"G","")))))))</f>
        <v/>
      </c>
      <c r="AQ36" s="415" t="str">
        <f aca="true">IF(OR(AQ$2&gt;NOW(),$A36=""),"",IF(AQ$2=$J36,"T",IF(AQ$2=$M36,"P",IF(AQ$2=$N36,"S",IF(AQ$2=$O36,"M",IF(AND(AQ$2&gt;=MIN($L36,$M36),AQ$2&lt;MIN($N36,$O36,99999)),"R",IF(AND($K36&lt;&gt;"",AQ$2&gt;=$K36),"G","")))))))</f>
        <v/>
      </c>
      <c r="AR36" s="415" t="str">
        <f aca="true">IF(OR(AR$2&gt;NOW(),$A36=""),"",IF(AR$2=$J36,"T",IF(AR$2=$M36,"P",IF(AR$2=$N36,"S",IF(AR$2=$O36,"M",IF(AND(AR$2&gt;=MIN($L36,$M36),AR$2&lt;MIN($N36,$O36,99999)),"R",IF(AND($K36&lt;&gt;"",AR$2&gt;=$K36),"G","")))))))</f>
        <v/>
      </c>
      <c r="AS36" s="415" t="str">
        <f aca="true">IF(OR(AS$2&gt;NOW(),$A36=""),"",IF(AS$2=$J36,"T",IF(AS$2=$M36,"P",IF(AS$2=$N36,"S",IF(AS$2=$O36,"M",IF(AND(AS$2&gt;=MIN($L36,$M36),AS$2&lt;MIN($N36,$O36,99999)),"R",IF(AND($K36&lt;&gt;"",AS$2&gt;=$K36),"G","")))))))</f>
        <v/>
      </c>
      <c r="AT36" s="415" t="str">
        <f aca="true">IF(OR(AT$2&gt;NOW(),$A36=""),"",IF(AT$2=$J36,"T",IF(AT$2=$M36,"P",IF(AT$2=$N36,"S",IF(AT$2=$O36,"M",IF(AND(AT$2&gt;=MIN($L36,$M36),AT$2&lt;MIN($N36,$O36,99999)),"R",IF(AND($K36&lt;&gt;"",AT$2&gt;=$K36),"G","")))))))</f>
        <v/>
      </c>
      <c r="AU36" s="415" t="str">
        <f aca="true">IF(OR(AU$2&gt;NOW(),$A36=""),"",IF(AU$2=$J36,"T",IF(AU$2=$M36,"P",IF(AU$2=$N36,"S",IF(AU$2=$O36,"M",IF(AND(AU$2&gt;=MIN($L36,$M36),AU$2&lt;MIN($N36,$O36,99999)),"R",IF(AND($K36&lt;&gt;"",AU$2&gt;=$K36),"G","")))))))</f>
        <v/>
      </c>
      <c r="AV36" s="415" t="str">
        <f aca="true">IF(OR(AV$2&gt;NOW(),$A36=""),"",IF(AV$2=$J36,"T",IF(AV$2=$M36,"P",IF(AV$2=$N36,"S",IF(AV$2=$O36,"M",IF(AND(AV$2&gt;=MIN($L36,$M36),AV$2&lt;MIN($N36,$O36,99999)),"R",IF(AND($K36&lt;&gt;"",AV$2&gt;=$K36),"G","")))))))</f>
        <v/>
      </c>
      <c r="AW36" s="415" t="str">
        <f aca="true">IF(OR(AW$2&gt;NOW(),$A36=""),"",IF(AW$2=$J36,"T",IF(AW$2=$M36,"P",IF(AW$2=$N36,"S",IF(AW$2=$O36,"M",IF(AND(AW$2&gt;=MIN($L36,$M36),AW$2&lt;MIN($N36,$O36,99999)),"R",IF(AND($K36&lt;&gt;"",AW$2&gt;=$K36),"G","")))))))</f>
        <v>P</v>
      </c>
      <c r="AX36" s="415" t="str">
        <f aca="true">IF(OR(AX$2&gt;NOW(),$A36=""),"",IF(AX$2=$J36,"T",IF(AX$2=$M36,"P",IF(AX$2=$N36,"S",IF(AX$2=$O36,"M",IF(AND(AX$2&gt;=MIN($L36,$M36),AX$2&lt;MIN($N36,$O36,99999)),"R",IF(AND($K36&lt;&gt;"",AX$2&gt;=$K36),"G","")))))))</f>
        <v>R</v>
      </c>
      <c r="AY36" s="415" t="str">
        <f aca="true">IF(OR(AY$2&gt;NOW(),$A36=""),"",IF(AY$2=$J36,"T",IF(AY$2=$M36,"P",IF(AY$2=$N36,"S",IF(AY$2=$O36,"M",IF(AND(AY$2&gt;=MIN($L36,$M36),AY$2&lt;MIN($N36,$O36,99999)),"R",IF(AND($K36&lt;&gt;"",AY$2&gt;=$K36),"G","")))))))</f>
        <v>R</v>
      </c>
      <c r="AZ36" s="415" t="str">
        <f aca="true">IF(OR(AZ$2&gt;NOW(),$A36=""),"",IF(AZ$2=$J36,"T",IF(AZ$2=$M36,"P",IF(AZ$2=$N36,"S",IF(AZ$2=$O36,"M",IF(AND(AZ$2&gt;=MIN($L36,$M36),AZ$2&lt;MIN($N36,$O36,99999)),"R",IF(AND($K36&lt;&gt;"",AZ$2&gt;=$K36),"G","")))))))</f>
        <v>R</v>
      </c>
      <c r="BA36" s="416"/>
      <c r="BB36" s="416"/>
      <c r="BC36" s="416"/>
      <c r="BD36" s="416"/>
      <c r="BE36" s="416"/>
      <c r="BF36" s="416"/>
      <c r="BG36" s="416"/>
      <c r="BH36" s="416"/>
      <c r="BI36" s="416"/>
      <c r="BJ36" s="416"/>
      <c r="BK36" s="416"/>
      <c r="BL36" s="416"/>
      <c r="BM36" s="416"/>
      <c r="BN36" s="416"/>
      <c r="BO36" s="416"/>
      <c r="BP36" s="416"/>
      <c r="BQ36" s="416"/>
    </row>
    <row r="37" customFormat="false" ht="15.75" hidden="false" customHeight="false" outlineLevel="0" collapsed="false">
      <c r="A37" s="420" t="n">
        <v>35</v>
      </c>
      <c r="B37" s="420" t="n">
        <v>57</v>
      </c>
      <c r="C37" s="420" t="s">
        <v>1217</v>
      </c>
      <c r="D37" s="420" t="s">
        <v>1218</v>
      </c>
      <c r="E37" s="44" t="s">
        <v>75</v>
      </c>
      <c r="F37" s="420" t="s">
        <v>1249</v>
      </c>
      <c r="G37" s="421" t="s">
        <v>138</v>
      </c>
      <c r="H37" s="377" t="s">
        <v>1232</v>
      </c>
      <c r="I37" s="421"/>
      <c r="J37" s="421"/>
      <c r="K37" s="421"/>
      <c r="L37" s="426"/>
      <c r="M37" s="426" t="n">
        <v>43903</v>
      </c>
      <c r="N37" s="421"/>
      <c r="O37" s="426" t="n">
        <v>43902</v>
      </c>
      <c r="P37" s="422"/>
      <c r="Q37" s="423" t="s">
        <v>1250</v>
      </c>
      <c r="R37" s="423"/>
      <c r="S37" s="420"/>
      <c r="T37" s="414" t="str">
        <f aca="false">IF(AND(ISNUMBER(J37),ISNUMBER(K37)),K37-J37,"")</f>
        <v/>
      </c>
      <c r="U37" s="414" t="str">
        <f aca="false">IF(A37="","",IF(O37&lt;&gt;"","Meninggal",IF(N37&lt;&gt;"","Sembuh","Aktif")))</f>
        <v>Meninggal</v>
      </c>
      <c r="V37" s="417"/>
      <c r="W37" s="415" t="str">
        <f aca="true">IF(OR(W$2&gt;NOW(),$A37=""),"",IF(W$2=$J37,"T",IF(W$2=$M37,"P",IF(W$2=$N37,"S",IF(W$2=$O37,"M",IF(AND(W$2&gt;=MIN($L37,$M37),W$2&lt;MIN($N37,$O37,99999)),"R",IF(AND($K37&lt;&gt;"",W$2&gt;=$K37),"G","")))))))</f>
        <v/>
      </c>
      <c r="X37" s="415" t="str">
        <f aca="true">IF(OR(X$2&gt;NOW(),$A37=""),"",IF(X$2=$J37,"T",IF(X$2=$M37,"P",IF(X$2=$N37,"S",IF(X$2=$O37,"M",IF(AND(X$2&gt;=MIN($L37,$M37),X$2&lt;MIN($N37,$O37,99999)),"R",IF(AND($K37&lt;&gt;"",X$2&gt;=$K37),"G","")))))))</f>
        <v/>
      </c>
      <c r="Y37" s="415" t="str">
        <f aca="true">IF(OR(Y$2&gt;NOW(),$A37=""),"",IF(Y$2=$J37,"T",IF(Y$2=$M37,"P",IF(Y$2=$N37,"S",IF(Y$2=$O37,"M",IF(AND(Y$2&gt;=MIN($L37,$M37),Y$2&lt;MIN($N37,$O37,99999)),"R",IF(AND($K37&lt;&gt;"",Y$2&gt;=$K37),"G","")))))))</f>
        <v/>
      </c>
      <c r="Z37" s="415" t="str">
        <f aca="true">IF(OR(Z$2&gt;NOW(),$A37=""),"",IF(Z$2=$J37,"T",IF(Z$2=$M37,"P",IF(Z$2=$N37,"S",IF(Z$2=$O37,"M",IF(AND(Z$2&gt;=MIN($L37,$M37),Z$2&lt;MIN($N37,$O37,99999)),"R",IF(AND($K37&lt;&gt;"",Z$2&gt;=$K37),"G","")))))))</f>
        <v/>
      </c>
      <c r="AA37" s="415" t="str">
        <f aca="true">IF(OR(AA$2&gt;NOW(),$A37=""),"",IF(AA$2=$J37,"T",IF(AA$2=$M37,"P",IF(AA$2=$N37,"S",IF(AA$2=$O37,"M",IF(AND(AA$2&gt;=MIN($L37,$M37),AA$2&lt;MIN($N37,$O37,99999)),"R",IF(AND($K37&lt;&gt;"",AA$2&gt;=$K37),"G","")))))))</f>
        <v/>
      </c>
      <c r="AB37" s="415" t="str">
        <f aca="true">IF(OR(AB$2&gt;NOW(),$A37=""),"",IF(AB$2=$J37,"T",IF(AB$2=$M37,"P",IF(AB$2=$N37,"S",IF(AB$2=$O37,"M",IF(AND(AB$2&gt;=MIN($L37,$M37),AB$2&lt;MIN($N37,$O37,99999)),"R",IF(AND($K37&lt;&gt;"",AB$2&gt;=$K37),"G","")))))))</f>
        <v/>
      </c>
      <c r="AC37" s="415" t="str">
        <f aca="true">IF(OR(AC$2&gt;NOW(),$A37=""),"",IF(AC$2=$J37,"T",IF(AC$2=$M37,"P",IF(AC$2=$N37,"S",IF(AC$2=$O37,"M",IF(AND(AC$2&gt;=MIN($L37,$M37),AC$2&lt;MIN($N37,$O37,99999)),"R",IF(AND($K37&lt;&gt;"",AC$2&gt;=$K37),"G","")))))))</f>
        <v/>
      </c>
      <c r="AD37" s="415" t="str">
        <f aca="true">IF(OR(AD$2&gt;NOW(),$A37=""),"",IF(AD$2=$J37,"T",IF(AD$2=$M37,"P",IF(AD$2=$N37,"S",IF(AD$2=$O37,"M",IF(AND(AD$2&gt;=MIN($L37,$M37),AD$2&lt;MIN($N37,$O37,99999)),"R",IF(AND($K37&lt;&gt;"",AD$2&gt;=$K37),"G","")))))))</f>
        <v/>
      </c>
      <c r="AE37" s="415" t="str">
        <f aca="true">IF(OR(AE$2&gt;NOW(),$A37=""),"",IF(AE$2=$J37,"T",IF(AE$2=$M37,"P",IF(AE$2=$N37,"S",IF(AE$2=$O37,"M",IF(AND(AE$2&gt;=MIN($L37,$M37),AE$2&lt;MIN($N37,$O37,99999)),"R",IF(AND($K37&lt;&gt;"",AE$2&gt;=$K37),"G","")))))))</f>
        <v/>
      </c>
      <c r="AF37" s="415" t="str">
        <f aca="true">IF(OR(AF$2&gt;NOW(),$A37=""),"",IF(AF$2=$J37,"T",IF(AF$2=$M37,"P",IF(AF$2=$N37,"S",IF(AF$2=$O37,"M",IF(AND(AF$2&gt;=MIN($L37,$M37),AF$2&lt;MIN($N37,$O37,99999)),"R",IF(AND($K37&lt;&gt;"",AF$2&gt;=$K37),"G","")))))))</f>
        <v/>
      </c>
      <c r="AG37" s="415" t="str">
        <f aca="true">IF(OR(AG$2&gt;NOW(),$A37=""),"",IF(AG$2=$J37,"T",IF(AG$2=$M37,"P",IF(AG$2=$N37,"S",IF(AG$2=$O37,"M",IF(AND(AG$2&gt;=MIN($L37,$M37),AG$2&lt;MIN($N37,$O37,99999)),"R",IF(AND($K37&lt;&gt;"",AG$2&gt;=$K37),"G","")))))))</f>
        <v/>
      </c>
      <c r="AH37" s="415" t="str">
        <f aca="true">IF(OR(AH$2&gt;NOW(),$A37=""),"",IF(AH$2=$J37,"T",IF(AH$2=$M37,"P",IF(AH$2=$N37,"S",IF(AH$2=$O37,"M",IF(AND(AH$2&gt;=MIN($L37,$M37),AH$2&lt;MIN($N37,$O37,99999)),"R",IF(AND($K37&lt;&gt;"",AH$2&gt;=$K37),"G","")))))))</f>
        <v/>
      </c>
      <c r="AI37" s="415" t="str">
        <f aca="true">IF(OR(AI$2&gt;NOW(),$A37=""),"",IF(AI$2=$J37,"T",IF(AI$2=$M37,"P",IF(AI$2=$N37,"S",IF(AI$2=$O37,"M",IF(AND(AI$2&gt;=MIN($L37,$M37),AI$2&lt;MIN($N37,$O37,99999)),"R",IF(AND($K37&lt;&gt;"",AI$2&gt;=$K37),"G","")))))))</f>
        <v/>
      </c>
      <c r="AJ37" s="415" t="str">
        <f aca="true">IF(OR(AJ$2&gt;NOW(),$A37=""),"",IF(AJ$2=$J37,"T",IF(AJ$2=$M37,"P",IF(AJ$2=$N37,"S",IF(AJ$2=$O37,"M",IF(AND(AJ$2&gt;=MIN($L37,$M37),AJ$2&lt;MIN($N37,$O37,99999)),"R",IF(AND($K37&lt;&gt;"",AJ$2&gt;=$K37),"G","")))))))</f>
        <v/>
      </c>
      <c r="AK37" s="415" t="str">
        <f aca="true">IF(OR(AK$2&gt;NOW(),$A37=""),"",IF(AK$2=$J37,"T",IF(AK$2=$M37,"P",IF(AK$2=$N37,"S",IF(AK$2=$O37,"M",IF(AND(AK$2&gt;=MIN($L37,$M37),AK$2&lt;MIN($N37,$O37,99999)),"R",IF(AND($K37&lt;&gt;"",AK$2&gt;=$K37),"G","")))))))</f>
        <v/>
      </c>
      <c r="AL37" s="415" t="str">
        <f aca="true">IF(OR(AL$2&gt;NOW(),$A37=""),"",IF(AL$2=$J37,"T",IF(AL$2=$M37,"P",IF(AL$2=$N37,"S",IF(AL$2=$O37,"M",IF(AND(AL$2&gt;=MIN($L37,$M37),AL$2&lt;MIN($N37,$O37,99999)),"R",IF(AND($K37&lt;&gt;"",AL$2&gt;=$K37),"G","")))))))</f>
        <v/>
      </c>
      <c r="AM37" s="415" t="str">
        <f aca="true">IF(OR(AM$2&gt;NOW(),$A37=""),"",IF(AM$2=$J37,"T",IF(AM$2=$M37,"P",IF(AM$2=$N37,"S",IF(AM$2=$O37,"M",IF(AND(AM$2&gt;=MIN($L37,$M37),AM$2&lt;MIN($N37,$O37,99999)),"R",IF(AND($K37&lt;&gt;"",AM$2&gt;=$K37),"G","")))))))</f>
        <v/>
      </c>
      <c r="AN37" s="415" t="str">
        <f aca="true">IF(OR(AN$2&gt;NOW(),$A37=""),"",IF(AN$2=$J37,"T",IF(AN$2=$M37,"P",IF(AN$2=$N37,"S",IF(AN$2=$O37,"M",IF(AND(AN$2&gt;=MIN($L37,$M37),AN$2&lt;MIN($N37,$O37,99999)),"R",IF(AND($K37&lt;&gt;"",AN$2&gt;=$K37),"G","")))))))</f>
        <v/>
      </c>
      <c r="AO37" s="415" t="str">
        <f aca="true">IF(OR(AO$2&gt;NOW(),$A37=""),"",IF(AO$2=$J37,"T",IF(AO$2=$M37,"P",IF(AO$2=$N37,"S",IF(AO$2=$O37,"M",IF(AND(AO$2&gt;=MIN($L37,$M37),AO$2&lt;MIN($N37,$O37,99999)),"R",IF(AND($K37&lt;&gt;"",AO$2&gt;=$K37),"G","")))))))</f>
        <v/>
      </c>
      <c r="AP37" s="415" t="str">
        <f aca="true">IF(OR(AP$2&gt;NOW(),$A37=""),"",IF(AP$2=$J37,"T",IF(AP$2=$M37,"P",IF(AP$2=$N37,"S",IF(AP$2=$O37,"M",IF(AND(AP$2&gt;=MIN($L37,$M37),AP$2&lt;MIN($N37,$O37,99999)),"R",IF(AND($K37&lt;&gt;"",AP$2&gt;=$K37),"G","")))))))</f>
        <v/>
      </c>
      <c r="AQ37" s="415" t="str">
        <f aca="true">IF(OR(AQ$2&gt;NOW(),$A37=""),"",IF(AQ$2=$J37,"T",IF(AQ$2=$M37,"P",IF(AQ$2=$N37,"S",IF(AQ$2=$O37,"M",IF(AND(AQ$2&gt;=MIN($L37,$M37),AQ$2&lt;MIN($N37,$O37,99999)),"R",IF(AND($K37&lt;&gt;"",AQ$2&gt;=$K37),"G","")))))))</f>
        <v/>
      </c>
      <c r="AR37" s="415" t="str">
        <f aca="true">IF(OR(AR$2&gt;NOW(),$A37=""),"",IF(AR$2=$J37,"T",IF(AR$2=$M37,"P",IF(AR$2=$N37,"S",IF(AR$2=$O37,"M",IF(AND(AR$2&gt;=MIN($L37,$M37),AR$2&lt;MIN($N37,$O37,99999)),"R",IF(AND($K37&lt;&gt;"",AR$2&gt;=$K37),"G","")))))))</f>
        <v/>
      </c>
      <c r="AS37" s="415" t="str">
        <f aca="true">IF(OR(AS$2&gt;NOW(),$A37=""),"",IF(AS$2=$J37,"T",IF(AS$2=$M37,"P",IF(AS$2=$N37,"S",IF(AS$2=$O37,"M",IF(AND(AS$2&gt;=MIN($L37,$M37),AS$2&lt;MIN($N37,$O37,99999)),"R",IF(AND($K37&lt;&gt;"",AS$2&gt;=$K37),"G","")))))))</f>
        <v/>
      </c>
      <c r="AT37" s="415" t="str">
        <f aca="true">IF(OR(AT$2&gt;NOW(),$A37=""),"",IF(AT$2=$J37,"T",IF(AT$2=$M37,"P",IF(AT$2=$N37,"S",IF(AT$2=$O37,"M",IF(AND(AT$2&gt;=MIN($L37,$M37),AT$2&lt;MIN($N37,$O37,99999)),"R",IF(AND($K37&lt;&gt;"",AT$2&gt;=$K37),"G","")))))))</f>
        <v/>
      </c>
      <c r="AU37" s="415" t="str">
        <f aca="true">IF(OR(AU$2&gt;NOW(),$A37=""),"",IF(AU$2=$J37,"T",IF(AU$2=$M37,"P",IF(AU$2=$N37,"S",IF(AU$2=$O37,"M",IF(AND(AU$2&gt;=MIN($L37,$M37),AU$2&lt;MIN($N37,$O37,99999)),"R",IF(AND($K37&lt;&gt;"",AU$2&gt;=$K37),"G","")))))))</f>
        <v/>
      </c>
      <c r="AV37" s="415" t="str">
        <f aca="true">IF(OR(AV$2&gt;NOW(),$A37=""),"",IF(AV$2=$J37,"T",IF(AV$2=$M37,"P",IF(AV$2=$N37,"S",IF(AV$2=$O37,"M",IF(AND(AV$2&gt;=MIN($L37,$M37),AV$2&lt;MIN($N37,$O37,99999)),"R",IF(AND($K37&lt;&gt;"",AV$2&gt;=$K37),"G","")))))))</f>
        <v/>
      </c>
      <c r="AW37" s="415" t="str">
        <f aca="true">IF(OR(AW$2&gt;NOW(),$A37=""),"",IF(AW$2=$J37,"T",IF(AW$2=$M37,"P",IF(AW$2=$N37,"S",IF(AW$2=$O37,"M",IF(AND(AW$2&gt;=MIN($L37,$M37),AW$2&lt;MIN($N37,$O37,99999)),"R",IF(AND($K37&lt;&gt;"",AW$2&gt;=$K37),"G","")))))))</f>
        <v/>
      </c>
      <c r="AX37" s="415" t="str">
        <f aca="true">IF(OR(AX$2&gt;NOW(),$A37=""),"",IF(AX$2=$J37,"T",IF(AX$2=$M37,"P",IF(AX$2=$N37,"S",IF(AX$2=$O37,"M",IF(AND(AX$2&gt;=MIN($L37,$M37),AX$2&lt;MIN($N37,$O37,99999)),"R",IF(AND($K37&lt;&gt;"",AX$2&gt;=$K37),"G","")))))))</f>
        <v>M</v>
      </c>
      <c r="AY37" s="415" t="str">
        <f aca="true">IF(OR(AY$2&gt;NOW(),$A37=""),"",IF(AY$2=$J37,"T",IF(AY$2=$M37,"P",IF(AY$2=$N37,"S",IF(AY$2=$O37,"M",IF(AND(AY$2&gt;=MIN($L37,$M37),AY$2&lt;MIN($N37,$O37,99999)),"R",IF(AND($K37&lt;&gt;"",AY$2&gt;=$K37),"G","")))))))</f>
        <v>P</v>
      </c>
      <c r="AZ37" s="415" t="str">
        <f aca="true">IF(OR(AZ$2&gt;NOW(),$A37=""),"",IF(AZ$2=$J37,"T",IF(AZ$2=$M37,"P",IF(AZ$2=$N37,"S",IF(AZ$2=$O37,"M",IF(AND(AZ$2&gt;=MIN($L37,$M37),AZ$2&lt;MIN($N37,$O37,99999)),"R",IF(AND($K37&lt;&gt;"",AZ$2&gt;=$K37),"G","")))))))</f>
        <v/>
      </c>
      <c r="BA37" s="416"/>
      <c r="BB37" s="416"/>
      <c r="BC37" s="416"/>
      <c r="BD37" s="416"/>
      <c r="BE37" s="416"/>
      <c r="BF37" s="416"/>
      <c r="BG37" s="416"/>
      <c r="BH37" s="416"/>
      <c r="BI37" s="416"/>
      <c r="BJ37" s="416"/>
      <c r="BK37" s="416"/>
      <c r="BL37" s="416"/>
      <c r="BM37" s="416"/>
      <c r="BN37" s="416"/>
      <c r="BO37" s="416"/>
      <c r="BP37" s="416"/>
      <c r="BQ37" s="416"/>
    </row>
    <row r="38" customFormat="false" ht="15.75" hidden="false" customHeight="false" outlineLevel="0" collapsed="false">
      <c r="A38" s="390" t="n">
        <v>36</v>
      </c>
      <c r="B38" s="390" t="n">
        <v>37</v>
      </c>
      <c r="C38" s="390" t="s">
        <v>1217</v>
      </c>
      <c r="D38" s="390" t="s">
        <v>1218</v>
      </c>
      <c r="E38" s="390" t="s">
        <v>82</v>
      </c>
      <c r="F38" s="390" t="s">
        <v>308</v>
      </c>
      <c r="G38" s="377" t="s">
        <v>138</v>
      </c>
      <c r="H38" s="377" t="s">
        <v>1232</v>
      </c>
      <c r="I38" s="377"/>
      <c r="J38" s="377"/>
      <c r="K38" s="377"/>
      <c r="L38" s="377"/>
      <c r="M38" s="410" t="n">
        <v>43903</v>
      </c>
      <c r="N38" s="377"/>
      <c r="O38" s="410" t="n">
        <v>43902</v>
      </c>
      <c r="P38" s="411" t="s">
        <v>1221</v>
      </c>
      <c r="Q38" s="412" t="s">
        <v>1251</v>
      </c>
      <c r="R38" s="412"/>
      <c r="S38" s="390"/>
      <c r="T38" s="414" t="str">
        <f aca="false">IF(AND(ISNUMBER(J38),ISNUMBER(K38)),K38-J38,"")</f>
        <v/>
      </c>
      <c r="U38" s="414" t="str">
        <f aca="false">IF(A38="","",IF(O38&lt;&gt;"","Meninggal",IF(N38&lt;&gt;"","Sembuh","Aktif")))</f>
        <v>Meninggal</v>
      </c>
      <c r="V38" s="376"/>
      <c r="W38" s="415" t="str">
        <f aca="true">IF(OR(W$2&gt;NOW(),$A38=""),"",IF(W$2=$J38,"T",IF(W$2=$M38,"P",IF(W$2=$N38,"S",IF(W$2=$O38,"M",IF(AND(W$2&gt;=MIN($L38,$M38),W$2&lt;MIN($N38,$O38,99999)),"R",IF(AND($K38&lt;&gt;"",W$2&gt;=$K38),"G","")))))))</f>
        <v/>
      </c>
      <c r="X38" s="415" t="str">
        <f aca="true">IF(OR(X$2&gt;NOW(),$A38=""),"",IF(X$2=$J38,"T",IF(X$2=$M38,"P",IF(X$2=$N38,"S",IF(X$2=$O38,"M",IF(AND(X$2&gt;=MIN($L38,$M38),X$2&lt;MIN($N38,$O38,99999)),"R",IF(AND($K38&lt;&gt;"",X$2&gt;=$K38),"G","")))))))</f>
        <v/>
      </c>
      <c r="Y38" s="415" t="str">
        <f aca="true">IF(OR(Y$2&gt;NOW(),$A38=""),"",IF(Y$2=$J38,"T",IF(Y$2=$M38,"P",IF(Y$2=$N38,"S",IF(Y$2=$O38,"M",IF(AND(Y$2&gt;=MIN($L38,$M38),Y$2&lt;MIN($N38,$O38,99999)),"R",IF(AND($K38&lt;&gt;"",Y$2&gt;=$K38),"G","")))))))</f>
        <v/>
      </c>
      <c r="Z38" s="415" t="str">
        <f aca="true">IF(OR(Z$2&gt;NOW(),$A38=""),"",IF(Z$2=$J38,"T",IF(Z$2=$M38,"P",IF(Z$2=$N38,"S",IF(Z$2=$O38,"M",IF(AND(Z$2&gt;=MIN($L38,$M38),Z$2&lt;MIN($N38,$O38,99999)),"R",IF(AND($K38&lt;&gt;"",Z$2&gt;=$K38),"G","")))))))</f>
        <v/>
      </c>
      <c r="AA38" s="415" t="str">
        <f aca="true">IF(OR(AA$2&gt;NOW(),$A38=""),"",IF(AA$2=$J38,"T",IF(AA$2=$M38,"P",IF(AA$2=$N38,"S",IF(AA$2=$O38,"M",IF(AND(AA$2&gt;=MIN($L38,$M38),AA$2&lt;MIN($N38,$O38,99999)),"R",IF(AND($K38&lt;&gt;"",AA$2&gt;=$K38),"G","")))))))</f>
        <v/>
      </c>
      <c r="AB38" s="415" t="str">
        <f aca="true">IF(OR(AB$2&gt;NOW(),$A38=""),"",IF(AB$2=$J38,"T",IF(AB$2=$M38,"P",IF(AB$2=$N38,"S",IF(AB$2=$O38,"M",IF(AND(AB$2&gt;=MIN($L38,$M38),AB$2&lt;MIN($N38,$O38,99999)),"R",IF(AND($K38&lt;&gt;"",AB$2&gt;=$K38),"G","")))))))</f>
        <v/>
      </c>
      <c r="AC38" s="415" t="str">
        <f aca="true">IF(OR(AC$2&gt;NOW(),$A38=""),"",IF(AC$2=$J38,"T",IF(AC$2=$M38,"P",IF(AC$2=$N38,"S",IF(AC$2=$O38,"M",IF(AND(AC$2&gt;=MIN($L38,$M38),AC$2&lt;MIN($N38,$O38,99999)),"R",IF(AND($K38&lt;&gt;"",AC$2&gt;=$K38),"G","")))))))</f>
        <v/>
      </c>
      <c r="AD38" s="415" t="str">
        <f aca="true">IF(OR(AD$2&gt;NOW(),$A38=""),"",IF(AD$2=$J38,"T",IF(AD$2=$M38,"P",IF(AD$2=$N38,"S",IF(AD$2=$O38,"M",IF(AND(AD$2&gt;=MIN($L38,$M38),AD$2&lt;MIN($N38,$O38,99999)),"R",IF(AND($K38&lt;&gt;"",AD$2&gt;=$K38),"G","")))))))</f>
        <v/>
      </c>
      <c r="AE38" s="415" t="str">
        <f aca="true">IF(OR(AE$2&gt;NOW(),$A38=""),"",IF(AE$2=$J38,"T",IF(AE$2=$M38,"P",IF(AE$2=$N38,"S",IF(AE$2=$O38,"M",IF(AND(AE$2&gt;=MIN($L38,$M38),AE$2&lt;MIN($N38,$O38,99999)),"R",IF(AND($K38&lt;&gt;"",AE$2&gt;=$K38),"G","")))))))</f>
        <v/>
      </c>
      <c r="AF38" s="415" t="str">
        <f aca="true">IF(OR(AF$2&gt;NOW(),$A38=""),"",IF(AF$2=$J38,"T",IF(AF$2=$M38,"P",IF(AF$2=$N38,"S",IF(AF$2=$O38,"M",IF(AND(AF$2&gt;=MIN($L38,$M38),AF$2&lt;MIN($N38,$O38,99999)),"R",IF(AND($K38&lt;&gt;"",AF$2&gt;=$K38),"G","")))))))</f>
        <v/>
      </c>
      <c r="AG38" s="415" t="str">
        <f aca="true">IF(OR(AG$2&gt;NOW(),$A38=""),"",IF(AG$2=$J38,"T",IF(AG$2=$M38,"P",IF(AG$2=$N38,"S",IF(AG$2=$O38,"M",IF(AND(AG$2&gt;=MIN($L38,$M38),AG$2&lt;MIN($N38,$O38,99999)),"R",IF(AND($K38&lt;&gt;"",AG$2&gt;=$K38),"G","")))))))</f>
        <v/>
      </c>
      <c r="AH38" s="415" t="str">
        <f aca="true">IF(OR(AH$2&gt;NOW(),$A38=""),"",IF(AH$2=$J38,"T",IF(AH$2=$M38,"P",IF(AH$2=$N38,"S",IF(AH$2=$O38,"M",IF(AND(AH$2&gt;=MIN($L38,$M38),AH$2&lt;MIN($N38,$O38,99999)),"R",IF(AND($K38&lt;&gt;"",AH$2&gt;=$K38),"G","")))))))</f>
        <v/>
      </c>
      <c r="AI38" s="415" t="str">
        <f aca="true">IF(OR(AI$2&gt;NOW(),$A38=""),"",IF(AI$2=$J38,"T",IF(AI$2=$M38,"P",IF(AI$2=$N38,"S",IF(AI$2=$O38,"M",IF(AND(AI$2&gt;=MIN($L38,$M38),AI$2&lt;MIN($N38,$O38,99999)),"R",IF(AND($K38&lt;&gt;"",AI$2&gt;=$K38),"G","")))))))</f>
        <v/>
      </c>
      <c r="AJ38" s="415" t="str">
        <f aca="true">IF(OR(AJ$2&gt;NOW(),$A38=""),"",IF(AJ$2=$J38,"T",IF(AJ$2=$M38,"P",IF(AJ$2=$N38,"S",IF(AJ$2=$O38,"M",IF(AND(AJ$2&gt;=MIN($L38,$M38),AJ$2&lt;MIN($N38,$O38,99999)),"R",IF(AND($K38&lt;&gt;"",AJ$2&gt;=$K38),"G","")))))))</f>
        <v/>
      </c>
      <c r="AK38" s="415" t="str">
        <f aca="true">IF(OR(AK$2&gt;NOW(),$A38=""),"",IF(AK$2=$J38,"T",IF(AK$2=$M38,"P",IF(AK$2=$N38,"S",IF(AK$2=$O38,"M",IF(AND(AK$2&gt;=MIN($L38,$M38),AK$2&lt;MIN($N38,$O38,99999)),"R",IF(AND($K38&lt;&gt;"",AK$2&gt;=$K38),"G","")))))))</f>
        <v/>
      </c>
      <c r="AL38" s="415" t="str">
        <f aca="true">IF(OR(AL$2&gt;NOW(),$A38=""),"",IF(AL$2=$J38,"T",IF(AL$2=$M38,"P",IF(AL$2=$N38,"S",IF(AL$2=$O38,"M",IF(AND(AL$2&gt;=MIN($L38,$M38),AL$2&lt;MIN($N38,$O38,99999)),"R",IF(AND($K38&lt;&gt;"",AL$2&gt;=$K38),"G","")))))))</f>
        <v/>
      </c>
      <c r="AM38" s="415" t="str">
        <f aca="true">IF(OR(AM$2&gt;NOW(),$A38=""),"",IF(AM$2=$J38,"T",IF(AM$2=$M38,"P",IF(AM$2=$N38,"S",IF(AM$2=$O38,"M",IF(AND(AM$2&gt;=MIN($L38,$M38),AM$2&lt;MIN($N38,$O38,99999)),"R",IF(AND($K38&lt;&gt;"",AM$2&gt;=$K38),"G","")))))))</f>
        <v/>
      </c>
      <c r="AN38" s="415" t="str">
        <f aca="true">IF(OR(AN$2&gt;NOW(),$A38=""),"",IF(AN$2=$J38,"T",IF(AN$2=$M38,"P",IF(AN$2=$N38,"S",IF(AN$2=$O38,"M",IF(AND(AN$2&gt;=MIN($L38,$M38),AN$2&lt;MIN($N38,$O38,99999)),"R",IF(AND($K38&lt;&gt;"",AN$2&gt;=$K38),"G","")))))))</f>
        <v/>
      </c>
      <c r="AO38" s="415" t="str">
        <f aca="true">IF(OR(AO$2&gt;NOW(),$A38=""),"",IF(AO$2=$J38,"T",IF(AO$2=$M38,"P",IF(AO$2=$N38,"S",IF(AO$2=$O38,"M",IF(AND(AO$2&gt;=MIN($L38,$M38),AO$2&lt;MIN($N38,$O38,99999)),"R",IF(AND($K38&lt;&gt;"",AO$2&gt;=$K38),"G","")))))))</f>
        <v/>
      </c>
      <c r="AP38" s="415" t="str">
        <f aca="true">IF(OR(AP$2&gt;NOW(),$A38=""),"",IF(AP$2=$J38,"T",IF(AP$2=$M38,"P",IF(AP$2=$N38,"S",IF(AP$2=$O38,"M",IF(AND(AP$2&gt;=MIN($L38,$M38),AP$2&lt;MIN($N38,$O38,99999)),"R",IF(AND($K38&lt;&gt;"",AP$2&gt;=$K38),"G","")))))))</f>
        <v/>
      </c>
      <c r="AQ38" s="415" t="str">
        <f aca="true">IF(OR(AQ$2&gt;NOW(),$A38=""),"",IF(AQ$2=$J38,"T",IF(AQ$2=$M38,"P",IF(AQ$2=$N38,"S",IF(AQ$2=$O38,"M",IF(AND(AQ$2&gt;=MIN($L38,$M38),AQ$2&lt;MIN($N38,$O38,99999)),"R",IF(AND($K38&lt;&gt;"",AQ$2&gt;=$K38),"G","")))))))</f>
        <v/>
      </c>
      <c r="AR38" s="415" t="str">
        <f aca="true">IF(OR(AR$2&gt;NOW(),$A38=""),"",IF(AR$2=$J38,"T",IF(AR$2=$M38,"P",IF(AR$2=$N38,"S",IF(AR$2=$O38,"M",IF(AND(AR$2&gt;=MIN($L38,$M38),AR$2&lt;MIN($N38,$O38,99999)),"R",IF(AND($K38&lt;&gt;"",AR$2&gt;=$K38),"G","")))))))</f>
        <v/>
      </c>
      <c r="AS38" s="415" t="str">
        <f aca="true">IF(OR(AS$2&gt;NOW(),$A38=""),"",IF(AS$2=$J38,"T",IF(AS$2=$M38,"P",IF(AS$2=$N38,"S",IF(AS$2=$O38,"M",IF(AND(AS$2&gt;=MIN($L38,$M38),AS$2&lt;MIN($N38,$O38,99999)),"R",IF(AND($K38&lt;&gt;"",AS$2&gt;=$K38),"G","")))))))</f>
        <v/>
      </c>
      <c r="AT38" s="415" t="str">
        <f aca="true">IF(OR(AT$2&gt;NOW(),$A38=""),"",IF(AT$2=$J38,"T",IF(AT$2=$M38,"P",IF(AT$2=$N38,"S",IF(AT$2=$O38,"M",IF(AND(AT$2&gt;=MIN($L38,$M38),AT$2&lt;MIN($N38,$O38,99999)),"R",IF(AND($K38&lt;&gt;"",AT$2&gt;=$K38),"G","")))))))</f>
        <v/>
      </c>
      <c r="AU38" s="415" t="str">
        <f aca="true">IF(OR(AU$2&gt;NOW(),$A38=""),"",IF(AU$2=$J38,"T",IF(AU$2=$M38,"P",IF(AU$2=$N38,"S",IF(AU$2=$O38,"M",IF(AND(AU$2&gt;=MIN($L38,$M38),AU$2&lt;MIN($N38,$O38,99999)),"R",IF(AND($K38&lt;&gt;"",AU$2&gt;=$K38),"G","")))))))</f>
        <v/>
      </c>
      <c r="AV38" s="415" t="str">
        <f aca="true">IF(OR(AV$2&gt;NOW(),$A38=""),"",IF(AV$2=$J38,"T",IF(AV$2=$M38,"P",IF(AV$2=$N38,"S",IF(AV$2=$O38,"M",IF(AND(AV$2&gt;=MIN($L38,$M38),AV$2&lt;MIN($N38,$O38,99999)),"R",IF(AND($K38&lt;&gt;"",AV$2&gt;=$K38),"G","")))))))</f>
        <v/>
      </c>
      <c r="AW38" s="415" t="str">
        <f aca="true">IF(OR(AW$2&gt;NOW(),$A38=""),"",IF(AW$2=$J38,"T",IF(AW$2=$M38,"P",IF(AW$2=$N38,"S",IF(AW$2=$O38,"M",IF(AND(AW$2&gt;=MIN($L38,$M38),AW$2&lt;MIN($N38,$O38,99999)),"R",IF(AND($K38&lt;&gt;"",AW$2&gt;=$K38),"G","")))))))</f>
        <v/>
      </c>
      <c r="AX38" s="415" t="str">
        <f aca="true">IF(OR(AX$2&gt;NOW(),$A38=""),"",IF(AX$2=$J38,"T",IF(AX$2=$M38,"P",IF(AX$2=$N38,"S",IF(AX$2=$O38,"M",IF(AND(AX$2&gt;=MIN($L38,$M38),AX$2&lt;MIN($N38,$O38,99999)),"R",IF(AND($K38&lt;&gt;"",AX$2&gt;=$K38),"G","")))))))</f>
        <v>M</v>
      </c>
      <c r="AY38" s="415" t="str">
        <f aca="true">IF(OR(AY$2&gt;NOW(),$A38=""),"",IF(AY$2=$J38,"T",IF(AY$2=$M38,"P",IF(AY$2=$N38,"S",IF(AY$2=$O38,"M",IF(AND(AY$2&gt;=MIN($L38,$M38),AY$2&lt;MIN($N38,$O38,99999)),"R",IF(AND($K38&lt;&gt;"",AY$2&gt;=$K38),"G","")))))))</f>
        <v>P</v>
      </c>
      <c r="AZ38" s="415" t="str">
        <f aca="true">IF(OR(AZ$2&gt;NOW(),$A38=""),"",IF(AZ$2=$J38,"T",IF(AZ$2=$M38,"P",IF(AZ$2=$N38,"S",IF(AZ$2=$O38,"M",IF(AND(AZ$2&gt;=MIN($L38,$M38),AZ$2&lt;MIN($N38,$O38,99999)),"R",IF(AND($K38&lt;&gt;"",AZ$2&gt;=$K38),"G","")))))))</f>
        <v/>
      </c>
      <c r="BA38" s="416"/>
      <c r="BB38" s="416"/>
      <c r="BC38" s="416"/>
      <c r="BD38" s="416"/>
      <c r="BE38" s="416"/>
      <c r="BF38" s="416"/>
      <c r="BG38" s="416"/>
      <c r="BH38" s="416"/>
      <c r="BI38" s="416"/>
      <c r="BJ38" s="416"/>
      <c r="BK38" s="416"/>
      <c r="BL38" s="416"/>
      <c r="BM38" s="416"/>
      <c r="BN38" s="416"/>
      <c r="BO38" s="416"/>
      <c r="BP38" s="416"/>
      <c r="BQ38" s="416"/>
    </row>
    <row r="39" customFormat="false" ht="15.75" hidden="false" customHeight="false" outlineLevel="0" collapsed="false">
      <c r="A39" s="420" t="n">
        <v>37</v>
      </c>
      <c r="B39" s="420" t="n">
        <v>43</v>
      </c>
      <c r="C39" s="420" t="s">
        <v>1225</v>
      </c>
      <c r="D39" s="421" t="s">
        <v>138</v>
      </c>
      <c r="E39" s="420"/>
      <c r="F39" s="420"/>
      <c r="G39" s="421" t="s">
        <v>138</v>
      </c>
      <c r="H39" s="377" t="s">
        <v>1232</v>
      </c>
      <c r="I39" s="421"/>
      <c r="J39" s="421"/>
      <c r="K39" s="421"/>
      <c r="L39" s="421"/>
      <c r="M39" s="426" t="n">
        <v>43903</v>
      </c>
      <c r="N39" s="421"/>
      <c r="O39" s="421"/>
      <c r="P39" s="422"/>
      <c r="Q39" s="423" t="s">
        <v>1237</v>
      </c>
      <c r="R39" s="423"/>
      <c r="S39" s="420"/>
      <c r="T39" s="414" t="str">
        <f aca="false">IF(AND(ISNUMBER(J39),ISNUMBER(K39)),K39-J39,"")</f>
        <v/>
      </c>
      <c r="U39" s="414" t="str">
        <f aca="false">IF(A39="","",IF(O39&lt;&gt;"","Meninggal",IF(N39&lt;&gt;"","Sembuh","Aktif")))</f>
        <v>Aktif</v>
      </c>
      <c r="V39" s="417"/>
      <c r="W39" s="415" t="str">
        <f aca="true">IF(OR(W$2&gt;NOW(),$A39=""),"",IF(W$2=$J39,"T",IF(W$2=$M39,"P",IF(W$2=$N39,"S",IF(W$2=$O39,"M",IF(AND(W$2&gt;=MIN($L39,$M39),W$2&lt;MIN($N39,$O39,99999)),"R",IF(AND($K39&lt;&gt;"",W$2&gt;=$K39),"G","")))))))</f>
        <v/>
      </c>
      <c r="X39" s="415" t="str">
        <f aca="true">IF(OR(X$2&gt;NOW(),$A39=""),"",IF(X$2=$J39,"T",IF(X$2=$M39,"P",IF(X$2=$N39,"S",IF(X$2=$O39,"M",IF(AND(X$2&gt;=MIN($L39,$M39),X$2&lt;MIN($N39,$O39,99999)),"R",IF(AND($K39&lt;&gt;"",X$2&gt;=$K39),"G","")))))))</f>
        <v/>
      </c>
      <c r="Y39" s="415" t="str">
        <f aca="true">IF(OR(Y$2&gt;NOW(),$A39=""),"",IF(Y$2=$J39,"T",IF(Y$2=$M39,"P",IF(Y$2=$N39,"S",IF(Y$2=$O39,"M",IF(AND(Y$2&gt;=MIN($L39,$M39),Y$2&lt;MIN($N39,$O39,99999)),"R",IF(AND($K39&lt;&gt;"",Y$2&gt;=$K39),"G","")))))))</f>
        <v/>
      </c>
      <c r="Z39" s="415" t="str">
        <f aca="true">IF(OR(Z$2&gt;NOW(),$A39=""),"",IF(Z$2=$J39,"T",IF(Z$2=$M39,"P",IF(Z$2=$N39,"S",IF(Z$2=$O39,"M",IF(AND(Z$2&gt;=MIN($L39,$M39),Z$2&lt;MIN($N39,$O39,99999)),"R",IF(AND($K39&lt;&gt;"",Z$2&gt;=$K39),"G","")))))))</f>
        <v/>
      </c>
      <c r="AA39" s="415" t="str">
        <f aca="true">IF(OR(AA$2&gt;NOW(),$A39=""),"",IF(AA$2=$J39,"T",IF(AA$2=$M39,"P",IF(AA$2=$N39,"S",IF(AA$2=$O39,"M",IF(AND(AA$2&gt;=MIN($L39,$M39),AA$2&lt;MIN($N39,$O39,99999)),"R",IF(AND($K39&lt;&gt;"",AA$2&gt;=$K39),"G","")))))))</f>
        <v/>
      </c>
      <c r="AB39" s="415" t="str">
        <f aca="true">IF(OR(AB$2&gt;NOW(),$A39=""),"",IF(AB$2=$J39,"T",IF(AB$2=$M39,"P",IF(AB$2=$N39,"S",IF(AB$2=$O39,"M",IF(AND(AB$2&gt;=MIN($L39,$M39),AB$2&lt;MIN($N39,$O39,99999)),"R",IF(AND($K39&lt;&gt;"",AB$2&gt;=$K39),"G","")))))))</f>
        <v/>
      </c>
      <c r="AC39" s="415" t="str">
        <f aca="true">IF(OR(AC$2&gt;NOW(),$A39=""),"",IF(AC$2=$J39,"T",IF(AC$2=$M39,"P",IF(AC$2=$N39,"S",IF(AC$2=$O39,"M",IF(AND(AC$2&gt;=MIN($L39,$M39),AC$2&lt;MIN($N39,$O39,99999)),"R",IF(AND($K39&lt;&gt;"",AC$2&gt;=$K39),"G","")))))))</f>
        <v/>
      </c>
      <c r="AD39" s="415" t="str">
        <f aca="true">IF(OR(AD$2&gt;NOW(),$A39=""),"",IF(AD$2=$J39,"T",IF(AD$2=$M39,"P",IF(AD$2=$N39,"S",IF(AD$2=$O39,"M",IF(AND(AD$2&gt;=MIN($L39,$M39),AD$2&lt;MIN($N39,$O39,99999)),"R",IF(AND($K39&lt;&gt;"",AD$2&gt;=$K39),"G","")))))))</f>
        <v/>
      </c>
      <c r="AE39" s="415" t="str">
        <f aca="true">IF(OR(AE$2&gt;NOW(),$A39=""),"",IF(AE$2=$J39,"T",IF(AE$2=$M39,"P",IF(AE$2=$N39,"S",IF(AE$2=$O39,"M",IF(AND(AE$2&gt;=MIN($L39,$M39),AE$2&lt;MIN($N39,$O39,99999)),"R",IF(AND($K39&lt;&gt;"",AE$2&gt;=$K39),"G","")))))))</f>
        <v/>
      </c>
      <c r="AF39" s="415" t="str">
        <f aca="true">IF(OR(AF$2&gt;NOW(),$A39=""),"",IF(AF$2=$J39,"T",IF(AF$2=$M39,"P",IF(AF$2=$N39,"S",IF(AF$2=$O39,"M",IF(AND(AF$2&gt;=MIN($L39,$M39),AF$2&lt;MIN($N39,$O39,99999)),"R",IF(AND($K39&lt;&gt;"",AF$2&gt;=$K39),"G","")))))))</f>
        <v/>
      </c>
      <c r="AG39" s="415" t="str">
        <f aca="true">IF(OR(AG$2&gt;NOW(),$A39=""),"",IF(AG$2=$J39,"T",IF(AG$2=$M39,"P",IF(AG$2=$N39,"S",IF(AG$2=$O39,"M",IF(AND(AG$2&gt;=MIN($L39,$M39),AG$2&lt;MIN($N39,$O39,99999)),"R",IF(AND($K39&lt;&gt;"",AG$2&gt;=$K39),"G","")))))))</f>
        <v/>
      </c>
      <c r="AH39" s="415" t="str">
        <f aca="true">IF(OR(AH$2&gt;NOW(),$A39=""),"",IF(AH$2=$J39,"T",IF(AH$2=$M39,"P",IF(AH$2=$N39,"S",IF(AH$2=$O39,"M",IF(AND(AH$2&gt;=MIN($L39,$M39),AH$2&lt;MIN($N39,$O39,99999)),"R",IF(AND($K39&lt;&gt;"",AH$2&gt;=$K39),"G","")))))))</f>
        <v/>
      </c>
      <c r="AI39" s="415" t="str">
        <f aca="true">IF(OR(AI$2&gt;NOW(),$A39=""),"",IF(AI$2=$J39,"T",IF(AI$2=$M39,"P",IF(AI$2=$N39,"S",IF(AI$2=$O39,"M",IF(AND(AI$2&gt;=MIN($L39,$M39),AI$2&lt;MIN($N39,$O39,99999)),"R",IF(AND($K39&lt;&gt;"",AI$2&gt;=$K39),"G","")))))))</f>
        <v/>
      </c>
      <c r="AJ39" s="415" t="str">
        <f aca="true">IF(OR(AJ$2&gt;NOW(),$A39=""),"",IF(AJ$2=$J39,"T",IF(AJ$2=$M39,"P",IF(AJ$2=$N39,"S",IF(AJ$2=$O39,"M",IF(AND(AJ$2&gt;=MIN($L39,$M39),AJ$2&lt;MIN($N39,$O39,99999)),"R",IF(AND($K39&lt;&gt;"",AJ$2&gt;=$K39),"G","")))))))</f>
        <v/>
      </c>
      <c r="AK39" s="415" t="str">
        <f aca="true">IF(OR(AK$2&gt;NOW(),$A39=""),"",IF(AK$2=$J39,"T",IF(AK$2=$M39,"P",IF(AK$2=$N39,"S",IF(AK$2=$O39,"M",IF(AND(AK$2&gt;=MIN($L39,$M39),AK$2&lt;MIN($N39,$O39,99999)),"R",IF(AND($K39&lt;&gt;"",AK$2&gt;=$K39),"G","")))))))</f>
        <v/>
      </c>
      <c r="AL39" s="415" t="str">
        <f aca="true">IF(OR(AL$2&gt;NOW(),$A39=""),"",IF(AL$2=$J39,"T",IF(AL$2=$M39,"P",IF(AL$2=$N39,"S",IF(AL$2=$O39,"M",IF(AND(AL$2&gt;=MIN($L39,$M39),AL$2&lt;MIN($N39,$O39,99999)),"R",IF(AND($K39&lt;&gt;"",AL$2&gt;=$K39),"G","")))))))</f>
        <v/>
      </c>
      <c r="AM39" s="415" t="str">
        <f aca="true">IF(OR(AM$2&gt;NOW(),$A39=""),"",IF(AM$2=$J39,"T",IF(AM$2=$M39,"P",IF(AM$2=$N39,"S",IF(AM$2=$O39,"M",IF(AND(AM$2&gt;=MIN($L39,$M39),AM$2&lt;MIN($N39,$O39,99999)),"R",IF(AND($K39&lt;&gt;"",AM$2&gt;=$K39),"G","")))))))</f>
        <v/>
      </c>
      <c r="AN39" s="415" t="str">
        <f aca="true">IF(OR(AN$2&gt;NOW(),$A39=""),"",IF(AN$2=$J39,"T",IF(AN$2=$M39,"P",IF(AN$2=$N39,"S",IF(AN$2=$O39,"M",IF(AND(AN$2&gt;=MIN($L39,$M39),AN$2&lt;MIN($N39,$O39,99999)),"R",IF(AND($K39&lt;&gt;"",AN$2&gt;=$K39),"G","")))))))</f>
        <v/>
      </c>
      <c r="AO39" s="415" t="str">
        <f aca="true">IF(OR(AO$2&gt;NOW(),$A39=""),"",IF(AO$2=$J39,"T",IF(AO$2=$M39,"P",IF(AO$2=$N39,"S",IF(AO$2=$O39,"M",IF(AND(AO$2&gt;=MIN($L39,$M39),AO$2&lt;MIN($N39,$O39,99999)),"R",IF(AND($K39&lt;&gt;"",AO$2&gt;=$K39),"G","")))))))</f>
        <v/>
      </c>
      <c r="AP39" s="415" t="str">
        <f aca="true">IF(OR(AP$2&gt;NOW(),$A39=""),"",IF(AP$2=$J39,"T",IF(AP$2=$M39,"P",IF(AP$2=$N39,"S",IF(AP$2=$O39,"M",IF(AND(AP$2&gt;=MIN($L39,$M39),AP$2&lt;MIN($N39,$O39,99999)),"R",IF(AND($K39&lt;&gt;"",AP$2&gt;=$K39),"G","")))))))</f>
        <v/>
      </c>
      <c r="AQ39" s="415" t="str">
        <f aca="true">IF(OR(AQ$2&gt;NOW(),$A39=""),"",IF(AQ$2=$J39,"T",IF(AQ$2=$M39,"P",IF(AQ$2=$N39,"S",IF(AQ$2=$O39,"M",IF(AND(AQ$2&gt;=MIN($L39,$M39),AQ$2&lt;MIN($N39,$O39,99999)),"R",IF(AND($K39&lt;&gt;"",AQ$2&gt;=$K39),"G","")))))))</f>
        <v/>
      </c>
      <c r="AR39" s="415" t="str">
        <f aca="true">IF(OR(AR$2&gt;NOW(),$A39=""),"",IF(AR$2=$J39,"T",IF(AR$2=$M39,"P",IF(AR$2=$N39,"S",IF(AR$2=$O39,"M",IF(AND(AR$2&gt;=MIN($L39,$M39),AR$2&lt;MIN($N39,$O39,99999)),"R",IF(AND($K39&lt;&gt;"",AR$2&gt;=$K39),"G","")))))))</f>
        <v/>
      </c>
      <c r="AS39" s="415" t="str">
        <f aca="true">IF(OR(AS$2&gt;NOW(),$A39=""),"",IF(AS$2=$J39,"T",IF(AS$2=$M39,"P",IF(AS$2=$N39,"S",IF(AS$2=$O39,"M",IF(AND(AS$2&gt;=MIN($L39,$M39),AS$2&lt;MIN($N39,$O39,99999)),"R",IF(AND($K39&lt;&gt;"",AS$2&gt;=$K39),"G","")))))))</f>
        <v/>
      </c>
      <c r="AT39" s="415" t="str">
        <f aca="true">IF(OR(AT$2&gt;NOW(),$A39=""),"",IF(AT$2=$J39,"T",IF(AT$2=$M39,"P",IF(AT$2=$N39,"S",IF(AT$2=$O39,"M",IF(AND(AT$2&gt;=MIN($L39,$M39),AT$2&lt;MIN($N39,$O39,99999)),"R",IF(AND($K39&lt;&gt;"",AT$2&gt;=$K39),"G","")))))))</f>
        <v/>
      </c>
      <c r="AU39" s="415" t="str">
        <f aca="true">IF(OR(AU$2&gt;NOW(),$A39=""),"",IF(AU$2=$J39,"T",IF(AU$2=$M39,"P",IF(AU$2=$N39,"S",IF(AU$2=$O39,"M",IF(AND(AU$2&gt;=MIN($L39,$M39),AU$2&lt;MIN($N39,$O39,99999)),"R",IF(AND($K39&lt;&gt;"",AU$2&gt;=$K39),"G","")))))))</f>
        <v/>
      </c>
      <c r="AV39" s="415" t="str">
        <f aca="true">IF(OR(AV$2&gt;NOW(),$A39=""),"",IF(AV$2=$J39,"T",IF(AV$2=$M39,"P",IF(AV$2=$N39,"S",IF(AV$2=$O39,"M",IF(AND(AV$2&gt;=MIN($L39,$M39),AV$2&lt;MIN($N39,$O39,99999)),"R",IF(AND($K39&lt;&gt;"",AV$2&gt;=$K39),"G","")))))))</f>
        <v/>
      </c>
      <c r="AW39" s="415" t="str">
        <f aca="true">IF(OR(AW$2&gt;NOW(),$A39=""),"",IF(AW$2=$J39,"T",IF(AW$2=$M39,"P",IF(AW$2=$N39,"S",IF(AW$2=$O39,"M",IF(AND(AW$2&gt;=MIN($L39,$M39),AW$2&lt;MIN($N39,$O39,99999)),"R",IF(AND($K39&lt;&gt;"",AW$2&gt;=$K39),"G","")))))))</f>
        <v/>
      </c>
      <c r="AX39" s="415" t="str">
        <f aca="true">IF(OR(AX$2&gt;NOW(),$A39=""),"",IF(AX$2=$J39,"T",IF(AX$2=$M39,"P",IF(AX$2=$N39,"S",IF(AX$2=$O39,"M",IF(AND(AX$2&gt;=MIN($L39,$M39),AX$2&lt;MIN($N39,$O39,99999)),"R",IF(AND($K39&lt;&gt;"",AX$2&gt;=$K39),"G","")))))))</f>
        <v/>
      </c>
      <c r="AY39" s="415" t="str">
        <f aca="true">IF(OR(AY$2&gt;NOW(),$A39=""),"",IF(AY$2=$J39,"T",IF(AY$2=$M39,"P",IF(AY$2=$N39,"S",IF(AY$2=$O39,"M",IF(AND(AY$2&gt;=MIN($L39,$M39),AY$2&lt;MIN($N39,$O39,99999)),"R",IF(AND($K39&lt;&gt;"",AY$2&gt;=$K39),"G","")))))))</f>
        <v>P</v>
      </c>
      <c r="AZ39" s="415" t="str">
        <f aca="true">IF(OR(AZ$2&gt;NOW(),$A39=""),"",IF(AZ$2=$J39,"T",IF(AZ$2=$M39,"P",IF(AZ$2=$N39,"S",IF(AZ$2=$O39,"M",IF(AND(AZ$2&gt;=MIN($L39,$M39),AZ$2&lt;MIN($N39,$O39,99999)),"R",IF(AND($K39&lt;&gt;"",AZ$2&gt;=$K39),"G","")))))))</f>
        <v>R</v>
      </c>
      <c r="BA39" s="416"/>
      <c r="BB39" s="416"/>
      <c r="BC39" s="416"/>
      <c r="BD39" s="416"/>
      <c r="BE39" s="416"/>
      <c r="BF39" s="416"/>
      <c r="BG39" s="416"/>
      <c r="BH39" s="416"/>
      <c r="BI39" s="416"/>
      <c r="BJ39" s="416"/>
      <c r="BK39" s="416"/>
      <c r="BL39" s="416"/>
      <c r="BM39" s="416"/>
      <c r="BN39" s="416"/>
      <c r="BO39" s="416"/>
      <c r="BP39" s="416"/>
      <c r="BQ39" s="416"/>
    </row>
    <row r="40" customFormat="false" ht="15.75" hidden="false" customHeight="false" outlineLevel="0" collapsed="false">
      <c r="A40" s="420" t="n">
        <v>38</v>
      </c>
      <c r="B40" s="420" t="n">
        <v>80</v>
      </c>
      <c r="C40" s="420" t="s">
        <v>1217</v>
      </c>
      <c r="D40" s="421" t="s">
        <v>138</v>
      </c>
      <c r="E40" s="420"/>
      <c r="F40" s="420"/>
      <c r="G40" s="421" t="s">
        <v>138</v>
      </c>
      <c r="H40" s="377" t="s">
        <v>1232</v>
      </c>
      <c r="I40" s="421"/>
      <c r="J40" s="421"/>
      <c r="K40" s="421"/>
      <c r="L40" s="421"/>
      <c r="M40" s="426" t="n">
        <v>43903</v>
      </c>
      <c r="N40" s="421"/>
      <c r="O40" s="421"/>
      <c r="P40" s="422"/>
      <c r="Q40" s="423" t="s">
        <v>1252</v>
      </c>
      <c r="R40" s="423"/>
      <c r="S40" s="420"/>
      <c r="T40" s="414" t="str">
        <f aca="false">IF(AND(ISNUMBER(J40),ISNUMBER(K40)),K40-J40,"")</f>
        <v/>
      </c>
      <c r="U40" s="414" t="str">
        <f aca="false">IF(A40="","",IF(O40&lt;&gt;"","Meninggal",IF(N40&lt;&gt;"","Sembuh","Aktif")))</f>
        <v>Aktif</v>
      </c>
      <c r="V40" s="417"/>
      <c r="W40" s="415" t="str">
        <f aca="true">IF(OR(W$2&gt;NOW(),$A40=""),"",IF(W$2=$J40,"T",IF(W$2=$M40,"P",IF(W$2=$N40,"S",IF(W$2=$O40,"M",IF(AND(W$2&gt;=MIN($L40,$M40),W$2&lt;MIN($N40,$O40,99999)),"R",IF(AND($K40&lt;&gt;"",W$2&gt;=$K40),"G","")))))))</f>
        <v/>
      </c>
      <c r="X40" s="415" t="str">
        <f aca="true">IF(OR(X$2&gt;NOW(),$A40=""),"",IF(X$2=$J40,"T",IF(X$2=$M40,"P",IF(X$2=$N40,"S",IF(X$2=$O40,"M",IF(AND(X$2&gt;=MIN($L40,$M40),X$2&lt;MIN($N40,$O40,99999)),"R",IF(AND($K40&lt;&gt;"",X$2&gt;=$K40),"G","")))))))</f>
        <v/>
      </c>
      <c r="Y40" s="415" t="str">
        <f aca="true">IF(OR(Y$2&gt;NOW(),$A40=""),"",IF(Y$2=$J40,"T",IF(Y$2=$M40,"P",IF(Y$2=$N40,"S",IF(Y$2=$O40,"M",IF(AND(Y$2&gt;=MIN($L40,$M40),Y$2&lt;MIN($N40,$O40,99999)),"R",IF(AND($K40&lt;&gt;"",Y$2&gt;=$K40),"G","")))))))</f>
        <v/>
      </c>
      <c r="Z40" s="415" t="str">
        <f aca="true">IF(OR(Z$2&gt;NOW(),$A40=""),"",IF(Z$2=$J40,"T",IF(Z$2=$M40,"P",IF(Z$2=$N40,"S",IF(Z$2=$O40,"M",IF(AND(Z$2&gt;=MIN($L40,$M40),Z$2&lt;MIN($N40,$O40,99999)),"R",IF(AND($K40&lt;&gt;"",Z$2&gt;=$K40),"G","")))))))</f>
        <v/>
      </c>
      <c r="AA40" s="415" t="str">
        <f aca="true">IF(OR(AA$2&gt;NOW(),$A40=""),"",IF(AA$2=$J40,"T",IF(AA$2=$M40,"P",IF(AA$2=$N40,"S",IF(AA$2=$O40,"M",IF(AND(AA$2&gt;=MIN($L40,$M40),AA$2&lt;MIN($N40,$O40,99999)),"R",IF(AND($K40&lt;&gt;"",AA$2&gt;=$K40),"G","")))))))</f>
        <v/>
      </c>
      <c r="AB40" s="415" t="str">
        <f aca="true">IF(OR(AB$2&gt;NOW(),$A40=""),"",IF(AB$2=$J40,"T",IF(AB$2=$M40,"P",IF(AB$2=$N40,"S",IF(AB$2=$O40,"M",IF(AND(AB$2&gt;=MIN($L40,$M40),AB$2&lt;MIN($N40,$O40,99999)),"R",IF(AND($K40&lt;&gt;"",AB$2&gt;=$K40),"G","")))))))</f>
        <v/>
      </c>
      <c r="AC40" s="415" t="str">
        <f aca="true">IF(OR(AC$2&gt;NOW(),$A40=""),"",IF(AC$2=$J40,"T",IF(AC$2=$M40,"P",IF(AC$2=$N40,"S",IF(AC$2=$O40,"M",IF(AND(AC$2&gt;=MIN($L40,$M40),AC$2&lt;MIN($N40,$O40,99999)),"R",IF(AND($K40&lt;&gt;"",AC$2&gt;=$K40),"G","")))))))</f>
        <v/>
      </c>
      <c r="AD40" s="415" t="str">
        <f aca="true">IF(OR(AD$2&gt;NOW(),$A40=""),"",IF(AD$2=$J40,"T",IF(AD$2=$M40,"P",IF(AD$2=$N40,"S",IF(AD$2=$O40,"M",IF(AND(AD$2&gt;=MIN($L40,$M40),AD$2&lt;MIN($N40,$O40,99999)),"R",IF(AND($K40&lt;&gt;"",AD$2&gt;=$K40),"G","")))))))</f>
        <v/>
      </c>
      <c r="AE40" s="415" t="str">
        <f aca="true">IF(OR(AE$2&gt;NOW(),$A40=""),"",IF(AE$2=$J40,"T",IF(AE$2=$M40,"P",IF(AE$2=$N40,"S",IF(AE$2=$O40,"M",IF(AND(AE$2&gt;=MIN($L40,$M40),AE$2&lt;MIN($N40,$O40,99999)),"R",IF(AND($K40&lt;&gt;"",AE$2&gt;=$K40),"G","")))))))</f>
        <v/>
      </c>
      <c r="AF40" s="415" t="str">
        <f aca="true">IF(OR(AF$2&gt;NOW(),$A40=""),"",IF(AF$2=$J40,"T",IF(AF$2=$M40,"P",IF(AF$2=$N40,"S",IF(AF$2=$O40,"M",IF(AND(AF$2&gt;=MIN($L40,$M40),AF$2&lt;MIN($N40,$O40,99999)),"R",IF(AND($K40&lt;&gt;"",AF$2&gt;=$K40),"G","")))))))</f>
        <v/>
      </c>
      <c r="AG40" s="415" t="str">
        <f aca="true">IF(OR(AG$2&gt;NOW(),$A40=""),"",IF(AG$2=$J40,"T",IF(AG$2=$M40,"P",IF(AG$2=$N40,"S",IF(AG$2=$O40,"M",IF(AND(AG$2&gt;=MIN($L40,$M40),AG$2&lt;MIN($N40,$O40,99999)),"R",IF(AND($K40&lt;&gt;"",AG$2&gt;=$K40),"G","")))))))</f>
        <v/>
      </c>
      <c r="AH40" s="415" t="str">
        <f aca="true">IF(OR(AH$2&gt;NOW(),$A40=""),"",IF(AH$2=$J40,"T",IF(AH$2=$M40,"P",IF(AH$2=$N40,"S",IF(AH$2=$O40,"M",IF(AND(AH$2&gt;=MIN($L40,$M40),AH$2&lt;MIN($N40,$O40,99999)),"R",IF(AND($K40&lt;&gt;"",AH$2&gt;=$K40),"G","")))))))</f>
        <v/>
      </c>
      <c r="AI40" s="415" t="str">
        <f aca="true">IF(OR(AI$2&gt;NOW(),$A40=""),"",IF(AI$2=$J40,"T",IF(AI$2=$M40,"P",IF(AI$2=$N40,"S",IF(AI$2=$O40,"M",IF(AND(AI$2&gt;=MIN($L40,$M40),AI$2&lt;MIN($N40,$O40,99999)),"R",IF(AND($K40&lt;&gt;"",AI$2&gt;=$K40),"G","")))))))</f>
        <v/>
      </c>
      <c r="AJ40" s="415" t="str">
        <f aca="true">IF(OR(AJ$2&gt;NOW(),$A40=""),"",IF(AJ$2=$J40,"T",IF(AJ$2=$M40,"P",IF(AJ$2=$N40,"S",IF(AJ$2=$O40,"M",IF(AND(AJ$2&gt;=MIN($L40,$M40),AJ$2&lt;MIN($N40,$O40,99999)),"R",IF(AND($K40&lt;&gt;"",AJ$2&gt;=$K40),"G","")))))))</f>
        <v/>
      </c>
      <c r="AK40" s="415" t="str">
        <f aca="true">IF(OR(AK$2&gt;NOW(),$A40=""),"",IF(AK$2=$J40,"T",IF(AK$2=$M40,"P",IF(AK$2=$N40,"S",IF(AK$2=$O40,"M",IF(AND(AK$2&gt;=MIN($L40,$M40),AK$2&lt;MIN($N40,$O40,99999)),"R",IF(AND($K40&lt;&gt;"",AK$2&gt;=$K40),"G","")))))))</f>
        <v/>
      </c>
      <c r="AL40" s="415" t="str">
        <f aca="true">IF(OR(AL$2&gt;NOW(),$A40=""),"",IF(AL$2=$J40,"T",IF(AL$2=$M40,"P",IF(AL$2=$N40,"S",IF(AL$2=$O40,"M",IF(AND(AL$2&gt;=MIN($L40,$M40),AL$2&lt;MIN($N40,$O40,99999)),"R",IF(AND($K40&lt;&gt;"",AL$2&gt;=$K40),"G","")))))))</f>
        <v/>
      </c>
      <c r="AM40" s="415" t="str">
        <f aca="true">IF(OR(AM$2&gt;NOW(),$A40=""),"",IF(AM$2=$J40,"T",IF(AM$2=$M40,"P",IF(AM$2=$N40,"S",IF(AM$2=$O40,"M",IF(AND(AM$2&gt;=MIN($L40,$M40),AM$2&lt;MIN($N40,$O40,99999)),"R",IF(AND($K40&lt;&gt;"",AM$2&gt;=$K40),"G","")))))))</f>
        <v/>
      </c>
      <c r="AN40" s="415" t="str">
        <f aca="true">IF(OR(AN$2&gt;NOW(),$A40=""),"",IF(AN$2=$J40,"T",IF(AN$2=$M40,"P",IF(AN$2=$N40,"S",IF(AN$2=$O40,"M",IF(AND(AN$2&gt;=MIN($L40,$M40),AN$2&lt;MIN($N40,$O40,99999)),"R",IF(AND($K40&lt;&gt;"",AN$2&gt;=$K40),"G","")))))))</f>
        <v/>
      </c>
      <c r="AO40" s="415" t="str">
        <f aca="true">IF(OR(AO$2&gt;NOW(),$A40=""),"",IF(AO$2=$J40,"T",IF(AO$2=$M40,"P",IF(AO$2=$N40,"S",IF(AO$2=$O40,"M",IF(AND(AO$2&gt;=MIN($L40,$M40),AO$2&lt;MIN($N40,$O40,99999)),"R",IF(AND($K40&lt;&gt;"",AO$2&gt;=$K40),"G","")))))))</f>
        <v/>
      </c>
      <c r="AP40" s="415" t="str">
        <f aca="true">IF(OR(AP$2&gt;NOW(),$A40=""),"",IF(AP$2=$J40,"T",IF(AP$2=$M40,"P",IF(AP$2=$N40,"S",IF(AP$2=$O40,"M",IF(AND(AP$2&gt;=MIN($L40,$M40),AP$2&lt;MIN($N40,$O40,99999)),"R",IF(AND($K40&lt;&gt;"",AP$2&gt;=$K40),"G","")))))))</f>
        <v/>
      </c>
      <c r="AQ40" s="415" t="str">
        <f aca="true">IF(OR(AQ$2&gt;NOW(),$A40=""),"",IF(AQ$2=$J40,"T",IF(AQ$2=$M40,"P",IF(AQ$2=$N40,"S",IF(AQ$2=$O40,"M",IF(AND(AQ$2&gt;=MIN($L40,$M40),AQ$2&lt;MIN($N40,$O40,99999)),"R",IF(AND($K40&lt;&gt;"",AQ$2&gt;=$K40),"G","")))))))</f>
        <v/>
      </c>
      <c r="AR40" s="415" t="str">
        <f aca="true">IF(OR(AR$2&gt;NOW(),$A40=""),"",IF(AR$2=$J40,"T",IF(AR$2=$M40,"P",IF(AR$2=$N40,"S",IF(AR$2=$O40,"M",IF(AND(AR$2&gt;=MIN($L40,$M40),AR$2&lt;MIN($N40,$O40,99999)),"R",IF(AND($K40&lt;&gt;"",AR$2&gt;=$K40),"G","")))))))</f>
        <v/>
      </c>
      <c r="AS40" s="415" t="str">
        <f aca="true">IF(OR(AS$2&gt;NOW(),$A40=""),"",IF(AS$2=$J40,"T",IF(AS$2=$M40,"P",IF(AS$2=$N40,"S",IF(AS$2=$O40,"M",IF(AND(AS$2&gt;=MIN($L40,$M40),AS$2&lt;MIN($N40,$O40,99999)),"R",IF(AND($K40&lt;&gt;"",AS$2&gt;=$K40),"G","")))))))</f>
        <v/>
      </c>
      <c r="AT40" s="415" t="str">
        <f aca="true">IF(OR(AT$2&gt;NOW(),$A40=""),"",IF(AT$2=$J40,"T",IF(AT$2=$M40,"P",IF(AT$2=$N40,"S",IF(AT$2=$O40,"M",IF(AND(AT$2&gt;=MIN($L40,$M40),AT$2&lt;MIN($N40,$O40,99999)),"R",IF(AND($K40&lt;&gt;"",AT$2&gt;=$K40),"G","")))))))</f>
        <v/>
      </c>
      <c r="AU40" s="415" t="str">
        <f aca="true">IF(OR(AU$2&gt;NOW(),$A40=""),"",IF(AU$2=$J40,"T",IF(AU$2=$M40,"P",IF(AU$2=$N40,"S",IF(AU$2=$O40,"M",IF(AND(AU$2&gt;=MIN($L40,$M40),AU$2&lt;MIN($N40,$O40,99999)),"R",IF(AND($K40&lt;&gt;"",AU$2&gt;=$K40),"G","")))))))</f>
        <v/>
      </c>
      <c r="AV40" s="415" t="str">
        <f aca="true">IF(OR(AV$2&gt;NOW(),$A40=""),"",IF(AV$2=$J40,"T",IF(AV$2=$M40,"P",IF(AV$2=$N40,"S",IF(AV$2=$O40,"M",IF(AND(AV$2&gt;=MIN($L40,$M40),AV$2&lt;MIN($N40,$O40,99999)),"R",IF(AND($K40&lt;&gt;"",AV$2&gt;=$K40),"G","")))))))</f>
        <v/>
      </c>
      <c r="AW40" s="415" t="str">
        <f aca="true">IF(OR(AW$2&gt;NOW(),$A40=""),"",IF(AW$2=$J40,"T",IF(AW$2=$M40,"P",IF(AW$2=$N40,"S",IF(AW$2=$O40,"M",IF(AND(AW$2&gt;=MIN($L40,$M40),AW$2&lt;MIN($N40,$O40,99999)),"R",IF(AND($K40&lt;&gt;"",AW$2&gt;=$K40),"G","")))))))</f>
        <v/>
      </c>
      <c r="AX40" s="415" t="str">
        <f aca="true">IF(OR(AX$2&gt;NOW(),$A40=""),"",IF(AX$2=$J40,"T",IF(AX$2=$M40,"P",IF(AX$2=$N40,"S",IF(AX$2=$O40,"M",IF(AND(AX$2&gt;=MIN($L40,$M40),AX$2&lt;MIN($N40,$O40,99999)),"R",IF(AND($K40&lt;&gt;"",AX$2&gt;=$K40),"G","")))))))</f>
        <v/>
      </c>
      <c r="AY40" s="415" t="str">
        <f aca="true">IF(OR(AY$2&gt;NOW(),$A40=""),"",IF(AY$2=$J40,"T",IF(AY$2=$M40,"P",IF(AY$2=$N40,"S",IF(AY$2=$O40,"M",IF(AND(AY$2&gt;=MIN($L40,$M40),AY$2&lt;MIN($N40,$O40,99999)),"R",IF(AND($K40&lt;&gt;"",AY$2&gt;=$K40),"G","")))))))</f>
        <v>P</v>
      </c>
      <c r="AZ40" s="415" t="str">
        <f aca="true">IF(OR(AZ$2&gt;NOW(),$A40=""),"",IF(AZ$2=$J40,"T",IF(AZ$2=$M40,"P",IF(AZ$2=$N40,"S",IF(AZ$2=$O40,"M",IF(AND(AZ$2&gt;=MIN($L40,$M40),AZ$2&lt;MIN($N40,$O40,99999)),"R",IF(AND($K40&lt;&gt;"",AZ$2&gt;=$K40),"G","")))))))</f>
        <v>R</v>
      </c>
      <c r="BA40" s="416"/>
      <c r="BB40" s="416"/>
      <c r="BC40" s="416"/>
      <c r="BD40" s="416"/>
      <c r="BE40" s="416"/>
      <c r="BF40" s="416"/>
      <c r="BG40" s="416"/>
      <c r="BH40" s="416"/>
      <c r="BI40" s="416"/>
      <c r="BJ40" s="416"/>
      <c r="BK40" s="416"/>
      <c r="BL40" s="416"/>
      <c r="BM40" s="416"/>
      <c r="BN40" s="416"/>
      <c r="BO40" s="416"/>
      <c r="BP40" s="416"/>
      <c r="BQ40" s="416"/>
    </row>
    <row r="41" customFormat="false" ht="15.75" hidden="false" customHeight="false" outlineLevel="0" collapsed="false">
      <c r="A41" s="420" t="n">
        <v>39</v>
      </c>
      <c r="B41" s="420" t="n">
        <v>54</v>
      </c>
      <c r="C41" s="420" t="s">
        <v>1225</v>
      </c>
      <c r="D41" s="421" t="s">
        <v>138</v>
      </c>
      <c r="E41" s="420"/>
      <c r="F41" s="420"/>
      <c r="G41" s="421" t="s">
        <v>138</v>
      </c>
      <c r="H41" s="377" t="s">
        <v>1232</v>
      </c>
      <c r="I41" s="421"/>
      <c r="J41" s="421"/>
      <c r="K41" s="421"/>
      <c r="L41" s="421"/>
      <c r="M41" s="426" t="n">
        <v>43903</v>
      </c>
      <c r="N41" s="421"/>
      <c r="O41" s="421"/>
      <c r="P41" s="422"/>
      <c r="Q41" s="423" t="s">
        <v>1237</v>
      </c>
      <c r="R41" s="423"/>
      <c r="S41" s="420"/>
      <c r="T41" s="414" t="str">
        <f aca="false">IF(AND(ISNUMBER(J41),ISNUMBER(K41)),K41-J41,"")</f>
        <v/>
      </c>
      <c r="U41" s="414" t="str">
        <f aca="false">IF(A41="","",IF(O41&lt;&gt;"","Meninggal",IF(N41&lt;&gt;"","Sembuh","Aktif")))</f>
        <v>Aktif</v>
      </c>
      <c r="V41" s="417"/>
      <c r="W41" s="415" t="str">
        <f aca="true">IF(OR(W$2&gt;NOW(),$A41=""),"",IF(W$2=$J41,"T",IF(W$2=$M41,"P",IF(W$2=$N41,"S",IF(W$2=$O41,"M",IF(AND(W$2&gt;=MIN($L41,$M41),W$2&lt;MIN($N41,$O41,99999)),"R",IF(AND($K41&lt;&gt;"",W$2&gt;=$K41),"G","")))))))</f>
        <v/>
      </c>
      <c r="X41" s="415" t="str">
        <f aca="true">IF(OR(X$2&gt;NOW(),$A41=""),"",IF(X$2=$J41,"T",IF(X$2=$M41,"P",IF(X$2=$N41,"S",IF(X$2=$O41,"M",IF(AND(X$2&gt;=MIN($L41,$M41),X$2&lt;MIN($N41,$O41,99999)),"R",IF(AND($K41&lt;&gt;"",X$2&gt;=$K41),"G","")))))))</f>
        <v/>
      </c>
      <c r="Y41" s="415" t="str">
        <f aca="true">IF(OR(Y$2&gt;NOW(),$A41=""),"",IF(Y$2=$J41,"T",IF(Y$2=$M41,"P",IF(Y$2=$N41,"S",IF(Y$2=$O41,"M",IF(AND(Y$2&gt;=MIN($L41,$M41),Y$2&lt;MIN($N41,$O41,99999)),"R",IF(AND($K41&lt;&gt;"",Y$2&gt;=$K41),"G","")))))))</f>
        <v/>
      </c>
      <c r="Z41" s="415" t="str">
        <f aca="true">IF(OR(Z$2&gt;NOW(),$A41=""),"",IF(Z$2=$J41,"T",IF(Z$2=$M41,"P",IF(Z$2=$N41,"S",IF(Z$2=$O41,"M",IF(AND(Z$2&gt;=MIN($L41,$M41),Z$2&lt;MIN($N41,$O41,99999)),"R",IF(AND($K41&lt;&gt;"",Z$2&gt;=$K41),"G","")))))))</f>
        <v/>
      </c>
      <c r="AA41" s="415" t="str">
        <f aca="true">IF(OR(AA$2&gt;NOW(),$A41=""),"",IF(AA$2=$J41,"T",IF(AA$2=$M41,"P",IF(AA$2=$N41,"S",IF(AA$2=$O41,"M",IF(AND(AA$2&gt;=MIN($L41,$M41),AA$2&lt;MIN($N41,$O41,99999)),"R",IF(AND($K41&lt;&gt;"",AA$2&gt;=$K41),"G","")))))))</f>
        <v/>
      </c>
      <c r="AB41" s="415" t="str">
        <f aca="true">IF(OR(AB$2&gt;NOW(),$A41=""),"",IF(AB$2=$J41,"T",IF(AB$2=$M41,"P",IF(AB$2=$N41,"S",IF(AB$2=$O41,"M",IF(AND(AB$2&gt;=MIN($L41,$M41),AB$2&lt;MIN($N41,$O41,99999)),"R",IF(AND($K41&lt;&gt;"",AB$2&gt;=$K41),"G","")))))))</f>
        <v/>
      </c>
      <c r="AC41" s="415" t="str">
        <f aca="true">IF(OR(AC$2&gt;NOW(),$A41=""),"",IF(AC$2=$J41,"T",IF(AC$2=$M41,"P",IF(AC$2=$N41,"S",IF(AC$2=$O41,"M",IF(AND(AC$2&gt;=MIN($L41,$M41),AC$2&lt;MIN($N41,$O41,99999)),"R",IF(AND($K41&lt;&gt;"",AC$2&gt;=$K41),"G","")))))))</f>
        <v/>
      </c>
      <c r="AD41" s="415" t="str">
        <f aca="true">IF(OR(AD$2&gt;NOW(),$A41=""),"",IF(AD$2=$J41,"T",IF(AD$2=$M41,"P",IF(AD$2=$N41,"S",IF(AD$2=$O41,"M",IF(AND(AD$2&gt;=MIN($L41,$M41),AD$2&lt;MIN($N41,$O41,99999)),"R",IF(AND($K41&lt;&gt;"",AD$2&gt;=$K41),"G","")))))))</f>
        <v/>
      </c>
      <c r="AE41" s="415" t="str">
        <f aca="true">IF(OR(AE$2&gt;NOW(),$A41=""),"",IF(AE$2=$J41,"T",IF(AE$2=$M41,"P",IF(AE$2=$N41,"S",IF(AE$2=$O41,"M",IF(AND(AE$2&gt;=MIN($L41,$M41),AE$2&lt;MIN($N41,$O41,99999)),"R",IF(AND($K41&lt;&gt;"",AE$2&gt;=$K41),"G","")))))))</f>
        <v/>
      </c>
      <c r="AF41" s="415" t="str">
        <f aca="true">IF(OR(AF$2&gt;NOW(),$A41=""),"",IF(AF$2=$J41,"T",IF(AF$2=$M41,"P",IF(AF$2=$N41,"S",IF(AF$2=$O41,"M",IF(AND(AF$2&gt;=MIN($L41,$M41),AF$2&lt;MIN($N41,$O41,99999)),"R",IF(AND($K41&lt;&gt;"",AF$2&gt;=$K41),"G","")))))))</f>
        <v/>
      </c>
      <c r="AG41" s="415" t="str">
        <f aca="true">IF(OR(AG$2&gt;NOW(),$A41=""),"",IF(AG$2=$J41,"T",IF(AG$2=$M41,"P",IF(AG$2=$N41,"S",IF(AG$2=$O41,"M",IF(AND(AG$2&gt;=MIN($L41,$M41),AG$2&lt;MIN($N41,$O41,99999)),"R",IF(AND($K41&lt;&gt;"",AG$2&gt;=$K41),"G","")))))))</f>
        <v/>
      </c>
      <c r="AH41" s="415" t="str">
        <f aca="true">IF(OR(AH$2&gt;NOW(),$A41=""),"",IF(AH$2=$J41,"T",IF(AH$2=$M41,"P",IF(AH$2=$N41,"S",IF(AH$2=$O41,"M",IF(AND(AH$2&gt;=MIN($L41,$M41),AH$2&lt;MIN($N41,$O41,99999)),"R",IF(AND($K41&lt;&gt;"",AH$2&gt;=$K41),"G","")))))))</f>
        <v/>
      </c>
      <c r="AI41" s="415" t="str">
        <f aca="true">IF(OR(AI$2&gt;NOW(),$A41=""),"",IF(AI$2=$J41,"T",IF(AI$2=$M41,"P",IF(AI$2=$N41,"S",IF(AI$2=$O41,"M",IF(AND(AI$2&gt;=MIN($L41,$M41),AI$2&lt;MIN($N41,$O41,99999)),"R",IF(AND($K41&lt;&gt;"",AI$2&gt;=$K41),"G","")))))))</f>
        <v/>
      </c>
      <c r="AJ41" s="415" t="str">
        <f aca="true">IF(OR(AJ$2&gt;NOW(),$A41=""),"",IF(AJ$2=$J41,"T",IF(AJ$2=$M41,"P",IF(AJ$2=$N41,"S",IF(AJ$2=$O41,"M",IF(AND(AJ$2&gt;=MIN($L41,$M41),AJ$2&lt;MIN($N41,$O41,99999)),"R",IF(AND($K41&lt;&gt;"",AJ$2&gt;=$K41),"G","")))))))</f>
        <v/>
      </c>
      <c r="AK41" s="415" t="str">
        <f aca="true">IF(OR(AK$2&gt;NOW(),$A41=""),"",IF(AK$2=$J41,"T",IF(AK$2=$M41,"P",IF(AK$2=$N41,"S",IF(AK$2=$O41,"M",IF(AND(AK$2&gt;=MIN($L41,$M41),AK$2&lt;MIN($N41,$O41,99999)),"R",IF(AND($K41&lt;&gt;"",AK$2&gt;=$K41),"G","")))))))</f>
        <v/>
      </c>
      <c r="AL41" s="415" t="str">
        <f aca="true">IF(OR(AL$2&gt;NOW(),$A41=""),"",IF(AL$2=$J41,"T",IF(AL$2=$M41,"P",IF(AL$2=$N41,"S",IF(AL$2=$O41,"M",IF(AND(AL$2&gt;=MIN($L41,$M41),AL$2&lt;MIN($N41,$O41,99999)),"R",IF(AND($K41&lt;&gt;"",AL$2&gt;=$K41),"G","")))))))</f>
        <v/>
      </c>
      <c r="AM41" s="415" t="str">
        <f aca="true">IF(OR(AM$2&gt;NOW(),$A41=""),"",IF(AM$2=$J41,"T",IF(AM$2=$M41,"P",IF(AM$2=$N41,"S",IF(AM$2=$O41,"M",IF(AND(AM$2&gt;=MIN($L41,$M41),AM$2&lt;MIN($N41,$O41,99999)),"R",IF(AND($K41&lt;&gt;"",AM$2&gt;=$K41),"G","")))))))</f>
        <v/>
      </c>
      <c r="AN41" s="415" t="str">
        <f aca="true">IF(OR(AN$2&gt;NOW(),$A41=""),"",IF(AN$2=$J41,"T",IF(AN$2=$M41,"P",IF(AN$2=$N41,"S",IF(AN$2=$O41,"M",IF(AND(AN$2&gt;=MIN($L41,$M41),AN$2&lt;MIN($N41,$O41,99999)),"R",IF(AND($K41&lt;&gt;"",AN$2&gt;=$K41),"G","")))))))</f>
        <v/>
      </c>
      <c r="AO41" s="415" t="str">
        <f aca="true">IF(OR(AO$2&gt;NOW(),$A41=""),"",IF(AO$2=$J41,"T",IF(AO$2=$M41,"P",IF(AO$2=$N41,"S",IF(AO$2=$O41,"M",IF(AND(AO$2&gt;=MIN($L41,$M41),AO$2&lt;MIN($N41,$O41,99999)),"R",IF(AND($K41&lt;&gt;"",AO$2&gt;=$K41),"G","")))))))</f>
        <v/>
      </c>
      <c r="AP41" s="415" t="str">
        <f aca="true">IF(OR(AP$2&gt;NOW(),$A41=""),"",IF(AP$2=$J41,"T",IF(AP$2=$M41,"P",IF(AP$2=$N41,"S",IF(AP$2=$O41,"M",IF(AND(AP$2&gt;=MIN($L41,$M41),AP$2&lt;MIN($N41,$O41,99999)),"R",IF(AND($K41&lt;&gt;"",AP$2&gt;=$K41),"G","")))))))</f>
        <v/>
      </c>
      <c r="AQ41" s="415" t="str">
        <f aca="true">IF(OR(AQ$2&gt;NOW(),$A41=""),"",IF(AQ$2=$J41,"T",IF(AQ$2=$M41,"P",IF(AQ$2=$N41,"S",IF(AQ$2=$O41,"M",IF(AND(AQ$2&gt;=MIN($L41,$M41),AQ$2&lt;MIN($N41,$O41,99999)),"R",IF(AND($K41&lt;&gt;"",AQ$2&gt;=$K41),"G","")))))))</f>
        <v/>
      </c>
      <c r="AR41" s="415" t="str">
        <f aca="true">IF(OR(AR$2&gt;NOW(),$A41=""),"",IF(AR$2=$J41,"T",IF(AR$2=$M41,"P",IF(AR$2=$N41,"S",IF(AR$2=$O41,"M",IF(AND(AR$2&gt;=MIN($L41,$M41),AR$2&lt;MIN($N41,$O41,99999)),"R",IF(AND($K41&lt;&gt;"",AR$2&gt;=$K41),"G","")))))))</f>
        <v/>
      </c>
      <c r="AS41" s="415" t="str">
        <f aca="true">IF(OR(AS$2&gt;NOW(),$A41=""),"",IF(AS$2=$J41,"T",IF(AS$2=$M41,"P",IF(AS$2=$N41,"S",IF(AS$2=$O41,"M",IF(AND(AS$2&gt;=MIN($L41,$M41),AS$2&lt;MIN($N41,$O41,99999)),"R",IF(AND($K41&lt;&gt;"",AS$2&gt;=$K41),"G","")))))))</f>
        <v/>
      </c>
      <c r="AT41" s="415" t="str">
        <f aca="true">IF(OR(AT$2&gt;NOW(),$A41=""),"",IF(AT$2=$J41,"T",IF(AT$2=$M41,"P",IF(AT$2=$N41,"S",IF(AT$2=$O41,"M",IF(AND(AT$2&gt;=MIN($L41,$M41),AT$2&lt;MIN($N41,$O41,99999)),"R",IF(AND($K41&lt;&gt;"",AT$2&gt;=$K41),"G","")))))))</f>
        <v/>
      </c>
      <c r="AU41" s="415" t="str">
        <f aca="true">IF(OR(AU$2&gt;NOW(),$A41=""),"",IF(AU$2=$J41,"T",IF(AU$2=$M41,"P",IF(AU$2=$N41,"S",IF(AU$2=$O41,"M",IF(AND(AU$2&gt;=MIN($L41,$M41),AU$2&lt;MIN($N41,$O41,99999)),"R",IF(AND($K41&lt;&gt;"",AU$2&gt;=$K41),"G","")))))))</f>
        <v/>
      </c>
      <c r="AV41" s="415" t="str">
        <f aca="true">IF(OR(AV$2&gt;NOW(),$A41=""),"",IF(AV$2=$J41,"T",IF(AV$2=$M41,"P",IF(AV$2=$N41,"S",IF(AV$2=$O41,"M",IF(AND(AV$2&gt;=MIN($L41,$M41),AV$2&lt;MIN($N41,$O41,99999)),"R",IF(AND($K41&lt;&gt;"",AV$2&gt;=$K41),"G","")))))))</f>
        <v/>
      </c>
      <c r="AW41" s="415" t="str">
        <f aca="true">IF(OR(AW$2&gt;NOW(),$A41=""),"",IF(AW$2=$J41,"T",IF(AW$2=$M41,"P",IF(AW$2=$N41,"S",IF(AW$2=$O41,"M",IF(AND(AW$2&gt;=MIN($L41,$M41),AW$2&lt;MIN($N41,$O41,99999)),"R",IF(AND($K41&lt;&gt;"",AW$2&gt;=$K41),"G","")))))))</f>
        <v/>
      </c>
      <c r="AX41" s="415" t="str">
        <f aca="true">IF(OR(AX$2&gt;NOW(),$A41=""),"",IF(AX$2=$J41,"T",IF(AX$2=$M41,"P",IF(AX$2=$N41,"S",IF(AX$2=$O41,"M",IF(AND(AX$2&gt;=MIN($L41,$M41),AX$2&lt;MIN($N41,$O41,99999)),"R",IF(AND($K41&lt;&gt;"",AX$2&gt;=$K41),"G","")))))))</f>
        <v/>
      </c>
      <c r="AY41" s="415" t="str">
        <f aca="true">IF(OR(AY$2&gt;NOW(),$A41=""),"",IF(AY$2=$J41,"T",IF(AY$2=$M41,"P",IF(AY$2=$N41,"S",IF(AY$2=$O41,"M",IF(AND(AY$2&gt;=MIN($L41,$M41),AY$2&lt;MIN($N41,$O41,99999)),"R",IF(AND($K41&lt;&gt;"",AY$2&gt;=$K41),"G","")))))))</f>
        <v>P</v>
      </c>
      <c r="AZ41" s="415" t="str">
        <f aca="true">IF(OR(AZ$2&gt;NOW(),$A41=""),"",IF(AZ$2=$J41,"T",IF(AZ$2=$M41,"P",IF(AZ$2=$N41,"S",IF(AZ$2=$O41,"M",IF(AND(AZ$2&gt;=MIN($L41,$M41),AZ$2&lt;MIN($N41,$O41,99999)),"R",IF(AND($K41&lt;&gt;"",AZ$2&gt;=$K41),"G","")))))))</f>
        <v>R</v>
      </c>
      <c r="BA41" s="416"/>
      <c r="BB41" s="416"/>
      <c r="BC41" s="416"/>
      <c r="BD41" s="416"/>
      <c r="BE41" s="416"/>
      <c r="BF41" s="416"/>
      <c r="BG41" s="416"/>
      <c r="BH41" s="416"/>
      <c r="BI41" s="416"/>
      <c r="BJ41" s="416"/>
      <c r="BK41" s="416"/>
      <c r="BL41" s="416"/>
      <c r="BM41" s="416"/>
      <c r="BN41" s="416"/>
      <c r="BO41" s="416"/>
      <c r="BP41" s="416"/>
      <c r="BQ41" s="416"/>
    </row>
    <row r="42" customFormat="false" ht="15.75" hidden="false" customHeight="false" outlineLevel="0" collapsed="false">
      <c r="A42" s="420" t="n">
        <v>40</v>
      </c>
      <c r="B42" s="420" t="n">
        <v>46</v>
      </c>
      <c r="C42" s="420" t="s">
        <v>1217</v>
      </c>
      <c r="D42" s="421" t="s">
        <v>138</v>
      </c>
      <c r="E42" s="420"/>
      <c r="F42" s="420"/>
      <c r="G42" s="421" t="s">
        <v>138</v>
      </c>
      <c r="H42" s="377" t="s">
        <v>1232</v>
      </c>
      <c r="I42" s="421"/>
      <c r="J42" s="421"/>
      <c r="K42" s="421"/>
      <c r="L42" s="421"/>
      <c r="M42" s="426" t="n">
        <v>43903</v>
      </c>
      <c r="N42" s="421"/>
      <c r="O42" s="421"/>
      <c r="P42" s="422"/>
      <c r="Q42" s="423" t="s">
        <v>1237</v>
      </c>
      <c r="R42" s="423"/>
      <c r="S42" s="420"/>
      <c r="T42" s="414" t="str">
        <f aca="false">IF(AND(ISNUMBER(J42),ISNUMBER(K42)),K42-J42,"")</f>
        <v/>
      </c>
      <c r="U42" s="414" t="str">
        <f aca="false">IF(A42="","",IF(O42&lt;&gt;"","Meninggal",IF(N42&lt;&gt;"","Sembuh","Aktif")))</f>
        <v>Aktif</v>
      </c>
      <c r="V42" s="417"/>
      <c r="W42" s="415" t="str">
        <f aca="true">IF(OR(W$2&gt;NOW(),$A42=""),"",IF(W$2=$J42,"T",IF(W$2=$M42,"P",IF(W$2=$N42,"S",IF(W$2=$O42,"M",IF(AND(W$2&gt;=MIN($L42,$M42),W$2&lt;MIN($N42,$O42,99999)),"R",IF(AND($K42&lt;&gt;"",W$2&gt;=$K42),"G","")))))))</f>
        <v/>
      </c>
      <c r="X42" s="415" t="str">
        <f aca="true">IF(OR(X$2&gt;NOW(),$A42=""),"",IF(X$2=$J42,"T",IF(X$2=$M42,"P",IF(X$2=$N42,"S",IF(X$2=$O42,"M",IF(AND(X$2&gt;=MIN($L42,$M42),X$2&lt;MIN($N42,$O42,99999)),"R",IF(AND($K42&lt;&gt;"",X$2&gt;=$K42),"G","")))))))</f>
        <v/>
      </c>
      <c r="Y42" s="415" t="str">
        <f aca="true">IF(OR(Y$2&gt;NOW(),$A42=""),"",IF(Y$2=$J42,"T",IF(Y$2=$M42,"P",IF(Y$2=$N42,"S",IF(Y$2=$O42,"M",IF(AND(Y$2&gt;=MIN($L42,$M42),Y$2&lt;MIN($N42,$O42,99999)),"R",IF(AND($K42&lt;&gt;"",Y$2&gt;=$K42),"G","")))))))</f>
        <v/>
      </c>
      <c r="Z42" s="415" t="str">
        <f aca="true">IF(OR(Z$2&gt;NOW(),$A42=""),"",IF(Z$2=$J42,"T",IF(Z$2=$M42,"P",IF(Z$2=$N42,"S",IF(Z$2=$O42,"M",IF(AND(Z$2&gt;=MIN($L42,$M42),Z$2&lt;MIN($N42,$O42,99999)),"R",IF(AND($K42&lt;&gt;"",Z$2&gt;=$K42),"G","")))))))</f>
        <v/>
      </c>
      <c r="AA42" s="415" t="str">
        <f aca="true">IF(OR(AA$2&gt;NOW(),$A42=""),"",IF(AA$2=$J42,"T",IF(AA$2=$M42,"P",IF(AA$2=$N42,"S",IF(AA$2=$O42,"M",IF(AND(AA$2&gt;=MIN($L42,$M42),AA$2&lt;MIN($N42,$O42,99999)),"R",IF(AND($K42&lt;&gt;"",AA$2&gt;=$K42),"G","")))))))</f>
        <v/>
      </c>
      <c r="AB42" s="415" t="str">
        <f aca="true">IF(OR(AB$2&gt;NOW(),$A42=""),"",IF(AB$2=$J42,"T",IF(AB$2=$M42,"P",IF(AB$2=$N42,"S",IF(AB$2=$O42,"M",IF(AND(AB$2&gt;=MIN($L42,$M42),AB$2&lt;MIN($N42,$O42,99999)),"R",IF(AND($K42&lt;&gt;"",AB$2&gt;=$K42),"G","")))))))</f>
        <v/>
      </c>
      <c r="AC42" s="415" t="str">
        <f aca="true">IF(OR(AC$2&gt;NOW(),$A42=""),"",IF(AC$2=$J42,"T",IF(AC$2=$M42,"P",IF(AC$2=$N42,"S",IF(AC$2=$O42,"M",IF(AND(AC$2&gt;=MIN($L42,$M42),AC$2&lt;MIN($N42,$O42,99999)),"R",IF(AND($K42&lt;&gt;"",AC$2&gt;=$K42),"G","")))))))</f>
        <v/>
      </c>
      <c r="AD42" s="415" t="str">
        <f aca="true">IF(OR(AD$2&gt;NOW(),$A42=""),"",IF(AD$2=$J42,"T",IF(AD$2=$M42,"P",IF(AD$2=$N42,"S",IF(AD$2=$O42,"M",IF(AND(AD$2&gt;=MIN($L42,$M42),AD$2&lt;MIN($N42,$O42,99999)),"R",IF(AND($K42&lt;&gt;"",AD$2&gt;=$K42),"G","")))))))</f>
        <v/>
      </c>
      <c r="AE42" s="415" t="str">
        <f aca="true">IF(OR(AE$2&gt;NOW(),$A42=""),"",IF(AE$2=$J42,"T",IF(AE$2=$M42,"P",IF(AE$2=$N42,"S",IF(AE$2=$O42,"M",IF(AND(AE$2&gt;=MIN($L42,$M42),AE$2&lt;MIN($N42,$O42,99999)),"R",IF(AND($K42&lt;&gt;"",AE$2&gt;=$K42),"G","")))))))</f>
        <v/>
      </c>
      <c r="AF42" s="415" t="str">
        <f aca="true">IF(OR(AF$2&gt;NOW(),$A42=""),"",IF(AF$2=$J42,"T",IF(AF$2=$M42,"P",IF(AF$2=$N42,"S",IF(AF$2=$O42,"M",IF(AND(AF$2&gt;=MIN($L42,$M42),AF$2&lt;MIN($N42,$O42,99999)),"R",IF(AND($K42&lt;&gt;"",AF$2&gt;=$K42),"G","")))))))</f>
        <v/>
      </c>
      <c r="AG42" s="415" t="str">
        <f aca="true">IF(OR(AG$2&gt;NOW(),$A42=""),"",IF(AG$2=$J42,"T",IF(AG$2=$M42,"P",IF(AG$2=$N42,"S",IF(AG$2=$O42,"M",IF(AND(AG$2&gt;=MIN($L42,$M42),AG$2&lt;MIN($N42,$O42,99999)),"R",IF(AND($K42&lt;&gt;"",AG$2&gt;=$K42),"G","")))))))</f>
        <v/>
      </c>
      <c r="AH42" s="415" t="str">
        <f aca="true">IF(OR(AH$2&gt;NOW(),$A42=""),"",IF(AH$2=$J42,"T",IF(AH$2=$M42,"P",IF(AH$2=$N42,"S",IF(AH$2=$O42,"M",IF(AND(AH$2&gt;=MIN($L42,$M42),AH$2&lt;MIN($N42,$O42,99999)),"R",IF(AND($K42&lt;&gt;"",AH$2&gt;=$K42),"G","")))))))</f>
        <v/>
      </c>
      <c r="AI42" s="415" t="str">
        <f aca="true">IF(OR(AI$2&gt;NOW(),$A42=""),"",IF(AI$2=$J42,"T",IF(AI$2=$M42,"P",IF(AI$2=$N42,"S",IF(AI$2=$O42,"M",IF(AND(AI$2&gt;=MIN($L42,$M42),AI$2&lt;MIN($N42,$O42,99999)),"R",IF(AND($K42&lt;&gt;"",AI$2&gt;=$K42),"G","")))))))</f>
        <v/>
      </c>
      <c r="AJ42" s="415" t="str">
        <f aca="true">IF(OR(AJ$2&gt;NOW(),$A42=""),"",IF(AJ$2=$J42,"T",IF(AJ$2=$M42,"P",IF(AJ$2=$N42,"S",IF(AJ$2=$O42,"M",IF(AND(AJ$2&gt;=MIN($L42,$M42),AJ$2&lt;MIN($N42,$O42,99999)),"R",IF(AND($K42&lt;&gt;"",AJ$2&gt;=$K42),"G","")))))))</f>
        <v/>
      </c>
      <c r="AK42" s="415" t="str">
        <f aca="true">IF(OR(AK$2&gt;NOW(),$A42=""),"",IF(AK$2=$J42,"T",IF(AK$2=$M42,"P",IF(AK$2=$N42,"S",IF(AK$2=$O42,"M",IF(AND(AK$2&gt;=MIN($L42,$M42),AK$2&lt;MIN($N42,$O42,99999)),"R",IF(AND($K42&lt;&gt;"",AK$2&gt;=$K42),"G","")))))))</f>
        <v/>
      </c>
      <c r="AL42" s="415" t="str">
        <f aca="true">IF(OR(AL$2&gt;NOW(),$A42=""),"",IF(AL$2=$J42,"T",IF(AL$2=$M42,"P",IF(AL$2=$N42,"S",IF(AL$2=$O42,"M",IF(AND(AL$2&gt;=MIN($L42,$M42),AL$2&lt;MIN($N42,$O42,99999)),"R",IF(AND($K42&lt;&gt;"",AL$2&gt;=$K42),"G","")))))))</f>
        <v/>
      </c>
      <c r="AM42" s="415" t="str">
        <f aca="true">IF(OR(AM$2&gt;NOW(),$A42=""),"",IF(AM$2=$J42,"T",IF(AM$2=$M42,"P",IF(AM$2=$N42,"S",IF(AM$2=$O42,"M",IF(AND(AM$2&gt;=MIN($L42,$M42),AM$2&lt;MIN($N42,$O42,99999)),"R",IF(AND($K42&lt;&gt;"",AM$2&gt;=$K42),"G","")))))))</f>
        <v/>
      </c>
      <c r="AN42" s="415" t="str">
        <f aca="true">IF(OR(AN$2&gt;NOW(),$A42=""),"",IF(AN$2=$J42,"T",IF(AN$2=$M42,"P",IF(AN$2=$N42,"S",IF(AN$2=$O42,"M",IF(AND(AN$2&gt;=MIN($L42,$M42),AN$2&lt;MIN($N42,$O42,99999)),"R",IF(AND($K42&lt;&gt;"",AN$2&gt;=$K42),"G","")))))))</f>
        <v/>
      </c>
      <c r="AO42" s="415" t="str">
        <f aca="true">IF(OR(AO$2&gt;NOW(),$A42=""),"",IF(AO$2=$J42,"T",IF(AO$2=$M42,"P",IF(AO$2=$N42,"S",IF(AO$2=$O42,"M",IF(AND(AO$2&gt;=MIN($L42,$M42),AO$2&lt;MIN($N42,$O42,99999)),"R",IF(AND($K42&lt;&gt;"",AO$2&gt;=$K42),"G","")))))))</f>
        <v/>
      </c>
      <c r="AP42" s="415" t="str">
        <f aca="true">IF(OR(AP$2&gt;NOW(),$A42=""),"",IF(AP$2=$J42,"T",IF(AP$2=$M42,"P",IF(AP$2=$N42,"S",IF(AP$2=$O42,"M",IF(AND(AP$2&gt;=MIN($L42,$M42),AP$2&lt;MIN($N42,$O42,99999)),"R",IF(AND($K42&lt;&gt;"",AP$2&gt;=$K42),"G","")))))))</f>
        <v/>
      </c>
      <c r="AQ42" s="415" t="str">
        <f aca="true">IF(OR(AQ$2&gt;NOW(),$A42=""),"",IF(AQ$2=$J42,"T",IF(AQ$2=$M42,"P",IF(AQ$2=$N42,"S",IF(AQ$2=$O42,"M",IF(AND(AQ$2&gt;=MIN($L42,$M42),AQ$2&lt;MIN($N42,$O42,99999)),"R",IF(AND($K42&lt;&gt;"",AQ$2&gt;=$K42),"G","")))))))</f>
        <v/>
      </c>
      <c r="AR42" s="415" t="str">
        <f aca="true">IF(OR(AR$2&gt;NOW(),$A42=""),"",IF(AR$2=$J42,"T",IF(AR$2=$M42,"P",IF(AR$2=$N42,"S",IF(AR$2=$O42,"M",IF(AND(AR$2&gt;=MIN($L42,$M42),AR$2&lt;MIN($N42,$O42,99999)),"R",IF(AND($K42&lt;&gt;"",AR$2&gt;=$K42),"G","")))))))</f>
        <v/>
      </c>
      <c r="AS42" s="415" t="str">
        <f aca="true">IF(OR(AS$2&gt;NOW(),$A42=""),"",IF(AS$2=$J42,"T",IF(AS$2=$M42,"P",IF(AS$2=$N42,"S",IF(AS$2=$O42,"M",IF(AND(AS$2&gt;=MIN($L42,$M42),AS$2&lt;MIN($N42,$O42,99999)),"R",IF(AND($K42&lt;&gt;"",AS$2&gt;=$K42),"G","")))))))</f>
        <v/>
      </c>
      <c r="AT42" s="415" t="str">
        <f aca="true">IF(OR(AT$2&gt;NOW(),$A42=""),"",IF(AT$2=$J42,"T",IF(AT$2=$M42,"P",IF(AT$2=$N42,"S",IF(AT$2=$O42,"M",IF(AND(AT$2&gt;=MIN($L42,$M42),AT$2&lt;MIN($N42,$O42,99999)),"R",IF(AND($K42&lt;&gt;"",AT$2&gt;=$K42),"G","")))))))</f>
        <v/>
      </c>
      <c r="AU42" s="415" t="str">
        <f aca="true">IF(OR(AU$2&gt;NOW(),$A42=""),"",IF(AU$2=$J42,"T",IF(AU$2=$M42,"P",IF(AU$2=$N42,"S",IF(AU$2=$O42,"M",IF(AND(AU$2&gt;=MIN($L42,$M42),AU$2&lt;MIN($N42,$O42,99999)),"R",IF(AND($K42&lt;&gt;"",AU$2&gt;=$K42),"G","")))))))</f>
        <v/>
      </c>
      <c r="AV42" s="415" t="str">
        <f aca="true">IF(OR(AV$2&gt;NOW(),$A42=""),"",IF(AV$2=$J42,"T",IF(AV$2=$M42,"P",IF(AV$2=$N42,"S",IF(AV$2=$O42,"M",IF(AND(AV$2&gt;=MIN($L42,$M42),AV$2&lt;MIN($N42,$O42,99999)),"R",IF(AND($K42&lt;&gt;"",AV$2&gt;=$K42),"G","")))))))</f>
        <v/>
      </c>
      <c r="AW42" s="415" t="str">
        <f aca="true">IF(OR(AW$2&gt;NOW(),$A42=""),"",IF(AW$2=$J42,"T",IF(AW$2=$M42,"P",IF(AW$2=$N42,"S",IF(AW$2=$O42,"M",IF(AND(AW$2&gt;=MIN($L42,$M42),AW$2&lt;MIN($N42,$O42,99999)),"R",IF(AND($K42&lt;&gt;"",AW$2&gt;=$K42),"G","")))))))</f>
        <v/>
      </c>
      <c r="AX42" s="415" t="str">
        <f aca="true">IF(OR(AX$2&gt;NOW(),$A42=""),"",IF(AX$2=$J42,"T",IF(AX$2=$M42,"P",IF(AX$2=$N42,"S",IF(AX$2=$O42,"M",IF(AND(AX$2&gt;=MIN($L42,$M42),AX$2&lt;MIN($N42,$O42,99999)),"R",IF(AND($K42&lt;&gt;"",AX$2&gt;=$K42),"G","")))))))</f>
        <v/>
      </c>
      <c r="AY42" s="415" t="str">
        <f aca="true">IF(OR(AY$2&gt;NOW(),$A42=""),"",IF(AY$2=$J42,"T",IF(AY$2=$M42,"P",IF(AY$2=$N42,"S",IF(AY$2=$O42,"M",IF(AND(AY$2&gt;=MIN($L42,$M42),AY$2&lt;MIN($N42,$O42,99999)),"R",IF(AND($K42&lt;&gt;"",AY$2&gt;=$K42),"G","")))))))</f>
        <v>P</v>
      </c>
      <c r="AZ42" s="415" t="str">
        <f aca="true">IF(OR(AZ$2&gt;NOW(),$A42=""),"",IF(AZ$2=$J42,"T",IF(AZ$2=$M42,"P",IF(AZ$2=$N42,"S",IF(AZ$2=$O42,"M",IF(AND(AZ$2&gt;=MIN($L42,$M42),AZ$2&lt;MIN($N42,$O42,99999)),"R",IF(AND($K42&lt;&gt;"",AZ$2&gt;=$K42),"G","")))))))</f>
        <v>R</v>
      </c>
      <c r="BA42" s="416"/>
      <c r="BB42" s="416"/>
      <c r="BC42" s="416"/>
      <c r="BD42" s="416"/>
      <c r="BE42" s="416"/>
      <c r="BF42" s="416"/>
      <c r="BG42" s="416"/>
      <c r="BH42" s="416"/>
      <c r="BI42" s="416"/>
      <c r="BJ42" s="416"/>
      <c r="BK42" s="416"/>
      <c r="BL42" s="416"/>
      <c r="BM42" s="416"/>
      <c r="BN42" s="416"/>
      <c r="BO42" s="416"/>
      <c r="BP42" s="416"/>
      <c r="BQ42" s="416"/>
    </row>
    <row r="43" customFormat="false" ht="15.75" hidden="false" customHeight="false" outlineLevel="0" collapsed="false">
      <c r="A43" s="420" t="n">
        <v>41</v>
      </c>
      <c r="B43" s="420" t="n">
        <v>40</v>
      </c>
      <c r="C43" s="420" t="s">
        <v>1225</v>
      </c>
      <c r="D43" s="421" t="s">
        <v>138</v>
      </c>
      <c r="E43" s="420"/>
      <c r="F43" s="420"/>
      <c r="G43" s="421" t="s">
        <v>138</v>
      </c>
      <c r="H43" s="377" t="s">
        <v>1232</v>
      </c>
      <c r="I43" s="421"/>
      <c r="J43" s="421"/>
      <c r="K43" s="421"/>
      <c r="L43" s="421"/>
      <c r="M43" s="426" t="n">
        <v>43903</v>
      </c>
      <c r="N43" s="421"/>
      <c r="O43" s="421"/>
      <c r="P43" s="422"/>
      <c r="Q43" s="423" t="s">
        <v>1237</v>
      </c>
      <c r="R43" s="423"/>
      <c r="S43" s="420"/>
      <c r="T43" s="414" t="str">
        <f aca="false">IF(AND(ISNUMBER(J43),ISNUMBER(K43)),K43-J43,"")</f>
        <v/>
      </c>
      <c r="U43" s="414" t="str">
        <f aca="false">IF(A43="","",IF(O43&lt;&gt;"","Meninggal",IF(N43&lt;&gt;"","Sembuh","Aktif")))</f>
        <v>Aktif</v>
      </c>
      <c r="V43" s="417"/>
      <c r="W43" s="415" t="str">
        <f aca="true">IF(OR(W$2&gt;NOW(),$A43=""),"",IF(W$2=$J43,"T",IF(W$2=$M43,"P",IF(W$2=$N43,"S",IF(W$2=$O43,"M",IF(AND(W$2&gt;=MIN($L43,$M43),W$2&lt;MIN($N43,$O43,99999)),"R",IF(AND($K43&lt;&gt;"",W$2&gt;=$K43),"G","")))))))</f>
        <v/>
      </c>
      <c r="X43" s="415" t="str">
        <f aca="true">IF(OR(X$2&gt;NOW(),$A43=""),"",IF(X$2=$J43,"T",IF(X$2=$M43,"P",IF(X$2=$N43,"S",IF(X$2=$O43,"M",IF(AND(X$2&gt;=MIN($L43,$M43),X$2&lt;MIN($N43,$O43,99999)),"R",IF(AND($K43&lt;&gt;"",X$2&gt;=$K43),"G","")))))))</f>
        <v/>
      </c>
      <c r="Y43" s="415" t="str">
        <f aca="true">IF(OR(Y$2&gt;NOW(),$A43=""),"",IF(Y$2=$J43,"T",IF(Y$2=$M43,"P",IF(Y$2=$N43,"S",IF(Y$2=$O43,"M",IF(AND(Y$2&gt;=MIN($L43,$M43),Y$2&lt;MIN($N43,$O43,99999)),"R",IF(AND($K43&lt;&gt;"",Y$2&gt;=$K43),"G","")))))))</f>
        <v/>
      </c>
      <c r="Z43" s="415" t="str">
        <f aca="true">IF(OR(Z$2&gt;NOW(),$A43=""),"",IF(Z$2=$J43,"T",IF(Z$2=$M43,"P",IF(Z$2=$N43,"S",IF(Z$2=$O43,"M",IF(AND(Z$2&gt;=MIN($L43,$M43),Z$2&lt;MIN($N43,$O43,99999)),"R",IF(AND($K43&lt;&gt;"",Z$2&gt;=$K43),"G","")))))))</f>
        <v/>
      </c>
      <c r="AA43" s="415" t="str">
        <f aca="true">IF(OR(AA$2&gt;NOW(),$A43=""),"",IF(AA$2=$J43,"T",IF(AA$2=$M43,"P",IF(AA$2=$N43,"S",IF(AA$2=$O43,"M",IF(AND(AA$2&gt;=MIN($L43,$M43),AA$2&lt;MIN($N43,$O43,99999)),"R",IF(AND($K43&lt;&gt;"",AA$2&gt;=$K43),"G","")))))))</f>
        <v/>
      </c>
      <c r="AB43" s="415" t="str">
        <f aca="true">IF(OR(AB$2&gt;NOW(),$A43=""),"",IF(AB$2=$J43,"T",IF(AB$2=$M43,"P",IF(AB$2=$N43,"S",IF(AB$2=$O43,"M",IF(AND(AB$2&gt;=MIN($L43,$M43),AB$2&lt;MIN($N43,$O43,99999)),"R",IF(AND($K43&lt;&gt;"",AB$2&gt;=$K43),"G","")))))))</f>
        <v/>
      </c>
      <c r="AC43" s="415" t="str">
        <f aca="true">IF(OR(AC$2&gt;NOW(),$A43=""),"",IF(AC$2=$J43,"T",IF(AC$2=$M43,"P",IF(AC$2=$N43,"S",IF(AC$2=$O43,"M",IF(AND(AC$2&gt;=MIN($L43,$M43),AC$2&lt;MIN($N43,$O43,99999)),"R",IF(AND($K43&lt;&gt;"",AC$2&gt;=$K43),"G","")))))))</f>
        <v/>
      </c>
      <c r="AD43" s="415" t="str">
        <f aca="true">IF(OR(AD$2&gt;NOW(),$A43=""),"",IF(AD$2=$J43,"T",IF(AD$2=$M43,"P",IF(AD$2=$N43,"S",IF(AD$2=$O43,"M",IF(AND(AD$2&gt;=MIN($L43,$M43),AD$2&lt;MIN($N43,$O43,99999)),"R",IF(AND($K43&lt;&gt;"",AD$2&gt;=$K43),"G","")))))))</f>
        <v/>
      </c>
      <c r="AE43" s="415" t="str">
        <f aca="true">IF(OR(AE$2&gt;NOW(),$A43=""),"",IF(AE$2=$J43,"T",IF(AE$2=$M43,"P",IF(AE$2=$N43,"S",IF(AE$2=$O43,"M",IF(AND(AE$2&gt;=MIN($L43,$M43),AE$2&lt;MIN($N43,$O43,99999)),"R",IF(AND($K43&lt;&gt;"",AE$2&gt;=$K43),"G","")))))))</f>
        <v/>
      </c>
      <c r="AF43" s="415" t="str">
        <f aca="true">IF(OR(AF$2&gt;NOW(),$A43=""),"",IF(AF$2=$J43,"T",IF(AF$2=$M43,"P",IF(AF$2=$N43,"S",IF(AF$2=$O43,"M",IF(AND(AF$2&gt;=MIN($L43,$M43),AF$2&lt;MIN($N43,$O43,99999)),"R",IF(AND($K43&lt;&gt;"",AF$2&gt;=$K43),"G","")))))))</f>
        <v/>
      </c>
      <c r="AG43" s="415" t="str">
        <f aca="true">IF(OR(AG$2&gt;NOW(),$A43=""),"",IF(AG$2=$J43,"T",IF(AG$2=$M43,"P",IF(AG$2=$N43,"S",IF(AG$2=$O43,"M",IF(AND(AG$2&gt;=MIN($L43,$M43),AG$2&lt;MIN($N43,$O43,99999)),"R",IF(AND($K43&lt;&gt;"",AG$2&gt;=$K43),"G","")))))))</f>
        <v/>
      </c>
      <c r="AH43" s="415" t="str">
        <f aca="true">IF(OR(AH$2&gt;NOW(),$A43=""),"",IF(AH$2=$J43,"T",IF(AH$2=$M43,"P",IF(AH$2=$N43,"S",IF(AH$2=$O43,"M",IF(AND(AH$2&gt;=MIN($L43,$M43),AH$2&lt;MIN($N43,$O43,99999)),"R",IF(AND($K43&lt;&gt;"",AH$2&gt;=$K43),"G","")))))))</f>
        <v/>
      </c>
      <c r="AI43" s="415" t="str">
        <f aca="true">IF(OR(AI$2&gt;NOW(),$A43=""),"",IF(AI$2=$J43,"T",IF(AI$2=$M43,"P",IF(AI$2=$N43,"S",IF(AI$2=$O43,"M",IF(AND(AI$2&gt;=MIN($L43,$M43),AI$2&lt;MIN($N43,$O43,99999)),"R",IF(AND($K43&lt;&gt;"",AI$2&gt;=$K43),"G","")))))))</f>
        <v/>
      </c>
      <c r="AJ43" s="415" t="str">
        <f aca="true">IF(OR(AJ$2&gt;NOW(),$A43=""),"",IF(AJ$2=$J43,"T",IF(AJ$2=$M43,"P",IF(AJ$2=$N43,"S",IF(AJ$2=$O43,"M",IF(AND(AJ$2&gt;=MIN($L43,$M43),AJ$2&lt;MIN($N43,$O43,99999)),"R",IF(AND($K43&lt;&gt;"",AJ$2&gt;=$K43),"G","")))))))</f>
        <v/>
      </c>
      <c r="AK43" s="415" t="str">
        <f aca="true">IF(OR(AK$2&gt;NOW(),$A43=""),"",IF(AK$2=$J43,"T",IF(AK$2=$M43,"P",IF(AK$2=$N43,"S",IF(AK$2=$O43,"M",IF(AND(AK$2&gt;=MIN($L43,$M43),AK$2&lt;MIN($N43,$O43,99999)),"R",IF(AND($K43&lt;&gt;"",AK$2&gt;=$K43),"G","")))))))</f>
        <v/>
      </c>
      <c r="AL43" s="415" t="str">
        <f aca="true">IF(OR(AL$2&gt;NOW(),$A43=""),"",IF(AL$2=$J43,"T",IF(AL$2=$M43,"P",IF(AL$2=$N43,"S",IF(AL$2=$O43,"M",IF(AND(AL$2&gt;=MIN($L43,$M43),AL$2&lt;MIN($N43,$O43,99999)),"R",IF(AND($K43&lt;&gt;"",AL$2&gt;=$K43),"G","")))))))</f>
        <v/>
      </c>
      <c r="AM43" s="415" t="str">
        <f aca="true">IF(OR(AM$2&gt;NOW(),$A43=""),"",IF(AM$2=$J43,"T",IF(AM$2=$M43,"P",IF(AM$2=$N43,"S",IF(AM$2=$O43,"M",IF(AND(AM$2&gt;=MIN($L43,$M43),AM$2&lt;MIN($N43,$O43,99999)),"R",IF(AND($K43&lt;&gt;"",AM$2&gt;=$K43),"G","")))))))</f>
        <v/>
      </c>
      <c r="AN43" s="415" t="str">
        <f aca="true">IF(OR(AN$2&gt;NOW(),$A43=""),"",IF(AN$2=$J43,"T",IF(AN$2=$M43,"P",IF(AN$2=$N43,"S",IF(AN$2=$O43,"M",IF(AND(AN$2&gt;=MIN($L43,$M43),AN$2&lt;MIN($N43,$O43,99999)),"R",IF(AND($K43&lt;&gt;"",AN$2&gt;=$K43),"G","")))))))</f>
        <v/>
      </c>
      <c r="AO43" s="415" t="str">
        <f aca="true">IF(OR(AO$2&gt;NOW(),$A43=""),"",IF(AO$2=$J43,"T",IF(AO$2=$M43,"P",IF(AO$2=$N43,"S",IF(AO$2=$O43,"M",IF(AND(AO$2&gt;=MIN($L43,$M43),AO$2&lt;MIN($N43,$O43,99999)),"R",IF(AND($K43&lt;&gt;"",AO$2&gt;=$K43),"G","")))))))</f>
        <v/>
      </c>
      <c r="AP43" s="415" t="str">
        <f aca="true">IF(OR(AP$2&gt;NOW(),$A43=""),"",IF(AP$2=$J43,"T",IF(AP$2=$M43,"P",IF(AP$2=$N43,"S",IF(AP$2=$O43,"M",IF(AND(AP$2&gt;=MIN($L43,$M43),AP$2&lt;MIN($N43,$O43,99999)),"R",IF(AND($K43&lt;&gt;"",AP$2&gt;=$K43),"G","")))))))</f>
        <v/>
      </c>
      <c r="AQ43" s="415" t="str">
        <f aca="true">IF(OR(AQ$2&gt;NOW(),$A43=""),"",IF(AQ$2=$J43,"T",IF(AQ$2=$M43,"P",IF(AQ$2=$N43,"S",IF(AQ$2=$O43,"M",IF(AND(AQ$2&gt;=MIN($L43,$M43),AQ$2&lt;MIN($N43,$O43,99999)),"R",IF(AND($K43&lt;&gt;"",AQ$2&gt;=$K43),"G","")))))))</f>
        <v/>
      </c>
      <c r="AR43" s="415" t="str">
        <f aca="true">IF(OR(AR$2&gt;NOW(),$A43=""),"",IF(AR$2=$J43,"T",IF(AR$2=$M43,"P",IF(AR$2=$N43,"S",IF(AR$2=$O43,"M",IF(AND(AR$2&gt;=MIN($L43,$M43),AR$2&lt;MIN($N43,$O43,99999)),"R",IF(AND($K43&lt;&gt;"",AR$2&gt;=$K43),"G","")))))))</f>
        <v/>
      </c>
      <c r="AS43" s="415" t="str">
        <f aca="true">IF(OR(AS$2&gt;NOW(),$A43=""),"",IF(AS$2=$J43,"T",IF(AS$2=$M43,"P",IF(AS$2=$N43,"S",IF(AS$2=$O43,"M",IF(AND(AS$2&gt;=MIN($L43,$M43),AS$2&lt;MIN($N43,$O43,99999)),"R",IF(AND($K43&lt;&gt;"",AS$2&gt;=$K43),"G","")))))))</f>
        <v/>
      </c>
      <c r="AT43" s="415" t="str">
        <f aca="true">IF(OR(AT$2&gt;NOW(),$A43=""),"",IF(AT$2=$J43,"T",IF(AT$2=$M43,"P",IF(AT$2=$N43,"S",IF(AT$2=$O43,"M",IF(AND(AT$2&gt;=MIN($L43,$M43),AT$2&lt;MIN($N43,$O43,99999)),"R",IF(AND($K43&lt;&gt;"",AT$2&gt;=$K43),"G","")))))))</f>
        <v/>
      </c>
      <c r="AU43" s="415" t="str">
        <f aca="true">IF(OR(AU$2&gt;NOW(),$A43=""),"",IF(AU$2=$J43,"T",IF(AU$2=$M43,"P",IF(AU$2=$N43,"S",IF(AU$2=$O43,"M",IF(AND(AU$2&gt;=MIN($L43,$M43),AU$2&lt;MIN($N43,$O43,99999)),"R",IF(AND($K43&lt;&gt;"",AU$2&gt;=$K43),"G","")))))))</f>
        <v/>
      </c>
      <c r="AV43" s="415" t="str">
        <f aca="true">IF(OR(AV$2&gt;NOW(),$A43=""),"",IF(AV$2=$J43,"T",IF(AV$2=$M43,"P",IF(AV$2=$N43,"S",IF(AV$2=$O43,"M",IF(AND(AV$2&gt;=MIN($L43,$M43),AV$2&lt;MIN($N43,$O43,99999)),"R",IF(AND($K43&lt;&gt;"",AV$2&gt;=$K43),"G","")))))))</f>
        <v/>
      </c>
      <c r="AW43" s="415" t="str">
        <f aca="true">IF(OR(AW$2&gt;NOW(),$A43=""),"",IF(AW$2=$J43,"T",IF(AW$2=$M43,"P",IF(AW$2=$N43,"S",IF(AW$2=$O43,"M",IF(AND(AW$2&gt;=MIN($L43,$M43),AW$2&lt;MIN($N43,$O43,99999)),"R",IF(AND($K43&lt;&gt;"",AW$2&gt;=$K43),"G","")))))))</f>
        <v/>
      </c>
      <c r="AX43" s="415" t="str">
        <f aca="true">IF(OR(AX$2&gt;NOW(),$A43=""),"",IF(AX$2=$J43,"T",IF(AX$2=$M43,"P",IF(AX$2=$N43,"S",IF(AX$2=$O43,"M",IF(AND(AX$2&gt;=MIN($L43,$M43),AX$2&lt;MIN($N43,$O43,99999)),"R",IF(AND($K43&lt;&gt;"",AX$2&gt;=$K43),"G","")))))))</f>
        <v/>
      </c>
      <c r="AY43" s="415" t="str">
        <f aca="true">IF(OR(AY$2&gt;NOW(),$A43=""),"",IF(AY$2=$J43,"T",IF(AY$2=$M43,"P",IF(AY$2=$N43,"S",IF(AY$2=$O43,"M",IF(AND(AY$2&gt;=MIN($L43,$M43),AY$2&lt;MIN($N43,$O43,99999)),"R",IF(AND($K43&lt;&gt;"",AY$2&gt;=$K43),"G","")))))))</f>
        <v>P</v>
      </c>
      <c r="AZ43" s="415" t="str">
        <f aca="true">IF(OR(AZ$2&gt;NOW(),$A43=""),"",IF(AZ$2=$J43,"T",IF(AZ$2=$M43,"P",IF(AZ$2=$N43,"S",IF(AZ$2=$O43,"M",IF(AND(AZ$2&gt;=MIN($L43,$M43),AZ$2&lt;MIN($N43,$O43,99999)),"R",IF(AND($K43&lt;&gt;"",AZ$2&gt;=$K43),"G","")))))))</f>
        <v>R</v>
      </c>
      <c r="BA43" s="416"/>
      <c r="BB43" s="416"/>
      <c r="BC43" s="416"/>
      <c r="BD43" s="416"/>
      <c r="BE43" s="416"/>
      <c r="BF43" s="416"/>
      <c r="BG43" s="416"/>
      <c r="BH43" s="416"/>
      <c r="BI43" s="416"/>
      <c r="BJ43" s="416"/>
      <c r="BK43" s="416"/>
      <c r="BL43" s="416"/>
      <c r="BM43" s="416"/>
      <c r="BN43" s="416"/>
      <c r="BO43" s="416"/>
      <c r="BP43" s="416"/>
      <c r="BQ43" s="416"/>
    </row>
    <row r="44" customFormat="false" ht="15.75" hidden="false" customHeight="false" outlineLevel="0" collapsed="false">
      <c r="A44" s="420" t="n">
        <v>42</v>
      </c>
      <c r="B44" s="420" t="n">
        <v>66</v>
      </c>
      <c r="C44" s="420" t="s">
        <v>1225</v>
      </c>
      <c r="D44" s="421" t="s">
        <v>138</v>
      </c>
      <c r="E44" s="420"/>
      <c r="F44" s="420"/>
      <c r="G44" s="421" t="s">
        <v>138</v>
      </c>
      <c r="H44" s="377" t="s">
        <v>1232</v>
      </c>
      <c r="I44" s="421"/>
      <c r="J44" s="421"/>
      <c r="K44" s="421"/>
      <c r="L44" s="421"/>
      <c r="M44" s="426" t="n">
        <v>43903</v>
      </c>
      <c r="N44" s="421"/>
      <c r="O44" s="421"/>
      <c r="P44" s="422"/>
      <c r="Q44" s="423" t="s">
        <v>1237</v>
      </c>
      <c r="R44" s="423"/>
      <c r="S44" s="420"/>
      <c r="T44" s="414" t="str">
        <f aca="false">IF(AND(ISNUMBER(J44),ISNUMBER(K44)),K44-J44,"")</f>
        <v/>
      </c>
      <c r="U44" s="414" t="str">
        <f aca="false">IF(A44="","",IF(O44&lt;&gt;"","Meninggal",IF(N44&lt;&gt;"","Sembuh","Aktif")))</f>
        <v>Aktif</v>
      </c>
      <c r="V44" s="417"/>
      <c r="W44" s="415" t="str">
        <f aca="true">IF(OR(W$2&gt;NOW(),$A44=""),"",IF(W$2=$J44,"T",IF(W$2=$M44,"P",IF(W$2=$N44,"S",IF(W$2=$O44,"M",IF(AND(W$2&gt;=MIN($L44,$M44),W$2&lt;MIN($N44,$O44,99999)),"R",IF(AND($K44&lt;&gt;"",W$2&gt;=$K44),"G","")))))))</f>
        <v/>
      </c>
      <c r="X44" s="415" t="str">
        <f aca="true">IF(OR(X$2&gt;NOW(),$A44=""),"",IF(X$2=$J44,"T",IF(X$2=$M44,"P",IF(X$2=$N44,"S",IF(X$2=$O44,"M",IF(AND(X$2&gt;=MIN($L44,$M44),X$2&lt;MIN($N44,$O44,99999)),"R",IF(AND($K44&lt;&gt;"",X$2&gt;=$K44),"G","")))))))</f>
        <v/>
      </c>
      <c r="Y44" s="415" t="str">
        <f aca="true">IF(OR(Y$2&gt;NOW(),$A44=""),"",IF(Y$2=$J44,"T",IF(Y$2=$M44,"P",IF(Y$2=$N44,"S",IF(Y$2=$O44,"M",IF(AND(Y$2&gt;=MIN($L44,$M44),Y$2&lt;MIN($N44,$O44,99999)),"R",IF(AND($K44&lt;&gt;"",Y$2&gt;=$K44),"G","")))))))</f>
        <v/>
      </c>
      <c r="Z44" s="415" t="str">
        <f aca="true">IF(OR(Z$2&gt;NOW(),$A44=""),"",IF(Z$2=$J44,"T",IF(Z$2=$M44,"P",IF(Z$2=$N44,"S",IF(Z$2=$O44,"M",IF(AND(Z$2&gt;=MIN($L44,$M44),Z$2&lt;MIN($N44,$O44,99999)),"R",IF(AND($K44&lt;&gt;"",Z$2&gt;=$K44),"G","")))))))</f>
        <v/>
      </c>
      <c r="AA44" s="415" t="str">
        <f aca="true">IF(OR(AA$2&gt;NOW(),$A44=""),"",IF(AA$2=$J44,"T",IF(AA$2=$M44,"P",IF(AA$2=$N44,"S",IF(AA$2=$O44,"M",IF(AND(AA$2&gt;=MIN($L44,$M44),AA$2&lt;MIN($N44,$O44,99999)),"R",IF(AND($K44&lt;&gt;"",AA$2&gt;=$K44),"G","")))))))</f>
        <v/>
      </c>
      <c r="AB44" s="415" t="str">
        <f aca="true">IF(OR(AB$2&gt;NOW(),$A44=""),"",IF(AB$2=$J44,"T",IF(AB$2=$M44,"P",IF(AB$2=$N44,"S",IF(AB$2=$O44,"M",IF(AND(AB$2&gt;=MIN($L44,$M44),AB$2&lt;MIN($N44,$O44,99999)),"R",IF(AND($K44&lt;&gt;"",AB$2&gt;=$K44),"G","")))))))</f>
        <v/>
      </c>
      <c r="AC44" s="415" t="str">
        <f aca="true">IF(OR(AC$2&gt;NOW(),$A44=""),"",IF(AC$2=$J44,"T",IF(AC$2=$M44,"P",IF(AC$2=$N44,"S",IF(AC$2=$O44,"M",IF(AND(AC$2&gt;=MIN($L44,$M44),AC$2&lt;MIN($N44,$O44,99999)),"R",IF(AND($K44&lt;&gt;"",AC$2&gt;=$K44),"G","")))))))</f>
        <v/>
      </c>
      <c r="AD44" s="415" t="str">
        <f aca="true">IF(OR(AD$2&gt;NOW(),$A44=""),"",IF(AD$2=$J44,"T",IF(AD$2=$M44,"P",IF(AD$2=$N44,"S",IF(AD$2=$O44,"M",IF(AND(AD$2&gt;=MIN($L44,$M44),AD$2&lt;MIN($N44,$O44,99999)),"R",IF(AND($K44&lt;&gt;"",AD$2&gt;=$K44),"G","")))))))</f>
        <v/>
      </c>
      <c r="AE44" s="415" t="str">
        <f aca="true">IF(OR(AE$2&gt;NOW(),$A44=""),"",IF(AE$2=$J44,"T",IF(AE$2=$M44,"P",IF(AE$2=$N44,"S",IF(AE$2=$O44,"M",IF(AND(AE$2&gt;=MIN($L44,$M44),AE$2&lt;MIN($N44,$O44,99999)),"R",IF(AND($K44&lt;&gt;"",AE$2&gt;=$K44),"G","")))))))</f>
        <v/>
      </c>
      <c r="AF44" s="415" t="str">
        <f aca="true">IF(OR(AF$2&gt;NOW(),$A44=""),"",IF(AF$2=$J44,"T",IF(AF$2=$M44,"P",IF(AF$2=$N44,"S",IF(AF$2=$O44,"M",IF(AND(AF$2&gt;=MIN($L44,$M44),AF$2&lt;MIN($N44,$O44,99999)),"R",IF(AND($K44&lt;&gt;"",AF$2&gt;=$K44),"G","")))))))</f>
        <v/>
      </c>
      <c r="AG44" s="415" t="str">
        <f aca="true">IF(OR(AG$2&gt;NOW(),$A44=""),"",IF(AG$2=$J44,"T",IF(AG$2=$M44,"P",IF(AG$2=$N44,"S",IF(AG$2=$O44,"M",IF(AND(AG$2&gt;=MIN($L44,$M44),AG$2&lt;MIN($N44,$O44,99999)),"R",IF(AND($K44&lt;&gt;"",AG$2&gt;=$K44),"G","")))))))</f>
        <v/>
      </c>
      <c r="AH44" s="415" t="str">
        <f aca="true">IF(OR(AH$2&gt;NOW(),$A44=""),"",IF(AH$2=$J44,"T",IF(AH$2=$M44,"P",IF(AH$2=$N44,"S",IF(AH$2=$O44,"M",IF(AND(AH$2&gt;=MIN($L44,$M44),AH$2&lt;MIN($N44,$O44,99999)),"R",IF(AND($K44&lt;&gt;"",AH$2&gt;=$K44),"G","")))))))</f>
        <v/>
      </c>
      <c r="AI44" s="415" t="str">
        <f aca="true">IF(OR(AI$2&gt;NOW(),$A44=""),"",IF(AI$2=$J44,"T",IF(AI$2=$M44,"P",IF(AI$2=$N44,"S",IF(AI$2=$O44,"M",IF(AND(AI$2&gt;=MIN($L44,$M44),AI$2&lt;MIN($N44,$O44,99999)),"R",IF(AND($K44&lt;&gt;"",AI$2&gt;=$K44),"G","")))))))</f>
        <v/>
      </c>
      <c r="AJ44" s="415" t="str">
        <f aca="true">IF(OR(AJ$2&gt;NOW(),$A44=""),"",IF(AJ$2=$J44,"T",IF(AJ$2=$M44,"P",IF(AJ$2=$N44,"S",IF(AJ$2=$O44,"M",IF(AND(AJ$2&gt;=MIN($L44,$M44),AJ$2&lt;MIN($N44,$O44,99999)),"R",IF(AND($K44&lt;&gt;"",AJ$2&gt;=$K44),"G","")))))))</f>
        <v/>
      </c>
      <c r="AK44" s="415" t="str">
        <f aca="true">IF(OR(AK$2&gt;NOW(),$A44=""),"",IF(AK$2=$J44,"T",IF(AK$2=$M44,"P",IF(AK$2=$N44,"S",IF(AK$2=$O44,"M",IF(AND(AK$2&gt;=MIN($L44,$M44),AK$2&lt;MIN($N44,$O44,99999)),"R",IF(AND($K44&lt;&gt;"",AK$2&gt;=$K44),"G","")))))))</f>
        <v/>
      </c>
      <c r="AL44" s="415" t="str">
        <f aca="true">IF(OR(AL$2&gt;NOW(),$A44=""),"",IF(AL$2=$J44,"T",IF(AL$2=$M44,"P",IF(AL$2=$N44,"S",IF(AL$2=$O44,"M",IF(AND(AL$2&gt;=MIN($L44,$M44),AL$2&lt;MIN($N44,$O44,99999)),"R",IF(AND($K44&lt;&gt;"",AL$2&gt;=$K44),"G","")))))))</f>
        <v/>
      </c>
      <c r="AM44" s="415" t="str">
        <f aca="true">IF(OR(AM$2&gt;NOW(),$A44=""),"",IF(AM$2=$J44,"T",IF(AM$2=$M44,"P",IF(AM$2=$N44,"S",IF(AM$2=$O44,"M",IF(AND(AM$2&gt;=MIN($L44,$M44),AM$2&lt;MIN($N44,$O44,99999)),"R",IF(AND($K44&lt;&gt;"",AM$2&gt;=$K44),"G","")))))))</f>
        <v/>
      </c>
      <c r="AN44" s="415" t="str">
        <f aca="true">IF(OR(AN$2&gt;NOW(),$A44=""),"",IF(AN$2=$J44,"T",IF(AN$2=$M44,"P",IF(AN$2=$N44,"S",IF(AN$2=$O44,"M",IF(AND(AN$2&gt;=MIN($L44,$M44),AN$2&lt;MIN($N44,$O44,99999)),"R",IF(AND($K44&lt;&gt;"",AN$2&gt;=$K44),"G","")))))))</f>
        <v/>
      </c>
      <c r="AO44" s="415" t="str">
        <f aca="true">IF(OR(AO$2&gt;NOW(),$A44=""),"",IF(AO$2=$J44,"T",IF(AO$2=$M44,"P",IF(AO$2=$N44,"S",IF(AO$2=$O44,"M",IF(AND(AO$2&gt;=MIN($L44,$M44),AO$2&lt;MIN($N44,$O44,99999)),"R",IF(AND($K44&lt;&gt;"",AO$2&gt;=$K44),"G","")))))))</f>
        <v/>
      </c>
      <c r="AP44" s="415" t="str">
        <f aca="true">IF(OR(AP$2&gt;NOW(),$A44=""),"",IF(AP$2=$J44,"T",IF(AP$2=$M44,"P",IF(AP$2=$N44,"S",IF(AP$2=$O44,"M",IF(AND(AP$2&gt;=MIN($L44,$M44),AP$2&lt;MIN($N44,$O44,99999)),"R",IF(AND($K44&lt;&gt;"",AP$2&gt;=$K44),"G","")))))))</f>
        <v/>
      </c>
      <c r="AQ44" s="415" t="str">
        <f aca="true">IF(OR(AQ$2&gt;NOW(),$A44=""),"",IF(AQ$2=$J44,"T",IF(AQ$2=$M44,"P",IF(AQ$2=$N44,"S",IF(AQ$2=$O44,"M",IF(AND(AQ$2&gt;=MIN($L44,$M44),AQ$2&lt;MIN($N44,$O44,99999)),"R",IF(AND($K44&lt;&gt;"",AQ$2&gt;=$K44),"G","")))))))</f>
        <v/>
      </c>
      <c r="AR44" s="415" t="str">
        <f aca="true">IF(OR(AR$2&gt;NOW(),$A44=""),"",IF(AR$2=$J44,"T",IF(AR$2=$M44,"P",IF(AR$2=$N44,"S",IF(AR$2=$O44,"M",IF(AND(AR$2&gt;=MIN($L44,$M44),AR$2&lt;MIN($N44,$O44,99999)),"R",IF(AND($K44&lt;&gt;"",AR$2&gt;=$K44),"G","")))))))</f>
        <v/>
      </c>
      <c r="AS44" s="415" t="str">
        <f aca="true">IF(OR(AS$2&gt;NOW(),$A44=""),"",IF(AS$2=$J44,"T",IF(AS$2=$M44,"P",IF(AS$2=$N44,"S",IF(AS$2=$O44,"M",IF(AND(AS$2&gt;=MIN($L44,$M44),AS$2&lt;MIN($N44,$O44,99999)),"R",IF(AND($K44&lt;&gt;"",AS$2&gt;=$K44),"G","")))))))</f>
        <v/>
      </c>
      <c r="AT44" s="415" t="str">
        <f aca="true">IF(OR(AT$2&gt;NOW(),$A44=""),"",IF(AT$2=$J44,"T",IF(AT$2=$M44,"P",IF(AT$2=$N44,"S",IF(AT$2=$O44,"M",IF(AND(AT$2&gt;=MIN($L44,$M44),AT$2&lt;MIN($N44,$O44,99999)),"R",IF(AND($K44&lt;&gt;"",AT$2&gt;=$K44),"G","")))))))</f>
        <v/>
      </c>
      <c r="AU44" s="415" t="str">
        <f aca="true">IF(OR(AU$2&gt;NOW(),$A44=""),"",IF(AU$2=$J44,"T",IF(AU$2=$M44,"P",IF(AU$2=$N44,"S",IF(AU$2=$O44,"M",IF(AND(AU$2&gt;=MIN($L44,$M44),AU$2&lt;MIN($N44,$O44,99999)),"R",IF(AND($K44&lt;&gt;"",AU$2&gt;=$K44),"G","")))))))</f>
        <v/>
      </c>
      <c r="AV44" s="415" t="str">
        <f aca="true">IF(OR(AV$2&gt;NOW(),$A44=""),"",IF(AV$2=$J44,"T",IF(AV$2=$M44,"P",IF(AV$2=$N44,"S",IF(AV$2=$O44,"M",IF(AND(AV$2&gt;=MIN($L44,$M44),AV$2&lt;MIN($N44,$O44,99999)),"R",IF(AND($K44&lt;&gt;"",AV$2&gt;=$K44),"G","")))))))</f>
        <v/>
      </c>
      <c r="AW44" s="415" t="str">
        <f aca="true">IF(OR(AW$2&gt;NOW(),$A44=""),"",IF(AW$2=$J44,"T",IF(AW$2=$M44,"P",IF(AW$2=$N44,"S",IF(AW$2=$O44,"M",IF(AND(AW$2&gt;=MIN($L44,$M44),AW$2&lt;MIN($N44,$O44,99999)),"R",IF(AND($K44&lt;&gt;"",AW$2&gt;=$K44),"G","")))))))</f>
        <v/>
      </c>
      <c r="AX44" s="415" t="str">
        <f aca="true">IF(OR(AX$2&gt;NOW(),$A44=""),"",IF(AX$2=$J44,"T",IF(AX$2=$M44,"P",IF(AX$2=$N44,"S",IF(AX$2=$O44,"M",IF(AND(AX$2&gt;=MIN($L44,$M44),AX$2&lt;MIN($N44,$O44,99999)),"R",IF(AND($K44&lt;&gt;"",AX$2&gt;=$K44),"G","")))))))</f>
        <v/>
      </c>
      <c r="AY44" s="415" t="str">
        <f aca="true">IF(OR(AY$2&gt;NOW(),$A44=""),"",IF(AY$2=$J44,"T",IF(AY$2=$M44,"P",IF(AY$2=$N44,"S",IF(AY$2=$O44,"M",IF(AND(AY$2&gt;=MIN($L44,$M44),AY$2&lt;MIN($N44,$O44,99999)),"R",IF(AND($K44&lt;&gt;"",AY$2&gt;=$K44),"G","")))))))</f>
        <v>P</v>
      </c>
      <c r="AZ44" s="415" t="str">
        <f aca="true">IF(OR(AZ$2&gt;NOW(),$A44=""),"",IF(AZ$2=$J44,"T",IF(AZ$2=$M44,"P",IF(AZ$2=$N44,"S",IF(AZ$2=$O44,"M",IF(AND(AZ$2&gt;=MIN($L44,$M44),AZ$2&lt;MIN($N44,$O44,99999)),"R",IF(AND($K44&lt;&gt;"",AZ$2&gt;=$K44),"G","")))))))</f>
        <v>R</v>
      </c>
      <c r="BA44" s="416"/>
      <c r="BB44" s="416"/>
      <c r="BC44" s="416"/>
      <c r="BD44" s="416"/>
      <c r="BE44" s="416"/>
      <c r="BF44" s="416"/>
      <c r="BG44" s="416"/>
      <c r="BH44" s="416"/>
      <c r="BI44" s="416"/>
      <c r="BJ44" s="416"/>
      <c r="BK44" s="416"/>
      <c r="BL44" s="416"/>
      <c r="BM44" s="416"/>
      <c r="BN44" s="416"/>
      <c r="BO44" s="416"/>
      <c r="BP44" s="416"/>
      <c r="BQ44" s="416"/>
    </row>
    <row r="45" customFormat="false" ht="15.75" hidden="false" customHeight="false" outlineLevel="0" collapsed="false">
      <c r="A45" s="420" t="n">
        <v>43</v>
      </c>
      <c r="B45" s="420" t="n">
        <v>34</v>
      </c>
      <c r="C45" s="420" t="s">
        <v>1225</v>
      </c>
      <c r="D45" s="421" t="s">
        <v>138</v>
      </c>
      <c r="E45" s="420"/>
      <c r="F45" s="420"/>
      <c r="G45" s="421" t="s">
        <v>138</v>
      </c>
      <c r="H45" s="377" t="s">
        <v>1232</v>
      </c>
      <c r="I45" s="421"/>
      <c r="J45" s="421"/>
      <c r="K45" s="421"/>
      <c r="L45" s="421"/>
      <c r="M45" s="426" t="n">
        <v>43903</v>
      </c>
      <c r="N45" s="421"/>
      <c r="O45" s="421"/>
      <c r="P45" s="422"/>
      <c r="Q45" s="423" t="s">
        <v>1237</v>
      </c>
      <c r="R45" s="423"/>
      <c r="S45" s="420"/>
      <c r="T45" s="414" t="str">
        <f aca="false">IF(AND(ISNUMBER(J45),ISNUMBER(K45)),K45-J45,"")</f>
        <v/>
      </c>
      <c r="U45" s="414" t="str">
        <f aca="false">IF(A45="","",IF(O45&lt;&gt;"","Meninggal",IF(N45&lt;&gt;"","Sembuh","Aktif")))</f>
        <v>Aktif</v>
      </c>
      <c r="V45" s="417"/>
      <c r="W45" s="415" t="str">
        <f aca="true">IF(OR(W$2&gt;NOW(),$A45=""),"",IF(W$2=$J45,"T",IF(W$2=$M45,"P",IF(W$2=$N45,"S",IF(W$2=$O45,"M",IF(AND(W$2&gt;=MIN($L45,$M45),W$2&lt;MIN($N45,$O45,99999)),"R",IF(AND($K45&lt;&gt;"",W$2&gt;=$K45),"G","")))))))</f>
        <v/>
      </c>
      <c r="X45" s="415" t="str">
        <f aca="true">IF(OR(X$2&gt;NOW(),$A45=""),"",IF(X$2=$J45,"T",IF(X$2=$M45,"P",IF(X$2=$N45,"S",IF(X$2=$O45,"M",IF(AND(X$2&gt;=MIN($L45,$M45),X$2&lt;MIN($N45,$O45,99999)),"R",IF(AND($K45&lt;&gt;"",X$2&gt;=$K45),"G","")))))))</f>
        <v/>
      </c>
      <c r="Y45" s="415" t="str">
        <f aca="true">IF(OR(Y$2&gt;NOW(),$A45=""),"",IF(Y$2=$J45,"T",IF(Y$2=$M45,"P",IF(Y$2=$N45,"S",IF(Y$2=$O45,"M",IF(AND(Y$2&gt;=MIN($L45,$M45),Y$2&lt;MIN($N45,$O45,99999)),"R",IF(AND($K45&lt;&gt;"",Y$2&gt;=$K45),"G","")))))))</f>
        <v/>
      </c>
      <c r="Z45" s="415" t="str">
        <f aca="true">IF(OR(Z$2&gt;NOW(),$A45=""),"",IF(Z$2=$J45,"T",IF(Z$2=$M45,"P",IF(Z$2=$N45,"S",IF(Z$2=$O45,"M",IF(AND(Z$2&gt;=MIN($L45,$M45),Z$2&lt;MIN($N45,$O45,99999)),"R",IF(AND($K45&lt;&gt;"",Z$2&gt;=$K45),"G","")))))))</f>
        <v/>
      </c>
      <c r="AA45" s="415" t="str">
        <f aca="true">IF(OR(AA$2&gt;NOW(),$A45=""),"",IF(AA$2=$J45,"T",IF(AA$2=$M45,"P",IF(AA$2=$N45,"S",IF(AA$2=$O45,"M",IF(AND(AA$2&gt;=MIN($L45,$M45),AA$2&lt;MIN($N45,$O45,99999)),"R",IF(AND($K45&lt;&gt;"",AA$2&gt;=$K45),"G","")))))))</f>
        <v/>
      </c>
      <c r="AB45" s="415" t="str">
        <f aca="true">IF(OR(AB$2&gt;NOW(),$A45=""),"",IF(AB$2=$J45,"T",IF(AB$2=$M45,"P",IF(AB$2=$N45,"S",IF(AB$2=$O45,"M",IF(AND(AB$2&gt;=MIN($L45,$M45),AB$2&lt;MIN($N45,$O45,99999)),"R",IF(AND($K45&lt;&gt;"",AB$2&gt;=$K45),"G","")))))))</f>
        <v/>
      </c>
      <c r="AC45" s="415" t="str">
        <f aca="true">IF(OR(AC$2&gt;NOW(),$A45=""),"",IF(AC$2=$J45,"T",IF(AC$2=$M45,"P",IF(AC$2=$N45,"S",IF(AC$2=$O45,"M",IF(AND(AC$2&gt;=MIN($L45,$M45),AC$2&lt;MIN($N45,$O45,99999)),"R",IF(AND($K45&lt;&gt;"",AC$2&gt;=$K45),"G","")))))))</f>
        <v/>
      </c>
      <c r="AD45" s="415" t="str">
        <f aca="true">IF(OR(AD$2&gt;NOW(),$A45=""),"",IF(AD$2=$J45,"T",IF(AD$2=$M45,"P",IF(AD$2=$N45,"S",IF(AD$2=$O45,"M",IF(AND(AD$2&gt;=MIN($L45,$M45),AD$2&lt;MIN($N45,$O45,99999)),"R",IF(AND($K45&lt;&gt;"",AD$2&gt;=$K45),"G","")))))))</f>
        <v/>
      </c>
      <c r="AE45" s="415" t="str">
        <f aca="true">IF(OR(AE$2&gt;NOW(),$A45=""),"",IF(AE$2=$J45,"T",IF(AE$2=$M45,"P",IF(AE$2=$N45,"S",IF(AE$2=$O45,"M",IF(AND(AE$2&gt;=MIN($L45,$M45),AE$2&lt;MIN($N45,$O45,99999)),"R",IF(AND($K45&lt;&gt;"",AE$2&gt;=$K45),"G","")))))))</f>
        <v/>
      </c>
      <c r="AF45" s="415" t="str">
        <f aca="true">IF(OR(AF$2&gt;NOW(),$A45=""),"",IF(AF$2=$J45,"T",IF(AF$2=$M45,"P",IF(AF$2=$N45,"S",IF(AF$2=$O45,"M",IF(AND(AF$2&gt;=MIN($L45,$M45),AF$2&lt;MIN($N45,$O45,99999)),"R",IF(AND($K45&lt;&gt;"",AF$2&gt;=$K45),"G","")))))))</f>
        <v/>
      </c>
      <c r="AG45" s="415" t="str">
        <f aca="true">IF(OR(AG$2&gt;NOW(),$A45=""),"",IF(AG$2=$J45,"T",IF(AG$2=$M45,"P",IF(AG$2=$N45,"S",IF(AG$2=$O45,"M",IF(AND(AG$2&gt;=MIN($L45,$M45),AG$2&lt;MIN($N45,$O45,99999)),"R",IF(AND($K45&lt;&gt;"",AG$2&gt;=$K45),"G","")))))))</f>
        <v/>
      </c>
      <c r="AH45" s="415" t="str">
        <f aca="true">IF(OR(AH$2&gt;NOW(),$A45=""),"",IF(AH$2=$J45,"T",IF(AH$2=$M45,"P",IF(AH$2=$N45,"S",IF(AH$2=$O45,"M",IF(AND(AH$2&gt;=MIN($L45,$M45),AH$2&lt;MIN($N45,$O45,99999)),"R",IF(AND($K45&lt;&gt;"",AH$2&gt;=$K45),"G","")))))))</f>
        <v/>
      </c>
      <c r="AI45" s="415" t="str">
        <f aca="true">IF(OR(AI$2&gt;NOW(),$A45=""),"",IF(AI$2=$J45,"T",IF(AI$2=$M45,"P",IF(AI$2=$N45,"S",IF(AI$2=$O45,"M",IF(AND(AI$2&gt;=MIN($L45,$M45),AI$2&lt;MIN($N45,$O45,99999)),"R",IF(AND($K45&lt;&gt;"",AI$2&gt;=$K45),"G","")))))))</f>
        <v/>
      </c>
      <c r="AJ45" s="415" t="str">
        <f aca="true">IF(OR(AJ$2&gt;NOW(),$A45=""),"",IF(AJ$2=$J45,"T",IF(AJ$2=$M45,"P",IF(AJ$2=$N45,"S",IF(AJ$2=$O45,"M",IF(AND(AJ$2&gt;=MIN($L45,$M45),AJ$2&lt;MIN($N45,$O45,99999)),"R",IF(AND($K45&lt;&gt;"",AJ$2&gt;=$K45),"G","")))))))</f>
        <v/>
      </c>
      <c r="AK45" s="415" t="str">
        <f aca="true">IF(OR(AK$2&gt;NOW(),$A45=""),"",IF(AK$2=$J45,"T",IF(AK$2=$M45,"P",IF(AK$2=$N45,"S",IF(AK$2=$O45,"M",IF(AND(AK$2&gt;=MIN($L45,$M45),AK$2&lt;MIN($N45,$O45,99999)),"R",IF(AND($K45&lt;&gt;"",AK$2&gt;=$K45),"G","")))))))</f>
        <v/>
      </c>
      <c r="AL45" s="415" t="str">
        <f aca="true">IF(OR(AL$2&gt;NOW(),$A45=""),"",IF(AL$2=$J45,"T",IF(AL$2=$M45,"P",IF(AL$2=$N45,"S",IF(AL$2=$O45,"M",IF(AND(AL$2&gt;=MIN($L45,$M45),AL$2&lt;MIN($N45,$O45,99999)),"R",IF(AND($K45&lt;&gt;"",AL$2&gt;=$K45),"G","")))))))</f>
        <v/>
      </c>
      <c r="AM45" s="415" t="str">
        <f aca="true">IF(OR(AM$2&gt;NOW(),$A45=""),"",IF(AM$2=$J45,"T",IF(AM$2=$M45,"P",IF(AM$2=$N45,"S",IF(AM$2=$O45,"M",IF(AND(AM$2&gt;=MIN($L45,$M45),AM$2&lt;MIN($N45,$O45,99999)),"R",IF(AND($K45&lt;&gt;"",AM$2&gt;=$K45),"G","")))))))</f>
        <v/>
      </c>
      <c r="AN45" s="415" t="str">
        <f aca="true">IF(OR(AN$2&gt;NOW(),$A45=""),"",IF(AN$2=$J45,"T",IF(AN$2=$M45,"P",IF(AN$2=$N45,"S",IF(AN$2=$O45,"M",IF(AND(AN$2&gt;=MIN($L45,$M45),AN$2&lt;MIN($N45,$O45,99999)),"R",IF(AND($K45&lt;&gt;"",AN$2&gt;=$K45),"G","")))))))</f>
        <v/>
      </c>
      <c r="AO45" s="415" t="str">
        <f aca="true">IF(OR(AO$2&gt;NOW(),$A45=""),"",IF(AO$2=$J45,"T",IF(AO$2=$M45,"P",IF(AO$2=$N45,"S",IF(AO$2=$O45,"M",IF(AND(AO$2&gt;=MIN($L45,$M45),AO$2&lt;MIN($N45,$O45,99999)),"R",IF(AND($K45&lt;&gt;"",AO$2&gt;=$K45),"G","")))))))</f>
        <v/>
      </c>
      <c r="AP45" s="415" t="str">
        <f aca="true">IF(OR(AP$2&gt;NOW(),$A45=""),"",IF(AP$2=$J45,"T",IF(AP$2=$M45,"P",IF(AP$2=$N45,"S",IF(AP$2=$O45,"M",IF(AND(AP$2&gt;=MIN($L45,$M45),AP$2&lt;MIN($N45,$O45,99999)),"R",IF(AND($K45&lt;&gt;"",AP$2&gt;=$K45),"G","")))))))</f>
        <v/>
      </c>
      <c r="AQ45" s="415" t="str">
        <f aca="true">IF(OR(AQ$2&gt;NOW(),$A45=""),"",IF(AQ$2=$J45,"T",IF(AQ$2=$M45,"P",IF(AQ$2=$N45,"S",IF(AQ$2=$O45,"M",IF(AND(AQ$2&gt;=MIN($L45,$M45),AQ$2&lt;MIN($N45,$O45,99999)),"R",IF(AND($K45&lt;&gt;"",AQ$2&gt;=$K45),"G","")))))))</f>
        <v/>
      </c>
      <c r="AR45" s="415" t="str">
        <f aca="true">IF(OR(AR$2&gt;NOW(),$A45=""),"",IF(AR$2=$J45,"T",IF(AR$2=$M45,"P",IF(AR$2=$N45,"S",IF(AR$2=$O45,"M",IF(AND(AR$2&gt;=MIN($L45,$M45),AR$2&lt;MIN($N45,$O45,99999)),"R",IF(AND($K45&lt;&gt;"",AR$2&gt;=$K45),"G","")))))))</f>
        <v/>
      </c>
      <c r="AS45" s="415" t="str">
        <f aca="true">IF(OR(AS$2&gt;NOW(),$A45=""),"",IF(AS$2=$J45,"T",IF(AS$2=$M45,"P",IF(AS$2=$N45,"S",IF(AS$2=$O45,"M",IF(AND(AS$2&gt;=MIN($L45,$M45),AS$2&lt;MIN($N45,$O45,99999)),"R",IF(AND($K45&lt;&gt;"",AS$2&gt;=$K45),"G","")))))))</f>
        <v/>
      </c>
      <c r="AT45" s="415" t="str">
        <f aca="true">IF(OR(AT$2&gt;NOW(),$A45=""),"",IF(AT$2=$J45,"T",IF(AT$2=$M45,"P",IF(AT$2=$N45,"S",IF(AT$2=$O45,"M",IF(AND(AT$2&gt;=MIN($L45,$M45),AT$2&lt;MIN($N45,$O45,99999)),"R",IF(AND($K45&lt;&gt;"",AT$2&gt;=$K45),"G","")))))))</f>
        <v/>
      </c>
      <c r="AU45" s="415" t="str">
        <f aca="true">IF(OR(AU$2&gt;NOW(),$A45=""),"",IF(AU$2=$J45,"T",IF(AU$2=$M45,"P",IF(AU$2=$N45,"S",IF(AU$2=$O45,"M",IF(AND(AU$2&gt;=MIN($L45,$M45),AU$2&lt;MIN($N45,$O45,99999)),"R",IF(AND($K45&lt;&gt;"",AU$2&gt;=$K45),"G","")))))))</f>
        <v/>
      </c>
      <c r="AV45" s="415" t="str">
        <f aca="true">IF(OR(AV$2&gt;NOW(),$A45=""),"",IF(AV$2=$J45,"T",IF(AV$2=$M45,"P",IF(AV$2=$N45,"S",IF(AV$2=$O45,"M",IF(AND(AV$2&gt;=MIN($L45,$M45),AV$2&lt;MIN($N45,$O45,99999)),"R",IF(AND($K45&lt;&gt;"",AV$2&gt;=$K45),"G","")))))))</f>
        <v/>
      </c>
      <c r="AW45" s="415" t="str">
        <f aca="true">IF(OR(AW$2&gt;NOW(),$A45=""),"",IF(AW$2=$J45,"T",IF(AW$2=$M45,"P",IF(AW$2=$N45,"S",IF(AW$2=$O45,"M",IF(AND(AW$2&gt;=MIN($L45,$M45),AW$2&lt;MIN($N45,$O45,99999)),"R",IF(AND($K45&lt;&gt;"",AW$2&gt;=$K45),"G","")))))))</f>
        <v/>
      </c>
      <c r="AX45" s="415" t="str">
        <f aca="true">IF(OR(AX$2&gt;NOW(),$A45=""),"",IF(AX$2=$J45,"T",IF(AX$2=$M45,"P",IF(AX$2=$N45,"S",IF(AX$2=$O45,"M",IF(AND(AX$2&gt;=MIN($L45,$M45),AX$2&lt;MIN($N45,$O45,99999)),"R",IF(AND($K45&lt;&gt;"",AX$2&gt;=$K45),"G","")))))))</f>
        <v/>
      </c>
      <c r="AY45" s="415" t="str">
        <f aca="true">IF(OR(AY$2&gt;NOW(),$A45=""),"",IF(AY$2=$J45,"T",IF(AY$2=$M45,"P",IF(AY$2=$N45,"S",IF(AY$2=$O45,"M",IF(AND(AY$2&gt;=MIN($L45,$M45),AY$2&lt;MIN($N45,$O45,99999)),"R",IF(AND($K45&lt;&gt;"",AY$2&gt;=$K45),"G","")))))))</f>
        <v>P</v>
      </c>
      <c r="AZ45" s="415" t="str">
        <f aca="true">IF(OR(AZ$2&gt;NOW(),$A45=""),"",IF(AZ$2=$J45,"T",IF(AZ$2=$M45,"P",IF(AZ$2=$N45,"S",IF(AZ$2=$O45,"M",IF(AND(AZ$2&gt;=MIN($L45,$M45),AZ$2&lt;MIN($N45,$O45,99999)),"R",IF(AND($K45&lt;&gt;"",AZ$2&gt;=$K45),"G","")))))))</f>
        <v>R</v>
      </c>
      <c r="BA45" s="416"/>
      <c r="BB45" s="416"/>
      <c r="BC45" s="416"/>
      <c r="BD45" s="416"/>
      <c r="BE45" s="416"/>
      <c r="BF45" s="416"/>
      <c r="BG45" s="416"/>
      <c r="BH45" s="416"/>
      <c r="BI45" s="416"/>
      <c r="BJ45" s="416"/>
      <c r="BK45" s="416"/>
      <c r="BL45" s="416"/>
      <c r="BM45" s="416"/>
      <c r="BN45" s="416"/>
      <c r="BO45" s="416"/>
      <c r="BP45" s="416"/>
      <c r="BQ45" s="416"/>
    </row>
    <row r="46" customFormat="false" ht="15.75" hidden="false" customHeight="false" outlineLevel="0" collapsed="false">
      <c r="A46" s="420" t="n">
        <v>44</v>
      </c>
      <c r="B46" s="420" t="n">
        <v>57</v>
      </c>
      <c r="C46" s="420" t="s">
        <v>1225</v>
      </c>
      <c r="D46" s="421" t="s">
        <v>138</v>
      </c>
      <c r="E46" s="420"/>
      <c r="F46" s="420"/>
      <c r="G46" s="421" t="s">
        <v>138</v>
      </c>
      <c r="H46" s="377" t="s">
        <v>1232</v>
      </c>
      <c r="I46" s="421"/>
      <c r="J46" s="421"/>
      <c r="K46" s="421"/>
      <c r="L46" s="421"/>
      <c r="M46" s="426" t="n">
        <v>43903</v>
      </c>
      <c r="N46" s="421"/>
      <c r="O46" s="421"/>
      <c r="P46" s="422"/>
      <c r="Q46" s="423" t="s">
        <v>1237</v>
      </c>
      <c r="R46" s="423"/>
      <c r="S46" s="420"/>
      <c r="T46" s="414" t="str">
        <f aca="false">IF(AND(ISNUMBER(J46),ISNUMBER(K46)),K46-J46,"")</f>
        <v/>
      </c>
      <c r="U46" s="414" t="str">
        <f aca="false">IF(A46="","",IF(O46&lt;&gt;"","Meninggal",IF(N46&lt;&gt;"","Sembuh","Aktif")))</f>
        <v>Aktif</v>
      </c>
      <c r="V46" s="417"/>
      <c r="W46" s="415" t="str">
        <f aca="true">IF(OR(W$2&gt;NOW(),$A46=""),"",IF(W$2=$J46,"T",IF(W$2=$M46,"P",IF(W$2=$N46,"S",IF(W$2=$O46,"M",IF(AND(W$2&gt;=MIN($L46,$M46),W$2&lt;MIN($N46,$O46,99999)),"R",IF(AND($K46&lt;&gt;"",W$2&gt;=$K46),"G","")))))))</f>
        <v/>
      </c>
      <c r="X46" s="415" t="str">
        <f aca="true">IF(OR(X$2&gt;NOW(),$A46=""),"",IF(X$2=$J46,"T",IF(X$2=$M46,"P",IF(X$2=$N46,"S",IF(X$2=$O46,"M",IF(AND(X$2&gt;=MIN($L46,$M46),X$2&lt;MIN($N46,$O46,99999)),"R",IF(AND($K46&lt;&gt;"",X$2&gt;=$K46),"G","")))))))</f>
        <v/>
      </c>
      <c r="Y46" s="415" t="str">
        <f aca="true">IF(OR(Y$2&gt;NOW(),$A46=""),"",IF(Y$2=$J46,"T",IF(Y$2=$M46,"P",IF(Y$2=$N46,"S",IF(Y$2=$O46,"M",IF(AND(Y$2&gt;=MIN($L46,$M46),Y$2&lt;MIN($N46,$O46,99999)),"R",IF(AND($K46&lt;&gt;"",Y$2&gt;=$K46),"G","")))))))</f>
        <v/>
      </c>
      <c r="Z46" s="415" t="str">
        <f aca="true">IF(OR(Z$2&gt;NOW(),$A46=""),"",IF(Z$2=$J46,"T",IF(Z$2=$M46,"P",IF(Z$2=$N46,"S",IF(Z$2=$O46,"M",IF(AND(Z$2&gt;=MIN($L46,$M46),Z$2&lt;MIN($N46,$O46,99999)),"R",IF(AND($K46&lt;&gt;"",Z$2&gt;=$K46),"G","")))))))</f>
        <v/>
      </c>
      <c r="AA46" s="415" t="str">
        <f aca="true">IF(OR(AA$2&gt;NOW(),$A46=""),"",IF(AA$2=$J46,"T",IF(AA$2=$M46,"P",IF(AA$2=$N46,"S",IF(AA$2=$O46,"M",IF(AND(AA$2&gt;=MIN($L46,$M46),AA$2&lt;MIN($N46,$O46,99999)),"R",IF(AND($K46&lt;&gt;"",AA$2&gt;=$K46),"G","")))))))</f>
        <v/>
      </c>
      <c r="AB46" s="415" t="str">
        <f aca="true">IF(OR(AB$2&gt;NOW(),$A46=""),"",IF(AB$2=$J46,"T",IF(AB$2=$M46,"P",IF(AB$2=$N46,"S",IF(AB$2=$O46,"M",IF(AND(AB$2&gt;=MIN($L46,$M46),AB$2&lt;MIN($N46,$O46,99999)),"R",IF(AND($K46&lt;&gt;"",AB$2&gt;=$K46),"G","")))))))</f>
        <v/>
      </c>
      <c r="AC46" s="415" t="str">
        <f aca="true">IF(OR(AC$2&gt;NOW(),$A46=""),"",IF(AC$2=$J46,"T",IF(AC$2=$M46,"P",IF(AC$2=$N46,"S",IF(AC$2=$O46,"M",IF(AND(AC$2&gt;=MIN($L46,$M46),AC$2&lt;MIN($N46,$O46,99999)),"R",IF(AND($K46&lt;&gt;"",AC$2&gt;=$K46),"G","")))))))</f>
        <v/>
      </c>
      <c r="AD46" s="415" t="str">
        <f aca="true">IF(OR(AD$2&gt;NOW(),$A46=""),"",IF(AD$2=$J46,"T",IF(AD$2=$M46,"P",IF(AD$2=$N46,"S",IF(AD$2=$O46,"M",IF(AND(AD$2&gt;=MIN($L46,$M46),AD$2&lt;MIN($N46,$O46,99999)),"R",IF(AND($K46&lt;&gt;"",AD$2&gt;=$K46),"G","")))))))</f>
        <v/>
      </c>
      <c r="AE46" s="415" t="str">
        <f aca="true">IF(OR(AE$2&gt;NOW(),$A46=""),"",IF(AE$2=$J46,"T",IF(AE$2=$M46,"P",IF(AE$2=$N46,"S",IF(AE$2=$O46,"M",IF(AND(AE$2&gt;=MIN($L46,$M46),AE$2&lt;MIN($N46,$O46,99999)),"R",IF(AND($K46&lt;&gt;"",AE$2&gt;=$K46),"G","")))))))</f>
        <v/>
      </c>
      <c r="AF46" s="415" t="str">
        <f aca="true">IF(OR(AF$2&gt;NOW(),$A46=""),"",IF(AF$2=$J46,"T",IF(AF$2=$M46,"P",IF(AF$2=$N46,"S",IF(AF$2=$O46,"M",IF(AND(AF$2&gt;=MIN($L46,$M46),AF$2&lt;MIN($N46,$O46,99999)),"R",IF(AND($K46&lt;&gt;"",AF$2&gt;=$K46),"G","")))))))</f>
        <v/>
      </c>
      <c r="AG46" s="415" t="str">
        <f aca="true">IF(OR(AG$2&gt;NOW(),$A46=""),"",IF(AG$2=$J46,"T",IF(AG$2=$M46,"P",IF(AG$2=$N46,"S",IF(AG$2=$O46,"M",IF(AND(AG$2&gt;=MIN($L46,$M46),AG$2&lt;MIN($N46,$O46,99999)),"R",IF(AND($K46&lt;&gt;"",AG$2&gt;=$K46),"G","")))))))</f>
        <v/>
      </c>
      <c r="AH46" s="415" t="str">
        <f aca="true">IF(OR(AH$2&gt;NOW(),$A46=""),"",IF(AH$2=$J46,"T",IF(AH$2=$M46,"P",IF(AH$2=$N46,"S",IF(AH$2=$O46,"M",IF(AND(AH$2&gt;=MIN($L46,$M46),AH$2&lt;MIN($N46,$O46,99999)),"R",IF(AND($K46&lt;&gt;"",AH$2&gt;=$K46),"G","")))))))</f>
        <v/>
      </c>
      <c r="AI46" s="415" t="str">
        <f aca="true">IF(OR(AI$2&gt;NOW(),$A46=""),"",IF(AI$2=$J46,"T",IF(AI$2=$M46,"P",IF(AI$2=$N46,"S",IF(AI$2=$O46,"M",IF(AND(AI$2&gt;=MIN($L46,$M46),AI$2&lt;MIN($N46,$O46,99999)),"R",IF(AND($K46&lt;&gt;"",AI$2&gt;=$K46),"G","")))))))</f>
        <v/>
      </c>
      <c r="AJ46" s="415" t="str">
        <f aca="true">IF(OR(AJ$2&gt;NOW(),$A46=""),"",IF(AJ$2=$J46,"T",IF(AJ$2=$M46,"P",IF(AJ$2=$N46,"S",IF(AJ$2=$O46,"M",IF(AND(AJ$2&gt;=MIN($L46,$M46),AJ$2&lt;MIN($N46,$O46,99999)),"R",IF(AND($K46&lt;&gt;"",AJ$2&gt;=$K46),"G","")))))))</f>
        <v/>
      </c>
      <c r="AK46" s="415" t="str">
        <f aca="true">IF(OR(AK$2&gt;NOW(),$A46=""),"",IF(AK$2=$J46,"T",IF(AK$2=$M46,"P",IF(AK$2=$N46,"S",IF(AK$2=$O46,"M",IF(AND(AK$2&gt;=MIN($L46,$M46),AK$2&lt;MIN($N46,$O46,99999)),"R",IF(AND($K46&lt;&gt;"",AK$2&gt;=$K46),"G","")))))))</f>
        <v/>
      </c>
      <c r="AL46" s="415" t="str">
        <f aca="true">IF(OR(AL$2&gt;NOW(),$A46=""),"",IF(AL$2=$J46,"T",IF(AL$2=$M46,"P",IF(AL$2=$N46,"S",IF(AL$2=$O46,"M",IF(AND(AL$2&gt;=MIN($L46,$M46),AL$2&lt;MIN($N46,$O46,99999)),"R",IF(AND($K46&lt;&gt;"",AL$2&gt;=$K46),"G","")))))))</f>
        <v/>
      </c>
      <c r="AM46" s="415" t="str">
        <f aca="true">IF(OR(AM$2&gt;NOW(),$A46=""),"",IF(AM$2=$J46,"T",IF(AM$2=$M46,"P",IF(AM$2=$N46,"S",IF(AM$2=$O46,"M",IF(AND(AM$2&gt;=MIN($L46,$M46),AM$2&lt;MIN($N46,$O46,99999)),"R",IF(AND($K46&lt;&gt;"",AM$2&gt;=$K46),"G","")))))))</f>
        <v/>
      </c>
      <c r="AN46" s="415" t="str">
        <f aca="true">IF(OR(AN$2&gt;NOW(),$A46=""),"",IF(AN$2=$J46,"T",IF(AN$2=$M46,"P",IF(AN$2=$N46,"S",IF(AN$2=$O46,"M",IF(AND(AN$2&gt;=MIN($L46,$M46),AN$2&lt;MIN($N46,$O46,99999)),"R",IF(AND($K46&lt;&gt;"",AN$2&gt;=$K46),"G","")))))))</f>
        <v/>
      </c>
      <c r="AO46" s="415" t="str">
        <f aca="true">IF(OR(AO$2&gt;NOW(),$A46=""),"",IF(AO$2=$J46,"T",IF(AO$2=$M46,"P",IF(AO$2=$N46,"S",IF(AO$2=$O46,"M",IF(AND(AO$2&gt;=MIN($L46,$M46),AO$2&lt;MIN($N46,$O46,99999)),"R",IF(AND($K46&lt;&gt;"",AO$2&gt;=$K46),"G","")))))))</f>
        <v/>
      </c>
      <c r="AP46" s="415" t="str">
        <f aca="true">IF(OR(AP$2&gt;NOW(),$A46=""),"",IF(AP$2=$J46,"T",IF(AP$2=$M46,"P",IF(AP$2=$N46,"S",IF(AP$2=$O46,"M",IF(AND(AP$2&gt;=MIN($L46,$M46),AP$2&lt;MIN($N46,$O46,99999)),"R",IF(AND($K46&lt;&gt;"",AP$2&gt;=$K46),"G","")))))))</f>
        <v/>
      </c>
      <c r="AQ46" s="415" t="str">
        <f aca="true">IF(OR(AQ$2&gt;NOW(),$A46=""),"",IF(AQ$2=$J46,"T",IF(AQ$2=$M46,"P",IF(AQ$2=$N46,"S",IF(AQ$2=$O46,"M",IF(AND(AQ$2&gt;=MIN($L46,$M46),AQ$2&lt;MIN($N46,$O46,99999)),"R",IF(AND($K46&lt;&gt;"",AQ$2&gt;=$K46),"G","")))))))</f>
        <v/>
      </c>
      <c r="AR46" s="415" t="str">
        <f aca="true">IF(OR(AR$2&gt;NOW(),$A46=""),"",IF(AR$2=$J46,"T",IF(AR$2=$M46,"P",IF(AR$2=$N46,"S",IF(AR$2=$O46,"M",IF(AND(AR$2&gt;=MIN($L46,$M46),AR$2&lt;MIN($N46,$O46,99999)),"R",IF(AND($K46&lt;&gt;"",AR$2&gt;=$K46),"G","")))))))</f>
        <v/>
      </c>
      <c r="AS46" s="415" t="str">
        <f aca="true">IF(OR(AS$2&gt;NOW(),$A46=""),"",IF(AS$2=$J46,"T",IF(AS$2=$M46,"P",IF(AS$2=$N46,"S",IF(AS$2=$O46,"M",IF(AND(AS$2&gt;=MIN($L46,$M46),AS$2&lt;MIN($N46,$O46,99999)),"R",IF(AND($K46&lt;&gt;"",AS$2&gt;=$K46),"G","")))))))</f>
        <v/>
      </c>
      <c r="AT46" s="415" t="str">
        <f aca="true">IF(OR(AT$2&gt;NOW(),$A46=""),"",IF(AT$2=$J46,"T",IF(AT$2=$M46,"P",IF(AT$2=$N46,"S",IF(AT$2=$O46,"M",IF(AND(AT$2&gt;=MIN($L46,$M46),AT$2&lt;MIN($N46,$O46,99999)),"R",IF(AND($K46&lt;&gt;"",AT$2&gt;=$K46),"G","")))))))</f>
        <v/>
      </c>
      <c r="AU46" s="415" t="str">
        <f aca="true">IF(OR(AU$2&gt;NOW(),$A46=""),"",IF(AU$2=$J46,"T",IF(AU$2=$M46,"P",IF(AU$2=$N46,"S",IF(AU$2=$O46,"M",IF(AND(AU$2&gt;=MIN($L46,$M46),AU$2&lt;MIN($N46,$O46,99999)),"R",IF(AND($K46&lt;&gt;"",AU$2&gt;=$K46),"G","")))))))</f>
        <v/>
      </c>
      <c r="AV46" s="415" t="str">
        <f aca="true">IF(OR(AV$2&gt;NOW(),$A46=""),"",IF(AV$2=$J46,"T",IF(AV$2=$M46,"P",IF(AV$2=$N46,"S",IF(AV$2=$O46,"M",IF(AND(AV$2&gt;=MIN($L46,$M46),AV$2&lt;MIN($N46,$O46,99999)),"R",IF(AND($K46&lt;&gt;"",AV$2&gt;=$K46),"G","")))))))</f>
        <v/>
      </c>
      <c r="AW46" s="415" t="str">
        <f aca="true">IF(OR(AW$2&gt;NOW(),$A46=""),"",IF(AW$2=$J46,"T",IF(AW$2=$M46,"P",IF(AW$2=$N46,"S",IF(AW$2=$O46,"M",IF(AND(AW$2&gt;=MIN($L46,$M46),AW$2&lt;MIN($N46,$O46,99999)),"R",IF(AND($K46&lt;&gt;"",AW$2&gt;=$K46),"G","")))))))</f>
        <v/>
      </c>
      <c r="AX46" s="415" t="str">
        <f aca="true">IF(OR(AX$2&gt;NOW(),$A46=""),"",IF(AX$2=$J46,"T",IF(AX$2=$M46,"P",IF(AX$2=$N46,"S",IF(AX$2=$O46,"M",IF(AND(AX$2&gt;=MIN($L46,$M46),AX$2&lt;MIN($N46,$O46,99999)),"R",IF(AND($K46&lt;&gt;"",AX$2&gt;=$K46),"G","")))))))</f>
        <v/>
      </c>
      <c r="AY46" s="415" t="str">
        <f aca="true">IF(OR(AY$2&gt;NOW(),$A46=""),"",IF(AY$2=$J46,"T",IF(AY$2=$M46,"P",IF(AY$2=$N46,"S",IF(AY$2=$O46,"M",IF(AND(AY$2&gt;=MIN($L46,$M46),AY$2&lt;MIN($N46,$O46,99999)),"R",IF(AND($K46&lt;&gt;"",AY$2&gt;=$K46),"G","")))))))</f>
        <v>P</v>
      </c>
      <c r="AZ46" s="415" t="str">
        <f aca="true">IF(OR(AZ$2&gt;NOW(),$A46=""),"",IF(AZ$2=$J46,"T",IF(AZ$2=$M46,"P",IF(AZ$2=$N46,"S",IF(AZ$2=$O46,"M",IF(AND(AZ$2&gt;=MIN($L46,$M46),AZ$2&lt;MIN($N46,$O46,99999)),"R",IF(AND($K46&lt;&gt;"",AZ$2&gt;=$K46),"G","")))))))</f>
        <v>R</v>
      </c>
      <c r="BA46" s="416"/>
      <c r="BB46" s="416"/>
      <c r="BC46" s="416"/>
      <c r="BD46" s="416"/>
      <c r="BE46" s="416"/>
      <c r="BF46" s="416"/>
      <c r="BG46" s="416"/>
      <c r="BH46" s="416"/>
      <c r="BI46" s="416"/>
      <c r="BJ46" s="416"/>
      <c r="BK46" s="416"/>
      <c r="BL46" s="416"/>
      <c r="BM46" s="416"/>
      <c r="BN46" s="416"/>
      <c r="BO46" s="416"/>
      <c r="BP46" s="416"/>
      <c r="BQ46" s="416"/>
    </row>
    <row r="47" customFormat="false" ht="15.75" hidden="false" customHeight="false" outlineLevel="0" collapsed="false">
      <c r="A47" s="420" t="n">
        <v>45</v>
      </c>
      <c r="B47" s="420" t="n">
        <v>29</v>
      </c>
      <c r="C47" s="420" t="s">
        <v>1217</v>
      </c>
      <c r="D47" s="421" t="s">
        <v>138</v>
      </c>
      <c r="E47" s="420"/>
      <c r="F47" s="420"/>
      <c r="G47" s="421" t="s">
        <v>138</v>
      </c>
      <c r="H47" s="377" t="s">
        <v>1232</v>
      </c>
      <c r="I47" s="421"/>
      <c r="J47" s="421"/>
      <c r="K47" s="421"/>
      <c r="L47" s="421"/>
      <c r="M47" s="426" t="n">
        <v>43903</v>
      </c>
      <c r="N47" s="421"/>
      <c r="O47" s="421"/>
      <c r="P47" s="422"/>
      <c r="Q47" s="423" t="s">
        <v>1237</v>
      </c>
      <c r="R47" s="423"/>
      <c r="S47" s="420"/>
      <c r="T47" s="414" t="str">
        <f aca="false">IF(AND(ISNUMBER(J47),ISNUMBER(K47)),K47-J47,"")</f>
        <v/>
      </c>
      <c r="U47" s="414" t="str">
        <f aca="false">IF(A47="","",IF(O47&lt;&gt;"","Meninggal",IF(N47&lt;&gt;"","Sembuh","Aktif")))</f>
        <v>Aktif</v>
      </c>
      <c r="V47" s="417"/>
      <c r="W47" s="415" t="str">
        <f aca="true">IF(OR(W$2&gt;NOW(),$A47=""),"",IF(W$2=$J47,"T",IF(W$2=$M47,"P",IF(W$2=$N47,"S",IF(W$2=$O47,"M",IF(AND(W$2&gt;=MIN($L47,$M47),W$2&lt;MIN($N47,$O47,99999)),"R",IF(AND($K47&lt;&gt;"",W$2&gt;=$K47),"G","")))))))</f>
        <v/>
      </c>
      <c r="X47" s="415" t="str">
        <f aca="true">IF(OR(X$2&gt;NOW(),$A47=""),"",IF(X$2=$J47,"T",IF(X$2=$M47,"P",IF(X$2=$N47,"S",IF(X$2=$O47,"M",IF(AND(X$2&gt;=MIN($L47,$M47),X$2&lt;MIN($N47,$O47,99999)),"R",IF(AND($K47&lt;&gt;"",X$2&gt;=$K47),"G","")))))))</f>
        <v/>
      </c>
      <c r="Y47" s="415" t="str">
        <f aca="true">IF(OR(Y$2&gt;NOW(),$A47=""),"",IF(Y$2=$J47,"T",IF(Y$2=$M47,"P",IF(Y$2=$N47,"S",IF(Y$2=$O47,"M",IF(AND(Y$2&gt;=MIN($L47,$M47),Y$2&lt;MIN($N47,$O47,99999)),"R",IF(AND($K47&lt;&gt;"",Y$2&gt;=$K47),"G","")))))))</f>
        <v/>
      </c>
      <c r="Z47" s="415" t="str">
        <f aca="true">IF(OR(Z$2&gt;NOW(),$A47=""),"",IF(Z$2=$J47,"T",IF(Z$2=$M47,"P",IF(Z$2=$N47,"S",IF(Z$2=$O47,"M",IF(AND(Z$2&gt;=MIN($L47,$M47),Z$2&lt;MIN($N47,$O47,99999)),"R",IF(AND($K47&lt;&gt;"",Z$2&gt;=$K47),"G","")))))))</f>
        <v/>
      </c>
      <c r="AA47" s="415" t="str">
        <f aca="true">IF(OR(AA$2&gt;NOW(),$A47=""),"",IF(AA$2=$J47,"T",IF(AA$2=$M47,"P",IF(AA$2=$N47,"S",IF(AA$2=$O47,"M",IF(AND(AA$2&gt;=MIN($L47,$M47),AA$2&lt;MIN($N47,$O47,99999)),"R",IF(AND($K47&lt;&gt;"",AA$2&gt;=$K47),"G","")))))))</f>
        <v/>
      </c>
      <c r="AB47" s="415" t="str">
        <f aca="true">IF(OR(AB$2&gt;NOW(),$A47=""),"",IF(AB$2=$J47,"T",IF(AB$2=$M47,"P",IF(AB$2=$N47,"S",IF(AB$2=$O47,"M",IF(AND(AB$2&gt;=MIN($L47,$M47),AB$2&lt;MIN($N47,$O47,99999)),"R",IF(AND($K47&lt;&gt;"",AB$2&gt;=$K47),"G","")))))))</f>
        <v/>
      </c>
      <c r="AC47" s="415" t="str">
        <f aca="true">IF(OR(AC$2&gt;NOW(),$A47=""),"",IF(AC$2=$J47,"T",IF(AC$2=$M47,"P",IF(AC$2=$N47,"S",IF(AC$2=$O47,"M",IF(AND(AC$2&gt;=MIN($L47,$M47),AC$2&lt;MIN($N47,$O47,99999)),"R",IF(AND($K47&lt;&gt;"",AC$2&gt;=$K47),"G","")))))))</f>
        <v/>
      </c>
      <c r="AD47" s="415" t="str">
        <f aca="true">IF(OR(AD$2&gt;NOW(),$A47=""),"",IF(AD$2=$J47,"T",IF(AD$2=$M47,"P",IF(AD$2=$N47,"S",IF(AD$2=$O47,"M",IF(AND(AD$2&gt;=MIN($L47,$M47),AD$2&lt;MIN($N47,$O47,99999)),"R",IF(AND($K47&lt;&gt;"",AD$2&gt;=$K47),"G","")))))))</f>
        <v/>
      </c>
      <c r="AE47" s="415" t="str">
        <f aca="true">IF(OR(AE$2&gt;NOW(),$A47=""),"",IF(AE$2=$J47,"T",IF(AE$2=$M47,"P",IF(AE$2=$N47,"S",IF(AE$2=$O47,"M",IF(AND(AE$2&gt;=MIN($L47,$M47),AE$2&lt;MIN($N47,$O47,99999)),"R",IF(AND($K47&lt;&gt;"",AE$2&gt;=$K47),"G","")))))))</f>
        <v/>
      </c>
      <c r="AF47" s="415" t="str">
        <f aca="true">IF(OR(AF$2&gt;NOW(),$A47=""),"",IF(AF$2=$J47,"T",IF(AF$2=$M47,"P",IF(AF$2=$N47,"S",IF(AF$2=$O47,"M",IF(AND(AF$2&gt;=MIN($L47,$M47),AF$2&lt;MIN($N47,$O47,99999)),"R",IF(AND($K47&lt;&gt;"",AF$2&gt;=$K47),"G","")))))))</f>
        <v/>
      </c>
      <c r="AG47" s="415" t="str">
        <f aca="true">IF(OR(AG$2&gt;NOW(),$A47=""),"",IF(AG$2=$J47,"T",IF(AG$2=$M47,"P",IF(AG$2=$N47,"S",IF(AG$2=$O47,"M",IF(AND(AG$2&gt;=MIN($L47,$M47),AG$2&lt;MIN($N47,$O47,99999)),"R",IF(AND($K47&lt;&gt;"",AG$2&gt;=$K47),"G","")))))))</f>
        <v/>
      </c>
      <c r="AH47" s="415" t="str">
        <f aca="true">IF(OR(AH$2&gt;NOW(),$A47=""),"",IF(AH$2=$J47,"T",IF(AH$2=$M47,"P",IF(AH$2=$N47,"S",IF(AH$2=$O47,"M",IF(AND(AH$2&gt;=MIN($L47,$M47),AH$2&lt;MIN($N47,$O47,99999)),"R",IF(AND($K47&lt;&gt;"",AH$2&gt;=$K47),"G","")))))))</f>
        <v/>
      </c>
      <c r="AI47" s="415" t="str">
        <f aca="true">IF(OR(AI$2&gt;NOW(),$A47=""),"",IF(AI$2=$J47,"T",IF(AI$2=$M47,"P",IF(AI$2=$N47,"S",IF(AI$2=$O47,"M",IF(AND(AI$2&gt;=MIN($L47,$M47),AI$2&lt;MIN($N47,$O47,99999)),"R",IF(AND($K47&lt;&gt;"",AI$2&gt;=$K47),"G","")))))))</f>
        <v/>
      </c>
      <c r="AJ47" s="415" t="str">
        <f aca="true">IF(OR(AJ$2&gt;NOW(),$A47=""),"",IF(AJ$2=$J47,"T",IF(AJ$2=$M47,"P",IF(AJ$2=$N47,"S",IF(AJ$2=$O47,"M",IF(AND(AJ$2&gt;=MIN($L47,$M47),AJ$2&lt;MIN($N47,$O47,99999)),"R",IF(AND($K47&lt;&gt;"",AJ$2&gt;=$K47),"G","")))))))</f>
        <v/>
      </c>
      <c r="AK47" s="415" t="str">
        <f aca="true">IF(OR(AK$2&gt;NOW(),$A47=""),"",IF(AK$2=$J47,"T",IF(AK$2=$M47,"P",IF(AK$2=$N47,"S",IF(AK$2=$O47,"M",IF(AND(AK$2&gt;=MIN($L47,$M47),AK$2&lt;MIN($N47,$O47,99999)),"R",IF(AND($K47&lt;&gt;"",AK$2&gt;=$K47),"G","")))))))</f>
        <v/>
      </c>
      <c r="AL47" s="415" t="str">
        <f aca="true">IF(OR(AL$2&gt;NOW(),$A47=""),"",IF(AL$2=$J47,"T",IF(AL$2=$M47,"P",IF(AL$2=$N47,"S",IF(AL$2=$O47,"M",IF(AND(AL$2&gt;=MIN($L47,$M47),AL$2&lt;MIN($N47,$O47,99999)),"R",IF(AND($K47&lt;&gt;"",AL$2&gt;=$K47),"G","")))))))</f>
        <v/>
      </c>
      <c r="AM47" s="415" t="str">
        <f aca="true">IF(OR(AM$2&gt;NOW(),$A47=""),"",IF(AM$2=$J47,"T",IF(AM$2=$M47,"P",IF(AM$2=$N47,"S",IF(AM$2=$O47,"M",IF(AND(AM$2&gt;=MIN($L47,$M47),AM$2&lt;MIN($N47,$O47,99999)),"R",IF(AND($K47&lt;&gt;"",AM$2&gt;=$K47),"G","")))))))</f>
        <v/>
      </c>
      <c r="AN47" s="415" t="str">
        <f aca="true">IF(OR(AN$2&gt;NOW(),$A47=""),"",IF(AN$2=$J47,"T",IF(AN$2=$M47,"P",IF(AN$2=$N47,"S",IF(AN$2=$O47,"M",IF(AND(AN$2&gt;=MIN($L47,$M47),AN$2&lt;MIN($N47,$O47,99999)),"R",IF(AND($K47&lt;&gt;"",AN$2&gt;=$K47),"G","")))))))</f>
        <v/>
      </c>
      <c r="AO47" s="415" t="str">
        <f aca="true">IF(OR(AO$2&gt;NOW(),$A47=""),"",IF(AO$2=$J47,"T",IF(AO$2=$M47,"P",IF(AO$2=$N47,"S",IF(AO$2=$O47,"M",IF(AND(AO$2&gt;=MIN($L47,$M47),AO$2&lt;MIN($N47,$O47,99999)),"R",IF(AND($K47&lt;&gt;"",AO$2&gt;=$K47),"G","")))))))</f>
        <v/>
      </c>
      <c r="AP47" s="415" t="str">
        <f aca="true">IF(OR(AP$2&gt;NOW(),$A47=""),"",IF(AP$2=$J47,"T",IF(AP$2=$M47,"P",IF(AP$2=$N47,"S",IF(AP$2=$O47,"M",IF(AND(AP$2&gt;=MIN($L47,$M47),AP$2&lt;MIN($N47,$O47,99999)),"R",IF(AND($K47&lt;&gt;"",AP$2&gt;=$K47),"G","")))))))</f>
        <v/>
      </c>
      <c r="AQ47" s="415" t="str">
        <f aca="true">IF(OR(AQ$2&gt;NOW(),$A47=""),"",IF(AQ$2=$J47,"T",IF(AQ$2=$M47,"P",IF(AQ$2=$N47,"S",IF(AQ$2=$O47,"M",IF(AND(AQ$2&gt;=MIN($L47,$M47),AQ$2&lt;MIN($N47,$O47,99999)),"R",IF(AND($K47&lt;&gt;"",AQ$2&gt;=$K47),"G","")))))))</f>
        <v/>
      </c>
      <c r="AR47" s="415" t="str">
        <f aca="true">IF(OR(AR$2&gt;NOW(),$A47=""),"",IF(AR$2=$J47,"T",IF(AR$2=$M47,"P",IF(AR$2=$N47,"S",IF(AR$2=$O47,"M",IF(AND(AR$2&gt;=MIN($L47,$M47),AR$2&lt;MIN($N47,$O47,99999)),"R",IF(AND($K47&lt;&gt;"",AR$2&gt;=$K47),"G","")))))))</f>
        <v/>
      </c>
      <c r="AS47" s="415" t="str">
        <f aca="true">IF(OR(AS$2&gt;NOW(),$A47=""),"",IF(AS$2=$J47,"T",IF(AS$2=$M47,"P",IF(AS$2=$N47,"S",IF(AS$2=$O47,"M",IF(AND(AS$2&gt;=MIN($L47,$M47),AS$2&lt;MIN($N47,$O47,99999)),"R",IF(AND($K47&lt;&gt;"",AS$2&gt;=$K47),"G","")))))))</f>
        <v/>
      </c>
      <c r="AT47" s="415" t="str">
        <f aca="true">IF(OR(AT$2&gt;NOW(),$A47=""),"",IF(AT$2=$J47,"T",IF(AT$2=$M47,"P",IF(AT$2=$N47,"S",IF(AT$2=$O47,"M",IF(AND(AT$2&gt;=MIN($L47,$M47),AT$2&lt;MIN($N47,$O47,99999)),"R",IF(AND($K47&lt;&gt;"",AT$2&gt;=$K47),"G","")))))))</f>
        <v/>
      </c>
      <c r="AU47" s="415" t="str">
        <f aca="true">IF(OR(AU$2&gt;NOW(),$A47=""),"",IF(AU$2=$J47,"T",IF(AU$2=$M47,"P",IF(AU$2=$N47,"S",IF(AU$2=$O47,"M",IF(AND(AU$2&gt;=MIN($L47,$M47),AU$2&lt;MIN($N47,$O47,99999)),"R",IF(AND($K47&lt;&gt;"",AU$2&gt;=$K47),"G","")))))))</f>
        <v/>
      </c>
      <c r="AV47" s="415" t="str">
        <f aca="true">IF(OR(AV$2&gt;NOW(),$A47=""),"",IF(AV$2=$J47,"T",IF(AV$2=$M47,"P",IF(AV$2=$N47,"S",IF(AV$2=$O47,"M",IF(AND(AV$2&gt;=MIN($L47,$M47),AV$2&lt;MIN($N47,$O47,99999)),"R",IF(AND($K47&lt;&gt;"",AV$2&gt;=$K47),"G","")))))))</f>
        <v/>
      </c>
      <c r="AW47" s="415" t="str">
        <f aca="true">IF(OR(AW$2&gt;NOW(),$A47=""),"",IF(AW$2=$J47,"T",IF(AW$2=$M47,"P",IF(AW$2=$N47,"S",IF(AW$2=$O47,"M",IF(AND(AW$2&gt;=MIN($L47,$M47),AW$2&lt;MIN($N47,$O47,99999)),"R",IF(AND($K47&lt;&gt;"",AW$2&gt;=$K47),"G","")))))))</f>
        <v/>
      </c>
      <c r="AX47" s="415" t="str">
        <f aca="true">IF(OR(AX$2&gt;NOW(),$A47=""),"",IF(AX$2=$J47,"T",IF(AX$2=$M47,"P",IF(AX$2=$N47,"S",IF(AX$2=$O47,"M",IF(AND(AX$2&gt;=MIN($L47,$M47),AX$2&lt;MIN($N47,$O47,99999)),"R",IF(AND($K47&lt;&gt;"",AX$2&gt;=$K47),"G","")))))))</f>
        <v/>
      </c>
      <c r="AY47" s="415" t="str">
        <f aca="true">IF(OR(AY$2&gt;NOW(),$A47=""),"",IF(AY$2=$J47,"T",IF(AY$2=$M47,"P",IF(AY$2=$N47,"S",IF(AY$2=$O47,"M",IF(AND(AY$2&gt;=MIN($L47,$M47),AY$2&lt;MIN($N47,$O47,99999)),"R",IF(AND($K47&lt;&gt;"",AY$2&gt;=$K47),"G","")))))))</f>
        <v>P</v>
      </c>
      <c r="AZ47" s="415" t="str">
        <f aca="true">IF(OR(AZ$2&gt;NOW(),$A47=""),"",IF(AZ$2=$J47,"T",IF(AZ$2=$M47,"P",IF(AZ$2=$N47,"S",IF(AZ$2=$O47,"M",IF(AND(AZ$2&gt;=MIN($L47,$M47),AZ$2&lt;MIN($N47,$O47,99999)),"R",IF(AND($K47&lt;&gt;"",AZ$2&gt;=$K47),"G","")))))))</f>
        <v>R</v>
      </c>
      <c r="BA47" s="416"/>
      <c r="BB47" s="416"/>
      <c r="BC47" s="416"/>
      <c r="BD47" s="416"/>
      <c r="BE47" s="416"/>
      <c r="BF47" s="416"/>
      <c r="BG47" s="416"/>
      <c r="BH47" s="416"/>
      <c r="BI47" s="416"/>
      <c r="BJ47" s="416"/>
      <c r="BK47" s="416"/>
      <c r="BL47" s="416"/>
      <c r="BM47" s="416"/>
      <c r="BN47" s="416"/>
      <c r="BO47" s="416"/>
      <c r="BP47" s="416"/>
      <c r="BQ47" s="416"/>
    </row>
    <row r="48" customFormat="false" ht="15.75" hidden="false" customHeight="false" outlineLevel="0" collapsed="false">
      <c r="A48" s="420" t="n">
        <v>46</v>
      </c>
      <c r="B48" s="420" t="n">
        <v>30</v>
      </c>
      <c r="C48" s="420" t="s">
        <v>1225</v>
      </c>
      <c r="D48" s="421" t="s">
        <v>138</v>
      </c>
      <c r="E48" s="420"/>
      <c r="F48" s="420"/>
      <c r="G48" s="421" t="s">
        <v>138</v>
      </c>
      <c r="H48" s="377" t="s">
        <v>1232</v>
      </c>
      <c r="I48" s="421"/>
      <c r="J48" s="421"/>
      <c r="K48" s="421"/>
      <c r="L48" s="421"/>
      <c r="M48" s="426" t="n">
        <v>43903</v>
      </c>
      <c r="N48" s="421"/>
      <c r="O48" s="421"/>
      <c r="P48" s="422"/>
      <c r="Q48" s="423" t="s">
        <v>1237</v>
      </c>
      <c r="R48" s="423"/>
      <c r="S48" s="420"/>
      <c r="T48" s="414" t="str">
        <f aca="false">IF(AND(ISNUMBER(J48),ISNUMBER(K48)),K48-J48,"")</f>
        <v/>
      </c>
      <c r="U48" s="414" t="str">
        <f aca="false">IF(A48="","",IF(O48&lt;&gt;"","Meninggal",IF(N48&lt;&gt;"","Sembuh","Aktif")))</f>
        <v>Aktif</v>
      </c>
      <c r="V48" s="417"/>
      <c r="W48" s="415" t="str">
        <f aca="true">IF(OR(W$2&gt;NOW(),$A48=""),"",IF(W$2=$J48,"T",IF(W$2=$M48,"P",IF(W$2=$N48,"S",IF(W$2=$O48,"M",IF(AND(W$2&gt;=MIN($L48,$M48),W$2&lt;MIN($N48,$O48,99999)),"R",IF(AND($K48&lt;&gt;"",W$2&gt;=$K48),"G","")))))))</f>
        <v/>
      </c>
      <c r="X48" s="415" t="str">
        <f aca="true">IF(OR(X$2&gt;NOW(),$A48=""),"",IF(X$2=$J48,"T",IF(X$2=$M48,"P",IF(X$2=$N48,"S",IF(X$2=$O48,"M",IF(AND(X$2&gt;=MIN($L48,$M48),X$2&lt;MIN($N48,$O48,99999)),"R",IF(AND($K48&lt;&gt;"",X$2&gt;=$K48),"G","")))))))</f>
        <v/>
      </c>
      <c r="Y48" s="415" t="str">
        <f aca="true">IF(OR(Y$2&gt;NOW(),$A48=""),"",IF(Y$2=$J48,"T",IF(Y$2=$M48,"P",IF(Y$2=$N48,"S",IF(Y$2=$O48,"M",IF(AND(Y$2&gt;=MIN($L48,$M48),Y$2&lt;MIN($N48,$O48,99999)),"R",IF(AND($K48&lt;&gt;"",Y$2&gt;=$K48),"G","")))))))</f>
        <v/>
      </c>
      <c r="Z48" s="415" t="str">
        <f aca="true">IF(OR(Z$2&gt;NOW(),$A48=""),"",IF(Z$2=$J48,"T",IF(Z$2=$M48,"P",IF(Z$2=$N48,"S",IF(Z$2=$O48,"M",IF(AND(Z$2&gt;=MIN($L48,$M48),Z$2&lt;MIN($N48,$O48,99999)),"R",IF(AND($K48&lt;&gt;"",Z$2&gt;=$K48),"G","")))))))</f>
        <v/>
      </c>
      <c r="AA48" s="415" t="str">
        <f aca="true">IF(OR(AA$2&gt;NOW(),$A48=""),"",IF(AA$2=$J48,"T",IF(AA$2=$M48,"P",IF(AA$2=$N48,"S",IF(AA$2=$O48,"M",IF(AND(AA$2&gt;=MIN($L48,$M48),AA$2&lt;MIN($N48,$O48,99999)),"R",IF(AND($K48&lt;&gt;"",AA$2&gt;=$K48),"G","")))))))</f>
        <v/>
      </c>
      <c r="AB48" s="415" t="str">
        <f aca="true">IF(OR(AB$2&gt;NOW(),$A48=""),"",IF(AB$2=$J48,"T",IF(AB$2=$M48,"P",IF(AB$2=$N48,"S",IF(AB$2=$O48,"M",IF(AND(AB$2&gt;=MIN($L48,$M48),AB$2&lt;MIN($N48,$O48,99999)),"R",IF(AND($K48&lt;&gt;"",AB$2&gt;=$K48),"G","")))))))</f>
        <v/>
      </c>
      <c r="AC48" s="415" t="str">
        <f aca="true">IF(OR(AC$2&gt;NOW(),$A48=""),"",IF(AC$2=$J48,"T",IF(AC$2=$M48,"P",IF(AC$2=$N48,"S",IF(AC$2=$O48,"M",IF(AND(AC$2&gt;=MIN($L48,$M48),AC$2&lt;MIN($N48,$O48,99999)),"R",IF(AND($K48&lt;&gt;"",AC$2&gt;=$K48),"G","")))))))</f>
        <v/>
      </c>
      <c r="AD48" s="415" t="str">
        <f aca="true">IF(OR(AD$2&gt;NOW(),$A48=""),"",IF(AD$2=$J48,"T",IF(AD$2=$M48,"P",IF(AD$2=$N48,"S",IF(AD$2=$O48,"M",IF(AND(AD$2&gt;=MIN($L48,$M48),AD$2&lt;MIN($N48,$O48,99999)),"R",IF(AND($K48&lt;&gt;"",AD$2&gt;=$K48),"G","")))))))</f>
        <v/>
      </c>
      <c r="AE48" s="415" t="str">
        <f aca="true">IF(OR(AE$2&gt;NOW(),$A48=""),"",IF(AE$2=$J48,"T",IF(AE$2=$M48,"P",IF(AE$2=$N48,"S",IF(AE$2=$O48,"M",IF(AND(AE$2&gt;=MIN($L48,$M48),AE$2&lt;MIN($N48,$O48,99999)),"R",IF(AND($K48&lt;&gt;"",AE$2&gt;=$K48),"G","")))))))</f>
        <v/>
      </c>
      <c r="AF48" s="415" t="str">
        <f aca="true">IF(OR(AF$2&gt;NOW(),$A48=""),"",IF(AF$2=$J48,"T",IF(AF$2=$M48,"P",IF(AF$2=$N48,"S",IF(AF$2=$O48,"M",IF(AND(AF$2&gt;=MIN($L48,$M48),AF$2&lt;MIN($N48,$O48,99999)),"R",IF(AND($K48&lt;&gt;"",AF$2&gt;=$K48),"G","")))))))</f>
        <v/>
      </c>
      <c r="AG48" s="415" t="str">
        <f aca="true">IF(OR(AG$2&gt;NOW(),$A48=""),"",IF(AG$2=$J48,"T",IF(AG$2=$M48,"P",IF(AG$2=$N48,"S",IF(AG$2=$O48,"M",IF(AND(AG$2&gt;=MIN($L48,$M48),AG$2&lt;MIN($N48,$O48,99999)),"R",IF(AND($K48&lt;&gt;"",AG$2&gt;=$K48),"G","")))))))</f>
        <v/>
      </c>
      <c r="AH48" s="415" t="str">
        <f aca="true">IF(OR(AH$2&gt;NOW(),$A48=""),"",IF(AH$2=$J48,"T",IF(AH$2=$M48,"P",IF(AH$2=$N48,"S",IF(AH$2=$O48,"M",IF(AND(AH$2&gt;=MIN($L48,$M48),AH$2&lt;MIN($N48,$O48,99999)),"R",IF(AND($K48&lt;&gt;"",AH$2&gt;=$K48),"G","")))))))</f>
        <v/>
      </c>
      <c r="AI48" s="415" t="str">
        <f aca="true">IF(OR(AI$2&gt;NOW(),$A48=""),"",IF(AI$2=$J48,"T",IF(AI$2=$M48,"P",IF(AI$2=$N48,"S",IF(AI$2=$O48,"M",IF(AND(AI$2&gt;=MIN($L48,$M48),AI$2&lt;MIN($N48,$O48,99999)),"R",IF(AND($K48&lt;&gt;"",AI$2&gt;=$K48),"G","")))))))</f>
        <v/>
      </c>
      <c r="AJ48" s="415" t="str">
        <f aca="true">IF(OR(AJ$2&gt;NOW(),$A48=""),"",IF(AJ$2=$J48,"T",IF(AJ$2=$M48,"P",IF(AJ$2=$N48,"S",IF(AJ$2=$O48,"M",IF(AND(AJ$2&gt;=MIN($L48,$M48),AJ$2&lt;MIN($N48,$O48,99999)),"R",IF(AND($K48&lt;&gt;"",AJ$2&gt;=$K48),"G","")))))))</f>
        <v/>
      </c>
      <c r="AK48" s="415" t="str">
        <f aca="true">IF(OR(AK$2&gt;NOW(),$A48=""),"",IF(AK$2=$J48,"T",IF(AK$2=$M48,"P",IF(AK$2=$N48,"S",IF(AK$2=$O48,"M",IF(AND(AK$2&gt;=MIN($L48,$M48),AK$2&lt;MIN($N48,$O48,99999)),"R",IF(AND($K48&lt;&gt;"",AK$2&gt;=$K48),"G","")))))))</f>
        <v/>
      </c>
      <c r="AL48" s="415" t="str">
        <f aca="true">IF(OR(AL$2&gt;NOW(),$A48=""),"",IF(AL$2=$J48,"T",IF(AL$2=$M48,"P",IF(AL$2=$N48,"S",IF(AL$2=$O48,"M",IF(AND(AL$2&gt;=MIN($L48,$M48),AL$2&lt;MIN($N48,$O48,99999)),"R",IF(AND($K48&lt;&gt;"",AL$2&gt;=$K48),"G","")))))))</f>
        <v/>
      </c>
      <c r="AM48" s="415" t="str">
        <f aca="true">IF(OR(AM$2&gt;NOW(),$A48=""),"",IF(AM$2=$J48,"T",IF(AM$2=$M48,"P",IF(AM$2=$N48,"S",IF(AM$2=$O48,"M",IF(AND(AM$2&gt;=MIN($L48,$M48),AM$2&lt;MIN($N48,$O48,99999)),"R",IF(AND($K48&lt;&gt;"",AM$2&gt;=$K48),"G","")))))))</f>
        <v/>
      </c>
      <c r="AN48" s="415" t="str">
        <f aca="true">IF(OR(AN$2&gt;NOW(),$A48=""),"",IF(AN$2=$J48,"T",IF(AN$2=$M48,"P",IF(AN$2=$N48,"S",IF(AN$2=$O48,"M",IF(AND(AN$2&gt;=MIN($L48,$M48),AN$2&lt;MIN($N48,$O48,99999)),"R",IF(AND($K48&lt;&gt;"",AN$2&gt;=$K48),"G","")))))))</f>
        <v/>
      </c>
      <c r="AO48" s="415" t="str">
        <f aca="true">IF(OR(AO$2&gt;NOW(),$A48=""),"",IF(AO$2=$J48,"T",IF(AO$2=$M48,"P",IF(AO$2=$N48,"S",IF(AO$2=$O48,"M",IF(AND(AO$2&gt;=MIN($L48,$M48),AO$2&lt;MIN($N48,$O48,99999)),"R",IF(AND($K48&lt;&gt;"",AO$2&gt;=$K48),"G","")))))))</f>
        <v/>
      </c>
      <c r="AP48" s="415" t="str">
        <f aca="true">IF(OR(AP$2&gt;NOW(),$A48=""),"",IF(AP$2=$J48,"T",IF(AP$2=$M48,"P",IF(AP$2=$N48,"S",IF(AP$2=$O48,"M",IF(AND(AP$2&gt;=MIN($L48,$M48),AP$2&lt;MIN($N48,$O48,99999)),"R",IF(AND($K48&lt;&gt;"",AP$2&gt;=$K48),"G","")))))))</f>
        <v/>
      </c>
      <c r="AQ48" s="415" t="str">
        <f aca="true">IF(OR(AQ$2&gt;NOW(),$A48=""),"",IF(AQ$2=$J48,"T",IF(AQ$2=$M48,"P",IF(AQ$2=$N48,"S",IF(AQ$2=$O48,"M",IF(AND(AQ$2&gt;=MIN($L48,$M48),AQ$2&lt;MIN($N48,$O48,99999)),"R",IF(AND($K48&lt;&gt;"",AQ$2&gt;=$K48),"G","")))))))</f>
        <v/>
      </c>
      <c r="AR48" s="415" t="str">
        <f aca="true">IF(OR(AR$2&gt;NOW(),$A48=""),"",IF(AR$2=$J48,"T",IF(AR$2=$M48,"P",IF(AR$2=$N48,"S",IF(AR$2=$O48,"M",IF(AND(AR$2&gt;=MIN($L48,$M48),AR$2&lt;MIN($N48,$O48,99999)),"R",IF(AND($K48&lt;&gt;"",AR$2&gt;=$K48),"G","")))))))</f>
        <v/>
      </c>
      <c r="AS48" s="415" t="str">
        <f aca="true">IF(OR(AS$2&gt;NOW(),$A48=""),"",IF(AS$2=$J48,"T",IF(AS$2=$M48,"P",IF(AS$2=$N48,"S",IF(AS$2=$O48,"M",IF(AND(AS$2&gt;=MIN($L48,$M48),AS$2&lt;MIN($N48,$O48,99999)),"R",IF(AND($K48&lt;&gt;"",AS$2&gt;=$K48),"G","")))))))</f>
        <v/>
      </c>
      <c r="AT48" s="415" t="str">
        <f aca="true">IF(OR(AT$2&gt;NOW(),$A48=""),"",IF(AT$2=$J48,"T",IF(AT$2=$M48,"P",IF(AT$2=$N48,"S",IF(AT$2=$O48,"M",IF(AND(AT$2&gt;=MIN($L48,$M48),AT$2&lt;MIN($N48,$O48,99999)),"R",IF(AND($K48&lt;&gt;"",AT$2&gt;=$K48),"G","")))))))</f>
        <v/>
      </c>
      <c r="AU48" s="415" t="str">
        <f aca="true">IF(OR(AU$2&gt;NOW(),$A48=""),"",IF(AU$2=$J48,"T",IF(AU$2=$M48,"P",IF(AU$2=$N48,"S",IF(AU$2=$O48,"M",IF(AND(AU$2&gt;=MIN($L48,$M48),AU$2&lt;MIN($N48,$O48,99999)),"R",IF(AND($K48&lt;&gt;"",AU$2&gt;=$K48),"G","")))))))</f>
        <v/>
      </c>
      <c r="AV48" s="415" t="str">
        <f aca="true">IF(OR(AV$2&gt;NOW(),$A48=""),"",IF(AV$2=$J48,"T",IF(AV$2=$M48,"P",IF(AV$2=$N48,"S",IF(AV$2=$O48,"M",IF(AND(AV$2&gt;=MIN($L48,$M48),AV$2&lt;MIN($N48,$O48,99999)),"R",IF(AND($K48&lt;&gt;"",AV$2&gt;=$K48),"G","")))))))</f>
        <v/>
      </c>
      <c r="AW48" s="415" t="str">
        <f aca="true">IF(OR(AW$2&gt;NOW(),$A48=""),"",IF(AW$2=$J48,"T",IF(AW$2=$M48,"P",IF(AW$2=$N48,"S",IF(AW$2=$O48,"M",IF(AND(AW$2&gt;=MIN($L48,$M48),AW$2&lt;MIN($N48,$O48,99999)),"R",IF(AND($K48&lt;&gt;"",AW$2&gt;=$K48),"G","")))))))</f>
        <v/>
      </c>
      <c r="AX48" s="415" t="str">
        <f aca="true">IF(OR(AX$2&gt;NOW(),$A48=""),"",IF(AX$2=$J48,"T",IF(AX$2=$M48,"P",IF(AX$2=$N48,"S",IF(AX$2=$O48,"M",IF(AND(AX$2&gt;=MIN($L48,$M48),AX$2&lt;MIN($N48,$O48,99999)),"R",IF(AND($K48&lt;&gt;"",AX$2&gt;=$K48),"G","")))))))</f>
        <v/>
      </c>
      <c r="AY48" s="415" t="str">
        <f aca="true">IF(OR(AY$2&gt;NOW(),$A48=""),"",IF(AY$2=$J48,"T",IF(AY$2=$M48,"P",IF(AY$2=$N48,"S",IF(AY$2=$O48,"M",IF(AND(AY$2&gt;=MIN($L48,$M48),AY$2&lt;MIN($N48,$O48,99999)),"R",IF(AND($K48&lt;&gt;"",AY$2&gt;=$K48),"G","")))))))</f>
        <v>P</v>
      </c>
      <c r="AZ48" s="415" t="str">
        <f aca="true">IF(OR(AZ$2&gt;NOW(),$A48=""),"",IF(AZ$2=$J48,"T",IF(AZ$2=$M48,"P",IF(AZ$2=$N48,"S",IF(AZ$2=$O48,"M",IF(AND(AZ$2&gt;=MIN($L48,$M48),AZ$2&lt;MIN($N48,$O48,99999)),"R",IF(AND($K48&lt;&gt;"",AZ$2&gt;=$K48),"G","")))))))</f>
        <v>R</v>
      </c>
      <c r="BA48" s="416"/>
      <c r="BB48" s="416"/>
      <c r="BC48" s="416"/>
      <c r="BD48" s="416"/>
      <c r="BE48" s="416"/>
      <c r="BF48" s="416"/>
      <c r="BG48" s="416"/>
      <c r="BH48" s="416"/>
      <c r="BI48" s="416"/>
      <c r="BJ48" s="416"/>
      <c r="BK48" s="416"/>
      <c r="BL48" s="416"/>
      <c r="BM48" s="416"/>
      <c r="BN48" s="416"/>
      <c r="BO48" s="416"/>
      <c r="BP48" s="416"/>
      <c r="BQ48" s="416"/>
    </row>
    <row r="49" customFormat="false" ht="15.75" hidden="false" customHeight="false" outlineLevel="0" collapsed="false">
      <c r="A49" s="420" t="n">
        <v>47</v>
      </c>
      <c r="B49" s="420" t="n">
        <v>61</v>
      </c>
      <c r="C49" s="420" t="s">
        <v>1225</v>
      </c>
      <c r="D49" s="421" t="s">
        <v>138</v>
      </c>
      <c r="E49" s="420"/>
      <c r="F49" s="420"/>
      <c r="G49" s="421" t="s">
        <v>138</v>
      </c>
      <c r="H49" s="377" t="s">
        <v>1232</v>
      </c>
      <c r="I49" s="421"/>
      <c r="J49" s="421"/>
      <c r="K49" s="421"/>
      <c r="L49" s="421"/>
      <c r="M49" s="426" t="n">
        <v>43903</v>
      </c>
      <c r="N49" s="421"/>
      <c r="O49" s="421"/>
      <c r="P49" s="422"/>
      <c r="Q49" s="423" t="s">
        <v>1237</v>
      </c>
      <c r="R49" s="423"/>
      <c r="S49" s="420"/>
      <c r="T49" s="414" t="str">
        <f aca="false">IF(AND(ISNUMBER(J49),ISNUMBER(K49)),K49-J49,"")</f>
        <v/>
      </c>
      <c r="U49" s="414" t="str">
        <f aca="false">IF(A49="","",IF(O49&lt;&gt;"","Meninggal",IF(N49&lt;&gt;"","Sembuh","Aktif")))</f>
        <v>Aktif</v>
      </c>
      <c r="V49" s="417"/>
      <c r="W49" s="415" t="str">
        <f aca="true">IF(OR(W$2&gt;NOW(),$A49=""),"",IF(W$2=$J49,"T",IF(W$2=$M49,"P",IF(W$2=$N49,"S",IF(W$2=$O49,"M",IF(AND(W$2&gt;=MIN($L49,$M49),W$2&lt;MIN($N49,$O49,99999)),"R",IF(AND($K49&lt;&gt;"",W$2&gt;=$K49),"G","")))))))</f>
        <v/>
      </c>
      <c r="X49" s="415" t="str">
        <f aca="true">IF(OR(X$2&gt;NOW(),$A49=""),"",IF(X$2=$J49,"T",IF(X$2=$M49,"P",IF(X$2=$N49,"S",IF(X$2=$O49,"M",IF(AND(X$2&gt;=MIN($L49,$M49),X$2&lt;MIN($N49,$O49,99999)),"R",IF(AND($K49&lt;&gt;"",X$2&gt;=$K49),"G","")))))))</f>
        <v/>
      </c>
      <c r="Y49" s="415" t="str">
        <f aca="true">IF(OR(Y$2&gt;NOW(),$A49=""),"",IF(Y$2=$J49,"T",IF(Y$2=$M49,"P",IF(Y$2=$N49,"S",IF(Y$2=$O49,"M",IF(AND(Y$2&gt;=MIN($L49,$M49),Y$2&lt;MIN($N49,$O49,99999)),"R",IF(AND($K49&lt;&gt;"",Y$2&gt;=$K49),"G","")))))))</f>
        <v/>
      </c>
      <c r="Z49" s="415" t="str">
        <f aca="true">IF(OR(Z$2&gt;NOW(),$A49=""),"",IF(Z$2=$J49,"T",IF(Z$2=$M49,"P",IF(Z$2=$N49,"S",IF(Z$2=$O49,"M",IF(AND(Z$2&gt;=MIN($L49,$M49),Z$2&lt;MIN($N49,$O49,99999)),"R",IF(AND($K49&lt;&gt;"",Z$2&gt;=$K49),"G","")))))))</f>
        <v/>
      </c>
      <c r="AA49" s="415" t="str">
        <f aca="true">IF(OR(AA$2&gt;NOW(),$A49=""),"",IF(AA$2=$J49,"T",IF(AA$2=$M49,"P",IF(AA$2=$N49,"S",IF(AA$2=$O49,"M",IF(AND(AA$2&gt;=MIN($L49,$M49),AA$2&lt;MIN($N49,$O49,99999)),"R",IF(AND($K49&lt;&gt;"",AA$2&gt;=$K49),"G","")))))))</f>
        <v/>
      </c>
      <c r="AB49" s="415" t="str">
        <f aca="true">IF(OR(AB$2&gt;NOW(),$A49=""),"",IF(AB$2=$J49,"T",IF(AB$2=$M49,"P",IF(AB$2=$N49,"S",IF(AB$2=$O49,"M",IF(AND(AB$2&gt;=MIN($L49,$M49),AB$2&lt;MIN($N49,$O49,99999)),"R",IF(AND($K49&lt;&gt;"",AB$2&gt;=$K49),"G","")))))))</f>
        <v/>
      </c>
      <c r="AC49" s="415" t="str">
        <f aca="true">IF(OR(AC$2&gt;NOW(),$A49=""),"",IF(AC$2=$J49,"T",IF(AC$2=$M49,"P",IF(AC$2=$N49,"S",IF(AC$2=$O49,"M",IF(AND(AC$2&gt;=MIN($L49,$M49),AC$2&lt;MIN($N49,$O49,99999)),"R",IF(AND($K49&lt;&gt;"",AC$2&gt;=$K49),"G","")))))))</f>
        <v/>
      </c>
      <c r="AD49" s="415" t="str">
        <f aca="true">IF(OR(AD$2&gt;NOW(),$A49=""),"",IF(AD$2=$J49,"T",IF(AD$2=$M49,"P",IF(AD$2=$N49,"S",IF(AD$2=$O49,"M",IF(AND(AD$2&gt;=MIN($L49,$M49),AD$2&lt;MIN($N49,$O49,99999)),"R",IF(AND($K49&lt;&gt;"",AD$2&gt;=$K49),"G","")))))))</f>
        <v/>
      </c>
      <c r="AE49" s="415" t="str">
        <f aca="true">IF(OR(AE$2&gt;NOW(),$A49=""),"",IF(AE$2=$J49,"T",IF(AE$2=$M49,"P",IF(AE$2=$N49,"S",IF(AE$2=$O49,"M",IF(AND(AE$2&gt;=MIN($L49,$M49),AE$2&lt;MIN($N49,$O49,99999)),"R",IF(AND($K49&lt;&gt;"",AE$2&gt;=$K49),"G","")))))))</f>
        <v/>
      </c>
      <c r="AF49" s="415" t="str">
        <f aca="true">IF(OR(AF$2&gt;NOW(),$A49=""),"",IF(AF$2=$J49,"T",IF(AF$2=$M49,"P",IF(AF$2=$N49,"S",IF(AF$2=$O49,"M",IF(AND(AF$2&gt;=MIN($L49,$M49),AF$2&lt;MIN($N49,$O49,99999)),"R",IF(AND($K49&lt;&gt;"",AF$2&gt;=$K49),"G","")))))))</f>
        <v/>
      </c>
      <c r="AG49" s="415" t="str">
        <f aca="true">IF(OR(AG$2&gt;NOW(),$A49=""),"",IF(AG$2=$J49,"T",IF(AG$2=$M49,"P",IF(AG$2=$N49,"S",IF(AG$2=$O49,"M",IF(AND(AG$2&gt;=MIN($L49,$M49),AG$2&lt;MIN($N49,$O49,99999)),"R",IF(AND($K49&lt;&gt;"",AG$2&gt;=$K49),"G","")))))))</f>
        <v/>
      </c>
      <c r="AH49" s="415" t="str">
        <f aca="true">IF(OR(AH$2&gt;NOW(),$A49=""),"",IF(AH$2=$J49,"T",IF(AH$2=$M49,"P",IF(AH$2=$N49,"S",IF(AH$2=$O49,"M",IF(AND(AH$2&gt;=MIN($L49,$M49),AH$2&lt;MIN($N49,$O49,99999)),"R",IF(AND($K49&lt;&gt;"",AH$2&gt;=$K49),"G","")))))))</f>
        <v/>
      </c>
      <c r="AI49" s="415" t="str">
        <f aca="true">IF(OR(AI$2&gt;NOW(),$A49=""),"",IF(AI$2=$J49,"T",IF(AI$2=$M49,"P",IF(AI$2=$N49,"S",IF(AI$2=$O49,"M",IF(AND(AI$2&gt;=MIN($L49,$M49),AI$2&lt;MIN($N49,$O49,99999)),"R",IF(AND($K49&lt;&gt;"",AI$2&gt;=$K49),"G","")))))))</f>
        <v/>
      </c>
      <c r="AJ49" s="415" t="str">
        <f aca="true">IF(OR(AJ$2&gt;NOW(),$A49=""),"",IF(AJ$2=$J49,"T",IF(AJ$2=$M49,"P",IF(AJ$2=$N49,"S",IF(AJ$2=$O49,"M",IF(AND(AJ$2&gt;=MIN($L49,$M49),AJ$2&lt;MIN($N49,$O49,99999)),"R",IF(AND($K49&lt;&gt;"",AJ$2&gt;=$K49),"G","")))))))</f>
        <v/>
      </c>
      <c r="AK49" s="415" t="str">
        <f aca="true">IF(OR(AK$2&gt;NOW(),$A49=""),"",IF(AK$2=$J49,"T",IF(AK$2=$M49,"P",IF(AK$2=$N49,"S",IF(AK$2=$O49,"M",IF(AND(AK$2&gt;=MIN($L49,$M49),AK$2&lt;MIN($N49,$O49,99999)),"R",IF(AND($K49&lt;&gt;"",AK$2&gt;=$K49),"G","")))))))</f>
        <v/>
      </c>
      <c r="AL49" s="415" t="str">
        <f aca="true">IF(OR(AL$2&gt;NOW(),$A49=""),"",IF(AL$2=$J49,"T",IF(AL$2=$M49,"P",IF(AL$2=$N49,"S",IF(AL$2=$O49,"M",IF(AND(AL$2&gt;=MIN($L49,$M49),AL$2&lt;MIN($N49,$O49,99999)),"R",IF(AND($K49&lt;&gt;"",AL$2&gt;=$K49),"G","")))))))</f>
        <v/>
      </c>
      <c r="AM49" s="415" t="str">
        <f aca="true">IF(OR(AM$2&gt;NOW(),$A49=""),"",IF(AM$2=$J49,"T",IF(AM$2=$M49,"P",IF(AM$2=$N49,"S",IF(AM$2=$O49,"M",IF(AND(AM$2&gt;=MIN($L49,$M49),AM$2&lt;MIN($N49,$O49,99999)),"R",IF(AND($K49&lt;&gt;"",AM$2&gt;=$K49),"G","")))))))</f>
        <v/>
      </c>
      <c r="AN49" s="415" t="str">
        <f aca="true">IF(OR(AN$2&gt;NOW(),$A49=""),"",IF(AN$2=$J49,"T",IF(AN$2=$M49,"P",IF(AN$2=$N49,"S",IF(AN$2=$O49,"M",IF(AND(AN$2&gt;=MIN($L49,$M49),AN$2&lt;MIN($N49,$O49,99999)),"R",IF(AND($K49&lt;&gt;"",AN$2&gt;=$K49),"G","")))))))</f>
        <v/>
      </c>
      <c r="AO49" s="415" t="str">
        <f aca="true">IF(OR(AO$2&gt;NOW(),$A49=""),"",IF(AO$2=$J49,"T",IF(AO$2=$M49,"P",IF(AO$2=$N49,"S",IF(AO$2=$O49,"M",IF(AND(AO$2&gt;=MIN($L49,$M49),AO$2&lt;MIN($N49,$O49,99999)),"R",IF(AND($K49&lt;&gt;"",AO$2&gt;=$K49),"G","")))))))</f>
        <v/>
      </c>
      <c r="AP49" s="415" t="str">
        <f aca="true">IF(OR(AP$2&gt;NOW(),$A49=""),"",IF(AP$2=$J49,"T",IF(AP$2=$M49,"P",IF(AP$2=$N49,"S",IF(AP$2=$O49,"M",IF(AND(AP$2&gt;=MIN($L49,$M49),AP$2&lt;MIN($N49,$O49,99999)),"R",IF(AND($K49&lt;&gt;"",AP$2&gt;=$K49),"G","")))))))</f>
        <v/>
      </c>
      <c r="AQ49" s="415" t="str">
        <f aca="true">IF(OR(AQ$2&gt;NOW(),$A49=""),"",IF(AQ$2=$J49,"T",IF(AQ$2=$M49,"P",IF(AQ$2=$N49,"S",IF(AQ$2=$O49,"M",IF(AND(AQ$2&gt;=MIN($L49,$M49),AQ$2&lt;MIN($N49,$O49,99999)),"R",IF(AND($K49&lt;&gt;"",AQ$2&gt;=$K49),"G","")))))))</f>
        <v/>
      </c>
      <c r="AR49" s="415" t="str">
        <f aca="true">IF(OR(AR$2&gt;NOW(),$A49=""),"",IF(AR$2=$J49,"T",IF(AR$2=$M49,"P",IF(AR$2=$N49,"S",IF(AR$2=$O49,"M",IF(AND(AR$2&gt;=MIN($L49,$M49),AR$2&lt;MIN($N49,$O49,99999)),"R",IF(AND($K49&lt;&gt;"",AR$2&gt;=$K49),"G","")))))))</f>
        <v/>
      </c>
      <c r="AS49" s="415" t="str">
        <f aca="true">IF(OR(AS$2&gt;NOW(),$A49=""),"",IF(AS$2=$J49,"T",IF(AS$2=$M49,"P",IF(AS$2=$N49,"S",IF(AS$2=$O49,"M",IF(AND(AS$2&gt;=MIN($L49,$M49),AS$2&lt;MIN($N49,$O49,99999)),"R",IF(AND($K49&lt;&gt;"",AS$2&gt;=$K49),"G","")))))))</f>
        <v/>
      </c>
      <c r="AT49" s="415" t="str">
        <f aca="true">IF(OR(AT$2&gt;NOW(),$A49=""),"",IF(AT$2=$J49,"T",IF(AT$2=$M49,"P",IF(AT$2=$N49,"S",IF(AT$2=$O49,"M",IF(AND(AT$2&gt;=MIN($L49,$M49),AT$2&lt;MIN($N49,$O49,99999)),"R",IF(AND($K49&lt;&gt;"",AT$2&gt;=$K49),"G","")))))))</f>
        <v/>
      </c>
      <c r="AU49" s="415" t="str">
        <f aca="true">IF(OR(AU$2&gt;NOW(),$A49=""),"",IF(AU$2=$J49,"T",IF(AU$2=$M49,"P",IF(AU$2=$N49,"S",IF(AU$2=$O49,"M",IF(AND(AU$2&gt;=MIN($L49,$M49),AU$2&lt;MIN($N49,$O49,99999)),"R",IF(AND($K49&lt;&gt;"",AU$2&gt;=$K49),"G","")))))))</f>
        <v/>
      </c>
      <c r="AV49" s="415" t="str">
        <f aca="true">IF(OR(AV$2&gt;NOW(),$A49=""),"",IF(AV$2=$J49,"T",IF(AV$2=$M49,"P",IF(AV$2=$N49,"S",IF(AV$2=$O49,"M",IF(AND(AV$2&gt;=MIN($L49,$M49),AV$2&lt;MIN($N49,$O49,99999)),"R",IF(AND($K49&lt;&gt;"",AV$2&gt;=$K49),"G","")))))))</f>
        <v/>
      </c>
      <c r="AW49" s="415" t="str">
        <f aca="true">IF(OR(AW$2&gt;NOW(),$A49=""),"",IF(AW$2=$J49,"T",IF(AW$2=$M49,"P",IF(AW$2=$N49,"S",IF(AW$2=$O49,"M",IF(AND(AW$2&gt;=MIN($L49,$M49),AW$2&lt;MIN($N49,$O49,99999)),"R",IF(AND($K49&lt;&gt;"",AW$2&gt;=$K49),"G","")))))))</f>
        <v/>
      </c>
      <c r="AX49" s="415" t="str">
        <f aca="true">IF(OR(AX$2&gt;NOW(),$A49=""),"",IF(AX$2=$J49,"T",IF(AX$2=$M49,"P",IF(AX$2=$N49,"S",IF(AX$2=$O49,"M",IF(AND(AX$2&gt;=MIN($L49,$M49),AX$2&lt;MIN($N49,$O49,99999)),"R",IF(AND($K49&lt;&gt;"",AX$2&gt;=$K49),"G","")))))))</f>
        <v/>
      </c>
      <c r="AY49" s="415" t="str">
        <f aca="true">IF(OR(AY$2&gt;NOW(),$A49=""),"",IF(AY$2=$J49,"T",IF(AY$2=$M49,"P",IF(AY$2=$N49,"S",IF(AY$2=$O49,"M",IF(AND(AY$2&gt;=MIN($L49,$M49),AY$2&lt;MIN($N49,$O49,99999)),"R",IF(AND($K49&lt;&gt;"",AY$2&gt;=$K49),"G","")))))))</f>
        <v>P</v>
      </c>
      <c r="AZ49" s="415" t="str">
        <f aca="true">IF(OR(AZ$2&gt;NOW(),$A49=""),"",IF(AZ$2=$J49,"T",IF(AZ$2=$M49,"P",IF(AZ$2=$N49,"S",IF(AZ$2=$O49,"M",IF(AND(AZ$2&gt;=MIN($L49,$M49),AZ$2&lt;MIN($N49,$O49,99999)),"R",IF(AND($K49&lt;&gt;"",AZ$2&gt;=$K49),"G","")))))))</f>
        <v>R</v>
      </c>
      <c r="BA49" s="416"/>
      <c r="BB49" s="416"/>
      <c r="BC49" s="416"/>
      <c r="BD49" s="416"/>
      <c r="BE49" s="416"/>
      <c r="BF49" s="416"/>
      <c r="BG49" s="416"/>
      <c r="BH49" s="416"/>
      <c r="BI49" s="416"/>
      <c r="BJ49" s="416"/>
      <c r="BK49" s="416"/>
      <c r="BL49" s="416"/>
      <c r="BM49" s="416"/>
      <c r="BN49" s="416"/>
      <c r="BO49" s="416"/>
      <c r="BP49" s="416"/>
      <c r="BQ49" s="416"/>
    </row>
    <row r="50" customFormat="false" ht="15.75" hidden="false" customHeight="false" outlineLevel="0" collapsed="false">
      <c r="A50" s="420" t="n">
        <v>48</v>
      </c>
      <c r="B50" s="420" t="n">
        <v>35</v>
      </c>
      <c r="C50" s="420" t="s">
        <v>1225</v>
      </c>
      <c r="D50" s="421" t="s">
        <v>138</v>
      </c>
      <c r="E50" s="420"/>
      <c r="F50" s="420"/>
      <c r="G50" s="421" t="s">
        <v>138</v>
      </c>
      <c r="H50" s="377" t="s">
        <v>1232</v>
      </c>
      <c r="I50" s="421"/>
      <c r="J50" s="421"/>
      <c r="K50" s="421"/>
      <c r="L50" s="421"/>
      <c r="M50" s="426" t="n">
        <v>43903</v>
      </c>
      <c r="N50" s="421"/>
      <c r="O50" s="421"/>
      <c r="P50" s="422"/>
      <c r="Q50" s="423" t="s">
        <v>1237</v>
      </c>
      <c r="R50" s="423"/>
      <c r="S50" s="420"/>
      <c r="T50" s="414" t="str">
        <f aca="false">IF(AND(ISNUMBER(J50),ISNUMBER(K50)),K50-J50,"")</f>
        <v/>
      </c>
      <c r="U50" s="414" t="str">
        <f aca="false">IF(A50="","",IF(O50&lt;&gt;"","Meninggal",IF(N50&lt;&gt;"","Sembuh","Aktif")))</f>
        <v>Aktif</v>
      </c>
      <c r="V50" s="417"/>
      <c r="W50" s="415" t="str">
        <f aca="true">IF(OR(W$2&gt;NOW(),$A50=""),"",IF(W$2=$J50,"T",IF(W$2=$M50,"P",IF(W$2=$N50,"S",IF(W$2=$O50,"M",IF(AND(W$2&gt;=MIN($L50,$M50),W$2&lt;MIN($N50,$O50,99999)),"R",IF(AND($K50&lt;&gt;"",W$2&gt;=$K50),"G","")))))))</f>
        <v/>
      </c>
      <c r="X50" s="415" t="str">
        <f aca="true">IF(OR(X$2&gt;NOW(),$A50=""),"",IF(X$2=$J50,"T",IF(X$2=$M50,"P",IF(X$2=$N50,"S",IF(X$2=$O50,"M",IF(AND(X$2&gt;=MIN($L50,$M50),X$2&lt;MIN($N50,$O50,99999)),"R",IF(AND($K50&lt;&gt;"",X$2&gt;=$K50),"G","")))))))</f>
        <v/>
      </c>
      <c r="Y50" s="415" t="str">
        <f aca="true">IF(OR(Y$2&gt;NOW(),$A50=""),"",IF(Y$2=$J50,"T",IF(Y$2=$M50,"P",IF(Y$2=$N50,"S",IF(Y$2=$O50,"M",IF(AND(Y$2&gt;=MIN($L50,$M50),Y$2&lt;MIN($N50,$O50,99999)),"R",IF(AND($K50&lt;&gt;"",Y$2&gt;=$K50),"G","")))))))</f>
        <v/>
      </c>
      <c r="Z50" s="415" t="str">
        <f aca="true">IF(OR(Z$2&gt;NOW(),$A50=""),"",IF(Z$2=$J50,"T",IF(Z$2=$M50,"P",IF(Z$2=$N50,"S",IF(Z$2=$O50,"M",IF(AND(Z$2&gt;=MIN($L50,$M50),Z$2&lt;MIN($N50,$O50,99999)),"R",IF(AND($K50&lt;&gt;"",Z$2&gt;=$K50),"G","")))))))</f>
        <v/>
      </c>
      <c r="AA50" s="415" t="str">
        <f aca="true">IF(OR(AA$2&gt;NOW(),$A50=""),"",IF(AA$2=$J50,"T",IF(AA$2=$M50,"P",IF(AA$2=$N50,"S",IF(AA$2=$O50,"M",IF(AND(AA$2&gt;=MIN($L50,$M50),AA$2&lt;MIN($N50,$O50,99999)),"R",IF(AND($K50&lt;&gt;"",AA$2&gt;=$K50),"G","")))))))</f>
        <v/>
      </c>
      <c r="AB50" s="415" t="str">
        <f aca="true">IF(OR(AB$2&gt;NOW(),$A50=""),"",IF(AB$2=$J50,"T",IF(AB$2=$M50,"P",IF(AB$2=$N50,"S",IF(AB$2=$O50,"M",IF(AND(AB$2&gt;=MIN($L50,$M50),AB$2&lt;MIN($N50,$O50,99999)),"R",IF(AND($K50&lt;&gt;"",AB$2&gt;=$K50),"G","")))))))</f>
        <v/>
      </c>
      <c r="AC50" s="415" t="str">
        <f aca="true">IF(OR(AC$2&gt;NOW(),$A50=""),"",IF(AC$2=$J50,"T",IF(AC$2=$M50,"P",IF(AC$2=$N50,"S",IF(AC$2=$O50,"M",IF(AND(AC$2&gt;=MIN($L50,$M50),AC$2&lt;MIN($N50,$O50,99999)),"R",IF(AND($K50&lt;&gt;"",AC$2&gt;=$K50),"G","")))))))</f>
        <v/>
      </c>
      <c r="AD50" s="415" t="str">
        <f aca="true">IF(OR(AD$2&gt;NOW(),$A50=""),"",IF(AD$2=$J50,"T",IF(AD$2=$M50,"P",IF(AD$2=$N50,"S",IF(AD$2=$O50,"M",IF(AND(AD$2&gt;=MIN($L50,$M50),AD$2&lt;MIN($N50,$O50,99999)),"R",IF(AND($K50&lt;&gt;"",AD$2&gt;=$K50),"G","")))))))</f>
        <v/>
      </c>
      <c r="AE50" s="415" t="str">
        <f aca="true">IF(OR(AE$2&gt;NOW(),$A50=""),"",IF(AE$2=$J50,"T",IF(AE$2=$M50,"P",IF(AE$2=$N50,"S",IF(AE$2=$O50,"M",IF(AND(AE$2&gt;=MIN($L50,$M50),AE$2&lt;MIN($N50,$O50,99999)),"R",IF(AND($K50&lt;&gt;"",AE$2&gt;=$K50),"G","")))))))</f>
        <v/>
      </c>
      <c r="AF50" s="415" t="str">
        <f aca="true">IF(OR(AF$2&gt;NOW(),$A50=""),"",IF(AF$2=$J50,"T",IF(AF$2=$M50,"P",IF(AF$2=$N50,"S",IF(AF$2=$O50,"M",IF(AND(AF$2&gt;=MIN($L50,$M50),AF$2&lt;MIN($N50,$O50,99999)),"R",IF(AND($K50&lt;&gt;"",AF$2&gt;=$K50),"G","")))))))</f>
        <v/>
      </c>
      <c r="AG50" s="415" t="str">
        <f aca="true">IF(OR(AG$2&gt;NOW(),$A50=""),"",IF(AG$2=$J50,"T",IF(AG$2=$M50,"P",IF(AG$2=$N50,"S",IF(AG$2=$O50,"M",IF(AND(AG$2&gt;=MIN($L50,$M50),AG$2&lt;MIN($N50,$O50,99999)),"R",IF(AND($K50&lt;&gt;"",AG$2&gt;=$K50),"G","")))))))</f>
        <v/>
      </c>
      <c r="AH50" s="415" t="str">
        <f aca="true">IF(OR(AH$2&gt;NOW(),$A50=""),"",IF(AH$2=$J50,"T",IF(AH$2=$M50,"P",IF(AH$2=$N50,"S",IF(AH$2=$O50,"M",IF(AND(AH$2&gt;=MIN($L50,$M50),AH$2&lt;MIN($N50,$O50,99999)),"R",IF(AND($K50&lt;&gt;"",AH$2&gt;=$K50),"G","")))))))</f>
        <v/>
      </c>
      <c r="AI50" s="415" t="str">
        <f aca="true">IF(OR(AI$2&gt;NOW(),$A50=""),"",IF(AI$2=$J50,"T",IF(AI$2=$M50,"P",IF(AI$2=$N50,"S",IF(AI$2=$O50,"M",IF(AND(AI$2&gt;=MIN($L50,$M50),AI$2&lt;MIN($N50,$O50,99999)),"R",IF(AND($K50&lt;&gt;"",AI$2&gt;=$K50),"G","")))))))</f>
        <v/>
      </c>
      <c r="AJ50" s="415" t="str">
        <f aca="true">IF(OR(AJ$2&gt;NOW(),$A50=""),"",IF(AJ$2=$J50,"T",IF(AJ$2=$M50,"P",IF(AJ$2=$N50,"S",IF(AJ$2=$O50,"M",IF(AND(AJ$2&gt;=MIN($L50,$M50),AJ$2&lt;MIN($N50,$O50,99999)),"R",IF(AND($K50&lt;&gt;"",AJ$2&gt;=$K50),"G","")))))))</f>
        <v/>
      </c>
      <c r="AK50" s="415" t="str">
        <f aca="true">IF(OR(AK$2&gt;NOW(),$A50=""),"",IF(AK$2=$J50,"T",IF(AK$2=$M50,"P",IF(AK$2=$N50,"S",IF(AK$2=$O50,"M",IF(AND(AK$2&gt;=MIN($L50,$M50),AK$2&lt;MIN($N50,$O50,99999)),"R",IF(AND($K50&lt;&gt;"",AK$2&gt;=$K50),"G","")))))))</f>
        <v/>
      </c>
      <c r="AL50" s="415" t="str">
        <f aca="true">IF(OR(AL$2&gt;NOW(),$A50=""),"",IF(AL$2=$J50,"T",IF(AL$2=$M50,"P",IF(AL$2=$N50,"S",IF(AL$2=$O50,"M",IF(AND(AL$2&gt;=MIN($L50,$M50),AL$2&lt;MIN($N50,$O50,99999)),"R",IF(AND($K50&lt;&gt;"",AL$2&gt;=$K50),"G","")))))))</f>
        <v/>
      </c>
      <c r="AM50" s="415" t="str">
        <f aca="true">IF(OR(AM$2&gt;NOW(),$A50=""),"",IF(AM$2=$J50,"T",IF(AM$2=$M50,"P",IF(AM$2=$N50,"S",IF(AM$2=$O50,"M",IF(AND(AM$2&gt;=MIN($L50,$M50),AM$2&lt;MIN($N50,$O50,99999)),"R",IF(AND($K50&lt;&gt;"",AM$2&gt;=$K50),"G","")))))))</f>
        <v/>
      </c>
      <c r="AN50" s="415" t="str">
        <f aca="true">IF(OR(AN$2&gt;NOW(),$A50=""),"",IF(AN$2=$J50,"T",IF(AN$2=$M50,"P",IF(AN$2=$N50,"S",IF(AN$2=$O50,"M",IF(AND(AN$2&gt;=MIN($L50,$M50),AN$2&lt;MIN($N50,$O50,99999)),"R",IF(AND($K50&lt;&gt;"",AN$2&gt;=$K50),"G","")))))))</f>
        <v/>
      </c>
      <c r="AO50" s="415" t="str">
        <f aca="true">IF(OR(AO$2&gt;NOW(),$A50=""),"",IF(AO$2=$J50,"T",IF(AO$2=$M50,"P",IF(AO$2=$N50,"S",IF(AO$2=$O50,"M",IF(AND(AO$2&gt;=MIN($L50,$M50),AO$2&lt;MIN($N50,$O50,99999)),"R",IF(AND($K50&lt;&gt;"",AO$2&gt;=$K50),"G","")))))))</f>
        <v/>
      </c>
      <c r="AP50" s="415" t="str">
        <f aca="true">IF(OR(AP$2&gt;NOW(),$A50=""),"",IF(AP$2=$J50,"T",IF(AP$2=$M50,"P",IF(AP$2=$N50,"S",IF(AP$2=$O50,"M",IF(AND(AP$2&gt;=MIN($L50,$M50),AP$2&lt;MIN($N50,$O50,99999)),"R",IF(AND($K50&lt;&gt;"",AP$2&gt;=$K50),"G","")))))))</f>
        <v/>
      </c>
      <c r="AQ50" s="415" t="str">
        <f aca="true">IF(OR(AQ$2&gt;NOW(),$A50=""),"",IF(AQ$2=$J50,"T",IF(AQ$2=$M50,"P",IF(AQ$2=$N50,"S",IF(AQ$2=$O50,"M",IF(AND(AQ$2&gt;=MIN($L50,$M50),AQ$2&lt;MIN($N50,$O50,99999)),"R",IF(AND($K50&lt;&gt;"",AQ$2&gt;=$K50),"G","")))))))</f>
        <v/>
      </c>
      <c r="AR50" s="415" t="str">
        <f aca="true">IF(OR(AR$2&gt;NOW(),$A50=""),"",IF(AR$2=$J50,"T",IF(AR$2=$M50,"P",IF(AR$2=$N50,"S",IF(AR$2=$O50,"M",IF(AND(AR$2&gt;=MIN($L50,$M50),AR$2&lt;MIN($N50,$O50,99999)),"R",IF(AND($K50&lt;&gt;"",AR$2&gt;=$K50),"G","")))))))</f>
        <v/>
      </c>
      <c r="AS50" s="415" t="str">
        <f aca="true">IF(OR(AS$2&gt;NOW(),$A50=""),"",IF(AS$2=$J50,"T",IF(AS$2=$M50,"P",IF(AS$2=$N50,"S",IF(AS$2=$O50,"M",IF(AND(AS$2&gt;=MIN($L50,$M50),AS$2&lt;MIN($N50,$O50,99999)),"R",IF(AND($K50&lt;&gt;"",AS$2&gt;=$K50),"G","")))))))</f>
        <v/>
      </c>
      <c r="AT50" s="415" t="str">
        <f aca="true">IF(OR(AT$2&gt;NOW(),$A50=""),"",IF(AT$2=$J50,"T",IF(AT$2=$M50,"P",IF(AT$2=$N50,"S",IF(AT$2=$O50,"M",IF(AND(AT$2&gt;=MIN($L50,$M50),AT$2&lt;MIN($N50,$O50,99999)),"R",IF(AND($K50&lt;&gt;"",AT$2&gt;=$K50),"G","")))))))</f>
        <v/>
      </c>
      <c r="AU50" s="415" t="str">
        <f aca="true">IF(OR(AU$2&gt;NOW(),$A50=""),"",IF(AU$2=$J50,"T",IF(AU$2=$M50,"P",IF(AU$2=$N50,"S",IF(AU$2=$O50,"M",IF(AND(AU$2&gt;=MIN($L50,$M50),AU$2&lt;MIN($N50,$O50,99999)),"R",IF(AND($K50&lt;&gt;"",AU$2&gt;=$K50),"G","")))))))</f>
        <v/>
      </c>
      <c r="AV50" s="415" t="str">
        <f aca="true">IF(OR(AV$2&gt;NOW(),$A50=""),"",IF(AV$2=$J50,"T",IF(AV$2=$M50,"P",IF(AV$2=$N50,"S",IF(AV$2=$O50,"M",IF(AND(AV$2&gt;=MIN($L50,$M50),AV$2&lt;MIN($N50,$O50,99999)),"R",IF(AND($K50&lt;&gt;"",AV$2&gt;=$K50),"G","")))))))</f>
        <v/>
      </c>
      <c r="AW50" s="415" t="str">
        <f aca="true">IF(OR(AW$2&gt;NOW(),$A50=""),"",IF(AW$2=$J50,"T",IF(AW$2=$M50,"P",IF(AW$2=$N50,"S",IF(AW$2=$O50,"M",IF(AND(AW$2&gt;=MIN($L50,$M50),AW$2&lt;MIN($N50,$O50,99999)),"R",IF(AND($K50&lt;&gt;"",AW$2&gt;=$K50),"G","")))))))</f>
        <v/>
      </c>
      <c r="AX50" s="415" t="str">
        <f aca="true">IF(OR(AX$2&gt;NOW(),$A50=""),"",IF(AX$2=$J50,"T",IF(AX$2=$M50,"P",IF(AX$2=$N50,"S",IF(AX$2=$O50,"M",IF(AND(AX$2&gt;=MIN($L50,$M50),AX$2&lt;MIN($N50,$O50,99999)),"R",IF(AND($K50&lt;&gt;"",AX$2&gt;=$K50),"G","")))))))</f>
        <v/>
      </c>
      <c r="AY50" s="415" t="str">
        <f aca="true">IF(OR(AY$2&gt;NOW(),$A50=""),"",IF(AY$2=$J50,"T",IF(AY$2=$M50,"P",IF(AY$2=$N50,"S",IF(AY$2=$O50,"M",IF(AND(AY$2&gt;=MIN($L50,$M50),AY$2&lt;MIN($N50,$O50,99999)),"R",IF(AND($K50&lt;&gt;"",AY$2&gt;=$K50),"G","")))))))</f>
        <v>P</v>
      </c>
      <c r="AZ50" s="415" t="str">
        <f aca="true">IF(OR(AZ$2&gt;NOW(),$A50=""),"",IF(AZ$2=$J50,"T",IF(AZ$2=$M50,"P",IF(AZ$2=$N50,"S",IF(AZ$2=$O50,"M",IF(AND(AZ$2&gt;=MIN($L50,$M50),AZ$2&lt;MIN($N50,$O50,99999)),"R",IF(AND($K50&lt;&gt;"",AZ$2&gt;=$K50),"G","")))))))</f>
        <v>R</v>
      </c>
      <c r="BA50" s="416"/>
      <c r="BB50" s="416"/>
      <c r="BC50" s="416"/>
      <c r="BD50" s="416"/>
      <c r="BE50" s="416"/>
      <c r="BF50" s="416"/>
      <c r="BG50" s="416"/>
      <c r="BH50" s="416"/>
      <c r="BI50" s="416"/>
      <c r="BJ50" s="416"/>
      <c r="BK50" s="416"/>
      <c r="BL50" s="416"/>
      <c r="BM50" s="416"/>
      <c r="BN50" s="416"/>
      <c r="BO50" s="416"/>
      <c r="BP50" s="416"/>
      <c r="BQ50" s="416"/>
    </row>
    <row r="51" customFormat="false" ht="15.75" hidden="false" customHeight="false" outlineLevel="0" collapsed="false">
      <c r="A51" s="420" t="n">
        <v>49</v>
      </c>
      <c r="B51" s="420" t="n">
        <v>3</v>
      </c>
      <c r="C51" s="420" t="s">
        <v>1225</v>
      </c>
      <c r="D51" s="421" t="s">
        <v>138</v>
      </c>
      <c r="E51" s="420"/>
      <c r="F51" s="420"/>
      <c r="G51" s="421" t="s">
        <v>138</v>
      </c>
      <c r="H51" s="377" t="s">
        <v>1232</v>
      </c>
      <c r="I51" s="421"/>
      <c r="J51" s="421"/>
      <c r="K51" s="421"/>
      <c r="L51" s="421"/>
      <c r="M51" s="426" t="n">
        <v>43903</v>
      </c>
      <c r="N51" s="421"/>
      <c r="O51" s="421"/>
      <c r="P51" s="422"/>
      <c r="Q51" s="423" t="s">
        <v>1237</v>
      </c>
      <c r="R51" s="423"/>
      <c r="S51" s="420"/>
      <c r="T51" s="414" t="str">
        <f aca="false">IF(AND(ISNUMBER(J51),ISNUMBER(K51)),K51-J51,"")</f>
        <v/>
      </c>
      <c r="U51" s="414" t="str">
        <f aca="false">IF(A51="","",IF(O51&lt;&gt;"","Meninggal",IF(N51&lt;&gt;"","Sembuh","Aktif")))</f>
        <v>Aktif</v>
      </c>
      <c r="V51" s="417"/>
      <c r="W51" s="415" t="str">
        <f aca="true">IF(OR(W$2&gt;NOW(),$A51=""),"",IF(W$2=$J51,"T",IF(W$2=$M51,"P",IF(W$2=$N51,"S",IF(W$2=$O51,"M",IF(AND(W$2&gt;=MIN($L51,$M51),W$2&lt;MIN($N51,$O51,99999)),"R",IF(AND($K51&lt;&gt;"",W$2&gt;=$K51),"G","")))))))</f>
        <v/>
      </c>
      <c r="X51" s="415" t="str">
        <f aca="true">IF(OR(X$2&gt;NOW(),$A51=""),"",IF(X$2=$J51,"T",IF(X$2=$M51,"P",IF(X$2=$N51,"S",IF(X$2=$O51,"M",IF(AND(X$2&gt;=MIN($L51,$M51),X$2&lt;MIN($N51,$O51,99999)),"R",IF(AND($K51&lt;&gt;"",X$2&gt;=$K51),"G","")))))))</f>
        <v/>
      </c>
      <c r="Y51" s="415" t="str">
        <f aca="true">IF(OR(Y$2&gt;NOW(),$A51=""),"",IF(Y$2=$J51,"T",IF(Y$2=$M51,"P",IF(Y$2=$N51,"S",IF(Y$2=$O51,"M",IF(AND(Y$2&gt;=MIN($L51,$M51),Y$2&lt;MIN($N51,$O51,99999)),"R",IF(AND($K51&lt;&gt;"",Y$2&gt;=$K51),"G","")))))))</f>
        <v/>
      </c>
      <c r="Z51" s="415" t="str">
        <f aca="true">IF(OR(Z$2&gt;NOW(),$A51=""),"",IF(Z$2=$J51,"T",IF(Z$2=$M51,"P",IF(Z$2=$N51,"S",IF(Z$2=$O51,"M",IF(AND(Z$2&gt;=MIN($L51,$M51),Z$2&lt;MIN($N51,$O51,99999)),"R",IF(AND($K51&lt;&gt;"",Z$2&gt;=$K51),"G","")))))))</f>
        <v/>
      </c>
      <c r="AA51" s="415" t="str">
        <f aca="true">IF(OR(AA$2&gt;NOW(),$A51=""),"",IF(AA$2=$J51,"T",IF(AA$2=$M51,"P",IF(AA$2=$N51,"S",IF(AA$2=$O51,"M",IF(AND(AA$2&gt;=MIN($L51,$M51),AA$2&lt;MIN($N51,$O51,99999)),"R",IF(AND($K51&lt;&gt;"",AA$2&gt;=$K51),"G","")))))))</f>
        <v/>
      </c>
      <c r="AB51" s="415" t="str">
        <f aca="true">IF(OR(AB$2&gt;NOW(),$A51=""),"",IF(AB$2=$J51,"T",IF(AB$2=$M51,"P",IF(AB$2=$N51,"S",IF(AB$2=$O51,"M",IF(AND(AB$2&gt;=MIN($L51,$M51),AB$2&lt;MIN($N51,$O51,99999)),"R",IF(AND($K51&lt;&gt;"",AB$2&gt;=$K51),"G","")))))))</f>
        <v/>
      </c>
      <c r="AC51" s="415" t="str">
        <f aca="true">IF(OR(AC$2&gt;NOW(),$A51=""),"",IF(AC$2=$J51,"T",IF(AC$2=$M51,"P",IF(AC$2=$N51,"S",IF(AC$2=$O51,"M",IF(AND(AC$2&gt;=MIN($L51,$M51),AC$2&lt;MIN($N51,$O51,99999)),"R",IF(AND($K51&lt;&gt;"",AC$2&gt;=$K51),"G","")))))))</f>
        <v/>
      </c>
      <c r="AD51" s="415" t="str">
        <f aca="true">IF(OR(AD$2&gt;NOW(),$A51=""),"",IF(AD$2=$J51,"T",IF(AD$2=$M51,"P",IF(AD$2=$N51,"S",IF(AD$2=$O51,"M",IF(AND(AD$2&gt;=MIN($L51,$M51),AD$2&lt;MIN($N51,$O51,99999)),"R",IF(AND($K51&lt;&gt;"",AD$2&gt;=$K51),"G","")))))))</f>
        <v/>
      </c>
      <c r="AE51" s="415" t="str">
        <f aca="true">IF(OR(AE$2&gt;NOW(),$A51=""),"",IF(AE$2=$J51,"T",IF(AE$2=$M51,"P",IF(AE$2=$N51,"S",IF(AE$2=$O51,"M",IF(AND(AE$2&gt;=MIN($L51,$M51),AE$2&lt;MIN($N51,$O51,99999)),"R",IF(AND($K51&lt;&gt;"",AE$2&gt;=$K51),"G","")))))))</f>
        <v/>
      </c>
      <c r="AF51" s="415" t="str">
        <f aca="true">IF(OR(AF$2&gt;NOW(),$A51=""),"",IF(AF$2=$J51,"T",IF(AF$2=$M51,"P",IF(AF$2=$N51,"S",IF(AF$2=$O51,"M",IF(AND(AF$2&gt;=MIN($L51,$M51),AF$2&lt;MIN($N51,$O51,99999)),"R",IF(AND($K51&lt;&gt;"",AF$2&gt;=$K51),"G","")))))))</f>
        <v/>
      </c>
      <c r="AG51" s="415" t="str">
        <f aca="true">IF(OR(AG$2&gt;NOW(),$A51=""),"",IF(AG$2=$J51,"T",IF(AG$2=$M51,"P",IF(AG$2=$N51,"S",IF(AG$2=$O51,"M",IF(AND(AG$2&gt;=MIN($L51,$M51),AG$2&lt;MIN($N51,$O51,99999)),"R",IF(AND($K51&lt;&gt;"",AG$2&gt;=$K51),"G","")))))))</f>
        <v/>
      </c>
      <c r="AH51" s="415" t="str">
        <f aca="true">IF(OR(AH$2&gt;NOW(),$A51=""),"",IF(AH$2=$J51,"T",IF(AH$2=$M51,"P",IF(AH$2=$N51,"S",IF(AH$2=$O51,"M",IF(AND(AH$2&gt;=MIN($L51,$M51),AH$2&lt;MIN($N51,$O51,99999)),"R",IF(AND($K51&lt;&gt;"",AH$2&gt;=$K51),"G","")))))))</f>
        <v/>
      </c>
      <c r="AI51" s="415" t="str">
        <f aca="true">IF(OR(AI$2&gt;NOW(),$A51=""),"",IF(AI$2=$J51,"T",IF(AI$2=$M51,"P",IF(AI$2=$N51,"S",IF(AI$2=$O51,"M",IF(AND(AI$2&gt;=MIN($L51,$M51),AI$2&lt;MIN($N51,$O51,99999)),"R",IF(AND($K51&lt;&gt;"",AI$2&gt;=$K51),"G","")))))))</f>
        <v/>
      </c>
      <c r="AJ51" s="415" t="str">
        <f aca="true">IF(OR(AJ$2&gt;NOW(),$A51=""),"",IF(AJ$2=$J51,"T",IF(AJ$2=$M51,"P",IF(AJ$2=$N51,"S",IF(AJ$2=$O51,"M",IF(AND(AJ$2&gt;=MIN($L51,$M51),AJ$2&lt;MIN($N51,$O51,99999)),"R",IF(AND($K51&lt;&gt;"",AJ$2&gt;=$K51),"G","")))))))</f>
        <v/>
      </c>
      <c r="AK51" s="415" t="str">
        <f aca="true">IF(OR(AK$2&gt;NOW(),$A51=""),"",IF(AK$2=$J51,"T",IF(AK$2=$M51,"P",IF(AK$2=$N51,"S",IF(AK$2=$O51,"M",IF(AND(AK$2&gt;=MIN($L51,$M51),AK$2&lt;MIN($N51,$O51,99999)),"R",IF(AND($K51&lt;&gt;"",AK$2&gt;=$K51),"G","")))))))</f>
        <v/>
      </c>
      <c r="AL51" s="415" t="str">
        <f aca="true">IF(OR(AL$2&gt;NOW(),$A51=""),"",IF(AL$2=$J51,"T",IF(AL$2=$M51,"P",IF(AL$2=$N51,"S",IF(AL$2=$O51,"M",IF(AND(AL$2&gt;=MIN($L51,$M51),AL$2&lt;MIN($N51,$O51,99999)),"R",IF(AND($K51&lt;&gt;"",AL$2&gt;=$K51),"G","")))))))</f>
        <v/>
      </c>
      <c r="AM51" s="415" t="str">
        <f aca="true">IF(OR(AM$2&gt;NOW(),$A51=""),"",IF(AM$2=$J51,"T",IF(AM$2=$M51,"P",IF(AM$2=$N51,"S",IF(AM$2=$O51,"M",IF(AND(AM$2&gt;=MIN($L51,$M51),AM$2&lt;MIN($N51,$O51,99999)),"R",IF(AND($K51&lt;&gt;"",AM$2&gt;=$K51),"G","")))))))</f>
        <v/>
      </c>
      <c r="AN51" s="415" t="str">
        <f aca="true">IF(OR(AN$2&gt;NOW(),$A51=""),"",IF(AN$2=$J51,"T",IF(AN$2=$M51,"P",IF(AN$2=$N51,"S",IF(AN$2=$O51,"M",IF(AND(AN$2&gt;=MIN($L51,$M51),AN$2&lt;MIN($N51,$O51,99999)),"R",IF(AND($K51&lt;&gt;"",AN$2&gt;=$K51),"G","")))))))</f>
        <v/>
      </c>
      <c r="AO51" s="415" t="str">
        <f aca="true">IF(OR(AO$2&gt;NOW(),$A51=""),"",IF(AO$2=$J51,"T",IF(AO$2=$M51,"P",IF(AO$2=$N51,"S",IF(AO$2=$O51,"M",IF(AND(AO$2&gt;=MIN($L51,$M51),AO$2&lt;MIN($N51,$O51,99999)),"R",IF(AND($K51&lt;&gt;"",AO$2&gt;=$K51),"G","")))))))</f>
        <v/>
      </c>
      <c r="AP51" s="415" t="str">
        <f aca="true">IF(OR(AP$2&gt;NOW(),$A51=""),"",IF(AP$2=$J51,"T",IF(AP$2=$M51,"P",IF(AP$2=$N51,"S",IF(AP$2=$O51,"M",IF(AND(AP$2&gt;=MIN($L51,$M51),AP$2&lt;MIN($N51,$O51,99999)),"R",IF(AND($K51&lt;&gt;"",AP$2&gt;=$K51),"G","")))))))</f>
        <v/>
      </c>
      <c r="AQ51" s="415" t="str">
        <f aca="true">IF(OR(AQ$2&gt;NOW(),$A51=""),"",IF(AQ$2=$J51,"T",IF(AQ$2=$M51,"P",IF(AQ$2=$N51,"S",IF(AQ$2=$O51,"M",IF(AND(AQ$2&gt;=MIN($L51,$M51),AQ$2&lt;MIN($N51,$O51,99999)),"R",IF(AND($K51&lt;&gt;"",AQ$2&gt;=$K51),"G","")))))))</f>
        <v/>
      </c>
      <c r="AR51" s="415" t="str">
        <f aca="true">IF(OR(AR$2&gt;NOW(),$A51=""),"",IF(AR$2=$J51,"T",IF(AR$2=$M51,"P",IF(AR$2=$N51,"S",IF(AR$2=$O51,"M",IF(AND(AR$2&gt;=MIN($L51,$M51),AR$2&lt;MIN($N51,$O51,99999)),"R",IF(AND($K51&lt;&gt;"",AR$2&gt;=$K51),"G","")))))))</f>
        <v/>
      </c>
      <c r="AS51" s="415" t="str">
        <f aca="true">IF(OR(AS$2&gt;NOW(),$A51=""),"",IF(AS$2=$J51,"T",IF(AS$2=$M51,"P",IF(AS$2=$N51,"S",IF(AS$2=$O51,"M",IF(AND(AS$2&gt;=MIN($L51,$M51),AS$2&lt;MIN($N51,$O51,99999)),"R",IF(AND($K51&lt;&gt;"",AS$2&gt;=$K51),"G","")))))))</f>
        <v/>
      </c>
      <c r="AT51" s="415" t="str">
        <f aca="true">IF(OR(AT$2&gt;NOW(),$A51=""),"",IF(AT$2=$J51,"T",IF(AT$2=$M51,"P",IF(AT$2=$N51,"S",IF(AT$2=$O51,"M",IF(AND(AT$2&gt;=MIN($L51,$M51),AT$2&lt;MIN($N51,$O51,99999)),"R",IF(AND($K51&lt;&gt;"",AT$2&gt;=$K51),"G","")))))))</f>
        <v/>
      </c>
      <c r="AU51" s="415" t="str">
        <f aca="true">IF(OR(AU$2&gt;NOW(),$A51=""),"",IF(AU$2=$J51,"T",IF(AU$2=$M51,"P",IF(AU$2=$N51,"S",IF(AU$2=$O51,"M",IF(AND(AU$2&gt;=MIN($L51,$M51),AU$2&lt;MIN($N51,$O51,99999)),"R",IF(AND($K51&lt;&gt;"",AU$2&gt;=$K51),"G","")))))))</f>
        <v/>
      </c>
      <c r="AV51" s="415" t="str">
        <f aca="true">IF(OR(AV$2&gt;NOW(),$A51=""),"",IF(AV$2=$J51,"T",IF(AV$2=$M51,"P",IF(AV$2=$N51,"S",IF(AV$2=$O51,"M",IF(AND(AV$2&gt;=MIN($L51,$M51),AV$2&lt;MIN($N51,$O51,99999)),"R",IF(AND($K51&lt;&gt;"",AV$2&gt;=$K51),"G","")))))))</f>
        <v/>
      </c>
      <c r="AW51" s="415" t="str">
        <f aca="true">IF(OR(AW$2&gt;NOW(),$A51=""),"",IF(AW$2=$J51,"T",IF(AW$2=$M51,"P",IF(AW$2=$N51,"S",IF(AW$2=$O51,"M",IF(AND(AW$2&gt;=MIN($L51,$M51),AW$2&lt;MIN($N51,$O51,99999)),"R",IF(AND($K51&lt;&gt;"",AW$2&gt;=$K51),"G","")))))))</f>
        <v/>
      </c>
      <c r="AX51" s="415" t="str">
        <f aca="true">IF(OR(AX$2&gt;NOW(),$A51=""),"",IF(AX$2=$J51,"T",IF(AX$2=$M51,"P",IF(AX$2=$N51,"S",IF(AX$2=$O51,"M",IF(AND(AX$2&gt;=MIN($L51,$M51),AX$2&lt;MIN($N51,$O51,99999)),"R",IF(AND($K51&lt;&gt;"",AX$2&gt;=$K51),"G","")))))))</f>
        <v/>
      </c>
      <c r="AY51" s="415" t="str">
        <f aca="true">IF(OR(AY$2&gt;NOW(),$A51=""),"",IF(AY$2=$J51,"T",IF(AY$2=$M51,"P",IF(AY$2=$N51,"S",IF(AY$2=$O51,"M",IF(AND(AY$2&gt;=MIN($L51,$M51),AY$2&lt;MIN($N51,$O51,99999)),"R",IF(AND($K51&lt;&gt;"",AY$2&gt;=$K51),"G","")))))))</f>
        <v>P</v>
      </c>
      <c r="AZ51" s="415" t="str">
        <f aca="true">IF(OR(AZ$2&gt;NOW(),$A51=""),"",IF(AZ$2=$J51,"T",IF(AZ$2=$M51,"P",IF(AZ$2=$N51,"S",IF(AZ$2=$O51,"M",IF(AND(AZ$2&gt;=MIN($L51,$M51),AZ$2&lt;MIN($N51,$O51,99999)),"R",IF(AND($K51&lt;&gt;"",AZ$2&gt;=$K51),"G","")))))))</f>
        <v>R</v>
      </c>
      <c r="BA51" s="416"/>
      <c r="BB51" s="416"/>
      <c r="BC51" s="416"/>
      <c r="BD51" s="416"/>
      <c r="BE51" s="416"/>
      <c r="BF51" s="416"/>
      <c r="BG51" s="416"/>
      <c r="BH51" s="416"/>
      <c r="BI51" s="416"/>
      <c r="BJ51" s="416"/>
      <c r="BK51" s="416"/>
      <c r="BL51" s="416"/>
      <c r="BM51" s="416"/>
      <c r="BN51" s="416"/>
      <c r="BO51" s="416"/>
      <c r="BP51" s="416"/>
      <c r="BQ51" s="416"/>
    </row>
    <row r="52" customFormat="false" ht="15.75" hidden="false" customHeight="false" outlineLevel="0" collapsed="false">
      <c r="A52" s="420" t="n">
        <v>50</v>
      </c>
      <c r="B52" s="420" t="n">
        <v>59</v>
      </c>
      <c r="C52" s="420" t="s">
        <v>1225</v>
      </c>
      <c r="D52" s="420" t="s">
        <v>1218</v>
      </c>
      <c r="E52" s="420" t="s">
        <v>83</v>
      </c>
      <c r="F52" s="420" t="s">
        <v>413</v>
      </c>
      <c r="G52" s="421" t="s">
        <v>1219</v>
      </c>
      <c r="H52" s="377" t="s">
        <v>1232</v>
      </c>
      <c r="I52" s="421"/>
      <c r="J52" s="421"/>
      <c r="K52" s="421"/>
      <c r="L52" s="426" t="n">
        <v>43898</v>
      </c>
      <c r="M52" s="426" t="n">
        <v>43903</v>
      </c>
      <c r="N52" s="421"/>
      <c r="O52" s="426" t="n">
        <v>43901</v>
      </c>
      <c r="P52" s="422" t="s">
        <v>1253</v>
      </c>
      <c r="Q52" s="423" t="s">
        <v>1250</v>
      </c>
      <c r="R52" s="423" t="s">
        <v>1254</v>
      </c>
      <c r="S52" s="424" t="str">
        <f aca="false">HYPERLINK("https://www.kompas.com/tren/read/2020/03/13/120826665/satu-pasien-isolasi-yang-meninggal-di-rsud-moewardi-solo-positif-corona","Sumber")</f>
        <v>Sumber</v>
      </c>
      <c r="T52" s="414" t="str">
        <f aca="false">IF(AND(ISNUMBER(J52),ISNUMBER(K52)),K52-J52,"")</f>
        <v/>
      </c>
      <c r="U52" s="427" t="s">
        <v>1109</v>
      </c>
      <c r="V52" s="417"/>
      <c r="W52" s="415" t="str">
        <f aca="true">IF(OR(W$2&gt;NOW(),$A52=""),"",IF(W$2=$J52,"T",IF(W$2=$M52,"P",IF(W$2=$N52,"S",IF(W$2=$O52,"M",IF(AND(W$2&gt;=MIN($L52,$M52),W$2&lt;MIN($N52,$O52,99999)),"R",IF(AND($K52&lt;&gt;"",W$2&gt;=$K52),"G","")))))))</f>
        <v/>
      </c>
      <c r="X52" s="415" t="str">
        <f aca="true">IF(OR(X$2&gt;NOW(),$A52=""),"",IF(X$2=$J52,"T",IF(X$2=$M52,"P",IF(X$2=$N52,"S",IF(X$2=$O52,"M",IF(AND(X$2&gt;=MIN($L52,$M52),X$2&lt;MIN($N52,$O52,99999)),"R",IF(AND($K52&lt;&gt;"",X$2&gt;=$K52),"G","")))))))</f>
        <v/>
      </c>
      <c r="Y52" s="415" t="str">
        <f aca="true">IF(OR(Y$2&gt;NOW(),$A52=""),"",IF(Y$2=$J52,"T",IF(Y$2=$M52,"P",IF(Y$2=$N52,"S",IF(Y$2=$O52,"M",IF(AND(Y$2&gt;=MIN($L52,$M52),Y$2&lt;MIN($N52,$O52,99999)),"R",IF(AND($K52&lt;&gt;"",Y$2&gt;=$K52),"G","")))))))</f>
        <v/>
      </c>
      <c r="Z52" s="415" t="str">
        <f aca="true">IF(OR(Z$2&gt;NOW(),$A52=""),"",IF(Z$2=$J52,"T",IF(Z$2=$M52,"P",IF(Z$2=$N52,"S",IF(Z$2=$O52,"M",IF(AND(Z$2&gt;=MIN($L52,$M52),Z$2&lt;MIN($N52,$O52,99999)),"R",IF(AND($K52&lt;&gt;"",Z$2&gt;=$K52),"G","")))))))</f>
        <v/>
      </c>
      <c r="AA52" s="415" t="str">
        <f aca="true">IF(OR(AA$2&gt;NOW(),$A52=""),"",IF(AA$2=$J52,"T",IF(AA$2=$M52,"P",IF(AA$2=$N52,"S",IF(AA$2=$O52,"M",IF(AND(AA$2&gt;=MIN($L52,$M52),AA$2&lt;MIN($N52,$O52,99999)),"R",IF(AND($K52&lt;&gt;"",AA$2&gt;=$K52),"G","")))))))</f>
        <v/>
      </c>
      <c r="AB52" s="415" t="str">
        <f aca="true">IF(OR(AB$2&gt;NOW(),$A52=""),"",IF(AB$2=$J52,"T",IF(AB$2=$M52,"P",IF(AB$2=$N52,"S",IF(AB$2=$O52,"M",IF(AND(AB$2&gt;=MIN($L52,$M52),AB$2&lt;MIN($N52,$O52,99999)),"R",IF(AND($K52&lt;&gt;"",AB$2&gt;=$K52),"G","")))))))</f>
        <v/>
      </c>
      <c r="AC52" s="415" t="str">
        <f aca="true">IF(OR(AC$2&gt;NOW(),$A52=""),"",IF(AC$2=$J52,"T",IF(AC$2=$M52,"P",IF(AC$2=$N52,"S",IF(AC$2=$O52,"M",IF(AND(AC$2&gt;=MIN($L52,$M52),AC$2&lt;MIN($N52,$O52,99999)),"R",IF(AND($K52&lt;&gt;"",AC$2&gt;=$K52),"G","")))))))</f>
        <v/>
      </c>
      <c r="AD52" s="415" t="str">
        <f aca="true">IF(OR(AD$2&gt;NOW(),$A52=""),"",IF(AD$2=$J52,"T",IF(AD$2=$M52,"P",IF(AD$2=$N52,"S",IF(AD$2=$O52,"M",IF(AND(AD$2&gt;=MIN($L52,$M52),AD$2&lt;MIN($N52,$O52,99999)),"R",IF(AND($K52&lt;&gt;"",AD$2&gt;=$K52),"G","")))))))</f>
        <v/>
      </c>
      <c r="AE52" s="415" t="str">
        <f aca="true">IF(OR(AE$2&gt;NOW(),$A52=""),"",IF(AE$2=$J52,"T",IF(AE$2=$M52,"P",IF(AE$2=$N52,"S",IF(AE$2=$O52,"M",IF(AND(AE$2&gt;=MIN($L52,$M52),AE$2&lt;MIN($N52,$O52,99999)),"R",IF(AND($K52&lt;&gt;"",AE$2&gt;=$K52),"G","")))))))</f>
        <v/>
      </c>
      <c r="AF52" s="415" t="str">
        <f aca="true">IF(OR(AF$2&gt;NOW(),$A52=""),"",IF(AF$2=$J52,"T",IF(AF$2=$M52,"P",IF(AF$2=$N52,"S",IF(AF$2=$O52,"M",IF(AND(AF$2&gt;=MIN($L52,$M52),AF$2&lt;MIN($N52,$O52,99999)),"R",IF(AND($K52&lt;&gt;"",AF$2&gt;=$K52),"G","")))))))</f>
        <v/>
      </c>
      <c r="AG52" s="415" t="str">
        <f aca="true">IF(OR(AG$2&gt;NOW(),$A52=""),"",IF(AG$2=$J52,"T",IF(AG$2=$M52,"P",IF(AG$2=$N52,"S",IF(AG$2=$O52,"M",IF(AND(AG$2&gt;=MIN($L52,$M52),AG$2&lt;MIN($N52,$O52,99999)),"R",IF(AND($K52&lt;&gt;"",AG$2&gt;=$K52),"G","")))))))</f>
        <v/>
      </c>
      <c r="AH52" s="415" t="str">
        <f aca="true">IF(OR(AH$2&gt;NOW(),$A52=""),"",IF(AH$2=$J52,"T",IF(AH$2=$M52,"P",IF(AH$2=$N52,"S",IF(AH$2=$O52,"M",IF(AND(AH$2&gt;=MIN($L52,$M52),AH$2&lt;MIN($N52,$O52,99999)),"R",IF(AND($K52&lt;&gt;"",AH$2&gt;=$K52),"G","")))))))</f>
        <v/>
      </c>
      <c r="AI52" s="415" t="str">
        <f aca="true">IF(OR(AI$2&gt;NOW(),$A52=""),"",IF(AI$2=$J52,"T",IF(AI$2=$M52,"P",IF(AI$2=$N52,"S",IF(AI$2=$O52,"M",IF(AND(AI$2&gt;=MIN($L52,$M52),AI$2&lt;MIN($N52,$O52,99999)),"R",IF(AND($K52&lt;&gt;"",AI$2&gt;=$K52),"G","")))))))</f>
        <v/>
      </c>
      <c r="AJ52" s="415" t="str">
        <f aca="true">IF(OR(AJ$2&gt;NOW(),$A52=""),"",IF(AJ$2=$J52,"T",IF(AJ$2=$M52,"P",IF(AJ$2=$N52,"S",IF(AJ$2=$O52,"M",IF(AND(AJ$2&gt;=MIN($L52,$M52),AJ$2&lt;MIN($N52,$O52,99999)),"R",IF(AND($K52&lt;&gt;"",AJ$2&gt;=$K52),"G","")))))))</f>
        <v/>
      </c>
      <c r="AK52" s="415" t="str">
        <f aca="true">IF(OR(AK$2&gt;NOW(),$A52=""),"",IF(AK$2=$J52,"T",IF(AK$2=$M52,"P",IF(AK$2=$N52,"S",IF(AK$2=$O52,"M",IF(AND(AK$2&gt;=MIN($L52,$M52),AK$2&lt;MIN($N52,$O52,99999)),"R",IF(AND($K52&lt;&gt;"",AK$2&gt;=$K52),"G","")))))))</f>
        <v/>
      </c>
      <c r="AL52" s="415" t="str">
        <f aca="true">IF(OR(AL$2&gt;NOW(),$A52=""),"",IF(AL$2=$J52,"T",IF(AL$2=$M52,"P",IF(AL$2=$N52,"S",IF(AL$2=$O52,"M",IF(AND(AL$2&gt;=MIN($L52,$M52),AL$2&lt;MIN($N52,$O52,99999)),"R",IF(AND($K52&lt;&gt;"",AL$2&gt;=$K52),"G","")))))))</f>
        <v/>
      </c>
      <c r="AM52" s="415" t="str">
        <f aca="true">IF(OR(AM$2&gt;NOW(),$A52=""),"",IF(AM$2=$J52,"T",IF(AM$2=$M52,"P",IF(AM$2=$N52,"S",IF(AM$2=$O52,"M",IF(AND(AM$2&gt;=MIN($L52,$M52),AM$2&lt;MIN($N52,$O52,99999)),"R",IF(AND($K52&lt;&gt;"",AM$2&gt;=$K52),"G","")))))))</f>
        <v/>
      </c>
      <c r="AN52" s="415" t="str">
        <f aca="true">IF(OR(AN$2&gt;NOW(),$A52=""),"",IF(AN$2=$J52,"T",IF(AN$2=$M52,"P",IF(AN$2=$N52,"S",IF(AN$2=$O52,"M",IF(AND(AN$2&gt;=MIN($L52,$M52),AN$2&lt;MIN($N52,$O52,99999)),"R",IF(AND($K52&lt;&gt;"",AN$2&gt;=$K52),"G","")))))))</f>
        <v/>
      </c>
      <c r="AO52" s="415" t="str">
        <f aca="true">IF(OR(AO$2&gt;NOW(),$A52=""),"",IF(AO$2=$J52,"T",IF(AO$2=$M52,"P",IF(AO$2=$N52,"S",IF(AO$2=$O52,"M",IF(AND(AO$2&gt;=MIN($L52,$M52),AO$2&lt;MIN($N52,$O52,99999)),"R",IF(AND($K52&lt;&gt;"",AO$2&gt;=$K52),"G","")))))))</f>
        <v/>
      </c>
      <c r="AP52" s="415" t="str">
        <f aca="true">IF(OR(AP$2&gt;NOW(),$A52=""),"",IF(AP$2=$J52,"T",IF(AP$2=$M52,"P",IF(AP$2=$N52,"S",IF(AP$2=$O52,"M",IF(AND(AP$2&gt;=MIN($L52,$M52),AP$2&lt;MIN($N52,$O52,99999)),"R",IF(AND($K52&lt;&gt;"",AP$2&gt;=$K52),"G","")))))))</f>
        <v/>
      </c>
      <c r="AQ52" s="415" t="str">
        <f aca="true">IF(OR(AQ$2&gt;NOW(),$A52=""),"",IF(AQ$2=$J52,"T",IF(AQ$2=$M52,"P",IF(AQ$2=$N52,"S",IF(AQ$2=$O52,"M",IF(AND(AQ$2&gt;=MIN($L52,$M52),AQ$2&lt;MIN($N52,$O52,99999)),"R",IF(AND($K52&lt;&gt;"",AQ$2&gt;=$K52),"G","")))))))</f>
        <v/>
      </c>
      <c r="AR52" s="415" t="str">
        <f aca="true">IF(OR(AR$2&gt;NOW(),$A52=""),"",IF(AR$2=$J52,"T",IF(AR$2=$M52,"P",IF(AR$2=$N52,"S",IF(AR$2=$O52,"M",IF(AND(AR$2&gt;=MIN($L52,$M52),AR$2&lt;MIN($N52,$O52,99999)),"R",IF(AND($K52&lt;&gt;"",AR$2&gt;=$K52),"G","")))))))</f>
        <v/>
      </c>
      <c r="AS52" s="415" t="str">
        <f aca="true">IF(OR(AS$2&gt;NOW(),$A52=""),"",IF(AS$2=$J52,"T",IF(AS$2=$M52,"P",IF(AS$2=$N52,"S",IF(AS$2=$O52,"M",IF(AND(AS$2&gt;=MIN($L52,$M52),AS$2&lt;MIN($N52,$O52,99999)),"R",IF(AND($K52&lt;&gt;"",AS$2&gt;=$K52),"G","")))))))</f>
        <v/>
      </c>
      <c r="AT52" s="415" t="str">
        <f aca="true">IF(OR(AT$2&gt;NOW(),$A52=""),"",IF(AT$2=$J52,"T",IF(AT$2=$M52,"P",IF(AT$2=$N52,"S",IF(AT$2=$O52,"M",IF(AND(AT$2&gt;=MIN($L52,$M52),AT$2&lt;MIN($N52,$O52,99999)),"R",IF(AND($K52&lt;&gt;"",AT$2&gt;=$K52),"G","")))))))</f>
        <v>R</v>
      </c>
      <c r="AU52" s="415" t="str">
        <f aca="true">IF(OR(AU$2&gt;NOW(),$A52=""),"",IF(AU$2=$J52,"T",IF(AU$2=$M52,"P",IF(AU$2=$N52,"S",IF(AU$2=$O52,"M",IF(AND(AU$2&gt;=MIN($L52,$M52),AU$2&lt;MIN($N52,$O52,99999)),"R",IF(AND($K52&lt;&gt;"",AU$2&gt;=$K52),"G","")))))))</f>
        <v>R</v>
      </c>
      <c r="AV52" s="415" t="str">
        <f aca="true">IF(OR(AV$2&gt;NOW(),$A52=""),"",IF(AV$2=$J52,"T",IF(AV$2=$M52,"P",IF(AV$2=$N52,"S",IF(AV$2=$O52,"M",IF(AND(AV$2&gt;=MIN($L52,$M52),AV$2&lt;MIN($N52,$O52,99999)),"R",IF(AND($K52&lt;&gt;"",AV$2&gt;=$K52),"G","")))))))</f>
        <v>R</v>
      </c>
      <c r="AW52" s="415" t="str">
        <f aca="true">IF(OR(AW$2&gt;NOW(),$A52=""),"",IF(AW$2=$J52,"T",IF(AW$2=$M52,"P",IF(AW$2=$N52,"S",IF(AW$2=$O52,"M",IF(AND(AW$2&gt;=MIN($L52,$M52),AW$2&lt;MIN($N52,$O52,99999)),"R",IF(AND($K52&lt;&gt;"",AW$2&gt;=$K52),"G","")))))))</f>
        <v>M</v>
      </c>
      <c r="AX52" s="415" t="str">
        <f aca="true">IF(OR(AX$2&gt;NOW(),$A52=""),"",IF(AX$2=$J52,"T",IF(AX$2=$M52,"P",IF(AX$2=$N52,"S",IF(AX$2=$O52,"M",IF(AND(AX$2&gt;=MIN($L52,$M52),AX$2&lt;MIN($N52,$O52,99999)),"R",IF(AND($K52&lt;&gt;"",AX$2&gt;=$K52),"G","")))))))</f>
        <v/>
      </c>
      <c r="AY52" s="415" t="str">
        <f aca="true">IF(OR(AY$2&gt;NOW(),$A52=""),"",IF(AY$2=$J52,"T",IF(AY$2=$M52,"P",IF(AY$2=$N52,"S",IF(AY$2=$O52,"M",IF(AND(AY$2&gt;=MIN($L52,$M52),AY$2&lt;MIN($N52,$O52,99999)),"R",IF(AND($K52&lt;&gt;"",AY$2&gt;=$K52),"G","")))))))</f>
        <v>P</v>
      </c>
      <c r="AZ52" s="415" t="str">
        <f aca="true">IF(OR(AZ$2&gt;NOW(),$A52=""),"",IF(AZ$2=$J52,"T",IF(AZ$2=$M52,"P",IF(AZ$2=$N52,"S",IF(AZ$2=$O52,"M",IF(AND(AZ$2&gt;=MIN($L52,$M52),AZ$2&lt;MIN($N52,$O52,99999)),"R",IF(AND($K52&lt;&gt;"",AZ$2&gt;=$K52),"G","")))))))</f>
        <v/>
      </c>
      <c r="BA52" s="416"/>
      <c r="BB52" s="416"/>
      <c r="BC52" s="416"/>
      <c r="BD52" s="416"/>
      <c r="BE52" s="416"/>
      <c r="BF52" s="416"/>
      <c r="BG52" s="416"/>
      <c r="BH52" s="416"/>
      <c r="BI52" s="416"/>
      <c r="BJ52" s="416"/>
      <c r="BK52" s="416"/>
      <c r="BL52" s="416"/>
      <c r="BM52" s="416"/>
      <c r="BN52" s="416"/>
      <c r="BO52" s="416"/>
      <c r="BP52" s="416"/>
      <c r="BQ52" s="416"/>
    </row>
    <row r="53" customFormat="false" ht="15.75" hidden="false" customHeight="false" outlineLevel="0" collapsed="false">
      <c r="A53" s="420" t="n">
        <v>51</v>
      </c>
      <c r="B53" s="420" t="n">
        <v>60</v>
      </c>
      <c r="C53" s="420" t="s">
        <v>1225</v>
      </c>
      <c r="D53" s="421" t="s">
        <v>138</v>
      </c>
      <c r="E53" s="420"/>
      <c r="F53" s="420"/>
      <c r="G53" s="421" t="s">
        <v>138</v>
      </c>
      <c r="H53" s="377" t="s">
        <v>1232</v>
      </c>
      <c r="I53" s="421"/>
      <c r="J53" s="421"/>
      <c r="K53" s="421"/>
      <c r="L53" s="421"/>
      <c r="M53" s="426" t="n">
        <v>43903</v>
      </c>
      <c r="N53" s="421"/>
      <c r="O53" s="421"/>
      <c r="P53" s="422"/>
      <c r="Q53" s="423" t="s">
        <v>1255</v>
      </c>
      <c r="R53" s="423"/>
      <c r="S53" s="420"/>
      <c r="T53" s="414" t="str">
        <f aca="false">IF(AND(ISNUMBER(J53),ISNUMBER(K53)),K53-J53,"")</f>
        <v/>
      </c>
      <c r="U53" s="414" t="str">
        <f aca="false">IF(A53="","",IF(O53&lt;&gt;"","Meninggal",IF(N53&lt;&gt;"","Sembuh","Aktif")))</f>
        <v>Aktif</v>
      </c>
      <c r="V53" s="417"/>
      <c r="W53" s="415" t="str">
        <f aca="true">IF(OR(W$2&gt;NOW(),$A53=""),"",IF(W$2=$J53,"T",IF(W$2=$M53,"P",IF(W$2=$N53,"S",IF(W$2=$O53,"M",IF(AND(W$2&gt;=MIN($L53,$M53),W$2&lt;MIN($N53,$O53,99999)),"R",IF(AND($K53&lt;&gt;"",W$2&gt;=$K53),"G","")))))))</f>
        <v/>
      </c>
      <c r="X53" s="415" t="str">
        <f aca="true">IF(OR(X$2&gt;NOW(),$A53=""),"",IF(X$2=$J53,"T",IF(X$2=$M53,"P",IF(X$2=$N53,"S",IF(X$2=$O53,"M",IF(AND(X$2&gt;=MIN($L53,$M53),X$2&lt;MIN($N53,$O53,99999)),"R",IF(AND($K53&lt;&gt;"",X$2&gt;=$K53),"G","")))))))</f>
        <v/>
      </c>
      <c r="Y53" s="415" t="str">
        <f aca="true">IF(OR(Y$2&gt;NOW(),$A53=""),"",IF(Y$2=$J53,"T",IF(Y$2=$M53,"P",IF(Y$2=$N53,"S",IF(Y$2=$O53,"M",IF(AND(Y$2&gt;=MIN($L53,$M53),Y$2&lt;MIN($N53,$O53,99999)),"R",IF(AND($K53&lt;&gt;"",Y$2&gt;=$K53),"G","")))))))</f>
        <v/>
      </c>
      <c r="Z53" s="415" t="str">
        <f aca="true">IF(OR(Z$2&gt;NOW(),$A53=""),"",IF(Z$2=$J53,"T",IF(Z$2=$M53,"P",IF(Z$2=$N53,"S",IF(Z$2=$O53,"M",IF(AND(Z$2&gt;=MIN($L53,$M53),Z$2&lt;MIN($N53,$O53,99999)),"R",IF(AND($K53&lt;&gt;"",Z$2&gt;=$K53),"G","")))))))</f>
        <v/>
      </c>
      <c r="AA53" s="415" t="str">
        <f aca="true">IF(OR(AA$2&gt;NOW(),$A53=""),"",IF(AA$2=$J53,"T",IF(AA$2=$M53,"P",IF(AA$2=$N53,"S",IF(AA$2=$O53,"M",IF(AND(AA$2&gt;=MIN($L53,$M53),AA$2&lt;MIN($N53,$O53,99999)),"R",IF(AND($K53&lt;&gt;"",AA$2&gt;=$K53),"G","")))))))</f>
        <v/>
      </c>
      <c r="AB53" s="415" t="str">
        <f aca="true">IF(OR(AB$2&gt;NOW(),$A53=""),"",IF(AB$2=$J53,"T",IF(AB$2=$M53,"P",IF(AB$2=$N53,"S",IF(AB$2=$O53,"M",IF(AND(AB$2&gt;=MIN($L53,$M53),AB$2&lt;MIN($N53,$O53,99999)),"R",IF(AND($K53&lt;&gt;"",AB$2&gt;=$K53),"G","")))))))</f>
        <v/>
      </c>
      <c r="AC53" s="415" t="str">
        <f aca="true">IF(OR(AC$2&gt;NOW(),$A53=""),"",IF(AC$2=$J53,"T",IF(AC$2=$M53,"P",IF(AC$2=$N53,"S",IF(AC$2=$O53,"M",IF(AND(AC$2&gt;=MIN($L53,$M53),AC$2&lt;MIN($N53,$O53,99999)),"R",IF(AND($K53&lt;&gt;"",AC$2&gt;=$K53),"G","")))))))</f>
        <v/>
      </c>
      <c r="AD53" s="415" t="str">
        <f aca="true">IF(OR(AD$2&gt;NOW(),$A53=""),"",IF(AD$2=$J53,"T",IF(AD$2=$M53,"P",IF(AD$2=$N53,"S",IF(AD$2=$O53,"M",IF(AND(AD$2&gt;=MIN($L53,$M53),AD$2&lt;MIN($N53,$O53,99999)),"R",IF(AND($K53&lt;&gt;"",AD$2&gt;=$K53),"G","")))))))</f>
        <v/>
      </c>
      <c r="AE53" s="415" t="str">
        <f aca="true">IF(OR(AE$2&gt;NOW(),$A53=""),"",IF(AE$2=$J53,"T",IF(AE$2=$M53,"P",IF(AE$2=$N53,"S",IF(AE$2=$O53,"M",IF(AND(AE$2&gt;=MIN($L53,$M53),AE$2&lt;MIN($N53,$O53,99999)),"R",IF(AND($K53&lt;&gt;"",AE$2&gt;=$K53),"G","")))))))</f>
        <v/>
      </c>
      <c r="AF53" s="415" t="str">
        <f aca="true">IF(OR(AF$2&gt;NOW(),$A53=""),"",IF(AF$2=$J53,"T",IF(AF$2=$M53,"P",IF(AF$2=$N53,"S",IF(AF$2=$O53,"M",IF(AND(AF$2&gt;=MIN($L53,$M53),AF$2&lt;MIN($N53,$O53,99999)),"R",IF(AND($K53&lt;&gt;"",AF$2&gt;=$K53),"G","")))))))</f>
        <v/>
      </c>
      <c r="AG53" s="415" t="str">
        <f aca="true">IF(OR(AG$2&gt;NOW(),$A53=""),"",IF(AG$2=$J53,"T",IF(AG$2=$M53,"P",IF(AG$2=$N53,"S",IF(AG$2=$O53,"M",IF(AND(AG$2&gt;=MIN($L53,$M53),AG$2&lt;MIN($N53,$O53,99999)),"R",IF(AND($K53&lt;&gt;"",AG$2&gt;=$K53),"G","")))))))</f>
        <v/>
      </c>
      <c r="AH53" s="415" t="str">
        <f aca="true">IF(OR(AH$2&gt;NOW(),$A53=""),"",IF(AH$2=$J53,"T",IF(AH$2=$M53,"P",IF(AH$2=$N53,"S",IF(AH$2=$O53,"M",IF(AND(AH$2&gt;=MIN($L53,$M53),AH$2&lt;MIN($N53,$O53,99999)),"R",IF(AND($K53&lt;&gt;"",AH$2&gt;=$K53),"G","")))))))</f>
        <v/>
      </c>
      <c r="AI53" s="415" t="str">
        <f aca="true">IF(OR(AI$2&gt;NOW(),$A53=""),"",IF(AI$2=$J53,"T",IF(AI$2=$M53,"P",IF(AI$2=$N53,"S",IF(AI$2=$O53,"M",IF(AND(AI$2&gt;=MIN($L53,$M53),AI$2&lt;MIN($N53,$O53,99999)),"R",IF(AND($K53&lt;&gt;"",AI$2&gt;=$K53),"G","")))))))</f>
        <v/>
      </c>
      <c r="AJ53" s="415" t="str">
        <f aca="true">IF(OR(AJ$2&gt;NOW(),$A53=""),"",IF(AJ$2=$J53,"T",IF(AJ$2=$M53,"P",IF(AJ$2=$N53,"S",IF(AJ$2=$O53,"M",IF(AND(AJ$2&gt;=MIN($L53,$M53),AJ$2&lt;MIN($N53,$O53,99999)),"R",IF(AND($K53&lt;&gt;"",AJ$2&gt;=$K53),"G","")))))))</f>
        <v/>
      </c>
      <c r="AK53" s="415" t="str">
        <f aca="true">IF(OR(AK$2&gt;NOW(),$A53=""),"",IF(AK$2=$J53,"T",IF(AK$2=$M53,"P",IF(AK$2=$N53,"S",IF(AK$2=$O53,"M",IF(AND(AK$2&gt;=MIN($L53,$M53),AK$2&lt;MIN($N53,$O53,99999)),"R",IF(AND($K53&lt;&gt;"",AK$2&gt;=$K53),"G","")))))))</f>
        <v/>
      </c>
      <c r="AL53" s="415" t="str">
        <f aca="true">IF(OR(AL$2&gt;NOW(),$A53=""),"",IF(AL$2=$J53,"T",IF(AL$2=$M53,"P",IF(AL$2=$N53,"S",IF(AL$2=$O53,"M",IF(AND(AL$2&gt;=MIN($L53,$M53),AL$2&lt;MIN($N53,$O53,99999)),"R",IF(AND($K53&lt;&gt;"",AL$2&gt;=$K53),"G","")))))))</f>
        <v/>
      </c>
      <c r="AM53" s="415" t="str">
        <f aca="true">IF(OR(AM$2&gt;NOW(),$A53=""),"",IF(AM$2=$J53,"T",IF(AM$2=$M53,"P",IF(AM$2=$N53,"S",IF(AM$2=$O53,"M",IF(AND(AM$2&gt;=MIN($L53,$M53),AM$2&lt;MIN($N53,$O53,99999)),"R",IF(AND($K53&lt;&gt;"",AM$2&gt;=$K53),"G","")))))))</f>
        <v/>
      </c>
      <c r="AN53" s="415" t="str">
        <f aca="true">IF(OR(AN$2&gt;NOW(),$A53=""),"",IF(AN$2=$J53,"T",IF(AN$2=$M53,"P",IF(AN$2=$N53,"S",IF(AN$2=$O53,"M",IF(AND(AN$2&gt;=MIN($L53,$M53),AN$2&lt;MIN($N53,$O53,99999)),"R",IF(AND($K53&lt;&gt;"",AN$2&gt;=$K53),"G","")))))))</f>
        <v/>
      </c>
      <c r="AO53" s="415" t="str">
        <f aca="true">IF(OR(AO$2&gt;NOW(),$A53=""),"",IF(AO$2=$J53,"T",IF(AO$2=$M53,"P",IF(AO$2=$N53,"S",IF(AO$2=$O53,"M",IF(AND(AO$2&gt;=MIN($L53,$M53),AO$2&lt;MIN($N53,$O53,99999)),"R",IF(AND($K53&lt;&gt;"",AO$2&gt;=$K53),"G","")))))))</f>
        <v/>
      </c>
      <c r="AP53" s="415" t="str">
        <f aca="true">IF(OR(AP$2&gt;NOW(),$A53=""),"",IF(AP$2=$J53,"T",IF(AP$2=$M53,"P",IF(AP$2=$N53,"S",IF(AP$2=$O53,"M",IF(AND(AP$2&gt;=MIN($L53,$M53),AP$2&lt;MIN($N53,$O53,99999)),"R",IF(AND($K53&lt;&gt;"",AP$2&gt;=$K53),"G","")))))))</f>
        <v/>
      </c>
      <c r="AQ53" s="415" t="str">
        <f aca="true">IF(OR(AQ$2&gt;NOW(),$A53=""),"",IF(AQ$2=$J53,"T",IF(AQ$2=$M53,"P",IF(AQ$2=$N53,"S",IF(AQ$2=$O53,"M",IF(AND(AQ$2&gt;=MIN($L53,$M53),AQ$2&lt;MIN($N53,$O53,99999)),"R",IF(AND($K53&lt;&gt;"",AQ$2&gt;=$K53),"G","")))))))</f>
        <v/>
      </c>
      <c r="AR53" s="415" t="str">
        <f aca="true">IF(OR(AR$2&gt;NOW(),$A53=""),"",IF(AR$2=$J53,"T",IF(AR$2=$M53,"P",IF(AR$2=$N53,"S",IF(AR$2=$O53,"M",IF(AND(AR$2&gt;=MIN($L53,$M53),AR$2&lt;MIN($N53,$O53,99999)),"R",IF(AND($K53&lt;&gt;"",AR$2&gt;=$K53),"G","")))))))</f>
        <v/>
      </c>
      <c r="AS53" s="415" t="str">
        <f aca="true">IF(OR(AS$2&gt;NOW(),$A53=""),"",IF(AS$2=$J53,"T",IF(AS$2=$M53,"P",IF(AS$2=$N53,"S",IF(AS$2=$O53,"M",IF(AND(AS$2&gt;=MIN($L53,$M53),AS$2&lt;MIN($N53,$O53,99999)),"R",IF(AND($K53&lt;&gt;"",AS$2&gt;=$K53),"G","")))))))</f>
        <v/>
      </c>
      <c r="AT53" s="415" t="str">
        <f aca="true">IF(OR(AT$2&gt;NOW(),$A53=""),"",IF(AT$2=$J53,"T",IF(AT$2=$M53,"P",IF(AT$2=$N53,"S",IF(AT$2=$O53,"M",IF(AND(AT$2&gt;=MIN($L53,$M53),AT$2&lt;MIN($N53,$O53,99999)),"R",IF(AND($K53&lt;&gt;"",AT$2&gt;=$K53),"G","")))))))</f>
        <v/>
      </c>
      <c r="AU53" s="415" t="str">
        <f aca="true">IF(OR(AU$2&gt;NOW(),$A53=""),"",IF(AU$2=$J53,"T",IF(AU$2=$M53,"P",IF(AU$2=$N53,"S",IF(AU$2=$O53,"M",IF(AND(AU$2&gt;=MIN($L53,$M53),AU$2&lt;MIN($N53,$O53,99999)),"R",IF(AND($K53&lt;&gt;"",AU$2&gt;=$K53),"G","")))))))</f>
        <v/>
      </c>
      <c r="AV53" s="415" t="str">
        <f aca="true">IF(OR(AV$2&gt;NOW(),$A53=""),"",IF(AV$2=$J53,"T",IF(AV$2=$M53,"P",IF(AV$2=$N53,"S",IF(AV$2=$O53,"M",IF(AND(AV$2&gt;=MIN($L53,$M53),AV$2&lt;MIN($N53,$O53,99999)),"R",IF(AND($K53&lt;&gt;"",AV$2&gt;=$K53),"G","")))))))</f>
        <v/>
      </c>
      <c r="AW53" s="415" t="str">
        <f aca="true">IF(OR(AW$2&gt;NOW(),$A53=""),"",IF(AW$2=$J53,"T",IF(AW$2=$M53,"P",IF(AW$2=$N53,"S",IF(AW$2=$O53,"M",IF(AND(AW$2&gt;=MIN($L53,$M53),AW$2&lt;MIN($N53,$O53,99999)),"R",IF(AND($K53&lt;&gt;"",AW$2&gt;=$K53),"G","")))))))</f>
        <v/>
      </c>
      <c r="AX53" s="415" t="str">
        <f aca="true">IF(OR(AX$2&gt;NOW(),$A53=""),"",IF(AX$2=$J53,"T",IF(AX$2=$M53,"P",IF(AX$2=$N53,"S",IF(AX$2=$O53,"M",IF(AND(AX$2&gt;=MIN($L53,$M53),AX$2&lt;MIN($N53,$O53,99999)),"R",IF(AND($K53&lt;&gt;"",AX$2&gt;=$K53),"G","")))))))</f>
        <v/>
      </c>
      <c r="AY53" s="415" t="str">
        <f aca="true">IF(OR(AY$2&gt;NOW(),$A53=""),"",IF(AY$2=$J53,"T",IF(AY$2=$M53,"P",IF(AY$2=$N53,"S",IF(AY$2=$O53,"M",IF(AND(AY$2&gt;=MIN($L53,$M53),AY$2&lt;MIN($N53,$O53,99999)),"R",IF(AND($K53&lt;&gt;"",AY$2&gt;=$K53),"G","")))))))</f>
        <v>P</v>
      </c>
      <c r="AZ53" s="415" t="str">
        <f aca="true">IF(OR(AZ$2&gt;NOW(),$A53=""),"",IF(AZ$2=$J53,"T",IF(AZ$2=$M53,"P",IF(AZ$2=$N53,"S",IF(AZ$2=$O53,"M",IF(AND(AZ$2&gt;=MIN($L53,$M53),AZ$2&lt;MIN($N53,$O53,99999)),"R",IF(AND($K53&lt;&gt;"",AZ$2&gt;=$K53),"G","")))))))</f>
        <v>R</v>
      </c>
      <c r="BA53" s="416"/>
      <c r="BB53" s="416"/>
      <c r="BC53" s="416"/>
      <c r="BD53" s="416"/>
      <c r="BE53" s="416"/>
      <c r="BF53" s="416"/>
      <c r="BG53" s="416"/>
      <c r="BH53" s="416"/>
      <c r="BI53" s="416"/>
      <c r="BJ53" s="416"/>
      <c r="BK53" s="416"/>
      <c r="BL53" s="416"/>
      <c r="BM53" s="416"/>
      <c r="BN53" s="416"/>
      <c r="BO53" s="416"/>
      <c r="BP53" s="416"/>
      <c r="BQ53" s="416"/>
    </row>
    <row r="54" customFormat="false" ht="15.75" hidden="false" customHeight="false" outlineLevel="0" collapsed="false">
      <c r="A54" s="420" t="n">
        <v>52</v>
      </c>
      <c r="B54" s="420" t="n">
        <v>59</v>
      </c>
      <c r="C54" s="420" t="s">
        <v>1217</v>
      </c>
      <c r="D54" s="421" t="s">
        <v>138</v>
      </c>
      <c r="E54" s="420"/>
      <c r="F54" s="420"/>
      <c r="G54" s="421" t="s">
        <v>138</v>
      </c>
      <c r="H54" s="377" t="s">
        <v>1232</v>
      </c>
      <c r="I54" s="421"/>
      <c r="J54" s="421"/>
      <c r="K54" s="421"/>
      <c r="L54" s="421"/>
      <c r="M54" s="426" t="n">
        <v>43903</v>
      </c>
      <c r="N54" s="421"/>
      <c r="O54" s="421"/>
      <c r="P54" s="422"/>
      <c r="Q54" s="423" t="s">
        <v>1237</v>
      </c>
      <c r="R54" s="423"/>
      <c r="S54" s="420"/>
      <c r="T54" s="414" t="str">
        <f aca="false">IF(AND(ISNUMBER(J54),ISNUMBER(K54)),K54-J54,"")</f>
        <v/>
      </c>
      <c r="U54" s="414" t="str">
        <f aca="false">IF(A54="","",IF(O54&lt;&gt;"","Meninggal",IF(N54&lt;&gt;"","Sembuh","Aktif")))</f>
        <v>Aktif</v>
      </c>
      <c r="V54" s="417"/>
      <c r="W54" s="415" t="str">
        <f aca="true">IF(OR(W$2&gt;NOW(),$A54=""),"",IF(W$2=$J54,"T",IF(W$2=$M54,"P",IF(W$2=$N54,"S",IF(W$2=$O54,"M",IF(AND(W$2&gt;=MIN($L54,$M54),W$2&lt;MIN($N54,$O54,99999)),"R",IF(AND($K54&lt;&gt;"",W$2&gt;=$K54),"G","")))))))</f>
        <v/>
      </c>
      <c r="X54" s="415" t="str">
        <f aca="true">IF(OR(X$2&gt;NOW(),$A54=""),"",IF(X$2=$J54,"T",IF(X$2=$M54,"P",IF(X$2=$N54,"S",IF(X$2=$O54,"M",IF(AND(X$2&gt;=MIN($L54,$M54),X$2&lt;MIN($N54,$O54,99999)),"R",IF(AND($K54&lt;&gt;"",X$2&gt;=$K54),"G","")))))))</f>
        <v/>
      </c>
      <c r="Y54" s="415" t="str">
        <f aca="true">IF(OR(Y$2&gt;NOW(),$A54=""),"",IF(Y$2=$J54,"T",IF(Y$2=$M54,"P",IF(Y$2=$N54,"S",IF(Y$2=$O54,"M",IF(AND(Y$2&gt;=MIN($L54,$M54),Y$2&lt;MIN($N54,$O54,99999)),"R",IF(AND($K54&lt;&gt;"",Y$2&gt;=$K54),"G","")))))))</f>
        <v/>
      </c>
      <c r="Z54" s="415" t="str">
        <f aca="true">IF(OR(Z$2&gt;NOW(),$A54=""),"",IF(Z$2=$J54,"T",IF(Z$2=$M54,"P",IF(Z$2=$N54,"S",IF(Z$2=$O54,"M",IF(AND(Z$2&gt;=MIN($L54,$M54),Z$2&lt;MIN($N54,$O54,99999)),"R",IF(AND($K54&lt;&gt;"",Z$2&gt;=$K54),"G","")))))))</f>
        <v/>
      </c>
      <c r="AA54" s="415" t="str">
        <f aca="true">IF(OR(AA$2&gt;NOW(),$A54=""),"",IF(AA$2=$J54,"T",IF(AA$2=$M54,"P",IF(AA$2=$N54,"S",IF(AA$2=$O54,"M",IF(AND(AA$2&gt;=MIN($L54,$M54),AA$2&lt;MIN($N54,$O54,99999)),"R",IF(AND($K54&lt;&gt;"",AA$2&gt;=$K54),"G","")))))))</f>
        <v/>
      </c>
      <c r="AB54" s="415" t="str">
        <f aca="true">IF(OR(AB$2&gt;NOW(),$A54=""),"",IF(AB$2=$J54,"T",IF(AB$2=$M54,"P",IF(AB$2=$N54,"S",IF(AB$2=$O54,"M",IF(AND(AB$2&gt;=MIN($L54,$M54),AB$2&lt;MIN($N54,$O54,99999)),"R",IF(AND($K54&lt;&gt;"",AB$2&gt;=$K54),"G","")))))))</f>
        <v/>
      </c>
      <c r="AC54" s="415" t="str">
        <f aca="true">IF(OR(AC$2&gt;NOW(),$A54=""),"",IF(AC$2=$J54,"T",IF(AC$2=$M54,"P",IF(AC$2=$N54,"S",IF(AC$2=$O54,"M",IF(AND(AC$2&gt;=MIN($L54,$M54),AC$2&lt;MIN($N54,$O54,99999)),"R",IF(AND($K54&lt;&gt;"",AC$2&gt;=$K54),"G","")))))))</f>
        <v/>
      </c>
      <c r="AD54" s="415" t="str">
        <f aca="true">IF(OR(AD$2&gt;NOW(),$A54=""),"",IF(AD$2=$J54,"T",IF(AD$2=$M54,"P",IF(AD$2=$N54,"S",IF(AD$2=$O54,"M",IF(AND(AD$2&gt;=MIN($L54,$M54),AD$2&lt;MIN($N54,$O54,99999)),"R",IF(AND($K54&lt;&gt;"",AD$2&gt;=$K54),"G","")))))))</f>
        <v/>
      </c>
      <c r="AE54" s="415" t="str">
        <f aca="true">IF(OR(AE$2&gt;NOW(),$A54=""),"",IF(AE$2=$J54,"T",IF(AE$2=$M54,"P",IF(AE$2=$N54,"S",IF(AE$2=$O54,"M",IF(AND(AE$2&gt;=MIN($L54,$M54),AE$2&lt;MIN($N54,$O54,99999)),"R",IF(AND($K54&lt;&gt;"",AE$2&gt;=$K54),"G","")))))))</f>
        <v/>
      </c>
      <c r="AF54" s="415" t="str">
        <f aca="true">IF(OR(AF$2&gt;NOW(),$A54=""),"",IF(AF$2=$J54,"T",IF(AF$2=$M54,"P",IF(AF$2=$N54,"S",IF(AF$2=$O54,"M",IF(AND(AF$2&gt;=MIN($L54,$M54),AF$2&lt;MIN($N54,$O54,99999)),"R",IF(AND($K54&lt;&gt;"",AF$2&gt;=$K54),"G","")))))))</f>
        <v/>
      </c>
      <c r="AG54" s="415" t="str">
        <f aca="true">IF(OR(AG$2&gt;NOW(),$A54=""),"",IF(AG$2=$J54,"T",IF(AG$2=$M54,"P",IF(AG$2=$N54,"S",IF(AG$2=$O54,"M",IF(AND(AG$2&gt;=MIN($L54,$M54),AG$2&lt;MIN($N54,$O54,99999)),"R",IF(AND($K54&lt;&gt;"",AG$2&gt;=$K54),"G","")))))))</f>
        <v/>
      </c>
      <c r="AH54" s="415" t="str">
        <f aca="true">IF(OR(AH$2&gt;NOW(),$A54=""),"",IF(AH$2=$J54,"T",IF(AH$2=$M54,"P",IF(AH$2=$N54,"S",IF(AH$2=$O54,"M",IF(AND(AH$2&gt;=MIN($L54,$M54),AH$2&lt;MIN($N54,$O54,99999)),"R",IF(AND($K54&lt;&gt;"",AH$2&gt;=$K54),"G","")))))))</f>
        <v/>
      </c>
      <c r="AI54" s="415" t="str">
        <f aca="true">IF(OR(AI$2&gt;NOW(),$A54=""),"",IF(AI$2=$J54,"T",IF(AI$2=$M54,"P",IF(AI$2=$N54,"S",IF(AI$2=$O54,"M",IF(AND(AI$2&gt;=MIN($L54,$M54),AI$2&lt;MIN($N54,$O54,99999)),"R",IF(AND($K54&lt;&gt;"",AI$2&gt;=$K54),"G","")))))))</f>
        <v/>
      </c>
      <c r="AJ54" s="415" t="str">
        <f aca="true">IF(OR(AJ$2&gt;NOW(),$A54=""),"",IF(AJ$2=$J54,"T",IF(AJ$2=$M54,"P",IF(AJ$2=$N54,"S",IF(AJ$2=$O54,"M",IF(AND(AJ$2&gt;=MIN($L54,$M54),AJ$2&lt;MIN($N54,$O54,99999)),"R",IF(AND($K54&lt;&gt;"",AJ$2&gt;=$K54),"G","")))))))</f>
        <v/>
      </c>
      <c r="AK54" s="415" t="str">
        <f aca="true">IF(OR(AK$2&gt;NOW(),$A54=""),"",IF(AK$2=$J54,"T",IF(AK$2=$M54,"P",IF(AK$2=$N54,"S",IF(AK$2=$O54,"M",IF(AND(AK$2&gt;=MIN($L54,$M54),AK$2&lt;MIN($N54,$O54,99999)),"R",IF(AND($K54&lt;&gt;"",AK$2&gt;=$K54),"G","")))))))</f>
        <v/>
      </c>
      <c r="AL54" s="415" t="str">
        <f aca="true">IF(OR(AL$2&gt;NOW(),$A54=""),"",IF(AL$2=$J54,"T",IF(AL$2=$M54,"P",IF(AL$2=$N54,"S",IF(AL$2=$O54,"M",IF(AND(AL$2&gt;=MIN($L54,$M54),AL$2&lt;MIN($N54,$O54,99999)),"R",IF(AND($K54&lt;&gt;"",AL$2&gt;=$K54),"G","")))))))</f>
        <v/>
      </c>
      <c r="AM54" s="415" t="str">
        <f aca="true">IF(OR(AM$2&gt;NOW(),$A54=""),"",IF(AM$2=$J54,"T",IF(AM$2=$M54,"P",IF(AM$2=$N54,"S",IF(AM$2=$O54,"M",IF(AND(AM$2&gt;=MIN($L54,$M54),AM$2&lt;MIN($N54,$O54,99999)),"R",IF(AND($K54&lt;&gt;"",AM$2&gt;=$K54),"G","")))))))</f>
        <v/>
      </c>
      <c r="AN54" s="415" t="str">
        <f aca="true">IF(OR(AN$2&gt;NOW(),$A54=""),"",IF(AN$2=$J54,"T",IF(AN$2=$M54,"P",IF(AN$2=$N54,"S",IF(AN$2=$O54,"M",IF(AND(AN$2&gt;=MIN($L54,$M54),AN$2&lt;MIN($N54,$O54,99999)),"R",IF(AND($K54&lt;&gt;"",AN$2&gt;=$K54),"G","")))))))</f>
        <v/>
      </c>
      <c r="AO54" s="415" t="str">
        <f aca="true">IF(OR(AO$2&gt;NOW(),$A54=""),"",IF(AO$2=$J54,"T",IF(AO$2=$M54,"P",IF(AO$2=$N54,"S",IF(AO$2=$O54,"M",IF(AND(AO$2&gt;=MIN($L54,$M54),AO$2&lt;MIN($N54,$O54,99999)),"R",IF(AND($K54&lt;&gt;"",AO$2&gt;=$K54),"G","")))))))</f>
        <v/>
      </c>
      <c r="AP54" s="415" t="str">
        <f aca="true">IF(OR(AP$2&gt;NOW(),$A54=""),"",IF(AP$2=$J54,"T",IF(AP$2=$M54,"P",IF(AP$2=$N54,"S",IF(AP$2=$O54,"M",IF(AND(AP$2&gt;=MIN($L54,$M54),AP$2&lt;MIN($N54,$O54,99999)),"R",IF(AND($K54&lt;&gt;"",AP$2&gt;=$K54),"G","")))))))</f>
        <v/>
      </c>
      <c r="AQ54" s="415" t="str">
        <f aca="true">IF(OR(AQ$2&gt;NOW(),$A54=""),"",IF(AQ$2=$J54,"T",IF(AQ$2=$M54,"P",IF(AQ$2=$N54,"S",IF(AQ$2=$O54,"M",IF(AND(AQ$2&gt;=MIN($L54,$M54),AQ$2&lt;MIN($N54,$O54,99999)),"R",IF(AND($K54&lt;&gt;"",AQ$2&gt;=$K54),"G","")))))))</f>
        <v/>
      </c>
      <c r="AR54" s="415" t="str">
        <f aca="true">IF(OR(AR$2&gt;NOW(),$A54=""),"",IF(AR$2=$J54,"T",IF(AR$2=$M54,"P",IF(AR$2=$N54,"S",IF(AR$2=$O54,"M",IF(AND(AR$2&gt;=MIN($L54,$M54),AR$2&lt;MIN($N54,$O54,99999)),"R",IF(AND($K54&lt;&gt;"",AR$2&gt;=$K54),"G","")))))))</f>
        <v/>
      </c>
      <c r="AS54" s="415" t="str">
        <f aca="true">IF(OR(AS$2&gt;NOW(),$A54=""),"",IF(AS$2=$J54,"T",IF(AS$2=$M54,"P",IF(AS$2=$N54,"S",IF(AS$2=$O54,"M",IF(AND(AS$2&gt;=MIN($L54,$M54),AS$2&lt;MIN($N54,$O54,99999)),"R",IF(AND($K54&lt;&gt;"",AS$2&gt;=$K54),"G","")))))))</f>
        <v/>
      </c>
      <c r="AT54" s="415" t="str">
        <f aca="true">IF(OR(AT$2&gt;NOW(),$A54=""),"",IF(AT$2=$J54,"T",IF(AT$2=$M54,"P",IF(AT$2=$N54,"S",IF(AT$2=$O54,"M",IF(AND(AT$2&gt;=MIN($L54,$M54),AT$2&lt;MIN($N54,$O54,99999)),"R",IF(AND($K54&lt;&gt;"",AT$2&gt;=$K54),"G","")))))))</f>
        <v/>
      </c>
      <c r="AU54" s="415" t="str">
        <f aca="true">IF(OR(AU$2&gt;NOW(),$A54=""),"",IF(AU$2=$J54,"T",IF(AU$2=$M54,"P",IF(AU$2=$N54,"S",IF(AU$2=$O54,"M",IF(AND(AU$2&gt;=MIN($L54,$M54),AU$2&lt;MIN($N54,$O54,99999)),"R",IF(AND($K54&lt;&gt;"",AU$2&gt;=$K54),"G","")))))))</f>
        <v/>
      </c>
      <c r="AV54" s="415" t="str">
        <f aca="true">IF(OR(AV$2&gt;NOW(),$A54=""),"",IF(AV$2=$J54,"T",IF(AV$2=$M54,"P",IF(AV$2=$N54,"S",IF(AV$2=$O54,"M",IF(AND(AV$2&gt;=MIN($L54,$M54),AV$2&lt;MIN($N54,$O54,99999)),"R",IF(AND($K54&lt;&gt;"",AV$2&gt;=$K54),"G","")))))))</f>
        <v/>
      </c>
      <c r="AW54" s="415" t="str">
        <f aca="true">IF(OR(AW$2&gt;NOW(),$A54=""),"",IF(AW$2=$J54,"T",IF(AW$2=$M54,"P",IF(AW$2=$N54,"S",IF(AW$2=$O54,"M",IF(AND(AW$2&gt;=MIN($L54,$M54),AW$2&lt;MIN($N54,$O54,99999)),"R",IF(AND($K54&lt;&gt;"",AW$2&gt;=$K54),"G","")))))))</f>
        <v/>
      </c>
      <c r="AX54" s="415" t="str">
        <f aca="true">IF(OR(AX$2&gt;NOW(),$A54=""),"",IF(AX$2=$J54,"T",IF(AX$2=$M54,"P",IF(AX$2=$N54,"S",IF(AX$2=$O54,"M",IF(AND(AX$2&gt;=MIN($L54,$M54),AX$2&lt;MIN($N54,$O54,99999)),"R",IF(AND($K54&lt;&gt;"",AX$2&gt;=$K54),"G","")))))))</f>
        <v/>
      </c>
      <c r="AY54" s="415" t="str">
        <f aca="true">IF(OR(AY$2&gt;NOW(),$A54=""),"",IF(AY$2=$J54,"T",IF(AY$2=$M54,"P",IF(AY$2=$N54,"S",IF(AY$2=$O54,"M",IF(AND(AY$2&gt;=MIN($L54,$M54),AY$2&lt;MIN($N54,$O54,99999)),"R",IF(AND($K54&lt;&gt;"",AY$2&gt;=$K54),"G","")))))))</f>
        <v>P</v>
      </c>
      <c r="AZ54" s="415" t="str">
        <f aca="true">IF(OR(AZ$2&gt;NOW(),$A54=""),"",IF(AZ$2=$J54,"T",IF(AZ$2=$M54,"P",IF(AZ$2=$N54,"S",IF(AZ$2=$O54,"M",IF(AND(AZ$2&gt;=MIN($L54,$M54),AZ$2&lt;MIN($N54,$O54,99999)),"R",IF(AND($K54&lt;&gt;"",AZ$2&gt;=$K54),"G","")))))))</f>
        <v>R</v>
      </c>
      <c r="BA54" s="416"/>
      <c r="BB54" s="416"/>
      <c r="BC54" s="416"/>
      <c r="BD54" s="416"/>
      <c r="BE54" s="416"/>
      <c r="BF54" s="416"/>
      <c r="BG54" s="416"/>
      <c r="BH54" s="416"/>
      <c r="BI54" s="416"/>
      <c r="BJ54" s="416"/>
      <c r="BK54" s="416"/>
      <c r="BL54" s="416"/>
      <c r="BM54" s="416"/>
      <c r="BN54" s="416"/>
      <c r="BO54" s="416"/>
      <c r="BP54" s="416"/>
      <c r="BQ54" s="416"/>
    </row>
    <row r="55" customFormat="false" ht="15.75" hidden="false" customHeight="false" outlineLevel="0" collapsed="false">
      <c r="A55" s="420" t="n">
        <v>53</v>
      </c>
      <c r="B55" s="420" t="n">
        <v>24</v>
      </c>
      <c r="C55" s="420" t="s">
        <v>1217</v>
      </c>
      <c r="D55" s="421" t="s">
        <v>138</v>
      </c>
      <c r="E55" s="420"/>
      <c r="F55" s="420"/>
      <c r="G55" s="421" t="s">
        <v>138</v>
      </c>
      <c r="H55" s="377" t="s">
        <v>1232</v>
      </c>
      <c r="I55" s="421" t="n">
        <v>22</v>
      </c>
      <c r="J55" s="421"/>
      <c r="K55" s="421"/>
      <c r="L55" s="421"/>
      <c r="M55" s="426" t="n">
        <v>43903</v>
      </c>
      <c r="N55" s="421"/>
      <c r="O55" s="421"/>
      <c r="P55" s="422"/>
      <c r="Q55" s="423" t="s">
        <v>1237</v>
      </c>
      <c r="R55" s="423"/>
      <c r="S55" s="420"/>
      <c r="T55" s="414" t="str">
        <f aca="false">IF(AND(ISNUMBER(J55),ISNUMBER(K55)),K55-J55,"")</f>
        <v/>
      </c>
      <c r="U55" s="414" t="str">
        <f aca="false">IF(A55="","",IF(O55&lt;&gt;"","Meninggal",IF(N55&lt;&gt;"","Sembuh","Aktif")))</f>
        <v>Aktif</v>
      </c>
      <c r="V55" s="417"/>
      <c r="W55" s="415" t="str">
        <f aca="true">IF(OR(W$2&gt;NOW(),$A55=""),"",IF(W$2=$J55,"T",IF(W$2=$M55,"P",IF(W$2=$N55,"S",IF(W$2=$O55,"M",IF(AND(W$2&gt;=MIN($L55,$M55),W$2&lt;MIN($N55,$O55,99999)),"R",IF(AND($K55&lt;&gt;"",W$2&gt;=$K55),"G","")))))))</f>
        <v/>
      </c>
      <c r="X55" s="415" t="str">
        <f aca="true">IF(OR(X$2&gt;NOW(),$A55=""),"",IF(X$2=$J55,"T",IF(X$2=$M55,"P",IF(X$2=$N55,"S",IF(X$2=$O55,"M",IF(AND(X$2&gt;=MIN($L55,$M55),X$2&lt;MIN($N55,$O55,99999)),"R",IF(AND($K55&lt;&gt;"",X$2&gt;=$K55),"G","")))))))</f>
        <v/>
      </c>
      <c r="Y55" s="415" t="str">
        <f aca="true">IF(OR(Y$2&gt;NOW(),$A55=""),"",IF(Y$2=$J55,"T",IF(Y$2=$M55,"P",IF(Y$2=$N55,"S",IF(Y$2=$O55,"M",IF(AND(Y$2&gt;=MIN($L55,$M55),Y$2&lt;MIN($N55,$O55,99999)),"R",IF(AND($K55&lt;&gt;"",Y$2&gt;=$K55),"G","")))))))</f>
        <v/>
      </c>
      <c r="Z55" s="415" t="str">
        <f aca="true">IF(OR(Z$2&gt;NOW(),$A55=""),"",IF(Z$2=$J55,"T",IF(Z$2=$M55,"P",IF(Z$2=$N55,"S",IF(Z$2=$O55,"M",IF(AND(Z$2&gt;=MIN($L55,$M55),Z$2&lt;MIN($N55,$O55,99999)),"R",IF(AND($K55&lt;&gt;"",Z$2&gt;=$K55),"G","")))))))</f>
        <v/>
      </c>
      <c r="AA55" s="415" t="str">
        <f aca="true">IF(OR(AA$2&gt;NOW(),$A55=""),"",IF(AA$2=$J55,"T",IF(AA$2=$M55,"P",IF(AA$2=$N55,"S",IF(AA$2=$O55,"M",IF(AND(AA$2&gt;=MIN($L55,$M55),AA$2&lt;MIN($N55,$O55,99999)),"R",IF(AND($K55&lt;&gt;"",AA$2&gt;=$K55),"G","")))))))</f>
        <v/>
      </c>
      <c r="AB55" s="415" t="str">
        <f aca="true">IF(OR(AB$2&gt;NOW(),$A55=""),"",IF(AB$2=$J55,"T",IF(AB$2=$M55,"P",IF(AB$2=$N55,"S",IF(AB$2=$O55,"M",IF(AND(AB$2&gt;=MIN($L55,$M55),AB$2&lt;MIN($N55,$O55,99999)),"R",IF(AND($K55&lt;&gt;"",AB$2&gt;=$K55),"G","")))))))</f>
        <v/>
      </c>
      <c r="AC55" s="415" t="str">
        <f aca="true">IF(OR(AC$2&gt;NOW(),$A55=""),"",IF(AC$2=$J55,"T",IF(AC$2=$M55,"P",IF(AC$2=$N55,"S",IF(AC$2=$O55,"M",IF(AND(AC$2&gt;=MIN($L55,$M55),AC$2&lt;MIN($N55,$O55,99999)),"R",IF(AND($K55&lt;&gt;"",AC$2&gt;=$K55),"G","")))))))</f>
        <v/>
      </c>
      <c r="AD55" s="415" t="str">
        <f aca="true">IF(OR(AD$2&gt;NOW(),$A55=""),"",IF(AD$2=$J55,"T",IF(AD$2=$M55,"P",IF(AD$2=$N55,"S",IF(AD$2=$O55,"M",IF(AND(AD$2&gt;=MIN($L55,$M55),AD$2&lt;MIN($N55,$O55,99999)),"R",IF(AND($K55&lt;&gt;"",AD$2&gt;=$K55),"G","")))))))</f>
        <v/>
      </c>
      <c r="AE55" s="415" t="str">
        <f aca="true">IF(OR(AE$2&gt;NOW(),$A55=""),"",IF(AE$2=$J55,"T",IF(AE$2=$M55,"P",IF(AE$2=$N55,"S",IF(AE$2=$O55,"M",IF(AND(AE$2&gt;=MIN($L55,$M55),AE$2&lt;MIN($N55,$O55,99999)),"R",IF(AND($K55&lt;&gt;"",AE$2&gt;=$K55),"G","")))))))</f>
        <v/>
      </c>
      <c r="AF55" s="415" t="str">
        <f aca="true">IF(OR(AF$2&gt;NOW(),$A55=""),"",IF(AF$2=$J55,"T",IF(AF$2=$M55,"P",IF(AF$2=$N55,"S",IF(AF$2=$O55,"M",IF(AND(AF$2&gt;=MIN($L55,$M55),AF$2&lt;MIN($N55,$O55,99999)),"R",IF(AND($K55&lt;&gt;"",AF$2&gt;=$K55),"G","")))))))</f>
        <v/>
      </c>
      <c r="AG55" s="415" t="str">
        <f aca="true">IF(OR(AG$2&gt;NOW(),$A55=""),"",IF(AG$2=$J55,"T",IF(AG$2=$M55,"P",IF(AG$2=$N55,"S",IF(AG$2=$O55,"M",IF(AND(AG$2&gt;=MIN($L55,$M55),AG$2&lt;MIN($N55,$O55,99999)),"R",IF(AND($K55&lt;&gt;"",AG$2&gt;=$K55),"G","")))))))</f>
        <v/>
      </c>
      <c r="AH55" s="415" t="str">
        <f aca="true">IF(OR(AH$2&gt;NOW(),$A55=""),"",IF(AH$2=$J55,"T",IF(AH$2=$M55,"P",IF(AH$2=$N55,"S",IF(AH$2=$O55,"M",IF(AND(AH$2&gt;=MIN($L55,$M55),AH$2&lt;MIN($N55,$O55,99999)),"R",IF(AND($K55&lt;&gt;"",AH$2&gt;=$K55),"G","")))))))</f>
        <v/>
      </c>
      <c r="AI55" s="415" t="str">
        <f aca="true">IF(OR(AI$2&gt;NOW(),$A55=""),"",IF(AI$2=$J55,"T",IF(AI$2=$M55,"P",IF(AI$2=$N55,"S",IF(AI$2=$O55,"M",IF(AND(AI$2&gt;=MIN($L55,$M55),AI$2&lt;MIN($N55,$O55,99999)),"R",IF(AND($K55&lt;&gt;"",AI$2&gt;=$K55),"G","")))))))</f>
        <v/>
      </c>
      <c r="AJ55" s="415" t="str">
        <f aca="true">IF(OR(AJ$2&gt;NOW(),$A55=""),"",IF(AJ$2=$J55,"T",IF(AJ$2=$M55,"P",IF(AJ$2=$N55,"S",IF(AJ$2=$O55,"M",IF(AND(AJ$2&gt;=MIN($L55,$M55),AJ$2&lt;MIN($N55,$O55,99999)),"R",IF(AND($K55&lt;&gt;"",AJ$2&gt;=$K55),"G","")))))))</f>
        <v/>
      </c>
      <c r="AK55" s="415" t="str">
        <f aca="true">IF(OR(AK$2&gt;NOW(),$A55=""),"",IF(AK$2=$J55,"T",IF(AK$2=$M55,"P",IF(AK$2=$N55,"S",IF(AK$2=$O55,"M",IF(AND(AK$2&gt;=MIN($L55,$M55),AK$2&lt;MIN($N55,$O55,99999)),"R",IF(AND($K55&lt;&gt;"",AK$2&gt;=$K55),"G","")))))))</f>
        <v/>
      </c>
      <c r="AL55" s="415" t="str">
        <f aca="true">IF(OR(AL$2&gt;NOW(),$A55=""),"",IF(AL$2=$J55,"T",IF(AL$2=$M55,"P",IF(AL$2=$N55,"S",IF(AL$2=$O55,"M",IF(AND(AL$2&gt;=MIN($L55,$M55),AL$2&lt;MIN($N55,$O55,99999)),"R",IF(AND($K55&lt;&gt;"",AL$2&gt;=$K55),"G","")))))))</f>
        <v/>
      </c>
      <c r="AM55" s="415" t="str">
        <f aca="true">IF(OR(AM$2&gt;NOW(),$A55=""),"",IF(AM$2=$J55,"T",IF(AM$2=$M55,"P",IF(AM$2=$N55,"S",IF(AM$2=$O55,"M",IF(AND(AM$2&gt;=MIN($L55,$M55),AM$2&lt;MIN($N55,$O55,99999)),"R",IF(AND($K55&lt;&gt;"",AM$2&gt;=$K55),"G","")))))))</f>
        <v/>
      </c>
      <c r="AN55" s="415" t="str">
        <f aca="true">IF(OR(AN$2&gt;NOW(),$A55=""),"",IF(AN$2=$J55,"T",IF(AN$2=$M55,"P",IF(AN$2=$N55,"S",IF(AN$2=$O55,"M",IF(AND(AN$2&gt;=MIN($L55,$M55),AN$2&lt;MIN($N55,$O55,99999)),"R",IF(AND($K55&lt;&gt;"",AN$2&gt;=$K55),"G","")))))))</f>
        <v/>
      </c>
      <c r="AO55" s="415" t="str">
        <f aca="true">IF(OR(AO$2&gt;NOW(),$A55=""),"",IF(AO$2=$J55,"T",IF(AO$2=$M55,"P",IF(AO$2=$N55,"S",IF(AO$2=$O55,"M",IF(AND(AO$2&gt;=MIN($L55,$M55),AO$2&lt;MIN($N55,$O55,99999)),"R",IF(AND($K55&lt;&gt;"",AO$2&gt;=$K55),"G","")))))))</f>
        <v/>
      </c>
      <c r="AP55" s="415" t="str">
        <f aca="true">IF(OR(AP$2&gt;NOW(),$A55=""),"",IF(AP$2=$J55,"T",IF(AP$2=$M55,"P",IF(AP$2=$N55,"S",IF(AP$2=$O55,"M",IF(AND(AP$2&gt;=MIN($L55,$M55),AP$2&lt;MIN($N55,$O55,99999)),"R",IF(AND($K55&lt;&gt;"",AP$2&gt;=$K55),"G","")))))))</f>
        <v/>
      </c>
      <c r="AQ55" s="415" t="str">
        <f aca="true">IF(OR(AQ$2&gt;NOW(),$A55=""),"",IF(AQ$2=$J55,"T",IF(AQ$2=$M55,"P",IF(AQ$2=$N55,"S",IF(AQ$2=$O55,"M",IF(AND(AQ$2&gt;=MIN($L55,$M55),AQ$2&lt;MIN($N55,$O55,99999)),"R",IF(AND($K55&lt;&gt;"",AQ$2&gt;=$K55),"G","")))))))</f>
        <v/>
      </c>
      <c r="AR55" s="415" t="str">
        <f aca="true">IF(OR(AR$2&gt;NOW(),$A55=""),"",IF(AR$2=$J55,"T",IF(AR$2=$M55,"P",IF(AR$2=$N55,"S",IF(AR$2=$O55,"M",IF(AND(AR$2&gt;=MIN($L55,$M55),AR$2&lt;MIN($N55,$O55,99999)),"R",IF(AND($K55&lt;&gt;"",AR$2&gt;=$K55),"G","")))))))</f>
        <v/>
      </c>
      <c r="AS55" s="415" t="str">
        <f aca="true">IF(OR(AS$2&gt;NOW(),$A55=""),"",IF(AS$2=$J55,"T",IF(AS$2=$M55,"P",IF(AS$2=$N55,"S",IF(AS$2=$O55,"M",IF(AND(AS$2&gt;=MIN($L55,$M55),AS$2&lt;MIN($N55,$O55,99999)),"R",IF(AND($K55&lt;&gt;"",AS$2&gt;=$K55),"G","")))))))</f>
        <v/>
      </c>
      <c r="AT55" s="415" t="str">
        <f aca="true">IF(OR(AT$2&gt;NOW(),$A55=""),"",IF(AT$2=$J55,"T",IF(AT$2=$M55,"P",IF(AT$2=$N55,"S",IF(AT$2=$O55,"M",IF(AND(AT$2&gt;=MIN($L55,$M55),AT$2&lt;MIN($N55,$O55,99999)),"R",IF(AND($K55&lt;&gt;"",AT$2&gt;=$K55),"G","")))))))</f>
        <v/>
      </c>
      <c r="AU55" s="415" t="str">
        <f aca="true">IF(OR(AU$2&gt;NOW(),$A55=""),"",IF(AU$2=$J55,"T",IF(AU$2=$M55,"P",IF(AU$2=$N55,"S",IF(AU$2=$O55,"M",IF(AND(AU$2&gt;=MIN($L55,$M55),AU$2&lt;MIN($N55,$O55,99999)),"R",IF(AND($K55&lt;&gt;"",AU$2&gt;=$K55),"G","")))))))</f>
        <v/>
      </c>
      <c r="AV55" s="415" t="str">
        <f aca="true">IF(OR(AV$2&gt;NOW(),$A55=""),"",IF(AV$2=$J55,"T",IF(AV$2=$M55,"P",IF(AV$2=$N55,"S",IF(AV$2=$O55,"M",IF(AND(AV$2&gt;=MIN($L55,$M55),AV$2&lt;MIN($N55,$O55,99999)),"R",IF(AND($K55&lt;&gt;"",AV$2&gt;=$K55),"G","")))))))</f>
        <v/>
      </c>
      <c r="AW55" s="415" t="str">
        <f aca="true">IF(OR(AW$2&gt;NOW(),$A55=""),"",IF(AW$2=$J55,"T",IF(AW$2=$M55,"P",IF(AW$2=$N55,"S",IF(AW$2=$O55,"M",IF(AND(AW$2&gt;=MIN($L55,$M55),AW$2&lt;MIN($N55,$O55,99999)),"R",IF(AND($K55&lt;&gt;"",AW$2&gt;=$K55),"G","")))))))</f>
        <v/>
      </c>
      <c r="AX55" s="415" t="str">
        <f aca="true">IF(OR(AX$2&gt;NOW(),$A55=""),"",IF(AX$2=$J55,"T",IF(AX$2=$M55,"P",IF(AX$2=$N55,"S",IF(AX$2=$O55,"M",IF(AND(AX$2&gt;=MIN($L55,$M55),AX$2&lt;MIN($N55,$O55,99999)),"R",IF(AND($K55&lt;&gt;"",AX$2&gt;=$K55),"G","")))))))</f>
        <v/>
      </c>
      <c r="AY55" s="415" t="str">
        <f aca="true">IF(OR(AY$2&gt;NOW(),$A55=""),"",IF(AY$2=$J55,"T",IF(AY$2=$M55,"P",IF(AY$2=$N55,"S",IF(AY$2=$O55,"M",IF(AND(AY$2&gt;=MIN($L55,$M55),AY$2&lt;MIN($N55,$O55,99999)),"R",IF(AND($K55&lt;&gt;"",AY$2&gt;=$K55),"G","")))))))</f>
        <v>P</v>
      </c>
      <c r="AZ55" s="415" t="str">
        <f aca="true">IF(OR(AZ$2&gt;NOW(),$A55=""),"",IF(AZ$2=$J55,"T",IF(AZ$2=$M55,"P",IF(AZ$2=$N55,"S",IF(AZ$2=$O55,"M",IF(AND(AZ$2&gt;=MIN($L55,$M55),AZ$2&lt;MIN($N55,$O55,99999)),"R",IF(AND($K55&lt;&gt;"",AZ$2&gt;=$K55),"G","")))))))</f>
        <v>R</v>
      </c>
      <c r="BA55" s="416"/>
      <c r="BB55" s="416"/>
      <c r="BC55" s="416"/>
      <c r="BD55" s="416"/>
      <c r="BE55" s="416"/>
      <c r="BF55" s="416"/>
      <c r="BG55" s="416"/>
      <c r="BH55" s="416"/>
      <c r="BI55" s="416"/>
      <c r="BJ55" s="416"/>
      <c r="BK55" s="416"/>
      <c r="BL55" s="416"/>
      <c r="BM55" s="416"/>
      <c r="BN55" s="416"/>
      <c r="BO55" s="416"/>
      <c r="BP55" s="416"/>
      <c r="BQ55" s="416"/>
    </row>
    <row r="56" customFormat="false" ht="15.75" hidden="false" customHeight="false" outlineLevel="0" collapsed="false">
      <c r="A56" s="420" t="n">
        <v>54</v>
      </c>
      <c r="B56" s="420" t="n">
        <v>2</v>
      </c>
      <c r="C56" s="420" t="s">
        <v>1225</v>
      </c>
      <c r="D56" s="421" t="s">
        <v>138</v>
      </c>
      <c r="E56" s="420"/>
      <c r="F56" s="420"/>
      <c r="G56" s="421" t="s">
        <v>138</v>
      </c>
      <c r="H56" s="377" t="s">
        <v>1232</v>
      </c>
      <c r="I56" s="421"/>
      <c r="J56" s="421"/>
      <c r="K56" s="421"/>
      <c r="L56" s="421"/>
      <c r="M56" s="426" t="n">
        <v>43903</v>
      </c>
      <c r="N56" s="421"/>
      <c r="O56" s="421"/>
      <c r="P56" s="422"/>
      <c r="Q56" s="423" t="s">
        <v>1255</v>
      </c>
      <c r="R56" s="423"/>
      <c r="S56" s="420"/>
      <c r="T56" s="414" t="str">
        <f aca="false">IF(AND(ISNUMBER(J56),ISNUMBER(K56)),K56-J56,"")</f>
        <v/>
      </c>
      <c r="U56" s="414" t="str">
        <f aca="false">IF(A56="","",IF(O56&lt;&gt;"","Meninggal",IF(N56&lt;&gt;"","Sembuh","Aktif")))</f>
        <v>Aktif</v>
      </c>
      <c r="V56" s="417"/>
      <c r="W56" s="415" t="str">
        <f aca="true">IF(OR(W$2&gt;NOW(),$A56=""),"",IF(W$2=$J56,"T",IF(W$2=$M56,"P",IF(W$2=$N56,"S",IF(W$2=$O56,"M",IF(AND(W$2&gt;=MIN($L56,$M56),W$2&lt;MIN($N56,$O56,99999)),"R",IF(AND($K56&lt;&gt;"",W$2&gt;=$K56),"G","")))))))</f>
        <v/>
      </c>
      <c r="X56" s="415" t="str">
        <f aca="true">IF(OR(X$2&gt;NOW(),$A56=""),"",IF(X$2=$J56,"T",IF(X$2=$M56,"P",IF(X$2=$N56,"S",IF(X$2=$O56,"M",IF(AND(X$2&gt;=MIN($L56,$M56),X$2&lt;MIN($N56,$O56,99999)),"R",IF(AND($K56&lt;&gt;"",X$2&gt;=$K56),"G","")))))))</f>
        <v/>
      </c>
      <c r="Y56" s="415" t="str">
        <f aca="true">IF(OR(Y$2&gt;NOW(),$A56=""),"",IF(Y$2=$J56,"T",IF(Y$2=$M56,"P",IF(Y$2=$N56,"S",IF(Y$2=$O56,"M",IF(AND(Y$2&gt;=MIN($L56,$M56),Y$2&lt;MIN($N56,$O56,99999)),"R",IF(AND($K56&lt;&gt;"",Y$2&gt;=$K56),"G","")))))))</f>
        <v/>
      </c>
      <c r="Z56" s="415" t="str">
        <f aca="true">IF(OR(Z$2&gt;NOW(),$A56=""),"",IF(Z$2=$J56,"T",IF(Z$2=$M56,"P",IF(Z$2=$N56,"S",IF(Z$2=$O56,"M",IF(AND(Z$2&gt;=MIN($L56,$M56),Z$2&lt;MIN($N56,$O56,99999)),"R",IF(AND($K56&lt;&gt;"",Z$2&gt;=$K56),"G","")))))))</f>
        <v/>
      </c>
      <c r="AA56" s="415" t="str">
        <f aca="true">IF(OR(AA$2&gt;NOW(),$A56=""),"",IF(AA$2=$J56,"T",IF(AA$2=$M56,"P",IF(AA$2=$N56,"S",IF(AA$2=$O56,"M",IF(AND(AA$2&gt;=MIN($L56,$M56),AA$2&lt;MIN($N56,$O56,99999)),"R",IF(AND($K56&lt;&gt;"",AA$2&gt;=$K56),"G","")))))))</f>
        <v/>
      </c>
      <c r="AB56" s="415" t="str">
        <f aca="true">IF(OR(AB$2&gt;NOW(),$A56=""),"",IF(AB$2=$J56,"T",IF(AB$2=$M56,"P",IF(AB$2=$N56,"S",IF(AB$2=$O56,"M",IF(AND(AB$2&gt;=MIN($L56,$M56),AB$2&lt;MIN($N56,$O56,99999)),"R",IF(AND($K56&lt;&gt;"",AB$2&gt;=$K56),"G","")))))))</f>
        <v/>
      </c>
      <c r="AC56" s="415" t="str">
        <f aca="true">IF(OR(AC$2&gt;NOW(),$A56=""),"",IF(AC$2=$J56,"T",IF(AC$2=$M56,"P",IF(AC$2=$N56,"S",IF(AC$2=$O56,"M",IF(AND(AC$2&gt;=MIN($L56,$M56),AC$2&lt;MIN($N56,$O56,99999)),"R",IF(AND($K56&lt;&gt;"",AC$2&gt;=$K56),"G","")))))))</f>
        <v/>
      </c>
      <c r="AD56" s="415" t="str">
        <f aca="true">IF(OR(AD$2&gt;NOW(),$A56=""),"",IF(AD$2=$J56,"T",IF(AD$2=$M56,"P",IF(AD$2=$N56,"S",IF(AD$2=$O56,"M",IF(AND(AD$2&gt;=MIN($L56,$M56),AD$2&lt;MIN($N56,$O56,99999)),"R",IF(AND($K56&lt;&gt;"",AD$2&gt;=$K56),"G","")))))))</f>
        <v/>
      </c>
      <c r="AE56" s="415" t="str">
        <f aca="true">IF(OR(AE$2&gt;NOW(),$A56=""),"",IF(AE$2=$J56,"T",IF(AE$2=$M56,"P",IF(AE$2=$N56,"S",IF(AE$2=$O56,"M",IF(AND(AE$2&gt;=MIN($L56,$M56),AE$2&lt;MIN($N56,$O56,99999)),"R",IF(AND($K56&lt;&gt;"",AE$2&gt;=$K56),"G","")))))))</f>
        <v/>
      </c>
      <c r="AF56" s="415" t="str">
        <f aca="true">IF(OR(AF$2&gt;NOW(),$A56=""),"",IF(AF$2=$J56,"T",IF(AF$2=$M56,"P",IF(AF$2=$N56,"S",IF(AF$2=$O56,"M",IF(AND(AF$2&gt;=MIN($L56,$M56),AF$2&lt;MIN($N56,$O56,99999)),"R",IF(AND($K56&lt;&gt;"",AF$2&gt;=$K56),"G","")))))))</f>
        <v/>
      </c>
      <c r="AG56" s="415" t="str">
        <f aca="true">IF(OR(AG$2&gt;NOW(),$A56=""),"",IF(AG$2=$J56,"T",IF(AG$2=$M56,"P",IF(AG$2=$N56,"S",IF(AG$2=$O56,"M",IF(AND(AG$2&gt;=MIN($L56,$M56),AG$2&lt;MIN($N56,$O56,99999)),"R",IF(AND($K56&lt;&gt;"",AG$2&gt;=$K56),"G","")))))))</f>
        <v/>
      </c>
      <c r="AH56" s="415" t="str">
        <f aca="true">IF(OR(AH$2&gt;NOW(),$A56=""),"",IF(AH$2=$J56,"T",IF(AH$2=$M56,"P",IF(AH$2=$N56,"S",IF(AH$2=$O56,"M",IF(AND(AH$2&gt;=MIN($L56,$M56),AH$2&lt;MIN($N56,$O56,99999)),"R",IF(AND($K56&lt;&gt;"",AH$2&gt;=$K56),"G","")))))))</f>
        <v/>
      </c>
      <c r="AI56" s="415" t="str">
        <f aca="true">IF(OR(AI$2&gt;NOW(),$A56=""),"",IF(AI$2=$J56,"T",IF(AI$2=$M56,"P",IF(AI$2=$N56,"S",IF(AI$2=$O56,"M",IF(AND(AI$2&gt;=MIN($L56,$M56),AI$2&lt;MIN($N56,$O56,99999)),"R",IF(AND($K56&lt;&gt;"",AI$2&gt;=$K56),"G","")))))))</f>
        <v/>
      </c>
      <c r="AJ56" s="415" t="str">
        <f aca="true">IF(OR(AJ$2&gt;NOW(),$A56=""),"",IF(AJ$2=$J56,"T",IF(AJ$2=$M56,"P",IF(AJ$2=$N56,"S",IF(AJ$2=$O56,"M",IF(AND(AJ$2&gt;=MIN($L56,$M56),AJ$2&lt;MIN($N56,$O56,99999)),"R",IF(AND($K56&lt;&gt;"",AJ$2&gt;=$K56),"G","")))))))</f>
        <v/>
      </c>
      <c r="AK56" s="415" t="str">
        <f aca="true">IF(OR(AK$2&gt;NOW(),$A56=""),"",IF(AK$2=$J56,"T",IF(AK$2=$M56,"P",IF(AK$2=$N56,"S",IF(AK$2=$O56,"M",IF(AND(AK$2&gt;=MIN($L56,$M56),AK$2&lt;MIN($N56,$O56,99999)),"R",IF(AND($K56&lt;&gt;"",AK$2&gt;=$K56),"G","")))))))</f>
        <v/>
      </c>
      <c r="AL56" s="415" t="str">
        <f aca="true">IF(OR(AL$2&gt;NOW(),$A56=""),"",IF(AL$2=$J56,"T",IF(AL$2=$M56,"P",IF(AL$2=$N56,"S",IF(AL$2=$O56,"M",IF(AND(AL$2&gt;=MIN($L56,$M56),AL$2&lt;MIN($N56,$O56,99999)),"R",IF(AND($K56&lt;&gt;"",AL$2&gt;=$K56),"G","")))))))</f>
        <v/>
      </c>
      <c r="AM56" s="415" t="str">
        <f aca="true">IF(OR(AM$2&gt;NOW(),$A56=""),"",IF(AM$2=$J56,"T",IF(AM$2=$M56,"P",IF(AM$2=$N56,"S",IF(AM$2=$O56,"M",IF(AND(AM$2&gt;=MIN($L56,$M56),AM$2&lt;MIN($N56,$O56,99999)),"R",IF(AND($K56&lt;&gt;"",AM$2&gt;=$K56),"G","")))))))</f>
        <v/>
      </c>
      <c r="AN56" s="415" t="str">
        <f aca="true">IF(OR(AN$2&gt;NOW(),$A56=""),"",IF(AN$2=$J56,"T",IF(AN$2=$M56,"P",IF(AN$2=$N56,"S",IF(AN$2=$O56,"M",IF(AND(AN$2&gt;=MIN($L56,$M56),AN$2&lt;MIN($N56,$O56,99999)),"R",IF(AND($K56&lt;&gt;"",AN$2&gt;=$K56),"G","")))))))</f>
        <v/>
      </c>
      <c r="AO56" s="415" t="str">
        <f aca="true">IF(OR(AO$2&gt;NOW(),$A56=""),"",IF(AO$2=$J56,"T",IF(AO$2=$M56,"P",IF(AO$2=$N56,"S",IF(AO$2=$O56,"M",IF(AND(AO$2&gt;=MIN($L56,$M56),AO$2&lt;MIN($N56,$O56,99999)),"R",IF(AND($K56&lt;&gt;"",AO$2&gt;=$K56),"G","")))))))</f>
        <v/>
      </c>
      <c r="AP56" s="415" t="str">
        <f aca="true">IF(OR(AP$2&gt;NOW(),$A56=""),"",IF(AP$2=$J56,"T",IF(AP$2=$M56,"P",IF(AP$2=$N56,"S",IF(AP$2=$O56,"M",IF(AND(AP$2&gt;=MIN($L56,$M56),AP$2&lt;MIN($N56,$O56,99999)),"R",IF(AND($K56&lt;&gt;"",AP$2&gt;=$K56),"G","")))))))</f>
        <v/>
      </c>
      <c r="AQ56" s="415" t="str">
        <f aca="true">IF(OR(AQ$2&gt;NOW(),$A56=""),"",IF(AQ$2=$J56,"T",IF(AQ$2=$M56,"P",IF(AQ$2=$N56,"S",IF(AQ$2=$O56,"M",IF(AND(AQ$2&gt;=MIN($L56,$M56),AQ$2&lt;MIN($N56,$O56,99999)),"R",IF(AND($K56&lt;&gt;"",AQ$2&gt;=$K56),"G","")))))))</f>
        <v/>
      </c>
      <c r="AR56" s="415" t="str">
        <f aca="true">IF(OR(AR$2&gt;NOW(),$A56=""),"",IF(AR$2=$J56,"T",IF(AR$2=$M56,"P",IF(AR$2=$N56,"S",IF(AR$2=$O56,"M",IF(AND(AR$2&gt;=MIN($L56,$M56),AR$2&lt;MIN($N56,$O56,99999)),"R",IF(AND($K56&lt;&gt;"",AR$2&gt;=$K56),"G","")))))))</f>
        <v/>
      </c>
      <c r="AS56" s="415" t="str">
        <f aca="true">IF(OR(AS$2&gt;NOW(),$A56=""),"",IF(AS$2=$J56,"T",IF(AS$2=$M56,"P",IF(AS$2=$N56,"S",IF(AS$2=$O56,"M",IF(AND(AS$2&gt;=MIN($L56,$M56),AS$2&lt;MIN($N56,$O56,99999)),"R",IF(AND($K56&lt;&gt;"",AS$2&gt;=$K56),"G","")))))))</f>
        <v/>
      </c>
      <c r="AT56" s="415" t="str">
        <f aca="true">IF(OR(AT$2&gt;NOW(),$A56=""),"",IF(AT$2=$J56,"T",IF(AT$2=$M56,"P",IF(AT$2=$N56,"S",IF(AT$2=$O56,"M",IF(AND(AT$2&gt;=MIN($L56,$M56),AT$2&lt;MIN($N56,$O56,99999)),"R",IF(AND($K56&lt;&gt;"",AT$2&gt;=$K56),"G","")))))))</f>
        <v/>
      </c>
      <c r="AU56" s="415" t="str">
        <f aca="true">IF(OR(AU$2&gt;NOW(),$A56=""),"",IF(AU$2=$J56,"T",IF(AU$2=$M56,"P",IF(AU$2=$N56,"S",IF(AU$2=$O56,"M",IF(AND(AU$2&gt;=MIN($L56,$M56),AU$2&lt;MIN($N56,$O56,99999)),"R",IF(AND($K56&lt;&gt;"",AU$2&gt;=$K56),"G","")))))))</f>
        <v/>
      </c>
      <c r="AV56" s="415" t="str">
        <f aca="true">IF(OR(AV$2&gt;NOW(),$A56=""),"",IF(AV$2=$J56,"T",IF(AV$2=$M56,"P",IF(AV$2=$N56,"S",IF(AV$2=$O56,"M",IF(AND(AV$2&gt;=MIN($L56,$M56),AV$2&lt;MIN($N56,$O56,99999)),"R",IF(AND($K56&lt;&gt;"",AV$2&gt;=$K56),"G","")))))))</f>
        <v/>
      </c>
      <c r="AW56" s="415" t="str">
        <f aca="true">IF(OR(AW$2&gt;NOW(),$A56=""),"",IF(AW$2=$J56,"T",IF(AW$2=$M56,"P",IF(AW$2=$N56,"S",IF(AW$2=$O56,"M",IF(AND(AW$2&gt;=MIN($L56,$M56),AW$2&lt;MIN($N56,$O56,99999)),"R",IF(AND($K56&lt;&gt;"",AW$2&gt;=$K56),"G","")))))))</f>
        <v/>
      </c>
      <c r="AX56" s="415" t="str">
        <f aca="true">IF(OR(AX$2&gt;NOW(),$A56=""),"",IF(AX$2=$J56,"T",IF(AX$2=$M56,"P",IF(AX$2=$N56,"S",IF(AX$2=$O56,"M",IF(AND(AX$2&gt;=MIN($L56,$M56),AX$2&lt;MIN($N56,$O56,99999)),"R",IF(AND($K56&lt;&gt;"",AX$2&gt;=$K56),"G","")))))))</f>
        <v/>
      </c>
      <c r="AY56" s="415" t="str">
        <f aca="true">IF(OR(AY$2&gt;NOW(),$A56=""),"",IF(AY$2=$J56,"T",IF(AY$2=$M56,"P",IF(AY$2=$N56,"S",IF(AY$2=$O56,"M",IF(AND(AY$2&gt;=MIN($L56,$M56),AY$2&lt;MIN($N56,$O56,99999)),"R",IF(AND($K56&lt;&gt;"",AY$2&gt;=$K56),"G","")))))))</f>
        <v>P</v>
      </c>
      <c r="AZ56" s="415" t="str">
        <f aca="true">IF(OR(AZ$2&gt;NOW(),$A56=""),"",IF(AZ$2=$J56,"T",IF(AZ$2=$M56,"P",IF(AZ$2=$N56,"S",IF(AZ$2=$O56,"M",IF(AND(AZ$2&gt;=MIN($L56,$M56),AZ$2&lt;MIN($N56,$O56,99999)),"R",IF(AND($K56&lt;&gt;"",AZ$2&gt;=$K56),"G","")))))))</f>
        <v>R</v>
      </c>
      <c r="BA56" s="416"/>
      <c r="BB56" s="416"/>
      <c r="BC56" s="416"/>
      <c r="BD56" s="416"/>
      <c r="BE56" s="416"/>
      <c r="BF56" s="416"/>
      <c r="BG56" s="416"/>
      <c r="BH56" s="416"/>
      <c r="BI56" s="416"/>
      <c r="BJ56" s="416"/>
      <c r="BK56" s="416"/>
      <c r="BL56" s="416"/>
      <c r="BM56" s="416"/>
      <c r="BN56" s="416"/>
      <c r="BO56" s="416"/>
      <c r="BP56" s="416"/>
      <c r="BQ56" s="416"/>
    </row>
    <row r="57" customFormat="false" ht="15.75" hidden="false" customHeight="false" outlineLevel="0" collapsed="false">
      <c r="A57" s="420" t="n">
        <v>55</v>
      </c>
      <c r="B57" s="420" t="n">
        <v>26</v>
      </c>
      <c r="C57" s="420" t="s">
        <v>1217</v>
      </c>
      <c r="D57" s="421" t="s">
        <v>138</v>
      </c>
      <c r="E57" s="420"/>
      <c r="F57" s="420"/>
      <c r="G57" s="421" t="s">
        <v>138</v>
      </c>
      <c r="H57" s="377" t="s">
        <v>1232</v>
      </c>
      <c r="I57" s="421"/>
      <c r="J57" s="421"/>
      <c r="K57" s="421"/>
      <c r="L57" s="421"/>
      <c r="M57" s="426" t="n">
        <v>43903</v>
      </c>
      <c r="N57" s="421"/>
      <c r="O57" s="421"/>
      <c r="P57" s="422"/>
      <c r="Q57" s="423" t="s">
        <v>1237</v>
      </c>
      <c r="R57" s="423"/>
      <c r="S57" s="420"/>
      <c r="T57" s="414" t="str">
        <f aca="false">IF(AND(ISNUMBER(J57),ISNUMBER(K57)),K57-J57,"")</f>
        <v/>
      </c>
      <c r="U57" s="414" t="str">
        <f aca="false">IF(A57="","",IF(O57&lt;&gt;"","Meninggal",IF(N57&lt;&gt;"","Sembuh","Aktif")))</f>
        <v>Aktif</v>
      </c>
      <c r="V57" s="417"/>
      <c r="W57" s="415" t="str">
        <f aca="true">IF(OR(W$2&gt;NOW(),$A57=""),"",IF(W$2=$J57,"T",IF(W$2=$M57,"P",IF(W$2=$N57,"S",IF(W$2=$O57,"M",IF(AND(W$2&gt;=MIN($L57,$M57),W$2&lt;MIN($N57,$O57,99999)),"R",IF(AND($K57&lt;&gt;"",W$2&gt;=$K57),"G","")))))))</f>
        <v/>
      </c>
      <c r="X57" s="415" t="str">
        <f aca="true">IF(OR(X$2&gt;NOW(),$A57=""),"",IF(X$2=$J57,"T",IF(X$2=$M57,"P",IF(X$2=$N57,"S",IF(X$2=$O57,"M",IF(AND(X$2&gt;=MIN($L57,$M57),X$2&lt;MIN($N57,$O57,99999)),"R",IF(AND($K57&lt;&gt;"",X$2&gt;=$K57),"G","")))))))</f>
        <v/>
      </c>
      <c r="Y57" s="415" t="str">
        <f aca="true">IF(OR(Y$2&gt;NOW(),$A57=""),"",IF(Y$2=$J57,"T",IF(Y$2=$M57,"P",IF(Y$2=$N57,"S",IF(Y$2=$O57,"M",IF(AND(Y$2&gt;=MIN($L57,$M57),Y$2&lt;MIN($N57,$O57,99999)),"R",IF(AND($K57&lt;&gt;"",Y$2&gt;=$K57),"G","")))))))</f>
        <v/>
      </c>
      <c r="Z57" s="415" t="str">
        <f aca="true">IF(OR(Z$2&gt;NOW(),$A57=""),"",IF(Z$2=$J57,"T",IF(Z$2=$M57,"P",IF(Z$2=$N57,"S",IF(Z$2=$O57,"M",IF(AND(Z$2&gt;=MIN($L57,$M57),Z$2&lt;MIN($N57,$O57,99999)),"R",IF(AND($K57&lt;&gt;"",Z$2&gt;=$K57),"G","")))))))</f>
        <v/>
      </c>
      <c r="AA57" s="415" t="str">
        <f aca="true">IF(OR(AA$2&gt;NOW(),$A57=""),"",IF(AA$2=$J57,"T",IF(AA$2=$M57,"P",IF(AA$2=$N57,"S",IF(AA$2=$O57,"M",IF(AND(AA$2&gt;=MIN($L57,$M57),AA$2&lt;MIN($N57,$O57,99999)),"R",IF(AND($K57&lt;&gt;"",AA$2&gt;=$K57),"G","")))))))</f>
        <v/>
      </c>
      <c r="AB57" s="415" t="str">
        <f aca="true">IF(OR(AB$2&gt;NOW(),$A57=""),"",IF(AB$2=$J57,"T",IF(AB$2=$M57,"P",IF(AB$2=$N57,"S",IF(AB$2=$O57,"M",IF(AND(AB$2&gt;=MIN($L57,$M57),AB$2&lt;MIN($N57,$O57,99999)),"R",IF(AND($K57&lt;&gt;"",AB$2&gt;=$K57),"G","")))))))</f>
        <v/>
      </c>
      <c r="AC57" s="415" t="str">
        <f aca="true">IF(OR(AC$2&gt;NOW(),$A57=""),"",IF(AC$2=$J57,"T",IF(AC$2=$M57,"P",IF(AC$2=$N57,"S",IF(AC$2=$O57,"M",IF(AND(AC$2&gt;=MIN($L57,$M57),AC$2&lt;MIN($N57,$O57,99999)),"R",IF(AND($K57&lt;&gt;"",AC$2&gt;=$K57),"G","")))))))</f>
        <v/>
      </c>
      <c r="AD57" s="415" t="str">
        <f aca="true">IF(OR(AD$2&gt;NOW(),$A57=""),"",IF(AD$2=$J57,"T",IF(AD$2=$M57,"P",IF(AD$2=$N57,"S",IF(AD$2=$O57,"M",IF(AND(AD$2&gt;=MIN($L57,$M57),AD$2&lt;MIN($N57,$O57,99999)),"R",IF(AND($K57&lt;&gt;"",AD$2&gt;=$K57),"G","")))))))</f>
        <v/>
      </c>
      <c r="AE57" s="415" t="str">
        <f aca="true">IF(OR(AE$2&gt;NOW(),$A57=""),"",IF(AE$2=$J57,"T",IF(AE$2=$M57,"P",IF(AE$2=$N57,"S",IF(AE$2=$O57,"M",IF(AND(AE$2&gt;=MIN($L57,$M57),AE$2&lt;MIN($N57,$O57,99999)),"R",IF(AND($K57&lt;&gt;"",AE$2&gt;=$K57),"G","")))))))</f>
        <v/>
      </c>
      <c r="AF57" s="415" t="str">
        <f aca="true">IF(OR(AF$2&gt;NOW(),$A57=""),"",IF(AF$2=$J57,"T",IF(AF$2=$M57,"P",IF(AF$2=$N57,"S",IF(AF$2=$O57,"M",IF(AND(AF$2&gt;=MIN($L57,$M57),AF$2&lt;MIN($N57,$O57,99999)),"R",IF(AND($K57&lt;&gt;"",AF$2&gt;=$K57),"G","")))))))</f>
        <v/>
      </c>
      <c r="AG57" s="415" t="str">
        <f aca="true">IF(OR(AG$2&gt;NOW(),$A57=""),"",IF(AG$2=$J57,"T",IF(AG$2=$M57,"P",IF(AG$2=$N57,"S",IF(AG$2=$O57,"M",IF(AND(AG$2&gt;=MIN($L57,$M57),AG$2&lt;MIN($N57,$O57,99999)),"R",IF(AND($K57&lt;&gt;"",AG$2&gt;=$K57),"G","")))))))</f>
        <v/>
      </c>
      <c r="AH57" s="415" t="str">
        <f aca="true">IF(OR(AH$2&gt;NOW(),$A57=""),"",IF(AH$2=$J57,"T",IF(AH$2=$M57,"P",IF(AH$2=$N57,"S",IF(AH$2=$O57,"M",IF(AND(AH$2&gt;=MIN($L57,$M57),AH$2&lt;MIN($N57,$O57,99999)),"R",IF(AND($K57&lt;&gt;"",AH$2&gt;=$K57),"G","")))))))</f>
        <v/>
      </c>
      <c r="AI57" s="415" t="str">
        <f aca="true">IF(OR(AI$2&gt;NOW(),$A57=""),"",IF(AI$2=$J57,"T",IF(AI$2=$M57,"P",IF(AI$2=$N57,"S",IF(AI$2=$O57,"M",IF(AND(AI$2&gt;=MIN($L57,$M57),AI$2&lt;MIN($N57,$O57,99999)),"R",IF(AND($K57&lt;&gt;"",AI$2&gt;=$K57),"G","")))))))</f>
        <v/>
      </c>
      <c r="AJ57" s="415" t="str">
        <f aca="true">IF(OR(AJ$2&gt;NOW(),$A57=""),"",IF(AJ$2=$J57,"T",IF(AJ$2=$M57,"P",IF(AJ$2=$N57,"S",IF(AJ$2=$O57,"M",IF(AND(AJ$2&gt;=MIN($L57,$M57),AJ$2&lt;MIN($N57,$O57,99999)),"R",IF(AND($K57&lt;&gt;"",AJ$2&gt;=$K57),"G","")))))))</f>
        <v/>
      </c>
      <c r="AK57" s="415" t="str">
        <f aca="true">IF(OR(AK$2&gt;NOW(),$A57=""),"",IF(AK$2=$J57,"T",IF(AK$2=$M57,"P",IF(AK$2=$N57,"S",IF(AK$2=$O57,"M",IF(AND(AK$2&gt;=MIN($L57,$M57),AK$2&lt;MIN($N57,$O57,99999)),"R",IF(AND($K57&lt;&gt;"",AK$2&gt;=$K57),"G","")))))))</f>
        <v/>
      </c>
      <c r="AL57" s="415" t="str">
        <f aca="true">IF(OR(AL$2&gt;NOW(),$A57=""),"",IF(AL$2=$J57,"T",IF(AL$2=$M57,"P",IF(AL$2=$N57,"S",IF(AL$2=$O57,"M",IF(AND(AL$2&gt;=MIN($L57,$M57),AL$2&lt;MIN($N57,$O57,99999)),"R",IF(AND($K57&lt;&gt;"",AL$2&gt;=$K57),"G","")))))))</f>
        <v/>
      </c>
      <c r="AM57" s="415" t="str">
        <f aca="true">IF(OR(AM$2&gt;NOW(),$A57=""),"",IF(AM$2=$J57,"T",IF(AM$2=$M57,"P",IF(AM$2=$N57,"S",IF(AM$2=$O57,"M",IF(AND(AM$2&gt;=MIN($L57,$M57),AM$2&lt;MIN($N57,$O57,99999)),"R",IF(AND($K57&lt;&gt;"",AM$2&gt;=$K57),"G","")))))))</f>
        <v/>
      </c>
      <c r="AN57" s="415" t="str">
        <f aca="true">IF(OR(AN$2&gt;NOW(),$A57=""),"",IF(AN$2=$J57,"T",IF(AN$2=$M57,"P",IF(AN$2=$N57,"S",IF(AN$2=$O57,"M",IF(AND(AN$2&gt;=MIN($L57,$M57),AN$2&lt;MIN($N57,$O57,99999)),"R",IF(AND($K57&lt;&gt;"",AN$2&gt;=$K57),"G","")))))))</f>
        <v/>
      </c>
      <c r="AO57" s="415" t="str">
        <f aca="true">IF(OR(AO$2&gt;NOW(),$A57=""),"",IF(AO$2=$J57,"T",IF(AO$2=$M57,"P",IF(AO$2=$N57,"S",IF(AO$2=$O57,"M",IF(AND(AO$2&gt;=MIN($L57,$M57),AO$2&lt;MIN($N57,$O57,99999)),"R",IF(AND($K57&lt;&gt;"",AO$2&gt;=$K57),"G","")))))))</f>
        <v/>
      </c>
      <c r="AP57" s="415" t="str">
        <f aca="true">IF(OR(AP$2&gt;NOW(),$A57=""),"",IF(AP$2=$J57,"T",IF(AP$2=$M57,"P",IF(AP$2=$N57,"S",IF(AP$2=$O57,"M",IF(AND(AP$2&gt;=MIN($L57,$M57),AP$2&lt;MIN($N57,$O57,99999)),"R",IF(AND($K57&lt;&gt;"",AP$2&gt;=$K57),"G","")))))))</f>
        <v/>
      </c>
      <c r="AQ57" s="415" t="str">
        <f aca="true">IF(OR(AQ$2&gt;NOW(),$A57=""),"",IF(AQ$2=$J57,"T",IF(AQ$2=$M57,"P",IF(AQ$2=$N57,"S",IF(AQ$2=$O57,"M",IF(AND(AQ$2&gt;=MIN($L57,$M57),AQ$2&lt;MIN($N57,$O57,99999)),"R",IF(AND($K57&lt;&gt;"",AQ$2&gt;=$K57),"G","")))))))</f>
        <v/>
      </c>
      <c r="AR57" s="415" t="str">
        <f aca="true">IF(OR(AR$2&gt;NOW(),$A57=""),"",IF(AR$2=$J57,"T",IF(AR$2=$M57,"P",IF(AR$2=$N57,"S",IF(AR$2=$O57,"M",IF(AND(AR$2&gt;=MIN($L57,$M57),AR$2&lt;MIN($N57,$O57,99999)),"R",IF(AND($K57&lt;&gt;"",AR$2&gt;=$K57),"G","")))))))</f>
        <v/>
      </c>
      <c r="AS57" s="415" t="str">
        <f aca="true">IF(OR(AS$2&gt;NOW(),$A57=""),"",IF(AS$2=$J57,"T",IF(AS$2=$M57,"P",IF(AS$2=$N57,"S",IF(AS$2=$O57,"M",IF(AND(AS$2&gt;=MIN($L57,$M57),AS$2&lt;MIN($N57,$O57,99999)),"R",IF(AND($K57&lt;&gt;"",AS$2&gt;=$K57),"G","")))))))</f>
        <v/>
      </c>
      <c r="AT57" s="415" t="str">
        <f aca="true">IF(OR(AT$2&gt;NOW(),$A57=""),"",IF(AT$2=$J57,"T",IF(AT$2=$M57,"P",IF(AT$2=$N57,"S",IF(AT$2=$O57,"M",IF(AND(AT$2&gt;=MIN($L57,$M57),AT$2&lt;MIN($N57,$O57,99999)),"R",IF(AND($K57&lt;&gt;"",AT$2&gt;=$K57),"G","")))))))</f>
        <v/>
      </c>
      <c r="AU57" s="415" t="str">
        <f aca="true">IF(OR(AU$2&gt;NOW(),$A57=""),"",IF(AU$2=$J57,"T",IF(AU$2=$M57,"P",IF(AU$2=$N57,"S",IF(AU$2=$O57,"M",IF(AND(AU$2&gt;=MIN($L57,$M57),AU$2&lt;MIN($N57,$O57,99999)),"R",IF(AND($K57&lt;&gt;"",AU$2&gt;=$K57),"G","")))))))</f>
        <v/>
      </c>
      <c r="AV57" s="415" t="str">
        <f aca="true">IF(OR(AV$2&gt;NOW(),$A57=""),"",IF(AV$2=$J57,"T",IF(AV$2=$M57,"P",IF(AV$2=$N57,"S",IF(AV$2=$O57,"M",IF(AND(AV$2&gt;=MIN($L57,$M57),AV$2&lt;MIN($N57,$O57,99999)),"R",IF(AND($K57&lt;&gt;"",AV$2&gt;=$K57),"G","")))))))</f>
        <v/>
      </c>
      <c r="AW57" s="415" t="str">
        <f aca="true">IF(OR(AW$2&gt;NOW(),$A57=""),"",IF(AW$2=$J57,"T",IF(AW$2=$M57,"P",IF(AW$2=$N57,"S",IF(AW$2=$O57,"M",IF(AND(AW$2&gt;=MIN($L57,$M57),AW$2&lt;MIN($N57,$O57,99999)),"R",IF(AND($K57&lt;&gt;"",AW$2&gt;=$K57),"G","")))))))</f>
        <v/>
      </c>
      <c r="AX57" s="415" t="str">
        <f aca="true">IF(OR(AX$2&gt;NOW(),$A57=""),"",IF(AX$2=$J57,"T",IF(AX$2=$M57,"P",IF(AX$2=$N57,"S",IF(AX$2=$O57,"M",IF(AND(AX$2&gt;=MIN($L57,$M57),AX$2&lt;MIN($N57,$O57,99999)),"R",IF(AND($K57&lt;&gt;"",AX$2&gt;=$K57),"G","")))))))</f>
        <v/>
      </c>
      <c r="AY57" s="415" t="str">
        <f aca="true">IF(OR(AY$2&gt;NOW(),$A57=""),"",IF(AY$2=$J57,"T",IF(AY$2=$M57,"P",IF(AY$2=$N57,"S",IF(AY$2=$O57,"M",IF(AND(AY$2&gt;=MIN($L57,$M57),AY$2&lt;MIN($N57,$O57,99999)),"R",IF(AND($K57&lt;&gt;"",AY$2&gt;=$K57),"G","")))))))</f>
        <v>P</v>
      </c>
      <c r="AZ57" s="415" t="str">
        <f aca="true">IF(OR(AZ$2&gt;NOW(),$A57=""),"",IF(AZ$2=$J57,"T",IF(AZ$2=$M57,"P",IF(AZ$2=$N57,"S",IF(AZ$2=$O57,"M",IF(AND(AZ$2&gt;=MIN($L57,$M57),AZ$2&lt;MIN($N57,$O57,99999)),"R",IF(AND($K57&lt;&gt;"",AZ$2&gt;=$K57),"G","")))))))</f>
        <v>R</v>
      </c>
      <c r="BA57" s="416"/>
      <c r="BB57" s="416"/>
      <c r="BC57" s="416"/>
      <c r="BD57" s="416"/>
      <c r="BE57" s="416"/>
      <c r="BF57" s="416"/>
      <c r="BG57" s="416"/>
      <c r="BH57" s="416"/>
      <c r="BI57" s="416"/>
      <c r="BJ57" s="416"/>
      <c r="BK57" s="416"/>
      <c r="BL57" s="416"/>
      <c r="BM57" s="416"/>
      <c r="BN57" s="416"/>
      <c r="BO57" s="416"/>
      <c r="BP57" s="416"/>
      <c r="BQ57" s="416"/>
    </row>
    <row r="58" customFormat="false" ht="15.75" hidden="false" customHeight="false" outlineLevel="0" collapsed="false">
      <c r="A58" s="420" t="n">
        <v>56</v>
      </c>
      <c r="B58" s="420" t="n">
        <v>58</v>
      </c>
      <c r="C58" s="420" t="s">
        <v>1225</v>
      </c>
      <c r="D58" s="421" t="s">
        <v>138</v>
      </c>
      <c r="E58" s="420"/>
      <c r="F58" s="420"/>
      <c r="G58" s="421" t="s">
        <v>138</v>
      </c>
      <c r="H58" s="377" t="s">
        <v>1232</v>
      </c>
      <c r="I58" s="421"/>
      <c r="J58" s="421"/>
      <c r="K58" s="421"/>
      <c r="L58" s="421"/>
      <c r="M58" s="426" t="n">
        <v>43903</v>
      </c>
      <c r="N58" s="421"/>
      <c r="O58" s="421"/>
      <c r="P58" s="422"/>
      <c r="Q58" s="423" t="s">
        <v>1237</v>
      </c>
      <c r="R58" s="423"/>
      <c r="S58" s="420"/>
      <c r="T58" s="414" t="str">
        <f aca="false">IF(AND(ISNUMBER(J58),ISNUMBER(K58)),K58-J58,"")</f>
        <v/>
      </c>
      <c r="U58" s="414" t="str">
        <f aca="false">IF(A58="","",IF(O58&lt;&gt;"","Meninggal",IF(N58&lt;&gt;"","Sembuh","Aktif")))</f>
        <v>Aktif</v>
      </c>
      <c r="V58" s="417"/>
      <c r="W58" s="415" t="str">
        <f aca="true">IF(OR(W$2&gt;NOW(),$A58=""),"",IF(W$2=$J58,"T",IF(W$2=$M58,"P",IF(W$2=$N58,"S",IF(W$2=$O58,"M",IF(AND(W$2&gt;=MIN($L58,$M58),W$2&lt;MIN($N58,$O58,99999)),"R",IF(AND($K58&lt;&gt;"",W$2&gt;=$K58),"G","")))))))</f>
        <v/>
      </c>
      <c r="X58" s="415" t="str">
        <f aca="true">IF(OR(X$2&gt;NOW(),$A58=""),"",IF(X$2=$J58,"T",IF(X$2=$M58,"P",IF(X$2=$N58,"S",IF(X$2=$O58,"M",IF(AND(X$2&gt;=MIN($L58,$M58),X$2&lt;MIN($N58,$O58,99999)),"R",IF(AND($K58&lt;&gt;"",X$2&gt;=$K58),"G","")))))))</f>
        <v/>
      </c>
      <c r="Y58" s="415" t="str">
        <f aca="true">IF(OR(Y$2&gt;NOW(),$A58=""),"",IF(Y$2=$J58,"T",IF(Y$2=$M58,"P",IF(Y$2=$N58,"S",IF(Y$2=$O58,"M",IF(AND(Y$2&gt;=MIN($L58,$M58),Y$2&lt;MIN($N58,$O58,99999)),"R",IF(AND($K58&lt;&gt;"",Y$2&gt;=$K58),"G","")))))))</f>
        <v/>
      </c>
      <c r="Z58" s="415" t="str">
        <f aca="true">IF(OR(Z$2&gt;NOW(),$A58=""),"",IF(Z$2=$J58,"T",IF(Z$2=$M58,"P",IF(Z$2=$N58,"S",IF(Z$2=$O58,"M",IF(AND(Z$2&gt;=MIN($L58,$M58),Z$2&lt;MIN($N58,$O58,99999)),"R",IF(AND($K58&lt;&gt;"",Z$2&gt;=$K58),"G","")))))))</f>
        <v/>
      </c>
      <c r="AA58" s="415" t="str">
        <f aca="true">IF(OR(AA$2&gt;NOW(),$A58=""),"",IF(AA$2=$J58,"T",IF(AA$2=$M58,"P",IF(AA$2=$N58,"S",IF(AA$2=$O58,"M",IF(AND(AA$2&gt;=MIN($L58,$M58),AA$2&lt;MIN($N58,$O58,99999)),"R",IF(AND($K58&lt;&gt;"",AA$2&gt;=$K58),"G","")))))))</f>
        <v/>
      </c>
      <c r="AB58" s="415" t="str">
        <f aca="true">IF(OR(AB$2&gt;NOW(),$A58=""),"",IF(AB$2=$J58,"T",IF(AB$2=$M58,"P",IF(AB$2=$N58,"S",IF(AB$2=$O58,"M",IF(AND(AB$2&gt;=MIN($L58,$M58),AB$2&lt;MIN($N58,$O58,99999)),"R",IF(AND($K58&lt;&gt;"",AB$2&gt;=$K58),"G","")))))))</f>
        <v/>
      </c>
      <c r="AC58" s="415" t="str">
        <f aca="true">IF(OR(AC$2&gt;NOW(),$A58=""),"",IF(AC$2=$J58,"T",IF(AC$2=$M58,"P",IF(AC$2=$N58,"S",IF(AC$2=$O58,"M",IF(AND(AC$2&gt;=MIN($L58,$M58),AC$2&lt;MIN($N58,$O58,99999)),"R",IF(AND($K58&lt;&gt;"",AC$2&gt;=$K58),"G","")))))))</f>
        <v/>
      </c>
      <c r="AD58" s="415" t="str">
        <f aca="true">IF(OR(AD$2&gt;NOW(),$A58=""),"",IF(AD$2=$J58,"T",IF(AD$2=$M58,"P",IF(AD$2=$N58,"S",IF(AD$2=$O58,"M",IF(AND(AD$2&gt;=MIN($L58,$M58),AD$2&lt;MIN($N58,$O58,99999)),"R",IF(AND($K58&lt;&gt;"",AD$2&gt;=$K58),"G","")))))))</f>
        <v/>
      </c>
      <c r="AE58" s="415" t="str">
        <f aca="true">IF(OR(AE$2&gt;NOW(),$A58=""),"",IF(AE$2=$J58,"T",IF(AE$2=$M58,"P",IF(AE$2=$N58,"S",IF(AE$2=$O58,"M",IF(AND(AE$2&gt;=MIN($L58,$M58),AE$2&lt;MIN($N58,$O58,99999)),"R",IF(AND($K58&lt;&gt;"",AE$2&gt;=$K58),"G","")))))))</f>
        <v/>
      </c>
      <c r="AF58" s="415" t="str">
        <f aca="true">IF(OR(AF$2&gt;NOW(),$A58=""),"",IF(AF$2=$J58,"T",IF(AF$2=$M58,"P",IF(AF$2=$N58,"S",IF(AF$2=$O58,"M",IF(AND(AF$2&gt;=MIN($L58,$M58),AF$2&lt;MIN($N58,$O58,99999)),"R",IF(AND($K58&lt;&gt;"",AF$2&gt;=$K58),"G","")))))))</f>
        <v/>
      </c>
      <c r="AG58" s="415" t="str">
        <f aca="true">IF(OR(AG$2&gt;NOW(),$A58=""),"",IF(AG$2=$J58,"T",IF(AG$2=$M58,"P",IF(AG$2=$N58,"S",IF(AG$2=$O58,"M",IF(AND(AG$2&gt;=MIN($L58,$M58),AG$2&lt;MIN($N58,$O58,99999)),"R",IF(AND($K58&lt;&gt;"",AG$2&gt;=$K58),"G","")))))))</f>
        <v/>
      </c>
      <c r="AH58" s="415" t="str">
        <f aca="true">IF(OR(AH$2&gt;NOW(),$A58=""),"",IF(AH$2=$J58,"T",IF(AH$2=$M58,"P",IF(AH$2=$N58,"S",IF(AH$2=$O58,"M",IF(AND(AH$2&gt;=MIN($L58,$M58),AH$2&lt;MIN($N58,$O58,99999)),"R",IF(AND($K58&lt;&gt;"",AH$2&gt;=$K58),"G","")))))))</f>
        <v/>
      </c>
      <c r="AI58" s="415" t="str">
        <f aca="true">IF(OR(AI$2&gt;NOW(),$A58=""),"",IF(AI$2=$J58,"T",IF(AI$2=$M58,"P",IF(AI$2=$N58,"S",IF(AI$2=$O58,"M",IF(AND(AI$2&gt;=MIN($L58,$M58),AI$2&lt;MIN($N58,$O58,99999)),"R",IF(AND($K58&lt;&gt;"",AI$2&gt;=$K58),"G","")))))))</f>
        <v/>
      </c>
      <c r="AJ58" s="415" t="str">
        <f aca="true">IF(OR(AJ$2&gt;NOW(),$A58=""),"",IF(AJ$2=$J58,"T",IF(AJ$2=$M58,"P",IF(AJ$2=$N58,"S",IF(AJ$2=$O58,"M",IF(AND(AJ$2&gt;=MIN($L58,$M58),AJ$2&lt;MIN($N58,$O58,99999)),"R",IF(AND($K58&lt;&gt;"",AJ$2&gt;=$K58),"G","")))))))</f>
        <v/>
      </c>
      <c r="AK58" s="415" t="str">
        <f aca="true">IF(OR(AK$2&gt;NOW(),$A58=""),"",IF(AK$2=$J58,"T",IF(AK$2=$M58,"P",IF(AK$2=$N58,"S",IF(AK$2=$O58,"M",IF(AND(AK$2&gt;=MIN($L58,$M58),AK$2&lt;MIN($N58,$O58,99999)),"R",IF(AND($K58&lt;&gt;"",AK$2&gt;=$K58),"G","")))))))</f>
        <v/>
      </c>
      <c r="AL58" s="415" t="str">
        <f aca="true">IF(OR(AL$2&gt;NOW(),$A58=""),"",IF(AL$2=$J58,"T",IF(AL$2=$M58,"P",IF(AL$2=$N58,"S",IF(AL$2=$O58,"M",IF(AND(AL$2&gt;=MIN($L58,$M58),AL$2&lt;MIN($N58,$O58,99999)),"R",IF(AND($K58&lt;&gt;"",AL$2&gt;=$K58),"G","")))))))</f>
        <v/>
      </c>
      <c r="AM58" s="415" t="str">
        <f aca="true">IF(OR(AM$2&gt;NOW(),$A58=""),"",IF(AM$2=$J58,"T",IF(AM$2=$M58,"P",IF(AM$2=$N58,"S",IF(AM$2=$O58,"M",IF(AND(AM$2&gt;=MIN($L58,$M58),AM$2&lt;MIN($N58,$O58,99999)),"R",IF(AND($K58&lt;&gt;"",AM$2&gt;=$K58),"G","")))))))</f>
        <v/>
      </c>
      <c r="AN58" s="415" t="str">
        <f aca="true">IF(OR(AN$2&gt;NOW(),$A58=""),"",IF(AN$2=$J58,"T",IF(AN$2=$M58,"P",IF(AN$2=$N58,"S",IF(AN$2=$O58,"M",IF(AND(AN$2&gt;=MIN($L58,$M58),AN$2&lt;MIN($N58,$O58,99999)),"R",IF(AND($K58&lt;&gt;"",AN$2&gt;=$K58),"G","")))))))</f>
        <v/>
      </c>
      <c r="AO58" s="415" t="str">
        <f aca="true">IF(OR(AO$2&gt;NOW(),$A58=""),"",IF(AO$2=$J58,"T",IF(AO$2=$M58,"P",IF(AO$2=$N58,"S",IF(AO$2=$O58,"M",IF(AND(AO$2&gt;=MIN($L58,$M58),AO$2&lt;MIN($N58,$O58,99999)),"R",IF(AND($K58&lt;&gt;"",AO$2&gt;=$K58),"G","")))))))</f>
        <v/>
      </c>
      <c r="AP58" s="415" t="str">
        <f aca="true">IF(OR(AP$2&gt;NOW(),$A58=""),"",IF(AP$2=$J58,"T",IF(AP$2=$M58,"P",IF(AP$2=$N58,"S",IF(AP$2=$O58,"M",IF(AND(AP$2&gt;=MIN($L58,$M58),AP$2&lt;MIN($N58,$O58,99999)),"R",IF(AND($K58&lt;&gt;"",AP$2&gt;=$K58),"G","")))))))</f>
        <v/>
      </c>
      <c r="AQ58" s="415" t="str">
        <f aca="true">IF(OR(AQ$2&gt;NOW(),$A58=""),"",IF(AQ$2=$J58,"T",IF(AQ$2=$M58,"P",IF(AQ$2=$N58,"S",IF(AQ$2=$O58,"M",IF(AND(AQ$2&gt;=MIN($L58,$M58),AQ$2&lt;MIN($N58,$O58,99999)),"R",IF(AND($K58&lt;&gt;"",AQ$2&gt;=$K58),"G","")))))))</f>
        <v/>
      </c>
      <c r="AR58" s="415" t="str">
        <f aca="true">IF(OR(AR$2&gt;NOW(),$A58=""),"",IF(AR$2=$J58,"T",IF(AR$2=$M58,"P",IF(AR$2=$N58,"S",IF(AR$2=$O58,"M",IF(AND(AR$2&gt;=MIN($L58,$M58),AR$2&lt;MIN($N58,$O58,99999)),"R",IF(AND($K58&lt;&gt;"",AR$2&gt;=$K58),"G","")))))))</f>
        <v/>
      </c>
      <c r="AS58" s="415" t="str">
        <f aca="true">IF(OR(AS$2&gt;NOW(),$A58=""),"",IF(AS$2=$J58,"T",IF(AS$2=$M58,"P",IF(AS$2=$N58,"S",IF(AS$2=$O58,"M",IF(AND(AS$2&gt;=MIN($L58,$M58),AS$2&lt;MIN($N58,$O58,99999)),"R",IF(AND($K58&lt;&gt;"",AS$2&gt;=$K58),"G","")))))))</f>
        <v/>
      </c>
      <c r="AT58" s="415" t="str">
        <f aca="true">IF(OR(AT$2&gt;NOW(),$A58=""),"",IF(AT$2=$J58,"T",IF(AT$2=$M58,"P",IF(AT$2=$N58,"S",IF(AT$2=$O58,"M",IF(AND(AT$2&gt;=MIN($L58,$M58),AT$2&lt;MIN($N58,$O58,99999)),"R",IF(AND($K58&lt;&gt;"",AT$2&gt;=$K58),"G","")))))))</f>
        <v/>
      </c>
      <c r="AU58" s="415" t="str">
        <f aca="true">IF(OR(AU$2&gt;NOW(),$A58=""),"",IF(AU$2=$J58,"T",IF(AU$2=$M58,"P",IF(AU$2=$N58,"S",IF(AU$2=$O58,"M",IF(AND(AU$2&gt;=MIN($L58,$M58),AU$2&lt;MIN($N58,$O58,99999)),"R",IF(AND($K58&lt;&gt;"",AU$2&gt;=$K58),"G","")))))))</f>
        <v/>
      </c>
      <c r="AV58" s="415" t="str">
        <f aca="true">IF(OR(AV$2&gt;NOW(),$A58=""),"",IF(AV$2=$J58,"T",IF(AV$2=$M58,"P",IF(AV$2=$N58,"S",IF(AV$2=$O58,"M",IF(AND(AV$2&gt;=MIN($L58,$M58),AV$2&lt;MIN($N58,$O58,99999)),"R",IF(AND($K58&lt;&gt;"",AV$2&gt;=$K58),"G","")))))))</f>
        <v/>
      </c>
      <c r="AW58" s="415" t="str">
        <f aca="true">IF(OR(AW$2&gt;NOW(),$A58=""),"",IF(AW$2=$J58,"T",IF(AW$2=$M58,"P",IF(AW$2=$N58,"S",IF(AW$2=$O58,"M",IF(AND(AW$2&gt;=MIN($L58,$M58),AW$2&lt;MIN($N58,$O58,99999)),"R",IF(AND($K58&lt;&gt;"",AW$2&gt;=$K58),"G","")))))))</f>
        <v/>
      </c>
      <c r="AX58" s="415" t="str">
        <f aca="true">IF(OR(AX$2&gt;NOW(),$A58=""),"",IF(AX$2=$J58,"T",IF(AX$2=$M58,"P",IF(AX$2=$N58,"S",IF(AX$2=$O58,"M",IF(AND(AX$2&gt;=MIN($L58,$M58),AX$2&lt;MIN($N58,$O58,99999)),"R",IF(AND($K58&lt;&gt;"",AX$2&gt;=$K58),"G","")))))))</f>
        <v/>
      </c>
      <c r="AY58" s="415" t="str">
        <f aca="true">IF(OR(AY$2&gt;NOW(),$A58=""),"",IF(AY$2=$J58,"T",IF(AY$2=$M58,"P",IF(AY$2=$N58,"S",IF(AY$2=$O58,"M",IF(AND(AY$2&gt;=MIN($L58,$M58),AY$2&lt;MIN($N58,$O58,99999)),"R",IF(AND($K58&lt;&gt;"",AY$2&gt;=$K58),"G","")))))))</f>
        <v>P</v>
      </c>
      <c r="AZ58" s="415" t="str">
        <f aca="true">IF(OR(AZ$2&gt;NOW(),$A58=""),"",IF(AZ$2=$J58,"T",IF(AZ$2=$M58,"P",IF(AZ$2=$N58,"S",IF(AZ$2=$O58,"M",IF(AND(AZ$2&gt;=MIN($L58,$M58),AZ$2&lt;MIN($N58,$O58,99999)),"R",IF(AND($K58&lt;&gt;"",AZ$2&gt;=$K58),"G","")))))))</f>
        <v>R</v>
      </c>
      <c r="BA58" s="416"/>
      <c r="BB58" s="416"/>
      <c r="BC58" s="416"/>
      <c r="BD58" s="416"/>
      <c r="BE58" s="416"/>
      <c r="BF58" s="416"/>
      <c r="BG58" s="416"/>
      <c r="BH58" s="416"/>
      <c r="BI58" s="416"/>
      <c r="BJ58" s="416"/>
      <c r="BK58" s="416"/>
      <c r="BL58" s="416"/>
      <c r="BM58" s="416"/>
      <c r="BN58" s="416"/>
      <c r="BO58" s="416"/>
      <c r="BP58" s="416"/>
      <c r="BQ58" s="416"/>
    </row>
    <row r="59" customFormat="false" ht="15.75" hidden="false" customHeight="false" outlineLevel="0" collapsed="false">
      <c r="A59" s="420" t="n">
        <v>57</v>
      </c>
      <c r="B59" s="420" t="n">
        <v>27</v>
      </c>
      <c r="C59" s="420" t="s">
        <v>1217</v>
      </c>
      <c r="D59" s="421" t="s">
        <v>138</v>
      </c>
      <c r="E59" s="420"/>
      <c r="F59" s="420"/>
      <c r="G59" s="421" t="s">
        <v>138</v>
      </c>
      <c r="H59" s="377" t="s">
        <v>1232</v>
      </c>
      <c r="I59" s="421"/>
      <c r="J59" s="421"/>
      <c r="K59" s="421"/>
      <c r="L59" s="421"/>
      <c r="M59" s="426" t="n">
        <v>43903</v>
      </c>
      <c r="N59" s="421"/>
      <c r="O59" s="421"/>
      <c r="P59" s="422"/>
      <c r="Q59" s="423" t="s">
        <v>1237</v>
      </c>
      <c r="R59" s="423"/>
      <c r="S59" s="420"/>
      <c r="T59" s="414" t="str">
        <f aca="false">IF(AND(ISNUMBER(J59),ISNUMBER(K59)),K59-J59,"")</f>
        <v/>
      </c>
      <c r="U59" s="414" t="str">
        <f aca="false">IF(A59="","",IF(O59&lt;&gt;"","Meninggal",IF(N59&lt;&gt;"","Sembuh","Aktif")))</f>
        <v>Aktif</v>
      </c>
      <c r="V59" s="417"/>
      <c r="W59" s="415" t="str">
        <f aca="true">IF(OR(W$2&gt;NOW(),$A59=""),"",IF(W$2=$J59,"T",IF(W$2=$M59,"P",IF(W$2=$N59,"S",IF(W$2=$O59,"M",IF(AND(W$2&gt;=MIN($L59,$M59),W$2&lt;MIN($N59,$O59,99999)),"R",IF(AND($K59&lt;&gt;"",W$2&gt;=$K59),"G","")))))))</f>
        <v/>
      </c>
      <c r="X59" s="415" t="str">
        <f aca="true">IF(OR(X$2&gt;NOW(),$A59=""),"",IF(X$2=$J59,"T",IF(X$2=$M59,"P",IF(X$2=$N59,"S",IF(X$2=$O59,"M",IF(AND(X$2&gt;=MIN($L59,$M59),X$2&lt;MIN($N59,$O59,99999)),"R",IF(AND($K59&lt;&gt;"",X$2&gt;=$K59),"G","")))))))</f>
        <v/>
      </c>
      <c r="Y59" s="415" t="str">
        <f aca="true">IF(OR(Y$2&gt;NOW(),$A59=""),"",IF(Y$2=$J59,"T",IF(Y$2=$M59,"P",IF(Y$2=$N59,"S",IF(Y$2=$O59,"M",IF(AND(Y$2&gt;=MIN($L59,$M59),Y$2&lt;MIN($N59,$O59,99999)),"R",IF(AND($K59&lt;&gt;"",Y$2&gt;=$K59),"G","")))))))</f>
        <v/>
      </c>
      <c r="Z59" s="415" t="str">
        <f aca="true">IF(OR(Z$2&gt;NOW(),$A59=""),"",IF(Z$2=$J59,"T",IF(Z$2=$M59,"P",IF(Z$2=$N59,"S",IF(Z$2=$O59,"M",IF(AND(Z$2&gt;=MIN($L59,$M59),Z$2&lt;MIN($N59,$O59,99999)),"R",IF(AND($K59&lt;&gt;"",Z$2&gt;=$K59),"G","")))))))</f>
        <v/>
      </c>
      <c r="AA59" s="415" t="str">
        <f aca="true">IF(OR(AA$2&gt;NOW(),$A59=""),"",IF(AA$2=$J59,"T",IF(AA$2=$M59,"P",IF(AA$2=$N59,"S",IF(AA$2=$O59,"M",IF(AND(AA$2&gt;=MIN($L59,$M59),AA$2&lt;MIN($N59,$O59,99999)),"R",IF(AND($K59&lt;&gt;"",AA$2&gt;=$K59),"G","")))))))</f>
        <v/>
      </c>
      <c r="AB59" s="415" t="str">
        <f aca="true">IF(OR(AB$2&gt;NOW(),$A59=""),"",IF(AB$2=$J59,"T",IF(AB$2=$M59,"P",IF(AB$2=$N59,"S",IF(AB$2=$O59,"M",IF(AND(AB$2&gt;=MIN($L59,$M59),AB$2&lt;MIN($N59,$O59,99999)),"R",IF(AND($K59&lt;&gt;"",AB$2&gt;=$K59),"G","")))))))</f>
        <v/>
      </c>
      <c r="AC59" s="415" t="str">
        <f aca="true">IF(OR(AC$2&gt;NOW(),$A59=""),"",IF(AC$2=$J59,"T",IF(AC$2=$M59,"P",IF(AC$2=$N59,"S",IF(AC$2=$O59,"M",IF(AND(AC$2&gt;=MIN($L59,$M59),AC$2&lt;MIN($N59,$O59,99999)),"R",IF(AND($K59&lt;&gt;"",AC$2&gt;=$K59),"G","")))))))</f>
        <v/>
      </c>
      <c r="AD59" s="415" t="str">
        <f aca="true">IF(OR(AD$2&gt;NOW(),$A59=""),"",IF(AD$2=$J59,"T",IF(AD$2=$M59,"P",IF(AD$2=$N59,"S",IF(AD$2=$O59,"M",IF(AND(AD$2&gt;=MIN($L59,$M59),AD$2&lt;MIN($N59,$O59,99999)),"R",IF(AND($K59&lt;&gt;"",AD$2&gt;=$K59),"G","")))))))</f>
        <v/>
      </c>
      <c r="AE59" s="415" t="str">
        <f aca="true">IF(OR(AE$2&gt;NOW(),$A59=""),"",IF(AE$2=$J59,"T",IF(AE$2=$M59,"P",IF(AE$2=$N59,"S",IF(AE$2=$O59,"M",IF(AND(AE$2&gt;=MIN($L59,$M59),AE$2&lt;MIN($N59,$O59,99999)),"R",IF(AND($K59&lt;&gt;"",AE$2&gt;=$K59),"G","")))))))</f>
        <v/>
      </c>
      <c r="AF59" s="415" t="str">
        <f aca="true">IF(OR(AF$2&gt;NOW(),$A59=""),"",IF(AF$2=$J59,"T",IF(AF$2=$M59,"P",IF(AF$2=$N59,"S",IF(AF$2=$O59,"M",IF(AND(AF$2&gt;=MIN($L59,$M59),AF$2&lt;MIN($N59,$O59,99999)),"R",IF(AND($K59&lt;&gt;"",AF$2&gt;=$K59),"G","")))))))</f>
        <v/>
      </c>
      <c r="AG59" s="415" t="str">
        <f aca="true">IF(OR(AG$2&gt;NOW(),$A59=""),"",IF(AG$2=$J59,"T",IF(AG$2=$M59,"P",IF(AG$2=$N59,"S",IF(AG$2=$O59,"M",IF(AND(AG$2&gt;=MIN($L59,$M59),AG$2&lt;MIN($N59,$O59,99999)),"R",IF(AND($K59&lt;&gt;"",AG$2&gt;=$K59),"G","")))))))</f>
        <v/>
      </c>
      <c r="AH59" s="415" t="str">
        <f aca="true">IF(OR(AH$2&gt;NOW(),$A59=""),"",IF(AH$2=$J59,"T",IF(AH$2=$M59,"P",IF(AH$2=$N59,"S",IF(AH$2=$O59,"M",IF(AND(AH$2&gt;=MIN($L59,$M59),AH$2&lt;MIN($N59,$O59,99999)),"R",IF(AND($K59&lt;&gt;"",AH$2&gt;=$K59),"G","")))))))</f>
        <v/>
      </c>
      <c r="AI59" s="415" t="str">
        <f aca="true">IF(OR(AI$2&gt;NOW(),$A59=""),"",IF(AI$2=$J59,"T",IF(AI$2=$M59,"P",IF(AI$2=$N59,"S",IF(AI$2=$O59,"M",IF(AND(AI$2&gt;=MIN($L59,$M59),AI$2&lt;MIN($N59,$O59,99999)),"R",IF(AND($K59&lt;&gt;"",AI$2&gt;=$K59),"G","")))))))</f>
        <v/>
      </c>
      <c r="AJ59" s="415" t="str">
        <f aca="true">IF(OR(AJ$2&gt;NOW(),$A59=""),"",IF(AJ$2=$J59,"T",IF(AJ$2=$M59,"P",IF(AJ$2=$N59,"S",IF(AJ$2=$O59,"M",IF(AND(AJ$2&gt;=MIN($L59,$M59),AJ$2&lt;MIN($N59,$O59,99999)),"R",IF(AND($K59&lt;&gt;"",AJ$2&gt;=$K59),"G","")))))))</f>
        <v/>
      </c>
      <c r="AK59" s="415" t="str">
        <f aca="true">IF(OR(AK$2&gt;NOW(),$A59=""),"",IF(AK$2=$J59,"T",IF(AK$2=$M59,"P",IF(AK$2=$N59,"S",IF(AK$2=$O59,"M",IF(AND(AK$2&gt;=MIN($L59,$M59),AK$2&lt;MIN($N59,$O59,99999)),"R",IF(AND($K59&lt;&gt;"",AK$2&gt;=$K59),"G","")))))))</f>
        <v/>
      </c>
      <c r="AL59" s="415" t="str">
        <f aca="true">IF(OR(AL$2&gt;NOW(),$A59=""),"",IF(AL$2=$J59,"T",IF(AL$2=$M59,"P",IF(AL$2=$N59,"S",IF(AL$2=$O59,"M",IF(AND(AL$2&gt;=MIN($L59,$M59),AL$2&lt;MIN($N59,$O59,99999)),"R",IF(AND($K59&lt;&gt;"",AL$2&gt;=$K59),"G","")))))))</f>
        <v/>
      </c>
      <c r="AM59" s="415" t="str">
        <f aca="true">IF(OR(AM$2&gt;NOW(),$A59=""),"",IF(AM$2=$J59,"T",IF(AM$2=$M59,"P",IF(AM$2=$N59,"S",IF(AM$2=$O59,"M",IF(AND(AM$2&gt;=MIN($L59,$M59),AM$2&lt;MIN($N59,$O59,99999)),"R",IF(AND($K59&lt;&gt;"",AM$2&gt;=$K59),"G","")))))))</f>
        <v/>
      </c>
      <c r="AN59" s="415" t="str">
        <f aca="true">IF(OR(AN$2&gt;NOW(),$A59=""),"",IF(AN$2=$J59,"T",IF(AN$2=$M59,"P",IF(AN$2=$N59,"S",IF(AN$2=$O59,"M",IF(AND(AN$2&gt;=MIN($L59,$M59),AN$2&lt;MIN($N59,$O59,99999)),"R",IF(AND($K59&lt;&gt;"",AN$2&gt;=$K59),"G","")))))))</f>
        <v/>
      </c>
      <c r="AO59" s="415" t="str">
        <f aca="true">IF(OR(AO$2&gt;NOW(),$A59=""),"",IF(AO$2=$J59,"T",IF(AO$2=$M59,"P",IF(AO$2=$N59,"S",IF(AO$2=$O59,"M",IF(AND(AO$2&gt;=MIN($L59,$M59),AO$2&lt;MIN($N59,$O59,99999)),"R",IF(AND($K59&lt;&gt;"",AO$2&gt;=$K59),"G","")))))))</f>
        <v/>
      </c>
      <c r="AP59" s="415" t="str">
        <f aca="true">IF(OR(AP$2&gt;NOW(),$A59=""),"",IF(AP$2=$J59,"T",IF(AP$2=$M59,"P",IF(AP$2=$N59,"S",IF(AP$2=$O59,"M",IF(AND(AP$2&gt;=MIN($L59,$M59),AP$2&lt;MIN($N59,$O59,99999)),"R",IF(AND($K59&lt;&gt;"",AP$2&gt;=$K59),"G","")))))))</f>
        <v/>
      </c>
      <c r="AQ59" s="415" t="str">
        <f aca="true">IF(OR(AQ$2&gt;NOW(),$A59=""),"",IF(AQ$2=$J59,"T",IF(AQ$2=$M59,"P",IF(AQ$2=$N59,"S",IF(AQ$2=$O59,"M",IF(AND(AQ$2&gt;=MIN($L59,$M59),AQ$2&lt;MIN($N59,$O59,99999)),"R",IF(AND($K59&lt;&gt;"",AQ$2&gt;=$K59),"G","")))))))</f>
        <v/>
      </c>
      <c r="AR59" s="415" t="str">
        <f aca="true">IF(OR(AR$2&gt;NOW(),$A59=""),"",IF(AR$2=$J59,"T",IF(AR$2=$M59,"P",IF(AR$2=$N59,"S",IF(AR$2=$O59,"M",IF(AND(AR$2&gt;=MIN($L59,$M59),AR$2&lt;MIN($N59,$O59,99999)),"R",IF(AND($K59&lt;&gt;"",AR$2&gt;=$K59),"G","")))))))</f>
        <v/>
      </c>
      <c r="AS59" s="415" t="str">
        <f aca="true">IF(OR(AS$2&gt;NOW(),$A59=""),"",IF(AS$2=$J59,"T",IF(AS$2=$M59,"P",IF(AS$2=$N59,"S",IF(AS$2=$O59,"M",IF(AND(AS$2&gt;=MIN($L59,$M59),AS$2&lt;MIN($N59,$O59,99999)),"R",IF(AND($K59&lt;&gt;"",AS$2&gt;=$K59),"G","")))))))</f>
        <v/>
      </c>
      <c r="AT59" s="415" t="str">
        <f aca="true">IF(OR(AT$2&gt;NOW(),$A59=""),"",IF(AT$2=$J59,"T",IF(AT$2=$M59,"P",IF(AT$2=$N59,"S",IF(AT$2=$O59,"M",IF(AND(AT$2&gt;=MIN($L59,$M59),AT$2&lt;MIN($N59,$O59,99999)),"R",IF(AND($K59&lt;&gt;"",AT$2&gt;=$K59),"G","")))))))</f>
        <v/>
      </c>
      <c r="AU59" s="415" t="str">
        <f aca="true">IF(OR(AU$2&gt;NOW(),$A59=""),"",IF(AU$2=$J59,"T",IF(AU$2=$M59,"P",IF(AU$2=$N59,"S",IF(AU$2=$O59,"M",IF(AND(AU$2&gt;=MIN($L59,$M59),AU$2&lt;MIN($N59,$O59,99999)),"R",IF(AND($K59&lt;&gt;"",AU$2&gt;=$K59),"G","")))))))</f>
        <v/>
      </c>
      <c r="AV59" s="415" t="str">
        <f aca="true">IF(OR(AV$2&gt;NOW(),$A59=""),"",IF(AV$2=$J59,"T",IF(AV$2=$M59,"P",IF(AV$2=$N59,"S",IF(AV$2=$O59,"M",IF(AND(AV$2&gt;=MIN($L59,$M59),AV$2&lt;MIN($N59,$O59,99999)),"R",IF(AND($K59&lt;&gt;"",AV$2&gt;=$K59),"G","")))))))</f>
        <v/>
      </c>
      <c r="AW59" s="415" t="str">
        <f aca="true">IF(OR(AW$2&gt;NOW(),$A59=""),"",IF(AW$2=$J59,"T",IF(AW$2=$M59,"P",IF(AW$2=$N59,"S",IF(AW$2=$O59,"M",IF(AND(AW$2&gt;=MIN($L59,$M59),AW$2&lt;MIN($N59,$O59,99999)),"R",IF(AND($K59&lt;&gt;"",AW$2&gt;=$K59),"G","")))))))</f>
        <v/>
      </c>
      <c r="AX59" s="415" t="str">
        <f aca="true">IF(OR(AX$2&gt;NOW(),$A59=""),"",IF(AX$2=$J59,"T",IF(AX$2=$M59,"P",IF(AX$2=$N59,"S",IF(AX$2=$O59,"M",IF(AND(AX$2&gt;=MIN($L59,$M59),AX$2&lt;MIN($N59,$O59,99999)),"R",IF(AND($K59&lt;&gt;"",AX$2&gt;=$K59),"G","")))))))</f>
        <v/>
      </c>
      <c r="AY59" s="415" t="str">
        <f aca="true">IF(OR(AY$2&gt;NOW(),$A59=""),"",IF(AY$2=$J59,"T",IF(AY$2=$M59,"P",IF(AY$2=$N59,"S",IF(AY$2=$O59,"M",IF(AND(AY$2&gt;=MIN($L59,$M59),AY$2&lt;MIN($N59,$O59,99999)),"R",IF(AND($K59&lt;&gt;"",AY$2&gt;=$K59),"G","")))))))</f>
        <v>P</v>
      </c>
      <c r="AZ59" s="415" t="str">
        <f aca="true">IF(OR(AZ$2&gt;NOW(),$A59=""),"",IF(AZ$2=$J59,"T",IF(AZ$2=$M59,"P",IF(AZ$2=$N59,"S",IF(AZ$2=$O59,"M",IF(AND(AZ$2&gt;=MIN($L59,$M59),AZ$2&lt;MIN($N59,$O59,99999)),"R",IF(AND($K59&lt;&gt;"",AZ$2&gt;=$K59),"G","")))))))</f>
        <v>R</v>
      </c>
      <c r="BA59" s="416"/>
      <c r="BB59" s="416"/>
      <c r="BC59" s="416"/>
      <c r="BD59" s="416"/>
      <c r="BE59" s="416"/>
      <c r="BF59" s="416"/>
      <c r="BG59" s="416"/>
      <c r="BH59" s="416"/>
      <c r="BI59" s="416"/>
      <c r="BJ59" s="416"/>
      <c r="BK59" s="416"/>
      <c r="BL59" s="416"/>
      <c r="BM59" s="416"/>
      <c r="BN59" s="416"/>
      <c r="BO59" s="416"/>
      <c r="BP59" s="416"/>
      <c r="BQ59" s="416"/>
    </row>
    <row r="60" customFormat="false" ht="15.75" hidden="false" customHeight="false" outlineLevel="0" collapsed="false">
      <c r="A60" s="420" t="n">
        <v>58</v>
      </c>
      <c r="B60" s="420" t="n">
        <v>51</v>
      </c>
      <c r="C60" s="420" t="s">
        <v>1225</v>
      </c>
      <c r="D60" s="421" t="s">
        <v>138</v>
      </c>
      <c r="E60" s="420"/>
      <c r="F60" s="420"/>
      <c r="G60" s="421" t="s">
        <v>138</v>
      </c>
      <c r="H60" s="377" t="s">
        <v>1232</v>
      </c>
      <c r="I60" s="421"/>
      <c r="J60" s="421"/>
      <c r="K60" s="421"/>
      <c r="L60" s="421"/>
      <c r="M60" s="426" t="n">
        <v>43903</v>
      </c>
      <c r="N60" s="421"/>
      <c r="O60" s="421"/>
      <c r="P60" s="422"/>
      <c r="Q60" s="423" t="s">
        <v>1237</v>
      </c>
      <c r="R60" s="423"/>
      <c r="S60" s="420"/>
      <c r="T60" s="414" t="str">
        <f aca="false">IF(AND(ISNUMBER(J60),ISNUMBER(K60)),K60-J60,"")</f>
        <v/>
      </c>
      <c r="U60" s="414" t="str">
        <f aca="false">IF(A60="","",IF(O60&lt;&gt;"","Meninggal",IF(N60&lt;&gt;"","Sembuh","Aktif")))</f>
        <v>Aktif</v>
      </c>
      <c r="V60" s="417"/>
      <c r="W60" s="415" t="str">
        <f aca="true">IF(OR(W$2&gt;NOW(),$A60=""),"",IF(W$2=$J60,"T",IF(W$2=$M60,"P",IF(W$2=$N60,"S",IF(W$2=$O60,"M",IF(AND(W$2&gt;=MIN($L60,$M60),W$2&lt;MIN($N60,$O60,99999)),"R",IF(AND($K60&lt;&gt;"",W$2&gt;=$K60),"G","")))))))</f>
        <v/>
      </c>
      <c r="X60" s="415" t="str">
        <f aca="true">IF(OR(X$2&gt;NOW(),$A60=""),"",IF(X$2=$J60,"T",IF(X$2=$M60,"P",IF(X$2=$N60,"S",IF(X$2=$O60,"M",IF(AND(X$2&gt;=MIN($L60,$M60),X$2&lt;MIN($N60,$O60,99999)),"R",IF(AND($K60&lt;&gt;"",X$2&gt;=$K60),"G","")))))))</f>
        <v/>
      </c>
      <c r="Y60" s="415" t="str">
        <f aca="true">IF(OR(Y$2&gt;NOW(),$A60=""),"",IF(Y$2=$J60,"T",IF(Y$2=$M60,"P",IF(Y$2=$N60,"S",IF(Y$2=$O60,"M",IF(AND(Y$2&gt;=MIN($L60,$M60),Y$2&lt;MIN($N60,$O60,99999)),"R",IF(AND($K60&lt;&gt;"",Y$2&gt;=$K60),"G","")))))))</f>
        <v/>
      </c>
      <c r="Z60" s="415" t="str">
        <f aca="true">IF(OR(Z$2&gt;NOW(),$A60=""),"",IF(Z$2=$J60,"T",IF(Z$2=$M60,"P",IF(Z$2=$N60,"S",IF(Z$2=$O60,"M",IF(AND(Z$2&gt;=MIN($L60,$M60),Z$2&lt;MIN($N60,$O60,99999)),"R",IF(AND($K60&lt;&gt;"",Z$2&gt;=$K60),"G","")))))))</f>
        <v/>
      </c>
      <c r="AA60" s="415" t="str">
        <f aca="true">IF(OR(AA$2&gt;NOW(),$A60=""),"",IF(AA$2=$J60,"T",IF(AA$2=$M60,"P",IF(AA$2=$N60,"S",IF(AA$2=$O60,"M",IF(AND(AA$2&gt;=MIN($L60,$M60),AA$2&lt;MIN($N60,$O60,99999)),"R",IF(AND($K60&lt;&gt;"",AA$2&gt;=$K60),"G","")))))))</f>
        <v/>
      </c>
      <c r="AB60" s="415" t="str">
        <f aca="true">IF(OR(AB$2&gt;NOW(),$A60=""),"",IF(AB$2=$J60,"T",IF(AB$2=$M60,"P",IF(AB$2=$N60,"S",IF(AB$2=$O60,"M",IF(AND(AB$2&gt;=MIN($L60,$M60),AB$2&lt;MIN($N60,$O60,99999)),"R",IF(AND($K60&lt;&gt;"",AB$2&gt;=$K60),"G","")))))))</f>
        <v/>
      </c>
      <c r="AC60" s="415" t="str">
        <f aca="true">IF(OR(AC$2&gt;NOW(),$A60=""),"",IF(AC$2=$J60,"T",IF(AC$2=$M60,"P",IF(AC$2=$N60,"S",IF(AC$2=$O60,"M",IF(AND(AC$2&gt;=MIN($L60,$M60),AC$2&lt;MIN($N60,$O60,99999)),"R",IF(AND($K60&lt;&gt;"",AC$2&gt;=$K60),"G","")))))))</f>
        <v/>
      </c>
      <c r="AD60" s="415" t="str">
        <f aca="true">IF(OR(AD$2&gt;NOW(),$A60=""),"",IF(AD$2=$J60,"T",IF(AD$2=$M60,"P",IF(AD$2=$N60,"S",IF(AD$2=$O60,"M",IF(AND(AD$2&gt;=MIN($L60,$M60),AD$2&lt;MIN($N60,$O60,99999)),"R",IF(AND($K60&lt;&gt;"",AD$2&gt;=$K60),"G","")))))))</f>
        <v/>
      </c>
      <c r="AE60" s="415" t="str">
        <f aca="true">IF(OR(AE$2&gt;NOW(),$A60=""),"",IF(AE$2=$J60,"T",IF(AE$2=$M60,"P",IF(AE$2=$N60,"S",IF(AE$2=$O60,"M",IF(AND(AE$2&gt;=MIN($L60,$M60),AE$2&lt;MIN($N60,$O60,99999)),"R",IF(AND($K60&lt;&gt;"",AE$2&gt;=$K60),"G","")))))))</f>
        <v/>
      </c>
      <c r="AF60" s="415" t="str">
        <f aca="true">IF(OR(AF$2&gt;NOW(),$A60=""),"",IF(AF$2=$J60,"T",IF(AF$2=$M60,"P",IF(AF$2=$N60,"S",IF(AF$2=$O60,"M",IF(AND(AF$2&gt;=MIN($L60,$M60),AF$2&lt;MIN($N60,$O60,99999)),"R",IF(AND($K60&lt;&gt;"",AF$2&gt;=$K60),"G","")))))))</f>
        <v/>
      </c>
      <c r="AG60" s="415" t="str">
        <f aca="true">IF(OR(AG$2&gt;NOW(),$A60=""),"",IF(AG$2=$J60,"T",IF(AG$2=$M60,"P",IF(AG$2=$N60,"S",IF(AG$2=$O60,"M",IF(AND(AG$2&gt;=MIN($L60,$M60),AG$2&lt;MIN($N60,$O60,99999)),"R",IF(AND($K60&lt;&gt;"",AG$2&gt;=$K60),"G","")))))))</f>
        <v/>
      </c>
      <c r="AH60" s="415" t="str">
        <f aca="true">IF(OR(AH$2&gt;NOW(),$A60=""),"",IF(AH$2=$J60,"T",IF(AH$2=$M60,"P",IF(AH$2=$N60,"S",IF(AH$2=$O60,"M",IF(AND(AH$2&gt;=MIN($L60,$M60),AH$2&lt;MIN($N60,$O60,99999)),"R",IF(AND($K60&lt;&gt;"",AH$2&gt;=$K60),"G","")))))))</f>
        <v/>
      </c>
      <c r="AI60" s="415" t="str">
        <f aca="true">IF(OR(AI$2&gt;NOW(),$A60=""),"",IF(AI$2=$J60,"T",IF(AI$2=$M60,"P",IF(AI$2=$N60,"S",IF(AI$2=$O60,"M",IF(AND(AI$2&gt;=MIN($L60,$M60),AI$2&lt;MIN($N60,$O60,99999)),"R",IF(AND($K60&lt;&gt;"",AI$2&gt;=$K60),"G","")))))))</f>
        <v/>
      </c>
      <c r="AJ60" s="415" t="str">
        <f aca="true">IF(OR(AJ$2&gt;NOW(),$A60=""),"",IF(AJ$2=$J60,"T",IF(AJ$2=$M60,"P",IF(AJ$2=$N60,"S",IF(AJ$2=$O60,"M",IF(AND(AJ$2&gt;=MIN($L60,$M60),AJ$2&lt;MIN($N60,$O60,99999)),"R",IF(AND($K60&lt;&gt;"",AJ$2&gt;=$K60),"G","")))))))</f>
        <v/>
      </c>
      <c r="AK60" s="415" t="str">
        <f aca="true">IF(OR(AK$2&gt;NOW(),$A60=""),"",IF(AK$2=$J60,"T",IF(AK$2=$M60,"P",IF(AK$2=$N60,"S",IF(AK$2=$O60,"M",IF(AND(AK$2&gt;=MIN($L60,$M60),AK$2&lt;MIN($N60,$O60,99999)),"R",IF(AND($K60&lt;&gt;"",AK$2&gt;=$K60),"G","")))))))</f>
        <v/>
      </c>
      <c r="AL60" s="415" t="str">
        <f aca="true">IF(OR(AL$2&gt;NOW(),$A60=""),"",IF(AL$2=$J60,"T",IF(AL$2=$M60,"P",IF(AL$2=$N60,"S",IF(AL$2=$O60,"M",IF(AND(AL$2&gt;=MIN($L60,$M60),AL$2&lt;MIN($N60,$O60,99999)),"R",IF(AND($K60&lt;&gt;"",AL$2&gt;=$K60),"G","")))))))</f>
        <v/>
      </c>
      <c r="AM60" s="415" t="str">
        <f aca="true">IF(OR(AM$2&gt;NOW(),$A60=""),"",IF(AM$2=$J60,"T",IF(AM$2=$M60,"P",IF(AM$2=$N60,"S",IF(AM$2=$O60,"M",IF(AND(AM$2&gt;=MIN($L60,$M60),AM$2&lt;MIN($N60,$O60,99999)),"R",IF(AND($K60&lt;&gt;"",AM$2&gt;=$K60),"G","")))))))</f>
        <v/>
      </c>
      <c r="AN60" s="415" t="str">
        <f aca="true">IF(OR(AN$2&gt;NOW(),$A60=""),"",IF(AN$2=$J60,"T",IF(AN$2=$M60,"P",IF(AN$2=$N60,"S",IF(AN$2=$O60,"M",IF(AND(AN$2&gt;=MIN($L60,$M60),AN$2&lt;MIN($N60,$O60,99999)),"R",IF(AND($K60&lt;&gt;"",AN$2&gt;=$K60),"G","")))))))</f>
        <v/>
      </c>
      <c r="AO60" s="415" t="str">
        <f aca="true">IF(OR(AO$2&gt;NOW(),$A60=""),"",IF(AO$2=$J60,"T",IF(AO$2=$M60,"P",IF(AO$2=$N60,"S",IF(AO$2=$O60,"M",IF(AND(AO$2&gt;=MIN($L60,$M60),AO$2&lt;MIN($N60,$O60,99999)),"R",IF(AND($K60&lt;&gt;"",AO$2&gt;=$K60),"G","")))))))</f>
        <v/>
      </c>
      <c r="AP60" s="415" t="str">
        <f aca="true">IF(OR(AP$2&gt;NOW(),$A60=""),"",IF(AP$2=$J60,"T",IF(AP$2=$M60,"P",IF(AP$2=$N60,"S",IF(AP$2=$O60,"M",IF(AND(AP$2&gt;=MIN($L60,$M60),AP$2&lt;MIN($N60,$O60,99999)),"R",IF(AND($K60&lt;&gt;"",AP$2&gt;=$K60),"G","")))))))</f>
        <v/>
      </c>
      <c r="AQ60" s="415" t="str">
        <f aca="true">IF(OR(AQ$2&gt;NOW(),$A60=""),"",IF(AQ$2=$J60,"T",IF(AQ$2=$M60,"P",IF(AQ$2=$N60,"S",IF(AQ$2=$O60,"M",IF(AND(AQ$2&gt;=MIN($L60,$M60),AQ$2&lt;MIN($N60,$O60,99999)),"R",IF(AND($K60&lt;&gt;"",AQ$2&gt;=$K60),"G","")))))))</f>
        <v/>
      </c>
      <c r="AR60" s="415" t="str">
        <f aca="true">IF(OR(AR$2&gt;NOW(),$A60=""),"",IF(AR$2=$J60,"T",IF(AR$2=$M60,"P",IF(AR$2=$N60,"S",IF(AR$2=$O60,"M",IF(AND(AR$2&gt;=MIN($L60,$M60),AR$2&lt;MIN($N60,$O60,99999)),"R",IF(AND($K60&lt;&gt;"",AR$2&gt;=$K60),"G","")))))))</f>
        <v/>
      </c>
      <c r="AS60" s="415" t="str">
        <f aca="true">IF(OR(AS$2&gt;NOW(),$A60=""),"",IF(AS$2=$J60,"T",IF(AS$2=$M60,"P",IF(AS$2=$N60,"S",IF(AS$2=$O60,"M",IF(AND(AS$2&gt;=MIN($L60,$M60),AS$2&lt;MIN($N60,$O60,99999)),"R",IF(AND($K60&lt;&gt;"",AS$2&gt;=$K60),"G","")))))))</f>
        <v/>
      </c>
      <c r="AT60" s="415" t="str">
        <f aca="true">IF(OR(AT$2&gt;NOW(),$A60=""),"",IF(AT$2=$J60,"T",IF(AT$2=$M60,"P",IF(AT$2=$N60,"S",IF(AT$2=$O60,"M",IF(AND(AT$2&gt;=MIN($L60,$M60),AT$2&lt;MIN($N60,$O60,99999)),"R",IF(AND($K60&lt;&gt;"",AT$2&gt;=$K60),"G","")))))))</f>
        <v/>
      </c>
      <c r="AU60" s="415" t="str">
        <f aca="true">IF(OR(AU$2&gt;NOW(),$A60=""),"",IF(AU$2=$J60,"T",IF(AU$2=$M60,"P",IF(AU$2=$N60,"S",IF(AU$2=$O60,"M",IF(AND(AU$2&gt;=MIN($L60,$M60),AU$2&lt;MIN($N60,$O60,99999)),"R",IF(AND($K60&lt;&gt;"",AU$2&gt;=$K60),"G","")))))))</f>
        <v/>
      </c>
      <c r="AV60" s="415" t="str">
        <f aca="true">IF(OR(AV$2&gt;NOW(),$A60=""),"",IF(AV$2=$J60,"T",IF(AV$2=$M60,"P",IF(AV$2=$N60,"S",IF(AV$2=$O60,"M",IF(AND(AV$2&gt;=MIN($L60,$M60),AV$2&lt;MIN($N60,$O60,99999)),"R",IF(AND($K60&lt;&gt;"",AV$2&gt;=$K60),"G","")))))))</f>
        <v/>
      </c>
      <c r="AW60" s="415" t="str">
        <f aca="true">IF(OR(AW$2&gt;NOW(),$A60=""),"",IF(AW$2=$J60,"T",IF(AW$2=$M60,"P",IF(AW$2=$N60,"S",IF(AW$2=$O60,"M",IF(AND(AW$2&gt;=MIN($L60,$M60),AW$2&lt;MIN($N60,$O60,99999)),"R",IF(AND($K60&lt;&gt;"",AW$2&gt;=$K60),"G","")))))))</f>
        <v/>
      </c>
      <c r="AX60" s="415" t="str">
        <f aca="true">IF(OR(AX$2&gt;NOW(),$A60=""),"",IF(AX$2=$J60,"T",IF(AX$2=$M60,"P",IF(AX$2=$N60,"S",IF(AX$2=$O60,"M",IF(AND(AX$2&gt;=MIN($L60,$M60),AX$2&lt;MIN($N60,$O60,99999)),"R",IF(AND($K60&lt;&gt;"",AX$2&gt;=$K60),"G","")))))))</f>
        <v/>
      </c>
      <c r="AY60" s="415" t="str">
        <f aca="true">IF(OR(AY$2&gt;NOW(),$A60=""),"",IF(AY$2=$J60,"T",IF(AY$2=$M60,"P",IF(AY$2=$N60,"S",IF(AY$2=$O60,"M",IF(AND(AY$2&gt;=MIN($L60,$M60),AY$2&lt;MIN($N60,$O60,99999)),"R",IF(AND($K60&lt;&gt;"",AY$2&gt;=$K60),"G","")))))))</f>
        <v>P</v>
      </c>
      <c r="AZ60" s="415" t="str">
        <f aca="true">IF(OR(AZ$2&gt;NOW(),$A60=""),"",IF(AZ$2=$J60,"T",IF(AZ$2=$M60,"P",IF(AZ$2=$N60,"S",IF(AZ$2=$O60,"M",IF(AND(AZ$2&gt;=MIN($L60,$M60),AZ$2&lt;MIN($N60,$O60,99999)),"R",IF(AND($K60&lt;&gt;"",AZ$2&gt;=$K60),"G","")))))))</f>
        <v>R</v>
      </c>
      <c r="BA60" s="416"/>
      <c r="BB60" s="416"/>
      <c r="BC60" s="416"/>
      <c r="BD60" s="416"/>
      <c r="BE60" s="416"/>
      <c r="BF60" s="416"/>
      <c r="BG60" s="416"/>
      <c r="BH60" s="416"/>
      <c r="BI60" s="416"/>
      <c r="BJ60" s="416"/>
      <c r="BK60" s="416"/>
      <c r="BL60" s="416"/>
      <c r="BM60" s="416"/>
      <c r="BN60" s="416"/>
      <c r="BO60" s="416"/>
      <c r="BP60" s="416"/>
      <c r="BQ60" s="416"/>
    </row>
    <row r="61" customFormat="false" ht="15.75" hidden="false" customHeight="false" outlineLevel="0" collapsed="false">
      <c r="A61" s="420" t="n">
        <v>59</v>
      </c>
      <c r="B61" s="420" t="n">
        <v>63</v>
      </c>
      <c r="C61" s="420" t="s">
        <v>1225</v>
      </c>
      <c r="D61" s="421" t="s">
        <v>138</v>
      </c>
      <c r="E61" s="420"/>
      <c r="F61" s="420"/>
      <c r="G61" s="421" t="s">
        <v>138</v>
      </c>
      <c r="H61" s="377" t="s">
        <v>1232</v>
      </c>
      <c r="I61" s="421"/>
      <c r="J61" s="421"/>
      <c r="K61" s="421"/>
      <c r="L61" s="421"/>
      <c r="M61" s="426" t="n">
        <v>43903</v>
      </c>
      <c r="N61" s="421"/>
      <c r="O61" s="421"/>
      <c r="P61" s="422"/>
      <c r="Q61" s="423" t="s">
        <v>1237</v>
      </c>
      <c r="R61" s="423"/>
      <c r="S61" s="420"/>
      <c r="T61" s="414" t="str">
        <f aca="false">IF(AND(ISNUMBER(J61),ISNUMBER(K61)),K61-J61,"")</f>
        <v/>
      </c>
      <c r="U61" s="414" t="str">
        <f aca="false">IF(A61="","",IF(O61&lt;&gt;"","Meninggal",IF(N61&lt;&gt;"","Sembuh","Aktif")))</f>
        <v>Aktif</v>
      </c>
      <c r="V61" s="417"/>
      <c r="W61" s="415" t="str">
        <f aca="true">IF(OR(W$2&gt;NOW(),$A61=""),"",IF(W$2=$J61,"T",IF(W$2=$M61,"P",IF(W$2=$N61,"S",IF(W$2=$O61,"M",IF(AND(W$2&gt;=MIN($L61,$M61),W$2&lt;MIN($N61,$O61,99999)),"R",IF(AND($K61&lt;&gt;"",W$2&gt;=$K61),"G","")))))))</f>
        <v/>
      </c>
      <c r="X61" s="415" t="str">
        <f aca="true">IF(OR(X$2&gt;NOW(),$A61=""),"",IF(X$2=$J61,"T",IF(X$2=$M61,"P",IF(X$2=$N61,"S",IF(X$2=$O61,"M",IF(AND(X$2&gt;=MIN($L61,$M61),X$2&lt;MIN($N61,$O61,99999)),"R",IF(AND($K61&lt;&gt;"",X$2&gt;=$K61),"G","")))))))</f>
        <v/>
      </c>
      <c r="Y61" s="415" t="str">
        <f aca="true">IF(OR(Y$2&gt;NOW(),$A61=""),"",IF(Y$2=$J61,"T",IF(Y$2=$M61,"P",IF(Y$2=$N61,"S",IF(Y$2=$O61,"M",IF(AND(Y$2&gt;=MIN($L61,$M61),Y$2&lt;MIN($N61,$O61,99999)),"R",IF(AND($K61&lt;&gt;"",Y$2&gt;=$K61),"G","")))))))</f>
        <v/>
      </c>
      <c r="Z61" s="415" t="str">
        <f aca="true">IF(OR(Z$2&gt;NOW(),$A61=""),"",IF(Z$2=$J61,"T",IF(Z$2=$M61,"P",IF(Z$2=$N61,"S",IF(Z$2=$O61,"M",IF(AND(Z$2&gt;=MIN($L61,$M61),Z$2&lt;MIN($N61,$O61,99999)),"R",IF(AND($K61&lt;&gt;"",Z$2&gt;=$K61),"G","")))))))</f>
        <v/>
      </c>
      <c r="AA61" s="415" t="str">
        <f aca="true">IF(OR(AA$2&gt;NOW(),$A61=""),"",IF(AA$2=$J61,"T",IF(AA$2=$M61,"P",IF(AA$2=$N61,"S",IF(AA$2=$O61,"M",IF(AND(AA$2&gt;=MIN($L61,$M61),AA$2&lt;MIN($N61,$O61,99999)),"R",IF(AND($K61&lt;&gt;"",AA$2&gt;=$K61),"G","")))))))</f>
        <v/>
      </c>
      <c r="AB61" s="415" t="str">
        <f aca="true">IF(OR(AB$2&gt;NOW(),$A61=""),"",IF(AB$2=$J61,"T",IF(AB$2=$M61,"P",IF(AB$2=$N61,"S",IF(AB$2=$O61,"M",IF(AND(AB$2&gt;=MIN($L61,$M61),AB$2&lt;MIN($N61,$O61,99999)),"R",IF(AND($K61&lt;&gt;"",AB$2&gt;=$K61),"G","")))))))</f>
        <v/>
      </c>
      <c r="AC61" s="415" t="str">
        <f aca="true">IF(OR(AC$2&gt;NOW(),$A61=""),"",IF(AC$2=$J61,"T",IF(AC$2=$M61,"P",IF(AC$2=$N61,"S",IF(AC$2=$O61,"M",IF(AND(AC$2&gt;=MIN($L61,$M61),AC$2&lt;MIN($N61,$O61,99999)),"R",IF(AND($K61&lt;&gt;"",AC$2&gt;=$K61),"G","")))))))</f>
        <v/>
      </c>
      <c r="AD61" s="415" t="str">
        <f aca="true">IF(OR(AD$2&gt;NOW(),$A61=""),"",IF(AD$2=$J61,"T",IF(AD$2=$M61,"P",IF(AD$2=$N61,"S",IF(AD$2=$O61,"M",IF(AND(AD$2&gt;=MIN($L61,$M61),AD$2&lt;MIN($N61,$O61,99999)),"R",IF(AND($K61&lt;&gt;"",AD$2&gt;=$K61),"G","")))))))</f>
        <v/>
      </c>
      <c r="AE61" s="415" t="str">
        <f aca="true">IF(OR(AE$2&gt;NOW(),$A61=""),"",IF(AE$2=$J61,"T",IF(AE$2=$M61,"P",IF(AE$2=$N61,"S",IF(AE$2=$O61,"M",IF(AND(AE$2&gt;=MIN($L61,$M61),AE$2&lt;MIN($N61,$O61,99999)),"R",IF(AND($K61&lt;&gt;"",AE$2&gt;=$K61),"G","")))))))</f>
        <v/>
      </c>
      <c r="AF61" s="415" t="str">
        <f aca="true">IF(OR(AF$2&gt;NOW(),$A61=""),"",IF(AF$2=$J61,"T",IF(AF$2=$M61,"P",IF(AF$2=$N61,"S",IF(AF$2=$O61,"M",IF(AND(AF$2&gt;=MIN($L61,$M61),AF$2&lt;MIN($N61,$O61,99999)),"R",IF(AND($K61&lt;&gt;"",AF$2&gt;=$K61),"G","")))))))</f>
        <v/>
      </c>
      <c r="AG61" s="415" t="str">
        <f aca="true">IF(OR(AG$2&gt;NOW(),$A61=""),"",IF(AG$2=$J61,"T",IF(AG$2=$M61,"P",IF(AG$2=$N61,"S",IF(AG$2=$O61,"M",IF(AND(AG$2&gt;=MIN($L61,$M61),AG$2&lt;MIN($N61,$O61,99999)),"R",IF(AND($K61&lt;&gt;"",AG$2&gt;=$K61),"G","")))))))</f>
        <v/>
      </c>
      <c r="AH61" s="415" t="str">
        <f aca="true">IF(OR(AH$2&gt;NOW(),$A61=""),"",IF(AH$2=$J61,"T",IF(AH$2=$M61,"P",IF(AH$2=$N61,"S",IF(AH$2=$O61,"M",IF(AND(AH$2&gt;=MIN($L61,$M61),AH$2&lt;MIN($N61,$O61,99999)),"R",IF(AND($K61&lt;&gt;"",AH$2&gt;=$K61),"G","")))))))</f>
        <v/>
      </c>
      <c r="AI61" s="415" t="str">
        <f aca="true">IF(OR(AI$2&gt;NOW(),$A61=""),"",IF(AI$2=$J61,"T",IF(AI$2=$M61,"P",IF(AI$2=$N61,"S",IF(AI$2=$O61,"M",IF(AND(AI$2&gt;=MIN($L61,$M61),AI$2&lt;MIN($N61,$O61,99999)),"R",IF(AND($K61&lt;&gt;"",AI$2&gt;=$K61),"G","")))))))</f>
        <v/>
      </c>
      <c r="AJ61" s="415" t="str">
        <f aca="true">IF(OR(AJ$2&gt;NOW(),$A61=""),"",IF(AJ$2=$J61,"T",IF(AJ$2=$M61,"P",IF(AJ$2=$N61,"S",IF(AJ$2=$O61,"M",IF(AND(AJ$2&gt;=MIN($L61,$M61),AJ$2&lt;MIN($N61,$O61,99999)),"R",IF(AND($K61&lt;&gt;"",AJ$2&gt;=$K61),"G","")))))))</f>
        <v/>
      </c>
      <c r="AK61" s="415" t="str">
        <f aca="true">IF(OR(AK$2&gt;NOW(),$A61=""),"",IF(AK$2=$J61,"T",IF(AK$2=$M61,"P",IF(AK$2=$N61,"S",IF(AK$2=$O61,"M",IF(AND(AK$2&gt;=MIN($L61,$M61),AK$2&lt;MIN($N61,$O61,99999)),"R",IF(AND($K61&lt;&gt;"",AK$2&gt;=$K61),"G","")))))))</f>
        <v/>
      </c>
      <c r="AL61" s="415" t="str">
        <f aca="true">IF(OR(AL$2&gt;NOW(),$A61=""),"",IF(AL$2=$J61,"T",IF(AL$2=$M61,"P",IF(AL$2=$N61,"S",IF(AL$2=$O61,"M",IF(AND(AL$2&gt;=MIN($L61,$M61),AL$2&lt;MIN($N61,$O61,99999)),"R",IF(AND($K61&lt;&gt;"",AL$2&gt;=$K61),"G","")))))))</f>
        <v/>
      </c>
      <c r="AM61" s="415" t="str">
        <f aca="true">IF(OR(AM$2&gt;NOW(),$A61=""),"",IF(AM$2=$J61,"T",IF(AM$2=$M61,"P",IF(AM$2=$N61,"S",IF(AM$2=$O61,"M",IF(AND(AM$2&gt;=MIN($L61,$M61),AM$2&lt;MIN($N61,$O61,99999)),"R",IF(AND($K61&lt;&gt;"",AM$2&gt;=$K61),"G","")))))))</f>
        <v/>
      </c>
      <c r="AN61" s="415" t="str">
        <f aca="true">IF(OR(AN$2&gt;NOW(),$A61=""),"",IF(AN$2=$J61,"T",IF(AN$2=$M61,"P",IF(AN$2=$N61,"S",IF(AN$2=$O61,"M",IF(AND(AN$2&gt;=MIN($L61,$M61),AN$2&lt;MIN($N61,$O61,99999)),"R",IF(AND($K61&lt;&gt;"",AN$2&gt;=$K61),"G","")))))))</f>
        <v/>
      </c>
      <c r="AO61" s="415" t="str">
        <f aca="true">IF(OR(AO$2&gt;NOW(),$A61=""),"",IF(AO$2=$J61,"T",IF(AO$2=$M61,"P",IF(AO$2=$N61,"S",IF(AO$2=$O61,"M",IF(AND(AO$2&gt;=MIN($L61,$M61),AO$2&lt;MIN($N61,$O61,99999)),"R",IF(AND($K61&lt;&gt;"",AO$2&gt;=$K61),"G","")))))))</f>
        <v/>
      </c>
      <c r="AP61" s="415" t="str">
        <f aca="true">IF(OR(AP$2&gt;NOW(),$A61=""),"",IF(AP$2=$J61,"T",IF(AP$2=$M61,"P",IF(AP$2=$N61,"S",IF(AP$2=$O61,"M",IF(AND(AP$2&gt;=MIN($L61,$M61),AP$2&lt;MIN($N61,$O61,99999)),"R",IF(AND($K61&lt;&gt;"",AP$2&gt;=$K61),"G","")))))))</f>
        <v/>
      </c>
      <c r="AQ61" s="415" t="str">
        <f aca="true">IF(OR(AQ$2&gt;NOW(),$A61=""),"",IF(AQ$2=$J61,"T",IF(AQ$2=$M61,"P",IF(AQ$2=$N61,"S",IF(AQ$2=$O61,"M",IF(AND(AQ$2&gt;=MIN($L61,$M61),AQ$2&lt;MIN($N61,$O61,99999)),"R",IF(AND($K61&lt;&gt;"",AQ$2&gt;=$K61),"G","")))))))</f>
        <v/>
      </c>
      <c r="AR61" s="415" t="str">
        <f aca="true">IF(OR(AR$2&gt;NOW(),$A61=""),"",IF(AR$2=$J61,"T",IF(AR$2=$M61,"P",IF(AR$2=$N61,"S",IF(AR$2=$O61,"M",IF(AND(AR$2&gt;=MIN($L61,$M61),AR$2&lt;MIN($N61,$O61,99999)),"R",IF(AND($K61&lt;&gt;"",AR$2&gt;=$K61),"G","")))))))</f>
        <v/>
      </c>
      <c r="AS61" s="415" t="str">
        <f aca="true">IF(OR(AS$2&gt;NOW(),$A61=""),"",IF(AS$2=$J61,"T",IF(AS$2=$M61,"P",IF(AS$2=$N61,"S",IF(AS$2=$O61,"M",IF(AND(AS$2&gt;=MIN($L61,$M61),AS$2&lt;MIN($N61,$O61,99999)),"R",IF(AND($K61&lt;&gt;"",AS$2&gt;=$K61),"G","")))))))</f>
        <v/>
      </c>
      <c r="AT61" s="415" t="str">
        <f aca="true">IF(OR(AT$2&gt;NOW(),$A61=""),"",IF(AT$2=$J61,"T",IF(AT$2=$M61,"P",IF(AT$2=$N61,"S",IF(AT$2=$O61,"M",IF(AND(AT$2&gt;=MIN($L61,$M61),AT$2&lt;MIN($N61,$O61,99999)),"R",IF(AND($K61&lt;&gt;"",AT$2&gt;=$K61),"G","")))))))</f>
        <v/>
      </c>
      <c r="AU61" s="415" t="str">
        <f aca="true">IF(OR(AU$2&gt;NOW(),$A61=""),"",IF(AU$2=$J61,"T",IF(AU$2=$M61,"P",IF(AU$2=$N61,"S",IF(AU$2=$O61,"M",IF(AND(AU$2&gt;=MIN($L61,$M61),AU$2&lt;MIN($N61,$O61,99999)),"R",IF(AND($K61&lt;&gt;"",AU$2&gt;=$K61),"G","")))))))</f>
        <v/>
      </c>
      <c r="AV61" s="415" t="str">
        <f aca="true">IF(OR(AV$2&gt;NOW(),$A61=""),"",IF(AV$2=$J61,"T",IF(AV$2=$M61,"P",IF(AV$2=$N61,"S",IF(AV$2=$O61,"M",IF(AND(AV$2&gt;=MIN($L61,$M61),AV$2&lt;MIN($N61,$O61,99999)),"R",IF(AND($K61&lt;&gt;"",AV$2&gt;=$K61),"G","")))))))</f>
        <v/>
      </c>
      <c r="AW61" s="415" t="str">
        <f aca="true">IF(OR(AW$2&gt;NOW(),$A61=""),"",IF(AW$2=$J61,"T",IF(AW$2=$M61,"P",IF(AW$2=$N61,"S",IF(AW$2=$O61,"M",IF(AND(AW$2&gt;=MIN($L61,$M61),AW$2&lt;MIN($N61,$O61,99999)),"R",IF(AND($K61&lt;&gt;"",AW$2&gt;=$K61),"G","")))))))</f>
        <v/>
      </c>
      <c r="AX61" s="415" t="str">
        <f aca="true">IF(OR(AX$2&gt;NOW(),$A61=""),"",IF(AX$2=$J61,"T",IF(AX$2=$M61,"P",IF(AX$2=$N61,"S",IF(AX$2=$O61,"M",IF(AND(AX$2&gt;=MIN($L61,$M61),AX$2&lt;MIN($N61,$O61,99999)),"R",IF(AND($K61&lt;&gt;"",AX$2&gt;=$K61),"G","")))))))</f>
        <v/>
      </c>
      <c r="AY61" s="415" t="str">
        <f aca="true">IF(OR(AY$2&gt;NOW(),$A61=""),"",IF(AY$2=$J61,"T",IF(AY$2=$M61,"P",IF(AY$2=$N61,"S",IF(AY$2=$O61,"M",IF(AND(AY$2&gt;=MIN($L61,$M61),AY$2&lt;MIN($N61,$O61,99999)),"R",IF(AND($K61&lt;&gt;"",AY$2&gt;=$K61),"G","")))))))</f>
        <v>P</v>
      </c>
      <c r="AZ61" s="415" t="str">
        <f aca="true">IF(OR(AZ$2&gt;NOW(),$A61=""),"",IF(AZ$2=$J61,"T",IF(AZ$2=$M61,"P",IF(AZ$2=$N61,"S",IF(AZ$2=$O61,"M",IF(AND(AZ$2&gt;=MIN($L61,$M61),AZ$2&lt;MIN($N61,$O61,99999)),"R",IF(AND($K61&lt;&gt;"",AZ$2&gt;=$K61),"G","")))))))</f>
        <v>R</v>
      </c>
      <c r="BA61" s="416"/>
      <c r="BB61" s="416"/>
      <c r="BC61" s="416"/>
      <c r="BD61" s="416"/>
      <c r="BE61" s="416"/>
      <c r="BF61" s="416"/>
      <c r="BG61" s="416"/>
      <c r="BH61" s="416"/>
      <c r="BI61" s="416"/>
      <c r="BJ61" s="416"/>
      <c r="BK61" s="416"/>
      <c r="BL61" s="416"/>
      <c r="BM61" s="416"/>
      <c r="BN61" s="416"/>
      <c r="BO61" s="416"/>
      <c r="BP61" s="416"/>
      <c r="BQ61" s="416"/>
    </row>
    <row r="62" customFormat="false" ht="15.75" hidden="false" customHeight="false" outlineLevel="0" collapsed="false">
      <c r="A62" s="420" t="n">
        <v>60</v>
      </c>
      <c r="B62" s="420" t="n">
        <v>25</v>
      </c>
      <c r="C62" s="420" t="s">
        <v>1217</v>
      </c>
      <c r="D62" s="421" t="s">
        <v>138</v>
      </c>
      <c r="E62" s="420"/>
      <c r="F62" s="420"/>
      <c r="G62" s="421" t="s">
        <v>138</v>
      </c>
      <c r="H62" s="377" t="s">
        <v>1232</v>
      </c>
      <c r="I62" s="421"/>
      <c r="J62" s="421"/>
      <c r="K62" s="421"/>
      <c r="L62" s="421"/>
      <c r="M62" s="426" t="n">
        <v>43903</v>
      </c>
      <c r="N62" s="421"/>
      <c r="O62" s="421"/>
      <c r="P62" s="422"/>
      <c r="Q62" s="423" t="s">
        <v>1237</v>
      </c>
      <c r="R62" s="423"/>
      <c r="S62" s="420"/>
      <c r="T62" s="414" t="str">
        <f aca="false">IF(AND(ISNUMBER(J62),ISNUMBER(K62)),K62-J62,"")</f>
        <v/>
      </c>
      <c r="U62" s="414" t="str">
        <f aca="false">IF(A62="","",IF(O62&lt;&gt;"","Meninggal",IF(N62&lt;&gt;"","Sembuh","Aktif")))</f>
        <v>Aktif</v>
      </c>
      <c r="V62" s="417"/>
      <c r="W62" s="415" t="str">
        <f aca="true">IF(OR(W$2&gt;NOW(),$A62=""),"",IF(W$2=$J62,"T",IF(W$2=$M62,"P",IF(W$2=$N62,"S",IF(W$2=$O62,"M",IF(AND(W$2&gt;=MIN($L62,$M62),W$2&lt;MIN($N62,$O62,99999)),"R",IF(AND($K62&lt;&gt;"",W$2&gt;=$K62),"G","")))))))</f>
        <v/>
      </c>
      <c r="X62" s="415" t="str">
        <f aca="true">IF(OR(X$2&gt;NOW(),$A62=""),"",IF(X$2=$J62,"T",IF(X$2=$M62,"P",IF(X$2=$N62,"S",IF(X$2=$O62,"M",IF(AND(X$2&gt;=MIN($L62,$M62),X$2&lt;MIN($N62,$O62,99999)),"R",IF(AND($K62&lt;&gt;"",X$2&gt;=$K62),"G","")))))))</f>
        <v/>
      </c>
      <c r="Y62" s="415" t="str">
        <f aca="true">IF(OR(Y$2&gt;NOW(),$A62=""),"",IF(Y$2=$J62,"T",IF(Y$2=$M62,"P",IF(Y$2=$N62,"S",IF(Y$2=$O62,"M",IF(AND(Y$2&gt;=MIN($L62,$M62),Y$2&lt;MIN($N62,$O62,99999)),"R",IF(AND($K62&lt;&gt;"",Y$2&gt;=$K62),"G","")))))))</f>
        <v/>
      </c>
      <c r="Z62" s="415" t="str">
        <f aca="true">IF(OR(Z$2&gt;NOW(),$A62=""),"",IF(Z$2=$J62,"T",IF(Z$2=$M62,"P",IF(Z$2=$N62,"S",IF(Z$2=$O62,"M",IF(AND(Z$2&gt;=MIN($L62,$M62),Z$2&lt;MIN($N62,$O62,99999)),"R",IF(AND($K62&lt;&gt;"",Z$2&gt;=$K62),"G","")))))))</f>
        <v/>
      </c>
      <c r="AA62" s="415" t="str">
        <f aca="true">IF(OR(AA$2&gt;NOW(),$A62=""),"",IF(AA$2=$J62,"T",IF(AA$2=$M62,"P",IF(AA$2=$N62,"S",IF(AA$2=$O62,"M",IF(AND(AA$2&gt;=MIN($L62,$M62),AA$2&lt;MIN($N62,$O62,99999)),"R",IF(AND($K62&lt;&gt;"",AA$2&gt;=$K62),"G","")))))))</f>
        <v/>
      </c>
      <c r="AB62" s="415" t="str">
        <f aca="true">IF(OR(AB$2&gt;NOW(),$A62=""),"",IF(AB$2=$J62,"T",IF(AB$2=$M62,"P",IF(AB$2=$N62,"S",IF(AB$2=$O62,"M",IF(AND(AB$2&gt;=MIN($L62,$M62),AB$2&lt;MIN($N62,$O62,99999)),"R",IF(AND($K62&lt;&gt;"",AB$2&gt;=$K62),"G","")))))))</f>
        <v/>
      </c>
      <c r="AC62" s="415" t="str">
        <f aca="true">IF(OR(AC$2&gt;NOW(),$A62=""),"",IF(AC$2=$J62,"T",IF(AC$2=$M62,"P",IF(AC$2=$N62,"S",IF(AC$2=$O62,"M",IF(AND(AC$2&gt;=MIN($L62,$M62),AC$2&lt;MIN($N62,$O62,99999)),"R",IF(AND($K62&lt;&gt;"",AC$2&gt;=$K62),"G","")))))))</f>
        <v/>
      </c>
      <c r="AD62" s="415" t="str">
        <f aca="true">IF(OR(AD$2&gt;NOW(),$A62=""),"",IF(AD$2=$J62,"T",IF(AD$2=$M62,"P",IF(AD$2=$N62,"S",IF(AD$2=$O62,"M",IF(AND(AD$2&gt;=MIN($L62,$M62),AD$2&lt;MIN($N62,$O62,99999)),"R",IF(AND($K62&lt;&gt;"",AD$2&gt;=$K62),"G","")))))))</f>
        <v/>
      </c>
      <c r="AE62" s="415" t="str">
        <f aca="true">IF(OR(AE$2&gt;NOW(),$A62=""),"",IF(AE$2=$J62,"T",IF(AE$2=$M62,"P",IF(AE$2=$N62,"S",IF(AE$2=$O62,"M",IF(AND(AE$2&gt;=MIN($L62,$M62),AE$2&lt;MIN($N62,$O62,99999)),"R",IF(AND($K62&lt;&gt;"",AE$2&gt;=$K62),"G","")))))))</f>
        <v/>
      </c>
      <c r="AF62" s="415" t="str">
        <f aca="true">IF(OR(AF$2&gt;NOW(),$A62=""),"",IF(AF$2=$J62,"T",IF(AF$2=$M62,"P",IF(AF$2=$N62,"S",IF(AF$2=$O62,"M",IF(AND(AF$2&gt;=MIN($L62,$M62),AF$2&lt;MIN($N62,$O62,99999)),"R",IF(AND($K62&lt;&gt;"",AF$2&gt;=$K62),"G","")))))))</f>
        <v/>
      </c>
      <c r="AG62" s="415" t="str">
        <f aca="true">IF(OR(AG$2&gt;NOW(),$A62=""),"",IF(AG$2=$J62,"T",IF(AG$2=$M62,"P",IF(AG$2=$N62,"S",IF(AG$2=$O62,"M",IF(AND(AG$2&gt;=MIN($L62,$M62),AG$2&lt;MIN($N62,$O62,99999)),"R",IF(AND($K62&lt;&gt;"",AG$2&gt;=$K62),"G","")))))))</f>
        <v/>
      </c>
      <c r="AH62" s="415" t="str">
        <f aca="true">IF(OR(AH$2&gt;NOW(),$A62=""),"",IF(AH$2=$J62,"T",IF(AH$2=$M62,"P",IF(AH$2=$N62,"S",IF(AH$2=$O62,"M",IF(AND(AH$2&gt;=MIN($L62,$M62),AH$2&lt;MIN($N62,$O62,99999)),"R",IF(AND($K62&lt;&gt;"",AH$2&gt;=$K62),"G","")))))))</f>
        <v/>
      </c>
      <c r="AI62" s="415" t="str">
        <f aca="true">IF(OR(AI$2&gt;NOW(),$A62=""),"",IF(AI$2=$J62,"T",IF(AI$2=$M62,"P",IF(AI$2=$N62,"S",IF(AI$2=$O62,"M",IF(AND(AI$2&gt;=MIN($L62,$M62),AI$2&lt;MIN($N62,$O62,99999)),"R",IF(AND($K62&lt;&gt;"",AI$2&gt;=$K62),"G","")))))))</f>
        <v/>
      </c>
      <c r="AJ62" s="415" t="str">
        <f aca="true">IF(OR(AJ$2&gt;NOW(),$A62=""),"",IF(AJ$2=$J62,"T",IF(AJ$2=$M62,"P",IF(AJ$2=$N62,"S",IF(AJ$2=$O62,"M",IF(AND(AJ$2&gt;=MIN($L62,$M62),AJ$2&lt;MIN($N62,$O62,99999)),"R",IF(AND($K62&lt;&gt;"",AJ$2&gt;=$K62),"G","")))))))</f>
        <v/>
      </c>
      <c r="AK62" s="415" t="str">
        <f aca="true">IF(OR(AK$2&gt;NOW(),$A62=""),"",IF(AK$2=$J62,"T",IF(AK$2=$M62,"P",IF(AK$2=$N62,"S",IF(AK$2=$O62,"M",IF(AND(AK$2&gt;=MIN($L62,$M62),AK$2&lt;MIN($N62,$O62,99999)),"R",IF(AND($K62&lt;&gt;"",AK$2&gt;=$K62),"G","")))))))</f>
        <v/>
      </c>
      <c r="AL62" s="415" t="str">
        <f aca="true">IF(OR(AL$2&gt;NOW(),$A62=""),"",IF(AL$2=$J62,"T",IF(AL$2=$M62,"P",IF(AL$2=$N62,"S",IF(AL$2=$O62,"M",IF(AND(AL$2&gt;=MIN($L62,$M62),AL$2&lt;MIN($N62,$O62,99999)),"R",IF(AND($K62&lt;&gt;"",AL$2&gt;=$K62),"G","")))))))</f>
        <v/>
      </c>
      <c r="AM62" s="415" t="str">
        <f aca="true">IF(OR(AM$2&gt;NOW(),$A62=""),"",IF(AM$2=$J62,"T",IF(AM$2=$M62,"P",IF(AM$2=$N62,"S",IF(AM$2=$O62,"M",IF(AND(AM$2&gt;=MIN($L62,$M62),AM$2&lt;MIN($N62,$O62,99999)),"R",IF(AND($K62&lt;&gt;"",AM$2&gt;=$K62),"G","")))))))</f>
        <v/>
      </c>
      <c r="AN62" s="415" t="str">
        <f aca="true">IF(OR(AN$2&gt;NOW(),$A62=""),"",IF(AN$2=$J62,"T",IF(AN$2=$M62,"P",IF(AN$2=$N62,"S",IF(AN$2=$O62,"M",IF(AND(AN$2&gt;=MIN($L62,$M62),AN$2&lt;MIN($N62,$O62,99999)),"R",IF(AND($K62&lt;&gt;"",AN$2&gt;=$K62),"G","")))))))</f>
        <v/>
      </c>
      <c r="AO62" s="415" t="str">
        <f aca="true">IF(OR(AO$2&gt;NOW(),$A62=""),"",IF(AO$2=$J62,"T",IF(AO$2=$M62,"P",IF(AO$2=$N62,"S",IF(AO$2=$O62,"M",IF(AND(AO$2&gt;=MIN($L62,$M62),AO$2&lt;MIN($N62,$O62,99999)),"R",IF(AND($K62&lt;&gt;"",AO$2&gt;=$K62),"G","")))))))</f>
        <v/>
      </c>
      <c r="AP62" s="415" t="str">
        <f aca="true">IF(OR(AP$2&gt;NOW(),$A62=""),"",IF(AP$2=$J62,"T",IF(AP$2=$M62,"P",IF(AP$2=$N62,"S",IF(AP$2=$O62,"M",IF(AND(AP$2&gt;=MIN($L62,$M62),AP$2&lt;MIN($N62,$O62,99999)),"R",IF(AND($K62&lt;&gt;"",AP$2&gt;=$K62),"G","")))))))</f>
        <v/>
      </c>
      <c r="AQ62" s="415" t="str">
        <f aca="true">IF(OR(AQ$2&gt;NOW(),$A62=""),"",IF(AQ$2=$J62,"T",IF(AQ$2=$M62,"P",IF(AQ$2=$N62,"S",IF(AQ$2=$O62,"M",IF(AND(AQ$2&gt;=MIN($L62,$M62),AQ$2&lt;MIN($N62,$O62,99999)),"R",IF(AND($K62&lt;&gt;"",AQ$2&gt;=$K62),"G","")))))))</f>
        <v/>
      </c>
      <c r="AR62" s="415" t="str">
        <f aca="true">IF(OR(AR$2&gt;NOW(),$A62=""),"",IF(AR$2=$J62,"T",IF(AR$2=$M62,"P",IF(AR$2=$N62,"S",IF(AR$2=$O62,"M",IF(AND(AR$2&gt;=MIN($L62,$M62),AR$2&lt;MIN($N62,$O62,99999)),"R",IF(AND($K62&lt;&gt;"",AR$2&gt;=$K62),"G","")))))))</f>
        <v/>
      </c>
      <c r="AS62" s="415" t="str">
        <f aca="true">IF(OR(AS$2&gt;NOW(),$A62=""),"",IF(AS$2=$J62,"T",IF(AS$2=$M62,"P",IF(AS$2=$N62,"S",IF(AS$2=$O62,"M",IF(AND(AS$2&gt;=MIN($L62,$M62),AS$2&lt;MIN($N62,$O62,99999)),"R",IF(AND($K62&lt;&gt;"",AS$2&gt;=$K62),"G","")))))))</f>
        <v/>
      </c>
      <c r="AT62" s="415" t="str">
        <f aca="true">IF(OR(AT$2&gt;NOW(),$A62=""),"",IF(AT$2=$J62,"T",IF(AT$2=$M62,"P",IF(AT$2=$N62,"S",IF(AT$2=$O62,"M",IF(AND(AT$2&gt;=MIN($L62,$M62),AT$2&lt;MIN($N62,$O62,99999)),"R",IF(AND($K62&lt;&gt;"",AT$2&gt;=$K62),"G","")))))))</f>
        <v/>
      </c>
      <c r="AU62" s="415" t="str">
        <f aca="true">IF(OR(AU$2&gt;NOW(),$A62=""),"",IF(AU$2=$J62,"T",IF(AU$2=$M62,"P",IF(AU$2=$N62,"S",IF(AU$2=$O62,"M",IF(AND(AU$2&gt;=MIN($L62,$M62),AU$2&lt;MIN($N62,$O62,99999)),"R",IF(AND($K62&lt;&gt;"",AU$2&gt;=$K62),"G","")))))))</f>
        <v/>
      </c>
      <c r="AV62" s="415" t="str">
        <f aca="true">IF(OR(AV$2&gt;NOW(),$A62=""),"",IF(AV$2=$J62,"T",IF(AV$2=$M62,"P",IF(AV$2=$N62,"S",IF(AV$2=$O62,"M",IF(AND(AV$2&gt;=MIN($L62,$M62),AV$2&lt;MIN($N62,$O62,99999)),"R",IF(AND($K62&lt;&gt;"",AV$2&gt;=$K62),"G","")))))))</f>
        <v/>
      </c>
      <c r="AW62" s="415" t="str">
        <f aca="true">IF(OR(AW$2&gt;NOW(),$A62=""),"",IF(AW$2=$J62,"T",IF(AW$2=$M62,"P",IF(AW$2=$N62,"S",IF(AW$2=$O62,"M",IF(AND(AW$2&gt;=MIN($L62,$M62),AW$2&lt;MIN($N62,$O62,99999)),"R",IF(AND($K62&lt;&gt;"",AW$2&gt;=$K62),"G","")))))))</f>
        <v/>
      </c>
      <c r="AX62" s="415" t="str">
        <f aca="true">IF(OR(AX$2&gt;NOW(),$A62=""),"",IF(AX$2=$J62,"T",IF(AX$2=$M62,"P",IF(AX$2=$N62,"S",IF(AX$2=$O62,"M",IF(AND(AX$2&gt;=MIN($L62,$M62),AX$2&lt;MIN($N62,$O62,99999)),"R",IF(AND($K62&lt;&gt;"",AX$2&gt;=$K62),"G","")))))))</f>
        <v/>
      </c>
      <c r="AY62" s="415" t="str">
        <f aca="true">IF(OR(AY$2&gt;NOW(),$A62=""),"",IF(AY$2=$J62,"T",IF(AY$2=$M62,"P",IF(AY$2=$N62,"S",IF(AY$2=$O62,"M",IF(AND(AY$2&gt;=MIN($L62,$M62),AY$2&lt;MIN($N62,$O62,99999)),"R",IF(AND($K62&lt;&gt;"",AY$2&gt;=$K62),"G","")))))))</f>
        <v>P</v>
      </c>
      <c r="AZ62" s="415" t="str">
        <f aca="true">IF(OR(AZ$2&gt;NOW(),$A62=""),"",IF(AZ$2=$J62,"T",IF(AZ$2=$M62,"P",IF(AZ$2=$N62,"S",IF(AZ$2=$O62,"M",IF(AND(AZ$2&gt;=MIN($L62,$M62),AZ$2&lt;MIN($N62,$O62,99999)),"R",IF(AND($K62&lt;&gt;"",AZ$2&gt;=$K62),"G","")))))))</f>
        <v>R</v>
      </c>
      <c r="BA62" s="416"/>
      <c r="BB62" s="416"/>
      <c r="BC62" s="416"/>
      <c r="BD62" s="416"/>
      <c r="BE62" s="416"/>
      <c r="BF62" s="416"/>
      <c r="BG62" s="416"/>
      <c r="BH62" s="416"/>
      <c r="BI62" s="416"/>
      <c r="BJ62" s="416"/>
      <c r="BK62" s="416"/>
      <c r="BL62" s="416"/>
      <c r="BM62" s="416"/>
      <c r="BN62" s="416"/>
      <c r="BO62" s="416"/>
      <c r="BP62" s="416"/>
      <c r="BQ62" s="416"/>
    </row>
    <row r="63" customFormat="false" ht="15.75" hidden="false" customHeight="false" outlineLevel="0" collapsed="false">
      <c r="A63" s="420" t="n">
        <v>61</v>
      </c>
      <c r="B63" s="420" t="n">
        <v>58</v>
      </c>
      <c r="C63" s="420" t="s">
        <v>1217</v>
      </c>
      <c r="D63" s="421" t="s">
        <v>138</v>
      </c>
      <c r="E63" s="420"/>
      <c r="F63" s="420"/>
      <c r="G63" s="421" t="s">
        <v>138</v>
      </c>
      <c r="H63" s="377" t="s">
        <v>1232</v>
      </c>
      <c r="I63" s="421"/>
      <c r="J63" s="421"/>
      <c r="K63" s="421"/>
      <c r="L63" s="421"/>
      <c r="M63" s="426" t="n">
        <v>43903</v>
      </c>
      <c r="N63" s="421"/>
      <c r="O63" s="421"/>
      <c r="P63" s="422"/>
      <c r="Q63" s="423" t="s">
        <v>1255</v>
      </c>
      <c r="R63" s="423"/>
      <c r="S63" s="420"/>
      <c r="T63" s="414" t="str">
        <f aca="false">IF(AND(ISNUMBER(J63),ISNUMBER(K63)),K63-J63,"")</f>
        <v/>
      </c>
      <c r="U63" s="414" t="str">
        <f aca="false">IF(A63="","",IF(O63&lt;&gt;"","Meninggal",IF(N63&lt;&gt;"","Sembuh","Aktif")))</f>
        <v>Aktif</v>
      </c>
      <c r="V63" s="417"/>
      <c r="W63" s="415" t="str">
        <f aca="true">IF(OR(W$2&gt;NOW(),$A63=""),"",IF(W$2=$J63,"T",IF(W$2=$M63,"P",IF(W$2=$N63,"S",IF(W$2=$O63,"M",IF(AND(W$2&gt;=MIN($L63,$M63),W$2&lt;MIN($N63,$O63,99999)),"R",IF(AND($K63&lt;&gt;"",W$2&gt;=$K63),"G","")))))))</f>
        <v/>
      </c>
      <c r="X63" s="415" t="str">
        <f aca="true">IF(OR(X$2&gt;NOW(),$A63=""),"",IF(X$2=$J63,"T",IF(X$2=$M63,"P",IF(X$2=$N63,"S",IF(X$2=$O63,"M",IF(AND(X$2&gt;=MIN($L63,$M63),X$2&lt;MIN($N63,$O63,99999)),"R",IF(AND($K63&lt;&gt;"",X$2&gt;=$K63),"G","")))))))</f>
        <v/>
      </c>
      <c r="Y63" s="415" t="str">
        <f aca="true">IF(OR(Y$2&gt;NOW(),$A63=""),"",IF(Y$2=$J63,"T",IF(Y$2=$M63,"P",IF(Y$2=$N63,"S",IF(Y$2=$O63,"M",IF(AND(Y$2&gt;=MIN($L63,$M63),Y$2&lt;MIN($N63,$O63,99999)),"R",IF(AND($K63&lt;&gt;"",Y$2&gt;=$K63),"G","")))))))</f>
        <v/>
      </c>
      <c r="Z63" s="415" t="str">
        <f aca="true">IF(OR(Z$2&gt;NOW(),$A63=""),"",IF(Z$2=$J63,"T",IF(Z$2=$M63,"P",IF(Z$2=$N63,"S",IF(Z$2=$O63,"M",IF(AND(Z$2&gt;=MIN($L63,$M63),Z$2&lt;MIN($N63,$O63,99999)),"R",IF(AND($K63&lt;&gt;"",Z$2&gt;=$K63),"G","")))))))</f>
        <v/>
      </c>
      <c r="AA63" s="415" t="str">
        <f aca="true">IF(OR(AA$2&gt;NOW(),$A63=""),"",IF(AA$2=$J63,"T",IF(AA$2=$M63,"P",IF(AA$2=$N63,"S",IF(AA$2=$O63,"M",IF(AND(AA$2&gt;=MIN($L63,$M63),AA$2&lt;MIN($N63,$O63,99999)),"R",IF(AND($K63&lt;&gt;"",AA$2&gt;=$K63),"G","")))))))</f>
        <v/>
      </c>
      <c r="AB63" s="415" t="str">
        <f aca="true">IF(OR(AB$2&gt;NOW(),$A63=""),"",IF(AB$2=$J63,"T",IF(AB$2=$M63,"P",IF(AB$2=$N63,"S",IF(AB$2=$O63,"M",IF(AND(AB$2&gt;=MIN($L63,$M63),AB$2&lt;MIN($N63,$O63,99999)),"R",IF(AND($K63&lt;&gt;"",AB$2&gt;=$K63),"G","")))))))</f>
        <v/>
      </c>
      <c r="AC63" s="415" t="str">
        <f aca="true">IF(OR(AC$2&gt;NOW(),$A63=""),"",IF(AC$2=$J63,"T",IF(AC$2=$M63,"P",IF(AC$2=$N63,"S",IF(AC$2=$O63,"M",IF(AND(AC$2&gt;=MIN($L63,$M63),AC$2&lt;MIN($N63,$O63,99999)),"R",IF(AND($K63&lt;&gt;"",AC$2&gt;=$K63),"G","")))))))</f>
        <v/>
      </c>
      <c r="AD63" s="415" t="str">
        <f aca="true">IF(OR(AD$2&gt;NOW(),$A63=""),"",IF(AD$2=$J63,"T",IF(AD$2=$M63,"P",IF(AD$2=$N63,"S",IF(AD$2=$O63,"M",IF(AND(AD$2&gt;=MIN($L63,$M63),AD$2&lt;MIN($N63,$O63,99999)),"R",IF(AND($K63&lt;&gt;"",AD$2&gt;=$K63),"G","")))))))</f>
        <v/>
      </c>
      <c r="AE63" s="415" t="str">
        <f aca="true">IF(OR(AE$2&gt;NOW(),$A63=""),"",IF(AE$2=$J63,"T",IF(AE$2=$M63,"P",IF(AE$2=$N63,"S",IF(AE$2=$O63,"M",IF(AND(AE$2&gt;=MIN($L63,$M63),AE$2&lt;MIN($N63,$O63,99999)),"R",IF(AND($K63&lt;&gt;"",AE$2&gt;=$K63),"G","")))))))</f>
        <v/>
      </c>
      <c r="AF63" s="415" t="str">
        <f aca="true">IF(OR(AF$2&gt;NOW(),$A63=""),"",IF(AF$2=$J63,"T",IF(AF$2=$M63,"P",IF(AF$2=$N63,"S",IF(AF$2=$O63,"M",IF(AND(AF$2&gt;=MIN($L63,$M63),AF$2&lt;MIN($N63,$O63,99999)),"R",IF(AND($K63&lt;&gt;"",AF$2&gt;=$K63),"G","")))))))</f>
        <v/>
      </c>
      <c r="AG63" s="415" t="str">
        <f aca="true">IF(OR(AG$2&gt;NOW(),$A63=""),"",IF(AG$2=$J63,"T",IF(AG$2=$M63,"P",IF(AG$2=$N63,"S",IF(AG$2=$O63,"M",IF(AND(AG$2&gt;=MIN($L63,$M63),AG$2&lt;MIN($N63,$O63,99999)),"R",IF(AND($K63&lt;&gt;"",AG$2&gt;=$K63),"G","")))))))</f>
        <v/>
      </c>
      <c r="AH63" s="415" t="str">
        <f aca="true">IF(OR(AH$2&gt;NOW(),$A63=""),"",IF(AH$2=$J63,"T",IF(AH$2=$M63,"P",IF(AH$2=$N63,"S",IF(AH$2=$O63,"M",IF(AND(AH$2&gt;=MIN($L63,$M63),AH$2&lt;MIN($N63,$O63,99999)),"R",IF(AND($K63&lt;&gt;"",AH$2&gt;=$K63),"G","")))))))</f>
        <v/>
      </c>
      <c r="AI63" s="415" t="str">
        <f aca="true">IF(OR(AI$2&gt;NOW(),$A63=""),"",IF(AI$2=$J63,"T",IF(AI$2=$M63,"P",IF(AI$2=$N63,"S",IF(AI$2=$O63,"M",IF(AND(AI$2&gt;=MIN($L63,$M63),AI$2&lt;MIN($N63,$O63,99999)),"R",IF(AND($K63&lt;&gt;"",AI$2&gt;=$K63),"G","")))))))</f>
        <v/>
      </c>
      <c r="AJ63" s="415" t="str">
        <f aca="true">IF(OR(AJ$2&gt;NOW(),$A63=""),"",IF(AJ$2=$J63,"T",IF(AJ$2=$M63,"P",IF(AJ$2=$N63,"S",IF(AJ$2=$O63,"M",IF(AND(AJ$2&gt;=MIN($L63,$M63),AJ$2&lt;MIN($N63,$O63,99999)),"R",IF(AND($K63&lt;&gt;"",AJ$2&gt;=$K63),"G","")))))))</f>
        <v/>
      </c>
      <c r="AK63" s="415" t="str">
        <f aca="true">IF(OR(AK$2&gt;NOW(),$A63=""),"",IF(AK$2=$J63,"T",IF(AK$2=$M63,"P",IF(AK$2=$N63,"S",IF(AK$2=$O63,"M",IF(AND(AK$2&gt;=MIN($L63,$M63),AK$2&lt;MIN($N63,$O63,99999)),"R",IF(AND($K63&lt;&gt;"",AK$2&gt;=$K63),"G","")))))))</f>
        <v/>
      </c>
      <c r="AL63" s="415" t="str">
        <f aca="true">IF(OR(AL$2&gt;NOW(),$A63=""),"",IF(AL$2=$J63,"T",IF(AL$2=$M63,"P",IF(AL$2=$N63,"S",IF(AL$2=$O63,"M",IF(AND(AL$2&gt;=MIN($L63,$M63),AL$2&lt;MIN($N63,$O63,99999)),"R",IF(AND($K63&lt;&gt;"",AL$2&gt;=$K63),"G","")))))))</f>
        <v/>
      </c>
      <c r="AM63" s="415" t="str">
        <f aca="true">IF(OR(AM$2&gt;NOW(),$A63=""),"",IF(AM$2=$J63,"T",IF(AM$2=$M63,"P",IF(AM$2=$N63,"S",IF(AM$2=$O63,"M",IF(AND(AM$2&gt;=MIN($L63,$M63),AM$2&lt;MIN($N63,$O63,99999)),"R",IF(AND($K63&lt;&gt;"",AM$2&gt;=$K63),"G","")))))))</f>
        <v/>
      </c>
      <c r="AN63" s="415" t="str">
        <f aca="true">IF(OR(AN$2&gt;NOW(),$A63=""),"",IF(AN$2=$J63,"T",IF(AN$2=$M63,"P",IF(AN$2=$N63,"S",IF(AN$2=$O63,"M",IF(AND(AN$2&gt;=MIN($L63,$M63),AN$2&lt;MIN($N63,$O63,99999)),"R",IF(AND($K63&lt;&gt;"",AN$2&gt;=$K63),"G","")))))))</f>
        <v/>
      </c>
      <c r="AO63" s="415" t="str">
        <f aca="true">IF(OR(AO$2&gt;NOW(),$A63=""),"",IF(AO$2=$J63,"T",IF(AO$2=$M63,"P",IF(AO$2=$N63,"S",IF(AO$2=$O63,"M",IF(AND(AO$2&gt;=MIN($L63,$M63),AO$2&lt;MIN($N63,$O63,99999)),"R",IF(AND($K63&lt;&gt;"",AO$2&gt;=$K63),"G","")))))))</f>
        <v/>
      </c>
      <c r="AP63" s="415" t="str">
        <f aca="true">IF(OR(AP$2&gt;NOW(),$A63=""),"",IF(AP$2=$J63,"T",IF(AP$2=$M63,"P",IF(AP$2=$N63,"S",IF(AP$2=$O63,"M",IF(AND(AP$2&gt;=MIN($L63,$M63),AP$2&lt;MIN($N63,$O63,99999)),"R",IF(AND($K63&lt;&gt;"",AP$2&gt;=$K63),"G","")))))))</f>
        <v/>
      </c>
      <c r="AQ63" s="415" t="str">
        <f aca="true">IF(OR(AQ$2&gt;NOW(),$A63=""),"",IF(AQ$2=$J63,"T",IF(AQ$2=$M63,"P",IF(AQ$2=$N63,"S",IF(AQ$2=$O63,"M",IF(AND(AQ$2&gt;=MIN($L63,$M63),AQ$2&lt;MIN($N63,$O63,99999)),"R",IF(AND($K63&lt;&gt;"",AQ$2&gt;=$K63),"G","")))))))</f>
        <v/>
      </c>
      <c r="AR63" s="415" t="str">
        <f aca="true">IF(OR(AR$2&gt;NOW(),$A63=""),"",IF(AR$2=$J63,"T",IF(AR$2=$M63,"P",IF(AR$2=$N63,"S",IF(AR$2=$O63,"M",IF(AND(AR$2&gt;=MIN($L63,$M63),AR$2&lt;MIN($N63,$O63,99999)),"R",IF(AND($K63&lt;&gt;"",AR$2&gt;=$K63),"G","")))))))</f>
        <v/>
      </c>
      <c r="AS63" s="415" t="str">
        <f aca="true">IF(OR(AS$2&gt;NOW(),$A63=""),"",IF(AS$2=$J63,"T",IF(AS$2=$M63,"P",IF(AS$2=$N63,"S",IF(AS$2=$O63,"M",IF(AND(AS$2&gt;=MIN($L63,$M63),AS$2&lt;MIN($N63,$O63,99999)),"R",IF(AND($K63&lt;&gt;"",AS$2&gt;=$K63),"G","")))))))</f>
        <v/>
      </c>
      <c r="AT63" s="415" t="str">
        <f aca="true">IF(OR(AT$2&gt;NOW(),$A63=""),"",IF(AT$2=$J63,"T",IF(AT$2=$M63,"P",IF(AT$2=$N63,"S",IF(AT$2=$O63,"M",IF(AND(AT$2&gt;=MIN($L63,$M63),AT$2&lt;MIN($N63,$O63,99999)),"R",IF(AND($K63&lt;&gt;"",AT$2&gt;=$K63),"G","")))))))</f>
        <v/>
      </c>
      <c r="AU63" s="415" t="str">
        <f aca="true">IF(OR(AU$2&gt;NOW(),$A63=""),"",IF(AU$2=$J63,"T",IF(AU$2=$M63,"P",IF(AU$2=$N63,"S",IF(AU$2=$O63,"M",IF(AND(AU$2&gt;=MIN($L63,$M63),AU$2&lt;MIN($N63,$O63,99999)),"R",IF(AND($K63&lt;&gt;"",AU$2&gt;=$K63),"G","")))))))</f>
        <v/>
      </c>
      <c r="AV63" s="415" t="str">
        <f aca="true">IF(OR(AV$2&gt;NOW(),$A63=""),"",IF(AV$2=$J63,"T",IF(AV$2=$M63,"P",IF(AV$2=$N63,"S",IF(AV$2=$O63,"M",IF(AND(AV$2&gt;=MIN($L63,$M63),AV$2&lt;MIN($N63,$O63,99999)),"R",IF(AND($K63&lt;&gt;"",AV$2&gt;=$K63),"G","")))))))</f>
        <v/>
      </c>
      <c r="AW63" s="415" t="str">
        <f aca="true">IF(OR(AW$2&gt;NOW(),$A63=""),"",IF(AW$2=$J63,"T",IF(AW$2=$M63,"P",IF(AW$2=$N63,"S",IF(AW$2=$O63,"M",IF(AND(AW$2&gt;=MIN($L63,$M63),AW$2&lt;MIN($N63,$O63,99999)),"R",IF(AND($K63&lt;&gt;"",AW$2&gt;=$K63),"G","")))))))</f>
        <v/>
      </c>
      <c r="AX63" s="415" t="str">
        <f aca="true">IF(OR(AX$2&gt;NOW(),$A63=""),"",IF(AX$2=$J63,"T",IF(AX$2=$M63,"P",IF(AX$2=$N63,"S",IF(AX$2=$O63,"M",IF(AND(AX$2&gt;=MIN($L63,$M63),AX$2&lt;MIN($N63,$O63,99999)),"R",IF(AND($K63&lt;&gt;"",AX$2&gt;=$K63),"G","")))))))</f>
        <v/>
      </c>
      <c r="AY63" s="415" t="str">
        <f aca="true">IF(OR(AY$2&gt;NOW(),$A63=""),"",IF(AY$2=$J63,"T",IF(AY$2=$M63,"P",IF(AY$2=$N63,"S",IF(AY$2=$O63,"M",IF(AND(AY$2&gt;=MIN($L63,$M63),AY$2&lt;MIN($N63,$O63,99999)),"R",IF(AND($K63&lt;&gt;"",AY$2&gt;=$K63),"G","")))))))</f>
        <v>P</v>
      </c>
      <c r="AZ63" s="415" t="str">
        <f aca="true">IF(OR(AZ$2&gt;NOW(),$A63=""),"",IF(AZ$2=$J63,"T",IF(AZ$2=$M63,"P",IF(AZ$2=$N63,"S",IF(AZ$2=$O63,"M",IF(AND(AZ$2&gt;=MIN($L63,$M63),AZ$2&lt;MIN($N63,$O63,99999)),"R",IF(AND($K63&lt;&gt;"",AZ$2&gt;=$K63),"G","")))))))</f>
        <v>R</v>
      </c>
      <c r="BA63" s="416"/>
      <c r="BB63" s="416"/>
      <c r="BC63" s="416"/>
      <c r="BD63" s="416"/>
      <c r="BE63" s="416"/>
      <c r="BF63" s="416"/>
      <c r="BG63" s="416"/>
      <c r="BH63" s="416"/>
      <c r="BI63" s="416"/>
      <c r="BJ63" s="416"/>
      <c r="BK63" s="416"/>
      <c r="BL63" s="416"/>
      <c r="BM63" s="416"/>
      <c r="BN63" s="416"/>
      <c r="BO63" s="416"/>
      <c r="BP63" s="416"/>
      <c r="BQ63" s="416"/>
    </row>
    <row r="64" customFormat="false" ht="15.75" hidden="false" customHeight="false" outlineLevel="0" collapsed="false">
      <c r="A64" s="420" t="n">
        <v>62</v>
      </c>
      <c r="B64" s="420" t="n">
        <v>51</v>
      </c>
      <c r="C64" s="420" t="s">
        <v>1225</v>
      </c>
      <c r="D64" s="421" t="s">
        <v>138</v>
      </c>
      <c r="E64" s="420"/>
      <c r="F64" s="420"/>
      <c r="G64" s="421" t="s">
        <v>138</v>
      </c>
      <c r="H64" s="377" t="s">
        <v>1232</v>
      </c>
      <c r="I64" s="421"/>
      <c r="J64" s="421"/>
      <c r="K64" s="421"/>
      <c r="L64" s="421"/>
      <c r="M64" s="426" t="n">
        <v>43903</v>
      </c>
      <c r="N64" s="421"/>
      <c r="O64" s="421"/>
      <c r="P64" s="422"/>
      <c r="Q64" s="423" t="s">
        <v>1237</v>
      </c>
      <c r="R64" s="423"/>
      <c r="S64" s="420"/>
      <c r="T64" s="414" t="str">
        <f aca="false">IF(AND(ISNUMBER(J64),ISNUMBER(K64)),K64-J64,"")</f>
        <v/>
      </c>
      <c r="U64" s="414" t="str">
        <f aca="false">IF(A64="","",IF(O64&lt;&gt;"","Meninggal",IF(N64&lt;&gt;"","Sembuh","Aktif")))</f>
        <v>Aktif</v>
      </c>
      <c r="V64" s="417"/>
      <c r="W64" s="415" t="str">
        <f aca="true">IF(OR(W$2&gt;NOW(),$A64=""),"",IF(W$2=$J64,"T",IF(W$2=$M64,"P",IF(W$2=$N64,"S",IF(W$2=$O64,"M",IF(AND(W$2&gt;=MIN($L64,$M64),W$2&lt;MIN($N64,$O64,99999)),"R",IF(AND($K64&lt;&gt;"",W$2&gt;=$K64),"G","")))))))</f>
        <v/>
      </c>
      <c r="X64" s="415" t="str">
        <f aca="true">IF(OR(X$2&gt;NOW(),$A64=""),"",IF(X$2=$J64,"T",IF(X$2=$M64,"P",IF(X$2=$N64,"S",IF(X$2=$O64,"M",IF(AND(X$2&gt;=MIN($L64,$M64),X$2&lt;MIN($N64,$O64,99999)),"R",IF(AND($K64&lt;&gt;"",X$2&gt;=$K64),"G","")))))))</f>
        <v/>
      </c>
      <c r="Y64" s="415" t="str">
        <f aca="true">IF(OR(Y$2&gt;NOW(),$A64=""),"",IF(Y$2=$J64,"T",IF(Y$2=$M64,"P",IF(Y$2=$N64,"S",IF(Y$2=$O64,"M",IF(AND(Y$2&gt;=MIN($L64,$M64),Y$2&lt;MIN($N64,$O64,99999)),"R",IF(AND($K64&lt;&gt;"",Y$2&gt;=$K64),"G","")))))))</f>
        <v/>
      </c>
      <c r="Z64" s="415" t="str">
        <f aca="true">IF(OR(Z$2&gt;NOW(),$A64=""),"",IF(Z$2=$J64,"T",IF(Z$2=$M64,"P",IF(Z$2=$N64,"S",IF(Z$2=$O64,"M",IF(AND(Z$2&gt;=MIN($L64,$M64),Z$2&lt;MIN($N64,$O64,99999)),"R",IF(AND($K64&lt;&gt;"",Z$2&gt;=$K64),"G","")))))))</f>
        <v/>
      </c>
      <c r="AA64" s="415" t="str">
        <f aca="true">IF(OR(AA$2&gt;NOW(),$A64=""),"",IF(AA$2=$J64,"T",IF(AA$2=$M64,"P",IF(AA$2=$N64,"S",IF(AA$2=$O64,"M",IF(AND(AA$2&gt;=MIN($L64,$M64),AA$2&lt;MIN($N64,$O64,99999)),"R",IF(AND($K64&lt;&gt;"",AA$2&gt;=$K64),"G","")))))))</f>
        <v/>
      </c>
      <c r="AB64" s="415" t="str">
        <f aca="true">IF(OR(AB$2&gt;NOW(),$A64=""),"",IF(AB$2=$J64,"T",IF(AB$2=$M64,"P",IF(AB$2=$N64,"S",IF(AB$2=$O64,"M",IF(AND(AB$2&gt;=MIN($L64,$M64),AB$2&lt;MIN($N64,$O64,99999)),"R",IF(AND($K64&lt;&gt;"",AB$2&gt;=$K64),"G","")))))))</f>
        <v/>
      </c>
      <c r="AC64" s="415" t="str">
        <f aca="true">IF(OR(AC$2&gt;NOW(),$A64=""),"",IF(AC$2=$J64,"T",IF(AC$2=$M64,"P",IF(AC$2=$N64,"S",IF(AC$2=$O64,"M",IF(AND(AC$2&gt;=MIN($L64,$M64),AC$2&lt;MIN($N64,$O64,99999)),"R",IF(AND($K64&lt;&gt;"",AC$2&gt;=$K64),"G","")))))))</f>
        <v/>
      </c>
      <c r="AD64" s="415" t="str">
        <f aca="true">IF(OR(AD$2&gt;NOW(),$A64=""),"",IF(AD$2=$J64,"T",IF(AD$2=$M64,"P",IF(AD$2=$N64,"S",IF(AD$2=$O64,"M",IF(AND(AD$2&gt;=MIN($L64,$M64),AD$2&lt;MIN($N64,$O64,99999)),"R",IF(AND($K64&lt;&gt;"",AD$2&gt;=$K64),"G","")))))))</f>
        <v/>
      </c>
      <c r="AE64" s="415" t="str">
        <f aca="true">IF(OR(AE$2&gt;NOW(),$A64=""),"",IF(AE$2=$J64,"T",IF(AE$2=$M64,"P",IF(AE$2=$N64,"S",IF(AE$2=$O64,"M",IF(AND(AE$2&gt;=MIN($L64,$M64),AE$2&lt;MIN($N64,$O64,99999)),"R",IF(AND($K64&lt;&gt;"",AE$2&gt;=$K64),"G","")))))))</f>
        <v/>
      </c>
      <c r="AF64" s="415" t="str">
        <f aca="true">IF(OR(AF$2&gt;NOW(),$A64=""),"",IF(AF$2=$J64,"T",IF(AF$2=$M64,"P",IF(AF$2=$N64,"S",IF(AF$2=$O64,"M",IF(AND(AF$2&gt;=MIN($L64,$M64),AF$2&lt;MIN($N64,$O64,99999)),"R",IF(AND($K64&lt;&gt;"",AF$2&gt;=$K64),"G","")))))))</f>
        <v/>
      </c>
      <c r="AG64" s="415" t="str">
        <f aca="true">IF(OR(AG$2&gt;NOW(),$A64=""),"",IF(AG$2=$J64,"T",IF(AG$2=$M64,"P",IF(AG$2=$N64,"S",IF(AG$2=$O64,"M",IF(AND(AG$2&gt;=MIN($L64,$M64),AG$2&lt;MIN($N64,$O64,99999)),"R",IF(AND($K64&lt;&gt;"",AG$2&gt;=$K64),"G","")))))))</f>
        <v/>
      </c>
      <c r="AH64" s="415" t="str">
        <f aca="true">IF(OR(AH$2&gt;NOW(),$A64=""),"",IF(AH$2=$J64,"T",IF(AH$2=$M64,"P",IF(AH$2=$N64,"S",IF(AH$2=$O64,"M",IF(AND(AH$2&gt;=MIN($L64,$M64),AH$2&lt;MIN($N64,$O64,99999)),"R",IF(AND($K64&lt;&gt;"",AH$2&gt;=$K64),"G","")))))))</f>
        <v/>
      </c>
      <c r="AI64" s="415" t="str">
        <f aca="true">IF(OR(AI$2&gt;NOW(),$A64=""),"",IF(AI$2=$J64,"T",IF(AI$2=$M64,"P",IF(AI$2=$N64,"S",IF(AI$2=$O64,"M",IF(AND(AI$2&gt;=MIN($L64,$M64),AI$2&lt;MIN($N64,$O64,99999)),"R",IF(AND($K64&lt;&gt;"",AI$2&gt;=$K64),"G","")))))))</f>
        <v/>
      </c>
      <c r="AJ64" s="415" t="str">
        <f aca="true">IF(OR(AJ$2&gt;NOW(),$A64=""),"",IF(AJ$2=$J64,"T",IF(AJ$2=$M64,"P",IF(AJ$2=$N64,"S",IF(AJ$2=$O64,"M",IF(AND(AJ$2&gt;=MIN($L64,$M64),AJ$2&lt;MIN($N64,$O64,99999)),"R",IF(AND($K64&lt;&gt;"",AJ$2&gt;=$K64),"G","")))))))</f>
        <v/>
      </c>
      <c r="AK64" s="415" t="str">
        <f aca="true">IF(OR(AK$2&gt;NOW(),$A64=""),"",IF(AK$2=$J64,"T",IF(AK$2=$M64,"P",IF(AK$2=$N64,"S",IF(AK$2=$O64,"M",IF(AND(AK$2&gt;=MIN($L64,$M64),AK$2&lt;MIN($N64,$O64,99999)),"R",IF(AND($K64&lt;&gt;"",AK$2&gt;=$K64),"G","")))))))</f>
        <v/>
      </c>
      <c r="AL64" s="415" t="str">
        <f aca="true">IF(OR(AL$2&gt;NOW(),$A64=""),"",IF(AL$2=$J64,"T",IF(AL$2=$M64,"P",IF(AL$2=$N64,"S",IF(AL$2=$O64,"M",IF(AND(AL$2&gt;=MIN($L64,$M64),AL$2&lt;MIN($N64,$O64,99999)),"R",IF(AND($K64&lt;&gt;"",AL$2&gt;=$K64),"G","")))))))</f>
        <v/>
      </c>
      <c r="AM64" s="415" t="str">
        <f aca="true">IF(OR(AM$2&gt;NOW(),$A64=""),"",IF(AM$2=$J64,"T",IF(AM$2=$M64,"P",IF(AM$2=$N64,"S",IF(AM$2=$O64,"M",IF(AND(AM$2&gt;=MIN($L64,$M64),AM$2&lt;MIN($N64,$O64,99999)),"R",IF(AND($K64&lt;&gt;"",AM$2&gt;=$K64),"G","")))))))</f>
        <v/>
      </c>
      <c r="AN64" s="415" t="str">
        <f aca="true">IF(OR(AN$2&gt;NOW(),$A64=""),"",IF(AN$2=$J64,"T",IF(AN$2=$M64,"P",IF(AN$2=$N64,"S",IF(AN$2=$O64,"M",IF(AND(AN$2&gt;=MIN($L64,$M64),AN$2&lt;MIN($N64,$O64,99999)),"R",IF(AND($K64&lt;&gt;"",AN$2&gt;=$K64),"G","")))))))</f>
        <v/>
      </c>
      <c r="AO64" s="415" t="str">
        <f aca="true">IF(OR(AO$2&gt;NOW(),$A64=""),"",IF(AO$2=$J64,"T",IF(AO$2=$M64,"P",IF(AO$2=$N64,"S",IF(AO$2=$O64,"M",IF(AND(AO$2&gt;=MIN($L64,$M64),AO$2&lt;MIN($N64,$O64,99999)),"R",IF(AND($K64&lt;&gt;"",AO$2&gt;=$K64),"G","")))))))</f>
        <v/>
      </c>
      <c r="AP64" s="415" t="str">
        <f aca="true">IF(OR(AP$2&gt;NOW(),$A64=""),"",IF(AP$2=$J64,"T",IF(AP$2=$M64,"P",IF(AP$2=$N64,"S",IF(AP$2=$O64,"M",IF(AND(AP$2&gt;=MIN($L64,$M64),AP$2&lt;MIN($N64,$O64,99999)),"R",IF(AND($K64&lt;&gt;"",AP$2&gt;=$K64),"G","")))))))</f>
        <v/>
      </c>
      <c r="AQ64" s="415" t="str">
        <f aca="true">IF(OR(AQ$2&gt;NOW(),$A64=""),"",IF(AQ$2=$J64,"T",IF(AQ$2=$M64,"P",IF(AQ$2=$N64,"S",IF(AQ$2=$O64,"M",IF(AND(AQ$2&gt;=MIN($L64,$M64),AQ$2&lt;MIN($N64,$O64,99999)),"R",IF(AND($K64&lt;&gt;"",AQ$2&gt;=$K64),"G","")))))))</f>
        <v/>
      </c>
      <c r="AR64" s="415" t="str">
        <f aca="true">IF(OR(AR$2&gt;NOW(),$A64=""),"",IF(AR$2=$J64,"T",IF(AR$2=$M64,"P",IF(AR$2=$N64,"S",IF(AR$2=$O64,"M",IF(AND(AR$2&gt;=MIN($L64,$M64),AR$2&lt;MIN($N64,$O64,99999)),"R",IF(AND($K64&lt;&gt;"",AR$2&gt;=$K64),"G","")))))))</f>
        <v/>
      </c>
      <c r="AS64" s="415" t="str">
        <f aca="true">IF(OR(AS$2&gt;NOW(),$A64=""),"",IF(AS$2=$J64,"T",IF(AS$2=$M64,"P",IF(AS$2=$N64,"S",IF(AS$2=$O64,"M",IF(AND(AS$2&gt;=MIN($L64,$M64),AS$2&lt;MIN($N64,$O64,99999)),"R",IF(AND($K64&lt;&gt;"",AS$2&gt;=$K64),"G","")))))))</f>
        <v/>
      </c>
      <c r="AT64" s="415" t="str">
        <f aca="true">IF(OR(AT$2&gt;NOW(),$A64=""),"",IF(AT$2=$J64,"T",IF(AT$2=$M64,"P",IF(AT$2=$N64,"S",IF(AT$2=$O64,"M",IF(AND(AT$2&gt;=MIN($L64,$M64),AT$2&lt;MIN($N64,$O64,99999)),"R",IF(AND($K64&lt;&gt;"",AT$2&gt;=$K64),"G","")))))))</f>
        <v/>
      </c>
      <c r="AU64" s="415" t="str">
        <f aca="true">IF(OR(AU$2&gt;NOW(),$A64=""),"",IF(AU$2=$J64,"T",IF(AU$2=$M64,"P",IF(AU$2=$N64,"S",IF(AU$2=$O64,"M",IF(AND(AU$2&gt;=MIN($L64,$M64),AU$2&lt;MIN($N64,$O64,99999)),"R",IF(AND($K64&lt;&gt;"",AU$2&gt;=$K64),"G","")))))))</f>
        <v/>
      </c>
      <c r="AV64" s="415" t="str">
        <f aca="true">IF(OR(AV$2&gt;NOW(),$A64=""),"",IF(AV$2=$J64,"T",IF(AV$2=$M64,"P",IF(AV$2=$N64,"S",IF(AV$2=$O64,"M",IF(AND(AV$2&gt;=MIN($L64,$M64),AV$2&lt;MIN($N64,$O64,99999)),"R",IF(AND($K64&lt;&gt;"",AV$2&gt;=$K64),"G","")))))))</f>
        <v/>
      </c>
      <c r="AW64" s="415" t="str">
        <f aca="true">IF(OR(AW$2&gt;NOW(),$A64=""),"",IF(AW$2=$J64,"T",IF(AW$2=$M64,"P",IF(AW$2=$N64,"S",IF(AW$2=$O64,"M",IF(AND(AW$2&gt;=MIN($L64,$M64),AW$2&lt;MIN($N64,$O64,99999)),"R",IF(AND($K64&lt;&gt;"",AW$2&gt;=$K64),"G","")))))))</f>
        <v/>
      </c>
      <c r="AX64" s="415" t="str">
        <f aca="true">IF(OR(AX$2&gt;NOW(),$A64=""),"",IF(AX$2=$J64,"T",IF(AX$2=$M64,"P",IF(AX$2=$N64,"S",IF(AX$2=$O64,"M",IF(AND(AX$2&gt;=MIN($L64,$M64),AX$2&lt;MIN($N64,$O64,99999)),"R",IF(AND($K64&lt;&gt;"",AX$2&gt;=$K64),"G","")))))))</f>
        <v/>
      </c>
      <c r="AY64" s="415" t="str">
        <f aca="true">IF(OR(AY$2&gt;NOW(),$A64=""),"",IF(AY$2=$J64,"T",IF(AY$2=$M64,"P",IF(AY$2=$N64,"S",IF(AY$2=$O64,"M",IF(AND(AY$2&gt;=MIN($L64,$M64),AY$2&lt;MIN($N64,$O64,99999)),"R",IF(AND($K64&lt;&gt;"",AY$2&gt;=$K64),"G","")))))))</f>
        <v>P</v>
      </c>
      <c r="AZ64" s="415" t="str">
        <f aca="true">IF(OR(AZ$2&gt;NOW(),$A64=""),"",IF(AZ$2=$J64,"T",IF(AZ$2=$M64,"P",IF(AZ$2=$N64,"S",IF(AZ$2=$O64,"M",IF(AND(AZ$2&gt;=MIN($L64,$M64),AZ$2&lt;MIN($N64,$O64,99999)),"R",IF(AND($K64&lt;&gt;"",AZ$2&gt;=$K64),"G","")))))))</f>
        <v>R</v>
      </c>
      <c r="BA64" s="416"/>
      <c r="BB64" s="416"/>
      <c r="BC64" s="416"/>
      <c r="BD64" s="416"/>
      <c r="BE64" s="416"/>
      <c r="BF64" s="416"/>
      <c r="BG64" s="416"/>
      <c r="BH64" s="416"/>
      <c r="BI64" s="416"/>
      <c r="BJ64" s="416"/>
      <c r="BK64" s="416"/>
      <c r="BL64" s="416"/>
      <c r="BM64" s="416"/>
      <c r="BN64" s="416"/>
      <c r="BO64" s="416"/>
      <c r="BP64" s="416"/>
      <c r="BQ64" s="416"/>
    </row>
    <row r="65" customFormat="false" ht="15.75" hidden="false" customHeight="false" outlineLevel="0" collapsed="false">
      <c r="A65" s="420" t="n">
        <v>63</v>
      </c>
      <c r="B65" s="420" t="n">
        <v>34</v>
      </c>
      <c r="C65" s="420" t="s">
        <v>1225</v>
      </c>
      <c r="D65" s="421" t="s">
        <v>138</v>
      </c>
      <c r="E65" s="420"/>
      <c r="F65" s="420"/>
      <c r="G65" s="421" t="s">
        <v>138</v>
      </c>
      <c r="H65" s="377" t="s">
        <v>1232</v>
      </c>
      <c r="I65" s="421"/>
      <c r="J65" s="421"/>
      <c r="K65" s="421"/>
      <c r="L65" s="421"/>
      <c r="M65" s="426" t="n">
        <v>43903</v>
      </c>
      <c r="N65" s="421"/>
      <c r="O65" s="421"/>
      <c r="P65" s="422"/>
      <c r="Q65" s="423" t="s">
        <v>1237</v>
      </c>
      <c r="R65" s="423"/>
      <c r="S65" s="420"/>
      <c r="T65" s="414" t="str">
        <f aca="false">IF(AND(ISNUMBER(J65),ISNUMBER(K65)),K65-J65,"")</f>
        <v/>
      </c>
      <c r="U65" s="414" t="str">
        <f aca="false">IF(A65="","",IF(O65&lt;&gt;"","Meninggal",IF(N65&lt;&gt;"","Sembuh","Aktif")))</f>
        <v>Aktif</v>
      </c>
      <c r="V65" s="417"/>
      <c r="W65" s="415" t="str">
        <f aca="true">IF(OR(W$2&gt;NOW(),$A65=""),"",IF(W$2=$J65,"T",IF(W$2=$M65,"P",IF(W$2=$N65,"S",IF(W$2=$O65,"M",IF(AND(W$2&gt;=MIN($L65,$M65),W$2&lt;MIN($N65,$O65,99999)),"R",IF(AND($K65&lt;&gt;"",W$2&gt;=$K65),"G","")))))))</f>
        <v/>
      </c>
      <c r="X65" s="415" t="str">
        <f aca="true">IF(OR(X$2&gt;NOW(),$A65=""),"",IF(X$2=$J65,"T",IF(X$2=$M65,"P",IF(X$2=$N65,"S",IF(X$2=$O65,"M",IF(AND(X$2&gt;=MIN($L65,$M65),X$2&lt;MIN($N65,$O65,99999)),"R",IF(AND($K65&lt;&gt;"",X$2&gt;=$K65),"G","")))))))</f>
        <v/>
      </c>
      <c r="Y65" s="415" t="str">
        <f aca="true">IF(OR(Y$2&gt;NOW(),$A65=""),"",IF(Y$2=$J65,"T",IF(Y$2=$M65,"P",IF(Y$2=$N65,"S",IF(Y$2=$O65,"M",IF(AND(Y$2&gt;=MIN($L65,$M65),Y$2&lt;MIN($N65,$O65,99999)),"R",IF(AND($K65&lt;&gt;"",Y$2&gt;=$K65),"G","")))))))</f>
        <v/>
      </c>
      <c r="Z65" s="415" t="str">
        <f aca="true">IF(OR(Z$2&gt;NOW(),$A65=""),"",IF(Z$2=$J65,"T",IF(Z$2=$M65,"P",IF(Z$2=$N65,"S",IF(Z$2=$O65,"M",IF(AND(Z$2&gt;=MIN($L65,$M65),Z$2&lt;MIN($N65,$O65,99999)),"R",IF(AND($K65&lt;&gt;"",Z$2&gt;=$K65),"G","")))))))</f>
        <v/>
      </c>
      <c r="AA65" s="415" t="str">
        <f aca="true">IF(OR(AA$2&gt;NOW(),$A65=""),"",IF(AA$2=$J65,"T",IF(AA$2=$M65,"P",IF(AA$2=$N65,"S",IF(AA$2=$O65,"M",IF(AND(AA$2&gt;=MIN($L65,$M65),AA$2&lt;MIN($N65,$O65,99999)),"R",IF(AND($K65&lt;&gt;"",AA$2&gt;=$K65),"G","")))))))</f>
        <v/>
      </c>
      <c r="AB65" s="415" t="str">
        <f aca="true">IF(OR(AB$2&gt;NOW(),$A65=""),"",IF(AB$2=$J65,"T",IF(AB$2=$M65,"P",IF(AB$2=$N65,"S",IF(AB$2=$O65,"M",IF(AND(AB$2&gt;=MIN($L65,$M65),AB$2&lt;MIN($N65,$O65,99999)),"R",IF(AND($K65&lt;&gt;"",AB$2&gt;=$K65),"G","")))))))</f>
        <v/>
      </c>
      <c r="AC65" s="415" t="str">
        <f aca="true">IF(OR(AC$2&gt;NOW(),$A65=""),"",IF(AC$2=$J65,"T",IF(AC$2=$M65,"P",IF(AC$2=$N65,"S",IF(AC$2=$O65,"M",IF(AND(AC$2&gt;=MIN($L65,$M65),AC$2&lt;MIN($N65,$O65,99999)),"R",IF(AND($K65&lt;&gt;"",AC$2&gt;=$K65),"G","")))))))</f>
        <v/>
      </c>
      <c r="AD65" s="415" t="str">
        <f aca="true">IF(OR(AD$2&gt;NOW(),$A65=""),"",IF(AD$2=$J65,"T",IF(AD$2=$M65,"P",IF(AD$2=$N65,"S",IF(AD$2=$O65,"M",IF(AND(AD$2&gt;=MIN($L65,$M65),AD$2&lt;MIN($N65,$O65,99999)),"R",IF(AND($K65&lt;&gt;"",AD$2&gt;=$K65),"G","")))))))</f>
        <v/>
      </c>
      <c r="AE65" s="415" t="str">
        <f aca="true">IF(OR(AE$2&gt;NOW(),$A65=""),"",IF(AE$2=$J65,"T",IF(AE$2=$M65,"P",IF(AE$2=$N65,"S",IF(AE$2=$O65,"M",IF(AND(AE$2&gt;=MIN($L65,$M65),AE$2&lt;MIN($N65,$O65,99999)),"R",IF(AND($K65&lt;&gt;"",AE$2&gt;=$K65),"G","")))))))</f>
        <v/>
      </c>
      <c r="AF65" s="415" t="str">
        <f aca="true">IF(OR(AF$2&gt;NOW(),$A65=""),"",IF(AF$2=$J65,"T",IF(AF$2=$M65,"P",IF(AF$2=$N65,"S",IF(AF$2=$O65,"M",IF(AND(AF$2&gt;=MIN($L65,$M65),AF$2&lt;MIN($N65,$O65,99999)),"R",IF(AND($K65&lt;&gt;"",AF$2&gt;=$K65),"G","")))))))</f>
        <v/>
      </c>
      <c r="AG65" s="415" t="str">
        <f aca="true">IF(OR(AG$2&gt;NOW(),$A65=""),"",IF(AG$2=$J65,"T",IF(AG$2=$M65,"P",IF(AG$2=$N65,"S",IF(AG$2=$O65,"M",IF(AND(AG$2&gt;=MIN($L65,$M65),AG$2&lt;MIN($N65,$O65,99999)),"R",IF(AND($K65&lt;&gt;"",AG$2&gt;=$K65),"G","")))))))</f>
        <v/>
      </c>
      <c r="AH65" s="415" t="str">
        <f aca="true">IF(OR(AH$2&gt;NOW(),$A65=""),"",IF(AH$2=$J65,"T",IF(AH$2=$M65,"P",IF(AH$2=$N65,"S",IF(AH$2=$O65,"M",IF(AND(AH$2&gt;=MIN($L65,$M65),AH$2&lt;MIN($N65,$O65,99999)),"R",IF(AND($K65&lt;&gt;"",AH$2&gt;=$K65),"G","")))))))</f>
        <v/>
      </c>
      <c r="AI65" s="415" t="str">
        <f aca="true">IF(OR(AI$2&gt;NOW(),$A65=""),"",IF(AI$2=$J65,"T",IF(AI$2=$M65,"P",IF(AI$2=$N65,"S",IF(AI$2=$O65,"M",IF(AND(AI$2&gt;=MIN($L65,$M65),AI$2&lt;MIN($N65,$O65,99999)),"R",IF(AND($K65&lt;&gt;"",AI$2&gt;=$K65),"G","")))))))</f>
        <v/>
      </c>
      <c r="AJ65" s="415" t="str">
        <f aca="true">IF(OR(AJ$2&gt;NOW(),$A65=""),"",IF(AJ$2=$J65,"T",IF(AJ$2=$M65,"P",IF(AJ$2=$N65,"S",IF(AJ$2=$O65,"M",IF(AND(AJ$2&gt;=MIN($L65,$M65),AJ$2&lt;MIN($N65,$O65,99999)),"R",IF(AND($K65&lt;&gt;"",AJ$2&gt;=$K65),"G","")))))))</f>
        <v/>
      </c>
      <c r="AK65" s="415" t="str">
        <f aca="true">IF(OR(AK$2&gt;NOW(),$A65=""),"",IF(AK$2=$J65,"T",IF(AK$2=$M65,"P",IF(AK$2=$N65,"S",IF(AK$2=$O65,"M",IF(AND(AK$2&gt;=MIN($L65,$M65),AK$2&lt;MIN($N65,$O65,99999)),"R",IF(AND($K65&lt;&gt;"",AK$2&gt;=$K65),"G","")))))))</f>
        <v/>
      </c>
      <c r="AL65" s="415" t="str">
        <f aca="true">IF(OR(AL$2&gt;NOW(),$A65=""),"",IF(AL$2=$J65,"T",IF(AL$2=$M65,"P",IF(AL$2=$N65,"S",IF(AL$2=$O65,"M",IF(AND(AL$2&gt;=MIN($L65,$M65),AL$2&lt;MIN($N65,$O65,99999)),"R",IF(AND($K65&lt;&gt;"",AL$2&gt;=$K65),"G","")))))))</f>
        <v/>
      </c>
      <c r="AM65" s="415" t="str">
        <f aca="true">IF(OR(AM$2&gt;NOW(),$A65=""),"",IF(AM$2=$J65,"T",IF(AM$2=$M65,"P",IF(AM$2=$N65,"S",IF(AM$2=$O65,"M",IF(AND(AM$2&gt;=MIN($L65,$M65),AM$2&lt;MIN($N65,$O65,99999)),"R",IF(AND($K65&lt;&gt;"",AM$2&gt;=$K65),"G","")))))))</f>
        <v/>
      </c>
      <c r="AN65" s="415" t="str">
        <f aca="true">IF(OR(AN$2&gt;NOW(),$A65=""),"",IF(AN$2=$J65,"T",IF(AN$2=$M65,"P",IF(AN$2=$N65,"S",IF(AN$2=$O65,"M",IF(AND(AN$2&gt;=MIN($L65,$M65),AN$2&lt;MIN($N65,$O65,99999)),"R",IF(AND($K65&lt;&gt;"",AN$2&gt;=$K65),"G","")))))))</f>
        <v/>
      </c>
      <c r="AO65" s="415" t="str">
        <f aca="true">IF(OR(AO$2&gt;NOW(),$A65=""),"",IF(AO$2=$J65,"T",IF(AO$2=$M65,"P",IF(AO$2=$N65,"S",IF(AO$2=$O65,"M",IF(AND(AO$2&gt;=MIN($L65,$M65),AO$2&lt;MIN($N65,$O65,99999)),"R",IF(AND($K65&lt;&gt;"",AO$2&gt;=$K65),"G","")))))))</f>
        <v/>
      </c>
      <c r="AP65" s="415" t="str">
        <f aca="true">IF(OR(AP$2&gt;NOW(),$A65=""),"",IF(AP$2=$J65,"T",IF(AP$2=$M65,"P",IF(AP$2=$N65,"S",IF(AP$2=$O65,"M",IF(AND(AP$2&gt;=MIN($L65,$M65),AP$2&lt;MIN($N65,$O65,99999)),"R",IF(AND($K65&lt;&gt;"",AP$2&gt;=$K65),"G","")))))))</f>
        <v/>
      </c>
      <c r="AQ65" s="415" t="str">
        <f aca="true">IF(OR(AQ$2&gt;NOW(),$A65=""),"",IF(AQ$2=$J65,"T",IF(AQ$2=$M65,"P",IF(AQ$2=$N65,"S",IF(AQ$2=$O65,"M",IF(AND(AQ$2&gt;=MIN($L65,$M65),AQ$2&lt;MIN($N65,$O65,99999)),"R",IF(AND($K65&lt;&gt;"",AQ$2&gt;=$K65),"G","")))))))</f>
        <v/>
      </c>
      <c r="AR65" s="415" t="str">
        <f aca="true">IF(OR(AR$2&gt;NOW(),$A65=""),"",IF(AR$2=$J65,"T",IF(AR$2=$M65,"P",IF(AR$2=$N65,"S",IF(AR$2=$O65,"M",IF(AND(AR$2&gt;=MIN($L65,$M65),AR$2&lt;MIN($N65,$O65,99999)),"R",IF(AND($K65&lt;&gt;"",AR$2&gt;=$K65),"G","")))))))</f>
        <v/>
      </c>
      <c r="AS65" s="415" t="str">
        <f aca="true">IF(OR(AS$2&gt;NOW(),$A65=""),"",IF(AS$2=$J65,"T",IF(AS$2=$M65,"P",IF(AS$2=$N65,"S",IF(AS$2=$O65,"M",IF(AND(AS$2&gt;=MIN($L65,$M65),AS$2&lt;MIN($N65,$O65,99999)),"R",IF(AND($K65&lt;&gt;"",AS$2&gt;=$K65),"G","")))))))</f>
        <v/>
      </c>
      <c r="AT65" s="415" t="str">
        <f aca="true">IF(OR(AT$2&gt;NOW(),$A65=""),"",IF(AT$2=$J65,"T",IF(AT$2=$M65,"P",IF(AT$2=$N65,"S",IF(AT$2=$O65,"M",IF(AND(AT$2&gt;=MIN($L65,$M65),AT$2&lt;MIN($N65,$O65,99999)),"R",IF(AND($K65&lt;&gt;"",AT$2&gt;=$K65),"G","")))))))</f>
        <v/>
      </c>
      <c r="AU65" s="415" t="str">
        <f aca="true">IF(OR(AU$2&gt;NOW(),$A65=""),"",IF(AU$2=$J65,"T",IF(AU$2=$M65,"P",IF(AU$2=$N65,"S",IF(AU$2=$O65,"M",IF(AND(AU$2&gt;=MIN($L65,$M65),AU$2&lt;MIN($N65,$O65,99999)),"R",IF(AND($K65&lt;&gt;"",AU$2&gt;=$K65),"G","")))))))</f>
        <v/>
      </c>
      <c r="AV65" s="415" t="str">
        <f aca="true">IF(OR(AV$2&gt;NOW(),$A65=""),"",IF(AV$2=$J65,"T",IF(AV$2=$M65,"P",IF(AV$2=$N65,"S",IF(AV$2=$O65,"M",IF(AND(AV$2&gt;=MIN($L65,$M65),AV$2&lt;MIN($N65,$O65,99999)),"R",IF(AND($K65&lt;&gt;"",AV$2&gt;=$K65),"G","")))))))</f>
        <v/>
      </c>
      <c r="AW65" s="415" t="str">
        <f aca="true">IF(OR(AW$2&gt;NOW(),$A65=""),"",IF(AW$2=$J65,"T",IF(AW$2=$M65,"P",IF(AW$2=$N65,"S",IF(AW$2=$O65,"M",IF(AND(AW$2&gt;=MIN($L65,$M65),AW$2&lt;MIN($N65,$O65,99999)),"R",IF(AND($K65&lt;&gt;"",AW$2&gt;=$K65),"G","")))))))</f>
        <v/>
      </c>
      <c r="AX65" s="415" t="str">
        <f aca="true">IF(OR(AX$2&gt;NOW(),$A65=""),"",IF(AX$2=$J65,"T",IF(AX$2=$M65,"P",IF(AX$2=$N65,"S",IF(AX$2=$O65,"M",IF(AND(AX$2&gt;=MIN($L65,$M65),AX$2&lt;MIN($N65,$O65,99999)),"R",IF(AND($K65&lt;&gt;"",AX$2&gt;=$K65),"G","")))))))</f>
        <v/>
      </c>
      <c r="AY65" s="415" t="str">
        <f aca="true">IF(OR(AY$2&gt;NOW(),$A65=""),"",IF(AY$2=$J65,"T",IF(AY$2=$M65,"P",IF(AY$2=$N65,"S",IF(AY$2=$O65,"M",IF(AND(AY$2&gt;=MIN($L65,$M65),AY$2&lt;MIN($N65,$O65,99999)),"R",IF(AND($K65&lt;&gt;"",AY$2&gt;=$K65),"G","")))))))</f>
        <v>P</v>
      </c>
      <c r="AZ65" s="415" t="str">
        <f aca="true">IF(OR(AZ$2&gt;NOW(),$A65=""),"",IF(AZ$2=$J65,"T",IF(AZ$2=$M65,"P",IF(AZ$2=$N65,"S",IF(AZ$2=$O65,"M",IF(AND(AZ$2&gt;=MIN($L65,$M65),AZ$2&lt;MIN($N65,$O65,99999)),"R",IF(AND($K65&lt;&gt;"",AZ$2&gt;=$K65),"G","")))))))</f>
        <v>R</v>
      </c>
      <c r="BA65" s="416"/>
      <c r="BB65" s="416"/>
      <c r="BC65" s="416"/>
      <c r="BD65" s="416"/>
      <c r="BE65" s="416"/>
      <c r="BF65" s="416"/>
      <c r="BG65" s="416"/>
      <c r="BH65" s="416"/>
      <c r="BI65" s="416"/>
      <c r="BJ65" s="416"/>
      <c r="BK65" s="416"/>
      <c r="BL65" s="416"/>
      <c r="BM65" s="416"/>
      <c r="BN65" s="416"/>
      <c r="BO65" s="416"/>
      <c r="BP65" s="416"/>
      <c r="BQ65" s="416"/>
    </row>
    <row r="66" customFormat="false" ht="15.75" hidden="false" customHeight="false" outlineLevel="0" collapsed="false">
      <c r="A66" s="420" t="n">
        <v>64</v>
      </c>
      <c r="B66" s="420" t="n">
        <v>49</v>
      </c>
      <c r="C66" s="420" t="s">
        <v>1217</v>
      </c>
      <c r="D66" s="421" t="s">
        <v>138</v>
      </c>
      <c r="E66" s="420"/>
      <c r="F66" s="420"/>
      <c r="G66" s="421" t="s">
        <v>138</v>
      </c>
      <c r="H66" s="377" t="s">
        <v>1232</v>
      </c>
      <c r="I66" s="421"/>
      <c r="J66" s="421"/>
      <c r="K66" s="421"/>
      <c r="L66" s="421"/>
      <c r="M66" s="426" t="n">
        <v>43903</v>
      </c>
      <c r="N66" s="421"/>
      <c r="O66" s="421"/>
      <c r="P66" s="422"/>
      <c r="Q66" s="423" t="s">
        <v>1237</v>
      </c>
      <c r="R66" s="423"/>
      <c r="S66" s="420"/>
      <c r="T66" s="414" t="str">
        <f aca="false">IF(AND(ISNUMBER(J66),ISNUMBER(K66)),K66-J66,"")</f>
        <v/>
      </c>
      <c r="U66" s="414" t="str">
        <f aca="false">IF(A66="","",IF(O66&lt;&gt;"","Meninggal",IF(N66&lt;&gt;"","Sembuh","Aktif")))</f>
        <v>Aktif</v>
      </c>
      <c r="V66" s="417"/>
      <c r="W66" s="415" t="str">
        <f aca="true">IF(OR(W$2&gt;NOW(),$A66=""),"",IF(W$2=$J66,"T",IF(W$2=$M66,"P",IF(W$2=$N66,"S",IF(W$2=$O66,"M",IF(AND(W$2&gt;=MIN($L66,$M66),W$2&lt;MIN($N66,$O66,99999)),"R",IF(AND($K66&lt;&gt;"",W$2&gt;=$K66),"G","")))))))</f>
        <v/>
      </c>
      <c r="X66" s="415" t="str">
        <f aca="true">IF(OR(X$2&gt;NOW(),$A66=""),"",IF(X$2=$J66,"T",IF(X$2=$M66,"P",IF(X$2=$N66,"S",IF(X$2=$O66,"M",IF(AND(X$2&gt;=MIN($L66,$M66),X$2&lt;MIN($N66,$O66,99999)),"R",IF(AND($K66&lt;&gt;"",X$2&gt;=$K66),"G","")))))))</f>
        <v/>
      </c>
      <c r="Y66" s="415" t="str">
        <f aca="true">IF(OR(Y$2&gt;NOW(),$A66=""),"",IF(Y$2=$J66,"T",IF(Y$2=$M66,"P",IF(Y$2=$N66,"S",IF(Y$2=$O66,"M",IF(AND(Y$2&gt;=MIN($L66,$M66),Y$2&lt;MIN($N66,$O66,99999)),"R",IF(AND($K66&lt;&gt;"",Y$2&gt;=$K66),"G","")))))))</f>
        <v/>
      </c>
      <c r="Z66" s="415" t="str">
        <f aca="true">IF(OR(Z$2&gt;NOW(),$A66=""),"",IF(Z$2=$J66,"T",IF(Z$2=$M66,"P",IF(Z$2=$N66,"S",IF(Z$2=$O66,"M",IF(AND(Z$2&gt;=MIN($L66,$M66),Z$2&lt;MIN($N66,$O66,99999)),"R",IF(AND($K66&lt;&gt;"",Z$2&gt;=$K66),"G","")))))))</f>
        <v/>
      </c>
      <c r="AA66" s="415" t="str">
        <f aca="true">IF(OR(AA$2&gt;NOW(),$A66=""),"",IF(AA$2=$J66,"T",IF(AA$2=$M66,"P",IF(AA$2=$N66,"S",IF(AA$2=$O66,"M",IF(AND(AA$2&gt;=MIN($L66,$M66),AA$2&lt;MIN($N66,$O66,99999)),"R",IF(AND($K66&lt;&gt;"",AA$2&gt;=$K66),"G","")))))))</f>
        <v/>
      </c>
      <c r="AB66" s="415" t="str">
        <f aca="true">IF(OR(AB$2&gt;NOW(),$A66=""),"",IF(AB$2=$J66,"T",IF(AB$2=$M66,"P",IF(AB$2=$N66,"S",IF(AB$2=$O66,"M",IF(AND(AB$2&gt;=MIN($L66,$M66),AB$2&lt;MIN($N66,$O66,99999)),"R",IF(AND($K66&lt;&gt;"",AB$2&gt;=$K66),"G","")))))))</f>
        <v/>
      </c>
      <c r="AC66" s="415" t="str">
        <f aca="true">IF(OR(AC$2&gt;NOW(),$A66=""),"",IF(AC$2=$J66,"T",IF(AC$2=$M66,"P",IF(AC$2=$N66,"S",IF(AC$2=$O66,"M",IF(AND(AC$2&gt;=MIN($L66,$M66),AC$2&lt;MIN($N66,$O66,99999)),"R",IF(AND($K66&lt;&gt;"",AC$2&gt;=$K66),"G","")))))))</f>
        <v/>
      </c>
      <c r="AD66" s="415" t="str">
        <f aca="true">IF(OR(AD$2&gt;NOW(),$A66=""),"",IF(AD$2=$J66,"T",IF(AD$2=$M66,"P",IF(AD$2=$N66,"S",IF(AD$2=$O66,"M",IF(AND(AD$2&gt;=MIN($L66,$M66),AD$2&lt;MIN($N66,$O66,99999)),"R",IF(AND($K66&lt;&gt;"",AD$2&gt;=$K66),"G","")))))))</f>
        <v/>
      </c>
      <c r="AE66" s="415" t="str">
        <f aca="true">IF(OR(AE$2&gt;NOW(),$A66=""),"",IF(AE$2=$J66,"T",IF(AE$2=$M66,"P",IF(AE$2=$N66,"S",IF(AE$2=$O66,"M",IF(AND(AE$2&gt;=MIN($L66,$M66),AE$2&lt;MIN($N66,$O66,99999)),"R",IF(AND($K66&lt;&gt;"",AE$2&gt;=$K66),"G","")))))))</f>
        <v/>
      </c>
      <c r="AF66" s="415" t="str">
        <f aca="true">IF(OR(AF$2&gt;NOW(),$A66=""),"",IF(AF$2=$J66,"T",IF(AF$2=$M66,"P",IF(AF$2=$N66,"S",IF(AF$2=$O66,"M",IF(AND(AF$2&gt;=MIN($L66,$M66),AF$2&lt;MIN($N66,$O66,99999)),"R",IF(AND($K66&lt;&gt;"",AF$2&gt;=$K66),"G","")))))))</f>
        <v/>
      </c>
      <c r="AG66" s="415" t="str">
        <f aca="true">IF(OR(AG$2&gt;NOW(),$A66=""),"",IF(AG$2=$J66,"T",IF(AG$2=$M66,"P",IF(AG$2=$N66,"S",IF(AG$2=$O66,"M",IF(AND(AG$2&gt;=MIN($L66,$M66),AG$2&lt;MIN($N66,$O66,99999)),"R",IF(AND($K66&lt;&gt;"",AG$2&gt;=$K66),"G","")))))))</f>
        <v/>
      </c>
      <c r="AH66" s="415" t="str">
        <f aca="true">IF(OR(AH$2&gt;NOW(),$A66=""),"",IF(AH$2=$J66,"T",IF(AH$2=$M66,"P",IF(AH$2=$N66,"S",IF(AH$2=$O66,"M",IF(AND(AH$2&gt;=MIN($L66,$M66),AH$2&lt;MIN($N66,$O66,99999)),"R",IF(AND($K66&lt;&gt;"",AH$2&gt;=$K66),"G","")))))))</f>
        <v/>
      </c>
      <c r="AI66" s="415" t="str">
        <f aca="true">IF(OR(AI$2&gt;NOW(),$A66=""),"",IF(AI$2=$J66,"T",IF(AI$2=$M66,"P",IF(AI$2=$N66,"S",IF(AI$2=$O66,"M",IF(AND(AI$2&gt;=MIN($L66,$M66),AI$2&lt;MIN($N66,$O66,99999)),"R",IF(AND($K66&lt;&gt;"",AI$2&gt;=$K66),"G","")))))))</f>
        <v/>
      </c>
      <c r="AJ66" s="415" t="str">
        <f aca="true">IF(OR(AJ$2&gt;NOW(),$A66=""),"",IF(AJ$2=$J66,"T",IF(AJ$2=$M66,"P",IF(AJ$2=$N66,"S",IF(AJ$2=$O66,"M",IF(AND(AJ$2&gt;=MIN($L66,$M66),AJ$2&lt;MIN($N66,$O66,99999)),"R",IF(AND($K66&lt;&gt;"",AJ$2&gt;=$K66),"G","")))))))</f>
        <v/>
      </c>
      <c r="AK66" s="415" t="str">
        <f aca="true">IF(OR(AK$2&gt;NOW(),$A66=""),"",IF(AK$2=$J66,"T",IF(AK$2=$M66,"P",IF(AK$2=$N66,"S",IF(AK$2=$O66,"M",IF(AND(AK$2&gt;=MIN($L66,$M66),AK$2&lt;MIN($N66,$O66,99999)),"R",IF(AND($K66&lt;&gt;"",AK$2&gt;=$K66),"G","")))))))</f>
        <v/>
      </c>
      <c r="AL66" s="415" t="str">
        <f aca="true">IF(OR(AL$2&gt;NOW(),$A66=""),"",IF(AL$2=$J66,"T",IF(AL$2=$M66,"P",IF(AL$2=$N66,"S",IF(AL$2=$O66,"M",IF(AND(AL$2&gt;=MIN($L66,$M66),AL$2&lt;MIN($N66,$O66,99999)),"R",IF(AND($K66&lt;&gt;"",AL$2&gt;=$K66),"G","")))))))</f>
        <v/>
      </c>
      <c r="AM66" s="415" t="str">
        <f aca="true">IF(OR(AM$2&gt;NOW(),$A66=""),"",IF(AM$2=$J66,"T",IF(AM$2=$M66,"P",IF(AM$2=$N66,"S",IF(AM$2=$O66,"M",IF(AND(AM$2&gt;=MIN($L66,$M66),AM$2&lt;MIN($N66,$O66,99999)),"R",IF(AND($K66&lt;&gt;"",AM$2&gt;=$K66),"G","")))))))</f>
        <v/>
      </c>
      <c r="AN66" s="415" t="str">
        <f aca="true">IF(OR(AN$2&gt;NOW(),$A66=""),"",IF(AN$2=$J66,"T",IF(AN$2=$M66,"P",IF(AN$2=$N66,"S",IF(AN$2=$O66,"M",IF(AND(AN$2&gt;=MIN($L66,$M66),AN$2&lt;MIN($N66,$O66,99999)),"R",IF(AND($K66&lt;&gt;"",AN$2&gt;=$K66),"G","")))))))</f>
        <v/>
      </c>
      <c r="AO66" s="415" t="str">
        <f aca="true">IF(OR(AO$2&gt;NOW(),$A66=""),"",IF(AO$2=$J66,"T",IF(AO$2=$M66,"P",IF(AO$2=$N66,"S",IF(AO$2=$O66,"M",IF(AND(AO$2&gt;=MIN($L66,$M66),AO$2&lt;MIN($N66,$O66,99999)),"R",IF(AND($K66&lt;&gt;"",AO$2&gt;=$K66),"G","")))))))</f>
        <v/>
      </c>
      <c r="AP66" s="415" t="str">
        <f aca="true">IF(OR(AP$2&gt;NOW(),$A66=""),"",IF(AP$2=$J66,"T",IF(AP$2=$M66,"P",IF(AP$2=$N66,"S",IF(AP$2=$O66,"M",IF(AND(AP$2&gt;=MIN($L66,$M66),AP$2&lt;MIN($N66,$O66,99999)),"R",IF(AND($K66&lt;&gt;"",AP$2&gt;=$K66),"G","")))))))</f>
        <v/>
      </c>
      <c r="AQ66" s="415" t="str">
        <f aca="true">IF(OR(AQ$2&gt;NOW(),$A66=""),"",IF(AQ$2=$J66,"T",IF(AQ$2=$M66,"P",IF(AQ$2=$N66,"S",IF(AQ$2=$O66,"M",IF(AND(AQ$2&gt;=MIN($L66,$M66),AQ$2&lt;MIN($N66,$O66,99999)),"R",IF(AND($K66&lt;&gt;"",AQ$2&gt;=$K66),"G","")))))))</f>
        <v/>
      </c>
      <c r="AR66" s="415" t="str">
        <f aca="true">IF(OR(AR$2&gt;NOW(),$A66=""),"",IF(AR$2=$J66,"T",IF(AR$2=$M66,"P",IF(AR$2=$N66,"S",IF(AR$2=$O66,"M",IF(AND(AR$2&gt;=MIN($L66,$M66),AR$2&lt;MIN($N66,$O66,99999)),"R",IF(AND($K66&lt;&gt;"",AR$2&gt;=$K66),"G","")))))))</f>
        <v/>
      </c>
      <c r="AS66" s="415" t="str">
        <f aca="true">IF(OR(AS$2&gt;NOW(),$A66=""),"",IF(AS$2=$J66,"T",IF(AS$2=$M66,"P",IF(AS$2=$N66,"S",IF(AS$2=$O66,"M",IF(AND(AS$2&gt;=MIN($L66,$M66),AS$2&lt;MIN($N66,$O66,99999)),"R",IF(AND($K66&lt;&gt;"",AS$2&gt;=$K66),"G","")))))))</f>
        <v/>
      </c>
      <c r="AT66" s="415" t="str">
        <f aca="true">IF(OR(AT$2&gt;NOW(),$A66=""),"",IF(AT$2=$J66,"T",IF(AT$2=$M66,"P",IF(AT$2=$N66,"S",IF(AT$2=$O66,"M",IF(AND(AT$2&gt;=MIN($L66,$M66),AT$2&lt;MIN($N66,$O66,99999)),"R",IF(AND($K66&lt;&gt;"",AT$2&gt;=$K66),"G","")))))))</f>
        <v/>
      </c>
      <c r="AU66" s="415" t="str">
        <f aca="true">IF(OR(AU$2&gt;NOW(),$A66=""),"",IF(AU$2=$J66,"T",IF(AU$2=$M66,"P",IF(AU$2=$N66,"S",IF(AU$2=$O66,"M",IF(AND(AU$2&gt;=MIN($L66,$M66),AU$2&lt;MIN($N66,$O66,99999)),"R",IF(AND($K66&lt;&gt;"",AU$2&gt;=$K66),"G","")))))))</f>
        <v/>
      </c>
      <c r="AV66" s="415" t="str">
        <f aca="true">IF(OR(AV$2&gt;NOW(),$A66=""),"",IF(AV$2=$J66,"T",IF(AV$2=$M66,"P",IF(AV$2=$N66,"S",IF(AV$2=$O66,"M",IF(AND(AV$2&gt;=MIN($L66,$M66),AV$2&lt;MIN($N66,$O66,99999)),"R",IF(AND($K66&lt;&gt;"",AV$2&gt;=$K66),"G","")))))))</f>
        <v/>
      </c>
      <c r="AW66" s="415" t="str">
        <f aca="true">IF(OR(AW$2&gt;NOW(),$A66=""),"",IF(AW$2=$J66,"T",IF(AW$2=$M66,"P",IF(AW$2=$N66,"S",IF(AW$2=$O66,"M",IF(AND(AW$2&gt;=MIN($L66,$M66),AW$2&lt;MIN($N66,$O66,99999)),"R",IF(AND($K66&lt;&gt;"",AW$2&gt;=$K66),"G","")))))))</f>
        <v/>
      </c>
      <c r="AX66" s="415" t="str">
        <f aca="true">IF(OR(AX$2&gt;NOW(),$A66=""),"",IF(AX$2=$J66,"T",IF(AX$2=$M66,"P",IF(AX$2=$N66,"S",IF(AX$2=$O66,"M",IF(AND(AX$2&gt;=MIN($L66,$M66),AX$2&lt;MIN($N66,$O66,99999)),"R",IF(AND($K66&lt;&gt;"",AX$2&gt;=$K66),"G","")))))))</f>
        <v/>
      </c>
      <c r="AY66" s="415" t="str">
        <f aca="true">IF(OR(AY$2&gt;NOW(),$A66=""),"",IF(AY$2=$J66,"T",IF(AY$2=$M66,"P",IF(AY$2=$N66,"S",IF(AY$2=$O66,"M",IF(AND(AY$2&gt;=MIN($L66,$M66),AY$2&lt;MIN($N66,$O66,99999)),"R",IF(AND($K66&lt;&gt;"",AY$2&gt;=$K66),"G","")))))))</f>
        <v>P</v>
      </c>
      <c r="AZ66" s="415" t="str">
        <f aca="true">IF(OR(AZ$2&gt;NOW(),$A66=""),"",IF(AZ$2=$J66,"T",IF(AZ$2=$M66,"P",IF(AZ$2=$N66,"S",IF(AZ$2=$O66,"M",IF(AND(AZ$2&gt;=MIN($L66,$M66),AZ$2&lt;MIN($N66,$O66,99999)),"R",IF(AND($K66&lt;&gt;"",AZ$2&gt;=$K66),"G","")))))))</f>
        <v>R</v>
      </c>
      <c r="BA66" s="416"/>
      <c r="BB66" s="416"/>
      <c r="BC66" s="416"/>
      <c r="BD66" s="416"/>
      <c r="BE66" s="416"/>
      <c r="BF66" s="416"/>
      <c r="BG66" s="416"/>
      <c r="BH66" s="416"/>
      <c r="BI66" s="416"/>
      <c r="BJ66" s="416"/>
      <c r="BK66" s="416"/>
      <c r="BL66" s="416"/>
      <c r="BM66" s="416"/>
      <c r="BN66" s="416"/>
      <c r="BO66" s="416"/>
      <c r="BP66" s="416"/>
      <c r="BQ66" s="416"/>
    </row>
    <row r="67" customFormat="false" ht="15.75" hidden="false" customHeight="false" outlineLevel="0" collapsed="false">
      <c r="A67" s="420" t="n">
        <v>65</v>
      </c>
      <c r="B67" s="420" t="n">
        <v>48</v>
      </c>
      <c r="C67" s="420" t="s">
        <v>1225</v>
      </c>
      <c r="D67" s="421" t="s">
        <v>138</v>
      </c>
      <c r="E67" s="420"/>
      <c r="F67" s="420"/>
      <c r="G67" s="421" t="s">
        <v>138</v>
      </c>
      <c r="H67" s="377" t="s">
        <v>1232</v>
      </c>
      <c r="I67" s="421"/>
      <c r="J67" s="421"/>
      <c r="K67" s="421"/>
      <c r="L67" s="421"/>
      <c r="M67" s="426" t="n">
        <v>43903</v>
      </c>
      <c r="N67" s="421"/>
      <c r="O67" s="421"/>
      <c r="P67" s="422"/>
      <c r="Q67" s="423" t="s">
        <v>1237</v>
      </c>
      <c r="R67" s="423"/>
      <c r="S67" s="420"/>
      <c r="T67" s="414" t="str">
        <f aca="false">IF(AND(ISNUMBER(J67),ISNUMBER(K67)),K67-J67,"")</f>
        <v/>
      </c>
      <c r="U67" s="414" t="str">
        <f aca="false">IF(A67="","",IF(O67&lt;&gt;"","Meninggal",IF(N67&lt;&gt;"","Sembuh","Aktif")))</f>
        <v>Aktif</v>
      </c>
      <c r="V67" s="417"/>
      <c r="W67" s="415" t="str">
        <f aca="true">IF(OR(W$2&gt;NOW(),$A67=""),"",IF(W$2=$J67,"T",IF(W$2=$M67,"P",IF(W$2=$N67,"S",IF(W$2=$O67,"M",IF(AND(W$2&gt;=MIN($L67,$M67),W$2&lt;MIN($N67,$O67,99999)),"R",IF(AND($K67&lt;&gt;"",W$2&gt;=$K67),"G","")))))))</f>
        <v/>
      </c>
      <c r="X67" s="415" t="str">
        <f aca="true">IF(OR(X$2&gt;NOW(),$A67=""),"",IF(X$2=$J67,"T",IF(X$2=$M67,"P",IF(X$2=$N67,"S",IF(X$2=$O67,"M",IF(AND(X$2&gt;=MIN($L67,$M67),X$2&lt;MIN($N67,$O67,99999)),"R",IF(AND($K67&lt;&gt;"",X$2&gt;=$K67),"G","")))))))</f>
        <v/>
      </c>
      <c r="Y67" s="415" t="str">
        <f aca="true">IF(OR(Y$2&gt;NOW(),$A67=""),"",IF(Y$2=$J67,"T",IF(Y$2=$M67,"P",IF(Y$2=$N67,"S",IF(Y$2=$O67,"M",IF(AND(Y$2&gt;=MIN($L67,$M67),Y$2&lt;MIN($N67,$O67,99999)),"R",IF(AND($K67&lt;&gt;"",Y$2&gt;=$K67),"G","")))))))</f>
        <v/>
      </c>
      <c r="Z67" s="415" t="str">
        <f aca="true">IF(OR(Z$2&gt;NOW(),$A67=""),"",IF(Z$2=$J67,"T",IF(Z$2=$M67,"P",IF(Z$2=$N67,"S",IF(Z$2=$O67,"M",IF(AND(Z$2&gt;=MIN($L67,$M67),Z$2&lt;MIN($N67,$O67,99999)),"R",IF(AND($K67&lt;&gt;"",Z$2&gt;=$K67),"G","")))))))</f>
        <v/>
      </c>
      <c r="AA67" s="415" t="str">
        <f aca="true">IF(OR(AA$2&gt;NOW(),$A67=""),"",IF(AA$2=$J67,"T",IF(AA$2=$M67,"P",IF(AA$2=$N67,"S",IF(AA$2=$O67,"M",IF(AND(AA$2&gt;=MIN($L67,$M67),AA$2&lt;MIN($N67,$O67,99999)),"R",IF(AND($K67&lt;&gt;"",AA$2&gt;=$K67),"G","")))))))</f>
        <v/>
      </c>
      <c r="AB67" s="415" t="str">
        <f aca="true">IF(OR(AB$2&gt;NOW(),$A67=""),"",IF(AB$2=$J67,"T",IF(AB$2=$M67,"P",IF(AB$2=$N67,"S",IF(AB$2=$O67,"M",IF(AND(AB$2&gt;=MIN($L67,$M67),AB$2&lt;MIN($N67,$O67,99999)),"R",IF(AND($K67&lt;&gt;"",AB$2&gt;=$K67),"G","")))))))</f>
        <v/>
      </c>
      <c r="AC67" s="415" t="str">
        <f aca="true">IF(OR(AC$2&gt;NOW(),$A67=""),"",IF(AC$2=$J67,"T",IF(AC$2=$M67,"P",IF(AC$2=$N67,"S",IF(AC$2=$O67,"M",IF(AND(AC$2&gt;=MIN($L67,$M67),AC$2&lt;MIN($N67,$O67,99999)),"R",IF(AND($K67&lt;&gt;"",AC$2&gt;=$K67),"G","")))))))</f>
        <v/>
      </c>
      <c r="AD67" s="415" t="str">
        <f aca="true">IF(OR(AD$2&gt;NOW(),$A67=""),"",IF(AD$2=$J67,"T",IF(AD$2=$M67,"P",IF(AD$2=$N67,"S",IF(AD$2=$O67,"M",IF(AND(AD$2&gt;=MIN($L67,$M67),AD$2&lt;MIN($N67,$O67,99999)),"R",IF(AND($K67&lt;&gt;"",AD$2&gt;=$K67),"G","")))))))</f>
        <v/>
      </c>
      <c r="AE67" s="415" t="str">
        <f aca="true">IF(OR(AE$2&gt;NOW(),$A67=""),"",IF(AE$2=$J67,"T",IF(AE$2=$M67,"P",IF(AE$2=$N67,"S",IF(AE$2=$O67,"M",IF(AND(AE$2&gt;=MIN($L67,$M67),AE$2&lt;MIN($N67,$O67,99999)),"R",IF(AND($K67&lt;&gt;"",AE$2&gt;=$K67),"G","")))))))</f>
        <v/>
      </c>
      <c r="AF67" s="415" t="str">
        <f aca="true">IF(OR(AF$2&gt;NOW(),$A67=""),"",IF(AF$2=$J67,"T",IF(AF$2=$M67,"P",IF(AF$2=$N67,"S",IF(AF$2=$O67,"M",IF(AND(AF$2&gt;=MIN($L67,$M67),AF$2&lt;MIN($N67,$O67,99999)),"R",IF(AND($K67&lt;&gt;"",AF$2&gt;=$K67),"G","")))))))</f>
        <v/>
      </c>
      <c r="AG67" s="415" t="str">
        <f aca="true">IF(OR(AG$2&gt;NOW(),$A67=""),"",IF(AG$2=$J67,"T",IF(AG$2=$M67,"P",IF(AG$2=$N67,"S",IF(AG$2=$O67,"M",IF(AND(AG$2&gt;=MIN($L67,$M67),AG$2&lt;MIN($N67,$O67,99999)),"R",IF(AND($K67&lt;&gt;"",AG$2&gt;=$K67),"G","")))))))</f>
        <v/>
      </c>
      <c r="AH67" s="415" t="str">
        <f aca="true">IF(OR(AH$2&gt;NOW(),$A67=""),"",IF(AH$2=$J67,"T",IF(AH$2=$M67,"P",IF(AH$2=$N67,"S",IF(AH$2=$O67,"M",IF(AND(AH$2&gt;=MIN($L67,$M67),AH$2&lt;MIN($N67,$O67,99999)),"R",IF(AND($K67&lt;&gt;"",AH$2&gt;=$K67),"G","")))))))</f>
        <v/>
      </c>
      <c r="AI67" s="415" t="str">
        <f aca="true">IF(OR(AI$2&gt;NOW(),$A67=""),"",IF(AI$2=$J67,"T",IF(AI$2=$M67,"P",IF(AI$2=$N67,"S",IF(AI$2=$O67,"M",IF(AND(AI$2&gt;=MIN($L67,$M67),AI$2&lt;MIN($N67,$O67,99999)),"R",IF(AND($K67&lt;&gt;"",AI$2&gt;=$K67),"G","")))))))</f>
        <v/>
      </c>
      <c r="AJ67" s="415" t="str">
        <f aca="true">IF(OR(AJ$2&gt;NOW(),$A67=""),"",IF(AJ$2=$J67,"T",IF(AJ$2=$M67,"P",IF(AJ$2=$N67,"S",IF(AJ$2=$O67,"M",IF(AND(AJ$2&gt;=MIN($L67,$M67),AJ$2&lt;MIN($N67,$O67,99999)),"R",IF(AND($K67&lt;&gt;"",AJ$2&gt;=$K67),"G","")))))))</f>
        <v/>
      </c>
      <c r="AK67" s="415" t="str">
        <f aca="true">IF(OR(AK$2&gt;NOW(),$A67=""),"",IF(AK$2=$J67,"T",IF(AK$2=$M67,"P",IF(AK$2=$N67,"S",IF(AK$2=$O67,"M",IF(AND(AK$2&gt;=MIN($L67,$M67),AK$2&lt;MIN($N67,$O67,99999)),"R",IF(AND($K67&lt;&gt;"",AK$2&gt;=$K67),"G","")))))))</f>
        <v/>
      </c>
      <c r="AL67" s="415" t="str">
        <f aca="true">IF(OR(AL$2&gt;NOW(),$A67=""),"",IF(AL$2=$J67,"T",IF(AL$2=$M67,"P",IF(AL$2=$N67,"S",IF(AL$2=$O67,"M",IF(AND(AL$2&gt;=MIN($L67,$M67),AL$2&lt;MIN($N67,$O67,99999)),"R",IF(AND($K67&lt;&gt;"",AL$2&gt;=$K67),"G","")))))))</f>
        <v/>
      </c>
      <c r="AM67" s="415" t="str">
        <f aca="true">IF(OR(AM$2&gt;NOW(),$A67=""),"",IF(AM$2=$J67,"T",IF(AM$2=$M67,"P",IF(AM$2=$N67,"S",IF(AM$2=$O67,"M",IF(AND(AM$2&gt;=MIN($L67,$M67),AM$2&lt;MIN($N67,$O67,99999)),"R",IF(AND($K67&lt;&gt;"",AM$2&gt;=$K67),"G","")))))))</f>
        <v/>
      </c>
      <c r="AN67" s="415" t="str">
        <f aca="true">IF(OR(AN$2&gt;NOW(),$A67=""),"",IF(AN$2=$J67,"T",IF(AN$2=$M67,"P",IF(AN$2=$N67,"S",IF(AN$2=$O67,"M",IF(AND(AN$2&gt;=MIN($L67,$M67),AN$2&lt;MIN($N67,$O67,99999)),"R",IF(AND($K67&lt;&gt;"",AN$2&gt;=$K67),"G","")))))))</f>
        <v/>
      </c>
      <c r="AO67" s="415" t="str">
        <f aca="true">IF(OR(AO$2&gt;NOW(),$A67=""),"",IF(AO$2=$J67,"T",IF(AO$2=$M67,"P",IF(AO$2=$N67,"S",IF(AO$2=$O67,"M",IF(AND(AO$2&gt;=MIN($L67,$M67),AO$2&lt;MIN($N67,$O67,99999)),"R",IF(AND($K67&lt;&gt;"",AO$2&gt;=$K67),"G","")))))))</f>
        <v/>
      </c>
      <c r="AP67" s="415" t="str">
        <f aca="true">IF(OR(AP$2&gt;NOW(),$A67=""),"",IF(AP$2=$J67,"T",IF(AP$2=$M67,"P",IF(AP$2=$N67,"S",IF(AP$2=$O67,"M",IF(AND(AP$2&gt;=MIN($L67,$M67),AP$2&lt;MIN($N67,$O67,99999)),"R",IF(AND($K67&lt;&gt;"",AP$2&gt;=$K67),"G","")))))))</f>
        <v/>
      </c>
      <c r="AQ67" s="415" t="str">
        <f aca="true">IF(OR(AQ$2&gt;NOW(),$A67=""),"",IF(AQ$2=$J67,"T",IF(AQ$2=$M67,"P",IF(AQ$2=$N67,"S",IF(AQ$2=$O67,"M",IF(AND(AQ$2&gt;=MIN($L67,$M67),AQ$2&lt;MIN($N67,$O67,99999)),"R",IF(AND($K67&lt;&gt;"",AQ$2&gt;=$K67),"G","")))))))</f>
        <v/>
      </c>
      <c r="AR67" s="415" t="str">
        <f aca="true">IF(OR(AR$2&gt;NOW(),$A67=""),"",IF(AR$2=$J67,"T",IF(AR$2=$M67,"P",IF(AR$2=$N67,"S",IF(AR$2=$O67,"M",IF(AND(AR$2&gt;=MIN($L67,$M67),AR$2&lt;MIN($N67,$O67,99999)),"R",IF(AND($K67&lt;&gt;"",AR$2&gt;=$K67),"G","")))))))</f>
        <v/>
      </c>
      <c r="AS67" s="415" t="str">
        <f aca="true">IF(OR(AS$2&gt;NOW(),$A67=""),"",IF(AS$2=$J67,"T",IF(AS$2=$M67,"P",IF(AS$2=$N67,"S",IF(AS$2=$O67,"M",IF(AND(AS$2&gt;=MIN($L67,$M67),AS$2&lt;MIN($N67,$O67,99999)),"R",IF(AND($K67&lt;&gt;"",AS$2&gt;=$K67),"G","")))))))</f>
        <v/>
      </c>
      <c r="AT67" s="415" t="str">
        <f aca="true">IF(OR(AT$2&gt;NOW(),$A67=""),"",IF(AT$2=$J67,"T",IF(AT$2=$M67,"P",IF(AT$2=$N67,"S",IF(AT$2=$O67,"M",IF(AND(AT$2&gt;=MIN($L67,$M67),AT$2&lt;MIN($N67,$O67,99999)),"R",IF(AND($K67&lt;&gt;"",AT$2&gt;=$K67),"G","")))))))</f>
        <v/>
      </c>
      <c r="AU67" s="415" t="str">
        <f aca="true">IF(OR(AU$2&gt;NOW(),$A67=""),"",IF(AU$2=$J67,"T",IF(AU$2=$M67,"P",IF(AU$2=$N67,"S",IF(AU$2=$O67,"M",IF(AND(AU$2&gt;=MIN($L67,$M67),AU$2&lt;MIN($N67,$O67,99999)),"R",IF(AND($K67&lt;&gt;"",AU$2&gt;=$K67),"G","")))))))</f>
        <v/>
      </c>
      <c r="AV67" s="415" t="str">
        <f aca="true">IF(OR(AV$2&gt;NOW(),$A67=""),"",IF(AV$2=$J67,"T",IF(AV$2=$M67,"P",IF(AV$2=$N67,"S",IF(AV$2=$O67,"M",IF(AND(AV$2&gt;=MIN($L67,$M67),AV$2&lt;MIN($N67,$O67,99999)),"R",IF(AND($K67&lt;&gt;"",AV$2&gt;=$K67),"G","")))))))</f>
        <v/>
      </c>
      <c r="AW67" s="415" t="str">
        <f aca="true">IF(OR(AW$2&gt;NOW(),$A67=""),"",IF(AW$2=$J67,"T",IF(AW$2=$M67,"P",IF(AW$2=$N67,"S",IF(AW$2=$O67,"M",IF(AND(AW$2&gt;=MIN($L67,$M67),AW$2&lt;MIN($N67,$O67,99999)),"R",IF(AND($K67&lt;&gt;"",AW$2&gt;=$K67),"G","")))))))</f>
        <v/>
      </c>
      <c r="AX67" s="415" t="str">
        <f aca="true">IF(OR(AX$2&gt;NOW(),$A67=""),"",IF(AX$2=$J67,"T",IF(AX$2=$M67,"P",IF(AX$2=$N67,"S",IF(AX$2=$O67,"M",IF(AND(AX$2&gt;=MIN($L67,$M67),AX$2&lt;MIN($N67,$O67,99999)),"R",IF(AND($K67&lt;&gt;"",AX$2&gt;=$K67),"G","")))))))</f>
        <v/>
      </c>
      <c r="AY67" s="415" t="str">
        <f aca="true">IF(OR(AY$2&gt;NOW(),$A67=""),"",IF(AY$2=$J67,"T",IF(AY$2=$M67,"P",IF(AY$2=$N67,"S",IF(AY$2=$O67,"M",IF(AND(AY$2&gt;=MIN($L67,$M67),AY$2&lt;MIN($N67,$O67,99999)),"R",IF(AND($K67&lt;&gt;"",AY$2&gt;=$K67),"G","")))))))</f>
        <v>P</v>
      </c>
      <c r="AZ67" s="415" t="str">
        <f aca="true">IF(OR(AZ$2&gt;NOW(),$A67=""),"",IF(AZ$2=$J67,"T",IF(AZ$2=$M67,"P",IF(AZ$2=$N67,"S",IF(AZ$2=$O67,"M",IF(AND(AZ$2&gt;=MIN($L67,$M67),AZ$2&lt;MIN($N67,$O67,99999)),"R",IF(AND($K67&lt;&gt;"",AZ$2&gt;=$K67),"G","")))))))</f>
        <v>R</v>
      </c>
      <c r="BA67" s="416"/>
      <c r="BB67" s="416"/>
      <c r="BC67" s="416"/>
      <c r="BD67" s="416"/>
      <c r="BE67" s="416"/>
      <c r="BF67" s="416"/>
      <c r="BG67" s="416"/>
      <c r="BH67" s="416"/>
      <c r="BI67" s="416"/>
      <c r="BJ67" s="416"/>
      <c r="BK67" s="416"/>
      <c r="BL67" s="416"/>
      <c r="BM67" s="416"/>
      <c r="BN67" s="416"/>
      <c r="BO67" s="416"/>
      <c r="BP67" s="416"/>
      <c r="BQ67" s="416"/>
    </row>
    <row r="68" customFormat="false" ht="15.75" hidden="false" customHeight="false" outlineLevel="0" collapsed="false">
      <c r="A68" s="420" t="n">
        <v>66</v>
      </c>
      <c r="B68" s="420" t="n">
        <v>73</v>
      </c>
      <c r="C68" s="420" t="s">
        <v>1225</v>
      </c>
      <c r="D68" s="421" t="s">
        <v>138</v>
      </c>
      <c r="E68" s="420"/>
      <c r="F68" s="420"/>
      <c r="G68" s="421" t="s">
        <v>138</v>
      </c>
      <c r="H68" s="377" t="s">
        <v>1232</v>
      </c>
      <c r="I68" s="421"/>
      <c r="J68" s="421"/>
      <c r="K68" s="421"/>
      <c r="L68" s="421"/>
      <c r="M68" s="426" t="n">
        <v>43903</v>
      </c>
      <c r="N68" s="421"/>
      <c r="O68" s="421"/>
      <c r="P68" s="422"/>
      <c r="Q68" s="423" t="s">
        <v>1237</v>
      </c>
      <c r="R68" s="423"/>
      <c r="S68" s="420"/>
      <c r="T68" s="414" t="str">
        <f aca="false">IF(AND(ISNUMBER(J68),ISNUMBER(K68)),K68-J68,"")</f>
        <v/>
      </c>
      <c r="U68" s="414" t="str">
        <f aca="false">IF(A68="","",IF(O68&lt;&gt;"","Meninggal",IF(N68&lt;&gt;"","Sembuh","Aktif")))</f>
        <v>Aktif</v>
      </c>
      <c r="V68" s="417"/>
      <c r="W68" s="415" t="str">
        <f aca="true">IF(OR(W$2&gt;NOW(),$A68=""),"",IF(W$2=$J68,"T",IF(W$2=$M68,"P",IF(W$2=$N68,"S",IF(W$2=$O68,"M",IF(AND(W$2&gt;=MIN($L68,$M68),W$2&lt;MIN($N68,$O68,99999)),"R",IF(AND($K68&lt;&gt;"",W$2&gt;=$K68),"G","")))))))</f>
        <v/>
      </c>
      <c r="X68" s="415" t="str">
        <f aca="true">IF(OR(X$2&gt;NOW(),$A68=""),"",IF(X$2=$J68,"T",IF(X$2=$M68,"P",IF(X$2=$N68,"S",IF(X$2=$O68,"M",IF(AND(X$2&gt;=MIN($L68,$M68),X$2&lt;MIN($N68,$O68,99999)),"R",IF(AND($K68&lt;&gt;"",X$2&gt;=$K68),"G","")))))))</f>
        <v/>
      </c>
      <c r="Y68" s="415" t="str">
        <f aca="true">IF(OR(Y$2&gt;NOW(),$A68=""),"",IF(Y$2=$J68,"T",IF(Y$2=$M68,"P",IF(Y$2=$N68,"S",IF(Y$2=$O68,"M",IF(AND(Y$2&gt;=MIN($L68,$M68),Y$2&lt;MIN($N68,$O68,99999)),"R",IF(AND($K68&lt;&gt;"",Y$2&gt;=$K68),"G","")))))))</f>
        <v/>
      </c>
      <c r="Z68" s="415" t="str">
        <f aca="true">IF(OR(Z$2&gt;NOW(),$A68=""),"",IF(Z$2=$J68,"T",IF(Z$2=$M68,"P",IF(Z$2=$N68,"S",IF(Z$2=$O68,"M",IF(AND(Z$2&gt;=MIN($L68,$M68),Z$2&lt;MIN($N68,$O68,99999)),"R",IF(AND($K68&lt;&gt;"",Z$2&gt;=$K68),"G","")))))))</f>
        <v/>
      </c>
      <c r="AA68" s="415" t="str">
        <f aca="true">IF(OR(AA$2&gt;NOW(),$A68=""),"",IF(AA$2=$J68,"T",IF(AA$2=$M68,"P",IF(AA$2=$N68,"S",IF(AA$2=$O68,"M",IF(AND(AA$2&gt;=MIN($L68,$M68),AA$2&lt;MIN($N68,$O68,99999)),"R",IF(AND($K68&lt;&gt;"",AA$2&gt;=$K68),"G","")))))))</f>
        <v/>
      </c>
      <c r="AB68" s="415" t="str">
        <f aca="true">IF(OR(AB$2&gt;NOW(),$A68=""),"",IF(AB$2=$J68,"T",IF(AB$2=$M68,"P",IF(AB$2=$N68,"S",IF(AB$2=$O68,"M",IF(AND(AB$2&gt;=MIN($L68,$M68),AB$2&lt;MIN($N68,$O68,99999)),"R",IF(AND($K68&lt;&gt;"",AB$2&gt;=$K68),"G","")))))))</f>
        <v/>
      </c>
      <c r="AC68" s="415" t="str">
        <f aca="true">IF(OR(AC$2&gt;NOW(),$A68=""),"",IF(AC$2=$J68,"T",IF(AC$2=$M68,"P",IF(AC$2=$N68,"S",IF(AC$2=$O68,"M",IF(AND(AC$2&gt;=MIN($L68,$M68),AC$2&lt;MIN($N68,$O68,99999)),"R",IF(AND($K68&lt;&gt;"",AC$2&gt;=$K68),"G","")))))))</f>
        <v/>
      </c>
      <c r="AD68" s="415" t="str">
        <f aca="true">IF(OR(AD$2&gt;NOW(),$A68=""),"",IF(AD$2=$J68,"T",IF(AD$2=$M68,"P",IF(AD$2=$N68,"S",IF(AD$2=$O68,"M",IF(AND(AD$2&gt;=MIN($L68,$M68),AD$2&lt;MIN($N68,$O68,99999)),"R",IF(AND($K68&lt;&gt;"",AD$2&gt;=$K68),"G","")))))))</f>
        <v/>
      </c>
      <c r="AE68" s="415" t="str">
        <f aca="true">IF(OR(AE$2&gt;NOW(),$A68=""),"",IF(AE$2=$J68,"T",IF(AE$2=$M68,"P",IF(AE$2=$N68,"S",IF(AE$2=$O68,"M",IF(AND(AE$2&gt;=MIN($L68,$M68),AE$2&lt;MIN($N68,$O68,99999)),"R",IF(AND($K68&lt;&gt;"",AE$2&gt;=$K68),"G","")))))))</f>
        <v/>
      </c>
      <c r="AF68" s="415" t="str">
        <f aca="true">IF(OR(AF$2&gt;NOW(),$A68=""),"",IF(AF$2=$J68,"T",IF(AF$2=$M68,"P",IF(AF$2=$N68,"S",IF(AF$2=$O68,"M",IF(AND(AF$2&gt;=MIN($L68,$M68),AF$2&lt;MIN($N68,$O68,99999)),"R",IF(AND($K68&lt;&gt;"",AF$2&gt;=$K68),"G","")))))))</f>
        <v/>
      </c>
      <c r="AG68" s="415" t="str">
        <f aca="true">IF(OR(AG$2&gt;NOW(),$A68=""),"",IF(AG$2=$J68,"T",IF(AG$2=$M68,"P",IF(AG$2=$N68,"S",IF(AG$2=$O68,"M",IF(AND(AG$2&gt;=MIN($L68,$M68),AG$2&lt;MIN($N68,$O68,99999)),"R",IF(AND($K68&lt;&gt;"",AG$2&gt;=$K68),"G","")))))))</f>
        <v/>
      </c>
      <c r="AH68" s="415" t="str">
        <f aca="true">IF(OR(AH$2&gt;NOW(),$A68=""),"",IF(AH$2=$J68,"T",IF(AH$2=$M68,"P",IF(AH$2=$N68,"S",IF(AH$2=$O68,"M",IF(AND(AH$2&gt;=MIN($L68,$M68),AH$2&lt;MIN($N68,$O68,99999)),"R",IF(AND($K68&lt;&gt;"",AH$2&gt;=$K68),"G","")))))))</f>
        <v/>
      </c>
      <c r="AI68" s="415" t="str">
        <f aca="true">IF(OR(AI$2&gt;NOW(),$A68=""),"",IF(AI$2=$J68,"T",IF(AI$2=$M68,"P",IF(AI$2=$N68,"S",IF(AI$2=$O68,"M",IF(AND(AI$2&gt;=MIN($L68,$M68),AI$2&lt;MIN($N68,$O68,99999)),"R",IF(AND($K68&lt;&gt;"",AI$2&gt;=$K68),"G","")))))))</f>
        <v/>
      </c>
      <c r="AJ68" s="415" t="str">
        <f aca="true">IF(OR(AJ$2&gt;NOW(),$A68=""),"",IF(AJ$2=$J68,"T",IF(AJ$2=$M68,"P",IF(AJ$2=$N68,"S",IF(AJ$2=$O68,"M",IF(AND(AJ$2&gt;=MIN($L68,$M68),AJ$2&lt;MIN($N68,$O68,99999)),"R",IF(AND($K68&lt;&gt;"",AJ$2&gt;=$K68),"G","")))))))</f>
        <v/>
      </c>
      <c r="AK68" s="415" t="str">
        <f aca="true">IF(OR(AK$2&gt;NOW(),$A68=""),"",IF(AK$2=$J68,"T",IF(AK$2=$M68,"P",IF(AK$2=$N68,"S",IF(AK$2=$O68,"M",IF(AND(AK$2&gt;=MIN($L68,$M68),AK$2&lt;MIN($N68,$O68,99999)),"R",IF(AND($K68&lt;&gt;"",AK$2&gt;=$K68),"G","")))))))</f>
        <v/>
      </c>
      <c r="AL68" s="415" t="str">
        <f aca="true">IF(OR(AL$2&gt;NOW(),$A68=""),"",IF(AL$2=$J68,"T",IF(AL$2=$M68,"P",IF(AL$2=$N68,"S",IF(AL$2=$O68,"M",IF(AND(AL$2&gt;=MIN($L68,$M68),AL$2&lt;MIN($N68,$O68,99999)),"R",IF(AND($K68&lt;&gt;"",AL$2&gt;=$K68),"G","")))))))</f>
        <v/>
      </c>
      <c r="AM68" s="415" t="str">
        <f aca="true">IF(OR(AM$2&gt;NOW(),$A68=""),"",IF(AM$2=$J68,"T",IF(AM$2=$M68,"P",IF(AM$2=$N68,"S",IF(AM$2=$O68,"M",IF(AND(AM$2&gt;=MIN($L68,$M68),AM$2&lt;MIN($N68,$O68,99999)),"R",IF(AND($K68&lt;&gt;"",AM$2&gt;=$K68),"G","")))))))</f>
        <v/>
      </c>
      <c r="AN68" s="415" t="str">
        <f aca="true">IF(OR(AN$2&gt;NOW(),$A68=""),"",IF(AN$2=$J68,"T",IF(AN$2=$M68,"P",IF(AN$2=$N68,"S",IF(AN$2=$O68,"M",IF(AND(AN$2&gt;=MIN($L68,$M68),AN$2&lt;MIN($N68,$O68,99999)),"R",IF(AND($K68&lt;&gt;"",AN$2&gt;=$K68),"G","")))))))</f>
        <v/>
      </c>
      <c r="AO68" s="415" t="str">
        <f aca="true">IF(OR(AO$2&gt;NOW(),$A68=""),"",IF(AO$2=$J68,"T",IF(AO$2=$M68,"P",IF(AO$2=$N68,"S",IF(AO$2=$O68,"M",IF(AND(AO$2&gt;=MIN($L68,$M68),AO$2&lt;MIN($N68,$O68,99999)),"R",IF(AND($K68&lt;&gt;"",AO$2&gt;=$K68),"G","")))))))</f>
        <v/>
      </c>
      <c r="AP68" s="415" t="str">
        <f aca="true">IF(OR(AP$2&gt;NOW(),$A68=""),"",IF(AP$2=$J68,"T",IF(AP$2=$M68,"P",IF(AP$2=$N68,"S",IF(AP$2=$O68,"M",IF(AND(AP$2&gt;=MIN($L68,$M68),AP$2&lt;MIN($N68,$O68,99999)),"R",IF(AND($K68&lt;&gt;"",AP$2&gt;=$K68),"G","")))))))</f>
        <v/>
      </c>
      <c r="AQ68" s="415" t="str">
        <f aca="true">IF(OR(AQ$2&gt;NOW(),$A68=""),"",IF(AQ$2=$J68,"T",IF(AQ$2=$M68,"P",IF(AQ$2=$N68,"S",IF(AQ$2=$O68,"M",IF(AND(AQ$2&gt;=MIN($L68,$M68),AQ$2&lt;MIN($N68,$O68,99999)),"R",IF(AND($K68&lt;&gt;"",AQ$2&gt;=$K68),"G","")))))))</f>
        <v/>
      </c>
      <c r="AR68" s="415" t="str">
        <f aca="true">IF(OR(AR$2&gt;NOW(),$A68=""),"",IF(AR$2=$J68,"T",IF(AR$2=$M68,"P",IF(AR$2=$N68,"S",IF(AR$2=$O68,"M",IF(AND(AR$2&gt;=MIN($L68,$M68),AR$2&lt;MIN($N68,$O68,99999)),"R",IF(AND($K68&lt;&gt;"",AR$2&gt;=$K68),"G","")))))))</f>
        <v/>
      </c>
      <c r="AS68" s="415" t="str">
        <f aca="true">IF(OR(AS$2&gt;NOW(),$A68=""),"",IF(AS$2=$J68,"T",IF(AS$2=$M68,"P",IF(AS$2=$N68,"S",IF(AS$2=$O68,"M",IF(AND(AS$2&gt;=MIN($L68,$M68),AS$2&lt;MIN($N68,$O68,99999)),"R",IF(AND($K68&lt;&gt;"",AS$2&gt;=$K68),"G","")))))))</f>
        <v/>
      </c>
      <c r="AT68" s="415" t="str">
        <f aca="true">IF(OR(AT$2&gt;NOW(),$A68=""),"",IF(AT$2=$J68,"T",IF(AT$2=$M68,"P",IF(AT$2=$N68,"S",IF(AT$2=$O68,"M",IF(AND(AT$2&gt;=MIN($L68,$M68),AT$2&lt;MIN($N68,$O68,99999)),"R",IF(AND($K68&lt;&gt;"",AT$2&gt;=$K68),"G","")))))))</f>
        <v/>
      </c>
      <c r="AU68" s="415" t="str">
        <f aca="true">IF(OR(AU$2&gt;NOW(),$A68=""),"",IF(AU$2=$J68,"T",IF(AU$2=$M68,"P",IF(AU$2=$N68,"S",IF(AU$2=$O68,"M",IF(AND(AU$2&gt;=MIN($L68,$M68),AU$2&lt;MIN($N68,$O68,99999)),"R",IF(AND($K68&lt;&gt;"",AU$2&gt;=$K68),"G","")))))))</f>
        <v/>
      </c>
      <c r="AV68" s="415" t="str">
        <f aca="true">IF(OR(AV$2&gt;NOW(),$A68=""),"",IF(AV$2=$J68,"T",IF(AV$2=$M68,"P",IF(AV$2=$N68,"S",IF(AV$2=$O68,"M",IF(AND(AV$2&gt;=MIN($L68,$M68),AV$2&lt;MIN($N68,$O68,99999)),"R",IF(AND($K68&lt;&gt;"",AV$2&gt;=$K68),"G","")))))))</f>
        <v/>
      </c>
      <c r="AW68" s="415" t="str">
        <f aca="true">IF(OR(AW$2&gt;NOW(),$A68=""),"",IF(AW$2=$J68,"T",IF(AW$2=$M68,"P",IF(AW$2=$N68,"S",IF(AW$2=$O68,"M",IF(AND(AW$2&gt;=MIN($L68,$M68),AW$2&lt;MIN($N68,$O68,99999)),"R",IF(AND($K68&lt;&gt;"",AW$2&gt;=$K68),"G","")))))))</f>
        <v/>
      </c>
      <c r="AX68" s="415" t="str">
        <f aca="true">IF(OR(AX$2&gt;NOW(),$A68=""),"",IF(AX$2=$J68,"T",IF(AX$2=$M68,"P",IF(AX$2=$N68,"S",IF(AX$2=$O68,"M",IF(AND(AX$2&gt;=MIN($L68,$M68),AX$2&lt;MIN($N68,$O68,99999)),"R",IF(AND($K68&lt;&gt;"",AX$2&gt;=$K68),"G","")))))))</f>
        <v/>
      </c>
      <c r="AY68" s="415" t="str">
        <f aca="true">IF(OR(AY$2&gt;NOW(),$A68=""),"",IF(AY$2=$J68,"T",IF(AY$2=$M68,"P",IF(AY$2=$N68,"S",IF(AY$2=$O68,"M",IF(AND(AY$2&gt;=MIN($L68,$M68),AY$2&lt;MIN($N68,$O68,99999)),"R",IF(AND($K68&lt;&gt;"",AY$2&gt;=$K68),"G","")))))))</f>
        <v>P</v>
      </c>
      <c r="AZ68" s="415" t="str">
        <f aca="true">IF(OR(AZ$2&gt;NOW(),$A68=""),"",IF(AZ$2=$J68,"T",IF(AZ$2=$M68,"P",IF(AZ$2=$N68,"S",IF(AZ$2=$O68,"M",IF(AND(AZ$2&gt;=MIN($L68,$M68),AZ$2&lt;MIN($N68,$O68,99999)),"R",IF(AND($K68&lt;&gt;"",AZ$2&gt;=$K68),"G","")))))))</f>
        <v>R</v>
      </c>
      <c r="BA68" s="416"/>
      <c r="BB68" s="416"/>
      <c r="BC68" s="416"/>
      <c r="BD68" s="416"/>
      <c r="BE68" s="416"/>
      <c r="BF68" s="416"/>
      <c r="BG68" s="416"/>
      <c r="BH68" s="416"/>
      <c r="BI68" s="416"/>
      <c r="BJ68" s="416"/>
      <c r="BK68" s="416"/>
      <c r="BL68" s="416"/>
      <c r="BM68" s="416"/>
      <c r="BN68" s="416"/>
      <c r="BO68" s="416"/>
      <c r="BP68" s="416"/>
      <c r="BQ68" s="416"/>
    </row>
    <row r="69" customFormat="false" ht="15.75" hidden="false" customHeight="false" outlineLevel="0" collapsed="false">
      <c r="A69" s="420" t="n">
        <v>67</v>
      </c>
      <c r="B69" s="420" t="n">
        <v>25</v>
      </c>
      <c r="C69" s="420" t="s">
        <v>1217</v>
      </c>
      <c r="D69" s="421" t="s">
        <v>138</v>
      </c>
      <c r="E69" s="420"/>
      <c r="F69" s="420"/>
      <c r="G69" s="421" t="s">
        <v>138</v>
      </c>
      <c r="H69" s="377" t="s">
        <v>1232</v>
      </c>
      <c r="I69" s="421"/>
      <c r="J69" s="421"/>
      <c r="K69" s="421"/>
      <c r="L69" s="421"/>
      <c r="M69" s="426" t="n">
        <v>43903</v>
      </c>
      <c r="N69" s="421"/>
      <c r="O69" s="421"/>
      <c r="P69" s="422"/>
      <c r="Q69" s="423" t="s">
        <v>1237</v>
      </c>
      <c r="R69" s="423"/>
      <c r="S69" s="420"/>
      <c r="T69" s="414" t="str">
        <f aca="false">IF(AND(ISNUMBER(J69),ISNUMBER(K69)),K69-J69,"")</f>
        <v/>
      </c>
      <c r="U69" s="414" t="str">
        <f aca="false">IF(A69="","",IF(O69&lt;&gt;"","Meninggal",IF(N69&lt;&gt;"","Sembuh","Aktif")))</f>
        <v>Aktif</v>
      </c>
      <c r="V69" s="417"/>
      <c r="W69" s="415" t="str">
        <f aca="true">IF(OR(W$2&gt;NOW(),$A69=""),"",IF(W$2=$J69,"T",IF(W$2=$M69,"P",IF(W$2=$N69,"S",IF(W$2=$O69,"M",IF(AND(W$2&gt;=MIN($L69,$M69),W$2&lt;MIN($N69,$O69,99999)),"R",IF(AND($K69&lt;&gt;"",W$2&gt;=$K69),"G","")))))))</f>
        <v/>
      </c>
      <c r="X69" s="415" t="str">
        <f aca="true">IF(OR(X$2&gt;NOW(),$A69=""),"",IF(X$2=$J69,"T",IF(X$2=$M69,"P",IF(X$2=$N69,"S",IF(X$2=$O69,"M",IF(AND(X$2&gt;=MIN($L69,$M69),X$2&lt;MIN($N69,$O69,99999)),"R",IF(AND($K69&lt;&gt;"",X$2&gt;=$K69),"G","")))))))</f>
        <v/>
      </c>
      <c r="Y69" s="415" t="str">
        <f aca="true">IF(OR(Y$2&gt;NOW(),$A69=""),"",IF(Y$2=$J69,"T",IF(Y$2=$M69,"P",IF(Y$2=$N69,"S",IF(Y$2=$O69,"M",IF(AND(Y$2&gt;=MIN($L69,$M69),Y$2&lt;MIN($N69,$O69,99999)),"R",IF(AND($K69&lt;&gt;"",Y$2&gt;=$K69),"G","")))))))</f>
        <v/>
      </c>
      <c r="Z69" s="415" t="str">
        <f aca="true">IF(OR(Z$2&gt;NOW(),$A69=""),"",IF(Z$2=$J69,"T",IF(Z$2=$M69,"P",IF(Z$2=$N69,"S",IF(Z$2=$O69,"M",IF(AND(Z$2&gt;=MIN($L69,$M69),Z$2&lt;MIN($N69,$O69,99999)),"R",IF(AND($K69&lt;&gt;"",Z$2&gt;=$K69),"G","")))))))</f>
        <v/>
      </c>
      <c r="AA69" s="415" t="str">
        <f aca="true">IF(OR(AA$2&gt;NOW(),$A69=""),"",IF(AA$2=$J69,"T",IF(AA$2=$M69,"P",IF(AA$2=$N69,"S",IF(AA$2=$O69,"M",IF(AND(AA$2&gt;=MIN($L69,$M69),AA$2&lt;MIN($N69,$O69,99999)),"R",IF(AND($K69&lt;&gt;"",AA$2&gt;=$K69),"G","")))))))</f>
        <v/>
      </c>
      <c r="AB69" s="415" t="str">
        <f aca="true">IF(OR(AB$2&gt;NOW(),$A69=""),"",IF(AB$2=$J69,"T",IF(AB$2=$M69,"P",IF(AB$2=$N69,"S",IF(AB$2=$O69,"M",IF(AND(AB$2&gt;=MIN($L69,$M69),AB$2&lt;MIN($N69,$O69,99999)),"R",IF(AND($K69&lt;&gt;"",AB$2&gt;=$K69),"G","")))))))</f>
        <v/>
      </c>
      <c r="AC69" s="415" t="str">
        <f aca="true">IF(OR(AC$2&gt;NOW(),$A69=""),"",IF(AC$2=$J69,"T",IF(AC$2=$M69,"P",IF(AC$2=$N69,"S",IF(AC$2=$O69,"M",IF(AND(AC$2&gt;=MIN($L69,$M69),AC$2&lt;MIN($N69,$O69,99999)),"R",IF(AND($K69&lt;&gt;"",AC$2&gt;=$K69),"G","")))))))</f>
        <v/>
      </c>
      <c r="AD69" s="415" t="str">
        <f aca="true">IF(OR(AD$2&gt;NOW(),$A69=""),"",IF(AD$2=$J69,"T",IF(AD$2=$M69,"P",IF(AD$2=$N69,"S",IF(AD$2=$O69,"M",IF(AND(AD$2&gt;=MIN($L69,$M69),AD$2&lt;MIN($N69,$O69,99999)),"R",IF(AND($K69&lt;&gt;"",AD$2&gt;=$K69),"G","")))))))</f>
        <v/>
      </c>
      <c r="AE69" s="415" t="str">
        <f aca="true">IF(OR(AE$2&gt;NOW(),$A69=""),"",IF(AE$2=$J69,"T",IF(AE$2=$M69,"P",IF(AE$2=$N69,"S",IF(AE$2=$O69,"M",IF(AND(AE$2&gt;=MIN($L69,$M69),AE$2&lt;MIN($N69,$O69,99999)),"R",IF(AND($K69&lt;&gt;"",AE$2&gt;=$K69),"G","")))))))</f>
        <v/>
      </c>
      <c r="AF69" s="415" t="str">
        <f aca="true">IF(OR(AF$2&gt;NOW(),$A69=""),"",IF(AF$2=$J69,"T",IF(AF$2=$M69,"P",IF(AF$2=$N69,"S",IF(AF$2=$O69,"M",IF(AND(AF$2&gt;=MIN($L69,$M69),AF$2&lt;MIN($N69,$O69,99999)),"R",IF(AND($K69&lt;&gt;"",AF$2&gt;=$K69),"G","")))))))</f>
        <v/>
      </c>
      <c r="AG69" s="415" t="str">
        <f aca="true">IF(OR(AG$2&gt;NOW(),$A69=""),"",IF(AG$2=$J69,"T",IF(AG$2=$M69,"P",IF(AG$2=$N69,"S",IF(AG$2=$O69,"M",IF(AND(AG$2&gt;=MIN($L69,$M69),AG$2&lt;MIN($N69,$O69,99999)),"R",IF(AND($K69&lt;&gt;"",AG$2&gt;=$K69),"G","")))))))</f>
        <v/>
      </c>
      <c r="AH69" s="415" t="str">
        <f aca="true">IF(OR(AH$2&gt;NOW(),$A69=""),"",IF(AH$2=$J69,"T",IF(AH$2=$M69,"P",IF(AH$2=$N69,"S",IF(AH$2=$O69,"M",IF(AND(AH$2&gt;=MIN($L69,$M69),AH$2&lt;MIN($N69,$O69,99999)),"R",IF(AND($K69&lt;&gt;"",AH$2&gt;=$K69),"G","")))))))</f>
        <v/>
      </c>
      <c r="AI69" s="415" t="str">
        <f aca="true">IF(OR(AI$2&gt;NOW(),$A69=""),"",IF(AI$2=$J69,"T",IF(AI$2=$M69,"P",IF(AI$2=$N69,"S",IF(AI$2=$O69,"M",IF(AND(AI$2&gt;=MIN($L69,$M69),AI$2&lt;MIN($N69,$O69,99999)),"R",IF(AND($K69&lt;&gt;"",AI$2&gt;=$K69),"G","")))))))</f>
        <v/>
      </c>
      <c r="AJ69" s="415" t="str">
        <f aca="true">IF(OR(AJ$2&gt;NOW(),$A69=""),"",IF(AJ$2=$J69,"T",IF(AJ$2=$M69,"P",IF(AJ$2=$N69,"S",IF(AJ$2=$O69,"M",IF(AND(AJ$2&gt;=MIN($L69,$M69),AJ$2&lt;MIN($N69,$O69,99999)),"R",IF(AND($K69&lt;&gt;"",AJ$2&gt;=$K69),"G","")))))))</f>
        <v/>
      </c>
      <c r="AK69" s="415" t="str">
        <f aca="true">IF(OR(AK$2&gt;NOW(),$A69=""),"",IF(AK$2=$J69,"T",IF(AK$2=$M69,"P",IF(AK$2=$N69,"S",IF(AK$2=$O69,"M",IF(AND(AK$2&gt;=MIN($L69,$M69),AK$2&lt;MIN($N69,$O69,99999)),"R",IF(AND($K69&lt;&gt;"",AK$2&gt;=$K69),"G","")))))))</f>
        <v/>
      </c>
      <c r="AL69" s="415" t="str">
        <f aca="true">IF(OR(AL$2&gt;NOW(),$A69=""),"",IF(AL$2=$J69,"T",IF(AL$2=$M69,"P",IF(AL$2=$N69,"S",IF(AL$2=$O69,"M",IF(AND(AL$2&gt;=MIN($L69,$M69),AL$2&lt;MIN($N69,$O69,99999)),"R",IF(AND($K69&lt;&gt;"",AL$2&gt;=$K69),"G","")))))))</f>
        <v/>
      </c>
      <c r="AM69" s="415" t="str">
        <f aca="true">IF(OR(AM$2&gt;NOW(),$A69=""),"",IF(AM$2=$J69,"T",IF(AM$2=$M69,"P",IF(AM$2=$N69,"S",IF(AM$2=$O69,"M",IF(AND(AM$2&gt;=MIN($L69,$M69),AM$2&lt;MIN($N69,$O69,99999)),"R",IF(AND($K69&lt;&gt;"",AM$2&gt;=$K69),"G","")))))))</f>
        <v/>
      </c>
      <c r="AN69" s="415" t="str">
        <f aca="true">IF(OR(AN$2&gt;NOW(),$A69=""),"",IF(AN$2=$J69,"T",IF(AN$2=$M69,"P",IF(AN$2=$N69,"S",IF(AN$2=$O69,"M",IF(AND(AN$2&gt;=MIN($L69,$M69),AN$2&lt;MIN($N69,$O69,99999)),"R",IF(AND($K69&lt;&gt;"",AN$2&gt;=$K69),"G","")))))))</f>
        <v/>
      </c>
      <c r="AO69" s="415" t="str">
        <f aca="true">IF(OR(AO$2&gt;NOW(),$A69=""),"",IF(AO$2=$J69,"T",IF(AO$2=$M69,"P",IF(AO$2=$N69,"S",IF(AO$2=$O69,"M",IF(AND(AO$2&gt;=MIN($L69,$M69),AO$2&lt;MIN($N69,$O69,99999)),"R",IF(AND($K69&lt;&gt;"",AO$2&gt;=$K69),"G","")))))))</f>
        <v/>
      </c>
      <c r="AP69" s="415" t="str">
        <f aca="true">IF(OR(AP$2&gt;NOW(),$A69=""),"",IF(AP$2=$J69,"T",IF(AP$2=$M69,"P",IF(AP$2=$N69,"S",IF(AP$2=$O69,"M",IF(AND(AP$2&gt;=MIN($L69,$M69),AP$2&lt;MIN($N69,$O69,99999)),"R",IF(AND($K69&lt;&gt;"",AP$2&gt;=$K69),"G","")))))))</f>
        <v/>
      </c>
      <c r="AQ69" s="415" t="str">
        <f aca="true">IF(OR(AQ$2&gt;NOW(),$A69=""),"",IF(AQ$2=$J69,"T",IF(AQ$2=$M69,"P",IF(AQ$2=$N69,"S",IF(AQ$2=$O69,"M",IF(AND(AQ$2&gt;=MIN($L69,$M69),AQ$2&lt;MIN($N69,$O69,99999)),"R",IF(AND($K69&lt;&gt;"",AQ$2&gt;=$K69),"G","")))))))</f>
        <v/>
      </c>
      <c r="AR69" s="415" t="str">
        <f aca="true">IF(OR(AR$2&gt;NOW(),$A69=""),"",IF(AR$2=$J69,"T",IF(AR$2=$M69,"P",IF(AR$2=$N69,"S",IF(AR$2=$O69,"M",IF(AND(AR$2&gt;=MIN($L69,$M69),AR$2&lt;MIN($N69,$O69,99999)),"R",IF(AND($K69&lt;&gt;"",AR$2&gt;=$K69),"G","")))))))</f>
        <v/>
      </c>
      <c r="AS69" s="415" t="str">
        <f aca="true">IF(OR(AS$2&gt;NOW(),$A69=""),"",IF(AS$2=$J69,"T",IF(AS$2=$M69,"P",IF(AS$2=$N69,"S",IF(AS$2=$O69,"M",IF(AND(AS$2&gt;=MIN($L69,$M69),AS$2&lt;MIN($N69,$O69,99999)),"R",IF(AND($K69&lt;&gt;"",AS$2&gt;=$K69),"G","")))))))</f>
        <v/>
      </c>
      <c r="AT69" s="415" t="str">
        <f aca="true">IF(OR(AT$2&gt;NOW(),$A69=""),"",IF(AT$2=$J69,"T",IF(AT$2=$M69,"P",IF(AT$2=$N69,"S",IF(AT$2=$O69,"M",IF(AND(AT$2&gt;=MIN($L69,$M69),AT$2&lt;MIN($N69,$O69,99999)),"R",IF(AND($K69&lt;&gt;"",AT$2&gt;=$K69),"G","")))))))</f>
        <v/>
      </c>
      <c r="AU69" s="415" t="str">
        <f aca="true">IF(OR(AU$2&gt;NOW(),$A69=""),"",IF(AU$2=$J69,"T",IF(AU$2=$M69,"P",IF(AU$2=$N69,"S",IF(AU$2=$O69,"M",IF(AND(AU$2&gt;=MIN($L69,$M69),AU$2&lt;MIN($N69,$O69,99999)),"R",IF(AND($K69&lt;&gt;"",AU$2&gt;=$K69),"G","")))))))</f>
        <v/>
      </c>
      <c r="AV69" s="415" t="str">
        <f aca="true">IF(OR(AV$2&gt;NOW(),$A69=""),"",IF(AV$2=$J69,"T",IF(AV$2=$M69,"P",IF(AV$2=$N69,"S",IF(AV$2=$O69,"M",IF(AND(AV$2&gt;=MIN($L69,$M69),AV$2&lt;MIN($N69,$O69,99999)),"R",IF(AND($K69&lt;&gt;"",AV$2&gt;=$K69),"G","")))))))</f>
        <v/>
      </c>
      <c r="AW69" s="415" t="str">
        <f aca="true">IF(OR(AW$2&gt;NOW(),$A69=""),"",IF(AW$2=$J69,"T",IF(AW$2=$M69,"P",IF(AW$2=$N69,"S",IF(AW$2=$O69,"M",IF(AND(AW$2&gt;=MIN($L69,$M69),AW$2&lt;MIN($N69,$O69,99999)),"R",IF(AND($K69&lt;&gt;"",AW$2&gt;=$K69),"G","")))))))</f>
        <v/>
      </c>
      <c r="AX69" s="415" t="str">
        <f aca="true">IF(OR(AX$2&gt;NOW(),$A69=""),"",IF(AX$2=$J69,"T",IF(AX$2=$M69,"P",IF(AX$2=$N69,"S",IF(AX$2=$O69,"M",IF(AND(AX$2&gt;=MIN($L69,$M69),AX$2&lt;MIN($N69,$O69,99999)),"R",IF(AND($K69&lt;&gt;"",AX$2&gt;=$K69),"G","")))))))</f>
        <v/>
      </c>
      <c r="AY69" s="415" t="str">
        <f aca="true">IF(OR(AY$2&gt;NOW(),$A69=""),"",IF(AY$2=$J69,"T",IF(AY$2=$M69,"P",IF(AY$2=$N69,"S",IF(AY$2=$O69,"M",IF(AND(AY$2&gt;=MIN($L69,$M69),AY$2&lt;MIN($N69,$O69,99999)),"R",IF(AND($K69&lt;&gt;"",AY$2&gt;=$K69),"G","")))))))</f>
        <v>P</v>
      </c>
      <c r="AZ69" s="415" t="str">
        <f aca="true">IF(OR(AZ$2&gt;NOW(),$A69=""),"",IF(AZ$2=$J69,"T",IF(AZ$2=$M69,"P",IF(AZ$2=$N69,"S",IF(AZ$2=$O69,"M",IF(AND(AZ$2&gt;=MIN($L69,$M69),AZ$2&lt;MIN($N69,$O69,99999)),"R",IF(AND($K69&lt;&gt;"",AZ$2&gt;=$K69),"G","")))))))</f>
        <v>R</v>
      </c>
      <c r="BA69" s="416"/>
      <c r="BB69" s="416"/>
      <c r="BC69" s="416"/>
      <c r="BD69" s="416"/>
      <c r="BE69" s="416"/>
      <c r="BF69" s="416"/>
      <c r="BG69" s="416"/>
      <c r="BH69" s="416"/>
      <c r="BI69" s="416"/>
      <c r="BJ69" s="416"/>
      <c r="BK69" s="416"/>
      <c r="BL69" s="416"/>
      <c r="BM69" s="416"/>
      <c r="BN69" s="416"/>
      <c r="BO69" s="416"/>
      <c r="BP69" s="416"/>
      <c r="BQ69" s="416"/>
    </row>
    <row r="70" customFormat="false" ht="15.75" hidden="false" customHeight="false" outlineLevel="0" collapsed="false">
      <c r="A70" s="420" t="n">
        <v>68</v>
      </c>
      <c r="B70" s="420" t="n">
        <v>38</v>
      </c>
      <c r="C70" s="420" t="s">
        <v>1217</v>
      </c>
      <c r="D70" s="421" t="s">
        <v>138</v>
      </c>
      <c r="E70" s="420"/>
      <c r="F70" s="420"/>
      <c r="G70" s="421" t="s">
        <v>138</v>
      </c>
      <c r="H70" s="377" t="s">
        <v>1232</v>
      </c>
      <c r="I70" s="421"/>
      <c r="J70" s="421"/>
      <c r="K70" s="421"/>
      <c r="L70" s="421"/>
      <c r="M70" s="426" t="n">
        <v>43903</v>
      </c>
      <c r="N70" s="421"/>
      <c r="O70" s="421"/>
      <c r="P70" s="422"/>
      <c r="Q70" s="423" t="s">
        <v>1237</v>
      </c>
      <c r="R70" s="423"/>
      <c r="S70" s="420"/>
      <c r="T70" s="414" t="str">
        <f aca="false">IF(AND(ISNUMBER(J70),ISNUMBER(K70)),K70-J70,"")</f>
        <v/>
      </c>
      <c r="U70" s="414" t="str">
        <f aca="false">IF(A70="","",IF(O70&lt;&gt;"","Meninggal",IF(N70&lt;&gt;"","Sembuh","Aktif")))</f>
        <v>Aktif</v>
      </c>
      <c r="V70" s="417"/>
      <c r="W70" s="415" t="str">
        <f aca="true">IF(OR(W$2&gt;NOW(),$A70=""),"",IF(W$2=$J70,"T",IF(W$2=$M70,"P",IF(W$2=$N70,"S",IF(W$2=$O70,"M",IF(AND(W$2&gt;=MIN($L70,$M70),W$2&lt;MIN($N70,$O70,99999)),"R",IF(AND($K70&lt;&gt;"",W$2&gt;=$K70),"G","")))))))</f>
        <v/>
      </c>
      <c r="X70" s="415" t="str">
        <f aca="true">IF(OR(X$2&gt;NOW(),$A70=""),"",IF(X$2=$J70,"T",IF(X$2=$M70,"P",IF(X$2=$N70,"S",IF(X$2=$O70,"M",IF(AND(X$2&gt;=MIN($L70,$M70),X$2&lt;MIN($N70,$O70,99999)),"R",IF(AND($K70&lt;&gt;"",X$2&gt;=$K70),"G","")))))))</f>
        <v/>
      </c>
      <c r="Y70" s="415" t="str">
        <f aca="true">IF(OR(Y$2&gt;NOW(),$A70=""),"",IF(Y$2=$J70,"T",IF(Y$2=$M70,"P",IF(Y$2=$N70,"S",IF(Y$2=$O70,"M",IF(AND(Y$2&gt;=MIN($L70,$M70),Y$2&lt;MIN($N70,$O70,99999)),"R",IF(AND($K70&lt;&gt;"",Y$2&gt;=$K70),"G","")))))))</f>
        <v/>
      </c>
      <c r="Z70" s="415" t="str">
        <f aca="true">IF(OR(Z$2&gt;NOW(),$A70=""),"",IF(Z$2=$J70,"T",IF(Z$2=$M70,"P",IF(Z$2=$N70,"S",IF(Z$2=$O70,"M",IF(AND(Z$2&gt;=MIN($L70,$M70),Z$2&lt;MIN($N70,$O70,99999)),"R",IF(AND($K70&lt;&gt;"",Z$2&gt;=$K70),"G","")))))))</f>
        <v/>
      </c>
      <c r="AA70" s="415" t="str">
        <f aca="true">IF(OR(AA$2&gt;NOW(),$A70=""),"",IF(AA$2=$J70,"T",IF(AA$2=$M70,"P",IF(AA$2=$N70,"S",IF(AA$2=$O70,"M",IF(AND(AA$2&gt;=MIN($L70,$M70),AA$2&lt;MIN($N70,$O70,99999)),"R",IF(AND($K70&lt;&gt;"",AA$2&gt;=$K70),"G","")))))))</f>
        <v/>
      </c>
      <c r="AB70" s="415" t="str">
        <f aca="true">IF(OR(AB$2&gt;NOW(),$A70=""),"",IF(AB$2=$J70,"T",IF(AB$2=$M70,"P",IF(AB$2=$N70,"S",IF(AB$2=$O70,"M",IF(AND(AB$2&gt;=MIN($L70,$M70),AB$2&lt;MIN($N70,$O70,99999)),"R",IF(AND($K70&lt;&gt;"",AB$2&gt;=$K70),"G","")))))))</f>
        <v/>
      </c>
      <c r="AC70" s="415" t="str">
        <f aca="true">IF(OR(AC$2&gt;NOW(),$A70=""),"",IF(AC$2=$J70,"T",IF(AC$2=$M70,"P",IF(AC$2=$N70,"S",IF(AC$2=$O70,"M",IF(AND(AC$2&gt;=MIN($L70,$M70),AC$2&lt;MIN($N70,$O70,99999)),"R",IF(AND($K70&lt;&gt;"",AC$2&gt;=$K70),"G","")))))))</f>
        <v/>
      </c>
      <c r="AD70" s="415" t="str">
        <f aca="true">IF(OR(AD$2&gt;NOW(),$A70=""),"",IF(AD$2=$J70,"T",IF(AD$2=$M70,"P",IF(AD$2=$N70,"S",IF(AD$2=$O70,"M",IF(AND(AD$2&gt;=MIN($L70,$M70),AD$2&lt;MIN($N70,$O70,99999)),"R",IF(AND($K70&lt;&gt;"",AD$2&gt;=$K70),"G","")))))))</f>
        <v/>
      </c>
      <c r="AE70" s="415" t="str">
        <f aca="true">IF(OR(AE$2&gt;NOW(),$A70=""),"",IF(AE$2=$J70,"T",IF(AE$2=$M70,"P",IF(AE$2=$N70,"S",IF(AE$2=$O70,"M",IF(AND(AE$2&gt;=MIN($L70,$M70),AE$2&lt;MIN($N70,$O70,99999)),"R",IF(AND($K70&lt;&gt;"",AE$2&gt;=$K70),"G","")))))))</f>
        <v/>
      </c>
      <c r="AF70" s="415" t="str">
        <f aca="true">IF(OR(AF$2&gt;NOW(),$A70=""),"",IF(AF$2=$J70,"T",IF(AF$2=$M70,"P",IF(AF$2=$N70,"S",IF(AF$2=$O70,"M",IF(AND(AF$2&gt;=MIN($L70,$M70),AF$2&lt;MIN($N70,$O70,99999)),"R",IF(AND($K70&lt;&gt;"",AF$2&gt;=$K70),"G","")))))))</f>
        <v/>
      </c>
      <c r="AG70" s="415" t="str">
        <f aca="true">IF(OR(AG$2&gt;NOW(),$A70=""),"",IF(AG$2=$J70,"T",IF(AG$2=$M70,"P",IF(AG$2=$N70,"S",IF(AG$2=$O70,"M",IF(AND(AG$2&gt;=MIN($L70,$M70),AG$2&lt;MIN($N70,$O70,99999)),"R",IF(AND($K70&lt;&gt;"",AG$2&gt;=$K70),"G","")))))))</f>
        <v/>
      </c>
      <c r="AH70" s="415" t="str">
        <f aca="true">IF(OR(AH$2&gt;NOW(),$A70=""),"",IF(AH$2=$J70,"T",IF(AH$2=$M70,"P",IF(AH$2=$N70,"S",IF(AH$2=$O70,"M",IF(AND(AH$2&gt;=MIN($L70,$M70),AH$2&lt;MIN($N70,$O70,99999)),"R",IF(AND($K70&lt;&gt;"",AH$2&gt;=$K70),"G","")))))))</f>
        <v/>
      </c>
      <c r="AI70" s="415" t="str">
        <f aca="true">IF(OR(AI$2&gt;NOW(),$A70=""),"",IF(AI$2=$J70,"T",IF(AI$2=$M70,"P",IF(AI$2=$N70,"S",IF(AI$2=$O70,"M",IF(AND(AI$2&gt;=MIN($L70,$M70),AI$2&lt;MIN($N70,$O70,99999)),"R",IF(AND($K70&lt;&gt;"",AI$2&gt;=$K70),"G","")))))))</f>
        <v/>
      </c>
      <c r="AJ70" s="415" t="str">
        <f aca="true">IF(OR(AJ$2&gt;NOW(),$A70=""),"",IF(AJ$2=$J70,"T",IF(AJ$2=$M70,"P",IF(AJ$2=$N70,"S",IF(AJ$2=$O70,"M",IF(AND(AJ$2&gt;=MIN($L70,$M70),AJ$2&lt;MIN($N70,$O70,99999)),"R",IF(AND($K70&lt;&gt;"",AJ$2&gt;=$K70),"G","")))))))</f>
        <v/>
      </c>
      <c r="AK70" s="415" t="str">
        <f aca="true">IF(OR(AK$2&gt;NOW(),$A70=""),"",IF(AK$2=$J70,"T",IF(AK$2=$M70,"P",IF(AK$2=$N70,"S",IF(AK$2=$O70,"M",IF(AND(AK$2&gt;=MIN($L70,$M70),AK$2&lt;MIN($N70,$O70,99999)),"R",IF(AND($K70&lt;&gt;"",AK$2&gt;=$K70),"G","")))))))</f>
        <v/>
      </c>
      <c r="AL70" s="415" t="str">
        <f aca="true">IF(OR(AL$2&gt;NOW(),$A70=""),"",IF(AL$2=$J70,"T",IF(AL$2=$M70,"P",IF(AL$2=$N70,"S",IF(AL$2=$O70,"M",IF(AND(AL$2&gt;=MIN($L70,$M70),AL$2&lt;MIN($N70,$O70,99999)),"R",IF(AND($K70&lt;&gt;"",AL$2&gt;=$K70),"G","")))))))</f>
        <v/>
      </c>
      <c r="AM70" s="415" t="str">
        <f aca="true">IF(OR(AM$2&gt;NOW(),$A70=""),"",IF(AM$2=$J70,"T",IF(AM$2=$M70,"P",IF(AM$2=$N70,"S",IF(AM$2=$O70,"M",IF(AND(AM$2&gt;=MIN($L70,$M70),AM$2&lt;MIN($N70,$O70,99999)),"R",IF(AND($K70&lt;&gt;"",AM$2&gt;=$K70),"G","")))))))</f>
        <v/>
      </c>
      <c r="AN70" s="415" t="str">
        <f aca="true">IF(OR(AN$2&gt;NOW(),$A70=""),"",IF(AN$2=$J70,"T",IF(AN$2=$M70,"P",IF(AN$2=$N70,"S",IF(AN$2=$O70,"M",IF(AND(AN$2&gt;=MIN($L70,$M70),AN$2&lt;MIN($N70,$O70,99999)),"R",IF(AND($K70&lt;&gt;"",AN$2&gt;=$K70),"G","")))))))</f>
        <v/>
      </c>
      <c r="AO70" s="415" t="str">
        <f aca="true">IF(OR(AO$2&gt;NOW(),$A70=""),"",IF(AO$2=$J70,"T",IF(AO$2=$M70,"P",IF(AO$2=$N70,"S",IF(AO$2=$O70,"M",IF(AND(AO$2&gt;=MIN($L70,$M70),AO$2&lt;MIN($N70,$O70,99999)),"R",IF(AND($K70&lt;&gt;"",AO$2&gt;=$K70),"G","")))))))</f>
        <v/>
      </c>
      <c r="AP70" s="415" t="str">
        <f aca="true">IF(OR(AP$2&gt;NOW(),$A70=""),"",IF(AP$2=$J70,"T",IF(AP$2=$M70,"P",IF(AP$2=$N70,"S",IF(AP$2=$O70,"M",IF(AND(AP$2&gt;=MIN($L70,$M70),AP$2&lt;MIN($N70,$O70,99999)),"R",IF(AND($K70&lt;&gt;"",AP$2&gt;=$K70),"G","")))))))</f>
        <v/>
      </c>
      <c r="AQ70" s="415" t="str">
        <f aca="true">IF(OR(AQ$2&gt;NOW(),$A70=""),"",IF(AQ$2=$J70,"T",IF(AQ$2=$M70,"P",IF(AQ$2=$N70,"S",IF(AQ$2=$O70,"M",IF(AND(AQ$2&gt;=MIN($L70,$M70),AQ$2&lt;MIN($N70,$O70,99999)),"R",IF(AND($K70&lt;&gt;"",AQ$2&gt;=$K70),"G","")))))))</f>
        <v/>
      </c>
      <c r="AR70" s="415" t="str">
        <f aca="true">IF(OR(AR$2&gt;NOW(),$A70=""),"",IF(AR$2=$J70,"T",IF(AR$2=$M70,"P",IF(AR$2=$N70,"S",IF(AR$2=$O70,"M",IF(AND(AR$2&gt;=MIN($L70,$M70),AR$2&lt;MIN($N70,$O70,99999)),"R",IF(AND($K70&lt;&gt;"",AR$2&gt;=$K70),"G","")))))))</f>
        <v/>
      </c>
      <c r="AS70" s="415" t="str">
        <f aca="true">IF(OR(AS$2&gt;NOW(),$A70=""),"",IF(AS$2=$J70,"T",IF(AS$2=$M70,"P",IF(AS$2=$N70,"S",IF(AS$2=$O70,"M",IF(AND(AS$2&gt;=MIN($L70,$M70),AS$2&lt;MIN($N70,$O70,99999)),"R",IF(AND($K70&lt;&gt;"",AS$2&gt;=$K70),"G","")))))))</f>
        <v/>
      </c>
      <c r="AT70" s="415" t="str">
        <f aca="true">IF(OR(AT$2&gt;NOW(),$A70=""),"",IF(AT$2=$J70,"T",IF(AT$2=$M70,"P",IF(AT$2=$N70,"S",IF(AT$2=$O70,"M",IF(AND(AT$2&gt;=MIN($L70,$M70),AT$2&lt;MIN($N70,$O70,99999)),"R",IF(AND($K70&lt;&gt;"",AT$2&gt;=$K70),"G","")))))))</f>
        <v/>
      </c>
      <c r="AU70" s="415" t="str">
        <f aca="true">IF(OR(AU$2&gt;NOW(),$A70=""),"",IF(AU$2=$J70,"T",IF(AU$2=$M70,"P",IF(AU$2=$N70,"S",IF(AU$2=$O70,"M",IF(AND(AU$2&gt;=MIN($L70,$M70),AU$2&lt;MIN($N70,$O70,99999)),"R",IF(AND($K70&lt;&gt;"",AU$2&gt;=$K70),"G","")))))))</f>
        <v/>
      </c>
      <c r="AV70" s="415" t="str">
        <f aca="true">IF(OR(AV$2&gt;NOW(),$A70=""),"",IF(AV$2=$J70,"T",IF(AV$2=$M70,"P",IF(AV$2=$N70,"S",IF(AV$2=$O70,"M",IF(AND(AV$2&gt;=MIN($L70,$M70),AV$2&lt;MIN($N70,$O70,99999)),"R",IF(AND($K70&lt;&gt;"",AV$2&gt;=$K70),"G","")))))))</f>
        <v/>
      </c>
      <c r="AW70" s="415" t="str">
        <f aca="true">IF(OR(AW$2&gt;NOW(),$A70=""),"",IF(AW$2=$J70,"T",IF(AW$2=$M70,"P",IF(AW$2=$N70,"S",IF(AW$2=$O70,"M",IF(AND(AW$2&gt;=MIN($L70,$M70),AW$2&lt;MIN($N70,$O70,99999)),"R",IF(AND($K70&lt;&gt;"",AW$2&gt;=$K70),"G","")))))))</f>
        <v/>
      </c>
      <c r="AX70" s="415" t="str">
        <f aca="true">IF(OR(AX$2&gt;NOW(),$A70=""),"",IF(AX$2=$J70,"T",IF(AX$2=$M70,"P",IF(AX$2=$N70,"S",IF(AX$2=$O70,"M",IF(AND(AX$2&gt;=MIN($L70,$M70),AX$2&lt;MIN($N70,$O70,99999)),"R",IF(AND($K70&lt;&gt;"",AX$2&gt;=$K70),"G","")))))))</f>
        <v/>
      </c>
      <c r="AY70" s="415" t="str">
        <f aca="true">IF(OR(AY$2&gt;NOW(),$A70=""),"",IF(AY$2=$J70,"T",IF(AY$2=$M70,"P",IF(AY$2=$N70,"S",IF(AY$2=$O70,"M",IF(AND(AY$2&gt;=MIN($L70,$M70),AY$2&lt;MIN($N70,$O70,99999)),"R",IF(AND($K70&lt;&gt;"",AY$2&gt;=$K70),"G","")))))))</f>
        <v>P</v>
      </c>
      <c r="AZ70" s="415" t="str">
        <f aca="true">IF(OR(AZ$2&gt;NOW(),$A70=""),"",IF(AZ$2=$J70,"T",IF(AZ$2=$M70,"P",IF(AZ$2=$N70,"S",IF(AZ$2=$O70,"M",IF(AND(AZ$2&gt;=MIN($L70,$M70),AZ$2&lt;MIN($N70,$O70,99999)),"R",IF(AND($K70&lt;&gt;"",AZ$2&gt;=$K70),"G","")))))))</f>
        <v>R</v>
      </c>
      <c r="BA70" s="416"/>
      <c r="BB70" s="416"/>
      <c r="BC70" s="416"/>
      <c r="BD70" s="416"/>
      <c r="BE70" s="416"/>
      <c r="BF70" s="416"/>
      <c r="BG70" s="416"/>
      <c r="BH70" s="416"/>
      <c r="BI70" s="416"/>
      <c r="BJ70" s="416"/>
      <c r="BK70" s="416"/>
      <c r="BL70" s="416"/>
      <c r="BM70" s="416"/>
      <c r="BN70" s="416"/>
      <c r="BO70" s="416"/>
      <c r="BP70" s="416"/>
      <c r="BQ70" s="416"/>
    </row>
    <row r="71" customFormat="false" ht="15.75" hidden="false" customHeight="false" outlineLevel="0" collapsed="false">
      <c r="A71" s="420" t="n">
        <v>69</v>
      </c>
      <c r="B71" s="420" t="n">
        <v>80</v>
      </c>
      <c r="C71" s="420" t="s">
        <v>1217</v>
      </c>
      <c r="D71" s="421" t="s">
        <v>138</v>
      </c>
      <c r="E71" s="420"/>
      <c r="F71" s="420"/>
      <c r="G71" s="421" t="s">
        <v>138</v>
      </c>
      <c r="H71" s="377" t="s">
        <v>1232</v>
      </c>
      <c r="I71" s="421"/>
      <c r="J71" s="421"/>
      <c r="K71" s="421"/>
      <c r="L71" s="421"/>
      <c r="M71" s="426" t="n">
        <v>43903</v>
      </c>
      <c r="N71" s="421"/>
      <c r="O71" s="421"/>
      <c r="P71" s="422"/>
      <c r="Q71" s="423" t="s">
        <v>1255</v>
      </c>
      <c r="R71" s="423"/>
      <c r="S71" s="420"/>
      <c r="T71" s="414" t="str">
        <f aca="false">IF(AND(ISNUMBER(J71),ISNUMBER(K71)),K71-J71,"")</f>
        <v/>
      </c>
      <c r="U71" s="414" t="str">
        <f aca="false">IF(A71="","",IF(O71&lt;&gt;"","Meninggal",IF(N71&lt;&gt;"","Sembuh","Aktif")))</f>
        <v>Aktif</v>
      </c>
      <c r="V71" s="417"/>
      <c r="W71" s="415" t="str">
        <f aca="true">IF(OR(W$2&gt;NOW(),$A71=""),"",IF(W$2=$J71,"T",IF(W$2=$M71,"P",IF(W$2=$N71,"S",IF(W$2=$O71,"M",IF(AND(W$2&gt;=MIN($L71,$M71),W$2&lt;MIN($N71,$O71,99999)),"R",IF(AND($K71&lt;&gt;"",W$2&gt;=$K71),"G","")))))))</f>
        <v/>
      </c>
      <c r="X71" s="415" t="str">
        <f aca="true">IF(OR(X$2&gt;NOW(),$A71=""),"",IF(X$2=$J71,"T",IF(X$2=$M71,"P",IF(X$2=$N71,"S",IF(X$2=$O71,"M",IF(AND(X$2&gt;=MIN($L71,$M71),X$2&lt;MIN($N71,$O71,99999)),"R",IF(AND($K71&lt;&gt;"",X$2&gt;=$K71),"G","")))))))</f>
        <v/>
      </c>
      <c r="Y71" s="415" t="str">
        <f aca="true">IF(OR(Y$2&gt;NOW(),$A71=""),"",IF(Y$2=$J71,"T",IF(Y$2=$M71,"P",IF(Y$2=$N71,"S",IF(Y$2=$O71,"M",IF(AND(Y$2&gt;=MIN($L71,$M71),Y$2&lt;MIN($N71,$O71,99999)),"R",IF(AND($K71&lt;&gt;"",Y$2&gt;=$K71),"G","")))))))</f>
        <v/>
      </c>
      <c r="Z71" s="415" t="str">
        <f aca="true">IF(OR(Z$2&gt;NOW(),$A71=""),"",IF(Z$2=$J71,"T",IF(Z$2=$M71,"P",IF(Z$2=$N71,"S",IF(Z$2=$O71,"M",IF(AND(Z$2&gt;=MIN($L71,$M71),Z$2&lt;MIN($N71,$O71,99999)),"R",IF(AND($K71&lt;&gt;"",Z$2&gt;=$K71),"G","")))))))</f>
        <v/>
      </c>
      <c r="AA71" s="415" t="str">
        <f aca="true">IF(OR(AA$2&gt;NOW(),$A71=""),"",IF(AA$2=$J71,"T",IF(AA$2=$M71,"P",IF(AA$2=$N71,"S",IF(AA$2=$O71,"M",IF(AND(AA$2&gt;=MIN($L71,$M71),AA$2&lt;MIN($N71,$O71,99999)),"R",IF(AND($K71&lt;&gt;"",AA$2&gt;=$K71),"G","")))))))</f>
        <v/>
      </c>
      <c r="AB71" s="415" t="str">
        <f aca="true">IF(OR(AB$2&gt;NOW(),$A71=""),"",IF(AB$2=$J71,"T",IF(AB$2=$M71,"P",IF(AB$2=$N71,"S",IF(AB$2=$O71,"M",IF(AND(AB$2&gt;=MIN($L71,$M71),AB$2&lt;MIN($N71,$O71,99999)),"R",IF(AND($K71&lt;&gt;"",AB$2&gt;=$K71),"G","")))))))</f>
        <v/>
      </c>
      <c r="AC71" s="415" t="str">
        <f aca="true">IF(OR(AC$2&gt;NOW(),$A71=""),"",IF(AC$2=$J71,"T",IF(AC$2=$M71,"P",IF(AC$2=$N71,"S",IF(AC$2=$O71,"M",IF(AND(AC$2&gt;=MIN($L71,$M71),AC$2&lt;MIN($N71,$O71,99999)),"R",IF(AND($K71&lt;&gt;"",AC$2&gt;=$K71),"G","")))))))</f>
        <v/>
      </c>
      <c r="AD71" s="415" t="str">
        <f aca="true">IF(OR(AD$2&gt;NOW(),$A71=""),"",IF(AD$2=$J71,"T",IF(AD$2=$M71,"P",IF(AD$2=$N71,"S",IF(AD$2=$O71,"M",IF(AND(AD$2&gt;=MIN($L71,$M71),AD$2&lt;MIN($N71,$O71,99999)),"R",IF(AND($K71&lt;&gt;"",AD$2&gt;=$K71),"G","")))))))</f>
        <v/>
      </c>
      <c r="AE71" s="415" t="str">
        <f aca="true">IF(OR(AE$2&gt;NOW(),$A71=""),"",IF(AE$2=$J71,"T",IF(AE$2=$M71,"P",IF(AE$2=$N71,"S",IF(AE$2=$O71,"M",IF(AND(AE$2&gt;=MIN($L71,$M71),AE$2&lt;MIN($N71,$O71,99999)),"R",IF(AND($K71&lt;&gt;"",AE$2&gt;=$K71),"G","")))))))</f>
        <v/>
      </c>
      <c r="AF71" s="415" t="str">
        <f aca="true">IF(OR(AF$2&gt;NOW(),$A71=""),"",IF(AF$2=$J71,"T",IF(AF$2=$M71,"P",IF(AF$2=$N71,"S",IF(AF$2=$O71,"M",IF(AND(AF$2&gt;=MIN($L71,$M71),AF$2&lt;MIN($N71,$O71,99999)),"R",IF(AND($K71&lt;&gt;"",AF$2&gt;=$K71),"G","")))))))</f>
        <v/>
      </c>
      <c r="AG71" s="415" t="str">
        <f aca="true">IF(OR(AG$2&gt;NOW(),$A71=""),"",IF(AG$2=$J71,"T",IF(AG$2=$M71,"P",IF(AG$2=$N71,"S",IF(AG$2=$O71,"M",IF(AND(AG$2&gt;=MIN($L71,$M71),AG$2&lt;MIN($N71,$O71,99999)),"R",IF(AND($K71&lt;&gt;"",AG$2&gt;=$K71),"G","")))))))</f>
        <v/>
      </c>
      <c r="AH71" s="415" t="str">
        <f aca="true">IF(OR(AH$2&gt;NOW(),$A71=""),"",IF(AH$2=$J71,"T",IF(AH$2=$M71,"P",IF(AH$2=$N71,"S",IF(AH$2=$O71,"M",IF(AND(AH$2&gt;=MIN($L71,$M71),AH$2&lt;MIN($N71,$O71,99999)),"R",IF(AND($K71&lt;&gt;"",AH$2&gt;=$K71),"G","")))))))</f>
        <v/>
      </c>
      <c r="AI71" s="415" t="str">
        <f aca="true">IF(OR(AI$2&gt;NOW(),$A71=""),"",IF(AI$2=$J71,"T",IF(AI$2=$M71,"P",IF(AI$2=$N71,"S",IF(AI$2=$O71,"M",IF(AND(AI$2&gt;=MIN($L71,$M71),AI$2&lt;MIN($N71,$O71,99999)),"R",IF(AND($K71&lt;&gt;"",AI$2&gt;=$K71),"G","")))))))</f>
        <v/>
      </c>
      <c r="AJ71" s="415" t="str">
        <f aca="true">IF(OR(AJ$2&gt;NOW(),$A71=""),"",IF(AJ$2=$J71,"T",IF(AJ$2=$M71,"P",IF(AJ$2=$N71,"S",IF(AJ$2=$O71,"M",IF(AND(AJ$2&gt;=MIN($L71,$M71),AJ$2&lt;MIN($N71,$O71,99999)),"R",IF(AND($K71&lt;&gt;"",AJ$2&gt;=$K71),"G","")))))))</f>
        <v/>
      </c>
      <c r="AK71" s="415" t="str">
        <f aca="true">IF(OR(AK$2&gt;NOW(),$A71=""),"",IF(AK$2=$J71,"T",IF(AK$2=$M71,"P",IF(AK$2=$N71,"S",IF(AK$2=$O71,"M",IF(AND(AK$2&gt;=MIN($L71,$M71),AK$2&lt;MIN($N71,$O71,99999)),"R",IF(AND($K71&lt;&gt;"",AK$2&gt;=$K71),"G","")))))))</f>
        <v/>
      </c>
      <c r="AL71" s="415" t="str">
        <f aca="true">IF(OR(AL$2&gt;NOW(),$A71=""),"",IF(AL$2=$J71,"T",IF(AL$2=$M71,"P",IF(AL$2=$N71,"S",IF(AL$2=$O71,"M",IF(AND(AL$2&gt;=MIN($L71,$M71),AL$2&lt;MIN($N71,$O71,99999)),"R",IF(AND($K71&lt;&gt;"",AL$2&gt;=$K71),"G","")))))))</f>
        <v/>
      </c>
      <c r="AM71" s="415" t="str">
        <f aca="true">IF(OR(AM$2&gt;NOW(),$A71=""),"",IF(AM$2=$J71,"T",IF(AM$2=$M71,"P",IF(AM$2=$N71,"S",IF(AM$2=$O71,"M",IF(AND(AM$2&gt;=MIN($L71,$M71),AM$2&lt;MIN($N71,$O71,99999)),"R",IF(AND($K71&lt;&gt;"",AM$2&gt;=$K71),"G","")))))))</f>
        <v/>
      </c>
      <c r="AN71" s="415" t="str">
        <f aca="true">IF(OR(AN$2&gt;NOW(),$A71=""),"",IF(AN$2=$J71,"T",IF(AN$2=$M71,"P",IF(AN$2=$N71,"S",IF(AN$2=$O71,"M",IF(AND(AN$2&gt;=MIN($L71,$M71),AN$2&lt;MIN($N71,$O71,99999)),"R",IF(AND($K71&lt;&gt;"",AN$2&gt;=$K71),"G","")))))))</f>
        <v/>
      </c>
      <c r="AO71" s="415" t="str">
        <f aca="true">IF(OR(AO$2&gt;NOW(),$A71=""),"",IF(AO$2=$J71,"T",IF(AO$2=$M71,"P",IF(AO$2=$N71,"S",IF(AO$2=$O71,"M",IF(AND(AO$2&gt;=MIN($L71,$M71),AO$2&lt;MIN($N71,$O71,99999)),"R",IF(AND($K71&lt;&gt;"",AO$2&gt;=$K71),"G","")))))))</f>
        <v/>
      </c>
      <c r="AP71" s="415" t="str">
        <f aca="true">IF(OR(AP$2&gt;NOW(),$A71=""),"",IF(AP$2=$J71,"T",IF(AP$2=$M71,"P",IF(AP$2=$N71,"S",IF(AP$2=$O71,"M",IF(AND(AP$2&gt;=MIN($L71,$M71),AP$2&lt;MIN($N71,$O71,99999)),"R",IF(AND($K71&lt;&gt;"",AP$2&gt;=$K71),"G","")))))))</f>
        <v/>
      </c>
      <c r="AQ71" s="415" t="str">
        <f aca="true">IF(OR(AQ$2&gt;NOW(),$A71=""),"",IF(AQ$2=$J71,"T",IF(AQ$2=$M71,"P",IF(AQ$2=$N71,"S",IF(AQ$2=$O71,"M",IF(AND(AQ$2&gt;=MIN($L71,$M71),AQ$2&lt;MIN($N71,$O71,99999)),"R",IF(AND($K71&lt;&gt;"",AQ$2&gt;=$K71),"G","")))))))</f>
        <v/>
      </c>
      <c r="AR71" s="415" t="str">
        <f aca="true">IF(OR(AR$2&gt;NOW(),$A71=""),"",IF(AR$2=$J71,"T",IF(AR$2=$M71,"P",IF(AR$2=$N71,"S",IF(AR$2=$O71,"M",IF(AND(AR$2&gt;=MIN($L71,$M71),AR$2&lt;MIN($N71,$O71,99999)),"R",IF(AND($K71&lt;&gt;"",AR$2&gt;=$K71),"G","")))))))</f>
        <v/>
      </c>
      <c r="AS71" s="415" t="str">
        <f aca="true">IF(OR(AS$2&gt;NOW(),$A71=""),"",IF(AS$2=$J71,"T",IF(AS$2=$M71,"P",IF(AS$2=$N71,"S",IF(AS$2=$O71,"M",IF(AND(AS$2&gt;=MIN($L71,$M71),AS$2&lt;MIN($N71,$O71,99999)),"R",IF(AND($K71&lt;&gt;"",AS$2&gt;=$K71),"G","")))))))</f>
        <v/>
      </c>
      <c r="AT71" s="415" t="str">
        <f aca="true">IF(OR(AT$2&gt;NOW(),$A71=""),"",IF(AT$2=$J71,"T",IF(AT$2=$M71,"P",IF(AT$2=$N71,"S",IF(AT$2=$O71,"M",IF(AND(AT$2&gt;=MIN($L71,$M71),AT$2&lt;MIN($N71,$O71,99999)),"R",IF(AND($K71&lt;&gt;"",AT$2&gt;=$K71),"G","")))))))</f>
        <v/>
      </c>
      <c r="AU71" s="415" t="str">
        <f aca="true">IF(OR(AU$2&gt;NOW(),$A71=""),"",IF(AU$2=$J71,"T",IF(AU$2=$M71,"P",IF(AU$2=$N71,"S",IF(AU$2=$O71,"M",IF(AND(AU$2&gt;=MIN($L71,$M71),AU$2&lt;MIN($N71,$O71,99999)),"R",IF(AND($K71&lt;&gt;"",AU$2&gt;=$K71),"G","")))))))</f>
        <v/>
      </c>
      <c r="AV71" s="415" t="str">
        <f aca="true">IF(OR(AV$2&gt;NOW(),$A71=""),"",IF(AV$2=$J71,"T",IF(AV$2=$M71,"P",IF(AV$2=$N71,"S",IF(AV$2=$O71,"M",IF(AND(AV$2&gt;=MIN($L71,$M71),AV$2&lt;MIN($N71,$O71,99999)),"R",IF(AND($K71&lt;&gt;"",AV$2&gt;=$K71),"G","")))))))</f>
        <v/>
      </c>
      <c r="AW71" s="415" t="str">
        <f aca="true">IF(OR(AW$2&gt;NOW(),$A71=""),"",IF(AW$2=$J71,"T",IF(AW$2=$M71,"P",IF(AW$2=$N71,"S",IF(AW$2=$O71,"M",IF(AND(AW$2&gt;=MIN($L71,$M71),AW$2&lt;MIN($N71,$O71,99999)),"R",IF(AND($K71&lt;&gt;"",AW$2&gt;=$K71),"G","")))))))</f>
        <v/>
      </c>
      <c r="AX71" s="415" t="str">
        <f aca="true">IF(OR(AX$2&gt;NOW(),$A71=""),"",IF(AX$2=$J71,"T",IF(AX$2=$M71,"P",IF(AX$2=$N71,"S",IF(AX$2=$O71,"M",IF(AND(AX$2&gt;=MIN($L71,$M71),AX$2&lt;MIN($N71,$O71,99999)),"R",IF(AND($K71&lt;&gt;"",AX$2&gt;=$K71),"G","")))))))</f>
        <v/>
      </c>
      <c r="AY71" s="415" t="str">
        <f aca="true">IF(OR(AY$2&gt;NOW(),$A71=""),"",IF(AY$2=$J71,"T",IF(AY$2=$M71,"P",IF(AY$2=$N71,"S",IF(AY$2=$O71,"M",IF(AND(AY$2&gt;=MIN($L71,$M71),AY$2&lt;MIN($N71,$O71,99999)),"R",IF(AND($K71&lt;&gt;"",AY$2&gt;=$K71),"G","")))))))</f>
        <v>P</v>
      </c>
      <c r="AZ71" s="415" t="str">
        <f aca="true">IF(OR(AZ$2&gt;NOW(),$A71=""),"",IF(AZ$2=$J71,"T",IF(AZ$2=$M71,"P",IF(AZ$2=$N71,"S",IF(AZ$2=$O71,"M",IF(AND(AZ$2&gt;=MIN($L71,$M71),AZ$2&lt;MIN($N71,$O71,99999)),"R",IF(AND($K71&lt;&gt;"",AZ$2&gt;=$K71),"G","")))))))</f>
        <v>R</v>
      </c>
      <c r="BA71" s="416"/>
      <c r="BB71" s="416"/>
      <c r="BC71" s="416"/>
      <c r="BD71" s="416"/>
      <c r="BE71" s="416"/>
      <c r="BF71" s="416"/>
      <c r="BG71" s="416"/>
      <c r="BH71" s="416"/>
      <c r="BI71" s="416"/>
      <c r="BJ71" s="416"/>
      <c r="BK71" s="416"/>
      <c r="BL71" s="416"/>
      <c r="BM71" s="416"/>
      <c r="BN71" s="416"/>
      <c r="BO71" s="416"/>
      <c r="BP71" s="416"/>
      <c r="BQ71" s="416"/>
    </row>
    <row r="72" customFormat="false" ht="15.75" hidden="false" customHeight="false" outlineLevel="0" collapsed="false">
      <c r="A72" s="420" t="n">
        <v>76</v>
      </c>
      <c r="B72" s="420" t="n">
        <v>63</v>
      </c>
      <c r="C72" s="420" t="s">
        <v>1225</v>
      </c>
      <c r="D72" s="420" t="s">
        <v>1218</v>
      </c>
      <c r="E72" s="420" t="s">
        <v>79</v>
      </c>
      <c r="F72" s="420"/>
      <c r="G72" s="421" t="s">
        <v>138</v>
      </c>
      <c r="H72" s="421" t="s">
        <v>1232</v>
      </c>
      <c r="I72" s="421"/>
      <c r="J72" s="421"/>
      <c r="K72" s="421"/>
      <c r="L72" s="421"/>
      <c r="M72" s="426" t="n">
        <v>43904</v>
      </c>
      <c r="N72" s="421"/>
      <c r="O72" s="421"/>
      <c r="P72" s="422"/>
      <c r="Q72" s="423"/>
      <c r="R72" s="423"/>
      <c r="S72" s="424" t="str">
        <f aca="false">HYPERLINK("https://twitter.com/Metro_TV/status/1238824229727920132","Sumber")</f>
        <v>Sumber</v>
      </c>
      <c r="T72" s="414" t="str">
        <f aca="false">IF(AND(ISNUMBER(J72),ISNUMBER(K72)),K72-J72,"")</f>
        <v/>
      </c>
      <c r="U72" s="414" t="str">
        <f aca="false">IF(A72="","",IF(O72&lt;&gt;"","Meninggal",IF(N72&lt;&gt;"","Sembuh","Aktif")))</f>
        <v>Aktif</v>
      </c>
      <c r="V72" s="417"/>
      <c r="W72" s="415" t="str">
        <f aca="true">IF(OR(W$2&gt;NOW(),$A72=""),"",IF(W$2=$J72,"T",IF(W$2=$M72,"P",IF(W$2=$N72,"S",IF(W$2=$O72,"M",IF(AND(W$2&gt;=MIN($L72,$M72),W$2&lt;MIN($N72,$O72,99999)),"R",IF(AND($K72&lt;&gt;"",W$2&gt;=$K72),"G","")))))))</f>
        <v/>
      </c>
      <c r="X72" s="415" t="str">
        <f aca="true">IF(OR(X$2&gt;NOW(),$A72=""),"",IF(X$2=$J72,"T",IF(X$2=$M72,"P",IF(X$2=$N72,"S",IF(X$2=$O72,"M",IF(AND(X$2&gt;=MIN($L72,$M72),X$2&lt;MIN($N72,$O72,99999)),"R",IF(AND($K72&lt;&gt;"",X$2&gt;=$K72),"G","")))))))</f>
        <v/>
      </c>
      <c r="Y72" s="415" t="str">
        <f aca="true">IF(OR(Y$2&gt;NOW(),$A72=""),"",IF(Y$2=$J72,"T",IF(Y$2=$M72,"P",IF(Y$2=$N72,"S",IF(Y$2=$O72,"M",IF(AND(Y$2&gt;=MIN($L72,$M72),Y$2&lt;MIN($N72,$O72,99999)),"R",IF(AND($K72&lt;&gt;"",Y$2&gt;=$K72),"G","")))))))</f>
        <v/>
      </c>
      <c r="Z72" s="415" t="str">
        <f aca="true">IF(OR(Z$2&gt;NOW(),$A72=""),"",IF(Z$2=$J72,"T",IF(Z$2=$M72,"P",IF(Z$2=$N72,"S",IF(Z$2=$O72,"M",IF(AND(Z$2&gt;=MIN($L72,$M72),Z$2&lt;MIN($N72,$O72,99999)),"R",IF(AND($K72&lt;&gt;"",Z$2&gt;=$K72),"G","")))))))</f>
        <v/>
      </c>
      <c r="AA72" s="415" t="str">
        <f aca="true">IF(OR(AA$2&gt;NOW(),$A72=""),"",IF(AA$2=$J72,"T",IF(AA$2=$M72,"P",IF(AA$2=$N72,"S",IF(AA$2=$O72,"M",IF(AND(AA$2&gt;=MIN($L72,$M72),AA$2&lt;MIN($N72,$O72,99999)),"R",IF(AND($K72&lt;&gt;"",AA$2&gt;=$K72),"G","")))))))</f>
        <v/>
      </c>
      <c r="AB72" s="415" t="str">
        <f aca="true">IF(OR(AB$2&gt;NOW(),$A72=""),"",IF(AB$2=$J72,"T",IF(AB$2=$M72,"P",IF(AB$2=$N72,"S",IF(AB$2=$O72,"M",IF(AND(AB$2&gt;=MIN($L72,$M72),AB$2&lt;MIN($N72,$O72,99999)),"R",IF(AND($K72&lt;&gt;"",AB$2&gt;=$K72),"G","")))))))</f>
        <v/>
      </c>
      <c r="AC72" s="415" t="str">
        <f aca="true">IF(OR(AC$2&gt;NOW(),$A72=""),"",IF(AC$2=$J72,"T",IF(AC$2=$M72,"P",IF(AC$2=$N72,"S",IF(AC$2=$O72,"M",IF(AND(AC$2&gt;=MIN($L72,$M72),AC$2&lt;MIN($N72,$O72,99999)),"R",IF(AND($K72&lt;&gt;"",AC$2&gt;=$K72),"G","")))))))</f>
        <v/>
      </c>
      <c r="AD72" s="415" t="str">
        <f aca="true">IF(OR(AD$2&gt;NOW(),$A72=""),"",IF(AD$2=$J72,"T",IF(AD$2=$M72,"P",IF(AD$2=$N72,"S",IF(AD$2=$O72,"M",IF(AND(AD$2&gt;=MIN($L72,$M72),AD$2&lt;MIN($N72,$O72,99999)),"R",IF(AND($K72&lt;&gt;"",AD$2&gt;=$K72),"G","")))))))</f>
        <v/>
      </c>
      <c r="AE72" s="415" t="str">
        <f aca="true">IF(OR(AE$2&gt;NOW(),$A72=""),"",IF(AE$2=$J72,"T",IF(AE$2=$M72,"P",IF(AE$2=$N72,"S",IF(AE$2=$O72,"M",IF(AND(AE$2&gt;=MIN($L72,$M72),AE$2&lt;MIN($N72,$O72,99999)),"R",IF(AND($K72&lt;&gt;"",AE$2&gt;=$K72),"G","")))))))</f>
        <v/>
      </c>
      <c r="AF72" s="415" t="str">
        <f aca="true">IF(OR(AF$2&gt;NOW(),$A72=""),"",IF(AF$2=$J72,"T",IF(AF$2=$M72,"P",IF(AF$2=$N72,"S",IF(AF$2=$O72,"M",IF(AND(AF$2&gt;=MIN($L72,$M72),AF$2&lt;MIN($N72,$O72,99999)),"R",IF(AND($K72&lt;&gt;"",AF$2&gt;=$K72),"G","")))))))</f>
        <v/>
      </c>
      <c r="AG72" s="415" t="str">
        <f aca="true">IF(OR(AG$2&gt;NOW(),$A72=""),"",IF(AG$2=$J72,"T",IF(AG$2=$M72,"P",IF(AG$2=$N72,"S",IF(AG$2=$O72,"M",IF(AND(AG$2&gt;=MIN($L72,$M72),AG$2&lt;MIN($N72,$O72,99999)),"R",IF(AND($K72&lt;&gt;"",AG$2&gt;=$K72),"G","")))))))</f>
        <v/>
      </c>
      <c r="AH72" s="415" t="str">
        <f aca="true">IF(OR(AH$2&gt;NOW(),$A72=""),"",IF(AH$2=$J72,"T",IF(AH$2=$M72,"P",IF(AH$2=$N72,"S",IF(AH$2=$O72,"M",IF(AND(AH$2&gt;=MIN($L72,$M72),AH$2&lt;MIN($N72,$O72,99999)),"R",IF(AND($K72&lt;&gt;"",AH$2&gt;=$K72),"G","")))))))</f>
        <v/>
      </c>
      <c r="AI72" s="415" t="str">
        <f aca="true">IF(OR(AI$2&gt;NOW(),$A72=""),"",IF(AI$2=$J72,"T",IF(AI$2=$M72,"P",IF(AI$2=$N72,"S",IF(AI$2=$O72,"M",IF(AND(AI$2&gt;=MIN($L72,$M72),AI$2&lt;MIN($N72,$O72,99999)),"R",IF(AND($K72&lt;&gt;"",AI$2&gt;=$K72),"G","")))))))</f>
        <v/>
      </c>
      <c r="AJ72" s="415" t="str">
        <f aca="true">IF(OR(AJ$2&gt;NOW(),$A72=""),"",IF(AJ$2=$J72,"T",IF(AJ$2=$M72,"P",IF(AJ$2=$N72,"S",IF(AJ$2=$O72,"M",IF(AND(AJ$2&gt;=MIN($L72,$M72),AJ$2&lt;MIN($N72,$O72,99999)),"R",IF(AND($K72&lt;&gt;"",AJ$2&gt;=$K72),"G","")))))))</f>
        <v/>
      </c>
      <c r="AK72" s="415" t="str">
        <f aca="true">IF(OR(AK$2&gt;NOW(),$A72=""),"",IF(AK$2=$J72,"T",IF(AK$2=$M72,"P",IF(AK$2=$N72,"S",IF(AK$2=$O72,"M",IF(AND(AK$2&gt;=MIN($L72,$M72),AK$2&lt;MIN($N72,$O72,99999)),"R",IF(AND($K72&lt;&gt;"",AK$2&gt;=$K72),"G","")))))))</f>
        <v/>
      </c>
      <c r="AL72" s="415" t="str">
        <f aca="true">IF(OR(AL$2&gt;NOW(),$A72=""),"",IF(AL$2=$J72,"T",IF(AL$2=$M72,"P",IF(AL$2=$N72,"S",IF(AL$2=$O72,"M",IF(AND(AL$2&gt;=MIN($L72,$M72),AL$2&lt;MIN($N72,$O72,99999)),"R",IF(AND($K72&lt;&gt;"",AL$2&gt;=$K72),"G","")))))))</f>
        <v/>
      </c>
      <c r="AM72" s="415" t="str">
        <f aca="true">IF(OR(AM$2&gt;NOW(),$A72=""),"",IF(AM$2=$J72,"T",IF(AM$2=$M72,"P",IF(AM$2=$N72,"S",IF(AM$2=$O72,"M",IF(AND(AM$2&gt;=MIN($L72,$M72),AM$2&lt;MIN($N72,$O72,99999)),"R",IF(AND($K72&lt;&gt;"",AM$2&gt;=$K72),"G","")))))))</f>
        <v/>
      </c>
      <c r="AN72" s="415" t="str">
        <f aca="true">IF(OR(AN$2&gt;NOW(),$A72=""),"",IF(AN$2=$J72,"T",IF(AN$2=$M72,"P",IF(AN$2=$N72,"S",IF(AN$2=$O72,"M",IF(AND(AN$2&gt;=MIN($L72,$M72),AN$2&lt;MIN($N72,$O72,99999)),"R",IF(AND($K72&lt;&gt;"",AN$2&gt;=$K72),"G","")))))))</f>
        <v/>
      </c>
      <c r="AO72" s="415" t="str">
        <f aca="true">IF(OR(AO$2&gt;NOW(),$A72=""),"",IF(AO$2=$J72,"T",IF(AO$2=$M72,"P",IF(AO$2=$N72,"S",IF(AO$2=$O72,"M",IF(AND(AO$2&gt;=MIN($L72,$M72),AO$2&lt;MIN($N72,$O72,99999)),"R",IF(AND($K72&lt;&gt;"",AO$2&gt;=$K72),"G","")))))))</f>
        <v/>
      </c>
      <c r="AP72" s="415" t="str">
        <f aca="true">IF(OR(AP$2&gt;NOW(),$A72=""),"",IF(AP$2=$J72,"T",IF(AP$2=$M72,"P",IF(AP$2=$N72,"S",IF(AP$2=$O72,"M",IF(AND(AP$2&gt;=MIN($L72,$M72),AP$2&lt;MIN($N72,$O72,99999)),"R",IF(AND($K72&lt;&gt;"",AP$2&gt;=$K72),"G","")))))))</f>
        <v/>
      </c>
      <c r="AQ72" s="415" t="str">
        <f aca="true">IF(OR(AQ$2&gt;NOW(),$A72=""),"",IF(AQ$2=$J72,"T",IF(AQ$2=$M72,"P",IF(AQ$2=$N72,"S",IF(AQ$2=$O72,"M",IF(AND(AQ$2&gt;=MIN($L72,$M72),AQ$2&lt;MIN($N72,$O72,99999)),"R",IF(AND($K72&lt;&gt;"",AQ$2&gt;=$K72),"G","")))))))</f>
        <v/>
      </c>
      <c r="AR72" s="415" t="str">
        <f aca="true">IF(OR(AR$2&gt;NOW(),$A72=""),"",IF(AR$2=$J72,"T",IF(AR$2=$M72,"P",IF(AR$2=$N72,"S",IF(AR$2=$O72,"M",IF(AND(AR$2&gt;=MIN($L72,$M72),AR$2&lt;MIN($N72,$O72,99999)),"R",IF(AND($K72&lt;&gt;"",AR$2&gt;=$K72),"G","")))))))</f>
        <v/>
      </c>
      <c r="AS72" s="415" t="str">
        <f aca="true">IF(OR(AS$2&gt;NOW(),$A72=""),"",IF(AS$2=$J72,"T",IF(AS$2=$M72,"P",IF(AS$2=$N72,"S",IF(AS$2=$O72,"M",IF(AND(AS$2&gt;=MIN($L72,$M72),AS$2&lt;MIN($N72,$O72,99999)),"R",IF(AND($K72&lt;&gt;"",AS$2&gt;=$K72),"G","")))))))</f>
        <v/>
      </c>
      <c r="AT72" s="415" t="str">
        <f aca="true">IF(OR(AT$2&gt;NOW(),$A72=""),"",IF(AT$2=$J72,"T",IF(AT$2=$M72,"P",IF(AT$2=$N72,"S",IF(AT$2=$O72,"M",IF(AND(AT$2&gt;=MIN($L72,$M72),AT$2&lt;MIN($N72,$O72,99999)),"R",IF(AND($K72&lt;&gt;"",AT$2&gt;=$K72),"G","")))))))</f>
        <v/>
      </c>
      <c r="AU72" s="415" t="str">
        <f aca="true">IF(OR(AU$2&gt;NOW(),$A72=""),"",IF(AU$2=$J72,"T",IF(AU$2=$M72,"P",IF(AU$2=$N72,"S",IF(AU$2=$O72,"M",IF(AND(AU$2&gt;=MIN($L72,$M72),AU$2&lt;MIN($N72,$O72,99999)),"R",IF(AND($K72&lt;&gt;"",AU$2&gt;=$K72),"G","")))))))</f>
        <v/>
      </c>
      <c r="AV72" s="415" t="str">
        <f aca="true">IF(OR(AV$2&gt;NOW(),$A72=""),"",IF(AV$2=$J72,"T",IF(AV$2=$M72,"P",IF(AV$2=$N72,"S",IF(AV$2=$O72,"M",IF(AND(AV$2&gt;=MIN($L72,$M72),AV$2&lt;MIN($N72,$O72,99999)),"R",IF(AND($K72&lt;&gt;"",AV$2&gt;=$K72),"G","")))))))</f>
        <v/>
      </c>
      <c r="AW72" s="415" t="str">
        <f aca="true">IF(OR(AW$2&gt;NOW(),$A72=""),"",IF(AW$2=$J72,"T",IF(AW$2=$M72,"P",IF(AW$2=$N72,"S",IF(AW$2=$O72,"M",IF(AND(AW$2&gt;=MIN($L72,$M72),AW$2&lt;MIN($N72,$O72,99999)),"R",IF(AND($K72&lt;&gt;"",AW$2&gt;=$K72),"G","")))))))</f>
        <v/>
      </c>
      <c r="AX72" s="415" t="str">
        <f aca="true">IF(OR(AX$2&gt;NOW(),$A72=""),"",IF(AX$2=$J72,"T",IF(AX$2=$M72,"P",IF(AX$2=$N72,"S",IF(AX$2=$O72,"M",IF(AND(AX$2&gt;=MIN($L72,$M72),AX$2&lt;MIN($N72,$O72,99999)),"R",IF(AND($K72&lt;&gt;"",AX$2&gt;=$K72),"G","")))))))</f>
        <v/>
      </c>
      <c r="AY72" s="415" t="str">
        <f aca="true">IF(OR(AY$2&gt;NOW(),$A72=""),"",IF(AY$2=$J72,"T",IF(AY$2=$M72,"P",IF(AY$2=$N72,"S",IF(AY$2=$O72,"M",IF(AND(AY$2&gt;=MIN($L72,$M72),AY$2&lt;MIN($N72,$O72,99999)),"R",IF(AND($K72&lt;&gt;"",AY$2&gt;=$K72),"G","")))))))</f>
        <v/>
      </c>
      <c r="AZ72" s="415" t="str">
        <f aca="true">IF(OR(AZ$2&gt;NOW(),$A72=""),"",IF(AZ$2=$J72,"T",IF(AZ$2=$M72,"P",IF(AZ$2=$N72,"S",IF(AZ$2=$O72,"M",IF(AND(AZ$2&gt;=MIN($L72,$M72),AZ$2&lt;MIN($N72,$O72,99999)),"R",IF(AND($K72&lt;&gt;"",AZ$2&gt;=$K72),"G","")))))))</f>
        <v>P</v>
      </c>
      <c r="BA72" s="416"/>
      <c r="BB72" s="416"/>
      <c r="BC72" s="416"/>
      <c r="BD72" s="416"/>
      <c r="BE72" s="416"/>
      <c r="BF72" s="416"/>
      <c r="BG72" s="416"/>
      <c r="BH72" s="416"/>
      <c r="BI72" s="416"/>
      <c r="BJ72" s="416"/>
      <c r="BK72" s="416"/>
      <c r="BL72" s="416"/>
      <c r="BM72" s="416"/>
      <c r="BN72" s="416"/>
      <c r="BO72" s="416"/>
      <c r="BP72" s="416"/>
      <c r="BQ72" s="416"/>
    </row>
    <row r="73" customFormat="false" ht="15.75" hidden="false" customHeight="false" outlineLevel="0" collapsed="false">
      <c r="A73" s="420"/>
      <c r="B73" s="420"/>
      <c r="C73" s="420"/>
      <c r="D73" s="420"/>
      <c r="E73" s="420"/>
      <c r="F73" s="420"/>
      <c r="G73" s="421"/>
      <c r="H73" s="421"/>
      <c r="I73" s="421"/>
      <c r="J73" s="421"/>
      <c r="K73" s="421"/>
      <c r="L73" s="421"/>
      <c r="M73" s="421"/>
      <c r="N73" s="421"/>
      <c r="O73" s="421"/>
      <c r="P73" s="422"/>
      <c r="Q73" s="423"/>
      <c r="R73" s="423"/>
      <c r="S73" s="420"/>
      <c r="T73" s="428"/>
      <c r="U73" s="428"/>
      <c r="V73" s="417"/>
      <c r="W73" s="420"/>
      <c r="X73" s="420"/>
      <c r="Y73" s="420"/>
      <c r="Z73" s="420"/>
      <c r="AA73" s="420"/>
      <c r="AB73" s="420"/>
      <c r="AC73" s="420"/>
      <c r="AD73" s="420"/>
      <c r="AE73" s="420"/>
      <c r="AF73" s="420"/>
      <c r="AG73" s="420"/>
      <c r="AH73" s="420"/>
      <c r="AI73" s="420"/>
      <c r="AJ73" s="420"/>
      <c r="AK73" s="420"/>
      <c r="AL73" s="420"/>
      <c r="AM73" s="420"/>
      <c r="AN73" s="420"/>
      <c r="AO73" s="417"/>
      <c r="AP73" s="417"/>
      <c r="AQ73" s="417"/>
      <c r="AR73" s="417"/>
      <c r="AS73" s="417"/>
      <c r="AT73" s="417"/>
      <c r="AU73" s="417"/>
      <c r="AV73" s="417"/>
      <c r="AW73" s="417"/>
      <c r="AX73" s="417"/>
      <c r="AY73" s="417"/>
      <c r="AZ73" s="417"/>
      <c r="BA73" s="429"/>
      <c r="BB73" s="429"/>
      <c r="BC73" s="429"/>
      <c r="BD73" s="429"/>
      <c r="BE73" s="429"/>
      <c r="BF73" s="429"/>
      <c r="BG73" s="429"/>
      <c r="BH73" s="429"/>
      <c r="BI73" s="429"/>
      <c r="BJ73" s="429"/>
      <c r="BK73" s="429"/>
      <c r="BL73" s="429"/>
      <c r="BM73" s="429"/>
      <c r="BN73" s="429"/>
      <c r="BO73" s="429"/>
      <c r="BP73" s="429"/>
      <c r="BQ73" s="429"/>
    </row>
    <row r="74" customFormat="false" ht="15.75" hidden="false" customHeight="false" outlineLevel="0" collapsed="false">
      <c r="A74" s="420"/>
      <c r="B74" s="420"/>
      <c r="C74" s="420"/>
      <c r="D74" s="420"/>
      <c r="E74" s="420"/>
      <c r="F74" s="420"/>
      <c r="G74" s="421"/>
      <c r="H74" s="421"/>
      <c r="I74" s="421"/>
      <c r="J74" s="421"/>
      <c r="K74" s="421"/>
      <c r="L74" s="421"/>
      <c r="M74" s="421"/>
      <c r="N74" s="421"/>
      <c r="O74" s="421"/>
      <c r="P74" s="422"/>
      <c r="Q74" s="423"/>
      <c r="R74" s="423"/>
      <c r="S74" s="420"/>
      <c r="T74" s="428"/>
      <c r="U74" s="428"/>
      <c r="V74" s="417"/>
      <c r="W74" s="420"/>
      <c r="X74" s="420"/>
      <c r="Y74" s="420"/>
      <c r="Z74" s="420"/>
      <c r="AA74" s="420"/>
      <c r="AB74" s="420"/>
      <c r="AC74" s="420"/>
      <c r="AD74" s="420"/>
      <c r="AE74" s="420"/>
      <c r="AF74" s="420"/>
      <c r="AG74" s="420"/>
      <c r="AH74" s="420"/>
      <c r="AI74" s="420"/>
      <c r="AJ74" s="420"/>
      <c r="AK74" s="420"/>
      <c r="AL74" s="420"/>
      <c r="AM74" s="420"/>
      <c r="AN74" s="420"/>
      <c r="AO74" s="417"/>
      <c r="AP74" s="417"/>
      <c r="AQ74" s="417"/>
      <c r="AR74" s="417"/>
      <c r="AS74" s="417"/>
      <c r="AT74" s="417"/>
      <c r="AU74" s="417"/>
      <c r="AV74" s="417"/>
      <c r="AW74" s="417"/>
      <c r="AX74" s="417"/>
      <c r="AY74" s="417"/>
      <c r="AZ74" s="417"/>
      <c r="BA74" s="429"/>
      <c r="BB74" s="429"/>
      <c r="BC74" s="429"/>
      <c r="BD74" s="429"/>
      <c r="BE74" s="429"/>
      <c r="BF74" s="429"/>
      <c r="BG74" s="429"/>
      <c r="BH74" s="429"/>
      <c r="BI74" s="429"/>
      <c r="BJ74" s="429"/>
      <c r="BK74" s="429"/>
      <c r="BL74" s="429"/>
      <c r="BM74" s="429"/>
      <c r="BN74" s="429"/>
      <c r="BO74" s="429"/>
      <c r="BP74" s="429"/>
      <c r="BQ74" s="429"/>
    </row>
    <row r="75" customFormat="false" ht="15.75" hidden="false" customHeight="false" outlineLevel="0" collapsed="false">
      <c r="A75" s="420"/>
      <c r="B75" s="420"/>
      <c r="C75" s="420"/>
      <c r="D75" s="420"/>
      <c r="E75" s="420"/>
      <c r="F75" s="420"/>
      <c r="G75" s="421"/>
      <c r="H75" s="421"/>
      <c r="I75" s="421"/>
      <c r="J75" s="421"/>
      <c r="K75" s="421"/>
      <c r="L75" s="421"/>
      <c r="M75" s="421"/>
      <c r="N75" s="421"/>
      <c r="O75" s="421"/>
      <c r="P75" s="422"/>
      <c r="Q75" s="423"/>
      <c r="R75" s="423"/>
      <c r="S75" s="420"/>
      <c r="T75" s="428"/>
      <c r="U75" s="428"/>
      <c r="V75" s="417"/>
      <c r="W75" s="420"/>
      <c r="X75" s="420"/>
      <c r="Y75" s="420"/>
      <c r="Z75" s="420"/>
      <c r="AA75" s="420"/>
      <c r="AB75" s="420"/>
      <c r="AC75" s="420"/>
      <c r="AD75" s="420"/>
      <c r="AE75" s="420"/>
      <c r="AF75" s="420"/>
      <c r="AG75" s="420"/>
      <c r="AH75" s="420"/>
      <c r="AI75" s="420"/>
      <c r="AJ75" s="420"/>
      <c r="AK75" s="420"/>
      <c r="AL75" s="420"/>
      <c r="AM75" s="420"/>
      <c r="AN75" s="420"/>
      <c r="AO75" s="417"/>
      <c r="AP75" s="417"/>
      <c r="AQ75" s="417"/>
      <c r="AR75" s="417"/>
      <c r="AS75" s="417"/>
      <c r="AT75" s="417"/>
      <c r="AU75" s="417"/>
      <c r="AV75" s="417"/>
      <c r="AW75" s="417"/>
      <c r="AX75" s="417"/>
      <c r="AY75" s="417"/>
      <c r="AZ75" s="417"/>
      <c r="BA75" s="429"/>
      <c r="BB75" s="429"/>
      <c r="BC75" s="429"/>
      <c r="BD75" s="429"/>
      <c r="BE75" s="429"/>
      <c r="BF75" s="429"/>
      <c r="BG75" s="429"/>
      <c r="BH75" s="429"/>
      <c r="BI75" s="429"/>
      <c r="BJ75" s="429"/>
      <c r="BK75" s="429"/>
      <c r="BL75" s="429"/>
      <c r="BM75" s="429"/>
      <c r="BN75" s="429"/>
      <c r="BO75" s="429"/>
      <c r="BP75" s="429"/>
      <c r="BQ75" s="429"/>
    </row>
    <row r="76" customFormat="false" ht="15.75" hidden="false" customHeight="false" outlineLevel="0" collapsed="false">
      <c r="A76" s="420"/>
      <c r="B76" s="420"/>
      <c r="C76" s="420"/>
      <c r="D76" s="420"/>
      <c r="E76" s="420"/>
      <c r="F76" s="420"/>
      <c r="G76" s="421"/>
      <c r="H76" s="421"/>
      <c r="I76" s="421"/>
      <c r="J76" s="421"/>
      <c r="K76" s="421"/>
      <c r="L76" s="421"/>
      <c r="M76" s="421"/>
      <c r="N76" s="421"/>
      <c r="O76" s="421"/>
      <c r="P76" s="422"/>
      <c r="Q76" s="423"/>
      <c r="R76" s="423"/>
      <c r="S76" s="420"/>
      <c r="T76" s="428"/>
      <c r="U76" s="428"/>
      <c r="V76" s="417"/>
      <c r="W76" s="420"/>
      <c r="X76" s="420"/>
      <c r="Y76" s="420"/>
      <c r="Z76" s="420"/>
      <c r="AA76" s="420"/>
      <c r="AB76" s="420"/>
      <c r="AC76" s="420"/>
      <c r="AD76" s="420"/>
      <c r="AE76" s="420"/>
      <c r="AF76" s="420"/>
      <c r="AG76" s="420"/>
      <c r="AH76" s="420"/>
      <c r="AI76" s="420"/>
      <c r="AJ76" s="420"/>
      <c r="AK76" s="420"/>
      <c r="AL76" s="420"/>
      <c r="AM76" s="420"/>
      <c r="AN76" s="420"/>
      <c r="AO76" s="417"/>
      <c r="AP76" s="417"/>
      <c r="AQ76" s="417"/>
      <c r="AR76" s="417"/>
      <c r="AS76" s="417"/>
      <c r="AT76" s="417"/>
      <c r="AU76" s="417"/>
      <c r="AV76" s="417"/>
      <c r="AW76" s="417"/>
      <c r="AX76" s="417"/>
      <c r="AY76" s="417"/>
      <c r="AZ76" s="417"/>
      <c r="BA76" s="429"/>
      <c r="BB76" s="429"/>
      <c r="BC76" s="429"/>
      <c r="BD76" s="429"/>
      <c r="BE76" s="429"/>
      <c r="BF76" s="429"/>
      <c r="BG76" s="429"/>
      <c r="BH76" s="429"/>
      <c r="BI76" s="429"/>
      <c r="BJ76" s="429"/>
      <c r="BK76" s="429"/>
      <c r="BL76" s="429"/>
      <c r="BM76" s="429"/>
      <c r="BN76" s="429"/>
      <c r="BO76" s="429"/>
      <c r="BP76" s="429"/>
      <c r="BQ76" s="429"/>
    </row>
    <row r="77" customFormat="false" ht="15.75" hidden="false" customHeight="false" outlineLevel="0" collapsed="false">
      <c r="A77" s="420"/>
      <c r="B77" s="420"/>
      <c r="C77" s="420"/>
      <c r="D77" s="420"/>
      <c r="E77" s="420"/>
      <c r="F77" s="420"/>
      <c r="G77" s="421"/>
      <c r="H77" s="421"/>
      <c r="I77" s="421"/>
      <c r="J77" s="421"/>
      <c r="K77" s="421"/>
      <c r="L77" s="421"/>
      <c r="M77" s="421"/>
      <c r="N77" s="421"/>
      <c r="O77" s="421"/>
      <c r="P77" s="422"/>
      <c r="Q77" s="423"/>
      <c r="R77" s="423"/>
      <c r="S77" s="420"/>
      <c r="T77" s="428"/>
      <c r="U77" s="428"/>
      <c r="V77" s="417"/>
      <c r="W77" s="420"/>
      <c r="X77" s="420"/>
      <c r="Y77" s="420"/>
      <c r="Z77" s="420"/>
      <c r="AA77" s="420"/>
      <c r="AB77" s="420"/>
      <c r="AC77" s="420"/>
      <c r="AD77" s="420"/>
      <c r="AE77" s="420"/>
      <c r="AF77" s="420"/>
      <c r="AG77" s="420"/>
      <c r="AH77" s="420"/>
      <c r="AI77" s="420"/>
      <c r="AJ77" s="420"/>
      <c r="AK77" s="420"/>
      <c r="AL77" s="420"/>
      <c r="AM77" s="420"/>
      <c r="AN77" s="420"/>
      <c r="AO77" s="417"/>
      <c r="AP77" s="417"/>
      <c r="AQ77" s="417"/>
      <c r="AR77" s="417"/>
      <c r="AS77" s="417"/>
      <c r="AT77" s="417"/>
      <c r="AU77" s="417"/>
      <c r="AV77" s="417"/>
      <c r="AW77" s="417"/>
      <c r="AX77" s="417"/>
      <c r="AY77" s="417"/>
      <c r="AZ77" s="417"/>
      <c r="BA77" s="429"/>
      <c r="BB77" s="429"/>
      <c r="BC77" s="429"/>
      <c r="BD77" s="429"/>
      <c r="BE77" s="429"/>
      <c r="BF77" s="429"/>
      <c r="BG77" s="429"/>
      <c r="BH77" s="429"/>
      <c r="BI77" s="429"/>
      <c r="BJ77" s="429"/>
      <c r="BK77" s="429"/>
      <c r="BL77" s="429"/>
      <c r="BM77" s="429"/>
      <c r="BN77" s="429"/>
      <c r="BO77" s="429"/>
      <c r="BP77" s="429"/>
      <c r="BQ77" s="429"/>
    </row>
    <row r="78" customFormat="false" ht="15.75" hidden="false" customHeight="false" outlineLevel="0" collapsed="false">
      <c r="A78" s="420"/>
      <c r="B78" s="420"/>
      <c r="C78" s="420"/>
      <c r="D78" s="420"/>
      <c r="E78" s="420"/>
      <c r="F78" s="420"/>
      <c r="G78" s="421"/>
      <c r="H78" s="421"/>
      <c r="I78" s="421"/>
      <c r="J78" s="421"/>
      <c r="K78" s="421"/>
      <c r="L78" s="421"/>
      <c r="M78" s="421"/>
      <c r="N78" s="421"/>
      <c r="O78" s="421"/>
      <c r="P78" s="422"/>
      <c r="Q78" s="423"/>
      <c r="R78" s="423"/>
      <c r="S78" s="420"/>
      <c r="T78" s="428"/>
      <c r="U78" s="428"/>
      <c r="V78" s="417"/>
      <c r="W78" s="420"/>
      <c r="X78" s="420"/>
      <c r="Y78" s="420"/>
      <c r="Z78" s="420"/>
      <c r="AA78" s="420"/>
      <c r="AB78" s="420"/>
      <c r="AC78" s="420"/>
      <c r="AD78" s="420"/>
      <c r="AE78" s="420"/>
      <c r="AF78" s="420"/>
      <c r="AG78" s="420"/>
      <c r="AH78" s="420"/>
      <c r="AI78" s="420"/>
      <c r="AJ78" s="420"/>
      <c r="AK78" s="420"/>
      <c r="AL78" s="420"/>
      <c r="AM78" s="420"/>
      <c r="AN78" s="420"/>
      <c r="AO78" s="417"/>
      <c r="AP78" s="417"/>
      <c r="AQ78" s="417"/>
      <c r="AR78" s="417"/>
      <c r="AS78" s="417"/>
      <c r="AT78" s="417"/>
      <c r="AU78" s="417"/>
      <c r="AV78" s="417"/>
      <c r="AW78" s="417"/>
      <c r="AX78" s="417"/>
      <c r="AY78" s="417"/>
      <c r="AZ78" s="417"/>
      <c r="BA78" s="429"/>
      <c r="BB78" s="429"/>
      <c r="BC78" s="429"/>
      <c r="BD78" s="429"/>
      <c r="BE78" s="429"/>
      <c r="BF78" s="429"/>
      <c r="BG78" s="429"/>
      <c r="BH78" s="429"/>
      <c r="BI78" s="429"/>
      <c r="BJ78" s="429"/>
      <c r="BK78" s="429"/>
      <c r="BL78" s="429"/>
      <c r="BM78" s="429"/>
      <c r="BN78" s="429"/>
      <c r="BO78" s="429"/>
      <c r="BP78" s="429"/>
      <c r="BQ78" s="429"/>
    </row>
    <row r="79" customFormat="false" ht="15.75" hidden="false" customHeight="false" outlineLevel="0" collapsed="false">
      <c r="A79" s="420"/>
      <c r="B79" s="420"/>
      <c r="C79" s="420"/>
      <c r="D79" s="420"/>
      <c r="E79" s="420"/>
      <c r="F79" s="420"/>
      <c r="G79" s="421"/>
      <c r="H79" s="421"/>
      <c r="I79" s="421"/>
      <c r="J79" s="421"/>
      <c r="K79" s="421"/>
      <c r="L79" s="421"/>
      <c r="M79" s="421"/>
      <c r="N79" s="421"/>
      <c r="O79" s="421"/>
      <c r="P79" s="422"/>
      <c r="Q79" s="423"/>
      <c r="R79" s="423"/>
      <c r="S79" s="420"/>
      <c r="T79" s="428"/>
      <c r="U79" s="428"/>
      <c r="V79" s="417"/>
      <c r="W79" s="420"/>
      <c r="X79" s="420"/>
      <c r="Y79" s="420"/>
      <c r="Z79" s="420"/>
      <c r="AA79" s="420"/>
      <c r="AB79" s="420"/>
      <c r="AC79" s="420"/>
      <c r="AD79" s="420"/>
      <c r="AE79" s="420"/>
      <c r="AF79" s="420"/>
      <c r="AG79" s="420"/>
      <c r="AH79" s="420"/>
      <c r="AI79" s="420"/>
      <c r="AJ79" s="420"/>
      <c r="AK79" s="420"/>
      <c r="AL79" s="420"/>
      <c r="AM79" s="420"/>
      <c r="AN79" s="420"/>
      <c r="AO79" s="417"/>
      <c r="AP79" s="417"/>
      <c r="AQ79" s="417"/>
      <c r="AR79" s="417"/>
      <c r="AS79" s="417"/>
      <c r="AT79" s="417"/>
      <c r="AU79" s="417"/>
      <c r="AV79" s="417"/>
      <c r="AW79" s="417"/>
      <c r="AX79" s="417"/>
      <c r="AY79" s="417"/>
      <c r="AZ79" s="417"/>
      <c r="BA79" s="429"/>
      <c r="BB79" s="429"/>
      <c r="BC79" s="429"/>
      <c r="BD79" s="429"/>
      <c r="BE79" s="429"/>
      <c r="BF79" s="429"/>
      <c r="BG79" s="429"/>
      <c r="BH79" s="429"/>
      <c r="BI79" s="429"/>
      <c r="BJ79" s="429"/>
      <c r="BK79" s="429"/>
      <c r="BL79" s="429"/>
      <c r="BM79" s="429"/>
      <c r="BN79" s="429"/>
      <c r="BO79" s="429"/>
      <c r="BP79" s="429"/>
      <c r="BQ79" s="429"/>
    </row>
    <row r="80" customFormat="false" ht="15.75" hidden="false" customHeight="false" outlineLevel="0" collapsed="false">
      <c r="A80" s="420"/>
      <c r="B80" s="420"/>
      <c r="C80" s="420"/>
      <c r="D80" s="420"/>
      <c r="E80" s="420"/>
      <c r="F80" s="420"/>
      <c r="G80" s="421"/>
      <c r="H80" s="421"/>
      <c r="I80" s="421"/>
      <c r="J80" s="421"/>
      <c r="K80" s="421"/>
      <c r="L80" s="421"/>
      <c r="M80" s="421"/>
      <c r="N80" s="421"/>
      <c r="O80" s="421"/>
      <c r="P80" s="422"/>
      <c r="Q80" s="423"/>
      <c r="R80" s="423"/>
      <c r="S80" s="420"/>
      <c r="T80" s="428"/>
      <c r="U80" s="428"/>
      <c r="V80" s="417"/>
      <c r="W80" s="420"/>
      <c r="X80" s="420"/>
      <c r="Y80" s="420"/>
      <c r="Z80" s="420"/>
      <c r="AA80" s="420"/>
      <c r="AB80" s="420"/>
      <c r="AC80" s="420"/>
      <c r="AD80" s="420"/>
      <c r="AE80" s="420"/>
      <c r="AF80" s="420"/>
      <c r="AG80" s="420"/>
      <c r="AH80" s="420"/>
      <c r="AI80" s="420"/>
      <c r="AJ80" s="420"/>
      <c r="AK80" s="420"/>
      <c r="AL80" s="420"/>
      <c r="AM80" s="420"/>
      <c r="AN80" s="420"/>
      <c r="AO80" s="417"/>
      <c r="AP80" s="417"/>
      <c r="AQ80" s="417"/>
      <c r="AR80" s="417"/>
      <c r="AS80" s="417"/>
      <c r="AT80" s="417"/>
      <c r="AU80" s="417"/>
      <c r="AV80" s="417"/>
      <c r="AW80" s="417"/>
      <c r="AX80" s="417"/>
      <c r="AY80" s="417"/>
      <c r="AZ80" s="417"/>
      <c r="BA80" s="429"/>
      <c r="BB80" s="429"/>
      <c r="BC80" s="429"/>
      <c r="BD80" s="429"/>
      <c r="BE80" s="429"/>
      <c r="BF80" s="429"/>
      <c r="BG80" s="429"/>
      <c r="BH80" s="429"/>
      <c r="BI80" s="429"/>
      <c r="BJ80" s="429"/>
      <c r="BK80" s="429"/>
      <c r="BL80" s="429"/>
      <c r="BM80" s="429"/>
      <c r="BN80" s="429"/>
      <c r="BO80" s="429"/>
      <c r="BP80" s="429"/>
      <c r="BQ80" s="429"/>
    </row>
    <row r="81" customFormat="false" ht="15.75" hidden="false" customHeight="false" outlineLevel="0" collapsed="false">
      <c r="A81" s="420"/>
      <c r="B81" s="420"/>
      <c r="C81" s="420"/>
      <c r="D81" s="420"/>
      <c r="E81" s="420"/>
      <c r="F81" s="420"/>
      <c r="G81" s="421"/>
      <c r="H81" s="421"/>
      <c r="I81" s="421"/>
      <c r="J81" s="421"/>
      <c r="K81" s="421"/>
      <c r="L81" s="421"/>
      <c r="M81" s="421"/>
      <c r="N81" s="421"/>
      <c r="O81" s="421"/>
      <c r="P81" s="422"/>
      <c r="Q81" s="423"/>
      <c r="R81" s="423"/>
      <c r="S81" s="420"/>
      <c r="T81" s="428"/>
      <c r="U81" s="428"/>
      <c r="V81" s="417"/>
      <c r="W81" s="420"/>
      <c r="X81" s="420"/>
      <c r="Y81" s="420"/>
      <c r="Z81" s="420"/>
      <c r="AA81" s="420"/>
      <c r="AB81" s="420"/>
      <c r="AC81" s="420"/>
      <c r="AD81" s="420"/>
      <c r="AE81" s="420"/>
      <c r="AF81" s="420"/>
      <c r="AG81" s="420"/>
      <c r="AH81" s="420"/>
      <c r="AI81" s="420"/>
      <c r="AJ81" s="420"/>
      <c r="AK81" s="420"/>
      <c r="AL81" s="420"/>
      <c r="AM81" s="420"/>
      <c r="AN81" s="420"/>
      <c r="AO81" s="417"/>
      <c r="AP81" s="417"/>
      <c r="AQ81" s="417"/>
      <c r="AR81" s="417"/>
      <c r="AS81" s="417"/>
      <c r="AT81" s="417"/>
      <c r="AU81" s="417"/>
      <c r="AV81" s="417"/>
      <c r="AW81" s="417"/>
      <c r="AX81" s="417"/>
      <c r="AY81" s="417"/>
      <c r="AZ81" s="417"/>
      <c r="BA81" s="429"/>
      <c r="BB81" s="429"/>
      <c r="BC81" s="429"/>
      <c r="BD81" s="429"/>
      <c r="BE81" s="429"/>
      <c r="BF81" s="429"/>
      <c r="BG81" s="429"/>
      <c r="BH81" s="429"/>
      <c r="BI81" s="429"/>
      <c r="BJ81" s="429"/>
      <c r="BK81" s="429"/>
      <c r="BL81" s="429"/>
      <c r="BM81" s="429"/>
      <c r="BN81" s="429"/>
      <c r="BO81" s="429"/>
      <c r="BP81" s="429"/>
      <c r="BQ81" s="429"/>
    </row>
    <row r="82" customFormat="false" ht="15.75" hidden="false" customHeight="false" outlineLevel="0" collapsed="false">
      <c r="A82" s="420"/>
      <c r="B82" s="420"/>
      <c r="C82" s="420"/>
      <c r="D82" s="420"/>
      <c r="E82" s="420"/>
      <c r="F82" s="420"/>
      <c r="G82" s="421"/>
      <c r="H82" s="421"/>
      <c r="I82" s="421"/>
      <c r="J82" s="421"/>
      <c r="K82" s="421"/>
      <c r="L82" s="421"/>
      <c r="M82" s="421"/>
      <c r="N82" s="421"/>
      <c r="O82" s="421"/>
      <c r="P82" s="422"/>
      <c r="Q82" s="423"/>
      <c r="R82" s="423"/>
      <c r="S82" s="420"/>
      <c r="T82" s="428"/>
      <c r="U82" s="428"/>
      <c r="V82" s="417"/>
      <c r="W82" s="420"/>
      <c r="X82" s="420"/>
      <c r="Y82" s="420"/>
      <c r="Z82" s="420"/>
      <c r="AA82" s="420"/>
      <c r="AB82" s="420"/>
      <c r="AC82" s="420"/>
      <c r="AD82" s="420"/>
      <c r="AE82" s="420"/>
      <c r="AF82" s="420"/>
      <c r="AG82" s="420"/>
      <c r="AH82" s="420"/>
      <c r="AI82" s="420"/>
      <c r="AJ82" s="420"/>
      <c r="AK82" s="420"/>
      <c r="AL82" s="420"/>
      <c r="AM82" s="420"/>
      <c r="AN82" s="420"/>
      <c r="AO82" s="417"/>
      <c r="AP82" s="417"/>
      <c r="AQ82" s="417"/>
      <c r="AR82" s="417"/>
      <c r="AS82" s="417"/>
      <c r="AT82" s="417"/>
      <c r="AU82" s="417"/>
      <c r="AV82" s="417"/>
      <c r="AW82" s="417"/>
      <c r="AX82" s="417"/>
      <c r="AY82" s="417"/>
      <c r="AZ82" s="417"/>
      <c r="BA82" s="429"/>
      <c r="BB82" s="429"/>
      <c r="BC82" s="429"/>
      <c r="BD82" s="429"/>
      <c r="BE82" s="429"/>
      <c r="BF82" s="429"/>
      <c r="BG82" s="429"/>
      <c r="BH82" s="429"/>
      <c r="BI82" s="429"/>
      <c r="BJ82" s="429"/>
      <c r="BK82" s="429"/>
      <c r="BL82" s="429"/>
      <c r="BM82" s="429"/>
      <c r="BN82" s="429"/>
      <c r="BO82" s="429"/>
      <c r="BP82" s="429"/>
      <c r="BQ82" s="429"/>
    </row>
    <row r="83" customFormat="false" ht="15.75" hidden="false" customHeight="false" outlineLevel="0" collapsed="false">
      <c r="A83" s="420"/>
      <c r="B83" s="420"/>
      <c r="C83" s="420"/>
      <c r="D83" s="420"/>
      <c r="E83" s="420"/>
      <c r="F83" s="420"/>
      <c r="G83" s="421"/>
      <c r="H83" s="421"/>
      <c r="I83" s="421"/>
      <c r="J83" s="421"/>
      <c r="K83" s="421"/>
      <c r="L83" s="421"/>
      <c r="M83" s="421"/>
      <c r="N83" s="421"/>
      <c r="O83" s="421"/>
      <c r="P83" s="422"/>
      <c r="Q83" s="423"/>
      <c r="R83" s="423"/>
      <c r="S83" s="420"/>
      <c r="T83" s="428"/>
      <c r="U83" s="428"/>
      <c r="V83" s="417"/>
      <c r="W83" s="420"/>
      <c r="X83" s="420"/>
      <c r="Y83" s="420"/>
      <c r="Z83" s="420"/>
      <c r="AA83" s="420"/>
      <c r="AB83" s="420"/>
      <c r="AC83" s="420"/>
      <c r="AD83" s="420"/>
      <c r="AE83" s="420"/>
      <c r="AF83" s="420"/>
      <c r="AG83" s="420"/>
      <c r="AH83" s="420"/>
      <c r="AI83" s="420"/>
      <c r="AJ83" s="420"/>
      <c r="AK83" s="420"/>
      <c r="AL83" s="420"/>
      <c r="AM83" s="420"/>
      <c r="AN83" s="420"/>
      <c r="AO83" s="417"/>
      <c r="AP83" s="417"/>
      <c r="AQ83" s="417"/>
      <c r="AR83" s="417"/>
      <c r="AS83" s="417"/>
      <c r="AT83" s="417"/>
      <c r="AU83" s="417"/>
      <c r="AV83" s="417"/>
      <c r="AW83" s="417"/>
      <c r="AX83" s="417"/>
      <c r="AY83" s="417"/>
      <c r="AZ83" s="417"/>
      <c r="BA83" s="429"/>
      <c r="BB83" s="429"/>
      <c r="BC83" s="429"/>
      <c r="BD83" s="429"/>
      <c r="BE83" s="429"/>
      <c r="BF83" s="429"/>
      <c r="BG83" s="429"/>
      <c r="BH83" s="429"/>
      <c r="BI83" s="429"/>
      <c r="BJ83" s="429"/>
      <c r="BK83" s="429"/>
      <c r="BL83" s="429"/>
      <c r="BM83" s="429"/>
      <c r="BN83" s="429"/>
      <c r="BO83" s="429"/>
      <c r="BP83" s="429"/>
      <c r="BQ83" s="429"/>
    </row>
    <row r="84" customFormat="false" ht="15.75" hidden="false" customHeight="false" outlineLevel="0" collapsed="false">
      <c r="A84" s="420"/>
      <c r="B84" s="420"/>
      <c r="C84" s="420"/>
      <c r="D84" s="420"/>
      <c r="E84" s="420"/>
      <c r="F84" s="420"/>
      <c r="G84" s="421"/>
      <c r="H84" s="421"/>
      <c r="I84" s="421"/>
      <c r="J84" s="421"/>
      <c r="K84" s="421"/>
      <c r="L84" s="421"/>
      <c r="M84" s="421"/>
      <c r="N84" s="421"/>
      <c r="O84" s="421"/>
      <c r="P84" s="422"/>
      <c r="Q84" s="423"/>
      <c r="R84" s="423"/>
      <c r="S84" s="420"/>
      <c r="T84" s="428"/>
      <c r="U84" s="428"/>
      <c r="V84" s="417"/>
      <c r="W84" s="420"/>
      <c r="X84" s="420"/>
      <c r="Y84" s="420"/>
      <c r="Z84" s="420"/>
      <c r="AA84" s="420"/>
      <c r="AB84" s="420"/>
      <c r="AC84" s="420"/>
      <c r="AD84" s="420"/>
      <c r="AE84" s="420"/>
      <c r="AF84" s="420"/>
      <c r="AG84" s="420"/>
      <c r="AH84" s="420"/>
      <c r="AI84" s="420"/>
      <c r="AJ84" s="420"/>
      <c r="AK84" s="420"/>
      <c r="AL84" s="420"/>
      <c r="AM84" s="420"/>
      <c r="AN84" s="420"/>
      <c r="AO84" s="417"/>
      <c r="AP84" s="417"/>
      <c r="AQ84" s="417"/>
      <c r="AR84" s="417"/>
      <c r="AS84" s="417"/>
      <c r="AT84" s="417"/>
      <c r="AU84" s="417"/>
      <c r="AV84" s="417"/>
      <c r="AW84" s="417"/>
      <c r="AX84" s="417"/>
      <c r="AY84" s="417"/>
      <c r="AZ84" s="417"/>
      <c r="BA84" s="429"/>
      <c r="BB84" s="429"/>
      <c r="BC84" s="429"/>
      <c r="BD84" s="429"/>
      <c r="BE84" s="429"/>
      <c r="BF84" s="429"/>
      <c r="BG84" s="429"/>
      <c r="BH84" s="429"/>
      <c r="BI84" s="429"/>
      <c r="BJ84" s="429"/>
      <c r="BK84" s="429"/>
      <c r="BL84" s="429"/>
      <c r="BM84" s="429"/>
      <c r="BN84" s="429"/>
      <c r="BO84" s="429"/>
      <c r="BP84" s="429"/>
      <c r="BQ84" s="429"/>
    </row>
    <row r="85" customFormat="false" ht="15.75" hidden="false" customHeight="false" outlineLevel="0" collapsed="false">
      <c r="A85" s="420"/>
      <c r="B85" s="420"/>
      <c r="C85" s="420"/>
      <c r="D85" s="420"/>
      <c r="E85" s="420"/>
      <c r="F85" s="420"/>
      <c r="G85" s="421"/>
      <c r="H85" s="421"/>
      <c r="I85" s="421"/>
      <c r="J85" s="421"/>
      <c r="K85" s="421"/>
      <c r="L85" s="421"/>
      <c r="M85" s="421"/>
      <c r="N85" s="421"/>
      <c r="O85" s="421"/>
      <c r="P85" s="422"/>
      <c r="Q85" s="423"/>
      <c r="R85" s="423"/>
      <c r="S85" s="420"/>
      <c r="T85" s="428"/>
      <c r="U85" s="428"/>
      <c r="V85" s="417"/>
      <c r="W85" s="420"/>
      <c r="X85" s="420"/>
      <c r="Y85" s="420"/>
      <c r="Z85" s="420"/>
      <c r="AA85" s="420"/>
      <c r="AB85" s="420"/>
      <c r="AC85" s="420"/>
      <c r="AD85" s="420"/>
      <c r="AE85" s="420"/>
      <c r="AF85" s="420"/>
      <c r="AG85" s="420"/>
      <c r="AH85" s="420"/>
      <c r="AI85" s="420"/>
      <c r="AJ85" s="420"/>
      <c r="AK85" s="420"/>
      <c r="AL85" s="420"/>
      <c r="AM85" s="420"/>
      <c r="AN85" s="420"/>
      <c r="AO85" s="417"/>
      <c r="AP85" s="417"/>
      <c r="AQ85" s="417"/>
      <c r="AR85" s="417"/>
      <c r="AS85" s="417"/>
      <c r="AT85" s="417"/>
      <c r="AU85" s="417"/>
      <c r="AV85" s="417"/>
      <c r="AW85" s="417"/>
      <c r="AX85" s="417"/>
      <c r="AY85" s="417"/>
      <c r="AZ85" s="417"/>
      <c r="BA85" s="429"/>
      <c r="BB85" s="429"/>
      <c r="BC85" s="429"/>
      <c r="BD85" s="429"/>
      <c r="BE85" s="429"/>
      <c r="BF85" s="429"/>
      <c r="BG85" s="429"/>
      <c r="BH85" s="429"/>
      <c r="BI85" s="429"/>
      <c r="BJ85" s="429"/>
      <c r="BK85" s="429"/>
      <c r="BL85" s="429"/>
      <c r="BM85" s="429"/>
      <c r="BN85" s="429"/>
      <c r="BO85" s="429"/>
      <c r="BP85" s="429"/>
      <c r="BQ85" s="429"/>
    </row>
    <row r="86" customFormat="false" ht="15.75" hidden="false" customHeight="false" outlineLevel="0" collapsed="false">
      <c r="A86" s="420"/>
      <c r="B86" s="420"/>
      <c r="C86" s="420"/>
      <c r="D86" s="420"/>
      <c r="E86" s="420"/>
      <c r="F86" s="420"/>
      <c r="G86" s="421"/>
      <c r="H86" s="421"/>
      <c r="I86" s="421"/>
      <c r="J86" s="421"/>
      <c r="K86" s="421"/>
      <c r="L86" s="421"/>
      <c r="M86" s="421"/>
      <c r="N86" s="421"/>
      <c r="O86" s="421"/>
      <c r="P86" s="422"/>
      <c r="Q86" s="423"/>
      <c r="R86" s="423"/>
      <c r="S86" s="420"/>
      <c r="T86" s="428"/>
      <c r="U86" s="428"/>
      <c r="V86" s="417"/>
      <c r="W86" s="420"/>
      <c r="X86" s="420"/>
      <c r="Y86" s="420"/>
      <c r="Z86" s="420"/>
      <c r="AA86" s="420"/>
      <c r="AB86" s="420"/>
      <c r="AC86" s="420"/>
      <c r="AD86" s="420"/>
      <c r="AE86" s="420"/>
      <c r="AF86" s="420"/>
      <c r="AG86" s="420"/>
      <c r="AH86" s="420"/>
      <c r="AI86" s="420"/>
      <c r="AJ86" s="420"/>
      <c r="AK86" s="420"/>
      <c r="AL86" s="420"/>
      <c r="AM86" s="420"/>
      <c r="AN86" s="420"/>
      <c r="AO86" s="417"/>
      <c r="AP86" s="417"/>
      <c r="AQ86" s="417"/>
      <c r="AR86" s="417"/>
      <c r="AS86" s="417"/>
      <c r="AT86" s="417"/>
      <c r="AU86" s="417"/>
      <c r="AV86" s="417"/>
      <c r="AW86" s="417"/>
      <c r="AX86" s="417"/>
      <c r="AY86" s="417"/>
      <c r="AZ86" s="417"/>
      <c r="BA86" s="429"/>
      <c r="BB86" s="429"/>
      <c r="BC86" s="429"/>
      <c r="BD86" s="429"/>
      <c r="BE86" s="429"/>
      <c r="BF86" s="429"/>
      <c r="BG86" s="429"/>
      <c r="BH86" s="429"/>
      <c r="BI86" s="429"/>
      <c r="BJ86" s="429"/>
      <c r="BK86" s="429"/>
      <c r="BL86" s="429"/>
      <c r="BM86" s="429"/>
      <c r="BN86" s="429"/>
      <c r="BO86" s="429"/>
      <c r="BP86" s="429"/>
      <c r="BQ86" s="429"/>
    </row>
    <row r="87" customFormat="false" ht="15.75" hidden="false" customHeight="false" outlineLevel="0" collapsed="false">
      <c r="A87" s="420"/>
      <c r="B87" s="420"/>
      <c r="C87" s="420"/>
      <c r="D87" s="420"/>
      <c r="E87" s="420"/>
      <c r="F87" s="420"/>
      <c r="G87" s="421"/>
      <c r="H87" s="421"/>
      <c r="I87" s="421"/>
      <c r="J87" s="421"/>
      <c r="K87" s="421"/>
      <c r="L87" s="421"/>
      <c r="M87" s="421"/>
      <c r="N87" s="421"/>
      <c r="O87" s="421"/>
      <c r="P87" s="422"/>
      <c r="Q87" s="423"/>
      <c r="R87" s="423"/>
      <c r="S87" s="420"/>
      <c r="T87" s="428"/>
      <c r="U87" s="428"/>
      <c r="V87" s="417"/>
      <c r="W87" s="420"/>
      <c r="X87" s="420"/>
      <c r="Y87" s="420"/>
      <c r="Z87" s="420"/>
      <c r="AA87" s="420"/>
      <c r="AB87" s="420"/>
      <c r="AC87" s="420"/>
      <c r="AD87" s="420"/>
      <c r="AE87" s="420"/>
      <c r="AF87" s="420"/>
      <c r="AG87" s="420"/>
      <c r="AH87" s="420"/>
      <c r="AI87" s="420"/>
      <c r="AJ87" s="420"/>
      <c r="AK87" s="420"/>
      <c r="AL87" s="420"/>
      <c r="AM87" s="420"/>
      <c r="AN87" s="420"/>
      <c r="AO87" s="417"/>
      <c r="AP87" s="417"/>
      <c r="AQ87" s="417"/>
      <c r="AR87" s="417"/>
      <c r="AS87" s="417"/>
      <c r="AT87" s="417"/>
      <c r="AU87" s="417"/>
      <c r="AV87" s="417"/>
      <c r="AW87" s="417"/>
      <c r="AX87" s="417"/>
      <c r="AY87" s="417"/>
      <c r="AZ87" s="417"/>
      <c r="BA87" s="429"/>
      <c r="BB87" s="429"/>
      <c r="BC87" s="429"/>
      <c r="BD87" s="429"/>
      <c r="BE87" s="429"/>
      <c r="BF87" s="429"/>
      <c r="BG87" s="429"/>
      <c r="BH87" s="429"/>
      <c r="BI87" s="429"/>
      <c r="BJ87" s="429"/>
      <c r="BK87" s="429"/>
      <c r="BL87" s="429"/>
      <c r="BM87" s="429"/>
      <c r="BN87" s="429"/>
      <c r="BO87" s="429"/>
      <c r="BP87" s="429"/>
      <c r="BQ87" s="429"/>
    </row>
    <row r="88" customFormat="false" ht="15.75" hidden="false" customHeight="false" outlineLevel="0" collapsed="false">
      <c r="A88" s="420"/>
      <c r="B88" s="420"/>
      <c r="C88" s="420"/>
      <c r="D88" s="420"/>
      <c r="E88" s="420"/>
      <c r="F88" s="420"/>
      <c r="G88" s="421"/>
      <c r="H88" s="421"/>
      <c r="I88" s="421"/>
      <c r="J88" s="421"/>
      <c r="K88" s="421"/>
      <c r="L88" s="421"/>
      <c r="M88" s="421"/>
      <c r="N88" s="421"/>
      <c r="O88" s="421"/>
      <c r="P88" s="422"/>
      <c r="Q88" s="423"/>
      <c r="R88" s="423"/>
      <c r="S88" s="420"/>
      <c r="T88" s="428"/>
      <c r="U88" s="428"/>
      <c r="V88" s="417"/>
      <c r="W88" s="420"/>
      <c r="X88" s="420"/>
      <c r="Y88" s="420"/>
      <c r="Z88" s="420"/>
      <c r="AA88" s="420"/>
      <c r="AB88" s="420"/>
      <c r="AC88" s="420"/>
      <c r="AD88" s="420"/>
      <c r="AE88" s="420"/>
      <c r="AF88" s="420"/>
      <c r="AG88" s="420"/>
      <c r="AH88" s="420"/>
      <c r="AI88" s="420"/>
      <c r="AJ88" s="420"/>
      <c r="AK88" s="420"/>
      <c r="AL88" s="420"/>
      <c r="AM88" s="420"/>
      <c r="AN88" s="420"/>
      <c r="AO88" s="417"/>
      <c r="AP88" s="417"/>
      <c r="AQ88" s="417"/>
      <c r="AR88" s="417"/>
      <c r="AS88" s="417"/>
      <c r="AT88" s="417"/>
      <c r="AU88" s="417"/>
      <c r="AV88" s="417"/>
      <c r="AW88" s="417"/>
      <c r="AX88" s="417"/>
      <c r="AY88" s="417"/>
      <c r="AZ88" s="417"/>
      <c r="BA88" s="429"/>
      <c r="BB88" s="429"/>
      <c r="BC88" s="429"/>
      <c r="BD88" s="429"/>
      <c r="BE88" s="429"/>
      <c r="BF88" s="429"/>
      <c r="BG88" s="429"/>
      <c r="BH88" s="429"/>
      <c r="BI88" s="429"/>
      <c r="BJ88" s="429"/>
      <c r="BK88" s="429"/>
      <c r="BL88" s="429"/>
      <c r="BM88" s="429"/>
      <c r="BN88" s="429"/>
      <c r="BO88" s="429"/>
      <c r="BP88" s="429"/>
      <c r="BQ88" s="429"/>
    </row>
    <row r="89" customFormat="false" ht="15.75" hidden="false" customHeight="false" outlineLevel="0" collapsed="false">
      <c r="A89" s="420"/>
      <c r="B89" s="420"/>
      <c r="C89" s="420"/>
      <c r="D89" s="420"/>
      <c r="E89" s="420"/>
      <c r="F89" s="420"/>
      <c r="G89" s="421"/>
      <c r="H89" s="421"/>
      <c r="I89" s="421"/>
      <c r="J89" s="421"/>
      <c r="K89" s="421"/>
      <c r="L89" s="421"/>
      <c r="M89" s="421"/>
      <c r="N89" s="421"/>
      <c r="O89" s="421"/>
      <c r="P89" s="422"/>
      <c r="Q89" s="423"/>
      <c r="R89" s="423"/>
      <c r="S89" s="420"/>
      <c r="T89" s="428"/>
      <c r="U89" s="428"/>
      <c r="V89" s="417"/>
      <c r="W89" s="420"/>
      <c r="X89" s="420"/>
      <c r="Y89" s="420"/>
      <c r="Z89" s="420"/>
      <c r="AA89" s="420"/>
      <c r="AB89" s="420"/>
      <c r="AC89" s="420"/>
      <c r="AD89" s="420"/>
      <c r="AE89" s="420"/>
      <c r="AF89" s="420"/>
      <c r="AG89" s="420"/>
      <c r="AH89" s="420"/>
      <c r="AI89" s="420"/>
      <c r="AJ89" s="420"/>
      <c r="AK89" s="420"/>
      <c r="AL89" s="420"/>
      <c r="AM89" s="420"/>
      <c r="AN89" s="420"/>
      <c r="AO89" s="417"/>
      <c r="AP89" s="417"/>
      <c r="AQ89" s="417"/>
      <c r="AR89" s="417"/>
      <c r="AS89" s="417"/>
      <c r="AT89" s="417"/>
      <c r="AU89" s="417"/>
      <c r="AV89" s="417"/>
      <c r="AW89" s="417"/>
      <c r="AX89" s="417"/>
      <c r="AY89" s="417"/>
      <c r="AZ89" s="417"/>
      <c r="BA89" s="429"/>
      <c r="BB89" s="429"/>
      <c r="BC89" s="429"/>
      <c r="BD89" s="429"/>
      <c r="BE89" s="429"/>
      <c r="BF89" s="429"/>
      <c r="BG89" s="429"/>
      <c r="BH89" s="429"/>
      <c r="BI89" s="429"/>
      <c r="BJ89" s="429"/>
      <c r="BK89" s="429"/>
      <c r="BL89" s="429"/>
      <c r="BM89" s="429"/>
      <c r="BN89" s="429"/>
      <c r="BO89" s="429"/>
      <c r="BP89" s="429"/>
      <c r="BQ89" s="429"/>
    </row>
    <row r="90" customFormat="false" ht="15.75" hidden="false" customHeight="false" outlineLevel="0" collapsed="false">
      <c r="A90" s="420"/>
      <c r="B90" s="420"/>
      <c r="C90" s="420"/>
      <c r="D90" s="420"/>
      <c r="E90" s="420"/>
      <c r="F90" s="420"/>
      <c r="G90" s="421"/>
      <c r="H90" s="421"/>
      <c r="I90" s="421"/>
      <c r="J90" s="421"/>
      <c r="K90" s="421"/>
      <c r="L90" s="421"/>
      <c r="M90" s="421"/>
      <c r="N90" s="421"/>
      <c r="O90" s="421"/>
      <c r="P90" s="422"/>
      <c r="Q90" s="423"/>
      <c r="R90" s="423"/>
      <c r="S90" s="420"/>
      <c r="T90" s="428"/>
      <c r="U90" s="428"/>
      <c r="V90" s="417"/>
      <c r="W90" s="420"/>
      <c r="X90" s="420"/>
      <c r="Y90" s="420"/>
      <c r="Z90" s="420"/>
      <c r="AA90" s="420"/>
      <c r="AB90" s="420"/>
      <c r="AC90" s="420"/>
      <c r="AD90" s="420"/>
      <c r="AE90" s="420"/>
      <c r="AF90" s="420"/>
      <c r="AG90" s="420"/>
      <c r="AH90" s="420"/>
      <c r="AI90" s="420"/>
      <c r="AJ90" s="420"/>
      <c r="AK90" s="420"/>
      <c r="AL90" s="420"/>
      <c r="AM90" s="420"/>
      <c r="AN90" s="420"/>
      <c r="AO90" s="417"/>
      <c r="AP90" s="417"/>
      <c r="AQ90" s="417"/>
      <c r="AR90" s="417"/>
      <c r="AS90" s="417"/>
      <c r="AT90" s="417"/>
      <c r="AU90" s="417"/>
      <c r="AV90" s="417"/>
      <c r="AW90" s="417"/>
      <c r="AX90" s="417"/>
      <c r="AY90" s="417"/>
      <c r="AZ90" s="417"/>
      <c r="BA90" s="429"/>
      <c r="BB90" s="429"/>
      <c r="BC90" s="429"/>
      <c r="BD90" s="429"/>
      <c r="BE90" s="429"/>
      <c r="BF90" s="429"/>
      <c r="BG90" s="429"/>
      <c r="BH90" s="429"/>
      <c r="BI90" s="429"/>
      <c r="BJ90" s="429"/>
      <c r="BK90" s="429"/>
      <c r="BL90" s="429"/>
      <c r="BM90" s="429"/>
      <c r="BN90" s="429"/>
      <c r="BO90" s="429"/>
      <c r="BP90" s="429"/>
      <c r="BQ90" s="429"/>
    </row>
    <row r="91" customFormat="false" ht="15.75" hidden="false" customHeight="false" outlineLevel="0" collapsed="false">
      <c r="A91" s="420"/>
      <c r="B91" s="420"/>
      <c r="C91" s="420"/>
      <c r="D91" s="420"/>
      <c r="E91" s="420"/>
      <c r="F91" s="420"/>
      <c r="G91" s="421"/>
      <c r="H91" s="421"/>
      <c r="I91" s="421"/>
      <c r="J91" s="421"/>
      <c r="K91" s="421"/>
      <c r="L91" s="421"/>
      <c r="M91" s="421"/>
      <c r="N91" s="421"/>
      <c r="O91" s="421"/>
      <c r="P91" s="422"/>
      <c r="Q91" s="423"/>
      <c r="R91" s="423"/>
      <c r="S91" s="420"/>
      <c r="T91" s="428"/>
      <c r="U91" s="428"/>
      <c r="V91" s="417"/>
      <c r="W91" s="420"/>
      <c r="X91" s="420"/>
      <c r="Y91" s="420"/>
      <c r="Z91" s="420"/>
      <c r="AA91" s="420"/>
      <c r="AB91" s="420"/>
      <c r="AC91" s="420"/>
      <c r="AD91" s="420"/>
      <c r="AE91" s="420"/>
      <c r="AF91" s="420"/>
      <c r="AG91" s="420"/>
      <c r="AH91" s="420"/>
      <c r="AI91" s="420"/>
      <c r="AJ91" s="420"/>
      <c r="AK91" s="420"/>
      <c r="AL91" s="420"/>
      <c r="AM91" s="420"/>
      <c r="AN91" s="420"/>
      <c r="AO91" s="417"/>
      <c r="AP91" s="417"/>
      <c r="AQ91" s="417"/>
      <c r="AR91" s="417"/>
      <c r="AS91" s="417"/>
      <c r="AT91" s="417"/>
      <c r="AU91" s="417"/>
      <c r="AV91" s="417"/>
      <c r="AW91" s="417"/>
      <c r="AX91" s="417"/>
      <c r="AY91" s="417"/>
      <c r="AZ91" s="417"/>
      <c r="BA91" s="429"/>
      <c r="BB91" s="429"/>
      <c r="BC91" s="429"/>
      <c r="BD91" s="429"/>
      <c r="BE91" s="429"/>
      <c r="BF91" s="429"/>
      <c r="BG91" s="429"/>
      <c r="BH91" s="429"/>
      <c r="BI91" s="429"/>
      <c r="BJ91" s="429"/>
      <c r="BK91" s="429"/>
      <c r="BL91" s="429"/>
      <c r="BM91" s="429"/>
      <c r="BN91" s="429"/>
      <c r="BO91" s="429"/>
      <c r="BP91" s="429"/>
      <c r="BQ91" s="429"/>
    </row>
    <row r="92" customFormat="false" ht="15.75" hidden="false" customHeight="false" outlineLevel="0" collapsed="false">
      <c r="A92" s="420"/>
      <c r="B92" s="420"/>
      <c r="C92" s="420"/>
      <c r="D92" s="420"/>
      <c r="E92" s="420"/>
      <c r="F92" s="420"/>
      <c r="G92" s="421"/>
      <c r="H92" s="421"/>
      <c r="I92" s="421"/>
      <c r="J92" s="421"/>
      <c r="K92" s="421"/>
      <c r="L92" s="421"/>
      <c r="M92" s="421"/>
      <c r="N92" s="421"/>
      <c r="O92" s="421"/>
      <c r="P92" s="422"/>
      <c r="Q92" s="423"/>
      <c r="R92" s="423"/>
      <c r="S92" s="420"/>
      <c r="T92" s="428"/>
      <c r="U92" s="428"/>
      <c r="V92" s="417"/>
      <c r="W92" s="420"/>
      <c r="X92" s="420"/>
      <c r="Y92" s="420"/>
      <c r="Z92" s="420"/>
      <c r="AA92" s="420"/>
      <c r="AB92" s="420"/>
      <c r="AC92" s="420"/>
      <c r="AD92" s="420"/>
      <c r="AE92" s="420"/>
      <c r="AF92" s="420"/>
      <c r="AG92" s="420"/>
      <c r="AH92" s="420"/>
      <c r="AI92" s="420"/>
      <c r="AJ92" s="420"/>
      <c r="AK92" s="420"/>
      <c r="AL92" s="420"/>
      <c r="AM92" s="420"/>
      <c r="AN92" s="420"/>
      <c r="AO92" s="417"/>
      <c r="AP92" s="417"/>
      <c r="AQ92" s="417"/>
      <c r="AR92" s="417"/>
      <c r="AS92" s="417"/>
      <c r="AT92" s="417"/>
      <c r="AU92" s="417"/>
      <c r="AV92" s="417"/>
      <c r="AW92" s="417"/>
      <c r="AX92" s="417"/>
      <c r="AY92" s="417"/>
      <c r="AZ92" s="417"/>
      <c r="BA92" s="429"/>
      <c r="BB92" s="429"/>
      <c r="BC92" s="429"/>
      <c r="BD92" s="429"/>
      <c r="BE92" s="429"/>
      <c r="BF92" s="429"/>
      <c r="BG92" s="429"/>
      <c r="BH92" s="429"/>
      <c r="BI92" s="429"/>
      <c r="BJ92" s="429"/>
      <c r="BK92" s="429"/>
      <c r="BL92" s="429"/>
      <c r="BM92" s="429"/>
      <c r="BN92" s="429"/>
      <c r="BO92" s="429"/>
      <c r="BP92" s="429"/>
      <c r="BQ92" s="429"/>
    </row>
    <row r="93" customFormat="false" ht="15.75" hidden="false" customHeight="false" outlineLevel="0" collapsed="false">
      <c r="A93" s="420"/>
      <c r="B93" s="420"/>
      <c r="C93" s="420"/>
      <c r="D93" s="420"/>
      <c r="E93" s="420"/>
      <c r="F93" s="420"/>
      <c r="G93" s="421"/>
      <c r="H93" s="421"/>
      <c r="I93" s="421"/>
      <c r="J93" s="421"/>
      <c r="K93" s="421"/>
      <c r="L93" s="421"/>
      <c r="M93" s="421"/>
      <c r="N93" s="421"/>
      <c r="O93" s="421"/>
      <c r="P93" s="422"/>
      <c r="Q93" s="423"/>
      <c r="R93" s="423"/>
      <c r="S93" s="420"/>
      <c r="T93" s="428"/>
      <c r="U93" s="428"/>
      <c r="V93" s="417"/>
      <c r="W93" s="420"/>
      <c r="X93" s="420"/>
      <c r="Y93" s="420"/>
      <c r="Z93" s="420"/>
      <c r="AA93" s="420"/>
      <c r="AB93" s="420"/>
      <c r="AC93" s="420"/>
      <c r="AD93" s="420"/>
      <c r="AE93" s="420"/>
      <c r="AF93" s="420"/>
      <c r="AG93" s="420"/>
      <c r="AH93" s="420"/>
      <c r="AI93" s="420"/>
      <c r="AJ93" s="420"/>
      <c r="AK93" s="420"/>
      <c r="AL93" s="420"/>
      <c r="AM93" s="420"/>
      <c r="AN93" s="420"/>
      <c r="AO93" s="417"/>
      <c r="AP93" s="417"/>
      <c r="AQ93" s="417"/>
      <c r="AR93" s="417"/>
      <c r="AS93" s="417"/>
      <c r="AT93" s="417"/>
      <c r="AU93" s="417"/>
      <c r="AV93" s="417"/>
      <c r="AW93" s="417"/>
      <c r="AX93" s="417"/>
      <c r="AY93" s="417"/>
      <c r="AZ93" s="417"/>
      <c r="BA93" s="429"/>
      <c r="BB93" s="429"/>
      <c r="BC93" s="429"/>
      <c r="BD93" s="429"/>
      <c r="BE93" s="429"/>
      <c r="BF93" s="429"/>
      <c r="BG93" s="429"/>
      <c r="BH93" s="429"/>
      <c r="BI93" s="429"/>
      <c r="BJ93" s="429"/>
      <c r="BK93" s="429"/>
      <c r="BL93" s="429"/>
      <c r="BM93" s="429"/>
      <c r="BN93" s="429"/>
      <c r="BO93" s="429"/>
      <c r="BP93" s="429"/>
      <c r="BQ93" s="429"/>
    </row>
    <row r="94" customFormat="false" ht="15.75" hidden="false" customHeight="false" outlineLevel="0" collapsed="false">
      <c r="A94" s="420"/>
      <c r="B94" s="420"/>
      <c r="C94" s="420"/>
      <c r="D94" s="420"/>
      <c r="E94" s="420"/>
      <c r="F94" s="420"/>
      <c r="G94" s="421"/>
      <c r="H94" s="421"/>
      <c r="I94" s="421"/>
      <c r="J94" s="421"/>
      <c r="K94" s="421"/>
      <c r="L94" s="421"/>
      <c r="M94" s="421"/>
      <c r="N94" s="421"/>
      <c r="O94" s="421"/>
      <c r="P94" s="422"/>
      <c r="Q94" s="423"/>
      <c r="R94" s="423"/>
      <c r="S94" s="420"/>
      <c r="T94" s="428"/>
      <c r="U94" s="428"/>
      <c r="V94" s="417"/>
      <c r="W94" s="420"/>
      <c r="X94" s="420"/>
      <c r="Y94" s="420"/>
      <c r="Z94" s="420"/>
      <c r="AA94" s="420"/>
      <c r="AB94" s="420"/>
      <c r="AC94" s="420"/>
      <c r="AD94" s="420"/>
      <c r="AE94" s="420"/>
      <c r="AF94" s="420"/>
      <c r="AG94" s="420"/>
      <c r="AH94" s="420"/>
      <c r="AI94" s="420"/>
      <c r="AJ94" s="420"/>
      <c r="AK94" s="420"/>
      <c r="AL94" s="420"/>
      <c r="AM94" s="420"/>
      <c r="AN94" s="420"/>
      <c r="AO94" s="417"/>
      <c r="AP94" s="417"/>
      <c r="AQ94" s="417"/>
      <c r="AR94" s="417"/>
      <c r="AS94" s="417"/>
      <c r="AT94" s="417"/>
      <c r="AU94" s="417"/>
      <c r="AV94" s="417"/>
      <c r="AW94" s="417"/>
      <c r="AX94" s="417"/>
      <c r="AY94" s="417"/>
      <c r="AZ94" s="417"/>
      <c r="BA94" s="429"/>
      <c r="BB94" s="429"/>
      <c r="BC94" s="429"/>
      <c r="BD94" s="429"/>
      <c r="BE94" s="429"/>
      <c r="BF94" s="429"/>
      <c r="BG94" s="429"/>
      <c r="BH94" s="429"/>
      <c r="BI94" s="429"/>
      <c r="BJ94" s="429"/>
      <c r="BK94" s="429"/>
      <c r="BL94" s="429"/>
      <c r="BM94" s="429"/>
      <c r="BN94" s="429"/>
      <c r="BO94" s="429"/>
      <c r="BP94" s="429"/>
      <c r="BQ94" s="429"/>
    </row>
    <row r="95" customFormat="false" ht="15.75" hidden="false" customHeight="false" outlineLevel="0" collapsed="false">
      <c r="A95" s="420"/>
      <c r="B95" s="420"/>
      <c r="C95" s="420"/>
      <c r="D95" s="420"/>
      <c r="E95" s="420"/>
      <c r="F95" s="420"/>
      <c r="G95" s="421"/>
      <c r="H95" s="421"/>
      <c r="I95" s="421"/>
      <c r="J95" s="421"/>
      <c r="K95" s="421"/>
      <c r="L95" s="421"/>
      <c r="M95" s="421"/>
      <c r="N95" s="421"/>
      <c r="O95" s="421"/>
      <c r="P95" s="422"/>
      <c r="Q95" s="423"/>
      <c r="R95" s="423"/>
      <c r="S95" s="420"/>
      <c r="T95" s="428"/>
      <c r="U95" s="428"/>
      <c r="V95" s="417"/>
      <c r="W95" s="420"/>
      <c r="X95" s="420"/>
      <c r="Y95" s="420"/>
      <c r="Z95" s="420"/>
      <c r="AA95" s="420"/>
      <c r="AB95" s="420"/>
      <c r="AC95" s="420"/>
      <c r="AD95" s="420"/>
      <c r="AE95" s="420"/>
      <c r="AF95" s="420"/>
      <c r="AG95" s="420"/>
      <c r="AH95" s="420"/>
      <c r="AI95" s="420"/>
      <c r="AJ95" s="420"/>
      <c r="AK95" s="420"/>
      <c r="AL95" s="420"/>
      <c r="AM95" s="420"/>
      <c r="AN95" s="420"/>
      <c r="AO95" s="417"/>
      <c r="AP95" s="417"/>
      <c r="AQ95" s="417"/>
      <c r="AR95" s="417"/>
      <c r="AS95" s="417"/>
      <c r="AT95" s="417"/>
      <c r="AU95" s="417"/>
      <c r="AV95" s="417"/>
      <c r="AW95" s="417"/>
      <c r="AX95" s="417"/>
      <c r="AY95" s="417"/>
      <c r="AZ95" s="417"/>
      <c r="BA95" s="429"/>
      <c r="BB95" s="429"/>
      <c r="BC95" s="429"/>
      <c r="BD95" s="429"/>
      <c r="BE95" s="429"/>
      <c r="BF95" s="429"/>
      <c r="BG95" s="429"/>
      <c r="BH95" s="429"/>
      <c r="BI95" s="429"/>
      <c r="BJ95" s="429"/>
      <c r="BK95" s="429"/>
      <c r="BL95" s="429"/>
      <c r="BM95" s="429"/>
      <c r="BN95" s="429"/>
      <c r="BO95" s="429"/>
      <c r="BP95" s="429"/>
      <c r="BQ95" s="429"/>
    </row>
    <row r="96" customFormat="false" ht="15.75" hidden="false" customHeight="false" outlineLevel="0" collapsed="false">
      <c r="A96" s="420"/>
      <c r="B96" s="420"/>
      <c r="C96" s="420"/>
      <c r="D96" s="420"/>
      <c r="E96" s="420"/>
      <c r="F96" s="420"/>
      <c r="G96" s="421"/>
      <c r="H96" s="421"/>
      <c r="I96" s="421"/>
      <c r="J96" s="421"/>
      <c r="K96" s="421"/>
      <c r="L96" s="421"/>
      <c r="M96" s="421"/>
      <c r="N96" s="421"/>
      <c r="O96" s="421"/>
      <c r="P96" s="422"/>
      <c r="Q96" s="423"/>
      <c r="R96" s="423"/>
      <c r="S96" s="420"/>
      <c r="T96" s="428"/>
      <c r="U96" s="428"/>
      <c r="V96" s="417"/>
      <c r="W96" s="420"/>
      <c r="X96" s="420"/>
      <c r="Y96" s="420"/>
      <c r="Z96" s="420"/>
      <c r="AA96" s="420"/>
      <c r="AB96" s="420"/>
      <c r="AC96" s="420"/>
      <c r="AD96" s="420"/>
      <c r="AE96" s="420"/>
      <c r="AF96" s="420"/>
      <c r="AG96" s="420"/>
      <c r="AH96" s="420"/>
      <c r="AI96" s="420"/>
      <c r="AJ96" s="420"/>
      <c r="AK96" s="420"/>
      <c r="AL96" s="420"/>
      <c r="AM96" s="420"/>
      <c r="AN96" s="420"/>
      <c r="AO96" s="417"/>
      <c r="AP96" s="417"/>
      <c r="AQ96" s="417"/>
      <c r="AR96" s="417"/>
      <c r="AS96" s="417"/>
      <c r="AT96" s="417"/>
      <c r="AU96" s="417"/>
      <c r="AV96" s="417"/>
      <c r="AW96" s="417"/>
      <c r="AX96" s="417"/>
      <c r="AY96" s="417"/>
      <c r="AZ96" s="417"/>
      <c r="BA96" s="429"/>
      <c r="BB96" s="429"/>
      <c r="BC96" s="429"/>
      <c r="BD96" s="429"/>
      <c r="BE96" s="429"/>
      <c r="BF96" s="429"/>
      <c r="BG96" s="429"/>
      <c r="BH96" s="429"/>
      <c r="BI96" s="429"/>
      <c r="BJ96" s="429"/>
      <c r="BK96" s="429"/>
      <c r="BL96" s="429"/>
      <c r="BM96" s="429"/>
      <c r="BN96" s="429"/>
      <c r="BO96" s="429"/>
      <c r="BP96" s="429"/>
      <c r="BQ96" s="429"/>
    </row>
    <row r="97" customFormat="false" ht="15.75" hidden="false" customHeight="false" outlineLevel="0" collapsed="false">
      <c r="A97" s="420"/>
      <c r="B97" s="420"/>
      <c r="C97" s="420"/>
      <c r="D97" s="420"/>
      <c r="E97" s="420"/>
      <c r="F97" s="420"/>
      <c r="G97" s="421"/>
      <c r="H97" s="421"/>
      <c r="I97" s="421"/>
      <c r="J97" s="421"/>
      <c r="K97" s="421"/>
      <c r="L97" s="421"/>
      <c r="M97" s="421"/>
      <c r="N97" s="421"/>
      <c r="O97" s="421"/>
      <c r="P97" s="422"/>
      <c r="Q97" s="423"/>
      <c r="R97" s="423"/>
      <c r="S97" s="420"/>
      <c r="T97" s="428"/>
      <c r="U97" s="428"/>
      <c r="V97" s="417"/>
      <c r="W97" s="420"/>
      <c r="X97" s="420"/>
      <c r="Y97" s="420"/>
      <c r="Z97" s="420"/>
      <c r="AA97" s="420"/>
      <c r="AB97" s="420"/>
      <c r="AC97" s="420"/>
      <c r="AD97" s="420"/>
      <c r="AE97" s="420"/>
      <c r="AF97" s="420"/>
      <c r="AG97" s="420"/>
      <c r="AH97" s="420"/>
      <c r="AI97" s="420"/>
      <c r="AJ97" s="420"/>
      <c r="AK97" s="420"/>
      <c r="AL97" s="420"/>
      <c r="AM97" s="420"/>
      <c r="AN97" s="420"/>
      <c r="AO97" s="417"/>
      <c r="AP97" s="417"/>
      <c r="AQ97" s="417"/>
      <c r="AR97" s="417"/>
      <c r="AS97" s="417"/>
      <c r="AT97" s="417"/>
      <c r="AU97" s="417"/>
      <c r="AV97" s="417"/>
      <c r="AW97" s="417"/>
      <c r="AX97" s="417"/>
      <c r="AY97" s="417"/>
      <c r="AZ97" s="417"/>
      <c r="BA97" s="429"/>
      <c r="BB97" s="429"/>
      <c r="BC97" s="429"/>
      <c r="BD97" s="429"/>
      <c r="BE97" s="429"/>
      <c r="BF97" s="429"/>
      <c r="BG97" s="429"/>
      <c r="BH97" s="429"/>
      <c r="BI97" s="429"/>
      <c r="BJ97" s="429"/>
      <c r="BK97" s="429"/>
      <c r="BL97" s="429"/>
      <c r="BM97" s="429"/>
      <c r="BN97" s="429"/>
      <c r="BO97" s="429"/>
      <c r="BP97" s="429"/>
      <c r="BQ97" s="429"/>
    </row>
    <row r="98" customFormat="false" ht="15.75" hidden="false" customHeight="false" outlineLevel="0" collapsed="false">
      <c r="A98" s="420"/>
      <c r="B98" s="420"/>
      <c r="C98" s="420"/>
      <c r="D98" s="420"/>
      <c r="E98" s="420"/>
      <c r="F98" s="420"/>
      <c r="G98" s="421"/>
      <c r="H98" s="421"/>
      <c r="I98" s="421"/>
      <c r="J98" s="421"/>
      <c r="K98" s="421"/>
      <c r="L98" s="421"/>
      <c r="M98" s="421"/>
      <c r="N98" s="421"/>
      <c r="O98" s="421"/>
      <c r="P98" s="422"/>
      <c r="Q98" s="423"/>
      <c r="R98" s="423"/>
      <c r="S98" s="420"/>
      <c r="T98" s="428"/>
      <c r="U98" s="428"/>
      <c r="V98" s="417"/>
      <c r="W98" s="420"/>
      <c r="X98" s="420"/>
      <c r="Y98" s="420"/>
      <c r="Z98" s="420"/>
      <c r="AA98" s="420"/>
      <c r="AB98" s="420"/>
      <c r="AC98" s="420"/>
      <c r="AD98" s="420"/>
      <c r="AE98" s="420"/>
      <c r="AF98" s="420"/>
      <c r="AG98" s="420"/>
      <c r="AH98" s="420"/>
      <c r="AI98" s="420"/>
      <c r="AJ98" s="420"/>
      <c r="AK98" s="420"/>
      <c r="AL98" s="420"/>
      <c r="AM98" s="420"/>
      <c r="AN98" s="420"/>
      <c r="AO98" s="417"/>
      <c r="AP98" s="417"/>
      <c r="AQ98" s="417"/>
      <c r="AR98" s="417"/>
      <c r="AS98" s="417"/>
      <c r="AT98" s="417"/>
      <c r="AU98" s="417"/>
      <c r="AV98" s="417"/>
      <c r="AW98" s="417"/>
      <c r="AX98" s="417"/>
      <c r="AY98" s="417"/>
      <c r="AZ98" s="417"/>
      <c r="BA98" s="429"/>
      <c r="BB98" s="429"/>
      <c r="BC98" s="429"/>
      <c r="BD98" s="429"/>
      <c r="BE98" s="429"/>
      <c r="BF98" s="429"/>
      <c r="BG98" s="429"/>
      <c r="BH98" s="429"/>
      <c r="BI98" s="429"/>
      <c r="BJ98" s="429"/>
      <c r="BK98" s="429"/>
      <c r="BL98" s="429"/>
      <c r="BM98" s="429"/>
      <c r="BN98" s="429"/>
      <c r="BO98" s="429"/>
      <c r="BP98" s="429"/>
      <c r="BQ98" s="429"/>
    </row>
    <row r="99" customFormat="false" ht="15.75" hidden="false" customHeight="false" outlineLevel="0" collapsed="false">
      <c r="A99" s="420"/>
      <c r="B99" s="420"/>
      <c r="C99" s="420"/>
      <c r="D99" s="420"/>
      <c r="E99" s="420"/>
      <c r="F99" s="420"/>
      <c r="G99" s="421"/>
      <c r="H99" s="421"/>
      <c r="I99" s="421"/>
      <c r="J99" s="421"/>
      <c r="K99" s="421"/>
      <c r="L99" s="421"/>
      <c r="M99" s="421"/>
      <c r="N99" s="421"/>
      <c r="O99" s="421"/>
      <c r="P99" s="422"/>
      <c r="Q99" s="423"/>
      <c r="R99" s="423"/>
      <c r="S99" s="420"/>
      <c r="T99" s="428"/>
      <c r="U99" s="428"/>
      <c r="V99" s="417"/>
      <c r="W99" s="420"/>
      <c r="X99" s="420"/>
      <c r="Y99" s="420"/>
      <c r="Z99" s="420"/>
      <c r="AA99" s="420"/>
      <c r="AB99" s="420"/>
      <c r="AC99" s="420"/>
      <c r="AD99" s="420"/>
      <c r="AE99" s="420"/>
      <c r="AF99" s="420"/>
      <c r="AG99" s="420"/>
      <c r="AH99" s="420"/>
      <c r="AI99" s="420"/>
      <c r="AJ99" s="420"/>
      <c r="AK99" s="420"/>
      <c r="AL99" s="420"/>
      <c r="AM99" s="420"/>
      <c r="AN99" s="420"/>
      <c r="AO99" s="417"/>
      <c r="AP99" s="417"/>
      <c r="AQ99" s="417"/>
      <c r="AR99" s="417"/>
      <c r="AS99" s="417"/>
      <c r="AT99" s="417"/>
      <c r="AU99" s="417"/>
      <c r="AV99" s="417"/>
      <c r="AW99" s="417"/>
      <c r="AX99" s="417"/>
      <c r="AY99" s="417"/>
      <c r="AZ99" s="417"/>
      <c r="BA99" s="429"/>
      <c r="BB99" s="429"/>
      <c r="BC99" s="429"/>
      <c r="BD99" s="429"/>
      <c r="BE99" s="429"/>
      <c r="BF99" s="429"/>
      <c r="BG99" s="429"/>
      <c r="BH99" s="429"/>
      <c r="BI99" s="429"/>
      <c r="BJ99" s="429"/>
      <c r="BK99" s="429"/>
      <c r="BL99" s="429"/>
      <c r="BM99" s="429"/>
      <c r="BN99" s="429"/>
      <c r="BO99" s="429"/>
      <c r="BP99" s="429"/>
      <c r="BQ99" s="429"/>
    </row>
    <row r="100" customFormat="false" ht="15.75" hidden="false" customHeight="false" outlineLevel="0" collapsed="false">
      <c r="A100" s="420"/>
      <c r="B100" s="420"/>
      <c r="C100" s="420"/>
      <c r="D100" s="420"/>
      <c r="E100" s="420"/>
      <c r="F100" s="420"/>
      <c r="G100" s="421"/>
      <c r="H100" s="421"/>
      <c r="I100" s="421"/>
      <c r="J100" s="421"/>
      <c r="K100" s="421"/>
      <c r="L100" s="421"/>
      <c r="M100" s="421"/>
      <c r="N100" s="421"/>
      <c r="O100" s="421"/>
      <c r="P100" s="422"/>
      <c r="Q100" s="423"/>
      <c r="R100" s="423"/>
      <c r="S100" s="420"/>
      <c r="T100" s="428"/>
      <c r="U100" s="428"/>
      <c r="V100" s="417"/>
      <c r="W100" s="420"/>
      <c r="X100" s="420"/>
      <c r="Y100" s="420"/>
      <c r="Z100" s="420"/>
      <c r="AA100" s="420"/>
      <c r="AB100" s="420"/>
      <c r="AC100" s="420"/>
      <c r="AD100" s="420"/>
      <c r="AE100" s="420"/>
      <c r="AF100" s="420"/>
      <c r="AG100" s="420"/>
      <c r="AH100" s="420"/>
      <c r="AI100" s="420"/>
      <c r="AJ100" s="420"/>
      <c r="AK100" s="420"/>
      <c r="AL100" s="420"/>
      <c r="AM100" s="420"/>
      <c r="AN100" s="420"/>
      <c r="AO100" s="417"/>
      <c r="AP100" s="417"/>
      <c r="AQ100" s="417"/>
      <c r="AR100" s="417"/>
      <c r="AS100" s="417"/>
      <c r="AT100" s="417"/>
      <c r="AU100" s="417"/>
      <c r="AV100" s="417"/>
      <c r="AW100" s="417"/>
      <c r="AX100" s="417"/>
      <c r="AY100" s="417"/>
      <c r="AZ100" s="417"/>
      <c r="BA100" s="429"/>
      <c r="BB100" s="429"/>
      <c r="BC100" s="429"/>
      <c r="BD100" s="429"/>
      <c r="BE100" s="429"/>
      <c r="BF100" s="429"/>
      <c r="BG100" s="429"/>
      <c r="BH100" s="429"/>
      <c r="BI100" s="429"/>
      <c r="BJ100" s="429"/>
      <c r="BK100" s="429"/>
      <c r="BL100" s="429"/>
      <c r="BM100" s="429"/>
      <c r="BN100" s="429"/>
      <c r="BO100" s="429"/>
      <c r="BP100" s="429"/>
      <c r="BQ100" s="429"/>
    </row>
    <row r="101" customFormat="false" ht="15.75" hidden="false" customHeight="false" outlineLevel="0" collapsed="false">
      <c r="A101" s="420"/>
      <c r="B101" s="420"/>
      <c r="C101" s="420"/>
      <c r="D101" s="420"/>
      <c r="E101" s="420"/>
      <c r="F101" s="420"/>
      <c r="G101" s="421"/>
      <c r="H101" s="421"/>
      <c r="I101" s="421"/>
      <c r="J101" s="421"/>
      <c r="K101" s="421"/>
      <c r="L101" s="421"/>
      <c r="M101" s="421"/>
      <c r="N101" s="421"/>
      <c r="O101" s="421"/>
      <c r="P101" s="422"/>
      <c r="Q101" s="423"/>
      <c r="R101" s="423"/>
      <c r="S101" s="420"/>
      <c r="T101" s="428"/>
      <c r="U101" s="428"/>
      <c r="V101" s="417"/>
      <c r="W101" s="420"/>
      <c r="X101" s="420"/>
      <c r="Y101" s="420"/>
      <c r="Z101" s="420"/>
      <c r="AA101" s="420"/>
      <c r="AB101" s="420"/>
      <c r="AC101" s="420"/>
      <c r="AD101" s="420"/>
      <c r="AE101" s="420"/>
      <c r="AF101" s="420"/>
      <c r="AG101" s="420"/>
      <c r="AH101" s="420"/>
      <c r="AI101" s="420"/>
      <c r="AJ101" s="420"/>
      <c r="AK101" s="420"/>
      <c r="AL101" s="420"/>
      <c r="AM101" s="420"/>
      <c r="AN101" s="420"/>
      <c r="AO101" s="417"/>
      <c r="AP101" s="417"/>
      <c r="AQ101" s="417"/>
      <c r="AR101" s="417"/>
      <c r="AS101" s="417"/>
      <c r="AT101" s="417"/>
      <c r="AU101" s="417"/>
      <c r="AV101" s="417"/>
      <c r="AW101" s="417"/>
      <c r="AX101" s="417"/>
      <c r="AY101" s="417"/>
      <c r="AZ101" s="417"/>
      <c r="BA101" s="429"/>
      <c r="BB101" s="429"/>
      <c r="BC101" s="429"/>
      <c r="BD101" s="429"/>
      <c r="BE101" s="429"/>
      <c r="BF101" s="429"/>
      <c r="BG101" s="429"/>
      <c r="BH101" s="429"/>
      <c r="BI101" s="429"/>
      <c r="BJ101" s="429"/>
      <c r="BK101" s="429"/>
      <c r="BL101" s="429"/>
      <c r="BM101" s="429"/>
      <c r="BN101" s="429"/>
      <c r="BO101" s="429"/>
      <c r="BP101" s="429"/>
      <c r="BQ101" s="429"/>
    </row>
    <row r="102" customFormat="false" ht="15.75" hidden="false" customHeight="false" outlineLevel="0" collapsed="false">
      <c r="A102" s="420"/>
      <c r="B102" s="420"/>
      <c r="C102" s="420"/>
      <c r="D102" s="420"/>
      <c r="E102" s="420"/>
      <c r="F102" s="420"/>
      <c r="G102" s="421"/>
      <c r="H102" s="421"/>
      <c r="I102" s="421"/>
      <c r="J102" s="421"/>
      <c r="K102" s="421"/>
      <c r="L102" s="421"/>
      <c r="M102" s="421"/>
      <c r="N102" s="421"/>
      <c r="O102" s="421"/>
      <c r="P102" s="422"/>
      <c r="Q102" s="423"/>
      <c r="R102" s="423"/>
      <c r="S102" s="420"/>
      <c r="T102" s="428"/>
      <c r="U102" s="428"/>
      <c r="V102" s="417"/>
      <c r="W102" s="420"/>
      <c r="X102" s="420"/>
      <c r="Y102" s="420"/>
      <c r="Z102" s="420"/>
      <c r="AA102" s="420"/>
      <c r="AB102" s="420"/>
      <c r="AC102" s="420"/>
      <c r="AD102" s="420"/>
      <c r="AE102" s="420"/>
      <c r="AF102" s="420"/>
      <c r="AG102" s="420"/>
      <c r="AH102" s="420"/>
      <c r="AI102" s="420"/>
      <c r="AJ102" s="420"/>
      <c r="AK102" s="420"/>
      <c r="AL102" s="420"/>
      <c r="AM102" s="420"/>
      <c r="AN102" s="420"/>
      <c r="AO102" s="417"/>
      <c r="AP102" s="417"/>
      <c r="AQ102" s="417"/>
      <c r="AR102" s="417"/>
      <c r="AS102" s="417"/>
      <c r="AT102" s="417"/>
      <c r="AU102" s="417"/>
      <c r="AV102" s="417"/>
      <c r="AW102" s="417"/>
      <c r="AX102" s="417"/>
      <c r="AY102" s="417"/>
      <c r="AZ102" s="417"/>
      <c r="BA102" s="429"/>
      <c r="BB102" s="429"/>
      <c r="BC102" s="429"/>
      <c r="BD102" s="429"/>
      <c r="BE102" s="429"/>
      <c r="BF102" s="429"/>
      <c r="BG102" s="429"/>
      <c r="BH102" s="429"/>
      <c r="BI102" s="429"/>
      <c r="BJ102" s="429"/>
      <c r="BK102" s="429"/>
      <c r="BL102" s="429"/>
      <c r="BM102" s="429"/>
      <c r="BN102" s="429"/>
      <c r="BO102" s="429"/>
      <c r="BP102" s="429"/>
      <c r="BQ102" s="429"/>
    </row>
    <row r="103" customFormat="false" ht="15.75" hidden="false" customHeight="false" outlineLevel="0" collapsed="false">
      <c r="A103" s="420"/>
      <c r="B103" s="420"/>
      <c r="C103" s="420"/>
      <c r="D103" s="420"/>
      <c r="E103" s="420"/>
      <c r="F103" s="420"/>
      <c r="G103" s="421"/>
      <c r="H103" s="421"/>
      <c r="I103" s="421"/>
      <c r="J103" s="421"/>
      <c r="K103" s="421"/>
      <c r="L103" s="421"/>
      <c r="M103" s="421"/>
      <c r="N103" s="421"/>
      <c r="O103" s="421"/>
      <c r="P103" s="422"/>
      <c r="Q103" s="423"/>
      <c r="R103" s="423"/>
      <c r="S103" s="420"/>
      <c r="T103" s="428"/>
      <c r="U103" s="428"/>
      <c r="V103" s="417"/>
      <c r="W103" s="420"/>
      <c r="X103" s="420"/>
      <c r="Y103" s="420"/>
      <c r="Z103" s="420"/>
      <c r="AA103" s="420"/>
      <c r="AB103" s="420"/>
      <c r="AC103" s="420"/>
      <c r="AD103" s="420"/>
      <c r="AE103" s="420"/>
      <c r="AF103" s="420"/>
      <c r="AG103" s="420"/>
      <c r="AH103" s="420"/>
      <c r="AI103" s="420"/>
      <c r="AJ103" s="420"/>
      <c r="AK103" s="420"/>
      <c r="AL103" s="420"/>
      <c r="AM103" s="420"/>
      <c r="AN103" s="420"/>
      <c r="AO103" s="417"/>
      <c r="AP103" s="417"/>
      <c r="AQ103" s="417"/>
      <c r="AR103" s="417"/>
      <c r="AS103" s="417"/>
      <c r="AT103" s="417"/>
      <c r="AU103" s="417"/>
      <c r="AV103" s="417"/>
      <c r="AW103" s="417"/>
      <c r="AX103" s="417"/>
      <c r="AY103" s="417"/>
      <c r="AZ103" s="417"/>
      <c r="BA103" s="429"/>
      <c r="BB103" s="429"/>
      <c r="BC103" s="429"/>
      <c r="BD103" s="429"/>
      <c r="BE103" s="429"/>
      <c r="BF103" s="429"/>
      <c r="BG103" s="429"/>
      <c r="BH103" s="429"/>
      <c r="BI103" s="429"/>
      <c r="BJ103" s="429"/>
      <c r="BK103" s="429"/>
      <c r="BL103" s="429"/>
      <c r="BM103" s="429"/>
      <c r="BN103" s="429"/>
      <c r="BO103" s="429"/>
      <c r="BP103" s="429"/>
      <c r="BQ103" s="429"/>
    </row>
    <row r="104" customFormat="false" ht="15.75" hidden="false" customHeight="false" outlineLevel="0" collapsed="false">
      <c r="A104" s="420"/>
      <c r="B104" s="420"/>
      <c r="C104" s="420"/>
      <c r="D104" s="420"/>
      <c r="E104" s="420"/>
      <c r="F104" s="420"/>
      <c r="G104" s="421"/>
      <c r="H104" s="421"/>
      <c r="I104" s="421"/>
      <c r="J104" s="421"/>
      <c r="K104" s="421"/>
      <c r="L104" s="421"/>
      <c r="M104" s="421"/>
      <c r="N104" s="421"/>
      <c r="O104" s="421"/>
      <c r="P104" s="422"/>
      <c r="Q104" s="423"/>
      <c r="R104" s="423"/>
      <c r="S104" s="420"/>
      <c r="T104" s="428"/>
      <c r="U104" s="428"/>
      <c r="V104" s="417"/>
      <c r="W104" s="420"/>
      <c r="X104" s="420"/>
      <c r="Y104" s="420"/>
      <c r="Z104" s="420"/>
      <c r="AA104" s="420"/>
      <c r="AB104" s="420"/>
      <c r="AC104" s="420"/>
      <c r="AD104" s="420"/>
      <c r="AE104" s="420"/>
      <c r="AF104" s="420"/>
      <c r="AG104" s="420"/>
      <c r="AH104" s="420"/>
      <c r="AI104" s="420"/>
      <c r="AJ104" s="420"/>
      <c r="AK104" s="420"/>
      <c r="AL104" s="420"/>
      <c r="AM104" s="420"/>
      <c r="AN104" s="420"/>
      <c r="AO104" s="417"/>
      <c r="AP104" s="417"/>
      <c r="AQ104" s="417"/>
      <c r="AR104" s="417"/>
      <c r="AS104" s="417"/>
      <c r="AT104" s="417"/>
      <c r="AU104" s="417"/>
      <c r="AV104" s="417"/>
      <c r="AW104" s="417"/>
      <c r="AX104" s="417"/>
      <c r="AY104" s="417"/>
      <c r="AZ104" s="417"/>
      <c r="BA104" s="429"/>
      <c r="BB104" s="429"/>
      <c r="BC104" s="429"/>
      <c r="BD104" s="429"/>
      <c r="BE104" s="429"/>
      <c r="BF104" s="429"/>
      <c r="BG104" s="429"/>
      <c r="BH104" s="429"/>
      <c r="BI104" s="429"/>
      <c r="BJ104" s="429"/>
      <c r="BK104" s="429"/>
      <c r="BL104" s="429"/>
      <c r="BM104" s="429"/>
      <c r="BN104" s="429"/>
      <c r="BO104" s="429"/>
      <c r="BP104" s="429"/>
      <c r="BQ104" s="429"/>
    </row>
    <row r="105" customFormat="false" ht="15.75" hidden="false" customHeight="false" outlineLevel="0" collapsed="false">
      <c r="A105" s="420"/>
      <c r="B105" s="420"/>
      <c r="C105" s="420"/>
      <c r="D105" s="420"/>
      <c r="E105" s="420"/>
      <c r="F105" s="420"/>
      <c r="G105" s="421"/>
      <c r="H105" s="421"/>
      <c r="I105" s="421"/>
      <c r="J105" s="421"/>
      <c r="K105" s="421"/>
      <c r="L105" s="421"/>
      <c r="M105" s="421"/>
      <c r="N105" s="421"/>
      <c r="O105" s="421"/>
      <c r="P105" s="422"/>
      <c r="Q105" s="423"/>
      <c r="R105" s="423"/>
      <c r="S105" s="420"/>
      <c r="T105" s="428"/>
      <c r="U105" s="428"/>
      <c r="V105" s="417"/>
      <c r="W105" s="420"/>
      <c r="X105" s="420"/>
      <c r="Y105" s="420"/>
      <c r="Z105" s="420"/>
      <c r="AA105" s="420"/>
      <c r="AB105" s="420"/>
      <c r="AC105" s="420"/>
      <c r="AD105" s="420"/>
      <c r="AE105" s="420"/>
      <c r="AF105" s="420"/>
      <c r="AG105" s="420"/>
      <c r="AH105" s="420"/>
      <c r="AI105" s="420"/>
      <c r="AJ105" s="420"/>
      <c r="AK105" s="420"/>
      <c r="AL105" s="420"/>
      <c r="AM105" s="420"/>
      <c r="AN105" s="420"/>
      <c r="AO105" s="417"/>
      <c r="AP105" s="417"/>
      <c r="AQ105" s="417"/>
      <c r="AR105" s="417"/>
      <c r="AS105" s="417"/>
      <c r="AT105" s="417"/>
      <c r="AU105" s="417"/>
      <c r="AV105" s="417"/>
      <c r="AW105" s="417"/>
      <c r="AX105" s="417"/>
      <c r="AY105" s="417"/>
      <c r="AZ105" s="417"/>
      <c r="BA105" s="429"/>
      <c r="BB105" s="429"/>
      <c r="BC105" s="429"/>
      <c r="BD105" s="429"/>
      <c r="BE105" s="429"/>
      <c r="BF105" s="429"/>
      <c r="BG105" s="429"/>
      <c r="BH105" s="429"/>
      <c r="BI105" s="429"/>
      <c r="BJ105" s="429"/>
      <c r="BK105" s="429"/>
      <c r="BL105" s="429"/>
      <c r="BM105" s="429"/>
      <c r="BN105" s="429"/>
      <c r="BO105" s="429"/>
      <c r="BP105" s="429"/>
      <c r="BQ105" s="429"/>
    </row>
    <row r="106" customFormat="false" ht="15.75" hidden="false" customHeight="false" outlineLevel="0" collapsed="false">
      <c r="A106" s="420"/>
      <c r="B106" s="420"/>
      <c r="C106" s="420"/>
      <c r="D106" s="420"/>
      <c r="E106" s="420"/>
      <c r="F106" s="420"/>
      <c r="G106" s="421"/>
      <c r="H106" s="421"/>
      <c r="I106" s="421"/>
      <c r="J106" s="421"/>
      <c r="K106" s="421"/>
      <c r="L106" s="421"/>
      <c r="M106" s="421"/>
      <c r="N106" s="421"/>
      <c r="O106" s="421"/>
      <c r="P106" s="422"/>
      <c r="Q106" s="423"/>
      <c r="R106" s="423"/>
      <c r="S106" s="420"/>
      <c r="T106" s="428"/>
      <c r="U106" s="428"/>
      <c r="V106" s="417"/>
      <c r="W106" s="420"/>
      <c r="X106" s="420"/>
      <c r="Y106" s="420"/>
      <c r="Z106" s="420"/>
      <c r="AA106" s="420"/>
      <c r="AB106" s="420"/>
      <c r="AC106" s="420"/>
      <c r="AD106" s="420"/>
      <c r="AE106" s="420"/>
      <c r="AF106" s="420"/>
      <c r="AG106" s="420"/>
      <c r="AH106" s="420"/>
      <c r="AI106" s="420"/>
      <c r="AJ106" s="420"/>
      <c r="AK106" s="420"/>
      <c r="AL106" s="420"/>
      <c r="AM106" s="420"/>
      <c r="AN106" s="420"/>
      <c r="AO106" s="417"/>
      <c r="AP106" s="417"/>
      <c r="AQ106" s="417"/>
      <c r="AR106" s="417"/>
      <c r="AS106" s="417"/>
      <c r="AT106" s="417"/>
      <c r="AU106" s="417"/>
      <c r="AV106" s="417"/>
      <c r="AW106" s="417"/>
      <c r="AX106" s="417"/>
      <c r="AY106" s="417"/>
      <c r="AZ106" s="417"/>
      <c r="BA106" s="429"/>
      <c r="BB106" s="429"/>
      <c r="BC106" s="429"/>
      <c r="BD106" s="429"/>
      <c r="BE106" s="429"/>
      <c r="BF106" s="429"/>
      <c r="BG106" s="429"/>
      <c r="BH106" s="429"/>
      <c r="BI106" s="429"/>
      <c r="BJ106" s="429"/>
      <c r="BK106" s="429"/>
      <c r="BL106" s="429"/>
      <c r="BM106" s="429"/>
      <c r="BN106" s="429"/>
      <c r="BO106" s="429"/>
      <c r="BP106" s="429"/>
      <c r="BQ106" s="429"/>
    </row>
    <row r="107" customFormat="false" ht="15.75" hidden="false" customHeight="false" outlineLevel="0" collapsed="false">
      <c r="A107" s="420"/>
      <c r="B107" s="420"/>
      <c r="C107" s="420"/>
      <c r="D107" s="420"/>
      <c r="E107" s="420"/>
      <c r="F107" s="420"/>
      <c r="G107" s="421"/>
      <c r="H107" s="421"/>
      <c r="I107" s="421"/>
      <c r="J107" s="421"/>
      <c r="K107" s="421"/>
      <c r="L107" s="421"/>
      <c r="M107" s="421"/>
      <c r="N107" s="421"/>
      <c r="O107" s="421"/>
      <c r="P107" s="422"/>
      <c r="Q107" s="423"/>
      <c r="R107" s="423"/>
      <c r="S107" s="420"/>
      <c r="T107" s="428"/>
      <c r="U107" s="428"/>
      <c r="V107" s="417"/>
      <c r="W107" s="420"/>
      <c r="X107" s="420"/>
      <c r="Y107" s="420"/>
      <c r="Z107" s="420"/>
      <c r="AA107" s="420"/>
      <c r="AB107" s="420"/>
      <c r="AC107" s="420"/>
      <c r="AD107" s="420"/>
      <c r="AE107" s="420"/>
      <c r="AF107" s="420"/>
      <c r="AG107" s="420"/>
      <c r="AH107" s="420"/>
      <c r="AI107" s="420"/>
      <c r="AJ107" s="420"/>
      <c r="AK107" s="420"/>
      <c r="AL107" s="420"/>
      <c r="AM107" s="420"/>
      <c r="AN107" s="420"/>
      <c r="AO107" s="417"/>
      <c r="AP107" s="417"/>
      <c r="AQ107" s="417"/>
      <c r="AR107" s="417"/>
      <c r="AS107" s="417"/>
      <c r="AT107" s="417"/>
      <c r="AU107" s="417"/>
      <c r="AV107" s="417"/>
      <c r="AW107" s="417"/>
      <c r="AX107" s="417"/>
      <c r="AY107" s="417"/>
      <c r="AZ107" s="417"/>
      <c r="BA107" s="429"/>
      <c r="BB107" s="429"/>
      <c r="BC107" s="429"/>
      <c r="BD107" s="429"/>
      <c r="BE107" s="429"/>
      <c r="BF107" s="429"/>
      <c r="BG107" s="429"/>
      <c r="BH107" s="429"/>
      <c r="BI107" s="429"/>
      <c r="BJ107" s="429"/>
      <c r="BK107" s="429"/>
      <c r="BL107" s="429"/>
      <c r="BM107" s="429"/>
      <c r="BN107" s="429"/>
      <c r="BO107" s="429"/>
      <c r="BP107" s="429"/>
      <c r="BQ107" s="429"/>
    </row>
    <row r="108" customFormat="false" ht="15.75" hidden="false" customHeight="false" outlineLevel="0" collapsed="false">
      <c r="A108" s="420"/>
      <c r="B108" s="420"/>
      <c r="C108" s="420"/>
      <c r="D108" s="420"/>
      <c r="E108" s="420"/>
      <c r="F108" s="420"/>
      <c r="G108" s="421"/>
      <c r="H108" s="421"/>
      <c r="I108" s="421"/>
      <c r="J108" s="421"/>
      <c r="K108" s="421"/>
      <c r="L108" s="421"/>
      <c r="M108" s="421"/>
      <c r="N108" s="421"/>
      <c r="O108" s="421"/>
      <c r="P108" s="422"/>
      <c r="Q108" s="423"/>
      <c r="R108" s="423"/>
      <c r="S108" s="420"/>
      <c r="T108" s="428"/>
      <c r="U108" s="428"/>
      <c r="V108" s="417"/>
      <c r="W108" s="420"/>
      <c r="X108" s="420"/>
      <c r="Y108" s="420"/>
      <c r="Z108" s="420"/>
      <c r="AA108" s="420"/>
      <c r="AB108" s="420"/>
      <c r="AC108" s="420"/>
      <c r="AD108" s="420"/>
      <c r="AE108" s="420"/>
      <c r="AF108" s="420"/>
      <c r="AG108" s="420"/>
      <c r="AH108" s="420"/>
      <c r="AI108" s="420"/>
      <c r="AJ108" s="420"/>
      <c r="AK108" s="420"/>
      <c r="AL108" s="420"/>
      <c r="AM108" s="420"/>
      <c r="AN108" s="420"/>
      <c r="AO108" s="417"/>
      <c r="AP108" s="417"/>
      <c r="AQ108" s="417"/>
      <c r="AR108" s="417"/>
      <c r="AS108" s="417"/>
      <c r="AT108" s="417"/>
      <c r="AU108" s="417"/>
      <c r="AV108" s="417"/>
      <c r="AW108" s="417"/>
      <c r="AX108" s="417"/>
      <c r="AY108" s="417"/>
      <c r="AZ108" s="417"/>
      <c r="BA108" s="429"/>
      <c r="BB108" s="429"/>
      <c r="BC108" s="429"/>
      <c r="BD108" s="429"/>
      <c r="BE108" s="429"/>
      <c r="BF108" s="429"/>
      <c r="BG108" s="429"/>
      <c r="BH108" s="429"/>
      <c r="BI108" s="429"/>
      <c r="BJ108" s="429"/>
      <c r="BK108" s="429"/>
      <c r="BL108" s="429"/>
      <c r="BM108" s="429"/>
      <c r="BN108" s="429"/>
      <c r="BO108" s="429"/>
      <c r="BP108" s="429"/>
      <c r="BQ108" s="429"/>
    </row>
    <row r="109" customFormat="false" ht="15.75" hidden="false" customHeight="false" outlineLevel="0" collapsed="false">
      <c r="A109" s="420"/>
      <c r="B109" s="420"/>
      <c r="C109" s="420"/>
      <c r="D109" s="420"/>
      <c r="E109" s="420"/>
      <c r="F109" s="420"/>
      <c r="G109" s="421"/>
      <c r="H109" s="421"/>
      <c r="I109" s="421"/>
      <c r="J109" s="421"/>
      <c r="K109" s="421"/>
      <c r="L109" s="421"/>
      <c r="M109" s="421"/>
      <c r="N109" s="421"/>
      <c r="O109" s="421"/>
      <c r="P109" s="422"/>
      <c r="Q109" s="423"/>
      <c r="R109" s="423"/>
      <c r="S109" s="420"/>
      <c r="T109" s="428"/>
      <c r="U109" s="428"/>
      <c r="V109" s="417"/>
      <c r="W109" s="420"/>
      <c r="X109" s="420"/>
      <c r="Y109" s="420"/>
      <c r="Z109" s="420"/>
      <c r="AA109" s="420"/>
      <c r="AB109" s="420"/>
      <c r="AC109" s="420"/>
      <c r="AD109" s="420"/>
      <c r="AE109" s="420"/>
      <c r="AF109" s="420"/>
      <c r="AG109" s="420"/>
      <c r="AH109" s="420"/>
      <c r="AI109" s="420"/>
      <c r="AJ109" s="420"/>
      <c r="AK109" s="420"/>
      <c r="AL109" s="420"/>
      <c r="AM109" s="420"/>
      <c r="AN109" s="420"/>
      <c r="AO109" s="417"/>
      <c r="AP109" s="417"/>
      <c r="AQ109" s="417"/>
      <c r="AR109" s="417"/>
      <c r="AS109" s="417"/>
      <c r="AT109" s="417"/>
      <c r="AU109" s="417"/>
      <c r="AV109" s="417"/>
      <c r="AW109" s="417"/>
      <c r="AX109" s="417"/>
      <c r="AY109" s="417"/>
      <c r="AZ109" s="417"/>
      <c r="BA109" s="429"/>
      <c r="BB109" s="429"/>
      <c r="BC109" s="429"/>
      <c r="BD109" s="429"/>
      <c r="BE109" s="429"/>
      <c r="BF109" s="429"/>
      <c r="BG109" s="429"/>
      <c r="BH109" s="429"/>
      <c r="BI109" s="429"/>
      <c r="BJ109" s="429"/>
      <c r="BK109" s="429"/>
      <c r="BL109" s="429"/>
      <c r="BM109" s="429"/>
      <c r="BN109" s="429"/>
      <c r="BO109" s="429"/>
      <c r="BP109" s="429"/>
      <c r="BQ109" s="429"/>
    </row>
    <row r="110" customFormat="false" ht="15.75" hidden="false" customHeight="false" outlineLevel="0" collapsed="false">
      <c r="A110" s="420"/>
      <c r="B110" s="420"/>
      <c r="C110" s="420"/>
      <c r="D110" s="420"/>
      <c r="E110" s="420"/>
      <c r="F110" s="420"/>
      <c r="G110" s="421"/>
      <c r="H110" s="421"/>
      <c r="I110" s="421"/>
      <c r="J110" s="421"/>
      <c r="K110" s="421"/>
      <c r="L110" s="421"/>
      <c r="M110" s="421"/>
      <c r="N110" s="421"/>
      <c r="O110" s="421"/>
      <c r="P110" s="422"/>
      <c r="Q110" s="423"/>
      <c r="R110" s="423"/>
      <c r="S110" s="420"/>
      <c r="T110" s="428"/>
      <c r="U110" s="428"/>
      <c r="V110" s="417"/>
      <c r="W110" s="420"/>
      <c r="X110" s="420"/>
      <c r="Y110" s="420"/>
      <c r="Z110" s="420"/>
      <c r="AA110" s="420"/>
      <c r="AB110" s="420"/>
      <c r="AC110" s="420"/>
      <c r="AD110" s="420"/>
      <c r="AE110" s="420"/>
      <c r="AF110" s="420"/>
      <c r="AG110" s="420"/>
      <c r="AH110" s="420"/>
      <c r="AI110" s="420"/>
      <c r="AJ110" s="420"/>
      <c r="AK110" s="420"/>
      <c r="AL110" s="420"/>
      <c r="AM110" s="420"/>
      <c r="AN110" s="420"/>
      <c r="AO110" s="417"/>
      <c r="AP110" s="417"/>
      <c r="AQ110" s="417"/>
      <c r="AR110" s="417"/>
      <c r="AS110" s="417"/>
      <c r="AT110" s="417"/>
      <c r="AU110" s="417"/>
      <c r="AV110" s="417"/>
      <c r="AW110" s="417"/>
      <c r="AX110" s="417"/>
      <c r="AY110" s="417"/>
      <c r="AZ110" s="417"/>
      <c r="BA110" s="429"/>
      <c r="BB110" s="429"/>
      <c r="BC110" s="429"/>
      <c r="BD110" s="429"/>
      <c r="BE110" s="429"/>
      <c r="BF110" s="429"/>
      <c r="BG110" s="429"/>
      <c r="BH110" s="429"/>
      <c r="BI110" s="429"/>
      <c r="BJ110" s="429"/>
      <c r="BK110" s="429"/>
      <c r="BL110" s="429"/>
      <c r="BM110" s="429"/>
      <c r="BN110" s="429"/>
      <c r="BO110" s="429"/>
      <c r="BP110" s="429"/>
      <c r="BQ110" s="429"/>
    </row>
    <row r="111" customFormat="false" ht="15.75" hidden="false" customHeight="false" outlineLevel="0" collapsed="false">
      <c r="A111" s="420"/>
      <c r="B111" s="420"/>
      <c r="C111" s="420"/>
      <c r="D111" s="420"/>
      <c r="E111" s="420"/>
      <c r="F111" s="420"/>
      <c r="G111" s="421"/>
      <c r="H111" s="421"/>
      <c r="I111" s="421"/>
      <c r="J111" s="421"/>
      <c r="K111" s="421"/>
      <c r="L111" s="421"/>
      <c r="M111" s="421"/>
      <c r="N111" s="421"/>
      <c r="O111" s="421"/>
      <c r="P111" s="422"/>
      <c r="Q111" s="423"/>
      <c r="R111" s="423"/>
      <c r="S111" s="420"/>
      <c r="T111" s="428"/>
      <c r="U111" s="428"/>
      <c r="V111" s="417"/>
      <c r="W111" s="420"/>
      <c r="X111" s="420"/>
      <c r="Y111" s="420"/>
      <c r="Z111" s="420"/>
      <c r="AA111" s="420"/>
      <c r="AB111" s="420"/>
      <c r="AC111" s="420"/>
      <c r="AD111" s="420"/>
      <c r="AE111" s="420"/>
      <c r="AF111" s="420"/>
      <c r="AG111" s="420"/>
      <c r="AH111" s="420"/>
      <c r="AI111" s="420"/>
      <c r="AJ111" s="420"/>
      <c r="AK111" s="420"/>
      <c r="AL111" s="420"/>
      <c r="AM111" s="420"/>
      <c r="AN111" s="420"/>
      <c r="AO111" s="417"/>
      <c r="AP111" s="417"/>
      <c r="AQ111" s="417"/>
      <c r="AR111" s="417"/>
      <c r="AS111" s="417"/>
      <c r="AT111" s="417"/>
      <c r="AU111" s="417"/>
      <c r="AV111" s="417"/>
      <c r="AW111" s="417"/>
      <c r="AX111" s="417"/>
      <c r="AY111" s="417"/>
      <c r="AZ111" s="417"/>
      <c r="BA111" s="429"/>
      <c r="BB111" s="429"/>
      <c r="BC111" s="429"/>
      <c r="BD111" s="429"/>
      <c r="BE111" s="429"/>
      <c r="BF111" s="429"/>
      <c r="BG111" s="429"/>
      <c r="BH111" s="429"/>
      <c r="BI111" s="429"/>
      <c r="BJ111" s="429"/>
      <c r="BK111" s="429"/>
      <c r="BL111" s="429"/>
      <c r="BM111" s="429"/>
      <c r="BN111" s="429"/>
      <c r="BO111" s="429"/>
      <c r="BP111" s="429"/>
      <c r="BQ111" s="429"/>
    </row>
    <row r="112" customFormat="false" ht="15.75" hidden="false" customHeight="false" outlineLevel="0" collapsed="false">
      <c r="A112" s="420"/>
      <c r="B112" s="420"/>
      <c r="C112" s="420"/>
      <c r="D112" s="420"/>
      <c r="E112" s="420"/>
      <c r="F112" s="420"/>
      <c r="G112" s="421"/>
      <c r="H112" s="421"/>
      <c r="I112" s="421"/>
      <c r="J112" s="421"/>
      <c r="K112" s="421"/>
      <c r="L112" s="421"/>
      <c r="M112" s="421"/>
      <c r="N112" s="421"/>
      <c r="O112" s="421"/>
      <c r="P112" s="422"/>
      <c r="Q112" s="423"/>
      <c r="R112" s="423"/>
      <c r="S112" s="420"/>
      <c r="T112" s="428"/>
      <c r="U112" s="428"/>
      <c r="V112" s="417"/>
      <c r="W112" s="420"/>
      <c r="X112" s="420"/>
      <c r="Y112" s="420"/>
      <c r="Z112" s="420"/>
      <c r="AA112" s="420"/>
      <c r="AB112" s="420"/>
      <c r="AC112" s="420"/>
      <c r="AD112" s="420"/>
      <c r="AE112" s="420"/>
      <c r="AF112" s="420"/>
      <c r="AG112" s="420"/>
      <c r="AH112" s="420"/>
      <c r="AI112" s="420"/>
      <c r="AJ112" s="420"/>
      <c r="AK112" s="420"/>
      <c r="AL112" s="420"/>
      <c r="AM112" s="420"/>
      <c r="AN112" s="420"/>
      <c r="AO112" s="417"/>
      <c r="AP112" s="417"/>
      <c r="AQ112" s="417"/>
      <c r="AR112" s="417"/>
      <c r="AS112" s="417"/>
      <c r="AT112" s="417"/>
      <c r="AU112" s="417"/>
      <c r="AV112" s="417"/>
      <c r="AW112" s="417"/>
      <c r="AX112" s="417"/>
      <c r="AY112" s="417"/>
      <c r="AZ112" s="417"/>
      <c r="BA112" s="429"/>
      <c r="BB112" s="429"/>
      <c r="BC112" s="429"/>
      <c r="BD112" s="429"/>
      <c r="BE112" s="429"/>
      <c r="BF112" s="429"/>
      <c r="BG112" s="429"/>
      <c r="BH112" s="429"/>
      <c r="BI112" s="429"/>
      <c r="BJ112" s="429"/>
      <c r="BK112" s="429"/>
      <c r="BL112" s="429"/>
      <c r="BM112" s="429"/>
      <c r="BN112" s="429"/>
      <c r="BO112" s="429"/>
      <c r="BP112" s="429"/>
      <c r="BQ112" s="429"/>
    </row>
    <row r="113" customFormat="false" ht="15.75" hidden="false" customHeight="false" outlineLevel="0" collapsed="false">
      <c r="A113" s="420"/>
      <c r="B113" s="420"/>
      <c r="C113" s="420"/>
      <c r="D113" s="420"/>
      <c r="E113" s="420"/>
      <c r="F113" s="420"/>
      <c r="G113" s="421"/>
      <c r="H113" s="421"/>
      <c r="I113" s="421"/>
      <c r="J113" s="421"/>
      <c r="K113" s="421"/>
      <c r="L113" s="421"/>
      <c r="M113" s="421"/>
      <c r="N113" s="421"/>
      <c r="O113" s="421"/>
      <c r="P113" s="422"/>
      <c r="Q113" s="423"/>
      <c r="R113" s="423"/>
      <c r="S113" s="420"/>
      <c r="T113" s="428"/>
      <c r="U113" s="428"/>
      <c r="V113" s="417"/>
      <c r="W113" s="420"/>
      <c r="X113" s="420"/>
      <c r="Y113" s="420"/>
      <c r="Z113" s="420"/>
      <c r="AA113" s="420"/>
      <c r="AB113" s="420"/>
      <c r="AC113" s="420"/>
      <c r="AD113" s="420"/>
      <c r="AE113" s="420"/>
      <c r="AF113" s="420"/>
      <c r="AG113" s="420"/>
      <c r="AH113" s="420"/>
      <c r="AI113" s="420"/>
      <c r="AJ113" s="420"/>
      <c r="AK113" s="420"/>
      <c r="AL113" s="420"/>
      <c r="AM113" s="420"/>
      <c r="AN113" s="420"/>
      <c r="AO113" s="417"/>
      <c r="AP113" s="417"/>
      <c r="AQ113" s="417"/>
      <c r="AR113" s="417"/>
      <c r="AS113" s="417"/>
      <c r="AT113" s="417"/>
      <c r="AU113" s="417"/>
      <c r="AV113" s="417"/>
      <c r="AW113" s="417"/>
      <c r="AX113" s="417"/>
      <c r="AY113" s="417"/>
      <c r="AZ113" s="417"/>
      <c r="BA113" s="429"/>
      <c r="BB113" s="429"/>
      <c r="BC113" s="429"/>
      <c r="BD113" s="429"/>
      <c r="BE113" s="429"/>
      <c r="BF113" s="429"/>
      <c r="BG113" s="429"/>
      <c r="BH113" s="429"/>
      <c r="BI113" s="429"/>
      <c r="BJ113" s="429"/>
      <c r="BK113" s="429"/>
      <c r="BL113" s="429"/>
      <c r="BM113" s="429"/>
      <c r="BN113" s="429"/>
      <c r="BO113" s="429"/>
      <c r="BP113" s="429"/>
      <c r="BQ113" s="429"/>
    </row>
    <row r="114" customFormat="false" ht="15.75" hidden="false" customHeight="false" outlineLevel="0" collapsed="false">
      <c r="A114" s="420"/>
      <c r="B114" s="420"/>
      <c r="C114" s="420"/>
      <c r="D114" s="420"/>
      <c r="E114" s="420"/>
      <c r="F114" s="420"/>
      <c r="G114" s="421"/>
      <c r="H114" s="421"/>
      <c r="I114" s="421"/>
      <c r="J114" s="421"/>
      <c r="K114" s="421"/>
      <c r="L114" s="421"/>
      <c r="M114" s="421"/>
      <c r="N114" s="421"/>
      <c r="O114" s="421"/>
      <c r="P114" s="422"/>
      <c r="Q114" s="423"/>
      <c r="R114" s="423"/>
      <c r="S114" s="420"/>
      <c r="T114" s="428"/>
      <c r="U114" s="428"/>
      <c r="V114" s="417"/>
      <c r="W114" s="420"/>
      <c r="X114" s="420"/>
      <c r="Y114" s="420"/>
      <c r="Z114" s="420"/>
      <c r="AA114" s="420"/>
      <c r="AB114" s="420"/>
      <c r="AC114" s="420"/>
      <c r="AD114" s="420"/>
      <c r="AE114" s="420"/>
      <c r="AF114" s="420"/>
      <c r="AG114" s="420"/>
      <c r="AH114" s="420"/>
      <c r="AI114" s="420"/>
      <c r="AJ114" s="420"/>
      <c r="AK114" s="420"/>
      <c r="AL114" s="420"/>
      <c r="AM114" s="420"/>
      <c r="AN114" s="420"/>
      <c r="AO114" s="417"/>
      <c r="AP114" s="417"/>
      <c r="AQ114" s="417"/>
      <c r="AR114" s="417"/>
      <c r="AS114" s="417"/>
      <c r="AT114" s="417"/>
      <c r="AU114" s="417"/>
      <c r="AV114" s="417"/>
      <c r="AW114" s="417"/>
      <c r="AX114" s="417"/>
      <c r="AY114" s="417"/>
      <c r="AZ114" s="417"/>
      <c r="BA114" s="429"/>
      <c r="BB114" s="429"/>
      <c r="BC114" s="429"/>
      <c r="BD114" s="429"/>
      <c r="BE114" s="429"/>
      <c r="BF114" s="429"/>
      <c r="BG114" s="429"/>
      <c r="BH114" s="429"/>
      <c r="BI114" s="429"/>
      <c r="BJ114" s="429"/>
      <c r="BK114" s="429"/>
      <c r="BL114" s="429"/>
      <c r="BM114" s="429"/>
      <c r="BN114" s="429"/>
      <c r="BO114" s="429"/>
      <c r="BP114" s="429"/>
      <c r="BQ114" s="429"/>
    </row>
    <row r="115" customFormat="false" ht="15.75" hidden="false" customHeight="false" outlineLevel="0" collapsed="false">
      <c r="A115" s="420"/>
      <c r="B115" s="420"/>
      <c r="C115" s="420"/>
      <c r="D115" s="420"/>
      <c r="E115" s="420"/>
      <c r="F115" s="420"/>
      <c r="G115" s="421"/>
      <c r="H115" s="421"/>
      <c r="I115" s="421"/>
      <c r="J115" s="421"/>
      <c r="K115" s="421"/>
      <c r="L115" s="421"/>
      <c r="M115" s="421"/>
      <c r="N115" s="421"/>
      <c r="O115" s="421"/>
      <c r="P115" s="422"/>
      <c r="Q115" s="423"/>
      <c r="R115" s="423"/>
      <c r="S115" s="420"/>
      <c r="T115" s="428"/>
      <c r="U115" s="428"/>
      <c r="V115" s="417"/>
      <c r="W115" s="420"/>
      <c r="X115" s="420"/>
      <c r="Y115" s="420"/>
      <c r="Z115" s="420"/>
      <c r="AA115" s="420"/>
      <c r="AB115" s="420"/>
      <c r="AC115" s="420"/>
      <c r="AD115" s="420"/>
      <c r="AE115" s="420"/>
      <c r="AF115" s="420"/>
      <c r="AG115" s="420"/>
      <c r="AH115" s="420"/>
      <c r="AI115" s="420"/>
      <c r="AJ115" s="420"/>
      <c r="AK115" s="420"/>
      <c r="AL115" s="420"/>
      <c r="AM115" s="420"/>
      <c r="AN115" s="420"/>
      <c r="AO115" s="417"/>
      <c r="AP115" s="417"/>
      <c r="AQ115" s="417"/>
      <c r="AR115" s="417"/>
      <c r="AS115" s="417"/>
      <c r="AT115" s="417"/>
      <c r="AU115" s="417"/>
      <c r="AV115" s="417"/>
      <c r="AW115" s="417"/>
      <c r="AX115" s="417"/>
      <c r="AY115" s="417"/>
      <c r="AZ115" s="417"/>
      <c r="BA115" s="429"/>
      <c r="BB115" s="429"/>
      <c r="BC115" s="429"/>
      <c r="BD115" s="429"/>
      <c r="BE115" s="429"/>
      <c r="BF115" s="429"/>
      <c r="BG115" s="429"/>
      <c r="BH115" s="429"/>
      <c r="BI115" s="429"/>
      <c r="BJ115" s="429"/>
      <c r="BK115" s="429"/>
      <c r="BL115" s="429"/>
      <c r="BM115" s="429"/>
      <c r="BN115" s="429"/>
      <c r="BO115" s="429"/>
      <c r="BP115" s="429"/>
      <c r="BQ115" s="429"/>
    </row>
    <row r="116" customFormat="false" ht="15.75" hidden="false" customHeight="false" outlineLevel="0" collapsed="false">
      <c r="A116" s="420"/>
      <c r="B116" s="420"/>
      <c r="C116" s="420"/>
      <c r="D116" s="420"/>
      <c r="E116" s="420"/>
      <c r="F116" s="420"/>
      <c r="G116" s="421"/>
      <c r="H116" s="421"/>
      <c r="I116" s="421"/>
      <c r="J116" s="421"/>
      <c r="K116" s="421"/>
      <c r="L116" s="421"/>
      <c r="M116" s="421"/>
      <c r="N116" s="421"/>
      <c r="O116" s="421"/>
      <c r="P116" s="422"/>
      <c r="Q116" s="423"/>
      <c r="R116" s="423"/>
      <c r="S116" s="420"/>
      <c r="T116" s="428"/>
      <c r="U116" s="428"/>
      <c r="V116" s="417"/>
      <c r="W116" s="420"/>
      <c r="X116" s="420"/>
      <c r="Y116" s="420"/>
      <c r="Z116" s="420"/>
      <c r="AA116" s="420"/>
      <c r="AB116" s="420"/>
      <c r="AC116" s="420"/>
      <c r="AD116" s="420"/>
      <c r="AE116" s="420"/>
      <c r="AF116" s="420"/>
      <c r="AG116" s="420"/>
      <c r="AH116" s="420"/>
      <c r="AI116" s="420"/>
      <c r="AJ116" s="420"/>
      <c r="AK116" s="420"/>
      <c r="AL116" s="420"/>
      <c r="AM116" s="420"/>
      <c r="AN116" s="420"/>
      <c r="AO116" s="417"/>
      <c r="AP116" s="417"/>
      <c r="AQ116" s="417"/>
      <c r="AR116" s="417"/>
      <c r="AS116" s="417"/>
      <c r="AT116" s="417"/>
      <c r="AU116" s="417"/>
      <c r="AV116" s="417"/>
      <c r="AW116" s="417"/>
      <c r="AX116" s="417"/>
      <c r="AY116" s="417"/>
      <c r="AZ116" s="417"/>
      <c r="BA116" s="429"/>
      <c r="BB116" s="429"/>
      <c r="BC116" s="429"/>
      <c r="BD116" s="429"/>
      <c r="BE116" s="429"/>
      <c r="BF116" s="429"/>
      <c r="BG116" s="429"/>
      <c r="BH116" s="429"/>
      <c r="BI116" s="429"/>
      <c r="BJ116" s="429"/>
      <c r="BK116" s="429"/>
      <c r="BL116" s="429"/>
      <c r="BM116" s="429"/>
      <c r="BN116" s="429"/>
      <c r="BO116" s="429"/>
      <c r="BP116" s="429"/>
      <c r="BQ116" s="429"/>
    </row>
    <row r="117" customFormat="false" ht="15.75" hidden="false" customHeight="false" outlineLevel="0" collapsed="false">
      <c r="A117" s="420"/>
      <c r="B117" s="420"/>
      <c r="C117" s="420"/>
      <c r="D117" s="420"/>
      <c r="E117" s="420"/>
      <c r="F117" s="420"/>
      <c r="G117" s="421"/>
      <c r="H117" s="421"/>
      <c r="I117" s="421"/>
      <c r="J117" s="421"/>
      <c r="K117" s="421"/>
      <c r="L117" s="421"/>
      <c r="M117" s="421"/>
      <c r="N117" s="421"/>
      <c r="O117" s="421"/>
      <c r="P117" s="422"/>
      <c r="Q117" s="423"/>
      <c r="R117" s="423"/>
      <c r="S117" s="420"/>
      <c r="T117" s="428"/>
      <c r="U117" s="428"/>
      <c r="V117" s="417"/>
      <c r="W117" s="420"/>
      <c r="X117" s="420"/>
      <c r="Y117" s="420"/>
      <c r="Z117" s="420"/>
      <c r="AA117" s="420"/>
      <c r="AB117" s="420"/>
      <c r="AC117" s="420"/>
      <c r="AD117" s="420"/>
      <c r="AE117" s="420"/>
      <c r="AF117" s="420"/>
      <c r="AG117" s="420"/>
      <c r="AH117" s="420"/>
      <c r="AI117" s="420"/>
      <c r="AJ117" s="420"/>
      <c r="AK117" s="420"/>
      <c r="AL117" s="420"/>
      <c r="AM117" s="420"/>
      <c r="AN117" s="420"/>
      <c r="AO117" s="417"/>
      <c r="AP117" s="417"/>
      <c r="AQ117" s="417"/>
      <c r="AR117" s="417"/>
      <c r="AS117" s="417"/>
      <c r="AT117" s="417"/>
      <c r="AU117" s="417"/>
      <c r="AV117" s="417"/>
      <c r="AW117" s="417"/>
      <c r="AX117" s="417"/>
      <c r="AY117" s="417"/>
      <c r="AZ117" s="417"/>
      <c r="BA117" s="429"/>
      <c r="BB117" s="429"/>
      <c r="BC117" s="429"/>
      <c r="BD117" s="429"/>
      <c r="BE117" s="429"/>
      <c r="BF117" s="429"/>
      <c r="BG117" s="429"/>
      <c r="BH117" s="429"/>
      <c r="BI117" s="429"/>
      <c r="BJ117" s="429"/>
      <c r="BK117" s="429"/>
      <c r="BL117" s="429"/>
      <c r="BM117" s="429"/>
      <c r="BN117" s="429"/>
      <c r="BO117" s="429"/>
      <c r="BP117" s="429"/>
      <c r="BQ117" s="429"/>
    </row>
    <row r="118" customFormat="false" ht="15.75" hidden="false" customHeight="false" outlineLevel="0" collapsed="false">
      <c r="A118" s="420"/>
      <c r="B118" s="420"/>
      <c r="C118" s="420"/>
      <c r="D118" s="420"/>
      <c r="E118" s="420"/>
      <c r="F118" s="420"/>
      <c r="G118" s="421"/>
      <c r="H118" s="421"/>
      <c r="I118" s="421"/>
      <c r="J118" s="421"/>
      <c r="K118" s="421"/>
      <c r="L118" s="421"/>
      <c r="M118" s="421"/>
      <c r="N118" s="421"/>
      <c r="O118" s="421"/>
      <c r="P118" s="422"/>
      <c r="Q118" s="423"/>
      <c r="R118" s="423"/>
      <c r="S118" s="420"/>
      <c r="T118" s="428"/>
      <c r="U118" s="428"/>
      <c r="V118" s="417"/>
      <c r="W118" s="420"/>
      <c r="X118" s="420"/>
      <c r="Y118" s="420"/>
      <c r="Z118" s="420"/>
      <c r="AA118" s="420"/>
      <c r="AB118" s="420"/>
      <c r="AC118" s="420"/>
      <c r="AD118" s="420"/>
      <c r="AE118" s="420"/>
      <c r="AF118" s="420"/>
      <c r="AG118" s="420"/>
      <c r="AH118" s="420"/>
      <c r="AI118" s="420"/>
      <c r="AJ118" s="420"/>
      <c r="AK118" s="420"/>
      <c r="AL118" s="420"/>
      <c r="AM118" s="420"/>
      <c r="AN118" s="420"/>
      <c r="AO118" s="417"/>
      <c r="AP118" s="417"/>
      <c r="AQ118" s="417"/>
      <c r="AR118" s="417"/>
      <c r="AS118" s="417"/>
      <c r="AT118" s="417"/>
      <c r="AU118" s="417"/>
      <c r="AV118" s="417"/>
      <c r="AW118" s="417"/>
      <c r="AX118" s="417"/>
      <c r="AY118" s="417"/>
      <c r="AZ118" s="417"/>
      <c r="BA118" s="429"/>
      <c r="BB118" s="429"/>
      <c r="BC118" s="429"/>
      <c r="BD118" s="429"/>
      <c r="BE118" s="429"/>
      <c r="BF118" s="429"/>
      <c r="BG118" s="429"/>
      <c r="BH118" s="429"/>
      <c r="BI118" s="429"/>
      <c r="BJ118" s="429"/>
      <c r="BK118" s="429"/>
      <c r="BL118" s="429"/>
      <c r="BM118" s="429"/>
      <c r="BN118" s="429"/>
      <c r="BO118" s="429"/>
      <c r="BP118" s="429"/>
      <c r="BQ118" s="429"/>
    </row>
    <row r="119" customFormat="false" ht="15.75" hidden="false" customHeight="false" outlineLevel="0" collapsed="false">
      <c r="A119" s="420"/>
      <c r="B119" s="420"/>
      <c r="C119" s="420"/>
      <c r="D119" s="420"/>
      <c r="E119" s="420"/>
      <c r="F119" s="420"/>
      <c r="G119" s="421"/>
      <c r="H119" s="421"/>
      <c r="I119" s="421"/>
      <c r="J119" s="421"/>
      <c r="K119" s="421"/>
      <c r="L119" s="421"/>
      <c r="M119" s="421"/>
      <c r="N119" s="421"/>
      <c r="O119" s="421"/>
      <c r="P119" s="422"/>
      <c r="Q119" s="423"/>
      <c r="R119" s="423"/>
      <c r="S119" s="420"/>
      <c r="T119" s="428"/>
      <c r="U119" s="428"/>
      <c r="V119" s="417"/>
      <c r="W119" s="420"/>
      <c r="X119" s="420"/>
      <c r="Y119" s="420"/>
      <c r="Z119" s="420"/>
      <c r="AA119" s="420"/>
      <c r="AB119" s="420"/>
      <c r="AC119" s="420"/>
      <c r="AD119" s="420"/>
      <c r="AE119" s="420"/>
      <c r="AF119" s="420"/>
      <c r="AG119" s="420"/>
      <c r="AH119" s="420"/>
      <c r="AI119" s="420"/>
      <c r="AJ119" s="420"/>
      <c r="AK119" s="420"/>
      <c r="AL119" s="420"/>
      <c r="AM119" s="420"/>
      <c r="AN119" s="420"/>
      <c r="AO119" s="417"/>
      <c r="AP119" s="417"/>
      <c r="AQ119" s="417"/>
      <c r="AR119" s="417"/>
      <c r="AS119" s="417"/>
      <c r="AT119" s="417"/>
      <c r="AU119" s="417"/>
      <c r="AV119" s="417"/>
      <c r="AW119" s="417"/>
      <c r="AX119" s="417"/>
      <c r="AY119" s="417"/>
      <c r="AZ119" s="417"/>
      <c r="BA119" s="429"/>
      <c r="BB119" s="429"/>
      <c r="BC119" s="429"/>
      <c r="BD119" s="429"/>
      <c r="BE119" s="429"/>
      <c r="BF119" s="429"/>
      <c r="BG119" s="429"/>
      <c r="BH119" s="429"/>
      <c r="BI119" s="429"/>
      <c r="BJ119" s="429"/>
      <c r="BK119" s="429"/>
      <c r="BL119" s="429"/>
      <c r="BM119" s="429"/>
      <c r="BN119" s="429"/>
      <c r="BO119" s="429"/>
      <c r="BP119" s="429"/>
      <c r="BQ119" s="429"/>
    </row>
    <row r="120" customFormat="false" ht="15.75" hidden="false" customHeight="false" outlineLevel="0" collapsed="false">
      <c r="A120" s="420"/>
      <c r="B120" s="420"/>
      <c r="C120" s="420"/>
      <c r="D120" s="420"/>
      <c r="E120" s="420"/>
      <c r="F120" s="420"/>
      <c r="G120" s="421"/>
      <c r="H120" s="421"/>
      <c r="I120" s="421"/>
      <c r="J120" s="421"/>
      <c r="K120" s="421"/>
      <c r="L120" s="421"/>
      <c r="M120" s="421"/>
      <c r="N120" s="421"/>
      <c r="O120" s="421"/>
      <c r="P120" s="422"/>
      <c r="Q120" s="423"/>
      <c r="R120" s="423"/>
      <c r="S120" s="420"/>
      <c r="T120" s="428"/>
      <c r="U120" s="428"/>
      <c r="V120" s="417"/>
      <c r="W120" s="420"/>
      <c r="X120" s="420"/>
      <c r="Y120" s="420"/>
      <c r="Z120" s="420"/>
      <c r="AA120" s="420"/>
      <c r="AB120" s="420"/>
      <c r="AC120" s="420"/>
      <c r="AD120" s="420"/>
      <c r="AE120" s="420"/>
      <c r="AF120" s="420"/>
      <c r="AG120" s="420"/>
      <c r="AH120" s="420"/>
      <c r="AI120" s="420"/>
      <c r="AJ120" s="420"/>
      <c r="AK120" s="420"/>
      <c r="AL120" s="420"/>
      <c r="AM120" s="420"/>
      <c r="AN120" s="420"/>
      <c r="AO120" s="417"/>
      <c r="AP120" s="417"/>
      <c r="AQ120" s="417"/>
      <c r="AR120" s="417"/>
      <c r="AS120" s="417"/>
      <c r="AT120" s="417"/>
      <c r="AU120" s="417"/>
      <c r="AV120" s="417"/>
      <c r="AW120" s="417"/>
      <c r="AX120" s="417"/>
      <c r="AY120" s="417"/>
      <c r="AZ120" s="417"/>
      <c r="BA120" s="429"/>
      <c r="BB120" s="429"/>
      <c r="BC120" s="429"/>
      <c r="BD120" s="429"/>
      <c r="BE120" s="429"/>
      <c r="BF120" s="429"/>
      <c r="BG120" s="429"/>
      <c r="BH120" s="429"/>
      <c r="BI120" s="429"/>
      <c r="BJ120" s="429"/>
      <c r="BK120" s="429"/>
      <c r="BL120" s="429"/>
      <c r="BM120" s="429"/>
      <c r="BN120" s="429"/>
      <c r="BO120" s="429"/>
      <c r="BP120" s="429"/>
      <c r="BQ120" s="429"/>
    </row>
    <row r="121" customFormat="false" ht="15.75" hidden="false" customHeight="false" outlineLevel="0" collapsed="false">
      <c r="A121" s="420"/>
      <c r="B121" s="420"/>
      <c r="C121" s="420"/>
      <c r="D121" s="420"/>
      <c r="E121" s="420"/>
      <c r="F121" s="420"/>
      <c r="G121" s="421"/>
      <c r="H121" s="421"/>
      <c r="I121" s="421"/>
      <c r="J121" s="421"/>
      <c r="K121" s="421"/>
      <c r="L121" s="421"/>
      <c r="M121" s="421"/>
      <c r="N121" s="421"/>
      <c r="O121" s="421"/>
      <c r="P121" s="422"/>
      <c r="Q121" s="423"/>
      <c r="R121" s="423"/>
      <c r="S121" s="420"/>
      <c r="T121" s="428"/>
      <c r="U121" s="428"/>
      <c r="V121" s="417"/>
      <c r="W121" s="420"/>
      <c r="X121" s="420"/>
      <c r="Y121" s="420"/>
      <c r="Z121" s="420"/>
      <c r="AA121" s="420"/>
      <c r="AB121" s="420"/>
      <c r="AC121" s="420"/>
      <c r="AD121" s="420"/>
      <c r="AE121" s="420"/>
      <c r="AF121" s="420"/>
      <c r="AG121" s="420"/>
      <c r="AH121" s="420"/>
      <c r="AI121" s="420"/>
      <c r="AJ121" s="420"/>
      <c r="AK121" s="420"/>
      <c r="AL121" s="420"/>
      <c r="AM121" s="420"/>
      <c r="AN121" s="420"/>
      <c r="AO121" s="417"/>
      <c r="AP121" s="417"/>
      <c r="AQ121" s="417"/>
      <c r="AR121" s="417"/>
      <c r="AS121" s="417"/>
      <c r="AT121" s="417"/>
      <c r="AU121" s="417"/>
      <c r="AV121" s="417"/>
      <c r="AW121" s="417"/>
      <c r="AX121" s="417"/>
      <c r="AY121" s="417"/>
      <c r="AZ121" s="417"/>
      <c r="BA121" s="429"/>
      <c r="BB121" s="429"/>
      <c r="BC121" s="429"/>
      <c r="BD121" s="429"/>
      <c r="BE121" s="429"/>
      <c r="BF121" s="429"/>
      <c r="BG121" s="429"/>
      <c r="BH121" s="429"/>
      <c r="BI121" s="429"/>
      <c r="BJ121" s="429"/>
      <c r="BK121" s="429"/>
      <c r="BL121" s="429"/>
      <c r="BM121" s="429"/>
      <c r="BN121" s="429"/>
      <c r="BO121" s="429"/>
      <c r="BP121" s="429"/>
      <c r="BQ121" s="429"/>
    </row>
    <row r="122" customFormat="false" ht="15.75" hidden="false" customHeight="false" outlineLevel="0" collapsed="false">
      <c r="A122" s="420"/>
      <c r="B122" s="420"/>
      <c r="C122" s="420"/>
      <c r="D122" s="420"/>
      <c r="E122" s="420"/>
      <c r="F122" s="420"/>
      <c r="G122" s="421"/>
      <c r="H122" s="421"/>
      <c r="I122" s="421"/>
      <c r="J122" s="421"/>
      <c r="K122" s="421"/>
      <c r="L122" s="421"/>
      <c r="M122" s="421"/>
      <c r="N122" s="421"/>
      <c r="O122" s="421"/>
      <c r="P122" s="422"/>
      <c r="Q122" s="423"/>
      <c r="R122" s="423"/>
      <c r="S122" s="420"/>
      <c r="T122" s="428"/>
      <c r="U122" s="428"/>
      <c r="V122" s="417"/>
      <c r="W122" s="420"/>
      <c r="X122" s="420"/>
      <c r="Y122" s="420"/>
      <c r="Z122" s="420"/>
      <c r="AA122" s="420"/>
      <c r="AB122" s="420"/>
      <c r="AC122" s="420"/>
      <c r="AD122" s="420"/>
      <c r="AE122" s="420"/>
      <c r="AF122" s="420"/>
      <c r="AG122" s="420"/>
      <c r="AH122" s="420"/>
      <c r="AI122" s="420"/>
      <c r="AJ122" s="420"/>
      <c r="AK122" s="420"/>
      <c r="AL122" s="420"/>
      <c r="AM122" s="420"/>
      <c r="AN122" s="420"/>
      <c r="AO122" s="417"/>
      <c r="AP122" s="417"/>
      <c r="AQ122" s="417"/>
      <c r="AR122" s="417"/>
      <c r="AS122" s="417"/>
      <c r="AT122" s="417"/>
      <c r="AU122" s="417"/>
      <c r="AV122" s="417"/>
      <c r="AW122" s="417"/>
      <c r="AX122" s="417"/>
      <c r="AY122" s="417"/>
      <c r="AZ122" s="417"/>
      <c r="BA122" s="429"/>
      <c r="BB122" s="429"/>
      <c r="BC122" s="429"/>
      <c r="BD122" s="429"/>
      <c r="BE122" s="429"/>
      <c r="BF122" s="429"/>
      <c r="BG122" s="429"/>
      <c r="BH122" s="429"/>
      <c r="BI122" s="429"/>
      <c r="BJ122" s="429"/>
      <c r="BK122" s="429"/>
      <c r="BL122" s="429"/>
      <c r="BM122" s="429"/>
      <c r="BN122" s="429"/>
      <c r="BO122" s="429"/>
      <c r="BP122" s="429"/>
      <c r="BQ122" s="429"/>
    </row>
    <row r="123" customFormat="false" ht="15.75" hidden="false" customHeight="false" outlineLevel="0" collapsed="false">
      <c r="A123" s="420"/>
      <c r="B123" s="420"/>
      <c r="C123" s="420"/>
      <c r="D123" s="420"/>
      <c r="E123" s="420"/>
      <c r="F123" s="420"/>
      <c r="G123" s="421"/>
      <c r="H123" s="421"/>
      <c r="I123" s="421"/>
      <c r="J123" s="421"/>
      <c r="K123" s="421"/>
      <c r="L123" s="421"/>
      <c r="M123" s="421"/>
      <c r="N123" s="421"/>
      <c r="O123" s="421"/>
      <c r="P123" s="422"/>
      <c r="Q123" s="423"/>
      <c r="R123" s="423"/>
      <c r="S123" s="420"/>
      <c r="T123" s="428"/>
      <c r="U123" s="428"/>
      <c r="V123" s="417"/>
      <c r="W123" s="420"/>
      <c r="X123" s="420"/>
      <c r="Y123" s="420"/>
      <c r="Z123" s="420"/>
      <c r="AA123" s="420"/>
      <c r="AB123" s="420"/>
      <c r="AC123" s="420"/>
      <c r="AD123" s="420"/>
      <c r="AE123" s="420"/>
      <c r="AF123" s="420"/>
      <c r="AG123" s="420"/>
      <c r="AH123" s="420"/>
      <c r="AI123" s="420"/>
      <c r="AJ123" s="420"/>
      <c r="AK123" s="420"/>
      <c r="AL123" s="420"/>
      <c r="AM123" s="420"/>
      <c r="AN123" s="420"/>
      <c r="AO123" s="417"/>
      <c r="AP123" s="417"/>
      <c r="AQ123" s="417"/>
      <c r="AR123" s="417"/>
      <c r="AS123" s="417"/>
      <c r="AT123" s="417"/>
      <c r="AU123" s="417"/>
      <c r="AV123" s="417"/>
      <c r="AW123" s="417"/>
      <c r="AX123" s="417"/>
      <c r="AY123" s="417"/>
      <c r="AZ123" s="417"/>
      <c r="BA123" s="429"/>
      <c r="BB123" s="429"/>
      <c r="BC123" s="429"/>
      <c r="BD123" s="429"/>
      <c r="BE123" s="429"/>
      <c r="BF123" s="429"/>
      <c r="BG123" s="429"/>
      <c r="BH123" s="429"/>
      <c r="BI123" s="429"/>
      <c r="BJ123" s="429"/>
      <c r="BK123" s="429"/>
      <c r="BL123" s="429"/>
      <c r="BM123" s="429"/>
      <c r="BN123" s="429"/>
      <c r="BO123" s="429"/>
      <c r="BP123" s="429"/>
      <c r="BQ123" s="429"/>
    </row>
    <row r="124" customFormat="false" ht="15.75" hidden="false" customHeight="false" outlineLevel="0" collapsed="false">
      <c r="A124" s="420"/>
      <c r="B124" s="420"/>
      <c r="C124" s="420"/>
      <c r="D124" s="420"/>
      <c r="E124" s="420"/>
      <c r="F124" s="420"/>
      <c r="G124" s="421"/>
      <c r="H124" s="421"/>
      <c r="I124" s="421"/>
      <c r="J124" s="421"/>
      <c r="K124" s="421"/>
      <c r="L124" s="421"/>
      <c r="M124" s="421"/>
      <c r="N124" s="421"/>
      <c r="O124" s="421"/>
      <c r="P124" s="422"/>
      <c r="Q124" s="423"/>
      <c r="R124" s="423"/>
      <c r="S124" s="420"/>
      <c r="T124" s="428"/>
      <c r="U124" s="428"/>
      <c r="V124" s="417"/>
      <c r="W124" s="420"/>
      <c r="X124" s="420"/>
      <c r="Y124" s="420"/>
      <c r="Z124" s="420"/>
      <c r="AA124" s="420"/>
      <c r="AB124" s="420"/>
      <c r="AC124" s="420"/>
      <c r="AD124" s="420"/>
      <c r="AE124" s="420"/>
      <c r="AF124" s="420"/>
      <c r="AG124" s="420"/>
      <c r="AH124" s="420"/>
      <c r="AI124" s="420"/>
      <c r="AJ124" s="420"/>
      <c r="AK124" s="420"/>
      <c r="AL124" s="420"/>
      <c r="AM124" s="420"/>
      <c r="AN124" s="420"/>
      <c r="AO124" s="417"/>
      <c r="AP124" s="417"/>
      <c r="AQ124" s="417"/>
      <c r="AR124" s="417"/>
      <c r="AS124" s="417"/>
      <c r="AT124" s="417"/>
      <c r="AU124" s="417"/>
      <c r="AV124" s="417"/>
      <c r="AW124" s="417"/>
      <c r="AX124" s="417"/>
      <c r="AY124" s="417"/>
      <c r="AZ124" s="417"/>
      <c r="BA124" s="429"/>
      <c r="BB124" s="429"/>
      <c r="BC124" s="429"/>
      <c r="BD124" s="429"/>
      <c r="BE124" s="429"/>
      <c r="BF124" s="429"/>
      <c r="BG124" s="429"/>
      <c r="BH124" s="429"/>
      <c r="BI124" s="429"/>
      <c r="BJ124" s="429"/>
      <c r="BK124" s="429"/>
      <c r="BL124" s="429"/>
      <c r="BM124" s="429"/>
      <c r="BN124" s="429"/>
      <c r="BO124" s="429"/>
      <c r="BP124" s="429"/>
      <c r="BQ124" s="429"/>
    </row>
    <row r="125" customFormat="false" ht="15.75" hidden="false" customHeight="false" outlineLevel="0" collapsed="false">
      <c r="A125" s="420"/>
      <c r="B125" s="420"/>
      <c r="C125" s="420"/>
      <c r="D125" s="420"/>
      <c r="E125" s="420"/>
      <c r="F125" s="420"/>
      <c r="G125" s="421"/>
      <c r="H125" s="421"/>
      <c r="I125" s="421"/>
      <c r="J125" s="421"/>
      <c r="K125" s="421"/>
      <c r="L125" s="421"/>
      <c r="M125" s="421"/>
      <c r="N125" s="421"/>
      <c r="O125" s="421"/>
      <c r="P125" s="422"/>
      <c r="Q125" s="423"/>
      <c r="R125" s="423"/>
      <c r="S125" s="420"/>
      <c r="T125" s="428"/>
      <c r="U125" s="428"/>
      <c r="V125" s="417"/>
      <c r="W125" s="420"/>
      <c r="X125" s="420"/>
      <c r="Y125" s="420"/>
      <c r="Z125" s="420"/>
      <c r="AA125" s="420"/>
      <c r="AB125" s="420"/>
      <c r="AC125" s="420"/>
      <c r="AD125" s="420"/>
      <c r="AE125" s="420"/>
      <c r="AF125" s="420"/>
      <c r="AG125" s="420"/>
      <c r="AH125" s="420"/>
      <c r="AI125" s="420"/>
      <c r="AJ125" s="420"/>
      <c r="AK125" s="420"/>
      <c r="AL125" s="420"/>
      <c r="AM125" s="420"/>
      <c r="AN125" s="420"/>
      <c r="AO125" s="417"/>
      <c r="AP125" s="417"/>
      <c r="AQ125" s="417"/>
      <c r="AR125" s="417"/>
      <c r="AS125" s="417"/>
      <c r="AT125" s="417"/>
      <c r="AU125" s="417"/>
      <c r="AV125" s="417"/>
      <c r="AW125" s="417"/>
      <c r="AX125" s="417"/>
      <c r="AY125" s="417"/>
      <c r="AZ125" s="417"/>
      <c r="BA125" s="429"/>
      <c r="BB125" s="429"/>
      <c r="BC125" s="429"/>
      <c r="BD125" s="429"/>
      <c r="BE125" s="429"/>
      <c r="BF125" s="429"/>
      <c r="BG125" s="429"/>
      <c r="BH125" s="429"/>
      <c r="BI125" s="429"/>
      <c r="BJ125" s="429"/>
      <c r="BK125" s="429"/>
      <c r="BL125" s="429"/>
      <c r="BM125" s="429"/>
      <c r="BN125" s="429"/>
      <c r="BO125" s="429"/>
      <c r="BP125" s="429"/>
      <c r="BQ125" s="429"/>
    </row>
    <row r="126" customFormat="false" ht="15.75" hidden="false" customHeight="false" outlineLevel="0" collapsed="false">
      <c r="A126" s="420"/>
      <c r="B126" s="420"/>
      <c r="C126" s="420"/>
      <c r="D126" s="420"/>
      <c r="E126" s="420"/>
      <c r="F126" s="420"/>
      <c r="G126" s="421"/>
      <c r="H126" s="421"/>
      <c r="I126" s="421"/>
      <c r="J126" s="421"/>
      <c r="K126" s="421"/>
      <c r="L126" s="421"/>
      <c r="M126" s="421"/>
      <c r="N126" s="421"/>
      <c r="O126" s="421"/>
      <c r="P126" s="422"/>
      <c r="Q126" s="423"/>
      <c r="R126" s="423"/>
      <c r="S126" s="420"/>
      <c r="T126" s="428"/>
      <c r="U126" s="428"/>
      <c r="V126" s="417"/>
      <c r="W126" s="420"/>
      <c r="X126" s="420"/>
      <c r="Y126" s="420"/>
      <c r="Z126" s="420"/>
      <c r="AA126" s="420"/>
      <c r="AB126" s="420"/>
      <c r="AC126" s="420"/>
      <c r="AD126" s="420"/>
      <c r="AE126" s="420"/>
      <c r="AF126" s="420"/>
      <c r="AG126" s="420"/>
      <c r="AH126" s="420"/>
      <c r="AI126" s="420"/>
      <c r="AJ126" s="420"/>
      <c r="AK126" s="420"/>
      <c r="AL126" s="420"/>
      <c r="AM126" s="420"/>
      <c r="AN126" s="420"/>
      <c r="AO126" s="417"/>
      <c r="AP126" s="417"/>
      <c r="AQ126" s="417"/>
      <c r="AR126" s="417"/>
      <c r="AS126" s="417"/>
      <c r="AT126" s="417"/>
      <c r="AU126" s="417"/>
      <c r="AV126" s="417"/>
      <c r="AW126" s="417"/>
      <c r="AX126" s="417"/>
      <c r="AY126" s="417"/>
      <c r="AZ126" s="417"/>
      <c r="BA126" s="429"/>
      <c r="BB126" s="429"/>
      <c r="BC126" s="429"/>
      <c r="BD126" s="429"/>
      <c r="BE126" s="429"/>
      <c r="BF126" s="429"/>
      <c r="BG126" s="429"/>
      <c r="BH126" s="429"/>
      <c r="BI126" s="429"/>
      <c r="BJ126" s="429"/>
      <c r="BK126" s="429"/>
      <c r="BL126" s="429"/>
      <c r="BM126" s="429"/>
      <c r="BN126" s="429"/>
      <c r="BO126" s="429"/>
      <c r="BP126" s="429"/>
      <c r="BQ126" s="429"/>
    </row>
    <row r="127" customFormat="false" ht="15.75" hidden="false" customHeight="false" outlineLevel="0" collapsed="false">
      <c r="A127" s="420"/>
      <c r="B127" s="420"/>
      <c r="C127" s="420"/>
      <c r="D127" s="420"/>
      <c r="E127" s="420"/>
      <c r="F127" s="420"/>
      <c r="G127" s="421"/>
      <c r="H127" s="421"/>
      <c r="I127" s="421"/>
      <c r="J127" s="421"/>
      <c r="K127" s="421"/>
      <c r="L127" s="421"/>
      <c r="M127" s="421"/>
      <c r="N127" s="421"/>
      <c r="O127" s="421"/>
      <c r="P127" s="422"/>
      <c r="Q127" s="423"/>
      <c r="R127" s="423"/>
      <c r="S127" s="420"/>
      <c r="T127" s="428"/>
      <c r="U127" s="428"/>
      <c r="V127" s="417"/>
      <c r="W127" s="420"/>
      <c r="X127" s="420"/>
      <c r="Y127" s="420"/>
      <c r="Z127" s="420"/>
      <c r="AA127" s="420"/>
      <c r="AB127" s="420"/>
      <c r="AC127" s="420"/>
      <c r="AD127" s="420"/>
      <c r="AE127" s="420"/>
      <c r="AF127" s="420"/>
      <c r="AG127" s="420"/>
      <c r="AH127" s="420"/>
      <c r="AI127" s="420"/>
      <c r="AJ127" s="420"/>
      <c r="AK127" s="420"/>
      <c r="AL127" s="420"/>
      <c r="AM127" s="420"/>
      <c r="AN127" s="420"/>
      <c r="AO127" s="417"/>
      <c r="AP127" s="417"/>
      <c r="AQ127" s="417"/>
      <c r="AR127" s="417"/>
      <c r="AS127" s="417"/>
      <c r="AT127" s="417"/>
      <c r="AU127" s="417"/>
      <c r="AV127" s="417"/>
      <c r="AW127" s="417"/>
      <c r="AX127" s="417"/>
      <c r="AY127" s="417"/>
      <c r="AZ127" s="417"/>
      <c r="BA127" s="429"/>
      <c r="BB127" s="429"/>
      <c r="BC127" s="429"/>
      <c r="BD127" s="429"/>
      <c r="BE127" s="429"/>
      <c r="BF127" s="429"/>
      <c r="BG127" s="429"/>
      <c r="BH127" s="429"/>
      <c r="BI127" s="429"/>
      <c r="BJ127" s="429"/>
      <c r="BK127" s="429"/>
      <c r="BL127" s="429"/>
      <c r="BM127" s="429"/>
      <c r="BN127" s="429"/>
      <c r="BO127" s="429"/>
      <c r="BP127" s="429"/>
      <c r="BQ127" s="429"/>
    </row>
    <row r="128" customFormat="false" ht="15.75" hidden="false" customHeight="false" outlineLevel="0" collapsed="false">
      <c r="A128" s="420"/>
      <c r="B128" s="420"/>
      <c r="C128" s="420"/>
      <c r="D128" s="420"/>
      <c r="E128" s="420"/>
      <c r="F128" s="420"/>
      <c r="G128" s="421"/>
      <c r="H128" s="421"/>
      <c r="I128" s="421"/>
      <c r="J128" s="421"/>
      <c r="K128" s="421"/>
      <c r="L128" s="421"/>
      <c r="M128" s="421"/>
      <c r="N128" s="421"/>
      <c r="O128" s="421"/>
      <c r="P128" s="422"/>
      <c r="Q128" s="423"/>
      <c r="R128" s="423"/>
      <c r="S128" s="420"/>
      <c r="T128" s="428"/>
      <c r="U128" s="428"/>
      <c r="V128" s="417"/>
      <c r="W128" s="420"/>
      <c r="X128" s="420"/>
      <c r="Y128" s="420"/>
      <c r="Z128" s="420"/>
      <c r="AA128" s="420"/>
      <c r="AB128" s="420"/>
      <c r="AC128" s="420"/>
      <c r="AD128" s="420"/>
      <c r="AE128" s="420"/>
      <c r="AF128" s="420"/>
      <c r="AG128" s="420"/>
      <c r="AH128" s="420"/>
      <c r="AI128" s="420"/>
      <c r="AJ128" s="420"/>
      <c r="AK128" s="420"/>
      <c r="AL128" s="420"/>
      <c r="AM128" s="420"/>
      <c r="AN128" s="420"/>
      <c r="AO128" s="417"/>
      <c r="AP128" s="417"/>
      <c r="AQ128" s="417"/>
      <c r="AR128" s="417"/>
      <c r="AS128" s="417"/>
      <c r="AT128" s="417"/>
      <c r="AU128" s="417"/>
      <c r="AV128" s="417"/>
      <c r="AW128" s="417"/>
      <c r="AX128" s="417"/>
      <c r="AY128" s="417"/>
      <c r="AZ128" s="417"/>
      <c r="BA128" s="429"/>
      <c r="BB128" s="429"/>
      <c r="BC128" s="429"/>
      <c r="BD128" s="429"/>
      <c r="BE128" s="429"/>
      <c r="BF128" s="429"/>
      <c r="BG128" s="429"/>
      <c r="BH128" s="429"/>
      <c r="BI128" s="429"/>
      <c r="BJ128" s="429"/>
      <c r="BK128" s="429"/>
      <c r="BL128" s="429"/>
      <c r="BM128" s="429"/>
      <c r="BN128" s="429"/>
      <c r="BO128" s="429"/>
      <c r="BP128" s="429"/>
      <c r="BQ128" s="429"/>
    </row>
    <row r="129" customFormat="false" ht="15.75" hidden="false" customHeight="false" outlineLevel="0" collapsed="false">
      <c r="A129" s="420"/>
      <c r="B129" s="420"/>
      <c r="C129" s="420"/>
      <c r="D129" s="420"/>
      <c r="E129" s="420"/>
      <c r="F129" s="420"/>
      <c r="G129" s="421"/>
      <c r="H129" s="421"/>
      <c r="I129" s="421"/>
      <c r="J129" s="421"/>
      <c r="K129" s="421"/>
      <c r="L129" s="421"/>
      <c r="M129" s="421"/>
      <c r="N129" s="421"/>
      <c r="O129" s="421"/>
      <c r="P129" s="422"/>
      <c r="Q129" s="423"/>
      <c r="R129" s="423"/>
      <c r="S129" s="420"/>
      <c r="T129" s="428"/>
      <c r="U129" s="428"/>
      <c r="V129" s="417"/>
      <c r="W129" s="420"/>
      <c r="X129" s="420"/>
      <c r="Y129" s="420"/>
      <c r="Z129" s="420"/>
      <c r="AA129" s="420"/>
      <c r="AB129" s="420"/>
      <c r="AC129" s="420"/>
      <c r="AD129" s="420"/>
      <c r="AE129" s="420"/>
      <c r="AF129" s="420"/>
      <c r="AG129" s="420"/>
      <c r="AH129" s="420"/>
      <c r="AI129" s="420"/>
      <c r="AJ129" s="420"/>
      <c r="AK129" s="420"/>
      <c r="AL129" s="420"/>
      <c r="AM129" s="420"/>
      <c r="AN129" s="420"/>
      <c r="AO129" s="417"/>
      <c r="AP129" s="417"/>
      <c r="AQ129" s="417"/>
      <c r="AR129" s="417"/>
      <c r="AS129" s="417"/>
      <c r="AT129" s="417"/>
      <c r="AU129" s="417"/>
      <c r="AV129" s="417"/>
      <c r="AW129" s="417"/>
      <c r="AX129" s="417"/>
      <c r="AY129" s="417"/>
      <c r="AZ129" s="417"/>
      <c r="BA129" s="429"/>
      <c r="BB129" s="429"/>
      <c r="BC129" s="429"/>
      <c r="BD129" s="429"/>
      <c r="BE129" s="429"/>
      <c r="BF129" s="429"/>
      <c r="BG129" s="429"/>
      <c r="BH129" s="429"/>
      <c r="BI129" s="429"/>
      <c r="BJ129" s="429"/>
      <c r="BK129" s="429"/>
      <c r="BL129" s="429"/>
      <c r="BM129" s="429"/>
      <c r="BN129" s="429"/>
      <c r="BO129" s="429"/>
      <c r="BP129" s="429"/>
      <c r="BQ129" s="429"/>
    </row>
    <row r="130" customFormat="false" ht="15.75" hidden="false" customHeight="false" outlineLevel="0" collapsed="false">
      <c r="A130" s="420"/>
      <c r="B130" s="420"/>
      <c r="C130" s="420"/>
      <c r="D130" s="420"/>
      <c r="E130" s="420"/>
      <c r="F130" s="420"/>
      <c r="G130" s="421"/>
      <c r="H130" s="421"/>
      <c r="I130" s="421"/>
      <c r="J130" s="421"/>
      <c r="K130" s="421"/>
      <c r="L130" s="421"/>
      <c r="M130" s="421"/>
      <c r="N130" s="421"/>
      <c r="O130" s="421"/>
      <c r="P130" s="422"/>
      <c r="Q130" s="423"/>
      <c r="R130" s="423"/>
      <c r="S130" s="420"/>
      <c r="T130" s="428"/>
      <c r="U130" s="428"/>
      <c r="V130" s="417"/>
      <c r="W130" s="420"/>
      <c r="X130" s="420"/>
      <c r="Y130" s="420"/>
      <c r="Z130" s="420"/>
      <c r="AA130" s="420"/>
      <c r="AB130" s="420"/>
      <c r="AC130" s="420"/>
      <c r="AD130" s="420"/>
      <c r="AE130" s="420"/>
      <c r="AF130" s="420"/>
      <c r="AG130" s="420"/>
      <c r="AH130" s="420"/>
      <c r="AI130" s="420"/>
      <c r="AJ130" s="420"/>
      <c r="AK130" s="420"/>
      <c r="AL130" s="420"/>
      <c r="AM130" s="420"/>
      <c r="AN130" s="420"/>
      <c r="AO130" s="417"/>
      <c r="AP130" s="417"/>
      <c r="AQ130" s="417"/>
      <c r="AR130" s="417"/>
      <c r="AS130" s="417"/>
      <c r="AT130" s="417"/>
      <c r="AU130" s="417"/>
      <c r="AV130" s="417"/>
      <c r="AW130" s="417"/>
      <c r="AX130" s="417"/>
      <c r="AY130" s="417"/>
      <c r="AZ130" s="417"/>
      <c r="BA130" s="429"/>
      <c r="BB130" s="429"/>
      <c r="BC130" s="429"/>
      <c r="BD130" s="429"/>
      <c r="BE130" s="429"/>
      <c r="BF130" s="429"/>
      <c r="BG130" s="429"/>
      <c r="BH130" s="429"/>
      <c r="BI130" s="429"/>
      <c r="BJ130" s="429"/>
      <c r="BK130" s="429"/>
      <c r="BL130" s="429"/>
      <c r="BM130" s="429"/>
      <c r="BN130" s="429"/>
      <c r="BO130" s="429"/>
      <c r="BP130" s="429"/>
      <c r="BQ130" s="429"/>
    </row>
    <row r="131" customFormat="false" ht="15.75" hidden="false" customHeight="false" outlineLevel="0" collapsed="false">
      <c r="A131" s="420"/>
      <c r="B131" s="420"/>
      <c r="C131" s="420"/>
      <c r="D131" s="420"/>
      <c r="E131" s="420"/>
      <c r="F131" s="420"/>
      <c r="G131" s="421"/>
      <c r="H131" s="421"/>
      <c r="I131" s="421"/>
      <c r="J131" s="421"/>
      <c r="K131" s="421"/>
      <c r="L131" s="421"/>
      <c r="M131" s="421"/>
      <c r="N131" s="421"/>
      <c r="O131" s="421"/>
      <c r="P131" s="422"/>
      <c r="Q131" s="423"/>
      <c r="R131" s="423"/>
      <c r="S131" s="420"/>
      <c r="T131" s="428"/>
      <c r="U131" s="428"/>
      <c r="V131" s="417"/>
      <c r="W131" s="420"/>
      <c r="X131" s="420"/>
      <c r="Y131" s="420"/>
      <c r="Z131" s="420"/>
      <c r="AA131" s="420"/>
      <c r="AB131" s="420"/>
      <c r="AC131" s="420"/>
      <c r="AD131" s="420"/>
      <c r="AE131" s="420"/>
      <c r="AF131" s="420"/>
      <c r="AG131" s="420"/>
      <c r="AH131" s="420"/>
      <c r="AI131" s="420"/>
      <c r="AJ131" s="420"/>
      <c r="AK131" s="420"/>
      <c r="AL131" s="420"/>
      <c r="AM131" s="420"/>
      <c r="AN131" s="420"/>
      <c r="AO131" s="417"/>
      <c r="AP131" s="417"/>
      <c r="AQ131" s="417"/>
      <c r="AR131" s="417"/>
      <c r="AS131" s="417"/>
      <c r="AT131" s="417"/>
      <c r="AU131" s="417"/>
      <c r="AV131" s="417"/>
      <c r="AW131" s="417"/>
      <c r="AX131" s="417"/>
      <c r="AY131" s="417"/>
      <c r="AZ131" s="417"/>
      <c r="BA131" s="429"/>
      <c r="BB131" s="429"/>
      <c r="BC131" s="429"/>
      <c r="BD131" s="429"/>
      <c r="BE131" s="429"/>
      <c r="BF131" s="429"/>
      <c r="BG131" s="429"/>
      <c r="BH131" s="429"/>
      <c r="BI131" s="429"/>
      <c r="BJ131" s="429"/>
      <c r="BK131" s="429"/>
      <c r="BL131" s="429"/>
      <c r="BM131" s="429"/>
      <c r="BN131" s="429"/>
      <c r="BO131" s="429"/>
      <c r="BP131" s="429"/>
      <c r="BQ131" s="429"/>
    </row>
    <row r="132" customFormat="false" ht="15.75" hidden="false" customHeight="false" outlineLevel="0" collapsed="false">
      <c r="A132" s="420"/>
      <c r="B132" s="420"/>
      <c r="C132" s="420"/>
      <c r="D132" s="420"/>
      <c r="E132" s="420"/>
      <c r="F132" s="420"/>
      <c r="G132" s="421"/>
      <c r="H132" s="421"/>
      <c r="I132" s="421"/>
      <c r="J132" s="421"/>
      <c r="K132" s="421"/>
      <c r="L132" s="421"/>
      <c r="M132" s="421"/>
      <c r="N132" s="421"/>
      <c r="O132" s="421"/>
      <c r="P132" s="422"/>
      <c r="Q132" s="423"/>
      <c r="R132" s="423"/>
      <c r="S132" s="420"/>
      <c r="T132" s="428"/>
      <c r="U132" s="428"/>
      <c r="V132" s="417"/>
      <c r="W132" s="420"/>
      <c r="X132" s="420"/>
      <c r="Y132" s="420"/>
      <c r="Z132" s="420"/>
      <c r="AA132" s="420"/>
      <c r="AB132" s="420"/>
      <c r="AC132" s="420"/>
      <c r="AD132" s="420"/>
      <c r="AE132" s="420"/>
      <c r="AF132" s="420"/>
      <c r="AG132" s="420"/>
      <c r="AH132" s="420"/>
      <c r="AI132" s="420"/>
      <c r="AJ132" s="420"/>
      <c r="AK132" s="420"/>
      <c r="AL132" s="420"/>
      <c r="AM132" s="420"/>
      <c r="AN132" s="420"/>
      <c r="AO132" s="417"/>
      <c r="AP132" s="417"/>
      <c r="AQ132" s="417"/>
      <c r="AR132" s="417"/>
      <c r="AS132" s="417"/>
      <c r="AT132" s="417"/>
      <c r="AU132" s="417"/>
      <c r="AV132" s="417"/>
      <c r="AW132" s="417"/>
      <c r="AX132" s="417"/>
      <c r="AY132" s="417"/>
      <c r="AZ132" s="417"/>
      <c r="BA132" s="429"/>
      <c r="BB132" s="429"/>
      <c r="BC132" s="429"/>
      <c r="BD132" s="429"/>
      <c r="BE132" s="429"/>
      <c r="BF132" s="429"/>
      <c r="BG132" s="429"/>
      <c r="BH132" s="429"/>
      <c r="BI132" s="429"/>
      <c r="BJ132" s="429"/>
      <c r="BK132" s="429"/>
      <c r="BL132" s="429"/>
      <c r="BM132" s="429"/>
      <c r="BN132" s="429"/>
      <c r="BO132" s="429"/>
      <c r="BP132" s="429"/>
      <c r="BQ132" s="429"/>
    </row>
    <row r="133" customFormat="false" ht="15.75" hidden="false" customHeight="false" outlineLevel="0" collapsed="false">
      <c r="A133" s="420"/>
      <c r="B133" s="420"/>
      <c r="C133" s="420"/>
      <c r="D133" s="420"/>
      <c r="E133" s="420"/>
      <c r="F133" s="420"/>
      <c r="G133" s="421"/>
      <c r="H133" s="421"/>
      <c r="I133" s="421"/>
      <c r="J133" s="421"/>
      <c r="K133" s="421"/>
      <c r="L133" s="421"/>
      <c r="M133" s="421"/>
      <c r="N133" s="421"/>
      <c r="O133" s="421"/>
      <c r="P133" s="422"/>
      <c r="Q133" s="423"/>
      <c r="R133" s="423"/>
      <c r="S133" s="420"/>
      <c r="T133" s="428"/>
      <c r="U133" s="428"/>
      <c r="V133" s="417"/>
      <c r="W133" s="420"/>
      <c r="X133" s="420"/>
      <c r="Y133" s="420"/>
      <c r="Z133" s="420"/>
      <c r="AA133" s="420"/>
      <c r="AB133" s="420"/>
      <c r="AC133" s="420"/>
      <c r="AD133" s="420"/>
      <c r="AE133" s="420"/>
      <c r="AF133" s="420"/>
      <c r="AG133" s="420"/>
      <c r="AH133" s="420"/>
      <c r="AI133" s="420"/>
      <c r="AJ133" s="420"/>
      <c r="AK133" s="420"/>
      <c r="AL133" s="420"/>
      <c r="AM133" s="420"/>
      <c r="AN133" s="420"/>
      <c r="AO133" s="417"/>
      <c r="AP133" s="417"/>
      <c r="AQ133" s="417"/>
      <c r="AR133" s="417"/>
      <c r="AS133" s="417"/>
      <c r="AT133" s="417"/>
      <c r="AU133" s="417"/>
      <c r="AV133" s="417"/>
      <c r="AW133" s="417"/>
      <c r="AX133" s="417"/>
      <c r="AY133" s="417"/>
      <c r="AZ133" s="417"/>
      <c r="BA133" s="429"/>
      <c r="BB133" s="429"/>
      <c r="BC133" s="429"/>
      <c r="BD133" s="429"/>
      <c r="BE133" s="429"/>
      <c r="BF133" s="429"/>
      <c r="BG133" s="429"/>
      <c r="BH133" s="429"/>
      <c r="BI133" s="429"/>
      <c r="BJ133" s="429"/>
      <c r="BK133" s="429"/>
      <c r="BL133" s="429"/>
      <c r="BM133" s="429"/>
      <c r="BN133" s="429"/>
      <c r="BO133" s="429"/>
      <c r="BP133" s="429"/>
      <c r="BQ133" s="429"/>
    </row>
    <row r="134" customFormat="false" ht="15.75" hidden="false" customHeight="false" outlineLevel="0" collapsed="false">
      <c r="A134" s="420"/>
      <c r="B134" s="420"/>
      <c r="C134" s="420"/>
      <c r="D134" s="420"/>
      <c r="E134" s="420"/>
      <c r="F134" s="420"/>
      <c r="G134" s="421"/>
      <c r="H134" s="421"/>
      <c r="I134" s="421"/>
      <c r="J134" s="421"/>
      <c r="K134" s="421"/>
      <c r="L134" s="421"/>
      <c r="M134" s="421"/>
      <c r="N134" s="421"/>
      <c r="O134" s="421"/>
      <c r="P134" s="422"/>
      <c r="Q134" s="423"/>
      <c r="R134" s="423"/>
      <c r="S134" s="420"/>
      <c r="T134" s="428"/>
      <c r="U134" s="428"/>
      <c r="V134" s="417"/>
      <c r="W134" s="420"/>
      <c r="X134" s="420"/>
      <c r="Y134" s="420"/>
      <c r="Z134" s="420"/>
      <c r="AA134" s="420"/>
      <c r="AB134" s="420"/>
      <c r="AC134" s="420"/>
      <c r="AD134" s="420"/>
      <c r="AE134" s="420"/>
      <c r="AF134" s="420"/>
      <c r="AG134" s="420"/>
      <c r="AH134" s="420"/>
      <c r="AI134" s="420"/>
      <c r="AJ134" s="420"/>
      <c r="AK134" s="420"/>
      <c r="AL134" s="420"/>
      <c r="AM134" s="420"/>
      <c r="AN134" s="420"/>
      <c r="AO134" s="417"/>
      <c r="AP134" s="417"/>
      <c r="AQ134" s="417"/>
      <c r="AR134" s="417"/>
      <c r="AS134" s="417"/>
      <c r="AT134" s="417"/>
      <c r="AU134" s="417"/>
      <c r="AV134" s="417"/>
      <c r="AW134" s="417"/>
      <c r="AX134" s="417"/>
      <c r="AY134" s="417"/>
      <c r="AZ134" s="417"/>
      <c r="BA134" s="429"/>
      <c r="BB134" s="429"/>
      <c r="BC134" s="429"/>
      <c r="BD134" s="429"/>
      <c r="BE134" s="429"/>
      <c r="BF134" s="429"/>
      <c r="BG134" s="429"/>
      <c r="BH134" s="429"/>
      <c r="BI134" s="429"/>
      <c r="BJ134" s="429"/>
      <c r="BK134" s="429"/>
      <c r="BL134" s="429"/>
      <c r="BM134" s="429"/>
      <c r="BN134" s="429"/>
      <c r="BO134" s="429"/>
      <c r="BP134" s="429"/>
      <c r="BQ134" s="429"/>
    </row>
    <row r="135" customFormat="false" ht="15.75" hidden="false" customHeight="false" outlineLevel="0" collapsed="false">
      <c r="A135" s="420"/>
      <c r="B135" s="420"/>
      <c r="C135" s="420"/>
      <c r="D135" s="420"/>
      <c r="E135" s="420"/>
      <c r="F135" s="420"/>
      <c r="G135" s="421"/>
      <c r="H135" s="421"/>
      <c r="I135" s="421"/>
      <c r="J135" s="421"/>
      <c r="K135" s="421"/>
      <c r="L135" s="421"/>
      <c r="M135" s="421"/>
      <c r="N135" s="421"/>
      <c r="O135" s="421"/>
      <c r="P135" s="422"/>
      <c r="Q135" s="423"/>
      <c r="R135" s="423"/>
      <c r="S135" s="420"/>
      <c r="T135" s="428"/>
      <c r="U135" s="428"/>
      <c r="V135" s="417"/>
      <c r="W135" s="420"/>
      <c r="X135" s="420"/>
      <c r="Y135" s="420"/>
      <c r="Z135" s="420"/>
      <c r="AA135" s="420"/>
      <c r="AB135" s="420"/>
      <c r="AC135" s="420"/>
      <c r="AD135" s="420"/>
      <c r="AE135" s="420"/>
      <c r="AF135" s="420"/>
      <c r="AG135" s="420"/>
      <c r="AH135" s="420"/>
      <c r="AI135" s="420"/>
      <c r="AJ135" s="420"/>
      <c r="AK135" s="420"/>
      <c r="AL135" s="420"/>
      <c r="AM135" s="420"/>
      <c r="AN135" s="420"/>
      <c r="AO135" s="417"/>
      <c r="AP135" s="417"/>
      <c r="AQ135" s="417"/>
      <c r="AR135" s="417"/>
      <c r="AS135" s="417"/>
      <c r="AT135" s="417"/>
      <c r="AU135" s="417"/>
      <c r="AV135" s="417"/>
      <c r="AW135" s="417"/>
      <c r="AX135" s="417"/>
      <c r="AY135" s="417"/>
      <c r="AZ135" s="417"/>
      <c r="BA135" s="429"/>
      <c r="BB135" s="429"/>
      <c r="BC135" s="429"/>
      <c r="BD135" s="429"/>
      <c r="BE135" s="429"/>
      <c r="BF135" s="429"/>
      <c r="BG135" s="429"/>
      <c r="BH135" s="429"/>
      <c r="BI135" s="429"/>
      <c r="BJ135" s="429"/>
      <c r="BK135" s="429"/>
      <c r="BL135" s="429"/>
      <c r="BM135" s="429"/>
      <c r="BN135" s="429"/>
      <c r="BO135" s="429"/>
      <c r="BP135" s="429"/>
      <c r="BQ135" s="429"/>
    </row>
    <row r="136" customFormat="false" ht="15.75" hidden="false" customHeight="false" outlineLevel="0" collapsed="false">
      <c r="A136" s="420"/>
      <c r="B136" s="420"/>
      <c r="C136" s="420"/>
      <c r="D136" s="420"/>
      <c r="E136" s="420"/>
      <c r="F136" s="420"/>
      <c r="G136" s="421"/>
      <c r="H136" s="421"/>
      <c r="I136" s="421"/>
      <c r="J136" s="421"/>
      <c r="K136" s="421"/>
      <c r="L136" s="421"/>
      <c r="M136" s="421"/>
      <c r="N136" s="421"/>
      <c r="O136" s="421"/>
      <c r="P136" s="422"/>
      <c r="Q136" s="423"/>
      <c r="R136" s="423"/>
      <c r="S136" s="420"/>
      <c r="T136" s="428"/>
      <c r="U136" s="428"/>
      <c r="V136" s="417"/>
      <c r="W136" s="420"/>
      <c r="X136" s="420"/>
      <c r="Y136" s="420"/>
      <c r="Z136" s="420"/>
      <c r="AA136" s="420"/>
      <c r="AB136" s="420"/>
      <c r="AC136" s="420"/>
      <c r="AD136" s="420"/>
      <c r="AE136" s="420"/>
      <c r="AF136" s="420"/>
      <c r="AG136" s="420"/>
      <c r="AH136" s="420"/>
      <c r="AI136" s="420"/>
      <c r="AJ136" s="420"/>
      <c r="AK136" s="420"/>
      <c r="AL136" s="420"/>
      <c r="AM136" s="420"/>
      <c r="AN136" s="420"/>
      <c r="AO136" s="417"/>
      <c r="AP136" s="417"/>
      <c r="AQ136" s="417"/>
      <c r="AR136" s="417"/>
      <c r="AS136" s="417"/>
      <c r="AT136" s="417"/>
      <c r="AU136" s="417"/>
      <c r="AV136" s="417"/>
      <c r="AW136" s="417"/>
      <c r="AX136" s="417"/>
      <c r="AY136" s="417"/>
      <c r="AZ136" s="417"/>
      <c r="BA136" s="429"/>
      <c r="BB136" s="429"/>
      <c r="BC136" s="429"/>
      <c r="BD136" s="429"/>
      <c r="BE136" s="429"/>
      <c r="BF136" s="429"/>
      <c r="BG136" s="429"/>
      <c r="BH136" s="429"/>
      <c r="BI136" s="429"/>
      <c r="BJ136" s="429"/>
      <c r="BK136" s="429"/>
      <c r="BL136" s="429"/>
      <c r="BM136" s="429"/>
      <c r="BN136" s="429"/>
      <c r="BO136" s="429"/>
      <c r="BP136" s="429"/>
      <c r="BQ136" s="429"/>
    </row>
    <row r="137" customFormat="false" ht="15.75" hidden="false" customHeight="false" outlineLevel="0" collapsed="false">
      <c r="A137" s="420"/>
      <c r="B137" s="420"/>
      <c r="C137" s="420"/>
      <c r="D137" s="420"/>
      <c r="E137" s="420"/>
      <c r="F137" s="420"/>
      <c r="G137" s="421"/>
      <c r="H137" s="421"/>
      <c r="I137" s="421"/>
      <c r="J137" s="421"/>
      <c r="K137" s="421"/>
      <c r="L137" s="421"/>
      <c r="M137" s="421"/>
      <c r="N137" s="421"/>
      <c r="O137" s="421"/>
      <c r="P137" s="422"/>
      <c r="Q137" s="423"/>
      <c r="R137" s="423"/>
      <c r="S137" s="420"/>
      <c r="T137" s="428"/>
      <c r="U137" s="428"/>
      <c r="V137" s="417"/>
      <c r="W137" s="420"/>
      <c r="X137" s="420"/>
      <c r="Y137" s="420"/>
      <c r="Z137" s="420"/>
      <c r="AA137" s="420"/>
      <c r="AB137" s="420"/>
      <c r="AC137" s="420"/>
      <c r="AD137" s="420"/>
      <c r="AE137" s="420"/>
      <c r="AF137" s="420"/>
      <c r="AG137" s="420"/>
      <c r="AH137" s="420"/>
      <c r="AI137" s="420"/>
      <c r="AJ137" s="420"/>
      <c r="AK137" s="420"/>
      <c r="AL137" s="420"/>
      <c r="AM137" s="420"/>
      <c r="AN137" s="420"/>
      <c r="AO137" s="417"/>
      <c r="AP137" s="417"/>
      <c r="AQ137" s="417"/>
      <c r="AR137" s="417"/>
      <c r="AS137" s="417"/>
      <c r="AT137" s="417"/>
      <c r="AU137" s="417"/>
      <c r="AV137" s="417"/>
      <c r="AW137" s="417"/>
      <c r="AX137" s="417"/>
      <c r="AY137" s="417"/>
      <c r="AZ137" s="417"/>
      <c r="BA137" s="429"/>
      <c r="BB137" s="429"/>
      <c r="BC137" s="429"/>
      <c r="BD137" s="429"/>
      <c r="BE137" s="429"/>
      <c r="BF137" s="429"/>
      <c r="BG137" s="429"/>
      <c r="BH137" s="429"/>
      <c r="BI137" s="429"/>
      <c r="BJ137" s="429"/>
      <c r="BK137" s="429"/>
      <c r="BL137" s="429"/>
      <c r="BM137" s="429"/>
      <c r="BN137" s="429"/>
      <c r="BO137" s="429"/>
      <c r="BP137" s="429"/>
      <c r="BQ137" s="429"/>
    </row>
    <row r="138" customFormat="false" ht="15.75" hidden="false" customHeight="false" outlineLevel="0" collapsed="false">
      <c r="A138" s="420"/>
      <c r="B138" s="420"/>
      <c r="C138" s="420"/>
      <c r="D138" s="420"/>
      <c r="E138" s="420"/>
      <c r="F138" s="420"/>
      <c r="G138" s="421"/>
      <c r="H138" s="421"/>
      <c r="I138" s="421"/>
      <c r="J138" s="421"/>
      <c r="K138" s="421"/>
      <c r="L138" s="421"/>
      <c r="M138" s="421"/>
      <c r="N138" s="421"/>
      <c r="O138" s="421"/>
      <c r="P138" s="422"/>
      <c r="Q138" s="423"/>
      <c r="R138" s="423"/>
      <c r="S138" s="420"/>
      <c r="T138" s="428"/>
      <c r="U138" s="428"/>
      <c r="V138" s="417"/>
      <c r="W138" s="420"/>
      <c r="X138" s="420"/>
      <c r="Y138" s="420"/>
      <c r="Z138" s="420"/>
      <c r="AA138" s="420"/>
      <c r="AB138" s="420"/>
      <c r="AC138" s="420"/>
      <c r="AD138" s="420"/>
      <c r="AE138" s="420"/>
      <c r="AF138" s="420"/>
      <c r="AG138" s="420"/>
      <c r="AH138" s="420"/>
      <c r="AI138" s="420"/>
      <c r="AJ138" s="420"/>
      <c r="AK138" s="420"/>
      <c r="AL138" s="420"/>
      <c r="AM138" s="420"/>
      <c r="AN138" s="420"/>
      <c r="AO138" s="417"/>
      <c r="AP138" s="417"/>
      <c r="AQ138" s="417"/>
      <c r="AR138" s="417"/>
      <c r="AS138" s="417"/>
      <c r="AT138" s="417"/>
      <c r="AU138" s="417"/>
      <c r="AV138" s="417"/>
      <c r="AW138" s="417"/>
      <c r="AX138" s="417"/>
      <c r="AY138" s="417"/>
      <c r="AZ138" s="417"/>
      <c r="BA138" s="429"/>
      <c r="BB138" s="429"/>
      <c r="BC138" s="429"/>
      <c r="BD138" s="429"/>
      <c r="BE138" s="429"/>
      <c r="BF138" s="429"/>
      <c r="BG138" s="429"/>
      <c r="BH138" s="429"/>
      <c r="BI138" s="429"/>
      <c r="BJ138" s="429"/>
      <c r="BK138" s="429"/>
      <c r="BL138" s="429"/>
      <c r="BM138" s="429"/>
      <c r="BN138" s="429"/>
      <c r="BO138" s="429"/>
      <c r="BP138" s="429"/>
      <c r="BQ138" s="429"/>
    </row>
    <row r="139" customFormat="false" ht="15.75" hidden="false" customHeight="false" outlineLevel="0" collapsed="false">
      <c r="A139" s="420"/>
      <c r="B139" s="420"/>
      <c r="C139" s="420"/>
      <c r="D139" s="420"/>
      <c r="E139" s="420"/>
      <c r="F139" s="420"/>
      <c r="G139" s="421"/>
      <c r="H139" s="421"/>
      <c r="I139" s="421"/>
      <c r="J139" s="421"/>
      <c r="K139" s="421"/>
      <c r="L139" s="421"/>
      <c r="M139" s="421"/>
      <c r="N139" s="421"/>
      <c r="O139" s="421"/>
      <c r="P139" s="422"/>
      <c r="Q139" s="423"/>
      <c r="R139" s="423"/>
      <c r="S139" s="420"/>
      <c r="T139" s="428"/>
      <c r="U139" s="428"/>
      <c r="V139" s="417"/>
      <c r="W139" s="420"/>
      <c r="X139" s="420"/>
      <c r="Y139" s="420"/>
      <c r="Z139" s="420"/>
      <c r="AA139" s="420"/>
      <c r="AB139" s="420"/>
      <c r="AC139" s="420"/>
      <c r="AD139" s="420"/>
      <c r="AE139" s="420"/>
      <c r="AF139" s="420"/>
      <c r="AG139" s="420"/>
      <c r="AH139" s="420"/>
      <c r="AI139" s="420"/>
      <c r="AJ139" s="420"/>
      <c r="AK139" s="420"/>
      <c r="AL139" s="420"/>
      <c r="AM139" s="420"/>
      <c r="AN139" s="420"/>
      <c r="AO139" s="417"/>
      <c r="AP139" s="417"/>
      <c r="AQ139" s="417"/>
      <c r="AR139" s="417"/>
      <c r="AS139" s="417"/>
      <c r="AT139" s="417"/>
      <c r="AU139" s="417"/>
      <c r="AV139" s="417"/>
      <c r="AW139" s="417"/>
      <c r="AX139" s="417"/>
      <c r="AY139" s="417"/>
      <c r="AZ139" s="417"/>
      <c r="BA139" s="429"/>
      <c r="BB139" s="429"/>
      <c r="BC139" s="429"/>
      <c r="BD139" s="429"/>
      <c r="BE139" s="429"/>
      <c r="BF139" s="429"/>
      <c r="BG139" s="429"/>
      <c r="BH139" s="429"/>
      <c r="BI139" s="429"/>
      <c r="BJ139" s="429"/>
      <c r="BK139" s="429"/>
      <c r="BL139" s="429"/>
      <c r="BM139" s="429"/>
      <c r="BN139" s="429"/>
      <c r="BO139" s="429"/>
      <c r="BP139" s="429"/>
      <c r="BQ139" s="429"/>
    </row>
    <row r="140" customFormat="false" ht="15.75" hidden="false" customHeight="false" outlineLevel="0" collapsed="false">
      <c r="A140" s="420"/>
      <c r="B140" s="420"/>
      <c r="C140" s="420"/>
      <c r="D140" s="420"/>
      <c r="E140" s="420"/>
      <c r="F140" s="420"/>
      <c r="G140" s="421"/>
      <c r="H140" s="421"/>
      <c r="I140" s="421"/>
      <c r="J140" s="421"/>
      <c r="K140" s="421"/>
      <c r="L140" s="421"/>
      <c r="M140" s="421"/>
      <c r="N140" s="421"/>
      <c r="O140" s="421"/>
      <c r="P140" s="422"/>
      <c r="Q140" s="423"/>
      <c r="R140" s="423"/>
      <c r="S140" s="420"/>
      <c r="T140" s="428"/>
      <c r="U140" s="428"/>
      <c r="V140" s="417"/>
      <c r="W140" s="420"/>
      <c r="X140" s="420"/>
      <c r="Y140" s="420"/>
      <c r="Z140" s="420"/>
      <c r="AA140" s="420"/>
      <c r="AB140" s="420"/>
      <c r="AC140" s="420"/>
      <c r="AD140" s="420"/>
      <c r="AE140" s="420"/>
      <c r="AF140" s="420"/>
      <c r="AG140" s="420"/>
      <c r="AH140" s="420"/>
      <c r="AI140" s="420"/>
      <c r="AJ140" s="420"/>
      <c r="AK140" s="420"/>
      <c r="AL140" s="420"/>
      <c r="AM140" s="420"/>
      <c r="AN140" s="420"/>
      <c r="AO140" s="417"/>
      <c r="AP140" s="417"/>
      <c r="AQ140" s="417"/>
      <c r="AR140" s="417"/>
      <c r="AS140" s="417"/>
      <c r="AT140" s="417"/>
      <c r="AU140" s="417"/>
      <c r="AV140" s="417"/>
      <c r="AW140" s="417"/>
      <c r="AX140" s="417"/>
      <c r="AY140" s="417"/>
      <c r="AZ140" s="417"/>
      <c r="BA140" s="429"/>
      <c r="BB140" s="429"/>
      <c r="BC140" s="429"/>
      <c r="BD140" s="429"/>
      <c r="BE140" s="429"/>
      <c r="BF140" s="429"/>
      <c r="BG140" s="429"/>
      <c r="BH140" s="429"/>
      <c r="BI140" s="429"/>
      <c r="BJ140" s="429"/>
      <c r="BK140" s="429"/>
      <c r="BL140" s="429"/>
      <c r="BM140" s="429"/>
      <c r="BN140" s="429"/>
      <c r="BO140" s="429"/>
      <c r="BP140" s="429"/>
      <c r="BQ140" s="429"/>
    </row>
    <row r="141" customFormat="false" ht="15.75" hidden="false" customHeight="false" outlineLevel="0" collapsed="false">
      <c r="A141" s="420"/>
      <c r="B141" s="420"/>
      <c r="C141" s="420"/>
      <c r="D141" s="420"/>
      <c r="E141" s="420"/>
      <c r="F141" s="420"/>
      <c r="G141" s="421"/>
      <c r="H141" s="421"/>
      <c r="I141" s="421"/>
      <c r="J141" s="421"/>
      <c r="K141" s="421"/>
      <c r="L141" s="421"/>
      <c r="M141" s="421"/>
      <c r="N141" s="421"/>
      <c r="O141" s="421"/>
      <c r="P141" s="422"/>
      <c r="Q141" s="423"/>
      <c r="R141" s="423"/>
      <c r="S141" s="420"/>
      <c r="T141" s="428"/>
      <c r="U141" s="428"/>
      <c r="V141" s="417"/>
      <c r="W141" s="420"/>
      <c r="X141" s="420"/>
      <c r="Y141" s="420"/>
      <c r="Z141" s="420"/>
      <c r="AA141" s="420"/>
      <c r="AB141" s="420"/>
      <c r="AC141" s="420"/>
      <c r="AD141" s="420"/>
      <c r="AE141" s="420"/>
      <c r="AF141" s="420"/>
      <c r="AG141" s="420"/>
      <c r="AH141" s="420"/>
      <c r="AI141" s="420"/>
      <c r="AJ141" s="420"/>
      <c r="AK141" s="420"/>
      <c r="AL141" s="420"/>
      <c r="AM141" s="420"/>
      <c r="AN141" s="420"/>
      <c r="AO141" s="417"/>
      <c r="AP141" s="417"/>
      <c r="AQ141" s="417"/>
      <c r="AR141" s="417"/>
      <c r="AS141" s="417"/>
      <c r="AT141" s="417"/>
      <c r="AU141" s="417"/>
      <c r="AV141" s="417"/>
      <c r="AW141" s="417"/>
      <c r="AX141" s="417"/>
      <c r="AY141" s="417"/>
      <c r="AZ141" s="417"/>
      <c r="BA141" s="429"/>
      <c r="BB141" s="429"/>
      <c r="BC141" s="429"/>
      <c r="BD141" s="429"/>
      <c r="BE141" s="429"/>
      <c r="BF141" s="429"/>
      <c r="BG141" s="429"/>
      <c r="BH141" s="429"/>
      <c r="BI141" s="429"/>
      <c r="BJ141" s="429"/>
      <c r="BK141" s="429"/>
      <c r="BL141" s="429"/>
      <c r="BM141" s="429"/>
      <c r="BN141" s="429"/>
      <c r="BO141" s="429"/>
      <c r="BP141" s="429"/>
      <c r="BQ141" s="429"/>
    </row>
    <row r="142" customFormat="false" ht="15.75" hidden="false" customHeight="false" outlineLevel="0" collapsed="false">
      <c r="A142" s="420"/>
      <c r="B142" s="420"/>
      <c r="C142" s="420"/>
      <c r="D142" s="420"/>
      <c r="E142" s="420"/>
      <c r="F142" s="420"/>
      <c r="G142" s="421"/>
      <c r="H142" s="421"/>
      <c r="I142" s="421"/>
      <c r="J142" s="421"/>
      <c r="K142" s="421"/>
      <c r="L142" s="421"/>
      <c r="M142" s="421"/>
      <c r="N142" s="421"/>
      <c r="O142" s="421"/>
      <c r="P142" s="422"/>
      <c r="Q142" s="423"/>
      <c r="R142" s="423"/>
      <c r="S142" s="420"/>
      <c r="T142" s="428"/>
      <c r="U142" s="428"/>
      <c r="V142" s="417"/>
      <c r="W142" s="420"/>
      <c r="X142" s="420"/>
      <c r="Y142" s="420"/>
      <c r="Z142" s="420"/>
      <c r="AA142" s="420"/>
      <c r="AB142" s="420"/>
      <c r="AC142" s="420"/>
      <c r="AD142" s="420"/>
      <c r="AE142" s="420"/>
      <c r="AF142" s="420"/>
      <c r="AG142" s="420"/>
      <c r="AH142" s="420"/>
      <c r="AI142" s="420"/>
      <c r="AJ142" s="420"/>
      <c r="AK142" s="420"/>
      <c r="AL142" s="420"/>
      <c r="AM142" s="420"/>
      <c r="AN142" s="420"/>
      <c r="AO142" s="417"/>
      <c r="AP142" s="417"/>
      <c r="AQ142" s="417"/>
      <c r="AR142" s="417"/>
      <c r="AS142" s="417"/>
      <c r="AT142" s="417"/>
      <c r="AU142" s="417"/>
      <c r="AV142" s="417"/>
      <c r="AW142" s="417"/>
      <c r="AX142" s="417"/>
      <c r="AY142" s="417"/>
      <c r="AZ142" s="417"/>
      <c r="BA142" s="429"/>
      <c r="BB142" s="429"/>
      <c r="BC142" s="429"/>
      <c r="BD142" s="429"/>
      <c r="BE142" s="429"/>
      <c r="BF142" s="429"/>
      <c r="BG142" s="429"/>
      <c r="BH142" s="429"/>
      <c r="BI142" s="429"/>
      <c r="BJ142" s="429"/>
      <c r="BK142" s="429"/>
      <c r="BL142" s="429"/>
      <c r="BM142" s="429"/>
      <c r="BN142" s="429"/>
      <c r="BO142" s="429"/>
      <c r="BP142" s="429"/>
      <c r="BQ142" s="429"/>
    </row>
    <row r="143" customFormat="false" ht="15.75" hidden="false" customHeight="false" outlineLevel="0" collapsed="false">
      <c r="A143" s="420"/>
      <c r="B143" s="420"/>
      <c r="C143" s="420"/>
      <c r="D143" s="420"/>
      <c r="E143" s="420"/>
      <c r="F143" s="420"/>
      <c r="G143" s="421"/>
      <c r="H143" s="421"/>
      <c r="I143" s="421"/>
      <c r="J143" s="421"/>
      <c r="K143" s="421"/>
      <c r="L143" s="421"/>
      <c r="M143" s="421"/>
      <c r="N143" s="421"/>
      <c r="O143" s="421"/>
      <c r="P143" s="422"/>
      <c r="Q143" s="423"/>
      <c r="R143" s="423"/>
      <c r="S143" s="420"/>
      <c r="T143" s="428"/>
      <c r="U143" s="428"/>
      <c r="V143" s="417"/>
      <c r="W143" s="420"/>
      <c r="X143" s="420"/>
      <c r="Y143" s="420"/>
      <c r="Z143" s="420"/>
      <c r="AA143" s="420"/>
      <c r="AB143" s="420"/>
      <c r="AC143" s="420"/>
      <c r="AD143" s="420"/>
      <c r="AE143" s="420"/>
      <c r="AF143" s="420"/>
      <c r="AG143" s="420"/>
      <c r="AH143" s="420"/>
      <c r="AI143" s="420"/>
      <c r="AJ143" s="420"/>
      <c r="AK143" s="420"/>
      <c r="AL143" s="420"/>
      <c r="AM143" s="420"/>
      <c r="AN143" s="420"/>
      <c r="AO143" s="417"/>
      <c r="AP143" s="417"/>
      <c r="AQ143" s="417"/>
      <c r="AR143" s="417"/>
      <c r="AS143" s="417"/>
      <c r="AT143" s="417"/>
      <c r="AU143" s="417"/>
      <c r="AV143" s="417"/>
      <c r="AW143" s="417"/>
      <c r="AX143" s="417"/>
      <c r="AY143" s="417"/>
      <c r="AZ143" s="417"/>
      <c r="BA143" s="429"/>
      <c r="BB143" s="429"/>
      <c r="BC143" s="429"/>
      <c r="BD143" s="429"/>
      <c r="BE143" s="429"/>
      <c r="BF143" s="429"/>
      <c r="BG143" s="429"/>
      <c r="BH143" s="429"/>
      <c r="BI143" s="429"/>
      <c r="BJ143" s="429"/>
      <c r="BK143" s="429"/>
      <c r="BL143" s="429"/>
      <c r="BM143" s="429"/>
      <c r="BN143" s="429"/>
      <c r="BO143" s="429"/>
      <c r="BP143" s="429"/>
      <c r="BQ143" s="429"/>
    </row>
    <row r="144" customFormat="false" ht="15.75" hidden="false" customHeight="false" outlineLevel="0" collapsed="false">
      <c r="A144" s="420"/>
      <c r="B144" s="420"/>
      <c r="C144" s="420"/>
      <c r="D144" s="420"/>
      <c r="E144" s="420"/>
      <c r="F144" s="420"/>
      <c r="G144" s="421"/>
      <c r="H144" s="421"/>
      <c r="I144" s="421"/>
      <c r="J144" s="421"/>
      <c r="K144" s="421"/>
      <c r="L144" s="421"/>
      <c r="M144" s="421"/>
      <c r="N144" s="421"/>
      <c r="O144" s="421"/>
      <c r="P144" s="422"/>
      <c r="Q144" s="423"/>
      <c r="R144" s="423"/>
      <c r="S144" s="420"/>
      <c r="T144" s="428"/>
      <c r="U144" s="428"/>
      <c r="V144" s="417"/>
      <c r="W144" s="420"/>
      <c r="X144" s="420"/>
      <c r="Y144" s="420"/>
      <c r="Z144" s="420"/>
      <c r="AA144" s="420"/>
      <c r="AB144" s="420"/>
      <c r="AC144" s="420"/>
      <c r="AD144" s="420"/>
      <c r="AE144" s="420"/>
      <c r="AF144" s="420"/>
      <c r="AG144" s="420"/>
      <c r="AH144" s="420"/>
      <c r="AI144" s="420"/>
      <c r="AJ144" s="420"/>
      <c r="AK144" s="420"/>
      <c r="AL144" s="420"/>
      <c r="AM144" s="420"/>
      <c r="AN144" s="420"/>
      <c r="AO144" s="417"/>
      <c r="AP144" s="417"/>
      <c r="AQ144" s="417"/>
      <c r="AR144" s="417"/>
      <c r="AS144" s="417"/>
      <c r="AT144" s="417"/>
      <c r="AU144" s="417"/>
      <c r="AV144" s="417"/>
      <c r="AW144" s="417"/>
      <c r="AX144" s="417"/>
      <c r="AY144" s="417"/>
      <c r="AZ144" s="417"/>
      <c r="BA144" s="429"/>
      <c r="BB144" s="429"/>
      <c r="BC144" s="429"/>
      <c r="BD144" s="429"/>
      <c r="BE144" s="429"/>
      <c r="BF144" s="429"/>
      <c r="BG144" s="429"/>
      <c r="BH144" s="429"/>
      <c r="BI144" s="429"/>
      <c r="BJ144" s="429"/>
      <c r="BK144" s="429"/>
      <c r="BL144" s="429"/>
      <c r="BM144" s="429"/>
      <c r="BN144" s="429"/>
      <c r="BO144" s="429"/>
      <c r="BP144" s="429"/>
      <c r="BQ144" s="429"/>
    </row>
    <row r="145" customFormat="false" ht="15.75" hidden="false" customHeight="false" outlineLevel="0" collapsed="false">
      <c r="A145" s="420"/>
      <c r="B145" s="420"/>
      <c r="C145" s="420"/>
      <c r="D145" s="420"/>
      <c r="E145" s="420"/>
      <c r="F145" s="420"/>
      <c r="G145" s="421"/>
      <c r="H145" s="421"/>
      <c r="I145" s="421"/>
      <c r="J145" s="421"/>
      <c r="K145" s="421"/>
      <c r="L145" s="421"/>
      <c r="M145" s="421"/>
      <c r="N145" s="421"/>
      <c r="O145" s="421"/>
      <c r="P145" s="422"/>
      <c r="Q145" s="423"/>
      <c r="R145" s="423"/>
      <c r="S145" s="420"/>
      <c r="T145" s="428"/>
      <c r="U145" s="428"/>
      <c r="V145" s="417"/>
      <c r="W145" s="420"/>
      <c r="X145" s="420"/>
      <c r="Y145" s="420"/>
      <c r="Z145" s="420"/>
      <c r="AA145" s="420"/>
      <c r="AB145" s="420"/>
      <c r="AC145" s="420"/>
      <c r="AD145" s="420"/>
      <c r="AE145" s="420"/>
      <c r="AF145" s="420"/>
      <c r="AG145" s="420"/>
      <c r="AH145" s="420"/>
      <c r="AI145" s="420"/>
      <c r="AJ145" s="420"/>
      <c r="AK145" s="420"/>
      <c r="AL145" s="420"/>
      <c r="AM145" s="420"/>
      <c r="AN145" s="420"/>
      <c r="AO145" s="417"/>
      <c r="AP145" s="417"/>
      <c r="AQ145" s="417"/>
      <c r="AR145" s="417"/>
      <c r="AS145" s="417"/>
      <c r="AT145" s="417"/>
      <c r="AU145" s="417"/>
      <c r="AV145" s="417"/>
      <c r="AW145" s="417"/>
      <c r="AX145" s="417"/>
      <c r="AY145" s="417"/>
      <c r="AZ145" s="417"/>
      <c r="BA145" s="429"/>
      <c r="BB145" s="429"/>
      <c r="BC145" s="429"/>
      <c r="BD145" s="429"/>
      <c r="BE145" s="429"/>
      <c r="BF145" s="429"/>
      <c r="BG145" s="429"/>
      <c r="BH145" s="429"/>
      <c r="BI145" s="429"/>
      <c r="BJ145" s="429"/>
      <c r="BK145" s="429"/>
      <c r="BL145" s="429"/>
      <c r="BM145" s="429"/>
      <c r="BN145" s="429"/>
      <c r="BO145" s="429"/>
      <c r="BP145" s="429"/>
      <c r="BQ145" s="429"/>
    </row>
    <row r="146" customFormat="false" ht="15.75" hidden="false" customHeight="false" outlineLevel="0" collapsed="false">
      <c r="A146" s="420"/>
      <c r="B146" s="420"/>
      <c r="C146" s="420"/>
      <c r="D146" s="420"/>
      <c r="E146" s="420"/>
      <c r="F146" s="420"/>
      <c r="G146" s="421"/>
      <c r="H146" s="421"/>
      <c r="I146" s="421"/>
      <c r="J146" s="421"/>
      <c r="K146" s="421"/>
      <c r="L146" s="421"/>
      <c r="M146" s="421"/>
      <c r="N146" s="421"/>
      <c r="O146" s="421"/>
      <c r="P146" s="422"/>
      <c r="Q146" s="423"/>
      <c r="R146" s="423"/>
      <c r="S146" s="420"/>
      <c r="T146" s="428"/>
      <c r="U146" s="428"/>
      <c r="V146" s="417"/>
      <c r="W146" s="420"/>
      <c r="X146" s="420"/>
      <c r="Y146" s="420"/>
      <c r="Z146" s="420"/>
      <c r="AA146" s="420"/>
      <c r="AB146" s="420"/>
      <c r="AC146" s="420"/>
      <c r="AD146" s="420"/>
      <c r="AE146" s="420"/>
      <c r="AF146" s="420"/>
      <c r="AG146" s="420"/>
      <c r="AH146" s="420"/>
      <c r="AI146" s="420"/>
      <c r="AJ146" s="420"/>
      <c r="AK146" s="420"/>
      <c r="AL146" s="420"/>
      <c r="AM146" s="420"/>
      <c r="AN146" s="420"/>
      <c r="AO146" s="417"/>
      <c r="AP146" s="417"/>
      <c r="AQ146" s="417"/>
      <c r="AR146" s="417"/>
      <c r="AS146" s="417"/>
      <c r="AT146" s="417"/>
      <c r="AU146" s="417"/>
      <c r="AV146" s="417"/>
      <c r="AW146" s="417"/>
      <c r="AX146" s="417"/>
      <c r="AY146" s="417"/>
      <c r="AZ146" s="417"/>
      <c r="BA146" s="429"/>
      <c r="BB146" s="429"/>
      <c r="BC146" s="429"/>
      <c r="BD146" s="429"/>
      <c r="BE146" s="429"/>
      <c r="BF146" s="429"/>
      <c r="BG146" s="429"/>
      <c r="BH146" s="429"/>
      <c r="BI146" s="429"/>
      <c r="BJ146" s="429"/>
      <c r="BK146" s="429"/>
      <c r="BL146" s="429"/>
      <c r="BM146" s="429"/>
      <c r="BN146" s="429"/>
      <c r="BO146" s="429"/>
      <c r="BP146" s="429"/>
      <c r="BQ146" s="429"/>
    </row>
    <row r="147" customFormat="false" ht="15.75" hidden="false" customHeight="false" outlineLevel="0" collapsed="false">
      <c r="A147" s="420"/>
      <c r="B147" s="420"/>
      <c r="C147" s="420"/>
      <c r="D147" s="420"/>
      <c r="E147" s="420"/>
      <c r="F147" s="420"/>
      <c r="G147" s="421"/>
      <c r="H147" s="421"/>
      <c r="I147" s="421"/>
      <c r="J147" s="421"/>
      <c r="K147" s="421"/>
      <c r="L147" s="421"/>
      <c r="M147" s="421"/>
      <c r="N147" s="421"/>
      <c r="O147" s="421"/>
      <c r="P147" s="422"/>
      <c r="Q147" s="423"/>
      <c r="R147" s="423"/>
      <c r="S147" s="420"/>
      <c r="T147" s="428"/>
      <c r="U147" s="428"/>
      <c r="V147" s="417"/>
      <c r="W147" s="420"/>
      <c r="X147" s="420"/>
      <c r="Y147" s="420"/>
      <c r="Z147" s="420"/>
      <c r="AA147" s="420"/>
      <c r="AB147" s="420"/>
      <c r="AC147" s="420"/>
      <c r="AD147" s="420"/>
      <c r="AE147" s="420"/>
      <c r="AF147" s="420"/>
      <c r="AG147" s="420"/>
      <c r="AH147" s="420"/>
      <c r="AI147" s="420"/>
      <c r="AJ147" s="420"/>
      <c r="AK147" s="420"/>
      <c r="AL147" s="420"/>
      <c r="AM147" s="420"/>
      <c r="AN147" s="420"/>
      <c r="AO147" s="417"/>
      <c r="AP147" s="417"/>
      <c r="AQ147" s="417"/>
      <c r="AR147" s="417"/>
      <c r="AS147" s="417"/>
      <c r="AT147" s="417"/>
      <c r="AU147" s="417"/>
      <c r="AV147" s="417"/>
      <c r="AW147" s="417"/>
      <c r="AX147" s="417"/>
      <c r="AY147" s="417"/>
      <c r="AZ147" s="417"/>
      <c r="BA147" s="429"/>
      <c r="BB147" s="429"/>
      <c r="BC147" s="429"/>
      <c r="BD147" s="429"/>
      <c r="BE147" s="429"/>
      <c r="BF147" s="429"/>
      <c r="BG147" s="429"/>
      <c r="BH147" s="429"/>
      <c r="BI147" s="429"/>
      <c r="BJ147" s="429"/>
      <c r="BK147" s="429"/>
      <c r="BL147" s="429"/>
      <c r="BM147" s="429"/>
      <c r="BN147" s="429"/>
      <c r="BO147" s="429"/>
      <c r="BP147" s="429"/>
      <c r="BQ147" s="429"/>
    </row>
    <row r="148" customFormat="false" ht="15.75" hidden="false" customHeight="false" outlineLevel="0" collapsed="false">
      <c r="A148" s="420"/>
      <c r="B148" s="420"/>
      <c r="C148" s="420"/>
      <c r="D148" s="420"/>
      <c r="E148" s="420"/>
      <c r="F148" s="420"/>
      <c r="G148" s="421"/>
      <c r="H148" s="421"/>
      <c r="I148" s="421"/>
      <c r="J148" s="421"/>
      <c r="K148" s="421"/>
      <c r="L148" s="421"/>
      <c r="M148" s="421"/>
      <c r="N148" s="421"/>
      <c r="O148" s="421"/>
      <c r="P148" s="422"/>
      <c r="Q148" s="423"/>
      <c r="R148" s="423"/>
      <c r="S148" s="420"/>
      <c r="T148" s="428"/>
      <c r="U148" s="428"/>
      <c r="V148" s="417"/>
      <c r="W148" s="420"/>
      <c r="X148" s="420"/>
      <c r="Y148" s="420"/>
      <c r="Z148" s="420"/>
      <c r="AA148" s="420"/>
      <c r="AB148" s="420"/>
      <c r="AC148" s="420"/>
      <c r="AD148" s="420"/>
      <c r="AE148" s="420"/>
      <c r="AF148" s="420"/>
      <c r="AG148" s="420"/>
      <c r="AH148" s="420"/>
      <c r="AI148" s="420"/>
      <c r="AJ148" s="420"/>
      <c r="AK148" s="420"/>
      <c r="AL148" s="420"/>
      <c r="AM148" s="420"/>
      <c r="AN148" s="420"/>
      <c r="AO148" s="417"/>
      <c r="AP148" s="417"/>
      <c r="AQ148" s="417"/>
      <c r="AR148" s="417"/>
      <c r="AS148" s="417"/>
      <c r="AT148" s="417"/>
      <c r="AU148" s="417"/>
      <c r="AV148" s="417"/>
      <c r="AW148" s="417"/>
      <c r="AX148" s="417"/>
      <c r="AY148" s="417"/>
      <c r="AZ148" s="417"/>
      <c r="BA148" s="429"/>
      <c r="BB148" s="429"/>
      <c r="BC148" s="429"/>
      <c r="BD148" s="429"/>
      <c r="BE148" s="429"/>
      <c r="BF148" s="429"/>
      <c r="BG148" s="429"/>
      <c r="BH148" s="429"/>
      <c r="BI148" s="429"/>
      <c r="BJ148" s="429"/>
      <c r="BK148" s="429"/>
      <c r="BL148" s="429"/>
      <c r="BM148" s="429"/>
      <c r="BN148" s="429"/>
      <c r="BO148" s="429"/>
      <c r="BP148" s="429"/>
      <c r="BQ148" s="429"/>
    </row>
    <row r="149" customFormat="false" ht="15.75" hidden="false" customHeight="false" outlineLevel="0" collapsed="false">
      <c r="A149" s="420"/>
      <c r="B149" s="420"/>
      <c r="C149" s="420"/>
      <c r="D149" s="420"/>
      <c r="E149" s="420"/>
      <c r="F149" s="420"/>
      <c r="G149" s="421"/>
      <c r="H149" s="421"/>
      <c r="I149" s="421"/>
      <c r="J149" s="421"/>
      <c r="K149" s="421"/>
      <c r="L149" s="421"/>
      <c r="M149" s="421"/>
      <c r="N149" s="421"/>
      <c r="O149" s="421"/>
      <c r="P149" s="422"/>
      <c r="Q149" s="423"/>
      <c r="R149" s="423"/>
      <c r="S149" s="420"/>
      <c r="T149" s="428"/>
      <c r="U149" s="428"/>
      <c r="V149" s="417"/>
      <c r="W149" s="420"/>
      <c r="X149" s="420"/>
      <c r="Y149" s="420"/>
      <c r="Z149" s="420"/>
      <c r="AA149" s="420"/>
      <c r="AB149" s="420"/>
      <c r="AC149" s="420"/>
      <c r="AD149" s="420"/>
      <c r="AE149" s="420"/>
      <c r="AF149" s="420"/>
      <c r="AG149" s="420"/>
      <c r="AH149" s="420"/>
      <c r="AI149" s="420"/>
      <c r="AJ149" s="420"/>
      <c r="AK149" s="420"/>
      <c r="AL149" s="420"/>
      <c r="AM149" s="420"/>
      <c r="AN149" s="420"/>
      <c r="AO149" s="417"/>
      <c r="AP149" s="417"/>
      <c r="AQ149" s="417"/>
      <c r="AR149" s="417"/>
      <c r="AS149" s="417"/>
      <c r="AT149" s="417"/>
      <c r="AU149" s="417"/>
      <c r="AV149" s="417"/>
      <c r="AW149" s="417"/>
      <c r="AX149" s="417"/>
      <c r="AY149" s="417"/>
      <c r="AZ149" s="417"/>
      <c r="BA149" s="429"/>
      <c r="BB149" s="429"/>
      <c r="BC149" s="429"/>
      <c r="BD149" s="429"/>
      <c r="BE149" s="429"/>
      <c r="BF149" s="429"/>
      <c r="BG149" s="429"/>
      <c r="BH149" s="429"/>
      <c r="BI149" s="429"/>
      <c r="BJ149" s="429"/>
      <c r="BK149" s="429"/>
      <c r="BL149" s="429"/>
      <c r="BM149" s="429"/>
      <c r="BN149" s="429"/>
      <c r="BO149" s="429"/>
      <c r="BP149" s="429"/>
      <c r="BQ149" s="429"/>
    </row>
    <row r="150" customFormat="false" ht="15.75" hidden="false" customHeight="false" outlineLevel="0" collapsed="false">
      <c r="A150" s="420"/>
      <c r="B150" s="420"/>
      <c r="C150" s="420"/>
      <c r="D150" s="420"/>
      <c r="E150" s="420"/>
      <c r="F150" s="420"/>
      <c r="G150" s="421"/>
      <c r="H150" s="421"/>
      <c r="I150" s="421"/>
      <c r="J150" s="421"/>
      <c r="K150" s="421"/>
      <c r="L150" s="421"/>
      <c r="M150" s="421"/>
      <c r="N150" s="421"/>
      <c r="O150" s="421"/>
      <c r="P150" s="422"/>
      <c r="Q150" s="423"/>
      <c r="R150" s="423"/>
      <c r="S150" s="420"/>
      <c r="T150" s="428"/>
      <c r="U150" s="428"/>
      <c r="V150" s="417"/>
      <c r="W150" s="420"/>
      <c r="X150" s="420"/>
      <c r="Y150" s="420"/>
      <c r="Z150" s="420"/>
      <c r="AA150" s="420"/>
      <c r="AB150" s="420"/>
      <c r="AC150" s="420"/>
      <c r="AD150" s="420"/>
      <c r="AE150" s="420"/>
      <c r="AF150" s="420"/>
      <c r="AG150" s="420"/>
      <c r="AH150" s="420"/>
      <c r="AI150" s="420"/>
      <c r="AJ150" s="420"/>
      <c r="AK150" s="420"/>
      <c r="AL150" s="420"/>
      <c r="AM150" s="420"/>
      <c r="AN150" s="420"/>
      <c r="AO150" s="417"/>
      <c r="AP150" s="417"/>
      <c r="AQ150" s="417"/>
      <c r="AR150" s="417"/>
      <c r="AS150" s="417"/>
      <c r="AT150" s="417"/>
      <c r="AU150" s="417"/>
      <c r="AV150" s="417"/>
      <c r="AW150" s="417"/>
      <c r="AX150" s="417"/>
      <c r="AY150" s="417"/>
      <c r="AZ150" s="417"/>
      <c r="BA150" s="429"/>
      <c r="BB150" s="429"/>
      <c r="BC150" s="429"/>
      <c r="BD150" s="429"/>
      <c r="BE150" s="429"/>
      <c r="BF150" s="429"/>
      <c r="BG150" s="429"/>
      <c r="BH150" s="429"/>
      <c r="BI150" s="429"/>
      <c r="BJ150" s="429"/>
      <c r="BK150" s="429"/>
      <c r="BL150" s="429"/>
      <c r="BM150" s="429"/>
      <c r="BN150" s="429"/>
      <c r="BO150" s="429"/>
      <c r="BP150" s="429"/>
      <c r="BQ150" s="429"/>
    </row>
    <row r="151" customFormat="false" ht="15.75" hidden="false" customHeight="false" outlineLevel="0" collapsed="false">
      <c r="A151" s="420"/>
      <c r="B151" s="420"/>
      <c r="C151" s="420"/>
      <c r="D151" s="420"/>
      <c r="E151" s="420"/>
      <c r="F151" s="420"/>
      <c r="G151" s="421"/>
      <c r="H151" s="421"/>
      <c r="I151" s="421"/>
      <c r="J151" s="421"/>
      <c r="K151" s="421"/>
      <c r="L151" s="421"/>
      <c r="M151" s="421"/>
      <c r="N151" s="421"/>
      <c r="O151" s="421"/>
      <c r="P151" s="422"/>
      <c r="Q151" s="423"/>
      <c r="R151" s="423"/>
      <c r="S151" s="420"/>
      <c r="T151" s="428"/>
      <c r="U151" s="428"/>
      <c r="V151" s="417"/>
      <c r="W151" s="420"/>
      <c r="X151" s="420"/>
      <c r="Y151" s="420"/>
      <c r="Z151" s="420"/>
      <c r="AA151" s="420"/>
      <c r="AB151" s="420"/>
      <c r="AC151" s="420"/>
      <c r="AD151" s="420"/>
      <c r="AE151" s="420"/>
      <c r="AF151" s="420"/>
      <c r="AG151" s="420"/>
      <c r="AH151" s="420"/>
      <c r="AI151" s="420"/>
      <c r="AJ151" s="420"/>
      <c r="AK151" s="420"/>
      <c r="AL151" s="420"/>
      <c r="AM151" s="420"/>
      <c r="AN151" s="420"/>
      <c r="AO151" s="417"/>
      <c r="AP151" s="417"/>
      <c r="AQ151" s="417"/>
      <c r="AR151" s="417"/>
      <c r="AS151" s="417"/>
      <c r="AT151" s="417"/>
      <c r="AU151" s="417"/>
      <c r="AV151" s="417"/>
      <c r="AW151" s="417"/>
      <c r="AX151" s="417"/>
      <c r="AY151" s="417"/>
      <c r="AZ151" s="417"/>
      <c r="BA151" s="429"/>
      <c r="BB151" s="429"/>
      <c r="BC151" s="429"/>
      <c r="BD151" s="429"/>
      <c r="BE151" s="429"/>
      <c r="BF151" s="429"/>
      <c r="BG151" s="429"/>
      <c r="BH151" s="429"/>
      <c r="BI151" s="429"/>
      <c r="BJ151" s="429"/>
      <c r="BK151" s="429"/>
      <c r="BL151" s="429"/>
      <c r="BM151" s="429"/>
      <c r="BN151" s="429"/>
      <c r="BO151" s="429"/>
      <c r="BP151" s="429"/>
      <c r="BQ151" s="429"/>
    </row>
    <row r="152" customFormat="false" ht="15.75" hidden="false" customHeight="false" outlineLevel="0" collapsed="false">
      <c r="A152" s="420"/>
      <c r="B152" s="420"/>
      <c r="C152" s="420"/>
      <c r="D152" s="420"/>
      <c r="E152" s="420"/>
      <c r="F152" s="420"/>
      <c r="G152" s="421"/>
      <c r="H152" s="421"/>
      <c r="I152" s="421"/>
      <c r="J152" s="421"/>
      <c r="K152" s="421"/>
      <c r="L152" s="421"/>
      <c r="M152" s="421"/>
      <c r="N152" s="421"/>
      <c r="O152" s="421"/>
      <c r="P152" s="422"/>
      <c r="Q152" s="423"/>
      <c r="R152" s="423"/>
      <c r="S152" s="420"/>
      <c r="T152" s="428"/>
      <c r="U152" s="428"/>
      <c r="V152" s="417"/>
      <c r="W152" s="420"/>
      <c r="X152" s="420"/>
      <c r="Y152" s="420"/>
      <c r="Z152" s="420"/>
      <c r="AA152" s="420"/>
      <c r="AB152" s="420"/>
      <c r="AC152" s="420"/>
      <c r="AD152" s="420"/>
      <c r="AE152" s="420"/>
      <c r="AF152" s="420"/>
      <c r="AG152" s="420"/>
      <c r="AH152" s="420"/>
      <c r="AI152" s="420"/>
      <c r="AJ152" s="420"/>
      <c r="AK152" s="420"/>
      <c r="AL152" s="420"/>
      <c r="AM152" s="420"/>
      <c r="AN152" s="420"/>
      <c r="AO152" s="417"/>
      <c r="AP152" s="417"/>
      <c r="AQ152" s="417"/>
      <c r="AR152" s="417"/>
      <c r="AS152" s="417"/>
      <c r="AT152" s="417"/>
      <c r="AU152" s="417"/>
      <c r="AV152" s="417"/>
      <c r="AW152" s="417"/>
      <c r="AX152" s="417"/>
      <c r="AY152" s="417"/>
      <c r="AZ152" s="417"/>
      <c r="BA152" s="429"/>
      <c r="BB152" s="429"/>
      <c r="BC152" s="429"/>
      <c r="BD152" s="429"/>
      <c r="BE152" s="429"/>
      <c r="BF152" s="429"/>
      <c r="BG152" s="429"/>
      <c r="BH152" s="429"/>
      <c r="BI152" s="429"/>
      <c r="BJ152" s="429"/>
      <c r="BK152" s="429"/>
      <c r="BL152" s="429"/>
      <c r="BM152" s="429"/>
      <c r="BN152" s="429"/>
      <c r="BO152" s="429"/>
      <c r="BP152" s="429"/>
      <c r="BQ152" s="429"/>
    </row>
    <row r="153" customFormat="false" ht="15.75" hidden="false" customHeight="false" outlineLevel="0" collapsed="false">
      <c r="A153" s="420"/>
      <c r="B153" s="420"/>
      <c r="C153" s="420"/>
      <c r="D153" s="420"/>
      <c r="E153" s="420"/>
      <c r="F153" s="420"/>
      <c r="G153" s="421"/>
      <c r="H153" s="421"/>
      <c r="I153" s="421"/>
      <c r="J153" s="421"/>
      <c r="K153" s="421"/>
      <c r="L153" s="421"/>
      <c r="M153" s="421"/>
      <c r="N153" s="421"/>
      <c r="O153" s="421"/>
      <c r="P153" s="422"/>
      <c r="Q153" s="423"/>
      <c r="R153" s="423"/>
      <c r="S153" s="420"/>
      <c r="T153" s="428"/>
      <c r="U153" s="428"/>
      <c r="V153" s="417"/>
      <c r="W153" s="420"/>
      <c r="X153" s="420"/>
      <c r="Y153" s="420"/>
      <c r="Z153" s="420"/>
      <c r="AA153" s="420"/>
      <c r="AB153" s="420"/>
      <c r="AC153" s="420"/>
      <c r="AD153" s="420"/>
      <c r="AE153" s="420"/>
      <c r="AF153" s="420"/>
      <c r="AG153" s="420"/>
      <c r="AH153" s="420"/>
      <c r="AI153" s="420"/>
      <c r="AJ153" s="420"/>
      <c r="AK153" s="420"/>
      <c r="AL153" s="420"/>
      <c r="AM153" s="420"/>
      <c r="AN153" s="420"/>
      <c r="AO153" s="417"/>
      <c r="AP153" s="417"/>
      <c r="AQ153" s="417"/>
      <c r="AR153" s="417"/>
      <c r="AS153" s="417"/>
      <c r="AT153" s="417"/>
      <c r="AU153" s="417"/>
      <c r="AV153" s="417"/>
      <c r="AW153" s="417"/>
      <c r="AX153" s="417"/>
      <c r="AY153" s="417"/>
      <c r="AZ153" s="417"/>
      <c r="BA153" s="429"/>
      <c r="BB153" s="429"/>
      <c r="BC153" s="429"/>
      <c r="BD153" s="429"/>
      <c r="BE153" s="429"/>
      <c r="BF153" s="429"/>
      <c r="BG153" s="429"/>
      <c r="BH153" s="429"/>
      <c r="BI153" s="429"/>
      <c r="BJ153" s="429"/>
      <c r="BK153" s="429"/>
      <c r="BL153" s="429"/>
      <c r="BM153" s="429"/>
      <c r="BN153" s="429"/>
      <c r="BO153" s="429"/>
      <c r="BP153" s="429"/>
      <c r="BQ153" s="429"/>
    </row>
    <row r="154" customFormat="false" ht="15.75" hidden="false" customHeight="false" outlineLevel="0" collapsed="false">
      <c r="A154" s="420"/>
      <c r="B154" s="420"/>
      <c r="C154" s="420"/>
      <c r="D154" s="420"/>
      <c r="E154" s="420"/>
      <c r="F154" s="420"/>
      <c r="G154" s="421"/>
      <c r="H154" s="421"/>
      <c r="I154" s="421"/>
      <c r="J154" s="421"/>
      <c r="K154" s="421"/>
      <c r="L154" s="421"/>
      <c r="M154" s="421"/>
      <c r="N154" s="421"/>
      <c r="O154" s="421"/>
      <c r="P154" s="422"/>
      <c r="Q154" s="423"/>
      <c r="R154" s="423"/>
      <c r="S154" s="420"/>
      <c r="T154" s="428"/>
      <c r="U154" s="428"/>
      <c r="V154" s="417"/>
      <c r="W154" s="420"/>
      <c r="X154" s="420"/>
      <c r="Y154" s="420"/>
      <c r="Z154" s="420"/>
      <c r="AA154" s="420"/>
      <c r="AB154" s="420"/>
      <c r="AC154" s="420"/>
      <c r="AD154" s="420"/>
      <c r="AE154" s="420"/>
      <c r="AF154" s="420"/>
      <c r="AG154" s="420"/>
      <c r="AH154" s="420"/>
      <c r="AI154" s="420"/>
      <c r="AJ154" s="420"/>
      <c r="AK154" s="420"/>
      <c r="AL154" s="420"/>
      <c r="AM154" s="420"/>
      <c r="AN154" s="420"/>
      <c r="AO154" s="417"/>
      <c r="AP154" s="417"/>
      <c r="AQ154" s="417"/>
      <c r="AR154" s="417"/>
      <c r="AS154" s="417"/>
      <c r="AT154" s="417"/>
      <c r="AU154" s="417"/>
      <c r="AV154" s="417"/>
      <c r="AW154" s="417"/>
      <c r="AX154" s="417"/>
      <c r="AY154" s="417"/>
      <c r="AZ154" s="417"/>
      <c r="BA154" s="429"/>
      <c r="BB154" s="429"/>
      <c r="BC154" s="429"/>
      <c r="BD154" s="429"/>
      <c r="BE154" s="429"/>
      <c r="BF154" s="429"/>
      <c r="BG154" s="429"/>
      <c r="BH154" s="429"/>
      <c r="BI154" s="429"/>
      <c r="BJ154" s="429"/>
      <c r="BK154" s="429"/>
      <c r="BL154" s="429"/>
      <c r="BM154" s="429"/>
      <c r="BN154" s="429"/>
      <c r="BO154" s="429"/>
      <c r="BP154" s="429"/>
      <c r="BQ154" s="429"/>
    </row>
    <row r="155" customFormat="false" ht="15.75" hidden="false" customHeight="false" outlineLevel="0" collapsed="false">
      <c r="A155" s="420"/>
      <c r="B155" s="420"/>
      <c r="C155" s="420"/>
      <c r="D155" s="420"/>
      <c r="E155" s="420"/>
      <c r="F155" s="420"/>
      <c r="G155" s="421"/>
      <c r="H155" s="421"/>
      <c r="I155" s="421"/>
      <c r="J155" s="421"/>
      <c r="K155" s="421"/>
      <c r="L155" s="421"/>
      <c r="M155" s="421"/>
      <c r="N155" s="421"/>
      <c r="O155" s="421"/>
      <c r="P155" s="422"/>
      <c r="Q155" s="423"/>
      <c r="R155" s="423"/>
      <c r="S155" s="420"/>
      <c r="T155" s="428"/>
      <c r="U155" s="428"/>
      <c r="V155" s="417"/>
      <c r="W155" s="420"/>
      <c r="X155" s="420"/>
      <c r="Y155" s="420"/>
      <c r="Z155" s="420"/>
      <c r="AA155" s="420"/>
      <c r="AB155" s="420"/>
      <c r="AC155" s="420"/>
      <c r="AD155" s="420"/>
      <c r="AE155" s="420"/>
      <c r="AF155" s="420"/>
      <c r="AG155" s="420"/>
      <c r="AH155" s="420"/>
      <c r="AI155" s="420"/>
      <c r="AJ155" s="420"/>
      <c r="AK155" s="420"/>
      <c r="AL155" s="420"/>
      <c r="AM155" s="420"/>
      <c r="AN155" s="420"/>
      <c r="AO155" s="417"/>
      <c r="AP155" s="417"/>
      <c r="AQ155" s="417"/>
      <c r="AR155" s="417"/>
      <c r="AS155" s="417"/>
      <c r="AT155" s="417"/>
      <c r="AU155" s="417"/>
      <c r="AV155" s="417"/>
      <c r="AW155" s="417"/>
      <c r="AX155" s="417"/>
      <c r="AY155" s="417"/>
      <c r="AZ155" s="417"/>
      <c r="BA155" s="429"/>
      <c r="BB155" s="429"/>
      <c r="BC155" s="429"/>
      <c r="BD155" s="429"/>
      <c r="BE155" s="429"/>
      <c r="BF155" s="429"/>
      <c r="BG155" s="429"/>
      <c r="BH155" s="429"/>
      <c r="BI155" s="429"/>
      <c r="BJ155" s="429"/>
      <c r="BK155" s="429"/>
      <c r="BL155" s="429"/>
      <c r="BM155" s="429"/>
      <c r="BN155" s="429"/>
      <c r="BO155" s="429"/>
      <c r="BP155" s="429"/>
      <c r="BQ155" s="429"/>
    </row>
    <row r="156" customFormat="false" ht="15.75" hidden="false" customHeight="false" outlineLevel="0" collapsed="false">
      <c r="A156" s="420"/>
      <c r="B156" s="420"/>
      <c r="C156" s="420"/>
      <c r="D156" s="420"/>
      <c r="E156" s="420"/>
      <c r="F156" s="420"/>
      <c r="G156" s="421"/>
      <c r="H156" s="421"/>
      <c r="I156" s="421"/>
      <c r="J156" s="421"/>
      <c r="K156" s="421"/>
      <c r="L156" s="421"/>
      <c r="M156" s="421"/>
      <c r="N156" s="421"/>
      <c r="O156" s="421"/>
      <c r="P156" s="422"/>
      <c r="Q156" s="423"/>
      <c r="R156" s="423"/>
      <c r="S156" s="420"/>
      <c r="T156" s="428"/>
      <c r="U156" s="428"/>
      <c r="V156" s="417"/>
      <c r="W156" s="420"/>
      <c r="X156" s="420"/>
      <c r="Y156" s="420"/>
      <c r="Z156" s="420"/>
      <c r="AA156" s="420"/>
      <c r="AB156" s="420"/>
      <c r="AC156" s="420"/>
      <c r="AD156" s="420"/>
      <c r="AE156" s="420"/>
      <c r="AF156" s="420"/>
      <c r="AG156" s="420"/>
      <c r="AH156" s="420"/>
      <c r="AI156" s="420"/>
      <c r="AJ156" s="420"/>
      <c r="AK156" s="420"/>
      <c r="AL156" s="420"/>
      <c r="AM156" s="420"/>
      <c r="AN156" s="420"/>
      <c r="AO156" s="417"/>
      <c r="AP156" s="417"/>
      <c r="AQ156" s="417"/>
      <c r="AR156" s="417"/>
      <c r="AS156" s="417"/>
      <c r="AT156" s="417"/>
      <c r="AU156" s="417"/>
      <c r="AV156" s="417"/>
      <c r="AW156" s="417"/>
      <c r="AX156" s="417"/>
      <c r="AY156" s="417"/>
      <c r="AZ156" s="417"/>
      <c r="BA156" s="429"/>
      <c r="BB156" s="429"/>
      <c r="BC156" s="429"/>
      <c r="BD156" s="429"/>
      <c r="BE156" s="429"/>
      <c r="BF156" s="429"/>
      <c r="BG156" s="429"/>
      <c r="BH156" s="429"/>
      <c r="BI156" s="429"/>
      <c r="BJ156" s="429"/>
      <c r="BK156" s="429"/>
      <c r="BL156" s="429"/>
      <c r="BM156" s="429"/>
      <c r="BN156" s="429"/>
      <c r="BO156" s="429"/>
      <c r="BP156" s="429"/>
      <c r="BQ156" s="429"/>
    </row>
    <row r="157" customFormat="false" ht="15.75" hidden="false" customHeight="false" outlineLevel="0" collapsed="false">
      <c r="A157" s="420"/>
      <c r="B157" s="420"/>
      <c r="C157" s="420"/>
      <c r="D157" s="420"/>
      <c r="E157" s="420"/>
      <c r="F157" s="420"/>
      <c r="G157" s="421"/>
      <c r="H157" s="421"/>
      <c r="I157" s="421"/>
      <c r="J157" s="421"/>
      <c r="K157" s="421"/>
      <c r="L157" s="421"/>
      <c r="M157" s="421"/>
      <c r="N157" s="421"/>
      <c r="O157" s="421"/>
      <c r="P157" s="422"/>
      <c r="Q157" s="423"/>
      <c r="R157" s="423"/>
      <c r="S157" s="420"/>
      <c r="T157" s="428"/>
      <c r="U157" s="428"/>
      <c r="V157" s="417"/>
      <c r="W157" s="420"/>
      <c r="X157" s="420"/>
      <c r="Y157" s="420"/>
      <c r="Z157" s="420"/>
      <c r="AA157" s="420"/>
      <c r="AB157" s="420"/>
      <c r="AC157" s="420"/>
      <c r="AD157" s="420"/>
      <c r="AE157" s="420"/>
      <c r="AF157" s="420"/>
      <c r="AG157" s="420"/>
      <c r="AH157" s="420"/>
      <c r="AI157" s="420"/>
      <c r="AJ157" s="420"/>
      <c r="AK157" s="420"/>
      <c r="AL157" s="420"/>
      <c r="AM157" s="420"/>
      <c r="AN157" s="420"/>
      <c r="AO157" s="417"/>
      <c r="AP157" s="417"/>
      <c r="AQ157" s="417"/>
      <c r="AR157" s="417"/>
      <c r="AS157" s="417"/>
      <c r="AT157" s="417"/>
      <c r="AU157" s="417"/>
      <c r="AV157" s="417"/>
      <c r="AW157" s="417"/>
      <c r="AX157" s="417"/>
      <c r="AY157" s="417"/>
      <c r="AZ157" s="417"/>
      <c r="BA157" s="429"/>
      <c r="BB157" s="429"/>
      <c r="BC157" s="429"/>
      <c r="BD157" s="429"/>
      <c r="BE157" s="429"/>
      <c r="BF157" s="429"/>
      <c r="BG157" s="429"/>
      <c r="BH157" s="429"/>
      <c r="BI157" s="429"/>
      <c r="BJ157" s="429"/>
      <c r="BK157" s="429"/>
      <c r="BL157" s="429"/>
      <c r="BM157" s="429"/>
      <c r="BN157" s="429"/>
      <c r="BO157" s="429"/>
      <c r="BP157" s="429"/>
      <c r="BQ157" s="429"/>
    </row>
    <row r="158" customFormat="false" ht="15.75" hidden="false" customHeight="false" outlineLevel="0" collapsed="false">
      <c r="A158" s="420"/>
      <c r="B158" s="420"/>
      <c r="C158" s="420"/>
      <c r="D158" s="420"/>
      <c r="E158" s="420"/>
      <c r="F158" s="420"/>
      <c r="G158" s="421"/>
      <c r="H158" s="421"/>
      <c r="I158" s="421"/>
      <c r="J158" s="421"/>
      <c r="K158" s="421"/>
      <c r="L158" s="421"/>
      <c r="M158" s="421"/>
      <c r="N158" s="421"/>
      <c r="O158" s="421"/>
      <c r="P158" s="422"/>
      <c r="Q158" s="423"/>
      <c r="R158" s="423"/>
      <c r="S158" s="420"/>
      <c r="T158" s="428"/>
      <c r="U158" s="428"/>
      <c r="V158" s="417"/>
      <c r="W158" s="420"/>
      <c r="X158" s="420"/>
      <c r="Y158" s="420"/>
      <c r="Z158" s="420"/>
      <c r="AA158" s="420"/>
      <c r="AB158" s="420"/>
      <c r="AC158" s="420"/>
      <c r="AD158" s="420"/>
      <c r="AE158" s="420"/>
      <c r="AF158" s="420"/>
      <c r="AG158" s="420"/>
      <c r="AH158" s="420"/>
      <c r="AI158" s="420"/>
      <c r="AJ158" s="420"/>
      <c r="AK158" s="420"/>
      <c r="AL158" s="420"/>
      <c r="AM158" s="420"/>
      <c r="AN158" s="420"/>
      <c r="AO158" s="417"/>
      <c r="AP158" s="417"/>
      <c r="AQ158" s="417"/>
      <c r="AR158" s="417"/>
      <c r="AS158" s="417"/>
      <c r="AT158" s="417"/>
      <c r="AU158" s="417"/>
      <c r="AV158" s="417"/>
      <c r="AW158" s="417"/>
      <c r="AX158" s="417"/>
      <c r="AY158" s="417"/>
      <c r="AZ158" s="417"/>
      <c r="BA158" s="429"/>
      <c r="BB158" s="429"/>
      <c r="BC158" s="429"/>
      <c r="BD158" s="429"/>
      <c r="BE158" s="429"/>
      <c r="BF158" s="429"/>
      <c r="BG158" s="429"/>
      <c r="BH158" s="429"/>
      <c r="BI158" s="429"/>
      <c r="BJ158" s="429"/>
      <c r="BK158" s="429"/>
      <c r="BL158" s="429"/>
      <c r="BM158" s="429"/>
      <c r="BN158" s="429"/>
      <c r="BO158" s="429"/>
      <c r="BP158" s="429"/>
      <c r="BQ158" s="429"/>
    </row>
    <row r="159" customFormat="false" ht="15.75" hidden="false" customHeight="false" outlineLevel="0" collapsed="false">
      <c r="A159" s="420"/>
      <c r="B159" s="420"/>
      <c r="C159" s="420"/>
      <c r="D159" s="420"/>
      <c r="E159" s="420"/>
      <c r="F159" s="420"/>
      <c r="G159" s="421"/>
      <c r="H159" s="421"/>
      <c r="I159" s="421"/>
      <c r="J159" s="421"/>
      <c r="K159" s="421"/>
      <c r="L159" s="421"/>
      <c r="M159" s="421"/>
      <c r="N159" s="421"/>
      <c r="O159" s="421"/>
      <c r="P159" s="422"/>
      <c r="Q159" s="423"/>
      <c r="R159" s="423"/>
      <c r="S159" s="420"/>
      <c r="T159" s="428"/>
      <c r="U159" s="428"/>
      <c r="V159" s="417"/>
      <c r="W159" s="420"/>
      <c r="X159" s="420"/>
      <c r="Y159" s="420"/>
      <c r="Z159" s="420"/>
      <c r="AA159" s="420"/>
      <c r="AB159" s="420"/>
      <c r="AC159" s="420"/>
      <c r="AD159" s="420"/>
      <c r="AE159" s="420"/>
      <c r="AF159" s="420"/>
      <c r="AG159" s="420"/>
      <c r="AH159" s="420"/>
      <c r="AI159" s="420"/>
      <c r="AJ159" s="420"/>
      <c r="AK159" s="420"/>
      <c r="AL159" s="420"/>
      <c r="AM159" s="420"/>
      <c r="AN159" s="420"/>
      <c r="AO159" s="417"/>
      <c r="AP159" s="417"/>
      <c r="AQ159" s="417"/>
      <c r="AR159" s="417"/>
      <c r="AS159" s="417"/>
      <c r="AT159" s="417"/>
      <c r="AU159" s="417"/>
      <c r="AV159" s="417"/>
      <c r="AW159" s="417"/>
      <c r="AX159" s="417"/>
      <c r="AY159" s="417"/>
      <c r="AZ159" s="417"/>
      <c r="BA159" s="429"/>
      <c r="BB159" s="429"/>
      <c r="BC159" s="429"/>
      <c r="BD159" s="429"/>
      <c r="BE159" s="429"/>
      <c r="BF159" s="429"/>
      <c r="BG159" s="429"/>
      <c r="BH159" s="429"/>
      <c r="BI159" s="429"/>
      <c r="BJ159" s="429"/>
      <c r="BK159" s="429"/>
      <c r="BL159" s="429"/>
      <c r="BM159" s="429"/>
      <c r="BN159" s="429"/>
      <c r="BO159" s="429"/>
      <c r="BP159" s="429"/>
      <c r="BQ159" s="429"/>
    </row>
    <row r="160" customFormat="false" ht="15.75" hidden="false" customHeight="false" outlineLevel="0" collapsed="false">
      <c r="A160" s="420"/>
      <c r="B160" s="420"/>
      <c r="C160" s="420"/>
      <c r="D160" s="420"/>
      <c r="E160" s="420"/>
      <c r="F160" s="420"/>
      <c r="G160" s="421"/>
      <c r="H160" s="421"/>
      <c r="I160" s="421"/>
      <c r="J160" s="421"/>
      <c r="K160" s="421"/>
      <c r="L160" s="421"/>
      <c r="M160" s="421"/>
      <c r="N160" s="421"/>
      <c r="O160" s="421"/>
      <c r="P160" s="422"/>
      <c r="Q160" s="423"/>
      <c r="R160" s="423"/>
      <c r="S160" s="420"/>
      <c r="T160" s="428"/>
      <c r="U160" s="428"/>
      <c r="V160" s="417"/>
      <c r="W160" s="420"/>
      <c r="X160" s="420"/>
      <c r="Y160" s="420"/>
      <c r="Z160" s="420"/>
      <c r="AA160" s="420"/>
      <c r="AB160" s="420"/>
      <c r="AC160" s="420"/>
      <c r="AD160" s="420"/>
      <c r="AE160" s="420"/>
      <c r="AF160" s="420"/>
      <c r="AG160" s="420"/>
      <c r="AH160" s="420"/>
      <c r="AI160" s="420"/>
      <c r="AJ160" s="420"/>
      <c r="AK160" s="420"/>
      <c r="AL160" s="420"/>
      <c r="AM160" s="420"/>
      <c r="AN160" s="420"/>
      <c r="AO160" s="417"/>
      <c r="AP160" s="417"/>
      <c r="AQ160" s="417"/>
      <c r="AR160" s="417"/>
      <c r="AS160" s="417"/>
      <c r="AT160" s="417"/>
      <c r="AU160" s="417"/>
      <c r="AV160" s="417"/>
      <c r="AW160" s="417"/>
      <c r="AX160" s="417"/>
      <c r="AY160" s="417"/>
      <c r="AZ160" s="417"/>
      <c r="BA160" s="429"/>
      <c r="BB160" s="429"/>
      <c r="BC160" s="429"/>
      <c r="BD160" s="429"/>
      <c r="BE160" s="429"/>
      <c r="BF160" s="429"/>
      <c r="BG160" s="429"/>
      <c r="BH160" s="429"/>
      <c r="BI160" s="429"/>
      <c r="BJ160" s="429"/>
      <c r="BK160" s="429"/>
      <c r="BL160" s="429"/>
      <c r="BM160" s="429"/>
      <c r="BN160" s="429"/>
      <c r="BO160" s="429"/>
      <c r="BP160" s="429"/>
      <c r="BQ160" s="429"/>
    </row>
    <row r="161" customFormat="false" ht="15.75" hidden="false" customHeight="false" outlineLevel="0" collapsed="false">
      <c r="A161" s="420"/>
      <c r="B161" s="420"/>
      <c r="C161" s="420"/>
      <c r="D161" s="420"/>
      <c r="E161" s="420"/>
      <c r="F161" s="420"/>
      <c r="G161" s="421"/>
      <c r="H161" s="421"/>
      <c r="I161" s="421"/>
      <c r="J161" s="421"/>
      <c r="K161" s="421"/>
      <c r="L161" s="421"/>
      <c r="M161" s="421"/>
      <c r="N161" s="421"/>
      <c r="O161" s="421"/>
      <c r="P161" s="422"/>
      <c r="Q161" s="423"/>
      <c r="R161" s="423"/>
      <c r="S161" s="420"/>
      <c r="T161" s="428"/>
      <c r="U161" s="428"/>
      <c r="V161" s="417"/>
      <c r="W161" s="420"/>
      <c r="X161" s="420"/>
      <c r="Y161" s="420"/>
      <c r="Z161" s="420"/>
      <c r="AA161" s="420"/>
      <c r="AB161" s="420"/>
      <c r="AC161" s="420"/>
      <c r="AD161" s="420"/>
      <c r="AE161" s="420"/>
      <c r="AF161" s="420"/>
      <c r="AG161" s="420"/>
      <c r="AH161" s="420"/>
      <c r="AI161" s="420"/>
      <c r="AJ161" s="420"/>
      <c r="AK161" s="420"/>
      <c r="AL161" s="420"/>
      <c r="AM161" s="420"/>
      <c r="AN161" s="420"/>
      <c r="AO161" s="417"/>
      <c r="AP161" s="417"/>
      <c r="AQ161" s="417"/>
      <c r="AR161" s="417"/>
      <c r="AS161" s="417"/>
      <c r="AT161" s="417"/>
      <c r="AU161" s="417"/>
      <c r="AV161" s="417"/>
      <c r="AW161" s="417"/>
      <c r="AX161" s="417"/>
      <c r="AY161" s="417"/>
      <c r="AZ161" s="417"/>
      <c r="BA161" s="429"/>
      <c r="BB161" s="429"/>
      <c r="BC161" s="429"/>
      <c r="BD161" s="429"/>
      <c r="BE161" s="429"/>
      <c r="BF161" s="429"/>
      <c r="BG161" s="429"/>
      <c r="BH161" s="429"/>
      <c r="BI161" s="429"/>
      <c r="BJ161" s="429"/>
      <c r="BK161" s="429"/>
      <c r="BL161" s="429"/>
      <c r="BM161" s="429"/>
      <c r="BN161" s="429"/>
      <c r="BO161" s="429"/>
      <c r="BP161" s="429"/>
      <c r="BQ161" s="429"/>
    </row>
    <row r="162" customFormat="false" ht="15.75" hidden="false" customHeight="false" outlineLevel="0" collapsed="false">
      <c r="A162" s="420"/>
      <c r="B162" s="420"/>
      <c r="C162" s="420"/>
      <c r="D162" s="420"/>
      <c r="E162" s="420"/>
      <c r="F162" s="420"/>
      <c r="G162" s="421"/>
      <c r="H162" s="421"/>
      <c r="I162" s="421"/>
      <c r="J162" s="421"/>
      <c r="K162" s="421"/>
      <c r="L162" s="421"/>
      <c r="M162" s="421"/>
      <c r="N162" s="421"/>
      <c r="O162" s="421"/>
      <c r="P162" s="422"/>
      <c r="Q162" s="423"/>
      <c r="R162" s="423"/>
      <c r="S162" s="420"/>
      <c r="T162" s="428"/>
      <c r="U162" s="428"/>
      <c r="V162" s="417"/>
      <c r="W162" s="420"/>
      <c r="X162" s="420"/>
      <c r="Y162" s="420"/>
      <c r="Z162" s="420"/>
      <c r="AA162" s="420"/>
      <c r="AB162" s="420"/>
      <c r="AC162" s="420"/>
      <c r="AD162" s="420"/>
      <c r="AE162" s="420"/>
      <c r="AF162" s="420"/>
      <c r="AG162" s="420"/>
      <c r="AH162" s="420"/>
      <c r="AI162" s="420"/>
      <c r="AJ162" s="420"/>
      <c r="AK162" s="420"/>
      <c r="AL162" s="420"/>
      <c r="AM162" s="420"/>
      <c r="AN162" s="420"/>
      <c r="AO162" s="417"/>
      <c r="AP162" s="417"/>
      <c r="AQ162" s="417"/>
      <c r="AR162" s="417"/>
      <c r="AS162" s="417"/>
      <c r="AT162" s="417"/>
      <c r="AU162" s="417"/>
      <c r="AV162" s="417"/>
      <c r="AW162" s="417"/>
      <c r="AX162" s="417"/>
      <c r="AY162" s="417"/>
      <c r="AZ162" s="417"/>
      <c r="BA162" s="429"/>
      <c r="BB162" s="429"/>
      <c r="BC162" s="429"/>
      <c r="BD162" s="429"/>
      <c r="BE162" s="429"/>
      <c r="BF162" s="429"/>
      <c r="BG162" s="429"/>
      <c r="BH162" s="429"/>
      <c r="BI162" s="429"/>
      <c r="BJ162" s="429"/>
      <c r="BK162" s="429"/>
      <c r="BL162" s="429"/>
      <c r="BM162" s="429"/>
      <c r="BN162" s="429"/>
      <c r="BO162" s="429"/>
      <c r="BP162" s="429"/>
      <c r="BQ162" s="429"/>
    </row>
    <row r="163" customFormat="false" ht="15.75" hidden="false" customHeight="false" outlineLevel="0" collapsed="false">
      <c r="A163" s="420"/>
      <c r="B163" s="420"/>
      <c r="C163" s="420"/>
      <c r="D163" s="420"/>
      <c r="E163" s="420"/>
      <c r="F163" s="420"/>
      <c r="G163" s="421"/>
      <c r="H163" s="421"/>
      <c r="I163" s="421"/>
      <c r="J163" s="421"/>
      <c r="K163" s="421"/>
      <c r="L163" s="421"/>
      <c r="M163" s="421"/>
      <c r="N163" s="421"/>
      <c r="O163" s="421"/>
      <c r="P163" s="422"/>
      <c r="Q163" s="423"/>
      <c r="R163" s="423"/>
      <c r="S163" s="420"/>
      <c r="T163" s="428"/>
      <c r="U163" s="428"/>
      <c r="V163" s="417"/>
      <c r="W163" s="420"/>
      <c r="X163" s="420"/>
      <c r="Y163" s="420"/>
      <c r="Z163" s="420"/>
      <c r="AA163" s="420"/>
      <c r="AB163" s="420"/>
      <c r="AC163" s="420"/>
      <c r="AD163" s="420"/>
      <c r="AE163" s="420"/>
      <c r="AF163" s="420"/>
      <c r="AG163" s="420"/>
      <c r="AH163" s="420"/>
      <c r="AI163" s="420"/>
      <c r="AJ163" s="420"/>
      <c r="AK163" s="420"/>
      <c r="AL163" s="420"/>
      <c r="AM163" s="420"/>
      <c r="AN163" s="420"/>
      <c r="AO163" s="417"/>
      <c r="AP163" s="417"/>
      <c r="AQ163" s="417"/>
      <c r="AR163" s="417"/>
      <c r="AS163" s="417"/>
      <c r="AT163" s="417"/>
      <c r="AU163" s="417"/>
      <c r="AV163" s="417"/>
      <c r="AW163" s="417"/>
      <c r="AX163" s="417"/>
      <c r="AY163" s="417"/>
      <c r="AZ163" s="417"/>
      <c r="BA163" s="429"/>
      <c r="BB163" s="429"/>
      <c r="BC163" s="429"/>
      <c r="BD163" s="429"/>
      <c r="BE163" s="429"/>
      <c r="BF163" s="429"/>
      <c r="BG163" s="429"/>
      <c r="BH163" s="429"/>
      <c r="BI163" s="429"/>
      <c r="BJ163" s="429"/>
      <c r="BK163" s="429"/>
      <c r="BL163" s="429"/>
      <c r="BM163" s="429"/>
      <c r="BN163" s="429"/>
      <c r="BO163" s="429"/>
      <c r="BP163" s="429"/>
      <c r="BQ163" s="429"/>
    </row>
    <row r="164" customFormat="false" ht="15.75" hidden="false" customHeight="false" outlineLevel="0" collapsed="false">
      <c r="A164" s="420"/>
      <c r="B164" s="420"/>
      <c r="C164" s="420"/>
      <c r="D164" s="420"/>
      <c r="E164" s="420"/>
      <c r="F164" s="420"/>
      <c r="G164" s="421"/>
      <c r="H164" s="421"/>
      <c r="I164" s="421"/>
      <c r="J164" s="421"/>
      <c r="K164" s="421"/>
      <c r="L164" s="421"/>
      <c r="M164" s="421"/>
      <c r="N164" s="421"/>
      <c r="O164" s="421"/>
      <c r="P164" s="422"/>
      <c r="Q164" s="423"/>
      <c r="R164" s="423"/>
      <c r="S164" s="420"/>
      <c r="T164" s="428"/>
      <c r="U164" s="428"/>
      <c r="V164" s="417"/>
      <c r="W164" s="420"/>
      <c r="X164" s="420"/>
      <c r="Y164" s="420"/>
      <c r="Z164" s="420"/>
      <c r="AA164" s="420"/>
      <c r="AB164" s="420"/>
      <c r="AC164" s="420"/>
      <c r="AD164" s="420"/>
      <c r="AE164" s="420"/>
      <c r="AF164" s="420"/>
      <c r="AG164" s="420"/>
      <c r="AH164" s="420"/>
      <c r="AI164" s="420"/>
      <c r="AJ164" s="420"/>
      <c r="AK164" s="420"/>
      <c r="AL164" s="420"/>
      <c r="AM164" s="420"/>
      <c r="AN164" s="420"/>
      <c r="AO164" s="417"/>
      <c r="AP164" s="417"/>
      <c r="AQ164" s="417"/>
      <c r="AR164" s="417"/>
      <c r="AS164" s="417"/>
      <c r="AT164" s="417"/>
      <c r="AU164" s="417"/>
      <c r="AV164" s="417"/>
      <c r="AW164" s="417"/>
      <c r="AX164" s="417"/>
      <c r="AY164" s="417"/>
      <c r="AZ164" s="417"/>
      <c r="BA164" s="429"/>
      <c r="BB164" s="429"/>
      <c r="BC164" s="429"/>
      <c r="BD164" s="429"/>
      <c r="BE164" s="429"/>
      <c r="BF164" s="429"/>
      <c r="BG164" s="429"/>
      <c r="BH164" s="429"/>
      <c r="BI164" s="429"/>
      <c r="BJ164" s="429"/>
      <c r="BK164" s="429"/>
      <c r="BL164" s="429"/>
      <c r="BM164" s="429"/>
      <c r="BN164" s="429"/>
      <c r="BO164" s="429"/>
      <c r="BP164" s="429"/>
      <c r="BQ164" s="429"/>
    </row>
    <row r="165" customFormat="false" ht="15.75" hidden="false" customHeight="false" outlineLevel="0" collapsed="false">
      <c r="A165" s="420"/>
      <c r="B165" s="420"/>
      <c r="C165" s="420"/>
      <c r="D165" s="420"/>
      <c r="E165" s="420"/>
      <c r="F165" s="420"/>
      <c r="G165" s="421"/>
      <c r="H165" s="421"/>
      <c r="I165" s="421"/>
      <c r="J165" s="421"/>
      <c r="K165" s="421"/>
      <c r="L165" s="421"/>
      <c r="M165" s="421"/>
      <c r="N165" s="421"/>
      <c r="O165" s="421"/>
      <c r="P165" s="422"/>
      <c r="Q165" s="423"/>
      <c r="R165" s="423"/>
      <c r="S165" s="420"/>
      <c r="T165" s="428"/>
      <c r="U165" s="428"/>
      <c r="V165" s="417"/>
      <c r="W165" s="420"/>
      <c r="X165" s="420"/>
      <c r="Y165" s="420"/>
      <c r="Z165" s="420"/>
      <c r="AA165" s="420"/>
      <c r="AB165" s="420"/>
      <c r="AC165" s="420"/>
      <c r="AD165" s="420"/>
      <c r="AE165" s="420"/>
      <c r="AF165" s="420"/>
      <c r="AG165" s="420"/>
      <c r="AH165" s="420"/>
      <c r="AI165" s="420"/>
      <c r="AJ165" s="420"/>
      <c r="AK165" s="420"/>
      <c r="AL165" s="420"/>
      <c r="AM165" s="420"/>
      <c r="AN165" s="420"/>
      <c r="AO165" s="417"/>
      <c r="AP165" s="417"/>
      <c r="AQ165" s="417"/>
      <c r="AR165" s="417"/>
      <c r="AS165" s="417"/>
      <c r="AT165" s="417"/>
      <c r="AU165" s="417"/>
      <c r="AV165" s="417"/>
      <c r="AW165" s="417"/>
      <c r="AX165" s="417"/>
      <c r="AY165" s="417"/>
      <c r="AZ165" s="417"/>
      <c r="BA165" s="429"/>
      <c r="BB165" s="429"/>
      <c r="BC165" s="429"/>
      <c r="BD165" s="429"/>
      <c r="BE165" s="429"/>
      <c r="BF165" s="429"/>
      <c r="BG165" s="429"/>
      <c r="BH165" s="429"/>
      <c r="BI165" s="429"/>
      <c r="BJ165" s="429"/>
      <c r="BK165" s="429"/>
      <c r="BL165" s="429"/>
      <c r="BM165" s="429"/>
      <c r="BN165" s="429"/>
      <c r="BO165" s="429"/>
      <c r="BP165" s="429"/>
      <c r="BQ165" s="429"/>
    </row>
    <row r="166" customFormat="false" ht="15.75" hidden="false" customHeight="false" outlineLevel="0" collapsed="false">
      <c r="A166" s="420"/>
      <c r="B166" s="420"/>
      <c r="C166" s="420"/>
      <c r="D166" s="420"/>
      <c r="E166" s="420"/>
      <c r="F166" s="420"/>
      <c r="G166" s="421"/>
      <c r="H166" s="421"/>
      <c r="I166" s="421"/>
      <c r="J166" s="421"/>
      <c r="K166" s="421"/>
      <c r="L166" s="421"/>
      <c r="M166" s="421"/>
      <c r="N166" s="421"/>
      <c r="O166" s="421"/>
      <c r="P166" s="422"/>
      <c r="Q166" s="423"/>
      <c r="R166" s="423"/>
      <c r="S166" s="420"/>
      <c r="T166" s="428"/>
      <c r="U166" s="428"/>
      <c r="V166" s="417"/>
      <c r="W166" s="420"/>
      <c r="X166" s="420"/>
      <c r="Y166" s="420"/>
      <c r="Z166" s="420"/>
      <c r="AA166" s="420"/>
      <c r="AB166" s="420"/>
      <c r="AC166" s="420"/>
      <c r="AD166" s="420"/>
      <c r="AE166" s="420"/>
      <c r="AF166" s="420"/>
      <c r="AG166" s="420"/>
      <c r="AH166" s="420"/>
      <c r="AI166" s="420"/>
      <c r="AJ166" s="420"/>
      <c r="AK166" s="420"/>
      <c r="AL166" s="420"/>
      <c r="AM166" s="420"/>
      <c r="AN166" s="420"/>
      <c r="AO166" s="417"/>
      <c r="AP166" s="417"/>
      <c r="AQ166" s="417"/>
      <c r="AR166" s="417"/>
      <c r="AS166" s="417"/>
      <c r="AT166" s="417"/>
      <c r="AU166" s="417"/>
      <c r="AV166" s="417"/>
      <c r="AW166" s="417"/>
      <c r="AX166" s="417"/>
      <c r="AY166" s="417"/>
      <c r="AZ166" s="417"/>
      <c r="BA166" s="429"/>
      <c r="BB166" s="429"/>
      <c r="BC166" s="429"/>
      <c r="BD166" s="429"/>
      <c r="BE166" s="429"/>
      <c r="BF166" s="429"/>
      <c r="BG166" s="429"/>
      <c r="BH166" s="429"/>
      <c r="BI166" s="429"/>
      <c r="BJ166" s="429"/>
      <c r="BK166" s="429"/>
      <c r="BL166" s="429"/>
      <c r="BM166" s="429"/>
      <c r="BN166" s="429"/>
      <c r="BO166" s="429"/>
      <c r="BP166" s="429"/>
      <c r="BQ166" s="429"/>
    </row>
    <row r="167" customFormat="false" ht="15.75" hidden="false" customHeight="false" outlineLevel="0" collapsed="false">
      <c r="A167" s="420"/>
      <c r="B167" s="420"/>
      <c r="C167" s="420"/>
      <c r="D167" s="420"/>
      <c r="E167" s="420"/>
      <c r="F167" s="420"/>
      <c r="G167" s="421"/>
      <c r="H167" s="421"/>
      <c r="I167" s="421"/>
      <c r="J167" s="421"/>
      <c r="K167" s="421"/>
      <c r="L167" s="421"/>
      <c r="M167" s="421"/>
      <c r="N167" s="421"/>
      <c r="O167" s="421"/>
      <c r="P167" s="422"/>
      <c r="Q167" s="423"/>
      <c r="R167" s="423"/>
      <c r="S167" s="420"/>
      <c r="T167" s="428"/>
      <c r="U167" s="428"/>
      <c r="V167" s="417"/>
      <c r="W167" s="420"/>
      <c r="X167" s="420"/>
      <c r="Y167" s="420"/>
      <c r="Z167" s="420"/>
      <c r="AA167" s="420"/>
      <c r="AB167" s="420"/>
      <c r="AC167" s="420"/>
      <c r="AD167" s="420"/>
      <c r="AE167" s="420"/>
      <c r="AF167" s="420"/>
      <c r="AG167" s="420"/>
      <c r="AH167" s="420"/>
      <c r="AI167" s="420"/>
      <c r="AJ167" s="420"/>
      <c r="AK167" s="420"/>
      <c r="AL167" s="420"/>
      <c r="AM167" s="420"/>
      <c r="AN167" s="420"/>
      <c r="AO167" s="417"/>
      <c r="AP167" s="417"/>
      <c r="AQ167" s="417"/>
      <c r="AR167" s="417"/>
      <c r="AS167" s="417"/>
      <c r="AT167" s="417"/>
      <c r="AU167" s="417"/>
      <c r="AV167" s="417"/>
      <c r="AW167" s="417"/>
      <c r="AX167" s="417"/>
      <c r="AY167" s="417"/>
      <c r="AZ167" s="417"/>
      <c r="BA167" s="429"/>
      <c r="BB167" s="429"/>
      <c r="BC167" s="429"/>
      <c r="BD167" s="429"/>
      <c r="BE167" s="429"/>
      <c r="BF167" s="429"/>
      <c r="BG167" s="429"/>
      <c r="BH167" s="429"/>
      <c r="BI167" s="429"/>
      <c r="BJ167" s="429"/>
      <c r="BK167" s="429"/>
      <c r="BL167" s="429"/>
      <c r="BM167" s="429"/>
      <c r="BN167" s="429"/>
      <c r="BO167" s="429"/>
      <c r="BP167" s="429"/>
      <c r="BQ167" s="429"/>
    </row>
    <row r="168" customFormat="false" ht="15.75" hidden="false" customHeight="false" outlineLevel="0" collapsed="false">
      <c r="A168" s="420"/>
      <c r="B168" s="420"/>
      <c r="C168" s="420"/>
      <c r="D168" s="420"/>
      <c r="E168" s="420"/>
      <c r="F168" s="420"/>
      <c r="G168" s="421"/>
      <c r="H168" s="421"/>
      <c r="I168" s="421"/>
      <c r="J168" s="421"/>
      <c r="K168" s="421"/>
      <c r="L168" s="421"/>
      <c r="M168" s="421"/>
      <c r="N168" s="421"/>
      <c r="O168" s="421"/>
      <c r="P168" s="422"/>
      <c r="Q168" s="423"/>
      <c r="R168" s="423"/>
      <c r="S168" s="420"/>
      <c r="T168" s="428"/>
      <c r="U168" s="428"/>
      <c r="V168" s="417"/>
      <c r="W168" s="420"/>
      <c r="X168" s="420"/>
      <c r="Y168" s="420"/>
      <c r="Z168" s="420"/>
      <c r="AA168" s="420"/>
      <c r="AB168" s="420"/>
      <c r="AC168" s="420"/>
      <c r="AD168" s="420"/>
      <c r="AE168" s="420"/>
      <c r="AF168" s="420"/>
      <c r="AG168" s="420"/>
      <c r="AH168" s="420"/>
      <c r="AI168" s="420"/>
      <c r="AJ168" s="420"/>
      <c r="AK168" s="420"/>
      <c r="AL168" s="420"/>
      <c r="AM168" s="420"/>
      <c r="AN168" s="420"/>
      <c r="AO168" s="417"/>
      <c r="AP168" s="417"/>
      <c r="AQ168" s="417"/>
      <c r="AR168" s="417"/>
      <c r="AS168" s="417"/>
      <c r="AT168" s="417"/>
      <c r="AU168" s="417"/>
      <c r="AV168" s="417"/>
      <c r="AW168" s="417"/>
      <c r="AX168" s="417"/>
      <c r="AY168" s="417"/>
      <c r="AZ168" s="417"/>
      <c r="BA168" s="429"/>
      <c r="BB168" s="429"/>
      <c r="BC168" s="429"/>
      <c r="BD168" s="429"/>
      <c r="BE168" s="429"/>
      <c r="BF168" s="429"/>
      <c r="BG168" s="429"/>
      <c r="BH168" s="429"/>
      <c r="BI168" s="429"/>
      <c r="BJ168" s="429"/>
      <c r="BK168" s="429"/>
      <c r="BL168" s="429"/>
      <c r="BM168" s="429"/>
      <c r="BN168" s="429"/>
      <c r="BO168" s="429"/>
      <c r="BP168" s="429"/>
      <c r="BQ168" s="429"/>
    </row>
    <row r="169" customFormat="false" ht="15.75" hidden="false" customHeight="false" outlineLevel="0" collapsed="false">
      <c r="A169" s="420"/>
      <c r="B169" s="420"/>
      <c r="C169" s="420"/>
      <c r="D169" s="420"/>
      <c r="E169" s="420"/>
      <c r="F169" s="420"/>
      <c r="G169" s="421"/>
      <c r="H169" s="421"/>
      <c r="I169" s="421"/>
      <c r="J169" s="421"/>
      <c r="K169" s="421"/>
      <c r="L169" s="421"/>
      <c r="M169" s="421"/>
      <c r="N169" s="421"/>
      <c r="O169" s="421"/>
      <c r="P169" s="422"/>
      <c r="Q169" s="423"/>
      <c r="R169" s="423"/>
      <c r="S169" s="420"/>
      <c r="T169" s="428"/>
      <c r="U169" s="428"/>
      <c r="V169" s="417"/>
      <c r="W169" s="420"/>
      <c r="X169" s="420"/>
      <c r="Y169" s="420"/>
      <c r="Z169" s="420"/>
      <c r="AA169" s="420"/>
      <c r="AB169" s="420"/>
      <c r="AC169" s="420"/>
      <c r="AD169" s="420"/>
      <c r="AE169" s="420"/>
      <c r="AF169" s="420"/>
      <c r="AG169" s="420"/>
      <c r="AH169" s="420"/>
      <c r="AI169" s="420"/>
      <c r="AJ169" s="420"/>
      <c r="AK169" s="420"/>
      <c r="AL169" s="420"/>
      <c r="AM169" s="420"/>
      <c r="AN169" s="420"/>
      <c r="AO169" s="417"/>
      <c r="AP169" s="417"/>
      <c r="AQ169" s="417"/>
      <c r="AR169" s="417"/>
      <c r="AS169" s="417"/>
      <c r="AT169" s="417"/>
      <c r="AU169" s="417"/>
      <c r="AV169" s="417"/>
      <c r="AW169" s="417"/>
      <c r="AX169" s="417"/>
      <c r="AY169" s="417"/>
      <c r="AZ169" s="417"/>
      <c r="BA169" s="429"/>
      <c r="BB169" s="429"/>
      <c r="BC169" s="429"/>
      <c r="BD169" s="429"/>
      <c r="BE169" s="429"/>
      <c r="BF169" s="429"/>
      <c r="BG169" s="429"/>
      <c r="BH169" s="429"/>
      <c r="BI169" s="429"/>
      <c r="BJ169" s="429"/>
      <c r="BK169" s="429"/>
      <c r="BL169" s="429"/>
      <c r="BM169" s="429"/>
      <c r="BN169" s="429"/>
      <c r="BO169" s="429"/>
      <c r="BP169" s="429"/>
      <c r="BQ169" s="429"/>
    </row>
    <row r="170" customFormat="false" ht="15.75" hidden="false" customHeight="false" outlineLevel="0" collapsed="false">
      <c r="A170" s="420"/>
      <c r="B170" s="420"/>
      <c r="C170" s="420"/>
      <c r="D170" s="420"/>
      <c r="E170" s="420"/>
      <c r="F170" s="420"/>
      <c r="G170" s="421"/>
      <c r="H170" s="421"/>
      <c r="I170" s="421"/>
      <c r="J170" s="421"/>
      <c r="K170" s="421"/>
      <c r="L170" s="421"/>
      <c r="M170" s="421"/>
      <c r="N170" s="421"/>
      <c r="O170" s="421"/>
      <c r="P170" s="422"/>
      <c r="Q170" s="423"/>
      <c r="R170" s="423"/>
      <c r="S170" s="420"/>
      <c r="T170" s="428"/>
      <c r="U170" s="428"/>
      <c r="V170" s="417"/>
      <c r="W170" s="420"/>
      <c r="X170" s="420"/>
      <c r="Y170" s="420"/>
      <c r="Z170" s="420"/>
      <c r="AA170" s="420"/>
      <c r="AB170" s="420"/>
      <c r="AC170" s="420"/>
      <c r="AD170" s="420"/>
      <c r="AE170" s="420"/>
      <c r="AF170" s="420"/>
      <c r="AG170" s="420"/>
      <c r="AH170" s="420"/>
      <c r="AI170" s="420"/>
      <c r="AJ170" s="420"/>
      <c r="AK170" s="420"/>
      <c r="AL170" s="420"/>
      <c r="AM170" s="420"/>
      <c r="AN170" s="420"/>
      <c r="AO170" s="417"/>
      <c r="AP170" s="417"/>
      <c r="AQ170" s="417"/>
      <c r="AR170" s="417"/>
      <c r="AS170" s="417"/>
      <c r="AT170" s="417"/>
      <c r="AU170" s="417"/>
      <c r="AV170" s="417"/>
      <c r="AW170" s="417"/>
      <c r="AX170" s="417"/>
      <c r="AY170" s="417"/>
      <c r="AZ170" s="417"/>
      <c r="BA170" s="429"/>
      <c r="BB170" s="429"/>
      <c r="BC170" s="429"/>
      <c r="BD170" s="429"/>
      <c r="BE170" s="429"/>
      <c r="BF170" s="429"/>
      <c r="BG170" s="429"/>
      <c r="BH170" s="429"/>
      <c r="BI170" s="429"/>
      <c r="BJ170" s="429"/>
      <c r="BK170" s="429"/>
      <c r="BL170" s="429"/>
      <c r="BM170" s="429"/>
      <c r="BN170" s="429"/>
      <c r="BO170" s="429"/>
      <c r="BP170" s="429"/>
      <c r="BQ170" s="429"/>
    </row>
    <row r="171" customFormat="false" ht="15.75" hidden="false" customHeight="false" outlineLevel="0" collapsed="false">
      <c r="A171" s="420"/>
      <c r="B171" s="420"/>
      <c r="C171" s="420"/>
      <c r="D171" s="420"/>
      <c r="E171" s="420"/>
      <c r="F171" s="420"/>
      <c r="G171" s="421"/>
      <c r="H171" s="421"/>
      <c r="I171" s="421"/>
      <c r="J171" s="421"/>
      <c r="K171" s="421"/>
      <c r="L171" s="421"/>
      <c r="M171" s="421"/>
      <c r="N171" s="421"/>
      <c r="O171" s="421"/>
      <c r="P171" s="422"/>
      <c r="Q171" s="423"/>
      <c r="R171" s="423"/>
      <c r="S171" s="420"/>
      <c r="T171" s="428"/>
      <c r="U171" s="428"/>
      <c r="V171" s="417"/>
      <c r="W171" s="420"/>
      <c r="X171" s="420"/>
      <c r="Y171" s="420"/>
      <c r="Z171" s="420"/>
      <c r="AA171" s="420"/>
      <c r="AB171" s="420"/>
      <c r="AC171" s="420"/>
      <c r="AD171" s="420"/>
      <c r="AE171" s="420"/>
      <c r="AF171" s="420"/>
      <c r="AG171" s="420"/>
      <c r="AH171" s="420"/>
      <c r="AI171" s="420"/>
      <c r="AJ171" s="420"/>
      <c r="AK171" s="420"/>
      <c r="AL171" s="420"/>
      <c r="AM171" s="420"/>
      <c r="AN171" s="420"/>
      <c r="AO171" s="417"/>
      <c r="AP171" s="417"/>
      <c r="AQ171" s="417"/>
      <c r="AR171" s="417"/>
      <c r="AS171" s="417"/>
      <c r="AT171" s="417"/>
      <c r="AU171" s="417"/>
      <c r="AV171" s="417"/>
      <c r="AW171" s="417"/>
      <c r="AX171" s="417"/>
      <c r="AY171" s="417"/>
      <c r="AZ171" s="417"/>
      <c r="BA171" s="429"/>
      <c r="BB171" s="429"/>
      <c r="BC171" s="429"/>
      <c r="BD171" s="429"/>
      <c r="BE171" s="429"/>
      <c r="BF171" s="429"/>
      <c r="BG171" s="429"/>
      <c r="BH171" s="429"/>
      <c r="BI171" s="429"/>
      <c r="BJ171" s="429"/>
      <c r="BK171" s="429"/>
      <c r="BL171" s="429"/>
      <c r="BM171" s="429"/>
      <c r="BN171" s="429"/>
      <c r="BO171" s="429"/>
      <c r="BP171" s="429"/>
      <c r="BQ171" s="429"/>
    </row>
    <row r="172" customFormat="false" ht="15.75" hidden="false" customHeight="false" outlineLevel="0" collapsed="false">
      <c r="A172" s="420"/>
      <c r="B172" s="420"/>
      <c r="C172" s="420"/>
      <c r="D172" s="420"/>
      <c r="E172" s="420"/>
      <c r="F172" s="420"/>
      <c r="G172" s="421"/>
      <c r="H172" s="421"/>
      <c r="I172" s="421"/>
      <c r="J172" s="421"/>
      <c r="K172" s="421"/>
      <c r="L172" s="421"/>
      <c r="M172" s="421"/>
      <c r="N172" s="421"/>
      <c r="O172" s="421"/>
      <c r="P172" s="422"/>
      <c r="Q172" s="423"/>
      <c r="R172" s="423"/>
      <c r="S172" s="420"/>
      <c r="T172" s="428"/>
      <c r="U172" s="428"/>
      <c r="V172" s="417"/>
      <c r="W172" s="420"/>
      <c r="X172" s="420"/>
      <c r="Y172" s="420"/>
      <c r="Z172" s="420"/>
      <c r="AA172" s="420"/>
      <c r="AB172" s="420"/>
      <c r="AC172" s="420"/>
      <c r="AD172" s="420"/>
      <c r="AE172" s="420"/>
      <c r="AF172" s="420"/>
      <c r="AG172" s="420"/>
      <c r="AH172" s="420"/>
      <c r="AI172" s="420"/>
      <c r="AJ172" s="420"/>
      <c r="AK172" s="420"/>
      <c r="AL172" s="420"/>
      <c r="AM172" s="420"/>
      <c r="AN172" s="420"/>
      <c r="AO172" s="417"/>
      <c r="AP172" s="417"/>
      <c r="AQ172" s="417"/>
      <c r="AR172" s="417"/>
      <c r="AS172" s="417"/>
      <c r="AT172" s="417"/>
      <c r="AU172" s="417"/>
      <c r="AV172" s="417"/>
      <c r="AW172" s="417"/>
      <c r="AX172" s="417"/>
      <c r="AY172" s="417"/>
      <c r="AZ172" s="417"/>
      <c r="BA172" s="429"/>
      <c r="BB172" s="429"/>
      <c r="BC172" s="429"/>
      <c r="BD172" s="429"/>
      <c r="BE172" s="429"/>
      <c r="BF172" s="429"/>
      <c r="BG172" s="429"/>
      <c r="BH172" s="429"/>
      <c r="BI172" s="429"/>
      <c r="BJ172" s="429"/>
      <c r="BK172" s="429"/>
      <c r="BL172" s="429"/>
      <c r="BM172" s="429"/>
      <c r="BN172" s="429"/>
      <c r="BO172" s="429"/>
      <c r="BP172" s="429"/>
      <c r="BQ172" s="429"/>
    </row>
    <row r="173" customFormat="false" ht="15.75" hidden="false" customHeight="false" outlineLevel="0" collapsed="false">
      <c r="A173" s="420"/>
      <c r="B173" s="420"/>
      <c r="C173" s="420"/>
      <c r="D173" s="420"/>
      <c r="E173" s="420"/>
      <c r="F173" s="420"/>
      <c r="G173" s="421"/>
      <c r="H173" s="421"/>
      <c r="I173" s="421"/>
      <c r="J173" s="421"/>
      <c r="K173" s="421"/>
      <c r="L173" s="421"/>
      <c r="M173" s="421"/>
      <c r="N173" s="421"/>
      <c r="O173" s="421"/>
      <c r="P173" s="422"/>
      <c r="Q173" s="423"/>
      <c r="R173" s="423"/>
      <c r="S173" s="420"/>
      <c r="T173" s="428"/>
      <c r="U173" s="428"/>
      <c r="V173" s="417"/>
      <c r="W173" s="420"/>
      <c r="X173" s="420"/>
      <c r="Y173" s="420"/>
      <c r="Z173" s="420"/>
      <c r="AA173" s="420"/>
      <c r="AB173" s="420"/>
      <c r="AC173" s="420"/>
      <c r="AD173" s="420"/>
      <c r="AE173" s="420"/>
      <c r="AF173" s="420"/>
      <c r="AG173" s="420"/>
      <c r="AH173" s="420"/>
      <c r="AI173" s="420"/>
      <c r="AJ173" s="420"/>
      <c r="AK173" s="420"/>
      <c r="AL173" s="420"/>
      <c r="AM173" s="420"/>
      <c r="AN173" s="420"/>
      <c r="AO173" s="417"/>
      <c r="AP173" s="417"/>
      <c r="AQ173" s="417"/>
      <c r="AR173" s="417"/>
      <c r="AS173" s="417"/>
      <c r="AT173" s="417"/>
      <c r="AU173" s="417"/>
      <c r="AV173" s="417"/>
      <c r="AW173" s="417"/>
      <c r="AX173" s="417"/>
      <c r="AY173" s="417"/>
      <c r="AZ173" s="417"/>
      <c r="BA173" s="429"/>
      <c r="BB173" s="429"/>
      <c r="BC173" s="429"/>
      <c r="BD173" s="429"/>
      <c r="BE173" s="429"/>
      <c r="BF173" s="429"/>
      <c r="BG173" s="429"/>
      <c r="BH173" s="429"/>
      <c r="BI173" s="429"/>
      <c r="BJ173" s="429"/>
      <c r="BK173" s="429"/>
      <c r="BL173" s="429"/>
      <c r="BM173" s="429"/>
      <c r="BN173" s="429"/>
      <c r="BO173" s="429"/>
      <c r="BP173" s="429"/>
      <c r="BQ173" s="429"/>
    </row>
    <row r="174" customFormat="false" ht="15.75" hidden="false" customHeight="false" outlineLevel="0" collapsed="false">
      <c r="A174" s="420"/>
      <c r="B174" s="420"/>
      <c r="C174" s="420"/>
      <c r="D174" s="420"/>
      <c r="E174" s="420"/>
      <c r="F174" s="420"/>
      <c r="G174" s="421"/>
      <c r="H174" s="421"/>
      <c r="I174" s="421"/>
      <c r="J174" s="421"/>
      <c r="K174" s="421"/>
      <c r="L174" s="421"/>
      <c r="M174" s="421"/>
      <c r="N174" s="421"/>
      <c r="O174" s="421"/>
      <c r="P174" s="422"/>
      <c r="Q174" s="423"/>
      <c r="R174" s="423"/>
      <c r="S174" s="420"/>
      <c r="T174" s="428"/>
      <c r="U174" s="428"/>
      <c r="V174" s="417"/>
      <c r="W174" s="420"/>
      <c r="X174" s="420"/>
      <c r="Y174" s="420"/>
      <c r="Z174" s="420"/>
      <c r="AA174" s="420"/>
      <c r="AB174" s="420"/>
      <c r="AC174" s="420"/>
      <c r="AD174" s="420"/>
      <c r="AE174" s="420"/>
      <c r="AF174" s="420"/>
      <c r="AG174" s="420"/>
      <c r="AH174" s="420"/>
      <c r="AI174" s="420"/>
      <c r="AJ174" s="420"/>
      <c r="AK174" s="420"/>
      <c r="AL174" s="420"/>
      <c r="AM174" s="420"/>
      <c r="AN174" s="420"/>
      <c r="AO174" s="417"/>
      <c r="AP174" s="417"/>
      <c r="AQ174" s="417"/>
      <c r="AR174" s="417"/>
      <c r="AS174" s="417"/>
      <c r="AT174" s="417"/>
      <c r="AU174" s="417"/>
      <c r="AV174" s="417"/>
      <c r="AW174" s="417"/>
      <c r="AX174" s="417"/>
      <c r="AY174" s="417"/>
      <c r="AZ174" s="417"/>
      <c r="BA174" s="429"/>
      <c r="BB174" s="429"/>
      <c r="BC174" s="429"/>
      <c r="BD174" s="429"/>
      <c r="BE174" s="429"/>
      <c r="BF174" s="429"/>
      <c r="BG174" s="429"/>
      <c r="BH174" s="429"/>
      <c r="BI174" s="429"/>
      <c r="BJ174" s="429"/>
      <c r="BK174" s="429"/>
      <c r="BL174" s="429"/>
      <c r="BM174" s="429"/>
      <c r="BN174" s="429"/>
      <c r="BO174" s="429"/>
      <c r="BP174" s="429"/>
      <c r="BQ174" s="429"/>
    </row>
    <row r="175" customFormat="false" ht="15.75" hidden="false" customHeight="false" outlineLevel="0" collapsed="false">
      <c r="A175" s="420"/>
      <c r="B175" s="420"/>
      <c r="C175" s="420"/>
      <c r="D175" s="420"/>
      <c r="E175" s="420"/>
      <c r="F175" s="420"/>
      <c r="G175" s="421"/>
      <c r="H175" s="421"/>
      <c r="I175" s="421"/>
      <c r="J175" s="421"/>
      <c r="K175" s="421"/>
      <c r="L175" s="421"/>
      <c r="M175" s="421"/>
      <c r="N175" s="421"/>
      <c r="O175" s="421"/>
      <c r="P175" s="422"/>
      <c r="Q175" s="423"/>
      <c r="R175" s="423"/>
      <c r="S175" s="420"/>
      <c r="T175" s="428"/>
      <c r="U175" s="428"/>
      <c r="V175" s="417"/>
      <c r="W175" s="420"/>
      <c r="X175" s="420"/>
      <c r="Y175" s="420"/>
      <c r="Z175" s="420"/>
      <c r="AA175" s="420"/>
      <c r="AB175" s="420"/>
      <c r="AC175" s="420"/>
      <c r="AD175" s="420"/>
      <c r="AE175" s="420"/>
      <c r="AF175" s="420"/>
      <c r="AG175" s="420"/>
      <c r="AH175" s="420"/>
      <c r="AI175" s="420"/>
      <c r="AJ175" s="420"/>
      <c r="AK175" s="420"/>
      <c r="AL175" s="420"/>
      <c r="AM175" s="420"/>
      <c r="AN175" s="420"/>
      <c r="AO175" s="417"/>
      <c r="AP175" s="417"/>
      <c r="AQ175" s="417"/>
      <c r="AR175" s="417"/>
      <c r="AS175" s="417"/>
      <c r="AT175" s="417"/>
      <c r="AU175" s="417"/>
      <c r="AV175" s="417"/>
      <c r="AW175" s="417"/>
      <c r="AX175" s="417"/>
      <c r="AY175" s="417"/>
      <c r="AZ175" s="417"/>
      <c r="BA175" s="429"/>
      <c r="BB175" s="429"/>
      <c r="BC175" s="429"/>
      <c r="BD175" s="429"/>
      <c r="BE175" s="429"/>
      <c r="BF175" s="429"/>
      <c r="BG175" s="429"/>
      <c r="BH175" s="429"/>
      <c r="BI175" s="429"/>
      <c r="BJ175" s="429"/>
      <c r="BK175" s="429"/>
      <c r="BL175" s="429"/>
      <c r="BM175" s="429"/>
      <c r="BN175" s="429"/>
      <c r="BO175" s="429"/>
      <c r="BP175" s="429"/>
      <c r="BQ175" s="429"/>
    </row>
    <row r="176" customFormat="false" ht="15.75" hidden="false" customHeight="false" outlineLevel="0" collapsed="false">
      <c r="A176" s="420"/>
      <c r="B176" s="420"/>
      <c r="C176" s="420"/>
      <c r="D176" s="420"/>
      <c r="E176" s="420"/>
      <c r="F176" s="420"/>
      <c r="G176" s="421"/>
      <c r="H176" s="421"/>
      <c r="I176" s="421"/>
      <c r="J176" s="421"/>
      <c r="K176" s="421"/>
      <c r="L176" s="421"/>
      <c r="M176" s="421"/>
      <c r="N176" s="421"/>
      <c r="O176" s="421"/>
      <c r="P176" s="422"/>
      <c r="Q176" s="423"/>
      <c r="R176" s="423"/>
      <c r="S176" s="420"/>
      <c r="T176" s="428"/>
      <c r="U176" s="428"/>
      <c r="V176" s="417"/>
      <c r="W176" s="420"/>
      <c r="X176" s="420"/>
      <c r="Y176" s="420"/>
      <c r="Z176" s="420"/>
      <c r="AA176" s="420"/>
      <c r="AB176" s="420"/>
      <c r="AC176" s="420"/>
      <c r="AD176" s="420"/>
      <c r="AE176" s="420"/>
      <c r="AF176" s="420"/>
      <c r="AG176" s="420"/>
      <c r="AH176" s="420"/>
      <c r="AI176" s="420"/>
      <c r="AJ176" s="420"/>
      <c r="AK176" s="420"/>
      <c r="AL176" s="420"/>
      <c r="AM176" s="420"/>
      <c r="AN176" s="420"/>
      <c r="AO176" s="417"/>
      <c r="AP176" s="417"/>
      <c r="AQ176" s="417"/>
      <c r="AR176" s="417"/>
      <c r="AS176" s="417"/>
      <c r="AT176" s="417"/>
      <c r="AU176" s="417"/>
      <c r="AV176" s="417"/>
      <c r="AW176" s="417"/>
      <c r="AX176" s="417"/>
      <c r="AY176" s="417"/>
      <c r="AZ176" s="417"/>
      <c r="BA176" s="429"/>
      <c r="BB176" s="429"/>
      <c r="BC176" s="429"/>
      <c r="BD176" s="429"/>
      <c r="BE176" s="429"/>
      <c r="BF176" s="429"/>
      <c r="BG176" s="429"/>
      <c r="BH176" s="429"/>
      <c r="BI176" s="429"/>
      <c r="BJ176" s="429"/>
      <c r="BK176" s="429"/>
      <c r="BL176" s="429"/>
      <c r="BM176" s="429"/>
      <c r="BN176" s="429"/>
      <c r="BO176" s="429"/>
      <c r="BP176" s="429"/>
      <c r="BQ176" s="429"/>
    </row>
    <row r="177" customFormat="false" ht="15.75" hidden="false" customHeight="false" outlineLevel="0" collapsed="false">
      <c r="A177" s="420"/>
      <c r="B177" s="420"/>
      <c r="C177" s="420"/>
      <c r="D177" s="420"/>
      <c r="E177" s="420"/>
      <c r="F177" s="420"/>
      <c r="G177" s="421"/>
      <c r="H177" s="421"/>
      <c r="I177" s="421"/>
      <c r="J177" s="421"/>
      <c r="K177" s="421"/>
      <c r="L177" s="421"/>
      <c r="M177" s="421"/>
      <c r="N177" s="421"/>
      <c r="O177" s="421"/>
      <c r="P177" s="422"/>
      <c r="Q177" s="423"/>
      <c r="R177" s="423"/>
      <c r="S177" s="420"/>
      <c r="T177" s="428"/>
      <c r="U177" s="428"/>
      <c r="V177" s="417"/>
      <c r="W177" s="420"/>
      <c r="X177" s="420"/>
      <c r="Y177" s="420"/>
      <c r="Z177" s="420"/>
      <c r="AA177" s="420"/>
      <c r="AB177" s="420"/>
      <c r="AC177" s="420"/>
      <c r="AD177" s="420"/>
      <c r="AE177" s="420"/>
      <c r="AF177" s="420"/>
      <c r="AG177" s="420"/>
      <c r="AH177" s="420"/>
      <c r="AI177" s="420"/>
      <c r="AJ177" s="420"/>
      <c r="AK177" s="420"/>
      <c r="AL177" s="420"/>
      <c r="AM177" s="420"/>
      <c r="AN177" s="420"/>
      <c r="AO177" s="417"/>
      <c r="AP177" s="417"/>
      <c r="AQ177" s="417"/>
      <c r="AR177" s="417"/>
      <c r="AS177" s="417"/>
      <c r="AT177" s="417"/>
      <c r="AU177" s="417"/>
      <c r="AV177" s="417"/>
      <c r="AW177" s="417"/>
      <c r="AX177" s="417"/>
      <c r="AY177" s="417"/>
      <c r="AZ177" s="417"/>
      <c r="BA177" s="429"/>
      <c r="BB177" s="429"/>
      <c r="BC177" s="429"/>
      <c r="BD177" s="429"/>
      <c r="BE177" s="429"/>
      <c r="BF177" s="429"/>
      <c r="BG177" s="429"/>
      <c r="BH177" s="429"/>
      <c r="BI177" s="429"/>
      <c r="BJ177" s="429"/>
      <c r="BK177" s="429"/>
      <c r="BL177" s="429"/>
      <c r="BM177" s="429"/>
      <c r="BN177" s="429"/>
      <c r="BO177" s="429"/>
      <c r="BP177" s="429"/>
      <c r="BQ177" s="429"/>
    </row>
    <row r="178" customFormat="false" ht="15.75" hidden="false" customHeight="false" outlineLevel="0" collapsed="false">
      <c r="A178" s="420"/>
      <c r="B178" s="420"/>
      <c r="C178" s="420"/>
      <c r="D178" s="420"/>
      <c r="E178" s="420"/>
      <c r="F178" s="420"/>
      <c r="G178" s="421"/>
      <c r="H178" s="421"/>
      <c r="I178" s="421"/>
      <c r="J178" s="421"/>
      <c r="K178" s="421"/>
      <c r="L178" s="421"/>
      <c r="M178" s="421"/>
      <c r="N178" s="421"/>
      <c r="O178" s="421"/>
      <c r="P178" s="422"/>
      <c r="Q178" s="423"/>
      <c r="R178" s="423"/>
      <c r="S178" s="420"/>
      <c r="T178" s="428"/>
      <c r="U178" s="428"/>
      <c r="V178" s="417"/>
      <c r="W178" s="420"/>
      <c r="X178" s="420"/>
      <c r="Y178" s="420"/>
      <c r="Z178" s="420"/>
      <c r="AA178" s="420"/>
      <c r="AB178" s="420"/>
      <c r="AC178" s="420"/>
      <c r="AD178" s="420"/>
      <c r="AE178" s="420"/>
      <c r="AF178" s="420"/>
      <c r="AG178" s="420"/>
      <c r="AH178" s="420"/>
      <c r="AI178" s="420"/>
      <c r="AJ178" s="420"/>
      <c r="AK178" s="420"/>
      <c r="AL178" s="420"/>
      <c r="AM178" s="420"/>
      <c r="AN178" s="420"/>
      <c r="AO178" s="417"/>
      <c r="AP178" s="417"/>
      <c r="AQ178" s="417"/>
      <c r="AR178" s="417"/>
      <c r="AS178" s="417"/>
      <c r="AT178" s="417"/>
      <c r="AU178" s="417"/>
      <c r="AV178" s="417"/>
      <c r="AW178" s="417"/>
      <c r="AX178" s="417"/>
      <c r="AY178" s="417"/>
      <c r="AZ178" s="417"/>
      <c r="BA178" s="429"/>
      <c r="BB178" s="429"/>
      <c r="BC178" s="429"/>
      <c r="BD178" s="429"/>
      <c r="BE178" s="429"/>
      <c r="BF178" s="429"/>
      <c r="BG178" s="429"/>
      <c r="BH178" s="429"/>
      <c r="BI178" s="429"/>
      <c r="BJ178" s="429"/>
      <c r="BK178" s="429"/>
      <c r="BL178" s="429"/>
      <c r="BM178" s="429"/>
      <c r="BN178" s="429"/>
      <c r="BO178" s="429"/>
      <c r="BP178" s="429"/>
      <c r="BQ178" s="429"/>
    </row>
    <row r="179" customFormat="false" ht="15.75" hidden="false" customHeight="false" outlineLevel="0" collapsed="false">
      <c r="A179" s="420"/>
      <c r="B179" s="420"/>
      <c r="C179" s="420"/>
      <c r="D179" s="420"/>
      <c r="E179" s="420"/>
      <c r="F179" s="420"/>
      <c r="G179" s="421"/>
      <c r="H179" s="421"/>
      <c r="I179" s="421"/>
      <c r="J179" s="421"/>
      <c r="K179" s="421"/>
      <c r="L179" s="421"/>
      <c r="M179" s="421"/>
      <c r="N179" s="421"/>
      <c r="O179" s="421"/>
      <c r="P179" s="422"/>
      <c r="Q179" s="423"/>
      <c r="R179" s="423"/>
      <c r="S179" s="420"/>
      <c r="T179" s="428"/>
      <c r="U179" s="428"/>
      <c r="V179" s="417"/>
      <c r="W179" s="420"/>
      <c r="X179" s="420"/>
      <c r="Y179" s="420"/>
      <c r="Z179" s="420"/>
      <c r="AA179" s="420"/>
      <c r="AB179" s="420"/>
      <c r="AC179" s="420"/>
      <c r="AD179" s="420"/>
      <c r="AE179" s="420"/>
      <c r="AF179" s="420"/>
      <c r="AG179" s="420"/>
      <c r="AH179" s="420"/>
      <c r="AI179" s="420"/>
      <c r="AJ179" s="420"/>
      <c r="AK179" s="420"/>
      <c r="AL179" s="420"/>
      <c r="AM179" s="420"/>
      <c r="AN179" s="420"/>
      <c r="AO179" s="417"/>
      <c r="AP179" s="417"/>
      <c r="AQ179" s="417"/>
      <c r="AR179" s="417"/>
      <c r="AS179" s="417"/>
      <c r="AT179" s="417"/>
      <c r="AU179" s="417"/>
      <c r="AV179" s="417"/>
      <c r="AW179" s="417"/>
      <c r="AX179" s="417"/>
      <c r="AY179" s="417"/>
      <c r="AZ179" s="417"/>
      <c r="BA179" s="429"/>
      <c r="BB179" s="429"/>
      <c r="BC179" s="429"/>
      <c r="BD179" s="429"/>
      <c r="BE179" s="429"/>
      <c r="BF179" s="429"/>
      <c r="BG179" s="429"/>
      <c r="BH179" s="429"/>
      <c r="BI179" s="429"/>
      <c r="BJ179" s="429"/>
      <c r="BK179" s="429"/>
      <c r="BL179" s="429"/>
      <c r="BM179" s="429"/>
      <c r="BN179" s="429"/>
      <c r="BO179" s="429"/>
      <c r="BP179" s="429"/>
      <c r="BQ179" s="429"/>
    </row>
    <row r="180" customFormat="false" ht="15.75" hidden="false" customHeight="false" outlineLevel="0" collapsed="false">
      <c r="A180" s="420"/>
      <c r="B180" s="420"/>
      <c r="C180" s="420"/>
      <c r="D180" s="420"/>
      <c r="E180" s="420"/>
      <c r="F180" s="420"/>
      <c r="G180" s="421"/>
      <c r="H180" s="421"/>
      <c r="I180" s="421"/>
      <c r="J180" s="421"/>
      <c r="K180" s="421"/>
      <c r="L180" s="421"/>
      <c r="M180" s="421"/>
      <c r="N180" s="421"/>
      <c r="O180" s="421"/>
      <c r="P180" s="422"/>
      <c r="Q180" s="423"/>
      <c r="R180" s="423"/>
      <c r="S180" s="420"/>
      <c r="T180" s="428"/>
      <c r="U180" s="428"/>
      <c r="V180" s="417"/>
      <c r="W180" s="420"/>
      <c r="X180" s="420"/>
      <c r="Y180" s="420"/>
      <c r="Z180" s="420"/>
      <c r="AA180" s="420"/>
      <c r="AB180" s="420"/>
      <c r="AC180" s="420"/>
      <c r="AD180" s="420"/>
      <c r="AE180" s="420"/>
      <c r="AF180" s="420"/>
      <c r="AG180" s="420"/>
      <c r="AH180" s="420"/>
      <c r="AI180" s="420"/>
      <c r="AJ180" s="420"/>
      <c r="AK180" s="420"/>
      <c r="AL180" s="420"/>
      <c r="AM180" s="420"/>
      <c r="AN180" s="420"/>
      <c r="AO180" s="417"/>
      <c r="AP180" s="417"/>
      <c r="AQ180" s="417"/>
      <c r="AR180" s="417"/>
      <c r="AS180" s="417"/>
      <c r="AT180" s="417"/>
      <c r="AU180" s="417"/>
      <c r="AV180" s="417"/>
      <c r="AW180" s="417"/>
      <c r="AX180" s="417"/>
      <c r="AY180" s="417"/>
      <c r="AZ180" s="417"/>
      <c r="BA180" s="429"/>
      <c r="BB180" s="429"/>
      <c r="BC180" s="429"/>
      <c r="BD180" s="429"/>
      <c r="BE180" s="429"/>
      <c r="BF180" s="429"/>
      <c r="BG180" s="429"/>
      <c r="BH180" s="429"/>
      <c r="BI180" s="429"/>
      <c r="BJ180" s="429"/>
      <c r="BK180" s="429"/>
      <c r="BL180" s="429"/>
      <c r="BM180" s="429"/>
      <c r="BN180" s="429"/>
      <c r="BO180" s="429"/>
      <c r="BP180" s="429"/>
      <c r="BQ180" s="429"/>
    </row>
    <row r="181" customFormat="false" ht="15.75" hidden="false" customHeight="false" outlineLevel="0" collapsed="false">
      <c r="A181" s="420"/>
      <c r="B181" s="420"/>
      <c r="C181" s="420"/>
      <c r="D181" s="420"/>
      <c r="E181" s="420"/>
      <c r="F181" s="420"/>
      <c r="G181" s="421"/>
      <c r="H181" s="421"/>
      <c r="I181" s="421"/>
      <c r="J181" s="421"/>
      <c r="K181" s="421"/>
      <c r="L181" s="421"/>
      <c r="M181" s="421"/>
      <c r="N181" s="421"/>
      <c r="O181" s="421"/>
      <c r="P181" s="422"/>
      <c r="Q181" s="423"/>
      <c r="R181" s="423"/>
      <c r="S181" s="420"/>
      <c r="T181" s="428"/>
      <c r="U181" s="428"/>
      <c r="V181" s="417"/>
      <c r="W181" s="420"/>
      <c r="X181" s="420"/>
      <c r="Y181" s="420"/>
      <c r="Z181" s="420"/>
      <c r="AA181" s="420"/>
      <c r="AB181" s="420"/>
      <c r="AC181" s="420"/>
      <c r="AD181" s="420"/>
      <c r="AE181" s="420"/>
      <c r="AF181" s="420"/>
      <c r="AG181" s="420"/>
      <c r="AH181" s="420"/>
      <c r="AI181" s="420"/>
      <c r="AJ181" s="420"/>
      <c r="AK181" s="420"/>
      <c r="AL181" s="420"/>
      <c r="AM181" s="420"/>
      <c r="AN181" s="420"/>
      <c r="AO181" s="417"/>
      <c r="AP181" s="417"/>
      <c r="AQ181" s="417"/>
      <c r="AR181" s="417"/>
      <c r="AS181" s="417"/>
      <c r="AT181" s="417"/>
      <c r="AU181" s="417"/>
      <c r="AV181" s="417"/>
      <c r="AW181" s="417"/>
      <c r="AX181" s="417"/>
      <c r="AY181" s="417"/>
      <c r="AZ181" s="417"/>
      <c r="BA181" s="429"/>
      <c r="BB181" s="429"/>
      <c r="BC181" s="429"/>
      <c r="BD181" s="429"/>
      <c r="BE181" s="429"/>
      <c r="BF181" s="429"/>
      <c r="BG181" s="429"/>
      <c r="BH181" s="429"/>
      <c r="BI181" s="429"/>
      <c r="BJ181" s="429"/>
      <c r="BK181" s="429"/>
      <c r="BL181" s="429"/>
      <c r="BM181" s="429"/>
      <c r="BN181" s="429"/>
      <c r="BO181" s="429"/>
      <c r="BP181" s="429"/>
      <c r="BQ181" s="429"/>
    </row>
    <row r="182" customFormat="false" ht="15.75" hidden="false" customHeight="false" outlineLevel="0" collapsed="false">
      <c r="A182" s="420"/>
      <c r="B182" s="420"/>
      <c r="C182" s="420"/>
      <c r="D182" s="420"/>
      <c r="E182" s="420"/>
      <c r="F182" s="420"/>
      <c r="G182" s="421"/>
      <c r="H182" s="421"/>
      <c r="I182" s="421"/>
      <c r="J182" s="421"/>
      <c r="K182" s="421"/>
      <c r="L182" s="421"/>
      <c r="M182" s="421"/>
      <c r="N182" s="421"/>
      <c r="O182" s="421"/>
      <c r="P182" s="422"/>
      <c r="Q182" s="423"/>
      <c r="R182" s="423"/>
      <c r="S182" s="420"/>
      <c r="T182" s="428"/>
      <c r="U182" s="428"/>
      <c r="V182" s="417"/>
      <c r="W182" s="420"/>
      <c r="X182" s="420"/>
      <c r="Y182" s="420"/>
      <c r="Z182" s="420"/>
      <c r="AA182" s="420"/>
      <c r="AB182" s="420"/>
      <c r="AC182" s="420"/>
      <c r="AD182" s="420"/>
      <c r="AE182" s="420"/>
      <c r="AF182" s="420"/>
      <c r="AG182" s="420"/>
      <c r="AH182" s="420"/>
      <c r="AI182" s="420"/>
      <c r="AJ182" s="420"/>
      <c r="AK182" s="420"/>
      <c r="AL182" s="420"/>
      <c r="AM182" s="420"/>
      <c r="AN182" s="420"/>
      <c r="AO182" s="417"/>
      <c r="AP182" s="417"/>
      <c r="AQ182" s="417"/>
      <c r="AR182" s="417"/>
      <c r="AS182" s="417"/>
      <c r="AT182" s="417"/>
      <c r="AU182" s="417"/>
      <c r="AV182" s="417"/>
      <c r="AW182" s="417"/>
      <c r="AX182" s="417"/>
      <c r="AY182" s="417"/>
      <c r="AZ182" s="417"/>
      <c r="BA182" s="429"/>
      <c r="BB182" s="429"/>
      <c r="BC182" s="429"/>
      <c r="BD182" s="429"/>
      <c r="BE182" s="429"/>
      <c r="BF182" s="429"/>
      <c r="BG182" s="429"/>
      <c r="BH182" s="429"/>
      <c r="BI182" s="429"/>
      <c r="BJ182" s="429"/>
      <c r="BK182" s="429"/>
      <c r="BL182" s="429"/>
      <c r="BM182" s="429"/>
      <c r="BN182" s="429"/>
      <c r="BO182" s="429"/>
      <c r="BP182" s="429"/>
      <c r="BQ182" s="429"/>
    </row>
    <row r="183" customFormat="false" ht="15.75" hidden="false" customHeight="false" outlineLevel="0" collapsed="false">
      <c r="A183" s="420"/>
      <c r="B183" s="420"/>
      <c r="C183" s="420"/>
      <c r="D183" s="420"/>
      <c r="E183" s="420"/>
      <c r="F183" s="420"/>
      <c r="G183" s="421"/>
      <c r="H183" s="421"/>
      <c r="I183" s="421"/>
      <c r="J183" s="421"/>
      <c r="K183" s="421"/>
      <c r="L183" s="421"/>
      <c r="M183" s="421"/>
      <c r="N183" s="421"/>
      <c r="O183" s="421"/>
      <c r="P183" s="422"/>
      <c r="Q183" s="423"/>
      <c r="R183" s="423"/>
      <c r="S183" s="420"/>
      <c r="T183" s="428"/>
      <c r="U183" s="428"/>
      <c r="V183" s="417"/>
      <c r="W183" s="420"/>
      <c r="X183" s="420"/>
      <c r="Y183" s="420"/>
      <c r="Z183" s="420"/>
      <c r="AA183" s="420"/>
      <c r="AB183" s="420"/>
      <c r="AC183" s="420"/>
      <c r="AD183" s="420"/>
      <c r="AE183" s="420"/>
      <c r="AF183" s="420"/>
      <c r="AG183" s="420"/>
      <c r="AH183" s="420"/>
      <c r="AI183" s="420"/>
      <c r="AJ183" s="420"/>
      <c r="AK183" s="420"/>
      <c r="AL183" s="420"/>
      <c r="AM183" s="420"/>
      <c r="AN183" s="420"/>
      <c r="AO183" s="417"/>
      <c r="AP183" s="417"/>
      <c r="AQ183" s="417"/>
      <c r="AR183" s="417"/>
      <c r="AS183" s="417"/>
      <c r="AT183" s="417"/>
      <c r="AU183" s="417"/>
      <c r="AV183" s="417"/>
      <c r="AW183" s="417"/>
      <c r="AX183" s="417"/>
      <c r="AY183" s="417"/>
      <c r="AZ183" s="417"/>
      <c r="BA183" s="429"/>
      <c r="BB183" s="429"/>
      <c r="BC183" s="429"/>
      <c r="BD183" s="429"/>
      <c r="BE183" s="429"/>
      <c r="BF183" s="429"/>
      <c r="BG183" s="429"/>
      <c r="BH183" s="429"/>
      <c r="BI183" s="429"/>
      <c r="BJ183" s="429"/>
      <c r="BK183" s="429"/>
      <c r="BL183" s="429"/>
      <c r="BM183" s="429"/>
      <c r="BN183" s="429"/>
      <c r="BO183" s="429"/>
      <c r="BP183" s="429"/>
      <c r="BQ183" s="429"/>
    </row>
    <row r="184" customFormat="false" ht="15.75" hidden="false" customHeight="false" outlineLevel="0" collapsed="false">
      <c r="A184" s="420"/>
      <c r="B184" s="420"/>
      <c r="C184" s="420"/>
      <c r="D184" s="420"/>
      <c r="E184" s="420"/>
      <c r="F184" s="420"/>
      <c r="G184" s="421"/>
      <c r="H184" s="421"/>
      <c r="I184" s="421"/>
      <c r="J184" s="421"/>
      <c r="K184" s="421"/>
      <c r="L184" s="421"/>
      <c r="M184" s="421"/>
      <c r="N184" s="421"/>
      <c r="O184" s="421"/>
      <c r="P184" s="422"/>
      <c r="Q184" s="423"/>
      <c r="R184" s="423"/>
      <c r="S184" s="420"/>
      <c r="T184" s="428"/>
      <c r="U184" s="428"/>
      <c r="V184" s="417"/>
      <c r="W184" s="420"/>
      <c r="X184" s="420"/>
      <c r="Y184" s="420"/>
      <c r="Z184" s="420"/>
      <c r="AA184" s="420"/>
      <c r="AB184" s="420"/>
      <c r="AC184" s="420"/>
      <c r="AD184" s="420"/>
      <c r="AE184" s="420"/>
      <c r="AF184" s="420"/>
      <c r="AG184" s="420"/>
      <c r="AH184" s="420"/>
      <c r="AI184" s="420"/>
      <c r="AJ184" s="420"/>
      <c r="AK184" s="420"/>
      <c r="AL184" s="420"/>
      <c r="AM184" s="420"/>
      <c r="AN184" s="420"/>
      <c r="AO184" s="417"/>
      <c r="AP184" s="417"/>
      <c r="AQ184" s="417"/>
      <c r="AR184" s="417"/>
      <c r="AS184" s="417"/>
      <c r="AT184" s="417"/>
      <c r="AU184" s="417"/>
      <c r="AV184" s="417"/>
      <c r="AW184" s="417"/>
      <c r="AX184" s="417"/>
      <c r="AY184" s="417"/>
      <c r="AZ184" s="417"/>
      <c r="BA184" s="429"/>
      <c r="BB184" s="429"/>
      <c r="BC184" s="429"/>
      <c r="BD184" s="429"/>
      <c r="BE184" s="429"/>
      <c r="BF184" s="429"/>
      <c r="BG184" s="429"/>
      <c r="BH184" s="429"/>
      <c r="BI184" s="429"/>
      <c r="BJ184" s="429"/>
      <c r="BK184" s="429"/>
      <c r="BL184" s="429"/>
      <c r="BM184" s="429"/>
      <c r="BN184" s="429"/>
      <c r="BO184" s="429"/>
      <c r="BP184" s="429"/>
      <c r="BQ184" s="429"/>
    </row>
    <row r="185" customFormat="false" ht="15.75" hidden="false" customHeight="false" outlineLevel="0" collapsed="false">
      <c r="A185" s="420"/>
      <c r="B185" s="420"/>
      <c r="C185" s="420"/>
      <c r="D185" s="420"/>
      <c r="E185" s="420"/>
      <c r="F185" s="420"/>
      <c r="G185" s="421"/>
      <c r="H185" s="421"/>
      <c r="I185" s="421"/>
      <c r="J185" s="421"/>
      <c r="K185" s="421"/>
      <c r="L185" s="421"/>
      <c r="M185" s="421"/>
      <c r="N185" s="421"/>
      <c r="O185" s="421"/>
      <c r="P185" s="422"/>
      <c r="Q185" s="423"/>
      <c r="R185" s="423"/>
      <c r="S185" s="420"/>
      <c r="T185" s="428"/>
      <c r="U185" s="428"/>
      <c r="V185" s="417"/>
      <c r="W185" s="420"/>
      <c r="X185" s="420"/>
      <c r="Y185" s="420"/>
      <c r="Z185" s="420"/>
      <c r="AA185" s="420"/>
      <c r="AB185" s="420"/>
      <c r="AC185" s="420"/>
      <c r="AD185" s="420"/>
      <c r="AE185" s="420"/>
      <c r="AF185" s="420"/>
      <c r="AG185" s="420"/>
      <c r="AH185" s="420"/>
      <c r="AI185" s="420"/>
      <c r="AJ185" s="420"/>
      <c r="AK185" s="420"/>
      <c r="AL185" s="420"/>
      <c r="AM185" s="420"/>
      <c r="AN185" s="420"/>
      <c r="AO185" s="417"/>
      <c r="AP185" s="417"/>
      <c r="AQ185" s="417"/>
      <c r="AR185" s="417"/>
      <c r="AS185" s="417"/>
      <c r="AT185" s="417"/>
      <c r="AU185" s="417"/>
      <c r="AV185" s="417"/>
      <c r="AW185" s="417"/>
      <c r="AX185" s="417"/>
      <c r="AY185" s="417"/>
      <c r="AZ185" s="417"/>
      <c r="BA185" s="429"/>
      <c r="BB185" s="429"/>
      <c r="BC185" s="429"/>
      <c r="BD185" s="429"/>
      <c r="BE185" s="429"/>
      <c r="BF185" s="429"/>
      <c r="BG185" s="429"/>
      <c r="BH185" s="429"/>
      <c r="BI185" s="429"/>
      <c r="BJ185" s="429"/>
      <c r="BK185" s="429"/>
      <c r="BL185" s="429"/>
      <c r="BM185" s="429"/>
      <c r="BN185" s="429"/>
      <c r="BO185" s="429"/>
      <c r="BP185" s="429"/>
      <c r="BQ185" s="429"/>
    </row>
    <row r="186" customFormat="false" ht="15.75" hidden="false" customHeight="false" outlineLevel="0" collapsed="false">
      <c r="A186" s="420"/>
      <c r="B186" s="420"/>
      <c r="C186" s="420"/>
      <c r="D186" s="420"/>
      <c r="E186" s="420"/>
      <c r="F186" s="420"/>
      <c r="G186" s="421"/>
      <c r="H186" s="421"/>
      <c r="I186" s="421"/>
      <c r="J186" s="421"/>
      <c r="K186" s="421"/>
      <c r="L186" s="421"/>
      <c r="M186" s="421"/>
      <c r="N186" s="421"/>
      <c r="O186" s="421"/>
      <c r="P186" s="422"/>
      <c r="Q186" s="423"/>
      <c r="R186" s="423"/>
      <c r="S186" s="420"/>
      <c r="T186" s="428"/>
      <c r="U186" s="428"/>
      <c r="V186" s="417"/>
      <c r="W186" s="420"/>
      <c r="X186" s="420"/>
      <c r="Y186" s="420"/>
      <c r="Z186" s="420"/>
      <c r="AA186" s="420"/>
      <c r="AB186" s="420"/>
      <c r="AC186" s="420"/>
      <c r="AD186" s="420"/>
      <c r="AE186" s="420"/>
      <c r="AF186" s="420"/>
      <c r="AG186" s="420"/>
      <c r="AH186" s="420"/>
      <c r="AI186" s="420"/>
      <c r="AJ186" s="420"/>
      <c r="AK186" s="420"/>
      <c r="AL186" s="420"/>
      <c r="AM186" s="420"/>
      <c r="AN186" s="420"/>
      <c r="AO186" s="417"/>
      <c r="AP186" s="417"/>
      <c r="AQ186" s="417"/>
      <c r="AR186" s="417"/>
      <c r="AS186" s="417"/>
      <c r="AT186" s="417"/>
      <c r="AU186" s="417"/>
      <c r="AV186" s="417"/>
      <c r="AW186" s="417"/>
      <c r="AX186" s="417"/>
      <c r="AY186" s="417"/>
      <c r="AZ186" s="417"/>
      <c r="BA186" s="429"/>
      <c r="BB186" s="429"/>
      <c r="BC186" s="429"/>
      <c r="BD186" s="429"/>
      <c r="BE186" s="429"/>
      <c r="BF186" s="429"/>
      <c r="BG186" s="429"/>
      <c r="BH186" s="429"/>
      <c r="BI186" s="429"/>
      <c r="BJ186" s="429"/>
      <c r="BK186" s="429"/>
      <c r="BL186" s="429"/>
      <c r="BM186" s="429"/>
      <c r="BN186" s="429"/>
      <c r="BO186" s="429"/>
      <c r="BP186" s="429"/>
      <c r="BQ186" s="429"/>
    </row>
    <row r="187" customFormat="false" ht="15.75" hidden="false" customHeight="false" outlineLevel="0" collapsed="false">
      <c r="A187" s="420"/>
      <c r="B187" s="420"/>
      <c r="C187" s="420"/>
      <c r="D187" s="420"/>
      <c r="E187" s="420"/>
      <c r="F187" s="420"/>
      <c r="G187" s="421"/>
      <c r="H187" s="421"/>
      <c r="I187" s="421"/>
      <c r="J187" s="421"/>
      <c r="K187" s="421"/>
      <c r="L187" s="421"/>
      <c r="M187" s="421"/>
      <c r="N187" s="421"/>
      <c r="O187" s="421"/>
      <c r="P187" s="422"/>
      <c r="Q187" s="423"/>
      <c r="R187" s="423"/>
      <c r="S187" s="420"/>
      <c r="T187" s="428"/>
      <c r="U187" s="428"/>
      <c r="V187" s="417"/>
      <c r="W187" s="420"/>
      <c r="X187" s="420"/>
      <c r="Y187" s="420"/>
      <c r="Z187" s="420"/>
      <c r="AA187" s="420"/>
      <c r="AB187" s="420"/>
      <c r="AC187" s="420"/>
      <c r="AD187" s="420"/>
      <c r="AE187" s="420"/>
      <c r="AF187" s="420"/>
      <c r="AG187" s="420"/>
      <c r="AH187" s="420"/>
      <c r="AI187" s="420"/>
      <c r="AJ187" s="420"/>
      <c r="AK187" s="420"/>
      <c r="AL187" s="420"/>
      <c r="AM187" s="420"/>
      <c r="AN187" s="420"/>
      <c r="AO187" s="417"/>
      <c r="AP187" s="417"/>
      <c r="AQ187" s="417"/>
      <c r="AR187" s="417"/>
      <c r="AS187" s="417"/>
      <c r="AT187" s="417"/>
      <c r="AU187" s="417"/>
      <c r="AV187" s="417"/>
      <c r="AW187" s="417"/>
      <c r="AX187" s="417"/>
      <c r="AY187" s="417"/>
      <c r="AZ187" s="417"/>
      <c r="BA187" s="429"/>
      <c r="BB187" s="429"/>
      <c r="BC187" s="429"/>
      <c r="BD187" s="429"/>
      <c r="BE187" s="429"/>
      <c r="BF187" s="429"/>
      <c r="BG187" s="429"/>
      <c r="BH187" s="429"/>
      <c r="BI187" s="429"/>
      <c r="BJ187" s="429"/>
      <c r="BK187" s="429"/>
      <c r="BL187" s="429"/>
      <c r="BM187" s="429"/>
      <c r="BN187" s="429"/>
      <c r="BO187" s="429"/>
      <c r="BP187" s="429"/>
      <c r="BQ187" s="429"/>
    </row>
    <row r="188" customFormat="false" ht="15.75" hidden="false" customHeight="false" outlineLevel="0" collapsed="false">
      <c r="A188" s="420"/>
      <c r="B188" s="420"/>
      <c r="C188" s="420"/>
      <c r="D188" s="420"/>
      <c r="E188" s="420"/>
      <c r="F188" s="420"/>
      <c r="G188" s="421"/>
      <c r="H188" s="421"/>
      <c r="I188" s="421"/>
      <c r="J188" s="421"/>
      <c r="K188" s="421"/>
      <c r="L188" s="421"/>
      <c r="M188" s="421"/>
      <c r="N188" s="421"/>
      <c r="O188" s="421"/>
      <c r="P188" s="422"/>
      <c r="Q188" s="423"/>
      <c r="R188" s="423"/>
      <c r="S188" s="420"/>
      <c r="T188" s="428"/>
      <c r="U188" s="428"/>
      <c r="V188" s="417"/>
      <c r="W188" s="420"/>
      <c r="X188" s="420"/>
      <c r="Y188" s="420"/>
      <c r="Z188" s="420"/>
      <c r="AA188" s="420"/>
      <c r="AB188" s="420"/>
      <c r="AC188" s="420"/>
      <c r="AD188" s="420"/>
      <c r="AE188" s="420"/>
      <c r="AF188" s="420"/>
      <c r="AG188" s="420"/>
      <c r="AH188" s="420"/>
      <c r="AI188" s="420"/>
      <c r="AJ188" s="420"/>
      <c r="AK188" s="420"/>
      <c r="AL188" s="420"/>
      <c r="AM188" s="420"/>
      <c r="AN188" s="420"/>
      <c r="AO188" s="417"/>
      <c r="AP188" s="417"/>
      <c r="AQ188" s="417"/>
      <c r="AR188" s="417"/>
      <c r="AS188" s="417"/>
      <c r="AT188" s="417"/>
      <c r="AU188" s="417"/>
      <c r="AV188" s="417"/>
      <c r="AW188" s="417"/>
      <c r="AX188" s="417"/>
      <c r="AY188" s="417"/>
      <c r="AZ188" s="417"/>
      <c r="BA188" s="429"/>
      <c r="BB188" s="429"/>
      <c r="BC188" s="429"/>
      <c r="BD188" s="429"/>
      <c r="BE188" s="429"/>
      <c r="BF188" s="429"/>
      <c r="BG188" s="429"/>
      <c r="BH188" s="429"/>
      <c r="BI188" s="429"/>
      <c r="BJ188" s="429"/>
      <c r="BK188" s="429"/>
      <c r="BL188" s="429"/>
      <c r="BM188" s="429"/>
      <c r="BN188" s="429"/>
      <c r="BO188" s="429"/>
      <c r="BP188" s="429"/>
      <c r="BQ188" s="429"/>
    </row>
    <row r="189" customFormat="false" ht="15.75" hidden="false" customHeight="false" outlineLevel="0" collapsed="false">
      <c r="A189" s="420"/>
      <c r="B189" s="420"/>
      <c r="C189" s="420"/>
      <c r="D189" s="420"/>
      <c r="E189" s="420"/>
      <c r="F189" s="420"/>
      <c r="G189" s="421"/>
      <c r="H189" s="421"/>
      <c r="I189" s="421"/>
      <c r="J189" s="421"/>
      <c r="K189" s="421"/>
      <c r="L189" s="421"/>
      <c r="M189" s="421"/>
      <c r="N189" s="421"/>
      <c r="O189" s="421"/>
      <c r="P189" s="422"/>
      <c r="Q189" s="423"/>
      <c r="R189" s="423"/>
      <c r="S189" s="420"/>
      <c r="T189" s="428"/>
      <c r="U189" s="428"/>
      <c r="V189" s="417"/>
      <c r="W189" s="420"/>
      <c r="X189" s="420"/>
      <c r="Y189" s="420"/>
      <c r="Z189" s="420"/>
      <c r="AA189" s="420"/>
      <c r="AB189" s="420"/>
      <c r="AC189" s="420"/>
      <c r="AD189" s="420"/>
      <c r="AE189" s="420"/>
      <c r="AF189" s="420"/>
      <c r="AG189" s="420"/>
      <c r="AH189" s="420"/>
      <c r="AI189" s="420"/>
      <c r="AJ189" s="420"/>
      <c r="AK189" s="420"/>
      <c r="AL189" s="420"/>
      <c r="AM189" s="420"/>
      <c r="AN189" s="420"/>
      <c r="AO189" s="417"/>
      <c r="AP189" s="417"/>
      <c r="AQ189" s="417"/>
      <c r="AR189" s="417"/>
      <c r="AS189" s="417"/>
      <c r="AT189" s="417"/>
      <c r="AU189" s="417"/>
      <c r="AV189" s="417"/>
      <c r="AW189" s="417"/>
      <c r="AX189" s="417"/>
      <c r="AY189" s="417"/>
      <c r="AZ189" s="417"/>
      <c r="BA189" s="429"/>
      <c r="BB189" s="429"/>
      <c r="BC189" s="429"/>
      <c r="BD189" s="429"/>
      <c r="BE189" s="429"/>
      <c r="BF189" s="429"/>
      <c r="BG189" s="429"/>
      <c r="BH189" s="429"/>
      <c r="BI189" s="429"/>
      <c r="BJ189" s="429"/>
      <c r="BK189" s="429"/>
      <c r="BL189" s="429"/>
      <c r="BM189" s="429"/>
      <c r="BN189" s="429"/>
      <c r="BO189" s="429"/>
      <c r="BP189" s="429"/>
      <c r="BQ189" s="429"/>
    </row>
    <row r="190" customFormat="false" ht="15.75" hidden="false" customHeight="false" outlineLevel="0" collapsed="false">
      <c r="A190" s="420"/>
      <c r="B190" s="420"/>
      <c r="C190" s="420"/>
      <c r="D190" s="420"/>
      <c r="E190" s="420"/>
      <c r="F190" s="420"/>
      <c r="G190" s="421"/>
      <c r="H190" s="421"/>
      <c r="I190" s="421"/>
      <c r="J190" s="421"/>
      <c r="K190" s="421"/>
      <c r="L190" s="421"/>
      <c r="M190" s="421"/>
      <c r="N190" s="421"/>
      <c r="O190" s="421"/>
      <c r="P190" s="422"/>
      <c r="Q190" s="423"/>
      <c r="R190" s="423"/>
      <c r="S190" s="420"/>
      <c r="T190" s="428"/>
      <c r="U190" s="428"/>
      <c r="V190" s="417"/>
      <c r="W190" s="420"/>
      <c r="X190" s="420"/>
      <c r="Y190" s="420"/>
      <c r="Z190" s="420"/>
      <c r="AA190" s="420"/>
      <c r="AB190" s="420"/>
      <c r="AC190" s="420"/>
      <c r="AD190" s="420"/>
      <c r="AE190" s="420"/>
      <c r="AF190" s="420"/>
      <c r="AG190" s="420"/>
      <c r="AH190" s="420"/>
      <c r="AI190" s="420"/>
      <c r="AJ190" s="420"/>
      <c r="AK190" s="420"/>
      <c r="AL190" s="420"/>
      <c r="AM190" s="420"/>
      <c r="AN190" s="420"/>
      <c r="AO190" s="417"/>
      <c r="AP190" s="417"/>
      <c r="AQ190" s="417"/>
      <c r="AR190" s="417"/>
      <c r="AS190" s="417"/>
      <c r="AT190" s="417"/>
      <c r="AU190" s="417"/>
      <c r="AV190" s="417"/>
      <c r="AW190" s="417"/>
      <c r="AX190" s="417"/>
      <c r="AY190" s="417"/>
      <c r="AZ190" s="417"/>
      <c r="BA190" s="429"/>
      <c r="BB190" s="429"/>
      <c r="BC190" s="429"/>
      <c r="BD190" s="429"/>
      <c r="BE190" s="429"/>
      <c r="BF190" s="429"/>
      <c r="BG190" s="429"/>
      <c r="BH190" s="429"/>
      <c r="BI190" s="429"/>
      <c r="BJ190" s="429"/>
      <c r="BK190" s="429"/>
      <c r="BL190" s="429"/>
      <c r="BM190" s="429"/>
      <c r="BN190" s="429"/>
      <c r="BO190" s="429"/>
      <c r="BP190" s="429"/>
      <c r="BQ190" s="429"/>
    </row>
    <row r="191" customFormat="false" ht="15.75" hidden="false" customHeight="false" outlineLevel="0" collapsed="false">
      <c r="A191" s="420"/>
      <c r="B191" s="420"/>
      <c r="C191" s="420"/>
      <c r="D191" s="420"/>
      <c r="E191" s="420"/>
      <c r="F191" s="420"/>
      <c r="G191" s="421"/>
      <c r="H191" s="421"/>
      <c r="I191" s="421"/>
      <c r="J191" s="421"/>
      <c r="K191" s="421"/>
      <c r="L191" s="421"/>
      <c r="M191" s="421"/>
      <c r="N191" s="421"/>
      <c r="O191" s="421"/>
      <c r="P191" s="422"/>
      <c r="Q191" s="423"/>
      <c r="R191" s="423"/>
      <c r="S191" s="420"/>
      <c r="T191" s="428"/>
      <c r="U191" s="428"/>
      <c r="V191" s="417"/>
      <c r="W191" s="420"/>
      <c r="X191" s="420"/>
      <c r="Y191" s="420"/>
      <c r="Z191" s="420"/>
      <c r="AA191" s="420"/>
      <c r="AB191" s="420"/>
      <c r="AC191" s="420"/>
      <c r="AD191" s="420"/>
      <c r="AE191" s="420"/>
      <c r="AF191" s="420"/>
      <c r="AG191" s="420"/>
      <c r="AH191" s="420"/>
      <c r="AI191" s="420"/>
      <c r="AJ191" s="420"/>
      <c r="AK191" s="420"/>
      <c r="AL191" s="420"/>
      <c r="AM191" s="420"/>
      <c r="AN191" s="420"/>
      <c r="AO191" s="417"/>
      <c r="AP191" s="417"/>
      <c r="AQ191" s="417"/>
      <c r="AR191" s="417"/>
      <c r="AS191" s="417"/>
      <c r="AT191" s="417"/>
      <c r="AU191" s="417"/>
      <c r="AV191" s="417"/>
      <c r="AW191" s="417"/>
      <c r="AX191" s="417"/>
      <c r="AY191" s="417"/>
      <c r="AZ191" s="417"/>
      <c r="BA191" s="429"/>
      <c r="BB191" s="429"/>
      <c r="BC191" s="429"/>
      <c r="BD191" s="429"/>
      <c r="BE191" s="429"/>
      <c r="BF191" s="429"/>
      <c r="BG191" s="429"/>
      <c r="BH191" s="429"/>
      <c r="BI191" s="429"/>
      <c r="BJ191" s="429"/>
      <c r="BK191" s="429"/>
      <c r="BL191" s="429"/>
      <c r="BM191" s="429"/>
      <c r="BN191" s="429"/>
      <c r="BO191" s="429"/>
      <c r="BP191" s="429"/>
      <c r="BQ191" s="429"/>
    </row>
    <row r="192" customFormat="false" ht="15.75" hidden="false" customHeight="false" outlineLevel="0" collapsed="false">
      <c r="A192" s="420"/>
      <c r="B192" s="420"/>
      <c r="C192" s="420"/>
      <c r="D192" s="420"/>
      <c r="E192" s="420"/>
      <c r="F192" s="420"/>
      <c r="G192" s="421"/>
      <c r="H192" s="421"/>
      <c r="I192" s="421"/>
      <c r="J192" s="421"/>
      <c r="K192" s="421"/>
      <c r="L192" s="421"/>
      <c r="M192" s="421"/>
      <c r="N192" s="421"/>
      <c r="O192" s="421"/>
      <c r="P192" s="422"/>
      <c r="Q192" s="423"/>
      <c r="R192" s="423"/>
      <c r="S192" s="420"/>
      <c r="T192" s="428"/>
      <c r="U192" s="428"/>
      <c r="V192" s="417"/>
      <c r="W192" s="420"/>
      <c r="X192" s="420"/>
      <c r="Y192" s="420"/>
      <c r="Z192" s="420"/>
      <c r="AA192" s="420"/>
      <c r="AB192" s="420"/>
      <c r="AC192" s="420"/>
      <c r="AD192" s="420"/>
      <c r="AE192" s="420"/>
      <c r="AF192" s="420"/>
      <c r="AG192" s="420"/>
      <c r="AH192" s="420"/>
      <c r="AI192" s="420"/>
      <c r="AJ192" s="420"/>
      <c r="AK192" s="420"/>
      <c r="AL192" s="420"/>
      <c r="AM192" s="420"/>
      <c r="AN192" s="420"/>
      <c r="AO192" s="417"/>
      <c r="AP192" s="417"/>
      <c r="AQ192" s="417"/>
      <c r="AR192" s="417"/>
      <c r="AS192" s="417"/>
      <c r="AT192" s="417"/>
      <c r="AU192" s="417"/>
      <c r="AV192" s="417"/>
      <c r="AW192" s="417"/>
      <c r="AX192" s="417"/>
      <c r="AY192" s="417"/>
      <c r="AZ192" s="417"/>
      <c r="BA192" s="429"/>
      <c r="BB192" s="429"/>
      <c r="BC192" s="429"/>
      <c r="BD192" s="429"/>
      <c r="BE192" s="429"/>
      <c r="BF192" s="429"/>
      <c r="BG192" s="429"/>
      <c r="BH192" s="429"/>
      <c r="BI192" s="429"/>
      <c r="BJ192" s="429"/>
      <c r="BK192" s="429"/>
      <c r="BL192" s="429"/>
      <c r="BM192" s="429"/>
      <c r="BN192" s="429"/>
      <c r="BO192" s="429"/>
      <c r="BP192" s="429"/>
      <c r="BQ192" s="429"/>
    </row>
    <row r="193" customFormat="false" ht="15.75" hidden="false" customHeight="false" outlineLevel="0" collapsed="false">
      <c r="A193" s="420"/>
      <c r="B193" s="420"/>
      <c r="C193" s="420"/>
      <c r="D193" s="420"/>
      <c r="E193" s="420"/>
      <c r="F193" s="420"/>
      <c r="G193" s="421"/>
      <c r="H193" s="421"/>
      <c r="I193" s="421"/>
      <c r="J193" s="421"/>
      <c r="K193" s="421"/>
      <c r="L193" s="421"/>
      <c r="M193" s="421"/>
      <c r="N193" s="421"/>
      <c r="O193" s="421"/>
      <c r="P193" s="422"/>
      <c r="Q193" s="423"/>
      <c r="R193" s="423"/>
      <c r="S193" s="420"/>
      <c r="T193" s="428"/>
      <c r="U193" s="428"/>
      <c r="V193" s="417"/>
      <c r="W193" s="420"/>
      <c r="X193" s="420"/>
      <c r="Y193" s="420"/>
      <c r="Z193" s="420"/>
      <c r="AA193" s="420"/>
      <c r="AB193" s="420"/>
      <c r="AC193" s="420"/>
      <c r="AD193" s="420"/>
      <c r="AE193" s="420"/>
      <c r="AF193" s="420"/>
      <c r="AG193" s="420"/>
      <c r="AH193" s="420"/>
      <c r="AI193" s="420"/>
      <c r="AJ193" s="420"/>
      <c r="AK193" s="420"/>
      <c r="AL193" s="420"/>
      <c r="AM193" s="420"/>
      <c r="AN193" s="420"/>
      <c r="AO193" s="417"/>
      <c r="AP193" s="417"/>
      <c r="AQ193" s="417"/>
      <c r="AR193" s="417"/>
      <c r="AS193" s="417"/>
      <c r="AT193" s="417"/>
      <c r="AU193" s="417"/>
      <c r="AV193" s="417"/>
      <c r="AW193" s="417"/>
      <c r="AX193" s="417"/>
      <c r="AY193" s="417"/>
      <c r="AZ193" s="417"/>
      <c r="BA193" s="429"/>
      <c r="BB193" s="429"/>
      <c r="BC193" s="429"/>
      <c r="BD193" s="429"/>
      <c r="BE193" s="429"/>
      <c r="BF193" s="429"/>
      <c r="BG193" s="429"/>
      <c r="BH193" s="429"/>
      <c r="BI193" s="429"/>
      <c r="BJ193" s="429"/>
      <c r="BK193" s="429"/>
      <c r="BL193" s="429"/>
      <c r="BM193" s="429"/>
      <c r="BN193" s="429"/>
      <c r="BO193" s="429"/>
      <c r="BP193" s="429"/>
      <c r="BQ193" s="429"/>
    </row>
    <row r="194" customFormat="false" ht="15.75" hidden="false" customHeight="false" outlineLevel="0" collapsed="false">
      <c r="A194" s="420"/>
      <c r="B194" s="420"/>
      <c r="C194" s="420"/>
      <c r="D194" s="420"/>
      <c r="E194" s="420"/>
      <c r="F194" s="420"/>
      <c r="G194" s="421"/>
      <c r="H194" s="421"/>
      <c r="I194" s="421"/>
      <c r="J194" s="421"/>
      <c r="K194" s="421"/>
      <c r="L194" s="421"/>
      <c r="M194" s="421"/>
      <c r="N194" s="421"/>
      <c r="O194" s="421"/>
      <c r="P194" s="422"/>
      <c r="Q194" s="423"/>
      <c r="R194" s="423"/>
      <c r="S194" s="420"/>
      <c r="T194" s="428"/>
      <c r="U194" s="428"/>
      <c r="V194" s="417"/>
      <c r="W194" s="420"/>
      <c r="X194" s="420"/>
      <c r="Y194" s="420"/>
      <c r="Z194" s="420"/>
      <c r="AA194" s="420"/>
      <c r="AB194" s="420"/>
      <c r="AC194" s="420"/>
      <c r="AD194" s="420"/>
      <c r="AE194" s="420"/>
      <c r="AF194" s="420"/>
      <c r="AG194" s="420"/>
      <c r="AH194" s="420"/>
      <c r="AI194" s="420"/>
      <c r="AJ194" s="420"/>
      <c r="AK194" s="420"/>
      <c r="AL194" s="420"/>
      <c r="AM194" s="420"/>
      <c r="AN194" s="420"/>
      <c r="AO194" s="417"/>
      <c r="AP194" s="417"/>
      <c r="AQ194" s="417"/>
      <c r="AR194" s="417"/>
      <c r="AS194" s="417"/>
      <c r="AT194" s="417"/>
      <c r="AU194" s="417"/>
      <c r="AV194" s="417"/>
      <c r="AW194" s="417"/>
      <c r="AX194" s="417"/>
      <c r="AY194" s="417"/>
      <c r="AZ194" s="417"/>
      <c r="BA194" s="429"/>
      <c r="BB194" s="429"/>
      <c r="BC194" s="429"/>
      <c r="BD194" s="429"/>
      <c r="BE194" s="429"/>
      <c r="BF194" s="429"/>
      <c r="BG194" s="429"/>
      <c r="BH194" s="429"/>
      <c r="BI194" s="429"/>
      <c r="BJ194" s="429"/>
      <c r="BK194" s="429"/>
      <c r="BL194" s="429"/>
      <c r="BM194" s="429"/>
      <c r="BN194" s="429"/>
      <c r="BO194" s="429"/>
      <c r="BP194" s="429"/>
      <c r="BQ194" s="429"/>
    </row>
    <row r="195" customFormat="false" ht="15.75" hidden="false" customHeight="false" outlineLevel="0" collapsed="false">
      <c r="A195" s="420"/>
      <c r="B195" s="420"/>
      <c r="C195" s="420"/>
      <c r="D195" s="420"/>
      <c r="E195" s="420"/>
      <c r="F195" s="420"/>
      <c r="G195" s="421"/>
      <c r="H195" s="421"/>
      <c r="I195" s="421"/>
      <c r="J195" s="421"/>
      <c r="K195" s="421"/>
      <c r="L195" s="421"/>
      <c r="M195" s="421"/>
      <c r="N195" s="421"/>
      <c r="O195" s="421"/>
      <c r="P195" s="422"/>
      <c r="Q195" s="423"/>
      <c r="R195" s="423"/>
      <c r="S195" s="420"/>
      <c r="T195" s="428"/>
      <c r="U195" s="428"/>
      <c r="V195" s="417"/>
      <c r="W195" s="420"/>
      <c r="X195" s="420"/>
      <c r="Y195" s="420"/>
      <c r="Z195" s="420"/>
      <c r="AA195" s="420"/>
      <c r="AB195" s="420"/>
      <c r="AC195" s="420"/>
      <c r="AD195" s="420"/>
      <c r="AE195" s="420"/>
      <c r="AF195" s="420"/>
      <c r="AG195" s="420"/>
      <c r="AH195" s="420"/>
      <c r="AI195" s="420"/>
      <c r="AJ195" s="420"/>
      <c r="AK195" s="420"/>
      <c r="AL195" s="420"/>
      <c r="AM195" s="420"/>
      <c r="AN195" s="420"/>
      <c r="AO195" s="417"/>
      <c r="AP195" s="417"/>
      <c r="AQ195" s="417"/>
      <c r="AR195" s="417"/>
      <c r="AS195" s="417"/>
      <c r="AT195" s="417"/>
      <c r="AU195" s="417"/>
      <c r="AV195" s="417"/>
      <c r="AW195" s="417"/>
      <c r="AX195" s="417"/>
      <c r="AY195" s="417"/>
      <c r="AZ195" s="417"/>
      <c r="BA195" s="429"/>
      <c r="BB195" s="429"/>
      <c r="BC195" s="429"/>
      <c r="BD195" s="429"/>
      <c r="BE195" s="429"/>
      <c r="BF195" s="429"/>
      <c r="BG195" s="429"/>
      <c r="BH195" s="429"/>
      <c r="BI195" s="429"/>
      <c r="BJ195" s="429"/>
      <c r="BK195" s="429"/>
      <c r="BL195" s="429"/>
      <c r="BM195" s="429"/>
      <c r="BN195" s="429"/>
      <c r="BO195" s="429"/>
      <c r="BP195" s="429"/>
      <c r="BQ195" s="429"/>
    </row>
    <row r="196" customFormat="false" ht="15.75" hidden="false" customHeight="false" outlineLevel="0" collapsed="false">
      <c r="A196" s="420"/>
      <c r="B196" s="420"/>
      <c r="C196" s="420"/>
      <c r="D196" s="420"/>
      <c r="E196" s="420"/>
      <c r="F196" s="420"/>
      <c r="G196" s="421"/>
      <c r="H196" s="421"/>
      <c r="I196" s="421"/>
      <c r="J196" s="421"/>
      <c r="K196" s="421"/>
      <c r="L196" s="421"/>
      <c r="M196" s="421"/>
      <c r="N196" s="421"/>
      <c r="O196" s="421"/>
      <c r="P196" s="422"/>
      <c r="Q196" s="423"/>
      <c r="R196" s="423"/>
      <c r="S196" s="420"/>
      <c r="T196" s="428"/>
      <c r="U196" s="428"/>
      <c r="V196" s="417"/>
      <c r="W196" s="420"/>
      <c r="X196" s="420"/>
      <c r="Y196" s="420"/>
      <c r="Z196" s="420"/>
      <c r="AA196" s="420"/>
      <c r="AB196" s="420"/>
      <c r="AC196" s="420"/>
      <c r="AD196" s="420"/>
      <c r="AE196" s="420"/>
      <c r="AF196" s="420"/>
      <c r="AG196" s="420"/>
      <c r="AH196" s="420"/>
      <c r="AI196" s="420"/>
      <c r="AJ196" s="420"/>
      <c r="AK196" s="420"/>
      <c r="AL196" s="420"/>
      <c r="AM196" s="420"/>
      <c r="AN196" s="420"/>
      <c r="AO196" s="417"/>
      <c r="AP196" s="417"/>
      <c r="AQ196" s="417"/>
      <c r="AR196" s="417"/>
      <c r="AS196" s="417"/>
      <c r="AT196" s="417"/>
      <c r="AU196" s="417"/>
      <c r="AV196" s="417"/>
      <c r="AW196" s="417"/>
      <c r="AX196" s="417"/>
      <c r="AY196" s="417"/>
      <c r="AZ196" s="417"/>
      <c r="BA196" s="429"/>
      <c r="BB196" s="429"/>
      <c r="BC196" s="429"/>
      <c r="BD196" s="429"/>
      <c r="BE196" s="429"/>
      <c r="BF196" s="429"/>
      <c r="BG196" s="429"/>
      <c r="BH196" s="429"/>
      <c r="BI196" s="429"/>
      <c r="BJ196" s="429"/>
      <c r="BK196" s="429"/>
      <c r="BL196" s="429"/>
      <c r="BM196" s="429"/>
      <c r="BN196" s="429"/>
      <c r="BO196" s="429"/>
      <c r="BP196" s="429"/>
      <c r="BQ196" s="429"/>
    </row>
    <row r="197" customFormat="false" ht="15.75" hidden="false" customHeight="false" outlineLevel="0" collapsed="false">
      <c r="A197" s="420"/>
      <c r="B197" s="420"/>
      <c r="C197" s="420"/>
      <c r="D197" s="420"/>
      <c r="E197" s="420"/>
      <c r="F197" s="420"/>
      <c r="G197" s="421"/>
      <c r="H197" s="421"/>
      <c r="I197" s="421"/>
      <c r="J197" s="421"/>
      <c r="K197" s="421"/>
      <c r="L197" s="421"/>
      <c r="M197" s="421"/>
      <c r="N197" s="421"/>
      <c r="O197" s="421"/>
      <c r="P197" s="422"/>
      <c r="Q197" s="423"/>
      <c r="R197" s="423"/>
      <c r="S197" s="420"/>
      <c r="T197" s="428"/>
      <c r="U197" s="428"/>
      <c r="V197" s="417"/>
      <c r="W197" s="420"/>
      <c r="X197" s="420"/>
      <c r="Y197" s="420"/>
      <c r="Z197" s="420"/>
      <c r="AA197" s="420"/>
      <c r="AB197" s="420"/>
      <c r="AC197" s="420"/>
      <c r="AD197" s="420"/>
      <c r="AE197" s="420"/>
      <c r="AF197" s="420"/>
      <c r="AG197" s="420"/>
      <c r="AH197" s="420"/>
      <c r="AI197" s="420"/>
      <c r="AJ197" s="420"/>
      <c r="AK197" s="420"/>
      <c r="AL197" s="420"/>
      <c r="AM197" s="420"/>
      <c r="AN197" s="420"/>
      <c r="AO197" s="417"/>
      <c r="AP197" s="417"/>
      <c r="AQ197" s="417"/>
      <c r="AR197" s="417"/>
      <c r="AS197" s="417"/>
      <c r="AT197" s="417"/>
      <c r="AU197" s="417"/>
      <c r="AV197" s="417"/>
      <c r="AW197" s="417"/>
      <c r="AX197" s="417"/>
      <c r="AY197" s="417"/>
      <c r="AZ197" s="417"/>
      <c r="BA197" s="429"/>
      <c r="BB197" s="429"/>
      <c r="BC197" s="429"/>
      <c r="BD197" s="429"/>
      <c r="BE197" s="429"/>
      <c r="BF197" s="429"/>
      <c r="BG197" s="429"/>
      <c r="BH197" s="429"/>
      <c r="BI197" s="429"/>
      <c r="BJ197" s="429"/>
      <c r="BK197" s="429"/>
      <c r="BL197" s="429"/>
      <c r="BM197" s="429"/>
      <c r="BN197" s="429"/>
      <c r="BO197" s="429"/>
      <c r="BP197" s="429"/>
      <c r="BQ197" s="429"/>
    </row>
    <row r="198" customFormat="false" ht="15.75" hidden="false" customHeight="false" outlineLevel="0" collapsed="false">
      <c r="A198" s="420"/>
      <c r="B198" s="420"/>
      <c r="C198" s="420"/>
      <c r="D198" s="420"/>
      <c r="E198" s="420"/>
      <c r="F198" s="420"/>
      <c r="G198" s="421"/>
      <c r="H198" s="421"/>
      <c r="I198" s="421"/>
      <c r="J198" s="421"/>
      <c r="K198" s="421"/>
      <c r="L198" s="421"/>
      <c r="M198" s="421"/>
      <c r="N198" s="421"/>
      <c r="O198" s="421"/>
      <c r="P198" s="422"/>
      <c r="Q198" s="423"/>
      <c r="R198" s="423"/>
      <c r="S198" s="420"/>
      <c r="T198" s="428"/>
      <c r="U198" s="428"/>
      <c r="V198" s="417"/>
      <c r="W198" s="420"/>
      <c r="X198" s="420"/>
      <c r="Y198" s="420"/>
      <c r="Z198" s="420"/>
      <c r="AA198" s="420"/>
      <c r="AB198" s="420"/>
      <c r="AC198" s="420"/>
      <c r="AD198" s="420"/>
      <c r="AE198" s="420"/>
      <c r="AF198" s="420"/>
      <c r="AG198" s="420"/>
      <c r="AH198" s="420"/>
      <c r="AI198" s="420"/>
      <c r="AJ198" s="420"/>
      <c r="AK198" s="420"/>
      <c r="AL198" s="420"/>
      <c r="AM198" s="420"/>
      <c r="AN198" s="420"/>
      <c r="AO198" s="417"/>
      <c r="AP198" s="417"/>
      <c r="AQ198" s="417"/>
      <c r="AR198" s="417"/>
      <c r="AS198" s="417"/>
      <c r="AT198" s="417"/>
      <c r="AU198" s="417"/>
      <c r="AV198" s="417"/>
      <c r="AW198" s="417"/>
      <c r="AX198" s="417"/>
      <c r="AY198" s="417"/>
      <c r="AZ198" s="417"/>
      <c r="BA198" s="429"/>
      <c r="BB198" s="429"/>
      <c r="BC198" s="429"/>
      <c r="BD198" s="429"/>
      <c r="BE198" s="429"/>
      <c r="BF198" s="429"/>
      <c r="BG198" s="429"/>
      <c r="BH198" s="429"/>
      <c r="BI198" s="429"/>
      <c r="BJ198" s="429"/>
      <c r="BK198" s="429"/>
      <c r="BL198" s="429"/>
      <c r="BM198" s="429"/>
      <c r="BN198" s="429"/>
      <c r="BO198" s="429"/>
      <c r="BP198" s="429"/>
      <c r="BQ198" s="429"/>
    </row>
    <row r="199" customFormat="false" ht="15.75" hidden="false" customHeight="false" outlineLevel="0" collapsed="false">
      <c r="A199" s="420"/>
      <c r="B199" s="420"/>
      <c r="C199" s="420"/>
      <c r="D199" s="420"/>
      <c r="E199" s="420"/>
      <c r="F199" s="420"/>
      <c r="G199" s="421"/>
      <c r="H199" s="421"/>
      <c r="I199" s="421"/>
      <c r="J199" s="421"/>
      <c r="K199" s="421"/>
      <c r="L199" s="421"/>
      <c r="M199" s="421"/>
      <c r="N199" s="421"/>
      <c r="O199" s="421"/>
      <c r="P199" s="422"/>
      <c r="Q199" s="423"/>
      <c r="R199" s="423"/>
      <c r="S199" s="420"/>
      <c r="T199" s="428"/>
      <c r="U199" s="428"/>
      <c r="V199" s="417"/>
      <c r="W199" s="420"/>
      <c r="X199" s="420"/>
      <c r="Y199" s="420"/>
      <c r="Z199" s="420"/>
      <c r="AA199" s="420"/>
      <c r="AB199" s="420"/>
      <c r="AC199" s="420"/>
      <c r="AD199" s="420"/>
      <c r="AE199" s="420"/>
      <c r="AF199" s="420"/>
      <c r="AG199" s="420"/>
      <c r="AH199" s="420"/>
      <c r="AI199" s="420"/>
      <c r="AJ199" s="420"/>
      <c r="AK199" s="420"/>
      <c r="AL199" s="420"/>
      <c r="AM199" s="420"/>
      <c r="AN199" s="420"/>
      <c r="AO199" s="417"/>
      <c r="AP199" s="417"/>
      <c r="AQ199" s="417"/>
      <c r="AR199" s="417"/>
      <c r="AS199" s="417"/>
      <c r="AT199" s="417"/>
      <c r="AU199" s="417"/>
      <c r="AV199" s="417"/>
      <c r="AW199" s="417"/>
      <c r="AX199" s="417"/>
      <c r="AY199" s="417"/>
      <c r="AZ199" s="417"/>
      <c r="BA199" s="429"/>
      <c r="BB199" s="429"/>
      <c r="BC199" s="429"/>
      <c r="BD199" s="429"/>
      <c r="BE199" s="429"/>
      <c r="BF199" s="429"/>
      <c r="BG199" s="429"/>
      <c r="BH199" s="429"/>
      <c r="BI199" s="429"/>
      <c r="BJ199" s="429"/>
      <c r="BK199" s="429"/>
      <c r="BL199" s="429"/>
      <c r="BM199" s="429"/>
      <c r="BN199" s="429"/>
      <c r="BO199" s="429"/>
      <c r="BP199" s="429"/>
      <c r="BQ199" s="429"/>
    </row>
    <row r="200" customFormat="false" ht="15.75" hidden="false" customHeight="false" outlineLevel="0" collapsed="false">
      <c r="A200" s="420"/>
      <c r="B200" s="420"/>
      <c r="C200" s="420"/>
      <c r="D200" s="420"/>
      <c r="E200" s="420"/>
      <c r="F200" s="420"/>
      <c r="G200" s="421"/>
      <c r="H200" s="421"/>
      <c r="I200" s="421"/>
      <c r="J200" s="421"/>
      <c r="K200" s="421"/>
      <c r="L200" s="421"/>
      <c r="M200" s="421"/>
      <c r="N200" s="421"/>
      <c r="O200" s="421"/>
      <c r="P200" s="422"/>
      <c r="Q200" s="423"/>
      <c r="R200" s="423"/>
      <c r="S200" s="420"/>
      <c r="T200" s="428"/>
      <c r="U200" s="428"/>
      <c r="V200" s="417"/>
      <c r="W200" s="420"/>
      <c r="X200" s="420"/>
      <c r="Y200" s="420"/>
      <c r="Z200" s="420"/>
      <c r="AA200" s="420"/>
      <c r="AB200" s="420"/>
      <c r="AC200" s="420"/>
      <c r="AD200" s="420"/>
      <c r="AE200" s="420"/>
      <c r="AF200" s="420"/>
      <c r="AG200" s="420"/>
      <c r="AH200" s="420"/>
      <c r="AI200" s="420"/>
      <c r="AJ200" s="420"/>
      <c r="AK200" s="420"/>
      <c r="AL200" s="420"/>
      <c r="AM200" s="420"/>
      <c r="AN200" s="420"/>
      <c r="AO200" s="417"/>
      <c r="AP200" s="417"/>
      <c r="AQ200" s="417"/>
      <c r="AR200" s="417"/>
      <c r="AS200" s="417"/>
      <c r="AT200" s="417"/>
      <c r="AU200" s="417"/>
      <c r="AV200" s="417"/>
      <c r="AW200" s="417"/>
      <c r="AX200" s="417"/>
      <c r="AY200" s="417"/>
      <c r="AZ200" s="417"/>
      <c r="BA200" s="429"/>
      <c r="BB200" s="429"/>
      <c r="BC200" s="429"/>
      <c r="BD200" s="429"/>
      <c r="BE200" s="429"/>
      <c r="BF200" s="429"/>
      <c r="BG200" s="429"/>
      <c r="BH200" s="429"/>
      <c r="BI200" s="429"/>
      <c r="BJ200" s="429"/>
      <c r="BK200" s="429"/>
      <c r="BL200" s="429"/>
      <c r="BM200" s="429"/>
      <c r="BN200" s="429"/>
      <c r="BO200" s="429"/>
      <c r="BP200" s="429"/>
      <c r="BQ200" s="429"/>
    </row>
    <row r="201" customFormat="false" ht="15.75" hidden="false" customHeight="false" outlineLevel="0" collapsed="false">
      <c r="A201" s="420"/>
      <c r="B201" s="420"/>
      <c r="C201" s="420"/>
      <c r="D201" s="420"/>
      <c r="E201" s="420"/>
      <c r="F201" s="420"/>
      <c r="G201" s="421"/>
      <c r="H201" s="421"/>
      <c r="I201" s="421"/>
      <c r="J201" s="421"/>
      <c r="K201" s="421"/>
      <c r="L201" s="421"/>
      <c r="M201" s="421"/>
      <c r="N201" s="421"/>
      <c r="O201" s="421"/>
      <c r="P201" s="422"/>
      <c r="Q201" s="423"/>
      <c r="R201" s="423"/>
      <c r="S201" s="420"/>
      <c r="T201" s="428"/>
      <c r="U201" s="428"/>
      <c r="V201" s="417"/>
      <c r="W201" s="420"/>
      <c r="X201" s="420"/>
      <c r="Y201" s="420"/>
      <c r="Z201" s="420"/>
      <c r="AA201" s="420"/>
      <c r="AB201" s="420"/>
      <c r="AC201" s="420"/>
      <c r="AD201" s="420"/>
      <c r="AE201" s="420"/>
      <c r="AF201" s="420"/>
      <c r="AG201" s="420"/>
      <c r="AH201" s="420"/>
      <c r="AI201" s="420"/>
      <c r="AJ201" s="420"/>
      <c r="AK201" s="420"/>
      <c r="AL201" s="420"/>
      <c r="AM201" s="420"/>
      <c r="AN201" s="420"/>
      <c r="AO201" s="417"/>
      <c r="AP201" s="417"/>
      <c r="AQ201" s="417"/>
      <c r="AR201" s="417"/>
      <c r="AS201" s="417"/>
      <c r="AT201" s="417"/>
      <c r="AU201" s="417"/>
      <c r="AV201" s="417"/>
      <c r="AW201" s="417"/>
      <c r="AX201" s="417"/>
      <c r="AY201" s="417"/>
      <c r="AZ201" s="417"/>
      <c r="BA201" s="429"/>
      <c r="BB201" s="429"/>
      <c r="BC201" s="429"/>
      <c r="BD201" s="429"/>
      <c r="BE201" s="429"/>
      <c r="BF201" s="429"/>
      <c r="BG201" s="429"/>
      <c r="BH201" s="429"/>
      <c r="BI201" s="429"/>
      <c r="BJ201" s="429"/>
      <c r="BK201" s="429"/>
      <c r="BL201" s="429"/>
      <c r="BM201" s="429"/>
      <c r="BN201" s="429"/>
      <c r="BO201" s="429"/>
      <c r="BP201" s="429"/>
      <c r="BQ201" s="429"/>
    </row>
    <row r="202" customFormat="false" ht="15.75" hidden="false" customHeight="false" outlineLevel="0" collapsed="false">
      <c r="A202" s="420"/>
      <c r="B202" s="420"/>
      <c r="C202" s="420"/>
      <c r="D202" s="420"/>
      <c r="E202" s="420"/>
      <c r="F202" s="420"/>
      <c r="G202" s="421"/>
      <c r="H202" s="421"/>
      <c r="I202" s="421"/>
      <c r="J202" s="421"/>
      <c r="K202" s="421"/>
      <c r="L202" s="421"/>
      <c r="M202" s="421"/>
      <c r="N202" s="421"/>
      <c r="O202" s="421"/>
      <c r="P202" s="422"/>
      <c r="Q202" s="423"/>
      <c r="R202" s="423"/>
      <c r="S202" s="420"/>
      <c r="T202" s="428"/>
      <c r="U202" s="428"/>
      <c r="V202" s="417"/>
      <c r="W202" s="420"/>
      <c r="X202" s="420"/>
      <c r="Y202" s="420"/>
      <c r="Z202" s="420"/>
      <c r="AA202" s="420"/>
      <c r="AB202" s="420"/>
      <c r="AC202" s="420"/>
      <c r="AD202" s="420"/>
      <c r="AE202" s="420"/>
      <c r="AF202" s="420"/>
      <c r="AG202" s="420"/>
      <c r="AH202" s="420"/>
      <c r="AI202" s="420"/>
      <c r="AJ202" s="420"/>
      <c r="AK202" s="420"/>
      <c r="AL202" s="420"/>
      <c r="AM202" s="420"/>
      <c r="AN202" s="420"/>
      <c r="AO202" s="417"/>
      <c r="AP202" s="417"/>
      <c r="AQ202" s="417"/>
      <c r="AR202" s="417"/>
      <c r="AS202" s="417"/>
      <c r="AT202" s="417"/>
      <c r="AU202" s="417"/>
      <c r="AV202" s="417"/>
      <c r="AW202" s="417"/>
      <c r="AX202" s="417"/>
      <c r="AY202" s="417"/>
      <c r="AZ202" s="417"/>
      <c r="BA202" s="429"/>
      <c r="BB202" s="429"/>
      <c r="BC202" s="429"/>
      <c r="BD202" s="429"/>
      <c r="BE202" s="429"/>
      <c r="BF202" s="429"/>
      <c r="BG202" s="429"/>
      <c r="BH202" s="429"/>
      <c r="BI202" s="429"/>
      <c r="BJ202" s="429"/>
      <c r="BK202" s="429"/>
      <c r="BL202" s="429"/>
      <c r="BM202" s="429"/>
      <c r="BN202" s="429"/>
      <c r="BO202" s="429"/>
      <c r="BP202" s="429"/>
      <c r="BQ202" s="429"/>
    </row>
    <row r="203" customFormat="false" ht="15.75" hidden="false" customHeight="false" outlineLevel="0" collapsed="false">
      <c r="A203" s="420"/>
      <c r="B203" s="420"/>
      <c r="C203" s="420"/>
      <c r="D203" s="420"/>
      <c r="E203" s="420"/>
      <c r="F203" s="420"/>
      <c r="G203" s="421"/>
      <c r="H203" s="421"/>
      <c r="I203" s="421"/>
      <c r="J203" s="421"/>
      <c r="K203" s="421"/>
      <c r="L203" s="421"/>
      <c r="M203" s="421"/>
      <c r="N203" s="421"/>
      <c r="O203" s="421"/>
      <c r="P203" s="422"/>
      <c r="Q203" s="423"/>
      <c r="R203" s="423"/>
      <c r="S203" s="420"/>
      <c r="T203" s="428"/>
      <c r="U203" s="428"/>
      <c r="V203" s="417"/>
      <c r="W203" s="420"/>
      <c r="X203" s="420"/>
      <c r="Y203" s="420"/>
      <c r="Z203" s="420"/>
      <c r="AA203" s="420"/>
      <c r="AB203" s="420"/>
      <c r="AC203" s="420"/>
      <c r="AD203" s="420"/>
      <c r="AE203" s="420"/>
      <c r="AF203" s="420"/>
      <c r="AG203" s="420"/>
      <c r="AH203" s="420"/>
      <c r="AI203" s="420"/>
      <c r="AJ203" s="420"/>
      <c r="AK203" s="420"/>
      <c r="AL203" s="420"/>
      <c r="AM203" s="420"/>
      <c r="AN203" s="420"/>
      <c r="AO203" s="417"/>
      <c r="AP203" s="417"/>
      <c r="AQ203" s="417"/>
      <c r="AR203" s="417"/>
      <c r="AS203" s="417"/>
      <c r="AT203" s="417"/>
      <c r="AU203" s="417"/>
      <c r="AV203" s="417"/>
      <c r="AW203" s="417"/>
      <c r="AX203" s="417"/>
      <c r="AY203" s="417"/>
      <c r="AZ203" s="417"/>
      <c r="BA203" s="429"/>
      <c r="BB203" s="429"/>
      <c r="BC203" s="429"/>
      <c r="BD203" s="429"/>
      <c r="BE203" s="429"/>
      <c r="BF203" s="429"/>
      <c r="BG203" s="429"/>
      <c r="BH203" s="429"/>
      <c r="BI203" s="429"/>
      <c r="BJ203" s="429"/>
      <c r="BK203" s="429"/>
      <c r="BL203" s="429"/>
      <c r="BM203" s="429"/>
      <c r="BN203" s="429"/>
      <c r="BO203" s="429"/>
      <c r="BP203" s="429"/>
      <c r="BQ203" s="429"/>
    </row>
    <row r="204" customFormat="false" ht="15.75" hidden="false" customHeight="false" outlineLevel="0" collapsed="false">
      <c r="A204" s="420"/>
      <c r="B204" s="420"/>
      <c r="C204" s="420"/>
      <c r="D204" s="420"/>
      <c r="E204" s="420"/>
      <c r="F204" s="420"/>
      <c r="G204" s="421"/>
      <c r="H204" s="421"/>
      <c r="I204" s="421"/>
      <c r="J204" s="421"/>
      <c r="K204" s="421"/>
      <c r="L204" s="421"/>
      <c r="M204" s="421"/>
      <c r="N204" s="421"/>
      <c r="O204" s="421"/>
      <c r="P204" s="422"/>
      <c r="Q204" s="423"/>
      <c r="R204" s="423"/>
      <c r="S204" s="420"/>
      <c r="T204" s="428"/>
      <c r="U204" s="428"/>
      <c r="V204" s="417"/>
      <c r="W204" s="420"/>
      <c r="X204" s="420"/>
      <c r="Y204" s="420"/>
      <c r="Z204" s="420"/>
      <c r="AA204" s="420"/>
      <c r="AB204" s="420"/>
      <c r="AC204" s="420"/>
      <c r="AD204" s="420"/>
      <c r="AE204" s="420"/>
      <c r="AF204" s="420"/>
      <c r="AG204" s="420"/>
      <c r="AH204" s="420"/>
      <c r="AI204" s="420"/>
      <c r="AJ204" s="420"/>
      <c r="AK204" s="420"/>
      <c r="AL204" s="420"/>
      <c r="AM204" s="420"/>
      <c r="AN204" s="420"/>
      <c r="AO204" s="417"/>
      <c r="AP204" s="417"/>
      <c r="AQ204" s="417"/>
      <c r="AR204" s="417"/>
      <c r="AS204" s="417"/>
      <c r="AT204" s="417"/>
      <c r="AU204" s="417"/>
      <c r="AV204" s="417"/>
      <c r="AW204" s="417"/>
      <c r="AX204" s="417"/>
      <c r="AY204" s="417"/>
      <c r="AZ204" s="417"/>
      <c r="BA204" s="429"/>
      <c r="BB204" s="429"/>
      <c r="BC204" s="429"/>
      <c r="BD204" s="429"/>
      <c r="BE204" s="429"/>
      <c r="BF204" s="429"/>
      <c r="BG204" s="429"/>
      <c r="BH204" s="429"/>
      <c r="BI204" s="429"/>
      <c r="BJ204" s="429"/>
      <c r="BK204" s="429"/>
      <c r="BL204" s="429"/>
      <c r="BM204" s="429"/>
      <c r="BN204" s="429"/>
      <c r="BO204" s="429"/>
      <c r="BP204" s="429"/>
      <c r="BQ204" s="429"/>
    </row>
    <row r="205" customFormat="false" ht="15.75" hidden="false" customHeight="false" outlineLevel="0" collapsed="false">
      <c r="A205" s="420"/>
      <c r="B205" s="420"/>
      <c r="C205" s="420"/>
      <c r="D205" s="420"/>
      <c r="E205" s="420"/>
      <c r="F205" s="420"/>
      <c r="G205" s="421"/>
      <c r="H205" s="421"/>
      <c r="I205" s="421"/>
      <c r="J205" s="421"/>
      <c r="K205" s="421"/>
      <c r="L205" s="421"/>
      <c r="M205" s="421"/>
      <c r="N205" s="421"/>
      <c r="O205" s="421"/>
      <c r="P205" s="422"/>
      <c r="Q205" s="423"/>
      <c r="R205" s="423"/>
      <c r="S205" s="420"/>
      <c r="T205" s="428"/>
      <c r="U205" s="428"/>
      <c r="V205" s="417"/>
      <c r="W205" s="420"/>
      <c r="X205" s="420"/>
      <c r="Y205" s="420"/>
      <c r="Z205" s="420"/>
      <c r="AA205" s="420"/>
      <c r="AB205" s="420"/>
      <c r="AC205" s="420"/>
      <c r="AD205" s="420"/>
      <c r="AE205" s="420"/>
      <c r="AF205" s="420"/>
      <c r="AG205" s="420"/>
      <c r="AH205" s="420"/>
      <c r="AI205" s="420"/>
      <c r="AJ205" s="420"/>
      <c r="AK205" s="420"/>
      <c r="AL205" s="420"/>
      <c r="AM205" s="420"/>
      <c r="AN205" s="420"/>
      <c r="AO205" s="417"/>
      <c r="AP205" s="417"/>
      <c r="AQ205" s="417"/>
      <c r="AR205" s="417"/>
      <c r="AS205" s="417"/>
      <c r="AT205" s="417"/>
      <c r="AU205" s="417"/>
      <c r="AV205" s="417"/>
      <c r="AW205" s="417"/>
      <c r="AX205" s="417"/>
      <c r="AY205" s="417"/>
      <c r="AZ205" s="417"/>
      <c r="BA205" s="429"/>
      <c r="BB205" s="429"/>
      <c r="BC205" s="429"/>
      <c r="BD205" s="429"/>
      <c r="BE205" s="429"/>
      <c r="BF205" s="429"/>
      <c r="BG205" s="429"/>
      <c r="BH205" s="429"/>
      <c r="BI205" s="429"/>
      <c r="BJ205" s="429"/>
      <c r="BK205" s="429"/>
      <c r="BL205" s="429"/>
      <c r="BM205" s="429"/>
      <c r="BN205" s="429"/>
      <c r="BO205" s="429"/>
      <c r="BP205" s="429"/>
      <c r="BQ205" s="429"/>
    </row>
    <row r="206" customFormat="false" ht="15.75" hidden="false" customHeight="false" outlineLevel="0" collapsed="false">
      <c r="A206" s="420"/>
      <c r="B206" s="420"/>
      <c r="C206" s="420"/>
      <c r="D206" s="420"/>
      <c r="E206" s="420"/>
      <c r="F206" s="420"/>
      <c r="G206" s="421"/>
      <c r="H206" s="421"/>
      <c r="I206" s="421"/>
      <c r="J206" s="421"/>
      <c r="K206" s="421"/>
      <c r="L206" s="421"/>
      <c r="M206" s="421"/>
      <c r="N206" s="421"/>
      <c r="O206" s="421"/>
      <c r="P206" s="422"/>
      <c r="Q206" s="423"/>
      <c r="R206" s="423"/>
      <c r="S206" s="420"/>
      <c r="T206" s="428"/>
      <c r="U206" s="428"/>
      <c r="V206" s="417"/>
      <c r="W206" s="420"/>
      <c r="X206" s="420"/>
      <c r="Y206" s="420"/>
      <c r="Z206" s="420"/>
      <c r="AA206" s="420"/>
      <c r="AB206" s="420"/>
      <c r="AC206" s="420"/>
      <c r="AD206" s="420"/>
      <c r="AE206" s="420"/>
      <c r="AF206" s="420"/>
      <c r="AG206" s="420"/>
      <c r="AH206" s="420"/>
      <c r="AI206" s="420"/>
      <c r="AJ206" s="420"/>
      <c r="AK206" s="420"/>
      <c r="AL206" s="420"/>
      <c r="AM206" s="420"/>
      <c r="AN206" s="420"/>
      <c r="AO206" s="417"/>
      <c r="AP206" s="417"/>
      <c r="AQ206" s="417"/>
      <c r="AR206" s="417"/>
      <c r="AS206" s="417"/>
      <c r="AT206" s="417"/>
      <c r="AU206" s="417"/>
      <c r="AV206" s="417"/>
      <c r="AW206" s="417"/>
      <c r="AX206" s="417"/>
      <c r="AY206" s="417"/>
      <c r="AZ206" s="417"/>
      <c r="BA206" s="429"/>
      <c r="BB206" s="429"/>
      <c r="BC206" s="429"/>
      <c r="BD206" s="429"/>
      <c r="BE206" s="429"/>
      <c r="BF206" s="429"/>
      <c r="BG206" s="429"/>
      <c r="BH206" s="429"/>
      <c r="BI206" s="429"/>
      <c r="BJ206" s="429"/>
      <c r="BK206" s="429"/>
      <c r="BL206" s="429"/>
      <c r="BM206" s="429"/>
      <c r="BN206" s="429"/>
      <c r="BO206" s="429"/>
      <c r="BP206" s="429"/>
      <c r="BQ206" s="429"/>
    </row>
    <row r="207" customFormat="false" ht="15.75" hidden="false" customHeight="false" outlineLevel="0" collapsed="false">
      <c r="A207" s="420"/>
      <c r="B207" s="420"/>
      <c r="C207" s="420"/>
      <c r="D207" s="420"/>
      <c r="E207" s="420"/>
      <c r="F207" s="420"/>
      <c r="G207" s="421"/>
      <c r="H207" s="421"/>
      <c r="I207" s="421"/>
      <c r="J207" s="421"/>
      <c r="K207" s="421"/>
      <c r="L207" s="421"/>
      <c r="M207" s="421"/>
      <c r="N207" s="421"/>
      <c r="O207" s="421"/>
      <c r="P207" s="422"/>
      <c r="Q207" s="423"/>
      <c r="R207" s="423"/>
      <c r="S207" s="420"/>
      <c r="T207" s="428"/>
      <c r="U207" s="428"/>
      <c r="V207" s="417"/>
      <c r="W207" s="420"/>
      <c r="X207" s="420"/>
      <c r="Y207" s="420"/>
      <c r="Z207" s="420"/>
      <c r="AA207" s="420"/>
      <c r="AB207" s="420"/>
      <c r="AC207" s="420"/>
      <c r="AD207" s="420"/>
      <c r="AE207" s="420"/>
      <c r="AF207" s="420"/>
      <c r="AG207" s="420"/>
      <c r="AH207" s="420"/>
      <c r="AI207" s="420"/>
      <c r="AJ207" s="420"/>
      <c r="AK207" s="420"/>
      <c r="AL207" s="420"/>
      <c r="AM207" s="420"/>
      <c r="AN207" s="420"/>
      <c r="AO207" s="417"/>
      <c r="AP207" s="417"/>
      <c r="AQ207" s="417"/>
      <c r="AR207" s="417"/>
      <c r="AS207" s="417"/>
      <c r="AT207" s="417"/>
      <c r="AU207" s="417"/>
      <c r="AV207" s="417"/>
      <c r="AW207" s="417"/>
      <c r="AX207" s="417"/>
      <c r="AY207" s="417"/>
      <c r="AZ207" s="417"/>
      <c r="BA207" s="429"/>
      <c r="BB207" s="429"/>
      <c r="BC207" s="429"/>
      <c r="BD207" s="429"/>
      <c r="BE207" s="429"/>
      <c r="BF207" s="429"/>
      <c r="BG207" s="429"/>
      <c r="BH207" s="429"/>
      <c r="BI207" s="429"/>
      <c r="BJ207" s="429"/>
      <c r="BK207" s="429"/>
      <c r="BL207" s="429"/>
      <c r="BM207" s="429"/>
      <c r="BN207" s="429"/>
      <c r="BO207" s="429"/>
      <c r="BP207" s="429"/>
      <c r="BQ207" s="429"/>
    </row>
    <row r="208" customFormat="false" ht="15.75" hidden="false" customHeight="false" outlineLevel="0" collapsed="false">
      <c r="A208" s="420"/>
      <c r="B208" s="420"/>
      <c r="C208" s="420"/>
      <c r="D208" s="420"/>
      <c r="E208" s="420"/>
      <c r="F208" s="420"/>
      <c r="G208" s="421"/>
      <c r="H208" s="421"/>
      <c r="I208" s="421"/>
      <c r="J208" s="421"/>
      <c r="K208" s="421"/>
      <c r="L208" s="421"/>
      <c r="M208" s="421"/>
      <c r="N208" s="421"/>
      <c r="O208" s="421"/>
      <c r="P208" s="422"/>
      <c r="Q208" s="423"/>
      <c r="R208" s="423"/>
      <c r="S208" s="420"/>
      <c r="T208" s="428"/>
      <c r="U208" s="428"/>
      <c r="V208" s="417"/>
      <c r="W208" s="420"/>
      <c r="X208" s="420"/>
      <c r="Y208" s="420"/>
      <c r="Z208" s="420"/>
      <c r="AA208" s="420"/>
      <c r="AB208" s="420"/>
      <c r="AC208" s="420"/>
      <c r="AD208" s="420"/>
      <c r="AE208" s="420"/>
      <c r="AF208" s="420"/>
      <c r="AG208" s="420"/>
      <c r="AH208" s="420"/>
      <c r="AI208" s="420"/>
      <c r="AJ208" s="420"/>
      <c r="AK208" s="420"/>
      <c r="AL208" s="420"/>
      <c r="AM208" s="420"/>
      <c r="AN208" s="420"/>
      <c r="AO208" s="417"/>
      <c r="AP208" s="417"/>
      <c r="AQ208" s="417"/>
      <c r="AR208" s="417"/>
      <c r="AS208" s="417"/>
      <c r="AT208" s="417"/>
      <c r="AU208" s="417"/>
      <c r="AV208" s="417"/>
      <c r="AW208" s="417"/>
      <c r="AX208" s="417"/>
      <c r="AY208" s="417"/>
      <c r="AZ208" s="417"/>
      <c r="BA208" s="429"/>
      <c r="BB208" s="429"/>
      <c r="BC208" s="429"/>
      <c r="BD208" s="429"/>
      <c r="BE208" s="429"/>
      <c r="BF208" s="429"/>
      <c r="BG208" s="429"/>
      <c r="BH208" s="429"/>
      <c r="BI208" s="429"/>
      <c r="BJ208" s="429"/>
      <c r="BK208" s="429"/>
      <c r="BL208" s="429"/>
      <c r="BM208" s="429"/>
      <c r="BN208" s="429"/>
      <c r="BO208" s="429"/>
      <c r="BP208" s="429"/>
      <c r="BQ208" s="429"/>
    </row>
    <row r="209" customFormat="false" ht="15.75" hidden="false" customHeight="false" outlineLevel="0" collapsed="false">
      <c r="A209" s="420"/>
      <c r="B209" s="420"/>
      <c r="C209" s="420"/>
      <c r="D209" s="420"/>
      <c r="E209" s="420"/>
      <c r="F209" s="420"/>
      <c r="G209" s="421"/>
      <c r="H209" s="421"/>
      <c r="I209" s="421"/>
      <c r="J209" s="421"/>
      <c r="K209" s="421"/>
      <c r="L209" s="421"/>
      <c r="M209" s="421"/>
      <c r="N209" s="421"/>
      <c r="O209" s="421"/>
      <c r="P209" s="422"/>
      <c r="Q209" s="423"/>
      <c r="R209" s="423"/>
      <c r="S209" s="420"/>
      <c r="T209" s="428"/>
      <c r="U209" s="428"/>
      <c r="V209" s="417"/>
      <c r="W209" s="420"/>
      <c r="X209" s="420"/>
      <c r="Y209" s="420"/>
      <c r="Z209" s="420"/>
      <c r="AA209" s="420"/>
      <c r="AB209" s="420"/>
      <c r="AC209" s="420"/>
      <c r="AD209" s="420"/>
      <c r="AE209" s="420"/>
      <c r="AF209" s="420"/>
      <c r="AG209" s="420"/>
      <c r="AH209" s="420"/>
      <c r="AI209" s="420"/>
      <c r="AJ209" s="420"/>
      <c r="AK209" s="420"/>
      <c r="AL209" s="420"/>
      <c r="AM209" s="420"/>
      <c r="AN209" s="420"/>
      <c r="AO209" s="417"/>
      <c r="AP209" s="417"/>
      <c r="AQ209" s="417"/>
      <c r="AR209" s="417"/>
      <c r="AS209" s="417"/>
      <c r="AT209" s="417"/>
      <c r="AU209" s="417"/>
      <c r="AV209" s="417"/>
      <c r="AW209" s="417"/>
      <c r="AX209" s="417"/>
      <c r="AY209" s="417"/>
      <c r="AZ209" s="417"/>
      <c r="BA209" s="429"/>
      <c r="BB209" s="429"/>
      <c r="BC209" s="429"/>
      <c r="BD209" s="429"/>
      <c r="BE209" s="429"/>
      <c r="BF209" s="429"/>
      <c r="BG209" s="429"/>
      <c r="BH209" s="429"/>
      <c r="BI209" s="429"/>
      <c r="BJ209" s="429"/>
      <c r="BK209" s="429"/>
      <c r="BL209" s="429"/>
      <c r="BM209" s="429"/>
      <c r="BN209" s="429"/>
      <c r="BO209" s="429"/>
      <c r="BP209" s="429"/>
      <c r="BQ209" s="429"/>
    </row>
    <row r="210" customFormat="false" ht="15.75" hidden="false" customHeight="false" outlineLevel="0" collapsed="false">
      <c r="A210" s="420"/>
      <c r="B210" s="420"/>
      <c r="C210" s="420"/>
      <c r="D210" s="420"/>
      <c r="E210" s="420"/>
      <c r="F210" s="420"/>
      <c r="G210" s="421"/>
      <c r="H210" s="421"/>
      <c r="I210" s="421"/>
      <c r="J210" s="421"/>
      <c r="K210" s="421"/>
      <c r="L210" s="421"/>
      <c r="M210" s="421"/>
      <c r="N210" s="421"/>
      <c r="O210" s="421"/>
      <c r="P210" s="422"/>
      <c r="Q210" s="423"/>
      <c r="R210" s="423"/>
      <c r="S210" s="420"/>
      <c r="T210" s="428"/>
      <c r="U210" s="428"/>
      <c r="V210" s="417"/>
      <c r="W210" s="420"/>
      <c r="X210" s="420"/>
      <c r="Y210" s="420"/>
      <c r="Z210" s="420"/>
      <c r="AA210" s="420"/>
      <c r="AB210" s="420"/>
      <c r="AC210" s="420"/>
      <c r="AD210" s="420"/>
      <c r="AE210" s="420"/>
      <c r="AF210" s="420"/>
      <c r="AG210" s="420"/>
      <c r="AH210" s="420"/>
      <c r="AI210" s="420"/>
      <c r="AJ210" s="420"/>
      <c r="AK210" s="420"/>
      <c r="AL210" s="420"/>
      <c r="AM210" s="420"/>
      <c r="AN210" s="420"/>
      <c r="AO210" s="417"/>
      <c r="AP210" s="417"/>
      <c r="AQ210" s="417"/>
      <c r="AR210" s="417"/>
      <c r="AS210" s="417"/>
      <c r="AT210" s="417"/>
      <c r="AU210" s="417"/>
      <c r="AV210" s="417"/>
      <c r="AW210" s="417"/>
      <c r="AX210" s="417"/>
      <c r="AY210" s="417"/>
      <c r="AZ210" s="417"/>
      <c r="BA210" s="429"/>
      <c r="BB210" s="429"/>
      <c r="BC210" s="429"/>
      <c r="BD210" s="429"/>
      <c r="BE210" s="429"/>
      <c r="BF210" s="429"/>
      <c r="BG210" s="429"/>
      <c r="BH210" s="429"/>
      <c r="BI210" s="429"/>
      <c r="BJ210" s="429"/>
      <c r="BK210" s="429"/>
      <c r="BL210" s="429"/>
      <c r="BM210" s="429"/>
      <c r="BN210" s="429"/>
      <c r="BO210" s="429"/>
      <c r="BP210" s="429"/>
      <c r="BQ210" s="429"/>
    </row>
    <row r="211" customFormat="false" ht="15.75" hidden="false" customHeight="false" outlineLevel="0" collapsed="false">
      <c r="A211" s="420"/>
      <c r="B211" s="420"/>
      <c r="C211" s="420"/>
      <c r="D211" s="420"/>
      <c r="E211" s="420"/>
      <c r="F211" s="420"/>
      <c r="G211" s="421"/>
      <c r="H211" s="421"/>
      <c r="I211" s="421"/>
      <c r="J211" s="421"/>
      <c r="K211" s="421"/>
      <c r="L211" s="421"/>
      <c r="M211" s="421"/>
      <c r="N211" s="421"/>
      <c r="O211" s="421"/>
      <c r="P211" s="422"/>
      <c r="Q211" s="423"/>
      <c r="R211" s="423"/>
      <c r="S211" s="420"/>
      <c r="T211" s="428"/>
      <c r="U211" s="428"/>
      <c r="V211" s="417"/>
      <c r="W211" s="420"/>
      <c r="X211" s="420"/>
      <c r="Y211" s="420"/>
      <c r="Z211" s="420"/>
      <c r="AA211" s="420"/>
      <c r="AB211" s="420"/>
      <c r="AC211" s="420"/>
      <c r="AD211" s="420"/>
      <c r="AE211" s="420"/>
      <c r="AF211" s="420"/>
      <c r="AG211" s="420"/>
      <c r="AH211" s="420"/>
      <c r="AI211" s="420"/>
      <c r="AJ211" s="420"/>
      <c r="AK211" s="420"/>
      <c r="AL211" s="420"/>
      <c r="AM211" s="420"/>
      <c r="AN211" s="420"/>
      <c r="AO211" s="417"/>
      <c r="AP211" s="417"/>
      <c r="AQ211" s="417"/>
      <c r="AR211" s="417"/>
      <c r="AS211" s="417"/>
      <c r="AT211" s="417"/>
      <c r="AU211" s="417"/>
      <c r="AV211" s="417"/>
      <c r="AW211" s="417"/>
      <c r="AX211" s="417"/>
      <c r="AY211" s="417"/>
      <c r="AZ211" s="417"/>
      <c r="BA211" s="429"/>
      <c r="BB211" s="429"/>
      <c r="BC211" s="429"/>
      <c r="BD211" s="429"/>
      <c r="BE211" s="429"/>
      <c r="BF211" s="429"/>
      <c r="BG211" s="429"/>
      <c r="BH211" s="429"/>
      <c r="BI211" s="429"/>
      <c r="BJ211" s="429"/>
      <c r="BK211" s="429"/>
      <c r="BL211" s="429"/>
      <c r="BM211" s="429"/>
      <c r="BN211" s="429"/>
      <c r="BO211" s="429"/>
      <c r="BP211" s="429"/>
      <c r="BQ211" s="429"/>
    </row>
    <row r="212" customFormat="false" ht="15.75" hidden="false" customHeight="false" outlineLevel="0" collapsed="false">
      <c r="A212" s="420"/>
      <c r="B212" s="420"/>
      <c r="C212" s="420"/>
      <c r="D212" s="420"/>
      <c r="E212" s="420"/>
      <c r="F212" s="420"/>
      <c r="G212" s="421"/>
      <c r="H212" s="421"/>
      <c r="I212" s="421"/>
      <c r="J212" s="421"/>
      <c r="K212" s="421"/>
      <c r="L212" s="421"/>
      <c r="M212" s="421"/>
      <c r="N212" s="421"/>
      <c r="O212" s="421"/>
      <c r="P212" s="422"/>
      <c r="Q212" s="423"/>
      <c r="R212" s="423"/>
      <c r="S212" s="420"/>
      <c r="T212" s="428"/>
      <c r="U212" s="428"/>
      <c r="V212" s="417"/>
      <c r="W212" s="420"/>
      <c r="X212" s="420"/>
      <c r="Y212" s="420"/>
      <c r="Z212" s="420"/>
      <c r="AA212" s="420"/>
      <c r="AB212" s="420"/>
      <c r="AC212" s="420"/>
      <c r="AD212" s="420"/>
      <c r="AE212" s="420"/>
      <c r="AF212" s="420"/>
      <c r="AG212" s="420"/>
      <c r="AH212" s="420"/>
      <c r="AI212" s="420"/>
      <c r="AJ212" s="420"/>
      <c r="AK212" s="420"/>
      <c r="AL212" s="420"/>
      <c r="AM212" s="420"/>
      <c r="AN212" s="420"/>
      <c r="AO212" s="417"/>
      <c r="AP212" s="417"/>
      <c r="AQ212" s="417"/>
      <c r="AR212" s="417"/>
      <c r="AS212" s="417"/>
      <c r="AT212" s="417"/>
      <c r="AU212" s="417"/>
      <c r="AV212" s="417"/>
      <c r="AW212" s="417"/>
      <c r="AX212" s="417"/>
      <c r="AY212" s="417"/>
      <c r="AZ212" s="417"/>
      <c r="BA212" s="429"/>
      <c r="BB212" s="429"/>
      <c r="BC212" s="429"/>
      <c r="BD212" s="429"/>
      <c r="BE212" s="429"/>
      <c r="BF212" s="429"/>
      <c r="BG212" s="429"/>
      <c r="BH212" s="429"/>
      <c r="BI212" s="429"/>
      <c r="BJ212" s="429"/>
      <c r="BK212" s="429"/>
      <c r="BL212" s="429"/>
      <c r="BM212" s="429"/>
      <c r="BN212" s="429"/>
      <c r="BO212" s="429"/>
      <c r="BP212" s="429"/>
      <c r="BQ212" s="429"/>
    </row>
    <row r="213" customFormat="false" ht="15.75" hidden="false" customHeight="false" outlineLevel="0" collapsed="false">
      <c r="A213" s="420"/>
      <c r="B213" s="420"/>
      <c r="C213" s="420"/>
      <c r="D213" s="420"/>
      <c r="E213" s="420"/>
      <c r="F213" s="420"/>
      <c r="G213" s="421"/>
      <c r="H213" s="421"/>
      <c r="I213" s="421"/>
      <c r="J213" s="421"/>
      <c r="K213" s="421"/>
      <c r="L213" s="421"/>
      <c r="M213" s="421"/>
      <c r="N213" s="421"/>
      <c r="O213" s="421"/>
      <c r="P213" s="422"/>
      <c r="Q213" s="423"/>
      <c r="R213" s="423"/>
      <c r="S213" s="420"/>
      <c r="T213" s="428"/>
      <c r="U213" s="428"/>
      <c r="V213" s="417"/>
      <c r="W213" s="420"/>
      <c r="X213" s="420"/>
      <c r="Y213" s="420"/>
      <c r="Z213" s="420"/>
      <c r="AA213" s="420"/>
      <c r="AB213" s="420"/>
      <c r="AC213" s="420"/>
      <c r="AD213" s="420"/>
      <c r="AE213" s="420"/>
      <c r="AF213" s="420"/>
      <c r="AG213" s="420"/>
      <c r="AH213" s="420"/>
      <c r="AI213" s="420"/>
      <c r="AJ213" s="420"/>
      <c r="AK213" s="420"/>
      <c r="AL213" s="420"/>
      <c r="AM213" s="420"/>
      <c r="AN213" s="420"/>
      <c r="AO213" s="417"/>
      <c r="AP213" s="417"/>
      <c r="AQ213" s="417"/>
      <c r="AR213" s="417"/>
      <c r="AS213" s="417"/>
      <c r="AT213" s="417"/>
      <c r="AU213" s="417"/>
      <c r="AV213" s="417"/>
      <c r="AW213" s="417"/>
      <c r="AX213" s="417"/>
      <c r="AY213" s="417"/>
      <c r="AZ213" s="417"/>
      <c r="BA213" s="429"/>
      <c r="BB213" s="429"/>
      <c r="BC213" s="429"/>
      <c r="BD213" s="429"/>
      <c r="BE213" s="429"/>
      <c r="BF213" s="429"/>
      <c r="BG213" s="429"/>
      <c r="BH213" s="429"/>
      <c r="BI213" s="429"/>
      <c r="BJ213" s="429"/>
      <c r="BK213" s="429"/>
      <c r="BL213" s="429"/>
      <c r="BM213" s="429"/>
      <c r="BN213" s="429"/>
      <c r="BO213" s="429"/>
      <c r="BP213" s="429"/>
      <c r="BQ213" s="429"/>
    </row>
    <row r="214" customFormat="false" ht="15.75" hidden="false" customHeight="false" outlineLevel="0" collapsed="false">
      <c r="A214" s="420"/>
      <c r="B214" s="420"/>
      <c r="C214" s="420"/>
      <c r="D214" s="420"/>
      <c r="E214" s="420"/>
      <c r="F214" s="420"/>
      <c r="G214" s="421"/>
      <c r="H214" s="421"/>
      <c r="I214" s="421"/>
      <c r="J214" s="421"/>
      <c r="K214" s="421"/>
      <c r="L214" s="421"/>
      <c r="M214" s="421"/>
      <c r="N214" s="421"/>
      <c r="O214" s="421"/>
      <c r="P214" s="422"/>
      <c r="Q214" s="423"/>
      <c r="R214" s="423"/>
      <c r="S214" s="420"/>
      <c r="T214" s="428"/>
      <c r="U214" s="428"/>
      <c r="V214" s="417"/>
      <c r="W214" s="420"/>
      <c r="X214" s="420"/>
      <c r="Y214" s="420"/>
      <c r="Z214" s="420"/>
      <c r="AA214" s="420"/>
      <c r="AB214" s="420"/>
      <c r="AC214" s="420"/>
      <c r="AD214" s="420"/>
      <c r="AE214" s="420"/>
      <c r="AF214" s="420"/>
      <c r="AG214" s="420"/>
      <c r="AH214" s="420"/>
      <c r="AI214" s="420"/>
      <c r="AJ214" s="420"/>
      <c r="AK214" s="420"/>
      <c r="AL214" s="420"/>
      <c r="AM214" s="420"/>
      <c r="AN214" s="420"/>
      <c r="AO214" s="417"/>
      <c r="AP214" s="417"/>
      <c r="AQ214" s="417"/>
      <c r="AR214" s="417"/>
      <c r="AS214" s="417"/>
      <c r="AT214" s="417"/>
      <c r="AU214" s="417"/>
      <c r="AV214" s="417"/>
      <c r="AW214" s="417"/>
      <c r="AX214" s="417"/>
      <c r="AY214" s="417"/>
      <c r="AZ214" s="417"/>
      <c r="BA214" s="429"/>
      <c r="BB214" s="429"/>
      <c r="BC214" s="429"/>
      <c r="BD214" s="429"/>
      <c r="BE214" s="429"/>
      <c r="BF214" s="429"/>
      <c r="BG214" s="429"/>
      <c r="BH214" s="429"/>
      <c r="BI214" s="429"/>
      <c r="BJ214" s="429"/>
      <c r="BK214" s="429"/>
      <c r="BL214" s="429"/>
      <c r="BM214" s="429"/>
      <c r="BN214" s="429"/>
      <c r="BO214" s="429"/>
      <c r="BP214" s="429"/>
      <c r="BQ214" s="429"/>
    </row>
    <row r="215" customFormat="false" ht="15.75" hidden="false" customHeight="false" outlineLevel="0" collapsed="false">
      <c r="A215" s="420"/>
      <c r="B215" s="420"/>
      <c r="C215" s="420"/>
      <c r="D215" s="420"/>
      <c r="E215" s="420"/>
      <c r="F215" s="420"/>
      <c r="G215" s="421"/>
      <c r="H215" s="421"/>
      <c r="I215" s="421"/>
      <c r="J215" s="421"/>
      <c r="K215" s="421"/>
      <c r="L215" s="421"/>
      <c r="M215" s="421"/>
      <c r="N215" s="421"/>
      <c r="O215" s="421"/>
      <c r="P215" s="422"/>
      <c r="Q215" s="423"/>
      <c r="R215" s="423"/>
      <c r="S215" s="420"/>
      <c r="T215" s="428"/>
      <c r="U215" s="428"/>
      <c r="V215" s="417"/>
      <c r="W215" s="420"/>
      <c r="X215" s="420"/>
      <c r="Y215" s="420"/>
      <c r="Z215" s="420"/>
      <c r="AA215" s="420"/>
      <c r="AB215" s="420"/>
      <c r="AC215" s="420"/>
      <c r="AD215" s="420"/>
      <c r="AE215" s="420"/>
      <c r="AF215" s="420"/>
      <c r="AG215" s="420"/>
      <c r="AH215" s="420"/>
      <c r="AI215" s="420"/>
      <c r="AJ215" s="420"/>
      <c r="AK215" s="420"/>
      <c r="AL215" s="420"/>
      <c r="AM215" s="420"/>
      <c r="AN215" s="420"/>
      <c r="AO215" s="417"/>
      <c r="AP215" s="417"/>
      <c r="AQ215" s="417"/>
      <c r="AR215" s="417"/>
      <c r="AS215" s="417"/>
      <c r="AT215" s="417"/>
      <c r="AU215" s="417"/>
      <c r="AV215" s="417"/>
      <c r="AW215" s="417"/>
      <c r="AX215" s="417"/>
      <c r="AY215" s="417"/>
      <c r="AZ215" s="417"/>
      <c r="BA215" s="429"/>
      <c r="BB215" s="429"/>
      <c r="BC215" s="429"/>
      <c r="BD215" s="429"/>
      <c r="BE215" s="429"/>
      <c r="BF215" s="429"/>
      <c r="BG215" s="429"/>
      <c r="BH215" s="429"/>
      <c r="BI215" s="429"/>
      <c r="BJ215" s="429"/>
      <c r="BK215" s="429"/>
      <c r="BL215" s="429"/>
      <c r="BM215" s="429"/>
      <c r="BN215" s="429"/>
      <c r="BO215" s="429"/>
      <c r="BP215" s="429"/>
      <c r="BQ215" s="429"/>
    </row>
    <row r="216" customFormat="false" ht="15.75" hidden="false" customHeight="false" outlineLevel="0" collapsed="false">
      <c r="A216" s="420"/>
      <c r="B216" s="420"/>
      <c r="C216" s="420"/>
      <c r="D216" s="420"/>
      <c r="E216" s="420"/>
      <c r="F216" s="420"/>
      <c r="G216" s="421"/>
      <c r="H216" s="421"/>
      <c r="I216" s="421"/>
      <c r="J216" s="421"/>
      <c r="K216" s="421"/>
      <c r="L216" s="421"/>
      <c r="M216" s="421"/>
      <c r="N216" s="421"/>
      <c r="O216" s="421"/>
      <c r="P216" s="422"/>
      <c r="Q216" s="423"/>
      <c r="R216" s="423"/>
      <c r="S216" s="420"/>
      <c r="T216" s="428"/>
      <c r="U216" s="428"/>
      <c r="V216" s="417"/>
      <c r="W216" s="420"/>
      <c r="X216" s="420"/>
      <c r="Y216" s="420"/>
      <c r="Z216" s="420"/>
      <c r="AA216" s="420"/>
      <c r="AB216" s="420"/>
      <c r="AC216" s="420"/>
      <c r="AD216" s="420"/>
      <c r="AE216" s="420"/>
      <c r="AF216" s="420"/>
      <c r="AG216" s="420"/>
      <c r="AH216" s="420"/>
      <c r="AI216" s="420"/>
      <c r="AJ216" s="420"/>
      <c r="AK216" s="420"/>
      <c r="AL216" s="420"/>
      <c r="AM216" s="420"/>
      <c r="AN216" s="420"/>
      <c r="AO216" s="417"/>
      <c r="AP216" s="417"/>
      <c r="AQ216" s="417"/>
      <c r="AR216" s="417"/>
      <c r="AS216" s="417"/>
      <c r="AT216" s="417"/>
      <c r="AU216" s="417"/>
      <c r="AV216" s="417"/>
      <c r="AW216" s="417"/>
      <c r="AX216" s="417"/>
      <c r="AY216" s="417"/>
      <c r="AZ216" s="417"/>
      <c r="BA216" s="429"/>
      <c r="BB216" s="429"/>
      <c r="BC216" s="429"/>
      <c r="BD216" s="429"/>
      <c r="BE216" s="429"/>
      <c r="BF216" s="429"/>
      <c r="BG216" s="429"/>
      <c r="BH216" s="429"/>
      <c r="BI216" s="429"/>
      <c r="BJ216" s="429"/>
      <c r="BK216" s="429"/>
      <c r="BL216" s="429"/>
      <c r="BM216" s="429"/>
      <c r="BN216" s="429"/>
      <c r="BO216" s="429"/>
      <c r="BP216" s="429"/>
      <c r="BQ216" s="429"/>
    </row>
    <row r="217" customFormat="false" ht="15.75" hidden="false" customHeight="false" outlineLevel="0" collapsed="false">
      <c r="A217" s="420"/>
      <c r="B217" s="420"/>
      <c r="C217" s="420"/>
      <c r="D217" s="420"/>
      <c r="E217" s="420"/>
      <c r="F217" s="420"/>
      <c r="G217" s="421"/>
      <c r="H217" s="421"/>
      <c r="I217" s="421"/>
      <c r="J217" s="421"/>
      <c r="K217" s="421"/>
      <c r="L217" s="421"/>
      <c r="M217" s="421"/>
      <c r="N217" s="421"/>
      <c r="O217" s="421"/>
      <c r="P217" s="422"/>
      <c r="Q217" s="423"/>
      <c r="R217" s="423"/>
      <c r="S217" s="420"/>
      <c r="T217" s="428"/>
      <c r="U217" s="428"/>
      <c r="V217" s="417"/>
      <c r="W217" s="420"/>
      <c r="X217" s="420"/>
      <c r="Y217" s="420"/>
      <c r="Z217" s="420"/>
      <c r="AA217" s="420"/>
      <c r="AB217" s="420"/>
      <c r="AC217" s="420"/>
      <c r="AD217" s="420"/>
      <c r="AE217" s="420"/>
      <c r="AF217" s="420"/>
      <c r="AG217" s="420"/>
      <c r="AH217" s="420"/>
      <c r="AI217" s="420"/>
      <c r="AJ217" s="420"/>
      <c r="AK217" s="420"/>
      <c r="AL217" s="420"/>
      <c r="AM217" s="420"/>
      <c r="AN217" s="420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17"/>
      <c r="BA217" s="429"/>
      <c r="BB217" s="429"/>
      <c r="BC217" s="429"/>
      <c r="BD217" s="429"/>
      <c r="BE217" s="429"/>
      <c r="BF217" s="429"/>
      <c r="BG217" s="429"/>
      <c r="BH217" s="429"/>
      <c r="BI217" s="429"/>
      <c r="BJ217" s="429"/>
      <c r="BK217" s="429"/>
      <c r="BL217" s="429"/>
      <c r="BM217" s="429"/>
      <c r="BN217" s="429"/>
      <c r="BO217" s="429"/>
      <c r="BP217" s="429"/>
      <c r="BQ217" s="429"/>
    </row>
    <row r="218" customFormat="false" ht="15.75" hidden="false" customHeight="false" outlineLevel="0" collapsed="false">
      <c r="A218" s="420"/>
      <c r="B218" s="420"/>
      <c r="C218" s="420"/>
      <c r="D218" s="420"/>
      <c r="E218" s="420"/>
      <c r="F218" s="420"/>
      <c r="G218" s="421"/>
      <c r="H218" s="421"/>
      <c r="I218" s="421"/>
      <c r="J218" s="421"/>
      <c r="K218" s="421"/>
      <c r="L218" s="421"/>
      <c r="M218" s="421"/>
      <c r="N218" s="421"/>
      <c r="O218" s="421"/>
      <c r="P218" s="422"/>
      <c r="Q218" s="423"/>
      <c r="R218" s="423"/>
      <c r="S218" s="420"/>
      <c r="T218" s="428"/>
      <c r="U218" s="428"/>
      <c r="V218" s="417"/>
      <c r="W218" s="420"/>
      <c r="X218" s="420"/>
      <c r="Y218" s="420"/>
      <c r="Z218" s="420"/>
      <c r="AA218" s="420"/>
      <c r="AB218" s="420"/>
      <c r="AC218" s="420"/>
      <c r="AD218" s="420"/>
      <c r="AE218" s="420"/>
      <c r="AF218" s="420"/>
      <c r="AG218" s="420"/>
      <c r="AH218" s="420"/>
      <c r="AI218" s="420"/>
      <c r="AJ218" s="420"/>
      <c r="AK218" s="420"/>
      <c r="AL218" s="420"/>
      <c r="AM218" s="420"/>
      <c r="AN218" s="420"/>
      <c r="AO218" s="417"/>
      <c r="AP218" s="417"/>
      <c r="AQ218" s="417"/>
      <c r="AR218" s="417"/>
      <c r="AS218" s="417"/>
      <c r="AT218" s="417"/>
      <c r="AU218" s="417"/>
      <c r="AV218" s="417"/>
      <c r="AW218" s="417"/>
      <c r="AX218" s="417"/>
      <c r="AY218" s="417"/>
      <c r="AZ218" s="417"/>
      <c r="BA218" s="429"/>
      <c r="BB218" s="429"/>
      <c r="BC218" s="429"/>
      <c r="BD218" s="429"/>
      <c r="BE218" s="429"/>
      <c r="BF218" s="429"/>
      <c r="BG218" s="429"/>
      <c r="BH218" s="429"/>
      <c r="BI218" s="429"/>
      <c r="BJ218" s="429"/>
      <c r="BK218" s="429"/>
      <c r="BL218" s="429"/>
      <c r="BM218" s="429"/>
      <c r="BN218" s="429"/>
      <c r="BO218" s="429"/>
      <c r="BP218" s="429"/>
      <c r="BQ218" s="429"/>
    </row>
    <row r="219" customFormat="false" ht="15.75" hidden="false" customHeight="false" outlineLevel="0" collapsed="false">
      <c r="A219" s="420"/>
      <c r="B219" s="420"/>
      <c r="C219" s="420"/>
      <c r="D219" s="420"/>
      <c r="E219" s="420"/>
      <c r="F219" s="420"/>
      <c r="G219" s="421"/>
      <c r="H219" s="421"/>
      <c r="I219" s="421"/>
      <c r="J219" s="421"/>
      <c r="K219" s="421"/>
      <c r="L219" s="421"/>
      <c r="M219" s="421"/>
      <c r="N219" s="421"/>
      <c r="O219" s="421"/>
      <c r="P219" s="422"/>
      <c r="Q219" s="423"/>
      <c r="R219" s="423"/>
      <c r="S219" s="420"/>
      <c r="T219" s="428"/>
      <c r="U219" s="428"/>
      <c r="V219" s="417"/>
      <c r="W219" s="420"/>
      <c r="X219" s="420"/>
      <c r="Y219" s="420"/>
      <c r="Z219" s="420"/>
      <c r="AA219" s="420"/>
      <c r="AB219" s="420"/>
      <c r="AC219" s="420"/>
      <c r="AD219" s="420"/>
      <c r="AE219" s="420"/>
      <c r="AF219" s="420"/>
      <c r="AG219" s="420"/>
      <c r="AH219" s="420"/>
      <c r="AI219" s="420"/>
      <c r="AJ219" s="420"/>
      <c r="AK219" s="420"/>
      <c r="AL219" s="420"/>
      <c r="AM219" s="420"/>
      <c r="AN219" s="420"/>
      <c r="AO219" s="417"/>
      <c r="AP219" s="417"/>
      <c r="AQ219" s="417"/>
      <c r="AR219" s="417"/>
      <c r="AS219" s="417"/>
      <c r="AT219" s="417"/>
      <c r="AU219" s="417"/>
      <c r="AV219" s="417"/>
      <c r="AW219" s="417"/>
      <c r="AX219" s="417"/>
      <c r="AY219" s="417"/>
      <c r="AZ219" s="417"/>
      <c r="BA219" s="429"/>
      <c r="BB219" s="429"/>
      <c r="BC219" s="429"/>
      <c r="BD219" s="429"/>
      <c r="BE219" s="429"/>
      <c r="BF219" s="429"/>
      <c r="BG219" s="429"/>
      <c r="BH219" s="429"/>
      <c r="BI219" s="429"/>
      <c r="BJ219" s="429"/>
      <c r="BK219" s="429"/>
      <c r="BL219" s="429"/>
      <c r="BM219" s="429"/>
      <c r="BN219" s="429"/>
      <c r="BO219" s="429"/>
      <c r="BP219" s="429"/>
      <c r="BQ219" s="429"/>
    </row>
    <row r="220" customFormat="false" ht="15.75" hidden="false" customHeight="false" outlineLevel="0" collapsed="false">
      <c r="A220" s="420"/>
      <c r="B220" s="420"/>
      <c r="C220" s="420"/>
      <c r="D220" s="420"/>
      <c r="E220" s="420"/>
      <c r="F220" s="420"/>
      <c r="G220" s="421"/>
      <c r="H220" s="421"/>
      <c r="I220" s="421"/>
      <c r="J220" s="421"/>
      <c r="K220" s="421"/>
      <c r="L220" s="421"/>
      <c r="M220" s="421"/>
      <c r="N220" s="421"/>
      <c r="O220" s="421"/>
      <c r="P220" s="422"/>
      <c r="Q220" s="423"/>
      <c r="R220" s="423"/>
      <c r="S220" s="420"/>
      <c r="T220" s="428"/>
      <c r="U220" s="428"/>
      <c r="V220" s="417"/>
      <c r="W220" s="420"/>
      <c r="X220" s="420"/>
      <c r="Y220" s="420"/>
      <c r="Z220" s="420"/>
      <c r="AA220" s="420"/>
      <c r="AB220" s="420"/>
      <c r="AC220" s="420"/>
      <c r="AD220" s="420"/>
      <c r="AE220" s="420"/>
      <c r="AF220" s="420"/>
      <c r="AG220" s="420"/>
      <c r="AH220" s="420"/>
      <c r="AI220" s="420"/>
      <c r="AJ220" s="420"/>
      <c r="AK220" s="420"/>
      <c r="AL220" s="420"/>
      <c r="AM220" s="420"/>
      <c r="AN220" s="420"/>
      <c r="AO220" s="417"/>
      <c r="AP220" s="417"/>
      <c r="AQ220" s="417"/>
      <c r="AR220" s="417"/>
      <c r="AS220" s="417"/>
      <c r="AT220" s="417"/>
      <c r="AU220" s="417"/>
      <c r="AV220" s="417"/>
      <c r="AW220" s="417"/>
      <c r="AX220" s="417"/>
      <c r="AY220" s="417"/>
      <c r="AZ220" s="417"/>
      <c r="BA220" s="429"/>
      <c r="BB220" s="429"/>
      <c r="BC220" s="429"/>
      <c r="BD220" s="429"/>
      <c r="BE220" s="429"/>
      <c r="BF220" s="429"/>
      <c r="BG220" s="429"/>
      <c r="BH220" s="429"/>
      <c r="BI220" s="429"/>
      <c r="BJ220" s="429"/>
      <c r="BK220" s="429"/>
      <c r="BL220" s="429"/>
      <c r="BM220" s="429"/>
      <c r="BN220" s="429"/>
      <c r="BO220" s="429"/>
      <c r="BP220" s="429"/>
      <c r="BQ220" s="429"/>
    </row>
    <row r="221" customFormat="false" ht="15.75" hidden="false" customHeight="false" outlineLevel="0" collapsed="false">
      <c r="A221" s="420"/>
      <c r="B221" s="420"/>
      <c r="C221" s="420"/>
      <c r="D221" s="420"/>
      <c r="E221" s="420"/>
      <c r="F221" s="420"/>
      <c r="G221" s="421"/>
      <c r="H221" s="421"/>
      <c r="I221" s="421"/>
      <c r="J221" s="421"/>
      <c r="K221" s="421"/>
      <c r="L221" s="421"/>
      <c r="M221" s="421"/>
      <c r="N221" s="421"/>
      <c r="O221" s="421"/>
      <c r="P221" s="422"/>
      <c r="Q221" s="423"/>
      <c r="R221" s="423"/>
      <c r="S221" s="420"/>
      <c r="T221" s="428"/>
      <c r="U221" s="428"/>
      <c r="V221" s="417"/>
      <c r="W221" s="420"/>
      <c r="X221" s="420"/>
      <c r="Y221" s="420"/>
      <c r="Z221" s="420"/>
      <c r="AA221" s="420"/>
      <c r="AB221" s="420"/>
      <c r="AC221" s="420"/>
      <c r="AD221" s="420"/>
      <c r="AE221" s="420"/>
      <c r="AF221" s="420"/>
      <c r="AG221" s="420"/>
      <c r="AH221" s="420"/>
      <c r="AI221" s="420"/>
      <c r="AJ221" s="420"/>
      <c r="AK221" s="420"/>
      <c r="AL221" s="420"/>
      <c r="AM221" s="420"/>
      <c r="AN221" s="420"/>
      <c r="AO221" s="417"/>
      <c r="AP221" s="417"/>
      <c r="AQ221" s="417"/>
      <c r="AR221" s="417"/>
      <c r="AS221" s="417"/>
      <c r="AT221" s="417"/>
      <c r="AU221" s="417"/>
      <c r="AV221" s="417"/>
      <c r="AW221" s="417"/>
      <c r="AX221" s="417"/>
      <c r="AY221" s="417"/>
      <c r="AZ221" s="417"/>
      <c r="BA221" s="429"/>
      <c r="BB221" s="429"/>
      <c r="BC221" s="429"/>
      <c r="BD221" s="429"/>
      <c r="BE221" s="429"/>
      <c r="BF221" s="429"/>
      <c r="BG221" s="429"/>
      <c r="BH221" s="429"/>
      <c r="BI221" s="429"/>
      <c r="BJ221" s="429"/>
      <c r="BK221" s="429"/>
      <c r="BL221" s="429"/>
      <c r="BM221" s="429"/>
      <c r="BN221" s="429"/>
      <c r="BO221" s="429"/>
      <c r="BP221" s="429"/>
      <c r="BQ221" s="429"/>
    </row>
    <row r="222" customFormat="false" ht="15.75" hidden="false" customHeight="false" outlineLevel="0" collapsed="false">
      <c r="A222" s="420"/>
      <c r="B222" s="420"/>
      <c r="C222" s="420"/>
      <c r="D222" s="420"/>
      <c r="E222" s="420"/>
      <c r="F222" s="420"/>
      <c r="G222" s="421"/>
      <c r="H222" s="421"/>
      <c r="I222" s="421"/>
      <c r="J222" s="421"/>
      <c r="K222" s="421"/>
      <c r="L222" s="421"/>
      <c r="M222" s="421"/>
      <c r="N222" s="421"/>
      <c r="O222" s="421"/>
      <c r="P222" s="422"/>
      <c r="Q222" s="423"/>
      <c r="R222" s="423"/>
      <c r="S222" s="420"/>
      <c r="T222" s="428"/>
      <c r="U222" s="428"/>
      <c r="V222" s="417"/>
      <c r="W222" s="420"/>
      <c r="X222" s="420"/>
      <c r="Y222" s="420"/>
      <c r="Z222" s="420"/>
      <c r="AA222" s="420"/>
      <c r="AB222" s="420"/>
      <c r="AC222" s="420"/>
      <c r="AD222" s="420"/>
      <c r="AE222" s="420"/>
      <c r="AF222" s="420"/>
      <c r="AG222" s="420"/>
      <c r="AH222" s="420"/>
      <c r="AI222" s="420"/>
      <c r="AJ222" s="420"/>
      <c r="AK222" s="420"/>
      <c r="AL222" s="420"/>
      <c r="AM222" s="420"/>
      <c r="AN222" s="420"/>
      <c r="AO222" s="417"/>
      <c r="AP222" s="417"/>
      <c r="AQ222" s="417"/>
      <c r="AR222" s="417"/>
      <c r="AS222" s="417"/>
      <c r="AT222" s="417"/>
      <c r="AU222" s="417"/>
      <c r="AV222" s="417"/>
      <c r="AW222" s="417"/>
      <c r="AX222" s="417"/>
      <c r="AY222" s="417"/>
      <c r="AZ222" s="417"/>
      <c r="BA222" s="429"/>
      <c r="BB222" s="429"/>
      <c r="BC222" s="429"/>
      <c r="BD222" s="429"/>
      <c r="BE222" s="429"/>
      <c r="BF222" s="429"/>
      <c r="BG222" s="429"/>
      <c r="BH222" s="429"/>
      <c r="BI222" s="429"/>
      <c r="BJ222" s="429"/>
      <c r="BK222" s="429"/>
      <c r="BL222" s="429"/>
      <c r="BM222" s="429"/>
      <c r="BN222" s="429"/>
      <c r="BO222" s="429"/>
      <c r="BP222" s="429"/>
      <c r="BQ222" s="429"/>
    </row>
    <row r="223" customFormat="false" ht="15.75" hidden="false" customHeight="false" outlineLevel="0" collapsed="false">
      <c r="A223" s="420"/>
      <c r="B223" s="420"/>
      <c r="C223" s="420"/>
      <c r="D223" s="420"/>
      <c r="E223" s="420"/>
      <c r="F223" s="420"/>
      <c r="G223" s="421"/>
      <c r="H223" s="421"/>
      <c r="I223" s="421"/>
      <c r="J223" s="421"/>
      <c r="K223" s="421"/>
      <c r="L223" s="421"/>
      <c r="M223" s="421"/>
      <c r="N223" s="421"/>
      <c r="O223" s="421"/>
      <c r="P223" s="422"/>
      <c r="Q223" s="423"/>
      <c r="R223" s="423"/>
      <c r="S223" s="420"/>
      <c r="T223" s="428"/>
      <c r="U223" s="428"/>
      <c r="V223" s="417"/>
      <c r="W223" s="420"/>
      <c r="X223" s="420"/>
      <c r="Y223" s="420"/>
      <c r="Z223" s="420"/>
      <c r="AA223" s="420"/>
      <c r="AB223" s="420"/>
      <c r="AC223" s="420"/>
      <c r="AD223" s="420"/>
      <c r="AE223" s="420"/>
      <c r="AF223" s="420"/>
      <c r="AG223" s="420"/>
      <c r="AH223" s="420"/>
      <c r="AI223" s="420"/>
      <c r="AJ223" s="420"/>
      <c r="AK223" s="420"/>
      <c r="AL223" s="420"/>
      <c r="AM223" s="420"/>
      <c r="AN223" s="420"/>
      <c r="AO223" s="417"/>
      <c r="AP223" s="417"/>
      <c r="AQ223" s="417"/>
      <c r="AR223" s="417"/>
      <c r="AS223" s="417"/>
      <c r="AT223" s="417"/>
      <c r="AU223" s="417"/>
      <c r="AV223" s="417"/>
      <c r="AW223" s="417"/>
      <c r="AX223" s="417"/>
      <c r="AY223" s="417"/>
      <c r="AZ223" s="417"/>
      <c r="BA223" s="429"/>
      <c r="BB223" s="429"/>
      <c r="BC223" s="429"/>
      <c r="BD223" s="429"/>
      <c r="BE223" s="429"/>
      <c r="BF223" s="429"/>
      <c r="BG223" s="429"/>
      <c r="BH223" s="429"/>
      <c r="BI223" s="429"/>
      <c r="BJ223" s="429"/>
      <c r="BK223" s="429"/>
      <c r="BL223" s="429"/>
      <c r="BM223" s="429"/>
      <c r="BN223" s="429"/>
      <c r="BO223" s="429"/>
      <c r="BP223" s="429"/>
      <c r="BQ223" s="429"/>
    </row>
    <row r="224" customFormat="false" ht="15.75" hidden="false" customHeight="false" outlineLevel="0" collapsed="false">
      <c r="A224" s="420"/>
      <c r="B224" s="420"/>
      <c r="C224" s="420"/>
      <c r="D224" s="420"/>
      <c r="E224" s="420"/>
      <c r="F224" s="420"/>
      <c r="G224" s="421"/>
      <c r="H224" s="421"/>
      <c r="I224" s="421"/>
      <c r="J224" s="421"/>
      <c r="K224" s="421"/>
      <c r="L224" s="421"/>
      <c r="M224" s="421"/>
      <c r="N224" s="421"/>
      <c r="O224" s="421"/>
      <c r="P224" s="422"/>
      <c r="Q224" s="423"/>
      <c r="R224" s="423"/>
      <c r="S224" s="420"/>
      <c r="T224" s="428"/>
      <c r="U224" s="428"/>
      <c r="V224" s="417"/>
      <c r="W224" s="420"/>
      <c r="X224" s="420"/>
      <c r="Y224" s="420"/>
      <c r="Z224" s="420"/>
      <c r="AA224" s="420"/>
      <c r="AB224" s="420"/>
      <c r="AC224" s="420"/>
      <c r="AD224" s="420"/>
      <c r="AE224" s="420"/>
      <c r="AF224" s="420"/>
      <c r="AG224" s="420"/>
      <c r="AH224" s="420"/>
      <c r="AI224" s="420"/>
      <c r="AJ224" s="420"/>
      <c r="AK224" s="420"/>
      <c r="AL224" s="420"/>
      <c r="AM224" s="420"/>
      <c r="AN224" s="420"/>
      <c r="AO224" s="417"/>
      <c r="AP224" s="417"/>
      <c r="AQ224" s="417"/>
      <c r="AR224" s="417"/>
      <c r="AS224" s="417"/>
      <c r="AT224" s="417"/>
      <c r="AU224" s="417"/>
      <c r="AV224" s="417"/>
      <c r="AW224" s="417"/>
      <c r="AX224" s="417"/>
      <c r="AY224" s="417"/>
      <c r="AZ224" s="417"/>
      <c r="BA224" s="429"/>
      <c r="BB224" s="429"/>
      <c r="BC224" s="429"/>
      <c r="BD224" s="429"/>
      <c r="BE224" s="429"/>
      <c r="BF224" s="429"/>
      <c r="BG224" s="429"/>
      <c r="BH224" s="429"/>
      <c r="BI224" s="429"/>
      <c r="BJ224" s="429"/>
      <c r="BK224" s="429"/>
      <c r="BL224" s="429"/>
      <c r="BM224" s="429"/>
      <c r="BN224" s="429"/>
      <c r="BO224" s="429"/>
      <c r="BP224" s="429"/>
      <c r="BQ224" s="429"/>
    </row>
    <row r="225" customFormat="false" ht="15.75" hidden="false" customHeight="false" outlineLevel="0" collapsed="false">
      <c r="A225" s="420"/>
      <c r="B225" s="420"/>
      <c r="C225" s="420"/>
      <c r="D225" s="420"/>
      <c r="E225" s="420"/>
      <c r="F225" s="420"/>
      <c r="G225" s="421"/>
      <c r="H225" s="421"/>
      <c r="I225" s="421"/>
      <c r="J225" s="421"/>
      <c r="K225" s="421"/>
      <c r="L225" s="421"/>
      <c r="M225" s="421"/>
      <c r="N225" s="421"/>
      <c r="O225" s="421"/>
      <c r="P225" s="422"/>
      <c r="Q225" s="423"/>
      <c r="R225" s="423"/>
      <c r="S225" s="420"/>
      <c r="T225" s="428"/>
      <c r="U225" s="428"/>
      <c r="V225" s="417"/>
      <c r="W225" s="420"/>
      <c r="X225" s="420"/>
      <c r="Y225" s="420"/>
      <c r="Z225" s="420"/>
      <c r="AA225" s="420"/>
      <c r="AB225" s="420"/>
      <c r="AC225" s="420"/>
      <c r="AD225" s="420"/>
      <c r="AE225" s="420"/>
      <c r="AF225" s="420"/>
      <c r="AG225" s="420"/>
      <c r="AH225" s="420"/>
      <c r="AI225" s="420"/>
      <c r="AJ225" s="420"/>
      <c r="AK225" s="420"/>
      <c r="AL225" s="420"/>
      <c r="AM225" s="420"/>
      <c r="AN225" s="420"/>
      <c r="AO225" s="417"/>
      <c r="AP225" s="417"/>
      <c r="AQ225" s="417"/>
      <c r="AR225" s="417"/>
      <c r="AS225" s="417"/>
      <c r="AT225" s="417"/>
      <c r="AU225" s="417"/>
      <c r="AV225" s="417"/>
      <c r="AW225" s="417"/>
      <c r="AX225" s="417"/>
      <c r="AY225" s="417"/>
      <c r="AZ225" s="417"/>
      <c r="BA225" s="429"/>
      <c r="BB225" s="429"/>
      <c r="BC225" s="429"/>
      <c r="BD225" s="429"/>
      <c r="BE225" s="429"/>
      <c r="BF225" s="429"/>
      <c r="BG225" s="429"/>
      <c r="BH225" s="429"/>
      <c r="BI225" s="429"/>
      <c r="BJ225" s="429"/>
      <c r="BK225" s="429"/>
      <c r="BL225" s="429"/>
      <c r="BM225" s="429"/>
      <c r="BN225" s="429"/>
      <c r="BO225" s="429"/>
      <c r="BP225" s="429"/>
      <c r="BQ225" s="429"/>
    </row>
    <row r="226" customFormat="false" ht="15.75" hidden="false" customHeight="false" outlineLevel="0" collapsed="false">
      <c r="A226" s="420"/>
      <c r="B226" s="420"/>
      <c r="C226" s="420"/>
      <c r="D226" s="420"/>
      <c r="E226" s="420"/>
      <c r="F226" s="420"/>
      <c r="G226" s="421"/>
      <c r="H226" s="421"/>
      <c r="I226" s="421"/>
      <c r="J226" s="421"/>
      <c r="K226" s="421"/>
      <c r="L226" s="421"/>
      <c r="M226" s="421"/>
      <c r="N226" s="421"/>
      <c r="O226" s="421"/>
      <c r="P226" s="422"/>
      <c r="Q226" s="423"/>
      <c r="R226" s="423"/>
      <c r="S226" s="420"/>
      <c r="T226" s="428"/>
      <c r="U226" s="428"/>
      <c r="V226" s="417"/>
      <c r="W226" s="420"/>
      <c r="X226" s="420"/>
      <c r="Y226" s="420"/>
      <c r="Z226" s="420"/>
      <c r="AA226" s="420"/>
      <c r="AB226" s="420"/>
      <c r="AC226" s="420"/>
      <c r="AD226" s="420"/>
      <c r="AE226" s="420"/>
      <c r="AF226" s="420"/>
      <c r="AG226" s="420"/>
      <c r="AH226" s="420"/>
      <c r="AI226" s="420"/>
      <c r="AJ226" s="420"/>
      <c r="AK226" s="420"/>
      <c r="AL226" s="420"/>
      <c r="AM226" s="420"/>
      <c r="AN226" s="420"/>
      <c r="AO226" s="417"/>
      <c r="AP226" s="417"/>
      <c r="AQ226" s="417"/>
      <c r="AR226" s="417"/>
      <c r="AS226" s="417"/>
      <c r="AT226" s="417"/>
      <c r="AU226" s="417"/>
      <c r="AV226" s="417"/>
      <c r="AW226" s="417"/>
      <c r="AX226" s="417"/>
      <c r="AY226" s="417"/>
      <c r="AZ226" s="417"/>
      <c r="BA226" s="429"/>
      <c r="BB226" s="429"/>
      <c r="BC226" s="429"/>
      <c r="BD226" s="429"/>
      <c r="BE226" s="429"/>
      <c r="BF226" s="429"/>
      <c r="BG226" s="429"/>
      <c r="BH226" s="429"/>
      <c r="BI226" s="429"/>
      <c r="BJ226" s="429"/>
      <c r="BK226" s="429"/>
      <c r="BL226" s="429"/>
      <c r="BM226" s="429"/>
      <c r="BN226" s="429"/>
      <c r="BO226" s="429"/>
      <c r="BP226" s="429"/>
      <c r="BQ226" s="429"/>
    </row>
    <row r="227" customFormat="false" ht="15.75" hidden="false" customHeight="false" outlineLevel="0" collapsed="false">
      <c r="A227" s="420"/>
      <c r="B227" s="420"/>
      <c r="C227" s="420"/>
      <c r="D227" s="420"/>
      <c r="E227" s="420"/>
      <c r="F227" s="420"/>
      <c r="G227" s="421"/>
      <c r="H227" s="421"/>
      <c r="I227" s="421"/>
      <c r="J227" s="421"/>
      <c r="K227" s="421"/>
      <c r="L227" s="421"/>
      <c r="M227" s="421"/>
      <c r="N227" s="421"/>
      <c r="O227" s="421"/>
      <c r="P227" s="422"/>
      <c r="Q227" s="423"/>
      <c r="R227" s="423"/>
      <c r="S227" s="420"/>
      <c r="T227" s="428"/>
      <c r="U227" s="428"/>
      <c r="V227" s="417"/>
      <c r="W227" s="420"/>
      <c r="X227" s="420"/>
      <c r="Y227" s="420"/>
      <c r="Z227" s="420"/>
      <c r="AA227" s="420"/>
      <c r="AB227" s="420"/>
      <c r="AC227" s="420"/>
      <c r="AD227" s="420"/>
      <c r="AE227" s="420"/>
      <c r="AF227" s="420"/>
      <c r="AG227" s="420"/>
      <c r="AH227" s="420"/>
      <c r="AI227" s="420"/>
      <c r="AJ227" s="420"/>
      <c r="AK227" s="420"/>
      <c r="AL227" s="420"/>
      <c r="AM227" s="420"/>
      <c r="AN227" s="420"/>
      <c r="AO227" s="417"/>
      <c r="AP227" s="417"/>
      <c r="AQ227" s="417"/>
      <c r="AR227" s="417"/>
      <c r="AS227" s="417"/>
      <c r="AT227" s="417"/>
      <c r="AU227" s="417"/>
      <c r="AV227" s="417"/>
      <c r="AW227" s="417"/>
      <c r="AX227" s="417"/>
      <c r="AY227" s="417"/>
      <c r="AZ227" s="417"/>
      <c r="BA227" s="429"/>
      <c r="BB227" s="429"/>
      <c r="BC227" s="429"/>
      <c r="BD227" s="429"/>
      <c r="BE227" s="429"/>
      <c r="BF227" s="429"/>
      <c r="BG227" s="429"/>
      <c r="BH227" s="429"/>
      <c r="BI227" s="429"/>
      <c r="BJ227" s="429"/>
      <c r="BK227" s="429"/>
      <c r="BL227" s="429"/>
      <c r="BM227" s="429"/>
      <c r="BN227" s="429"/>
      <c r="BO227" s="429"/>
      <c r="BP227" s="429"/>
      <c r="BQ227" s="429"/>
    </row>
    <row r="228" customFormat="false" ht="15.75" hidden="false" customHeight="false" outlineLevel="0" collapsed="false">
      <c r="A228" s="420"/>
      <c r="B228" s="420"/>
      <c r="C228" s="420"/>
      <c r="D228" s="420"/>
      <c r="E228" s="420"/>
      <c r="F228" s="420"/>
      <c r="G228" s="421"/>
      <c r="H228" s="421"/>
      <c r="I228" s="421"/>
      <c r="J228" s="421"/>
      <c r="K228" s="421"/>
      <c r="L228" s="421"/>
      <c r="M228" s="421"/>
      <c r="N228" s="421"/>
      <c r="O228" s="421"/>
      <c r="P228" s="422"/>
      <c r="Q228" s="423"/>
      <c r="R228" s="423"/>
      <c r="S228" s="420"/>
      <c r="T228" s="428"/>
      <c r="U228" s="428"/>
      <c r="V228" s="417"/>
      <c r="W228" s="420"/>
      <c r="X228" s="420"/>
      <c r="Y228" s="420"/>
      <c r="Z228" s="420"/>
      <c r="AA228" s="420"/>
      <c r="AB228" s="420"/>
      <c r="AC228" s="420"/>
      <c r="AD228" s="420"/>
      <c r="AE228" s="420"/>
      <c r="AF228" s="420"/>
      <c r="AG228" s="420"/>
      <c r="AH228" s="420"/>
      <c r="AI228" s="420"/>
      <c r="AJ228" s="420"/>
      <c r="AK228" s="420"/>
      <c r="AL228" s="420"/>
      <c r="AM228" s="420"/>
      <c r="AN228" s="420"/>
      <c r="AO228" s="417"/>
      <c r="AP228" s="417"/>
      <c r="AQ228" s="417"/>
      <c r="AR228" s="417"/>
      <c r="AS228" s="417"/>
      <c r="AT228" s="417"/>
      <c r="AU228" s="417"/>
      <c r="AV228" s="417"/>
      <c r="AW228" s="417"/>
      <c r="AX228" s="417"/>
      <c r="AY228" s="417"/>
      <c r="AZ228" s="417"/>
      <c r="BA228" s="429"/>
      <c r="BB228" s="429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</row>
    <row r="229" customFormat="false" ht="15.75" hidden="false" customHeight="false" outlineLevel="0" collapsed="false">
      <c r="A229" s="420"/>
      <c r="B229" s="420"/>
      <c r="C229" s="420"/>
      <c r="D229" s="420"/>
      <c r="E229" s="420"/>
      <c r="F229" s="420"/>
      <c r="G229" s="421"/>
      <c r="H229" s="421"/>
      <c r="I229" s="421"/>
      <c r="J229" s="421"/>
      <c r="K229" s="421"/>
      <c r="L229" s="421"/>
      <c r="M229" s="421"/>
      <c r="N229" s="421"/>
      <c r="O229" s="421"/>
      <c r="P229" s="422"/>
      <c r="Q229" s="423"/>
      <c r="R229" s="423"/>
      <c r="S229" s="420"/>
      <c r="T229" s="428"/>
      <c r="U229" s="428"/>
      <c r="V229" s="417"/>
      <c r="W229" s="420"/>
      <c r="X229" s="420"/>
      <c r="Y229" s="420"/>
      <c r="Z229" s="420"/>
      <c r="AA229" s="420"/>
      <c r="AB229" s="420"/>
      <c r="AC229" s="420"/>
      <c r="AD229" s="420"/>
      <c r="AE229" s="420"/>
      <c r="AF229" s="420"/>
      <c r="AG229" s="420"/>
      <c r="AH229" s="420"/>
      <c r="AI229" s="420"/>
      <c r="AJ229" s="420"/>
      <c r="AK229" s="420"/>
      <c r="AL229" s="420"/>
      <c r="AM229" s="420"/>
      <c r="AN229" s="420"/>
      <c r="AO229" s="417"/>
      <c r="AP229" s="417"/>
      <c r="AQ229" s="417"/>
      <c r="AR229" s="417"/>
      <c r="AS229" s="417"/>
      <c r="AT229" s="417"/>
      <c r="AU229" s="417"/>
      <c r="AV229" s="417"/>
      <c r="AW229" s="417"/>
      <c r="AX229" s="417"/>
      <c r="AY229" s="417"/>
      <c r="AZ229" s="417"/>
      <c r="BA229" s="429"/>
      <c r="BB229" s="429"/>
      <c r="BC229" s="429"/>
      <c r="BD229" s="429"/>
      <c r="BE229" s="429"/>
      <c r="BF229" s="429"/>
      <c r="BG229" s="429"/>
      <c r="BH229" s="429"/>
      <c r="BI229" s="429"/>
      <c r="BJ229" s="429"/>
      <c r="BK229" s="429"/>
      <c r="BL229" s="429"/>
      <c r="BM229" s="429"/>
      <c r="BN229" s="429"/>
      <c r="BO229" s="429"/>
      <c r="BP229" s="429"/>
      <c r="BQ229" s="429"/>
    </row>
    <row r="230" customFormat="false" ht="15.75" hidden="false" customHeight="false" outlineLevel="0" collapsed="false">
      <c r="A230" s="420"/>
      <c r="B230" s="420"/>
      <c r="C230" s="420"/>
      <c r="D230" s="420"/>
      <c r="E230" s="420"/>
      <c r="F230" s="420"/>
      <c r="G230" s="421"/>
      <c r="H230" s="421"/>
      <c r="I230" s="421"/>
      <c r="J230" s="421"/>
      <c r="K230" s="421"/>
      <c r="L230" s="421"/>
      <c r="M230" s="421"/>
      <c r="N230" s="421"/>
      <c r="O230" s="421"/>
      <c r="P230" s="422"/>
      <c r="Q230" s="423"/>
      <c r="R230" s="423"/>
      <c r="S230" s="420"/>
      <c r="T230" s="428"/>
      <c r="U230" s="428"/>
      <c r="V230" s="417"/>
      <c r="W230" s="420"/>
      <c r="X230" s="420"/>
      <c r="Y230" s="420"/>
      <c r="Z230" s="420"/>
      <c r="AA230" s="420"/>
      <c r="AB230" s="420"/>
      <c r="AC230" s="420"/>
      <c r="AD230" s="420"/>
      <c r="AE230" s="420"/>
      <c r="AF230" s="420"/>
      <c r="AG230" s="420"/>
      <c r="AH230" s="420"/>
      <c r="AI230" s="420"/>
      <c r="AJ230" s="420"/>
      <c r="AK230" s="420"/>
      <c r="AL230" s="420"/>
      <c r="AM230" s="420"/>
      <c r="AN230" s="420"/>
      <c r="AO230" s="417"/>
      <c r="AP230" s="417"/>
      <c r="AQ230" s="417"/>
      <c r="AR230" s="417"/>
      <c r="AS230" s="417"/>
      <c r="AT230" s="417"/>
      <c r="AU230" s="417"/>
      <c r="AV230" s="417"/>
      <c r="AW230" s="417"/>
      <c r="AX230" s="417"/>
      <c r="AY230" s="417"/>
      <c r="AZ230" s="417"/>
      <c r="BA230" s="429"/>
      <c r="BB230" s="429"/>
      <c r="BC230" s="429"/>
      <c r="BD230" s="429"/>
      <c r="BE230" s="429"/>
      <c r="BF230" s="429"/>
      <c r="BG230" s="429"/>
      <c r="BH230" s="429"/>
      <c r="BI230" s="429"/>
      <c r="BJ230" s="429"/>
      <c r="BK230" s="429"/>
      <c r="BL230" s="429"/>
      <c r="BM230" s="429"/>
      <c r="BN230" s="429"/>
      <c r="BO230" s="429"/>
      <c r="BP230" s="429"/>
      <c r="BQ230" s="429"/>
    </row>
    <row r="231" customFormat="false" ht="15.75" hidden="false" customHeight="false" outlineLevel="0" collapsed="false">
      <c r="A231" s="420"/>
      <c r="B231" s="420"/>
      <c r="C231" s="420"/>
      <c r="D231" s="420"/>
      <c r="E231" s="420"/>
      <c r="F231" s="420"/>
      <c r="G231" s="421"/>
      <c r="H231" s="421"/>
      <c r="I231" s="421"/>
      <c r="J231" s="421"/>
      <c r="K231" s="421"/>
      <c r="L231" s="421"/>
      <c r="M231" s="421"/>
      <c r="N231" s="421"/>
      <c r="O231" s="421"/>
      <c r="P231" s="422"/>
      <c r="Q231" s="423"/>
      <c r="R231" s="423"/>
      <c r="S231" s="420"/>
      <c r="T231" s="428"/>
      <c r="U231" s="428"/>
      <c r="V231" s="417"/>
      <c r="W231" s="420"/>
      <c r="X231" s="420"/>
      <c r="Y231" s="420"/>
      <c r="Z231" s="420"/>
      <c r="AA231" s="420"/>
      <c r="AB231" s="420"/>
      <c r="AC231" s="420"/>
      <c r="AD231" s="420"/>
      <c r="AE231" s="420"/>
      <c r="AF231" s="420"/>
      <c r="AG231" s="420"/>
      <c r="AH231" s="420"/>
      <c r="AI231" s="420"/>
      <c r="AJ231" s="420"/>
      <c r="AK231" s="420"/>
      <c r="AL231" s="420"/>
      <c r="AM231" s="420"/>
      <c r="AN231" s="420"/>
      <c r="AO231" s="417"/>
      <c r="AP231" s="417"/>
      <c r="AQ231" s="417"/>
      <c r="AR231" s="417"/>
      <c r="AS231" s="417"/>
      <c r="AT231" s="417"/>
      <c r="AU231" s="417"/>
      <c r="AV231" s="417"/>
      <c r="AW231" s="417"/>
      <c r="AX231" s="417"/>
      <c r="AY231" s="417"/>
      <c r="AZ231" s="417"/>
      <c r="BA231" s="429"/>
      <c r="BB231" s="429"/>
      <c r="BC231" s="429"/>
      <c r="BD231" s="429"/>
      <c r="BE231" s="429"/>
      <c r="BF231" s="429"/>
      <c r="BG231" s="429"/>
      <c r="BH231" s="429"/>
      <c r="BI231" s="429"/>
      <c r="BJ231" s="429"/>
      <c r="BK231" s="429"/>
      <c r="BL231" s="429"/>
      <c r="BM231" s="429"/>
      <c r="BN231" s="429"/>
      <c r="BO231" s="429"/>
      <c r="BP231" s="429"/>
      <c r="BQ231" s="429"/>
    </row>
    <row r="232" customFormat="false" ht="15.75" hidden="false" customHeight="false" outlineLevel="0" collapsed="false">
      <c r="A232" s="420"/>
      <c r="B232" s="420"/>
      <c r="C232" s="420"/>
      <c r="D232" s="420"/>
      <c r="E232" s="420"/>
      <c r="F232" s="420"/>
      <c r="G232" s="421"/>
      <c r="H232" s="421"/>
      <c r="I232" s="421"/>
      <c r="J232" s="421"/>
      <c r="K232" s="421"/>
      <c r="L232" s="421"/>
      <c r="M232" s="421"/>
      <c r="N232" s="421"/>
      <c r="O232" s="421"/>
      <c r="P232" s="422"/>
      <c r="Q232" s="423"/>
      <c r="R232" s="423"/>
      <c r="S232" s="420"/>
      <c r="T232" s="428"/>
      <c r="U232" s="428"/>
      <c r="V232" s="417"/>
      <c r="W232" s="420"/>
      <c r="X232" s="420"/>
      <c r="Y232" s="420"/>
      <c r="Z232" s="420"/>
      <c r="AA232" s="420"/>
      <c r="AB232" s="420"/>
      <c r="AC232" s="420"/>
      <c r="AD232" s="420"/>
      <c r="AE232" s="420"/>
      <c r="AF232" s="420"/>
      <c r="AG232" s="420"/>
      <c r="AH232" s="420"/>
      <c r="AI232" s="420"/>
      <c r="AJ232" s="420"/>
      <c r="AK232" s="420"/>
      <c r="AL232" s="420"/>
      <c r="AM232" s="420"/>
      <c r="AN232" s="420"/>
      <c r="AO232" s="417"/>
      <c r="AP232" s="417"/>
      <c r="AQ232" s="417"/>
      <c r="AR232" s="417"/>
      <c r="AS232" s="417"/>
      <c r="AT232" s="417"/>
      <c r="AU232" s="417"/>
      <c r="AV232" s="417"/>
      <c r="AW232" s="417"/>
      <c r="AX232" s="417"/>
      <c r="AY232" s="417"/>
      <c r="AZ232" s="417"/>
      <c r="BA232" s="429"/>
      <c r="BB232" s="429"/>
      <c r="BC232" s="429"/>
      <c r="BD232" s="429"/>
      <c r="BE232" s="429"/>
      <c r="BF232" s="429"/>
      <c r="BG232" s="429"/>
      <c r="BH232" s="429"/>
      <c r="BI232" s="429"/>
      <c r="BJ232" s="429"/>
      <c r="BK232" s="429"/>
      <c r="BL232" s="429"/>
      <c r="BM232" s="429"/>
      <c r="BN232" s="429"/>
      <c r="BO232" s="429"/>
      <c r="BP232" s="429"/>
      <c r="BQ232" s="429"/>
    </row>
    <row r="233" customFormat="false" ht="15.75" hidden="false" customHeight="false" outlineLevel="0" collapsed="false">
      <c r="A233" s="420"/>
      <c r="B233" s="420"/>
      <c r="C233" s="420"/>
      <c r="D233" s="420"/>
      <c r="E233" s="420"/>
      <c r="F233" s="420"/>
      <c r="G233" s="421"/>
      <c r="H233" s="421"/>
      <c r="I233" s="421"/>
      <c r="J233" s="421"/>
      <c r="K233" s="421"/>
      <c r="L233" s="421"/>
      <c r="M233" s="421"/>
      <c r="N233" s="421"/>
      <c r="O233" s="421"/>
      <c r="P233" s="422"/>
      <c r="Q233" s="423"/>
      <c r="R233" s="423"/>
      <c r="S233" s="420"/>
      <c r="T233" s="428"/>
      <c r="U233" s="428"/>
      <c r="V233" s="417"/>
      <c r="W233" s="420"/>
      <c r="X233" s="420"/>
      <c r="Y233" s="420"/>
      <c r="Z233" s="420"/>
      <c r="AA233" s="420"/>
      <c r="AB233" s="420"/>
      <c r="AC233" s="420"/>
      <c r="AD233" s="420"/>
      <c r="AE233" s="420"/>
      <c r="AF233" s="420"/>
      <c r="AG233" s="420"/>
      <c r="AH233" s="420"/>
      <c r="AI233" s="420"/>
      <c r="AJ233" s="420"/>
      <c r="AK233" s="420"/>
      <c r="AL233" s="420"/>
      <c r="AM233" s="420"/>
      <c r="AN233" s="420"/>
      <c r="AO233" s="417"/>
      <c r="AP233" s="417"/>
      <c r="AQ233" s="417"/>
      <c r="AR233" s="417"/>
      <c r="AS233" s="417"/>
      <c r="AT233" s="417"/>
      <c r="AU233" s="417"/>
      <c r="AV233" s="417"/>
      <c r="AW233" s="417"/>
      <c r="AX233" s="417"/>
      <c r="AY233" s="417"/>
      <c r="AZ233" s="417"/>
      <c r="BA233" s="429"/>
      <c r="BB233" s="429"/>
      <c r="BC233" s="429"/>
      <c r="BD233" s="429"/>
      <c r="BE233" s="429"/>
      <c r="BF233" s="429"/>
      <c r="BG233" s="429"/>
      <c r="BH233" s="429"/>
      <c r="BI233" s="429"/>
      <c r="BJ233" s="429"/>
      <c r="BK233" s="429"/>
      <c r="BL233" s="429"/>
      <c r="BM233" s="429"/>
      <c r="BN233" s="429"/>
      <c r="BO233" s="429"/>
      <c r="BP233" s="429"/>
      <c r="BQ233" s="429"/>
    </row>
    <row r="234" customFormat="false" ht="15.75" hidden="false" customHeight="false" outlineLevel="0" collapsed="false">
      <c r="A234" s="420"/>
      <c r="B234" s="420"/>
      <c r="C234" s="420"/>
      <c r="D234" s="420"/>
      <c r="E234" s="420"/>
      <c r="F234" s="420"/>
      <c r="G234" s="421"/>
      <c r="H234" s="421"/>
      <c r="I234" s="421"/>
      <c r="J234" s="421"/>
      <c r="K234" s="421"/>
      <c r="L234" s="421"/>
      <c r="M234" s="421"/>
      <c r="N234" s="421"/>
      <c r="O234" s="421"/>
      <c r="P234" s="422"/>
      <c r="Q234" s="423"/>
      <c r="R234" s="423"/>
      <c r="S234" s="420"/>
      <c r="T234" s="428"/>
      <c r="U234" s="428"/>
      <c r="V234" s="417"/>
      <c r="W234" s="420"/>
      <c r="X234" s="420"/>
      <c r="Y234" s="420"/>
      <c r="Z234" s="420"/>
      <c r="AA234" s="420"/>
      <c r="AB234" s="420"/>
      <c r="AC234" s="420"/>
      <c r="AD234" s="420"/>
      <c r="AE234" s="420"/>
      <c r="AF234" s="420"/>
      <c r="AG234" s="420"/>
      <c r="AH234" s="420"/>
      <c r="AI234" s="420"/>
      <c r="AJ234" s="420"/>
      <c r="AK234" s="420"/>
      <c r="AL234" s="420"/>
      <c r="AM234" s="420"/>
      <c r="AN234" s="420"/>
      <c r="AO234" s="417"/>
      <c r="AP234" s="417"/>
      <c r="AQ234" s="417"/>
      <c r="AR234" s="417"/>
      <c r="AS234" s="417"/>
      <c r="AT234" s="417"/>
      <c r="AU234" s="417"/>
      <c r="AV234" s="417"/>
      <c r="AW234" s="417"/>
      <c r="AX234" s="417"/>
      <c r="AY234" s="417"/>
      <c r="AZ234" s="417"/>
      <c r="BA234" s="429"/>
      <c r="BB234" s="429"/>
      <c r="BC234" s="429"/>
      <c r="BD234" s="429"/>
      <c r="BE234" s="429"/>
      <c r="BF234" s="429"/>
      <c r="BG234" s="429"/>
      <c r="BH234" s="429"/>
      <c r="BI234" s="429"/>
      <c r="BJ234" s="429"/>
      <c r="BK234" s="429"/>
      <c r="BL234" s="429"/>
      <c r="BM234" s="429"/>
      <c r="BN234" s="429"/>
      <c r="BO234" s="429"/>
      <c r="BP234" s="429"/>
      <c r="BQ234" s="429"/>
    </row>
    <row r="235" customFormat="false" ht="15.75" hidden="false" customHeight="false" outlineLevel="0" collapsed="false">
      <c r="A235" s="420"/>
      <c r="B235" s="420"/>
      <c r="C235" s="420"/>
      <c r="D235" s="420"/>
      <c r="E235" s="420"/>
      <c r="F235" s="420"/>
      <c r="G235" s="421"/>
      <c r="H235" s="421"/>
      <c r="I235" s="421"/>
      <c r="J235" s="421"/>
      <c r="K235" s="421"/>
      <c r="L235" s="421"/>
      <c r="M235" s="421"/>
      <c r="N235" s="421"/>
      <c r="O235" s="421"/>
      <c r="P235" s="422"/>
      <c r="Q235" s="423"/>
      <c r="R235" s="423"/>
      <c r="S235" s="420"/>
      <c r="T235" s="428"/>
      <c r="U235" s="428"/>
      <c r="V235" s="417"/>
      <c r="W235" s="420"/>
      <c r="X235" s="420"/>
      <c r="Y235" s="420"/>
      <c r="Z235" s="420"/>
      <c r="AA235" s="420"/>
      <c r="AB235" s="420"/>
      <c r="AC235" s="420"/>
      <c r="AD235" s="420"/>
      <c r="AE235" s="420"/>
      <c r="AF235" s="420"/>
      <c r="AG235" s="420"/>
      <c r="AH235" s="420"/>
      <c r="AI235" s="420"/>
      <c r="AJ235" s="420"/>
      <c r="AK235" s="420"/>
      <c r="AL235" s="420"/>
      <c r="AM235" s="420"/>
      <c r="AN235" s="420"/>
      <c r="AO235" s="417"/>
      <c r="AP235" s="417"/>
      <c r="AQ235" s="417"/>
      <c r="AR235" s="417"/>
      <c r="AS235" s="417"/>
      <c r="AT235" s="417"/>
      <c r="AU235" s="417"/>
      <c r="AV235" s="417"/>
      <c r="AW235" s="417"/>
      <c r="AX235" s="417"/>
      <c r="AY235" s="417"/>
      <c r="AZ235" s="417"/>
      <c r="BA235" s="429"/>
      <c r="BB235" s="429"/>
      <c r="BC235" s="429"/>
      <c r="BD235" s="429"/>
      <c r="BE235" s="429"/>
      <c r="BF235" s="429"/>
      <c r="BG235" s="429"/>
      <c r="BH235" s="429"/>
      <c r="BI235" s="429"/>
      <c r="BJ235" s="429"/>
      <c r="BK235" s="429"/>
      <c r="BL235" s="429"/>
      <c r="BM235" s="429"/>
      <c r="BN235" s="429"/>
      <c r="BO235" s="429"/>
      <c r="BP235" s="429"/>
      <c r="BQ235" s="429"/>
    </row>
    <row r="236" customFormat="false" ht="15.75" hidden="false" customHeight="false" outlineLevel="0" collapsed="false">
      <c r="A236" s="420"/>
      <c r="B236" s="420"/>
      <c r="C236" s="420"/>
      <c r="D236" s="420"/>
      <c r="E236" s="420"/>
      <c r="F236" s="420"/>
      <c r="G236" s="421"/>
      <c r="H236" s="421"/>
      <c r="I236" s="421"/>
      <c r="J236" s="421"/>
      <c r="K236" s="421"/>
      <c r="L236" s="421"/>
      <c r="M236" s="421"/>
      <c r="N236" s="421"/>
      <c r="O236" s="421"/>
      <c r="P236" s="422"/>
      <c r="Q236" s="423"/>
      <c r="R236" s="423"/>
      <c r="S236" s="420"/>
      <c r="T236" s="428"/>
      <c r="U236" s="428"/>
      <c r="V236" s="417"/>
      <c r="W236" s="420"/>
      <c r="X236" s="420"/>
      <c r="Y236" s="420"/>
      <c r="Z236" s="420"/>
      <c r="AA236" s="420"/>
      <c r="AB236" s="420"/>
      <c r="AC236" s="420"/>
      <c r="AD236" s="420"/>
      <c r="AE236" s="420"/>
      <c r="AF236" s="420"/>
      <c r="AG236" s="420"/>
      <c r="AH236" s="420"/>
      <c r="AI236" s="420"/>
      <c r="AJ236" s="420"/>
      <c r="AK236" s="420"/>
      <c r="AL236" s="420"/>
      <c r="AM236" s="420"/>
      <c r="AN236" s="420"/>
      <c r="AO236" s="417"/>
      <c r="AP236" s="417"/>
      <c r="AQ236" s="417"/>
      <c r="AR236" s="417"/>
      <c r="AS236" s="417"/>
      <c r="AT236" s="417"/>
      <c r="AU236" s="417"/>
      <c r="AV236" s="417"/>
      <c r="AW236" s="417"/>
      <c r="AX236" s="417"/>
      <c r="AY236" s="417"/>
      <c r="AZ236" s="417"/>
      <c r="BA236" s="429"/>
      <c r="BB236" s="429"/>
      <c r="BC236" s="429"/>
      <c r="BD236" s="429"/>
      <c r="BE236" s="429"/>
      <c r="BF236" s="429"/>
      <c r="BG236" s="429"/>
      <c r="BH236" s="429"/>
      <c r="BI236" s="429"/>
      <c r="BJ236" s="429"/>
      <c r="BK236" s="429"/>
      <c r="BL236" s="429"/>
      <c r="BM236" s="429"/>
      <c r="BN236" s="429"/>
      <c r="BO236" s="429"/>
      <c r="BP236" s="429"/>
      <c r="BQ236" s="429"/>
    </row>
    <row r="237" customFormat="false" ht="15.75" hidden="false" customHeight="false" outlineLevel="0" collapsed="false">
      <c r="A237" s="420"/>
      <c r="B237" s="420"/>
      <c r="C237" s="420"/>
      <c r="D237" s="420"/>
      <c r="E237" s="420"/>
      <c r="F237" s="420"/>
      <c r="G237" s="421"/>
      <c r="H237" s="421"/>
      <c r="I237" s="421"/>
      <c r="J237" s="421"/>
      <c r="K237" s="421"/>
      <c r="L237" s="421"/>
      <c r="M237" s="421"/>
      <c r="N237" s="421"/>
      <c r="O237" s="421"/>
      <c r="P237" s="422"/>
      <c r="Q237" s="423"/>
      <c r="R237" s="423"/>
      <c r="S237" s="420"/>
      <c r="T237" s="428"/>
      <c r="U237" s="428"/>
      <c r="V237" s="417"/>
      <c r="W237" s="420"/>
      <c r="X237" s="420"/>
      <c r="Y237" s="420"/>
      <c r="Z237" s="420"/>
      <c r="AA237" s="420"/>
      <c r="AB237" s="420"/>
      <c r="AC237" s="420"/>
      <c r="AD237" s="420"/>
      <c r="AE237" s="420"/>
      <c r="AF237" s="420"/>
      <c r="AG237" s="420"/>
      <c r="AH237" s="420"/>
      <c r="AI237" s="420"/>
      <c r="AJ237" s="420"/>
      <c r="AK237" s="420"/>
      <c r="AL237" s="420"/>
      <c r="AM237" s="420"/>
      <c r="AN237" s="420"/>
      <c r="AO237" s="417"/>
      <c r="AP237" s="417"/>
      <c r="AQ237" s="417"/>
      <c r="AR237" s="417"/>
      <c r="AS237" s="417"/>
      <c r="AT237" s="417"/>
      <c r="AU237" s="417"/>
      <c r="AV237" s="417"/>
      <c r="AW237" s="417"/>
      <c r="AX237" s="417"/>
      <c r="AY237" s="417"/>
      <c r="AZ237" s="417"/>
      <c r="BA237" s="429"/>
      <c r="BB237" s="429"/>
      <c r="BC237" s="429"/>
      <c r="BD237" s="429"/>
      <c r="BE237" s="429"/>
      <c r="BF237" s="429"/>
      <c r="BG237" s="429"/>
      <c r="BH237" s="429"/>
      <c r="BI237" s="429"/>
      <c r="BJ237" s="429"/>
      <c r="BK237" s="429"/>
      <c r="BL237" s="429"/>
      <c r="BM237" s="429"/>
      <c r="BN237" s="429"/>
      <c r="BO237" s="429"/>
      <c r="BP237" s="429"/>
      <c r="BQ237" s="429"/>
    </row>
    <row r="238" customFormat="false" ht="15.75" hidden="false" customHeight="false" outlineLevel="0" collapsed="false">
      <c r="A238" s="420"/>
      <c r="B238" s="420"/>
      <c r="C238" s="420"/>
      <c r="D238" s="420"/>
      <c r="E238" s="420"/>
      <c r="F238" s="420"/>
      <c r="G238" s="421"/>
      <c r="H238" s="421"/>
      <c r="I238" s="421"/>
      <c r="J238" s="421"/>
      <c r="K238" s="421"/>
      <c r="L238" s="421"/>
      <c r="M238" s="421"/>
      <c r="N238" s="421"/>
      <c r="O238" s="421"/>
      <c r="P238" s="422"/>
      <c r="Q238" s="423"/>
      <c r="R238" s="423"/>
      <c r="S238" s="420"/>
      <c r="T238" s="428"/>
      <c r="U238" s="428"/>
      <c r="V238" s="417"/>
      <c r="W238" s="420"/>
      <c r="X238" s="420"/>
      <c r="Y238" s="420"/>
      <c r="Z238" s="420"/>
      <c r="AA238" s="420"/>
      <c r="AB238" s="420"/>
      <c r="AC238" s="420"/>
      <c r="AD238" s="420"/>
      <c r="AE238" s="420"/>
      <c r="AF238" s="420"/>
      <c r="AG238" s="420"/>
      <c r="AH238" s="420"/>
      <c r="AI238" s="420"/>
      <c r="AJ238" s="420"/>
      <c r="AK238" s="420"/>
      <c r="AL238" s="420"/>
      <c r="AM238" s="420"/>
      <c r="AN238" s="420"/>
      <c r="AO238" s="417"/>
      <c r="AP238" s="417"/>
      <c r="AQ238" s="417"/>
      <c r="AR238" s="417"/>
      <c r="AS238" s="417"/>
      <c r="AT238" s="417"/>
      <c r="AU238" s="417"/>
      <c r="AV238" s="417"/>
      <c r="AW238" s="417"/>
      <c r="AX238" s="417"/>
      <c r="AY238" s="417"/>
      <c r="AZ238" s="417"/>
      <c r="BA238" s="429"/>
      <c r="BB238" s="429"/>
      <c r="BC238" s="429"/>
      <c r="BD238" s="429"/>
      <c r="BE238" s="429"/>
      <c r="BF238" s="429"/>
      <c r="BG238" s="429"/>
      <c r="BH238" s="429"/>
      <c r="BI238" s="429"/>
      <c r="BJ238" s="429"/>
      <c r="BK238" s="429"/>
      <c r="BL238" s="429"/>
      <c r="BM238" s="429"/>
      <c r="BN238" s="429"/>
      <c r="BO238" s="429"/>
      <c r="BP238" s="429"/>
      <c r="BQ238" s="429"/>
    </row>
    <row r="239" customFormat="false" ht="15.75" hidden="false" customHeight="false" outlineLevel="0" collapsed="false">
      <c r="A239" s="420"/>
      <c r="B239" s="420"/>
      <c r="C239" s="420"/>
      <c r="D239" s="420"/>
      <c r="E239" s="420"/>
      <c r="F239" s="420"/>
      <c r="G239" s="421"/>
      <c r="H239" s="421"/>
      <c r="I239" s="421"/>
      <c r="J239" s="421"/>
      <c r="K239" s="421"/>
      <c r="L239" s="421"/>
      <c r="M239" s="421"/>
      <c r="N239" s="421"/>
      <c r="O239" s="421"/>
      <c r="P239" s="422"/>
      <c r="Q239" s="423"/>
      <c r="R239" s="423"/>
      <c r="S239" s="420"/>
      <c r="T239" s="428"/>
      <c r="U239" s="428"/>
      <c r="V239" s="417"/>
      <c r="W239" s="420"/>
      <c r="X239" s="420"/>
      <c r="Y239" s="420"/>
      <c r="Z239" s="420"/>
      <c r="AA239" s="420"/>
      <c r="AB239" s="420"/>
      <c r="AC239" s="420"/>
      <c r="AD239" s="420"/>
      <c r="AE239" s="420"/>
      <c r="AF239" s="420"/>
      <c r="AG239" s="420"/>
      <c r="AH239" s="420"/>
      <c r="AI239" s="420"/>
      <c r="AJ239" s="420"/>
      <c r="AK239" s="420"/>
      <c r="AL239" s="420"/>
      <c r="AM239" s="420"/>
      <c r="AN239" s="420"/>
      <c r="AO239" s="417"/>
      <c r="AP239" s="417"/>
      <c r="AQ239" s="417"/>
      <c r="AR239" s="417"/>
      <c r="AS239" s="417"/>
      <c r="AT239" s="417"/>
      <c r="AU239" s="417"/>
      <c r="AV239" s="417"/>
      <c r="AW239" s="417"/>
      <c r="AX239" s="417"/>
      <c r="AY239" s="417"/>
      <c r="AZ239" s="417"/>
      <c r="BA239" s="429"/>
      <c r="BB239" s="429"/>
      <c r="BC239" s="429"/>
      <c r="BD239" s="429"/>
      <c r="BE239" s="429"/>
      <c r="BF239" s="429"/>
      <c r="BG239" s="429"/>
      <c r="BH239" s="429"/>
      <c r="BI239" s="429"/>
      <c r="BJ239" s="429"/>
      <c r="BK239" s="429"/>
      <c r="BL239" s="429"/>
      <c r="BM239" s="429"/>
      <c r="BN239" s="429"/>
      <c r="BO239" s="429"/>
      <c r="BP239" s="429"/>
      <c r="BQ239" s="429"/>
    </row>
    <row r="240" customFormat="false" ht="15.75" hidden="false" customHeight="false" outlineLevel="0" collapsed="false">
      <c r="A240" s="420"/>
      <c r="B240" s="420"/>
      <c r="C240" s="420"/>
      <c r="D240" s="420"/>
      <c r="E240" s="420"/>
      <c r="F240" s="420"/>
      <c r="G240" s="421"/>
      <c r="H240" s="421"/>
      <c r="I240" s="421"/>
      <c r="J240" s="421"/>
      <c r="K240" s="421"/>
      <c r="L240" s="421"/>
      <c r="M240" s="421"/>
      <c r="N240" s="421"/>
      <c r="O240" s="421"/>
      <c r="P240" s="422"/>
      <c r="Q240" s="423"/>
      <c r="R240" s="423"/>
      <c r="S240" s="420"/>
      <c r="T240" s="428"/>
      <c r="U240" s="428"/>
      <c r="V240" s="417"/>
      <c r="W240" s="420"/>
      <c r="X240" s="420"/>
      <c r="Y240" s="420"/>
      <c r="Z240" s="420"/>
      <c r="AA240" s="420"/>
      <c r="AB240" s="420"/>
      <c r="AC240" s="420"/>
      <c r="AD240" s="420"/>
      <c r="AE240" s="420"/>
      <c r="AF240" s="420"/>
      <c r="AG240" s="420"/>
      <c r="AH240" s="420"/>
      <c r="AI240" s="420"/>
      <c r="AJ240" s="420"/>
      <c r="AK240" s="420"/>
      <c r="AL240" s="420"/>
      <c r="AM240" s="420"/>
      <c r="AN240" s="420"/>
      <c r="AO240" s="417"/>
      <c r="AP240" s="417"/>
      <c r="AQ240" s="417"/>
      <c r="AR240" s="417"/>
      <c r="AS240" s="417"/>
      <c r="AT240" s="417"/>
      <c r="AU240" s="417"/>
      <c r="AV240" s="417"/>
      <c r="AW240" s="417"/>
      <c r="AX240" s="417"/>
      <c r="AY240" s="417"/>
      <c r="AZ240" s="417"/>
      <c r="BA240" s="429"/>
      <c r="BB240" s="429"/>
      <c r="BC240" s="429"/>
      <c r="BD240" s="429"/>
      <c r="BE240" s="429"/>
      <c r="BF240" s="429"/>
      <c r="BG240" s="429"/>
      <c r="BH240" s="429"/>
      <c r="BI240" s="429"/>
      <c r="BJ240" s="429"/>
      <c r="BK240" s="429"/>
      <c r="BL240" s="429"/>
      <c r="BM240" s="429"/>
      <c r="BN240" s="429"/>
      <c r="BO240" s="429"/>
      <c r="BP240" s="429"/>
      <c r="BQ240" s="429"/>
    </row>
    <row r="241" customFormat="false" ht="15.75" hidden="false" customHeight="false" outlineLevel="0" collapsed="false">
      <c r="A241" s="420"/>
      <c r="B241" s="420"/>
      <c r="C241" s="420"/>
      <c r="D241" s="420"/>
      <c r="E241" s="420"/>
      <c r="F241" s="420"/>
      <c r="G241" s="421"/>
      <c r="H241" s="421"/>
      <c r="I241" s="421"/>
      <c r="J241" s="421"/>
      <c r="K241" s="421"/>
      <c r="L241" s="421"/>
      <c r="M241" s="421"/>
      <c r="N241" s="421"/>
      <c r="O241" s="421"/>
      <c r="P241" s="422"/>
      <c r="Q241" s="423"/>
      <c r="R241" s="423"/>
      <c r="S241" s="420"/>
      <c r="T241" s="428"/>
      <c r="U241" s="428"/>
      <c r="V241" s="417"/>
      <c r="W241" s="420"/>
      <c r="X241" s="420"/>
      <c r="Y241" s="420"/>
      <c r="Z241" s="420"/>
      <c r="AA241" s="420"/>
      <c r="AB241" s="420"/>
      <c r="AC241" s="420"/>
      <c r="AD241" s="420"/>
      <c r="AE241" s="420"/>
      <c r="AF241" s="420"/>
      <c r="AG241" s="420"/>
      <c r="AH241" s="420"/>
      <c r="AI241" s="420"/>
      <c r="AJ241" s="420"/>
      <c r="AK241" s="420"/>
      <c r="AL241" s="420"/>
      <c r="AM241" s="420"/>
      <c r="AN241" s="420"/>
      <c r="AO241" s="417"/>
      <c r="AP241" s="417"/>
      <c r="AQ241" s="417"/>
      <c r="AR241" s="417"/>
      <c r="AS241" s="417"/>
      <c r="AT241" s="417"/>
      <c r="AU241" s="417"/>
      <c r="AV241" s="417"/>
      <c r="AW241" s="417"/>
      <c r="AX241" s="417"/>
      <c r="AY241" s="417"/>
      <c r="AZ241" s="417"/>
      <c r="BA241" s="429"/>
      <c r="BB241" s="429"/>
      <c r="BC241" s="429"/>
      <c r="BD241" s="429"/>
      <c r="BE241" s="429"/>
      <c r="BF241" s="429"/>
      <c r="BG241" s="429"/>
      <c r="BH241" s="429"/>
      <c r="BI241" s="429"/>
      <c r="BJ241" s="429"/>
      <c r="BK241" s="429"/>
      <c r="BL241" s="429"/>
      <c r="BM241" s="429"/>
      <c r="BN241" s="429"/>
      <c r="BO241" s="429"/>
      <c r="BP241" s="429"/>
      <c r="BQ241" s="429"/>
    </row>
    <row r="242" customFormat="false" ht="15.75" hidden="false" customHeight="false" outlineLevel="0" collapsed="false">
      <c r="A242" s="420"/>
      <c r="B242" s="420"/>
      <c r="C242" s="420"/>
      <c r="D242" s="420"/>
      <c r="E242" s="420"/>
      <c r="F242" s="420"/>
      <c r="G242" s="421"/>
      <c r="H242" s="421"/>
      <c r="I242" s="421"/>
      <c r="J242" s="421"/>
      <c r="K242" s="421"/>
      <c r="L242" s="421"/>
      <c r="M242" s="421"/>
      <c r="N242" s="421"/>
      <c r="O242" s="421"/>
      <c r="P242" s="422"/>
      <c r="Q242" s="423"/>
      <c r="R242" s="423"/>
      <c r="S242" s="420"/>
      <c r="T242" s="428"/>
      <c r="U242" s="428"/>
      <c r="V242" s="417"/>
      <c r="W242" s="420"/>
      <c r="X242" s="420"/>
      <c r="Y242" s="420"/>
      <c r="Z242" s="420"/>
      <c r="AA242" s="420"/>
      <c r="AB242" s="420"/>
      <c r="AC242" s="420"/>
      <c r="AD242" s="420"/>
      <c r="AE242" s="420"/>
      <c r="AF242" s="420"/>
      <c r="AG242" s="420"/>
      <c r="AH242" s="420"/>
      <c r="AI242" s="420"/>
      <c r="AJ242" s="420"/>
      <c r="AK242" s="420"/>
      <c r="AL242" s="420"/>
      <c r="AM242" s="420"/>
      <c r="AN242" s="420"/>
      <c r="AO242" s="417"/>
      <c r="AP242" s="417"/>
      <c r="AQ242" s="417"/>
      <c r="AR242" s="417"/>
      <c r="AS242" s="417"/>
      <c r="AT242" s="417"/>
      <c r="AU242" s="417"/>
      <c r="AV242" s="417"/>
      <c r="AW242" s="417"/>
      <c r="AX242" s="417"/>
      <c r="AY242" s="417"/>
      <c r="AZ242" s="417"/>
      <c r="BA242" s="429"/>
      <c r="BB242" s="429"/>
      <c r="BC242" s="429"/>
      <c r="BD242" s="429"/>
      <c r="BE242" s="429"/>
      <c r="BF242" s="429"/>
      <c r="BG242" s="429"/>
      <c r="BH242" s="429"/>
      <c r="BI242" s="429"/>
      <c r="BJ242" s="429"/>
      <c r="BK242" s="429"/>
      <c r="BL242" s="429"/>
      <c r="BM242" s="429"/>
      <c r="BN242" s="429"/>
      <c r="BO242" s="429"/>
      <c r="BP242" s="429"/>
      <c r="BQ242" s="429"/>
    </row>
    <row r="243" customFormat="false" ht="15.75" hidden="false" customHeight="false" outlineLevel="0" collapsed="false">
      <c r="A243" s="420"/>
      <c r="B243" s="420"/>
      <c r="C243" s="420"/>
      <c r="D243" s="420"/>
      <c r="E243" s="420"/>
      <c r="F243" s="420"/>
      <c r="G243" s="421"/>
      <c r="H243" s="421"/>
      <c r="I243" s="421"/>
      <c r="J243" s="421"/>
      <c r="K243" s="421"/>
      <c r="L243" s="421"/>
      <c r="M243" s="421"/>
      <c r="N243" s="421"/>
      <c r="O243" s="421"/>
      <c r="P243" s="422"/>
      <c r="Q243" s="423"/>
      <c r="R243" s="423"/>
      <c r="S243" s="420"/>
      <c r="T243" s="428"/>
      <c r="U243" s="428"/>
      <c r="V243" s="417"/>
      <c r="W243" s="420"/>
      <c r="X243" s="420"/>
      <c r="Y243" s="420"/>
      <c r="Z243" s="420"/>
      <c r="AA243" s="420"/>
      <c r="AB243" s="420"/>
      <c r="AC243" s="420"/>
      <c r="AD243" s="420"/>
      <c r="AE243" s="420"/>
      <c r="AF243" s="420"/>
      <c r="AG243" s="420"/>
      <c r="AH243" s="420"/>
      <c r="AI243" s="420"/>
      <c r="AJ243" s="420"/>
      <c r="AK243" s="420"/>
      <c r="AL243" s="420"/>
      <c r="AM243" s="420"/>
      <c r="AN243" s="420"/>
      <c r="AO243" s="417"/>
      <c r="AP243" s="417"/>
      <c r="AQ243" s="417"/>
      <c r="AR243" s="417"/>
      <c r="AS243" s="417"/>
      <c r="AT243" s="417"/>
      <c r="AU243" s="417"/>
      <c r="AV243" s="417"/>
      <c r="AW243" s="417"/>
      <c r="AX243" s="417"/>
      <c r="AY243" s="417"/>
      <c r="AZ243" s="417"/>
      <c r="BA243" s="429"/>
      <c r="BB243" s="429"/>
      <c r="BC243" s="429"/>
      <c r="BD243" s="429"/>
      <c r="BE243" s="429"/>
      <c r="BF243" s="429"/>
      <c r="BG243" s="429"/>
      <c r="BH243" s="429"/>
      <c r="BI243" s="429"/>
      <c r="BJ243" s="429"/>
      <c r="BK243" s="429"/>
      <c r="BL243" s="429"/>
      <c r="BM243" s="429"/>
      <c r="BN243" s="429"/>
      <c r="BO243" s="429"/>
      <c r="BP243" s="429"/>
      <c r="BQ243" s="429"/>
    </row>
    <row r="244" customFormat="false" ht="15.75" hidden="false" customHeight="false" outlineLevel="0" collapsed="false">
      <c r="A244" s="420"/>
      <c r="B244" s="420"/>
      <c r="C244" s="420"/>
      <c r="D244" s="420"/>
      <c r="E244" s="420"/>
      <c r="F244" s="420"/>
      <c r="G244" s="421"/>
      <c r="H244" s="421"/>
      <c r="I244" s="421"/>
      <c r="J244" s="421"/>
      <c r="K244" s="421"/>
      <c r="L244" s="421"/>
      <c r="M244" s="421"/>
      <c r="N244" s="421"/>
      <c r="O244" s="421"/>
      <c r="P244" s="422"/>
      <c r="Q244" s="423"/>
      <c r="R244" s="423"/>
      <c r="S244" s="420"/>
      <c r="T244" s="428"/>
      <c r="U244" s="428"/>
      <c r="V244" s="417"/>
      <c r="W244" s="420"/>
      <c r="X244" s="420"/>
      <c r="Y244" s="420"/>
      <c r="Z244" s="420"/>
      <c r="AA244" s="420"/>
      <c r="AB244" s="420"/>
      <c r="AC244" s="420"/>
      <c r="AD244" s="420"/>
      <c r="AE244" s="420"/>
      <c r="AF244" s="420"/>
      <c r="AG244" s="420"/>
      <c r="AH244" s="420"/>
      <c r="AI244" s="420"/>
      <c r="AJ244" s="420"/>
      <c r="AK244" s="420"/>
      <c r="AL244" s="420"/>
      <c r="AM244" s="420"/>
      <c r="AN244" s="420"/>
      <c r="AO244" s="417"/>
      <c r="AP244" s="417"/>
      <c r="AQ244" s="417"/>
      <c r="AR244" s="417"/>
      <c r="AS244" s="417"/>
      <c r="AT244" s="417"/>
      <c r="AU244" s="417"/>
      <c r="AV244" s="417"/>
      <c r="AW244" s="417"/>
      <c r="AX244" s="417"/>
      <c r="AY244" s="417"/>
      <c r="AZ244" s="417"/>
      <c r="BA244" s="429"/>
      <c r="BB244" s="429"/>
      <c r="BC244" s="429"/>
      <c r="BD244" s="429"/>
      <c r="BE244" s="429"/>
      <c r="BF244" s="429"/>
      <c r="BG244" s="429"/>
      <c r="BH244" s="429"/>
      <c r="BI244" s="429"/>
      <c r="BJ244" s="429"/>
      <c r="BK244" s="429"/>
      <c r="BL244" s="429"/>
      <c r="BM244" s="429"/>
      <c r="BN244" s="429"/>
      <c r="BO244" s="429"/>
      <c r="BP244" s="429"/>
      <c r="BQ244" s="429"/>
    </row>
    <row r="245" customFormat="false" ht="15.75" hidden="false" customHeight="false" outlineLevel="0" collapsed="false">
      <c r="A245" s="420"/>
      <c r="B245" s="420"/>
      <c r="C245" s="420"/>
      <c r="D245" s="420"/>
      <c r="E245" s="420"/>
      <c r="F245" s="420"/>
      <c r="G245" s="421"/>
      <c r="H245" s="421"/>
      <c r="I245" s="421"/>
      <c r="J245" s="421"/>
      <c r="K245" s="421"/>
      <c r="L245" s="421"/>
      <c r="M245" s="421"/>
      <c r="N245" s="421"/>
      <c r="O245" s="421"/>
      <c r="P245" s="422"/>
      <c r="Q245" s="423"/>
      <c r="R245" s="423"/>
      <c r="S245" s="420"/>
      <c r="T245" s="428"/>
      <c r="U245" s="428"/>
      <c r="V245" s="417"/>
      <c r="W245" s="420"/>
      <c r="X245" s="420"/>
      <c r="Y245" s="420"/>
      <c r="Z245" s="420"/>
      <c r="AA245" s="420"/>
      <c r="AB245" s="420"/>
      <c r="AC245" s="420"/>
      <c r="AD245" s="420"/>
      <c r="AE245" s="420"/>
      <c r="AF245" s="420"/>
      <c r="AG245" s="420"/>
      <c r="AH245" s="420"/>
      <c r="AI245" s="420"/>
      <c r="AJ245" s="420"/>
      <c r="AK245" s="420"/>
      <c r="AL245" s="420"/>
      <c r="AM245" s="420"/>
      <c r="AN245" s="420"/>
      <c r="AO245" s="417"/>
      <c r="AP245" s="417"/>
      <c r="AQ245" s="417"/>
      <c r="AR245" s="417"/>
      <c r="AS245" s="417"/>
      <c r="AT245" s="417"/>
      <c r="AU245" s="417"/>
      <c r="AV245" s="417"/>
      <c r="AW245" s="417"/>
      <c r="AX245" s="417"/>
      <c r="AY245" s="417"/>
      <c r="AZ245" s="417"/>
      <c r="BA245" s="429"/>
      <c r="BB245" s="429"/>
      <c r="BC245" s="429"/>
      <c r="BD245" s="429"/>
      <c r="BE245" s="429"/>
      <c r="BF245" s="429"/>
      <c r="BG245" s="429"/>
      <c r="BH245" s="429"/>
      <c r="BI245" s="429"/>
      <c r="BJ245" s="429"/>
      <c r="BK245" s="429"/>
      <c r="BL245" s="429"/>
      <c r="BM245" s="429"/>
      <c r="BN245" s="429"/>
      <c r="BO245" s="429"/>
      <c r="BP245" s="429"/>
      <c r="BQ245" s="429"/>
    </row>
    <row r="246" customFormat="false" ht="15.75" hidden="false" customHeight="false" outlineLevel="0" collapsed="false">
      <c r="A246" s="420"/>
      <c r="B246" s="420"/>
      <c r="C246" s="420"/>
      <c r="D246" s="420"/>
      <c r="E246" s="420"/>
      <c r="F246" s="420"/>
      <c r="G246" s="421"/>
      <c r="H246" s="421"/>
      <c r="I246" s="421"/>
      <c r="J246" s="421"/>
      <c r="K246" s="421"/>
      <c r="L246" s="421"/>
      <c r="M246" s="421"/>
      <c r="N246" s="421"/>
      <c r="O246" s="421"/>
      <c r="P246" s="422"/>
      <c r="Q246" s="423"/>
      <c r="R246" s="423"/>
      <c r="S246" s="420"/>
      <c r="T246" s="428"/>
      <c r="U246" s="428"/>
      <c r="V246" s="417"/>
      <c r="W246" s="420"/>
      <c r="X246" s="420"/>
      <c r="Y246" s="420"/>
      <c r="Z246" s="420"/>
      <c r="AA246" s="420"/>
      <c r="AB246" s="420"/>
      <c r="AC246" s="420"/>
      <c r="AD246" s="420"/>
      <c r="AE246" s="420"/>
      <c r="AF246" s="420"/>
      <c r="AG246" s="420"/>
      <c r="AH246" s="420"/>
      <c r="AI246" s="420"/>
      <c r="AJ246" s="420"/>
      <c r="AK246" s="420"/>
      <c r="AL246" s="420"/>
      <c r="AM246" s="420"/>
      <c r="AN246" s="420"/>
      <c r="AO246" s="417"/>
      <c r="AP246" s="417"/>
      <c r="AQ246" s="417"/>
      <c r="AR246" s="417"/>
      <c r="AS246" s="417"/>
      <c r="AT246" s="417"/>
      <c r="AU246" s="417"/>
      <c r="AV246" s="417"/>
      <c r="AW246" s="417"/>
      <c r="AX246" s="417"/>
      <c r="AY246" s="417"/>
      <c r="AZ246" s="417"/>
      <c r="BA246" s="429"/>
      <c r="BB246" s="429"/>
      <c r="BC246" s="429"/>
      <c r="BD246" s="429"/>
      <c r="BE246" s="429"/>
      <c r="BF246" s="429"/>
      <c r="BG246" s="429"/>
      <c r="BH246" s="429"/>
      <c r="BI246" s="429"/>
      <c r="BJ246" s="429"/>
      <c r="BK246" s="429"/>
      <c r="BL246" s="429"/>
      <c r="BM246" s="429"/>
      <c r="BN246" s="429"/>
      <c r="BO246" s="429"/>
      <c r="BP246" s="429"/>
      <c r="BQ246" s="429"/>
    </row>
    <row r="247" customFormat="false" ht="15.75" hidden="false" customHeight="false" outlineLevel="0" collapsed="false">
      <c r="A247" s="420"/>
      <c r="B247" s="420"/>
      <c r="C247" s="420"/>
      <c r="D247" s="420"/>
      <c r="E247" s="420"/>
      <c r="F247" s="420"/>
      <c r="G247" s="421"/>
      <c r="H247" s="421"/>
      <c r="I247" s="421"/>
      <c r="J247" s="421"/>
      <c r="K247" s="421"/>
      <c r="L247" s="421"/>
      <c r="M247" s="421"/>
      <c r="N247" s="421"/>
      <c r="O247" s="421"/>
      <c r="P247" s="422"/>
      <c r="Q247" s="423"/>
      <c r="R247" s="423"/>
      <c r="S247" s="420"/>
      <c r="T247" s="428"/>
      <c r="U247" s="428"/>
      <c r="V247" s="417"/>
      <c r="W247" s="420"/>
      <c r="X247" s="420"/>
      <c r="Y247" s="420"/>
      <c r="Z247" s="420"/>
      <c r="AA247" s="420"/>
      <c r="AB247" s="420"/>
      <c r="AC247" s="420"/>
      <c r="AD247" s="420"/>
      <c r="AE247" s="420"/>
      <c r="AF247" s="420"/>
      <c r="AG247" s="420"/>
      <c r="AH247" s="420"/>
      <c r="AI247" s="420"/>
      <c r="AJ247" s="420"/>
      <c r="AK247" s="420"/>
      <c r="AL247" s="420"/>
      <c r="AM247" s="420"/>
      <c r="AN247" s="420"/>
      <c r="AO247" s="417"/>
      <c r="AP247" s="417"/>
      <c r="AQ247" s="417"/>
      <c r="AR247" s="417"/>
      <c r="AS247" s="417"/>
      <c r="AT247" s="417"/>
      <c r="AU247" s="417"/>
      <c r="AV247" s="417"/>
      <c r="AW247" s="417"/>
      <c r="AX247" s="417"/>
      <c r="AY247" s="417"/>
      <c r="AZ247" s="417"/>
      <c r="BA247" s="429"/>
      <c r="BB247" s="429"/>
      <c r="BC247" s="429"/>
      <c r="BD247" s="429"/>
      <c r="BE247" s="429"/>
      <c r="BF247" s="429"/>
      <c r="BG247" s="429"/>
      <c r="BH247" s="429"/>
      <c r="BI247" s="429"/>
      <c r="BJ247" s="429"/>
      <c r="BK247" s="429"/>
      <c r="BL247" s="429"/>
      <c r="BM247" s="429"/>
      <c r="BN247" s="429"/>
      <c r="BO247" s="429"/>
      <c r="BP247" s="429"/>
      <c r="BQ247" s="429"/>
    </row>
    <row r="248" customFormat="false" ht="15.75" hidden="false" customHeight="false" outlineLevel="0" collapsed="false">
      <c r="A248" s="420"/>
      <c r="B248" s="420"/>
      <c r="C248" s="420"/>
      <c r="D248" s="420"/>
      <c r="E248" s="420"/>
      <c r="F248" s="420"/>
      <c r="G248" s="421"/>
      <c r="H248" s="421"/>
      <c r="I248" s="421"/>
      <c r="J248" s="421"/>
      <c r="K248" s="421"/>
      <c r="L248" s="421"/>
      <c r="M248" s="421"/>
      <c r="N248" s="421"/>
      <c r="O248" s="421"/>
      <c r="P248" s="422"/>
      <c r="Q248" s="423"/>
      <c r="R248" s="423"/>
      <c r="S248" s="420"/>
      <c r="T248" s="428"/>
      <c r="U248" s="428"/>
      <c r="V248" s="417"/>
      <c r="W248" s="420"/>
      <c r="X248" s="420"/>
      <c r="Y248" s="420"/>
      <c r="Z248" s="420"/>
      <c r="AA248" s="420"/>
      <c r="AB248" s="420"/>
      <c r="AC248" s="420"/>
      <c r="AD248" s="420"/>
      <c r="AE248" s="420"/>
      <c r="AF248" s="420"/>
      <c r="AG248" s="420"/>
      <c r="AH248" s="420"/>
      <c r="AI248" s="420"/>
      <c r="AJ248" s="420"/>
      <c r="AK248" s="420"/>
      <c r="AL248" s="420"/>
      <c r="AM248" s="420"/>
      <c r="AN248" s="420"/>
      <c r="AO248" s="417"/>
      <c r="AP248" s="417"/>
      <c r="AQ248" s="417"/>
      <c r="AR248" s="417"/>
      <c r="AS248" s="417"/>
      <c r="AT248" s="417"/>
      <c r="AU248" s="417"/>
      <c r="AV248" s="417"/>
      <c r="AW248" s="417"/>
      <c r="AX248" s="417"/>
      <c r="AY248" s="417"/>
      <c r="AZ248" s="417"/>
      <c r="BA248" s="429"/>
      <c r="BB248" s="429"/>
      <c r="BC248" s="429"/>
      <c r="BD248" s="429"/>
      <c r="BE248" s="429"/>
      <c r="BF248" s="429"/>
      <c r="BG248" s="429"/>
      <c r="BH248" s="429"/>
      <c r="BI248" s="429"/>
      <c r="BJ248" s="429"/>
      <c r="BK248" s="429"/>
      <c r="BL248" s="429"/>
      <c r="BM248" s="429"/>
      <c r="BN248" s="429"/>
      <c r="BO248" s="429"/>
      <c r="BP248" s="429"/>
      <c r="BQ248" s="429"/>
    </row>
    <row r="249" customFormat="false" ht="15.75" hidden="false" customHeight="false" outlineLevel="0" collapsed="false">
      <c r="A249" s="420"/>
      <c r="B249" s="420"/>
      <c r="C249" s="420"/>
      <c r="D249" s="420"/>
      <c r="E249" s="420"/>
      <c r="F249" s="420"/>
      <c r="G249" s="421"/>
      <c r="H249" s="421"/>
      <c r="I249" s="421"/>
      <c r="J249" s="421"/>
      <c r="K249" s="421"/>
      <c r="L249" s="421"/>
      <c r="M249" s="421"/>
      <c r="N249" s="421"/>
      <c r="O249" s="421"/>
      <c r="P249" s="422"/>
      <c r="Q249" s="423"/>
      <c r="R249" s="423"/>
      <c r="S249" s="420"/>
      <c r="T249" s="428"/>
      <c r="U249" s="428"/>
      <c r="V249" s="417"/>
      <c r="W249" s="420"/>
      <c r="X249" s="420"/>
      <c r="Y249" s="420"/>
      <c r="Z249" s="420"/>
      <c r="AA249" s="420"/>
      <c r="AB249" s="420"/>
      <c r="AC249" s="420"/>
      <c r="AD249" s="420"/>
      <c r="AE249" s="420"/>
      <c r="AF249" s="420"/>
      <c r="AG249" s="420"/>
      <c r="AH249" s="420"/>
      <c r="AI249" s="420"/>
      <c r="AJ249" s="420"/>
      <c r="AK249" s="420"/>
      <c r="AL249" s="420"/>
      <c r="AM249" s="420"/>
      <c r="AN249" s="420"/>
      <c r="AO249" s="417"/>
      <c r="AP249" s="417"/>
      <c r="AQ249" s="417"/>
      <c r="AR249" s="417"/>
      <c r="AS249" s="417"/>
      <c r="AT249" s="417"/>
      <c r="AU249" s="417"/>
      <c r="AV249" s="417"/>
      <c r="AW249" s="417"/>
      <c r="AX249" s="417"/>
      <c r="AY249" s="417"/>
      <c r="AZ249" s="417"/>
      <c r="BA249" s="429"/>
      <c r="BB249" s="429"/>
      <c r="BC249" s="429"/>
      <c r="BD249" s="429"/>
      <c r="BE249" s="429"/>
      <c r="BF249" s="429"/>
      <c r="BG249" s="429"/>
      <c r="BH249" s="429"/>
      <c r="BI249" s="429"/>
      <c r="BJ249" s="429"/>
      <c r="BK249" s="429"/>
      <c r="BL249" s="429"/>
      <c r="BM249" s="429"/>
      <c r="BN249" s="429"/>
      <c r="BO249" s="429"/>
      <c r="BP249" s="429"/>
      <c r="BQ249" s="429"/>
    </row>
    <row r="250" customFormat="false" ht="15.75" hidden="false" customHeight="false" outlineLevel="0" collapsed="false">
      <c r="A250" s="420"/>
      <c r="B250" s="420"/>
      <c r="C250" s="420"/>
      <c r="D250" s="420"/>
      <c r="E250" s="420"/>
      <c r="F250" s="420"/>
      <c r="G250" s="421"/>
      <c r="H250" s="421"/>
      <c r="I250" s="421"/>
      <c r="J250" s="421"/>
      <c r="K250" s="421"/>
      <c r="L250" s="421"/>
      <c r="M250" s="421"/>
      <c r="N250" s="421"/>
      <c r="O250" s="421"/>
      <c r="P250" s="422"/>
      <c r="Q250" s="423"/>
      <c r="R250" s="423"/>
      <c r="S250" s="420"/>
      <c r="T250" s="428"/>
      <c r="U250" s="428"/>
      <c r="V250" s="417"/>
      <c r="W250" s="420"/>
      <c r="X250" s="420"/>
      <c r="Y250" s="420"/>
      <c r="Z250" s="420"/>
      <c r="AA250" s="420"/>
      <c r="AB250" s="420"/>
      <c r="AC250" s="420"/>
      <c r="AD250" s="420"/>
      <c r="AE250" s="420"/>
      <c r="AF250" s="420"/>
      <c r="AG250" s="420"/>
      <c r="AH250" s="420"/>
      <c r="AI250" s="420"/>
      <c r="AJ250" s="420"/>
      <c r="AK250" s="420"/>
      <c r="AL250" s="420"/>
      <c r="AM250" s="420"/>
      <c r="AN250" s="420"/>
      <c r="AO250" s="417"/>
      <c r="AP250" s="417"/>
      <c r="AQ250" s="417"/>
      <c r="AR250" s="417"/>
      <c r="AS250" s="417"/>
      <c r="AT250" s="417"/>
      <c r="AU250" s="417"/>
      <c r="AV250" s="417"/>
      <c r="AW250" s="417"/>
      <c r="AX250" s="417"/>
      <c r="AY250" s="417"/>
      <c r="AZ250" s="417"/>
      <c r="BA250" s="429"/>
      <c r="BB250" s="429"/>
      <c r="BC250" s="429"/>
      <c r="BD250" s="429"/>
      <c r="BE250" s="429"/>
      <c r="BF250" s="429"/>
      <c r="BG250" s="429"/>
      <c r="BH250" s="429"/>
      <c r="BI250" s="429"/>
      <c r="BJ250" s="429"/>
      <c r="BK250" s="429"/>
      <c r="BL250" s="429"/>
      <c r="BM250" s="429"/>
      <c r="BN250" s="429"/>
      <c r="BO250" s="429"/>
      <c r="BP250" s="429"/>
      <c r="BQ250" s="429"/>
    </row>
    <row r="251" customFormat="false" ht="15.75" hidden="false" customHeight="false" outlineLevel="0" collapsed="false">
      <c r="A251" s="420"/>
      <c r="B251" s="420"/>
      <c r="C251" s="420"/>
      <c r="D251" s="420"/>
      <c r="E251" s="420"/>
      <c r="F251" s="420"/>
      <c r="G251" s="421"/>
      <c r="H251" s="421"/>
      <c r="I251" s="421"/>
      <c r="J251" s="421"/>
      <c r="K251" s="421"/>
      <c r="L251" s="421"/>
      <c r="M251" s="421"/>
      <c r="N251" s="421"/>
      <c r="O251" s="421"/>
      <c r="P251" s="422"/>
      <c r="Q251" s="423"/>
      <c r="R251" s="423"/>
      <c r="S251" s="420"/>
      <c r="T251" s="428"/>
      <c r="U251" s="428"/>
      <c r="V251" s="417"/>
      <c r="W251" s="420"/>
      <c r="X251" s="420"/>
      <c r="Y251" s="420"/>
      <c r="Z251" s="420"/>
      <c r="AA251" s="420"/>
      <c r="AB251" s="420"/>
      <c r="AC251" s="420"/>
      <c r="AD251" s="420"/>
      <c r="AE251" s="420"/>
      <c r="AF251" s="420"/>
      <c r="AG251" s="420"/>
      <c r="AH251" s="420"/>
      <c r="AI251" s="420"/>
      <c r="AJ251" s="420"/>
      <c r="AK251" s="420"/>
      <c r="AL251" s="420"/>
      <c r="AM251" s="420"/>
      <c r="AN251" s="420"/>
      <c r="AO251" s="417"/>
      <c r="AP251" s="417"/>
      <c r="AQ251" s="417"/>
      <c r="AR251" s="417"/>
      <c r="AS251" s="417"/>
      <c r="AT251" s="417"/>
      <c r="AU251" s="417"/>
      <c r="AV251" s="417"/>
      <c r="AW251" s="417"/>
      <c r="AX251" s="417"/>
      <c r="AY251" s="417"/>
      <c r="AZ251" s="417"/>
      <c r="BA251" s="429"/>
      <c r="BB251" s="429"/>
      <c r="BC251" s="429"/>
      <c r="BD251" s="429"/>
      <c r="BE251" s="429"/>
      <c r="BF251" s="429"/>
      <c r="BG251" s="429"/>
      <c r="BH251" s="429"/>
      <c r="BI251" s="429"/>
      <c r="BJ251" s="429"/>
      <c r="BK251" s="429"/>
      <c r="BL251" s="429"/>
      <c r="BM251" s="429"/>
      <c r="BN251" s="429"/>
      <c r="BO251" s="429"/>
      <c r="BP251" s="429"/>
      <c r="BQ251" s="429"/>
    </row>
    <row r="252" customFormat="false" ht="15.75" hidden="false" customHeight="false" outlineLevel="0" collapsed="false">
      <c r="A252" s="420"/>
      <c r="B252" s="420"/>
      <c r="C252" s="420"/>
      <c r="D252" s="420"/>
      <c r="E252" s="420"/>
      <c r="F252" s="420"/>
      <c r="G252" s="421"/>
      <c r="H252" s="421"/>
      <c r="I252" s="421"/>
      <c r="J252" s="421"/>
      <c r="K252" s="421"/>
      <c r="L252" s="421"/>
      <c r="M252" s="421"/>
      <c r="N252" s="421"/>
      <c r="O252" s="421"/>
      <c r="P252" s="422"/>
      <c r="Q252" s="423"/>
      <c r="R252" s="423"/>
      <c r="S252" s="420"/>
      <c r="T252" s="428"/>
      <c r="U252" s="428"/>
      <c r="V252" s="417"/>
      <c r="W252" s="420"/>
      <c r="X252" s="420"/>
      <c r="Y252" s="420"/>
      <c r="Z252" s="420"/>
      <c r="AA252" s="420"/>
      <c r="AB252" s="420"/>
      <c r="AC252" s="420"/>
      <c r="AD252" s="420"/>
      <c r="AE252" s="420"/>
      <c r="AF252" s="420"/>
      <c r="AG252" s="420"/>
      <c r="AH252" s="420"/>
      <c r="AI252" s="420"/>
      <c r="AJ252" s="420"/>
      <c r="AK252" s="420"/>
      <c r="AL252" s="420"/>
      <c r="AM252" s="420"/>
      <c r="AN252" s="420"/>
      <c r="AO252" s="417"/>
      <c r="AP252" s="417"/>
      <c r="AQ252" s="417"/>
      <c r="AR252" s="417"/>
      <c r="AS252" s="417"/>
      <c r="AT252" s="417"/>
      <c r="AU252" s="417"/>
      <c r="AV252" s="417"/>
      <c r="AW252" s="417"/>
      <c r="AX252" s="417"/>
      <c r="AY252" s="417"/>
      <c r="AZ252" s="417"/>
      <c r="BA252" s="429"/>
      <c r="BB252" s="429"/>
      <c r="BC252" s="429"/>
      <c r="BD252" s="429"/>
      <c r="BE252" s="429"/>
      <c r="BF252" s="429"/>
      <c r="BG252" s="429"/>
      <c r="BH252" s="429"/>
      <c r="BI252" s="429"/>
      <c r="BJ252" s="429"/>
      <c r="BK252" s="429"/>
      <c r="BL252" s="429"/>
      <c r="BM252" s="429"/>
      <c r="BN252" s="429"/>
      <c r="BO252" s="429"/>
      <c r="BP252" s="429"/>
      <c r="BQ252" s="429"/>
    </row>
    <row r="253" customFormat="false" ht="15.75" hidden="false" customHeight="false" outlineLevel="0" collapsed="false">
      <c r="A253" s="420"/>
      <c r="B253" s="420"/>
      <c r="C253" s="420"/>
      <c r="D253" s="420"/>
      <c r="E253" s="420"/>
      <c r="F253" s="420"/>
      <c r="G253" s="421"/>
      <c r="H253" s="421"/>
      <c r="I253" s="421"/>
      <c r="J253" s="421"/>
      <c r="K253" s="421"/>
      <c r="L253" s="421"/>
      <c r="M253" s="421"/>
      <c r="N253" s="421"/>
      <c r="O253" s="421"/>
      <c r="P253" s="422"/>
      <c r="Q253" s="423"/>
      <c r="R253" s="423"/>
      <c r="S253" s="420"/>
      <c r="T253" s="428"/>
      <c r="U253" s="428"/>
      <c r="V253" s="417"/>
      <c r="W253" s="420"/>
      <c r="X253" s="420"/>
      <c r="Y253" s="420"/>
      <c r="Z253" s="420"/>
      <c r="AA253" s="420"/>
      <c r="AB253" s="420"/>
      <c r="AC253" s="420"/>
      <c r="AD253" s="420"/>
      <c r="AE253" s="420"/>
      <c r="AF253" s="420"/>
      <c r="AG253" s="420"/>
      <c r="AH253" s="420"/>
      <c r="AI253" s="420"/>
      <c r="AJ253" s="420"/>
      <c r="AK253" s="420"/>
      <c r="AL253" s="420"/>
      <c r="AM253" s="420"/>
      <c r="AN253" s="420"/>
      <c r="AO253" s="417"/>
      <c r="AP253" s="417"/>
      <c r="AQ253" s="417"/>
      <c r="AR253" s="417"/>
      <c r="AS253" s="417"/>
      <c r="AT253" s="417"/>
      <c r="AU253" s="417"/>
      <c r="AV253" s="417"/>
      <c r="AW253" s="417"/>
      <c r="AX253" s="417"/>
      <c r="AY253" s="417"/>
      <c r="AZ253" s="417"/>
      <c r="BA253" s="429"/>
      <c r="BB253" s="429"/>
      <c r="BC253" s="429"/>
      <c r="BD253" s="429"/>
      <c r="BE253" s="429"/>
      <c r="BF253" s="429"/>
      <c r="BG253" s="429"/>
      <c r="BH253" s="429"/>
      <c r="BI253" s="429"/>
      <c r="BJ253" s="429"/>
      <c r="BK253" s="429"/>
      <c r="BL253" s="429"/>
      <c r="BM253" s="429"/>
      <c r="BN253" s="429"/>
      <c r="BO253" s="429"/>
      <c r="BP253" s="429"/>
      <c r="BQ253" s="429"/>
    </row>
    <row r="254" customFormat="false" ht="15.75" hidden="false" customHeight="false" outlineLevel="0" collapsed="false">
      <c r="A254" s="420"/>
      <c r="B254" s="420"/>
      <c r="C254" s="420"/>
      <c r="D254" s="420"/>
      <c r="E254" s="420"/>
      <c r="F254" s="420"/>
      <c r="G254" s="421"/>
      <c r="H254" s="421"/>
      <c r="I254" s="421"/>
      <c r="J254" s="421"/>
      <c r="K254" s="421"/>
      <c r="L254" s="421"/>
      <c r="M254" s="421"/>
      <c r="N254" s="421"/>
      <c r="O254" s="421"/>
      <c r="P254" s="422"/>
      <c r="Q254" s="423"/>
      <c r="R254" s="423"/>
      <c r="S254" s="420"/>
      <c r="T254" s="428"/>
      <c r="U254" s="428"/>
      <c r="V254" s="417"/>
      <c r="W254" s="420"/>
      <c r="X254" s="420"/>
      <c r="Y254" s="420"/>
      <c r="Z254" s="420"/>
      <c r="AA254" s="420"/>
      <c r="AB254" s="420"/>
      <c r="AC254" s="420"/>
      <c r="AD254" s="420"/>
      <c r="AE254" s="420"/>
      <c r="AF254" s="420"/>
      <c r="AG254" s="420"/>
      <c r="AH254" s="420"/>
      <c r="AI254" s="420"/>
      <c r="AJ254" s="420"/>
      <c r="AK254" s="420"/>
      <c r="AL254" s="420"/>
      <c r="AM254" s="420"/>
      <c r="AN254" s="420"/>
      <c r="AO254" s="417"/>
      <c r="AP254" s="417"/>
      <c r="AQ254" s="417"/>
      <c r="AR254" s="417"/>
      <c r="AS254" s="417"/>
      <c r="AT254" s="417"/>
      <c r="AU254" s="417"/>
      <c r="AV254" s="417"/>
      <c r="AW254" s="417"/>
      <c r="AX254" s="417"/>
      <c r="AY254" s="417"/>
      <c r="AZ254" s="417"/>
      <c r="BA254" s="429"/>
      <c r="BB254" s="429"/>
      <c r="BC254" s="429"/>
      <c r="BD254" s="429"/>
      <c r="BE254" s="429"/>
      <c r="BF254" s="429"/>
      <c r="BG254" s="429"/>
      <c r="BH254" s="429"/>
      <c r="BI254" s="429"/>
      <c r="BJ254" s="429"/>
      <c r="BK254" s="429"/>
      <c r="BL254" s="429"/>
      <c r="BM254" s="429"/>
      <c r="BN254" s="429"/>
      <c r="BO254" s="429"/>
      <c r="BP254" s="429"/>
      <c r="BQ254" s="429"/>
    </row>
    <row r="255" customFormat="false" ht="15.75" hidden="false" customHeight="false" outlineLevel="0" collapsed="false">
      <c r="A255" s="420"/>
      <c r="B255" s="420"/>
      <c r="C255" s="420"/>
      <c r="D255" s="420"/>
      <c r="E255" s="420"/>
      <c r="F255" s="420"/>
      <c r="G255" s="421"/>
      <c r="H255" s="421"/>
      <c r="I255" s="421"/>
      <c r="J255" s="421"/>
      <c r="K255" s="421"/>
      <c r="L255" s="421"/>
      <c r="M255" s="421"/>
      <c r="N255" s="421"/>
      <c r="O255" s="421"/>
      <c r="P255" s="422"/>
      <c r="Q255" s="423"/>
      <c r="R255" s="423"/>
      <c r="S255" s="420"/>
      <c r="T255" s="428"/>
      <c r="U255" s="428"/>
      <c r="V255" s="417"/>
      <c r="W255" s="420"/>
      <c r="X255" s="420"/>
      <c r="Y255" s="420"/>
      <c r="Z255" s="420"/>
      <c r="AA255" s="420"/>
      <c r="AB255" s="420"/>
      <c r="AC255" s="420"/>
      <c r="AD255" s="420"/>
      <c r="AE255" s="420"/>
      <c r="AF255" s="420"/>
      <c r="AG255" s="420"/>
      <c r="AH255" s="420"/>
      <c r="AI255" s="420"/>
      <c r="AJ255" s="420"/>
      <c r="AK255" s="420"/>
      <c r="AL255" s="420"/>
      <c r="AM255" s="420"/>
      <c r="AN255" s="420"/>
      <c r="AO255" s="417"/>
      <c r="AP255" s="417"/>
      <c r="AQ255" s="417"/>
      <c r="AR255" s="417"/>
      <c r="AS255" s="417"/>
      <c r="AT255" s="417"/>
      <c r="AU255" s="417"/>
      <c r="AV255" s="417"/>
      <c r="AW255" s="417"/>
      <c r="AX255" s="417"/>
      <c r="AY255" s="417"/>
      <c r="AZ255" s="417"/>
      <c r="BA255" s="429"/>
      <c r="BB255" s="429"/>
      <c r="BC255" s="429"/>
      <c r="BD255" s="429"/>
      <c r="BE255" s="429"/>
      <c r="BF255" s="429"/>
      <c r="BG255" s="429"/>
      <c r="BH255" s="429"/>
      <c r="BI255" s="429"/>
      <c r="BJ255" s="429"/>
      <c r="BK255" s="429"/>
      <c r="BL255" s="429"/>
      <c r="BM255" s="429"/>
      <c r="BN255" s="429"/>
      <c r="BO255" s="429"/>
      <c r="BP255" s="429"/>
      <c r="BQ255" s="429"/>
    </row>
    <row r="256" customFormat="false" ht="15.75" hidden="false" customHeight="false" outlineLevel="0" collapsed="false">
      <c r="A256" s="420"/>
      <c r="B256" s="420"/>
      <c r="C256" s="420"/>
      <c r="D256" s="420"/>
      <c r="E256" s="420"/>
      <c r="F256" s="420"/>
      <c r="G256" s="421"/>
      <c r="H256" s="421"/>
      <c r="I256" s="421"/>
      <c r="J256" s="421"/>
      <c r="K256" s="421"/>
      <c r="L256" s="421"/>
      <c r="M256" s="421"/>
      <c r="N256" s="421"/>
      <c r="O256" s="421"/>
      <c r="P256" s="422"/>
      <c r="Q256" s="423"/>
      <c r="R256" s="423"/>
      <c r="S256" s="420"/>
      <c r="T256" s="428"/>
      <c r="U256" s="428"/>
      <c r="V256" s="417"/>
      <c r="W256" s="420"/>
      <c r="X256" s="420"/>
      <c r="Y256" s="420"/>
      <c r="Z256" s="420"/>
      <c r="AA256" s="420"/>
      <c r="AB256" s="420"/>
      <c r="AC256" s="420"/>
      <c r="AD256" s="420"/>
      <c r="AE256" s="420"/>
      <c r="AF256" s="420"/>
      <c r="AG256" s="420"/>
      <c r="AH256" s="420"/>
      <c r="AI256" s="420"/>
      <c r="AJ256" s="420"/>
      <c r="AK256" s="420"/>
      <c r="AL256" s="420"/>
      <c r="AM256" s="420"/>
      <c r="AN256" s="420"/>
      <c r="AO256" s="417"/>
      <c r="AP256" s="417"/>
      <c r="AQ256" s="417"/>
      <c r="AR256" s="417"/>
      <c r="AS256" s="417"/>
      <c r="AT256" s="417"/>
      <c r="AU256" s="417"/>
      <c r="AV256" s="417"/>
      <c r="AW256" s="417"/>
      <c r="AX256" s="417"/>
      <c r="AY256" s="417"/>
      <c r="AZ256" s="417"/>
      <c r="BA256" s="429"/>
      <c r="BB256" s="429"/>
      <c r="BC256" s="429"/>
      <c r="BD256" s="429"/>
      <c r="BE256" s="429"/>
      <c r="BF256" s="429"/>
      <c r="BG256" s="429"/>
      <c r="BH256" s="429"/>
      <c r="BI256" s="429"/>
      <c r="BJ256" s="429"/>
      <c r="BK256" s="429"/>
      <c r="BL256" s="429"/>
      <c r="BM256" s="429"/>
      <c r="BN256" s="429"/>
      <c r="BO256" s="429"/>
      <c r="BP256" s="429"/>
      <c r="BQ256" s="429"/>
    </row>
    <row r="257" customFormat="false" ht="15.75" hidden="false" customHeight="false" outlineLevel="0" collapsed="false">
      <c r="A257" s="420"/>
      <c r="B257" s="420"/>
      <c r="C257" s="420"/>
      <c r="D257" s="420"/>
      <c r="E257" s="420"/>
      <c r="F257" s="420"/>
      <c r="G257" s="421"/>
      <c r="H257" s="421"/>
      <c r="I257" s="421"/>
      <c r="J257" s="421"/>
      <c r="K257" s="421"/>
      <c r="L257" s="421"/>
      <c r="M257" s="421"/>
      <c r="N257" s="421"/>
      <c r="O257" s="421"/>
      <c r="P257" s="422"/>
      <c r="Q257" s="423"/>
      <c r="R257" s="423"/>
      <c r="S257" s="420"/>
      <c r="T257" s="428"/>
      <c r="U257" s="428"/>
      <c r="V257" s="417"/>
      <c r="W257" s="420"/>
      <c r="X257" s="420"/>
      <c r="Y257" s="420"/>
      <c r="Z257" s="420"/>
      <c r="AA257" s="420"/>
      <c r="AB257" s="420"/>
      <c r="AC257" s="420"/>
      <c r="AD257" s="420"/>
      <c r="AE257" s="420"/>
      <c r="AF257" s="420"/>
      <c r="AG257" s="420"/>
      <c r="AH257" s="420"/>
      <c r="AI257" s="420"/>
      <c r="AJ257" s="420"/>
      <c r="AK257" s="420"/>
      <c r="AL257" s="420"/>
      <c r="AM257" s="420"/>
      <c r="AN257" s="420"/>
      <c r="AO257" s="417"/>
      <c r="AP257" s="417"/>
      <c r="AQ257" s="417"/>
      <c r="AR257" s="417"/>
      <c r="AS257" s="417"/>
      <c r="AT257" s="417"/>
      <c r="AU257" s="417"/>
      <c r="AV257" s="417"/>
      <c r="AW257" s="417"/>
      <c r="AX257" s="417"/>
      <c r="AY257" s="417"/>
      <c r="AZ257" s="417"/>
      <c r="BA257" s="429"/>
      <c r="BB257" s="429"/>
      <c r="BC257" s="429"/>
      <c r="BD257" s="429"/>
      <c r="BE257" s="429"/>
      <c r="BF257" s="429"/>
      <c r="BG257" s="429"/>
      <c r="BH257" s="429"/>
      <c r="BI257" s="429"/>
      <c r="BJ257" s="429"/>
      <c r="BK257" s="429"/>
      <c r="BL257" s="429"/>
      <c r="BM257" s="429"/>
      <c r="BN257" s="429"/>
      <c r="BO257" s="429"/>
      <c r="BP257" s="429"/>
      <c r="BQ257" s="429"/>
    </row>
    <row r="258" customFormat="false" ht="15.75" hidden="false" customHeight="false" outlineLevel="0" collapsed="false">
      <c r="A258" s="420"/>
      <c r="B258" s="420"/>
      <c r="C258" s="420"/>
      <c r="D258" s="420"/>
      <c r="E258" s="420"/>
      <c r="F258" s="420"/>
      <c r="G258" s="421"/>
      <c r="H258" s="421"/>
      <c r="I258" s="421"/>
      <c r="J258" s="421"/>
      <c r="K258" s="421"/>
      <c r="L258" s="421"/>
      <c r="M258" s="421"/>
      <c r="N258" s="421"/>
      <c r="O258" s="421"/>
      <c r="P258" s="422"/>
      <c r="Q258" s="423"/>
      <c r="R258" s="423"/>
      <c r="S258" s="420"/>
      <c r="T258" s="428"/>
      <c r="U258" s="428"/>
      <c r="V258" s="417"/>
      <c r="W258" s="420"/>
      <c r="X258" s="420"/>
      <c r="Y258" s="420"/>
      <c r="Z258" s="420"/>
      <c r="AA258" s="420"/>
      <c r="AB258" s="420"/>
      <c r="AC258" s="420"/>
      <c r="AD258" s="420"/>
      <c r="AE258" s="420"/>
      <c r="AF258" s="420"/>
      <c r="AG258" s="420"/>
      <c r="AH258" s="420"/>
      <c r="AI258" s="420"/>
      <c r="AJ258" s="420"/>
      <c r="AK258" s="420"/>
      <c r="AL258" s="420"/>
      <c r="AM258" s="420"/>
      <c r="AN258" s="420"/>
      <c r="AO258" s="417"/>
      <c r="AP258" s="417"/>
      <c r="AQ258" s="417"/>
      <c r="AR258" s="417"/>
      <c r="AS258" s="417"/>
      <c r="AT258" s="417"/>
      <c r="AU258" s="417"/>
      <c r="AV258" s="417"/>
      <c r="AW258" s="417"/>
      <c r="AX258" s="417"/>
      <c r="AY258" s="417"/>
      <c r="AZ258" s="417"/>
      <c r="BA258" s="429"/>
      <c r="BB258" s="429"/>
      <c r="BC258" s="429"/>
      <c r="BD258" s="429"/>
      <c r="BE258" s="429"/>
      <c r="BF258" s="429"/>
      <c r="BG258" s="429"/>
      <c r="BH258" s="429"/>
      <c r="BI258" s="429"/>
      <c r="BJ258" s="429"/>
      <c r="BK258" s="429"/>
      <c r="BL258" s="429"/>
      <c r="BM258" s="429"/>
      <c r="BN258" s="429"/>
      <c r="BO258" s="429"/>
      <c r="BP258" s="429"/>
      <c r="BQ258" s="429"/>
    </row>
    <row r="259" customFormat="false" ht="15.75" hidden="false" customHeight="false" outlineLevel="0" collapsed="false">
      <c r="A259" s="420"/>
      <c r="B259" s="420"/>
      <c r="C259" s="420"/>
      <c r="D259" s="420"/>
      <c r="E259" s="420"/>
      <c r="F259" s="420"/>
      <c r="G259" s="421"/>
      <c r="H259" s="421"/>
      <c r="I259" s="421"/>
      <c r="J259" s="421"/>
      <c r="K259" s="421"/>
      <c r="L259" s="421"/>
      <c r="M259" s="421"/>
      <c r="N259" s="421"/>
      <c r="O259" s="421"/>
      <c r="P259" s="422"/>
      <c r="Q259" s="423"/>
      <c r="R259" s="423"/>
      <c r="S259" s="420"/>
      <c r="T259" s="428"/>
      <c r="U259" s="428"/>
      <c r="V259" s="417"/>
      <c r="W259" s="420"/>
      <c r="X259" s="420"/>
      <c r="Y259" s="420"/>
      <c r="Z259" s="420"/>
      <c r="AA259" s="420"/>
      <c r="AB259" s="420"/>
      <c r="AC259" s="420"/>
      <c r="AD259" s="420"/>
      <c r="AE259" s="420"/>
      <c r="AF259" s="420"/>
      <c r="AG259" s="420"/>
      <c r="AH259" s="420"/>
      <c r="AI259" s="420"/>
      <c r="AJ259" s="420"/>
      <c r="AK259" s="420"/>
      <c r="AL259" s="420"/>
      <c r="AM259" s="420"/>
      <c r="AN259" s="420"/>
      <c r="AO259" s="417"/>
      <c r="AP259" s="417"/>
      <c r="AQ259" s="417"/>
      <c r="AR259" s="417"/>
      <c r="AS259" s="417"/>
      <c r="AT259" s="417"/>
      <c r="AU259" s="417"/>
      <c r="AV259" s="417"/>
      <c r="AW259" s="417"/>
      <c r="AX259" s="417"/>
      <c r="AY259" s="417"/>
      <c r="AZ259" s="417"/>
      <c r="BA259" s="429"/>
      <c r="BB259" s="429"/>
      <c r="BC259" s="429"/>
      <c r="BD259" s="429"/>
      <c r="BE259" s="429"/>
      <c r="BF259" s="429"/>
      <c r="BG259" s="429"/>
      <c r="BH259" s="429"/>
      <c r="BI259" s="429"/>
      <c r="BJ259" s="429"/>
      <c r="BK259" s="429"/>
      <c r="BL259" s="429"/>
      <c r="BM259" s="429"/>
      <c r="BN259" s="429"/>
      <c r="BO259" s="429"/>
      <c r="BP259" s="429"/>
      <c r="BQ259" s="429"/>
    </row>
    <row r="260" customFormat="false" ht="15.75" hidden="false" customHeight="false" outlineLevel="0" collapsed="false">
      <c r="A260" s="420"/>
      <c r="B260" s="420"/>
      <c r="C260" s="420"/>
      <c r="D260" s="420"/>
      <c r="E260" s="420"/>
      <c r="F260" s="420"/>
      <c r="G260" s="421"/>
      <c r="H260" s="421"/>
      <c r="I260" s="421"/>
      <c r="J260" s="421"/>
      <c r="K260" s="421"/>
      <c r="L260" s="421"/>
      <c r="M260" s="421"/>
      <c r="N260" s="421"/>
      <c r="O260" s="421"/>
      <c r="P260" s="422"/>
      <c r="Q260" s="423"/>
      <c r="R260" s="423"/>
      <c r="S260" s="420"/>
      <c r="T260" s="428"/>
      <c r="U260" s="428"/>
      <c r="V260" s="417"/>
      <c r="W260" s="420"/>
      <c r="X260" s="420"/>
      <c r="Y260" s="420"/>
      <c r="Z260" s="420"/>
      <c r="AA260" s="420"/>
      <c r="AB260" s="420"/>
      <c r="AC260" s="420"/>
      <c r="AD260" s="420"/>
      <c r="AE260" s="420"/>
      <c r="AF260" s="420"/>
      <c r="AG260" s="420"/>
      <c r="AH260" s="420"/>
      <c r="AI260" s="420"/>
      <c r="AJ260" s="420"/>
      <c r="AK260" s="420"/>
      <c r="AL260" s="420"/>
      <c r="AM260" s="420"/>
      <c r="AN260" s="420"/>
      <c r="AO260" s="417"/>
      <c r="AP260" s="417"/>
      <c r="AQ260" s="417"/>
      <c r="AR260" s="417"/>
      <c r="AS260" s="417"/>
      <c r="AT260" s="417"/>
      <c r="AU260" s="417"/>
      <c r="AV260" s="417"/>
      <c r="AW260" s="417"/>
      <c r="AX260" s="417"/>
      <c r="AY260" s="417"/>
      <c r="AZ260" s="417"/>
      <c r="BA260" s="429"/>
      <c r="BB260" s="429"/>
      <c r="BC260" s="429"/>
      <c r="BD260" s="429"/>
      <c r="BE260" s="429"/>
      <c r="BF260" s="429"/>
      <c r="BG260" s="429"/>
      <c r="BH260" s="429"/>
      <c r="BI260" s="429"/>
      <c r="BJ260" s="429"/>
      <c r="BK260" s="429"/>
      <c r="BL260" s="429"/>
      <c r="BM260" s="429"/>
      <c r="BN260" s="429"/>
      <c r="BO260" s="429"/>
      <c r="BP260" s="429"/>
      <c r="BQ260" s="429"/>
    </row>
    <row r="261" customFormat="false" ht="15.75" hidden="false" customHeight="false" outlineLevel="0" collapsed="false">
      <c r="A261" s="420"/>
      <c r="B261" s="420"/>
      <c r="C261" s="420"/>
      <c r="D261" s="420"/>
      <c r="E261" s="420"/>
      <c r="F261" s="420"/>
      <c r="G261" s="421"/>
      <c r="H261" s="421"/>
      <c r="I261" s="421"/>
      <c r="J261" s="421"/>
      <c r="K261" s="421"/>
      <c r="L261" s="421"/>
      <c r="M261" s="421"/>
      <c r="N261" s="421"/>
      <c r="O261" s="421"/>
      <c r="P261" s="422"/>
      <c r="Q261" s="423"/>
      <c r="R261" s="423"/>
      <c r="S261" s="420"/>
      <c r="T261" s="428"/>
      <c r="U261" s="428"/>
      <c r="V261" s="417"/>
      <c r="W261" s="420"/>
      <c r="X261" s="420"/>
      <c r="Y261" s="420"/>
      <c r="Z261" s="420"/>
      <c r="AA261" s="420"/>
      <c r="AB261" s="420"/>
      <c r="AC261" s="420"/>
      <c r="AD261" s="420"/>
      <c r="AE261" s="420"/>
      <c r="AF261" s="420"/>
      <c r="AG261" s="420"/>
      <c r="AH261" s="420"/>
      <c r="AI261" s="420"/>
      <c r="AJ261" s="420"/>
      <c r="AK261" s="420"/>
      <c r="AL261" s="420"/>
      <c r="AM261" s="420"/>
      <c r="AN261" s="420"/>
      <c r="AO261" s="417"/>
      <c r="AP261" s="417"/>
      <c r="AQ261" s="417"/>
      <c r="AR261" s="417"/>
      <c r="AS261" s="417"/>
      <c r="AT261" s="417"/>
      <c r="AU261" s="417"/>
      <c r="AV261" s="417"/>
      <c r="AW261" s="417"/>
      <c r="AX261" s="417"/>
      <c r="AY261" s="417"/>
      <c r="AZ261" s="417"/>
      <c r="BA261" s="429"/>
      <c r="BB261" s="429"/>
      <c r="BC261" s="429"/>
      <c r="BD261" s="429"/>
      <c r="BE261" s="429"/>
      <c r="BF261" s="429"/>
      <c r="BG261" s="429"/>
      <c r="BH261" s="429"/>
      <c r="BI261" s="429"/>
      <c r="BJ261" s="429"/>
      <c r="BK261" s="429"/>
      <c r="BL261" s="429"/>
      <c r="BM261" s="429"/>
      <c r="BN261" s="429"/>
      <c r="BO261" s="429"/>
      <c r="BP261" s="429"/>
      <c r="BQ261" s="429"/>
    </row>
    <row r="262" customFormat="false" ht="15.75" hidden="false" customHeight="false" outlineLevel="0" collapsed="false">
      <c r="A262" s="420"/>
      <c r="B262" s="420"/>
      <c r="C262" s="420"/>
      <c r="D262" s="420"/>
      <c r="E262" s="420"/>
      <c r="F262" s="420"/>
      <c r="G262" s="421"/>
      <c r="H262" s="421"/>
      <c r="I262" s="421"/>
      <c r="J262" s="421"/>
      <c r="K262" s="421"/>
      <c r="L262" s="421"/>
      <c r="M262" s="421"/>
      <c r="N262" s="421"/>
      <c r="O262" s="421"/>
      <c r="P262" s="422"/>
      <c r="Q262" s="423"/>
      <c r="R262" s="423"/>
      <c r="S262" s="420"/>
      <c r="T262" s="428"/>
      <c r="U262" s="428"/>
      <c r="V262" s="417"/>
      <c r="W262" s="420"/>
      <c r="X262" s="420"/>
      <c r="Y262" s="420"/>
      <c r="Z262" s="420"/>
      <c r="AA262" s="420"/>
      <c r="AB262" s="420"/>
      <c r="AC262" s="420"/>
      <c r="AD262" s="420"/>
      <c r="AE262" s="420"/>
      <c r="AF262" s="420"/>
      <c r="AG262" s="420"/>
      <c r="AH262" s="420"/>
      <c r="AI262" s="420"/>
      <c r="AJ262" s="420"/>
      <c r="AK262" s="420"/>
      <c r="AL262" s="420"/>
      <c r="AM262" s="420"/>
      <c r="AN262" s="420"/>
      <c r="AO262" s="417"/>
      <c r="AP262" s="417"/>
      <c r="AQ262" s="417"/>
      <c r="AR262" s="417"/>
      <c r="AS262" s="417"/>
      <c r="AT262" s="417"/>
      <c r="AU262" s="417"/>
      <c r="AV262" s="417"/>
      <c r="AW262" s="417"/>
      <c r="AX262" s="417"/>
      <c r="AY262" s="417"/>
      <c r="AZ262" s="417"/>
      <c r="BA262" s="429"/>
      <c r="BB262" s="429"/>
      <c r="BC262" s="429"/>
      <c r="BD262" s="429"/>
      <c r="BE262" s="429"/>
      <c r="BF262" s="429"/>
      <c r="BG262" s="429"/>
      <c r="BH262" s="429"/>
      <c r="BI262" s="429"/>
      <c r="BJ262" s="429"/>
      <c r="BK262" s="429"/>
      <c r="BL262" s="429"/>
      <c r="BM262" s="429"/>
      <c r="BN262" s="429"/>
      <c r="BO262" s="429"/>
      <c r="BP262" s="429"/>
      <c r="BQ262" s="429"/>
    </row>
    <row r="263" customFormat="false" ht="15.75" hidden="false" customHeight="false" outlineLevel="0" collapsed="false">
      <c r="A263" s="420"/>
      <c r="B263" s="420"/>
      <c r="C263" s="420"/>
      <c r="D263" s="420"/>
      <c r="E263" s="420"/>
      <c r="F263" s="420"/>
      <c r="G263" s="421"/>
      <c r="H263" s="421"/>
      <c r="I263" s="421"/>
      <c r="J263" s="421"/>
      <c r="K263" s="421"/>
      <c r="L263" s="421"/>
      <c r="M263" s="421"/>
      <c r="N263" s="421"/>
      <c r="O263" s="421"/>
      <c r="P263" s="422"/>
      <c r="Q263" s="423"/>
      <c r="R263" s="423"/>
      <c r="S263" s="420"/>
      <c r="T263" s="428"/>
      <c r="U263" s="428"/>
      <c r="V263" s="417"/>
      <c r="W263" s="420"/>
      <c r="X263" s="420"/>
      <c r="Y263" s="420"/>
      <c r="Z263" s="420"/>
      <c r="AA263" s="420"/>
      <c r="AB263" s="420"/>
      <c r="AC263" s="420"/>
      <c r="AD263" s="420"/>
      <c r="AE263" s="420"/>
      <c r="AF263" s="420"/>
      <c r="AG263" s="420"/>
      <c r="AH263" s="420"/>
      <c r="AI263" s="420"/>
      <c r="AJ263" s="420"/>
      <c r="AK263" s="420"/>
      <c r="AL263" s="420"/>
      <c r="AM263" s="420"/>
      <c r="AN263" s="420"/>
      <c r="AO263" s="417"/>
      <c r="AP263" s="417"/>
      <c r="AQ263" s="417"/>
      <c r="AR263" s="417"/>
      <c r="AS263" s="417"/>
      <c r="AT263" s="417"/>
      <c r="AU263" s="417"/>
      <c r="AV263" s="417"/>
      <c r="AW263" s="417"/>
      <c r="AX263" s="417"/>
      <c r="AY263" s="417"/>
      <c r="AZ263" s="417"/>
      <c r="BA263" s="429"/>
      <c r="BB263" s="429"/>
      <c r="BC263" s="429"/>
      <c r="BD263" s="429"/>
      <c r="BE263" s="429"/>
      <c r="BF263" s="429"/>
      <c r="BG263" s="429"/>
      <c r="BH263" s="429"/>
      <c r="BI263" s="429"/>
      <c r="BJ263" s="429"/>
      <c r="BK263" s="429"/>
      <c r="BL263" s="429"/>
      <c r="BM263" s="429"/>
      <c r="BN263" s="429"/>
      <c r="BO263" s="429"/>
      <c r="BP263" s="429"/>
      <c r="BQ263" s="429"/>
    </row>
    <row r="264" customFormat="false" ht="15.75" hidden="false" customHeight="false" outlineLevel="0" collapsed="false">
      <c r="A264" s="420"/>
      <c r="B264" s="420"/>
      <c r="C264" s="420"/>
      <c r="D264" s="420"/>
      <c r="E264" s="420"/>
      <c r="F264" s="420"/>
      <c r="G264" s="421"/>
      <c r="H264" s="421"/>
      <c r="I264" s="421"/>
      <c r="J264" s="421"/>
      <c r="K264" s="421"/>
      <c r="L264" s="421"/>
      <c r="M264" s="421"/>
      <c r="N264" s="421"/>
      <c r="O264" s="421"/>
      <c r="P264" s="422"/>
      <c r="Q264" s="423"/>
      <c r="R264" s="423"/>
      <c r="S264" s="420"/>
      <c r="T264" s="428"/>
      <c r="U264" s="428"/>
      <c r="V264" s="417"/>
      <c r="W264" s="420"/>
      <c r="X264" s="420"/>
      <c r="Y264" s="420"/>
      <c r="Z264" s="420"/>
      <c r="AA264" s="420"/>
      <c r="AB264" s="420"/>
      <c r="AC264" s="420"/>
      <c r="AD264" s="420"/>
      <c r="AE264" s="420"/>
      <c r="AF264" s="420"/>
      <c r="AG264" s="420"/>
      <c r="AH264" s="420"/>
      <c r="AI264" s="420"/>
      <c r="AJ264" s="420"/>
      <c r="AK264" s="420"/>
      <c r="AL264" s="420"/>
      <c r="AM264" s="420"/>
      <c r="AN264" s="420"/>
      <c r="AO264" s="417"/>
      <c r="AP264" s="417"/>
      <c r="AQ264" s="417"/>
      <c r="AR264" s="417"/>
      <c r="AS264" s="417"/>
      <c r="AT264" s="417"/>
      <c r="AU264" s="417"/>
      <c r="AV264" s="417"/>
      <c r="AW264" s="417"/>
      <c r="AX264" s="417"/>
      <c r="AY264" s="417"/>
      <c r="AZ264" s="417"/>
      <c r="BA264" s="429"/>
      <c r="BB264" s="429"/>
      <c r="BC264" s="429"/>
      <c r="BD264" s="429"/>
      <c r="BE264" s="429"/>
      <c r="BF264" s="429"/>
      <c r="BG264" s="429"/>
      <c r="BH264" s="429"/>
      <c r="BI264" s="429"/>
      <c r="BJ264" s="429"/>
      <c r="BK264" s="429"/>
      <c r="BL264" s="429"/>
      <c r="BM264" s="429"/>
      <c r="BN264" s="429"/>
      <c r="BO264" s="429"/>
      <c r="BP264" s="429"/>
      <c r="BQ264" s="429"/>
    </row>
    <row r="265" customFormat="false" ht="15.75" hidden="false" customHeight="false" outlineLevel="0" collapsed="false">
      <c r="A265" s="420"/>
      <c r="B265" s="420"/>
      <c r="C265" s="420"/>
      <c r="D265" s="420"/>
      <c r="E265" s="420"/>
      <c r="F265" s="420"/>
      <c r="G265" s="421"/>
      <c r="H265" s="421"/>
      <c r="I265" s="421"/>
      <c r="J265" s="421"/>
      <c r="K265" s="421"/>
      <c r="L265" s="421"/>
      <c r="M265" s="421"/>
      <c r="N265" s="421"/>
      <c r="O265" s="421"/>
      <c r="P265" s="422"/>
      <c r="Q265" s="423"/>
      <c r="R265" s="423"/>
      <c r="S265" s="420"/>
      <c r="T265" s="428"/>
      <c r="U265" s="428"/>
      <c r="V265" s="417"/>
      <c r="W265" s="420"/>
      <c r="X265" s="420"/>
      <c r="Y265" s="420"/>
      <c r="Z265" s="420"/>
      <c r="AA265" s="420"/>
      <c r="AB265" s="420"/>
      <c r="AC265" s="420"/>
      <c r="AD265" s="420"/>
      <c r="AE265" s="420"/>
      <c r="AF265" s="420"/>
      <c r="AG265" s="420"/>
      <c r="AH265" s="420"/>
      <c r="AI265" s="420"/>
      <c r="AJ265" s="420"/>
      <c r="AK265" s="420"/>
      <c r="AL265" s="420"/>
      <c r="AM265" s="420"/>
      <c r="AN265" s="420"/>
      <c r="AO265" s="417"/>
      <c r="AP265" s="417"/>
      <c r="AQ265" s="417"/>
      <c r="AR265" s="417"/>
      <c r="AS265" s="417"/>
      <c r="AT265" s="417"/>
      <c r="AU265" s="417"/>
      <c r="AV265" s="417"/>
      <c r="AW265" s="417"/>
      <c r="AX265" s="417"/>
      <c r="AY265" s="417"/>
      <c r="AZ265" s="417"/>
      <c r="BA265" s="429"/>
      <c r="BB265" s="429"/>
      <c r="BC265" s="429"/>
      <c r="BD265" s="429"/>
      <c r="BE265" s="429"/>
      <c r="BF265" s="429"/>
      <c r="BG265" s="429"/>
      <c r="BH265" s="429"/>
      <c r="BI265" s="429"/>
      <c r="BJ265" s="429"/>
      <c r="BK265" s="429"/>
      <c r="BL265" s="429"/>
      <c r="BM265" s="429"/>
      <c r="BN265" s="429"/>
      <c r="BO265" s="429"/>
      <c r="BP265" s="429"/>
      <c r="BQ265" s="429"/>
    </row>
    <row r="266" customFormat="false" ht="15.75" hidden="false" customHeight="false" outlineLevel="0" collapsed="false">
      <c r="A266" s="420"/>
      <c r="B266" s="420"/>
      <c r="C266" s="420"/>
      <c r="D266" s="420"/>
      <c r="E266" s="420"/>
      <c r="F266" s="420"/>
      <c r="G266" s="421"/>
      <c r="H266" s="421"/>
      <c r="I266" s="421"/>
      <c r="J266" s="421"/>
      <c r="K266" s="421"/>
      <c r="L266" s="421"/>
      <c r="M266" s="421"/>
      <c r="N266" s="421"/>
      <c r="O266" s="421"/>
      <c r="P266" s="422"/>
      <c r="Q266" s="423"/>
      <c r="R266" s="423"/>
      <c r="S266" s="420"/>
      <c r="T266" s="428"/>
      <c r="U266" s="428"/>
      <c r="V266" s="417"/>
      <c r="W266" s="420"/>
      <c r="X266" s="420"/>
      <c r="Y266" s="420"/>
      <c r="Z266" s="420"/>
      <c r="AA266" s="420"/>
      <c r="AB266" s="420"/>
      <c r="AC266" s="420"/>
      <c r="AD266" s="420"/>
      <c r="AE266" s="420"/>
      <c r="AF266" s="420"/>
      <c r="AG266" s="420"/>
      <c r="AH266" s="420"/>
      <c r="AI266" s="420"/>
      <c r="AJ266" s="420"/>
      <c r="AK266" s="420"/>
      <c r="AL266" s="420"/>
      <c r="AM266" s="420"/>
      <c r="AN266" s="420"/>
      <c r="AO266" s="417"/>
      <c r="AP266" s="417"/>
      <c r="AQ266" s="417"/>
      <c r="AR266" s="417"/>
      <c r="AS266" s="417"/>
      <c r="AT266" s="417"/>
      <c r="AU266" s="417"/>
      <c r="AV266" s="417"/>
      <c r="AW266" s="417"/>
      <c r="AX266" s="417"/>
      <c r="AY266" s="417"/>
      <c r="AZ266" s="417"/>
      <c r="BA266" s="429"/>
      <c r="BB266" s="429"/>
      <c r="BC266" s="429"/>
      <c r="BD266" s="429"/>
      <c r="BE266" s="429"/>
      <c r="BF266" s="429"/>
      <c r="BG266" s="429"/>
      <c r="BH266" s="429"/>
      <c r="BI266" s="429"/>
      <c r="BJ266" s="429"/>
      <c r="BK266" s="429"/>
      <c r="BL266" s="429"/>
      <c r="BM266" s="429"/>
      <c r="BN266" s="429"/>
      <c r="BO266" s="429"/>
      <c r="BP266" s="429"/>
      <c r="BQ266" s="429"/>
    </row>
    <row r="267" customFormat="false" ht="15.75" hidden="false" customHeight="false" outlineLevel="0" collapsed="false">
      <c r="A267" s="420"/>
      <c r="B267" s="420"/>
      <c r="C267" s="420"/>
      <c r="D267" s="420"/>
      <c r="E267" s="420"/>
      <c r="F267" s="420"/>
      <c r="G267" s="421"/>
      <c r="H267" s="421"/>
      <c r="I267" s="421"/>
      <c r="J267" s="421"/>
      <c r="K267" s="421"/>
      <c r="L267" s="421"/>
      <c r="M267" s="421"/>
      <c r="N267" s="421"/>
      <c r="O267" s="421"/>
      <c r="P267" s="422"/>
      <c r="Q267" s="423"/>
      <c r="R267" s="423"/>
      <c r="S267" s="420"/>
      <c r="T267" s="428"/>
      <c r="U267" s="428"/>
      <c r="V267" s="417"/>
      <c r="W267" s="420"/>
      <c r="X267" s="420"/>
      <c r="Y267" s="420"/>
      <c r="Z267" s="420"/>
      <c r="AA267" s="420"/>
      <c r="AB267" s="420"/>
      <c r="AC267" s="420"/>
      <c r="AD267" s="420"/>
      <c r="AE267" s="420"/>
      <c r="AF267" s="420"/>
      <c r="AG267" s="420"/>
      <c r="AH267" s="420"/>
      <c r="AI267" s="420"/>
      <c r="AJ267" s="420"/>
      <c r="AK267" s="420"/>
      <c r="AL267" s="420"/>
      <c r="AM267" s="420"/>
      <c r="AN267" s="420"/>
      <c r="AO267" s="417"/>
      <c r="AP267" s="417"/>
      <c r="AQ267" s="417"/>
      <c r="AR267" s="417"/>
      <c r="AS267" s="417"/>
      <c r="AT267" s="417"/>
      <c r="AU267" s="417"/>
      <c r="AV267" s="417"/>
      <c r="AW267" s="417"/>
      <c r="AX267" s="417"/>
      <c r="AY267" s="417"/>
      <c r="AZ267" s="417"/>
      <c r="BA267" s="429"/>
      <c r="BB267" s="429"/>
      <c r="BC267" s="429"/>
      <c r="BD267" s="429"/>
      <c r="BE267" s="429"/>
      <c r="BF267" s="429"/>
      <c r="BG267" s="429"/>
      <c r="BH267" s="429"/>
      <c r="BI267" s="429"/>
      <c r="BJ267" s="429"/>
      <c r="BK267" s="429"/>
      <c r="BL267" s="429"/>
      <c r="BM267" s="429"/>
      <c r="BN267" s="429"/>
      <c r="BO267" s="429"/>
      <c r="BP267" s="429"/>
      <c r="BQ267" s="429"/>
    </row>
    <row r="268" customFormat="false" ht="15.75" hidden="false" customHeight="false" outlineLevel="0" collapsed="false">
      <c r="A268" s="420"/>
      <c r="B268" s="420"/>
      <c r="C268" s="420"/>
      <c r="D268" s="420"/>
      <c r="E268" s="420"/>
      <c r="F268" s="420"/>
      <c r="G268" s="421"/>
      <c r="H268" s="421"/>
      <c r="I268" s="421"/>
      <c r="J268" s="421"/>
      <c r="K268" s="421"/>
      <c r="L268" s="421"/>
      <c r="M268" s="421"/>
      <c r="N268" s="421"/>
      <c r="O268" s="421"/>
      <c r="P268" s="422"/>
      <c r="Q268" s="423"/>
      <c r="R268" s="423"/>
      <c r="S268" s="420"/>
      <c r="T268" s="428"/>
      <c r="U268" s="428"/>
      <c r="V268" s="417"/>
      <c r="W268" s="420"/>
      <c r="X268" s="420"/>
      <c r="Y268" s="420"/>
      <c r="Z268" s="420"/>
      <c r="AA268" s="420"/>
      <c r="AB268" s="420"/>
      <c r="AC268" s="420"/>
      <c r="AD268" s="420"/>
      <c r="AE268" s="420"/>
      <c r="AF268" s="420"/>
      <c r="AG268" s="420"/>
      <c r="AH268" s="420"/>
      <c r="AI268" s="420"/>
      <c r="AJ268" s="420"/>
      <c r="AK268" s="420"/>
      <c r="AL268" s="420"/>
      <c r="AM268" s="420"/>
      <c r="AN268" s="420"/>
      <c r="AO268" s="417"/>
      <c r="AP268" s="417"/>
      <c r="AQ268" s="417"/>
      <c r="AR268" s="417"/>
      <c r="AS268" s="417"/>
      <c r="AT268" s="417"/>
      <c r="AU268" s="417"/>
      <c r="AV268" s="417"/>
      <c r="AW268" s="417"/>
      <c r="AX268" s="417"/>
      <c r="AY268" s="417"/>
      <c r="AZ268" s="417"/>
      <c r="BA268" s="429"/>
      <c r="BB268" s="429"/>
      <c r="BC268" s="429"/>
      <c r="BD268" s="429"/>
      <c r="BE268" s="429"/>
      <c r="BF268" s="429"/>
      <c r="BG268" s="429"/>
      <c r="BH268" s="429"/>
      <c r="BI268" s="429"/>
      <c r="BJ268" s="429"/>
      <c r="BK268" s="429"/>
      <c r="BL268" s="429"/>
      <c r="BM268" s="429"/>
      <c r="BN268" s="429"/>
      <c r="BO268" s="429"/>
      <c r="BP268" s="429"/>
      <c r="BQ268" s="429"/>
    </row>
    <row r="269" customFormat="false" ht="15.75" hidden="false" customHeight="false" outlineLevel="0" collapsed="false">
      <c r="A269" s="420"/>
      <c r="B269" s="420"/>
      <c r="C269" s="420"/>
      <c r="D269" s="420"/>
      <c r="E269" s="420"/>
      <c r="F269" s="420"/>
      <c r="G269" s="421"/>
      <c r="H269" s="421"/>
      <c r="I269" s="421"/>
      <c r="J269" s="421"/>
      <c r="K269" s="421"/>
      <c r="L269" s="421"/>
      <c r="M269" s="421"/>
      <c r="N269" s="421"/>
      <c r="O269" s="421"/>
      <c r="P269" s="422"/>
      <c r="Q269" s="423"/>
      <c r="R269" s="423"/>
      <c r="S269" s="420"/>
      <c r="T269" s="428"/>
      <c r="U269" s="428"/>
      <c r="V269" s="417"/>
      <c r="W269" s="420"/>
      <c r="X269" s="420"/>
      <c r="Y269" s="420"/>
      <c r="Z269" s="420"/>
      <c r="AA269" s="420"/>
      <c r="AB269" s="420"/>
      <c r="AC269" s="420"/>
      <c r="AD269" s="420"/>
      <c r="AE269" s="420"/>
      <c r="AF269" s="420"/>
      <c r="AG269" s="420"/>
      <c r="AH269" s="420"/>
      <c r="AI269" s="420"/>
      <c r="AJ269" s="420"/>
      <c r="AK269" s="420"/>
      <c r="AL269" s="420"/>
      <c r="AM269" s="420"/>
      <c r="AN269" s="420"/>
      <c r="AO269" s="417"/>
      <c r="AP269" s="417"/>
      <c r="AQ269" s="417"/>
      <c r="AR269" s="417"/>
      <c r="AS269" s="417"/>
      <c r="AT269" s="417"/>
      <c r="AU269" s="417"/>
      <c r="AV269" s="417"/>
      <c r="AW269" s="417"/>
      <c r="AX269" s="417"/>
      <c r="AY269" s="417"/>
      <c r="AZ269" s="417"/>
      <c r="BA269" s="429"/>
      <c r="BB269" s="429"/>
      <c r="BC269" s="429"/>
      <c r="BD269" s="429"/>
      <c r="BE269" s="429"/>
      <c r="BF269" s="429"/>
      <c r="BG269" s="429"/>
      <c r="BH269" s="429"/>
      <c r="BI269" s="429"/>
      <c r="BJ269" s="429"/>
      <c r="BK269" s="429"/>
      <c r="BL269" s="429"/>
      <c r="BM269" s="429"/>
      <c r="BN269" s="429"/>
      <c r="BO269" s="429"/>
      <c r="BP269" s="429"/>
      <c r="BQ269" s="429"/>
    </row>
    <row r="270" customFormat="false" ht="15.75" hidden="false" customHeight="false" outlineLevel="0" collapsed="false">
      <c r="A270" s="420"/>
      <c r="B270" s="420"/>
      <c r="C270" s="420"/>
      <c r="D270" s="420"/>
      <c r="E270" s="420"/>
      <c r="F270" s="420"/>
      <c r="G270" s="421"/>
      <c r="H270" s="421"/>
      <c r="I270" s="421"/>
      <c r="J270" s="421"/>
      <c r="K270" s="421"/>
      <c r="L270" s="421"/>
      <c r="M270" s="421"/>
      <c r="N270" s="421"/>
      <c r="O270" s="421"/>
      <c r="P270" s="422"/>
      <c r="Q270" s="423"/>
      <c r="R270" s="423"/>
      <c r="S270" s="420"/>
      <c r="T270" s="428"/>
      <c r="U270" s="428"/>
      <c r="V270" s="417"/>
      <c r="W270" s="420"/>
      <c r="X270" s="420"/>
      <c r="Y270" s="420"/>
      <c r="Z270" s="420"/>
      <c r="AA270" s="420"/>
      <c r="AB270" s="420"/>
      <c r="AC270" s="420"/>
      <c r="AD270" s="420"/>
      <c r="AE270" s="420"/>
      <c r="AF270" s="420"/>
      <c r="AG270" s="420"/>
      <c r="AH270" s="420"/>
      <c r="AI270" s="420"/>
      <c r="AJ270" s="420"/>
      <c r="AK270" s="420"/>
      <c r="AL270" s="420"/>
      <c r="AM270" s="420"/>
      <c r="AN270" s="420"/>
      <c r="AO270" s="417"/>
      <c r="AP270" s="417"/>
      <c r="AQ270" s="417"/>
      <c r="AR270" s="417"/>
      <c r="AS270" s="417"/>
      <c r="AT270" s="417"/>
      <c r="AU270" s="417"/>
      <c r="AV270" s="417"/>
      <c r="AW270" s="417"/>
      <c r="AX270" s="417"/>
      <c r="AY270" s="417"/>
      <c r="AZ270" s="417"/>
      <c r="BA270" s="429"/>
      <c r="BB270" s="429"/>
      <c r="BC270" s="429"/>
      <c r="BD270" s="429"/>
      <c r="BE270" s="429"/>
      <c r="BF270" s="429"/>
      <c r="BG270" s="429"/>
      <c r="BH270" s="429"/>
      <c r="BI270" s="429"/>
      <c r="BJ270" s="429"/>
      <c r="BK270" s="429"/>
      <c r="BL270" s="429"/>
      <c r="BM270" s="429"/>
      <c r="BN270" s="429"/>
      <c r="BO270" s="429"/>
      <c r="BP270" s="429"/>
      <c r="BQ270" s="429"/>
    </row>
    <row r="271" customFormat="false" ht="15.75" hidden="false" customHeight="false" outlineLevel="0" collapsed="false">
      <c r="A271" s="420"/>
      <c r="B271" s="420"/>
      <c r="C271" s="420"/>
      <c r="D271" s="420"/>
      <c r="E271" s="420"/>
      <c r="F271" s="420"/>
      <c r="G271" s="421"/>
      <c r="H271" s="421"/>
      <c r="I271" s="421"/>
      <c r="J271" s="421"/>
      <c r="K271" s="421"/>
      <c r="L271" s="421"/>
      <c r="M271" s="421"/>
      <c r="N271" s="421"/>
      <c r="O271" s="421"/>
      <c r="P271" s="422"/>
      <c r="Q271" s="423"/>
      <c r="R271" s="423"/>
      <c r="S271" s="420"/>
      <c r="T271" s="428"/>
      <c r="U271" s="428"/>
      <c r="V271" s="417"/>
      <c r="W271" s="420"/>
      <c r="X271" s="420"/>
      <c r="Y271" s="420"/>
      <c r="Z271" s="420"/>
      <c r="AA271" s="420"/>
      <c r="AB271" s="420"/>
      <c r="AC271" s="420"/>
      <c r="AD271" s="420"/>
      <c r="AE271" s="420"/>
      <c r="AF271" s="420"/>
      <c r="AG271" s="420"/>
      <c r="AH271" s="420"/>
      <c r="AI271" s="420"/>
      <c r="AJ271" s="420"/>
      <c r="AK271" s="420"/>
      <c r="AL271" s="420"/>
      <c r="AM271" s="420"/>
      <c r="AN271" s="420"/>
      <c r="AO271" s="417"/>
      <c r="AP271" s="417"/>
      <c r="AQ271" s="417"/>
      <c r="AR271" s="417"/>
      <c r="AS271" s="417"/>
      <c r="AT271" s="417"/>
      <c r="AU271" s="417"/>
      <c r="AV271" s="417"/>
      <c r="AW271" s="417"/>
      <c r="AX271" s="417"/>
      <c r="AY271" s="417"/>
      <c r="AZ271" s="417"/>
      <c r="BA271" s="429"/>
      <c r="BB271" s="429"/>
      <c r="BC271" s="429"/>
      <c r="BD271" s="429"/>
      <c r="BE271" s="429"/>
      <c r="BF271" s="429"/>
      <c r="BG271" s="429"/>
      <c r="BH271" s="429"/>
      <c r="BI271" s="429"/>
      <c r="BJ271" s="429"/>
      <c r="BK271" s="429"/>
      <c r="BL271" s="429"/>
      <c r="BM271" s="429"/>
      <c r="BN271" s="429"/>
      <c r="BO271" s="429"/>
      <c r="BP271" s="429"/>
      <c r="BQ271" s="429"/>
    </row>
    <row r="272" customFormat="false" ht="15.75" hidden="false" customHeight="false" outlineLevel="0" collapsed="false">
      <c r="A272" s="420"/>
      <c r="B272" s="420"/>
      <c r="C272" s="420"/>
      <c r="D272" s="420"/>
      <c r="E272" s="420"/>
      <c r="F272" s="420"/>
      <c r="G272" s="421"/>
      <c r="H272" s="421"/>
      <c r="I272" s="421"/>
      <c r="J272" s="421"/>
      <c r="K272" s="421"/>
      <c r="L272" s="421"/>
      <c r="M272" s="421"/>
      <c r="N272" s="421"/>
      <c r="O272" s="421"/>
      <c r="P272" s="422"/>
      <c r="Q272" s="423"/>
      <c r="R272" s="423"/>
      <c r="S272" s="420"/>
      <c r="T272" s="428"/>
      <c r="U272" s="428"/>
      <c r="V272" s="417"/>
      <c r="W272" s="420"/>
      <c r="X272" s="420"/>
      <c r="Y272" s="420"/>
      <c r="Z272" s="420"/>
      <c r="AA272" s="420"/>
      <c r="AB272" s="420"/>
      <c r="AC272" s="420"/>
      <c r="AD272" s="420"/>
      <c r="AE272" s="420"/>
      <c r="AF272" s="420"/>
      <c r="AG272" s="420"/>
      <c r="AH272" s="420"/>
      <c r="AI272" s="420"/>
      <c r="AJ272" s="420"/>
      <c r="AK272" s="420"/>
      <c r="AL272" s="420"/>
      <c r="AM272" s="420"/>
      <c r="AN272" s="420"/>
      <c r="AO272" s="417"/>
      <c r="AP272" s="417"/>
      <c r="AQ272" s="417"/>
      <c r="AR272" s="417"/>
      <c r="AS272" s="417"/>
      <c r="AT272" s="417"/>
      <c r="AU272" s="417"/>
      <c r="AV272" s="417"/>
      <c r="AW272" s="417"/>
      <c r="AX272" s="417"/>
      <c r="AY272" s="417"/>
      <c r="AZ272" s="417"/>
      <c r="BA272" s="429"/>
      <c r="BB272" s="429"/>
      <c r="BC272" s="429"/>
      <c r="BD272" s="429"/>
      <c r="BE272" s="429"/>
      <c r="BF272" s="429"/>
      <c r="BG272" s="429"/>
      <c r="BH272" s="429"/>
      <c r="BI272" s="429"/>
      <c r="BJ272" s="429"/>
      <c r="BK272" s="429"/>
      <c r="BL272" s="429"/>
      <c r="BM272" s="429"/>
      <c r="BN272" s="429"/>
      <c r="BO272" s="429"/>
      <c r="BP272" s="429"/>
      <c r="BQ272" s="429"/>
    </row>
    <row r="273" customFormat="false" ht="15.75" hidden="false" customHeight="false" outlineLevel="0" collapsed="false">
      <c r="A273" s="420"/>
      <c r="B273" s="420"/>
      <c r="C273" s="420"/>
      <c r="D273" s="420"/>
      <c r="E273" s="420"/>
      <c r="F273" s="420"/>
      <c r="G273" s="421"/>
      <c r="H273" s="421"/>
      <c r="I273" s="421"/>
      <c r="J273" s="421"/>
      <c r="K273" s="421"/>
      <c r="L273" s="421"/>
      <c r="M273" s="421"/>
      <c r="N273" s="421"/>
      <c r="O273" s="421"/>
      <c r="P273" s="422"/>
      <c r="Q273" s="423"/>
      <c r="R273" s="423"/>
      <c r="S273" s="420"/>
      <c r="T273" s="428"/>
      <c r="U273" s="428"/>
      <c r="V273" s="417"/>
      <c r="W273" s="420"/>
      <c r="X273" s="420"/>
      <c r="Y273" s="420"/>
      <c r="Z273" s="420"/>
      <c r="AA273" s="420"/>
      <c r="AB273" s="420"/>
      <c r="AC273" s="420"/>
      <c r="AD273" s="420"/>
      <c r="AE273" s="420"/>
      <c r="AF273" s="420"/>
      <c r="AG273" s="420"/>
      <c r="AH273" s="420"/>
      <c r="AI273" s="420"/>
      <c r="AJ273" s="420"/>
      <c r="AK273" s="420"/>
      <c r="AL273" s="420"/>
      <c r="AM273" s="420"/>
      <c r="AN273" s="420"/>
      <c r="AO273" s="417"/>
      <c r="AP273" s="417"/>
      <c r="AQ273" s="417"/>
      <c r="AR273" s="417"/>
      <c r="AS273" s="417"/>
      <c r="AT273" s="417"/>
      <c r="AU273" s="417"/>
      <c r="AV273" s="417"/>
      <c r="AW273" s="417"/>
      <c r="AX273" s="417"/>
      <c r="AY273" s="417"/>
      <c r="AZ273" s="417"/>
      <c r="BA273" s="429"/>
      <c r="BB273" s="429"/>
      <c r="BC273" s="429"/>
      <c r="BD273" s="429"/>
      <c r="BE273" s="429"/>
      <c r="BF273" s="429"/>
      <c r="BG273" s="429"/>
      <c r="BH273" s="429"/>
      <c r="BI273" s="429"/>
      <c r="BJ273" s="429"/>
      <c r="BK273" s="429"/>
      <c r="BL273" s="429"/>
      <c r="BM273" s="429"/>
      <c r="BN273" s="429"/>
      <c r="BO273" s="429"/>
      <c r="BP273" s="429"/>
      <c r="BQ273" s="429"/>
    </row>
    <row r="274" customFormat="false" ht="15.75" hidden="false" customHeight="false" outlineLevel="0" collapsed="false">
      <c r="A274" s="420"/>
      <c r="B274" s="420"/>
      <c r="C274" s="420"/>
      <c r="D274" s="420"/>
      <c r="E274" s="420"/>
      <c r="F274" s="420"/>
      <c r="G274" s="421"/>
      <c r="H274" s="421"/>
      <c r="I274" s="421"/>
      <c r="J274" s="421"/>
      <c r="K274" s="421"/>
      <c r="L274" s="421"/>
      <c r="M274" s="421"/>
      <c r="N274" s="421"/>
      <c r="O274" s="421"/>
      <c r="P274" s="422"/>
      <c r="Q274" s="423"/>
      <c r="R274" s="423"/>
      <c r="S274" s="420"/>
      <c r="T274" s="428"/>
      <c r="U274" s="428"/>
      <c r="V274" s="417"/>
      <c r="W274" s="420"/>
      <c r="X274" s="420"/>
      <c r="Y274" s="420"/>
      <c r="Z274" s="420"/>
      <c r="AA274" s="420"/>
      <c r="AB274" s="420"/>
      <c r="AC274" s="420"/>
      <c r="AD274" s="420"/>
      <c r="AE274" s="420"/>
      <c r="AF274" s="420"/>
      <c r="AG274" s="420"/>
      <c r="AH274" s="420"/>
      <c r="AI274" s="420"/>
      <c r="AJ274" s="420"/>
      <c r="AK274" s="420"/>
      <c r="AL274" s="420"/>
      <c r="AM274" s="420"/>
      <c r="AN274" s="420"/>
      <c r="AO274" s="417"/>
      <c r="AP274" s="417"/>
      <c r="AQ274" s="417"/>
      <c r="AR274" s="417"/>
      <c r="AS274" s="417"/>
      <c r="AT274" s="417"/>
      <c r="AU274" s="417"/>
      <c r="AV274" s="417"/>
      <c r="AW274" s="417"/>
      <c r="AX274" s="417"/>
      <c r="AY274" s="417"/>
      <c r="AZ274" s="417"/>
      <c r="BA274" s="429"/>
      <c r="BB274" s="429"/>
      <c r="BC274" s="429"/>
      <c r="BD274" s="429"/>
      <c r="BE274" s="429"/>
      <c r="BF274" s="429"/>
      <c r="BG274" s="429"/>
      <c r="BH274" s="429"/>
      <c r="BI274" s="429"/>
      <c r="BJ274" s="429"/>
      <c r="BK274" s="429"/>
      <c r="BL274" s="429"/>
      <c r="BM274" s="429"/>
      <c r="BN274" s="429"/>
      <c r="BO274" s="429"/>
      <c r="BP274" s="429"/>
      <c r="BQ274" s="429"/>
    </row>
    <row r="275" customFormat="false" ht="15.75" hidden="false" customHeight="false" outlineLevel="0" collapsed="false">
      <c r="A275" s="420"/>
      <c r="B275" s="420"/>
      <c r="C275" s="420"/>
      <c r="D275" s="420"/>
      <c r="E275" s="420"/>
      <c r="F275" s="420"/>
      <c r="G275" s="421"/>
      <c r="H275" s="421"/>
      <c r="I275" s="421"/>
      <c r="J275" s="421"/>
      <c r="K275" s="421"/>
      <c r="L275" s="421"/>
      <c r="M275" s="421"/>
      <c r="N275" s="421"/>
      <c r="O275" s="421"/>
      <c r="P275" s="422"/>
      <c r="Q275" s="423"/>
      <c r="R275" s="423"/>
      <c r="S275" s="420"/>
      <c r="T275" s="428"/>
      <c r="U275" s="428"/>
      <c r="V275" s="417"/>
      <c r="W275" s="420"/>
      <c r="X275" s="420"/>
      <c r="Y275" s="420"/>
      <c r="Z275" s="420"/>
      <c r="AA275" s="420"/>
      <c r="AB275" s="420"/>
      <c r="AC275" s="420"/>
      <c r="AD275" s="420"/>
      <c r="AE275" s="420"/>
      <c r="AF275" s="420"/>
      <c r="AG275" s="420"/>
      <c r="AH275" s="420"/>
      <c r="AI275" s="420"/>
      <c r="AJ275" s="420"/>
      <c r="AK275" s="420"/>
      <c r="AL275" s="420"/>
      <c r="AM275" s="420"/>
      <c r="AN275" s="420"/>
      <c r="AO275" s="417"/>
      <c r="AP275" s="417"/>
      <c r="AQ275" s="417"/>
      <c r="AR275" s="417"/>
      <c r="AS275" s="417"/>
      <c r="AT275" s="417"/>
      <c r="AU275" s="417"/>
      <c r="AV275" s="417"/>
      <c r="AW275" s="417"/>
      <c r="AX275" s="417"/>
      <c r="AY275" s="417"/>
      <c r="AZ275" s="417"/>
      <c r="BA275" s="429"/>
      <c r="BB275" s="429"/>
      <c r="BC275" s="429"/>
      <c r="BD275" s="429"/>
      <c r="BE275" s="429"/>
      <c r="BF275" s="429"/>
      <c r="BG275" s="429"/>
      <c r="BH275" s="429"/>
      <c r="BI275" s="429"/>
      <c r="BJ275" s="429"/>
      <c r="BK275" s="429"/>
      <c r="BL275" s="429"/>
      <c r="BM275" s="429"/>
      <c r="BN275" s="429"/>
      <c r="BO275" s="429"/>
      <c r="BP275" s="429"/>
      <c r="BQ275" s="429"/>
    </row>
    <row r="276" customFormat="false" ht="15.75" hidden="false" customHeight="false" outlineLevel="0" collapsed="false">
      <c r="A276" s="420"/>
      <c r="B276" s="420"/>
      <c r="C276" s="420"/>
      <c r="D276" s="420"/>
      <c r="E276" s="420"/>
      <c r="F276" s="420"/>
      <c r="G276" s="421"/>
      <c r="H276" s="421"/>
      <c r="I276" s="421"/>
      <c r="J276" s="421"/>
      <c r="K276" s="421"/>
      <c r="L276" s="421"/>
      <c r="M276" s="421"/>
      <c r="N276" s="421"/>
      <c r="O276" s="421"/>
      <c r="P276" s="422"/>
      <c r="Q276" s="423"/>
      <c r="R276" s="423"/>
      <c r="S276" s="420"/>
      <c r="T276" s="428"/>
      <c r="U276" s="428"/>
      <c r="V276" s="417"/>
      <c r="W276" s="420"/>
      <c r="X276" s="420"/>
      <c r="Y276" s="420"/>
      <c r="Z276" s="420"/>
      <c r="AA276" s="420"/>
      <c r="AB276" s="420"/>
      <c r="AC276" s="420"/>
      <c r="AD276" s="420"/>
      <c r="AE276" s="420"/>
      <c r="AF276" s="420"/>
      <c r="AG276" s="420"/>
      <c r="AH276" s="420"/>
      <c r="AI276" s="420"/>
      <c r="AJ276" s="420"/>
      <c r="AK276" s="420"/>
      <c r="AL276" s="420"/>
      <c r="AM276" s="420"/>
      <c r="AN276" s="420"/>
      <c r="AO276" s="417"/>
      <c r="AP276" s="417"/>
      <c r="AQ276" s="417"/>
      <c r="AR276" s="417"/>
      <c r="AS276" s="417"/>
      <c r="AT276" s="417"/>
      <c r="AU276" s="417"/>
      <c r="AV276" s="417"/>
      <c r="AW276" s="417"/>
      <c r="AX276" s="417"/>
      <c r="AY276" s="417"/>
      <c r="AZ276" s="417"/>
      <c r="BA276" s="429"/>
      <c r="BB276" s="429"/>
      <c r="BC276" s="429"/>
      <c r="BD276" s="429"/>
      <c r="BE276" s="429"/>
      <c r="BF276" s="429"/>
      <c r="BG276" s="429"/>
      <c r="BH276" s="429"/>
      <c r="BI276" s="429"/>
      <c r="BJ276" s="429"/>
      <c r="BK276" s="429"/>
      <c r="BL276" s="429"/>
      <c r="BM276" s="429"/>
      <c r="BN276" s="429"/>
      <c r="BO276" s="429"/>
      <c r="BP276" s="429"/>
      <c r="BQ276" s="429"/>
    </row>
    <row r="277" customFormat="false" ht="15.75" hidden="false" customHeight="false" outlineLevel="0" collapsed="false">
      <c r="A277" s="420"/>
      <c r="B277" s="420"/>
      <c r="C277" s="420"/>
      <c r="D277" s="420"/>
      <c r="E277" s="420"/>
      <c r="F277" s="420"/>
      <c r="G277" s="421"/>
      <c r="H277" s="421"/>
      <c r="I277" s="421"/>
      <c r="J277" s="421"/>
      <c r="K277" s="421"/>
      <c r="L277" s="421"/>
      <c r="M277" s="421"/>
      <c r="N277" s="421"/>
      <c r="O277" s="421"/>
      <c r="P277" s="422"/>
      <c r="Q277" s="423"/>
      <c r="R277" s="423"/>
      <c r="S277" s="420"/>
      <c r="T277" s="428"/>
      <c r="U277" s="428"/>
      <c r="V277" s="417"/>
      <c r="W277" s="420"/>
      <c r="X277" s="420"/>
      <c r="Y277" s="420"/>
      <c r="Z277" s="420"/>
      <c r="AA277" s="420"/>
      <c r="AB277" s="420"/>
      <c r="AC277" s="420"/>
      <c r="AD277" s="420"/>
      <c r="AE277" s="420"/>
      <c r="AF277" s="420"/>
      <c r="AG277" s="420"/>
      <c r="AH277" s="420"/>
      <c r="AI277" s="420"/>
      <c r="AJ277" s="420"/>
      <c r="AK277" s="420"/>
      <c r="AL277" s="420"/>
      <c r="AM277" s="420"/>
      <c r="AN277" s="420"/>
      <c r="AO277" s="417"/>
      <c r="AP277" s="417"/>
      <c r="AQ277" s="417"/>
      <c r="AR277" s="417"/>
      <c r="AS277" s="417"/>
      <c r="AT277" s="417"/>
      <c r="AU277" s="417"/>
      <c r="AV277" s="417"/>
      <c r="AW277" s="417"/>
      <c r="AX277" s="417"/>
      <c r="AY277" s="417"/>
      <c r="AZ277" s="417"/>
      <c r="BA277" s="429"/>
      <c r="BB277" s="429"/>
      <c r="BC277" s="429"/>
      <c r="BD277" s="429"/>
      <c r="BE277" s="429"/>
      <c r="BF277" s="429"/>
      <c r="BG277" s="429"/>
      <c r="BH277" s="429"/>
      <c r="BI277" s="429"/>
      <c r="BJ277" s="429"/>
      <c r="BK277" s="429"/>
      <c r="BL277" s="429"/>
      <c r="BM277" s="429"/>
      <c r="BN277" s="429"/>
      <c r="BO277" s="429"/>
      <c r="BP277" s="429"/>
      <c r="BQ277" s="429"/>
    </row>
    <row r="278" customFormat="false" ht="15.75" hidden="false" customHeight="false" outlineLevel="0" collapsed="false">
      <c r="A278" s="420"/>
      <c r="B278" s="420"/>
      <c r="C278" s="420"/>
      <c r="D278" s="420"/>
      <c r="E278" s="420"/>
      <c r="F278" s="420"/>
      <c r="G278" s="421"/>
      <c r="H278" s="421"/>
      <c r="I278" s="421"/>
      <c r="J278" s="421"/>
      <c r="K278" s="421"/>
      <c r="L278" s="421"/>
      <c r="M278" s="421"/>
      <c r="N278" s="421"/>
      <c r="O278" s="421"/>
      <c r="P278" s="422"/>
      <c r="Q278" s="423"/>
      <c r="R278" s="423"/>
      <c r="S278" s="420"/>
      <c r="T278" s="428"/>
      <c r="U278" s="428"/>
      <c r="V278" s="417"/>
      <c r="W278" s="420"/>
      <c r="X278" s="420"/>
      <c r="Y278" s="420"/>
      <c r="Z278" s="420"/>
      <c r="AA278" s="420"/>
      <c r="AB278" s="420"/>
      <c r="AC278" s="420"/>
      <c r="AD278" s="420"/>
      <c r="AE278" s="420"/>
      <c r="AF278" s="420"/>
      <c r="AG278" s="420"/>
      <c r="AH278" s="420"/>
      <c r="AI278" s="420"/>
      <c r="AJ278" s="420"/>
      <c r="AK278" s="420"/>
      <c r="AL278" s="420"/>
      <c r="AM278" s="420"/>
      <c r="AN278" s="420"/>
      <c r="AO278" s="417"/>
      <c r="AP278" s="417"/>
      <c r="AQ278" s="417"/>
      <c r="AR278" s="417"/>
      <c r="AS278" s="417"/>
      <c r="AT278" s="417"/>
      <c r="AU278" s="417"/>
      <c r="AV278" s="417"/>
      <c r="AW278" s="417"/>
      <c r="AX278" s="417"/>
      <c r="AY278" s="417"/>
      <c r="AZ278" s="417"/>
      <c r="BA278" s="429"/>
      <c r="BB278" s="429"/>
      <c r="BC278" s="429"/>
      <c r="BD278" s="429"/>
      <c r="BE278" s="429"/>
      <c r="BF278" s="429"/>
      <c r="BG278" s="429"/>
      <c r="BH278" s="429"/>
      <c r="BI278" s="429"/>
      <c r="BJ278" s="429"/>
      <c r="BK278" s="429"/>
      <c r="BL278" s="429"/>
      <c r="BM278" s="429"/>
      <c r="BN278" s="429"/>
      <c r="BO278" s="429"/>
      <c r="BP278" s="429"/>
      <c r="BQ278" s="429"/>
    </row>
    <row r="279" customFormat="false" ht="15.75" hidden="false" customHeight="false" outlineLevel="0" collapsed="false">
      <c r="A279" s="420"/>
      <c r="B279" s="420"/>
      <c r="C279" s="420"/>
      <c r="D279" s="420"/>
      <c r="E279" s="420"/>
      <c r="F279" s="420"/>
      <c r="G279" s="421"/>
      <c r="H279" s="421"/>
      <c r="I279" s="421"/>
      <c r="J279" s="421"/>
      <c r="K279" s="421"/>
      <c r="L279" s="421"/>
      <c r="M279" s="421"/>
      <c r="N279" s="421"/>
      <c r="O279" s="421"/>
      <c r="P279" s="422"/>
      <c r="Q279" s="423"/>
      <c r="R279" s="423"/>
      <c r="S279" s="420"/>
      <c r="T279" s="428"/>
      <c r="U279" s="428"/>
      <c r="V279" s="417"/>
      <c r="W279" s="420"/>
      <c r="X279" s="420"/>
      <c r="Y279" s="420"/>
      <c r="Z279" s="420"/>
      <c r="AA279" s="420"/>
      <c r="AB279" s="420"/>
      <c r="AC279" s="420"/>
      <c r="AD279" s="420"/>
      <c r="AE279" s="420"/>
      <c r="AF279" s="420"/>
      <c r="AG279" s="420"/>
      <c r="AH279" s="420"/>
      <c r="AI279" s="420"/>
      <c r="AJ279" s="420"/>
      <c r="AK279" s="420"/>
      <c r="AL279" s="420"/>
      <c r="AM279" s="420"/>
      <c r="AN279" s="420"/>
      <c r="AO279" s="417"/>
      <c r="AP279" s="417"/>
      <c r="AQ279" s="417"/>
      <c r="AR279" s="417"/>
      <c r="AS279" s="417"/>
      <c r="AT279" s="417"/>
      <c r="AU279" s="417"/>
      <c r="AV279" s="417"/>
      <c r="AW279" s="417"/>
      <c r="AX279" s="417"/>
      <c r="AY279" s="417"/>
      <c r="AZ279" s="417"/>
      <c r="BA279" s="429"/>
      <c r="BB279" s="429"/>
      <c r="BC279" s="429"/>
      <c r="BD279" s="429"/>
      <c r="BE279" s="429"/>
      <c r="BF279" s="429"/>
      <c r="BG279" s="429"/>
      <c r="BH279" s="429"/>
      <c r="BI279" s="429"/>
      <c r="BJ279" s="429"/>
      <c r="BK279" s="429"/>
      <c r="BL279" s="429"/>
      <c r="BM279" s="429"/>
      <c r="BN279" s="429"/>
      <c r="BO279" s="429"/>
      <c r="BP279" s="429"/>
      <c r="BQ279" s="429"/>
    </row>
    <row r="280" customFormat="false" ht="15.75" hidden="false" customHeight="false" outlineLevel="0" collapsed="false">
      <c r="A280" s="420"/>
      <c r="B280" s="420"/>
      <c r="C280" s="420"/>
      <c r="D280" s="420"/>
      <c r="E280" s="420"/>
      <c r="F280" s="420"/>
      <c r="G280" s="421"/>
      <c r="H280" s="421"/>
      <c r="I280" s="421"/>
      <c r="J280" s="421"/>
      <c r="K280" s="421"/>
      <c r="L280" s="421"/>
      <c r="M280" s="421"/>
      <c r="N280" s="421"/>
      <c r="O280" s="421"/>
      <c r="P280" s="422"/>
      <c r="Q280" s="423"/>
      <c r="R280" s="423"/>
      <c r="S280" s="420"/>
      <c r="T280" s="428"/>
      <c r="U280" s="428"/>
      <c r="V280" s="417"/>
      <c r="W280" s="420"/>
      <c r="X280" s="420"/>
      <c r="Y280" s="420"/>
      <c r="Z280" s="420"/>
      <c r="AA280" s="420"/>
      <c r="AB280" s="420"/>
      <c r="AC280" s="420"/>
      <c r="AD280" s="420"/>
      <c r="AE280" s="420"/>
      <c r="AF280" s="420"/>
      <c r="AG280" s="420"/>
      <c r="AH280" s="420"/>
      <c r="AI280" s="420"/>
      <c r="AJ280" s="420"/>
      <c r="AK280" s="420"/>
      <c r="AL280" s="420"/>
      <c r="AM280" s="420"/>
      <c r="AN280" s="420"/>
      <c r="AO280" s="417"/>
      <c r="AP280" s="417"/>
      <c r="AQ280" s="417"/>
      <c r="AR280" s="417"/>
      <c r="AS280" s="417"/>
      <c r="AT280" s="417"/>
      <c r="AU280" s="417"/>
      <c r="AV280" s="417"/>
      <c r="AW280" s="417"/>
      <c r="AX280" s="417"/>
      <c r="AY280" s="417"/>
      <c r="AZ280" s="417"/>
      <c r="BA280" s="429"/>
      <c r="BB280" s="429"/>
      <c r="BC280" s="429"/>
      <c r="BD280" s="429"/>
      <c r="BE280" s="429"/>
      <c r="BF280" s="429"/>
      <c r="BG280" s="429"/>
      <c r="BH280" s="429"/>
      <c r="BI280" s="429"/>
      <c r="BJ280" s="429"/>
      <c r="BK280" s="429"/>
      <c r="BL280" s="429"/>
      <c r="BM280" s="429"/>
      <c r="BN280" s="429"/>
      <c r="BO280" s="429"/>
      <c r="BP280" s="429"/>
      <c r="BQ280" s="429"/>
    </row>
    <row r="281" customFormat="false" ht="15.75" hidden="false" customHeight="false" outlineLevel="0" collapsed="false">
      <c r="A281" s="420"/>
      <c r="B281" s="420"/>
      <c r="C281" s="420"/>
      <c r="D281" s="420"/>
      <c r="E281" s="420"/>
      <c r="F281" s="420"/>
      <c r="G281" s="421"/>
      <c r="H281" s="421"/>
      <c r="I281" s="421"/>
      <c r="J281" s="421"/>
      <c r="K281" s="421"/>
      <c r="L281" s="421"/>
      <c r="M281" s="421"/>
      <c r="N281" s="421"/>
      <c r="O281" s="421"/>
      <c r="P281" s="422"/>
      <c r="Q281" s="423"/>
      <c r="R281" s="423"/>
      <c r="S281" s="420"/>
      <c r="T281" s="428"/>
      <c r="U281" s="428"/>
      <c r="V281" s="417"/>
      <c r="W281" s="420"/>
      <c r="X281" s="420"/>
      <c r="Y281" s="420"/>
      <c r="Z281" s="420"/>
      <c r="AA281" s="420"/>
      <c r="AB281" s="420"/>
      <c r="AC281" s="420"/>
      <c r="AD281" s="420"/>
      <c r="AE281" s="420"/>
      <c r="AF281" s="420"/>
      <c r="AG281" s="420"/>
      <c r="AH281" s="420"/>
      <c r="AI281" s="420"/>
      <c r="AJ281" s="420"/>
      <c r="AK281" s="420"/>
      <c r="AL281" s="420"/>
      <c r="AM281" s="420"/>
      <c r="AN281" s="420"/>
      <c r="AO281" s="417"/>
      <c r="AP281" s="417"/>
      <c r="AQ281" s="417"/>
      <c r="AR281" s="417"/>
      <c r="AS281" s="417"/>
      <c r="AT281" s="417"/>
      <c r="AU281" s="417"/>
      <c r="AV281" s="417"/>
      <c r="AW281" s="417"/>
      <c r="AX281" s="417"/>
      <c r="AY281" s="417"/>
      <c r="AZ281" s="417"/>
      <c r="BA281" s="429"/>
      <c r="BB281" s="429"/>
      <c r="BC281" s="429"/>
      <c r="BD281" s="429"/>
      <c r="BE281" s="429"/>
      <c r="BF281" s="429"/>
      <c r="BG281" s="429"/>
      <c r="BH281" s="429"/>
      <c r="BI281" s="429"/>
      <c r="BJ281" s="429"/>
      <c r="BK281" s="429"/>
      <c r="BL281" s="429"/>
      <c r="BM281" s="429"/>
      <c r="BN281" s="429"/>
      <c r="BO281" s="429"/>
      <c r="BP281" s="429"/>
      <c r="BQ281" s="429"/>
    </row>
    <row r="282" customFormat="false" ht="15.75" hidden="false" customHeight="false" outlineLevel="0" collapsed="false">
      <c r="A282" s="420"/>
      <c r="B282" s="420"/>
      <c r="C282" s="420"/>
      <c r="D282" s="420"/>
      <c r="E282" s="420"/>
      <c r="F282" s="420"/>
      <c r="G282" s="421"/>
      <c r="H282" s="421"/>
      <c r="I282" s="421"/>
      <c r="J282" s="421"/>
      <c r="K282" s="421"/>
      <c r="L282" s="421"/>
      <c r="M282" s="421"/>
      <c r="N282" s="421"/>
      <c r="O282" s="421"/>
      <c r="P282" s="422"/>
      <c r="Q282" s="423"/>
      <c r="R282" s="423"/>
      <c r="S282" s="420"/>
      <c r="T282" s="428"/>
      <c r="U282" s="428"/>
      <c r="V282" s="417"/>
      <c r="W282" s="420"/>
      <c r="X282" s="420"/>
      <c r="Y282" s="420"/>
      <c r="Z282" s="420"/>
      <c r="AA282" s="420"/>
      <c r="AB282" s="420"/>
      <c r="AC282" s="420"/>
      <c r="AD282" s="420"/>
      <c r="AE282" s="420"/>
      <c r="AF282" s="420"/>
      <c r="AG282" s="420"/>
      <c r="AH282" s="420"/>
      <c r="AI282" s="420"/>
      <c r="AJ282" s="420"/>
      <c r="AK282" s="420"/>
      <c r="AL282" s="420"/>
      <c r="AM282" s="420"/>
      <c r="AN282" s="420"/>
      <c r="AO282" s="417"/>
      <c r="AP282" s="417"/>
      <c r="AQ282" s="417"/>
      <c r="AR282" s="417"/>
      <c r="AS282" s="417"/>
      <c r="AT282" s="417"/>
      <c r="AU282" s="417"/>
      <c r="AV282" s="417"/>
      <c r="AW282" s="417"/>
      <c r="AX282" s="417"/>
      <c r="AY282" s="417"/>
      <c r="AZ282" s="417"/>
      <c r="BA282" s="429"/>
      <c r="BB282" s="429"/>
      <c r="BC282" s="429"/>
      <c r="BD282" s="429"/>
      <c r="BE282" s="429"/>
      <c r="BF282" s="429"/>
      <c r="BG282" s="429"/>
      <c r="BH282" s="429"/>
      <c r="BI282" s="429"/>
      <c r="BJ282" s="429"/>
      <c r="BK282" s="429"/>
      <c r="BL282" s="429"/>
      <c r="BM282" s="429"/>
      <c r="BN282" s="429"/>
      <c r="BO282" s="429"/>
      <c r="BP282" s="429"/>
      <c r="BQ282" s="429"/>
    </row>
    <row r="283" customFormat="false" ht="15.75" hidden="false" customHeight="false" outlineLevel="0" collapsed="false">
      <c r="A283" s="420"/>
      <c r="B283" s="420"/>
      <c r="C283" s="420"/>
      <c r="D283" s="420"/>
      <c r="E283" s="420"/>
      <c r="F283" s="420"/>
      <c r="G283" s="421"/>
      <c r="H283" s="421"/>
      <c r="I283" s="421"/>
      <c r="J283" s="421"/>
      <c r="K283" s="421"/>
      <c r="L283" s="421"/>
      <c r="M283" s="421"/>
      <c r="N283" s="421"/>
      <c r="O283" s="421"/>
      <c r="P283" s="422"/>
      <c r="Q283" s="423"/>
      <c r="R283" s="423"/>
      <c r="S283" s="420"/>
      <c r="T283" s="428"/>
      <c r="U283" s="428"/>
      <c r="V283" s="417"/>
      <c r="W283" s="420"/>
      <c r="X283" s="420"/>
      <c r="Y283" s="420"/>
      <c r="Z283" s="420"/>
      <c r="AA283" s="420"/>
      <c r="AB283" s="420"/>
      <c r="AC283" s="420"/>
      <c r="AD283" s="420"/>
      <c r="AE283" s="420"/>
      <c r="AF283" s="420"/>
      <c r="AG283" s="420"/>
      <c r="AH283" s="420"/>
      <c r="AI283" s="420"/>
      <c r="AJ283" s="420"/>
      <c r="AK283" s="420"/>
      <c r="AL283" s="420"/>
      <c r="AM283" s="420"/>
      <c r="AN283" s="420"/>
      <c r="AO283" s="417"/>
      <c r="AP283" s="417"/>
      <c r="AQ283" s="417"/>
      <c r="AR283" s="417"/>
      <c r="AS283" s="417"/>
      <c r="AT283" s="417"/>
      <c r="AU283" s="417"/>
      <c r="AV283" s="417"/>
      <c r="AW283" s="417"/>
      <c r="AX283" s="417"/>
      <c r="AY283" s="417"/>
      <c r="AZ283" s="417"/>
      <c r="BA283" s="429"/>
      <c r="BB283" s="429"/>
      <c r="BC283" s="429"/>
      <c r="BD283" s="429"/>
      <c r="BE283" s="429"/>
      <c r="BF283" s="429"/>
      <c r="BG283" s="429"/>
      <c r="BH283" s="429"/>
      <c r="BI283" s="429"/>
      <c r="BJ283" s="429"/>
      <c r="BK283" s="429"/>
      <c r="BL283" s="429"/>
      <c r="BM283" s="429"/>
      <c r="BN283" s="429"/>
      <c r="BO283" s="429"/>
      <c r="BP283" s="429"/>
      <c r="BQ283" s="429"/>
    </row>
    <row r="284" customFormat="false" ht="15.75" hidden="false" customHeight="false" outlineLevel="0" collapsed="false">
      <c r="A284" s="420"/>
      <c r="B284" s="420"/>
      <c r="C284" s="420"/>
      <c r="D284" s="420"/>
      <c r="E284" s="420"/>
      <c r="F284" s="420"/>
      <c r="G284" s="421"/>
      <c r="H284" s="421"/>
      <c r="I284" s="421"/>
      <c r="J284" s="421"/>
      <c r="K284" s="421"/>
      <c r="L284" s="421"/>
      <c r="M284" s="421"/>
      <c r="N284" s="421"/>
      <c r="O284" s="421"/>
      <c r="P284" s="422"/>
      <c r="Q284" s="423"/>
      <c r="R284" s="423"/>
      <c r="S284" s="420"/>
      <c r="T284" s="428"/>
      <c r="U284" s="428"/>
      <c r="V284" s="417"/>
      <c r="W284" s="420"/>
      <c r="X284" s="420"/>
      <c r="Y284" s="420"/>
      <c r="Z284" s="420"/>
      <c r="AA284" s="420"/>
      <c r="AB284" s="420"/>
      <c r="AC284" s="420"/>
      <c r="AD284" s="420"/>
      <c r="AE284" s="420"/>
      <c r="AF284" s="420"/>
      <c r="AG284" s="420"/>
      <c r="AH284" s="420"/>
      <c r="AI284" s="420"/>
      <c r="AJ284" s="420"/>
      <c r="AK284" s="420"/>
      <c r="AL284" s="420"/>
      <c r="AM284" s="420"/>
      <c r="AN284" s="420"/>
      <c r="AO284" s="417"/>
      <c r="AP284" s="417"/>
      <c r="AQ284" s="417"/>
      <c r="AR284" s="417"/>
      <c r="AS284" s="417"/>
      <c r="AT284" s="417"/>
      <c r="AU284" s="417"/>
      <c r="AV284" s="417"/>
      <c r="AW284" s="417"/>
      <c r="AX284" s="417"/>
      <c r="AY284" s="417"/>
      <c r="AZ284" s="417"/>
      <c r="BA284" s="429"/>
      <c r="BB284" s="429"/>
      <c r="BC284" s="429"/>
      <c r="BD284" s="429"/>
      <c r="BE284" s="429"/>
      <c r="BF284" s="429"/>
      <c r="BG284" s="429"/>
      <c r="BH284" s="429"/>
      <c r="BI284" s="429"/>
      <c r="BJ284" s="429"/>
      <c r="BK284" s="429"/>
      <c r="BL284" s="429"/>
      <c r="BM284" s="429"/>
      <c r="BN284" s="429"/>
      <c r="BO284" s="429"/>
      <c r="BP284" s="429"/>
      <c r="BQ284" s="429"/>
    </row>
    <row r="285" customFormat="false" ht="15.75" hidden="false" customHeight="false" outlineLevel="0" collapsed="false">
      <c r="A285" s="420"/>
      <c r="B285" s="420"/>
      <c r="C285" s="420"/>
      <c r="D285" s="420"/>
      <c r="E285" s="420"/>
      <c r="F285" s="420"/>
      <c r="G285" s="421"/>
      <c r="H285" s="421"/>
      <c r="I285" s="421"/>
      <c r="J285" s="421"/>
      <c r="K285" s="421"/>
      <c r="L285" s="421"/>
      <c r="M285" s="421"/>
      <c r="N285" s="421"/>
      <c r="O285" s="421"/>
      <c r="P285" s="422"/>
      <c r="Q285" s="423"/>
      <c r="R285" s="423"/>
      <c r="S285" s="420"/>
      <c r="T285" s="428"/>
      <c r="U285" s="428"/>
      <c r="V285" s="417"/>
      <c r="W285" s="420"/>
      <c r="X285" s="420"/>
      <c r="Y285" s="420"/>
      <c r="Z285" s="420"/>
      <c r="AA285" s="420"/>
      <c r="AB285" s="420"/>
      <c r="AC285" s="420"/>
      <c r="AD285" s="420"/>
      <c r="AE285" s="420"/>
      <c r="AF285" s="420"/>
      <c r="AG285" s="420"/>
      <c r="AH285" s="420"/>
      <c r="AI285" s="420"/>
      <c r="AJ285" s="420"/>
      <c r="AK285" s="420"/>
      <c r="AL285" s="420"/>
      <c r="AM285" s="420"/>
      <c r="AN285" s="420"/>
      <c r="AO285" s="417"/>
      <c r="AP285" s="417"/>
      <c r="AQ285" s="417"/>
      <c r="AR285" s="417"/>
      <c r="AS285" s="417"/>
      <c r="AT285" s="417"/>
      <c r="AU285" s="417"/>
      <c r="AV285" s="417"/>
      <c r="AW285" s="417"/>
      <c r="AX285" s="417"/>
      <c r="AY285" s="417"/>
      <c r="AZ285" s="417"/>
      <c r="BA285" s="429"/>
      <c r="BB285" s="429"/>
      <c r="BC285" s="429"/>
      <c r="BD285" s="429"/>
      <c r="BE285" s="429"/>
      <c r="BF285" s="429"/>
      <c r="BG285" s="429"/>
      <c r="BH285" s="429"/>
      <c r="BI285" s="429"/>
      <c r="BJ285" s="429"/>
      <c r="BK285" s="429"/>
      <c r="BL285" s="429"/>
      <c r="BM285" s="429"/>
      <c r="BN285" s="429"/>
      <c r="BO285" s="429"/>
      <c r="BP285" s="429"/>
      <c r="BQ285" s="429"/>
    </row>
    <row r="286" customFormat="false" ht="15.75" hidden="false" customHeight="false" outlineLevel="0" collapsed="false">
      <c r="A286" s="420"/>
      <c r="B286" s="420"/>
      <c r="C286" s="420"/>
      <c r="D286" s="420"/>
      <c r="E286" s="420"/>
      <c r="F286" s="420"/>
      <c r="G286" s="421"/>
      <c r="H286" s="421"/>
      <c r="I286" s="421"/>
      <c r="J286" s="421"/>
      <c r="K286" s="421"/>
      <c r="L286" s="421"/>
      <c r="M286" s="421"/>
      <c r="N286" s="421"/>
      <c r="O286" s="421"/>
      <c r="P286" s="422"/>
      <c r="Q286" s="423"/>
      <c r="R286" s="423"/>
      <c r="S286" s="420"/>
      <c r="T286" s="428"/>
      <c r="U286" s="428"/>
      <c r="V286" s="417"/>
      <c r="W286" s="420"/>
      <c r="X286" s="420"/>
      <c r="Y286" s="420"/>
      <c r="Z286" s="420"/>
      <c r="AA286" s="420"/>
      <c r="AB286" s="420"/>
      <c r="AC286" s="420"/>
      <c r="AD286" s="420"/>
      <c r="AE286" s="420"/>
      <c r="AF286" s="420"/>
      <c r="AG286" s="420"/>
      <c r="AH286" s="420"/>
      <c r="AI286" s="420"/>
      <c r="AJ286" s="420"/>
      <c r="AK286" s="420"/>
      <c r="AL286" s="420"/>
      <c r="AM286" s="420"/>
      <c r="AN286" s="420"/>
      <c r="AO286" s="417"/>
      <c r="AP286" s="417"/>
      <c r="AQ286" s="417"/>
      <c r="AR286" s="417"/>
      <c r="AS286" s="417"/>
      <c r="AT286" s="417"/>
      <c r="AU286" s="417"/>
      <c r="AV286" s="417"/>
      <c r="AW286" s="417"/>
      <c r="AX286" s="417"/>
      <c r="AY286" s="417"/>
      <c r="AZ286" s="417"/>
      <c r="BA286" s="429"/>
      <c r="BB286" s="429"/>
      <c r="BC286" s="429"/>
      <c r="BD286" s="429"/>
      <c r="BE286" s="429"/>
      <c r="BF286" s="429"/>
      <c r="BG286" s="429"/>
      <c r="BH286" s="429"/>
      <c r="BI286" s="429"/>
      <c r="BJ286" s="429"/>
      <c r="BK286" s="429"/>
      <c r="BL286" s="429"/>
      <c r="BM286" s="429"/>
      <c r="BN286" s="429"/>
      <c r="BO286" s="429"/>
      <c r="BP286" s="429"/>
      <c r="BQ286" s="429"/>
    </row>
    <row r="287" customFormat="false" ht="15.75" hidden="false" customHeight="false" outlineLevel="0" collapsed="false">
      <c r="A287" s="420"/>
      <c r="B287" s="420"/>
      <c r="C287" s="420"/>
      <c r="D287" s="420"/>
      <c r="E287" s="420"/>
      <c r="F287" s="420"/>
      <c r="G287" s="421"/>
      <c r="H287" s="421"/>
      <c r="I287" s="421"/>
      <c r="J287" s="421"/>
      <c r="K287" s="421"/>
      <c r="L287" s="421"/>
      <c r="M287" s="421"/>
      <c r="N287" s="421"/>
      <c r="O287" s="421"/>
      <c r="P287" s="422"/>
      <c r="Q287" s="423"/>
      <c r="R287" s="423"/>
      <c r="S287" s="420"/>
      <c r="T287" s="428"/>
      <c r="U287" s="428"/>
      <c r="V287" s="417"/>
      <c r="W287" s="420"/>
      <c r="X287" s="420"/>
      <c r="Y287" s="420"/>
      <c r="Z287" s="420"/>
      <c r="AA287" s="420"/>
      <c r="AB287" s="420"/>
      <c r="AC287" s="420"/>
      <c r="AD287" s="420"/>
      <c r="AE287" s="420"/>
      <c r="AF287" s="420"/>
      <c r="AG287" s="420"/>
      <c r="AH287" s="420"/>
      <c r="AI287" s="420"/>
      <c r="AJ287" s="420"/>
      <c r="AK287" s="420"/>
      <c r="AL287" s="420"/>
      <c r="AM287" s="420"/>
      <c r="AN287" s="420"/>
      <c r="AO287" s="417"/>
      <c r="AP287" s="417"/>
      <c r="AQ287" s="417"/>
      <c r="AR287" s="417"/>
      <c r="AS287" s="417"/>
      <c r="AT287" s="417"/>
      <c r="AU287" s="417"/>
      <c r="AV287" s="417"/>
      <c r="AW287" s="417"/>
      <c r="AX287" s="417"/>
      <c r="AY287" s="417"/>
      <c r="AZ287" s="417"/>
      <c r="BA287" s="429"/>
      <c r="BB287" s="429"/>
      <c r="BC287" s="429"/>
      <c r="BD287" s="429"/>
      <c r="BE287" s="429"/>
      <c r="BF287" s="429"/>
      <c r="BG287" s="429"/>
      <c r="BH287" s="429"/>
      <c r="BI287" s="429"/>
      <c r="BJ287" s="429"/>
      <c r="BK287" s="429"/>
      <c r="BL287" s="429"/>
      <c r="BM287" s="429"/>
      <c r="BN287" s="429"/>
      <c r="BO287" s="429"/>
      <c r="BP287" s="429"/>
      <c r="BQ287" s="429"/>
    </row>
    <row r="288" customFormat="false" ht="15.75" hidden="false" customHeight="false" outlineLevel="0" collapsed="false">
      <c r="A288" s="420"/>
      <c r="B288" s="420"/>
      <c r="C288" s="420"/>
      <c r="D288" s="420"/>
      <c r="E288" s="420"/>
      <c r="F288" s="420"/>
      <c r="G288" s="421"/>
      <c r="H288" s="421"/>
      <c r="I288" s="421"/>
      <c r="J288" s="421"/>
      <c r="K288" s="421"/>
      <c r="L288" s="421"/>
      <c r="M288" s="421"/>
      <c r="N288" s="421"/>
      <c r="O288" s="421"/>
      <c r="P288" s="422"/>
      <c r="Q288" s="423"/>
      <c r="R288" s="423"/>
      <c r="S288" s="420"/>
      <c r="T288" s="428"/>
      <c r="U288" s="428"/>
      <c r="V288" s="417"/>
      <c r="W288" s="420"/>
      <c r="X288" s="420"/>
      <c r="Y288" s="420"/>
      <c r="Z288" s="420"/>
      <c r="AA288" s="420"/>
      <c r="AB288" s="420"/>
      <c r="AC288" s="420"/>
      <c r="AD288" s="420"/>
      <c r="AE288" s="420"/>
      <c r="AF288" s="420"/>
      <c r="AG288" s="420"/>
      <c r="AH288" s="420"/>
      <c r="AI288" s="420"/>
      <c r="AJ288" s="420"/>
      <c r="AK288" s="420"/>
      <c r="AL288" s="420"/>
      <c r="AM288" s="420"/>
      <c r="AN288" s="420"/>
      <c r="AO288" s="417"/>
      <c r="AP288" s="417"/>
      <c r="AQ288" s="417"/>
      <c r="AR288" s="417"/>
      <c r="AS288" s="417"/>
      <c r="AT288" s="417"/>
      <c r="AU288" s="417"/>
      <c r="AV288" s="417"/>
      <c r="AW288" s="417"/>
      <c r="AX288" s="417"/>
      <c r="AY288" s="417"/>
      <c r="AZ288" s="417"/>
      <c r="BA288" s="429"/>
      <c r="BB288" s="429"/>
      <c r="BC288" s="429"/>
      <c r="BD288" s="429"/>
      <c r="BE288" s="429"/>
      <c r="BF288" s="429"/>
      <c r="BG288" s="429"/>
      <c r="BH288" s="429"/>
      <c r="BI288" s="429"/>
      <c r="BJ288" s="429"/>
      <c r="BK288" s="429"/>
      <c r="BL288" s="429"/>
      <c r="BM288" s="429"/>
      <c r="BN288" s="429"/>
      <c r="BO288" s="429"/>
      <c r="BP288" s="429"/>
      <c r="BQ288" s="429"/>
    </row>
    <row r="289" customFormat="false" ht="15.75" hidden="false" customHeight="false" outlineLevel="0" collapsed="false">
      <c r="A289" s="420"/>
      <c r="B289" s="420"/>
      <c r="C289" s="420"/>
      <c r="D289" s="420"/>
      <c r="E289" s="420"/>
      <c r="F289" s="420"/>
      <c r="G289" s="421"/>
      <c r="H289" s="421"/>
      <c r="I289" s="421"/>
      <c r="J289" s="421"/>
      <c r="K289" s="421"/>
      <c r="L289" s="421"/>
      <c r="M289" s="421"/>
      <c r="N289" s="421"/>
      <c r="O289" s="421"/>
      <c r="P289" s="422"/>
      <c r="Q289" s="423"/>
      <c r="R289" s="423"/>
      <c r="S289" s="420"/>
      <c r="T289" s="428"/>
      <c r="U289" s="428"/>
      <c r="V289" s="417"/>
      <c r="W289" s="420"/>
      <c r="X289" s="420"/>
      <c r="Y289" s="420"/>
      <c r="Z289" s="420"/>
      <c r="AA289" s="420"/>
      <c r="AB289" s="420"/>
      <c r="AC289" s="420"/>
      <c r="AD289" s="420"/>
      <c r="AE289" s="420"/>
      <c r="AF289" s="420"/>
      <c r="AG289" s="420"/>
      <c r="AH289" s="420"/>
      <c r="AI289" s="420"/>
      <c r="AJ289" s="420"/>
      <c r="AK289" s="420"/>
      <c r="AL289" s="420"/>
      <c r="AM289" s="420"/>
      <c r="AN289" s="420"/>
      <c r="AO289" s="417"/>
      <c r="AP289" s="417"/>
      <c r="AQ289" s="417"/>
      <c r="AR289" s="417"/>
      <c r="AS289" s="417"/>
      <c r="AT289" s="417"/>
      <c r="AU289" s="417"/>
      <c r="AV289" s="417"/>
      <c r="AW289" s="417"/>
      <c r="AX289" s="417"/>
      <c r="AY289" s="417"/>
      <c r="AZ289" s="417"/>
      <c r="BA289" s="429"/>
      <c r="BB289" s="429"/>
      <c r="BC289" s="429"/>
      <c r="BD289" s="429"/>
      <c r="BE289" s="429"/>
      <c r="BF289" s="429"/>
      <c r="BG289" s="429"/>
      <c r="BH289" s="429"/>
      <c r="BI289" s="429"/>
      <c r="BJ289" s="429"/>
      <c r="BK289" s="429"/>
      <c r="BL289" s="429"/>
      <c r="BM289" s="429"/>
      <c r="BN289" s="429"/>
      <c r="BO289" s="429"/>
      <c r="BP289" s="429"/>
      <c r="BQ289" s="429"/>
    </row>
    <row r="290" customFormat="false" ht="15.75" hidden="false" customHeight="false" outlineLevel="0" collapsed="false">
      <c r="A290" s="420"/>
      <c r="B290" s="420"/>
      <c r="C290" s="420"/>
      <c r="D290" s="420"/>
      <c r="E290" s="420"/>
      <c r="F290" s="420"/>
      <c r="G290" s="421"/>
      <c r="H290" s="421"/>
      <c r="I290" s="421"/>
      <c r="J290" s="421"/>
      <c r="K290" s="421"/>
      <c r="L290" s="421"/>
      <c r="M290" s="421"/>
      <c r="N290" s="421"/>
      <c r="O290" s="421"/>
      <c r="P290" s="422"/>
      <c r="Q290" s="423"/>
      <c r="R290" s="423"/>
      <c r="S290" s="420"/>
      <c r="T290" s="428"/>
      <c r="U290" s="428"/>
      <c r="V290" s="417"/>
      <c r="W290" s="420"/>
      <c r="X290" s="420"/>
      <c r="Y290" s="420"/>
      <c r="Z290" s="420"/>
      <c r="AA290" s="420"/>
      <c r="AB290" s="420"/>
      <c r="AC290" s="420"/>
      <c r="AD290" s="420"/>
      <c r="AE290" s="420"/>
      <c r="AF290" s="420"/>
      <c r="AG290" s="420"/>
      <c r="AH290" s="420"/>
      <c r="AI290" s="420"/>
      <c r="AJ290" s="420"/>
      <c r="AK290" s="420"/>
      <c r="AL290" s="420"/>
      <c r="AM290" s="420"/>
      <c r="AN290" s="420"/>
      <c r="AO290" s="417"/>
      <c r="AP290" s="417"/>
      <c r="AQ290" s="417"/>
      <c r="AR290" s="417"/>
      <c r="AS290" s="417"/>
      <c r="AT290" s="417"/>
      <c r="AU290" s="417"/>
      <c r="AV290" s="417"/>
      <c r="AW290" s="417"/>
      <c r="AX290" s="417"/>
      <c r="AY290" s="417"/>
      <c r="AZ290" s="417"/>
      <c r="BA290" s="429"/>
      <c r="BB290" s="429"/>
      <c r="BC290" s="429"/>
      <c r="BD290" s="429"/>
      <c r="BE290" s="429"/>
      <c r="BF290" s="429"/>
      <c r="BG290" s="429"/>
      <c r="BH290" s="429"/>
      <c r="BI290" s="429"/>
      <c r="BJ290" s="429"/>
      <c r="BK290" s="429"/>
      <c r="BL290" s="429"/>
      <c r="BM290" s="429"/>
      <c r="BN290" s="429"/>
      <c r="BO290" s="429"/>
      <c r="BP290" s="429"/>
      <c r="BQ290" s="429"/>
    </row>
    <row r="291" customFormat="false" ht="15.75" hidden="false" customHeight="false" outlineLevel="0" collapsed="false">
      <c r="A291" s="420"/>
      <c r="B291" s="420"/>
      <c r="C291" s="420"/>
      <c r="D291" s="420"/>
      <c r="E291" s="420"/>
      <c r="F291" s="420"/>
      <c r="G291" s="421"/>
      <c r="H291" s="421"/>
      <c r="I291" s="421"/>
      <c r="J291" s="421"/>
      <c r="K291" s="421"/>
      <c r="L291" s="421"/>
      <c r="M291" s="421"/>
      <c r="N291" s="421"/>
      <c r="O291" s="421"/>
      <c r="P291" s="422"/>
      <c r="Q291" s="423"/>
      <c r="R291" s="423"/>
      <c r="S291" s="420"/>
      <c r="T291" s="428"/>
      <c r="U291" s="428"/>
      <c r="V291" s="417"/>
      <c r="W291" s="420"/>
      <c r="X291" s="420"/>
      <c r="Y291" s="420"/>
      <c r="Z291" s="420"/>
      <c r="AA291" s="420"/>
      <c r="AB291" s="420"/>
      <c r="AC291" s="420"/>
      <c r="AD291" s="420"/>
      <c r="AE291" s="420"/>
      <c r="AF291" s="420"/>
      <c r="AG291" s="420"/>
      <c r="AH291" s="420"/>
      <c r="AI291" s="420"/>
      <c r="AJ291" s="420"/>
      <c r="AK291" s="420"/>
      <c r="AL291" s="420"/>
      <c r="AM291" s="420"/>
      <c r="AN291" s="420"/>
      <c r="AO291" s="417"/>
      <c r="AP291" s="417"/>
      <c r="AQ291" s="417"/>
      <c r="AR291" s="417"/>
      <c r="AS291" s="417"/>
      <c r="AT291" s="417"/>
      <c r="AU291" s="417"/>
      <c r="AV291" s="417"/>
      <c r="AW291" s="417"/>
      <c r="AX291" s="417"/>
      <c r="AY291" s="417"/>
      <c r="AZ291" s="417"/>
      <c r="BA291" s="429"/>
      <c r="BB291" s="429"/>
      <c r="BC291" s="429"/>
      <c r="BD291" s="429"/>
      <c r="BE291" s="429"/>
      <c r="BF291" s="429"/>
      <c r="BG291" s="429"/>
      <c r="BH291" s="429"/>
      <c r="BI291" s="429"/>
      <c r="BJ291" s="429"/>
      <c r="BK291" s="429"/>
      <c r="BL291" s="429"/>
      <c r="BM291" s="429"/>
      <c r="BN291" s="429"/>
      <c r="BO291" s="429"/>
      <c r="BP291" s="429"/>
      <c r="BQ291" s="429"/>
    </row>
    <row r="292" customFormat="false" ht="15.75" hidden="false" customHeight="false" outlineLevel="0" collapsed="false">
      <c r="A292" s="420"/>
      <c r="B292" s="420"/>
      <c r="C292" s="420"/>
      <c r="D292" s="420"/>
      <c r="E292" s="420"/>
      <c r="F292" s="420"/>
      <c r="G292" s="421"/>
      <c r="H292" s="421"/>
      <c r="I292" s="421"/>
      <c r="J292" s="421"/>
      <c r="K292" s="421"/>
      <c r="L292" s="421"/>
      <c r="M292" s="421"/>
      <c r="N292" s="421"/>
      <c r="O292" s="421"/>
      <c r="P292" s="422"/>
      <c r="Q292" s="423"/>
      <c r="R292" s="423"/>
      <c r="S292" s="420"/>
      <c r="T292" s="428"/>
      <c r="U292" s="428"/>
      <c r="V292" s="417"/>
      <c r="W292" s="420"/>
      <c r="X292" s="420"/>
      <c r="Y292" s="420"/>
      <c r="Z292" s="420"/>
      <c r="AA292" s="420"/>
      <c r="AB292" s="420"/>
      <c r="AC292" s="420"/>
      <c r="AD292" s="420"/>
      <c r="AE292" s="420"/>
      <c r="AF292" s="420"/>
      <c r="AG292" s="420"/>
      <c r="AH292" s="420"/>
      <c r="AI292" s="420"/>
      <c r="AJ292" s="420"/>
      <c r="AK292" s="420"/>
      <c r="AL292" s="420"/>
      <c r="AM292" s="420"/>
      <c r="AN292" s="420"/>
      <c r="AO292" s="417"/>
      <c r="AP292" s="417"/>
      <c r="AQ292" s="417"/>
      <c r="AR292" s="417"/>
      <c r="AS292" s="417"/>
      <c r="AT292" s="417"/>
      <c r="AU292" s="417"/>
      <c r="AV292" s="417"/>
      <c r="AW292" s="417"/>
      <c r="AX292" s="417"/>
      <c r="AY292" s="417"/>
      <c r="AZ292" s="417"/>
      <c r="BA292" s="429"/>
      <c r="BB292" s="429"/>
      <c r="BC292" s="429"/>
      <c r="BD292" s="429"/>
      <c r="BE292" s="429"/>
      <c r="BF292" s="429"/>
      <c r="BG292" s="429"/>
      <c r="BH292" s="429"/>
      <c r="BI292" s="429"/>
      <c r="BJ292" s="429"/>
      <c r="BK292" s="429"/>
      <c r="BL292" s="429"/>
      <c r="BM292" s="429"/>
      <c r="BN292" s="429"/>
      <c r="BO292" s="429"/>
      <c r="BP292" s="429"/>
      <c r="BQ292" s="429"/>
    </row>
    <row r="293" customFormat="false" ht="15.75" hidden="false" customHeight="false" outlineLevel="0" collapsed="false">
      <c r="A293" s="420"/>
      <c r="B293" s="420"/>
      <c r="C293" s="420"/>
      <c r="D293" s="420"/>
      <c r="E293" s="420"/>
      <c r="F293" s="420"/>
      <c r="G293" s="421"/>
      <c r="H293" s="421"/>
      <c r="I293" s="421"/>
      <c r="J293" s="421"/>
      <c r="K293" s="421"/>
      <c r="L293" s="421"/>
      <c r="M293" s="421"/>
      <c r="N293" s="421"/>
      <c r="O293" s="421"/>
      <c r="P293" s="422"/>
      <c r="Q293" s="423"/>
      <c r="R293" s="423"/>
      <c r="S293" s="420"/>
      <c r="T293" s="428"/>
      <c r="U293" s="428"/>
      <c r="V293" s="417"/>
      <c r="W293" s="420"/>
      <c r="X293" s="420"/>
      <c r="Y293" s="420"/>
      <c r="Z293" s="420"/>
      <c r="AA293" s="420"/>
      <c r="AB293" s="420"/>
      <c r="AC293" s="420"/>
      <c r="AD293" s="420"/>
      <c r="AE293" s="420"/>
      <c r="AF293" s="420"/>
      <c r="AG293" s="420"/>
      <c r="AH293" s="420"/>
      <c r="AI293" s="420"/>
      <c r="AJ293" s="420"/>
      <c r="AK293" s="420"/>
      <c r="AL293" s="420"/>
      <c r="AM293" s="420"/>
      <c r="AN293" s="420"/>
      <c r="AO293" s="417"/>
      <c r="AP293" s="417"/>
      <c r="AQ293" s="417"/>
      <c r="AR293" s="417"/>
      <c r="AS293" s="417"/>
      <c r="AT293" s="417"/>
      <c r="AU293" s="417"/>
      <c r="AV293" s="417"/>
      <c r="AW293" s="417"/>
      <c r="AX293" s="417"/>
      <c r="AY293" s="417"/>
      <c r="AZ293" s="417"/>
      <c r="BA293" s="429"/>
      <c r="BB293" s="429"/>
      <c r="BC293" s="429"/>
      <c r="BD293" s="429"/>
      <c r="BE293" s="429"/>
      <c r="BF293" s="429"/>
      <c r="BG293" s="429"/>
      <c r="BH293" s="429"/>
      <c r="BI293" s="429"/>
      <c r="BJ293" s="429"/>
      <c r="BK293" s="429"/>
      <c r="BL293" s="429"/>
      <c r="BM293" s="429"/>
      <c r="BN293" s="429"/>
      <c r="BO293" s="429"/>
      <c r="BP293" s="429"/>
      <c r="BQ293" s="429"/>
    </row>
    <row r="294" customFormat="false" ht="15.75" hidden="false" customHeight="false" outlineLevel="0" collapsed="false">
      <c r="A294" s="420"/>
      <c r="B294" s="420"/>
      <c r="C294" s="420"/>
      <c r="D294" s="420"/>
      <c r="E294" s="420"/>
      <c r="F294" s="420"/>
      <c r="G294" s="421"/>
      <c r="H294" s="421"/>
      <c r="I294" s="421"/>
      <c r="J294" s="421"/>
      <c r="K294" s="421"/>
      <c r="L294" s="421"/>
      <c r="M294" s="421"/>
      <c r="N294" s="421"/>
      <c r="O294" s="421"/>
      <c r="P294" s="422"/>
      <c r="Q294" s="423"/>
      <c r="R294" s="423"/>
      <c r="S294" s="420"/>
      <c r="T294" s="428"/>
      <c r="U294" s="428"/>
      <c r="V294" s="417"/>
      <c r="W294" s="420"/>
      <c r="X294" s="420"/>
      <c r="Y294" s="420"/>
      <c r="Z294" s="420"/>
      <c r="AA294" s="420"/>
      <c r="AB294" s="420"/>
      <c r="AC294" s="420"/>
      <c r="AD294" s="420"/>
      <c r="AE294" s="420"/>
      <c r="AF294" s="420"/>
      <c r="AG294" s="420"/>
      <c r="AH294" s="420"/>
      <c r="AI294" s="420"/>
      <c r="AJ294" s="420"/>
      <c r="AK294" s="420"/>
      <c r="AL294" s="420"/>
      <c r="AM294" s="420"/>
      <c r="AN294" s="420"/>
      <c r="AO294" s="417"/>
      <c r="AP294" s="417"/>
      <c r="AQ294" s="417"/>
      <c r="AR294" s="417"/>
      <c r="AS294" s="417"/>
      <c r="AT294" s="417"/>
      <c r="AU294" s="417"/>
      <c r="AV294" s="417"/>
      <c r="AW294" s="417"/>
      <c r="AX294" s="417"/>
      <c r="AY294" s="417"/>
      <c r="AZ294" s="417"/>
      <c r="BA294" s="429"/>
      <c r="BB294" s="429"/>
      <c r="BC294" s="429"/>
      <c r="BD294" s="429"/>
      <c r="BE294" s="429"/>
      <c r="BF294" s="429"/>
      <c r="BG294" s="429"/>
      <c r="BH294" s="429"/>
      <c r="BI294" s="429"/>
      <c r="BJ294" s="429"/>
      <c r="BK294" s="429"/>
      <c r="BL294" s="429"/>
      <c r="BM294" s="429"/>
      <c r="BN294" s="429"/>
      <c r="BO294" s="429"/>
      <c r="BP294" s="429"/>
      <c r="BQ294" s="429"/>
    </row>
    <row r="295" customFormat="false" ht="15.75" hidden="false" customHeight="false" outlineLevel="0" collapsed="false">
      <c r="A295" s="420"/>
      <c r="B295" s="420"/>
      <c r="C295" s="420"/>
      <c r="D295" s="420"/>
      <c r="E295" s="420"/>
      <c r="F295" s="420"/>
      <c r="G295" s="421"/>
      <c r="H295" s="421"/>
      <c r="I295" s="421"/>
      <c r="J295" s="421"/>
      <c r="K295" s="421"/>
      <c r="L295" s="421"/>
      <c r="M295" s="421"/>
      <c r="N295" s="421"/>
      <c r="O295" s="421"/>
      <c r="P295" s="422"/>
      <c r="Q295" s="423"/>
      <c r="R295" s="423"/>
      <c r="S295" s="420"/>
      <c r="T295" s="428"/>
      <c r="U295" s="428"/>
      <c r="V295" s="417"/>
      <c r="W295" s="420"/>
      <c r="X295" s="420"/>
      <c r="Y295" s="420"/>
      <c r="Z295" s="420"/>
      <c r="AA295" s="420"/>
      <c r="AB295" s="420"/>
      <c r="AC295" s="420"/>
      <c r="AD295" s="420"/>
      <c r="AE295" s="420"/>
      <c r="AF295" s="420"/>
      <c r="AG295" s="420"/>
      <c r="AH295" s="420"/>
      <c r="AI295" s="420"/>
      <c r="AJ295" s="420"/>
      <c r="AK295" s="420"/>
      <c r="AL295" s="420"/>
      <c r="AM295" s="420"/>
      <c r="AN295" s="420"/>
      <c r="AO295" s="417"/>
      <c r="AP295" s="417"/>
      <c r="AQ295" s="417"/>
      <c r="AR295" s="417"/>
      <c r="AS295" s="417"/>
      <c r="AT295" s="417"/>
      <c r="AU295" s="417"/>
      <c r="AV295" s="417"/>
      <c r="AW295" s="417"/>
      <c r="AX295" s="417"/>
      <c r="AY295" s="417"/>
      <c r="AZ295" s="417"/>
      <c r="BA295" s="429"/>
      <c r="BB295" s="429"/>
      <c r="BC295" s="429"/>
      <c r="BD295" s="429"/>
      <c r="BE295" s="429"/>
      <c r="BF295" s="429"/>
      <c r="BG295" s="429"/>
      <c r="BH295" s="429"/>
      <c r="BI295" s="429"/>
      <c r="BJ295" s="429"/>
      <c r="BK295" s="429"/>
      <c r="BL295" s="429"/>
      <c r="BM295" s="429"/>
      <c r="BN295" s="429"/>
      <c r="BO295" s="429"/>
      <c r="BP295" s="429"/>
      <c r="BQ295" s="429"/>
    </row>
    <row r="296" customFormat="false" ht="15.75" hidden="false" customHeight="false" outlineLevel="0" collapsed="false">
      <c r="A296" s="420"/>
      <c r="B296" s="420"/>
      <c r="C296" s="420"/>
      <c r="D296" s="420"/>
      <c r="E296" s="420"/>
      <c r="F296" s="420"/>
      <c r="G296" s="421"/>
      <c r="H296" s="421"/>
      <c r="I296" s="421"/>
      <c r="J296" s="421"/>
      <c r="K296" s="421"/>
      <c r="L296" s="421"/>
      <c r="M296" s="421"/>
      <c r="N296" s="421"/>
      <c r="O296" s="421"/>
      <c r="P296" s="422"/>
      <c r="Q296" s="423"/>
      <c r="R296" s="423"/>
      <c r="S296" s="420"/>
      <c r="T296" s="428"/>
      <c r="U296" s="428"/>
      <c r="V296" s="417"/>
      <c r="W296" s="420"/>
      <c r="X296" s="420"/>
      <c r="Y296" s="420"/>
      <c r="Z296" s="420"/>
      <c r="AA296" s="420"/>
      <c r="AB296" s="420"/>
      <c r="AC296" s="420"/>
      <c r="AD296" s="420"/>
      <c r="AE296" s="420"/>
      <c r="AF296" s="420"/>
      <c r="AG296" s="420"/>
      <c r="AH296" s="420"/>
      <c r="AI296" s="420"/>
      <c r="AJ296" s="420"/>
      <c r="AK296" s="420"/>
      <c r="AL296" s="420"/>
      <c r="AM296" s="420"/>
      <c r="AN296" s="420"/>
      <c r="AO296" s="417"/>
      <c r="AP296" s="417"/>
      <c r="AQ296" s="417"/>
      <c r="AR296" s="417"/>
      <c r="AS296" s="417"/>
      <c r="AT296" s="417"/>
      <c r="AU296" s="417"/>
      <c r="AV296" s="417"/>
      <c r="AW296" s="417"/>
      <c r="AX296" s="417"/>
      <c r="AY296" s="417"/>
      <c r="AZ296" s="417"/>
      <c r="BA296" s="429"/>
      <c r="BB296" s="429"/>
      <c r="BC296" s="429"/>
      <c r="BD296" s="429"/>
      <c r="BE296" s="429"/>
      <c r="BF296" s="429"/>
      <c r="BG296" s="429"/>
      <c r="BH296" s="429"/>
      <c r="BI296" s="429"/>
      <c r="BJ296" s="429"/>
      <c r="BK296" s="429"/>
      <c r="BL296" s="429"/>
      <c r="BM296" s="429"/>
      <c r="BN296" s="429"/>
      <c r="BO296" s="429"/>
      <c r="BP296" s="429"/>
      <c r="BQ296" s="429"/>
    </row>
    <row r="297" customFormat="false" ht="15.75" hidden="false" customHeight="false" outlineLevel="0" collapsed="false">
      <c r="A297" s="420"/>
      <c r="B297" s="420"/>
      <c r="C297" s="420"/>
      <c r="D297" s="420"/>
      <c r="E297" s="420"/>
      <c r="F297" s="420"/>
      <c r="G297" s="421"/>
      <c r="H297" s="421"/>
      <c r="I297" s="421"/>
      <c r="J297" s="421"/>
      <c r="K297" s="421"/>
      <c r="L297" s="421"/>
      <c r="M297" s="421"/>
      <c r="N297" s="421"/>
      <c r="O297" s="421"/>
      <c r="P297" s="422"/>
      <c r="Q297" s="423"/>
      <c r="R297" s="423"/>
      <c r="S297" s="420"/>
      <c r="T297" s="428"/>
      <c r="U297" s="428"/>
      <c r="V297" s="417"/>
      <c r="W297" s="420"/>
      <c r="X297" s="420"/>
      <c r="Y297" s="420"/>
      <c r="Z297" s="420"/>
      <c r="AA297" s="420"/>
      <c r="AB297" s="420"/>
      <c r="AC297" s="420"/>
      <c r="AD297" s="420"/>
      <c r="AE297" s="420"/>
      <c r="AF297" s="420"/>
      <c r="AG297" s="420"/>
      <c r="AH297" s="420"/>
      <c r="AI297" s="420"/>
      <c r="AJ297" s="420"/>
      <c r="AK297" s="420"/>
      <c r="AL297" s="420"/>
      <c r="AM297" s="420"/>
      <c r="AN297" s="420"/>
      <c r="AO297" s="417"/>
      <c r="AP297" s="417"/>
      <c r="AQ297" s="417"/>
      <c r="AR297" s="417"/>
      <c r="AS297" s="417"/>
      <c r="AT297" s="417"/>
      <c r="AU297" s="417"/>
      <c r="AV297" s="417"/>
      <c r="AW297" s="417"/>
      <c r="AX297" s="417"/>
      <c r="AY297" s="417"/>
      <c r="AZ297" s="417"/>
      <c r="BA297" s="429"/>
      <c r="BB297" s="429"/>
      <c r="BC297" s="429"/>
      <c r="BD297" s="429"/>
      <c r="BE297" s="429"/>
      <c r="BF297" s="429"/>
      <c r="BG297" s="429"/>
      <c r="BH297" s="429"/>
      <c r="BI297" s="429"/>
      <c r="BJ297" s="429"/>
      <c r="BK297" s="429"/>
      <c r="BL297" s="429"/>
      <c r="BM297" s="429"/>
      <c r="BN297" s="429"/>
      <c r="BO297" s="429"/>
      <c r="BP297" s="429"/>
      <c r="BQ297" s="429"/>
    </row>
    <row r="298" customFormat="false" ht="15.75" hidden="false" customHeight="false" outlineLevel="0" collapsed="false">
      <c r="A298" s="420"/>
      <c r="B298" s="420"/>
      <c r="C298" s="420"/>
      <c r="D298" s="420"/>
      <c r="E298" s="420"/>
      <c r="F298" s="420"/>
      <c r="G298" s="421"/>
      <c r="H298" s="421"/>
      <c r="I298" s="421"/>
      <c r="J298" s="421"/>
      <c r="K298" s="421"/>
      <c r="L298" s="421"/>
      <c r="M298" s="421"/>
      <c r="N298" s="421"/>
      <c r="O298" s="421"/>
      <c r="P298" s="422"/>
      <c r="Q298" s="423"/>
      <c r="R298" s="423"/>
      <c r="S298" s="420"/>
      <c r="T298" s="428"/>
      <c r="U298" s="428"/>
      <c r="V298" s="417"/>
      <c r="W298" s="420"/>
      <c r="X298" s="420"/>
      <c r="Y298" s="420"/>
      <c r="Z298" s="420"/>
      <c r="AA298" s="420"/>
      <c r="AB298" s="420"/>
      <c r="AC298" s="420"/>
      <c r="AD298" s="420"/>
      <c r="AE298" s="420"/>
      <c r="AF298" s="420"/>
      <c r="AG298" s="420"/>
      <c r="AH298" s="420"/>
      <c r="AI298" s="420"/>
      <c r="AJ298" s="420"/>
      <c r="AK298" s="420"/>
      <c r="AL298" s="420"/>
      <c r="AM298" s="420"/>
      <c r="AN298" s="420"/>
      <c r="AO298" s="417"/>
      <c r="AP298" s="417"/>
      <c r="AQ298" s="417"/>
      <c r="AR298" s="417"/>
      <c r="AS298" s="417"/>
      <c r="AT298" s="417"/>
      <c r="AU298" s="417"/>
      <c r="AV298" s="417"/>
      <c r="AW298" s="417"/>
      <c r="AX298" s="417"/>
      <c r="AY298" s="417"/>
      <c r="AZ298" s="417"/>
      <c r="BA298" s="429"/>
      <c r="BB298" s="429"/>
      <c r="BC298" s="429"/>
      <c r="BD298" s="429"/>
      <c r="BE298" s="429"/>
      <c r="BF298" s="429"/>
      <c r="BG298" s="429"/>
      <c r="BH298" s="429"/>
      <c r="BI298" s="429"/>
      <c r="BJ298" s="429"/>
      <c r="BK298" s="429"/>
      <c r="BL298" s="429"/>
      <c r="BM298" s="429"/>
      <c r="BN298" s="429"/>
      <c r="BO298" s="429"/>
      <c r="BP298" s="429"/>
      <c r="BQ298" s="429"/>
    </row>
    <row r="299" customFormat="false" ht="15.75" hidden="false" customHeight="false" outlineLevel="0" collapsed="false">
      <c r="A299" s="420"/>
      <c r="B299" s="420"/>
      <c r="C299" s="420"/>
      <c r="D299" s="420"/>
      <c r="E299" s="420"/>
      <c r="F299" s="420"/>
      <c r="G299" s="421"/>
      <c r="H299" s="421"/>
      <c r="I299" s="421"/>
      <c r="J299" s="421"/>
      <c r="K299" s="421"/>
      <c r="L299" s="421"/>
      <c r="M299" s="421"/>
      <c r="N299" s="421"/>
      <c r="O299" s="421"/>
      <c r="P299" s="422"/>
      <c r="Q299" s="423"/>
      <c r="R299" s="423"/>
      <c r="S299" s="420"/>
      <c r="T299" s="428"/>
      <c r="U299" s="428"/>
      <c r="V299" s="417"/>
      <c r="W299" s="420"/>
      <c r="X299" s="420"/>
      <c r="Y299" s="420"/>
      <c r="Z299" s="420"/>
      <c r="AA299" s="420"/>
      <c r="AB299" s="420"/>
      <c r="AC299" s="420"/>
      <c r="AD299" s="420"/>
      <c r="AE299" s="420"/>
      <c r="AF299" s="420"/>
      <c r="AG299" s="420"/>
      <c r="AH299" s="420"/>
      <c r="AI299" s="420"/>
      <c r="AJ299" s="420"/>
      <c r="AK299" s="420"/>
      <c r="AL299" s="420"/>
      <c r="AM299" s="420"/>
      <c r="AN299" s="420"/>
      <c r="AO299" s="417"/>
      <c r="AP299" s="417"/>
      <c r="AQ299" s="417"/>
      <c r="AR299" s="417"/>
      <c r="AS299" s="417"/>
      <c r="AT299" s="417"/>
      <c r="AU299" s="417"/>
      <c r="AV299" s="417"/>
      <c r="AW299" s="417"/>
      <c r="AX299" s="417"/>
      <c r="AY299" s="417"/>
      <c r="AZ299" s="417"/>
      <c r="BA299" s="429"/>
      <c r="BB299" s="429"/>
      <c r="BC299" s="429"/>
      <c r="BD299" s="429"/>
      <c r="BE299" s="429"/>
      <c r="BF299" s="429"/>
      <c r="BG299" s="429"/>
      <c r="BH299" s="429"/>
      <c r="BI299" s="429"/>
      <c r="BJ299" s="429"/>
      <c r="BK299" s="429"/>
      <c r="BL299" s="429"/>
      <c r="BM299" s="429"/>
      <c r="BN299" s="429"/>
      <c r="BO299" s="429"/>
      <c r="BP299" s="429"/>
      <c r="BQ299" s="429"/>
    </row>
    <row r="300" customFormat="false" ht="15.75" hidden="false" customHeight="false" outlineLevel="0" collapsed="false">
      <c r="A300" s="420"/>
      <c r="B300" s="420"/>
      <c r="C300" s="420"/>
      <c r="D300" s="420"/>
      <c r="E300" s="420"/>
      <c r="F300" s="420"/>
      <c r="G300" s="421"/>
      <c r="H300" s="421"/>
      <c r="I300" s="421"/>
      <c r="J300" s="421"/>
      <c r="K300" s="421"/>
      <c r="L300" s="421"/>
      <c r="M300" s="421"/>
      <c r="N300" s="421"/>
      <c r="O300" s="421"/>
      <c r="P300" s="422"/>
      <c r="Q300" s="423"/>
      <c r="R300" s="423"/>
      <c r="S300" s="420"/>
      <c r="T300" s="428"/>
      <c r="U300" s="428"/>
      <c r="V300" s="417"/>
      <c r="W300" s="420"/>
      <c r="X300" s="420"/>
      <c r="Y300" s="420"/>
      <c r="Z300" s="420"/>
      <c r="AA300" s="420"/>
      <c r="AB300" s="420"/>
      <c r="AC300" s="420"/>
      <c r="AD300" s="420"/>
      <c r="AE300" s="420"/>
      <c r="AF300" s="420"/>
      <c r="AG300" s="420"/>
      <c r="AH300" s="420"/>
      <c r="AI300" s="420"/>
      <c r="AJ300" s="420"/>
      <c r="AK300" s="420"/>
      <c r="AL300" s="420"/>
      <c r="AM300" s="420"/>
      <c r="AN300" s="420"/>
      <c r="AO300" s="417"/>
      <c r="AP300" s="417"/>
      <c r="AQ300" s="417"/>
      <c r="AR300" s="417"/>
      <c r="AS300" s="417"/>
      <c r="AT300" s="417"/>
      <c r="AU300" s="417"/>
      <c r="AV300" s="417"/>
      <c r="AW300" s="417"/>
      <c r="AX300" s="417"/>
      <c r="AY300" s="417"/>
      <c r="AZ300" s="417"/>
      <c r="BA300" s="429"/>
      <c r="BB300" s="429"/>
      <c r="BC300" s="429"/>
      <c r="BD300" s="429"/>
      <c r="BE300" s="429"/>
      <c r="BF300" s="429"/>
      <c r="BG300" s="429"/>
      <c r="BH300" s="429"/>
      <c r="BI300" s="429"/>
      <c r="BJ300" s="429"/>
      <c r="BK300" s="429"/>
      <c r="BL300" s="429"/>
      <c r="BM300" s="429"/>
      <c r="BN300" s="429"/>
      <c r="BO300" s="429"/>
      <c r="BP300" s="429"/>
      <c r="BQ300" s="429"/>
    </row>
    <row r="301" customFormat="false" ht="15.75" hidden="false" customHeight="false" outlineLevel="0" collapsed="false">
      <c r="A301" s="420"/>
      <c r="B301" s="420"/>
      <c r="C301" s="420"/>
      <c r="D301" s="420"/>
      <c r="E301" s="420"/>
      <c r="F301" s="420"/>
      <c r="G301" s="421"/>
      <c r="H301" s="421"/>
      <c r="I301" s="421"/>
      <c r="J301" s="421"/>
      <c r="K301" s="421"/>
      <c r="L301" s="421"/>
      <c r="M301" s="421"/>
      <c r="N301" s="421"/>
      <c r="O301" s="421"/>
      <c r="P301" s="422"/>
      <c r="Q301" s="423"/>
      <c r="R301" s="423"/>
      <c r="S301" s="420"/>
      <c r="T301" s="428"/>
      <c r="U301" s="428"/>
      <c r="V301" s="417"/>
      <c r="W301" s="420"/>
      <c r="X301" s="420"/>
      <c r="Y301" s="420"/>
      <c r="Z301" s="420"/>
      <c r="AA301" s="420"/>
      <c r="AB301" s="420"/>
      <c r="AC301" s="420"/>
      <c r="AD301" s="420"/>
      <c r="AE301" s="420"/>
      <c r="AF301" s="420"/>
      <c r="AG301" s="420"/>
      <c r="AH301" s="420"/>
      <c r="AI301" s="420"/>
      <c r="AJ301" s="420"/>
      <c r="AK301" s="420"/>
      <c r="AL301" s="420"/>
      <c r="AM301" s="420"/>
      <c r="AN301" s="420"/>
      <c r="AO301" s="417"/>
      <c r="AP301" s="417"/>
      <c r="AQ301" s="417"/>
      <c r="AR301" s="417"/>
      <c r="AS301" s="417"/>
      <c r="AT301" s="417"/>
      <c r="AU301" s="417"/>
      <c r="AV301" s="417"/>
      <c r="AW301" s="417"/>
      <c r="AX301" s="417"/>
      <c r="AY301" s="417"/>
      <c r="AZ301" s="417"/>
      <c r="BA301" s="429"/>
      <c r="BB301" s="429"/>
      <c r="BC301" s="429"/>
      <c r="BD301" s="429"/>
      <c r="BE301" s="429"/>
      <c r="BF301" s="429"/>
      <c r="BG301" s="429"/>
      <c r="BH301" s="429"/>
      <c r="BI301" s="429"/>
      <c r="BJ301" s="429"/>
      <c r="BK301" s="429"/>
      <c r="BL301" s="429"/>
      <c r="BM301" s="429"/>
      <c r="BN301" s="429"/>
      <c r="BO301" s="429"/>
      <c r="BP301" s="429"/>
      <c r="BQ301" s="429"/>
    </row>
    <row r="302" customFormat="false" ht="15.75" hidden="false" customHeight="false" outlineLevel="0" collapsed="false">
      <c r="A302" s="420"/>
      <c r="B302" s="420"/>
      <c r="C302" s="420"/>
      <c r="D302" s="420"/>
      <c r="E302" s="420"/>
      <c r="F302" s="420"/>
      <c r="G302" s="421"/>
      <c r="H302" s="421"/>
      <c r="I302" s="421"/>
      <c r="J302" s="421"/>
      <c r="K302" s="421"/>
      <c r="L302" s="421"/>
      <c r="M302" s="421"/>
      <c r="N302" s="421"/>
      <c r="O302" s="421"/>
      <c r="P302" s="422"/>
      <c r="Q302" s="423"/>
      <c r="R302" s="423"/>
      <c r="S302" s="420"/>
      <c r="T302" s="428"/>
      <c r="U302" s="428"/>
      <c r="V302" s="417"/>
      <c r="W302" s="420"/>
      <c r="X302" s="420"/>
      <c r="Y302" s="420"/>
      <c r="Z302" s="420"/>
      <c r="AA302" s="420"/>
      <c r="AB302" s="420"/>
      <c r="AC302" s="420"/>
      <c r="AD302" s="420"/>
      <c r="AE302" s="420"/>
      <c r="AF302" s="420"/>
      <c r="AG302" s="420"/>
      <c r="AH302" s="420"/>
      <c r="AI302" s="420"/>
      <c r="AJ302" s="420"/>
      <c r="AK302" s="420"/>
      <c r="AL302" s="420"/>
      <c r="AM302" s="420"/>
      <c r="AN302" s="420"/>
      <c r="AO302" s="417"/>
      <c r="AP302" s="417"/>
      <c r="AQ302" s="417"/>
      <c r="AR302" s="417"/>
      <c r="AS302" s="417"/>
      <c r="AT302" s="417"/>
      <c r="AU302" s="417"/>
      <c r="AV302" s="417"/>
      <c r="AW302" s="417"/>
      <c r="AX302" s="417"/>
      <c r="AY302" s="417"/>
      <c r="AZ302" s="417"/>
      <c r="BA302" s="429"/>
      <c r="BB302" s="429"/>
      <c r="BC302" s="429"/>
      <c r="BD302" s="429"/>
      <c r="BE302" s="429"/>
      <c r="BF302" s="429"/>
      <c r="BG302" s="429"/>
      <c r="BH302" s="429"/>
      <c r="BI302" s="429"/>
      <c r="BJ302" s="429"/>
      <c r="BK302" s="429"/>
      <c r="BL302" s="429"/>
      <c r="BM302" s="429"/>
      <c r="BN302" s="429"/>
      <c r="BO302" s="429"/>
      <c r="BP302" s="429"/>
      <c r="BQ302" s="429"/>
    </row>
    <row r="303" customFormat="false" ht="15.75" hidden="false" customHeight="false" outlineLevel="0" collapsed="false">
      <c r="A303" s="420"/>
      <c r="B303" s="420"/>
      <c r="C303" s="420"/>
      <c r="D303" s="420"/>
      <c r="E303" s="420"/>
      <c r="F303" s="420"/>
      <c r="G303" s="421"/>
      <c r="H303" s="421"/>
      <c r="I303" s="421"/>
      <c r="J303" s="421"/>
      <c r="K303" s="421"/>
      <c r="L303" s="421"/>
      <c r="M303" s="421"/>
      <c r="N303" s="421"/>
      <c r="O303" s="421"/>
      <c r="P303" s="422"/>
      <c r="Q303" s="423"/>
      <c r="R303" s="423"/>
      <c r="S303" s="420"/>
      <c r="T303" s="428"/>
      <c r="U303" s="428"/>
      <c r="V303" s="417"/>
      <c r="W303" s="420"/>
      <c r="X303" s="420"/>
      <c r="Y303" s="420"/>
      <c r="Z303" s="420"/>
      <c r="AA303" s="420"/>
      <c r="AB303" s="420"/>
      <c r="AC303" s="420"/>
      <c r="AD303" s="420"/>
      <c r="AE303" s="420"/>
      <c r="AF303" s="420"/>
      <c r="AG303" s="420"/>
      <c r="AH303" s="420"/>
      <c r="AI303" s="420"/>
      <c r="AJ303" s="420"/>
      <c r="AK303" s="420"/>
      <c r="AL303" s="420"/>
      <c r="AM303" s="420"/>
      <c r="AN303" s="420"/>
      <c r="AO303" s="417"/>
      <c r="AP303" s="417"/>
      <c r="AQ303" s="417"/>
      <c r="AR303" s="417"/>
      <c r="AS303" s="417"/>
      <c r="AT303" s="417"/>
      <c r="AU303" s="417"/>
      <c r="AV303" s="417"/>
      <c r="AW303" s="417"/>
      <c r="AX303" s="417"/>
      <c r="AY303" s="417"/>
      <c r="AZ303" s="417"/>
      <c r="BA303" s="429"/>
      <c r="BB303" s="429"/>
      <c r="BC303" s="429"/>
      <c r="BD303" s="429"/>
      <c r="BE303" s="429"/>
      <c r="BF303" s="429"/>
      <c r="BG303" s="429"/>
      <c r="BH303" s="429"/>
      <c r="BI303" s="429"/>
      <c r="BJ303" s="429"/>
      <c r="BK303" s="429"/>
      <c r="BL303" s="429"/>
      <c r="BM303" s="429"/>
      <c r="BN303" s="429"/>
      <c r="BO303" s="429"/>
      <c r="BP303" s="429"/>
      <c r="BQ303" s="429"/>
    </row>
    <row r="304" customFormat="false" ht="15.75" hidden="false" customHeight="false" outlineLevel="0" collapsed="false">
      <c r="A304" s="420"/>
      <c r="B304" s="420"/>
      <c r="C304" s="420"/>
      <c r="D304" s="420"/>
      <c r="E304" s="420"/>
      <c r="F304" s="420"/>
      <c r="G304" s="421"/>
      <c r="H304" s="421"/>
      <c r="I304" s="421"/>
      <c r="J304" s="421"/>
      <c r="K304" s="421"/>
      <c r="L304" s="421"/>
      <c r="M304" s="421"/>
      <c r="N304" s="421"/>
      <c r="O304" s="421"/>
      <c r="P304" s="422"/>
      <c r="Q304" s="423"/>
      <c r="R304" s="423"/>
      <c r="S304" s="420"/>
      <c r="T304" s="428"/>
      <c r="U304" s="428"/>
      <c r="V304" s="417"/>
      <c r="W304" s="420"/>
      <c r="X304" s="420"/>
      <c r="Y304" s="420"/>
      <c r="Z304" s="420"/>
      <c r="AA304" s="420"/>
      <c r="AB304" s="420"/>
      <c r="AC304" s="420"/>
      <c r="AD304" s="420"/>
      <c r="AE304" s="420"/>
      <c r="AF304" s="420"/>
      <c r="AG304" s="420"/>
      <c r="AH304" s="420"/>
      <c r="AI304" s="420"/>
      <c r="AJ304" s="420"/>
      <c r="AK304" s="420"/>
      <c r="AL304" s="420"/>
      <c r="AM304" s="420"/>
      <c r="AN304" s="420"/>
      <c r="AO304" s="417"/>
      <c r="AP304" s="417"/>
      <c r="AQ304" s="417"/>
      <c r="AR304" s="417"/>
      <c r="AS304" s="417"/>
      <c r="AT304" s="417"/>
      <c r="AU304" s="417"/>
      <c r="AV304" s="417"/>
      <c r="AW304" s="417"/>
      <c r="AX304" s="417"/>
      <c r="AY304" s="417"/>
      <c r="AZ304" s="417"/>
      <c r="BA304" s="429"/>
      <c r="BB304" s="429"/>
      <c r="BC304" s="429"/>
      <c r="BD304" s="429"/>
      <c r="BE304" s="429"/>
      <c r="BF304" s="429"/>
      <c r="BG304" s="429"/>
      <c r="BH304" s="429"/>
      <c r="BI304" s="429"/>
      <c r="BJ304" s="429"/>
      <c r="BK304" s="429"/>
      <c r="BL304" s="429"/>
      <c r="BM304" s="429"/>
      <c r="BN304" s="429"/>
      <c r="BO304" s="429"/>
      <c r="BP304" s="429"/>
      <c r="BQ304" s="429"/>
    </row>
    <row r="305" customFormat="false" ht="15.75" hidden="false" customHeight="false" outlineLevel="0" collapsed="false">
      <c r="A305" s="420"/>
      <c r="B305" s="420"/>
      <c r="C305" s="420"/>
      <c r="D305" s="420"/>
      <c r="E305" s="420"/>
      <c r="F305" s="420"/>
      <c r="G305" s="421"/>
      <c r="H305" s="421"/>
      <c r="I305" s="421"/>
      <c r="J305" s="421"/>
      <c r="K305" s="421"/>
      <c r="L305" s="421"/>
      <c r="M305" s="421"/>
      <c r="N305" s="421"/>
      <c r="O305" s="421"/>
      <c r="P305" s="422"/>
      <c r="Q305" s="423"/>
      <c r="R305" s="423"/>
      <c r="S305" s="420"/>
      <c r="T305" s="428"/>
      <c r="U305" s="428"/>
      <c r="V305" s="417"/>
      <c r="W305" s="420"/>
      <c r="X305" s="420"/>
      <c r="Y305" s="420"/>
      <c r="Z305" s="420"/>
      <c r="AA305" s="420"/>
      <c r="AB305" s="420"/>
      <c r="AC305" s="420"/>
      <c r="AD305" s="420"/>
      <c r="AE305" s="420"/>
      <c r="AF305" s="420"/>
      <c r="AG305" s="420"/>
      <c r="AH305" s="420"/>
      <c r="AI305" s="420"/>
      <c r="AJ305" s="420"/>
      <c r="AK305" s="420"/>
      <c r="AL305" s="420"/>
      <c r="AM305" s="420"/>
      <c r="AN305" s="420"/>
      <c r="AO305" s="417"/>
      <c r="AP305" s="417"/>
      <c r="AQ305" s="417"/>
      <c r="AR305" s="417"/>
      <c r="AS305" s="417"/>
      <c r="AT305" s="417"/>
      <c r="AU305" s="417"/>
      <c r="AV305" s="417"/>
      <c r="AW305" s="417"/>
      <c r="AX305" s="417"/>
      <c r="AY305" s="417"/>
      <c r="AZ305" s="417"/>
      <c r="BA305" s="429"/>
      <c r="BB305" s="429"/>
      <c r="BC305" s="429"/>
      <c r="BD305" s="429"/>
      <c r="BE305" s="429"/>
      <c r="BF305" s="429"/>
      <c r="BG305" s="429"/>
      <c r="BH305" s="429"/>
      <c r="BI305" s="429"/>
      <c r="BJ305" s="429"/>
      <c r="BK305" s="429"/>
      <c r="BL305" s="429"/>
      <c r="BM305" s="429"/>
      <c r="BN305" s="429"/>
      <c r="BO305" s="429"/>
      <c r="BP305" s="429"/>
      <c r="BQ305" s="429"/>
    </row>
    <row r="306" customFormat="false" ht="15.75" hidden="false" customHeight="false" outlineLevel="0" collapsed="false">
      <c r="A306" s="420"/>
      <c r="B306" s="420"/>
      <c r="C306" s="420"/>
      <c r="D306" s="420"/>
      <c r="E306" s="420"/>
      <c r="F306" s="420"/>
      <c r="G306" s="421"/>
      <c r="H306" s="421"/>
      <c r="I306" s="421"/>
      <c r="J306" s="421"/>
      <c r="K306" s="421"/>
      <c r="L306" s="421"/>
      <c r="M306" s="421"/>
      <c r="N306" s="421"/>
      <c r="O306" s="421"/>
      <c r="P306" s="422"/>
      <c r="Q306" s="423"/>
      <c r="R306" s="423"/>
      <c r="S306" s="420"/>
      <c r="T306" s="428"/>
      <c r="U306" s="428"/>
      <c r="V306" s="417"/>
      <c r="W306" s="420"/>
      <c r="X306" s="420"/>
      <c r="Y306" s="420"/>
      <c r="Z306" s="420"/>
      <c r="AA306" s="420"/>
      <c r="AB306" s="420"/>
      <c r="AC306" s="420"/>
      <c r="AD306" s="420"/>
      <c r="AE306" s="420"/>
      <c r="AF306" s="420"/>
      <c r="AG306" s="420"/>
      <c r="AH306" s="420"/>
      <c r="AI306" s="420"/>
      <c r="AJ306" s="420"/>
      <c r="AK306" s="420"/>
      <c r="AL306" s="420"/>
      <c r="AM306" s="420"/>
      <c r="AN306" s="420"/>
      <c r="AO306" s="417"/>
      <c r="AP306" s="417"/>
      <c r="AQ306" s="417"/>
      <c r="AR306" s="417"/>
      <c r="AS306" s="417"/>
      <c r="AT306" s="417"/>
      <c r="AU306" s="417"/>
      <c r="AV306" s="417"/>
      <c r="AW306" s="417"/>
      <c r="AX306" s="417"/>
      <c r="AY306" s="417"/>
      <c r="AZ306" s="417"/>
      <c r="BA306" s="429"/>
      <c r="BB306" s="429"/>
      <c r="BC306" s="429"/>
      <c r="BD306" s="429"/>
      <c r="BE306" s="429"/>
      <c r="BF306" s="429"/>
      <c r="BG306" s="429"/>
      <c r="BH306" s="429"/>
      <c r="BI306" s="429"/>
      <c r="BJ306" s="429"/>
      <c r="BK306" s="429"/>
      <c r="BL306" s="429"/>
      <c r="BM306" s="429"/>
      <c r="BN306" s="429"/>
      <c r="BO306" s="429"/>
      <c r="BP306" s="429"/>
      <c r="BQ306" s="429"/>
    </row>
    <row r="307" customFormat="false" ht="15.75" hidden="false" customHeight="false" outlineLevel="0" collapsed="false">
      <c r="A307" s="420"/>
      <c r="B307" s="420"/>
      <c r="C307" s="420"/>
      <c r="D307" s="420"/>
      <c r="E307" s="420"/>
      <c r="F307" s="420"/>
      <c r="G307" s="421"/>
      <c r="H307" s="421"/>
      <c r="I307" s="421"/>
      <c r="J307" s="421"/>
      <c r="K307" s="421"/>
      <c r="L307" s="421"/>
      <c r="M307" s="421"/>
      <c r="N307" s="421"/>
      <c r="O307" s="421"/>
      <c r="P307" s="422"/>
      <c r="Q307" s="423"/>
      <c r="R307" s="423"/>
      <c r="S307" s="420"/>
      <c r="T307" s="428"/>
      <c r="U307" s="428"/>
      <c r="V307" s="417"/>
      <c r="W307" s="420"/>
      <c r="X307" s="420"/>
      <c r="Y307" s="420"/>
      <c r="Z307" s="420"/>
      <c r="AA307" s="420"/>
      <c r="AB307" s="420"/>
      <c r="AC307" s="420"/>
      <c r="AD307" s="420"/>
      <c r="AE307" s="420"/>
      <c r="AF307" s="420"/>
      <c r="AG307" s="420"/>
      <c r="AH307" s="420"/>
      <c r="AI307" s="420"/>
      <c r="AJ307" s="420"/>
      <c r="AK307" s="420"/>
      <c r="AL307" s="420"/>
      <c r="AM307" s="420"/>
      <c r="AN307" s="420"/>
      <c r="AO307" s="417"/>
      <c r="AP307" s="417"/>
      <c r="AQ307" s="417"/>
      <c r="AR307" s="417"/>
      <c r="AS307" s="417"/>
      <c r="AT307" s="417"/>
      <c r="AU307" s="417"/>
      <c r="AV307" s="417"/>
      <c r="AW307" s="417"/>
      <c r="AX307" s="417"/>
      <c r="AY307" s="417"/>
      <c r="AZ307" s="417"/>
      <c r="BA307" s="429"/>
      <c r="BB307" s="429"/>
      <c r="BC307" s="429"/>
      <c r="BD307" s="429"/>
      <c r="BE307" s="429"/>
      <c r="BF307" s="429"/>
      <c r="BG307" s="429"/>
      <c r="BH307" s="429"/>
      <c r="BI307" s="429"/>
      <c r="BJ307" s="429"/>
      <c r="BK307" s="429"/>
      <c r="BL307" s="429"/>
      <c r="BM307" s="429"/>
      <c r="BN307" s="429"/>
      <c r="BO307" s="429"/>
      <c r="BP307" s="429"/>
      <c r="BQ307" s="429"/>
    </row>
    <row r="308" customFormat="false" ht="15.75" hidden="false" customHeight="false" outlineLevel="0" collapsed="false">
      <c r="A308" s="420"/>
      <c r="B308" s="420"/>
      <c r="C308" s="420"/>
      <c r="D308" s="420"/>
      <c r="E308" s="420"/>
      <c r="F308" s="420"/>
      <c r="G308" s="421"/>
      <c r="H308" s="421"/>
      <c r="I308" s="421"/>
      <c r="J308" s="421"/>
      <c r="K308" s="421"/>
      <c r="L308" s="421"/>
      <c r="M308" s="421"/>
      <c r="N308" s="421"/>
      <c r="O308" s="421"/>
      <c r="P308" s="422"/>
      <c r="Q308" s="423"/>
      <c r="R308" s="423"/>
      <c r="S308" s="420"/>
      <c r="T308" s="428"/>
      <c r="U308" s="428"/>
      <c r="V308" s="417"/>
      <c r="W308" s="420"/>
      <c r="X308" s="420"/>
      <c r="Y308" s="420"/>
      <c r="Z308" s="420"/>
      <c r="AA308" s="420"/>
      <c r="AB308" s="420"/>
      <c r="AC308" s="420"/>
      <c r="AD308" s="420"/>
      <c r="AE308" s="420"/>
      <c r="AF308" s="420"/>
      <c r="AG308" s="420"/>
      <c r="AH308" s="420"/>
      <c r="AI308" s="420"/>
      <c r="AJ308" s="420"/>
      <c r="AK308" s="420"/>
      <c r="AL308" s="420"/>
      <c r="AM308" s="420"/>
      <c r="AN308" s="420"/>
      <c r="AO308" s="417"/>
      <c r="AP308" s="417"/>
      <c r="AQ308" s="417"/>
      <c r="AR308" s="417"/>
      <c r="AS308" s="417"/>
      <c r="AT308" s="417"/>
      <c r="AU308" s="417"/>
      <c r="AV308" s="417"/>
      <c r="AW308" s="417"/>
      <c r="AX308" s="417"/>
      <c r="AY308" s="417"/>
      <c r="AZ308" s="417"/>
      <c r="BA308" s="429"/>
      <c r="BB308" s="429"/>
      <c r="BC308" s="429"/>
      <c r="BD308" s="429"/>
      <c r="BE308" s="429"/>
      <c r="BF308" s="429"/>
      <c r="BG308" s="429"/>
      <c r="BH308" s="429"/>
      <c r="BI308" s="429"/>
      <c r="BJ308" s="429"/>
      <c r="BK308" s="429"/>
      <c r="BL308" s="429"/>
      <c r="BM308" s="429"/>
      <c r="BN308" s="429"/>
      <c r="BO308" s="429"/>
      <c r="BP308" s="429"/>
      <c r="BQ308" s="429"/>
    </row>
    <row r="309" customFormat="false" ht="15.75" hidden="false" customHeight="false" outlineLevel="0" collapsed="false">
      <c r="A309" s="420"/>
      <c r="B309" s="420"/>
      <c r="C309" s="420"/>
      <c r="D309" s="420"/>
      <c r="E309" s="420"/>
      <c r="F309" s="420"/>
      <c r="G309" s="421"/>
      <c r="H309" s="421"/>
      <c r="I309" s="421"/>
      <c r="J309" s="421"/>
      <c r="K309" s="421"/>
      <c r="L309" s="421"/>
      <c r="M309" s="421"/>
      <c r="N309" s="421"/>
      <c r="O309" s="421"/>
      <c r="P309" s="422"/>
      <c r="Q309" s="423"/>
      <c r="R309" s="423"/>
      <c r="S309" s="420"/>
      <c r="T309" s="428"/>
      <c r="U309" s="428"/>
      <c r="V309" s="417"/>
      <c r="W309" s="420"/>
      <c r="X309" s="420"/>
      <c r="Y309" s="420"/>
      <c r="Z309" s="420"/>
      <c r="AA309" s="420"/>
      <c r="AB309" s="420"/>
      <c r="AC309" s="420"/>
      <c r="AD309" s="420"/>
      <c r="AE309" s="420"/>
      <c r="AF309" s="420"/>
      <c r="AG309" s="420"/>
      <c r="AH309" s="420"/>
      <c r="AI309" s="420"/>
      <c r="AJ309" s="420"/>
      <c r="AK309" s="420"/>
      <c r="AL309" s="420"/>
      <c r="AM309" s="420"/>
      <c r="AN309" s="420"/>
      <c r="AO309" s="417"/>
      <c r="AP309" s="417"/>
      <c r="AQ309" s="417"/>
      <c r="AR309" s="417"/>
      <c r="AS309" s="417"/>
      <c r="AT309" s="417"/>
      <c r="AU309" s="417"/>
      <c r="AV309" s="417"/>
      <c r="AW309" s="417"/>
      <c r="AX309" s="417"/>
      <c r="AY309" s="417"/>
      <c r="AZ309" s="417"/>
      <c r="BA309" s="429"/>
      <c r="BB309" s="429"/>
      <c r="BC309" s="429"/>
      <c r="BD309" s="429"/>
      <c r="BE309" s="429"/>
      <c r="BF309" s="429"/>
      <c r="BG309" s="429"/>
      <c r="BH309" s="429"/>
      <c r="BI309" s="429"/>
      <c r="BJ309" s="429"/>
      <c r="BK309" s="429"/>
      <c r="BL309" s="429"/>
      <c r="BM309" s="429"/>
      <c r="BN309" s="429"/>
      <c r="BO309" s="429"/>
      <c r="BP309" s="429"/>
      <c r="BQ309" s="429"/>
    </row>
    <row r="310" customFormat="false" ht="15.75" hidden="false" customHeight="false" outlineLevel="0" collapsed="false">
      <c r="A310" s="420"/>
      <c r="B310" s="420"/>
      <c r="C310" s="420"/>
      <c r="D310" s="420"/>
      <c r="E310" s="420"/>
      <c r="F310" s="420"/>
      <c r="G310" s="421"/>
      <c r="H310" s="421"/>
      <c r="I310" s="421"/>
      <c r="J310" s="421"/>
      <c r="K310" s="421"/>
      <c r="L310" s="421"/>
      <c r="M310" s="421"/>
      <c r="N310" s="421"/>
      <c r="O310" s="421"/>
      <c r="P310" s="422"/>
      <c r="Q310" s="423"/>
      <c r="R310" s="423"/>
      <c r="S310" s="420"/>
      <c r="T310" s="428"/>
      <c r="U310" s="428"/>
      <c r="V310" s="417"/>
      <c r="W310" s="420"/>
      <c r="X310" s="420"/>
      <c r="Y310" s="420"/>
      <c r="Z310" s="420"/>
      <c r="AA310" s="420"/>
      <c r="AB310" s="420"/>
      <c r="AC310" s="420"/>
      <c r="AD310" s="420"/>
      <c r="AE310" s="420"/>
      <c r="AF310" s="420"/>
      <c r="AG310" s="420"/>
      <c r="AH310" s="420"/>
      <c r="AI310" s="420"/>
      <c r="AJ310" s="420"/>
      <c r="AK310" s="420"/>
      <c r="AL310" s="420"/>
      <c r="AM310" s="420"/>
      <c r="AN310" s="420"/>
      <c r="AO310" s="417"/>
      <c r="AP310" s="417"/>
      <c r="AQ310" s="417"/>
      <c r="AR310" s="417"/>
      <c r="AS310" s="417"/>
      <c r="AT310" s="417"/>
      <c r="AU310" s="417"/>
      <c r="AV310" s="417"/>
      <c r="AW310" s="417"/>
      <c r="AX310" s="417"/>
      <c r="AY310" s="417"/>
      <c r="AZ310" s="417"/>
      <c r="BA310" s="429"/>
      <c r="BB310" s="429"/>
      <c r="BC310" s="429"/>
      <c r="BD310" s="429"/>
      <c r="BE310" s="429"/>
      <c r="BF310" s="429"/>
      <c r="BG310" s="429"/>
      <c r="BH310" s="429"/>
      <c r="BI310" s="429"/>
      <c r="BJ310" s="429"/>
      <c r="BK310" s="429"/>
      <c r="BL310" s="429"/>
      <c r="BM310" s="429"/>
      <c r="BN310" s="429"/>
      <c r="BO310" s="429"/>
      <c r="BP310" s="429"/>
      <c r="BQ310" s="429"/>
    </row>
    <row r="311" customFormat="false" ht="15.75" hidden="false" customHeight="false" outlineLevel="0" collapsed="false">
      <c r="A311" s="420"/>
      <c r="B311" s="420"/>
      <c r="C311" s="420"/>
      <c r="D311" s="420"/>
      <c r="E311" s="420"/>
      <c r="F311" s="420"/>
      <c r="G311" s="421"/>
      <c r="H311" s="421"/>
      <c r="I311" s="421"/>
      <c r="J311" s="421"/>
      <c r="K311" s="421"/>
      <c r="L311" s="421"/>
      <c r="M311" s="421"/>
      <c r="N311" s="421"/>
      <c r="O311" s="421"/>
      <c r="P311" s="422"/>
      <c r="Q311" s="423"/>
      <c r="R311" s="423"/>
      <c r="S311" s="420"/>
      <c r="T311" s="428"/>
      <c r="U311" s="428"/>
      <c r="V311" s="417"/>
      <c r="W311" s="420"/>
      <c r="X311" s="420"/>
      <c r="Y311" s="420"/>
      <c r="Z311" s="420"/>
      <c r="AA311" s="420"/>
      <c r="AB311" s="420"/>
      <c r="AC311" s="420"/>
      <c r="AD311" s="420"/>
      <c r="AE311" s="420"/>
      <c r="AF311" s="420"/>
      <c r="AG311" s="420"/>
      <c r="AH311" s="420"/>
      <c r="AI311" s="420"/>
      <c r="AJ311" s="420"/>
      <c r="AK311" s="420"/>
      <c r="AL311" s="420"/>
      <c r="AM311" s="420"/>
      <c r="AN311" s="420"/>
      <c r="AO311" s="417"/>
      <c r="AP311" s="417"/>
      <c r="AQ311" s="417"/>
      <c r="AR311" s="417"/>
      <c r="AS311" s="417"/>
      <c r="AT311" s="417"/>
      <c r="AU311" s="417"/>
      <c r="AV311" s="417"/>
      <c r="AW311" s="417"/>
      <c r="AX311" s="417"/>
      <c r="AY311" s="417"/>
      <c r="AZ311" s="417"/>
      <c r="BA311" s="429"/>
      <c r="BB311" s="429"/>
      <c r="BC311" s="429"/>
      <c r="BD311" s="429"/>
      <c r="BE311" s="429"/>
      <c r="BF311" s="429"/>
      <c r="BG311" s="429"/>
      <c r="BH311" s="429"/>
      <c r="BI311" s="429"/>
      <c r="BJ311" s="429"/>
      <c r="BK311" s="429"/>
      <c r="BL311" s="429"/>
      <c r="BM311" s="429"/>
      <c r="BN311" s="429"/>
      <c r="BO311" s="429"/>
      <c r="BP311" s="429"/>
      <c r="BQ311" s="429"/>
    </row>
    <row r="312" customFormat="false" ht="15.75" hidden="false" customHeight="false" outlineLevel="0" collapsed="false">
      <c r="A312" s="420"/>
      <c r="B312" s="420"/>
      <c r="C312" s="420"/>
      <c r="D312" s="420"/>
      <c r="E312" s="420"/>
      <c r="F312" s="420"/>
      <c r="G312" s="421"/>
      <c r="H312" s="421"/>
      <c r="I312" s="421"/>
      <c r="J312" s="421"/>
      <c r="K312" s="421"/>
      <c r="L312" s="421"/>
      <c r="M312" s="421"/>
      <c r="N312" s="421"/>
      <c r="O312" s="421"/>
      <c r="P312" s="422"/>
      <c r="Q312" s="423"/>
      <c r="R312" s="423"/>
      <c r="S312" s="420"/>
      <c r="T312" s="428"/>
      <c r="U312" s="428"/>
      <c r="V312" s="417"/>
      <c r="W312" s="420"/>
      <c r="X312" s="420"/>
      <c r="Y312" s="420"/>
      <c r="Z312" s="420"/>
      <c r="AA312" s="420"/>
      <c r="AB312" s="420"/>
      <c r="AC312" s="420"/>
      <c r="AD312" s="420"/>
      <c r="AE312" s="420"/>
      <c r="AF312" s="420"/>
      <c r="AG312" s="420"/>
      <c r="AH312" s="420"/>
      <c r="AI312" s="420"/>
      <c r="AJ312" s="420"/>
      <c r="AK312" s="420"/>
      <c r="AL312" s="420"/>
      <c r="AM312" s="420"/>
      <c r="AN312" s="420"/>
      <c r="AO312" s="417"/>
      <c r="AP312" s="417"/>
      <c r="AQ312" s="417"/>
      <c r="AR312" s="417"/>
      <c r="AS312" s="417"/>
      <c r="AT312" s="417"/>
      <c r="AU312" s="417"/>
      <c r="AV312" s="417"/>
      <c r="AW312" s="417"/>
      <c r="AX312" s="417"/>
      <c r="AY312" s="417"/>
      <c r="AZ312" s="417"/>
      <c r="BA312" s="429"/>
      <c r="BB312" s="429"/>
      <c r="BC312" s="429"/>
      <c r="BD312" s="429"/>
      <c r="BE312" s="429"/>
      <c r="BF312" s="429"/>
      <c r="BG312" s="429"/>
      <c r="BH312" s="429"/>
      <c r="BI312" s="429"/>
      <c r="BJ312" s="429"/>
      <c r="BK312" s="429"/>
      <c r="BL312" s="429"/>
      <c r="BM312" s="429"/>
      <c r="BN312" s="429"/>
      <c r="BO312" s="429"/>
      <c r="BP312" s="429"/>
      <c r="BQ312" s="429"/>
    </row>
    <row r="313" customFormat="false" ht="15.75" hidden="false" customHeight="false" outlineLevel="0" collapsed="false">
      <c r="A313" s="420"/>
      <c r="B313" s="420"/>
      <c r="C313" s="420"/>
      <c r="D313" s="420"/>
      <c r="E313" s="420"/>
      <c r="F313" s="420"/>
      <c r="G313" s="421"/>
      <c r="H313" s="421"/>
      <c r="I313" s="421"/>
      <c r="J313" s="421"/>
      <c r="K313" s="421"/>
      <c r="L313" s="421"/>
      <c r="M313" s="421"/>
      <c r="N313" s="421"/>
      <c r="O313" s="421"/>
      <c r="P313" s="422"/>
      <c r="Q313" s="423"/>
      <c r="R313" s="423"/>
      <c r="S313" s="420"/>
      <c r="T313" s="428"/>
      <c r="U313" s="428"/>
      <c r="V313" s="417"/>
      <c r="W313" s="420"/>
      <c r="X313" s="420"/>
      <c r="Y313" s="420"/>
      <c r="Z313" s="420"/>
      <c r="AA313" s="420"/>
      <c r="AB313" s="420"/>
      <c r="AC313" s="420"/>
      <c r="AD313" s="420"/>
      <c r="AE313" s="420"/>
      <c r="AF313" s="420"/>
      <c r="AG313" s="420"/>
      <c r="AH313" s="420"/>
      <c r="AI313" s="420"/>
      <c r="AJ313" s="420"/>
      <c r="AK313" s="420"/>
      <c r="AL313" s="420"/>
      <c r="AM313" s="420"/>
      <c r="AN313" s="420"/>
      <c r="AO313" s="417"/>
      <c r="AP313" s="417"/>
      <c r="AQ313" s="417"/>
      <c r="AR313" s="417"/>
      <c r="AS313" s="417"/>
      <c r="AT313" s="417"/>
      <c r="AU313" s="417"/>
      <c r="AV313" s="417"/>
      <c r="AW313" s="417"/>
      <c r="AX313" s="417"/>
      <c r="AY313" s="417"/>
      <c r="AZ313" s="417"/>
      <c r="BA313" s="429"/>
      <c r="BB313" s="429"/>
      <c r="BC313" s="429"/>
      <c r="BD313" s="429"/>
      <c r="BE313" s="429"/>
      <c r="BF313" s="429"/>
      <c r="BG313" s="429"/>
      <c r="BH313" s="429"/>
      <c r="BI313" s="429"/>
      <c r="BJ313" s="429"/>
      <c r="BK313" s="429"/>
      <c r="BL313" s="429"/>
      <c r="BM313" s="429"/>
      <c r="BN313" s="429"/>
      <c r="BO313" s="429"/>
      <c r="BP313" s="429"/>
      <c r="BQ313" s="429"/>
    </row>
    <row r="314" customFormat="false" ht="15.75" hidden="false" customHeight="false" outlineLevel="0" collapsed="false">
      <c r="A314" s="420"/>
      <c r="B314" s="420"/>
      <c r="C314" s="420"/>
      <c r="D314" s="420"/>
      <c r="E314" s="420"/>
      <c r="F314" s="420"/>
      <c r="G314" s="421"/>
      <c r="H314" s="421"/>
      <c r="I314" s="421"/>
      <c r="J314" s="421"/>
      <c r="K314" s="421"/>
      <c r="L314" s="421"/>
      <c r="M314" s="421"/>
      <c r="N314" s="421"/>
      <c r="O314" s="421"/>
      <c r="P314" s="422"/>
      <c r="Q314" s="423"/>
      <c r="R314" s="423"/>
      <c r="S314" s="420"/>
      <c r="T314" s="428"/>
      <c r="U314" s="428"/>
      <c r="V314" s="417"/>
      <c r="W314" s="420"/>
      <c r="X314" s="420"/>
      <c r="Y314" s="420"/>
      <c r="Z314" s="420"/>
      <c r="AA314" s="420"/>
      <c r="AB314" s="420"/>
      <c r="AC314" s="420"/>
      <c r="AD314" s="420"/>
      <c r="AE314" s="420"/>
      <c r="AF314" s="420"/>
      <c r="AG314" s="420"/>
      <c r="AH314" s="420"/>
      <c r="AI314" s="420"/>
      <c r="AJ314" s="420"/>
      <c r="AK314" s="420"/>
      <c r="AL314" s="420"/>
      <c r="AM314" s="420"/>
      <c r="AN314" s="420"/>
      <c r="AO314" s="417"/>
      <c r="AP314" s="417"/>
      <c r="AQ314" s="417"/>
      <c r="AR314" s="417"/>
      <c r="AS314" s="417"/>
      <c r="AT314" s="417"/>
      <c r="AU314" s="417"/>
      <c r="AV314" s="417"/>
      <c r="AW314" s="417"/>
      <c r="AX314" s="417"/>
      <c r="AY314" s="417"/>
      <c r="AZ314" s="417"/>
      <c r="BA314" s="429"/>
      <c r="BB314" s="429"/>
      <c r="BC314" s="429"/>
      <c r="BD314" s="429"/>
      <c r="BE314" s="429"/>
      <c r="BF314" s="429"/>
      <c r="BG314" s="429"/>
      <c r="BH314" s="429"/>
      <c r="BI314" s="429"/>
      <c r="BJ314" s="429"/>
      <c r="BK314" s="429"/>
      <c r="BL314" s="429"/>
      <c r="BM314" s="429"/>
      <c r="BN314" s="429"/>
      <c r="BO314" s="429"/>
      <c r="BP314" s="429"/>
      <c r="BQ314" s="429"/>
    </row>
    <row r="315" customFormat="false" ht="15.75" hidden="false" customHeight="false" outlineLevel="0" collapsed="false">
      <c r="A315" s="420"/>
      <c r="B315" s="420"/>
      <c r="C315" s="420"/>
      <c r="D315" s="420"/>
      <c r="E315" s="420"/>
      <c r="F315" s="420"/>
      <c r="G315" s="421"/>
      <c r="H315" s="421"/>
      <c r="I315" s="421"/>
      <c r="J315" s="421"/>
      <c r="K315" s="421"/>
      <c r="L315" s="421"/>
      <c r="M315" s="421"/>
      <c r="N315" s="421"/>
      <c r="O315" s="421"/>
      <c r="P315" s="422"/>
      <c r="Q315" s="423"/>
      <c r="R315" s="423"/>
      <c r="S315" s="420"/>
      <c r="T315" s="428"/>
      <c r="U315" s="428"/>
      <c r="V315" s="417"/>
      <c r="W315" s="420"/>
      <c r="X315" s="420"/>
      <c r="Y315" s="420"/>
      <c r="Z315" s="420"/>
      <c r="AA315" s="420"/>
      <c r="AB315" s="420"/>
      <c r="AC315" s="420"/>
      <c r="AD315" s="420"/>
      <c r="AE315" s="420"/>
      <c r="AF315" s="420"/>
      <c r="AG315" s="420"/>
      <c r="AH315" s="420"/>
      <c r="AI315" s="420"/>
      <c r="AJ315" s="420"/>
      <c r="AK315" s="420"/>
      <c r="AL315" s="420"/>
      <c r="AM315" s="420"/>
      <c r="AN315" s="420"/>
      <c r="AO315" s="417"/>
      <c r="AP315" s="417"/>
      <c r="AQ315" s="417"/>
      <c r="AR315" s="417"/>
      <c r="AS315" s="417"/>
      <c r="AT315" s="417"/>
      <c r="AU315" s="417"/>
      <c r="AV315" s="417"/>
      <c r="AW315" s="417"/>
      <c r="AX315" s="417"/>
      <c r="AY315" s="417"/>
      <c r="AZ315" s="417"/>
      <c r="BA315" s="429"/>
      <c r="BB315" s="429"/>
      <c r="BC315" s="429"/>
      <c r="BD315" s="429"/>
      <c r="BE315" s="429"/>
      <c r="BF315" s="429"/>
      <c r="BG315" s="429"/>
      <c r="BH315" s="429"/>
      <c r="BI315" s="429"/>
      <c r="BJ315" s="429"/>
      <c r="BK315" s="429"/>
      <c r="BL315" s="429"/>
      <c r="BM315" s="429"/>
      <c r="BN315" s="429"/>
      <c r="BO315" s="429"/>
      <c r="BP315" s="429"/>
      <c r="BQ315" s="429"/>
    </row>
    <row r="316" customFormat="false" ht="15.75" hidden="false" customHeight="false" outlineLevel="0" collapsed="false">
      <c r="A316" s="420"/>
      <c r="B316" s="420"/>
      <c r="C316" s="420"/>
      <c r="D316" s="420"/>
      <c r="E316" s="420"/>
      <c r="F316" s="420"/>
      <c r="G316" s="421"/>
      <c r="H316" s="421"/>
      <c r="I316" s="421"/>
      <c r="J316" s="421"/>
      <c r="K316" s="421"/>
      <c r="L316" s="421"/>
      <c r="M316" s="421"/>
      <c r="N316" s="421"/>
      <c r="O316" s="421"/>
      <c r="P316" s="422"/>
      <c r="Q316" s="423"/>
      <c r="R316" s="423"/>
      <c r="S316" s="420"/>
      <c r="T316" s="428"/>
      <c r="U316" s="428"/>
      <c r="V316" s="417"/>
      <c r="W316" s="420"/>
      <c r="X316" s="420"/>
      <c r="Y316" s="420"/>
      <c r="Z316" s="420"/>
      <c r="AA316" s="420"/>
      <c r="AB316" s="420"/>
      <c r="AC316" s="420"/>
      <c r="AD316" s="420"/>
      <c r="AE316" s="420"/>
      <c r="AF316" s="420"/>
      <c r="AG316" s="420"/>
      <c r="AH316" s="420"/>
      <c r="AI316" s="420"/>
      <c r="AJ316" s="420"/>
      <c r="AK316" s="420"/>
      <c r="AL316" s="420"/>
      <c r="AM316" s="420"/>
      <c r="AN316" s="420"/>
      <c r="AO316" s="417"/>
      <c r="AP316" s="417"/>
      <c r="AQ316" s="417"/>
      <c r="AR316" s="417"/>
      <c r="AS316" s="417"/>
      <c r="AT316" s="417"/>
      <c r="AU316" s="417"/>
      <c r="AV316" s="417"/>
      <c r="AW316" s="417"/>
      <c r="AX316" s="417"/>
      <c r="AY316" s="417"/>
      <c r="AZ316" s="417"/>
      <c r="BA316" s="429"/>
      <c r="BB316" s="429"/>
      <c r="BC316" s="429"/>
      <c r="BD316" s="429"/>
      <c r="BE316" s="429"/>
      <c r="BF316" s="429"/>
      <c r="BG316" s="429"/>
      <c r="BH316" s="429"/>
      <c r="BI316" s="429"/>
      <c r="BJ316" s="429"/>
      <c r="BK316" s="429"/>
      <c r="BL316" s="429"/>
      <c r="BM316" s="429"/>
      <c r="BN316" s="429"/>
      <c r="BO316" s="429"/>
      <c r="BP316" s="429"/>
      <c r="BQ316" s="429"/>
    </row>
    <row r="317" customFormat="false" ht="15.75" hidden="false" customHeight="false" outlineLevel="0" collapsed="false">
      <c r="A317" s="420"/>
      <c r="B317" s="420"/>
      <c r="C317" s="420"/>
      <c r="D317" s="420"/>
      <c r="E317" s="420"/>
      <c r="F317" s="420"/>
      <c r="G317" s="421"/>
      <c r="H317" s="421"/>
      <c r="I317" s="421"/>
      <c r="J317" s="421"/>
      <c r="K317" s="421"/>
      <c r="L317" s="421"/>
      <c r="M317" s="421"/>
      <c r="N317" s="421"/>
      <c r="O317" s="421"/>
      <c r="P317" s="422"/>
      <c r="Q317" s="423"/>
      <c r="R317" s="423"/>
      <c r="S317" s="420"/>
      <c r="T317" s="428"/>
      <c r="U317" s="428"/>
      <c r="V317" s="417"/>
      <c r="W317" s="420"/>
      <c r="X317" s="420"/>
      <c r="Y317" s="420"/>
      <c r="Z317" s="420"/>
      <c r="AA317" s="420"/>
      <c r="AB317" s="420"/>
      <c r="AC317" s="420"/>
      <c r="AD317" s="420"/>
      <c r="AE317" s="420"/>
      <c r="AF317" s="420"/>
      <c r="AG317" s="420"/>
      <c r="AH317" s="420"/>
      <c r="AI317" s="420"/>
      <c r="AJ317" s="420"/>
      <c r="AK317" s="420"/>
      <c r="AL317" s="420"/>
      <c r="AM317" s="420"/>
      <c r="AN317" s="420"/>
      <c r="AO317" s="417"/>
      <c r="AP317" s="417"/>
      <c r="AQ317" s="417"/>
      <c r="AR317" s="417"/>
      <c r="AS317" s="417"/>
      <c r="AT317" s="417"/>
      <c r="AU317" s="417"/>
      <c r="AV317" s="417"/>
      <c r="AW317" s="417"/>
      <c r="AX317" s="417"/>
      <c r="AY317" s="417"/>
      <c r="AZ317" s="417"/>
      <c r="BA317" s="429"/>
      <c r="BB317" s="429"/>
      <c r="BC317" s="429"/>
      <c r="BD317" s="429"/>
      <c r="BE317" s="429"/>
      <c r="BF317" s="429"/>
      <c r="BG317" s="429"/>
      <c r="BH317" s="429"/>
      <c r="BI317" s="429"/>
      <c r="BJ317" s="429"/>
      <c r="BK317" s="429"/>
      <c r="BL317" s="429"/>
      <c r="BM317" s="429"/>
      <c r="BN317" s="429"/>
      <c r="BO317" s="429"/>
      <c r="BP317" s="429"/>
      <c r="BQ317" s="429"/>
    </row>
    <row r="318" customFormat="false" ht="15.75" hidden="false" customHeight="false" outlineLevel="0" collapsed="false">
      <c r="A318" s="420"/>
      <c r="B318" s="420"/>
      <c r="C318" s="420"/>
      <c r="D318" s="420"/>
      <c r="E318" s="420"/>
      <c r="F318" s="420"/>
      <c r="G318" s="421"/>
      <c r="H318" s="421"/>
      <c r="I318" s="421"/>
      <c r="J318" s="421"/>
      <c r="K318" s="421"/>
      <c r="L318" s="421"/>
      <c r="M318" s="421"/>
      <c r="N318" s="421"/>
      <c r="O318" s="421"/>
      <c r="P318" s="422"/>
      <c r="Q318" s="423"/>
      <c r="R318" s="423"/>
      <c r="S318" s="420"/>
      <c r="T318" s="428"/>
      <c r="U318" s="428"/>
      <c r="V318" s="417"/>
      <c r="W318" s="420"/>
      <c r="X318" s="420"/>
      <c r="Y318" s="420"/>
      <c r="Z318" s="420"/>
      <c r="AA318" s="420"/>
      <c r="AB318" s="420"/>
      <c r="AC318" s="420"/>
      <c r="AD318" s="420"/>
      <c r="AE318" s="420"/>
      <c r="AF318" s="420"/>
      <c r="AG318" s="420"/>
      <c r="AH318" s="420"/>
      <c r="AI318" s="420"/>
      <c r="AJ318" s="420"/>
      <c r="AK318" s="420"/>
      <c r="AL318" s="420"/>
      <c r="AM318" s="420"/>
      <c r="AN318" s="420"/>
      <c r="AO318" s="417"/>
      <c r="AP318" s="417"/>
      <c r="AQ318" s="417"/>
      <c r="AR318" s="417"/>
      <c r="AS318" s="417"/>
      <c r="AT318" s="417"/>
      <c r="AU318" s="417"/>
      <c r="AV318" s="417"/>
      <c r="AW318" s="417"/>
      <c r="AX318" s="417"/>
      <c r="AY318" s="417"/>
      <c r="AZ318" s="417"/>
      <c r="BA318" s="429"/>
      <c r="BB318" s="429"/>
      <c r="BC318" s="429"/>
      <c r="BD318" s="429"/>
      <c r="BE318" s="429"/>
      <c r="BF318" s="429"/>
      <c r="BG318" s="429"/>
      <c r="BH318" s="429"/>
      <c r="BI318" s="429"/>
      <c r="BJ318" s="429"/>
      <c r="BK318" s="429"/>
      <c r="BL318" s="429"/>
      <c r="BM318" s="429"/>
      <c r="BN318" s="429"/>
      <c r="BO318" s="429"/>
      <c r="BP318" s="429"/>
      <c r="BQ318" s="429"/>
    </row>
    <row r="319" customFormat="false" ht="15.75" hidden="false" customHeight="false" outlineLevel="0" collapsed="false">
      <c r="A319" s="420"/>
      <c r="B319" s="420"/>
      <c r="C319" s="420"/>
      <c r="D319" s="420"/>
      <c r="E319" s="420"/>
      <c r="F319" s="420"/>
      <c r="G319" s="421"/>
      <c r="H319" s="421"/>
      <c r="I319" s="421"/>
      <c r="J319" s="421"/>
      <c r="K319" s="421"/>
      <c r="L319" s="421"/>
      <c r="M319" s="421"/>
      <c r="N319" s="421"/>
      <c r="O319" s="421"/>
      <c r="P319" s="422"/>
      <c r="Q319" s="423"/>
      <c r="R319" s="423"/>
      <c r="S319" s="420"/>
      <c r="T319" s="428"/>
      <c r="U319" s="428"/>
      <c r="V319" s="417"/>
      <c r="W319" s="420"/>
      <c r="X319" s="420"/>
      <c r="Y319" s="420"/>
      <c r="Z319" s="420"/>
      <c r="AA319" s="420"/>
      <c r="AB319" s="420"/>
      <c r="AC319" s="420"/>
      <c r="AD319" s="420"/>
      <c r="AE319" s="420"/>
      <c r="AF319" s="420"/>
      <c r="AG319" s="420"/>
      <c r="AH319" s="420"/>
      <c r="AI319" s="420"/>
      <c r="AJ319" s="420"/>
      <c r="AK319" s="420"/>
      <c r="AL319" s="420"/>
      <c r="AM319" s="420"/>
      <c r="AN319" s="420"/>
      <c r="AO319" s="417"/>
      <c r="AP319" s="417"/>
      <c r="AQ319" s="417"/>
      <c r="AR319" s="417"/>
      <c r="AS319" s="417"/>
      <c r="AT319" s="417"/>
      <c r="AU319" s="417"/>
      <c r="AV319" s="417"/>
      <c r="AW319" s="417"/>
      <c r="AX319" s="417"/>
      <c r="AY319" s="417"/>
      <c r="AZ319" s="417"/>
      <c r="BA319" s="429"/>
      <c r="BB319" s="429"/>
      <c r="BC319" s="429"/>
      <c r="BD319" s="429"/>
      <c r="BE319" s="429"/>
      <c r="BF319" s="429"/>
      <c r="BG319" s="429"/>
      <c r="BH319" s="429"/>
      <c r="BI319" s="429"/>
      <c r="BJ319" s="429"/>
      <c r="BK319" s="429"/>
      <c r="BL319" s="429"/>
      <c r="BM319" s="429"/>
      <c r="BN319" s="429"/>
      <c r="BO319" s="429"/>
      <c r="BP319" s="429"/>
      <c r="BQ319" s="429"/>
    </row>
    <row r="320" customFormat="false" ht="15.75" hidden="false" customHeight="false" outlineLevel="0" collapsed="false">
      <c r="A320" s="420"/>
      <c r="B320" s="420"/>
      <c r="C320" s="420"/>
      <c r="D320" s="420"/>
      <c r="E320" s="420"/>
      <c r="F320" s="420"/>
      <c r="G320" s="421"/>
      <c r="H320" s="421"/>
      <c r="I320" s="421"/>
      <c r="J320" s="421"/>
      <c r="K320" s="421"/>
      <c r="L320" s="421"/>
      <c r="M320" s="421"/>
      <c r="N320" s="421"/>
      <c r="O320" s="421"/>
      <c r="P320" s="422"/>
      <c r="Q320" s="423"/>
      <c r="R320" s="423"/>
      <c r="S320" s="420"/>
      <c r="T320" s="428"/>
      <c r="U320" s="428"/>
      <c r="V320" s="417"/>
      <c r="W320" s="420"/>
      <c r="X320" s="420"/>
      <c r="Y320" s="420"/>
      <c r="Z320" s="420"/>
      <c r="AA320" s="420"/>
      <c r="AB320" s="420"/>
      <c r="AC320" s="420"/>
      <c r="AD320" s="420"/>
      <c r="AE320" s="420"/>
      <c r="AF320" s="420"/>
      <c r="AG320" s="420"/>
      <c r="AH320" s="420"/>
      <c r="AI320" s="420"/>
      <c r="AJ320" s="420"/>
      <c r="AK320" s="420"/>
      <c r="AL320" s="420"/>
      <c r="AM320" s="420"/>
      <c r="AN320" s="420"/>
      <c r="AO320" s="417"/>
      <c r="AP320" s="417"/>
      <c r="AQ320" s="417"/>
      <c r="AR320" s="417"/>
      <c r="AS320" s="417"/>
      <c r="AT320" s="417"/>
      <c r="AU320" s="417"/>
      <c r="AV320" s="417"/>
      <c r="AW320" s="417"/>
      <c r="AX320" s="417"/>
      <c r="AY320" s="417"/>
      <c r="AZ320" s="417"/>
      <c r="BA320" s="429"/>
      <c r="BB320" s="429"/>
      <c r="BC320" s="429"/>
      <c r="BD320" s="429"/>
      <c r="BE320" s="429"/>
      <c r="BF320" s="429"/>
      <c r="BG320" s="429"/>
      <c r="BH320" s="429"/>
      <c r="BI320" s="429"/>
      <c r="BJ320" s="429"/>
      <c r="BK320" s="429"/>
      <c r="BL320" s="429"/>
      <c r="BM320" s="429"/>
      <c r="BN320" s="429"/>
      <c r="BO320" s="429"/>
      <c r="BP320" s="429"/>
      <c r="BQ320" s="429"/>
    </row>
    <row r="321" customFormat="false" ht="15.75" hidden="false" customHeight="false" outlineLevel="0" collapsed="false">
      <c r="A321" s="420"/>
      <c r="B321" s="420"/>
      <c r="C321" s="420"/>
      <c r="D321" s="420"/>
      <c r="E321" s="420"/>
      <c r="F321" s="420"/>
      <c r="G321" s="421"/>
      <c r="H321" s="421"/>
      <c r="I321" s="421"/>
      <c r="J321" s="421"/>
      <c r="K321" s="421"/>
      <c r="L321" s="421"/>
      <c r="M321" s="421"/>
      <c r="N321" s="421"/>
      <c r="O321" s="421"/>
      <c r="P321" s="422"/>
      <c r="Q321" s="423"/>
      <c r="R321" s="423"/>
      <c r="S321" s="420"/>
      <c r="T321" s="428"/>
      <c r="U321" s="428"/>
      <c r="V321" s="417"/>
      <c r="W321" s="420"/>
      <c r="X321" s="420"/>
      <c r="Y321" s="420"/>
      <c r="Z321" s="420"/>
      <c r="AA321" s="420"/>
      <c r="AB321" s="420"/>
      <c r="AC321" s="420"/>
      <c r="AD321" s="420"/>
      <c r="AE321" s="420"/>
      <c r="AF321" s="420"/>
      <c r="AG321" s="420"/>
      <c r="AH321" s="420"/>
      <c r="AI321" s="420"/>
      <c r="AJ321" s="420"/>
      <c r="AK321" s="420"/>
      <c r="AL321" s="420"/>
      <c r="AM321" s="420"/>
      <c r="AN321" s="420"/>
      <c r="AO321" s="417"/>
      <c r="AP321" s="417"/>
      <c r="AQ321" s="417"/>
      <c r="AR321" s="417"/>
      <c r="AS321" s="417"/>
      <c r="AT321" s="417"/>
      <c r="AU321" s="417"/>
      <c r="AV321" s="417"/>
      <c r="AW321" s="417"/>
      <c r="AX321" s="417"/>
      <c r="AY321" s="417"/>
      <c r="AZ321" s="417"/>
      <c r="BA321" s="429"/>
      <c r="BB321" s="429"/>
      <c r="BC321" s="429"/>
      <c r="BD321" s="429"/>
      <c r="BE321" s="429"/>
      <c r="BF321" s="429"/>
      <c r="BG321" s="429"/>
      <c r="BH321" s="429"/>
      <c r="BI321" s="429"/>
      <c r="BJ321" s="429"/>
      <c r="BK321" s="429"/>
      <c r="BL321" s="429"/>
      <c r="BM321" s="429"/>
      <c r="BN321" s="429"/>
      <c r="BO321" s="429"/>
      <c r="BP321" s="429"/>
      <c r="BQ321" s="429"/>
    </row>
    <row r="322" customFormat="false" ht="15.75" hidden="false" customHeight="false" outlineLevel="0" collapsed="false">
      <c r="A322" s="420"/>
      <c r="B322" s="420"/>
      <c r="C322" s="420"/>
      <c r="D322" s="420"/>
      <c r="E322" s="420"/>
      <c r="F322" s="420"/>
      <c r="G322" s="421"/>
      <c r="H322" s="421"/>
      <c r="I322" s="421"/>
      <c r="J322" s="421"/>
      <c r="K322" s="421"/>
      <c r="L322" s="421"/>
      <c r="M322" s="421"/>
      <c r="N322" s="421"/>
      <c r="O322" s="421"/>
      <c r="P322" s="422"/>
      <c r="Q322" s="423"/>
      <c r="R322" s="423"/>
      <c r="S322" s="420"/>
      <c r="T322" s="428"/>
      <c r="U322" s="428"/>
      <c r="V322" s="417"/>
      <c r="W322" s="420"/>
      <c r="X322" s="420"/>
      <c r="Y322" s="420"/>
      <c r="Z322" s="420"/>
      <c r="AA322" s="420"/>
      <c r="AB322" s="420"/>
      <c r="AC322" s="420"/>
      <c r="AD322" s="420"/>
      <c r="AE322" s="420"/>
      <c r="AF322" s="420"/>
      <c r="AG322" s="420"/>
      <c r="AH322" s="420"/>
      <c r="AI322" s="420"/>
      <c r="AJ322" s="420"/>
      <c r="AK322" s="420"/>
      <c r="AL322" s="420"/>
      <c r="AM322" s="420"/>
      <c r="AN322" s="420"/>
      <c r="AO322" s="417"/>
      <c r="AP322" s="417"/>
      <c r="AQ322" s="417"/>
      <c r="AR322" s="417"/>
      <c r="AS322" s="417"/>
      <c r="AT322" s="417"/>
      <c r="AU322" s="417"/>
      <c r="AV322" s="417"/>
      <c r="AW322" s="417"/>
      <c r="AX322" s="417"/>
      <c r="AY322" s="417"/>
      <c r="AZ322" s="417"/>
      <c r="BA322" s="429"/>
      <c r="BB322" s="429"/>
      <c r="BC322" s="429"/>
      <c r="BD322" s="429"/>
      <c r="BE322" s="429"/>
      <c r="BF322" s="429"/>
      <c r="BG322" s="429"/>
      <c r="BH322" s="429"/>
      <c r="BI322" s="429"/>
      <c r="BJ322" s="429"/>
      <c r="BK322" s="429"/>
      <c r="BL322" s="429"/>
      <c r="BM322" s="429"/>
      <c r="BN322" s="429"/>
      <c r="BO322" s="429"/>
      <c r="BP322" s="429"/>
      <c r="BQ322" s="429"/>
    </row>
    <row r="323" customFormat="false" ht="15.75" hidden="false" customHeight="false" outlineLevel="0" collapsed="false">
      <c r="A323" s="420"/>
      <c r="B323" s="420"/>
      <c r="C323" s="420"/>
      <c r="D323" s="420"/>
      <c r="E323" s="420"/>
      <c r="F323" s="420"/>
      <c r="G323" s="421"/>
      <c r="H323" s="421"/>
      <c r="I323" s="421"/>
      <c r="J323" s="421"/>
      <c r="K323" s="421"/>
      <c r="L323" s="421"/>
      <c r="M323" s="421"/>
      <c r="N323" s="421"/>
      <c r="O323" s="421"/>
      <c r="P323" s="422"/>
      <c r="Q323" s="423"/>
      <c r="R323" s="423"/>
      <c r="S323" s="420"/>
      <c r="T323" s="428"/>
      <c r="U323" s="428"/>
      <c r="V323" s="417"/>
      <c r="W323" s="420"/>
      <c r="X323" s="420"/>
      <c r="Y323" s="420"/>
      <c r="Z323" s="420"/>
      <c r="AA323" s="420"/>
      <c r="AB323" s="420"/>
      <c r="AC323" s="420"/>
      <c r="AD323" s="420"/>
      <c r="AE323" s="420"/>
      <c r="AF323" s="420"/>
      <c r="AG323" s="420"/>
      <c r="AH323" s="420"/>
      <c r="AI323" s="420"/>
      <c r="AJ323" s="420"/>
      <c r="AK323" s="420"/>
      <c r="AL323" s="420"/>
      <c r="AM323" s="420"/>
      <c r="AN323" s="420"/>
      <c r="AO323" s="417"/>
      <c r="AP323" s="417"/>
      <c r="AQ323" s="417"/>
      <c r="AR323" s="417"/>
      <c r="AS323" s="417"/>
      <c r="AT323" s="417"/>
      <c r="AU323" s="417"/>
      <c r="AV323" s="417"/>
      <c r="AW323" s="417"/>
      <c r="AX323" s="417"/>
      <c r="AY323" s="417"/>
      <c r="AZ323" s="417"/>
      <c r="BA323" s="429"/>
      <c r="BB323" s="429"/>
      <c r="BC323" s="429"/>
      <c r="BD323" s="429"/>
      <c r="BE323" s="429"/>
      <c r="BF323" s="429"/>
      <c r="BG323" s="429"/>
      <c r="BH323" s="429"/>
      <c r="BI323" s="429"/>
      <c r="BJ323" s="429"/>
      <c r="BK323" s="429"/>
      <c r="BL323" s="429"/>
      <c r="BM323" s="429"/>
      <c r="BN323" s="429"/>
      <c r="BO323" s="429"/>
      <c r="BP323" s="429"/>
      <c r="BQ323" s="429"/>
    </row>
    <row r="324" customFormat="false" ht="15.75" hidden="false" customHeight="false" outlineLevel="0" collapsed="false">
      <c r="A324" s="420"/>
      <c r="B324" s="420"/>
      <c r="C324" s="420"/>
      <c r="D324" s="420"/>
      <c r="E324" s="420"/>
      <c r="F324" s="420"/>
      <c r="G324" s="421"/>
      <c r="H324" s="421"/>
      <c r="I324" s="421"/>
      <c r="J324" s="421"/>
      <c r="K324" s="421"/>
      <c r="L324" s="421"/>
      <c r="M324" s="421"/>
      <c r="N324" s="421"/>
      <c r="O324" s="421"/>
      <c r="P324" s="422"/>
      <c r="Q324" s="423"/>
      <c r="R324" s="423"/>
      <c r="S324" s="420"/>
      <c r="T324" s="428"/>
      <c r="U324" s="428"/>
      <c r="V324" s="417"/>
      <c r="W324" s="420"/>
      <c r="X324" s="420"/>
      <c r="Y324" s="420"/>
      <c r="Z324" s="420"/>
      <c r="AA324" s="420"/>
      <c r="AB324" s="420"/>
      <c r="AC324" s="420"/>
      <c r="AD324" s="420"/>
      <c r="AE324" s="420"/>
      <c r="AF324" s="420"/>
      <c r="AG324" s="420"/>
      <c r="AH324" s="420"/>
      <c r="AI324" s="420"/>
      <c r="AJ324" s="420"/>
      <c r="AK324" s="420"/>
      <c r="AL324" s="420"/>
      <c r="AM324" s="420"/>
      <c r="AN324" s="420"/>
      <c r="AO324" s="417"/>
      <c r="AP324" s="417"/>
      <c r="AQ324" s="417"/>
      <c r="AR324" s="417"/>
      <c r="AS324" s="417"/>
      <c r="AT324" s="417"/>
      <c r="AU324" s="417"/>
      <c r="AV324" s="417"/>
      <c r="AW324" s="417"/>
      <c r="AX324" s="417"/>
      <c r="AY324" s="417"/>
      <c r="AZ324" s="417"/>
      <c r="BA324" s="429"/>
      <c r="BB324" s="429"/>
      <c r="BC324" s="429"/>
      <c r="BD324" s="429"/>
      <c r="BE324" s="429"/>
      <c r="BF324" s="429"/>
      <c r="BG324" s="429"/>
      <c r="BH324" s="429"/>
      <c r="BI324" s="429"/>
      <c r="BJ324" s="429"/>
      <c r="BK324" s="429"/>
      <c r="BL324" s="429"/>
      <c r="BM324" s="429"/>
      <c r="BN324" s="429"/>
      <c r="BO324" s="429"/>
      <c r="BP324" s="429"/>
      <c r="BQ324" s="429"/>
    </row>
    <row r="325" customFormat="false" ht="15.75" hidden="false" customHeight="false" outlineLevel="0" collapsed="false">
      <c r="A325" s="420"/>
      <c r="B325" s="420"/>
      <c r="C325" s="420"/>
      <c r="D325" s="420"/>
      <c r="E325" s="420"/>
      <c r="F325" s="420"/>
      <c r="G325" s="421"/>
      <c r="H325" s="421"/>
      <c r="I325" s="421"/>
      <c r="J325" s="421"/>
      <c r="K325" s="421"/>
      <c r="L325" s="421"/>
      <c r="M325" s="421"/>
      <c r="N325" s="421"/>
      <c r="O325" s="421"/>
      <c r="P325" s="422"/>
      <c r="Q325" s="423"/>
      <c r="R325" s="423"/>
      <c r="S325" s="420"/>
      <c r="T325" s="428"/>
      <c r="U325" s="428"/>
      <c r="V325" s="417"/>
      <c r="W325" s="420"/>
      <c r="X325" s="420"/>
      <c r="Y325" s="420"/>
      <c r="Z325" s="420"/>
      <c r="AA325" s="420"/>
      <c r="AB325" s="420"/>
      <c r="AC325" s="420"/>
      <c r="AD325" s="420"/>
      <c r="AE325" s="420"/>
      <c r="AF325" s="420"/>
      <c r="AG325" s="420"/>
      <c r="AH325" s="420"/>
      <c r="AI325" s="420"/>
      <c r="AJ325" s="420"/>
      <c r="AK325" s="420"/>
      <c r="AL325" s="420"/>
      <c r="AM325" s="420"/>
      <c r="AN325" s="420"/>
      <c r="AO325" s="417"/>
      <c r="AP325" s="417"/>
      <c r="AQ325" s="417"/>
      <c r="AR325" s="417"/>
      <c r="AS325" s="417"/>
      <c r="AT325" s="417"/>
      <c r="AU325" s="417"/>
      <c r="AV325" s="417"/>
      <c r="AW325" s="417"/>
      <c r="AX325" s="417"/>
      <c r="AY325" s="417"/>
      <c r="AZ325" s="417"/>
      <c r="BA325" s="429"/>
      <c r="BB325" s="429"/>
      <c r="BC325" s="429"/>
      <c r="BD325" s="429"/>
      <c r="BE325" s="429"/>
      <c r="BF325" s="429"/>
      <c r="BG325" s="429"/>
      <c r="BH325" s="429"/>
      <c r="BI325" s="429"/>
      <c r="BJ325" s="429"/>
      <c r="BK325" s="429"/>
      <c r="BL325" s="429"/>
      <c r="BM325" s="429"/>
      <c r="BN325" s="429"/>
      <c r="BO325" s="429"/>
      <c r="BP325" s="429"/>
      <c r="BQ325" s="429"/>
    </row>
    <row r="326" customFormat="false" ht="15.75" hidden="false" customHeight="false" outlineLevel="0" collapsed="false">
      <c r="A326" s="420"/>
      <c r="B326" s="420"/>
      <c r="C326" s="420"/>
      <c r="D326" s="420"/>
      <c r="E326" s="420"/>
      <c r="F326" s="420"/>
      <c r="G326" s="421"/>
      <c r="H326" s="421"/>
      <c r="I326" s="421"/>
      <c r="J326" s="421"/>
      <c r="K326" s="421"/>
      <c r="L326" s="421"/>
      <c r="M326" s="421"/>
      <c r="N326" s="421"/>
      <c r="O326" s="421"/>
      <c r="P326" s="422"/>
      <c r="Q326" s="423"/>
      <c r="R326" s="423"/>
      <c r="S326" s="420"/>
      <c r="T326" s="428"/>
      <c r="U326" s="428"/>
      <c r="V326" s="417"/>
      <c r="W326" s="420"/>
      <c r="X326" s="420"/>
      <c r="Y326" s="420"/>
      <c r="Z326" s="420"/>
      <c r="AA326" s="420"/>
      <c r="AB326" s="420"/>
      <c r="AC326" s="420"/>
      <c r="AD326" s="420"/>
      <c r="AE326" s="420"/>
      <c r="AF326" s="420"/>
      <c r="AG326" s="420"/>
      <c r="AH326" s="420"/>
      <c r="AI326" s="420"/>
      <c r="AJ326" s="420"/>
      <c r="AK326" s="420"/>
      <c r="AL326" s="420"/>
      <c r="AM326" s="420"/>
      <c r="AN326" s="420"/>
      <c r="AO326" s="417"/>
      <c r="AP326" s="417"/>
      <c r="AQ326" s="417"/>
      <c r="AR326" s="417"/>
      <c r="AS326" s="417"/>
      <c r="AT326" s="417"/>
      <c r="AU326" s="417"/>
      <c r="AV326" s="417"/>
      <c r="AW326" s="417"/>
      <c r="AX326" s="417"/>
      <c r="AY326" s="417"/>
      <c r="AZ326" s="417"/>
      <c r="BA326" s="429"/>
      <c r="BB326" s="429"/>
      <c r="BC326" s="429"/>
      <c r="BD326" s="429"/>
      <c r="BE326" s="429"/>
      <c r="BF326" s="429"/>
      <c r="BG326" s="429"/>
      <c r="BH326" s="429"/>
      <c r="BI326" s="429"/>
      <c r="BJ326" s="429"/>
      <c r="BK326" s="429"/>
      <c r="BL326" s="429"/>
      <c r="BM326" s="429"/>
      <c r="BN326" s="429"/>
      <c r="BO326" s="429"/>
      <c r="BP326" s="429"/>
      <c r="BQ326" s="429"/>
    </row>
    <row r="327" customFormat="false" ht="15.75" hidden="false" customHeight="false" outlineLevel="0" collapsed="false">
      <c r="A327" s="420"/>
      <c r="B327" s="420"/>
      <c r="C327" s="420"/>
      <c r="D327" s="420"/>
      <c r="E327" s="420"/>
      <c r="F327" s="420"/>
      <c r="G327" s="421"/>
      <c r="H327" s="421"/>
      <c r="I327" s="421"/>
      <c r="J327" s="421"/>
      <c r="K327" s="421"/>
      <c r="L327" s="421"/>
      <c r="M327" s="421"/>
      <c r="N327" s="421"/>
      <c r="O327" s="421"/>
      <c r="P327" s="422"/>
      <c r="Q327" s="423"/>
      <c r="R327" s="423"/>
      <c r="S327" s="420"/>
      <c r="T327" s="428"/>
      <c r="U327" s="428"/>
      <c r="V327" s="417"/>
      <c r="W327" s="420"/>
      <c r="X327" s="420"/>
      <c r="Y327" s="420"/>
      <c r="Z327" s="420"/>
      <c r="AA327" s="420"/>
      <c r="AB327" s="420"/>
      <c r="AC327" s="420"/>
      <c r="AD327" s="420"/>
      <c r="AE327" s="420"/>
      <c r="AF327" s="420"/>
      <c r="AG327" s="420"/>
      <c r="AH327" s="420"/>
      <c r="AI327" s="420"/>
      <c r="AJ327" s="420"/>
      <c r="AK327" s="420"/>
      <c r="AL327" s="420"/>
      <c r="AM327" s="420"/>
      <c r="AN327" s="420"/>
      <c r="AO327" s="417"/>
      <c r="AP327" s="417"/>
      <c r="AQ327" s="417"/>
      <c r="AR327" s="417"/>
      <c r="AS327" s="417"/>
      <c r="AT327" s="417"/>
      <c r="AU327" s="417"/>
      <c r="AV327" s="417"/>
      <c r="AW327" s="417"/>
      <c r="AX327" s="417"/>
      <c r="AY327" s="417"/>
      <c r="AZ327" s="417"/>
      <c r="BA327" s="429"/>
      <c r="BB327" s="429"/>
      <c r="BC327" s="429"/>
      <c r="BD327" s="429"/>
      <c r="BE327" s="429"/>
      <c r="BF327" s="429"/>
      <c r="BG327" s="429"/>
      <c r="BH327" s="429"/>
      <c r="BI327" s="429"/>
      <c r="BJ327" s="429"/>
      <c r="BK327" s="429"/>
      <c r="BL327" s="429"/>
      <c r="BM327" s="429"/>
      <c r="BN327" s="429"/>
      <c r="BO327" s="429"/>
      <c r="BP327" s="429"/>
      <c r="BQ327" s="429"/>
    </row>
    <row r="328" customFormat="false" ht="15.75" hidden="false" customHeight="false" outlineLevel="0" collapsed="false">
      <c r="A328" s="420"/>
      <c r="B328" s="420"/>
      <c r="C328" s="420"/>
      <c r="D328" s="420"/>
      <c r="E328" s="420"/>
      <c r="F328" s="420"/>
      <c r="G328" s="421"/>
      <c r="H328" s="421"/>
      <c r="I328" s="421"/>
      <c r="J328" s="421"/>
      <c r="K328" s="421"/>
      <c r="L328" s="421"/>
      <c r="M328" s="421"/>
      <c r="N328" s="421"/>
      <c r="O328" s="421"/>
      <c r="P328" s="422"/>
      <c r="Q328" s="423"/>
      <c r="R328" s="423"/>
      <c r="S328" s="420"/>
      <c r="T328" s="428"/>
      <c r="U328" s="428"/>
      <c r="V328" s="417"/>
      <c r="W328" s="420"/>
      <c r="X328" s="420"/>
      <c r="Y328" s="420"/>
      <c r="Z328" s="420"/>
      <c r="AA328" s="420"/>
      <c r="AB328" s="420"/>
      <c r="AC328" s="420"/>
      <c r="AD328" s="420"/>
      <c r="AE328" s="420"/>
      <c r="AF328" s="420"/>
      <c r="AG328" s="420"/>
      <c r="AH328" s="420"/>
      <c r="AI328" s="420"/>
      <c r="AJ328" s="420"/>
      <c r="AK328" s="420"/>
      <c r="AL328" s="420"/>
      <c r="AM328" s="420"/>
      <c r="AN328" s="420"/>
      <c r="AO328" s="417"/>
      <c r="AP328" s="417"/>
      <c r="AQ328" s="417"/>
      <c r="AR328" s="417"/>
      <c r="AS328" s="417"/>
      <c r="AT328" s="417"/>
      <c r="AU328" s="417"/>
      <c r="AV328" s="417"/>
      <c r="AW328" s="417"/>
      <c r="AX328" s="417"/>
      <c r="AY328" s="417"/>
      <c r="AZ328" s="417"/>
      <c r="BA328" s="429"/>
      <c r="BB328" s="429"/>
      <c r="BC328" s="429"/>
      <c r="BD328" s="429"/>
      <c r="BE328" s="429"/>
      <c r="BF328" s="429"/>
      <c r="BG328" s="429"/>
      <c r="BH328" s="429"/>
      <c r="BI328" s="429"/>
      <c r="BJ328" s="429"/>
      <c r="BK328" s="429"/>
      <c r="BL328" s="429"/>
      <c r="BM328" s="429"/>
      <c r="BN328" s="429"/>
      <c r="BO328" s="429"/>
      <c r="BP328" s="429"/>
      <c r="BQ328" s="429"/>
    </row>
    <row r="329" customFormat="false" ht="15.75" hidden="false" customHeight="false" outlineLevel="0" collapsed="false">
      <c r="A329" s="420"/>
      <c r="B329" s="420"/>
      <c r="C329" s="420"/>
      <c r="D329" s="420"/>
      <c r="E329" s="420"/>
      <c r="F329" s="420"/>
      <c r="G329" s="421"/>
      <c r="H329" s="421"/>
      <c r="I329" s="421"/>
      <c r="J329" s="421"/>
      <c r="K329" s="421"/>
      <c r="L329" s="421"/>
      <c r="M329" s="421"/>
      <c r="N329" s="421"/>
      <c r="O329" s="421"/>
      <c r="P329" s="422"/>
      <c r="Q329" s="423"/>
      <c r="R329" s="423"/>
      <c r="S329" s="420"/>
      <c r="T329" s="428"/>
      <c r="U329" s="428"/>
      <c r="V329" s="417"/>
      <c r="W329" s="420"/>
      <c r="X329" s="420"/>
      <c r="Y329" s="420"/>
      <c r="Z329" s="420"/>
      <c r="AA329" s="420"/>
      <c r="AB329" s="420"/>
      <c r="AC329" s="420"/>
      <c r="AD329" s="420"/>
      <c r="AE329" s="420"/>
      <c r="AF329" s="420"/>
      <c r="AG329" s="420"/>
      <c r="AH329" s="420"/>
      <c r="AI329" s="420"/>
      <c r="AJ329" s="420"/>
      <c r="AK329" s="420"/>
      <c r="AL329" s="420"/>
      <c r="AM329" s="420"/>
      <c r="AN329" s="420"/>
      <c r="AO329" s="417"/>
      <c r="AP329" s="417"/>
      <c r="AQ329" s="417"/>
      <c r="AR329" s="417"/>
      <c r="AS329" s="417"/>
      <c r="AT329" s="417"/>
      <c r="AU329" s="417"/>
      <c r="AV329" s="417"/>
      <c r="AW329" s="417"/>
      <c r="AX329" s="417"/>
      <c r="AY329" s="417"/>
      <c r="AZ329" s="417"/>
      <c r="BA329" s="429"/>
      <c r="BB329" s="429"/>
      <c r="BC329" s="429"/>
      <c r="BD329" s="429"/>
      <c r="BE329" s="429"/>
      <c r="BF329" s="429"/>
      <c r="BG329" s="429"/>
      <c r="BH329" s="429"/>
      <c r="BI329" s="429"/>
      <c r="BJ329" s="429"/>
      <c r="BK329" s="429"/>
      <c r="BL329" s="429"/>
      <c r="BM329" s="429"/>
      <c r="BN329" s="429"/>
      <c r="BO329" s="429"/>
      <c r="BP329" s="429"/>
      <c r="BQ329" s="429"/>
    </row>
    <row r="330" customFormat="false" ht="15.75" hidden="false" customHeight="false" outlineLevel="0" collapsed="false">
      <c r="A330" s="420"/>
      <c r="B330" s="420"/>
      <c r="C330" s="420"/>
      <c r="D330" s="420"/>
      <c r="E330" s="420"/>
      <c r="F330" s="420"/>
      <c r="G330" s="421"/>
      <c r="H330" s="421"/>
      <c r="I330" s="421"/>
      <c r="J330" s="421"/>
      <c r="K330" s="421"/>
      <c r="L330" s="421"/>
      <c r="M330" s="421"/>
      <c r="N330" s="421"/>
      <c r="O330" s="421"/>
      <c r="P330" s="422"/>
      <c r="Q330" s="423"/>
      <c r="R330" s="423"/>
      <c r="S330" s="420"/>
      <c r="T330" s="428"/>
      <c r="U330" s="428"/>
      <c r="V330" s="417"/>
      <c r="W330" s="420"/>
      <c r="X330" s="420"/>
      <c r="Y330" s="420"/>
      <c r="Z330" s="420"/>
      <c r="AA330" s="420"/>
      <c r="AB330" s="420"/>
      <c r="AC330" s="420"/>
      <c r="AD330" s="420"/>
      <c r="AE330" s="420"/>
      <c r="AF330" s="420"/>
      <c r="AG330" s="420"/>
      <c r="AH330" s="420"/>
      <c r="AI330" s="420"/>
      <c r="AJ330" s="420"/>
      <c r="AK330" s="420"/>
      <c r="AL330" s="420"/>
      <c r="AM330" s="420"/>
      <c r="AN330" s="420"/>
      <c r="AO330" s="417"/>
      <c r="AP330" s="417"/>
      <c r="AQ330" s="417"/>
      <c r="AR330" s="417"/>
      <c r="AS330" s="417"/>
      <c r="AT330" s="417"/>
      <c r="AU330" s="417"/>
      <c r="AV330" s="417"/>
      <c r="AW330" s="417"/>
      <c r="AX330" s="417"/>
      <c r="AY330" s="417"/>
      <c r="AZ330" s="417"/>
      <c r="BA330" s="429"/>
      <c r="BB330" s="429"/>
      <c r="BC330" s="429"/>
      <c r="BD330" s="429"/>
      <c r="BE330" s="429"/>
      <c r="BF330" s="429"/>
      <c r="BG330" s="429"/>
      <c r="BH330" s="429"/>
      <c r="BI330" s="429"/>
      <c r="BJ330" s="429"/>
      <c r="BK330" s="429"/>
      <c r="BL330" s="429"/>
      <c r="BM330" s="429"/>
      <c r="BN330" s="429"/>
      <c r="BO330" s="429"/>
      <c r="BP330" s="429"/>
      <c r="BQ330" s="429"/>
    </row>
    <row r="331" customFormat="false" ht="15.75" hidden="false" customHeight="false" outlineLevel="0" collapsed="false">
      <c r="A331" s="420"/>
      <c r="B331" s="420"/>
      <c r="C331" s="420"/>
      <c r="D331" s="420"/>
      <c r="E331" s="420"/>
      <c r="F331" s="420"/>
      <c r="G331" s="421"/>
      <c r="H331" s="421"/>
      <c r="I331" s="421"/>
      <c r="J331" s="421"/>
      <c r="K331" s="421"/>
      <c r="L331" s="421"/>
      <c r="M331" s="421"/>
      <c r="N331" s="421"/>
      <c r="O331" s="421"/>
      <c r="P331" s="422"/>
      <c r="Q331" s="423"/>
      <c r="R331" s="423"/>
      <c r="S331" s="420"/>
      <c r="T331" s="428"/>
      <c r="U331" s="428"/>
      <c r="V331" s="417"/>
      <c r="W331" s="420"/>
      <c r="X331" s="420"/>
      <c r="Y331" s="420"/>
      <c r="Z331" s="420"/>
      <c r="AA331" s="420"/>
      <c r="AB331" s="420"/>
      <c r="AC331" s="420"/>
      <c r="AD331" s="420"/>
      <c r="AE331" s="420"/>
      <c r="AF331" s="420"/>
      <c r="AG331" s="420"/>
      <c r="AH331" s="420"/>
      <c r="AI331" s="420"/>
      <c r="AJ331" s="420"/>
      <c r="AK331" s="420"/>
      <c r="AL331" s="420"/>
      <c r="AM331" s="420"/>
      <c r="AN331" s="420"/>
      <c r="AO331" s="417"/>
      <c r="AP331" s="417"/>
      <c r="AQ331" s="417"/>
      <c r="AR331" s="417"/>
      <c r="AS331" s="417"/>
      <c r="AT331" s="417"/>
      <c r="AU331" s="417"/>
      <c r="AV331" s="417"/>
      <c r="AW331" s="417"/>
      <c r="AX331" s="417"/>
      <c r="AY331" s="417"/>
      <c r="AZ331" s="417"/>
      <c r="BA331" s="429"/>
      <c r="BB331" s="429"/>
      <c r="BC331" s="429"/>
      <c r="BD331" s="429"/>
      <c r="BE331" s="429"/>
      <c r="BF331" s="429"/>
      <c r="BG331" s="429"/>
      <c r="BH331" s="429"/>
      <c r="BI331" s="429"/>
      <c r="BJ331" s="429"/>
      <c r="BK331" s="429"/>
      <c r="BL331" s="429"/>
      <c r="BM331" s="429"/>
      <c r="BN331" s="429"/>
      <c r="BO331" s="429"/>
      <c r="BP331" s="429"/>
      <c r="BQ331" s="429"/>
    </row>
    <row r="332" customFormat="false" ht="15.75" hidden="false" customHeight="false" outlineLevel="0" collapsed="false">
      <c r="A332" s="420"/>
      <c r="B332" s="420"/>
      <c r="C332" s="420"/>
      <c r="D332" s="420"/>
      <c r="E332" s="420"/>
      <c r="F332" s="420"/>
      <c r="G332" s="421"/>
      <c r="H332" s="421"/>
      <c r="I332" s="421"/>
      <c r="J332" s="421"/>
      <c r="K332" s="421"/>
      <c r="L332" s="421"/>
      <c r="M332" s="421"/>
      <c r="N332" s="421"/>
      <c r="O332" s="421"/>
      <c r="P332" s="422"/>
      <c r="Q332" s="423"/>
      <c r="R332" s="423"/>
      <c r="S332" s="420"/>
      <c r="T332" s="428"/>
      <c r="U332" s="428"/>
      <c r="V332" s="417"/>
      <c r="W332" s="420"/>
      <c r="X332" s="420"/>
      <c r="Y332" s="420"/>
      <c r="Z332" s="420"/>
      <c r="AA332" s="420"/>
      <c r="AB332" s="420"/>
      <c r="AC332" s="420"/>
      <c r="AD332" s="420"/>
      <c r="AE332" s="420"/>
      <c r="AF332" s="420"/>
      <c r="AG332" s="420"/>
      <c r="AH332" s="420"/>
      <c r="AI332" s="420"/>
      <c r="AJ332" s="420"/>
      <c r="AK332" s="420"/>
      <c r="AL332" s="420"/>
      <c r="AM332" s="420"/>
      <c r="AN332" s="420"/>
      <c r="AO332" s="417"/>
      <c r="AP332" s="417"/>
      <c r="AQ332" s="417"/>
      <c r="AR332" s="417"/>
      <c r="AS332" s="417"/>
      <c r="AT332" s="417"/>
      <c r="AU332" s="417"/>
      <c r="AV332" s="417"/>
      <c r="AW332" s="417"/>
      <c r="AX332" s="417"/>
      <c r="AY332" s="417"/>
      <c r="AZ332" s="417"/>
      <c r="BA332" s="429"/>
      <c r="BB332" s="429"/>
      <c r="BC332" s="429"/>
      <c r="BD332" s="429"/>
      <c r="BE332" s="429"/>
      <c r="BF332" s="429"/>
      <c r="BG332" s="429"/>
      <c r="BH332" s="429"/>
      <c r="BI332" s="429"/>
      <c r="BJ332" s="429"/>
      <c r="BK332" s="429"/>
      <c r="BL332" s="429"/>
      <c r="BM332" s="429"/>
      <c r="BN332" s="429"/>
      <c r="BO332" s="429"/>
      <c r="BP332" s="429"/>
      <c r="BQ332" s="429"/>
    </row>
    <row r="333" customFormat="false" ht="15.75" hidden="false" customHeight="false" outlineLevel="0" collapsed="false">
      <c r="A333" s="420"/>
      <c r="B333" s="420"/>
      <c r="C333" s="420"/>
      <c r="D333" s="420"/>
      <c r="E333" s="420"/>
      <c r="F333" s="420"/>
      <c r="G333" s="421"/>
      <c r="H333" s="421"/>
      <c r="I333" s="421"/>
      <c r="J333" s="421"/>
      <c r="K333" s="421"/>
      <c r="L333" s="421"/>
      <c r="M333" s="421"/>
      <c r="N333" s="421"/>
      <c r="O333" s="421"/>
      <c r="P333" s="422"/>
      <c r="Q333" s="423"/>
      <c r="R333" s="423"/>
      <c r="S333" s="420"/>
      <c r="T333" s="428"/>
      <c r="U333" s="428"/>
      <c r="V333" s="417"/>
      <c r="W333" s="420"/>
      <c r="X333" s="420"/>
      <c r="Y333" s="420"/>
      <c r="Z333" s="420"/>
      <c r="AA333" s="420"/>
      <c r="AB333" s="420"/>
      <c r="AC333" s="420"/>
      <c r="AD333" s="420"/>
      <c r="AE333" s="420"/>
      <c r="AF333" s="420"/>
      <c r="AG333" s="420"/>
      <c r="AH333" s="420"/>
      <c r="AI333" s="420"/>
      <c r="AJ333" s="420"/>
      <c r="AK333" s="420"/>
      <c r="AL333" s="420"/>
      <c r="AM333" s="420"/>
      <c r="AN333" s="420"/>
      <c r="AO333" s="417"/>
      <c r="AP333" s="417"/>
      <c r="AQ333" s="417"/>
      <c r="AR333" s="417"/>
      <c r="AS333" s="417"/>
      <c r="AT333" s="417"/>
      <c r="AU333" s="417"/>
      <c r="AV333" s="417"/>
      <c r="AW333" s="417"/>
      <c r="AX333" s="417"/>
      <c r="AY333" s="417"/>
      <c r="AZ333" s="417"/>
      <c r="BA333" s="429"/>
      <c r="BB333" s="429"/>
      <c r="BC333" s="429"/>
      <c r="BD333" s="429"/>
      <c r="BE333" s="429"/>
      <c r="BF333" s="429"/>
      <c r="BG333" s="429"/>
      <c r="BH333" s="429"/>
      <c r="BI333" s="429"/>
      <c r="BJ333" s="429"/>
      <c r="BK333" s="429"/>
      <c r="BL333" s="429"/>
      <c r="BM333" s="429"/>
      <c r="BN333" s="429"/>
      <c r="BO333" s="429"/>
      <c r="BP333" s="429"/>
      <c r="BQ333" s="429"/>
    </row>
    <row r="334" customFormat="false" ht="15.75" hidden="false" customHeight="false" outlineLevel="0" collapsed="false">
      <c r="A334" s="420"/>
      <c r="B334" s="420"/>
      <c r="C334" s="420"/>
      <c r="D334" s="420"/>
      <c r="E334" s="420"/>
      <c r="F334" s="420"/>
      <c r="G334" s="421"/>
      <c r="H334" s="421"/>
      <c r="I334" s="421"/>
      <c r="J334" s="421"/>
      <c r="K334" s="421"/>
      <c r="L334" s="421"/>
      <c r="M334" s="421"/>
      <c r="N334" s="421"/>
      <c r="O334" s="421"/>
      <c r="P334" s="422"/>
      <c r="Q334" s="423"/>
      <c r="R334" s="423"/>
      <c r="S334" s="420"/>
      <c r="T334" s="428"/>
      <c r="U334" s="428"/>
      <c r="V334" s="417"/>
      <c r="W334" s="420"/>
      <c r="X334" s="420"/>
      <c r="Y334" s="420"/>
      <c r="Z334" s="420"/>
      <c r="AA334" s="420"/>
      <c r="AB334" s="420"/>
      <c r="AC334" s="420"/>
      <c r="AD334" s="420"/>
      <c r="AE334" s="420"/>
      <c r="AF334" s="420"/>
      <c r="AG334" s="420"/>
      <c r="AH334" s="420"/>
      <c r="AI334" s="420"/>
      <c r="AJ334" s="420"/>
      <c r="AK334" s="420"/>
      <c r="AL334" s="420"/>
      <c r="AM334" s="420"/>
      <c r="AN334" s="420"/>
      <c r="AO334" s="417"/>
      <c r="AP334" s="417"/>
      <c r="AQ334" s="417"/>
      <c r="AR334" s="417"/>
      <c r="AS334" s="417"/>
      <c r="AT334" s="417"/>
      <c r="AU334" s="417"/>
      <c r="AV334" s="417"/>
      <c r="AW334" s="417"/>
      <c r="AX334" s="417"/>
      <c r="AY334" s="417"/>
      <c r="AZ334" s="417"/>
      <c r="BA334" s="429"/>
      <c r="BB334" s="429"/>
      <c r="BC334" s="429"/>
      <c r="BD334" s="429"/>
      <c r="BE334" s="429"/>
      <c r="BF334" s="429"/>
      <c r="BG334" s="429"/>
      <c r="BH334" s="429"/>
      <c r="BI334" s="429"/>
      <c r="BJ334" s="429"/>
      <c r="BK334" s="429"/>
      <c r="BL334" s="429"/>
      <c r="BM334" s="429"/>
      <c r="BN334" s="429"/>
      <c r="BO334" s="429"/>
      <c r="BP334" s="429"/>
      <c r="BQ334" s="429"/>
    </row>
    <row r="335" customFormat="false" ht="15.75" hidden="false" customHeight="false" outlineLevel="0" collapsed="false">
      <c r="A335" s="420"/>
      <c r="B335" s="420"/>
      <c r="C335" s="420"/>
      <c r="D335" s="420"/>
      <c r="E335" s="420"/>
      <c r="F335" s="420"/>
      <c r="G335" s="421"/>
      <c r="H335" s="421"/>
      <c r="I335" s="421"/>
      <c r="J335" s="421"/>
      <c r="K335" s="421"/>
      <c r="L335" s="421"/>
      <c r="M335" s="421"/>
      <c r="N335" s="421"/>
      <c r="O335" s="421"/>
      <c r="P335" s="422"/>
      <c r="Q335" s="423"/>
      <c r="R335" s="423"/>
      <c r="S335" s="420"/>
      <c r="T335" s="428"/>
      <c r="U335" s="428"/>
      <c r="V335" s="417"/>
      <c r="W335" s="420"/>
      <c r="X335" s="420"/>
      <c r="Y335" s="420"/>
      <c r="Z335" s="420"/>
      <c r="AA335" s="420"/>
      <c r="AB335" s="420"/>
      <c r="AC335" s="420"/>
      <c r="AD335" s="420"/>
      <c r="AE335" s="420"/>
      <c r="AF335" s="420"/>
      <c r="AG335" s="420"/>
      <c r="AH335" s="420"/>
      <c r="AI335" s="420"/>
      <c r="AJ335" s="420"/>
      <c r="AK335" s="420"/>
      <c r="AL335" s="420"/>
      <c r="AM335" s="420"/>
      <c r="AN335" s="420"/>
      <c r="AO335" s="417"/>
      <c r="AP335" s="417"/>
      <c r="AQ335" s="417"/>
      <c r="AR335" s="417"/>
      <c r="AS335" s="417"/>
      <c r="AT335" s="417"/>
      <c r="AU335" s="417"/>
      <c r="AV335" s="417"/>
      <c r="AW335" s="417"/>
      <c r="AX335" s="417"/>
      <c r="AY335" s="417"/>
      <c r="AZ335" s="417"/>
      <c r="BA335" s="429"/>
      <c r="BB335" s="429"/>
      <c r="BC335" s="429"/>
      <c r="BD335" s="429"/>
      <c r="BE335" s="429"/>
      <c r="BF335" s="429"/>
      <c r="BG335" s="429"/>
      <c r="BH335" s="429"/>
      <c r="BI335" s="429"/>
      <c r="BJ335" s="429"/>
      <c r="BK335" s="429"/>
      <c r="BL335" s="429"/>
      <c r="BM335" s="429"/>
      <c r="BN335" s="429"/>
      <c r="BO335" s="429"/>
      <c r="BP335" s="429"/>
      <c r="BQ335" s="429"/>
    </row>
    <row r="336" customFormat="false" ht="15.75" hidden="false" customHeight="false" outlineLevel="0" collapsed="false">
      <c r="A336" s="420"/>
      <c r="B336" s="420"/>
      <c r="C336" s="420"/>
      <c r="D336" s="420"/>
      <c r="E336" s="420"/>
      <c r="F336" s="420"/>
      <c r="G336" s="421"/>
      <c r="H336" s="421"/>
      <c r="I336" s="421"/>
      <c r="J336" s="421"/>
      <c r="K336" s="421"/>
      <c r="L336" s="421"/>
      <c r="M336" s="421"/>
      <c r="N336" s="421"/>
      <c r="O336" s="421"/>
      <c r="P336" s="422"/>
      <c r="Q336" s="423"/>
      <c r="R336" s="423"/>
      <c r="S336" s="420"/>
      <c r="T336" s="428"/>
      <c r="U336" s="428"/>
      <c r="V336" s="417"/>
      <c r="W336" s="420"/>
      <c r="X336" s="420"/>
      <c r="Y336" s="420"/>
      <c r="Z336" s="420"/>
      <c r="AA336" s="420"/>
      <c r="AB336" s="420"/>
      <c r="AC336" s="420"/>
      <c r="AD336" s="420"/>
      <c r="AE336" s="420"/>
      <c r="AF336" s="420"/>
      <c r="AG336" s="420"/>
      <c r="AH336" s="420"/>
      <c r="AI336" s="420"/>
      <c r="AJ336" s="420"/>
      <c r="AK336" s="420"/>
      <c r="AL336" s="420"/>
      <c r="AM336" s="420"/>
      <c r="AN336" s="420"/>
      <c r="AO336" s="417"/>
      <c r="AP336" s="417"/>
      <c r="AQ336" s="417"/>
      <c r="AR336" s="417"/>
      <c r="AS336" s="417"/>
      <c r="AT336" s="417"/>
      <c r="AU336" s="417"/>
      <c r="AV336" s="417"/>
      <c r="AW336" s="417"/>
      <c r="AX336" s="417"/>
      <c r="AY336" s="417"/>
      <c r="AZ336" s="417"/>
      <c r="BA336" s="429"/>
      <c r="BB336" s="429"/>
      <c r="BC336" s="429"/>
      <c r="BD336" s="429"/>
      <c r="BE336" s="429"/>
      <c r="BF336" s="429"/>
      <c r="BG336" s="429"/>
      <c r="BH336" s="429"/>
      <c r="BI336" s="429"/>
      <c r="BJ336" s="429"/>
      <c r="BK336" s="429"/>
      <c r="BL336" s="429"/>
      <c r="BM336" s="429"/>
      <c r="BN336" s="429"/>
      <c r="BO336" s="429"/>
      <c r="BP336" s="429"/>
      <c r="BQ336" s="429"/>
    </row>
    <row r="337" customFormat="false" ht="15.75" hidden="false" customHeight="false" outlineLevel="0" collapsed="false">
      <c r="A337" s="420"/>
      <c r="B337" s="420"/>
      <c r="C337" s="420"/>
      <c r="D337" s="420"/>
      <c r="E337" s="420"/>
      <c r="F337" s="420"/>
      <c r="G337" s="421"/>
      <c r="H337" s="421"/>
      <c r="I337" s="421"/>
      <c r="J337" s="421"/>
      <c r="K337" s="421"/>
      <c r="L337" s="421"/>
      <c r="M337" s="421"/>
      <c r="N337" s="421"/>
      <c r="O337" s="421"/>
      <c r="P337" s="422"/>
      <c r="Q337" s="423"/>
      <c r="R337" s="423"/>
      <c r="S337" s="420"/>
      <c r="T337" s="428"/>
      <c r="U337" s="428"/>
      <c r="V337" s="417"/>
      <c r="W337" s="420"/>
      <c r="X337" s="420"/>
      <c r="Y337" s="420"/>
      <c r="Z337" s="420"/>
      <c r="AA337" s="420"/>
      <c r="AB337" s="420"/>
      <c r="AC337" s="420"/>
      <c r="AD337" s="420"/>
      <c r="AE337" s="420"/>
      <c r="AF337" s="420"/>
      <c r="AG337" s="420"/>
      <c r="AH337" s="420"/>
      <c r="AI337" s="420"/>
      <c r="AJ337" s="420"/>
      <c r="AK337" s="420"/>
      <c r="AL337" s="420"/>
      <c r="AM337" s="420"/>
      <c r="AN337" s="420"/>
      <c r="AO337" s="417"/>
      <c r="AP337" s="417"/>
      <c r="AQ337" s="417"/>
      <c r="AR337" s="417"/>
      <c r="AS337" s="417"/>
      <c r="AT337" s="417"/>
      <c r="AU337" s="417"/>
      <c r="AV337" s="417"/>
      <c r="AW337" s="417"/>
      <c r="AX337" s="417"/>
      <c r="AY337" s="417"/>
      <c r="AZ337" s="417"/>
      <c r="BA337" s="429"/>
      <c r="BB337" s="429"/>
      <c r="BC337" s="429"/>
      <c r="BD337" s="429"/>
      <c r="BE337" s="429"/>
      <c r="BF337" s="429"/>
      <c r="BG337" s="429"/>
      <c r="BH337" s="429"/>
      <c r="BI337" s="429"/>
      <c r="BJ337" s="429"/>
      <c r="BK337" s="429"/>
      <c r="BL337" s="429"/>
      <c r="BM337" s="429"/>
      <c r="BN337" s="429"/>
      <c r="BO337" s="429"/>
      <c r="BP337" s="429"/>
      <c r="BQ337" s="429"/>
    </row>
    <row r="338" customFormat="false" ht="15.75" hidden="false" customHeight="false" outlineLevel="0" collapsed="false">
      <c r="A338" s="420"/>
      <c r="B338" s="420"/>
      <c r="C338" s="420"/>
      <c r="D338" s="420"/>
      <c r="E338" s="420"/>
      <c r="F338" s="420"/>
      <c r="G338" s="421"/>
      <c r="H338" s="421"/>
      <c r="I338" s="421"/>
      <c r="J338" s="421"/>
      <c r="K338" s="421"/>
      <c r="L338" s="421"/>
      <c r="M338" s="421"/>
      <c r="N338" s="421"/>
      <c r="O338" s="421"/>
      <c r="P338" s="422"/>
      <c r="Q338" s="423"/>
      <c r="R338" s="423"/>
      <c r="S338" s="420"/>
      <c r="T338" s="428"/>
      <c r="U338" s="428"/>
      <c r="V338" s="417"/>
      <c r="W338" s="420"/>
      <c r="X338" s="420"/>
      <c r="Y338" s="420"/>
      <c r="Z338" s="420"/>
      <c r="AA338" s="420"/>
      <c r="AB338" s="420"/>
      <c r="AC338" s="420"/>
      <c r="AD338" s="420"/>
      <c r="AE338" s="420"/>
      <c r="AF338" s="420"/>
      <c r="AG338" s="420"/>
      <c r="AH338" s="420"/>
      <c r="AI338" s="420"/>
      <c r="AJ338" s="420"/>
      <c r="AK338" s="420"/>
      <c r="AL338" s="420"/>
      <c r="AM338" s="420"/>
      <c r="AN338" s="420"/>
      <c r="AO338" s="417"/>
      <c r="AP338" s="417"/>
      <c r="AQ338" s="417"/>
      <c r="AR338" s="417"/>
      <c r="AS338" s="417"/>
      <c r="AT338" s="417"/>
      <c r="AU338" s="417"/>
      <c r="AV338" s="417"/>
      <c r="AW338" s="417"/>
      <c r="AX338" s="417"/>
      <c r="AY338" s="417"/>
      <c r="AZ338" s="417"/>
      <c r="BA338" s="429"/>
      <c r="BB338" s="429"/>
      <c r="BC338" s="429"/>
      <c r="BD338" s="429"/>
      <c r="BE338" s="429"/>
      <c r="BF338" s="429"/>
      <c r="BG338" s="429"/>
      <c r="BH338" s="429"/>
      <c r="BI338" s="429"/>
      <c r="BJ338" s="429"/>
      <c r="BK338" s="429"/>
      <c r="BL338" s="429"/>
      <c r="BM338" s="429"/>
      <c r="BN338" s="429"/>
      <c r="BO338" s="429"/>
      <c r="BP338" s="429"/>
      <c r="BQ338" s="429"/>
    </row>
    <row r="339" customFormat="false" ht="15.75" hidden="false" customHeight="false" outlineLevel="0" collapsed="false">
      <c r="A339" s="420"/>
      <c r="B339" s="420"/>
      <c r="C339" s="420"/>
      <c r="D339" s="420"/>
      <c r="E339" s="420"/>
      <c r="F339" s="420"/>
      <c r="G339" s="421"/>
      <c r="H339" s="421"/>
      <c r="I339" s="421"/>
      <c r="J339" s="421"/>
      <c r="K339" s="421"/>
      <c r="L339" s="421"/>
      <c r="M339" s="421"/>
      <c r="N339" s="421"/>
      <c r="O339" s="421"/>
      <c r="P339" s="422"/>
      <c r="Q339" s="423"/>
      <c r="R339" s="423"/>
      <c r="S339" s="420"/>
      <c r="T339" s="428"/>
      <c r="U339" s="428"/>
      <c r="V339" s="417"/>
      <c r="W339" s="420"/>
      <c r="X339" s="420"/>
      <c r="Y339" s="420"/>
      <c r="Z339" s="420"/>
      <c r="AA339" s="420"/>
      <c r="AB339" s="420"/>
      <c r="AC339" s="420"/>
      <c r="AD339" s="420"/>
      <c r="AE339" s="420"/>
      <c r="AF339" s="420"/>
      <c r="AG339" s="420"/>
      <c r="AH339" s="420"/>
      <c r="AI339" s="420"/>
      <c r="AJ339" s="420"/>
      <c r="AK339" s="420"/>
      <c r="AL339" s="420"/>
      <c r="AM339" s="420"/>
      <c r="AN339" s="420"/>
      <c r="AO339" s="417"/>
      <c r="AP339" s="417"/>
      <c r="AQ339" s="417"/>
      <c r="AR339" s="417"/>
      <c r="AS339" s="417"/>
      <c r="AT339" s="417"/>
      <c r="AU339" s="417"/>
      <c r="AV339" s="417"/>
      <c r="AW339" s="417"/>
      <c r="AX339" s="417"/>
      <c r="AY339" s="417"/>
      <c r="AZ339" s="417"/>
      <c r="BA339" s="429"/>
      <c r="BB339" s="429"/>
      <c r="BC339" s="429"/>
      <c r="BD339" s="429"/>
      <c r="BE339" s="429"/>
      <c r="BF339" s="429"/>
      <c r="BG339" s="429"/>
      <c r="BH339" s="429"/>
      <c r="BI339" s="429"/>
      <c r="BJ339" s="429"/>
      <c r="BK339" s="429"/>
      <c r="BL339" s="429"/>
      <c r="BM339" s="429"/>
      <c r="BN339" s="429"/>
      <c r="BO339" s="429"/>
      <c r="BP339" s="429"/>
      <c r="BQ339" s="429"/>
    </row>
    <row r="340" customFormat="false" ht="15.75" hidden="false" customHeight="false" outlineLevel="0" collapsed="false">
      <c r="A340" s="420"/>
      <c r="B340" s="420"/>
      <c r="C340" s="420"/>
      <c r="D340" s="420"/>
      <c r="E340" s="420"/>
      <c r="F340" s="420"/>
      <c r="G340" s="421"/>
      <c r="H340" s="421"/>
      <c r="I340" s="421"/>
      <c r="J340" s="421"/>
      <c r="K340" s="421"/>
      <c r="L340" s="421"/>
      <c r="M340" s="421"/>
      <c r="N340" s="421"/>
      <c r="O340" s="421"/>
      <c r="P340" s="422"/>
      <c r="Q340" s="423"/>
      <c r="R340" s="423"/>
      <c r="S340" s="420"/>
      <c r="T340" s="428"/>
      <c r="U340" s="428"/>
      <c r="V340" s="417"/>
      <c r="W340" s="420"/>
      <c r="X340" s="420"/>
      <c r="Y340" s="420"/>
      <c r="Z340" s="420"/>
      <c r="AA340" s="420"/>
      <c r="AB340" s="420"/>
      <c r="AC340" s="420"/>
      <c r="AD340" s="420"/>
      <c r="AE340" s="420"/>
      <c r="AF340" s="420"/>
      <c r="AG340" s="420"/>
      <c r="AH340" s="420"/>
      <c r="AI340" s="420"/>
      <c r="AJ340" s="420"/>
      <c r="AK340" s="420"/>
      <c r="AL340" s="420"/>
      <c r="AM340" s="420"/>
      <c r="AN340" s="420"/>
      <c r="AO340" s="417"/>
      <c r="AP340" s="417"/>
      <c r="AQ340" s="417"/>
      <c r="AR340" s="417"/>
      <c r="AS340" s="417"/>
      <c r="AT340" s="417"/>
      <c r="AU340" s="417"/>
      <c r="AV340" s="417"/>
      <c r="AW340" s="417"/>
      <c r="AX340" s="417"/>
      <c r="AY340" s="417"/>
      <c r="AZ340" s="417"/>
      <c r="BA340" s="429"/>
      <c r="BB340" s="429"/>
      <c r="BC340" s="429"/>
      <c r="BD340" s="429"/>
      <c r="BE340" s="429"/>
      <c r="BF340" s="429"/>
      <c r="BG340" s="429"/>
      <c r="BH340" s="429"/>
      <c r="BI340" s="429"/>
      <c r="BJ340" s="429"/>
      <c r="BK340" s="429"/>
      <c r="BL340" s="429"/>
      <c r="BM340" s="429"/>
      <c r="BN340" s="429"/>
      <c r="BO340" s="429"/>
      <c r="BP340" s="429"/>
      <c r="BQ340" s="429"/>
    </row>
    <row r="341" customFormat="false" ht="15.75" hidden="false" customHeight="false" outlineLevel="0" collapsed="false">
      <c r="A341" s="420"/>
      <c r="B341" s="420"/>
      <c r="C341" s="420"/>
      <c r="D341" s="420"/>
      <c r="E341" s="420"/>
      <c r="F341" s="420"/>
      <c r="G341" s="421"/>
      <c r="H341" s="421"/>
      <c r="I341" s="421"/>
      <c r="J341" s="421"/>
      <c r="K341" s="421"/>
      <c r="L341" s="421"/>
      <c r="M341" s="421"/>
      <c r="N341" s="421"/>
      <c r="O341" s="421"/>
      <c r="P341" s="422"/>
      <c r="Q341" s="423"/>
      <c r="R341" s="423"/>
      <c r="S341" s="420"/>
      <c r="T341" s="428"/>
      <c r="U341" s="428"/>
      <c r="V341" s="417"/>
      <c r="W341" s="420"/>
      <c r="X341" s="420"/>
      <c r="Y341" s="420"/>
      <c r="Z341" s="420"/>
      <c r="AA341" s="420"/>
      <c r="AB341" s="420"/>
      <c r="AC341" s="420"/>
      <c r="AD341" s="420"/>
      <c r="AE341" s="420"/>
      <c r="AF341" s="420"/>
      <c r="AG341" s="420"/>
      <c r="AH341" s="420"/>
      <c r="AI341" s="420"/>
      <c r="AJ341" s="420"/>
      <c r="AK341" s="420"/>
      <c r="AL341" s="420"/>
      <c r="AM341" s="420"/>
      <c r="AN341" s="420"/>
      <c r="AO341" s="417"/>
      <c r="AP341" s="417"/>
      <c r="AQ341" s="417"/>
      <c r="AR341" s="417"/>
      <c r="AS341" s="417"/>
      <c r="AT341" s="417"/>
      <c r="AU341" s="417"/>
      <c r="AV341" s="417"/>
      <c r="AW341" s="417"/>
      <c r="AX341" s="417"/>
      <c r="AY341" s="417"/>
      <c r="AZ341" s="417"/>
      <c r="BA341" s="429"/>
      <c r="BB341" s="429"/>
      <c r="BC341" s="429"/>
      <c r="BD341" s="429"/>
      <c r="BE341" s="429"/>
      <c r="BF341" s="429"/>
      <c r="BG341" s="429"/>
      <c r="BH341" s="429"/>
      <c r="BI341" s="429"/>
      <c r="BJ341" s="429"/>
      <c r="BK341" s="429"/>
      <c r="BL341" s="429"/>
      <c r="BM341" s="429"/>
      <c r="BN341" s="429"/>
      <c r="BO341" s="429"/>
      <c r="BP341" s="429"/>
      <c r="BQ341" s="429"/>
    </row>
    <row r="342" customFormat="false" ht="15.75" hidden="false" customHeight="false" outlineLevel="0" collapsed="false">
      <c r="A342" s="420"/>
      <c r="B342" s="420"/>
      <c r="C342" s="420"/>
      <c r="D342" s="420"/>
      <c r="E342" s="420"/>
      <c r="F342" s="420"/>
      <c r="G342" s="421"/>
      <c r="H342" s="421"/>
      <c r="I342" s="421"/>
      <c r="J342" s="421"/>
      <c r="K342" s="421"/>
      <c r="L342" s="421"/>
      <c r="M342" s="421"/>
      <c r="N342" s="421"/>
      <c r="O342" s="421"/>
      <c r="P342" s="422"/>
      <c r="Q342" s="423"/>
      <c r="R342" s="423"/>
      <c r="S342" s="420"/>
      <c r="T342" s="428"/>
      <c r="U342" s="428"/>
      <c r="V342" s="417"/>
      <c r="W342" s="420"/>
      <c r="X342" s="420"/>
      <c r="Y342" s="420"/>
      <c r="Z342" s="420"/>
      <c r="AA342" s="420"/>
      <c r="AB342" s="420"/>
      <c r="AC342" s="420"/>
      <c r="AD342" s="420"/>
      <c r="AE342" s="420"/>
      <c r="AF342" s="420"/>
      <c r="AG342" s="420"/>
      <c r="AH342" s="420"/>
      <c r="AI342" s="420"/>
      <c r="AJ342" s="420"/>
      <c r="AK342" s="420"/>
      <c r="AL342" s="420"/>
      <c r="AM342" s="420"/>
      <c r="AN342" s="420"/>
      <c r="AO342" s="417"/>
      <c r="AP342" s="417"/>
      <c r="AQ342" s="417"/>
      <c r="AR342" s="417"/>
      <c r="AS342" s="417"/>
      <c r="AT342" s="417"/>
      <c r="AU342" s="417"/>
      <c r="AV342" s="417"/>
      <c r="AW342" s="417"/>
      <c r="AX342" s="417"/>
      <c r="AY342" s="417"/>
      <c r="AZ342" s="417"/>
      <c r="BA342" s="429"/>
      <c r="BB342" s="429"/>
      <c r="BC342" s="429"/>
      <c r="BD342" s="429"/>
      <c r="BE342" s="429"/>
      <c r="BF342" s="429"/>
      <c r="BG342" s="429"/>
      <c r="BH342" s="429"/>
      <c r="BI342" s="429"/>
      <c r="BJ342" s="429"/>
      <c r="BK342" s="429"/>
      <c r="BL342" s="429"/>
      <c r="BM342" s="429"/>
      <c r="BN342" s="429"/>
      <c r="BO342" s="429"/>
      <c r="BP342" s="429"/>
      <c r="BQ342" s="429"/>
    </row>
    <row r="343" customFormat="false" ht="15.75" hidden="false" customHeight="false" outlineLevel="0" collapsed="false">
      <c r="A343" s="420"/>
      <c r="B343" s="420"/>
      <c r="C343" s="420"/>
      <c r="D343" s="420"/>
      <c r="E343" s="420"/>
      <c r="F343" s="420"/>
      <c r="G343" s="421"/>
      <c r="H343" s="421"/>
      <c r="I343" s="421"/>
      <c r="J343" s="421"/>
      <c r="K343" s="421"/>
      <c r="L343" s="421"/>
      <c r="M343" s="421"/>
      <c r="N343" s="421"/>
      <c r="O343" s="421"/>
      <c r="P343" s="422"/>
      <c r="Q343" s="423"/>
      <c r="R343" s="423"/>
      <c r="S343" s="420"/>
      <c r="T343" s="428"/>
      <c r="U343" s="428"/>
      <c r="V343" s="417"/>
      <c r="W343" s="420"/>
      <c r="X343" s="420"/>
      <c r="Y343" s="420"/>
      <c r="Z343" s="420"/>
      <c r="AA343" s="420"/>
      <c r="AB343" s="420"/>
      <c r="AC343" s="420"/>
      <c r="AD343" s="420"/>
      <c r="AE343" s="420"/>
      <c r="AF343" s="420"/>
      <c r="AG343" s="420"/>
      <c r="AH343" s="420"/>
      <c r="AI343" s="420"/>
      <c r="AJ343" s="420"/>
      <c r="AK343" s="420"/>
      <c r="AL343" s="420"/>
      <c r="AM343" s="420"/>
      <c r="AN343" s="420"/>
      <c r="AO343" s="417"/>
      <c r="AP343" s="417"/>
      <c r="AQ343" s="417"/>
      <c r="AR343" s="417"/>
      <c r="AS343" s="417"/>
      <c r="AT343" s="417"/>
      <c r="AU343" s="417"/>
      <c r="AV343" s="417"/>
      <c r="AW343" s="417"/>
      <c r="AX343" s="417"/>
      <c r="AY343" s="417"/>
      <c r="AZ343" s="417"/>
      <c r="BA343" s="429"/>
      <c r="BB343" s="429"/>
      <c r="BC343" s="429"/>
      <c r="BD343" s="429"/>
      <c r="BE343" s="429"/>
      <c r="BF343" s="429"/>
      <c r="BG343" s="429"/>
      <c r="BH343" s="429"/>
      <c r="BI343" s="429"/>
      <c r="BJ343" s="429"/>
      <c r="BK343" s="429"/>
      <c r="BL343" s="429"/>
      <c r="BM343" s="429"/>
      <c r="BN343" s="429"/>
      <c r="BO343" s="429"/>
      <c r="BP343" s="429"/>
      <c r="BQ343" s="429"/>
    </row>
    <row r="344" customFormat="false" ht="15.75" hidden="false" customHeight="false" outlineLevel="0" collapsed="false">
      <c r="A344" s="420"/>
      <c r="B344" s="420"/>
      <c r="C344" s="420"/>
      <c r="D344" s="420"/>
      <c r="E344" s="420"/>
      <c r="F344" s="420"/>
      <c r="G344" s="421"/>
      <c r="H344" s="421"/>
      <c r="I344" s="421"/>
      <c r="J344" s="421"/>
      <c r="K344" s="421"/>
      <c r="L344" s="421"/>
      <c r="M344" s="421"/>
      <c r="N344" s="421"/>
      <c r="O344" s="421"/>
      <c r="P344" s="422"/>
      <c r="Q344" s="423"/>
      <c r="R344" s="423"/>
      <c r="S344" s="420"/>
      <c r="T344" s="428"/>
      <c r="U344" s="428"/>
      <c r="V344" s="417"/>
      <c r="W344" s="420"/>
      <c r="X344" s="420"/>
      <c r="Y344" s="420"/>
      <c r="Z344" s="420"/>
      <c r="AA344" s="420"/>
      <c r="AB344" s="420"/>
      <c r="AC344" s="420"/>
      <c r="AD344" s="420"/>
      <c r="AE344" s="420"/>
      <c r="AF344" s="420"/>
      <c r="AG344" s="420"/>
      <c r="AH344" s="420"/>
      <c r="AI344" s="420"/>
      <c r="AJ344" s="420"/>
      <c r="AK344" s="420"/>
      <c r="AL344" s="420"/>
      <c r="AM344" s="420"/>
      <c r="AN344" s="420"/>
      <c r="AO344" s="417"/>
      <c r="AP344" s="417"/>
      <c r="AQ344" s="417"/>
      <c r="AR344" s="417"/>
      <c r="AS344" s="417"/>
      <c r="AT344" s="417"/>
      <c r="AU344" s="417"/>
      <c r="AV344" s="417"/>
      <c r="AW344" s="417"/>
      <c r="AX344" s="417"/>
      <c r="AY344" s="417"/>
      <c r="AZ344" s="417"/>
      <c r="BA344" s="429"/>
      <c r="BB344" s="429"/>
      <c r="BC344" s="429"/>
      <c r="BD344" s="429"/>
      <c r="BE344" s="429"/>
      <c r="BF344" s="429"/>
      <c r="BG344" s="429"/>
      <c r="BH344" s="429"/>
      <c r="BI344" s="429"/>
      <c r="BJ344" s="429"/>
      <c r="BK344" s="429"/>
      <c r="BL344" s="429"/>
      <c r="BM344" s="429"/>
      <c r="BN344" s="429"/>
      <c r="BO344" s="429"/>
      <c r="BP344" s="429"/>
      <c r="BQ344" s="429"/>
    </row>
    <row r="345" customFormat="false" ht="15.75" hidden="false" customHeight="false" outlineLevel="0" collapsed="false">
      <c r="A345" s="420"/>
      <c r="B345" s="420"/>
      <c r="C345" s="420"/>
      <c r="D345" s="420"/>
      <c r="E345" s="420"/>
      <c r="F345" s="420"/>
      <c r="G345" s="421"/>
      <c r="H345" s="421"/>
      <c r="I345" s="421"/>
      <c r="J345" s="421"/>
      <c r="K345" s="421"/>
      <c r="L345" s="421"/>
      <c r="M345" s="421"/>
      <c r="N345" s="421"/>
      <c r="O345" s="421"/>
      <c r="P345" s="422"/>
      <c r="Q345" s="423"/>
      <c r="R345" s="423"/>
      <c r="S345" s="420"/>
      <c r="T345" s="428"/>
      <c r="U345" s="428"/>
      <c r="V345" s="417"/>
      <c r="W345" s="420"/>
      <c r="X345" s="420"/>
      <c r="Y345" s="420"/>
      <c r="Z345" s="420"/>
      <c r="AA345" s="420"/>
      <c r="AB345" s="420"/>
      <c r="AC345" s="420"/>
      <c r="AD345" s="420"/>
      <c r="AE345" s="420"/>
      <c r="AF345" s="420"/>
      <c r="AG345" s="420"/>
      <c r="AH345" s="420"/>
      <c r="AI345" s="420"/>
      <c r="AJ345" s="420"/>
      <c r="AK345" s="420"/>
      <c r="AL345" s="420"/>
      <c r="AM345" s="420"/>
      <c r="AN345" s="420"/>
      <c r="AO345" s="417"/>
      <c r="AP345" s="417"/>
      <c r="AQ345" s="417"/>
      <c r="AR345" s="417"/>
      <c r="AS345" s="417"/>
      <c r="AT345" s="417"/>
      <c r="AU345" s="417"/>
      <c r="AV345" s="417"/>
      <c r="AW345" s="417"/>
      <c r="AX345" s="417"/>
      <c r="AY345" s="417"/>
      <c r="AZ345" s="417"/>
      <c r="BA345" s="429"/>
      <c r="BB345" s="429"/>
      <c r="BC345" s="429"/>
      <c r="BD345" s="429"/>
      <c r="BE345" s="429"/>
      <c r="BF345" s="429"/>
      <c r="BG345" s="429"/>
      <c r="BH345" s="429"/>
      <c r="BI345" s="429"/>
      <c r="BJ345" s="429"/>
      <c r="BK345" s="429"/>
      <c r="BL345" s="429"/>
      <c r="BM345" s="429"/>
      <c r="BN345" s="429"/>
      <c r="BO345" s="429"/>
      <c r="BP345" s="429"/>
      <c r="BQ345" s="429"/>
    </row>
    <row r="346" customFormat="false" ht="15.75" hidden="false" customHeight="false" outlineLevel="0" collapsed="false">
      <c r="A346" s="420"/>
      <c r="B346" s="420"/>
      <c r="C346" s="420"/>
      <c r="D346" s="420"/>
      <c r="E346" s="420"/>
      <c r="F346" s="420"/>
      <c r="G346" s="421"/>
      <c r="H346" s="421"/>
      <c r="I346" s="421"/>
      <c r="J346" s="421"/>
      <c r="K346" s="421"/>
      <c r="L346" s="421"/>
      <c r="M346" s="421"/>
      <c r="N346" s="421"/>
      <c r="O346" s="421"/>
      <c r="P346" s="422"/>
      <c r="Q346" s="423"/>
      <c r="R346" s="423"/>
      <c r="S346" s="420"/>
      <c r="T346" s="428"/>
      <c r="U346" s="428"/>
      <c r="V346" s="417"/>
      <c r="W346" s="420"/>
      <c r="X346" s="420"/>
      <c r="Y346" s="420"/>
      <c r="Z346" s="420"/>
      <c r="AA346" s="420"/>
      <c r="AB346" s="420"/>
      <c r="AC346" s="420"/>
      <c r="AD346" s="420"/>
      <c r="AE346" s="420"/>
      <c r="AF346" s="420"/>
      <c r="AG346" s="420"/>
      <c r="AH346" s="420"/>
      <c r="AI346" s="420"/>
      <c r="AJ346" s="420"/>
      <c r="AK346" s="420"/>
      <c r="AL346" s="420"/>
      <c r="AM346" s="420"/>
      <c r="AN346" s="420"/>
      <c r="AO346" s="417"/>
      <c r="AP346" s="417"/>
      <c r="AQ346" s="417"/>
      <c r="AR346" s="417"/>
      <c r="AS346" s="417"/>
      <c r="AT346" s="417"/>
      <c r="AU346" s="417"/>
      <c r="AV346" s="417"/>
      <c r="AW346" s="417"/>
      <c r="AX346" s="417"/>
      <c r="AY346" s="417"/>
      <c r="AZ346" s="417"/>
      <c r="BA346" s="429"/>
      <c r="BB346" s="429"/>
      <c r="BC346" s="429"/>
      <c r="BD346" s="429"/>
      <c r="BE346" s="429"/>
      <c r="BF346" s="429"/>
      <c r="BG346" s="429"/>
      <c r="BH346" s="429"/>
      <c r="BI346" s="429"/>
      <c r="BJ346" s="429"/>
      <c r="BK346" s="429"/>
      <c r="BL346" s="429"/>
      <c r="BM346" s="429"/>
      <c r="BN346" s="429"/>
      <c r="BO346" s="429"/>
      <c r="BP346" s="429"/>
      <c r="BQ346" s="429"/>
    </row>
    <row r="347" customFormat="false" ht="15.75" hidden="false" customHeight="false" outlineLevel="0" collapsed="false">
      <c r="A347" s="420"/>
      <c r="B347" s="420"/>
      <c r="C347" s="420"/>
      <c r="D347" s="420"/>
      <c r="E347" s="420"/>
      <c r="F347" s="420"/>
      <c r="G347" s="421"/>
      <c r="H347" s="421"/>
      <c r="I347" s="421"/>
      <c r="J347" s="421"/>
      <c r="K347" s="421"/>
      <c r="L347" s="421"/>
      <c r="M347" s="421"/>
      <c r="N347" s="421"/>
      <c r="O347" s="421"/>
      <c r="P347" s="422"/>
      <c r="Q347" s="423"/>
      <c r="R347" s="423"/>
      <c r="S347" s="420"/>
      <c r="T347" s="428"/>
      <c r="U347" s="428"/>
      <c r="V347" s="417"/>
      <c r="W347" s="420"/>
      <c r="X347" s="420"/>
      <c r="Y347" s="420"/>
      <c r="Z347" s="420"/>
      <c r="AA347" s="420"/>
      <c r="AB347" s="420"/>
      <c r="AC347" s="420"/>
      <c r="AD347" s="420"/>
      <c r="AE347" s="420"/>
      <c r="AF347" s="420"/>
      <c r="AG347" s="420"/>
      <c r="AH347" s="420"/>
      <c r="AI347" s="420"/>
      <c r="AJ347" s="420"/>
      <c r="AK347" s="420"/>
      <c r="AL347" s="420"/>
      <c r="AM347" s="420"/>
      <c r="AN347" s="420"/>
      <c r="AO347" s="417"/>
      <c r="AP347" s="417"/>
      <c r="AQ347" s="417"/>
      <c r="AR347" s="417"/>
      <c r="AS347" s="417"/>
      <c r="AT347" s="417"/>
      <c r="AU347" s="417"/>
      <c r="AV347" s="417"/>
      <c r="AW347" s="417"/>
      <c r="AX347" s="417"/>
      <c r="AY347" s="417"/>
      <c r="AZ347" s="417"/>
      <c r="BA347" s="429"/>
      <c r="BB347" s="429"/>
      <c r="BC347" s="429"/>
      <c r="BD347" s="429"/>
      <c r="BE347" s="429"/>
      <c r="BF347" s="429"/>
      <c r="BG347" s="429"/>
      <c r="BH347" s="429"/>
      <c r="BI347" s="429"/>
      <c r="BJ347" s="429"/>
      <c r="BK347" s="429"/>
      <c r="BL347" s="429"/>
      <c r="BM347" s="429"/>
      <c r="BN347" s="429"/>
      <c r="BO347" s="429"/>
      <c r="BP347" s="429"/>
      <c r="BQ347" s="429"/>
    </row>
    <row r="348" customFormat="false" ht="15.75" hidden="false" customHeight="false" outlineLevel="0" collapsed="false">
      <c r="A348" s="420"/>
      <c r="B348" s="420"/>
      <c r="C348" s="420"/>
      <c r="D348" s="420"/>
      <c r="E348" s="420"/>
      <c r="F348" s="420"/>
      <c r="G348" s="421"/>
      <c r="H348" s="421"/>
      <c r="I348" s="421"/>
      <c r="J348" s="421"/>
      <c r="K348" s="421"/>
      <c r="L348" s="421"/>
      <c r="M348" s="421"/>
      <c r="N348" s="421"/>
      <c r="O348" s="421"/>
      <c r="P348" s="422"/>
      <c r="Q348" s="423"/>
      <c r="R348" s="423"/>
      <c r="S348" s="420"/>
      <c r="T348" s="428"/>
      <c r="U348" s="428"/>
      <c r="V348" s="417"/>
      <c r="W348" s="420"/>
      <c r="X348" s="420"/>
      <c r="Y348" s="420"/>
      <c r="Z348" s="420"/>
      <c r="AA348" s="420"/>
      <c r="AB348" s="420"/>
      <c r="AC348" s="420"/>
      <c r="AD348" s="420"/>
      <c r="AE348" s="420"/>
      <c r="AF348" s="420"/>
      <c r="AG348" s="420"/>
      <c r="AH348" s="420"/>
      <c r="AI348" s="420"/>
      <c r="AJ348" s="420"/>
      <c r="AK348" s="420"/>
      <c r="AL348" s="420"/>
      <c r="AM348" s="420"/>
      <c r="AN348" s="420"/>
      <c r="AO348" s="417"/>
      <c r="AP348" s="417"/>
      <c r="AQ348" s="417"/>
      <c r="AR348" s="417"/>
      <c r="AS348" s="417"/>
      <c r="AT348" s="417"/>
      <c r="AU348" s="417"/>
      <c r="AV348" s="417"/>
      <c r="AW348" s="417"/>
      <c r="AX348" s="417"/>
      <c r="AY348" s="417"/>
      <c r="AZ348" s="417"/>
      <c r="BA348" s="429"/>
      <c r="BB348" s="429"/>
      <c r="BC348" s="429"/>
      <c r="BD348" s="429"/>
      <c r="BE348" s="429"/>
      <c r="BF348" s="429"/>
      <c r="BG348" s="429"/>
      <c r="BH348" s="429"/>
      <c r="BI348" s="429"/>
      <c r="BJ348" s="429"/>
      <c r="BK348" s="429"/>
      <c r="BL348" s="429"/>
      <c r="BM348" s="429"/>
      <c r="BN348" s="429"/>
      <c r="BO348" s="429"/>
      <c r="BP348" s="429"/>
      <c r="BQ348" s="429"/>
    </row>
    <row r="349" customFormat="false" ht="15.75" hidden="false" customHeight="false" outlineLevel="0" collapsed="false">
      <c r="A349" s="420"/>
      <c r="B349" s="420"/>
      <c r="C349" s="420"/>
      <c r="D349" s="420"/>
      <c r="E349" s="420"/>
      <c r="F349" s="420"/>
      <c r="G349" s="421"/>
      <c r="H349" s="421"/>
      <c r="I349" s="421"/>
      <c r="J349" s="421"/>
      <c r="K349" s="421"/>
      <c r="L349" s="421"/>
      <c r="M349" s="421"/>
      <c r="N349" s="421"/>
      <c r="O349" s="421"/>
      <c r="P349" s="422"/>
      <c r="Q349" s="423"/>
      <c r="R349" s="423"/>
      <c r="S349" s="420"/>
      <c r="T349" s="428"/>
      <c r="U349" s="428"/>
      <c r="V349" s="417"/>
      <c r="W349" s="420"/>
      <c r="X349" s="420"/>
      <c r="Y349" s="420"/>
      <c r="Z349" s="420"/>
      <c r="AA349" s="420"/>
      <c r="AB349" s="420"/>
      <c r="AC349" s="420"/>
      <c r="AD349" s="420"/>
      <c r="AE349" s="420"/>
      <c r="AF349" s="420"/>
      <c r="AG349" s="420"/>
      <c r="AH349" s="420"/>
      <c r="AI349" s="420"/>
      <c r="AJ349" s="420"/>
      <c r="AK349" s="420"/>
      <c r="AL349" s="420"/>
      <c r="AM349" s="420"/>
      <c r="AN349" s="420"/>
      <c r="AO349" s="417"/>
      <c r="AP349" s="417"/>
      <c r="AQ349" s="417"/>
      <c r="AR349" s="417"/>
      <c r="AS349" s="417"/>
      <c r="AT349" s="417"/>
      <c r="AU349" s="417"/>
      <c r="AV349" s="417"/>
      <c r="AW349" s="417"/>
      <c r="AX349" s="417"/>
      <c r="AY349" s="417"/>
      <c r="AZ349" s="417"/>
      <c r="BA349" s="429"/>
      <c r="BB349" s="429"/>
      <c r="BC349" s="429"/>
      <c r="BD349" s="429"/>
      <c r="BE349" s="429"/>
      <c r="BF349" s="429"/>
      <c r="BG349" s="429"/>
      <c r="BH349" s="429"/>
      <c r="BI349" s="429"/>
      <c r="BJ349" s="429"/>
      <c r="BK349" s="429"/>
      <c r="BL349" s="429"/>
      <c r="BM349" s="429"/>
      <c r="BN349" s="429"/>
      <c r="BO349" s="429"/>
      <c r="BP349" s="429"/>
      <c r="BQ349" s="429"/>
    </row>
    <row r="350" customFormat="false" ht="15.75" hidden="false" customHeight="false" outlineLevel="0" collapsed="false">
      <c r="A350" s="420"/>
      <c r="B350" s="420"/>
      <c r="C350" s="420"/>
      <c r="D350" s="420"/>
      <c r="E350" s="420"/>
      <c r="F350" s="420"/>
      <c r="G350" s="421"/>
      <c r="H350" s="421"/>
      <c r="I350" s="421"/>
      <c r="J350" s="421"/>
      <c r="K350" s="421"/>
      <c r="L350" s="421"/>
      <c r="M350" s="421"/>
      <c r="N350" s="421"/>
      <c r="O350" s="421"/>
      <c r="P350" s="422"/>
      <c r="Q350" s="423"/>
      <c r="R350" s="423"/>
      <c r="S350" s="420"/>
      <c r="T350" s="428"/>
      <c r="U350" s="428"/>
      <c r="V350" s="417"/>
      <c r="W350" s="420"/>
      <c r="X350" s="420"/>
      <c r="Y350" s="420"/>
      <c r="Z350" s="420"/>
      <c r="AA350" s="420"/>
      <c r="AB350" s="420"/>
      <c r="AC350" s="420"/>
      <c r="AD350" s="420"/>
      <c r="AE350" s="420"/>
      <c r="AF350" s="420"/>
      <c r="AG350" s="420"/>
      <c r="AH350" s="420"/>
      <c r="AI350" s="420"/>
      <c r="AJ350" s="420"/>
      <c r="AK350" s="420"/>
      <c r="AL350" s="420"/>
      <c r="AM350" s="420"/>
      <c r="AN350" s="420"/>
      <c r="AO350" s="417"/>
      <c r="AP350" s="417"/>
      <c r="AQ350" s="417"/>
      <c r="AR350" s="417"/>
      <c r="AS350" s="417"/>
      <c r="AT350" s="417"/>
      <c r="AU350" s="417"/>
      <c r="AV350" s="417"/>
      <c r="AW350" s="417"/>
      <c r="AX350" s="417"/>
      <c r="AY350" s="417"/>
      <c r="AZ350" s="417"/>
      <c r="BA350" s="429"/>
      <c r="BB350" s="429"/>
      <c r="BC350" s="429"/>
      <c r="BD350" s="429"/>
      <c r="BE350" s="429"/>
      <c r="BF350" s="429"/>
      <c r="BG350" s="429"/>
      <c r="BH350" s="429"/>
      <c r="BI350" s="429"/>
      <c r="BJ350" s="429"/>
      <c r="BK350" s="429"/>
      <c r="BL350" s="429"/>
      <c r="BM350" s="429"/>
      <c r="BN350" s="429"/>
      <c r="BO350" s="429"/>
      <c r="BP350" s="429"/>
      <c r="BQ350" s="429"/>
    </row>
    <row r="351" customFormat="false" ht="15.75" hidden="false" customHeight="false" outlineLevel="0" collapsed="false">
      <c r="A351" s="420"/>
      <c r="B351" s="420"/>
      <c r="C351" s="420"/>
      <c r="D351" s="420"/>
      <c r="E351" s="420"/>
      <c r="F351" s="420"/>
      <c r="G351" s="421"/>
      <c r="H351" s="421"/>
      <c r="I351" s="421"/>
      <c r="J351" s="421"/>
      <c r="K351" s="421"/>
      <c r="L351" s="421"/>
      <c r="M351" s="421"/>
      <c r="N351" s="421"/>
      <c r="O351" s="421"/>
      <c r="P351" s="422"/>
      <c r="Q351" s="423"/>
      <c r="R351" s="423"/>
      <c r="S351" s="420"/>
      <c r="T351" s="428"/>
      <c r="U351" s="428"/>
      <c r="V351" s="417"/>
      <c r="W351" s="420"/>
      <c r="X351" s="420"/>
      <c r="Y351" s="420"/>
      <c r="Z351" s="420"/>
      <c r="AA351" s="420"/>
      <c r="AB351" s="420"/>
      <c r="AC351" s="420"/>
      <c r="AD351" s="420"/>
      <c r="AE351" s="420"/>
      <c r="AF351" s="420"/>
      <c r="AG351" s="420"/>
      <c r="AH351" s="420"/>
      <c r="AI351" s="420"/>
      <c r="AJ351" s="420"/>
      <c r="AK351" s="420"/>
      <c r="AL351" s="420"/>
      <c r="AM351" s="420"/>
      <c r="AN351" s="420"/>
      <c r="AO351" s="417"/>
      <c r="AP351" s="417"/>
      <c r="AQ351" s="417"/>
      <c r="AR351" s="417"/>
      <c r="AS351" s="417"/>
      <c r="AT351" s="417"/>
      <c r="AU351" s="417"/>
      <c r="AV351" s="417"/>
      <c r="AW351" s="417"/>
      <c r="AX351" s="417"/>
      <c r="AY351" s="417"/>
      <c r="AZ351" s="417"/>
      <c r="BA351" s="429"/>
      <c r="BB351" s="429"/>
      <c r="BC351" s="429"/>
      <c r="BD351" s="429"/>
      <c r="BE351" s="429"/>
      <c r="BF351" s="429"/>
      <c r="BG351" s="429"/>
      <c r="BH351" s="429"/>
      <c r="BI351" s="429"/>
      <c r="BJ351" s="429"/>
      <c r="BK351" s="429"/>
      <c r="BL351" s="429"/>
      <c r="BM351" s="429"/>
      <c r="BN351" s="429"/>
      <c r="BO351" s="429"/>
      <c r="BP351" s="429"/>
      <c r="BQ351" s="429"/>
    </row>
    <row r="352" customFormat="false" ht="15.75" hidden="false" customHeight="false" outlineLevel="0" collapsed="false">
      <c r="A352" s="420"/>
      <c r="B352" s="420"/>
      <c r="C352" s="420"/>
      <c r="D352" s="420"/>
      <c r="E352" s="420"/>
      <c r="F352" s="420"/>
      <c r="G352" s="421"/>
      <c r="H352" s="421"/>
      <c r="I352" s="421"/>
      <c r="J352" s="421"/>
      <c r="K352" s="421"/>
      <c r="L352" s="421"/>
      <c r="M352" s="421"/>
      <c r="N352" s="421"/>
      <c r="O352" s="421"/>
      <c r="P352" s="422"/>
      <c r="Q352" s="423"/>
      <c r="R352" s="423"/>
      <c r="S352" s="420"/>
      <c r="T352" s="428"/>
      <c r="U352" s="428"/>
      <c r="V352" s="417"/>
      <c r="W352" s="420"/>
      <c r="X352" s="420"/>
      <c r="Y352" s="420"/>
      <c r="Z352" s="420"/>
      <c r="AA352" s="420"/>
      <c r="AB352" s="420"/>
      <c r="AC352" s="420"/>
      <c r="AD352" s="420"/>
      <c r="AE352" s="420"/>
      <c r="AF352" s="420"/>
      <c r="AG352" s="420"/>
      <c r="AH352" s="420"/>
      <c r="AI352" s="420"/>
      <c r="AJ352" s="420"/>
      <c r="AK352" s="420"/>
      <c r="AL352" s="420"/>
      <c r="AM352" s="420"/>
      <c r="AN352" s="420"/>
      <c r="AO352" s="417"/>
      <c r="AP352" s="417"/>
      <c r="AQ352" s="417"/>
      <c r="AR352" s="417"/>
      <c r="AS352" s="417"/>
      <c r="AT352" s="417"/>
      <c r="AU352" s="417"/>
      <c r="AV352" s="417"/>
      <c r="AW352" s="417"/>
      <c r="AX352" s="417"/>
      <c r="AY352" s="417"/>
      <c r="AZ352" s="417"/>
      <c r="BA352" s="429"/>
      <c r="BB352" s="429"/>
      <c r="BC352" s="429"/>
      <c r="BD352" s="429"/>
      <c r="BE352" s="429"/>
      <c r="BF352" s="429"/>
      <c r="BG352" s="429"/>
      <c r="BH352" s="429"/>
      <c r="BI352" s="429"/>
      <c r="BJ352" s="429"/>
      <c r="BK352" s="429"/>
      <c r="BL352" s="429"/>
      <c r="BM352" s="429"/>
      <c r="BN352" s="429"/>
      <c r="BO352" s="429"/>
      <c r="BP352" s="429"/>
      <c r="BQ352" s="429"/>
    </row>
    <row r="353" customFormat="false" ht="15.75" hidden="false" customHeight="false" outlineLevel="0" collapsed="false">
      <c r="A353" s="420"/>
      <c r="B353" s="420"/>
      <c r="C353" s="420"/>
      <c r="D353" s="420"/>
      <c r="E353" s="420"/>
      <c r="F353" s="420"/>
      <c r="G353" s="421"/>
      <c r="H353" s="421"/>
      <c r="I353" s="421"/>
      <c r="J353" s="421"/>
      <c r="K353" s="421"/>
      <c r="L353" s="421"/>
      <c r="M353" s="421"/>
      <c r="N353" s="421"/>
      <c r="O353" s="421"/>
      <c r="P353" s="422"/>
      <c r="Q353" s="423"/>
      <c r="R353" s="423"/>
      <c r="S353" s="420"/>
      <c r="T353" s="428"/>
      <c r="U353" s="428"/>
      <c r="V353" s="417"/>
      <c r="W353" s="420"/>
      <c r="X353" s="420"/>
      <c r="Y353" s="420"/>
      <c r="Z353" s="420"/>
      <c r="AA353" s="420"/>
      <c r="AB353" s="420"/>
      <c r="AC353" s="420"/>
      <c r="AD353" s="420"/>
      <c r="AE353" s="420"/>
      <c r="AF353" s="420"/>
      <c r="AG353" s="420"/>
      <c r="AH353" s="420"/>
      <c r="AI353" s="420"/>
      <c r="AJ353" s="420"/>
      <c r="AK353" s="420"/>
      <c r="AL353" s="420"/>
      <c r="AM353" s="420"/>
      <c r="AN353" s="420"/>
      <c r="AO353" s="417"/>
      <c r="AP353" s="417"/>
      <c r="AQ353" s="417"/>
      <c r="AR353" s="417"/>
      <c r="AS353" s="417"/>
      <c r="AT353" s="417"/>
      <c r="AU353" s="417"/>
      <c r="AV353" s="417"/>
      <c r="AW353" s="417"/>
      <c r="AX353" s="417"/>
      <c r="AY353" s="417"/>
      <c r="AZ353" s="417"/>
      <c r="BA353" s="429"/>
      <c r="BB353" s="429"/>
      <c r="BC353" s="429"/>
      <c r="BD353" s="429"/>
      <c r="BE353" s="429"/>
      <c r="BF353" s="429"/>
      <c r="BG353" s="429"/>
      <c r="BH353" s="429"/>
      <c r="BI353" s="429"/>
      <c r="BJ353" s="429"/>
      <c r="BK353" s="429"/>
      <c r="BL353" s="429"/>
      <c r="BM353" s="429"/>
      <c r="BN353" s="429"/>
      <c r="BO353" s="429"/>
      <c r="BP353" s="429"/>
      <c r="BQ353" s="429"/>
    </row>
    <row r="354" customFormat="false" ht="15.75" hidden="false" customHeight="false" outlineLevel="0" collapsed="false">
      <c r="A354" s="420"/>
      <c r="B354" s="420"/>
      <c r="C354" s="420"/>
      <c r="D354" s="420"/>
      <c r="E354" s="420"/>
      <c r="F354" s="420"/>
      <c r="G354" s="421"/>
      <c r="H354" s="421"/>
      <c r="I354" s="421"/>
      <c r="J354" s="421"/>
      <c r="K354" s="421"/>
      <c r="L354" s="421"/>
      <c r="M354" s="421"/>
      <c r="N354" s="421"/>
      <c r="O354" s="421"/>
      <c r="P354" s="422"/>
      <c r="Q354" s="423"/>
      <c r="R354" s="423"/>
      <c r="S354" s="420"/>
      <c r="T354" s="428"/>
      <c r="U354" s="428"/>
      <c r="V354" s="417"/>
      <c r="W354" s="420"/>
      <c r="X354" s="420"/>
      <c r="Y354" s="420"/>
      <c r="Z354" s="420"/>
      <c r="AA354" s="420"/>
      <c r="AB354" s="420"/>
      <c r="AC354" s="420"/>
      <c r="AD354" s="420"/>
      <c r="AE354" s="420"/>
      <c r="AF354" s="420"/>
      <c r="AG354" s="420"/>
      <c r="AH354" s="420"/>
      <c r="AI354" s="420"/>
      <c r="AJ354" s="420"/>
      <c r="AK354" s="420"/>
      <c r="AL354" s="420"/>
      <c r="AM354" s="420"/>
      <c r="AN354" s="420"/>
      <c r="AO354" s="417"/>
      <c r="AP354" s="417"/>
      <c r="AQ354" s="417"/>
      <c r="AR354" s="417"/>
      <c r="AS354" s="417"/>
      <c r="AT354" s="417"/>
      <c r="AU354" s="417"/>
      <c r="AV354" s="417"/>
      <c r="AW354" s="417"/>
      <c r="AX354" s="417"/>
      <c r="AY354" s="417"/>
      <c r="AZ354" s="417"/>
      <c r="BA354" s="429"/>
      <c r="BB354" s="429"/>
      <c r="BC354" s="429"/>
      <c r="BD354" s="429"/>
      <c r="BE354" s="429"/>
      <c r="BF354" s="429"/>
      <c r="BG354" s="429"/>
      <c r="BH354" s="429"/>
      <c r="BI354" s="429"/>
      <c r="BJ354" s="429"/>
      <c r="BK354" s="429"/>
      <c r="BL354" s="429"/>
      <c r="BM354" s="429"/>
      <c r="BN354" s="429"/>
      <c r="BO354" s="429"/>
      <c r="BP354" s="429"/>
      <c r="BQ354" s="429"/>
    </row>
    <row r="355" customFormat="false" ht="15.75" hidden="false" customHeight="false" outlineLevel="0" collapsed="false">
      <c r="A355" s="420"/>
      <c r="B355" s="420"/>
      <c r="C355" s="420"/>
      <c r="D355" s="420"/>
      <c r="E355" s="420"/>
      <c r="F355" s="420"/>
      <c r="G355" s="421"/>
      <c r="H355" s="421"/>
      <c r="I355" s="421"/>
      <c r="J355" s="421"/>
      <c r="K355" s="421"/>
      <c r="L355" s="421"/>
      <c r="M355" s="421"/>
      <c r="N355" s="421"/>
      <c r="O355" s="421"/>
      <c r="P355" s="422"/>
      <c r="Q355" s="423"/>
      <c r="R355" s="423"/>
      <c r="S355" s="420"/>
      <c r="T355" s="428"/>
      <c r="U355" s="428"/>
      <c r="V355" s="417"/>
      <c r="W355" s="420"/>
      <c r="X355" s="420"/>
      <c r="Y355" s="420"/>
      <c r="Z355" s="420"/>
      <c r="AA355" s="420"/>
      <c r="AB355" s="420"/>
      <c r="AC355" s="420"/>
      <c r="AD355" s="420"/>
      <c r="AE355" s="420"/>
      <c r="AF355" s="420"/>
      <c r="AG355" s="420"/>
      <c r="AH355" s="420"/>
      <c r="AI355" s="420"/>
      <c r="AJ355" s="420"/>
      <c r="AK355" s="420"/>
      <c r="AL355" s="420"/>
      <c r="AM355" s="420"/>
      <c r="AN355" s="420"/>
      <c r="AO355" s="417"/>
      <c r="AP355" s="417"/>
      <c r="AQ355" s="417"/>
      <c r="AR355" s="417"/>
      <c r="AS355" s="417"/>
      <c r="AT355" s="417"/>
      <c r="AU355" s="417"/>
      <c r="AV355" s="417"/>
      <c r="AW355" s="417"/>
      <c r="AX355" s="417"/>
      <c r="AY355" s="417"/>
      <c r="AZ355" s="417"/>
      <c r="BA355" s="429"/>
      <c r="BB355" s="429"/>
      <c r="BC355" s="429"/>
      <c r="BD355" s="429"/>
      <c r="BE355" s="429"/>
      <c r="BF355" s="429"/>
      <c r="BG355" s="429"/>
      <c r="BH355" s="429"/>
      <c r="BI355" s="429"/>
      <c r="BJ355" s="429"/>
      <c r="BK355" s="429"/>
      <c r="BL355" s="429"/>
      <c r="BM355" s="429"/>
      <c r="BN355" s="429"/>
      <c r="BO355" s="429"/>
      <c r="BP355" s="429"/>
      <c r="BQ355" s="429"/>
    </row>
    <row r="356" customFormat="false" ht="15.75" hidden="false" customHeight="false" outlineLevel="0" collapsed="false">
      <c r="A356" s="420"/>
      <c r="B356" s="420"/>
      <c r="C356" s="420"/>
      <c r="D356" s="420"/>
      <c r="E356" s="420"/>
      <c r="F356" s="420"/>
      <c r="G356" s="421"/>
      <c r="H356" s="421"/>
      <c r="I356" s="421"/>
      <c r="J356" s="421"/>
      <c r="K356" s="421"/>
      <c r="L356" s="421"/>
      <c r="M356" s="421"/>
      <c r="N356" s="421"/>
      <c r="O356" s="421"/>
      <c r="P356" s="422"/>
      <c r="Q356" s="423"/>
      <c r="R356" s="423"/>
      <c r="S356" s="420"/>
      <c r="T356" s="428"/>
      <c r="U356" s="428"/>
      <c r="V356" s="417"/>
      <c r="W356" s="420"/>
      <c r="X356" s="420"/>
      <c r="Y356" s="420"/>
      <c r="Z356" s="420"/>
      <c r="AA356" s="420"/>
      <c r="AB356" s="420"/>
      <c r="AC356" s="420"/>
      <c r="AD356" s="420"/>
      <c r="AE356" s="420"/>
      <c r="AF356" s="420"/>
      <c r="AG356" s="420"/>
      <c r="AH356" s="420"/>
      <c r="AI356" s="420"/>
      <c r="AJ356" s="420"/>
      <c r="AK356" s="420"/>
      <c r="AL356" s="420"/>
      <c r="AM356" s="420"/>
      <c r="AN356" s="420"/>
      <c r="AO356" s="417"/>
      <c r="AP356" s="417"/>
      <c r="AQ356" s="417"/>
      <c r="AR356" s="417"/>
      <c r="AS356" s="417"/>
      <c r="AT356" s="417"/>
      <c r="AU356" s="417"/>
      <c r="AV356" s="417"/>
      <c r="AW356" s="417"/>
      <c r="AX356" s="417"/>
      <c r="AY356" s="417"/>
      <c r="AZ356" s="417"/>
      <c r="BA356" s="429"/>
      <c r="BB356" s="429"/>
      <c r="BC356" s="429"/>
      <c r="BD356" s="429"/>
      <c r="BE356" s="429"/>
      <c r="BF356" s="429"/>
      <c r="BG356" s="429"/>
      <c r="BH356" s="429"/>
      <c r="BI356" s="429"/>
      <c r="BJ356" s="429"/>
      <c r="BK356" s="429"/>
      <c r="BL356" s="429"/>
      <c r="BM356" s="429"/>
      <c r="BN356" s="429"/>
      <c r="BO356" s="429"/>
      <c r="BP356" s="429"/>
      <c r="BQ356" s="429"/>
    </row>
    <row r="357" customFormat="false" ht="15.75" hidden="false" customHeight="false" outlineLevel="0" collapsed="false">
      <c r="A357" s="420"/>
      <c r="B357" s="420"/>
      <c r="C357" s="420"/>
      <c r="D357" s="420"/>
      <c r="E357" s="420"/>
      <c r="F357" s="420"/>
      <c r="G357" s="421"/>
      <c r="H357" s="421"/>
      <c r="I357" s="421"/>
      <c r="J357" s="421"/>
      <c r="K357" s="421"/>
      <c r="L357" s="421"/>
      <c r="M357" s="421"/>
      <c r="N357" s="421"/>
      <c r="O357" s="421"/>
      <c r="P357" s="422"/>
      <c r="Q357" s="423"/>
      <c r="R357" s="423"/>
      <c r="S357" s="420"/>
      <c r="T357" s="428"/>
      <c r="U357" s="428"/>
      <c r="V357" s="417"/>
      <c r="W357" s="420"/>
      <c r="X357" s="420"/>
      <c r="Y357" s="420"/>
      <c r="Z357" s="420"/>
      <c r="AA357" s="420"/>
      <c r="AB357" s="420"/>
      <c r="AC357" s="420"/>
      <c r="AD357" s="420"/>
      <c r="AE357" s="420"/>
      <c r="AF357" s="420"/>
      <c r="AG357" s="420"/>
      <c r="AH357" s="420"/>
      <c r="AI357" s="420"/>
      <c r="AJ357" s="420"/>
      <c r="AK357" s="420"/>
      <c r="AL357" s="420"/>
      <c r="AM357" s="420"/>
      <c r="AN357" s="420"/>
      <c r="AO357" s="417"/>
      <c r="AP357" s="417"/>
      <c r="AQ357" s="417"/>
      <c r="AR357" s="417"/>
      <c r="AS357" s="417"/>
      <c r="AT357" s="417"/>
      <c r="AU357" s="417"/>
      <c r="AV357" s="417"/>
      <c r="AW357" s="417"/>
      <c r="AX357" s="417"/>
      <c r="AY357" s="417"/>
      <c r="AZ357" s="417"/>
      <c r="BA357" s="429"/>
      <c r="BB357" s="429"/>
      <c r="BC357" s="429"/>
      <c r="BD357" s="429"/>
      <c r="BE357" s="429"/>
      <c r="BF357" s="429"/>
      <c r="BG357" s="429"/>
      <c r="BH357" s="429"/>
      <c r="BI357" s="429"/>
      <c r="BJ357" s="429"/>
      <c r="BK357" s="429"/>
      <c r="BL357" s="429"/>
      <c r="BM357" s="429"/>
      <c r="BN357" s="429"/>
      <c r="BO357" s="429"/>
      <c r="BP357" s="429"/>
      <c r="BQ357" s="429"/>
    </row>
    <row r="358" customFormat="false" ht="15.75" hidden="false" customHeight="false" outlineLevel="0" collapsed="false">
      <c r="A358" s="420"/>
      <c r="B358" s="420"/>
      <c r="C358" s="420"/>
      <c r="D358" s="420"/>
      <c r="E358" s="420"/>
      <c r="F358" s="420"/>
      <c r="G358" s="421"/>
      <c r="H358" s="421"/>
      <c r="I358" s="421"/>
      <c r="J358" s="421"/>
      <c r="K358" s="421"/>
      <c r="L358" s="421"/>
      <c r="M358" s="421"/>
      <c r="N358" s="421"/>
      <c r="O358" s="421"/>
      <c r="P358" s="422"/>
      <c r="Q358" s="423"/>
      <c r="R358" s="423"/>
      <c r="S358" s="420"/>
      <c r="T358" s="428"/>
      <c r="U358" s="428"/>
      <c r="V358" s="417"/>
      <c r="W358" s="420"/>
      <c r="X358" s="420"/>
      <c r="Y358" s="420"/>
      <c r="Z358" s="420"/>
      <c r="AA358" s="420"/>
      <c r="AB358" s="420"/>
      <c r="AC358" s="420"/>
      <c r="AD358" s="420"/>
      <c r="AE358" s="420"/>
      <c r="AF358" s="420"/>
      <c r="AG358" s="420"/>
      <c r="AH358" s="420"/>
      <c r="AI358" s="420"/>
      <c r="AJ358" s="420"/>
      <c r="AK358" s="420"/>
      <c r="AL358" s="420"/>
      <c r="AM358" s="420"/>
      <c r="AN358" s="420"/>
      <c r="AO358" s="417"/>
      <c r="AP358" s="417"/>
      <c r="AQ358" s="417"/>
      <c r="AR358" s="417"/>
      <c r="AS358" s="417"/>
      <c r="AT358" s="417"/>
      <c r="AU358" s="417"/>
      <c r="AV358" s="417"/>
      <c r="AW358" s="417"/>
      <c r="AX358" s="417"/>
      <c r="AY358" s="417"/>
      <c r="AZ358" s="417"/>
      <c r="BA358" s="429"/>
      <c r="BB358" s="429"/>
      <c r="BC358" s="429"/>
      <c r="BD358" s="429"/>
      <c r="BE358" s="429"/>
      <c r="BF358" s="429"/>
      <c r="BG358" s="429"/>
      <c r="BH358" s="429"/>
      <c r="BI358" s="429"/>
      <c r="BJ358" s="429"/>
      <c r="BK358" s="429"/>
      <c r="BL358" s="429"/>
      <c r="BM358" s="429"/>
      <c r="BN358" s="429"/>
      <c r="BO358" s="429"/>
      <c r="BP358" s="429"/>
      <c r="BQ358" s="429"/>
    </row>
    <row r="359" customFormat="false" ht="15.75" hidden="false" customHeight="false" outlineLevel="0" collapsed="false">
      <c r="A359" s="420"/>
      <c r="B359" s="420"/>
      <c r="C359" s="420"/>
      <c r="D359" s="420"/>
      <c r="E359" s="420"/>
      <c r="F359" s="420"/>
      <c r="G359" s="421"/>
      <c r="H359" s="421"/>
      <c r="I359" s="421"/>
      <c r="J359" s="421"/>
      <c r="K359" s="421"/>
      <c r="L359" s="421"/>
      <c r="M359" s="421"/>
      <c r="N359" s="421"/>
      <c r="O359" s="421"/>
      <c r="P359" s="422"/>
      <c r="Q359" s="423"/>
      <c r="R359" s="423"/>
      <c r="S359" s="420"/>
      <c r="T359" s="428"/>
      <c r="U359" s="428"/>
      <c r="V359" s="417"/>
      <c r="W359" s="420"/>
      <c r="X359" s="420"/>
      <c r="Y359" s="420"/>
      <c r="Z359" s="420"/>
      <c r="AA359" s="420"/>
      <c r="AB359" s="420"/>
      <c r="AC359" s="420"/>
      <c r="AD359" s="420"/>
      <c r="AE359" s="420"/>
      <c r="AF359" s="420"/>
      <c r="AG359" s="420"/>
      <c r="AH359" s="420"/>
      <c r="AI359" s="420"/>
      <c r="AJ359" s="420"/>
      <c r="AK359" s="420"/>
      <c r="AL359" s="420"/>
      <c r="AM359" s="420"/>
      <c r="AN359" s="420"/>
      <c r="AO359" s="417"/>
      <c r="AP359" s="417"/>
      <c r="AQ359" s="417"/>
      <c r="AR359" s="417"/>
      <c r="AS359" s="417"/>
      <c r="AT359" s="417"/>
      <c r="AU359" s="417"/>
      <c r="AV359" s="417"/>
      <c r="AW359" s="417"/>
      <c r="AX359" s="417"/>
      <c r="AY359" s="417"/>
      <c r="AZ359" s="417"/>
      <c r="BA359" s="429"/>
      <c r="BB359" s="429"/>
      <c r="BC359" s="429"/>
      <c r="BD359" s="429"/>
      <c r="BE359" s="429"/>
      <c r="BF359" s="429"/>
      <c r="BG359" s="429"/>
      <c r="BH359" s="429"/>
      <c r="BI359" s="429"/>
      <c r="BJ359" s="429"/>
      <c r="BK359" s="429"/>
      <c r="BL359" s="429"/>
      <c r="BM359" s="429"/>
      <c r="BN359" s="429"/>
      <c r="BO359" s="429"/>
      <c r="BP359" s="429"/>
      <c r="BQ359" s="429"/>
    </row>
    <row r="360" customFormat="false" ht="15.75" hidden="false" customHeight="false" outlineLevel="0" collapsed="false">
      <c r="A360" s="420"/>
      <c r="B360" s="420"/>
      <c r="C360" s="420"/>
      <c r="D360" s="420"/>
      <c r="E360" s="420"/>
      <c r="F360" s="420"/>
      <c r="G360" s="421"/>
      <c r="H360" s="421"/>
      <c r="I360" s="421"/>
      <c r="J360" s="421"/>
      <c r="K360" s="421"/>
      <c r="L360" s="421"/>
      <c r="M360" s="421"/>
      <c r="N360" s="421"/>
      <c r="O360" s="421"/>
      <c r="P360" s="422"/>
      <c r="Q360" s="423"/>
      <c r="R360" s="423"/>
      <c r="S360" s="420"/>
      <c r="T360" s="428"/>
      <c r="U360" s="428"/>
      <c r="V360" s="417"/>
      <c r="W360" s="420"/>
      <c r="X360" s="420"/>
      <c r="Y360" s="420"/>
      <c r="Z360" s="420"/>
      <c r="AA360" s="420"/>
      <c r="AB360" s="420"/>
      <c r="AC360" s="420"/>
      <c r="AD360" s="420"/>
      <c r="AE360" s="420"/>
      <c r="AF360" s="420"/>
      <c r="AG360" s="420"/>
      <c r="AH360" s="420"/>
      <c r="AI360" s="420"/>
      <c r="AJ360" s="420"/>
      <c r="AK360" s="420"/>
      <c r="AL360" s="420"/>
      <c r="AM360" s="420"/>
      <c r="AN360" s="420"/>
      <c r="AO360" s="417"/>
      <c r="AP360" s="417"/>
      <c r="AQ360" s="417"/>
      <c r="AR360" s="417"/>
      <c r="AS360" s="417"/>
      <c r="AT360" s="417"/>
      <c r="AU360" s="417"/>
      <c r="AV360" s="417"/>
      <c r="AW360" s="417"/>
      <c r="AX360" s="417"/>
      <c r="AY360" s="417"/>
      <c r="AZ360" s="417"/>
      <c r="BA360" s="429"/>
      <c r="BB360" s="429"/>
      <c r="BC360" s="429"/>
      <c r="BD360" s="429"/>
      <c r="BE360" s="429"/>
      <c r="BF360" s="429"/>
      <c r="BG360" s="429"/>
      <c r="BH360" s="429"/>
      <c r="BI360" s="429"/>
      <c r="BJ360" s="429"/>
      <c r="BK360" s="429"/>
      <c r="BL360" s="429"/>
      <c r="BM360" s="429"/>
      <c r="BN360" s="429"/>
      <c r="BO360" s="429"/>
      <c r="BP360" s="429"/>
      <c r="BQ360" s="429"/>
    </row>
    <row r="361" customFormat="false" ht="15.75" hidden="false" customHeight="false" outlineLevel="0" collapsed="false">
      <c r="A361" s="420"/>
      <c r="B361" s="420"/>
      <c r="C361" s="420"/>
      <c r="D361" s="420"/>
      <c r="E361" s="420"/>
      <c r="F361" s="420"/>
      <c r="G361" s="421"/>
      <c r="H361" s="421"/>
      <c r="I361" s="421"/>
      <c r="J361" s="421"/>
      <c r="K361" s="421"/>
      <c r="L361" s="421"/>
      <c r="M361" s="421"/>
      <c r="N361" s="421"/>
      <c r="O361" s="421"/>
      <c r="P361" s="422"/>
      <c r="Q361" s="423"/>
      <c r="R361" s="423"/>
      <c r="S361" s="420"/>
      <c r="T361" s="428"/>
      <c r="U361" s="428"/>
      <c r="V361" s="417"/>
      <c r="W361" s="420"/>
      <c r="X361" s="420"/>
      <c r="Y361" s="420"/>
      <c r="Z361" s="420"/>
      <c r="AA361" s="420"/>
      <c r="AB361" s="420"/>
      <c r="AC361" s="420"/>
      <c r="AD361" s="420"/>
      <c r="AE361" s="420"/>
      <c r="AF361" s="420"/>
      <c r="AG361" s="420"/>
      <c r="AH361" s="420"/>
      <c r="AI361" s="420"/>
      <c r="AJ361" s="420"/>
      <c r="AK361" s="420"/>
      <c r="AL361" s="420"/>
      <c r="AM361" s="420"/>
      <c r="AN361" s="420"/>
      <c r="AO361" s="417"/>
      <c r="AP361" s="417"/>
      <c r="AQ361" s="417"/>
      <c r="AR361" s="417"/>
      <c r="AS361" s="417"/>
      <c r="AT361" s="417"/>
      <c r="AU361" s="417"/>
      <c r="AV361" s="417"/>
      <c r="AW361" s="417"/>
      <c r="AX361" s="417"/>
      <c r="AY361" s="417"/>
      <c r="AZ361" s="417"/>
      <c r="BA361" s="429"/>
      <c r="BB361" s="429"/>
      <c r="BC361" s="429"/>
      <c r="BD361" s="429"/>
      <c r="BE361" s="429"/>
      <c r="BF361" s="429"/>
      <c r="BG361" s="429"/>
      <c r="BH361" s="429"/>
      <c r="BI361" s="429"/>
      <c r="BJ361" s="429"/>
      <c r="BK361" s="429"/>
      <c r="BL361" s="429"/>
      <c r="BM361" s="429"/>
      <c r="BN361" s="429"/>
      <c r="BO361" s="429"/>
      <c r="BP361" s="429"/>
      <c r="BQ361" s="429"/>
    </row>
    <row r="362" customFormat="false" ht="15.75" hidden="false" customHeight="false" outlineLevel="0" collapsed="false">
      <c r="A362" s="420"/>
      <c r="B362" s="420"/>
      <c r="C362" s="420"/>
      <c r="D362" s="420"/>
      <c r="E362" s="420"/>
      <c r="F362" s="420"/>
      <c r="G362" s="421"/>
      <c r="H362" s="421"/>
      <c r="I362" s="421"/>
      <c r="J362" s="421"/>
      <c r="K362" s="421"/>
      <c r="L362" s="421"/>
      <c r="M362" s="421"/>
      <c r="N362" s="421"/>
      <c r="O362" s="421"/>
      <c r="P362" s="422"/>
      <c r="Q362" s="423"/>
      <c r="R362" s="423"/>
      <c r="S362" s="420"/>
      <c r="T362" s="428"/>
      <c r="U362" s="428"/>
      <c r="V362" s="417"/>
      <c r="W362" s="420"/>
      <c r="X362" s="420"/>
      <c r="Y362" s="420"/>
      <c r="Z362" s="420"/>
      <c r="AA362" s="420"/>
      <c r="AB362" s="420"/>
      <c r="AC362" s="420"/>
      <c r="AD362" s="420"/>
      <c r="AE362" s="420"/>
      <c r="AF362" s="420"/>
      <c r="AG362" s="420"/>
      <c r="AH362" s="420"/>
      <c r="AI362" s="420"/>
      <c r="AJ362" s="420"/>
      <c r="AK362" s="420"/>
      <c r="AL362" s="420"/>
      <c r="AM362" s="420"/>
      <c r="AN362" s="420"/>
      <c r="AO362" s="417"/>
      <c r="AP362" s="417"/>
      <c r="AQ362" s="417"/>
      <c r="AR362" s="417"/>
      <c r="AS362" s="417"/>
      <c r="AT362" s="417"/>
      <c r="AU362" s="417"/>
      <c r="AV362" s="417"/>
      <c r="AW362" s="417"/>
      <c r="AX362" s="417"/>
      <c r="AY362" s="417"/>
      <c r="AZ362" s="417"/>
      <c r="BA362" s="429"/>
      <c r="BB362" s="429"/>
      <c r="BC362" s="429"/>
      <c r="BD362" s="429"/>
      <c r="BE362" s="429"/>
      <c r="BF362" s="429"/>
      <c r="BG362" s="429"/>
      <c r="BH362" s="429"/>
      <c r="BI362" s="429"/>
      <c r="BJ362" s="429"/>
      <c r="BK362" s="429"/>
      <c r="BL362" s="429"/>
      <c r="BM362" s="429"/>
      <c r="BN362" s="429"/>
      <c r="BO362" s="429"/>
      <c r="BP362" s="429"/>
      <c r="BQ362" s="429"/>
    </row>
    <row r="363" customFormat="false" ht="15.75" hidden="false" customHeight="false" outlineLevel="0" collapsed="false">
      <c r="A363" s="420"/>
      <c r="B363" s="420"/>
      <c r="C363" s="420"/>
      <c r="D363" s="420"/>
      <c r="E363" s="420"/>
      <c r="F363" s="420"/>
      <c r="G363" s="421"/>
      <c r="H363" s="421"/>
      <c r="I363" s="421"/>
      <c r="J363" s="421"/>
      <c r="K363" s="421"/>
      <c r="L363" s="421"/>
      <c r="M363" s="421"/>
      <c r="N363" s="421"/>
      <c r="O363" s="421"/>
      <c r="P363" s="422"/>
      <c r="Q363" s="423"/>
      <c r="R363" s="423"/>
      <c r="S363" s="420"/>
      <c r="T363" s="428"/>
      <c r="U363" s="428"/>
      <c r="V363" s="417"/>
      <c r="W363" s="420"/>
      <c r="X363" s="420"/>
      <c r="Y363" s="420"/>
      <c r="Z363" s="420"/>
      <c r="AA363" s="420"/>
      <c r="AB363" s="420"/>
      <c r="AC363" s="420"/>
      <c r="AD363" s="420"/>
      <c r="AE363" s="420"/>
      <c r="AF363" s="420"/>
      <c r="AG363" s="420"/>
      <c r="AH363" s="420"/>
      <c r="AI363" s="420"/>
      <c r="AJ363" s="420"/>
      <c r="AK363" s="420"/>
      <c r="AL363" s="420"/>
      <c r="AM363" s="420"/>
      <c r="AN363" s="420"/>
      <c r="AO363" s="417"/>
      <c r="AP363" s="417"/>
      <c r="AQ363" s="417"/>
      <c r="AR363" s="417"/>
      <c r="AS363" s="417"/>
      <c r="AT363" s="417"/>
      <c r="AU363" s="417"/>
      <c r="AV363" s="417"/>
      <c r="AW363" s="417"/>
      <c r="AX363" s="417"/>
      <c r="AY363" s="417"/>
      <c r="AZ363" s="417"/>
      <c r="BA363" s="429"/>
      <c r="BB363" s="429"/>
      <c r="BC363" s="429"/>
      <c r="BD363" s="429"/>
      <c r="BE363" s="429"/>
      <c r="BF363" s="429"/>
      <c r="BG363" s="429"/>
      <c r="BH363" s="429"/>
      <c r="BI363" s="429"/>
      <c r="BJ363" s="429"/>
      <c r="BK363" s="429"/>
      <c r="BL363" s="429"/>
      <c r="BM363" s="429"/>
      <c r="BN363" s="429"/>
      <c r="BO363" s="429"/>
      <c r="BP363" s="429"/>
      <c r="BQ363" s="429"/>
    </row>
    <row r="364" customFormat="false" ht="15.75" hidden="false" customHeight="false" outlineLevel="0" collapsed="false">
      <c r="A364" s="420"/>
      <c r="B364" s="420"/>
      <c r="C364" s="420"/>
      <c r="D364" s="420"/>
      <c r="E364" s="420"/>
      <c r="F364" s="420"/>
      <c r="G364" s="421"/>
      <c r="H364" s="421"/>
      <c r="I364" s="421"/>
      <c r="J364" s="421"/>
      <c r="K364" s="421"/>
      <c r="L364" s="421"/>
      <c r="M364" s="421"/>
      <c r="N364" s="421"/>
      <c r="O364" s="421"/>
      <c r="P364" s="422"/>
      <c r="Q364" s="423"/>
      <c r="R364" s="423"/>
      <c r="S364" s="420"/>
      <c r="T364" s="428"/>
      <c r="U364" s="428"/>
      <c r="V364" s="417"/>
      <c r="W364" s="420"/>
      <c r="X364" s="420"/>
      <c r="Y364" s="420"/>
      <c r="Z364" s="420"/>
      <c r="AA364" s="420"/>
      <c r="AB364" s="420"/>
      <c r="AC364" s="420"/>
      <c r="AD364" s="420"/>
      <c r="AE364" s="420"/>
      <c r="AF364" s="420"/>
      <c r="AG364" s="420"/>
      <c r="AH364" s="420"/>
      <c r="AI364" s="420"/>
      <c r="AJ364" s="420"/>
      <c r="AK364" s="420"/>
      <c r="AL364" s="420"/>
      <c r="AM364" s="420"/>
      <c r="AN364" s="420"/>
      <c r="AO364" s="417"/>
      <c r="AP364" s="417"/>
      <c r="AQ364" s="417"/>
      <c r="AR364" s="417"/>
      <c r="AS364" s="417"/>
      <c r="AT364" s="417"/>
      <c r="AU364" s="417"/>
      <c r="AV364" s="417"/>
      <c r="AW364" s="417"/>
      <c r="AX364" s="417"/>
      <c r="AY364" s="417"/>
      <c r="AZ364" s="417"/>
      <c r="BA364" s="429"/>
      <c r="BB364" s="429"/>
      <c r="BC364" s="429"/>
      <c r="BD364" s="429"/>
      <c r="BE364" s="429"/>
      <c r="BF364" s="429"/>
      <c r="BG364" s="429"/>
      <c r="BH364" s="429"/>
      <c r="BI364" s="429"/>
      <c r="BJ364" s="429"/>
      <c r="BK364" s="429"/>
      <c r="BL364" s="429"/>
      <c r="BM364" s="429"/>
      <c r="BN364" s="429"/>
      <c r="BO364" s="429"/>
      <c r="BP364" s="429"/>
      <c r="BQ364" s="429"/>
    </row>
    <row r="365" customFormat="false" ht="15.75" hidden="false" customHeight="false" outlineLevel="0" collapsed="false">
      <c r="A365" s="420"/>
      <c r="B365" s="420"/>
      <c r="C365" s="420"/>
      <c r="D365" s="420"/>
      <c r="E365" s="420"/>
      <c r="F365" s="420"/>
      <c r="G365" s="421"/>
      <c r="H365" s="421"/>
      <c r="I365" s="421"/>
      <c r="J365" s="421"/>
      <c r="K365" s="421"/>
      <c r="L365" s="421"/>
      <c r="M365" s="421"/>
      <c r="N365" s="421"/>
      <c r="O365" s="421"/>
      <c r="P365" s="422"/>
      <c r="Q365" s="423"/>
      <c r="R365" s="423"/>
      <c r="S365" s="420"/>
      <c r="T365" s="428"/>
      <c r="U365" s="428"/>
      <c r="V365" s="417"/>
      <c r="W365" s="420"/>
      <c r="X365" s="420"/>
      <c r="Y365" s="420"/>
      <c r="Z365" s="420"/>
      <c r="AA365" s="420"/>
      <c r="AB365" s="420"/>
      <c r="AC365" s="420"/>
      <c r="AD365" s="420"/>
      <c r="AE365" s="420"/>
      <c r="AF365" s="420"/>
      <c r="AG365" s="420"/>
      <c r="AH365" s="420"/>
      <c r="AI365" s="420"/>
      <c r="AJ365" s="420"/>
      <c r="AK365" s="420"/>
      <c r="AL365" s="420"/>
      <c r="AM365" s="420"/>
      <c r="AN365" s="420"/>
      <c r="AO365" s="417"/>
      <c r="AP365" s="417"/>
      <c r="AQ365" s="417"/>
      <c r="AR365" s="417"/>
      <c r="AS365" s="417"/>
      <c r="AT365" s="417"/>
      <c r="AU365" s="417"/>
      <c r="AV365" s="417"/>
      <c r="AW365" s="417"/>
      <c r="AX365" s="417"/>
      <c r="AY365" s="417"/>
      <c r="AZ365" s="417"/>
      <c r="BA365" s="429"/>
      <c r="BB365" s="429"/>
      <c r="BC365" s="429"/>
      <c r="BD365" s="429"/>
      <c r="BE365" s="429"/>
      <c r="BF365" s="429"/>
      <c r="BG365" s="429"/>
      <c r="BH365" s="429"/>
      <c r="BI365" s="429"/>
      <c r="BJ365" s="429"/>
      <c r="BK365" s="429"/>
      <c r="BL365" s="429"/>
      <c r="BM365" s="429"/>
      <c r="BN365" s="429"/>
      <c r="BO365" s="429"/>
      <c r="BP365" s="429"/>
      <c r="BQ365" s="429"/>
    </row>
    <row r="366" customFormat="false" ht="15.75" hidden="false" customHeight="false" outlineLevel="0" collapsed="false">
      <c r="A366" s="420"/>
      <c r="B366" s="420"/>
      <c r="C366" s="420"/>
      <c r="D366" s="420"/>
      <c r="E366" s="420"/>
      <c r="F366" s="420"/>
      <c r="G366" s="421"/>
      <c r="H366" s="421"/>
      <c r="I366" s="421"/>
      <c r="J366" s="421"/>
      <c r="K366" s="421"/>
      <c r="L366" s="421"/>
      <c r="M366" s="421"/>
      <c r="N366" s="421"/>
      <c r="O366" s="421"/>
      <c r="P366" s="422"/>
      <c r="Q366" s="423"/>
      <c r="R366" s="423"/>
      <c r="S366" s="420"/>
      <c r="T366" s="428"/>
      <c r="U366" s="428"/>
      <c r="V366" s="417"/>
      <c r="W366" s="420"/>
      <c r="X366" s="420"/>
      <c r="Y366" s="420"/>
      <c r="Z366" s="420"/>
      <c r="AA366" s="420"/>
      <c r="AB366" s="420"/>
      <c r="AC366" s="420"/>
      <c r="AD366" s="420"/>
      <c r="AE366" s="420"/>
      <c r="AF366" s="420"/>
      <c r="AG366" s="420"/>
      <c r="AH366" s="420"/>
      <c r="AI366" s="420"/>
      <c r="AJ366" s="420"/>
      <c r="AK366" s="420"/>
      <c r="AL366" s="420"/>
      <c r="AM366" s="420"/>
      <c r="AN366" s="420"/>
      <c r="AO366" s="417"/>
      <c r="AP366" s="417"/>
      <c r="AQ366" s="417"/>
      <c r="AR366" s="417"/>
      <c r="AS366" s="417"/>
      <c r="AT366" s="417"/>
      <c r="AU366" s="417"/>
      <c r="AV366" s="417"/>
      <c r="AW366" s="417"/>
      <c r="AX366" s="417"/>
      <c r="AY366" s="417"/>
      <c r="AZ366" s="417"/>
      <c r="BA366" s="429"/>
      <c r="BB366" s="429"/>
      <c r="BC366" s="429"/>
      <c r="BD366" s="429"/>
      <c r="BE366" s="429"/>
      <c r="BF366" s="429"/>
      <c r="BG366" s="429"/>
      <c r="BH366" s="429"/>
      <c r="BI366" s="429"/>
      <c r="BJ366" s="429"/>
      <c r="BK366" s="429"/>
      <c r="BL366" s="429"/>
      <c r="BM366" s="429"/>
      <c r="BN366" s="429"/>
      <c r="BO366" s="429"/>
      <c r="BP366" s="429"/>
      <c r="BQ366" s="429"/>
    </row>
    <row r="367" customFormat="false" ht="15.75" hidden="false" customHeight="false" outlineLevel="0" collapsed="false">
      <c r="A367" s="420"/>
      <c r="B367" s="420"/>
      <c r="C367" s="420"/>
      <c r="D367" s="420"/>
      <c r="E367" s="420"/>
      <c r="F367" s="420"/>
      <c r="G367" s="421"/>
      <c r="H367" s="421"/>
      <c r="I367" s="421"/>
      <c r="J367" s="421"/>
      <c r="K367" s="421"/>
      <c r="L367" s="421"/>
      <c r="M367" s="421"/>
      <c r="N367" s="421"/>
      <c r="O367" s="421"/>
      <c r="P367" s="422"/>
      <c r="Q367" s="423"/>
      <c r="R367" s="423"/>
      <c r="S367" s="420"/>
      <c r="T367" s="428"/>
      <c r="U367" s="428"/>
      <c r="V367" s="417"/>
      <c r="W367" s="420"/>
      <c r="X367" s="420"/>
      <c r="Y367" s="420"/>
      <c r="Z367" s="420"/>
      <c r="AA367" s="420"/>
      <c r="AB367" s="420"/>
      <c r="AC367" s="420"/>
      <c r="AD367" s="420"/>
      <c r="AE367" s="420"/>
      <c r="AF367" s="420"/>
      <c r="AG367" s="420"/>
      <c r="AH367" s="420"/>
      <c r="AI367" s="420"/>
      <c r="AJ367" s="420"/>
      <c r="AK367" s="420"/>
      <c r="AL367" s="420"/>
      <c r="AM367" s="420"/>
      <c r="AN367" s="420"/>
      <c r="AO367" s="417"/>
      <c r="AP367" s="417"/>
      <c r="AQ367" s="417"/>
      <c r="AR367" s="417"/>
      <c r="AS367" s="417"/>
      <c r="AT367" s="417"/>
      <c r="AU367" s="417"/>
      <c r="AV367" s="417"/>
      <c r="AW367" s="417"/>
      <c r="AX367" s="417"/>
      <c r="AY367" s="417"/>
      <c r="AZ367" s="417"/>
      <c r="BA367" s="429"/>
      <c r="BB367" s="429"/>
      <c r="BC367" s="429"/>
      <c r="BD367" s="429"/>
      <c r="BE367" s="429"/>
      <c r="BF367" s="429"/>
      <c r="BG367" s="429"/>
      <c r="BH367" s="429"/>
      <c r="BI367" s="429"/>
      <c r="BJ367" s="429"/>
      <c r="BK367" s="429"/>
      <c r="BL367" s="429"/>
      <c r="BM367" s="429"/>
      <c r="BN367" s="429"/>
      <c r="BO367" s="429"/>
      <c r="BP367" s="429"/>
      <c r="BQ367" s="429"/>
    </row>
    <row r="368" customFormat="false" ht="15.75" hidden="false" customHeight="false" outlineLevel="0" collapsed="false">
      <c r="A368" s="420"/>
      <c r="B368" s="420"/>
      <c r="C368" s="420"/>
      <c r="D368" s="420"/>
      <c r="E368" s="420"/>
      <c r="F368" s="420"/>
      <c r="G368" s="421"/>
      <c r="H368" s="421"/>
      <c r="I368" s="421"/>
      <c r="J368" s="421"/>
      <c r="K368" s="421"/>
      <c r="L368" s="421"/>
      <c r="M368" s="421"/>
      <c r="N368" s="421"/>
      <c r="O368" s="421"/>
      <c r="P368" s="422"/>
      <c r="Q368" s="423"/>
      <c r="R368" s="423"/>
      <c r="S368" s="420"/>
      <c r="T368" s="428"/>
      <c r="U368" s="428"/>
      <c r="V368" s="417"/>
      <c r="W368" s="420"/>
      <c r="X368" s="420"/>
      <c r="Y368" s="420"/>
      <c r="Z368" s="420"/>
      <c r="AA368" s="420"/>
      <c r="AB368" s="420"/>
      <c r="AC368" s="420"/>
      <c r="AD368" s="420"/>
      <c r="AE368" s="420"/>
      <c r="AF368" s="420"/>
      <c r="AG368" s="420"/>
      <c r="AH368" s="420"/>
      <c r="AI368" s="420"/>
      <c r="AJ368" s="420"/>
      <c r="AK368" s="420"/>
      <c r="AL368" s="420"/>
      <c r="AM368" s="420"/>
      <c r="AN368" s="420"/>
      <c r="AO368" s="417"/>
      <c r="AP368" s="417"/>
      <c r="AQ368" s="417"/>
      <c r="AR368" s="417"/>
      <c r="AS368" s="417"/>
      <c r="AT368" s="417"/>
      <c r="AU368" s="417"/>
      <c r="AV368" s="417"/>
      <c r="AW368" s="417"/>
      <c r="AX368" s="417"/>
      <c r="AY368" s="417"/>
      <c r="AZ368" s="417"/>
      <c r="BA368" s="429"/>
      <c r="BB368" s="429"/>
      <c r="BC368" s="429"/>
      <c r="BD368" s="429"/>
      <c r="BE368" s="429"/>
      <c r="BF368" s="429"/>
      <c r="BG368" s="429"/>
      <c r="BH368" s="429"/>
      <c r="BI368" s="429"/>
      <c r="BJ368" s="429"/>
      <c r="BK368" s="429"/>
      <c r="BL368" s="429"/>
      <c r="BM368" s="429"/>
      <c r="BN368" s="429"/>
      <c r="BO368" s="429"/>
      <c r="BP368" s="429"/>
      <c r="BQ368" s="429"/>
    </row>
    <row r="369" customFormat="false" ht="15.75" hidden="false" customHeight="false" outlineLevel="0" collapsed="false">
      <c r="A369" s="420"/>
      <c r="B369" s="420"/>
      <c r="C369" s="420"/>
      <c r="D369" s="420"/>
      <c r="E369" s="420"/>
      <c r="F369" s="420"/>
      <c r="G369" s="421"/>
      <c r="H369" s="421"/>
      <c r="I369" s="421"/>
      <c r="J369" s="421"/>
      <c r="K369" s="421"/>
      <c r="L369" s="421"/>
      <c r="M369" s="421"/>
      <c r="N369" s="421"/>
      <c r="O369" s="421"/>
      <c r="P369" s="422"/>
      <c r="Q369" s="423"/>
      <c r="R369" s="423"/>
      <c r="S369" s="420"/>
      <c r="T369" s="428"/>
      <c r="U369" s="428"/>
      <c r="V369" s="417"/>
      <c r="W369" s="420"/>
      <c r="X369" s="420"/>
      <c r="Y369" s="420"/>
      <c r="Z369" s="420"/>
      <c r="AA369" s="420"/>
      <c r="AB369" s="420"/>
      <c r="AC369" s="420"/>
      <c r="AD369" s="420"/>
      <c r="AE369" s="420"/>
      <c r="AF369" s="420"/>
      <c r="AG369" s="420"/>
      <c r="AH369" s="420"/>
      <c r="AI369" s="420"/>
      <c r="AJ369" s="420"/>
      <c r="AK369" s="420"/>
      <c r="AL369" s="420"/>
      <c r="AM369" s="420"/>
      <c r="AN369" s="420"/>
      <c r="AO369" s="417"/>
      <c r="AP369" s="417"/>
      <c r="AQ369" s="417"/>
      <c r="AR369" s="417"/>
      <c r="AS369" s="417"/>
      <c r="AT369" s="417"/>
      <c r="AU369" s="417"/>
      <c r="AV369" s="417"/>
      <c r="AW369" s="417"/>
      <c r="AX369" s="417"/>
      <c r="AY369" s="417"/>
      <c r="AZ369" s="417"/>
      <c r="BA369" s="429"/>
      <c r="BB369" s="429"/>
      <c r="BC369" s="429"/>
      <c r="BD369" s="429"/>
      <c r="BE369" s="429"/>
      <c r="BF369" s="429"/>
      <c r="BG369" s="429"/>
      <c r="BH369" s="429"/>
      <c r="BI369" s="429"/>
      <c r="BJ369" s="429"/>
      <c r="BK369" s="429"/>
      <c r="BL369" s="429"/>
      <c r="BM369" s="429"/>
      <c r="BN369" s="429"/>
      <c r="BO369" s="429"/>
      <c r="BP369" s="429"/>
      <c r="BQ369" s="429"/>
    </row>
    <row r="370" customFormat="false" ht="15.75" hidden="false" customHeight="false" outlineLevel="0" collapsed="false">
      <c r="A370" s="420"/>
      <c r="B370" s="420"/>
      <c r="C370" s="420"/>
      <c r="D370" s="420"/>
      <c r="E370" s="420"/>
      <c r="F370" s="420"/>
      <c r="G370" s="421"/>
      <c r="H370" s="421"/>
      <c r="I370" s="421"/>
      <c r="J370" s="421"/>
      <c r="K370" s="421"/>
      <c r="L370" s="421"/>
      <c r="M370" s="421"/>
      <c r="N370" s="421"/>
      <c r="O370" s="421"/>
      <c r="P370" s="422"/>
      <c r="Q370" s="423"/>
      <c r="R370" s="423"/>
      <c r="S370" s="420"/>
      <c r="T370" s="428"/>
      <c r="U370" s="428"/>
      <c r="V370" s="417"/>
      <c r="W370" s="420"/>
      <c r="X370" s="420"/>
      <c r="Y370" s="420"/>
      <c r="Z370" s="420"/>
      <c r="AA370" s="420"/>
      <c r="AB370" s="420"/>
      <c r="AC370" s="420"/>
      <c r="AD370" s="420"/>
      <c r="AE370" s="420"/>
      <c r="AF370" s="420"/>
      <c r="AG370" s="420"/>
      <c r="AH370" s="420"/>
      <c r="AI370" s="420"/>
      <c r="AJ370" s="420"/>
      <c r="AK370" s="420"/>
      <c r="AL370" s="420"/>
      <c r="AM370" s="420"/>
      <c r="AN370" s="420"/>
      <c r="AO370" s="417"/>
      <c r="AP370" s="417"/>
      <c r="AQ370" s="417"/>
      <c r="AR370" s="417"/>
      <c r="AS370" s="417"/>
      <c r="AT370" s="417"/>
      <c r="AU370" s="417"/>
      <c r="AV370" s="417"/>
      <c r="AW370" s="417"/>
      <c r="AX370" s="417"/>
      <c r="AY370" s="417"/>
      <c r="AZ370" s="417"/>
      <c r="BA370" s="429"/>
      <c r="BB370" s="429"/>
      <c r="BC370" s="429"/>
      <c r="BD370" s="429"/>
      <c r="BE370" s="429"/>
      <c r="BF370" s="429"/>
      <c r="BG370" s="429"/>
      <c r="BH370" s="429"/>
      <c r="BI370" s="429"/>
      <c r="BJ370" s="429"/>
      <c r="BK370" s="429"/>
      <c r="BL370" s="429"/>
      <c r="BM370" s="429"/>
      <c r="BN370" s="429"/>
      <c r="BO370" s="429"/>
      <c r="BP370" s="429"/>
      <c r="BQ370" s="429"/>
    </row>
    <row r="371" customFormat="false" ht="15.75" hidden="false" customHeight="false" outlineLevel="0" collapsed="false">
      <c r="A371" s="420"/>
      <c r="B371" s="420"/>
      <c r="C371" s="420"/>
      <c r="D371" s="420"/>
      <c r="E371" s="420"/>
      <c r="F371" s="420"/>
      <c r="G371" s="421"/>
      <c r="H371" s="421"/>
      <c r="I371" s="421"/>
      <c r="J371" s="421"/>
      <c r="K371" s="421"/>
      <c r="L371" s="421"/>
      <c r="M371" s="421"/>
      <c r="N371" s="421"/>
      <c r="O371" s="421"/>
      <c r="P371" s="422"/>
      <c r="Q371" s="423"/>
      <c r="R371" s="423"/>
      <c r="S371" s="420"/>
      <c r="T371" s="428"/>
      <c r="U371" s="428"/>
      <c r="V371" s="417"/>
      <c r="W371" s="420"/>
      <c r="X371" s="420"/>
      <c r="Y371" s="420"/>
      <c r="Z371" s="420"/>
      <c r="AA371" s="420"/>
      <c r="AB371" s="420"/>
      <c r="AC371" s="420"/>
      <c r="AD371" s="420"/>
      <c r="AE371" s="420"/>
      <c r="AF371" s="420"/>
      <c r="AG371" s="420"/>
      <c r="AH371" s="420"/>
      <c r="AI371" s="420"/>
      <c r="AJ371" s="420"/>
      <c r="AK371" s="420"/>
      <c r="AL371" s="420"/>
      <c r="AM371" s="420"/>
      <c r="AN371" s="420"/>
      <c r="AO371" s="417"/>
      <c r="AP371" s="417"/>
      <c r="AQ371" s="417"/>
      <c r="AR371" s="417"/>
      <c r="AS371" s="417"/>
      <c r="AT371" s="417"/>
      <c r="AU371" s="417"/>
      <c r="AV371" s="417"/>
      <c r="AW371" s="417"/>
      <c r="AX371" s="417"/>
      <c r="AY371" s="417"/>
      <c r="AZ371" s="417"/>
      <c r="BA371" s="429"/>
      <c r="BB371" s="429"/>
      <c r="BC371" s="429"/>
      <c r="BD371" s="429"/>
      <c r="BE371" s="429"/>
      <c r="BF371" s="429"/>
      <c r="BG371" s="429"/>
      <c r="BH371" s="429"/>
      <c r="BI371" s="429"/>
      <c r="BJ371" s="429"/>
      <c r="BK371" s="429"/>
      <c r="BL371" s="429"/>
      <c r="BM371" s="429"/>
      <c r="BN371" s="429"/>
      <c r="BO371" s="429"/>
      <c r="BP371" s="429"/>
      <c r="BQ371" s="429"/>
    </row>
    <row r="372" customFormat="false" ht="15.75" hidden="false" customHeight="false" outlineLevel="0" collapsed="false">
      <c r="A372" s="420"/>
      <c r="B372" s="420"/>
      <c r="C372" s="420"/>
      <c r="D372" s="420"/>
      <c r="E372" s="420"/>
      <c r="F372" s="420"/>
      <c r="G372" s="421"/>
      <c r="H372" s="421"/>
      <c r="I372" s="421"/>
      <c r="J372" s="421"/>
      <c r="K372" s="421"/>
      <c r="L372" s="421"/>
      <c r="M372" s="421"/>
      <c r="N372" s="421"/>
      <c r="O372" s="421"/>
      <c r="P372" s="422"/>
      <c r="Q372" s="423"/>
      <c r="R372" s="423"/>
      <c r="S372" s="420"/>
      <c r="T372" s="428"/>
      <c r="U372" s="428"/>
      <c r="V372" s="417"/>
      <c r="W372" s="420"/>
      <c r="X372" s="420"/>
      <c r="Y372" s="420"/>
      <c r="Z372" s="420"/>
      <c r="AA372" s="420"/>
      <c r="AB372" s="420"/>
      <c r="AC372" s="420"/>
      <c r="AD372" s="420"/>
      <c r="AE372" s="420"/>
      <c r="AF372" s="420"/>
      <c r="AG372" s="420"/>
      <c r="AH372" s="420"/>
      <c r="AI372" s="420"/>
      <c r="AJ372" s="420"/>
      <c r="AK372" s="420"/>
      <c r="AL372" s="420"/>
      <c r="AM372" s="420"/>
      <c r="AN372" s="420"/>
      <c r="AO372" s="417"/>
      <c r="AP372" s="417"/>
      <c r="AQ372" s="417"/>
      <c r="AR372" s="417"/>
      <c r="AS372" s="417"/>
      <c r="AT372" s="417"/>
      <c r="AU372" s="417"/>
      <c r="AV372" s="417"/>
      <c r="AW372" s="417"/>
      <c r="AX372" s="417"/>
      <c r="AY372" s="417"/>
      <c r="AZ372" s="417"/>
      <c r="BA372" s="429"/>
      <c r="BB372" s="429"/>
      <c r="BC372" s="429"/>
      <c r="BD372" s="429"/>
      <c r="BE372" s="429"/>
      <c r="BF372" s="429"/>
      <c r="BG372" s="429"/>
      <c r="BH372" s="429"/>
      <c r="BI372" s="429"/>
      <c r="BJ372" s="429"/>
      <c r="BK372" s="429"/>
      <c r="BL372" s="429"/>
      <c r="BM372" s="429"/>
      <c r="BN372" s="429"/>
      <c r="BO372" s="429"/>
      <c r="BP372" s="429"/>
      <c r="BQ372" s="429"/>
    </row>
    <row r="373" customFormat="false" ht="15.75" hidden="false" customHeight="false" outlineLevel="0" collapsed="false">
      <c r="A373" s="420"/>
      <c r="B373" s="420"/>
      <c r="C373" s="420"/>
      <c r="D373" s="420"/>
      <c r="E373" s="420"/>
      <c r="F373" s="420"/>
      <c r="G373" s="421"/>
      <c r="H373" s="421"/>
      <c r="I373" s="421"/>
      <c r="J373" s="421"/>
      <c r="K373" s="421"/>
      <c r="L373" s="421"/>
      <c r="M373" s="421"/>
      <c r="N373" s="421"/>
      <c r="O373" s="421"/>
      <c r="P373" s="422"/>
      <c r="Q373" s="423"/>
      <c r="R373" s="423"/>
      <c r="S373" s="420"/>
      <c r="T373" s="428"/>
      <c r="U373" s="428"/>
      <c r="V373" s="417"/>
      <c r="W373" s="420"/>
      <c r="X373" s="420"/>
      <c r="Y373" s="420"/>
      <c r="Z373" s="420"/>
      <c r="AA373" s="420"/>
      <c r="AB373" s="420"/>
      <c r="AC373" s="420"/>
      <c r="AD373" s="420"/>
      <c r="AE373" s="420"/>
      <c r="AF373" s="420"/>
      <c r="AG373" s="420"/>
      <c r="AH373" s="420"/>
      <c r="AI373" s="420"/>
      <c r="AJ373" s="420"/>
      <c r="AK373" s="420"/>
      <c r="AL373" s="420"/>
      <c r="AM373" s="420"/>
      <c r="AN373" s="420"/>
      <c r="AO373" s="417"/>
      <c r="AP373" s="417"/>
      <c r="AQ373" s="417"/>
      <c r="AR373" s="417"/>
      <c r="AS373" s="417"/>
      <c r="AT373" s="417"/>
      <c r="AU373" s="417"/>
      <c r="AV373" s="417"/>
      <c r="AW373" s="417"/>
      <c r="AX373" s="417"/>
      <c r="AY373" s="417"/>
      <c r="AZ373" s="417"/>
      <c r="BA373" s="429"/>
      <c r="BB373" s="429"/>
      <c r="BC373" s="429"/>
      <c r="BD373" s="429"/>
      <c r="BE373" s="429"/>
      <c r="BF373" s="429"/>
      <c r="BG373" s="429"/>
      <c r="BH373" s="429"/>
      <c r="BI373" s="429"/>
      <c r="BJ373" s="429"/>
      <c r="BK373" s="429"/>
      <c r="BL373" s="429"/>
      <c r="BM373" s="429"/>
      <c r="BN373" s="429"/>
      <c r="BO373" s="429"/>
      <c r="BP373" s="429"/>
      <c r="BQ373" s="429"/>
    </row>
    <row r="374" customFormat="false" ht="15.75" hidden="false" customHeight="false" outlineLevel="0" collapsed="false">
      <c r="A374" s="420"/>
      <c r="B374" s="420"/>
      <c r="C374" s="420"/>
      <c r="D374" s="420"/>
      <c r="E374" s="420"/>
      <c r="F374" s="420"/>
      <c r="G374" s="421"/>
      <c r="H374" s="421"/>
      <c r="I374" s="421"/>
      <c r="J374" s="421"/>
      <c r="K374" s="421"/>
      <c r="L374" s="421"/>
      <c r="M374" s="421"/>
      <c r="N374" s="421"/>
      <c r="O374" s="421"/>
      <c r="P374" s="422"/>
      <c r="Q374" s="423"/>
      <c r="R374" s="423"/>
      <c r="S374" s="420"/>
      <c r="T374" s="428"/>
      <c r="U374" s="428"/>
      <c r="V374" s="417"/>
      <c r="W374" s="420"/>
      <c r="X374" s="420"/>
      <c r="Y374" s="420"/>
      <c r="Z374" s="420"/>
      <c r="AA374" s="420"/>
      <c r="AB374" s="420"/>
      <c r="AC374" s="420"/>
      <c r="AD374" s="420"/>
      <c r="AE374" s="420"/>
      <c r="AF374" s="420"/>
      <c r="AG374" s="420"/>
      <c r="AH374" s="420"/>
      <c r="AI374" s="420"/>
      <c r="AJ374" s="420"/>
      <c r="AK374" s="420"/>
      <c r="AL374" s="420"/>
      <c r="AM374" s="420"/>
      <c r="AN374" s="420"/>
      <c r="AO374" s="417"/>
      <c r="AP374" s="417"/>
      <c r="AQ374" s="417"/>
      <c r="AR374" s="417"/>
      <c r="AS374" s="417"/>
      <c r="AT374" s="417"/>
      <c r="AU374" s="417"/>
      <c r="AV374" s="417"/>
      <c r="AW374" s="417"/>
      <c r="AX374" s="417"/>
      <c r="AY374" s="417"/>
      <c r="AZ374" s="417"/>
      <c r="BA374" s="429"/>
      <c r="BB374" s="429"/>
      <c r="BC374" s="429"/>
      <c r="BD374" s="429"/>
      <c r="BE374" s="429"/>
      <c r="BF374" s="429"/>
      <c r="BG374" s="429"/>
      <c r="BH374" s="429"/>
      <c r="BI374" s="429"/>
      <c r="BJ374" s="429"/>
      <c r="BK374" s="429"/>
      <c r="BL374" s="429"/>
      <c r="BM374" s="429"/>
      <c r="BN374" s="429"/>
      <c r="BO374" s="429"/>
      <c r="BP374" s="429"/>
      <c r="BQ374" s="429"/>
    </row>
    <row r="375" customFormat="false" ht="15.75" hidden="false" customHeight="false" outlineLevel="0" collapsed="false">
      <c r="A375" s="420"/>
      <c r="B375" s="420"/>
      <c r="C375" s="420"/>
      <c r="D375" s="420"/>
      <c r="E375" s="420"/>
      <c r="F375" s="420"/>
      <c r="G375" s="421"/>
      <c r="H375" s="421"/>
      <c r="I375" s="421"/>
      <c r="J375" s="421"/>
      <c r="K375" s="421"/>
      <c r="L375" s="421"/>
      <c r="M375" s="421"/>
      <c r="N375" s="421"/>
      <c r="O375" s="421"/>
      <c r="P375" s="422"/>
      <c r="Q375" s="423"/>
      <c r="R375" s="423"/>
      <c r="S375" s="420"/>
      <c r="T375" s="428"/>
      <c r="U375" s="428"/>
      <c r="V375" s="417"/>
      <c r="W375" s="420"/>
      <c r="X375" s="420"/>
      <c r="Y375" s="420"/>
      <c r="Z375" s="420"/>
      <c r="AA375" s="420"/>
      <c r="AB375" s="420"/>
      <c r="AC375" s="420"/>
      <c r="AD375" s="420"/>
      <c r="AE375" s="420"/>
      <c r="AF375" s="420"/>
      <c r="AG375" s="420"/>
      <c r="AH375" s="420"/>
      <c r="AI375" s="420"/>
      <c r="AJ375" s="420"/>
      <c r="AK375" s="420"/>
      <c r="AL375" s="420"/>
      <c r="AM375" s="420"/>
      <c r="AN375" s="420"/>
      <c r="AO375" s="417"/>
      <c r="AP375" s="417"/>
      <c r="AQ375" s="417"/>
      <c r="AR375" s="417"/>
      <c r="AS375" s="417"/>
      <c r="AT375" s="417"/>
      <c r="AU375" s="417"/>
      <c r="AV375" s="417"/>
      <c r="AW375" s="417"/>
      <c r="AX375" s="417"/>
      <c r="AY375" s="417"/>
      <c r="AZ375" s="417"/>
      <c r="BA375" s="429"/>
      <c r="BB375" s="429"/>
      <c r="BC375" s="429"/>
      <c r="BD375" s="429"/>
      <c r="BE375" s="429"/>
      <c r="BF375" s="429"/>
      <c r="BG375" s="429"/>
      <c r="BH375" s="429"/>
      <c r="BI375" s="429"/>
      <c r="BJ375" s="429"/>
      <c r="BK375" s="429"/>
      <c r="BL375" s="429"/>
      <c r="BM375" s="429"/>
      <c r="BN375" s="429"/>
      <c r="BO375" s="429"/>
      <c r="BP375" s="429"/>
      <c r="BQ375" s="429"/>
    </row>
    <row r="376" customFormat="false" ht="15.75" hidden="false" customHeight="false" outlineLevel="0" collapsed="false">
      <c r="A376" s="420"/>
      <c r="B376" s="420"/>
      <c r="C376" s="420"/>
      <c r="D376" s="420"/>
      <c r="E376" s="420"/>
      <c r="F376" s="420"/>
      <c r="G376" s="421"/>
      <c r="H376" s="421"/>
      <c r="I376" s="421"/>
      <c r="J376" s="421"/>
      <c r="K376" s="421"/>
      <c r="L376" s="421"/>
      <c r="M376" s="421"/>
      <c r="N376" s="421"/>
      <c r="O376" s="421"/>
      <c r="P376" s="422"/>
      <c r="Q376" s="423"/>
      <c r="R376" s="423"/>
      <c r="S376" s="420"/>
      <c r="T376" s="428"/>
      <c r="U376" s="428"/>
      <c r="V376" s="417"/>
      <c r="W376" s="420"/>
      <c r="X376" s="420"/>
      <c r="Y376" s="420"/>
      <c r="Z376" s="420"/>
      <c r="AA376" s="420"/>
      <c r="AB376" s="420"/>
      <c r="AC376" s="420"/>
      <c r="AD376" s="420"/>
      <c r="AE376" s="420"/>
      <c r="AF376" s="420"/>
      <c r="AG376" s="420"/>
      <c r="AH376" s="420"/>
      <c r="AI376" s="420"/>
      <c r="AJ376" s="420"/>
      <c r="AK376" s="420"/>
      <c r="AL376" s="420"/>
      <c r="AM376" s="420"/>
      <c r="AN376" s="420"/>
      <c r="AO376" s="417"/>
      <c r="AP376" s="417"/>
      <c r="AQ376" s="417"/>
      <c r="AR376" s="417"/>
      <c r="AS376" s="417"/>
      <c r="AT376" s="417"/>
      <c r="AU376" s="417"/>
      <c r="AV376" s="417"/>
      <c r="AW376" s="417"/>
      <c r="AX376" s="417"/>
      <c r="AY376" s="417"/>
      <c r="AZ376" s="417"/>
      <c r="BA376" s="429"/>
      <c r="BB376" s="429"/>
      <c r="BC376" s="429"/>
      <c r="BD376" s="429"/>
      <c r="BE376" s="429"/>
      <c r="BF376" s="429"/>
      <c r="BG376" s="429"/>
      <c r="BH376" s="429"/>
      <c r="BI376" s="429"/>
      <c r="BJ376" s="429"/>
      <c r="BK376" s="429"/>
      <c r="BL376" s="429"/>
      <c r="BM376" s="429"/>
      <c r="BN376" s="429"/>
      <c r="BO376" s="429"/>
      <c r="BP376" s="429"/>
      <c r="BQ376" s="429"/>
    </row>
    <row r="377" customFormat="false" ht="15.75" hidden="false" customHeight="false" outlineLevel="0" collapsed="false">
      <c r="A377" s="420"/>
      <c r="B377" s="420"/>
      <c r="C377" s="420"/>
      <c r="D377" s="420"/>
      <c r="E377" s="420"/>
      <c r="F377" s="420"/>
      <c r="G377" s="421"/>
      <c r="H377" s="421"/>
      <c r="I377" s="421"/>
      <c r="J377" s="421"/>
      <c r="K377" s="421"/>
      <c r="L377" s="421"/>
      <c r="M377" s="421"/>
      <c r="N377" s="421"/>
      <c r="O377" s="421"/>
      <c r="P377" s="422"/>
      <c r="Q377" s="423"/>
      <c r="R377" s="423"/>
      <c r="S377" s="420"/>
      <c r="T377" s="428"/>
      <c r="U377" s="428"/>
      <c r="V377" s="417"/>
      <c r="W377" s="420"/>
      <c r="X377" s="420"/>
      <c r="Y377" s="420"/>
      <c r="Z377" s="420"/>
      <c r="AA377" s="420"/>
      <c r="AB377" s="420"/>
      <c r="AC377" s="420"/>
      <c r="AD377" s="420"/>
      <c r="AE377" s="420"/>
      <c r="AF377" s="420"/>
      <c r="AG377" s="420"/>
      <c r="AH377" s="420"/>
      <c r="AI377" s="420"/>
      <c r="AJ377" s="420"/>
      <c r="AK377" s="420"/>
      <c r="AL377" s="420"/>
      <c r="AM377" s="420"/>
      <c r="AN377" s="420"/>
      <c r="AO377" s="417"/>
      <c r="AP377" s="417"/>
      <c r="AQ377" s="417"/>
      <c r="AR377" s="417"/>
      <c r="AS377" s="417"/>
      <c r="AT377" s="417"/>
      <c r="AU377" s="417"/>
      <c r="AV377" s="417"/>
      <c r="AW377" s="417"/>
      <c r="AX377" s="417"/>
      <c r="AY377" s="417"/>
      <c r="AZ377" s="417"/>
      <c r="BA377" s="429"/>
      <c r="BB377" s="429"/>
      <c r="BC377" s="429"/>
      <c r="BD377" s="429"/>
      <c r="BE377" s="429"/>
      <c r="BF377" s="429"/>
      <c r="BG377" s="429"/>
      <c r="BH377" s="429"/>
      <c r="BI377" s="429"/>
      <c r="BJ377" s="429"/>
      <c r="BK377" s="429"/>
      <c r="BL377" s="429"/>
      <c r="BM377" s="429"/>
      <c r="BN377" s="429"/>
      <c r="BO377" s="429"/>
      <c r="BP377" s="429"/>
      <c r="BQ377" s="429"/>
    </row>
    <row r="378" customFormat="false" ht="15.75" hidden="false" customHeight="false" outlineLevel="0" collapsed="false">
      <c r="A378" s="420"/>
      <c r="B378" s="420"/>
      <c r="C378" s="420"/>
      <c r="D378" s="420"/>
      <c r="E378" s="420"/>
      <c r="F378" s="420"/>
      <c r="G378" s="421"/>
      <c r="H378" s="421"/>
      <c r="I378" s="421"/>
      <c r="J378" s="421"/>
      <c r="K378" s="421"/>
      <c r="L378" s="421"/>
      <c r="M378" s="421"/>
      <c r="N378" s="421"/>
      <c r="O378" s="421"/>
      <c r="P378" s="422"/>
      <c r="Q378" s="423"/>
      <c r="R378" s="423"/>
      <c r="S378" s="420"/>
      <c r="T378" s="428"/>
      <c r="U378" s="428"/>
      <c r="V378" s="417"/>
      <c r="W378" s="420"/>
      <c r="X378" s="420"/>
      <c r="Y378" s="420"/>
      <c r="Z378" s="420"/>
      <c r="AA378" s="420"/>
      <c r="AB378" s="420"/>
      <c r="AC378" s="420"/>
      <c r="AD378" s="420"/>
      <c r="AE378" s="420"/>
      <c r="AF378" s="420"/>
      <c r="AG378" s="420"/>
      <c r="AH378" s="420"/>
      <c r="AI378" s="420"/>
      <c r="AJ378" s="420"/>
      <c r="AK378" s="420"/>
      <c r="AL378" s="420"/>
      <c r="AM378" s="420"/>
      <c r="AN378" s="420"/>
      <c r="AO378" s="417"/>
      <c r="AP378" s="417"/>
      <c r="AQ378" s="417"/>
      <c r="AR378" s="417"/>
      <c r="AS378" s="417"/>
      <c r="AT378" s="417"/>
      <c r="AU378" s="417"/>
      <c r="AV378" s="417"/>
      <c r="AW378" s="417"/>
      <c r="AX378" s="417"/>
      <c r="AY378" s="417"/>
      <c r="AZ378" s="417"/>
      <c r="BA378" s="429"/>
      <c r="BB378" s="429"/>
      <c r="BC378" s="429"/>
      <c r="BD378" s="429"/>
      <c r="BE378" s="429"/>
      <c r="BF378" s="429"/>
      <c r="BG378" s="429"/>
      <c r="BH378" s="429"/>
      <c r="BI378" s="429"/>
      <c r="BJ378" s="429"/>
      <c r="BK378" s="429"/>
      <c r="BL378" s="429"/>
      <c r="BM378" s="429"/>
      <c r="BN378" s="429"/>
      <c r="BO378" s="429"/>
      <c r="BP378" s="429"/>
      <c r="BQ378" s="429"/>
    </row>
    <row r="379" customFormat="false" ht="15.75" hidden="false" customHeight="false" outlineLevel="0" collapsed="false">
      <c r="A379" s="420"/>
      <c r="B379" s="420"/>
      <c r="C379" s="420"/>
      <c r="D379" s="420"/>
      <c r="E379" s="420"/>
      <c r="F379" s="420"/>
      <c r="G379" s="421"/>
      <c r="H379" s="421"/>
      <c r="I379" s="421"/>
      <c r="J379" s="421"/>
      <c r="K379" s="421"/>
      <c r="L379" s="421"/>
      <c r="M379" s="421"/>
      <c r="N379" s="421"/>
      <c r="O379" s="421"/>
      <c r="P379" s="422"/>
      <c r="Q379" s="423"/>
      <c r="R379" s="423"/>
      <c r="S379" s="420"/>
      <c r="T379" s="428"/>
      <c r="U379" s="428"/>
      <c r="V379" s="417"/>
      <c r="W379" s="420"/>
      <c r="X379" s="420"/>
      <c r="Y379" s="420"/>
      <c r="Z379" s="420"/>
      <c r="AA379" s="420"/>
      <c r="AB379" s="420"/>
      <c r="AC379" s="420"/>
      <c r="AD379" s="420"/>
      <c r="AE379" s="420"/>
      <c r="AF379" s="420"/>
      <c r="AG379" s="420"/>
      <c r="AH379" s="420"/>
      <c r="AI379" s="420"/>
      <c r="AJ379" s="420"/>
      <c r="AK379" s="420"/>
      <c r="AL379" s="420"/>
      <c r="AM379" s="420"/>
      <c r="AN379" s="420"/>
      <c r="AO379" s="417"/>
      <c r="AP379" s="417"/>
      <c r="AQ379" s="417"/>
      <c r="AR379" s="417"/>
      <c r="AS379" s="417"/>
      <c r="AT379" s="417"/>
      <c r="AU379" s="417"/>
      <c r="AV379" s="417"/>
      <c r="AW379" s="417"/>
      <c r="AX379" s="417"/>
      <c r="AY379" s="417"/>
      <c r="AZ379" s="417"/>
      <c r="BA379" s="429"/>
      <c r="BB379" s="429"/>
      <c r="BC379" s="429"/>
      <c r="BD379" s="429"/>
      <c r="BE379" s="429"/>
      <c r="BF379" s="429"/>
      <c r="BG379" s="429"/>
      <c r="BH379" s="429"/>
      <c r="BI379" s="429"/>
      <c r="BJ379" s="429"/>
      <c r="BK379" s="429"/>
      <c r="BL379" s="429"/>
      <c r="BM379" s="429"/>
      <c r="BN379" s="429"/>
      <c r="BO379" s="429"/>
      <c r="BP379" s="429"/>
      <c r="BQ379" s="429"/>
    </row>
    <row r="380" customFormat="false" ht="15.75" hidden="false" customHeight="false" outlineLevel="0" collapsed="false">
      <c r="A380" s="420"/>
      <c r="B380" s="420"/>
      <c r="C380" s="420"/>
      <c r="D380" s="420"/>
      <c r="E380" s="420"/>
      <c r="F380" s="420"/>
      <c r="G380" s="421"/>
      <c r="H380" s="421"/>
      <c r="I380" s="421"/>
      <c r="J380" s="421"/>
      <c r="K380" s="421"/>
      <c r="L380" s="421"/>
      <c r="M380" s="421"/>
      <c r="N380" s="421"/>
      <c r="O380" s="421"/>
      <c r="P380" s="422"/>
      <c r="Q380" s="423"/>
      <c r="R380" s="423"/>
      <c r="S380" s="420"/>
      <c r="T380" s="428"/>
      <c r="U380" s="428"/>
      <c r="V380" s="417"/>
      <c r="W380" s="420"/>
      <c r="X380" s="420"/>
      <c r="Y380" s="420"/>
      <c r="Z380" s="420"/>
      <c r="AA380" s="420"/>
      <c r="AB380" s="420"/>
      <c r="AC380" s="420"/>
      <c r="AD380" s="420"/>
      <c r="AE380" s="420"/>
      <c r="AF380" s="420"/>
      <c r="AG380" s="420"/>
      <c r="AH380" s="420"/>
      <c r="AI380" s="420"/>
      <c r="AJ380" s="420"/>
      <c r="AK380" s="420"/>
      <c r="AL380" s="420"/>
      <c r="AM380" s="420"/>
      <c r="AN380" s="420"/>
      <c r="AO380" s="417"/>
      <c r="AP380" s="417"/>
      <c r="AQ380" s="417"/>
      <c r="AR380" s="417"/>
      <c r="AS380" s="417"/>
      <c r="AT380" s="417"/>
      <c r="AU380" s="417"/>
      <c r="AV380" s="417"/>
      <c r="AW380" s="417"/>
      <c r="AX380" s="417"/>
      <c r="AY380" s="417"/>
      <c r="AZ380" s="417"/>
      <c r="BA380" s="429"/>
      <c r="BB380" s="429"/>
      <c r="BC380" s="429"/>
      <c r="BD380" s="429"/>
      <c r="BE380" s="429"/>
      <c r="BF380" s="429"/>
      <c r="BG380" s="429"/>
      <c r="BH380" s="429"/>
      <c r="BI380" s="429"/>
      <c r="BJ380" s="429"/>
      <c r="BK380" s="429"/>
      <c r="BL380" s="429"/>
      <c r="BM380" s="429"/>
      <c r="BN380" s="429"/>
      <c r="BO380" s="429"/>
      <c r="BP380" s="429"/>
      <c r="BQ380" s="429"/>
    </row>
    <row r="381" customFormat="false" ht="15.75" hidden="false" customHeight="false" outlineLevel="0" collapsed="false">
      <c r="A381" s="420"/>
      <c r="B381" s="420"/>
      <c r="C381" s="420"/>
      <c r="D381" s="420"/>
      <c r="E381" s="420"/>
      <c r="F381" s="420"/>
      <c r="G381" s="421"/>
      <c r="H381" s="421"/>
      <c r="I381" s="421"/>
      <c r="J381" s="421"/>
      <c r="K381" s="421"/>
      <c r="L381" s="421"/>
      <c r="M381" s="421"/>
      <c r="N381" s="421"/>
      <c r="O381" s="421"/>
      <c r="P381" s="422"/>
      <c r="Q381" s="423"/>
      <c r="R381" s="423"/>
      <c r="S381" s="420"/>
      <c r="T381" s="428"/>
      <c r="U381" s="428"/>
      <c r="V381" s="417"/>
      <c r="W381" s="420"/>
      <c r="X381" s="420"/>
      <c r="Y381" s="420"/>
      <c r="Z381" s="420"/>
      <c r="AA381" s="420"/>
      <c r="AB381" s="420"/>
      <c r="AC381" s="420"/>
      <c r="AD381" s="420"/>
      <c r="AE381" s="420"/>
      <c r="AF381" s="420"/>
      <c r="AG381" s="420"/>
      <c r="AH381" s="420"/>
      <c r="AI381" s="420"/>
      <c r="AJ381" s="420"/>
      <c r="AK381" s="420"/>
      <c r="AL381" s="420"/>
      <c r="AM381" s="420"/>
      <c r="AN381" s="420"/>
      <c r="AO381" s="417"/>
      <c r="AP381" s="417"/>
      <c r="AQ381" s="417"/>
      <c r="AR381" s="417"/>
      <c r="AS381" s="417"/>
      <c r="AT381" s="417"/>
      <c r="AU381" s="417"/>
      <c r="AV381" s="417"/>
      <c r="AW381" s="417"/>
      <c r="AX381" s="417"/>
      <c r="AY381" s="417"/>
      <c r="AZ381" s="417"/>
      <c r="BA381" s="429"/>
      <c r="BB381" s="429"/>
      <c r="BC381" s="429"/>
      <c r="BD381" s="429"/>
      <c r="BE381" s="429"/>
      <c r="BF381" s="429"/>
      <c r="BG381" s="429"/>
      <c r="BH381" s="429"/>
      <c r="BI381" s="429"/>
      <c r="BJ381" s="429"/>
      <c r="BK381" s="429"/>
      <c r="BL381" s="429"/>
      <c r="BM381" s="429"/>
      <c r="BN381" s="429"/>
      <c r="BO381" s="429"/>
      <c r="BP381" s="429"/>
      <c r="BQ381" s="429"/>
    </row>
    <row r="382" customFormat="false" ht="15.75" hidden="false" customHeight="false" outlineLevel="0" collapsed="false">
      <c r="A382" s="420"/>
      <c r="B382" s="420"/>
      <c r="C382" s="420"/>
      <c r="D382" s="420"/>
      <c r="E382" s="420"/>
      <c r="F382" s="420"/>
      <c r="G382" s="421"/>
      <c r="H382" s="421"/>
      <c r="I382" s="421"/>
      <c r="J382" s="421"/>
      <c r="K382" s="421"/>
      <c r="L382" s="421"/>
      <c r="M382" s="421"/>
      <c r="N382" s="421"/>
      <c r="O382" s="421"/>
      <c r="P382" s="422"/>
      <c r="Q382" s="423"/>
      <c r="R382" s="423"/>
      <c r="S382" s="420"/>
      <c r="T382" s="428"/>
      <c r="U382" s="428"/>
      <c r="V382" s="417"/>
      <c r="W382" s="420"/>
      <c r="X382" s="420"/>
      <c r="Y382" s="420"/>
      <c r="Z382" s="420"/>
      <c r="AA382" s="420"/>
      <c r="AB382" s="420"/>
      <c r="AC382" s="420"/>
      <c r="AD382" s="420"/>
      <c r="AE382" s="420"/>
      <c r="AF382" s="420"/>
      <c r="AG382" s="420"/>
      <c r="AH382" s="420"/>
      <c r="AI382" s="420"/>
      <c r="AJ382" s="420"/>
      <c r="AK382" s="420"/>
      <c r="AL382" s="420"/>
      <c r="AM382" s="420"/>
      <c r="AN382" s="420"/>
      <c r="AO382" s="417"/>
      <c r="AP382" s="417"/>
      <c r="AQ382" s="417"/>
      <c r="AR382" s="417"/>
      <c r="AS382" s="417"/>
      <c r="AT382" s="417"/>
      <c r="AU382" s="417"/>
      <c r="AV382" s="417"/>
      <c r="AW382" s="417"/>
      <c r="AX382" s="417"/>
      <c r="AY382" s="417"/>
      <c r="AZ382" s="417"/>
      <c r="BA382" s="429"/>
      <c r="BB382" s="429"/>
      <c r="BC382" s="429"/>
      <c r="BD382" s="429"/>
      <c r="BE382" s="429"/>
      <c r="BF382" s="429"/>
      <c r="BG382" s="429"/>
      <c r="BH382" s="429"/>
      <c r="BI382" s="429"/>
      <c r="BJ382" s="429"/>
      <c r="BK382" s="429"/>
      <c r="BL382" s="429"/>
      <c r="BM382" s="429"/>
      <c r="BN382" s="429"/>
      <c r="BO382" s="429"/>
      <c r="BP382" s="429"/>
      <c r="BQ382" s="429"/>
    </row>
    <row r="383" customFormat="false" ht="15.75" hidden="false" customHeight="false" outlineLevel="0" collapsed="false">
      <c r="A383" s="420"/>
      <c r="B383" s="420"/>
      <c r="C383" s="420"/>
      <c r="D383" s="420"/>
      <c r="E383" s="420"/>
      <c r="F383" s="420"/>
      <c r="G383" s="421"/>
      <c r="H383" s="421"/>
      <c r="I383" s="421"/>
      <c r="J383" s="421"/>
      <c r="K383" s="421"/>
      <c r="L383" s="421"/>
      <c r="M383" s="421"/>
      <c r="N383" s="421"/>
      <c r="O383" s="421"/>
      <c r="P383" s="422"/>
      <c r="Q383" s="423"/>
      <c r="R383" s="423"/>
      <c r="S383" s="420"/>
      <c r="T383" s="428"/>
      <c r="U383" s="428"/>
      <c r="V383" s="417"/>
      <c r="W383" s="420"/>
      <c r="X383" s="420"/>
      <c r="Y383" s="420"/>
      <c r="Z383" s="420"/>
      <c r="AA383" s="420"/>
      <c r="AB383" s="420"/>
      <c r="AC383" s="420"/>
      <c r="AD383" s="420"/>
      <c r="AE383" s="420"/>
      <c r="AF383" s="420"/>
      <c r="AG383" s="420"/>
      <c r="AH383" s="420"/>
      <c r="AI383" s="420"/>
      <c r="AJ383" s="420"/>
      <c r="AK383" s="420"/>
      <c r="AL383" s="420"/>
      <c r="AM383" s="420"/>
      <c r="AN383" s="420"/>
      <c r="AO383" s="417"/>
      <c r="AP383" s="417"/>
      <c r="AQ383" s="417"/>
      <c r="AR383" s="417"/>
      <c r="AS383" s="417"/>
      <c r="AT383" s="417"/>
      <c r="AU383" s="417"/>
      <c r="AV383" s="417"/>
      <c r="AW383" s="417"/>
      <c r="AX383" s="417"/>
      <c r="AY383" s="417"/>
      <c r="AZ383" s="417"/>
      <c r="BA383" s="429"/>
      <c r="BB383" s="429"/>
      <c r="BC383" s="429"/>
      <c r="BD383" s="429"/>
      <c r="BE383" s="429"/>
      <c r="BF383" s="429"/>
      <c r="BG383" s="429"/>
      <c r="BH383" s="429"/>
      <c r="BI383" s="429"/>
      <c r="BJ383" s="429"/>
      <c r="BK383" s="429"/>
      <c r="BL383" s="429"/>
      <c r="BM383" s="429"/>
      <c r="BN383" s="429"/>
      <c r="BO383" s="429"/>
      <c r="BP383" s="429"/>
      <c r="BQ383" s="429"/>
    </row>
    <row r="384" customFormat="false" ht="15.75" hidden="false" customHeight="false" outlineLevel="0" collapsed="false">
      <c r="A384" s="420"/>
      <c r="B384" s="420"/>
      <c r="C384" s="420"/>
      <c r="D384" s="420"/>
      <c r="E384" s="420"/>
      <c r="F384" s="420"/>
      <c r="G384" s="421"/>
      <c r="H384" s="421"/>
      <c r="I384" s="421"/>
      <c r="J384" s="421"/>
      <c r="K384" s="421"/>
      <c r="L384" s="421"/>
      <c r="M384" s="421"/>
      <c r="N384" s="421"/>
      <c r="O384" s="421"/>
      <c r="P384" s="422"/>
      <c r="Q384" s="423"/>
      <c r="R384" s="423"/>
      <c r="S384" s="420"/>
      <c r="T384" s="428"/>
      <c r="U384" s="428"/>
      <c r="V384" s="417"/>
      <c r="W384" s="420"/>
      <c r="X384" s="420"/>
      <c r="Y384" s="420"/>
      <c r="Z384" s="420"/>
      <c r="AA384" s="420"/>
      <c r="AB384" s="420"/>
      <c r="AC384" s="420"/>
      <c r="AD384" s="420"/>
      <c r="AE384" s="420"/>
      <c r="AF384" s="420"/>
      <c r="AG384" s="420"/>
      <c r="AH384" s="420"/>
      <c r="AI384" s="420"/>
      <c r="AJ384" s="420"/>
      <c r="AK384" s="420"/>
      <c r="AL384" s="420"/>
      <c r="AM384" s="420"/>
      <c r="AN384" s="420"/>
      <c r="AO384" s="417"/>
      <c r="AP384" s="417"/>
      <c r="AQ384" s="417"/>
      <c r="AR384" s="417"/>
      <c r="AS384" s="417"/>
      <c r="AT384" s="417"/>
      <c r="AU384" s="417"/>
      <c r="AV384" s="417"/>
      <c r="AW384" s="417"/>
      <c r="AX384" s="417"/>
      <c r="AY384" s="417"/>
      <c r="AZ384" s="417"/>
      <c r="BA384" s="429"/>
      <c r="BB384" s="429"/>
      <c r="BC384" s="429"/>
      <c r="BD384" s="429"/>
      <c r="BE384" s="429"/>
      <c r="BF384" s="429"/>
      <c r="BG384" s="429"/>
      <c r="BH384" s="429"/>
      <c r="BI384" s="429"/>
      <c r="BJ384" s="429"/>
      <c r="BK384" s="429"/>
      <c r="BL384" s="429"/>
      <c r="BM384" s="429"/>
      <c r="BN384" s="429"/>
      <c r="BO384" s="429"/>
      <c r="BP384" s="429"/>
      <c r="BQ384" s="429"/>
    </row>
    <row r="385" customFormat="false" ht="15.75" hidden="false" customHeight="false" outlineLevel="0" collapsed="false">
      <c r="A385" s="420"/>
      <c r="B385" s="420"/>
      <c r="C385" s="420"/>
      <c r="D385" s="420"/>
      <c r="E385" s="420"/>
      <c r="F385" s="420"/>
      <c r="G385" s="421"/>
      <c r="H385" s="421"/>
      <c r="I385" s="421"/>
      <c r="J385" s="421"/>
      <c r="K385" s="421"/>
      <c r="L385" s="421"/>
      <c r="M385" s="421"/>
      <c r="N385" s="421"/>
      <c r="O385" s="421"/>
      <c r="P385" s="422"/>
      <c r="Q385" s="423"/>
      <c r="R385" s="423"/>
      <c r="S385" s="420"/>
      <c r="T385" s="428"/>
      <c r="U385" s="428"/>
      <c r="V385" s="417"/>
      <c r="W385" s="420"/>
      <c r="X385" s="420"/>
      <c r="Y385" s="420"/>
      <c r="Z385" s="420"/>
      <c r="AA385" s="420"/>
      <c r="AB385" s="420"/>
      <c r="AC385" s="420"/>
      <c r="AD385" s="420"/>
      <c r="AE385" s="420"/>
      <c r="AF385" s="420"/>
      <c r="AG385" s="420"/>
      <c r="AH385" s="420"/>
      <c r="AI385" s="420"/>
      <c r="AJ385" s="420"/>
      <c r="AK385" s="420"/>
      <c r="AL385" s="420"/>
      <c r="AM385" s="420"/>
      <c r="AN385" s="420"/>
      <c r="AO385" s="417"/>
      <c r="AP385" s="417"/>
      <c r="AQ385" s="417"/>
      <c r="AR385" s="417"/>
      <c r="AS385" s="417"/>
      <c r="AT385" s="417"/>
      <c r="AU385" s="417"/>
      <c r="AV385" s="417"/>
      <c r="AW385" s="417"/>
      <c r="AX385" s="417"/>
      <c r="AY385" s="417"/>
      <c r="AZ385" s="417"/>
      <c r="BA385" s="429"/>
      <c r="BB385" s="429"/>
      <c r="BC385" s="429"/>
      <c r="BD385" s="429"/>
      <c r="BE385" s="429"/>
      <c r="BF385" s="429"/>
      <c r="BG385" s="429"/>
      <c r="BH385" s="429"/>
      <c r="BI385" s="429"/>
      <c r="BJ385" s="429"/>
      <c r="BK385" s="429"/>
      <c r="BL385" s="429"/>
      <c r="BM385" s="429"/>
      <c r="BN385" s="429"/>
      <c r="BO385" s="429"/>
      <c r="BP385" s="429"/>
      <c r="BQ385" s="429"/>
    </row>
    <row r="386" customFormat="false" ht="15.75" hidden="false" customHeight="false" outlineLevel="0" collapsed="false">
      <c r="A386" s="420"/>
      <c r="B386" s="420"/>
      <c r="C386" s="420"/>
      <c r="D386" s="420"/>
      <c r="E386" s="420"/>
      <c r="F386" s="420"/>
      <c r="G386" s="421"/>
      <c r="H386" s="421"/>
      <c r="I386" s="421"/>
      <c r="J386" s="421"/>
      <c r="K386" s="421"/>
      <c r="L386" s="421"/>
      <c r="M386" s="421"/>
      <c r="N386" s="421"/>
      <c r="O386" s="421"/>
      <c r="P386" s="422"/>
      <c r="Q386" s="423"/>
      <c r="R386" s="423"/>
      <c r="S386" s="420"/>
      <c r="T386" s="428"/>
      <c r="U386" s="428"/>
      <c r="V386" s="417"/>
      <c r="W386" s="420"/>
      <c r="X386" s="420"/>
      <c r="Y386" s="420"/>
      <c r="Z386" s="420"/>
      <c r="AA386" s="420"/>
      <c r="AB386" s="420"/>
      <c r="AC386" s="420"/>
      <c r="AD386" s="420"/>
      <c r="AE386" s="420"/>
      <c r="AF386" s="420"/>
      <c r="AG386" s="420"/>
      <c r="AH386" s="420"/>
      <c r="AI386" s="420"/>
      <c r="AJ386" s="420"/>
      <c r="AK386" s="420"/>
      <c r="AL386" s="420"/>
      <c r="AM386" s="420"/>
      <c r="AN386" s="420"/>
      <c r="AO386" s="417"/>
      <c r="AP386" s="417"/>
      <c r="AQ386" s="417"/>
      <c r="AR386" s="417"/>
      <c r="AS386" s="417"/>
      <c r="AT386" s="417"/>
      <c r="AU386" s="417"/>
      <c r="AV386" s="417"/>
      <c r="AW386" s="417"/>
      <c r="AX386" s="417"/>
      <c r="AY386" s="417"/>
      <c r="AZ386" s="417"/>
      <c r="BA386" s="429"/>
      <c r="BB386" s="429"/>
      <c r="BC386" s="429"/>
      <c r="BD386" s="429"/>
      <c r="BE386" s="429"/>
      <c r="BF386" s="429"/>
      <c r="BG386" s="429"/>
      <c r="BH386" s="429"/>
      <c r="BI386" s="429"/>
      <c r="BJ386" s="429"/>
      <c r="BK386" s="429"/>
      <c r="BL386" s="429"/>
      <c r="BM386" s="429"/>
      <c r="BN386" s="429"/>
      <c r="BO386" s="429"/>
      <c r="BP386" s="429"/>
      <c r="BQ386" s="429"/>
    </row>
    <row r="387" customFormat="false" ht="15.75" hidden="false" customHeight="false" outlineLevel="0" collapsed="false">
      <c r="A387" s="420"/>
      <c r="B387" s="420"/>
      <c r="C387" s="420"/>
      <c r="D387" s="420"/>
      <c r="E387" s="420"/>
      <c r="F387" s="420"/>
      <c r="G387" s="421"/>
      <c r="H387" s="421"/>
      <c r="I387" s="421"/>
      <c r="J387" s="421"/>
      <c r="K387" s="421"/>
      <c r="L387" s="421"/>
      <c r="M387" s="421"/>
      <c r="N387" s="421"/>
      <c r="O387" s="421"/>
      <c r="P387" s="422"/>
      <c r="Q387" s="423"/>
      <c r="R387" s="423"/>
      <c r="S387" s="420"/>
      <c r="T387" s="428"/>
      <c r="U387" s="428"/>
      <c r="V387" s="417"/>
      <c r="W387" s="420"/>
      <c r="X387" s="420"/>
      <c r="Y387" s="420"/>
      <c r="Z387" s="420"/>
      <c r="AA387" s="420"/>
      <c r="AB387" s="420"/>
      <c r="AC387" s="420"/>
      <c r="AD387" s="420"/>
      <c r="AE387" s="420"/>
      <c r="AF387" s="420"/>
      <c r="AG387" s="420"/>
      <c r="AH387" s="420"/>
      <c r="AI387" s="420"/>
      <c r="AJ387" s="420"/>
      <c r="AK387" s="420"/>
      <c r="AL387" s="420"/>
      <c r="AM387" s="420"/>
      <c r="AN387" s="420"/>
      <c r="AO387" s="417"/>
      <c r="AP387" s="417"/>
      <c r="AQ387" s="417"/>
      <c r="AR387" s="417"/>
      <c r="AS387" s="417"/>
      <c r="AT387" s="417"/>
      <c r="AU387" s="417"/>
      <c r="AV387" s="417"/>
      <c r="AW387" s="417"/>
      <c r="AX387" s="417"/>
      <c r="AY387" s="417"/>
      <c r="AZ387" s="417"/>
      <c r="BA387" s="429"/>
      <c r="BB387" s="429"/>
      <c r="BC387" s="429"/>
      <c r="BD387" s="429"/>
      <c r="BE387" s="429"/>
      <c r="BF387" s="429"/>
      <c r="BG387" s="429"/>
      <c r="BH387" s="429"/>
      <c r="BI387" s="429"/>
      <c r="BJ387" s="429"/>
      <c r="BK387" s="429"/>
      <c r="BL387" s="429"/>
      <c r="BM387" s="429"/>
      <c r="BN387" s="429"/>
      <c r="BO387" s="429"/>
      <c r="BP387" s="429"/>
      <c r="BQ387" s="429"/>
    </row>
    <row r="388" customFormat="false" ht="15.75" hidden="false" customHeight="false" outlineLevel="0" collapsed="false">
      <c r="A388" s="420"/>
      <c r="B388" s="420"/>
      <c r="C388" s="420"/>
      <c r="D388" s="420"/>
      <c r="E388" s="420"/>
      <c r="F388" s="420"/>
      <c r="G388" s="421"/>
      <c r="H388" s="421"/>
      <c r="I388" s="421"/>
      <c r="J388" s="421"/>
      <c r="K388" s="421"/>
      <c r="L388" s="421"/>
      <c r="M388" s="421"/>
      <c r="N388" s="421"/>
      <c r="O388" s="421"/>
      <c r="P388" s="422"/>
      <c r="Q388" s="423"/>
      <c r="R388" s="423"/>
      <c r="S388" s="420"/>
      <c r="T388" s="428"/>
      <c r="U388" s="428"/>
      <c r="V388" s="417"/>
      <c r="W388" s="420"/>
      <c r="X388" s="420"/>
      <c r="Y388" s="420"/>
      <c r="Z388" s="420"/>
      <c r="AA388" s="420"/>
      <c r="AB388" s="420"/>
      <c r="AC388" s="420"/>
      <c r="AD388" s="420"/>
      <c r="AE388" s="420"/>
      <c r="AF388" s="420"/>
      <c r="AG388" s="420"/>
      <c r="AH388" s="420"/>
      <c r="AI388" s="420"/>
      <c r="AJ388" s="420"/>
      <c r="AK388" s="420"/>
      <c r="AL388" s="420"/>
      <c r="AM388" s="420"/>
      <c r="AN388" s="420"/>
      <c r="AO388" s="417"/>
      <c r="AP388" s="417"/>
      <c r="AQ388" s="417"/>
      <c r="AR388" s="417"/>
      <c r="AS388" s="417"/>
      <c r="AT388" s="417"/>
      <c r="AU388" s="417"/>
      <c r="AV388" s="417"/>
      <c r="AW388" s="417"/>
      <c r="AX388" s="417"/>
      <c r="AY388" s="417"/>
      <c r="AZ388" s="417"/>
      <c r="BA388" s="429"/>
      <c r="BB388" s="429"/>
      <c r="BC388" s="429"/>
      <c r="BD388" s="429"/>
      <c r="BE388" s="429"/>
      <c r="BF388" s="429"/>
      <c r="BG388" s="429"/>
      <c r="BH388" s="429"/>
      <c r="BI388" s="429"/>
      <c r="BJ388" s="429"/>
      <c r="BK388" s="429"/>
      <c r="BL388" s="429"/>
      <c r="BM388" s="429"/>
      <c r="BN388" s="429"/>
      <c r="BO388" s="429"/>
      <c r="BP388" s="429"/>
      <c r="BQ388" s="429"/>
    </row>
    <row r="389" customFormat="false" ht="15.75" hidden="false" customHeight="false" outlineLevel="0" collapsed="false">
      <c r="A389" s="420"/>
      <c r="B389" s="420"/>
      <c r="C389" s="420"/>
      <c r="D389" s="420"/>
      <c r="E389" s="420"/>
      <c r="F389" s="420"/>
      <c r="G389" s="421"/>
      <c r="H389" s="421"/>
      <c r="I389" s="421"/>
      <c r="J389" s="421"/>
      <c r="K389" s="421"/>
      <c r="L389" s="421"/>
      <c r="M389" s="421"/>
      <c r="N389" s="421"/>
      <c r="O389" s="421"/>
      <c r="P389" s="422"/>
      <c r="Q389" s="423"/>
      <c r="R389" s="423"/>
      <c r="S389" s="420"/>
      <c r="T389" s="428"/>
      <c r="U389" s="428"/>
      <c r="V389" s="417"/>
      <c r="W389" s="420"/>
      <c r="X389" s="420"/>
      <c r="Y389" s="420"/>
      <c r="Z389" s="420"/>
      <c r="AA389" s="420"/>
      <c r="AB389" s="420"/>
      <c r="AC389" s="420"/>
      <c r="AD389" s="420"/>
      <c r="AE389" s="420"/>
      <c r="AF389" s="420"/>
      <c r="AG389" s="420"/>
      <c r="AH389" s="420"/>
      <c r="AI389" s="420"/>
      <c r="AJ389" s="420"/>
      <c r="AK389" s="420"/>
      <c r="AL389" s="420"/>
      <c r="AM389" s="420"/>
      <c r="AN389" s="420"/>
      <c r="AO389" s="417"/>
      <c r="AP389" s="417"/>
      <c r="AQ389" s="417"/>
      <c r="AR389" s="417"/>
      <c r="AS389" s="417"/>
      <c r="AT389" s="417"/>
      <c r="AU389" s="417"/>
      <c r="AV389" s="417"/>
      <c r="AW389" s="417"/>
      <c r="AX389" s="417"/>
      <c r="AY389" s="417"/>
      <c r="AZ389" s="417"/>
      <c r="BA389" s="429"/>
      <c r="BB389" s="429"/>
      <c r="BC389" s="429"/>
      <c r="BD389" s="429"/>
      <c r="BE389" s="429"/>
      <c r="BF389" s="429"/>
      <c r="BG389" s="429"/>
      <c r="BH389" s="429"/>
      <c r="BI389" s="429"/>
      <c r="BJ389" s="429"/>
      <c r="BK389" s="429"/>
      <c r="BL389" s="429"/>
      <c r="BM389" s="429"/>
      <c r="BN389" s="429"/>
      <c r="BO389" s="429"/>
      <c r="BP389" s="429"/>
      <c r="BQ389" s="429"/>
    </row>
    <row r="390" customFormat="false" ht="15.75" hidden="false" customHeight="false" outlineLevel="0" collapsed="false">
      <c r="A390" s="420"/>
      <c r="B390" s="420"/>
      <c r="C390" s="420"/>
      <c r="D390" s="420"/>
      <c r="E390" s="420"/>
      <c r="F390" s="420"/>
      <c r="G390" s="421"/>
      <c r="H390" s="421"/>
      <c r="I390" s="421"/>
      <c r="J390" s="421"/>
      <c r="K390" s="421"/>
      <c r="L390" s="421"/>
      <c r="M390" s="421"/>
      <c r="N390" s="421"/>
      <c r="O390" s="421"/>
      <c r="P390" s="422"/>
      <c r="Q390" s="423"/>
      <c r="R390" s="423"/>
      <c r="S390" s="420"/>
      <c r="T390" s="428"/>
      <c r="U390" s="428"/>
      <c r="V390" s="417"/>
      <c r="W390" s="420"/>
      <c r="X390" s="420"/>
      <c r="Y390" s="420"/>
      <c r="Z390" s="420"/>
      <c r="AA390" s="420"/>
      <c r="AB390" s="420"/>
      <c r="AC390" s="420"/>
      <c r="AD390" s="420"/>
      <c r="AE390" s="420"/>
      <c r="AF390" s="420"/>
      <c r="AG390" s="420"/>
      <c r="AH390" s="420"/>
      <c r="AI390" s="420"/>
      <c r="AJ390" s="420"/>
      <c r="AK390" s="420"/>
      <c r="AL390" s="420"/>
      <c r="AM390" s="420"/>
      <c r="AN390" s="420"/>
      <c r="AO390" s="417"/>
      <c r="AP390" s="417"/>
      <c r="AQ390" s="417"/>
      <c r="AR390" s="417"/>
      <c r="AS390" s="417"/>
      <c r="AT390" s="417"/>
      <c r="AU390" s="417"/>
      <c r="AV390" s="417"/>
      <c r="AW390" s="417"/>
      <c r="AX390" s="417"/>
      <c r="AY390" s="417"/>
      <c r="AZ390" s="417"/>
      <c r="BA390" s="429"/>
      <c r="BB390" s="429"/>
      <c r="BC390" s="429"/>
      <c r="BD390" s="429"/>
      <c r="BE390" s="429"/>
      <c r="BF390" s="429"/>
      <c r="BG390" s="429"/>
      <c r="BH390" s="429"/>
      <c r="BI390" s="429"/>
      <c r="BJ390" s="429"/>
      <c r="BK390" s="429"/>
      <c r="BL390" s="429"/>
      <c r="BM390" s="429"/>
      <c r="BN390" s="429"/>
      <c r="BO390" s="429"/>
      <c r="BP390" s="429"/>
      <c r="BQ390" s="429"/>
    </row>
    <row r="391" customFormat="false" ht="15.75" hidden="false" customHeight="false" outlineLevel="0" collapsed="false">
      <c r="A391" s="420"/>
      <c r="B391" s="420"/>
      <c r="C391" s="420"/>
      <c r="D391" s="420"/>
      <c r="E391" s="420"/>
      <c r="F391" s="420"/>
      <c r="G391" s="421"/>
      <c r="H391" s="421"/>
      <c r="I391" s="421"/>
      <c r="J391" s="421"/>
      <c r="K391" s="421"/>
      <c r="L391" s="421"/>
      <c r="M391" s="421"/>
      <c r="N391" s="421"/>
      <c r="O391" s="421"/>
      <c r="P391" s="422"/>
      <c r="Q391" s="423"/>
      <c r="R391" s="423"/>
      <c r="S391" s="420"/>
      <c r="T391" s="428"/>
      <c r="U391" s="428"/>
      <c r="V391" s="417"/>
      <c r="W391" s="420"/>
      <c r="X391" s="420"/>
      <c r="Y391" s="420"/>
      <c r="Z391" s="420"/>
      <c r="AA391" s="420"/>
      <c r="AB391" s="420"/>
      <c r="AC391" s="420"/>
      <c r="AD391" s="420"/>
      <c r="AE391" s="420"/>
      <c r="AF391" s="420"/>
      <c r="AG391" s="420"/>
      <c r="AH391" s="420"/>
      <c r="AI391" s="420"/>
      <c r="AJ391" s="420"/>
      <c r="AK391" s="420"/>
      <c r="AL391" s="420"/>
      <c r="AM391" s="420"/>
      <c r="AN391" s="420"/>
      <c r="AO391" s="417"/>
      <c r="AP391" s="417"/>
      <c r="AQ391" s="417"/>
      <c r="AR391" s="417"/>
      <c r="AS391" s="417"/>
      <c r="AT391" s="417"/>
      <c r="AU391" s="417"/>
      <c r="AV391" s="417"/>
      <c r="AW391" s="417"/>
      <c r="AX391" s="417"/>
      <c r="AY391" s="417"/>
      <c r="AZ391" s="417"/>
      <c r="BA391" s="429"/>
      <c r="BB391" s="429"/>
      <c r="BC391" s="429"/>
      <c r="BD391" s="429"/>
      <c r="BE391" s="429"/>
      <c r="BF391" s="429"/>
      <c r="BG391" s="429"/>
      <c r="BH391" s="429"/>
      <c r="BI391" s="429"/>
      <c r="BJ391" s="429"/>
      <c r="BK391" s="429"/>
      <c r="BL391" s="429"/>
      <c r="BM391" s="429"/>
      <c r="BN391" s="429"/>
      <c r="BO391" s="429"/>
      <c r="BP391" s="429"/>
      <c r="BQ391" s="429"/>
    </row>
    <row r="392" customFormat="false" ht="15.75" hidden="false" customHeight="false" outlineLevel="0" collapsed="false">
      <c r="A392" s="420"/>
      <c r="B392" s="420"/>
      <c r="C392" s="420"/>
      <c r="D392" s="420"/>
      <c r="E392" s="420"/>
      <c r="F392" s="420"/>
      <c r="G392" s="421"/>
      <c r="H392" s="421"/>
      <c r="I392" s="421"/>
      <c r="J392" s="421"/>
      <c r="K392" s="421"/>
      <c r="L392" s="421"/>
      <c r="M392" s="421"/>
      <c r="N392" s="421"/>
      <c r="O392" s="421"/>
      <c r="P392" s="422"/>
      <c r="Q392" s="423"/>
      <c r="R392" s="423"/>
      <c r="S392" s="420"/>
      <c r="T392" s="428"/>
      <c r="U392" s="428"/>
      <c r="V392" s="417"/>
      <c r="W392" s="420"/>
      <c r="X392" s="420"/>
      <c r="Y392" s="420"/>
      <c r="Z392" s="420"/>
      <c r="AA392" s="420"/>
      <c r="AB392" s="420"/>
      <c r="AC392" s="420"/>
      <c r="AD392" s="420"/>
      <c r="AE392" s="420"/>
      <c r="AF392" s="420"/>
      <c r="AG392" s="420"/>
      <c r="AH392" s="420"/>
      <c r="AI392" s="420"/>
      <c r="AJ392" s="420"/>
      <c r="AK392" s="420"/>
      <c r="AL392" s="420"/>
      <c r="AM392" s="420"/>
      <c r="AN392" s="420"/>
      <c r="AO392" s="417"/>
      <c r="AP392" s="417"/>
      <c r="AQ392" s="417"/>
      <c r="AR392" s="417"/>
      <c r="AS392" s="417"/>
      <c r="AT392" s="417"/>
      <c r="AU392" s="417"/>
      <c r="AV392" s="417"/>
      <c r="AW392" s="417"/>
      <c r="AX392" s="417"/>
      <c r="AY392" s="417"/>
      <c r="AZ392" s="417"/>
      <c r="BA392" s="429"/>
      <c r="BB392" s="429"/>
      <c r="BC392" s="429"/>
      <c r="BD392" s="429"/>
      <c r="BE392" s="429"/>
      <c r="BF392" s="429"/>
      <c r="BG392" s="429"/>
      <c r="BH392" s="429"/>
      <c r="BI392" s="429"/>
      <c r="BJ392" s="429"/>
      <c r="BK392" s="429"/>
      <c r="BL392" s="429"/>
      <c r="BM392" s="429"/>
      <c r="BN392" s="429"/>
      <c r="BO392" s="429"/>
      <c r="BP392" s="429"/>
      <c r="BQ392" s="429"/>
    </row>
    <row r="393" customFormat="false" ht="15.75" hidden="false" customHeight="false" outlineLevel="0" collapsed="false">
      <c r="A393" s="420"/>
      <c r="B393" s="420"/>
      <c r="C393" s="420"/>
      <c r="D393" s="420"/>
      <c r="E393" s="420"/>
      <c r="F393" s="420"/>
      <c r="G393" s="421"/>
      <c r="H393" s="421"/>
      <c r="I393" s="421"/>
      <c r="J393" s="421"/>
      <c r="K393" s="421"/>
      <c r="L393" s="421"/>
      <c r="M393" s="421"/>
      <c r="N393" s="421"/>
      <c r="O393" s="421"/>
      <c r="P393" s="422"/>
      <c r="Q393" s="423"/>
      <c r="R393" s="423"/>
      <c r="S393" s="420"/>
      <c r="T393" s="428"/>
      <c r="U393" s="428"/>
      <c r="V393" s="417"/>
      <c r="W393" s="420"/>
      <c r="X393" s="420"/>
      <c r="Y393" s="420"/>
      <c r="Z393" s="420"/>
      <c r="AA393" s="420"/>
      <c r="AB393" s="420"/>
      <c r="AC393" s="420"/>
      <c r="AD393" s="420"/>
      <c r="AE393" s="420"/>
      <c r="AF393" s="420"/>
      <c r="AG393" s="420"/>
      <c r="AH393" s="420"/>
      <c r="AI393" s="420"/>
      <c r="AJ393" s="420"/>
      <c r="AK393" s="420"/>
      <c r="AL393" s="420"/>
      <c r="AM393" s="420"/>
      <c r="AN393" s="420"/>
      <c r="AO393" s="417"/>
      <c r="AP393" s="417"/>
      <c r="AQ393" s="417"/>
      <c r="AR393" s="417"/>
      <c r="AS393" s="417"/>
      <c r="AT393" s="417"/>
      <c r="AU393" s="417"/>
      <c r="AV393" s="417"/>
      <c r="AW393" s="417"/>
      <c r="AX393" s="417"/>
      <c r="AY393" s="417"/>
      <c r="AZ393" s="417"/>
      <c r="BA393" s="429"/>
      <c r="BB393" s="429"/>
      <c r="BC393" s="429"/>
      <c r="BD393" s="429"/>
      <c r="BE393" s="429"/>
      <c r="BF393" s="429"/>
      <c r="BG393" s="429"/>
      <c r="BH393" s="429"/>
      <c r="BI393" s="429"/>
      <c r="BJ393" s="429"/>
      <c r="BK393" s="429"/>
      <c r="BL393" s="429"/>
      <c r="BM393" s="429"/>
      <c r="BN393" s="429"/>
      <c r="BO393" s="429"/>
      <c r="BP393" s="429"/>
      <c r="BQ393" s="429"/>
    </row>
    <row r="394" customFormat="false" ht="15.75" hidden="false" customHeight="false" outlineLevel="0" collapsed="false">
      <c r="A394" s="420"/>
      <c r="B394" s="420"/>
      <c r="C394" s="420"/>
      <c r="D394" s="420"/>
      <c r="E394" s="420"/>
      <c r="F394" s="420"/>
      <c r="G394" s="421"/>
      <c r="H394" s="421"/>
      <c r="I394" s="421"/>
      <c r="J394" s="421"/>
      <c r="K394" s="421"/>
      <c r="L394" s="421"/>
      <c r="M394" s="421"/>
      <c r="N394" s="421"/>
      <c r="O394" s="421"/>
      <c r="P394" s="422"/>
      <c r="Q394" s="423"/>
      <c r="R394" s="423"/>
      <c r="S394" s="420"/>
      <c r="T394" s="428"/>
      <c r="U394" s="428"/>
      <c r="V394" s="417"/>
      <c r="W394" s="420"/>
      <c r="X394" s="420"/>
      <c r="Y394" s="420"/>
      <c r="Z394" s="420"/>
      <c r="AA394" s="420"/>
      <c r="AB394" s="420"/>
      <c r="AC394" s="420"/>
      <c r="AD394" s="420"/>
      <c r="AE394" s="420"/>
      <c r="AF394" s="420"/>
      <c r="AG394" s="420"/>
      <c r="AH394" s="420"/>
      <c r="AI394" s="420"/>
      <c r="AJ394" s="420"/>
      <c r="AK394" s="420"/>
      <c r="AL394" s="420"/>
      <c r="AM394" s="420"/>
      <c r="AN394" s="420"/>
      <c r="AO394" s="417"/>
      <c r="AP394" s="417"/>
      <c r="AQ394" s="417"/>
      <c r="AR394" s="417"/>
      <c r="AS394" s="417"/>
      <c r="AT394" s="417"/>
      <c r="AU394" s="417"/>
      <c r="AV394" s="417"/>
      <c r="AW394" s="417"/>
      <c r="AX394" s="417"/>
      <c r="AY394" s="417"/>
      <c r="AZ394" s="417"/>
      <c r="BA394" s="429"/>
      <c r="BB394" s="429"/>
      <c r="BC394" s="429"/>
      <c r="BD394" s="429"/>
      <c r="BE394" s="429"/>
      <c r="BF394" s="429"/>
      <c r="BG394" s="429"/>
      <c r="BH394" s="429"/>
      <c r="BI394" s="429"/>
      <c r="BJ394" s="429"/>
      <c r="BK394" s="429"/>
      <c r="BL394" s="429"/>
      <c r="BM394" s="429"/>
      <c r="BN394" s="429"/>
      <c r="BO394" s="429"/>
      <c r="BP394" s="429"/>
      <c r="BQ394" s="429"/>
    </row>
    <row r="395" customFormat="false" ht="15.75" hidden="false" customHeight="false" outlineLevel="0" collapsed="false">
      <c r="A395" s="420"/>
      <c r="B395" s="420"/>
      <c r="C395" s="420"/>
      <c r="D395" s="420"/>
      <c r="E395" s="420"/>
      <c r="F395" s="420"/>
      <c r="G395" s="421"/>
      <c r="H395" s="421"/>
      <c r="I395" s="421"/>
      <c r="J395" s="421"/>
      <c r="K395" s="421"/>
      <c r="L395" s="421"/>
      <c r="M395" s="421"/>
      <c r="N395" s="421"/>
      <c r="O395" s="421"/>
      <c r="P395" s="422"/>
      <c r="Q395" s="423"/>
      <c r="R395" s="423"/>
      <c r="S395" s="420"/>
      <c r="T395" s="428"/>
      <c r="U395" s="428"/>
      <c r="V395" s="417"/>
      <c r="W395" s="420"/>
      <c r="X395" s="420"/>
      <c r="Y395" s="420"/>
      <c r="Z395" s="420"/>
      <c r="AA395" s="420"/>
      <c r="AB395" s="420"/>
      <c r="AC395" s="420"/>
      <c r="AD395" s="420"/>
      <c r="AE395" s="420"/>
      <c r="AF395" s="420"/>
      <c r="AG395" s="420"/>
      <c r="AH395" s="420"/>
      <c r="AI395" s="420"/>
      <c r="AJ395" s="420"/>
      <c r="AK395" s="420"/>
      <c r="AL395" s="420"/>
      <c r="AM395" s="420"/>
      <c r="AN395" s="420"/>
      <c r="AO395" s="417"/>
      <c r="AP395" s="417"/>
      <c r="AQ395" s="417"/>
      <c r="AR395" s="417"/>
      <c r="AS395" s="417"/>
      <c r="AT395" s="417"/>
      <c r="AU395" s="417"/>
      <c r="AV395" s="417"/>
      <c r="AW395" s="417"/>
      <c r="AX395" s="417"/>
      <c r="AY395" s="417"/>
      <c r="AZ395" s="417"/>
      <c r="BA395" s="429"/>
      <c r="BB395" s="429"/>
      <c r="BC395" s="429"/>
      <c r="BD395" s="429"/>
      <c r="BE395" s="429"/>
      <c r="BF395" s="429"/>
      <c r="BG395" s="429"/>
      <c r="BH395" s="429"/>
      <c r="BI395" s="429"/>
      <c r="BJ395" s="429"/>
      <c r="BK395" s="429"/>
      <c r="BL395" s="429"/>
      <c r="BM395" s="429"/>
      <c r="BN395" s="429"/>
      <c r="BO395" s="429"/>
      <c r="BP395" s="429"/>
      <c r="BQ395" s="429"/>
    </row>
    <row r="396" customFormat="false" ht="15.75" hidden="false" customHeight="false" outlineLevel="0" collapsed="false">
      <c r="A396" s="420"/>
      <c r="B396" s="420"/>
      <c r="C396" s="420"/>
      <c r="D396" s="420"/>
      <c r="E396" s="420"/>
      <c r="F396" s="420"/>
      <c r="G396" s="421"/>
      <c r="H396" s="421"/>
      <c r="I396" s="421"/>
      <c r="J396" s="421"/>
      <c r="K396" s="421"/>
      <c r="L396" s="421"/>
      <c r="M396" s="421"/>
      <c r="N396" s="421"/>
      <c r="O396" s="421"/>
      <c r="P396" s="422"/>
      <c r="Q396" s="423"/>
      <c r="R396" s="423"/>
      <c r="S396" s="420"/>
      <c r="T396" s="428"/>
      <c r="U396" s="428"/>
      <c r="V396" s="417"/>
      <c r="W396" s="420"/>
      <c r="X396" s="420"/>
      <c r="Y396" s="420"/>
      <c r="Z396" s="420"/>
      <c r="AA396" s="420"/>
      <c r="AB396" s="420"/>
      <c r="AC396" s="420"/>
      <c r="AD396" s="420"/>
      <c r="AE396" s="420"/>
      <c r="AF396" s="420"/>
      <c r="AG396" s="420"/>
      <c r="AH396" s="420"/>
      <c r="AI396" s="420"/>
      <c r="AJ396" s="420"/>
      <c r="AK396" s="420"/>
      <c r="AL396" s="420"/>
      <c r="AM396" s="420"/>
      <c r="AN396" s="420"/>
      <c r="AO396" s="417"/>
      <c r="AP396" s="417"/>
      <c r="AQ396" s="417"/>
      <c r="AR396" s="417"/>
      <c r="AS396" s="417"/>
      <c r="AT396" s="417"/>
      <c r="AU396" s="417"/>
      <c r="AV396" s="417"/>
      <c r="AW396" s="417"/>
      <c r="AX396" s="417"/>
      <c r="AY396" s="417"/>
      <c r="AZ396" s="417"/>
      <c r="BA396" s="429"/>
      <c r="BB396" s="429"/>
      <c r="BC396" s="429"/>
      <c r="BD396" s="429"/>
      <c r="BE396" s="429"/>
      <c r="BF396" s="429"/>
      <c r="BG396" s="429"/>
      <c r="BH396" s="429"/>
      <c r="BI396" s="429"/>
      <c r="BJ396" s="429"/>
      <c r="BK396" s="429"/>
      <c r="BL396" s="429"/>
      <c r="BM396" s="429"/>
      <c r="BN396" s="429"/>
      <c r="BO396" s="429"/>
      <c r="BP396" s="429"/>
      <c r="BQ396" s="429"/>
    </row>
    <row r="397" customFormat="false" ht="15.75" hidden="false" customHeight="false" outlineLevel="0" collapsed="false">
      <c r="A397" s="420"/>
      <c r="B397" s="420"/>
      <c r="C397" s="420"/>
      <c r="D397" s="420"/>
      <c r="E397" s="420"/>
      <c r="F397" s="420"/>
      <c r="G397" s="421"/>
      <c r="H397" s="421"/>
      <c r="I397" s="421"/>
      <c r="J397" s="421"/>
      <c r="K397" s="421"/>
      <c r="L397" s="421"/>
      <c r="M397" s="421"/>
      <c r="N397" s="421"/>
      <c r="O397" s="421"/>
      <c r="P397" s="422"/>
      <c r="Q397" s="423"/>
      <c r="R397" s="423"/>
      <c r="S397" s="420"/>
      <c r="T397" s="428"/>
      <c r="U397" s="428"/>
      <c r="V397" s="417"/>
      <c r="W397" s="420"/>
      <c r="X397" s="420"/>
      <c r="Y397" s="420"/>
      <c r="Z397" s="420"/>
      <c r="AA397" s="420"/>
      <c r="AB397" s="420"/>
      <c r="AC397" s="420"/>
      <c r="AD397" s="420"/>
      <c r="AE397" s="420"/>
      <c r="AF397" s="420"/>
      <c r="AG397" s="420"/>
      <c r="AH397" s="420"/>
      <c r="AI397" s="420"/>
      <c r="AJ397" s="420"/>
      <c r="AK397" s="420"/>
      <c r="AL397" s="420"/>
      <c r="AM397" s="420"/>
      <c r="AN397" s="420"/>
      <c r="AO397" s="417"/>
      <c r="AP397" s="417"/>
      <c r="AQ397" s="417"/>
      <c r="AR397" s="417"/>
      <c r="AS397" s="417"/>
      <c r="AT397" s="417"/>
      <c r="AU397" s="417"/>
      <c r="AV397" s="417"/>
      <c r="AW397" s="417"/>
      <c r="AX397" s="417"/>
      <c r="AY397" s="417"/>
      <c r="AZ397" s="417"/>
      <c r="BA397" s="429"/>
      <c r="BB397" s="429"/>
      <c r="BC397" s="429"/>
      <c r="BD397" s="429"/>
      <c r="BE397" s="429"/>
      <c r="BF397" s="429"/>
      <c r="BG397" s="429"/>
      <c r="BH397" s="429"/>
      <c r="BI397" s="429"/>
      <c r="BJ397" s="429"/>
      <c r="BK397" s="429"/>
      <c r="BL397" s="429"/>
      <c r="BM397" s="429"/>
      <c r="BN397" s="429"/>
      <c r="BO397" s="429"/>
      <c r="BP397" s="429"/>
      <c r="BQ397" s="429"/>
    </row>
    <row r="398" customFormat="false" ht="15.75" hidden="false" customHeight="false" outlineLevel="0" collapsed="false">
      <c r="A398" s="420"/>
      <c r="B398" s="420"/>
      <c r="C398" s="420"/>
      <c r="D398" s="420"/>
      <c r="E398" s="420"/>
      <c r="F398" s="420"/>
      <c r="G398" s="421"/>
      <c r="H398" s="421"/>
      <c r="I398" s="421"/>
      <c r="J398" s="421"/>
      <c r="K398" s="421"/>
      <c r="L398" s="421"/>
      <c r="M398" s="421"/>
      <c r="N398" s="421"/>
      <c r="O398" s="421"/>
      <c r="P398" s="422"/>
      <c r="Q398" s="423"/>
      <c r="R398" s="423"/>
      <c r="S398" s="420"/>
      <c r="T398" s="428"/>
      <c r="U398" s="428"/>
      <c r="V398" s="417"/>
      <c r="W398" s="420"/>
      <c r="X398" s="420"/>
      <c r="Y398" s="420"/>
      <c r="Z398" s="420"/>
      <c r="AA398" s="420"/>
      <c r="AB398" s="420"/>
      <c r="AC398" s="420"/>
      <c r="AD398" s="420"/>
      <c r="AE398" s="420"/>
      <c r="AF398" s="420"/>
      <c r="AG398" s="420"/>
      <c r="AH398" s="420"/>
      <c r="AI398" s="420"/>
      <c r="AJ398" s="420"/>
      <c r="AK398" s="420"/>
      <c r="AL398" s="420"/>
      <c r="AM398" s="420"/>
      <c r="AN398" s="420"/>
      <c r="AO398" s="417"/>
      <c r="AP398" s="417"/>
      <c r="AQ398" s="417"/>
      <c r="AR398" s="417"/>
      <c r="AS398" s="417"/>
      <c r="AT398" s="417"/>
      <c r="AU398" s="417"/>
      <c r="AV398" s="417"/>
      <c r="AW398" s="417"/>
      <c r="AX398" s="417"/>
      <c r="AY398" s="417"/>
      <c r="AZ398" s="417"/>
      <c r="BA398" s="429"/>
      <c r="BB398" s="429"/>
      <c r="BC398" s="429"/>
      <c r="BD398" s="429"/>
      <c r="BE398" s="429"/>
      <c r="BF398" s="429"/>
      <c r="BG398" s="429"/>
      <c r="BH398" s="429"/>
      <c r="BI398" s="429"/>
      <c r="BJ398" s="429"/>
      <c r="BK398" s="429"/>
      <c r="BL398" s="429"/>
      <c r="BM398" s="429"/>
      <c r="BN398" s="429"/>
      <c r="BO398" s="429"/>
      <c r="BP398" s="429"/>
      <c r="BQ398" s="429"/>
    </row>
    <row r="399" customFormat="false" ht="15.75" hidden="false" customHeight="false" outlineLevel="0" collapsed="false">
      <c r="A399" s="420"/>
      <c r="B399" s="420"/>
      <c r="C399" s="420"/>
      <c r="D399" s="420"/>
      <c r="E399" s="420"/>
      <c r="F399" s="420"/>
      <c r="G399" s="421"/>
      <c r="H399" s="421"/>
      <c r="I399" s="421"/>
      <c r="J399" s="421"/>
      <c r="K399" s="421"/>
      <c r="L399" s="421"/>
      <c r="M399" s="421"/>
      <c r="N399" s="421"/>
      <c r="O399" s="421"/>
      <c r="P399" s="422"/>
      <c r="Q399" s="423"/>
      <c r="R399" s="423"/>
      <c r="S399" s="420"/>
      <c r="T399" s="428"/>
      <c r="U399" s="428"/>
      <c r="V399" s="417"/>
      <c r="W399" s="420"/>
      <c r="X399" s="420"/>
      <c r="Y399" s="420"/>
      <c r="Z399" s="420"/>
      <c r="AA399" s="420"/>
      <c r="AB399" s="420"/>
      <c r="AC399" s="420"/>
      <c r="AD399" s="420"/>
      <c r="AE399" s="420"/>
      <c r="AF399" s="420"/>
      <c r="AG399" s="420"/>
      <c r="AH399" s="420"/>
      <c r="AI399" s="420"/>
      <c r="AJ399" s="420"/>
      <c r="AK399" s="420"/>
      <c r="AL399" s="420"/>
      <c r="AM399" s="420"/>
      <c r="AN399" s="420"/>
      <c r="AO399" s="417"/>
      <c r="AP399" s="417"/>
      <c r="AQ399" s="417"/>
      <c r="AR399" s="417"/>
      <c r="AS399" s="417"/>
      <c r="AT399" s="417"/>
      <c r="AU399" s="417"/>
      <c r="AV399" s="417"/>
      <c r="AW399" s="417"/>
      <c r="AX399" s="417"/>
      <c r="AY399" s="417"/>
      <c r="AZ399" s="417"/>
      <c r="BA399" s="429"/>
      <c r="BB399" s="429"/>
      <c r="BC399" s="429"/>
      <c r="BD399" s="429"/>
      <c r="BE399" s="429"/>
      <c r="BF399" s="429"/>
      <c r="BG399" s="429"/>
      <c r="BH399" s="429"/>
      <c r="BI399" s="429"/>
      <c r="BJ399" s="429"/>
      <c r="BK399" s="429"/>
      <c r="BL399" s="429"/>
      <c r="BM399" s="429"/>
      <c r="BN399" s="429"/>
      <c r="BO399" s="429"/>
      <c r="BP399" s="429"/>
      <c r="BQ399" s="429"/>
    </row>
    <row r="400" customFormat="false" ht="15.75" hidden="false" customHeight="false" outlineLevel="0" collapsed="false">
      <c r="A400" s="420"/>
      <c r="B400" s="420"/>
      <c r="C400" s="420"/>
      <c r="D400" s="420"/>
      <c r="E400" s="420"/>
      <c r="F400" s="420"/>
      <c r="G400" s="421"/>
      <c r="H400" s="421"/>
      <c r="I400" s="421"/>
      <c r="J400" s="421"/>
      <c r="K400" s="421"/>
      <c r="L400" s="421"/>
      <c r="M400" s="421"/>
      <c r="N400" s="421"/>
      <c r="O400" s="421"/>
      <c r="P400" s="422"/>
      <c r="Q400" s="423"/>
      <c r="R400" s="423"/>
      <c r="S400" s="420"/>
      <c r="T400" s="428"/>
      <c r="U400" s="428"/>
      <c r="V400" s="417"/>
      <c r="W400" s="420"/>
      <c r="X400" s="420"/>
      <c r="Y400" s="420"/>
      <c r="Z400" s="420"/>
      <c r="AA400" s="420"/>
      <c r="AB400" s="420"/>
      <c r="AC400" s="420"/>
      <c r="AD400" s="420"/>
      <c r="AE400" s="420"/>
      <c r="AF400" s="420"/>
      <c r="AG400" s="420"/>
      <c r="AH400" s="420"/>
      <c r="AI400" s="420"/>
      <c r="AJ400" s="420"/>
      <c r="AK400" s="420"/>
      <c r="AL400" s="420"/>
      <c r="AM400" s="420"/>
      <c r="AN400" s="420"/>
      <c r="AO400" s="417"/>
      <c r="AP400" s="417"/>
      <c r="AQ400" s="417"/>
      <c r="AR400" s="417"/>
      <c r="AS400" s="417"/>
      <c r="AT400" s="417"/>
      <c r="AU400" s="417"/>
      <c r="AV400" s="417"/>
      <c r="AW400" s="417"/>
      <c r="AX400" s="417"/>
      <c r="AY400" s="417"/>
      <c r="AZ400" s="417"/>
      <c r="BA400" s="429"/>
      <c r="BB400" s="429"/>
      <c r="BC400" s="429"/>
      <c r="BD400" s="429"/>
      <c r="BE400" s="429"/>
      <c r="BF400" s="429"/>
      <c r="BG400" s="429"/>
      <c r="BH400" s="429"/>
      <c r="BI400" s="429"/>
      <c r="BJ400" s="429"/>
      <c r="BK400" s="429"/>
      <c r="BL400" s="429"/>
      <c r="BM400" s="429"/>
      <c r="BN400" s="429"/>
      <c r="BO400" s="429"/>
      <c r="BP400" s="429"/>
      <c r="BQ400" s="429"/>
    </row>
    <row r="401" customFormat="false" ht="15.75" hidden="false" customHeight="false" outlineLevel="0" collapsed="false">
      <c r="A401" s="420"/>
      <c r="B401" s="420"/>
      <c r="C401" s="420"/>
      <c r="D401" s="420"/>
      <c r="E401" s="420"/>
      <c r="F401" s="420"/>
      <c r="G401" s="421"/>
      <c r="H401" s="421"/>
      <c r="I401" s="421"/>
      <c r="J401" s="421"/>
      <c r="K401" s="421"/>
      <c r="L401" s="421"/>
      <c r="M401" s="421"/>
      <c r="N401" s="421"/>
      <c r="O401" s="421"/>
      <c r="P401" s="422"/>
      <c r="Q401" s="423"/>
      <c r="R401" s="423"/>
      <c r="S401" s="420"/>
      <c r="T401" s="428"/>
      <c r="U401" s="428"/>
      <c r="V401" s="417"/>
      <c r="W401" s="420"/>
      <c r="X401" s="420"/>
      <c r="Y401" s="420"/>
      <c r="Z401" s="420"/>
      <c r="AA401" s="420"/>
      <c r="AB401" s="420"/>
      <c r="AC401" s="420"/>
      <c r="AD401" s="420"/>
      <c r="AE401" s="420"/>
      <c r="AF401" s="420"/>
      <c r="AG401" s="420"/>
      <c r="AH401" s="420"/>
      <c r="AI401" s="420"/>
      <c r="AJ401" s="420"/>
      <c r="AK401" s="420"/>
      <c r="AL401" s="420"/>
      <c r="AM401" s="420"/>
      <c r="AN401" s="420"/>
      <c r="AO401" s="417"/>
      <c r="AP401" s="417"/>
      <c r="AQ401" s="417"/>
      <c r="AR401" s="417"/>
      <c r="AS401" s="417"/>
      <c r="AT401" s="417"/>
      <c r="AU401" s="417"/>
      <c r="AV401" s="417"/>
      <c r="AW401" s="417"/>
      <c r="AX401" s="417"/>
      <c r="AY401" s="417"/>
      <c r="AZ401" s="417"/>
      <c r="BA401" s="429"/>
      <c r="BB401" s="429"/>
      <c r="BC401" s="429"/>
      <c r="BD401" s="429"/>
      <c r="BE401" s="429"/>
      <c r="BF401" s="429"/>
      <c r="BG401" s="429"/>
      <c r="BH401" s="429"/>
      <c r="BI401" s="429"/>
      <c r="BJ401" s="429"/>
      <c r="BK401" s="429"/>
      <c r="BL401" s="429"/>
      <c r="BM401" s="429"/>
      <c r="BN401" s="429"/>
      <c r="BO401" s="429"/>
      <c r="BP401" s="429"/>
      <c r="BQ401" s="429"/>
    </row>
    <row r="402" customFormat="false" ht="15.75" hidden="false" customHeight="false" outlineLevel="0" collapsed="false">
      <c r="A402" s="420"/>
      <c r="B402" s="420"/>
      <c r="C402" s="420"/>
      <c r="D402" s="420"/>
      <c r="E402" s="420"/>
      <c r="F402" s="420"/>
      <c r="G402" s="421"/>
      <c r="H402" s="421"/>
      <c r="I402" s="421"/>
      <c r="J402" s="421"/>
      <c r="K402" s="421"/>
      <c r="L402" s="421"/>
      <c r="M402" s="421"/>
      <c r="N402" s="421"/>
      <c r="O402" s="421"/>
      <c r="P402" s="422"/>
      <c r="Q402" s="423"/>
      <c r="R402" s="423"/>
      <c r="S402" s="420"/>
      <c r="T402" s="428"/>
      <c r="U402" s="428"/>
      <c r="V402" s="417"/>
      <c r="W402" s="420"/>
      <c r="X402" s="420"/>
      <c r="Y402" s="420"/>
      <c r="Z402" s="420"/>
      <c r="AA402" s="420"/>
      <c r="AB402" s="420"/>
      <c r="AC402" s="420"/>
      <c r="AD402" s="420"/>
      <c r="AE402" s="420"/>
      <c r="AF402" s="420"/>
      <c r="AG402" s="420"/>
      <c r="AH402" s="420"/>
      <c r="AI402" s="420"/>
      <c r="AJ402" s="420"/>
      <c r="AK402" s="420"/>
      <c r="AL402" s="420"/>
      <c r="AM402" s="420"/>
      <c r="AN402" s="420"/>
      <c r="AO402" s="417"/>
      <c r="AP402" s="417"/>
      <c r="AQ402" s="417"/>
      <c r="AR402" s="417"/>
      <c r="AS402" s="417"/>
      <c r="AT402" s="417"/>
      <c r="AU402" s="417"/>
      <c r="AV402" s="417"/>
      <c r="AW402" s="417"/>
      <c r="AX402" s="417"/>
      <c r="AY402" s="417"/>
      <c r="AZ402" s="417"/>
      <c r="BA402" s="429"/>
      <c r="BB402" s="429"/>
      <c r="BC402" s="429"/>
      <c r="BD402" s="429"/>
      <c r="BE402" s="429"/>
      <c r="BF402" s="429"/>
      <c r="BG402" s="429"/>
      <c r="BH402" s="429"/>
      <c r="BI402" s="429"/>
      <c r="BJ402" s="429"/>
      <c r="BK402" s="429"/>
      <c r="BL402" s="429"/>
      <c r="BM402" s="429"/>
      <c r="BN402" s="429"/>
      <c r="BO402" s="429"/>
      <c r="BP402" s="429"/>
      <c r="BQ402" s="429"/>
    </row>
    <row r="403" customFormat="false" ht="15.75" hidden="false" customHeight="false" outlineLevel="0" collapsed="false">
      <c r="A403" s="420"/>
      <c r="B403" s="420"/>
      <c r="C403" s="420"/>
      <c r="D403" s="420"/>
      <c r="E403" s="420"/>
      <c r="F403" s="420"/>
      <c r="G403" s="421"/>
      <c r="H403" s="421"/>
      <c r="I403" s="421"/>
      <c r="J403" s="421"/>
      <c r="K403" s="421"/>
      <c r="L403" s="421"/>
      <c r="M403" s="421"/>
      <c r="N403" s="421"/>
      <c r="O403" s="421"/>
      <c r="P403" s="422"/>
      <c r="Q403" s="423"/>
      <c r="R403" s="423"/>
      <c r="S403" s="420"/>
      <c r="T403" s="428"/>
      <c r="U403" s="428"/>
      <c r="V403" s="417"/>
      <c r="W403" s="420"/>
      <c r="X403" s="420"/>
      <c r="Y403" s="420"/>
      <c r="Z403" s="420"/>
      <c r="AA403" s="420"/>
      <c r="AB403" s="420"/>
      <c r="AC403" s="420"/>
      <c r="AD403" s="420"/>
      <c r="AE403" s="420"/>
      <c r="AF403" s="420"/>
      <c r="AG403" s="420"/>
      <c r="AH403" s="420"/>
      <c r="AI403" s="420"/>
      <c r="AJ403" s="420"/>
      <c r="AK403" s="420"/>
      <c r="AL403" s="420"/>
      <c r="AM403" s="420"/>
      <c r="AN403" s="420"/>
      <c r="AO403" s="417"/>
      <c r="AP403" s="417"/>
      <c r="AQ403" s="417"/>
      <c r="AR403" s="417"/>
      <c r="AS403" s="417"/>
      <c r="AT403" s="417"/>
      <c r="AU403" s="417"/>
      <c r="AV403" s="417"/>
      <c r="AW403" s="417"/>
      <c r="AX403" s="417"/>
      <c r="AY403" s="417"/>
      <c r="AZ403" s="417"/>
      <c r="BA403" s="429"/>
      <c r="BB403" s="429"/>
      <c r="BC403" s="429"/>
      <c r="BD403" s="429"/>
      <c r="BE403" s="429"/>
      <c r="BF403" s="429"/>
      <c r="BG403" s="429"/>
      <c r="BH403" s="429"/>
      <c r="BI403" s="429"/>
      <c r="BJ403" s="429"/>
      <c r="BK403" s="429"/>
      <c r="BL403" s="429"/>
      <c r="BM403" s="429"/>
      <c r="BN403" s="429"/>
      <c r="BO403" s="429"/>
      <c r="BP403" s="429"/>
      <c r="BQ403" s="429"/>
    </row>
    <row r="404" customFormat="false" ht="15.75" hidden="false" customHeight="false" outlineLevel="0" collapsed="false">
      <c r="A404" s="420"/>
      <c r="B404" s="420"/>
      <c r="C404" s="420"/>
      <c r="D404" s="420"/>
      <c r="E404" s="420"/>
      <c r="F404" s="420"/>
      <c r="G404" s="421"/>
      <c r="H404" s="421"/>
      <c r="I404" s="421"/>
      <c r="J404" s="421"/>
      <c r="K404" s="421"/>
      <c r="L404" s="421"/>
      <c r="M404" s="421"/>
      <c r="N404" s="421"/>
      <c r="O404" s="421"/>
      <c r="P404" s="422"/>
      <c r="Q404" s="423"/>
      <c r="R404" s="423"/>
      <c r="S404" s="420"/>
      <c r="T404" s="428"/>
      <c r="U404" s="428"/>
      <c r="V404" s="417"/>
      <c r="W404" s="420"/>
      <c r="X404" s="420"/>
      <c r="Y404" s="420"/>
      <c r="Z404" s="420"/>
      <c r="AA404" s="420"/>
      <c r="AB404" s="420"/>
      <c r="AC404" s="420"/>
      <c r="AD404" s="420"/>
      <c r="AE404" s="420"/>
      <c r="AF404" s="420"/>
      <c r="AG404" s="420"/>
      <c r="AH404" s="420"/>
      <c r="AI404" s="420"/>
      <c r="AJ404" s="420"/>
      <c r="AK404" s="420"/>
      <c r="AL404" s="420"/>
      <c r="AM404" s="420"/>
      <c r="AN404" s="420"/>
      <c r="AO404" s="417"/>
      <c r="AP404" s="417"/>
      <c r="AQ404" s="417"/>
      <c r="AR404" s="417"/>
      <c r="AS404" s="417"/>
      <c r="AT404" s="417"/>
      <c r="AU404" s="417"/>
      <c r="AV404" s="417"/>
      <c r="AW404" s="417"/>
      <c r="AX404" s="417"/>
      <c r="AY404" s="417"/>
      <c r="AZ404" s="417"/>
      <c r="BA404" s="429"/>
      <c r="BB404" s="429"/>
      <c r="BC404" s="429"/>
      <c r="BD404" s="429"/>
      <c r="BE404" s="429"/>
      <c r="BF404" s="429"/>
      <c r="BG404" s="429"/>
      <c r="BH404" s="429"/>
      <c r="BI404" s="429"/>
      <c r="BJ404" s="429"/>
      <c r="BK404" s="429"/>
      <c r="BL404" s="429"/>
      <c r="BM404" s="429"/>
      <c r="BN404" s="429"/>
      <c r="BO404" s="429"/>
      <c r="BP404" s="429"/>
      <c r="BQ404" s="429"/>
    </row>
    <row r="405" customFormat="false" ht="15.75" hidden="false" customHeight="false" outlineLevel="0" collapsed="false">
      <c r="A405" s="420"/>
      <c r="B405" s="420"/>
      <c r="C405" s="420"/>
      <c r="D405" s="420"/>
      <c r="E405" s="420"/>
      <c r="F405" s="420"/>
      <c r="G405" s="421"/>
      <c r="H405" s="421"/>
      <c r="I405" s="421"/>
      <c r="J405" s="421"/>
      <c r="K405" s="421"/>
      <c r="L405" s="421"/>
      <c r="M405" s="421"/>
      <c r="N405" s="421"/>
      <c r="O405" s="421"/>
      <c r="P405" s="422"/>
      <c r="Q405" s="423"/>
      <c r="R405" s="423"/>
      <c r="S405" s="420"/>
      <c r="T405" s="428"/>
      <c r="U405" s="428"/>
      <c r="V405" s="417"/>
      <c r="W405" s="420"/>
      <c r="X405" s="420"/>
      <c r="Y405" s="420"/>
      <c r="Z405" s="420"/>
      <c r="AA405" s="420"/>
      <c r="AB405" s="420"/>
      <c r="AC405" s="420"/>
      <c r="AD405" s="420"/>
      <c r="AE405" s="420"/>
      <c r="AF405" s="420"/>
      <c r="AG405" s="420"/>
      <c r="AH405" s="420"/>
      <c r="AI405" s="420"/>
      <c r="AJ405" s="420"/>
      <c r="AK405" s="420"/>
      <c r="AL405" s="420"/>
      <c r="AM405" s="420"/>
      <c r="AN405" s="420"/>
      <c r="AO405" s="417"/>
      <c r="AP405" s="417"/>
      <c r="AQ405" s="417"/>
      <c r="AR405" s="417"/>
      <c r="AS405" s="417"/>
      <c r="AT405" s="417"/>
      <c r="AU405" s="417"/>
      <c r="AV405" s="417"/>
      <c r="AW405" s="417"/>
      <c r="AX405" s="417"/>
      <c r="AY405" s="417"/>
      <c r="AZ405" s="417"/>
      <c r="BA405" s="429"/>
      <c r="BB405" s="429"/>
      <c r="BC405" s="429"/>
      <c r="BD405" s="429"/>
      <c r="BE405" s="429"/>
      <c r="BF405" s="429"/>
      <c r="BG405" s="429"/>
      <c r="BH405" s="429"/>
      <c r="BI405" s="429"/>
      <c r="BJ405" s="429"/>
      <c r="BK405" s="429"/>
      <c r="BL405" s="429"/>
      <c r="BM405" s="429"/>
      <c r="BN405" s="429"/>
      <c r="BO405" s="429"/>
      <c r="BP405" s="429"/>
      <c r="BQ405" s="429"/>
    </row>
    <row r="406" customFormat="false" ht="15.75" hidden="false" customHeight="false" outlineLevel="0" collapsed="false">
      <c r="A406" s="420"/>
      <c r="B406" s="420"/>
      <c r="C406" s="420"/>
      <c r="D406" s="420"/>
      <c r="E406" s="420"/>
      <c r="F406" s="420"/>
      <c r="G406" s="421"/>
      <c r="H406" s="421"/>
      <c r="I406" s="421"/>
      <c r="J406" s="421"/>
      <c r="K406" s="421"/>
      <c r="L406" s="421"/>
      <c r="M406" s="421"/>
      <c r="N406" s="421"/>
      <c r="O406" s="421"/>
      <c r="P406" s="422"/>
      <c r="Q406" s="423"/>
      <c r="R406" s="423"/>
      <c r="S406" s="420"/>
      <c r="T406" s="428"/>
      <c r="U406" s="428"/>
      <c r="V406" s="417"/>
      <c r="W406" s="420"/>
      <c r="X406" s="420"/>
      <c r="Y406" s="420"/>
      <c r="Z406" s="420"/>
      <c r="AA406" s="420"/>
      <c r="AB406" s="420"/>
      <c r="AC406" s="420"/>
      <c r="AD406" s="420"/>
      <c r="AE406" s="420"/>
      <c r="AF406" s="420"/>
      <c r="AG406" s="420"/>
      <c r="AH406" s="420"/>
      <c r="AI406" s="420"/>
      <c r="AJ406" s="420"/>
      <c r="AK406" s="420"/>
      <c r="AL406" s="420"/>
      <c r="AM406" s="420"/>
      <c r="AN406" s="420"/>
      <c r="AO406" s="417"/>
      <c r="AP406" s="417"/>
      <c r="AQ406" s="417"/>
      <c r="AR406" s="417"/>
      <c r="AS406" s="417"/>
      <c r="AT406" s="417"/>
      <c r="AU406" s="417"/>
      <c r="AV406" s="417"/>
      <c r="AW406" s="417"/>
      <c r="AX406" s="417"/>
      <c r="AY406" s="417"/>
      <c r="AZ406" s="417"/>
      <c r="BA406" s="429"/>
      <c r="BB406" s="429"/>
      <c r="BC406" s="429"/>
      <c r="BD406" s="429"/>
      <c r="BE406" s="429"/>
      <c r="BF406" s="429"/>
      <c r="BG406" s="429"/>
      <c r="BH406" s="429"/>
      <c r="BI406" s="429"/>
      <c r="BJ406" s="429"/>
      <c r="BK406" s="429"/>
      <c r="BL406" s="429"/>
      <c r="BM406" s="429"/>
      <c r="BN406" s="429"/>
      <c r="BO406" s="429"/>
      <c r="BP406" s="429"/>
      <c r="BQ406" s="429"/>
    </row>
    <row r="407" customFormat="false" ht="15.75" hidden="false" customHeight="false" outlineLevel="0" collapsed="false">
      <c r="A407" s="420"/>
      <c r="B407" s="420"/>
      <c r="C407" s="420"/>
      <c r="D407" s="420"/>
      <c r="E407" s="420"/>
      <c r="F407" s="420"/>
      <c r="G407" s="421"/>
      <c r="H407" s="421"/>
      <c r="I407" s="421"/>
      <c r="J407" s="421"/>
      <c r="K407" s="421"/>
      <c r="L407" s="421"/>
      <c r="M407" s="421"/>
      <c r="N407" s="421"/>
      <c r="O407" s="421"/>
      <c r="P407" s="422"/>
      <c r="Q407" s="423"/>
      <c r="R407" s="423"/>
      <c r="S407" s="420"/>
      <c r="T407" s="428"/>
      <c r="U407" s="428"/>
      <c r="V407" s="417"/>
      <c r="W407" s="420"/>
      <c r="X407" s="420"/>
      <c r="Y407" s="420"/>
      <c r="Z407" s="420"/>
      <c r="AA407" s="420"/>
      <c r="AB407" s="420"/>
      <c r="AC407" s="420"/>
      <c r="AD407" s="420"/>
      <c r="AE407" s="420"/>
      <c r="AF407" s="420"/>
      <c r="AG407" s="420"/>
      <c r="AH407" s="420"/>
      <c r="AI407" s="420"/>
      <c r="AJ407" s="420"/>
      <c r="AK407" s="420"/>
      <c r="AL407" s="420"/>
      <c r="AM407" s="420"/>
      <c r="AN407" s="420"/>
      <c r="AO407" s="417"/>
      <c r="AP407" s="417"/>
      <c r="AQ407" s="417"/>
      <c r="AR407" s="417"/>
      <c r="AS407" s="417"/>
      <c r="AT407" s="417"/>
      <c r="AU407" s="417"/>
      <c r="AV407" s="417"/>
      <c r="AW407" s="417"/>
      <c r="AX407" s="417"/>
      <c r="AY407" s="417"/>
      <c r="AZ407" s="417"/>
      <c r="BA407" s="429"/>
      <c r="BB407" s="429"/>
      <c r="BC407" s="429"/>
      <c r="BD407" s="429"/>
      <c r="BE407" s="429"/>
      <c r="BF407" s="429"/>
      <c r="BG407" s="429"/>
      <c r="BH407" s="429"/>
      <c r="BI407" s="429"/>
      <c r="BJ407" s="429"/>
      <c r="BK407" s="429"/>
      <c r="BL407" s="429"/>
      <c r="BM407" s="429"/>
      <c r="BN407" s="429"/>
      <c r="BO407" s="429"/>
      <c r="BP407" s="429"/>
      <c r="BQ407" s="429"/>
    </row>
    <row r="408" customFormat="false" ht="15.75" hidden="false" customHeight="false" outlineLevel="0" collapsed="false">
      <c r="A408" s="420"/>
      <c r="B408" s="420"/>
      <c r="C408" s="420"/>
      <c r="D408" s="420"/>
      <c r="E408" s="420"/>
      <c r="F408" s="420"/>
      <c r="G408" s="421"/>
      <c r="H408" s="421"/>
      <c r="I408" s="421"/>
      <c r="J408" s="421"/>
      <c r="K408" s="421"/>
      <c r="L408" s="421"/>
      <c r="M408" s="421"/>
      <c r="N408" s="421"/>
      <c r="O408" s="421"/>
      <c r="P408" s="422"/>
      <c r="Q408" s="423"/>
      <c r="R408" s="423"/>
      <c r="S408" s="420"/>
      <c r="T408" s="428"/>
      <c r="U408" s="428"/>
      <c r="V408" s="417"/>
      <c r="W408" s="420"/>
      <c r="X408" s="420"/>
      <c r="Y408" s="420"/>
      <c r="Z408" s="420"/>
      <c r="AA408" s="420"/>
      <c r="AB408" s="420"/>
      <c r="AC408" s="420"/>
      <c r="AD408" s="420"/>
      <c r="AE408" s="420"/>
      <c r="AF408" s="420"/>
      <c r="AG408" s="420"/>
      <c r="AH408" s="420"/>
      <c r="AI408" s="420"/>
      <c r="AJ408" s="420"/>
      <c r="AK408" s="420"/>
      <c r="AL408" s="420"/>
      <c r="AM408" s="420"/>
      <c r="AN408" s="420"/>
      <c r="AO408" s="417"/>
      <c r="AP408" s="417"/>
      <c r="AQ408" s="417"/>
      <c r="AR408" s="417"/>
      <c r="AS408" s="417"/>
      <c r="AT408" s="417"/>
      <c r="AU408" s="417"/>
      <c r="AV408" s="417"/>
      <c r="AW408" s="417"/>
      <c r="AX408" s="417"/>
      <c r="AY408" s="417"/>
      <c r="AZ408" s="417"/>
      <c r="BA408" s="429"/>
      <c r="BB408" s="429"/>
      <c r="BC408" s="429"/>
      <c r="BD408" s="429"/>
      <c r="BE408" s="429"/>
      <c r="BF408" s="429"/>
      <c r="BG408" s="429"/>
      <c r="BH408" s="429"/>
      <c r="BI408" s="429"/>
      <c r="BJ408" s="429"/>
      <c r="BK408" s="429"/>
      <c r="BL408" s="429"/>
      <c r="BM408" s="429"/>
      <c r="BN408" s="429"/>
      <c r="BO408" s="429"/>
      <c r="BP408" s="429"/>
      <c r="BQ408" s="429"/>
    </row>
    <row r="409" customFormat="false" ht="15.75" hidden="false" customHeight="false" outlineLevel="0" collapsed="false">
      <c r="A409" s="420"/>
      <c r="B409" s="420"/>
      <c r="C409" s="420"/>
      <c r="D409" s="420"/>
      <c r="E409" s="420"/>
      <c r="F409" s="420"/>
      <c r="G409" s="421"/>
      <c r="H409" s="421"/>
      <c r="I409" s="421"/>
      <c r="J409" s="421"/>
      <c r="K409" s="421"/>
      <c r="L409" s="421"/>
      <c r="M409" s="421"/>
      <c r="N409" s="421"/>
      <c r="O409" s="421"/>
      <c r="P409" s="422"/>
      <c r="Q409" s="423"/>
      <c r="R409" s="423"/>
      <c r="S409" s="420"/>
      <c r="T409" s="428"/>
      <c r="U409" s="428"/>
      <c r="V409" s="417"/>
      <c r="W409" s="420"/>
      <c r="X409" s="420"/>
      <c r="Y409" s="420"/>
      <c r="Z409" s="420"/>
      <c r="AA409" s="420"/>
      <c r="AB409" s="420"/>
      <c r="AC409" s="420"/>
      <c r="AD409" s="420"/>
      <c r="AE409" s="420"/>
      <c r="AF409" s="420"/>
      <c r="AG409" s="420"/>
      <c r="AH409" s="420"/>
      <c r="AI409" s="420"/>
      <c r="AJ409" s="420"/>
      <c r="AK409" s="420"/>
      <c r="AL409" s="420"/>
      <c r="AM409" s="420"/>
      <c r="AN409" s="420"/>
      <c r="AO409" s="417"/>
      <c r="AP409" s="417"/>
      <c r="AQ409" s="417"/>
      <c r="AR409" s="417"/>
      <c r="AS409" s="417"/>
      <c r="AT409" s="417"/>
      <c r="AU409" s="417"/>
      <c r="AV409" s="417"/>
      <c r="AW409" s="417"/>
      <c r="AX409" s="417"/>
      <c r="AY409" s="417"/>
      <c r="AZ409" s="417"/>
      <c r="BA409" s="429"/>
      <c r="BB409" s="429"/>
      <c r="BC409" s="429"/>
      <c r="BD409" s="429"/>
      <c r="BE409" s="429"/>
      <c r="BF409" s="429"/>
      <c r="BG409" s="429"/>
      <c r="BH409" s="429"/>
      <c r="BI409" s="429"/>
      <c r="BJ409" s="429"/>
      <c r="BK409" s="429"/>
      <c r="BL409" s="429"/>
      <c r="BM409" s="429"/>
      <c r="BN409" s="429"/>
      <c r="BO409" s="429"/>
      <c r="BP409" s="429"/>
      <c r="BQ409" s="429"/>
    </row>
    <row r="410" customFormat="false" ht="15.75" hidden="false" customHeight="false" outlineLevel="0" collapsed="false">
      <c r="A410" s="420"/>
      <c r="B410" s="420"/>
      <c r="C410" s="420"/>
      <c r="D410" s="420"/>
      <c r="E410" s="420"/>
      <c r="F410" s="420"/>
      <c r="G410" s="421"/>
      <c r="H410" s="421"/>
      <c r="I410" s="421"/>
      <c r="J410" s="421"/>
      <c r="K410" s="421"/>
      <c r="L410" s="421"/>
      <c r="M410" s="421"/>
      <c r="N410" s="421"/>
      <c r="O410" s="421"/>
      <c r="P410" s="422"/>
      <c r="Q410" s="423"/>
      <c r="R410" s="423"/>
      <c r="S410" s="420"/>
      <c r="T410" s="428"/>
      <c r="U410" s="428"/>
      <c r="V410" s="417"/>
      <c r="W410" s="420"/>
      <c r="X410" s="420"/>
      <c r="Y410" s="420"/>
      <c r="Z410" s="420"/>
      <c r="AA410" s="420"/>
      <c r="AB410" s="420"/>
      <c r="AC410" s="420"/>
      <c r="AD410" s="420"/>
      <c r="AE410" s="420"/>
      <c r="AF410" s="420"/>
      <c r="AG410" s="420"/>
      <c r="AH410" s="420"/>
      <c r="AI410" s="420"/>
      <c r="AJ410" s="420"/>
      <c r="AK410" s="420"/>
      <c r="AL410" s="420"/>
      <c r="AM410" s="420"/>
      <c r="AN410" s="420"/>
      <c r="AO410" s="417"/>
      <c r="AP410" s="417"/>
      <c r="AQ410" s="417"/>
      <c r="AR410" s="417"/>
      <c r="AS410" s="417"/>
      <c r="AT410" s="417"/>
      <c r="AU410" s="417"/>
      <c r="AV410" s="417"/>
      <c r="AW410" s="417"/>
      <c r="AX410" s="417"/>
      <c r="AY410" s="417"/>
      <c r="AZ410" s="417"/>
      <c r="BA410" s="429"/>
      <c r="BB410" s="429"/>
      <c r="BC410" s="429"/>
      <c r="BD410" s="429"/>
      <c r="BE410" s="429"/>
      <c r="BF410" s="429"/>
      <c r="BG410" s="429"/>
      <c r="BH410" s="429"/>
      <c r="BI410" s="429"/>
      <c r="BJ410" s="429"/>
      <c r="BK410" s="429"/>
      <c r="BL410" s="429"/>
      <c r="BM410" s="429"/>
      <c r="BN410" s="429"/>
      <c r="BO410" s="429"/>
      <c r="BP410" s="429"/>
      <c r="BQ410" s="429"/>
    </row>
    <row r="411" customFormat="false" ht="15.75" hidden="false" customHeight="false" outlineLevel="0" collapsed="false">
      <c r="A411" s="420"/>
      <c r="B411" s="420"/>
      <c r="C411" s="420"/>
      <c r="D411" s="420"/>
      <c r="E411" s="420"/>
      <c r="F411" s="420"/>
      <c r="G411" s="421"/>
      <c r="H411" s="421"/>
      <c r="I411" s="421"/>
      <c r="J411" s="421"/>
      <c r="K411" s="421"/>
      <c r="L411" s="421"/>
      <c r="M411" s="421"/>
      <c r="N411" s="421"/>
      <c r="O411" s="421"/>
      <c r="P411" s="422"/>
      <c r="Q411" s="423"/>
      <c r="R411" s="423"/>
      <c r="S411" s="420"/>
      <c r="T411" s="428"/>
      <c r="U411" s="428"/>
      <c r="V411" s="417"/>
      <c r="W411" s="420"/>
      <c r="X411" s="420"/>
      <c r="Y411" s="420"/>
      <c r="Z411" s="420"/>
      <c r="AA411" s="420"/>
      <c r="AB411" s="420"/>
      <c r="AC411" s="420"/>
      <c r="AD411" s="420"/>
      <c r="AE411" s="420"/>
      <c r="AF411" s="420"/>
      <c r="AG411" s="420"/>
      <c r="AH411" s="420"/>
      <c r="AI411" s="420"/>
      <c r="AJ411" s="420"/>
      <c r="AK411" s="420"/>
      <c r="AL411" s="420"/>
      <c r="AM411" s="420"/>
      <c r="AN411" s="420"/>
      <c r="AO411" s="417"/>
      <c r="AP411" s="417"/>
      <c r="AQ411" s="417"/>
      <c r="AR411" s="417"/>
      <c r="AS411" s="417"/>
      <c r="AT411" s="417"/>
      <c r="AU411" s="417"/>
      <c r="AV411" s="417"/>
      <c r="AW411" s="417"/>
      <c r="AX411" s="417"/>
      <c r="AY411" s="417"/>
      <c r="AZ411" s="417"/>
      <c r="BA411" s="429"/>
      <c r="BB411" s="429"/>
      <c r="BC411" s="429"/>
      <c r="BD411" s="429"/>
      <c r="BE411" s="429"/>
      <c r="BF411" s="429"/>
      <c r="BG411" s="429"/>
      <c r="BH411" s="429"/>
      <c r="BI411" s="429"/>
      <c r="BJ411" s="429"/>
      <c r="BK411" s="429"/>
      <c r="BL411" s="429"/>
      <c r="BM411" s="429"/>
      <c r="BN411" s="429"/>
      <c r="BO411" s="429"/>
      <c r="BP411" s="429"/>
      <c r="BQ411" s="429"/>
    </row>
    <row r="412" customFormat="false" ht="15.75" hidden="false" customHeight="false" outlineLevel="0" collapsed="false">
      <c r="A412" s="420"/>
      <c r="B412" s="420"/>
      <c r="C412" s="420"/>
      <c r="D412" s="420"/>
      <c r="E412" s="420"/>
      <c r="F412" s="420"/>
      <c r="G412" s="421"/>
      <c r="H412" s="421"/>
      <c r="I412" s="421"/>
      <c r="J412" s="421"/>
      <c r="K412" s="421"/>
      <c r="L412" s="421"/>
      <c r="M412" s="421"/>
      <c r="N412" s="421"/>
      <c r="O412" s="421"/>
      <c r="P412" s="422"/>
      <c r="Q412" s="423"/>
      <c r="R412" s="423"/>
      <c r="S412" s="420"/>
      <c r="T412" s="428"/>
      <c r="U412" s="428"/>
      <c r="V412" s="417"/>
      <c r="W412" s="420"/>
      <c r="X412" s="420"/>
      <c r="Y412" s="420"/>
      <c r="Z412" s="420"/>
      <c r="AA412" s="420"/>
      <c r="AB412" s="420"/>
      <c r="AC412" s="420"/>
      <c r="AD412" s="420"/>
      <c r="AE412" s="420"/>
      <c r="AF412" s="420"/>
      <c r="AG412" s="420"/>
      <c r="AH412" s="420"/>
      <c r="AI412" s="420"/>
      <c r="AJ412" s="420"/>
      <c r="AK412" s="420"/>
      <c r="AL412" s="420"/>
      <c r="AM412" s="420"/>
      <c r="AN412" s="420"/>
      <c r="AO412" s="417"/>
      <c r="AP412" s="417"/>
      <c r="AQ412" s="417"/>
      <c r="AR412" s="417"/>
      <c r="AS412" s="417"/>
      <c r="AT412" s="417"/>
      <c r="AU412" s="417"/>
      <c r="AV412" s="417"/>
      <c r="AW412" s="417"/>
      <c r="AX412" s="417"/>
      <c r="AY412" s="417"/>
      <c r="AZ412" s="417"/>
      <c r="BA412" s="429"/>
      <c r="BB412" s="429"/>
      <c r="BC412" s="429"/>
      <c r="BD412" s="429"/>
      <c r="BE412" s="429"/>
      <c r="BF412" s="429"/>
      <c r="BG412" s="429"/>
      <c r="BH412" s="429"/>
      <c r="BI412" s="429"/>
      <c r="BJ412" s="429"/>
      <c r="BK412" s="429"/>
      <c r="BL412" s="429"/>
      <c r="BM412" s="429"/>
      <c r="BN412" s="429"/>
      <c r="BO412" s="429"/>
      <c r="BP412" s="429"/>
      <c r="BQ412" s="429"/>
    </row>
    <row r="413" customFormat="false" ht="15.75" hidden="false" customHeight="false" outlineLevel="0" collapsed="false">
      <c r="A413" s="420"/>
      <c r="B413" s="420"/>
      <c r="C413" s="420"/>
      <c r="D413" s="420"/>
      <c r="E413" s="420"/>
      <c r="F413" s="420"/>
      <c r="G413" s="421"/>
      <c r="H413" s="421"/>
      <c r="I413" s="421"/>
      <c r="J413" s="421"/>
      <c r="K413" s="421"/>
      <c r="L413" s="421"/>
      <c r="M413" s="421"/>
      <c r="N413" s="421"/>
      <c r="O413" s="421"/>
      <c r="P413" s="422"/>
      <c r="Q413" s="423"/>
      <c r="R413" s="423"/>
      <c r="S413" s="420"/>
      <c r="T413" s="428"/>
      <c r="U413" s="428"/>
      <c r="V413" s="417"/>
      <c r="W413" s="420"/>
      <c r="X413" s="420"/>
      <c r="Y413" s="420"/>
      <c r="Z413" s="420"/>
      <c r="AA413" s="420"/>
      <c r="AB413" s="420"/>
      <c r="AC413" s="420"/>
      <c r="AD413" s="420"/>
      <c r="AE413" s="420"/>
      <c r="AF413" s="420"/>
      <c r="AG413" s="420"/>
      <c r="AH413" s="420"/>
      <c r="AI413" s="420"/>
      <c r="AJ413" s="420"/>
      <c r="AK413" s="420"/>
      <c r="AL413" s="420"/>
      <c r="AM413" s="420"/>
      <c r="AN413" s="420"/>
      <c r="AO413" s="417"/>
      <c r="AP413" s="417"/>
      <c r="AQ413" s="417"/>
      <c r="AR413" s="417"/>
      <c r="AS413" s="417"/>
      <c r="AT413" s="417"/>
      <c r="AU413" s="417"/>
      <c r="AV413" s="417"/>
      <c r="AW413" s="417"/>
      <c r="AX413" s="417"/>
      <c r="AY413" s="417"/>
      <c r="AZ413" s="417"/>
      <c r="BA413" s="429"/>
      <c r="BB413" s="429"/>
      <c r="BC413" s="429"/>
      <c r="BD413" s="429"/>
      <c r="BE413" s="429"/>
      <c r="BF413" s="429"/>
      <c r="BG413" s="429"/>
      <c r="BH413" s="429"/>
      <c r="BI413" s="429"/>
      <c r="BJ413" s="429"/>
      <c r="BK413" s="429"/>
      <c r="BL413" s="429"/>
      <c r="BM413" s="429"/>
      <c r="BN413" s="429"/>
      <c r="BO413" s="429"/>
      <c r="BP413" s="429"/>
      <c r="BQ413" s="429"/>
    </row>
    <row r="414" customFormat="false" ht="15.75" hidden="false" customHeight="false" outlineLevel="0" collapsed="false">
      <c r="A414" s="420"/>
      <c r="B414" s="420"/>
      <c r="C414" s="420"/>
      <c r="D414" s="420"/>
      <c r="E414" s="420"/>
      <c r="F414" s="420"/>
      <c r="G414" s="421"/>
      <c r="H414" s="421"/>
      <c r="I414" s="421"/>
      <c r="J414" s="421"/>
      <c r="K414" s="421"/>
      <c r="L414" s="421"/>
      <c r="M414" s="421"/>
      <c r="N414" s="421"/>
      <c r="O414" s="421"/>
      <c r="P414" s="422"/>
      <c r="Q414" s="423"/>
      <c r="R414" s="423"/>
      <c r="S414" s="420"/>
      <c r="T414" s="428"/>
      <c r="U414" s="428"/>
      <c r="V414" s="417"/>
      <c r="W414" s="420"/>
      <c r="X414" s="420"/>
      <c r="Y414" s="420"/>
      <c r="Z414" s="420"/>
      <c r="AA414" s="420"/>
      <c r="AB414" s="420"/>
      <c r="AC414" s="420"/>
      <c r="AD414" s="420"/>
      <c r="AE414" s="420"/>
      <c r="AF414" s="420"/>
      <c r="AG414" s="420"/>
      <c r="AH414" s="420"/>
      <c r="AI414" s="420"/>
      <c r="AJ414" s="420"/>
      <c r="AK414" s="420"/>
      <c r="AL414" s="420"/>
      <c r="AM414" s="420"/>
      <c r="AN414" s="420"/>
      <c r="AO414" s="417"/>
      <c r="AP414" s="417"/>
      <c r="AQ414" s="417"/>
      <c r="AR414" s="417"/>
      <c r="AS414" s="417"/>
      <c r="AT414" s="417"/>
      <c r="AU414" s="417"/>
      <c r="AV414" s="417"/>
      <c r="AW414" s="417"/>
      <c r="AX414" s="417"/>
      <c r="AY414" s="417"/>
      <c r="AZ414" s="417"/>
      <c r="BA414" s="429"/>
      <c r="BB414" s="429"/>
      <c r="BC414" s="429"/>
      <c r="BD414" s="429"/>
      <c r="BE414" s="429"/>
      <c r="BF414" s="429"/>
      <c r="BG414" s="429"/>
      <c r="BH414" s="429"/>
      <c r="BI414" s="429"/>
      <c r="BJ414" s="429"/>
      <c r="BK414" s="429"/>
      <c r="BL414" s="429"/>
      <c r="BM414" s="429"/>
      <c r="BN414" s="429"/>
      <c r="BO414" s="429"/>
      <c r="BP414" s="429"/>
      <c r="BQ414" s="429"/>
    </row>
    <row r="415" customFormat="false" ht="15.75" hidden="false" customHeight="false" outlineLevel="0" collapsed="false">
      <c r="A415" s="420"/>
      <c r="B415" s="420"/>
      <c r="C415" s="420"/>
      <c r="D415" s="420"/>
      <c r="E415" s="420"/>
      <c r="F415" s="420"/>
      <c r="G415" s="421"/>
      <c r="H415" s="421"/>
      <c r="I415" s="421"/>
      <c r="J415" s="421"/>
      <c r="K415" s="421"/>
      <c r="L415" s="421"/>
      <c r="M415" s="421"/>
      <c r="N415" s="421"/>
      <c r="O415" s="421"/>
      <c r="P415" s="422"/>
      <c r="Q415" s="423"/>
      <c r="R415" s="423"/>
      <c r="S415" s="420"/>
      <c r="T415" s="428"/>
      <c r="U415" s="428"/>
      <c r="V415" s="417"/>
      <c r="W415" s="420"/>
      <c r="X415" s="420"/>
      <c r="Y415" s="420"/>
      <c r="Z415" s="420"/>
      <c r="AA415" s="420"/>
      <c r="AB415" s="420"/>
      <c r="AC415" s="420"/>
      <c r="AD415" s="420"/>
      <c r="AE415" s="420"/>
      <c r="AF415" s="420"/>
      <c r="AG415" s="420"/>
      <c r="AH415" s="420"/>
      <c r="AI415" s="420"/>
      <c r="AJ415" s="420"/>
      <c r="AK415" s="420"/>
      <c r="AL415" s="420"/>
      <c r="AM415" s="420"/>
      <c r="AN415" s="420"/>
      <c r="AO415" s="417"/>
      <c r="AP415" s="417"/>
      <c r="AQ415" s="417"/>
      <c r="AR415" s="417"/>
      <c r="AS415" s="417"/>
      <c r="AT415" s="417"/>
      <c r="AU415" s="417"/>
      <c r="AV415" s="417"/>
      <c r="AW415" s="417"/>
      <c r="AX415" s="417"/>
      <c r="AY415" s="417"/>
      <c r="AZ415" s="417"/>
      <c r="BA415" s="429"/>
      <c r="BB415" s="429"/>
      <c r="BC415" s="429"/>
      <c r="BD415" s="429"/>
      <c r="BE415" s="429"/>
      <c r="BF415" s="429"/>
      <c r="BG415" s="429"/>
      <c r="BH415" s="429"/>
      <c r="BI415" s="429"/>
      <c r="BJ415" s="429"/>
      <c r="BK415" s="429"/>
      <c r="BL415" s="429"/>
      <c r="BM415" s="429"/>
      <c r="BN415" s="429"/>
      <c r="BO415" s="429"/>
      <c r="BP415" s="429"/>
      <c r="BQ415" s="429"/>
    </row>
    <row r="416" customFormat="false" ht="15.75" hidden="false" customHeight="false" outlineLevel="0" collapsed="false">
      <c r="A416" s="420"/>
      <c r="B416" s="420"/>
      <c r="C416" s="420"/>
      <c r="D416" s="420"/>
      <c r="E416" s="420"/>
      <c r="F416" s="420"/>
      <c r="G416" s="421"/>
      <c r="H416" s="421"/>
      <c r="I416" s="421"/>
      <c r="J416" s="421"/>
      <c r="K416" s="421"/>
      <c r="L416" s="421"/>
      <c r="M416" s="421"/>
      <c r="N416" s="421"/>
      <c r="O416" s="421"/>
      <c r="P416" s="422"/>
      <c r="Q416" s="423"/>
      <c r="R416" s="423"/>
      <c r="S416" s="420"/>
      <c r="T416" s="428"/>
      <c r="U416" s="428"/>
      <c r="V416" s="417"/>
      <c r="W416" s="420"/>
      <c r="X416" s="420"/>
      <c r="Y416" s="420"/>
      <c r="Z416" s="420"/>
      <c r="AA416" s="420"/>
      <c r="AB416" s="420"/>
      <c r="AC416" s="420"/>
      <c r="AD416" s="420"/>
      <c r="AE416" s="420"/>
      <c r="AF416" s="420"/>
      <c r="AG416" s="420"/>
      <c r="AH416" s="420"/>
      <c r="AI416" s="420"/>
      <c r="AJ416" s="420"/>
      <c r="AK416" s="420"/>
      <c r="AL416" s="420"/>
      <c r="AM416" s="420"/>
      <c r="AN416" s="420"/>
      <c r="AO416" s="417"/>
      <c r="AP416" s="417"/>
      <c r="AQ416" s="417"/>
      <c r="AR416" s="417"/>
      <c r="AS416" s="417"/>
      <c r="AT416" s="417"/>
      <c r="AU416" s="417"/>
      <c r="AV416" s="417"/>
      <c r="AW416" s="417"/>
      <c r="AX416" s="417"/>
      <c r="AY416" s="417"/>
      <c r="AZ416" s="417"/>
      <c r="BA416" s="429"/>
      <c r="BB416" s="429"/>
      <c r="BC416" s="429"/>
      <c r="BD416" s="429"/>
      <c r="BE416" s="429"/>
      <c r="BF416" s="429"/>
      <c r="BG416" s="429"/>
      <c r="BH416" s="429"/>
      <c r="BI416" s="429"/>
      <c r="BJ416" s="429"/>
      <c r="BK416" s="429"/>
      <c r="BL416" s="429"/>
      <c r="BM416" s="429"/>
      <c r="BN416" s="429"/>
      <c r="BO416" s="429"/>
      <c r="BP416" s="429"/>
      <c r="BQ416" s="429"/>
    </row>
    <row r="417" customFormat="false" ht="15.75" hidden="false" customHeight="false" outlineLevel="0" collapsed="false">
      <c r="A417" s="420"/>
      <c r="B417" s="420"/>
      <c r="C417" s="420"/>
      <c r="D417" s="420"/>
      <c r="E417" s="420"/>
      <c r="F417" s="420"/>
      <c r="G417" s="421"/>
      <c r="H417" s="421"/>
      <c r="I417" s="421"/>
      <c r="J417" s="421"/>
      <c r="K417" s="421"/>
      <c r="L417" s="421"/>
      <c r="M417" s="421"/>
      <c r="N417" s="421"/>
      <c r="O417" s="421"/>
      <c r="P417" s="422"/>
      <c r="Q417" s="423"/>
      <c r="R417" s="423"/>
      <c r="S417" s="420"/>
      <c r="T417" s="428"/>
      <c r="U417" s="428"/>
      <c r="V417" s="417"/>
      <c r="W417" s="420"/>
      <c r="X417" s="420"/>
      <c r="Y417" s="420"/>
      <c r="Z417" s="420"/>
      <c r="AA417" s="420"/>
      <c r="AB417" s="420"/>
      <c r="AC417" s="420"/>
      <c r="AD417" s="420"/>
      <c r="AE417" s="420"/>
      <c r="AF417" s="420"/>
      <c r="AG417" s="420"/>
      <c r="AH417" s="420"/>
      <c r="AI417" s="420"/>
      <c r="AJ417" s="420"/>
      <c r="AK417" s="420"/>
      <c r="AL417" s="420"/>
      <c r="AM417" s="420"/>
      <c r="AN417" s="420"/>
      <c r="AO417" s="417"/>
      <c r="AP417" s="417"/>
      <c r="AQ417" s="417"/>
      <c r="AR417" s="417"/>
      <c r="AS417" s="417"/>
      <c r="AT417" s="417"/>
      <c r="AU417" s="417"/>
      <c r="AV417" s="417"/>
      <c r="AW417" s="417"/>
      <c r="AX417" s="417"/>
      <c r="AY417" s="417"/>
      <c r="AZ417" s="417"/>
      <c r="BA417" s="429"/>
      <c r="BB417" s="429"/>
      <c r="BC417" s="429"/>
      <c r="BD417" s="429"/>
      <c r="BE417" s="429"/>
      <c r="BF417" s="429"/>
      <c r="BG417" s="429"/>
      <c r="BH417" s="429"/>
      <c r="BI417" s="429"/>
      <c r="BJ417" s="429"/>
      <c r="BK417" s="429"/>
      <c r="BL417" s="429"/>
      <c r="BM417" s="429"/>
      <c r="BN417" s="429"/>
      <c r="BO417" s="429"/>
      <c r="BP417" s="429"/>
      <c r="BQ417" s="429"/>
    </row>
    <row r="418" customFormat="false" ht="15.75" hidden="false" customHeight="false" outlineLevel="0" collapsed="false">
      <c r="A418" s="420"/>
      <c r="B418" s="420"/>
      <c r="C418" s="420"/>
      <c r="D418" s="420"/>
      <c r="E418" s="420"/>
      <c r="F418" s="420"/>
      <c r="G418" s="421"/>
      <c r="H418" s="421"/>
      <c r="I418" s="421"/>
      <c r="J418" s="421"/>
      <c r="K418" s="421"/>
      <c r="L418" s="421"/>
      <c r="M418" s="421"/>
      <c r="N418" s="421"/>
      <c r="O418" s="421"/>
      <c r="P418" s="422"/>
      <c r="Q418" s="423"/>
      <c r="R418" s="423"/>
      <c r="S418" s="420"/>
      <c r="T418" s="428"/>
      <c r="U418" s="428"/>
      <c r="V418" s="417"/>
      <c r="W418" s="420"/>
      <c r="X418" s="420"/>
      <c r="Y418" s="420"/>
      <c r="Z418" s="420"/>
      <c r="AA418" s="420"/>
      <c r="AB418" s="420"/>
      <c r="AC418" s="420"/>
      <c r="AD418" s="420"/>
      <c r="AE418" s="420"/>
      <c r="AF418" s="420"/>
      <c r="AG418" s="420"/>
      <c r="AH418" s="420"/>
      <c r="AI418" s="420"/>
      <c r="AJ418" s="420"/>
      <c r="AK418" s="420"/>
      <c r="AL418" s="420"/>
      <c r="AM418" s="420"/>
      <c r="AN418" s="420"/>
      <c r="AO418" s="417"/>
      <c r="AP418" s="417"/>
      <c r="AQ418" s="417"/>
      <c r="AR418" s="417"/>
      <c r="AS418" s="417"/>
      <c r="AT418" s="417"/>
      <c r="AU418" s="417"/>
      <c r="AV418" s="417"/>
      <c r="AW418" s="417"/>
      <c r="AX418" s="417"/>
      <c r="AY418" s="417"/>
      <c r="AZ418" s="417"/>
      <c r="BA418" s="429"/>
      <c r="BB418" s="429"/>
      <c r="BC418" s="429"/>
      <c r="BD418" s="429"/>
      <c r="BE418" s="429"/>
      <c r="BF418" s="429"/>
      <c r="BG418" s="429"/>
      <c r="BH418" s="429"/>
      <c r="BI418" s="429"/>
      <c r="BJ418" s="429"/>
      <c r="BK418" s="429"/>
      <c r="BL418" s="429"/>
      <c r="BM418" s="429"/>
      <c r="BN418" s="429"/>
      <c r="BO418" s="429"/>
      <c r="BP418" s="429"/>
      <c r="BQ418" s="429"/>
    </row>
    <row r="419" customFormat="false" ht="15.75" hidden="false" customHeight="false" outlineLevel="0" collapsed="false">
      <c r="A419" s="420"/>
      <c r="B419" s="420"/>
      <c r="C419" s="420"/>
      <c r="D419" s="420"/>
      <c r="E419" s="420"/>
      <c r="F419" s="420"/>
      <c r="G419" s="421"/>
      <c r="H419" s="421"/>
      <c r="I419" s="421"/>
      <c r="J419" s="421"/>
      <c r="K419" s="421"/>
      <c r="L419" s="421"/>
      <c r="M419" s="421"/>
      <c r="N419" s="421"/>
      <c r="O419" s="421"/>
      <c r="P419" s="422"/>
      <c r="Q419" s="423"/>
      <c r="R419" s="423"/>
      <c r="S419" s="420"/>
      <c r="T419" s="428"/>
      <c r="U419" s="428"/>
      <c r="V419" s="417"/>
      <c r="W419" s="420"/>
      <c r="X419" s="420"/>
      <c r="Y419" s="420"/>
      <c r="Z419" s="420"/>
      <c r="AA419" s="420"/>
      <c r="AB419" s="420"/>
      <c r="AC419" s="420"/>
      <c r="AD419" s="420"/>
      <c r="AE419" s="420"/>
      <c r="AF419" s="420"/>
      <c r="AG419" s="420"/>
      <c r="AH419" s="420"/>
      <c r="AI419" s="420"/>
      <c r="AJ419" s="420"/>
      <c r="AK419" s="420"/>
      <c r="AL419" s="420"/>
      <c r="AM419" s="420"/>
      <c r="AN419" s="420"/>
      <c r="AO419" s="417"/>
      <c r="AP419" s="417"/>
      <c r="AQ419" s="417"/>
      <c r="AR419" s="417"/>
      <c r="AS419" s="417"/>
      <c r="AT419" s="417"/>
      <c r="AU419" s="417"/>
      <c r="AV419" s="417"/>
      <c r="AW419" s="417"/>
      <c r="AX419" s="417"/>
      <c r="AY419" s="417"/>
      <c r="AZ419" s="417"/>
      <c r="BA419" s="429"/>
      <c r="BB419" s="429"/>
      <c r="BC419" s="429"/>
      <c r="BD419" s="429"/>
      <c r="BE419" s="429"/>
      <c r="BF419" s="429"/>
      <c r="BG419" s="429"/>
      <c r="BH419" s="429"/>
      <c r="BI419" s="429"/>
      <c r="BJ419" s="429"/>
      <c r="BK419" s="429"/>
      <c r="BL419" s="429"/>
      <c r="BM419" s="429"/>
      <c r="BN419" s="429"/>
      <c r="BO419" s="429"/>
      <c r="BP419" s="429"/>
      <c r="BQ419" s="429"/>
    </row>
    <row r="420" customFormat="false" ht="15.75" hidden="false" customHeight="false" outlineLevel="0" collapsed="false">
      <c r="A420" s="420"/>
      <c r="B420" s="420"/>
      <c r="C420" s="420"/>
      <c r="D420" s="420"/>
      <c r="E420" s="420"/>
      <c r="F420" s="420"/>
      <c r="G420" s="421"/>
      <c r="H420" s="421"/>
      <c r="I420" s="421"/>
      <c r="J420" s="421"/>
      <c r="K420" s="421"/>
      <c r="L420" s="421"/>
      <c r="M420" s="421"/>
      <c r="N420" s="421"/>
      <c r="O420" s="421"/>
      <c r="P420" s="422"/>
      <c r="Q420" s="423"/>
      <c r="R420" s="423"/>
      <c r="S420" s="420"/>
      <c r="T420" s="428"/>
      <c r="U420" s="428"/>
      <c r="V420" s="417"/>
      <c r="W420" s="420"/>
      <c r="X420" s="420"/>
      <c r="Y420" s="420"/>
      <c r="Z420" s="420"/>
      <c r="AA420" s="420"/>
      <c r="AB420" s="420"/>
      <c r="AC420" s="420"/>
      <c r="AD420" s="420"/>
      <c r="AE420" s="420"/>
      <c r="AF420" s="420"/>
      <c r="AG420" s="420"/>
      <c r="AH420" s="420"/>
      <c r="AI420" s="420"/>
      <c r="AJ420" s="420"/>
      <c r="AK420" s="420"/>
      <c r="AL420" s="420"/>
      <c r="AM420" s="420"/>
      <c r="AN420" s="420"/>
      <c r="AO420" s="417"/>
      <c r="AP420" s="417"/>
      <c r="AQ420" s="417"/>
      <c r="AR420" s="417"/>
      <c r="AS420" s="417"/>
      <c r="AT420" s="417"/>
      <c r="AU420" s="417"/>
      <c r="AV420" s="417"/>
      <c r="AW420" s="417"/>
      <c r="AX420" s="417"/>
      <c r="AY420" s="417"/>
      <c r="AZ420" s="417"/>
      <c r="BA420" s="429"/>
      <c r="BB420" s="429"/>
      <c r="BC420" s="429"/>
      <c r="BD420" s="429"/>
      <c r="BE420" s="429"/>
      <c r="BF420" s="429"/>
      <c r="BG420" s="429"/>
      <c r="BH420" s="429"/>
      <c r="BI420" s="429"/>
      <c r="BJ420" s="429"/>
      <c r="BK420" s="429"/>
      <c r="BL420" s="429"/>
      <c r="BM420" s="429"/>
      <c r="BN420" s="429"/>
      <c r="BO420" s="429"/>
      <c r="BP420" s="429"/>
      <c r="BQ420" s="429"/>
    </row>
    <row r="421" customFormat="false" ht="15.75" hidden="false" customHeight="false" outlineLevel="0" collapsed="false">
      <c r="A421" s="420"/>
      <c r="B421" s="420"/>
      <c r="C421" s="420"/>
      <c r="D421" s="420"/>
      <c r="E421" s="420"/>
      <c r="F421" s="420"/>
      <c r="G421" s="421"/>
      <c r="H421" s="421"/>
      <c r="I421" s="421"/>
      <c r="J421" s="421"/>
      <c r="K421" s="421"/>
      <c r="L421" s="421"/>
      <c r="M421" s="421"/>
      <c r="N421" s="421"/>
      <c r="O421" s="421"/>
      <c r="P421" s="422"/>
      <c r="Q421" s="423"/>
      <c r="R421" s="423"/>
      <c r="S421" s="420"/>
      <c r="T421" s="428"/>
      <c r="U421" s="428"/>
      <c r="V421" s="417"/>
      <c r="W421" s="420"/>
      <c r="X421" s="420"/>
      <c r="Y421" s="420"/>
      <c r="Z421" s="420"/>
      <c r="AA421" s="420"/>
      <c r="AB421" s="420"/>
      <c r="AC421" s="420"/>
      <c r="AD421" s="420"/>
      <c r="AE421" s="420"/>
      <c r="AF421" s="420"/>
      <c r="AG421" s="420"/>
      <c r="AH421" s="420"/>
      <c r="AI421" s="420"/>
      <c r="AJ421" s="420"/>
      <c r="AK421" s="420"/>
      <c r="AL421" s="420"/>
      <c r="AM421" s="420"/>
      <c r="AN421" s="420"/>
      <c r="AO421" s="417"/>
      <c r="AP421" s="417"/>
      <c r="AQ421" s="417"/>
      <c r="AR421" s="417"/>
      <c r="AS421" s="417"/>
      <c r="AT421" s="417"/>
      <c r="AU421" s="417"/>
      <c r="AV421" s="417"/>
      <c r="AW421" s="417"/>
      <c r="AX421" s="417"/>
      <c r="AY421" s="417"/>
      <c r="AZ421" s="417"/>
      <c r="BA421" s="429"/>
      <c r="BB421" s="429"/>
      <c r="BC421" s="429"/>
      <c r="BD421" s="429"/>
      <c r="BE421" s="429"/>
      <c r="BF421" s="429"/>
      <c r="BG421" s="429"/>
      <c r="BH421" s="429"/>
      <c r="BI421" s="429"/>
      <c r="BJ421" s="429"/>
      <c r="BK421" s="429"/>
      <c r="BL421" s="429"/>
      <c r="BM421" s="429"/>
      <c r="BN421" s="429"/>
      <c r="BO421" s="429"/>
      <c r="BP421" s="429"/>
      <c r="BQ421" s="429"/>
    </row>
    <row r="422" customFormat="false" ht="15.75" hidden="false" customHeight="false" outlineLevel="0" collapsed="false">
      <c r="A422" s="420"/>
      <c r="B422" s="420"/>
      <c r="C422" s="420"/>
      <c r="D422" s="420"/>
      <c r="E422" s="420"/>
      <c r="F422" s="420"/>
      <c r="G422" s="421"/>
      <c r="H422" s="421"/>
      <c r="I422" s="421"/>
      <c r="J422" s="421"/>
      <c r="K422" s="421"/>
      <c r="L422" s="421"/>
      <c r="M422" s="421"/>
      <c r="N422" s="421"/>
      <c r="O422" s="421"/>
      <c r="P422" s="422"/>
      <c r="Q422" s="423"/>
      <c r="R422" s="423"/>
      <c r="S422" s="420"/>
      <c r="T422" s="428"/>
      <c r="U422" s="428"/>
      <c r="V422" s="417"/>
      <c r="W422" s="420"/>
      <c r="X422" s="420"/>
      <c r="Y422" s="420"/>
      <c r="Z422" s="420"/>
      <c r="AA422" s="420"/>
      <c r="AB422" s="420"/>
      <c r="AC422" s="420"/>
      <c r="AD422" s="420"/>
      <c r="AE422" s="420"/>
      <c r="AF422" s="420"/>
      <c r="AG422" s="420"/>
      <c r="AH422" s="420"/>
      <c r="AI422" s="420"/>
      <c r="AJ422" s="420"/>
      <c r="AK422" s="420"/>
      <c r="AL422" s="420"/>
      <c r="AM422" s="420"/>
      <c r="AN422" s="420"/>
      <c r="AO422" s="417"/>
      <c r="AP422" s="417"/>
      <c r="AQ422" s="417"/>
      <c r="AR422" s="417"/>
      <c r="AS422" s="417"/>
      <c r="AT422" s="417"/>
      <c r="AU422" s="417"/>
      <c r="AV422" s="417"/>
      <c r="AW422" s="417"/>
      <c r="AX422" s="417"/>
      <c r="AY422" s="417"/>
      <c r="AZ422" s="417"/>
      <c r="BA422" s="429"/>
      <c r="BB422" s="429"/>
      <c r="BC422" s="429"/>
      <c r="BD422" s="429"/>
      <c r="BE422" s="429"/>
      <c r="BF422" s="429"/>
      <c r="BG422" s="429"/>
      <c r="BH422" s="429"/>
      <c r="BI422" s="429"/>
      <c r="BJ422" s="429"/>
      <c r="BK422" s="429"/>
      <c r="BL422" s="429"/>
      <c r="BM422" s="429"/>
      <c r="BN422" s="429"/>
      <c r="BO422" s="429"/>
      <c r="BP422" s="429"/>
      <c r="BQ422" s="429"/>
    </row>
    <row r="423" customFormat="false" ht="15.75" hidden="false" customHeight="false" outlineLevel="0" collapsed="false">
      <c r="A423" s="420"/>
      <c r="B423" s="420"/>
      <c r="C423" s="420"/>
      <c r="D423" s="420"/>
      <c r="E423" s="420"/>
      <c r="F423" s="420"/>
      <c r="G423" s="421"/>
      <c r="H423" s="421"/>
      <c r="I423" s="421"/>
      <c r="J423" s="421"/>
      <c r="K423" s="421"/>
      <c r="L423" s="421"/>
      <c r="M423" s="421"/>
      <c r="N423" s="421"/>
      <c r="O423" s="421"/>
      <c r="P423" s="422"/>
      <c r="Q423" s="423"/>
      <c r="R423" s="423"/>
      <c r="S423" s="420"/>
      <c r="T423" s="428"/>
      <c r="U423" s="428"/>
      <c r="V423" s="417"/>
      <c r="W423" s="420"/>
      <c r="X423" s="420"/>
      <c r="Y423" s="420"/>
      <c r="Z423" s="420"/>
      <c r="AA423" s="420"/>
      <c r="AB423" s="420"/>
      <c r="AC423" s="420"/>
      <c r="AD423" s="420"/>
      <c r="AE423" s="420"/>
      <c r="AF423" s="420"/>
      <c r="AG423" s="420"/>
      <c r="AH423" s="420"/>
      <c r="AI423" s="420"/>
      <c r="AJ423" s="420"/>
      <c r="AK423" s="420"/>
      <c r="AL423" s="420"/>
      <c r="AM423" s="420"/>
      <c r="AN423" s="420"/>
      <c r="AO423" s="417"/>
      <c r="AP423" s="417"/>
      <c r="AQ423" s="417"/>
      <c r="AR423" s="417"/>
      <c r="AS423" s="417"/>
      <c r="AT423" s="417"/>
      <c r="AU423" s="417"/>
      <c r="AV423" s="417"/>
      <c r="AW423" s="417"/>
      <c r="AX423" s="417"/>
      <c r="AY423" s="417"/>
      <c r="AZ423" s="417"/>
      <c r="BA423" s="429"/>
      <c r="BB423" s="429"/>
      <c r="BC423" s="429"/>
      <c r="BD423" s="429"/>
      <c r="BE423" s="429"/>
      <c r="BF423" s="429"/>
      <c r="BG423" s="429"/>
      <c r="BH423" s="429"/>
      <c r="BI423" s="429"/>
      <c r="BJ423" s="429"/>
      <c r="BK423" s="429"/>
      <c r="BL423" s="429"/>
      <c r="BM423" s="429"/>
      <c r="BN423" s="429"/>
      <c r="BO423" s="429"/>
      <c r="BP423" s="429"/>
      <c r="BQ423" s="429"/>
    </row>
    <row r="424" customFormat="false" ht="15.75" hidden="false" customHeight="false" outlineLevel="0" collapsed="false">
      <c r="A424" s="420"/>
      <c r="B424" s="420"/>
      <c r="C424" s="420"/>
      <c r="D424" s="420"/>
      <c r="E424" s="420"/>
      <c r="F424" s="420"/>
      <c r="G424" s="421"/>
      <c r="H424" s="421"/>
      <c r="I424" s="421"/>
      <c r="J424" s="421"/>
      <c r="K424" s="421"/>
      <c r="L424" s="421"/>
      <c r="M424" s="421"/>
      <c r="N424" s="421"/>
      <c r="O424" s="421"/>
      <c r="P424" s="422"/>
      <c r="Q424" s="423"/>
      <c r="R424" s="423"/>
      <c r="S424" s="420"/>
      <c r="T424" s="428"/>
      <c r="U424" s="428"/>
      <c r="V424" s="417"/>
      <c r="W424" s="420"/>
      <c r="X424" s="420"/>
      <c r="Y424" s="420"/>
      <c r="Z424" s="420"/>
      <c r="AA424" s="420"/>
      <c r="AB424" s="420"/>
      <c r="AC424" s="420"/>
      <c r="AD424" s="420"/>
      <c r="AE424" s="420"/>
      <c r="AF424" s="420"/>
      <c r="AG424" s="420"/>
      <c r="AH424" s="420"/>
      <c r="AI424" s="420"/>
      <c r="AJ424" s="420"/>
      <c r="AK424" s="420"/>
      <c r="AL424" s="420"/>
      <c r="AM424" s="420"/>
      <c r="AN424" s="420"/>
      <c r="AO424" s="417"/>
      <c r="AP424" s="417"/>
      <c r="AQ424" s="417"/>
      <c r="AR424" s="417"/>
      <c r="AS424" s="417"/>
      <c r="AT424" s="417"/>
      <c r="AU424" s="417"/>
      <c r="AV424" s="417"/>
      <c r="AW424" s="417"/>
      <c r="AX424" s="417"/>
      <c r="AY424" s="417"/>
      <c r="AZ424" s="417"/>
      <c r="BA424" s="429"/>
      <c r="BB424" s="429"/>
      <c r="BC424" s="429"/>
      <c r="BD424" s="429"/>
      <c r="BE424" s="429"/>
      <c r="BF424" s="429"/>
      <c r="BG424" s="429"/>
      <c r="BH424" s="429"/>
      <c r="BI424" s="429"/>
      <c r="BJ424" s="429"/>
      <c r="BK424" s="429"/>
      <c r="BL424" s="429"/>
      <c r="BM424" s="429"/>
      <c r="BN424" s="429"/>
      <c r="BO424" s="429"/>
      <c r="BP424" s="429"/>
      <c r="BQ424" s="429"/>
    </row>
    <row r="425" customFormat="false" ht="15.75" hidden="false" customHeight="false" outlineLevel="0" collapsed="false">
      <c r="A425" s="420"/>
      <c r="B425" s="420"/>
      <c r="C425" s="420"/>
      <c r="D425" s="420"/>
      <c r="E425" s="420"/>
      <c r="F425" s="420"/>
      <c r="G425" s="421"/>
      <c r="H425" s="421"/>
      <c r="I425" s="421"/>
      <c r="J425" s="421"/>
      <c r="K425" s="421"/>
      <c r="L425" s="421"/>
      <c r="M425" s="421"/>
      <c r="N425" s="421"/>
      <c r="O425" s="421"/>
      <c r="P425" s="422"/>
      <c r="Q425" s="423"/>
      <c r="R425" s="423"/>
      <c r="S425" s="420"/>
      <c r="T425" s="428"/>
      <c r="U425" s="428"/>
      <c r="V425" s="417"/>
      <c r="W425" s="420"/>
      <c r="X425" s="420"/>
      <c r="Y425" s="420"/>
      <c r="Z425" s="420"/>
      <c r="AA425" s="420"/>
      <c r="AB425" s="420"/>
      <c r="AC425" s="420"/>
      <c r="AD425" s="420"/>
      <c r="AE425" s="420"/>
      <c r="AF425" s="420"/>
      <c r="AG425" s="420"/>
      <c r="AH425" s="420"/>
      <c r="AI425" s="420"/>
      <c r="AJ425" s="420"/>
      <c r="AK425" s="420"/>
      <c r="AL425" s="420"/>
      <c r="AM425" s="420"/>
      <c r="AN425" s="420"/>
      <c r="AO425" s="417"/>
      <c r="AP425" s="417"/>
      <c r="AQ425" s="417"/>
      <c r="AR425" s="417"/>
      <c r="AS425" s="417"/>
      <c r="AT425" s="417"/>
      <c r="AU425" s="417"/>
      <c r="AV425" s="417"/>
      <c r="AW425" s="417"/>
      <c r="AX425" s="417"/>
      <c r="AY425" s="417"/>
      <c r="AZ425" s="417"/>
      <c r="BA425" s="429"/>
      <c r="BB425" s="429"/>
      <c r="BC425" s="429"/>
      <c r="BD425" s="429"/>
      <c r="BE425" s="429"/>
      <c r="BF425" s="429"/>
      <c r="BG425" s="429"/>
      <c r="BH425" s="429"/>
      <c r="BI425" s="429"/>
      <c r="BJ425" s="429"/>
      <c r="BK425" s="429"/>
      <c r="BL425" s="429"/>
      <c r="BM425" s="429"/>
      <c r="BN425" s="429"/>
      <c r="BO425" s="429"/>
      <c r="BP425" s="429"/>
      <c r="BQ425" s="429"/>
    </row>
    <row r="426" customFormat="false" ht="15.75" hidden="false" customHeight="false" outlineLevel="0" collapsed="false">
      <c r="A426" s="420"/>
      <c r="B426" s="420"/>
      <c r="C426" s="420"/>
      <c r="D426" s="420"/>
      <c r="E426" s="420"/>
      <c r="F426" s="420"/>
      <c r="G426" s="421"/>
      <c r="H426" s="421"/>
      <c r="I426" s="421"/>
      <c r="J426" s="421"/>
      <c r="K426" s="421"/>
      <c r="L426" s="421"/>
      <c r="M426" s="421"/>
      <c r="N426" s="421"/>
      <c r="O426" s="421"/>
      <c r="P426" s="422"/>
      <c r="Q426" s="423"/>
      <c r="R426" s="423"/>
      <c r="S426" s="420"/>
      <c r="T426" s="428"/>
      <c r="U426" s="428"/>
      <c r="V426" s="417"/>
      <c r="W426" s="420"/>
      <c r="X426" s="420"/>
      <c r="Y426" s="420"/>
      <c r="Z426" s="420"/>
      <c r="AA426" s="420"/>
      <c r="AB426" s="420"/>
      <c r="AC426" s="420"/>
      <c r="AD426" s="420"/>
      <c r="AE426" s="420"/>
      <c r="AF426" s="420"/>
      <c r="AG426" s="420"/>
      <c r="AH426" s="420"/>
      <c r="AI426" s="420"/>
      <c r="AJ426" s="420"/>
      <c r="AK426" s="420"/>
      <c r="AL426" s="420"/>
      <c r="AM426" s="420"/>
      <c r="AN426" s="420"/>
      <c r="AO426" s="417"/>
      <c r="AP426" s="417"/>
      <c r="AQ426" s="417"/>
      <c r="AR426" s="417"/>
      <c r="AS426" s="417"/>
      <c r="AT426" s="417"/>
      <c r="AU426" s="417"/>
      <c r="AV426" s="417"/>
      <c r="AW426" s="417"/>
      <c r="AX426" s="417"/>
      <c r="AY426" s="417"/>
      <c r="AZ426" s="417"/>
      <c r="BA426" s="429"/>
      <c r="BB426" s="429"/>
      <c r="BC426" s="429"/>
      <c r="BD426" s="429"/>
      <c r="BE426" s="429"/>
      <c r="BF426" s="429"/>
      <c r="BG426" s="429"/>
      <c r="BH426" s="429"/>
      <c r="BI426" s="429"/>
      <c r="BJ426" s="429"/>
      <c r="BK426" s="429"/>
      <c r="BL426" s="429"/>
      <c r="BM426" s="429"/>
      <c r="BN426" s="429"/>
      <c r="BO426" s="429"/>
      <c r="BP426" s="429"/>
      <c r="BQ426" s="429"/>
    </row>
    <row r="427" customFormat="false" ht="15.75" hidden="false" customHeight="false" outlineLevel="0" collapsed="false">
      <c r="A427" s="420"/>
      <c r="B427" s="420"/>
      <c r="C427" s="420"/>
      <c r="D427" s="420"/>
      <c r="E427" s="420"/>
      <c r="F427" s="420"/>
      <c r="G427" s="421"/>
      <c r="H427" s="421"/>
      <c r="I427" s="421"/>
      <c r="J427" s="421"/>
      <c r="K427" s="421"/>
      <c r="L427" s="421"/>
      <c r="M427" s="421"/>
      <c r="N427" s="421"/>
      <c r="O427" s="421"/>
      <c r="P427" s="422"/>
      <c r="Q427" s="423"/>
      <c r="R427" s="423"/>
      <c r="S427" s="420"/>
      <c r="T427" s="428"/>
      <c r="U427" s="428"/>
      <c r="V427" s="417"/>
      <c r="W427" s="420"/>
      <c r="X427" s="420"/>
      <c r="Y427" s="420"/>
      <c r="Z427" s="420"/>
      <c r="AA427" s="420"/>
      <c r="AB427" s="420"/>
      <c r="AC427" s="420"/>
      <c r="AD427" s="420"/>
      <c r="AE427" s="420"/>
      <c r="AF427" s="420"/>
      <c r="AG427" s="420"/>
      <c r="AH427" s="420"/>
      <c r="AI427" s="420"/>
      <c r="AJ427" s="420"/>
      <c r="AK427" s="420"/>
      <c r="AL427" s="420"/>
      <c r="AM427" s="420"/>
      <c r="AN427" s="420"/>
      <c r="AO427" s="417"/>
      <c r="AP427" s="417"/>
      <c r="AQ427" s="417"/>
      <c r="AR427" s="417"/>
      <c r="AS427" s="417"/>
      <c r="AT427" s="417"/>
      <c r="AU427" s="417"/>
      <c r="AV427" s="417"/>
      <c r="AW427" s="417"/>
      <c r="AX427" s="417"/>
      <c r="AY427" s="417"/>
      <c r="AZ427" s="417"/>
      <c r="BA427" s="429"/>
      <c r="BB427" s="429"/>
      <c r="BC427" s="429"/>
      <c r="BD427" s="429"/>
      <c r="BE427" s="429"/>
      <c r="BF427" s="429"/>
      <c r="BG427" s="429"/>
      <c r="BH427" s="429"/>
      <c r="BI427" s="429"/>
      <c r="BJ427" s="429"/>
      <c r="BK427" s="429"/>
      <c r="BL427" s="429"/>
      <c r="BM427" s="429"/>
      <c r="BN427" s="429"/>
      <c r="BO427" s="429"/>
      <c r="BP427" s="429"/>
      <c r="BQ427" s="429"/>
    </row>
    <row r="428" customFormat="false" ht="15.75" hidden="false" customHeight="false" outlineLevel="0" collapsed="false">
      <c r="A428" s="420"/>
      <c r="B428" s="420"/>
      <c r="C428" s="420"/>
      <c r="D428" s="420"/>
      <c r="E428" s="420"/>
      <c r="F428" s="420"/>
      <c r="G428" s="421"/>
      <c r="H428" s="421"/>
      <c r="I428" s="421"/>
      <c r="J428" s="421"/>
      <c r="K428" s="421"/>
      <c r="L428" s="421"/>
      <c r="M428" s="421"/>
      <c r="N428" s="421"/>
      <c r="O428" s="421"/>
      <c r="P428" s="422"/>
      <c r="Q428" s="423"/>
      <c r="R428" s="423"/>
      <c r="S428" s="420"/>
      <c r="T428" s="428"/>
      <c r="U428" s="428"/>
      <c r="V428" s="417"/>
      <c r="W428" s="420"/>
      <c r="X428" s="420"/>
      <c r="Y428" s="420"/>
      <c r="Z428" s="420"/>
      <c r="AA428" s="420"/>
      <c r="AB428" s="420"/>
      <c r="AC428" s="420"/>
      <c r="AD428" s="420"/>
      <c r="AE428" s="420"/>
      <c r="AF428" s="420"/>
      <c r="AG428" s="420"/>
      <c r="AH428" s="420"/>
      <c r="AI428" s="420"/>
      <c r="AJ428" s="420"/>
      <c r="AK428" s="420"/>
      <c r="AL428" s="420"/>
      <c r="AM428" s="420"/>
      <c r="AN428" s="420"/>
      <c r="AO428" s="417"/>
      <c r="AP428" s="417"/>
      <c r="AQ428" s="417"/>
      <c r="AR428" s="417"/>
      <c r="AS428" s="417"/>
      <c r="AT428" s="417"/>
      <c r="AU428" s="417"/>
      <c r="AV428" s="417"/>
      <c r="AW428" s="417"/>
      <c r="AX428" s="417"/>
      <c r="AY428" s="417"/>
      <c r="AZ428" s="417"/>
      <c r="BA428" s="429"/>
      <c r="BB428" s="429"/>
      <c r="BC428" s="429"/>
      <c r="BD428" s="429"/>
      <c r="BE428" s="429"/>
      <c r="BF428" s="429"/>
      <c r="BG428" s="429"/>
      <c r="BH428" s="429"/>
      <c r="BI428" s="429"/>
      <c r="BJ428" s="429"/>
      <c r="BK428" s="429"/>
      <c r="BL428" s="429"/>
      <c r="BM428" s="429"/>
      <c r="BN428" s="429"/>
      <c r="BO428" s="429"/>
      <c r="BP428" s="429"/>
      <c r="BQ428" s="429"/>
    </row>
    <row r="429" customFormat="false" ht="15.75" hidden="false" customHeight="false" outlineLevel="0" collapsed="false">
      <c r="A429" s="420"/>
      <c r="B429" s="420"/>
      <c r="C429" s="420"/>
      <c r="D429" s="420"/>
      <c r="E429" s="420"/>
      <c r="F429" s="420"/>
      <c r="G429" s="421"/>
      <c r="H429" s="421"/>
      <c r="I429" s="421"/>
      <c r="J429" s="421"/>
      <c r="K429" s="421"/>
      <c r="L429" s="421"/>
      <c r="M429" s="421"/>
      <c r="N429" s="421"/>
      <c r="O429" s="421"/>
      <c r="P429" s="422"/>
      <c r="Q429" s="423"/>
      <c r="R429" s="423"/>
      <c r="S429" s="420"/>
      <c r="T429" s="428"/>
      <c r="U429" s="428"/>
      <c r="V429" s="417"/>
      <c r="W429" s="420"/>
      <c r="X429" s="420"/>
      <c r="Y429" s="420"/>
      <c r="Z429" s="420"/>
      <c r="AA429" s="420"/>
      <c r="AB429" s="420"/>
      <c r="AC429" s="420"/>
      <c r="AD429" s="420"/>
      <c r="AE429" s="420"/>
      <c r="AF429" s="420"/>
      <c r="AG429" s="420"/>
      <c r="AH429" s="420"/>
      <c r="AI429" s="420"/>
      <c r="AJ429" s="420"/>
      <c r="AK429" s="420"/>
      <c r="AL429" s="420"/>
      <c r="AM429" s="420"/>
      <c r="AN429" s="420"/>
      <c r="AO429" s="417"/>
      <c r="AP429" s="417"/>
      <c r="AQ429" s="417"/>
      <c r="AR429" s="417"/>
      <c r="AS429" s="417"/>
      <c r="AT429" s="417"/>
      <c r="AU429" s="417"/>
      <c r="AV429" s="417"/>
      <c r="AW429" s="417"/>
      <c r="AX429" s="417"/>
      <c r="AY429" s="417"/>
      <c r="AZ429" s="417"/>
      <c r="BA429" s="429"/>
      <c r="BB429" s="429"/>
      <c r="BC429" s="429"/>
      <c r="BD429" s="429"/>
      <c r="BE429" s="429"/>
      <c r="BF429" s="429"/>
      <c r="BG429" s="429"/>
      <c r="BH429" s="429"/>
      <c r="BI429" s="429"/>
      <c r="BJ429" s="429"/>
      <c r="BK429" s="429"/>
      <c r="BL429" s="429"/>
      <c r="BM429" s="429"/>
      <c r="BN429" s="429"/>
      <c r="BO429" s="429"/>
      <c r="BP429" s="429"/>
      <c r="BQ429" s="429"/>
    </row>
    <row r="430" customFormat="false" ht="15.75" hidden="false" customHeight="false" outlineLevel="0" collapsed="false">
      <c r="A430" s="420"/>
      <c r="B430" s="420"/>
      <c r="C430" s="420"/>
      <c r="D430" s="420"/>
      <c r="E430" s="420"/>
      <c r="F430" s="420"/>
      <c r="G430" s="421"/>
      <c r="H430" s="421"/>
      <c r="I430" s="421"/>
      <c r="J430" s="421"/>
      <c r="K430" s="421"/>
      <c r="L430" s="421"/>
      <c r="M430" s="421"/>
      <c r="N430" s="421"/>
      <c r="O430" s="421"/>
      <c r="P430" s="422"/>
      <c r="Q430" s="423"/>
      <c r="R430" s="423"/>
      <c r="S430" s="420"/>
      <c r="T430" s="428"/>
      <c r="U430" s="428"/>
      <c r="V430" s="417"/>
      <c r="W430" s="420"/>
      <c r="X430" s="420"/>
      <c r="Y430" s="420"/>
      <c r="Z430" s="420"/>
      <c r="AA430" s="420"/>
      <c r="AB430" s="420"/>
      <c r="AC430" s="420"/>
      <c r="AD430" s="420"/>
      <c r="AE430" s="420"/>
      <c r="AF430" s="420"/>
      <c r="AG430" s="420"/>
      <c r="AH430" s="420"/>
      <c r="AI430" s="420"/>
      <c r="AJ430" s="420"/>
      <c r="AK430" s="420"/>
      <c r="AL430" s="420"/>
      <c r="AM430" s="420"/>
      <c r="AN430" s="420"/>
      <c r="AO430" s="417"/>
      <c r="AP430" s="417"/>
      <c r="AQ430" s="417"/>
      <c r="AR430" s="417"/>
      <c r="AS430" s="417"/>
      <c r="AT430" s="417"/>
      <c r="AU430" s="417"/>
      <c r="AV430" s="417"/>
      <c r="AW430" s="417"/>
      <c r="AX430" s="417"/>
      <c r="AY430" s="417"/>
      <c r="AZ430" s="417"/>
      <c r="BA430" s="429"/>
      <c r="BB430" s="429"/>
      <c r="BC430" s="429"/>
      <c r="BD430" s="429"/>
      <c r="BE430" s="429"/>
      <c r="BF430" s="429"/>
      <c r="BG430" s="429"/>
      <c r="BH430" s="429"/>
      <c r="BI430" s="429"/>
      <c r="BJ430" s="429"/>
      <c r="BK430" s="429"/>
      <c r="BL430" s="429"/>
      <c r="BM430" s="429"/>
      <c r="BN430" s="429"/>
      <c r="BO430" s="429"/>
      <c r="BP430" s="429"/>
      <c r="BQ430" s="429"/>
    </row>
    <row r="431" customFormat="false" ht="15.75" hidden="false" customHeight="false" outlineLevel="0" collapsed="false">
      <c r="A431" s="420"/>
      <c r="B431" s="420"/>
      <c r="C431" s="420"/>
      <c r="D431" s="420"/>
      <c r="E431" s="420"/>
      <c r="F431" s="420"/>
      <c r="G431" s="421"/>
      <c r="H431" s="421"/>
      <c r="I431" s="421"/>
      <c r="J431" s="421"/>
      <c r="K431" s="421"/>
      <c r="L431" s="421"/>
      <c r="M431" s="421"/>
      <c r="N431" s="421"/>
      <c r="O431" s="421"/>
      <c r="P431" s="422"/>
      <c r="Q431" s="423"/>
      <c r="R431" s="423"/>
      <c r="S431" s="420"/>
      <c r="T431" s="428"/>
      <c r="U431" s="428"/>
      <c r="V431" s="417"/>
      <c r="W431" s="420"/>
      <c r="X431" s="420"/>
      <c r="Y431" s="420"/>
      <c r="Z431" s="420"/>
      <c r="AA431" s="420"/>
      <c r="AB431" s="420"/>
      <c r="AC431" s="420"/>
      <c r="AD431" s="420"/>
      <c r="AE431" s="420"/>
      <c r="AF431" s="420"/>
      <c r="AG431" s="420"/>
      <c r="AH431" s="420"/>
      <c r="AI431" s="420"/>
      <c r="AJ431" s="420"/>
      <c r="AK431" s="420"/>
      <c r="AL431" s="420"/>
      <c r="AM431" s="420"/>
      <c r="AN431" s="420"/>
      <c r="AO431" s="417"/>
      <c r="AP431" s="417"/>
      <c r="AQ431" s="417"/>
      <c r="AR431" s="417"/>
      <c r="AS431" s="417"/>
      <c r="AT431" s="417"/>
      <c r="AU431" s="417"/>
      <c r="AV431" s="417"/>
      <c r="AW431" s="417"/>
      <c r="AX431" s="417"/>
      <c r="AY431" s="417"/>
      <c r="AZ431" s="417"/>
      <c r="BA431" s="429"/>
      <c r="BB431" s="429"/>
      <c r="BC431" s="429"/>
      <c r="BD431" s="429"/>
      <c r="BE431" s="429"/>
      <c r="BF431" s="429"/>
      <c r="BG431" s="429"/>
      <c r="BH431" s="429"/>
      <c r="BI431" s="429"/>
      <c r="BJ431" s="429"/>
      <c r="BK431" s="429"/>
      <c r="BL431" s="429"/>
      <c r="BM431" s="429"/>
      <c r="BN431" s="429"/>
      <c r="BO431" s="429"/>
      <c r="BP431" s="429"/>
      <c r="BQ431" s="429"/>
    </row>
    <row r="432" customFormat="false" ht="15.75" hidden="false" customHeight="false" outlineLevel="0" collapsed="false">
      <c r="A432" s="420"/>
      <c r="B432" s="420"/>
      <c r="C432" s="420"/>
      <c r="D432" s="420"/>
      <c r="E432" s="420"/>
      <c r="F432" s="420"/>
      <c r="G432" s="421"/>
      <c r="H432" s="421"/>
      <c r="I432" s="421"/>
      <c r="J432" s="421"/>
      <c r="K432" s="421"/>
      <c r="L432" s="421"/>
      <c r="M432" s="421"/>
      <c r="N432" s="421"/>
      <c r="O432" s="421"/>
      <c r="P432" s="422"/>
      <c r="Q432" s="423"/>
      <c r="R432" s="423"/>
      <c r="S432" s="420"/>
      <c r="T432" s="428"/>
      <c r="U432" s="428"/>
      <c r="V432" s="417"/>
      <c r="W432" s="420"/>
      <c r="X432" s="420"/>
      <c r="Y432" s="420"/>
      <c r="Z432" s="420"/>
      <c r="AA432" s="420"/>
      <c r="AB432" s="420"/>
      <c r="AC432" s="420"/>
      <c r="AD432" s="420"/>
      <c r="AE432" s="420"/>
      <c r="AF432" s="420"/>
      <c r="AG432" s="420"/>
      <c r="AH432" s="420"/>
      <c r="AI432" s="420"/>
      <c r="AJ432" s="420"/>
      <c r="AK432" s="420"/>
      <c r="AL432" s="420"/>
      <c r="AM432" s="420"/>
      <c r="AN432" s="420"/>
      <c r="AO432" s="417"/>
      <c r="AP432" s="417"/>
      <c r="AQ432" s="417"/>
      <c r="AR432" s="417"/>
      <c r="AS432" s="417"/>
      <c r="AT432" s="417"/>
      <c r="AU432" s="417"/>
      <c r="AV432" s="417"/>
      <c r="AW432" s="417"/>
      <c r="AX432" s="417"/>
      <c r="AY432" s="417"/>
      <c r="AZ432" s="417"/>
      <c r="BA432" s="429"/>
      <c r="BB432" s="429"/>
      <c r="BC432" s="429"/>
      <c r="BD432" s="429"/>
      <c r="BE432" s="429"/>
      <c r="BF432" s="429"/>
      <c r="BG432" s="429"/>
      <c r="BH432" s="429"/>
      <c r="BI432" s="429"/>
      <c r="BJ432" s="429"/>
      <c r="BK432" s="429"/>
      <c r="BL432" s="429"/>
      <c r="BM432" s="429"/>
      <c r="BN432" s="429"/>
      <c r="BO432" s="429"/>
      <c r="BP432" s="429"/>
      <c r="BQ432" s="429"/>
    </row>
    <row r="433" customFormat="false" ht="15.75" hidden="false" customHeight="false" outlineLevel="0" collapsed="false">
      <c r="A433" s="420"/>
      <c r="B433" s="420"/>
      <c r="C433" s="420"/>
      <c r="D433" s="420"/>
      <c r="E433" s="420"/>
      <c r="F433" s="420"/>
      <c r="G433" s="421"/>
      <c r="H433" s="421"/>
      <c r="I433" s="421"/>
      <c r="J433" s="421"/>
      <c r="K433" s="421"/>
      <c r="L433" s="421"/>
      <c r="M433" s="421"/>
      <c r="N433" s="421"/>
      <c r="O433" s="421"/>
      <c r="P433" s="422"/>
      <c r="Q433" s="423"/>
      <c r="R433" s="423"/>
      <c r="S433" s="420"/>
      <c r="T433" s="428"/>
      <c r="U433" s="428"/>
      <c r="V433" s="417"/>
      <c r="W433" s="420"/>
      <c r="X433" s="420"/>
      <c r="Y433" s="420"/>
      <c r="Z433" s="420"/>
      <c r="AA433" s="420"/>
      <c r="AB433" s="420"/>
      <c r="AC433" s="420"/>
      <c r="AD433" s="420"/>
      <c r="AE433" s="420"/>
      <c r="AF433" s="420"/>
      <c r="AG433" s="420"/>
      <c r="AH433" s="420"/>
      <c r="AI433" s="420"/>
      <c r="AJ433" s="420"/>
      <c r="AK433" s="420"/>
      <c r="AL433" s="420"/>
      <c r="AM433" s="420"/>
      <c r="AN433" s="420"/>
      <c r="AO433" s="417"/>
      <c r="AP433" s="417"/>
      <c r="AQ433" s="417"/>
      <c r="AR433" s="417"/>
      <c r="AS433" s="417"/>
      <c r="AT433" s="417"/>
      <c r="AU433" s="417"/>
      <c r="AV433" s="417"/>
      <c r="AW433" s="417"/>
      <c r="AX433" s="417"/>
      <c r="AY433" s="417"/>
      <c r="AZ433" s="417"/>
      <c r="BA433" s="429"/>
      <c r="BB433" s="429"/>
      <c r="BC433" s="429"/>
      <c r="BD433" s="429"/>
      <c r="BE433" s="429"/>
      <c r="BF433" s="429"/>
      <c r="BG433" s="429"/>
      <c r="BH433" s="429"/>
      <c r="BI433" s="429"/>
      <c r="BJ433" s="429"/>
      <c r="BK433" s="429"/>
      <c r="BL433" s="429"/>
      <c r="BM433" s="429"/>
      <c r="BN433" s="429"/>
      <c r="BO433" s="429"/>
      <c r="BP433" s="429"/>
      <c r="BQ433" s="429"/>
    </row>
    <row r="434" customFormat="false" ht="15.75" hidden="false" customHeight="false" outlineLevel="0" collapsed="false">
      <c r="A434" s="420"/>
      <c r="B434" s="420"/>
      <c r="C434" s="420"/>
      <c r="D434" s="420"/>
      <c r="E434" s="420"/>
      <c r="F434" s="420"/>
      <c r="G434" s="421"/>
      <c r="H434" s="421"/>
      <c r="I434" s="421"/>
      <c r="J434" s="421"/>
      <c r="K434" s="421"/>
      <c r="L434" s="421"/>
      <c r="M434" s="421"/>
      <c r="N434" s="421"/>
      <c r="O434" s="421"/>
      <c r="P434" s="422"/>
      <c r="Q434" s="423"/>
      <c r="R434" s="423"/>
      <c r="S434" s="420"/>
      <c r="T434" s="428"/>
      <c r="U434" s="428"/>
      <c r="V434" s="417"/>
      <c r="W434" s="420"/>
      <c r="X434" s="420"/>
      <c r="Y434" s="420"/>
      <c r="Z434" s="420"/>
      <c r="AA434" s="420"/>
      <c r="AB434" s="420"/>
      <c r="AC434" s="420"/>
      <c r="AD434" s="420"/>
      <c r="AE434" s="420"/>
      <c r="AF434" s="420"/>
      <c r="AG434" s="420"/>
      <c r="AH434" s="420"/>
      <c r="AI434" s="420"/>
      <c r="AJ434" s="420"/>
      <c r="AK434" s="420"/>
      <c r="AL434" s="420"/>
      <c r="AM434" s="420"/>
      <c r="AN434" s="420"/>
      <c r="AO434" s="417"/>
      <c r="AP434" s="417"/>
      <c r="AQ434" s="417"/>
      <c r="AR434" s="417"/>
      <c r="AS434" s="417"/>
      <c r="AT434" s="417"/>
      <c r="AU434" s="417"/>
      <c r="AV434" s="417"/>
      <c r="AW434" s="417"/>
      <c r="AX434" s="417"/>
      <c r="AY434" s="417"/>
      <c r="AZ434" s="417"/>
      <c r="BA434" s="429"/>
      <c r="BB434" s="429"/>
      <c r="BC434" s="429"/>
      <c r="BD434" s="429"/>
      <c r="BE434" s="429"/>
      <c r="BF434" s="429"/>
      <c r="BG434" s="429"/>
      <c r="BH434" s="429"/>
      <c r="BI434" s="429"/>
      <c r="BJ434" s="429"/>
      <c r="BK434" s="429"/>
      <c r="BL434" s="429"/>
      <c r="BM434" s="429"/>
      <c r="BN434" s="429"/>
      <c r="BO434" s="429"/>
      <c r="BP434" s="429"/>
      <c r="BQ434" s="429"/>
    </row>
    <row r="435" customFormat="false" ht="15.75" hidden="false" customHeight="false" outlineLevel="0" collapsed="false">
      <c r="A435" s="420"/>
      <c r="B435" s="420"/>
      <c r="C435" s="420"/>
      <c r="D435" s="420"/>
      <c r="E435" s="420"/>
      <c r="F435" s="420"/>
      <c r="G435" s="421"/>
      <c r="H435" s="421"/>
      <c r="I435" s="421"/>
      <c r="J435" s="421"/>
      <c r="K435" s="421"/>
      <c r="L435" s="421"/>
      <c r="M435" s="421"/>
      <c r="N435" s="421"/>
      <c r="O435" s="421"/>
      <c r="P435" s="422"/>
      <c r="Q435" s="423"/>
      <c r="R435" s="423"/>
      <c r="S435" s="420"/>
      <c r="T435" s="428"/>
      <c r="U435" s="428"/>
      <c r="V435" s="417"/>
      <c r="W435" s="420"/>
      <c r="X435" s="420"/>
      <c r="Y435" s="420"/>
      <c r="Z435" s="420"/>
      <c r="AA435" s="420"/>
      <c r="AB435" s="420"/>
      <c r="AC435" s="420"/>
      <c r="AD435" s="420"/>
      <c r="AE435" s="420"/>
      <c r="AF435" s="420"/>
      <c r="AG435" s="420"/>
      <c r="AH435" s="420"/>
      <c r="AI435" s="420"/>
      <c r="AJ435" s="420"/>
      <c r="AK435" s="420"/>
      <c r="AL435" s="420"/>
      <c r="AM435" s="420"/>
      <c r="AN435" s="420"/>
      <c r="AO435" s="417"/>
      <c r="AP435" s="417"/>
      <c r="AQ435" s="417"/>
      <c r="AR435" s="417"/>
      <c r="AS435" s="417"/>
      <c r="AT435" s="417"/>
      <c r="AU435" s="417"/>
      <c r="AV435" s="417"/>
      <c r="AW435" s="417"/>
      <c r="AX435" s="417"/>
      <c r="AY435" s="417"/>
      <c r="AZ435" s="417"/>
      <c r="BA435" s="429"/>
      <c r="BB435" s="429"/>
      <c r="BC435" s="429"/>
      <c r="BD435" s="429"/>
      <c r="BE435" s="429"/>
      <c r="BF435" s="429"/>
      <c r="BG435" s="429"/>
      <c r="BH435" s="429"/>
      <c r="BI435" s="429"/>
      <c r="BJ435" s="429"/>
      <c r="BK435" s="429"/>
      <c r="BL435" s="429"/>
      <c r="BM435" s="429"/>
      <c r="BN435" s="429"/>
      <c r="BO435" s="429"/>
      <c r="BP435" s="429"/>
      <c r="BQ435" s="429"/>
    </row>
    <row r="436" customFormat="false" ht="15.75" hidden="false" customHeight="false" outlineLevel="0" collapsed="false">
      <c r="A436" s="420"/>
      <c r="B436" s="420"/>
      <c r="C436" s="420"/>
      <c r="D436" s="420"/>
      <c r="E436" s="420"/>
      <c r="F436" s="420"/>
      <c r="G436" s="421"/>
      <c r="H436" s="421"/>
      <c r="I436" s="421"/>
      <c r="J436" s="421"/>
      <c r="K436" s="421"/>
      <c r="L436" s="421"/>
      <c r="M436" s="421"/>
      <c r="N436" s="421"/>
      <c r="O436" s="421"/>
      <c r="P436" s="422"/>
      <c r="Q436" s="423"/>
      <c r="R436" s="423"/>
      <c r="S436" s="420"/>
      <c r="T436" s="428"/>
      <c r="U436" s="428"/>
      <c r="V436" s="417"/>
      <c r="W436" s="420"/>
      <c r="X436" s="420"/>
      <c r="Y436" s="420"/>
      <c r="Z436" s="420"/>
      <c r="AA436" s="420"/>
      <c r="AB436" s="420"/>
      <c r="AC436" s="420"/>
      <c r="AD436" s="420"/>
      <c r="AE436" s="420"/>
      <c r="AF436" s="420"/>
      <c r="AG436" s="420"/>
      <c r="AH436" s="420"/>
      <c r="AI436" s="420"/>
      <c r="AJ436" s="420"/>
      <c r="AK436" s="420"/>
      <c r="AL436" s="420"/>
      <c r="AM436" s="420"/>
      <c r="AN436" s="420"/>
      <c r="AO436" s="417"/>
      <c r="AP436" s="417"/>
      <c r="AQ436" s="417"/>
      <c r="AR436" s="417"/>
      <c r="AS436" s="417"/>
      <c r="AT436" s="417"/>
      <c r="AU436" s="417"/>
      <c r="AV436" s="417"/>
      <c r="AW436" s="417"/>
      <c r="AX436" s="417"/>
      <c r="AY436" s="417"/>
      <c r="AZ436" s="417"/>
      <c r="BA436" s="429"/>
      <c r="BB436" s="429"/>
      <c r="BC436" s="429"/>
      <c r="BD436" s="429"/>
      <c r="BE436" s="429"/>
      <c r="BF436" s="429"/>
      <c r="BG436" s="429"/>
      <c r="BH436" s="429"/>
      <c r="BI436" s="429"/>
      <c r="BJ436" s="429"/>
      <c r="BK436" s="429"/>
      <c r="BL436" s="429"/>
      <c r="BM436" s="429"/>
      <c r="BN436" s="429"/>
      <c r="BO436" s="429"/>
      <c r="BP436" s="429"/>
      <c r="BQ436" s="429"/>
    </row>
    <row r="437" customFormat="false" ht="15.75" hidden="false" customHeight="false" outlineLevel="0" collapsed="false">
      <c r="A437" s="420"/>
      <c r="B437" s="420"/>
      <c r="C437" s="420"/>
      <c r="D437" s="420"/>
      <c r="E437" s="420"/>
      <c r="F437" s="420"/>
      <c r="G437" s="421"/>
      <c r="H437" s="421"/>
      <c r="I437" s="421"/>
      <c r="J437" s="421"/>
      <c r="K437" s="421"/>
      <c r="L437" s="421"/>
      <c r="M437" s="421"/>
      <c r="N437" s="421"/>
      <c r="O437" s="421"/>
      <c r="P437" s="422"/>
      <c r="Q437" s="423"/>
      <c r="R437" s="423"/>
      <c r="S437" s="420"/>
      <c r="T437" s="428"/>
      <c r="U437" s="428"/>
      <c r="V437" s="417"/>
      <c r="W437" s="420"/>
      <c r="X437" s="420"/>
      <c r="Y437" s="420"/>
      <c r="Z437" s="420"/>
      <c r="AA437" s="420"/>
      <c r="AB437" s="420"/>
      <c r="AC437" s="420"/>
      <c r="AD437" s="420"/>
      <c r="AE437" s="420"/>
      <c r="AF437" s="420"/>
      <c r="AG437" s="420"/>
      <c r="AH437" s="420"/>
      <c r="AI437" s="420"/>
      <c r="AJ437" s="420"/>
      <c r="AK437" s="420"/>
      <c r="AL437" s="420"/>
      <c r="AM437" s="420"/>
      <c r="AN437" s="420"/>
      <c r="AO437" s="417"/>
      <c r="AP437" s="417"/>
      <c r="AQ437" s="417"/>
      <c r="AR437" s="417"/>
      <c r="AS437" s="417"/>
      <c r="AT437" s="417"/>
      <c r="AU437" s="417"/>
      <c r="AV437" s="417"/>
      <c r="AW437" s="417"/>
      <c r="AX437" s="417"/>
      <c r="AY437" s="417"/>
      <c r="AZ437" s="417"/>
      <c r="BA437" s="429"/>
      <c r="BB437" s="429"/>
      <c r="BC437" s="429"/>
      <c r="BD437" s="429"/>
      <c r="BE437" s="429"/>
      <c r="BF437" s="429"/>
      <c r="BG437" s="429"/>
      <c r="BH437" s="429"/>
      <c r="BI437" s="429"/>
      <c r="BJ437" s="429"/>
      <c r="BK437" s="429"/>
      <c r="BL437" s="429"/>
      <c r="BM437" s="429"/>
      <c r="BN437" s="429"/>
      <c r="BO437" s="429"/>
      <c r="BP437" s="429"/>
      <c r="BQ437" s="429"/>
    </row>
    <row r="438" customFormat="false" ht="15.75" hidden="false" customHeight="false" outlineLevel="0" collapsed="false">
      <c r="A438" s="420"/>
      <c r="B438" s="420"/>
      <c r="C438" s="420"/>
      <c r="D438" s="420"/>
      <c r="E438" s="420"/>
      <c r="F438" s="420"/>
      <c r="G438" s="421"/>
      <c r="H438" s="421"/>
      <c r="I438" s="421"/>
      <c r="J438" s="421"/>
      <c r="K438" s="421"/>
      <c r="L438" s="421"/>
      <c r="M438" s="421"/>
      <c r="N438" s="421"/>
      <c r="O438" s="421"/>
      <c r="P438" s="422"/>
      <c r="Q438" s="423"/>
      <c r="R438" s="423"/>
      <c r="S438" s="420"/>
      <c r="T438" s="428"/>
      <c r="U438" s="428"/>
      <c r="V438" s="417"/>
      <c r="W438" s="420"/>
      <c r="X438" s="420"/>
      <c r="Y438" s="420"/>
      <c r="Z438" s="420"/>
      <c r="AA438" s="420"/>
      <c r="AB438" s="420"/>
      <c r="AC438" s="420"/>
      <c r="AD438" s="420"/>
      <c r="AE438" s="420"/>
      <c r="AF438" s="420"/>
      <c r="AG438" s="420"/>
      <c r="AH438" s="420"/>
      <c r="AI438" s="420"/>
      <c r="AJ438" s="420"/>
      <c r="AK438" s="420"/>
      <c r="AL438" s="420"/>
      <c r="AM438" s="420"/>
      <c r="AN438" s="420"/>
      <c r="AO438" s="417"/>
      <c r="AP438" s="417"/>
      <c r="AQ438" s="417"/>
      <c r="AR438" s="417"/>
      <c r="AS438" s="417"/>
      <c r="AT438" s="417"/>
      <c r="AU438" s="417"/>
      <c r="AV438" s="417"/>
      <c r="AW438" s="417"/>
      <c r="AX438" s="417"/>
      <c r="AY438" s="417"/>
      <c r="AZ438" s="417"/>
      <c r="BA438" s="429"/>
      <c r="BB438" s="429"/>
      <c r="BC438" s="429"/>
      <c r="BD438" s="429"/>
      <c r="BE438" s="429"/>
      <c r="BF438" s="429"/>
      <c r="BG438" s="429"/>
      <c r="BH438" s="429"/>
      <c r="BI438" s="429"/>
      <c r="BJ438" s="429"/>
      <c r="BK438" s="429"/>
      <c r="BL438" s="429"/>
      <c r="BM438" s="429"/>
      <c r="BN438" s="429"/>
      <c r="BO438" s="429"/>
      <c r="BP438" s="429"/>
      <c r="BQ438" s="429"/>
    </row>
    <row r="439" customFormat="false" ht="15.75" hidden="false" customHeight="false" outlineLevel="0" collapsed="false">
      <c r="A439" s="420"/>
      <c r="B439" s="420"/>
      <c r="C439" s="420"/>
      <c r="D439" s="420"/>
      <c r="E439" s="420"/>
      <c r="F439" s="420"/>
      <c r="G439" s="421"/>
      <c r="H439" s="421"/>
      <c r="I439" s="421"/>
      <c r="J439" s="421"/>
      <c r="K439" s="421"/>
      <c r="L439" s="421"/>
      <c r="M439" s="421"/>
      <c r="N439" s="421"/>
      <c r="O439" s="421"/>
      <c r="P439" s="422"/>
      <c r="Q439" s="423"/>
      <c r="R439" s="423"/>
      <c r="S439" s="420"/>
      <c r="T439" s="428"/>
      <c r="U439" s="428"/>
      <c r="V439" s="417"/>
      <c r="W439" s="420"/>
      <c r="X439" s="420"/>
      <c r="Y439" s="420"/>
      <c r="Z439" s="420"/>
      <c r="AA439" s="420"/>
      <c r="AB439" s="420"/>
      <c r="AC439" s="420"/>
      <c r="AD439" s="420"/>
      <c r="AE439" s="420"/>
      <c r="AF439" s="420"/>
      <c r="AG439" s="420"/>
      <c r="AH439" s="420"/>
      <c r="AI439" s="420"/>
      <c r="AJ439" s="420"/>
      <c r="AK439" s="420"/>
      <c r="AL439" s="420"/>
      <c r="AM439" s="420"/>
      <c r="AN439" s="420"/>
      <c r="AO439" s="417"/>
      <c r="AP439" s="417"/>
      <c r="AQ439" s="417"/>
      <c r="AR439" s="417"/>
      <c r="AS439" s="417"/>
      <c r="AT439" s="417"/>
      <c r="AU439" s="417"/>
      <c r="AV439" s="417"/>
      <c r="AW439" s="417"/>
      <c r="AX439" s="417"/>
      <c r="AY439" s="417"/>
      <c r="AZ439" s="417"/>
      <c r="BA439" s="429"/>
      <c r="BB439" s="429"/>
      <c r="BC439" s="429"/>
      <c r="BD439" s="429"/>
      <c r="BE439" s="429"/>
      <c r="BF439" s="429"/>
      <c r="BG439" s="429"/>
      <c r="BH439" s="429"/>
      <c r="BI439" s="429"/>
      <c r="BJ439" s="429"/>
      <c r="BK439" s="429"/>
      <c r="BL439" s="429"/>
      <c r="BM439" s="429"/>
      <c r="BN439" s="429"/>
      <c r="BO439" s="429"/>
      <c r="BP439" s="429"/>
      <c r="BQ439" s="429"/>
    </row>
    <row r="440" customFormat="false" ht="15.75" hidden="false" customHeight="false" outlineLevel="0" collapsed="false">
      <c r="A440" s="420"/>
      <c r="B440" s="420"/>
      <c r="C440" s="420"/>
      <c r="D440" s="420"/>
      <c r="E440" s="420"/>
      <c r="F440" s="420"/>
      <c r="G440" s="421"/>
      <c r="H440" s="421"/>
      <c r="I440" s="421"/>
      <c r="J440" s="421"/>
      <c r="K440" s="421"/>
      <c r="L440" s="421"/>
      <c r="M440" s="421"/>
      <c r="N440" s="421"/>
      <c r="O440" s="421"/>
      <c r="P440" s="422"/>
      <c r="Q440" s="423"/>
      <c r="R440" s="423"/>
      <c r="S440" s="420"/>
      <c r="T440" s="428"/>
      <c r="U440" s="428"/>
      <c r="V440" s="417"/>
      <c r="W440" s="420"/>
      <c r="X440" s="420"/>
      <c r="Y440" s="420"/>
      <c r="Z440" s="420"/>
      <c r="AA440" s="420"/>
      <c r="AB440" s="420"/>
      <c r="AC440" s="420"/>
      <c r="AD440" s="420"/>
      <c r="AE440" s="420"/>
      <c r="AF440" s="420"/>
      <c r="AG440" s="420"/>
      <c r="AH440" s="420"/>
      <c r="AI440" s="420"/>
      <c r="AJ440" s="420"/>
      <c r="AK440" s="420"/>
      <c r="AL440" s="420"/>
      <c r="AM440" s="420"/>
      <c r="AN440" s="420"/>
      <c r="AO440" s="417"/>
      <c r="AP440" s="417"/>
      <c r="AQ440" s="417"/>
      <c r="AR440" s="417"/>
      <c r="AS440" s="417"/>
      <c r="AT440" s="417"/>
      <c r="AU440" s="417"/>
      <c r="AV440" s="417"/>
      <c r="AW440" s="417"/>
      <c r="AX440" s="417"/>
      <c r="AY440" s="417"/>
      <c r="AZ440" s="417"/>
      <c r="BA440" s="429"/>
      <c r="BB440" s="429"/>
      <c r="BC440" s="429"/>
      <c r="BD440" s="429"/>
      <c r="BE440" s="429"/>
      <c r="BF440" s="429"/>
      <c r="BG440" s="429"/>
      <c r="BH440" s="429"/>
      <c r="BI440" s="429"/>
      <c r="BJ440" s="429"/>
      <c r="BK440" s="429"/>
      <c r="BL440" s="429"/>
      <c r="BM440" s="429"/>
      <c r="BN440" s="429"/>
      <c r="BO440" s="429"/>
      <c r="BP440" s="429"/>
      <c r="BQ440" s="429"/>
    </row>
    <row r="441" customFormat="false" ht="15.75" hidden="false" customHeight="false" outlineLevel="0" collapsed="false">
      <c r="A441" s="420"/>
      <c r="B441" s="420"/>
      <c r="C441" s="420"/>
      <c r="D441" s="420"/>
      <c r="E441" s="420"/>
      <c r="F441" s="420"/>
      <c r="G441" s="421"/>
      <c r="H441" s="421"/>
      <c r="I441" s="421"/>
      <c r="J441" s="421"/>
      <c r="K441" s="421"/>
      <c r="L441" s="421"/>
      <c r="M441" s="421"/>
      <c r="N441" s="421"/>
      <c r="O441" s="421"/>
      <c r="P441" s="422"/>
      <c r="Q441" s="423"/>
      <c r="R441" s="423"/>
      <c r="S441" s="420"/>
      <c r="T441" s="428"/>
      <c r="U441" s="428"/>
      <c r="V441" s="417"/>
      <c r="W441" s="420"/>
      <c r="X441" s="420"/>
      <c r="Y441" s="420"/>
      <c r="Z441" s="420"/>
      <c r="AA441" s="420"/>
      <c r="AB441" s="420"/>
      <c r="AC441" s="420"/>
      <c r="AD441" s="420"/>
      <c r="AE441" s="420"/>
      <c r="AF441" s="420"/>
      <c r="AG441" s="420"/>
      <c r="AH441" s="420"/>
      <c r="AI441" s="420"/>
      <c r="AJ441" s="420"/>
      <c r="AK441" s="420"/>
      <c r="AL441" s="420"/>
      <c r="AM441" s="420"/>
      <c r="AN441" s="420"/>
      <c r="AO441" s="417"/>
      <c r="AP441" s="417"/>
      <c r="AQ441" s="417"/>
      <c r="AR441" s="417"/>
      <c r="AS441" s="417"/>
      <c r="AT441" s="417"/>
      <c r="AU441" s="417"/>
      <c r="AV441" s="417"/>
      <c r="AW441" s="417"/>
      <c r="AX441" s="417"/>
      <c r="AY441" s="417"/>
      <c r="AZ441" s="417"/>
      <c r="BA441" s="429"/>
      <c r="BB441" s="429"/>
      <c r="BC441" s="429"/>
      <c r="BD441" s="429"/>
      <c r="BE441" s="429"/>
      <c r="BF441" s="429"/>
      <c r="BG441" s="429"/>
      <c r="BH441" s="429"/>
      <c r="BI441" s="429"/>
      <c r="BJ441" s="429"/>
      <c r="BK441" s="429"/>
      <c r="BL441" s="429"/>
      <c r="BM441" s="429"/>
      <c r="BN441" s="429"/>
      <c r="BO441" s="429"/>
      <c r="BP441" s="429"/>
      <c r="BQ441" s="429"/>
    </row>
    <row r="442" customFormat="false" ht="15.75" hidden="false" customHeight="false" outlineLevel="0" collapsed="false">
      <c r="A442" s="420"/>
      <c r="B442" s="420"/>
      <c r="C442" s="420"/>
      <c r="D442" s="420"/>
      <c r="E442" s="420"/>
      <c r="F442" s="420"/>
      <c r="G442" s="421"/>
      <c r="H442" s="421"/>
      <c r="I442" s="421"/>
      <c r="J442" s="421"/>
      <c r="K442" s="421"/>
      <c r="L442" s="421"/>
      <c r="M442" s="421"/>
      <c r="N442" s="421"/>
      <c r="O442" s="421"/>
      <c r="P442" s="422"/>
      <c r="Q442" s="423"/>
      <c r="R442" s="423"/>
      <c r="S442" s="420"/>
      <c r="T442" s="428"/>
      <c r="U442" s="428"/>
      <c r="V442" s="417"/>
      <c r="W442" s="420"/>
      <c r="X442" s="420"/>
      <c r="Y442" s="420"/>
      <c r="Z442" s="420"/>
      <c r="AA442" s="420"/>
      <c r="AB442" s="420"/>
      <c r="AC442" s="420"/>
      <c r="AD442" s="420"/>
      <c r="AE442" s="420"/>
      <c r="AF442" s="420"/>
      <c r="AG442" s="420"/>
      <c r="AH442" s="420"/>
      <c r="AI442" s="420"/>
      <c r="AJ442" s="420"/>
      <c r="AK442" s="420"/>
      <c r="AL442" s="420"/>
      <c r="AM442" s="420"/>
      <c r="AN442" s="420"/>
      <c r="AO442" s="417"/>
      <c r="AP442" s="417"/>
      <c r="AQ442" s="417"/>
      <c r="AR442" s="417"/>
      <c r="AS442" s="417"/>
      <c r="AT442" s="417"/>
      <c r="AU442" s="417"/>
      <c r="AV442" s="417"/>
      <c r="AW442" s="417"/>
      <c r="AX442" s="417"/>
      <c r="AY442" s="417"/>
      <c r="AZ442" s="417"/>
      <c r="BA442" s="429"/>
      <c r="BB442" s="429"/>
      <c r="BC442" s="429"/>
      <c r="BD442" s="429"/>
      <c r="BE442" s="429"/>
      <c r="BF442" s="429"/>
      <c r="BG442" s="429"/>
      <c r="BH442" s="429"/>
      <c r="BI442" s="429"/>
      <c r="BJ442" s="429"/>
      <c r="BK442" s="429"/>
      <c r="BL442" s="429"/>
      <c r="BM442" s="429"/>
      <c r="BN442" s="429"/>
      <c r="BO442" s="429"/>
      <c r="BP442" s="429"/>
      <c r="BQ442" s="429"/>
    </row>
    <row r="443" customFormat="false" ht="15.75" hidden="false" customHeight="false" outlineLevel="0" collapsed="false">
      <c r="A443" s="420"/>
      <c r="B443" s="420"/>
      <c r="C443" s="420"/>
      <c r="D443" s="420"/>
      <c r="E443" s="420"/>
      <c r="F443" s="420"/>
      <c r="G443" s="421"/>
      <c r="H443" s="421"/>
      <c r="I443" s="421"/>
      <c r="J443" s="421"/>
      <c r="K443" s="421"/>
      <c r="L443" s="421"/>
      <c r="M443" s="421"/>
      <c r="N443" s="421"/>
      <c r="O443" s="421"/>
      <c r="P443" s="422"/>
      <c r="Q443" s="423"/>
      <c r="R443" s="423"/>
      <c r="S443" s="420"/>
      <c r="T443" s="428"/>
      <c r="U443" s="428"/>
      <c r="V443" s="417"/>
      <c r="W443" s="420"/>
      <c r="X443" s="420"/>
      <c r="Y443" s="420"/>
      <c r="Z443" s="420"/>
      <c r="AA443" s="420"/>
      <c r="AB443" s="420"/>
      <c r="AC443" s="420"/>
      <c r="AD443" s="420"/>
      <c r="AE443" s="420"/>
      <c r="AF443" s="420"/>
      <c r="AG443" s="420"/>
      <c r="AH443" s="420"/>
      <c r="AI443" s="420"/>
      <c r="AJ443" s="420"/>
      <c r="AK443" s="420"/>
      <c r="AL443" s="420"/>
      <c r="AM443" s="420"/>
      <c r="AN443" s="420"/>
      <c r="AO443" s="417"/>
      <c r="AP443" s="417"/>
      <c r="AQ443" s="417"/>
      <c r="AR443" s="417"/>
      <c r="AS443" s="417"/>
      <c r="AT443" s="417"/>
      <c r="AU443" s="417"/>
      <c r="AV443" s="417"/>
      <c r="AW443" s="417"/>
      <c r="AX443" s="417"/>
      <c r="AY443" s="417"/>
      <c r="AZ443" s="417"/>
      <c r="BA443" s="429"/>
      <c r="BB443" s="429"/>
      <c r="BC443" s="429"/>
      <c r="BD443" s="429"/>
      <c r="BE443" s="429"/>
      <c r="BF443" s="429"/>
      <c r="BG443" s="429"/>
      <c r="BH443" s="429"/>
      <c r="BI443" s="429"/>
      <c r="BJ443" s="429"/>
      <c r="BK443" s="429"/>
      <c r="BL443" s="429"/>
      <c r="BM443" s="429"/>
      <c r="BN443" s="429"/>
      <c r="BO443" s="429"/>
      <c r="BP443" s="429"/>
      <c r="BQ443" s="429"/>
    </row>
    <row r="444" customFormat="false" ht="15.75" hidden="false" customHeight="false" outlineLevel="0" collapsed="false">
      <c r="A444" s="420"/>
      <c r="B444" s="420"/>
      <c r="C444" s="420"/>
      <c r="D444" s="420"/>
      <c r="E444" s="420"/>
      <c r="F444" s="420"/>
      <c r="G444" s="421"/>
      <c r="H444" s="421"/>
      <c r="I444" s="421"/>
      <c r="J444" s="421"/>
      <c r="K444" s="421"/>
      <c r="L444" s="421"/>
      <c r="M444" s="421"/>
      <c r="N444" s="421"/>
      <c r="O444" s="421"/>
      <c r="P444" s="422"/>
      <c r="Q444" s="423"/>
      <c r="R444" s="423"/>
      <c r="S444" s="420"/>
      <c r="T444" s="428"/>
      <c r="U444" s="428"/>
      <c r="V444" s="417"/>
      <c r="W444" s="420"/>
      <c r="X444" s="420"/>
      <c r="Y444" s="420"/>
      <c r="Z444" s="420"/>
      <c r="AA444" s="420"/>
      <c r="AB444" s="420"/>
      <c r="AC444" s="420"/>
      <c r="AD444" s="420"/>
      <c r="AE444" s="420"/>
      <c r="AF444" s="420"/>
      <c r="AG444" s="420"/>
      <c r="AH444" s="420"/>
      <c r="AI444" s="420"/>
      <c r="AJ444" s="420"/>
      <c r="AK444" s="420"/>
      <c r="AL444" s="420"/>
      <c r="AM444" s="420"/>
      <c r="AN444" s="420"/>
      <c r="AO444" s="417"/>
      <c r="AP444" s="417"/>
      <c r="AQ444" s="417"/>
      <c r="AR444" s="417"/>
      <c r="AS444" s="417"/>
      <c r="AT444" s="417"/>
      <c r="AU444" s="417"/>
      <c r="AV444" s="417"/>
      <c r="AW444" s="417"/>
      <c r="AX444" s="417"/>
      <c r="AY444" s="417"/>
      <c r="AZ444" s="417"/>
      <c r="BA444" s="429"/>
      <c r="BB444" s="429"/>
      <c r="BC444" s="429"/>
      <c r="BD444" s="429"/>
      <c r="BE444" s="429"/>
      <c r="BF444" s="429"/>
      <c r="BG444" s="429"/>
      <c r="BH444" s="429"/>
      <c r="BI444" s="429"/>
      <c r="BJ444" s="429"/>
      <c r="BK444" s="429"/>
      <c r="BL444" s="429"/>
      <c r="BM444" s="429"/>
      <c r="BN444" s="429"/>
      <c r="BO444" s="429"/>
      <c r="BP444" s="429"/>
      <c r="BQ444" s="429"/>
    </row>
    <row r="445" customFormat="false" ht="15.75" hidden="false" customHeight="false" outlineLevel="0" collapsed="false">
      <c r="A445" s="420"/>
      <c r="B445" s="420"/>
      <c r="C445" s="420"/>
      <c r="D445" s="420"/>
      <c r="E445" s="420"/>
      <c r="F445" s="420"/>
      <c r="G445" s="421"/>
      <c r="H445" s="421"/>
      <c r="I445" s="421"/>
      <c r="J445" s="421"/>
      <c r="K445" s="421"/>
      <c r="L445" s="421"/>
      <c r="M445" s="421"/>
      <c r="N445" s="421"/>
      <c r="O445" s="421"/>
      <c r="P445" s="422"/>
      <c r="Q445" s="423"/>
      <c r="R445" s="423"/>
      <c r="S445" s="420"/>
      <c r="T445" s="428"/>
      <c r="U445" s="428"/>
      <c r="V445" s="417"/>
      <c r="W445" s="420"/>
      <c r="X445" s="420"/>
      <c r="Y445" s="420"/>
      <c r="Z445" s="420"/>
      <c r="AA445" s="420"/>
      <c r="AB445" s="420"/>
      <c r="AC445" s="420"/>
      <c r="AD445" s="420"/>
      <c r="AE445" s="420"/>
      <c r="AF445" s="420"/>
      <c r="AG445" s="420"/>
      <c r="AH445" s="420"/>
      <c r="AI445" s="420"/>
      <c r="AJ445" s="420"/>
      <c r="AK445" s="420"/>
      <c r="AL445" s="420"/>
      <c r="AM445" s="420"/>
      <c r="AN445" s="420"/>
      <c r="AO445" s="417"/>
      <c r="AP445" s="417"/>
      <c r="AQ445" s="417"/>
      <c r="AR445" s="417"/>
      <c r="AS445" s="417"/>
      <c r="AT445" s="417"/>
      <c r="AU445" s="417"/>
      <c r="AV445" s="417"/>
      <c r="AW445" s="417"/>
      <c r="AX445" s="417"/>
      <c r="AY445" s="417"/>
      <c r="AZ445" s="417"/>
      <c r="BA445" s="429"/>
      <c r="BB445" s="429"/>
      <c r="BC445" s="429"/>
      <c r="BD445" s="429"/>
      <c r="BE445" s="429"/>
      <c r="BF445" s="429"/>
      <c r="BG445" s="429"/>
      <c r="BH445" s="429"/>
      <c r="BI445" s="429"/>
      <c r="BJ445" s="429"/>
      <c r="BK445" s="429"/>
      <c r="BL445" s="429"/>
      <c r="BM445" s="429"/>
      <c r="BN445" s="429"/>
      <c r="BO445" s="429"/>
      <c r="BP445" s="429"/>
      <c r="BQ445" s="429"/>
    </row>
    <row r="446" customFormat="false" ht="15.75" hidden="false" customHeight="false" outlineLevel="0" collapsed="false">
      <c r="A446" s="420"/>
      <c r="B446" s="420"/>
      <c r="C446" s="420"/>
      <c r="D446" s="420"/>
      <c r="E446" s="420"/>
      <c r="F446" s="420"/>
      <c r="G446" s="421"/>
      <c r="H446" s="421"/>
      <c r="I446" s="421"/>
      <c r="J446" s="421"/>
      <c r="K446" s="421"/>
      <c r="L446" s="421"/>
      <c r="M446" s="421"/>
      <c r="N446" s="421"/>
      <c r="O446" s="421"/>
      <c r="P446" s="422"/>
      <c r="Q446" s="423"/>
      <c r="R446" s="423"/>
      <c r="S446" s="420"/>
      <c r="T446" s="428"/>
      <c r="U446" s="428"/>
      <c r="V446" s="417"/>
      <c r="W446" s="420"/>
      <c r="X446" s="420"/>
      <c r="Y446" s="420"/>
      <c r="Z446" s="420"/>
      <c r="AA446" s="420"/>
      <c r="AB446" s="420"/>
      <c r="AC446" s="420"/>
      <c r="AD446" s="420"/>
      <c r="AE446" s="420"/>
      <c r="AF446" s="420"/>
      <c r="AG446" s="420"/>
      <c r="AH446" s="420"/>
      <c r="AI446" s="420"/>
      <c r="AJ446" s="420"/>
      <c r="AK446" s="420"/>
      <c r="AL446" s="420"/>
      <c r="AM446" s="420"/>
      <c r="AN446" s="420"/>
      <c r="AO446" s="417"/>
      <c r="AP446" s="417"/>
      <c r="AQ446" s="417"/>
      <c r="AR446" s="417"/>
      <c r="AS446" s="417"/>
      <c r="AT446" s="417"/>
      <c r="AU446" s="417"/>
      <c r="AV446" s="417"/>
      <c r="AW446" s="417"/>
      <c r="AX446" s="417"/>
      <c r="AY446" s="417"/>
      <c r="AZ446" s="417"/>
      <c r="BA446" s="429"/>
      <c r="BB446" s="429"/>
      <c r="BC446" s="429"/>
      <c r="BD446" s="429"/>
      <c r="BE446" s="429"/>
      <c r="BF446" s="429"/>
      <c r="BG446" s="429"/>
      <c r="BH446" s="429"/>
      <c r="BI446" s="429"/>
      <c r="BJ446" s="429"/>
      <c r="BK446" s="429"/>
      <c r="BL446" s="429"/>
      <c r="BM446" s="429"/>
      <c r="BN446" s="429"/>
      <c r="BO446" s="429"/>
      <c r="BP446" s="429"/>
      <c r="BQ446" s="429"/>
    </row>
    <row r="447" customFormat="false" ht="15.75" hidden="false" customHeight="false" outlineLevel="0" collapsed="false">
      <c r="A447" s="420"/>
      <c r="B447" s="420"/>
      <c r="C447" s="420"/>
      <c r="D447" s="420"/>
      <c r="E447" s="420"/>
      <c r="F447" s="420"/>
      <c r="G447" s="421"/>
      <c r="H447" s="421"/>
      <c r="I447" s="421"/>
      <c r="J447" s="421"/>
      <c r="K447" s="421"/>
      <c r="L447" s="421"/>
      <c r="M447" s="421"/>
      <c r="N447" s="421"/>
      <c r="O447" s="421"/>
      <c r="P447" s="422"/>
      <c r="Q447" s="423"/>
      <c r="R447" s="423"/>
      <c r="S447" s="420"/>
      <c r="T447" s="428"/>
      <c r="U447" s="428"/>
      <c r="V447" s="417"/>
      <c r="W447" s="420"/>
      <c r="X447" s="420"/>
      <c r="Y447" s="420"/>
      <c r="Z447" s="420"/>
      <c r="AA447" s="420"/>
      <c r="AB447" s="420"/>
      <c r="AC447" s="420"/>
      <c r="AD447" s="420"/>
      <c r="AE447" s="420"/>
      <c r="AF447" s="420"/>
      <c r="AG447" s="420"/>
      <c r="AH447" s="420"/>
      <c r="AI447" s="420"/>
      <c r="AJ447" s="420"/>
      <c r="AK447" s="420"/>
      <c r="AL447" s="420"/>
      <c r="AM447" s="420"/>
      <c r="AN447" s="420"/>
      <c r="AO447" s="417"/>
      <c r="AP447" s="417"/>
      <c r="AQ447" s="417"/>
      <c r="AR447" s="417"/>
      <c r="AS447" s="417"/>
      <c r="AT447" s="417"/>
      <c r="AU447" s="417"/>
      <c r="AV447" s="417"/>
      <c r="AW447" s="417"/>
      <c r="AX447" s="417"/>
      <c r="AY447" s="417"/>
      <c r="AZ447" s="417"/>
      <c r="BA447" s="429"/>
      <c r="BB447" s="429"/>
      <c r="BC447" s="429"/>
      <c r="BD447" s="429"/>
      <c r="BE447" s="429"/>
      <c r="BF447" s="429"/>
      <c r="BG447" s="429"/>
      <c r="BH447" s="429"/>
      <c r="BI447" s="429"/>
      <c r="BJ447" s="429"/>
      <c r="BK447" s="429"/>
      <c r="BL447" s="429"/>
      <c r="BM447" s="429"/>
      <c r="BN447" s="429"/>
      <c r="BO447" s="429"/>
      <c r="BP447" s="429"/>
      <c r="BQ447" s="429"/>
    </row>
    <row r="448" customFormat="false" ht="15.75" hidden="false" customHeight="false" outlineLevel="0" collapsed="false">
      <c r="A448" s="420"/>
      <c r="B448" s="420"/>
      <c r="C448" s="420"/>
      <c r="D448" s="420"/>
      <c r="E448" s="420"/>
      <c r="F448" s="420"/>
      <c r="G448" s="421"/>
      <c r="H448" s="421"/>
      <c r="I448" s="421"/>
      <c r="J448" s="421"/>
      <c r="K448" s="421"/>
      <c r="L448" s="421"/>
      <c r="M448" s="421"/>
      <c r="N448" s="421"/>
      <c r="O448" s="421"/>
      <c r="P448" s="422"/>
      <c r="Q448" s="423"/>
      <c r="R448" s="423"/>
      <c r="S448" s="420"/>
      <c r="T448" s="428"/>
      <c r="U448" s="428"/>
      <c r="V448" s="417"/>
      <c r="W448" s="420"/>
      <c r="X448" s="420"/>
      <c r="Y448" s="420"/>
      <c r="Z448" s="420"/>
      <c r="AA448" s="420"/>
      <c r="AB448" s="420"/>
      <c r="AC448" s="420"/>
      <c r="AD448" s="420"/>
      <c r="AE448" s="420"/>
      <c r="AF448" s="420"/>
      <c r="AG448" s="420"/>
      <c r="AH448" s="420"/>
      <c r="AI448" s="420"/>
      <c r="AJ448" s="420"/>
      <c r="AK448" s="420"/>
      <c r="AL448" s="420"/>
      <c r="AM448" s="420"/>
      <c r="AN448" s="420"/>
      <c r="AO448" s="417"/>
      <c r="AP448" s="417"/>
      <c r="AQ448" s="417"/>
      <c r="AR448" s="417"/>
      <c r="AS448" s="417"/>
      <c r="AT448" s="417"/>
      <c r="AU448" s="417"/>
      <c r="AV448" s="417"/>
      <c r="AW448" s="417"/>
      <c r="AX448" s="417"/>
      <c r="AY448" s="417"/>
      <c r="AZ448" s="417"/>
      <c r="BA448" s="429"/>
      <c r="BB448" s="429"/>
      <c r="BC448" s="429"/>
      <c r="BD448" s="429"/>
      <c r="BE448" s="429"/>
      <c r="BF448" s="429"/>
      <c r="BG448" s="429"/>
      <c r="BH448" s="429"/>
      <c r="BI448" s="429"/>
      <c r="BJ448" s="429"/>
      <c r="BK448" s="429"/>
      <c r="BL448" s="429"/>
      <c r="BM448" s="429"/>
      <c r="BN448" s="429"/>
      <c r="BO448" s="429"/>
      <c r="BP448" s="429"/>
      <c r="BQ448" s="429"/>
    </row>
    <row r="449" customFormat="false" ht="15.75" hidden="false" customHeight="false" outlineLevel="0" collapsed="false">
      <c r="A449" s="420"/>
      <c r="B449" s="420"/>
      <c r="C449" s="420"/>
      <c r="D449" s="420"/>
      <c r="E449" s="420"/>
      <c r="F449" s="420"/>
      <c r="G449" s="421"/>
      <c r="H449" s="421"/>
      <c r="I449" s="421"/>
      <c r="J449" s="421"/>
      <c r="K449" s="421"/>
      <c r="L449" s="421"/>
      <c r="M449" s="421"/>
      <c r="N449" s="421"/>
      <c r="O449" s="421"/>
      <c r="P449" s="422"/>
      <c r="Q449" s="423"/>
      <c r="R449" s="423"/>
      <c r="S449" s="420"/>
      <c r="T449" s="428"/>
      <c r="U449" s="428"/>
      <c r="V449" s="417"/>
      <c r="W449" s="420"/>
      <c r="X449" s="420"/>
      <c r="Y449" s="420"/>
      <c r="Z449" s="420"/>
      <c r="AA449" s="420"/>
      <c r="AB449" s="420"/>
      <c r="AC449" s="420"/>
      <c r="AD449" s="420"/>
      <c r="AE449" s="420"/>
      <c r="AF449" s="420"/>
      <c r="AG449" s="420"/>
      <c r="AH449" s="420"/>
      <c r="AI449" s="420"/>
      <c r="AJ449" s="420"/>
      <c r="AK449" s="420"/>
      <c r="AL449" s="420"/>
      <c r="AM449" s="420"/>
      <c r="AN449" s="420"/>
      <c r="AO449" s="417"/>
      <c r="AP449" s="417"/>
      <c r="AQ449" s="417"/>
      <c r="AR449" s="417"/>
      <c r="AS449" s="417"/>
      <c r="AT449" s="417"/>
      <c r="AU449" s="417"/>
      <c r="AV449" s="417"/>
      <c r="AW449" s="417"/>
      <c r="AX449" s="417"/>
      <c r="AY449" s="417"/>
      <c r="AZ449" s="417"/>
      <c r="BA449" s="429"/>
      <c r="BB449" s="429"/>
      <c r="BC449" s="429"/>
      <c r="BD449" s="429"/>
      <c r="BE449" s="429"/>
      <c r="BF449" s="429"/>
      <c r="BG449" s="429"/>
      <c r="BH449" s="429"/>
      <c r="BI449" s="429"/>
      <c r="BJ449" s="429"/>
      <c r="BK449" s="429"/>
      <c r="BL449" s="429"/>
      <c r="BM449" s="429"/>
      <c r="BN449" s="429"/>
      <c r="BO449" s="429"/>
      <c r="BP449" s="429"/>
      <c r="BQ449" s="429"/>
    </row>
    <row r="450" customFormat="false" ht="15.75" hidden="false" customHeight="false" outlineLevel="0" collapsed="false">
      <c r="A450" s="420"/>
      <c r="B450" s="420"/>
      <c r="C450" s="420"/>
      <c r="D450" s="420"/>
      <c r="E450" s="420"/>
      <c r="F450" s="420"/>
      <c r="G450" s="421"/>
      <c r="H450" s="421"/>
      <c r="I450" s="421"/>
      <c r="J450" s="421"/>
      <c r="K450" s="421"/>
      <c r="L450" s="421"/>
      <c r="M450" s="421"/>
      <c r="N450" s="421"/>
      <c r="O450" s="421"/>
      <c r="P450" s="422"/>
      <c r="Q450" s="423"/>
      <c r="R450" s="423"/>
      <c r="S450" s="420"/>
      <c r="T450" s="428"/>
      <c r="U450" s="428"/>
      <c r="V450" s="417"/>
      <c r="W450" s="420"/>
      <c r="X450" s="420"/>
      <c r="Y450" s="420"/>
      <c r="Z450" s="420"/>
      <c r="AA450" s="420"/>
      <c r="AB450" s="420"/>
      <c r="AC450" s="420"/>
      <c r="AD450" s="420"/>
      <c r="AE450" s="420"/>
      <c r="AF450" s="420"/>
      <c r="AG450" s="420"/>
      <c r="AH450" s="420"/>
      <c r="AI450" s="420"/>
      <c r="AJ450" s="420"/>
      <c r="AK450" s="420"/>
      <c r="AL450" s="420"/>
      <c r="AM450" s="420"/>
      <c r="AN450" s="420"/>
      <c r="AO450" s="417"/>
      <c r="AP450" s="417"/>
      <c r="AQ450" s="417"/>
      <c r="AR450" s="417"/>
      <c r="AS450" s="417"/>
      <c r="AT450" s="417"/>
      <c r="AU450" s="417"/>
      <c r="AV450" s="417"/>
      <c r="AW450" s="417"/>
      <c r="AX450" s="417"/>
      <c r="AY450" s="417"/>
      <c r="AZ450" s="417"/>
      <c r="BA450" s="429"/>
      <c r="BB450" s="429"/>
      <c r="BC450" s="429"/>
      <c r="BD450" s="429"/>
      <c r="BE450" s="429"/>
      <c r="BF450" s="429"/>
      <c r="BG450" s="429"/>
      <c r="BH450" s="429"/>
      <c r="BI450" s="429"/>
      <c r="BJ450" s="429"/>
      <c r="BK450" s="429"/>
      <c r="BL450" s="429"/>
      <c r="BM450" s="429"/>
      <c r="BN450" s="429"/>
      <c r="BO450" s="429"/>
      <c r="BP450" s="429"/>
      <c r="BQ450" s="429"/>
    </row>
    <row r="451" customFormat="false" ht="15.75" hidden="false" customHeight="false" outlineLevel="0" collapsed="false">
      <c r="A451" s="420"/>
      <c r="B451" s="420"/>
      <c r="C451" s="420"/>
      <c r="D451" s="420"/>
      <c r="E451" s="420"/>
      <c r="F451" s="420"/>
      <c r="G451" s="421"/>
      <c r="H451" s="421"/>
      <c r="I451" s="421"/>
      <c r="J451" s="421"/>
      <c r="K451" s="421"/>
      <c r="L451" s="421"/>
      <c r="M451" s="421"/>
      <c r="N451" s="421"/>
      <c r="O451" s="421"/>
      <c r="P451" s="422"/>
      <c r="Q451" s="423"/>
      <c r="R451" s="423"/>
      <c r="S451" s="420"/>
      <c r="T451" s="428"/>
      <c r="U451" s="428"/>
      <c r="V451" s="417"/>
      <c r="W451" s="420"/>
      <c r="X451" s="420"/>
      <c r="Y451" s="420"/>
      <c r="Z451" s="420"/>
      <c r="AA451" s="420"/>
      <c r="AB451" s="420"/>
      <c r="AC451" s="420"/>
      <c r="AD451" s="420"/>
      <c r="AE451" s="420"/>
      <c r="AF451" s="420"/>
      <c r="AG451" s="420"/>
      <c r="AH451" s="420"/>
      <c r="AI451" s="420"/>
      <c r="AJ451" s="420"/>
      <c r="AK451" s="420"/>
      <c r="AL451" s="420"/>
      <c r="AM451" s="420"/>
      <c r="AN451" s="420"/>
      <c r="AO451" s="417"/>
      <c r="AP451" s="417"/>
      <c r="AQ451" s="417"/>
      <c r="AR451" s="417"/>
      <c r="AS451" s="417"/>
      <c r="AT451" s="417"/>
      <c r="AU451" s="417"/>
      <c r="AV451" s="417"/>
      <c r="AW451" s="417"/>
      <c r="AX451" s="417"/>
      <c r="AY451" s="417"/>
      <c r="AZ451" s="417"/>
      <c r="BA451" s="429"/>
      <c r="BB451" s="429"/>
      <c r="BC451" s="429"/>
      <c r="BD451" s="429"/>
      <c r="BE451" s="429"/>
      <c r="BF451" s="429"/>
      <c r="BG451" s="429"/>
      <c r="BH451" s="429"/>
      <c r="BI451" s="429"/>
      <c r="BJ451" s="429"/>
      <c r="BK451" s="429"/>
      <c r="BL451" s="429"/>
      <c r="BM451" s="429"/>
      <c r="BN451" s="429"/>
      <c r="BO451" s="429"/>
      <c r="BP451" s="429"/>
      <c r="BQ451" s="429"/>
    </row>
    <row r="452" customFormat="false" ht="15.75" hidden="false" customHeight="false" outlineLevel="0" collapsed="false">
      <c r="A452" s="420"/>
      <c r="B452" s="420"/>
      <c r="C452" s="420"/>
      <c r="D452" s="420"/>
      <c r="E452" s="420"/>
      <c r="F452" s="420"/>
      <c r="G452" s="421"/>
      <c r="H452" s="421"/>
      <c r="I452" s="421"/>
      <c r="J452" s="421"/>
      <c r="K452" s="421"/>
      <c r="L452" s="421"/>
      <c r="M452" s="421"/>
      <c r="N452" s="421"/>
      <c r="O452" s="421"/>
      <c r="P452" s="422"/>
      <c r="Q452" s="423"/>
      <c r="R452" s="423"/>
      <c r="S452" s="420"/>
      <c r="T452" s="428"/>
      <c r="U452" s="428"/>
      <c r="V452" s="417"/>
      <c r="W452" s="420"/>
      <c r="X452" s="420"/>
      <c r="Y452" s="420"/>
      <c r="Z452" s="420"/>
      <c r="AA452" s="420"/>
      <c r="AB452" s="420"/>
      <c r="AC452" s="420"/>
      <c r="AD452" s="420"/>
      <c r="AE452" s="420"/>
      <c r="AF452" s="420"/>
      <c r="AG452" s="420"/>
      <c r="AH452" s="420"/>
      <c r="AI452" s="420"/>
      <c r="AJ452" s="420"/>
      <c r="AK452" s="420"/>
      <c r="AL452" s="420"/>
      <c r="AM452" s="420"/>
      <c r="AN452" s="420"/>
      <c r="AO452" s="417"/>
      <c r="AP452" s="417"/>
      <c r="AQ452" s="417"/>
      <c r="AR452" s="417"/>
      <c r="AS452" s="417"/>
      <c r="AT452" s="417"/>
      <c r="AU452" s="417"/>
      <c r="AV452" s="417"/>
      <c r="AW452" s="417"/>
      <c r="AX452" s="417"/>
      <c r="AY452" s="417"/>
      <c r="AZ452" s="417"/>
      <c r="BA452" s="429"/>
      <c r="BB452" s="429"/>
      <c r="BC452" s="429"/>
      <c r="BD452" s="429"/>
      <c r="BE452" s="429"/>
      <c r="BF452" s="429"/>
      <c r="BG452" s="429"/>
      <c r="BH452" s="429"/>
      <c r="BI452" s="429"/>
      <c r="BJ452" s="429"/>
      <c r="BK452" s="429"/>
      <c r="BL452" s="429"/>
      <c r="BM452" s="429"/>
      <c r="BN452" s="429"/>
      <c r="BO452" s="429"/>
      <c r="BP452" s="429"/>
      <c r="BQ452" s="429"/>
    </row>
    <row r="453" customFormat="false" ht="15.75" hidden="false" customHeight="false" outlineLevel="0" collapsed="false">
      <c r="A453" s="420"/>
      <c r="B453" s="420"/>
      <c r="C453" s="420"/>
      <c r="D453" s="420"/>
      <c r="E453" s="420"/>
      <c r="F453" s="420"/>
      <c r="G453" s="421"/>
      <c r="H453" s="421"/>
      <c r="I453" s="421"/>
      <c r="J453" s="421"/>
      <c r="K453" s="421"/>
      <c r="L453" s="421"/>
      <c r="M453" s="421"/>
      <c r="N453" s="421"/>
      <c r="O453" s="421"/>
      <c r="P453" s="422"/>
      <c r="Q453" s="423"/>
      <c r="R453" s="423"/>
      <c r="S453" s="420"/>
      <c r="T453" s="428"/>
      <c r="U453" s="428"/>
      <c r="V453" s="417"/>
      <c r="W453" s="420"/>
      <c r="X453" s="420"/>
      <c r="Y453" s="420"/>
      <c r="Z453" s="420"/>
      <c r="AA453" s="420"/>
      <c r="AB453" s="420"/>
      <c r="AC453" s="420"/>
      <c r="AD453" s="420"/>
      <c r="AE453" s="420"/>
      <c r="AF453" s="420"/>
      <c r="AG453" s="420"/>
      <c r="AH453" s="420"/>
      <c r="AI453" s="420"/>
      <c r="AJ453" s="420"/>
      <c r="AK453" s="420"/>
      <c r="AL453" s="420"/>
      <c r="AM453" s="420"/>
      <c r="AN453" s="420"/>
      <c r="AO453" s="417"/>
      <c r="AP453" s="417"/>
      <c r="AQ453" s="417"/>
      <c r="AR453" s="417"/>
      <c r="AS453" s="417"/>
      <c r="AT453" s="417"/>
      <c r="AU453" s="417"/>
      <c r="AV453" s="417"/>
      <c r="AW453" s="417"/>
      <c r="AX453" s="417"/>
      <c r="AY453" s="417"/>
      <c r="AZ453" s="417"/>
      <c r="BA453" s="429"/>
      <c r="BB453" s="429"/>
      <c r="BC453" s="429"/>
      <c r="BD453" s="429"/>
      <c r="BE453" s="429"/>
      <c r="BF453" s="429"/>
      <c r="BG453" s="429"/>
      <c r="BH453" s="429"/>
      <c r="BI453" s="429"/>
      <c r="BJ453" s="429"/>
      <c r="BK453" s="429"/>
      <c r="BL453" s="429"/>
      <c r="BM453" s="429"/>
      <c r="BN453" s="429"/>
      <c r="BO453" s="429"/>
      <c r="BP453" s="429"/>
      <c r="BQ453" s="429"/>
    </row>
    <row r="454" customFormat="false" ht="15.75" hidden="false" customHeight="false" outlineLevel="0" collapsed="false">
      <c r="A454" s="420"/>
      <c r="B454" s="420"/>
      <c r="C454" s="420"/>
      <c r="D454" s="420"/>
      <c r="E454" s="420"/>
      <c r="F454" s="420"/>
      <c r="G454" s="421"/>
      <c r="H454" s="421"/>
      <c r="I454" s="421"/>
      <c r="J454" s="421"/>
      <c r="K454" s="421"/>
      <c r="L454" s="421"/>
      <c r="M454" s="421"/>
      <c r="N454" s="421"/>
      <c r="O454" s="421"/>
      <c r="P454" s="422"/>
      <c r="Q454" s="423"/>
      <c r="R454" s="423"/>
      <c r="S454" s="420"/>
      <c r="T454" s="428"/>
      <c r="U454" s="428"/>
      <c r="V454" s="417"/>
      <c r="W454" s="420"/>
      <c r="X454" s="420"/>
      <c r="Y454" s="420"/>
      <c r="Z454" s="420"/>
      <c r="AA454" s="420"/>
      <c r="AB454" s="420"/>
      <c r="AC454" s="420"/>
      <c r="AD454" s="420"/>
      <c r="AE454" s="420"/>
      <c r="AF454" s="420"/>
      <c r="AG454" s="420"/>
      <c r="AH454" s="420"/>
      <c r="AI454" s="420"/>
      <c r="AJ454" s="420"/>
      <c r="AK454" s="420"/>
      <c r="AL454" s="420"/>
      <c r="AM454" s="420"/>
      <c r="AN454" s="420"/>
      <c r="AO454" s="417"/>
      <c r="AP454" s="417"/>
      <c r="AQ454" s="417"/>
      <c r="AR454" s="417"/>
      <c r="AS454" s="417"/>
      <c r="AT454" s="417"/>
      <c r="AU454" s="417"/>
      <c r="AV454" s="417"/>
      <c r="AW454" s="417"/>
      <c r="AX454" s="417"/>
      <c r="AY454" s="417"/>
      <c r="AZ454" s="417"/>
      <c r="BA454" s="429"/>
      <c r="BB454" s="429"/>
      <c r="BC454" s="429"/>
      <c r="BD454" s="429"/>
      <c r="BE454" s="429"/>
      <c r="BF454" s="429"/>
      <c r="BG454" s="429"/>
      <c r="BH454" s="429"/>
      <c r="BI454" s="429"/>
      <c r="BJ454" s="429"/>
      <c r="BK454" s="429"/>
      <c r="BL454" s="429"/>
      <c r="BM454" s="429"/>
      <c r="BN454" s="429"/>
      <c r="BO454" s="429"/>
      <c r="BP454" s="429"/>
      <c r="BQ454" s="429"/>
    </row>
    <row r="455" customFormat="false" ht="15.75" hidden="false" customHeight="false" outlineLevel="0" collapsed="false">
      <c r="A455" s="420"/>
      <c r="B455" s="420"/>
      <c r="C455" s="420"/>
      <c r="D455" s="420"/>
      <c r="E455" s="420"/>
      <c r="F455" s="420"/>
      <c r="G455" s="421"/>
      <c r="H455" s="421"/>
      <c r="I455" s="421"/>
      <c r="J455" s="421"/>
      <c r="K455" s="421"/>
      <c r="L455" s="421"/>
      <c r="M455" s="421"/>
      <c r="N455" s="421"/>
      <c r="O455" s="421"/>
      <c r="P455" s="422"/>
      <c r="Q455" s="423"/>
      <c r="R455" s="423"/>
      <c r="S455" s="420"/>
      <c r="T455" s="428"/>
      <c r="U455" s="428"/>
      <c r="V455" s="417"/>
      <c r="W455" s="420"/>
      <c r="X455" s="420"/>
      <c r="Y455" s="420"/>
      <c r="Z455" s="420"/>
      <c r="AA455" s="420"/>
      <c r="AB455" s="420"/>
      <c r="AC455" s="420"/>
      <c r="AD455" s="420"/>
      <c r="AE455" s="420"/>
      <c r="AF455" s="420"/>
      <c r="AG455" s="420"/>
      <c r="AH455" s="420"/>
      <c r="AI455" s="420"/>
      <c r="AJ455" s="420"/>
      <c r="AK455" s="420"/>
      <c r="AL455" s="420"/>
      <c r="AM455" s="420"/>
      <c r="AN455" s="420"/>
      <c r="AO455" s="417"/>
      <c r="AP455" s="417"/>
      <c r="AQ455" s="417"/>
      <c r="AR455" s="417"/>
      <c r="AS455" s="417"/>
      <c r="AT455" s="417"/>
      <c r="AU455" s="417"/>
      <c r="AV455" s="417"/>
      <c r="AW455" s="417"/>
      <c r="AX455" s="417"/>
      <c r="AY455" s="417"/>
      <c r="AZ455" s="417"/>
      <c r="BA455" s="429"/>
      <c r="BB455" s="429"/>
      <c r="BC455" s="429"/>
      <c r="BD455" s="429"/>
      <c r="BE455" s="429"/>
      <c r="BF455" s="429"/>
      <c r="BG455" s="429"/>
      <c r="BH455" s="429"/>
      <c r="BI455" s="429"/>
      <c r="BJ455" s="429"/>
      <c r="BK455" s="429"/>
      <c r="BL455" s="429"/>
      <c r="BM455" s="429"/>
      <c r="BN455" s="429"/>
      <c r="BO455" s="429"/>
      <c r="BP455" s="429"/>
      <c r="BQ455" s="429"/>
    </row>
    <row r="456" customFormat="false" ht="15.75" hidden="false" customHeight="false" outlineLevel="0" collapsed="false">
      <c r="A456" s="420"/>
      <c r="B456" s="420"/>
      <c r="C456" s="420"/>
      <c r="D456" s="420"/>
      <c r="E456" s="420"/>
      <c r="F456" s="420"/>
      <c r="G456" s="421"/>
      <c r="H456" s="421"/>
      <c r="I456" s="421"/>
      <c r="J456" s="421"/>
      <c r="K456" s="421"/>
      <c r="L456" s="421"/>
      <c r="M456" s="421"/>
      <c r="N456" s="421"/>
      <c r="O456" s="421"/>
      <c r="P456" s="422"/>
      <c r="Q456" s="423"/>
      <c r="R456" s="423"/>
      <c r="S456" s="420"/>
      <c r="T456" s="428"/>
      <c r="U456" s="428"/>
      <c r="V456" s="417"/>
      <c r="W456" s="420"/>
      <c r="X456" s="420"/>
      <c r="Y456" s="420"/>
      <c r="Z456" s="420"/>
      <c r="AA456" s="420"/>
      <c r="AB456" s="420"/>
      <c r="AC456" s="420"/>
      <c r="AD456" s="420"/>
      <c r="AE456" s="420"/>
      <c r="AF456" s="420"/>
      <c r="AG456" s="420"/>
      <c r="AH456" s="420"/>
      <c r="AI456" s="420"/>
      <c r="AJ456" s="420"/>
      <c r="AK456" s="420"/>
      <c r="AL456" s="420"/>
      <c r="AM456" s="420"/>
      <c r="AN456" s="420"/>
      <c r="AO456" s="417"/>
      <c r="AP456" s="417"/>
      <c r="AQ456" s="417"/>
      <c r="AR456" s="417"/>
      <c r="AS456" s="417"/>
      <c r="AT456" s="417"/>
      <c r="AU456" s="417"/>
      <c r="AV456" s="417"/>
      <c r="AW456" s="417"/>
      <c r="AX456" s="417"/>
      <c r="AY456" s="417"/>
      <c r="AZ456" s="417"/>
      <c r="BA456" s="429"/>
      <c r="BB456" s="429"/>
      <c r="BC456" s="429"/>
      <c r="BD456" s="429"/>
      <c r="BE456" s="429"/>
      <c r="BF456" s="429"/>
      <c r="BG456" s="429"/>
      <c r="BH456" s="429"/>
      <c r="BI456" s="429"/>
      <c r="BJ456" s="429"/>
      <c r="BK456" s="429"/>
      <c r="BL456" s="429"/>
      <c r="BM456" s="429"/>
      <c r="BN456" s="429"/>
      <c r="BO456" s="429"/>
      <c r="BP456" s="429"/>
      <c r="BQ456" s="429"/>
    </row>
    <row r="457" customFormat="false" ht="15.75" hidden="false" customHeight="false" outlineLevel="0" collapsed="false">
      <c r="A457" s="420"/>
      <c r="B457" s="420"/>
      <c r="C457" s="420"/>
      <c r="D457" s="420"/>
      <c r="E457" s="420"/>
      <c r="F457" s="420"/>
      <c r="G457" s="421"/>
      <c r="H457" s="421"/>
      <c r="I457" s="421"/>
      <c r="J457" s="421"/>
      <c r="K457" s="421"/>
      <c r="L457" s="421"/>
      <c r="M457" s="421"/>
      <c r="N457" s="421"/>
      <c r="O457" s="421"/>
      <c r="P457" s="422"/>
      <c r="Q457" s="423"/>
      <c r="R457" s="423"/>
      <c r="S457" s="420"/>
      <c r="T457" s="428"/>
      <c r="U457" s="428"/>
      <c r="V457" s="417"/>
      <c r="W457" s="420"/>
      <c r="X457" s="420"/>
      <c r="Y457" s="420"/>
      <c r="Z457" s="420"/>
      <c r="AA457" s="420"/>
      <c r="AB457" s="420"/>
      <c r="AC457" s="420"/>
      <c r="AD457" s="420"/>
      <c r="AE457" s="420"/>
      <c r="AF457" s="420"/>
      <c r="AG457" s="420"/>
      <c r="AH457" s="420"/>
      <c r="AI457" s="420"/>
      <c r="AJ457" s="420"/>
      <c r="AK457" s="420"/>
      <c r="AL457" s="420"/>
      <c r="AM457" s="420"/>
      <c r="AN457" s="420"/>
      <c r="AO457" s="417"/>
      <c r="AP457" s="417"/>
      <c r="AQ457" s="417"/>
      <c r="AR457" s="417"/>
      <c r="AS457" s="417"/>
      <c r="AT457" s="417"/>
      <c r="AU457" s="417"/>
      <c r="AV457" s="417"/>
      <c r="AW457" s="417"/>
      <c r="AX457" s="417"/>
      <c r="AY457" s="417"/>
      <c r="AZ457" s="417"/>
      <c r="BA457" s="429"/>
      <c r="BB457" s="429"/>
      <c r="BC457" s="429"/>
      <c r="BD457" s="429"/>
      <c r="BE457" s="429"/>
      <c r="BF457" s="429"/>
      <c r="BG457" s="429"/>
      <c r="BH457" s="429"/>
      <c r="BI457" s="429"/>
      <c r="BJ457" s="429"/>
      <c r="BK457" s="429"/>
      <c r="BL457" s="429"/>
      <c r="BM457" s="429"/>
      <c r="BN457" s="429"/>
      <c r="BO457" s="429"/>
      <c r="BP457" s="429"/>
      <c r="BQ457" s="429"/>
    </row>
    <row r="458" customFormat="false" ht="15.75" hidden="false" customHeight="false" outlineLevel="0" collapsed="false">
      <c r="A458" s="420"/>
      <c r="B458" s="420"/>
      <c r="C458" s="420"/>
      <c r="D458" s="420"/>
      <c r="E458" s="420"/>
      <c r="F458" s="420"/>
      <c r="G458" s="421"/>
      <c r="H458" s="421"/>
      <c r="I458" s="421"/>
      <c r="J458" s="421"/>
      <c r="K458" s="421"/>
      <c r="L458" s="421"/>
      <c r="M458" s="421"/>
      <c r="N458" s="421"/>
      <c r="O458" s="421"/>
      <c r="P458" s="422"/>
      <c r="Q458" s="423"/>
      <c r="R458" s="423"/>
      <c r="S458" s="420"/>
      <c r="T458" s="428"/>
      <c r="U458" s="428"/>
      <c r="V458" s="417"/>
      <c r="W458" s="420"/>
      <c r="X458" s="420"/>
      <c r="Y458" s="420"/>
      <c r="Z458" s="420"/>
      <c r="AA458" s="420"/>
      <c r="AB458" s="420"/>
      <c r="AC458" s="420"/>
      <c r="AD458" s="420"/>
      <c r="AE458" s="420"/>
      <c r="AF458" s="420"/>
      <c r="AG458" s="420"/>
      <c r="AH458" s="420"/>
      <c r="AI458" s="420"/>
      <c r="AJ458" s="420"/>
      <c r="AK458" s="420"/>
      <c r="AL458" s="420"/>
      <c r="AM458" s="420"/>
      <c r="AN458" s="420"/>
      <c r="AO458" s="417"/>
      <c r="AP458" s="417"/>
      <c r="AQ458" s="417"/>
      <c r="AR458" s="417"/>
      <c r="AS458" s="417"/>
      <c r="AT458" s="417"/>
      <c r="AU458" s="417"/>
      <c r="AV458" s="417"/>
      <c r="AW458" s="417"/>
      <c r="AX458" s="417"/>
      <c r="AY458" s="417"/>
      <c r="AZ458" s="417"/>
      <c r="BA458" s="429"/>
      <c r="BB458" s="429"/>
      <c r="BC458" s="429"/>
      <c r="BD458" s="429"/>
      <c r="BE458" s="429"/>
      <c r="BF458" s="429"/>
      <c r="BG458" s="429"/>
      <c r="BH458" s="429"/>
      <c r="BI458" s="429"/>
      <c r="BJ458" s="429"/>
      <c r="BK458" s="429"/>
      <c r="BL458" s="429"/>
      <c r="BM458" s="429"/>
      <c r="BN458" s="429"/>
      <c r="BO458" s="429"/>
      <c r="BP458" s="429"/>
      <c r="BQ458" s="429"/>
    </row>
    <row r="459" customFormat="false" ht="15.75" hidden="false" customHeight="false" outlineLevel="0" collapsed="false">
      <c r="A459" s="420"/>
      <c r="B459" s="420"/>
      <c r="C459" s="420"/>
      <c r="D459" s="420"/>
      <c r="E459" s="420"/>
      <c r="F459" s="420"/>
      <c r="G459" s="421"/>
      <c r="H459" s="421"/>
      <c r="I459" s="421"/>
      <c r="J459" s="421"/>
      <c r="K459" s="421"/>
      <c r="L459" s="421"/>
      <c r="M459" s="421"/>
      <c r="N459" s="421"/>
      <c r="O459" s="421"/>
      <c r="P459" s="422"/>
      <c r="Q459" s="423"/>
      <c r="R459" s="423"/>
      <c r="S459" s="420"/>
      <c r="T459" s="428"/>
      <c r="U459" s="428"/>
      <c r="V459" s="417"/>
      <c r="W459" s="420"/>
      <c r="X459" s="420"/>
      <c r="Y459" s="420"/>
      <c r="Z459" s="420"/>
      <c r="AA459" s="420"/>
      <c r="AB459" s="420"/>
      <c r="AC459" s="420"/>
      <c r="AD459" s="420"/>
      <c r="AE459" s="420"/>
      <c r="AF459" s="420"/>
      <c r="AG459" s="420"/>
      <c r="AH459" s="420"/>
      <c r="AI459" s="420"/>
      <c r="AJ459" s="420"/>
      <c r="AK459" s="420"/>
      <c r="AL459" s="420"/>
      <c r="AM459" s="420"/>
      <c r="AN459" s="420"/>
      <c r="AO459" s="417"/>
      <c r="AP459" s="417"/>
      <c r="AQ459" s="417"/>
      <c r="AR459" s="417"/>
      <c r="AS459" s="417"/>
      <c r="AT459" s="417"/>
      <c r="AU459" s="417"/>
      <c r="AV459" s="417"/>
      <c r="AW459" s="417"/>
      <c r="AX459" s="417"/>
      <c r="AY459" s="417"/>
      <c r="AZ459" s="417"/>
      <c r="BA459" s="429"/>
      <c r="BB459" s="429"/>
      <c r="BC459" s="429"/>
      <c r="BD459" s="429"/>
      <c r="BE459" s="429"/>
      <c r="BF459" s="429"/>
      <c r="BG459" s="429"/>
      <c r="BH459" s="429"/>
      <c r="BI459" s="429"/>
      <c r="BJ459" s="429"/>
      <c r="BK459" s="429"/>
      <c r="BL459" s="429"/>
      <c r="BM459" s="429"/>
      <c r="BN459" s="429"/>
      <c r="BO459" s="429"/>
      <c r="BP459" s="429"/>
      <c r="BQ459" s="429"/>
    </row>
    <row r="460" customFormat="false" ht="15.75" hidden="false" customHeight="false" outlineLevel="0" collapsed="false">
      <c r="A460" s="420"/>
      <c r="B460" s="420"/>
      <c r="C460" s="420"/>
      <c r="D460" s="420"/>
      <c r="E460" s="420"/>
      <c r="F460" s="420"/>
      <c r="G460" s="421"/>
      <c r="H460" s="421"/>
      <c r="I460" s="421"/>
      <c r="J460" s="421"/>
      <c r="K460" s="421"/>
      <c r="L460" s="421"/>
      <c r="M460" s="421"/>
      <c r="N460" s="421"/>
      <c r="O460" s="421"/>
      <c r="P460" s="422"/>
      <c r="Q460" s="423"/>
      <c r="R460" s="423"/>
      <c r="S460" s="420"/>
      <c r="T460" s="428"/>
      <c r="U460" s="428"/>
      <c r="V460" s="417"/>
      <c r="W460" s="420"/>
      <c r="X460" s="420"/>
      <c r="Y460" s="420"/>
      <c r="Z460" s="420"/>
      <c r="AA460" s="420"/>
      <c r="AB460" s="420"/>
      <c r="AC460" s="420"/>
      <c r="AD460" s="420"/>
      <c r="AE460" s="420"/>
      <c r="AF460" s="420"/>
      <c r="AG460" s="420"/>
      <c r="AH460" s="420"/>
      <c r="AI460" s="420"/>
      <c r="AJ460" s="420"/>
      <c r="AK460" s="420"/>
      <c r="AL460" s="420"/>
      <c r="AM460" s="420"/>
      <c r="AN460" s="420"/>
      <c r="AO460" s="417"/>
      <c r="AP460" s="417"/>
      <c r="AQ460" s="417"/>
      <c r="AR460" s="417"/>
      <c r="AS460" s="417"/>
      <c r="AT460" s="417"/>
      <c r="AU460" s="417"/>
      <c r="AV460" s="417"/>
      <c r="AW460" s="417"/>
      <c r="AX460" s="417"/>
      <c r="AY460" s="417"/>
      <c r="AZ460" s="417"/>
      <c r="BA460" s="429"/>
      <c r="BB460" s="429"/>
      <c r="BC460" s="429"/>
      <c r="BD460" s="429"/>
      <c r="BE460" s="429"/>
      <c r="BF460" s="429"/>
      <c r="BG460" s="429"/>
      <c r="BH460" s="429"/>
      <c r="BI460" s="429"/>
      <c r="BJ460" s="429"/>
      <c r="BK460" s="429"/>
      <c r="BL460" s="429"/>
      <c r="BM460" s="429"/>
      <c r="BN460" s="429"/>
      <c r="BO460" s="429"/>
      <c r="BP460" s="429"/>
      <c r="BQ460" s="429"/>
    </row>
    <row r="461" customFormat="false" ht="15.75" hidden="false" customHeight="false" outlineLevel="0" collapsed="false">
      <c r="A461" s="420"/>
      <c r="B461" s="420"/>
      <c r="C461" s="420"/>
      <c r="D461" s="420"/>
      <c r="E461" s="420"/>
      <c r="F461" s="420"/>
      <c r="G461" s="421"/>
      <c r="H461" s="421"/>
      <c r="I461" s="421"/>
      <c r="J461" s="421"/>
      <c r="K461" s="421"/>
      <c r="L461" s="421"/>
      <c r="M461" s="421"/>
      <c r="N461" s="421"/>
      <c r="O461" s="421"/>
      <c r="P461" s="422"/>
      <c r="Q461" s="423"/>
      <c r="R461" s="423"/>
      <c r="S461" s="420"/>
      <c r="T461" s="428"/>
      <c r="U461" s="428"/>
      <c r="V461" s="417"/>
      <c r="W461" s="420"/>
      <c r="X461" s="420"/>
      <c r="Y461" s="420"/>
      <c r="Z461" s="420"/>
      <c r="AA461" s="420"/>
      <c r="AB461" s="420"/>
      <c r="AC461" s="420"/>
      <c r="AD461" s="420"/>
      <c r="AE461" s="420"/>
      <c r="AF461" s="420"/>
      <c r="AG461" s="420"/>
      <c r="AH461" s="420"/>
      <c r="AI461" s="420"/>
      <c r="AJ461" s="420"/>
      <c r="AK461" s="420"/>
      <c r="AL461" s="420"/>
      <c r="AM461" s="420"/>
      <c r="AN461" s="420"/>
      <c r="AO461" s="417"/>
      <c r="AP461" s="417"/>
      <c r="AQ461" s="417"/>
      <c r="AR461" s="417"/>
      <c r="AS461" s="417"/>
      <c r="AT461" s="417"/>
      <c r="AU461" s="417"/>
      <c r="AV461" s="417"/>
      <c r="AW461" s="417"/>
      <c r="AX461" s="417"/>
      <c r="AY461" s="417"/>
      <c r="AZ461" s="417"/>
      <c r="BA461" s="429"/>
      <c r="BB461" s="429"/>
      <c r="BC461" s="429"/>
      <c r="BD461" s="429"/>
      <c r="BE461" s="429"/>
      <c r="BF461" s="429"/>
      <c r="BG461" s="429"/>
      <c r="BH461" s="429"/>
      <c r="BI461" s="429"/>
      <c r="BJ461" s="429"/>
      <c r="BK461" s="429"/>
      <c r="BL461" s="429"/>
      <c r="BM461" s="429"/>
      <c r="BN461" s="429"/>
      <c r="BO461" s="429"/>
      <c r="BP461" s="429"/>
      <c r="BQ461" s="429"/>
    </row>
    <row r="462" customFormat="false" ht="15.75" hidden="false" customHeight="false" outlineLevel="0" collapsed="false">
      <c r="A462" s="420"/>
      <c r="B462" s="420"/>
      <c r="C462" s="420"/>
      <c r="D462" s="420"/>
      <c r="E462" s="420"/>
      <c r="F462" s="420"/>
      <c r="G462" s="421"/>
      <c r="H462" s="421"/>
      <c r="I462" s="421"/>
      <c r="J462" s="421"/>
      <c r="K462" s="421"/>
      <c r="L462" s="421"/>
      <c r="M462" s="421"/>
      <c r="N462" s="421"/>
      <c r="O462" s="421"/>
      <c r="P462" s="422"/>
      <c r="Q462" s="423"/>
      <c r="R462" s="423"/>
      <c r="S462" s="420"/>
      <c r="T462" s="428"/>
      <c r="U462" s="428"/>
      <c r="V462" s="417"/>
      <c r="W462" s="420"/>
      <c r="X462" s="420"/>
      <c r="Y462" s="420"/>
      <c r="Z462" s="420"/>
      <c r="AA462" s="420"/>
      <c r="AB462" s="420"/>
      <c r="AC462" s="420"/>
      <c r="AD462" s="420"/>
      <c r="AE462" s="420"/>
      <c r="AF462" s="420"/>
      <c r="AG462" s="420"/>
      <c r="AH462" s="420"/>
      <c r="AI462" s="420"/>
      <c r="AJ462" s="420"/>
      <c r="AK462" s="420"/>
      <c r="AL462" s="420"/>
      <c r="AM462" s="420"/>
      <c r="AN462" s="420"/>
      <c r="AO462" s="417"/>
      <c r="AP462" s="417"/>
      <c r="AQ462" s="417"/>
      <c r="AR462" s="417"/>
      <c r="AS462" s="417"/>
      <c r="AT462" s="417"/>
      <c r="AU462" s="417"/>
      <c r="AV462" s="417"/>
      <c r="AW462" s="417"/>
      <c r="AX462" s="417"/>
      <c r="AY462" s="417"/>
      <c r="AZ462" s="417"/>
      <c r="BA462" s="429"/>
      <c r="BB462" s="429"/>
      <c r="BC462" s="429"/>
      <c r="BD462" s="429"/>
      <c r="BE462" s="429"/>
      <c r="BF462" s="429"/>
      <c r="BG462" s="429"/>
      <c r="BH462" s="429"/>
      <c r="BI462" s="429"/>
      <c r="BJ462" s="429"/>
      <c r="BK462" s="429"/>
      <c r="BL462" s="429"/>
      <c r="BM462" s="429"/>
      <c r="BN462" s="429"/>
      <c r="BO462" s="429"/>
      <c r="BP462" s="429"/>
      <c r="BQ462" s="429"/>
    </row>
    <row r="463" customFormat="false" ht="15.75" hidden="false" customHeight="false" outlineLevel="0" collapsed="false">
      <c r="A463" s="420"/>
      <c r="B463" s="420"/>
      <c r="C463" s="420"/>
      <c r="D463" s="420"/>
      <c r="E463" s="420"/>
      <c r="F463" s="420"/>
      <c r="G463" s="421"/>
      <c r="H463" s="421"/>
      <c r="I463" s="421"/>
      <c r="J463" s="421"/>
      <c r="K463" s="421"/>
      <c r="L463" s="421"/>
      <c r="M463" s="421"/>
      <c r="N463" s="421"/>
      <c r="O463" s="421"/>
      <c r="P463" s="422"/>
      <c r="Q463" s="423"/>
      <c r="R463" s="423"/>
      <c r="S463" s="420"/>
      <c r="T463" s="428"/>
      <c r="U463" s="428"/>
      <c r="V463" s="417"/>
      <c r="W463" s="420"/>
      <c r="X463" s="420"/>
      <c r="Y463" s="420"/>
      <c r="Z463" s="420"/>
      <c r="AA463" s="420"/>
      <c r="AB463" s="420"/>
      <c r="AC463" s="420"/>
      <c r="AD463" s="420"/>
      <c r="AE463" s="420"/>
      <c r="AF463" s="420"/>
      <c r="AG463" s="420"/>
      <c r="AH463" s="420"/>
      <c r="AI463" s="420"/>
      <c r="AJ463" s="420"/>
      <c r="AK463" s="420"/>
      <c r="AL463" s="420"/>
      <c r="AM463" s="420"/>
      <c r="AN463" s="420"/>
      <c r="AO463" s="417"/>
      <c r="AP463" s="417"/>
      <c r="AQ463" s="417"/>
      <c r="AR463" s="417"/>
      <c r="AS463" s="417"/>
      <c r="AT463" s="417"/>
      <c r="AU463" s="417"/>
      <c r="AV463" s="417"/>
      <c r="AW463" s="417"/>
      <c r="AX463" s="417"/>
      <c r="AY463" s="417"/>
      <c r="AZ463" s="417"/>
      <c r="BA463" s="429"/>
      <c r="BB463" s="429"/>
      <c r="BC463" s="429"/>
      <c r="BD463" s="429"/>
      <c r="BE463" s="429"/>
      <c r="BF463" s="429"/>
      <c r="BG463" s="429"/>
      <c r="BH463" s="429"/>
      <c r="BI463" s="429"/>
      <c r="BJ463" s="429"/>
      <c r="BK463" s="429"/>
      <c r="BL463" s="429"/>
      <c r="BM463" s="429"/>
      <c r="BN463" s="429"/>
      <c r="BO463" s="429"/>
      <c r="BP463" s="429"/>
      <c r="BQ463" s="429"/>
    </row>
    <row r="464" customFormat="false" ht="15.75" hidden="false" customHeight="false" outlineLevel="0" collapsed="false">
      <c r="A464" s="420"/>
      <c r="B464" s="420"/>
      <c r="C464" s="420"/>
      <c r="D464" s="420"/>
      <c r="E464" s="420"/>
      <c r="F464" s="420"/>
      <c r="G464" s="421"/>
      <c r="H464" s="421"/>
      <c r="I464" s="421"/>
      <c r="J464" s="421"/>
      <c r="K464" s="421"/>
      <c r="L464" s="421"/>
      <c r="M464" s="421"/>
      <c r="N464" s="421"/>
      <c r="O464" s="421"/>
      <c r="P464" s="422"/>
      <c r="Q464" s="423"/>
      <c r="R464" s="423"/>
      <c r="S464" s="420"/>
      <c r="T464" s="428"/>
      <c r="U464" s="428"/>
      <c r="V464" s="417"/>
      <c r="W464" s="420"/>
      <c r="X464" s="420"/>
      <c r="Y464" s="420"/>
      <c r="Z464" s="420"/>
      <c r="AA464" s="420"/>
      <c r="AB464" s="420"/>
      <c r="AC464" s="420"/>
      <c r="AD464" s="420"/>
      <c r="AE464" s="420"/>
      <c r="AF464" s="420"/>
      <c r="AG464" s="420"/>
      <c r="AH464" s="420"/>
      <c r="AI464" s="420"/>
      <c r="AJ464" s="420"/>
      <c r="AK464" s="420"/>
      <c r="AL464" s="420"/>
      <c r="AM464" s="420"/>
      <c r="AN464" s="420"/>
      <c r="AO464" s="417"/>
      <c r="AP464" s="417"/>
      <c r="AQ464" s="417"/>
      <c r="AR464" s="417"/>
      <c r="AS464" s="417"/>
      <c r="AT464" s="417"/>
      <c r="AU464" s="417"/>
      <c r="AV464" s="417"/>
      <c r="AW464" s="417"/>
      <c r="AX464" s="417"/>
      <c r="AY464" s="417"/>
      <c r="AZ464" s="417"/>
      <c r="BA464" s="429"/>
      <c r="BB464" s="429"/>
      <c r="BC464" s="429"/>
      <c r="BD464" s="429"/>
      <c r="BE464" s="429"/>
      <c r="BF464" s="429"/>
      <c r="BG464" s="429"/>
      <c r="BH464" s="429"/>
      <c r="BI464" s="429"/>
      <c r="BJ464" s="429"/>
      <c r="BK464" s="429"/>
      <c r="BL464" s="429"/>
      <c r="BM464" s="429"/>
      <c r="BN464" s="429"/>
      <c r="BO464" s="429"/>
      <c r="BP464" s="429"/>
      <c r="BQ464" s="429"/>
    </row>
    <row r="465" customFormat="false" ht="15.75" hidden="false" customHeight="false" outlineLevel="0" collapsed="false">
      <c r="A465" s="420"/>
      <c r="B465" s="420"/>
      <c r="C465" s="420"/>
      <c r="D465" s="420"/>
      <c r="E465" s="420"/>
      <c r="F465" s="420"/>
      <c r="G465" s="421"/>
      <c r="H465" s="421"/>
      <c r="I465" s="421"/>
      <c r="J465" s="421"/>
      <c r="K465" s="421"/>
      <c r="L465" s="421"/>
      <c r="M465" s="421"/>
      <c r="N465" s="421"/>
      <c r="O465" s="421"/>
      <c r="P465" s="422"/>
      <c r="Q465" s="423"/>
      <c r="R465" s="423"/>
      <c r="S465" s="420"/>
      <c r="T465" s="428"/>
      <c r="U465" s="428"/>
      <c r="V465" s="417"/>
      <c r="W465" s="420"/>
      <c r="X465" s="420"/>
      <c r="Y465" s="420"/>
      <c r="Z465" s="420"/>
      <c r="AA465" s="420"/>
      <c r="AB465" s="420"/>
      <c r="AC465" s="420"/>
      <c r="AD465" s="420"/>
      <c r="AE465" s="420"/>
      <c r="AF465" s="420"/>
      <c r="AG465" s="420"/>
      <c r="AH465" s="420"/>
      <c r="AI465" s="420"/>
      <c r="AJ465" s="420"/>
      <c r="AK465" s="420"/>
      <c r="AL465" s="420"/>
      <c r="AM465" s="420"/>
      <c r="AN465" s="420"/>
      <c r="AO465" s="417"/>
      <c r="AP465" s="417"/>
      <c r="AQ465" s="417"/>
      <c r="AR465" s="417"/>
      <c r="AS465" s="417"/>
      <c r="AT465" s="417"/>
      <c r="AU465" s="417"/>
      <c r="AV465" s="417"/>
      <c r="AW465" s="417"/>
      <c r="AX465" s="417"/>
      <c r="AY465" s="417"/>
      <c r="AZ465" s="417"/>
      <c r="BA465" s="429"/>
      <c r="BB465" s="429"/>
      <c r="BC465" s="429"/>
      <c r="BD465" s="429"/>
      <c r="BE465" s="429"/>
      <c r="BF465" s="429"/>
      <c r="BG465" s="429"/>
      <c r="BH465" s="429"/>
      <c r="BI465" s="429"/>
      <c r="BJ465" s="429"/>
      <c r="BK465" s="429"/>
      <c r="BL465" s="429"/>
      <c r="BM465" s="429"/>
      <c r="BN465" s="429"/>
      <c r="BO465" s="429"/>
      <c r="BP465" s="429"/>
      <c r="BQ465" s="429"/>
    </row>
    <row r="466" customFormat="false" ht="15.75" hidden="false" customHeight="false" outlineLevel="0" collapsed="false">
      <c r="A466" s="420"/>
      <c r="B466" s="420"/>
      <c r="C466" s="420"/>
      <c r="D466" s="420"/>
      <c r="E466" s="420"/>
      <c r="F466" s="420"/>
      <c r="G466" s="421"/>
      <c r="H466" s="421"/>
      <c r="I466" s="421"/>
      <c r="J466" s="421"/>
      <c r="K466" s="421"/>
      <c r="L466" s="421"/>
      <c r="M466" s="421"/>
      <c r="N466" s="421"/>
      <c r="O466" s="421"/>
      <c r="P466" s="422"/>
      <c r="Q466" s="423"/>
      <c r="R466" s="423"/>
      <c r="S466" s="420"/>
      <c r="T466" s="428"/>
      <c r="U466" s="428"/>
      <c r="V466" s="417"/>
      <c r="W466" s="420"/>
      <c r="X466" s="420"/>
      <c r="Y466" s="420"/>
      <c r="Z466" s="420"/>
      <c r="AA466" s="420"/>
      <c r="AB466" s="420"/>
      <c r="AC466" s="420"/>
      <c r="AD466" s="420"/>
      <c r="AE466" s="420"/>
      <c r="AF466" s="420"/>
      <c r="AG466" s="420"/>
      <c r="AH466" s="420"/>
      <c r="AI466" s="420"/>
      <c r="AJ466" s="420"/>
      <c r="AK466" s="420"/>
      <c r="AL466" s="420"/>
      <c r="AM466" s="420"/>
      <c r="AN466" s="420"/>
      <c r="AO466" s="417"/>
      <c r="AP466" s="417"/>
      <c r="AQ466" s="417"/>
      <c r="AR466" s="417"/>
      <c r="AS466" s="417"/>
      <c r="AT466" s="417"/>
      <c r="AU466" s="417"/>
      <c r="AV466" s="417"/>
      <c r="AW466" s="417"/>
      <c r="AX466" s="417"/>
      <c r="AY466" s="417"/>
      <c r="AZ466" s="417"/>
      <c r="BA466" s="429"/>
      <c r="BB466" s="429"/>
      <c r="BC466" s="429"/>
      <c r="BD466" s="429"/>
      <c r="BE466" s="429"/>
      <c r="BF466" s="429"/>
      <c r="BG466" s="429"/>
      <c r="BH466" s="429"/>
      <c r="BI466" s="429"/>
      <c r="BJ466" s="429"/>
      <c r="BK466" s="429"/>
      <c r="BL466" s="429"/>
      <c r="BM466" s="429"/>
      <c r="BN466" s="429"/>
      <c r="BO466" s="429"/>
      <c r="BP466" s="429"/>
      <c r="BQ466" s="429"/>
    </row>
    <row r="467" customFormat="false" ht="15.75" hidden="false" customHeight="false" outlineLevel="0" collapsed="false">
      <c r="A467" s="420"/>
      <c r="B467" s="420"/>
      <c r="C467" s="420"/>
      <c r="D467" s="420"/>
      <c r="E467" s="420"/>
      <c r="F467" s="420"/>
      <c r="G467" s="421"/>
      <c r="H467" s="421"/>
      <c r="I467" s="421"/>
      <c r="J467" s="421"/>
      <c r="K467" s="421"/>
      <c r="L467" s="421"/>
      <c r="M467" s="421"/>
      <c r="N467" s="421"/>
      <c r="O467" s="421"/>
      <c r="P467" s="422"/>
      <c r="Q467" s="423"/>
      <c r="R467" s="423"/>
      <c r="S467" s="420"/>
      <c r="T467" s="428"/>
      <c r="U467" s="428"/>
      <c r="V467" s="417"/>
      <c r="W467" s="420"/>
      <c r="X467" s="420"/>
      <c r="Y467" s="420"/>
      <c r="Z467" s="420"/>
      <c r="AA467" s="420"/>
      <c r="AB467" s="420"/>
      <c r="AC467" s="420"/>
      <c r="AD467" s="420"/>
      <c r="AE467" s="420"/>
      <c r="AF467" s="420"/>
      <c r="AG467" s="420"/>
      <c r="AH467" s="420"/>
      <c r="AI467" s="420"/>
      <c r="AJ467" s="420"/>
      <c r="AK467" s="420"/>
      <c r="AL467" s="420"/>
      <c r="AM467" s="420"/>
      <c r="AN467" s="420"/>
      <c r="AO467" s="417"/>
      <c r="AP467" s="417"/>
      <c r="AQ467" s="417"/>
      <c r="AR467" s="417"/>
      <c r="AS467" s="417"/>
      <c r="AT467" s="417"/>
      <c r="AU467" s="417"/>
      <c r="AV467" s="417"/>
      <c r="AW467" s="417"/>
      <c r="AX467" s="417"/>
      <c r="AY467" s="417"/>
      <c r="AZ467" s="417"/>
      <c r="BA467" s="429"/>
      <c r="BB467" s="429"/>
      <c r="BC467" s="429"/>
      <c r="BD467" s="429"/>
      <c r="BE467" s="429"/>
      <c r="BF467" s="429"/>
      <c r="BG467" s="429"/>
      <c r="BH467" s="429"/>
      <c r="BI467" s="429"/>
      <c r="BJ467" s="429"/>
      <c r="BK467" s="429"/>
      <c r="BL467" s="429"/>
      <c r="BM467" s="429"/>
      <c r="BN467" s="429"/>
      <c r="BO467" s="429"/>
      <c r="BP467" s="429"/>
      <c r="BQ467" s="429"/>
    </row>
    <row r="468" customFormat="false" ht="15.75" hidden="false" customHeight="false" outlineLevel="0" collapsed="false">
      <c r="A468" s="420"/>
      <c r="B468" s="420"/>
      <c r="C468" s="420"/>
      <c r="D468" s="420"/>
      <c r="E468" s="420"/>
      <c r="F468" s="420"/>
      <c r="G468" s="421"/>
      <c r="H468" s="421"/>
      <c r="I468" s="421"/>
      <c r="J468" s="421"/>
      <c r="K468" s="421"/>
      <c r="L468" s="421"/>
      <c r="M468" s="421"/>
      <c r="N468" s="421"/>
      <c r="O468" s="421"/>
      <c r="P468" s="422"/>
      <c r="Q468" s="423"/>
      <c r="R468" s="423"/>
      <c r="S468" s="420"/>
      <c r="T468" s="428"/>
      <c r="U468" s="428"/>
      <c r="V468" s="417"/>
      <c r="W468" s="420"/>
      <c r="X468" s="420"/>
      <c r="Y468" s="420"/>
      <c r="Z468" s="420"/>
      <c r="AA468" s="420"/>
      <c r="AB468" s="420"/>
      <c r="AC468" s="420"/>
      <c r="AD468" s="420"/>
      <c r="AE468" s="420"/>
      <c r="AF468" s="420"/>
      <c r="AG468" s="420"/>
      <c r="AH468" s="420"/>
      <c r="AI468" s="420"/>
      <c r="AJ468" s="420"/>
      <c r="AK468" s="420"/>
      <c r="AL468" s="420"/>
      <c r="AM468" s="420"/>
      <c r="AN468" s="420"/>
      <c r="AO468" s="417"/>
      <c r="AP468" s="417"/>
      <c r="AQ468" s="417"/>
      <c r="AR468" s="417"/>
      <c r="AS468" s="417"/>
      <c r="AT468" s="417"/>
      <c r="AU468" s="417"/>
      <c r="AV468" s="417"/>
      <c r="AW468" s="417"/>
      <c r="AX468" s="417"/>
      <c r="AY468" s="417"/>
      <c r="AZ468" s="417"/>
      <c r="BA468" s="429"/>
      <c r="BB468" s="429"/>
      <c r="BC468" s="429"/>
      <c r="BD468" s="429"/>
      <c r="BE468" s="429"/>
      <c r="BF468" s="429"/>
      <c r="BG468" s="429"/>
      <c r="BH468" s="429"/>
      <c r="BI468" s="429"/>
      <c r="BJ468" s="429"/>
      <c r="BK468" s="429"/>
      <c r="BL468" s="429"/>
      <c r="BM468" s="429"/>
      <c r="BN468" s="429"/>
      <c r="BO468" s="429"/>
      <c r="BP468" s="429"/>
      <c r="BQ468" s="429"/>
    </row>
    <row r="469" customFormat="false" ht="15.75" hidden="false" customHeight="false" outlineLevel="0" collapsed="false">
      <c r="A469" s="420"/>
      <c r="B469" s="420"/>
      <c r="C469" s="420"/>
      <c r="D469" s="420"/>
      <c r="E469" s="420"/>
      <c r="F469" s="420"/>
      <c r="G469" s="421"/>
      <c r="H469" s="421"/>
      <c r="I469" s="421"/>
      <c r="J469" s="421"/>
      <c r="K469" s="421"/>
      <c r="L469" s="421"/>
      <c r="M469" s="421"/>
      <c r="N469" s="421"/>
      <c r="O469" s="421"/>
      <c r="P469" s="422"/>
      <c r="Q469" s="423"/>
      <c r="R469" s="423"/>
      <c r="S469" s="420"/>
      <c r="T469" s="428"/>
      <c r="U469" s="428"/>
      <c r="V469" s="417"/>
      <c r="W469" s="420"/>
      <c r="X469" s="420"/>
      <c r="Y469" s="420"/>
      <c r="Z469" s="420"/>
      <c r="AA469" s="420"/>
      <c r="AB469" s="420"/>
      <c r="AC469" s="420"/>
      <c r="AD469" s="420"/>
      <c r="AE469" s="420"/>
      <c r="AF469" s="420"/>
      <c r="AG469" s="420"/>
      <c r="AH469" s="420"/>
      <c r="AI469" s="420"/>
      <c r="AJ469" s="420"/>
      <c r="AK469" s="420"/>
      <c r="AL469" s="420"/>
      <c r="AM469" s="420"/>
      <c r="AN469" s="420"/>
      <c r="AO469" s="417"/>
      <c r="AP469" s="417"/>
      <c r="AQ469" s="417"/>
      <c r="AR469" s="417"/>
      <c r="AS469" s="417"/>
      <c r="AT469" s="417"/>
      <c r="AU469" s="417"/>
      <c r="AV469" s="417"/>
      <c r="AW469" s="417"/>
      <c r="AX469" s="417"/>
      <c r="AY469" s="417"/>
      <c r="AZ469" s="417"/>
      <c r="BA469" s="429"/>
      <c r="BB469" s="429"/>
      <c r="BC469" s="429"/>
      <c r="BD469" s="429"/>
      <c r="BE469" s="429"/>
      <c r="BF469" s="429"/>
      <c r="BG469" s="429"/>
      <c r="BH469" s="429"/>
      <c r="BI469" s="429"/>
      <c r="BJ469" s="429"/>
      <c r="BK469" s="429"/>
      <c r="BL469" s="429"/>
      <c r="BM469" s="429"/>
      <c r="BN469" s="429"/>
      <c r="BO469" s="429"/>
      <c r="BP469" s="429"/>
      <c r="BQ469" s="429"/>
    </row>
    <row r="470" customFormat="false" ht="15.75" hidden="false" customHeight="false" outlineLevel="0" collapsed="false">
      <c r="A470" s="420"/>
      <c r="B470" s="420"/>
      <c r="C470" s="420"/>
      <c r="D470" s="420"/>
      <c r="E470" s="420"/>
      <c r="F470" s="420"/>
      <c r="G470" s="421"/>
      <c r="H470" s="421"/>
      <c r="I470" s="421"/>
      <c r="J470" s="421"/>
      <c r="K470" s="421"/>
      <c r="L470" s="421"/>
      <c r="M470" s="421"/>
      <c r="N470" s="421"/>
      <c r="O470" s="421"/>
      <c r="P470" s="422"/>
      <c r="Q470" s="423"/>
      <c r="R470" s="423"/>
      <c r="S470" s="420"/>
      <c r="T470" s="428"/>
      <c r="U470" s="428"/>
      <c r="V470" s="417"/>
      <c r="W470" s="420"/>
      <c r="X470" s="420"/>
      <c r="Y470" s="420"/>
      <c r="Z470" s="420"/>
      <c r="AA470" s="420"/>
      <c r="AB470" s="420"/>
      <c r="AC470" s="420"/>
      <c r="AD470" s="420"/>
      <c r="AE470" s="420"/>
      <c r="AF470" s="420"/>
      <c r="AG470" s="420"/>
      <c r="AH470" s="420"/>
      <c r="AI470" s="420"/>
      <c r="AJ470" s="420"/>
      <c r="AK470" s="420"/>
      <c r="AL470" s="420"/>
      <c r="AM470" s="420"/>
      <c r="AN470" s="420"/>
      <c r="AO470" s="417"/>
      <c r="AP470" s="417"/>
      <c r="AQ470" s="417"/>
      <c r="AR470" s="417"/>
      <c r="AS470" s="417"/>
      <c r="AT470" s="417"/>
      <c r="AU470" s="417"/>
      <c r="AV470" s="417"/>
      <c r="AW470" s="417"/>
      <c r="AX470" s="417"/>
      <c r="AY470" s="417"/>
      <c r="AZ470" s="417"/>
      <c r="BA470" s="429"/>
      <c r="BB470" s="429"/>
      <c r="BC470" s="429"/>
      <c r="BD470" s="429"/>
      <c r="BE470" s="429"/>
      <c r="BF470" s="429"/>
      <c r="BG470" s="429"/>
      <c r="BH470" s="429"/>
      <c r="BI470" s="429"/>
      <c r="BJ470" s="429"/>
      <c r="BK470" s="429"/>
      <c r="BL470" s="429"/>
      <c r="BM470" s="429"/>
      <c r="BN470" s="429"/>
      <c r="BO470" s="429"/>
      <c r="BP470" s="429"/>
      <c r="BQ470" s="429"/>
    </row>
    <row r="471" customFormat="false" ht="15.75" hidden="false" customHeight="false" outlineLevel="0" collapsed="false">
      <c r="A471" s="420"/>
      <c r="B471" s="420"/>
      <c r="C471" s="420"/>
      <c r="D471" s="420"/>
      <c r="E471" s="420"/>
      <c r="F471" s="420"/>
      <c r="G471" s="421"/>
      <c r="H471" s="421"/>
      <c r="I471" s="421"/>
      <c r="J471" s="421"/>
      <c r="K471" s="421"/>
      <c r="L471" s="421"/>
      <c r="M471" s="421"/>
      <c r="N471" s="421"/>
      <c r="O471" s="421"/>
      <c r="P471" s="422"/>
      <c r="Q471" s="423"/>
      <c r="R471" s="423"/>
      <c r="S471" s="420"/>
      <c r="T471" s="428"/>
      <c r="U471" s="428"/>
      <c r="V471" s="417"/>
      <c r="W471" s="420"/>
      <c r="X471" s="420"/>
      <c r="Y471" s="420"/>
      <c r="Z471" s="420"/>
      <c r="AA471" s="420"/>
      <c r="AB471" s="420"/>
      <c r="AC471" s="420"/>
      <c r="AD471" s="420"/>
      <c r="AE471" s="420"/>
      <c r="AF471" s="420"/>
      <c r="AG471" s="420"/>
      <c r="AH471" s="420"/>
      <c r="AI471" s="420"/>
      <c r="AJ471" s="420"/>
      <c r="AK471" s="420"/>
      <c r="AL471" s="420"/>
      <c r="AM471" s="420"/>
      <c r="AN471" s="420"/>
      <c r="AO471" s="417"/>
      <c r="AP471" s="417"/>
      <c r="AQ471" s="417"/>
      <c r="AR471" s="417"/>
      <c r="AS471" s="417"/>
      <c r="AT471" s="417"/>
      <c r="AU471" s="417"/>
      <c r="AV471" s="417"/>
      <c r="AW471" s="417"/>
      <c r="AX471" s="417"/>
      <c r="AY471" s="417"/>
      <c r="AZ471" s="417"/>
      <c r="BA471" s="429"/>
      <c r="BB471" s="429"/>
      <c r="BC471" s="429"/>
      <c r="BD471" s="429"/>
      <c r="BE471" s="429"/>
      <c r="BF471" s="429"/>
      <c r="BG471" s="429"/>
      <c r="BH471" s="429"/>
      <c r="BI471" s="429"/>
      <c r="BJ471" s="429"/>
      <c r="BK471" s="429"/>
      <c r="BL471" s="429"/>
      <c r="BM471" s="429"/>
      <c r="BN471" s="429"/>
      <c r="BO471" s="429"/>
      <c r="BP471" s="429"/>
      <c r="BQ471" s="429"/>
    </row>
    <row r="472" customFormat="false" ht="15.75" hidden="false" customHeight="false" outlineLevel="0" collapsed="false">
      <c r="A472" s="420"/>
      <c r="B472" s="420"/>
      <c r="C472" s="420"/>
      <c r="D472" s="420"/>
      <c r="E472" s="420"/>
      <c r="F472" s="420"/>
      <c r="G472" s="421"/>
      <c r="H472" s="421"/>
      <c r="I472" s="421"/>
      <c r="J472" s="421"/>
      <c r="K472" s="421"/>
      <c r="L472" s="421"/>
      <c r="M472" s="421"/>
      <c r="N472" s="421"/>
      <c r="O472" s="421"/>
      <c r="P472" s="422"/>
      <c r="Q472" s="423"/>
      <c r="R472" s="423"/>
      <c r="S472" s="420"/>
      <c r="T472" s="428"/>
      <c r="U472" s="428"/>
      <c r="V472" s="417"/>
      <c r="W472" s="420"/>
      <c r="X472" s="420"/>
      <c r="Y472" s="420"/>
      <c r="Z472" s="420"/>
      <c r="AA472" s="420"/>
      <c r="AB472" s="420"/>
      <c r="AC472" s="420"/>
      <c r="AD472" s="420"/>
      <c r="AE472" s="420"/>
      <c r="AF472" s="420"/>
      <c r="AG472" s="420"/>
      <c r="AH472" s="420"/>
      <c r="AI472" s="420"/>
      <c r="AJ472" s="420"/>
      <c r="AK472" s="420"/>
      <c r="AL472" s="420"/>
      <c r="AM472" s="420"/>
      <c r="AN472" s="420"/>
      <c r="AO472" s="417"/>
      <c r="AP472" s="417"/>
      <c r="AQ472" s="417"/>
      <c r="AR472" s="417"/>
      <c r="AS472" s="417"/>
      <c r="AT472" s="417"/>
      <c r="AU472" s="417"/>
      <c r="AV472" s="417"/>
      <c r="AW472" s="417"/>
      <c r="AX472" s="417"/>
      <c r="AY472" s="417"/>
      <c r="AZ472" s="417"/>
      <c r="BA472" s="429"/>
      <c r="BB472" s="429"/>
      <c r="BC472" s="429"/>
      <c r="BD472" s="429"/>
      <c r="BE472" s="429"/>
      <c r="BF472" s="429"/>
      <c r="BG472" s="429"/>
      <c r="BH472" s="429"/>
      <c r="BI472" s="429"/>
      <c r="BJ472" s="429"/>
      <c r="BK472" s="429"/>
      <c r="BL472" s="429"/>
      <c r="BM472" s="429"/>
      <c r="BN472" s="429"/>
      <c r="BO472" s="429"/>
      <c r="BP472" s="429"/>
      <c r="BQ472" s="429"/>
    </row>
    <row r="473" customFormat="false" ht="15.75" hidden="false" customHeight="false" outlineLevel="0" collapsed="false">
      <c r="A473" s="420"/>
      <c r="B473" s="420"/>
      <c r="C473" s="420"/>
      <c r="D473" s="420"/>
      <c r="E473" s="420"/>
      <c r="F473" s="420"/>
      <c r="G473" s="421"/>
      <c r="H473" s="421"/>
      <c r="I473" s="421"/>
      <c r="J473" s="421"/>
      <c r="K473" s="421"/>
      <c r="L473" s="421"/>
      <c r="M473" s="421"/>
      <c r="N473" s="421"/>
      <c r="O473" s="421"/>
      <c r="P473" s="422"/>
      <c r="Q473" s="423"/>
      <c r="R473" s="423"/>
      <c r="S473" s="420"/>
      <c r="T473" s="428"/>
      <c r="U473" s="428"/>
      <c r="V473" s="417"/>
      <c r="W473" s="420"/>
      <c r="X473" s="420"/>
      <c r="Y473" s="420"/>
      <c r="Z473" s="420"/>
      <c r="AA473" s="420"/>
      <c r="AB473" s="420"/>
      <c r="AC473" s="420"/>
      <c r="AD473" s="420"/>
      <c r="AE473" s="420"/>
      <c r="AF473" s="420"/>
      <c r="AG473" s="420"/>
      <c r="AH473" s="420"/>
      <c r="AI473" s="420"/>
      <c r="AJ473" s="420"/>
      <c r="AK473" s="420"/>
      <c r="AL473" s="420"/>
      <c r="AM473" s="420"/>
      <c r="AN473" s="420"/>
      <c r="AO473" s="417"/>
      <c r="AP473" s="417"/>
      <c r="AQ473" s="417"/>
      <c r="AR473" s="417"/>
      <c r="AS473" s="417"/>
      <c r="AT473" s="417"/>
      <c r="AU473" s="417"/>
      <c r="AV473" s="417"/>
      <c r="AW473" s="417"/>
      <c r="AX473" s="417"/>
      <c r="AY473" s="417"/>
      <c r="AZ473" s="417"/>
      <c r="BA473" s="429"/>
      <c r="BB473" s="429"/>
      <c r="BC473" s="429"/>
      <c r="BD473" s="429"/>
      <c r="BE473" s="429"/>
      <c r="BF473" s="429"/>
      <c r="BG473" s="429"/>
      <c r="BH473" s="429"/>
      <c r="BI473" s="429"/>
      <c r="BJ473" s="429"/>
      <c r="BK473" s="429"/>
      <c r="BL473" s="429"/>
      <c r="BM473" s="429"/>
      <c r="BN473" s="429"/>
      <c r="BO473" s="429"/>
      <c r="BP473" s="429"/>
      <c r="BQ473" s="429"/>
    </row>
    <row r="474" customFormat="false" ht="15.75" hidden="false" customHeight="false" outlineLevel="0" collapsed="false">
      <c r="A474" s="420"/>
      <c r="B474" s="420"/>
      <c r="C474" s="420"/>
      <c r="D474" s="420"/>
      <c r="E474" s="420"/>
      <c r="F474" s="420"/>
      <c r="G474" s="421"/>
      <c r="H474" s="421"/>
      <c r="I474" s="421"/>
      <c r="J474" s="421"/>
      <c r="K474" s="421"/>
      <c r="L474" s="421"/>
      <c r="M474" s="421"/>
      <c r="N474" s="421"/>
      <c r="O474" s="421"/>
      <c r="P474" s="422"/>
      <c r="Q474" s="423"/>
      <c r="R474" s="423"/>
      <c r="S474" s="420"/>
      <c r="T474" s="428"/>
      <c r="U474" s="428"/>
      <c r="V474" s="417"/>
      <c r="W474" s="420"/>
      <c r="X474" s="420"/>
      <c r="Y474" s="420"/>
      <c r="Z474" s="420"/>
      <c r="AA474" s="420"/>
      <c r="AB474" s="420"/>
      <c r="AC474" s="420"/>
      <c r="AD474" s="420"/>
      <c r="AE474" s="420"/>
      <c r="AF474" s="420"/>
      <c r="AG474" s="420"/>
      <c r="AH474" s="420"/>
      <c r="AI474" s="420"/>
      <c r="AJ474" s="420"/>
      <c r="AK474" s="420"/>
      <c r="AL474" s="420"/>
      <c r="AM474" s="420"/>
      <c r="AN474" s="420"/>
      <c r="AO474" s="417"/>
      <c r="AP474" s="417"/>
      <c r="AQ474" s="417"/>
      <c r="AR474" s="417"/>
      <c r="AS474" s="417"/>
      <c r="AT474" s="417"/>
      <c r="AU474" s="417"/>
      <c r="AV474" s="417"/>
      <c r="AW474" s="417"/>
      <c r="AX474" s="417"/>
      <c r="AY474" s="417"/>
      <c r="AZ474" s="417"/>
      <c r="BA474" s="429"/>
      <c r="BB474" s="429"/>
      <c r="BC474" s="429"/>
      <c r="BD474" s="429"/>
      <c r="BE474" s="429"/>
      <c r="BF474" s="429"/>
      <c r="BG474" s="429"/>
      <c r="BH474" s="429"/>
      <c r="BI474" s="429"/>
      <c r="BJ474" s="429"/>
      <c r="BK474" s="429"/>
      <c r="BL474" s="429"/>
      <c r="BM474" s="429"/>
      <c r="BN474" s="429"/>
      <c r="BO474" s="429"/>
      <c r="BP474" s="429"/>
      <c r="BQ474" s="429"/>
    </row>
    <row r="475" customFormat="false" ht="15.75" hidden="false" customHeight="false" outlineLevel="0" collapsed="false">
      <c r="A475" s="420"/>
      <c r="B475" s="420"/>
      <c r="C475" s="420"/>
      <c r="D475" s="420"/>
      <c r="E475" s="420"/>
      <c r="F475" s="420"/>
      <c r="G475" s="421"/>
      <c r="H475" s="421"/>
      <c r="I475" s="421"/>
      <c r="J475" s="421"/>
      <c r="K475" s="421"/>
      <c r="L475" s="421"/>
      <c r="M475" s="421"/>
      <c r="N475" s="421"/>
      <c r="O475" s="421"/>
      <c r="P475" s="422"/>
      <c r="Q475" s="423"/>
      <c r="R475" s="423"/>
      <c r="S475" s="420"/>
      <c r="T475" s="428"/>
      <c r="U475" s="428"/>
      <c r="V475" s="417"/>
      <c r="W475" s="420"/>
      <c r="X475" s="420"/>
      <c r="Y475" s="420"/>
      <c r="Z475" s="420"/>
      <c r="AA475" s="420"/>
      <c r="AB475" s="420"/>
      <c r="AC475" s="420"/>
      <c r="AD475" s="420"/>
      <c r="AE475" s="420"/>
      <c r="AF475" s="420"/>
      <c r="AG475" s="420"/>
      <c r="AH475" s="420"/>
      <c r="AI475" s="420"/>
      <c r="AJ475" s="420"/>
      <c r="AK475" s="420"/>
      <c r="AL475" s="420"/>
      <c r="AM475" s="420"/>
      <c r="AN475" s="420"/>
      <c r="AO475" s="417"/>
      <c r="AP475" s="417"/>
      <c r="AQ475" s="417"/>
      <c r="AR475" s="417"/>
      <c r="AS475" s="417"/>
      <c r="AT475" s="417"/>
      <c r="AU475" s="417"/>
      <c r="AV475" s="417"/>
      <c r="AW475" s="417"/>
      <c r="AX475" s="417"/>
      <c r="AY475" s="417"/>
      <c r="AZ475" s="417"/>
      <c r="BA475" s="429"/>
      <c r="BB475" s="429"/>
      <c r="BC475" s="429"/>
      <c r="BD475" s="429"/>
      <c r="BE475" s="429"/>
      <c r="BF475" s="429"/>
      <c r="BG475" s="429"/>
      <c r="BH475" s="429"/>
      <c r="BI475" s="429"/>
      <c r="BJ475" s="429"/>
      <c r="BK475" s="429"/>
      <c r="BL475" s="429"/>
      <c r="BM475" s="429"/>
      <c r="BN475" s="429"/>
      <c r="BO475" s="429"/>
      <c r="BP475" s="429"/>
      <c r="BQ475" s="429"/>
    </row>
    <row r="476" customFormat="false" ht="15.75" hidden="false" customHeight="false" outlineLevel="0" collapsed="false">
      <c r="A476" s="420"/>
      <c r="B476" s="420"/>
      <c r="C476" s="420"/>
      <c r="D476" s="420"/>
      <c r="E476" s="420"/>
      <c r="F476" s="420"/>
      <c r="G476" s="421"/>
      <c r="H476" s="421"/>
      <c r="I476" s="421"/>
      <c r="J476" s="421"/>
      <c r="K476" s="421"/>
      <c r="L476" s="421"/>
      <c r="M476" s="421"/>
      <c r="N476" s="421"/>
      <c r="O476" s="421"/>
      <c r="P476" s="422"/>
      <c r="Q476" s="423"/>
      <c r="R476" s="423"/>
      <c r="S476" s="420"/>
      <c r="T476" s="428"/>
      <c r="U476" s="428"/>
      <c r="V476" s="417"/>
      <c r="W476" s="420"/>
      <c r="X476" s="420"/>
      <c r="Y476" s="420"/>
      <c r="Z476" s="420"/>
      <c r="AA476" s="420"/>
      <c r="AB476" s="420"/>
      <c r="AC476" s="420"/>
      <c r="AD476" s="420"/>
      <c r="AE476" s="420"/>
      <c r="AF476" s="420"/>
      <c r="AG476" s="420"/>
      <c r="AH476" s="420"/>
      <c r="AI476" s="420"/>
      <c r="AJ476" s="420"/>
      <c r="AK476" s="420"/>
      <c r="AL476" s="420"/>
      <c r="AM476" s="420"/>
      <c r="AN476" s="420"/>
      <c r="AO476" s="417"/>
      <c r="AP476" s="417"/>
      <c r="AQ476" s="417"/>
      <c r="AR476" s="417"/>
      <c r="AS476" s="417"/>
      <c r="AT476" s="417"/>
      <c r="AU476" s="417"/>
      <c r="AV476" s="417"/>
      <c r="AW476" s="417"/>
      <c r="AX476" s="417"/>
      <c r="AY476" s="417"/>
      <c r="AZ476" s="417"/>
      <c r="BA476" s="429"/>
      <c r="BB476" s="429"/>
      <c r="BC476" s="429"/>
      <c r="BD476" s="429"/>
      <c r="BE476" s="429"/>
      <c r="BF476" s="429"/>
      <c r="BG476" s="429"/>
      <c r="BH476" s="429"/>
      <c r="BI476" s="429"/>
      <c r="BJ476" s="429"/>
      <c r="BK476" s="429"/>
      <c r="BL476" s="429"/>
      <c r="BM476" s="429"/>
      <c r="BN476" s="429"/>
      <c r="BO476" s="429"/>
      <c r="BP476" s="429"/>
      <c r="BQ476" s="429"/>
    </row>
    <row r="477" customFormat="false" ht="15.75" hidden="false" customHeight="false" outlineLevel="0" collapsed="false">
      <c r="A477" s="420"/>
      <c r="B477" s="420"/>
      <c r="C477" s="420"/>
      <c r="D477" s="420"/>
      <c r="E477" s="420"/>
      <c r="F477" s="420"/>
      <c r="G477" s="421"/>
      <c r="H477" s="421"/>
      <c r="I477" s="421"/>
      <c r="J477" s="421"/>
      <c r="K477" s="421"/>
      <c r="L477" s="421"/>
      <c r="M477" s="421"/>
      <c r="N477" s="421"/>
      <c r="O477" s="421"/>
      <c r="P477" s="422"/>
      <c r="Q477" s="423"/>
      <c r="R477" s="423"/>
      <c r="S477" s="420"/>
      <c r="T477" s="428"/>
      <c r="U477" s="428"/>
      <c r="V477" s="417"/>
      <c r="W477" s="420"/>
      <c r="X477" s="420"/>
      <c r="Y477" s="420"/>
      <c r="Z477" s="420"/>
      <c r="AA477" s="420"/>
      <c r="AB477" s="420"/>
      <c r="AC477" s="420"/>
      <c r="AD477" s="420"/>
      <c r="AE477" s="420"/>
      <c r="AF477" s="420"/>
      <c r="AG477" s="420"/>
      <c r="AH477" s="420"/>
      <c r="AI477" s="420"/>
      <c r="AJ477" s="420"/>
      <c r="AK477" s="420"/>
      <c r="AL477" s="420"/>
      <c r="AM477" s="420"/>
      <c r="AN477" s="420"/>
      <c r="AO477" s="417"/>
      <c r="AP477" s="417"/>
      <c r="AQ477" s="417"/>
      <c r="AR477" s="417"/>
      <c r="AS477" s="417"/>
      <c r="AT477" s="417"/>
      <c r="AU477" s="417"/>
      <c r="AV477" s="417"/>
      <c r="AW477" s="417"/>
      <c r="AX477" s="417"/>
      <c r="AY477" s="417"/>
      <c r="AZ477" s="417"/>
      <c r="BA477" s="429"/>
      <c r="BB477" s="429"/>
      <c r="BC477" s="429"/>
      <c r="BD477" s="429"/>
      <c r="BE477" s="429"/>
      <c r="BF477" s="429"/>
      <c r="BG477" s="429"/>
      <c r="BH477" s="429"/>
      <c r="BI477" s="429"/>
      <c r="BJ477" s="429"/>
      <c r="BK477" s="429"/>
      <c r="BL477" s="429"/>
      <c r="BM477" s="429"/>
      <c r="BN477" s="429"/>
      <c r="BO477" s="429"/>
      <c r="BP477" s="429"/>
      <c r="BQ477" s="429"/>
    </row>
    <row r="478" customFormat="false" ht="15.75" hidden="false" customHeight="false" outlineLevel="0" collapsed="false">
      <c r="A478" s="420"/>
      <c r="B478" s="420"/>
      <c r="C478" s="420"/>
      <c r="D478" s="420"/>
      <c r="E478" s="420"/>
      <c r="F478" s="420"/>
      <c r="G478" s="421"/>
      <c r="H478" s="421"/>
      <c r="I478" s="421"/>
      <c r="J478" s="421"/>
      <c r="K478" s="421"/>
      <c r="L478" s="421"/>
      <c r="M478" s="421"/>
      <c r="N478" s="421"/>
      <c r="O478" s="421"/>
      <c r="P478" s="422"/>
      <c r="Q478" s="423"/>
      <c r="R478" s="423"/>
      <c r="S478" s="420"/>
      <c r="T478" s="428"/>
      <c r="U478" s="428"/>
      <c r="V478" s="417"/>
      <c r="W478" s="420"/>
      <c r="X478" s="420"/>
      <c r="Y478" s="420"/>
      <c r="Z478" s="420"/>
      <c r="AA478" s="420"/>
      <c r="AB478" s="420"/>
      <c r="AC478" s="420"/>
      <c r="AD478" s="420"/>
      <c r="AE478" s="420"/>
      <c r="AF478" s="420"/>
      <c r="AG478" s="420"/>
      <c r="AH478" s="420"/>
      <c r="AI478" s="420"/>
      <c r="AJ478" s="420"/>
      <c r="AK478" s="420"/>
      <c r="AL478" s="420"/>
      <c r="AM478" s="420"/>
      <c r="AN478" s="420"/>
      <c r="AO478" s="417"/>
      <c r="AP478" s="417"/>
      <c r="AQ478" s="417"/>
      <c r="AR478" s="417"/>
      <c r="AS478" s="417"/>
      <c r="AT478" s="417"/>
      <c r="AU478" s="417"/>
      <c r="AV478" s="417"/>
      <c r="AW478" s="417"/>
      <c r="AX478" s="417"/>
      <c r="AY478" s="417"/>
      <c r="AZ478" s="417"/>
      <c r="BA478" s="429"/>
      <c r="BB478" s="429"/>
      <c r="BC478" s="429"/>
      <c r="BD478" s="429"/>
      <c r="BE478" s="429"/>
      <c r="BF478" s="429"/>
      <c r="BG478" s="429"/>
      <c r="BH478" s="429"/>
      <c r="BI478" s="429"/>
      <c r="BJ478" s="429"/>
      <c r="BK478" s="429"/>
      <c r="BL478" s="429"/>
      <c r="BM478" s="429"/>
      <c r="BN478" s="429"/>
      <c r="BO478" s="429"/>
      <c r="BP478" s="429"/>
      <c r="BQ478" s="429"/>
    </row>
    <row r="479" customFormat="false" ht="15.75" hidden="false" customHeight="false" outlineLevel="0" collapsed="false">
      <c r="A479" s="420"/>
      <c r="B479" s="420"/>
      <c r="C479" s="420"/>
      <c r="D479" s="420"/>
      <c r="E479" s="420"/>
      <c r="F479" s="420"/>
      <c r="G479" s="421"/>
      <c r="H479" s="421"/>
      <c r="I479" s="421"/>
      <c r="J479" s="421"/>
      <c r="K479" s="421"/>
      <c r="L479" s="421"/>
      <c r="M479" s="421"/>
      <c r="N479" s="421"/>
      <c r="O479" s="421"/>
      <c r="P479" s="422"/>
      <c r="Q479" s="423"/>
      <c r="R479" s="423"/>
      <c r="S479" s="420"/>
      <c r="T479" s="428"/>
      <c r="U479" s="428"/>
      <c r="V479" s="417"/>
      <c r="W479" s="420"/>
      <c r="X479" s="420"/>
      <c r="Y479" s="420"/>
      <c r="Z479" s="420"/>
      <c r="AA479" s="420"/>
      <c r="AB479" s="420"/>
      <c r="AC479" s="420"/>
      <c r="AD479" s="420"/>
      <c r="AE479" s="420"/>
      <c r="AF479" s="420"/>
      <c r="AG479" s="420"/>
      <c r="AH479" s="420"/>
      <c r="AI479" s="420"/>
      <c r="AJ479" s="420"/>
      <c r="AK479" s="420"/>
      <c r="AL479" s="420"/>
      <c r="AM479" s="420"/>
      <c r="AN479" s="420"/>
      <c r="AO479" s="417"/>
      <c r="AP479" s="417"/>
      <c r="AQ479" s="417"/>
      <c r="AR479" s="417"/>
      <c r="AS479" s="417"/>
      <c r="AT479" s="417"/>
      <c r="AU479" s="417"/>
      <c r="AV479" s="417"/>
      <c r="AW479" s="417"/>
      <c r="AX479" s="417"/>
      <c r="AY479" s="417"/>
      <c r="AZ479" s="417"/>
      <c r="BA479" s="429"/>
      <c r="BB479" s="429"/>
      <c r="BC479" s="429"/>
      <c r="BD479" s="429"/>
      <c r="BE479" s="429"/>
      <c r="BF479" s="429"/>
      <c r="BG479" s="429"/>
      <c r="BH479" s="429"/>
      <c r="BI479" s="429"/>
      <c r="BJ479" s="429"/>
      <c r="BK479" s="429"/>
      <c r="BL479" s="429"/>
      <c r="BM479" s="429"/>
      <c r="BN479" s="429"/>
      <c r="BO479" s="429"/>
      <c r="BP479" s="429"/>
      <c r="BQ479" s="429"/>
    </row>
    <row r="480" customFormat="false" ht="15.75" hidden="false" customHeight="false" outlineLevel="0" collapsed="false">
      <c r="A480" s="420"/>
      <c r="B480" s="420"/>
      <c r="C480" s="420"/>
      <c r="D480" s="420"/>
      <c r="E480" s="420"/>
      <c r="F480" s="420"/>
      <c r="G480" s="421"/>
      <c r="H480" s="421"/>
      <c r="I480" s="421"/>
      <c r="J480" s="421"/>
      <c r="K480" s="421"/>
      <c r="L480" s="421"/>
      <c r="M480" s="421"/>
      <c r="N480" s="421"/>
      <c r="O480" s="421"/>
      <c r="P480" s="422"/>
      <c r="Q480" s="423"/>
      <c r="R480" s="423"/>
      <c r="S480" s="420"/>
      <c r="T480" s="428"/>
      <c r="U480" s="428"/>
      <c r="V480" s="417"/>
      <c r="W480" s="420"/>
      <c r="X480" s="420"/>
      <c r="Y480" s="420"/>
      <c r="Z480" s="420"/>
      <c r="AA480" s="420"/>
      <c r="AB480" s="420"/>
      <c r="AC480" s="420"/>
      <c r="AD480" s="420"/>
      <c r="AE480" s="420"/>
      <c r="AF480" s="420"/>
      <c r="AG480" s="420"/>
      <c r="AH480" s="420"/>
      <c r="AI480" s="420"/>
      <c r="AJ480" s="420"/>
      <c r="AK480" s="420"/>
      <c r="AL480" s="420"/>
      <c r="AM480" s="420"/>
      <c r="AN480" s="420"/>
      <c r="AO480" s="417"/>
      <c r="AP480" s="417"/>
      <c r="AQ480" s="417"/>
      <c r="AR480" s="417"/>
      <c r="AS480" s="417"/>
      <c r="AT480" s="417"/>
      <c r="AU480" s="417"/>
      <c r="AV480" s="417"/>
      <c r="AW480" s="417"/>
      <c r="AX480" s="417"/>
      <c r="AY480" s="417"/>
      <c r="AZ480" s="417"/>
      <c r="BA480" s="429"/>
      <c r="BB480" s="429"/>
      <c r="BC480" s="429"/>
      <c r="BD480" s="429"/>
      <c r="BE480" s="429"/>
      <c r="BF480" s="429"/>
      <c r="BG480" s="429"/>
      <c r="BH480" s="429"/>
      <c r="BI480" s="429"/>
      <c r="BJ480" s="429"/>
      <c r="BK480" s="429"/>
      <c r="BL480" s="429"/>
      <c r="BM480" s="429"/>
      <c r="BN480" s="429"/>
      <c r="BO480" s="429"/>
      <c r="BP480" s="429"/>
      <c r="BQ480" s="429"/>
    </row>
    <row r="481" customFormat="false" ht="15.75" hidden="false" customHeight="false" outlineLevel="0" collapsed="false">
      <c r="A481" s="420"/>
      <c r="B481" s="420"/>
      <c r="C481" s="420"/>
      <c r="D481" s="420"/>
      <c r="E481" s="420"/>
      <c r="F481" s="420"/>
      <c r="G481" s="421"/>
      <c r="H481" s="421"/>
      <c r="I481" s="421"/>
      <c r="J481" s="421"/>
      <c r="K481" s="421"/>
      <c r="L481" s="421"/>
      <c r="M481" s="421"/>
      <c r="N481" s="421"/>
      <c r="O481" s="421"/>
      <c r="P481" s="422"/>
      <c r="Q481" s="423"/>
      <c r="R481" s="423"/>
      <c r="S481" s="420"/>
      <c r="T481" s="428"/>
      <c r="U481" s="428"/>
      <c r="V481" s="417"/>
      <c r="W481" s="420"/>
      <c r="X481" s="420"/>
      <c r="Y481" s="420"/>
      <c r="Z481" s="420"/>
      <c r="AA481" s="420"/>
      <c r="AB481" s="420"/>
      <c r="AC481" s="420"/>
      <c r="AD481" s="420"/>
      <c r="AE481" s="420"/>
      <c r="AF481" s="420"/>
      <c r="AG481" s="420"/>
      <c r="AH481" s="420"/>
      <c r="AI481" s="420"/>
      <c r="AJ481" s="420"/>
      <c r="AK481" s="420"/>
      <c r="AL481" s="420"/>
      <c r="AM481" s="420"/>
      <c r="AN481" s="420"/>
      <c r="AO481" s="417"/>
      <c r="AP481" s="417"/>
      <c r="AQ481" s="417"/>
      <c r="AR481" s="417"/>
      <c r="AS481" s="417"/>
      <c r="AT481" s="417"/>
      <c r="AU481" s="417"/>
      <c r="AV481" s="417"/>
      <c r="AW481" s="417"/>
      <c r="AX481" s="417"/>
      <c r="AY481" s="417"/>
      <c r="AZ481" s="417"/>
      <c r="BA481" s="429"/>
      <c r="BB481" s="429"/>
      <c r="BC481" s="429"/>
      <c r="BD481" s="429"/>
      <c r="BE481" s="429"/>
      <c r="BF481" s="429"/>
      <c r="BG481" s="429"/>
      <c r="BH481" s="429"/>
      <c r="BI481" s="429"/>
      <c r="BJ481" s="429"/>
      <c r="BK481" s="429"/>
      <c r="BL481" s="429"/>
      <c r="BM481" s="429"/>
      <c r="BN481" s="429"/>
      <c r="BO481" s="429"/>
      <c r="BP481" s="429"/>
      <c r="BQ481" s="429"/>
    </row>
    <row r="482" customFormat="false" ht="15.75" hidden="false" customHeight="false" outlineLevel="0" collapsed="false">
      <c r="A482" s="420"/>
      <c r="B482" s="420"/>
      <c r="C482" s="420"/>
      <c r="D482" s="420"/>
      <c r="E482" s="420"/>
      <c r="F482" s="420"/>
      <c r="G482" s="421"/>
      <c r="H482" s="421"/>
      <c r="I482" s="421"/>
      <c r="J482" s="421"/>
      <c r="K482" s="421"/>
      <c r="L482" s="421"/>
      <c r="M482" s="421"/>
      <c r="N482" s="421"/>
      <c r="O482" s="421"/>
      <c r="P482" s="422"/>
      <c r="Q482" s="423"/>
      <c r="R482" s="423"/>
      <c r="S482" s="420"/>
      <c r="T482" s="428"/>
      <c r="U482" s="428"/>
      <c r="V482" s="417"/>
      <c r="W482" s="420"/>
      <c r="X482" s="420"/>
      <c r="Y482" s="420"/>
      <c r="Z482" s="420"/>
      <c r="AA482" s="420"/>
      <c r="AB482" s="420"/>
      <c r="AC482" s="420"/>
      <c r="AD482" s="420"/>
      <c r="AE482" s="420"/>
      <c r="AF482" s="420"/>
      <c r="AG482" s="420"/>
      <c r="AH482" s="420"/>
      <c r="AI482" s="420"/>
      <c r="AJ482" s="420"/>
      <c r="AK482" s="420"/>
      <c r="AL482" s="420"/>
      <c r="AM482" s="420"/>
      <c r="AN482" s="420"/>
      <c r="AO482" s="417"/>
      <c r="AP482" s="417"/>
      <c r="AQ482" s="417"/>
      <c r="AR482" s="417"/>
      <c r="AS482" s="417"/>
      <c r="AT482" s="417"/>
      <c r="AU482" s="417"/>
      <c r="AV482" s="417"/>
      <c r="AW482" s="417"/>
      <c r="AX482" s="417"/>
      <c r="AY482" s="417"/>
      <c r="AZ482" s="417"/>
      <c r="BA482" s="429"/>
      <c r="BB482" s="429"/>
      <c r="BC482" s="429"/>
      <c r="BD482" s="429"/>
      <c r="BE482" s="429"/>
      <c r="BF482" s="429"/>
      <c r="BG482" s="429"/>
      <c r="BH482" s="429"/>
      <c r="BI482" s="429"/>
      <c r="BJ482" s="429"/>
      <c r="BK482" s="429"/>
      <c r="BL482" s="429"/>
      <c r="BM482" s="429"/>
      <c r="BN482" s="429"/>
      <c r="BO482" s="429"/>
      <c r="BP482" s="429"/>
      <c r="BQ482" s="429"/>
    </row>
    <row r="483" customFormat="false" ht="15.75" hidden="false" customHeight="false" outlineLevel="0" collapsed="false">
      <c r="A483" s="420"/>
      <c r="B483" s="420"/>
      <c r="C483" s="420"/>
      <c r="D483" s="420"/>
      <c r="E483" s="420"/>
      <c r="F483" s="420"/>
      <c r="G483" s="421"/>
      <c r="H483" s="421"/>
      <c r="I483" s="421"/>
      <c r="J483" s="421"/>
      <c r="K483" s="421"/>
      <c r="L483" s="421"/>
      <c r="M483" s="421"/>
      <c r="N483" s="421"/>
      <c r="O483" s="421"/>
      <c r="P483" s="422"/>
      <c r="Q483" s="423"/>
      <c r="R483" s="423"/>
      <c r="S483" s="420"/>
      <c r="T483" s="428"/>
      <c r="U483" s="428"/>
      <c r="V483" s="417"/>
      <c r="W483" s="420"/>
      <c r="X483" s="420"/>
      <c r="Y483" s="420"/>
      <c r="Z483" s="420"/>
      <c r="AA483" s="420"/>
      <c r="AB483" s="420"/>
      <c r="AC483" s="420"/>
      <c r="AD483" s="420"/>
      <c r="AE483" s="420"/>
      <c r="AF483" s="420"/>
      <c r="AG483" s="420"/>
      <c r="AH483" s="420"/>
      <c r="AI483" s="420"/>
      <c r="AJ483" s="420"/>
      <c r="AK483" s="420"/>
      <c r="AL483" s="420"/>
      <c r="AM483" s="420"/>
      <c r="AN483" s="420"/>
      <c r="AO483" s="417"/>
      <c r="AP483" s="417"/>
      <c r="AQ483" s="417"/>
      <c r="AR483" s="417"/>
      <c r="AS483" s="417"/>
      <c r="AT483" s="417"/>
      <c r="AU483" s="417"/>
      <c r="AV483" s="417"/>
      <c r="AW483" s="417"/>
      <c r="AX483" s="417"/>
      <c r="AY483" s="417"/>
      <c r="AZ483" s="417"/>
      <c r="BA483" s="429"/>
      <c r="BB483" s="429"/>
      <c r="BC483" s="429"/>
      <c r="BD483" s="429"/>
      <c r="BE483" s="429"/>
      <c r="BF483" s="429"/>
      <c r="BG483" s="429"/>
      <c r="BH483" s="429"/>
      <c r="BI483" s="429"/>
      <c r="BJ483" s="429"/>
      <c r="BK483" s="429"/>
      <c r="BL483" s="429"/>
      <c r="BM483" s="429"/>
      <c r="BN483" s="429"/>
      <c r="BO483" s="429"/>
      <c r="BP483" s="429"/>
      <c r="BQ483" s="429"/>
    </row>
    <row r="484" customFormat="false" ht="15.75" hidden="false" customHeight="false" outlineLevel="0" collapsed="false">
      <c r="A484" s="420"/>
      <c r="B484" s="420"/>
      <c r="C484" s="420"/>
      <c r="D484" s="420"/>
      <c r="E484" s="420"/>
      <c r="F484" s="420"/>
      <c r="G484" s="421"/>
      <c r="H484" s="421"/>
      <c r="I484" s="421"/>
      <c r="J484" s="421"/>
      <c r="K484" s="421"/>
      <c r="L484" s="421"/>
      <c r="M484" s="421"/>
      <c r="N484" s="421"/>
      <c r="O484" s="421"/>
      <c r="P484" s="422"/>
      <c r="Q484" s="423"/>
      <c r="R484" s="423"/>
      <c r="S484" s="420"/>
      <c r="T484" s="428"/>
      <c r="U484" s="428"/>
      <c r="V484" s="417"/>
      <c r="W484" s="420"/>
      <c r="X484" s="420"/>
      <c r="Y484" s="420"/>
      <c r="Z484" s="420"/>
      <c r="AA484" s="420"/>
      <c r="AB484" s="420"/>
      <c r="AC484" s="420"/>
      <c r="AD484" s="420"/>
      <c r="AE484" s="420"/>
      <c r="AF484" s="420"/>
      <c r="AG484" s="420"/>
      <c r="AH484" s="420"/>
      <c r="AI484" s="420"/>
      <c r="AJ484" s="420"/>
      <c r="AK484" s="420"/>
      <c r="AL484" s="420"/>
      <c r="AM484" s="420"/>
      <c r="AN484" s="420"/>
      <c r="AO484" s="417"/>
      <c r="AP484" s="417"/>
      <c r="AQ484" s="417"/>
      <c r="AR484" s="417"/>
      <c r="AS484" s="417"/>
      <c r="AT484" s="417"/>
      <c r="AU484" s="417"/>
      <c r="AV484" s="417"/>
      <c r="AW484" s="417"/>
      <c r="AX484" s="417"/>
      <c r="AY484" s="417"/>
      <c r="AZ484" s="417"/>
      <c r="BA484" s="429"/>
      <c r="BB484" s="429"/>
      <c r="BC484" s="429"/>
      <c r="BD484" s="429"/>
      <c r="BE484" s="429"/>
      <c r="BF484" s="429"/>
      <c r="BG484" s="429"/>
      <c r="BH484" s="429"/>
      <c r="BI484" s="429"/>
      <c r="BJ484" s="429"/>
      <c r="BK484" s="429"/>
      <c r="BL484" s="429"/>
      <c r="BM484" s="429"/>
      <c r="BN484" s="429"/>
      <c r="BO484" s="429"/>
      <c r="BP484" s="429"/>
      <c r="BQ484" s="429"/>
    </row>
    <row r="485" customFormat="false" ht="15.75" hidden="false" customHeight="false" outlineLevel="0" collapsed="false">
      <c r="A485" s="420"/>
      <c r="B485" s="420"/>
      <c r="C485" s="420"/>
      <c r="D485" s="420"/>
      <c r="E485" s="420"/>
      <c r="F485" s="420"/>
      <c r="G485" s="421"/>
      <c r="H485" s="421"/>
      <c r="I485" s="421"/>
      <c r="J485" s="421"/>
      <c r="K485" s="421"/>
      <c r="L485" s="421"/>
      <c r="M485" s="421"/>
      <c r="N485" s="421"/>
      <c r="O485" s="421"/>
      <c r="P485" s="422"/>
      <c r="Q485" s="423"/>
      <c r="R485" s="423"/>
      <c r="S485" s="420"/>
      <c r="T485" s="428"/>
      <c r="U485" s="428"/>
      <c r="V485" s="417"/>
      <c r="W485" s="420"/>
      <c r="X485" s="420"/>
      <c r="Y485" s="420"/>
      <c r="Z485" s="420"/>
      <c r="AA485" s="420"/>
      <c r="AB485" s="420"/>
      <c r="AC485" s="420"/>
      <c r="AD485" s="420"/>
      <c r="AE485" s="420"/>
      <c r="AF485" s="420"/>
      <c r="AG485" s="420"/>
      <c r="AH485" s="420"/>
      <c r="AI485" s="420"/>
      <c r="AJ485" s="420"/>
      <c r="AK485" s="420"/>
      <c r="AL485" s="420"/>
      <c r="AM485" s="420"/>
      <c r="AN485" s="420"/>
      <c r="AO485" s="417"/>
      <c r="AP485" s="417"/>
      <c r="AQ485" s="417"/>
      <c r="AR485" s="417"/>
      <c r="AS485" s="417"/>
      <c r="AT485" s="417"/>
      <c r="AU485" s="417"/>
      <c r="AV485" s="417"/>
      <c r="AW485" s="417"/>
      <c r="AX485" s="417"/>
      <c r="AY485" s="417"/>
      <c r="AZ485" s="417"/>
      <c r="BA485" s="429"/>
      <c r="BB485" s="429"/>
      <c r="BC485" s="429"/>
      <c r="BD485" s="429"/>
      <c r="BE485" s="429"/>
      <c r="BF485" s="429"/>
      <c r="BG485" s="429"/>
      <c r="BH485" s="429"/>
      <c r="BI485" s="429"/>
      <c r="BJ485" s="429"/>
      <c r="BK485" s="429"/>
      <c r="BL485" s="429"/>
      <c r="BM485" s="429"/>
      <c r="BN485" s="429"/>
      <c r="BO485" s="429"/>
      <c r="BP485" s="429"/>
      <c r="BQ485" s="429"/>
    </row>
    <row r="486" customFormat="false" ht="15.75" hidden="false" customHeight="false" outlineLevel="0" collapsed="false">
      <c r="A486" s="420"/>
      <c r="B486" s="420"/>
      <c r="C486" s="420"/>
      <c r="D486" s="420"/>
      <c r="E486" s="420"/>
      <c r="F486" s="420"/>
      <c r="G486" s="421"/>
      <c r="H486" s="421"/>
      <c r="I486" s="421"/>
      <c r="J486" s="421"/>
      <c r="K486" s="421"/>
      <c r="L486" s="421"/>
      <c r="M486" s="421"/>
      <c r="N486" s="421"/>
      <c r="O486" s="421"/>
      <c r="P486" s="422"/>
      <c r="Q486" s="423"/>
      <c r="R486" s="423"/>
      <c r="S486" s="420"/>
      <c r="T486" s="428"/>
      <c r="U486" s="428"/>
      <c r="V486" s="417"/>
      <c r="W486" s="420"/>
      <c r="X486" s="420"/>
      <c r="Y486" s="420"/>
      <c r="Z486" s="420"/>
      <c r="AA486" s="420"/>
      <c r="AB486" s="420"/>
      <c r="AC486" s="420"/>
      <c r="AD486" s="420"/>
      <c r="AE486" s="420"/>
      <c r="AF486" s="420"/>
      <c r="AG486" s="420"/>
      <c r="AH486" s="420"/>
      <c r="AI486" s="420"/>
      <c r="AJ486" s="420"/>
      <c r="AK486" s="420"/>
      <c r="AL486" s="420"/>
      <c r="AM486" s="420"/>
      <c r="AN486" s="420"/>
      <c r="AO486" s="417"/>
      <c r="AP486" s="417"/>
      <c r="AQ486" s="417"/>
      <c r="AR486" s="417"/>
      <c r="AS486" s="417"/>
      <c r="AT486" s="417"/>
      <c r="AU486" s="417"/>
      <c r="AV486" s="417"/>
      <c r="AW486" s="417"/>
      <c r="AX486" s="417"/>
      <c r="AY486" s="417"/>
      <c r="AZ486" s="417"/>
      <c r="BA486" s="429"/>
      <c r="BB486" s="429"/>
      <c r="BC486" s="429"/>
      <c r="BD486" s="429"/>
      <c r="BE486" s="429"/>
      <c r="BF486" s="429"/>
      <c r="BG486" s="429"/>
      <c r="BH486" s="429"/>
      <c r="BI486" s="429"/>
      <c r="BJ486" s="429"/>
      <c r="BK486" s="429"/>
      <c r="BL486" s="429"/>
      <c r="BM486" s="429"/>
      <c r="BN486" s="429"/>
      <c r="BO486" s="429"/>
      <c r="BP486" s="429"/>
      <c r="BQ486" s="429"/>
    </row>
    <row r="487" customFormat="false" ht="15.75" hidden="false" customHeight="false" outlineLevel="0" collapsed="false">
      <c r="A487" s="420"/>
      <c r="B487" s="420"/>
      <c r="C487" s="420"/>
      <c r="D487" s="420"/>
      <c r="E487" s="420"/>
      <c r="F487" s="420"/>
      <c r="G487" s="421"/>
      <c r="H487" s="421"/>
      <c r="I487" s="421"/>
      <c r="J487" s="421"/>
      <c r="K487" s="421"/>
      <c r="L487" s="421"/>
      <c r="M487" s="421"/>
      <c r="N487" s="421"/>
      <c r="O487" s="421"/>
      <c r="P487" s="422"/>
      <c r="Q487" s="423"/>
      <c r="R487" s="423"/>
      <c r="S487" s="420"/>
      <c r="T487" s="428"/>
      <c r="U487" s="428"/>
      <c r="V487" s="417"/>
      <c r="W487" s="420"/>
      <c r="X487" s="420"/>
      <c r="Y487" s="420"/>
      <c r="Z487" s="420"/>
      <c r="AA487" s="420"/>
      <c r="AB487" s="420"/>
      <c r="AC487" s="420"/>
      <c r="AD487" s="420"/>
      <c r="AE487" s="420"/>
      <c r="AF487" s="420"/>
      <c r="AG487" s="420"/>
      <c r="AH487" s="420"/>
      <c r="AI487" s="420"/>
      <c r="AJ487" s="420"/>
      <c r="AK487" s="420"/>
      <c r="AL487" s="420"/>
      <c r="AM487" s="420"/>
      <c r="AN487" s="420"/>
      <c r="AO487" s="417"/>
      <c r="AP487" s="417"/>
      <c r="AQ487" s="417"/>
      <c r="AR487" s="417"/>
      <c r="AS487" s="417"/>
      <c r="AT487" s="417"/>
      <c r="AU487" s="417"/>
      <c r="AV487" s="417"/>
      <c r="AW487" s="417"/>
      <c r="AX487" s="417"/>
      <c r="AY487" s="417"/>
      <c r="AZ487" s="417"/>
      <c r="BA487" s="429"/>
      <c r="BB487" s="429"/>
      <c r="BC487" s="429"/>
      <c r="BD487" s="429"/>
      <c r="BE487" s="429"/>
      <c r="BF487" s="429"/>
      <c r="BG487" s="429"/>
      <c r="BH487" s="429"/>
      <c r="BI487" s="429"/>
      <c r="BJ487" s="429"/>
      <c r="BK487" s="429"/>
      <c r="BL487" s="429"/>
      <c r="BM487" s="429"/>
      <c r="BN487" s="429"/>
      <c r="BO487" s="429"/>
      <c r="BP487" s="429"/>
      <c r="BQ487" s="429"/>
    </row>
    <row r="488" customFormat="false" ht="15.75" hidden="false" customHeight="false" outlineLevel="0" collapsed="false">
      <c r="A488" s="420"/>
      <c r="B488" s="420"/>
      <c r="C488" s="420"/>
      <c r="D488" s="420"/>
      <c r="E488" s="420"/>
      <c r="F488" s="420"/>
      <c r="G488" s="421"/>
      <c r="H488" s="421"/>
      <c r="I488" s="421"/>
      <c r="J488" s="421"/>
      <c r="K488" s="421"/>
      <c r="L488" s="421"/>
      <c r="M488" s="421"/>
      <c r="N488" s="421"/>
      <c r="O488" s="421"/>
      <c r="P488" s="422"/>
      <c r="Q488" s="423"/>
      <c r="R488" s="423"/>
      <c r="S488" s="420"/>
      <c r="T488" s="428"/>
      <c r="U488" s="428"/>
      <c r="V488" s="417"/>
      <c r="W488" s="420"/>
      <c r="X488" s="420"/>
      <c r="Y488" s="420"/>
      <c r="Z488" s="420"/>
      <c r="AA488" s="420"/>
      <c r="AB488" s="420"/>
      <c r="AC488" s="420"/>
      <c r="AD488" s="420"/>
      <c r="AE488" s="420"/>
      <c r="AF488" s="420"/>
      <c r="AG488" s="420"/>
      <c r="AH488" s="420"/>
      <c r="AI488" s="420"/>
      <c r="AJ488" s="420"/>
      <c r="AK488" s="420"/>
      <c r="AL488" s="420"/>
      <c r="AM488" s="420"/>
      <c r="AN488" s="420"/>
      <c r="AO488" s="417"/>
      <c r="AP488" s="417"/>
      <c r="AQ488" s="417"/>
      <c r="AR488" s="417"/>
      <c r="AS488" s="417"/>
      <c r="AT488" s="417"/>
      <c r="AU488" s="417"/>
      <c r="AV488" s="417"/>
      <c r="AW488" s="417"/>
      <c r="AX488" s="417"/>
      <c r="AY488" s="417"/>
      <c r="AZ488" s="417"/>
      <c r="BA488" s="429"/>
      <c r="BB488" s="429"/>
      <c r="BC488" s="429"/>
      <c r="BD488" s="429"/>
      <c r="BE488" s="429"/>
      <c r="BF488" s="429"/>
      <c r="BG488" s="429"/>
      <c r="BH488" s="429"/>
      <c r="BI488" s="429"/>
      <c r="BJ488" s="429"/>
      <c r="BK488" s="429"/>
      <c r="BL488" s="429"/>
      <c r="BM488" s="429"/>
      <c r="BN488" s="429"/>
      <c r="BO488" s="429"/>
      <c r="BP488" s="429"/>
      <c r="BQ488" s="429"/>
    </row>
    <row r="489" customFormat="false" ht="15.75" hidden="false" customHeight="false" outlineLevel="0" collapsed="false">
      <c r="A489" s="420"/>
      <c r="B489" s="420"/>
      <c r="C489" s="420"/>
      <c r="D489" s="420"/>
      <c r="E489" s="420"/>
      <c r="F489" s="420"/>
      <c r="G489" s="421"/>
      <c r="H489" s="421"/>
      <c r="I489" s="421"/>
      <c r="J489" s="421"/>
      <c r="K489" s="421"/>
      <c r="L489" s="421"/>
      <c r="M489" s="421"/>
      <c r="N489" s="421"/>
      <c r="O489" s="421"/>
      <c r="P489" s="422"/>
      <c r="Q489" s="423"/>
      <c r="R489" s="423"/>
      <c r="S489" s="420"/>
      <c r="T489" s="428"/>
      <c r="U489" s="428"/>
      <c r="V489" s="417"/>
      <c r="W489" s="420"/>
      <c r="X489" s="420"/>
      <c r="Y489" s="420"/>
      <c r="Z489" s="420"/>
      <c r="AA489" s="420"/>
      <c r="AB489" s="420"/>
      <c r="AC489" s="420"/>
      <c r="AD489" s="420"/>
      <c r="AE489" s="420"/>
      <c r="AF489" s="420"/>
      <c r="AG489" s="420"/>
      <c r="AH489" s="420"/>
      <c r="AI489" s="420"/>
      <c r="AJ489" s="420"/>
      <c r="AK489" s="420"/>
      <c r="AL489" s="420"/>
      <c r="AM489" s="420"/>
      <c r="AN489" s="420"/>
      <c r="AO489" s="417"/>
      <c r="AP489" s="417"/>
      <c r="AQ489" s="417"/>
      <c r="AR489" s="417"/>
      <c r="AS489" s="417"/>
      <c r="AT489" s="417"/>
      <c r="AU489" s="417"/>
      <c r="AV489" s="417"/>
      <c r="AW489" s="417"/>
      <c r="AX489" s="417"/>
      <c r="AY489" s="417"/>
      <c r="AZ489" s="417"/>
      <c r="BA489" s="429"/>
      <c r="BB489" s="429"/>
      <c r="BC489" s="429"/>
      <c r="BD489" s="429"/>
      <c r="BE489" s="429"/>
      <c r="BF489" s="429"/>
      <c r="BG489" s="429"/>
      <c r="BH489" s="429"/>
      <c r="BI489" s="429"/>
      <c r="BJ489" s="429"/>
      <c r="BK489" s="429"/>
      <c r="BL489" s="429"/>
      <c r="BM489" s="429"/>
      <c r="BN489" s="429"/>
      <c r="BO489" s="429"/>
      <c r="BP489" s="429"/>
      <c r="BQ489" s="429"/>
    </row>
    <row r="490" customFormat="false" ht="15.75" hidden="false" customHeight="false" outlineLevel="0" collapsed="false">
      <c r="A490" s="420"/>
      <c r="B490" s="420"/>
      <c r="C490" s="420"/>
      <c r="D490" s="420"/>
      <c r="E490" s="420"/>
      <c r="F490" s="420"/>
      <c r="G490" s="421"/>
      <c r="H490" s="421"/>
      <c r="I490" s="421"/>
      <c r="J490" s="421"/>
      <c r="K490" s="421"/>
      <c r="L490" s="421"/>
      <c r="M490" s="421"/>
      <c r="N490" s="421"/>
      <c r="O490" s="421"/>
      <c r="P490" s="422"/>
      <c r="Q490" s="423"/>
      <c r="R490" s="423"/>
      <c r="S490" s="420"/>
      <c r="T490" s="428"/>
      <c r="U490" s="428"/>
      <c r="V490" s="417"/>
      <c r="W490" s="420"/>
      <c r="X490" s="420"/>
      <c r="Y490" s="420"/>
      <c r="Z490" s="420"/>
      <c r="AA490" s="420"/>
      <c r="AB490" s="420"/>
      <c r="AC490" s="420"/>
      <c r="AD490" s="420"/>
      <c r="AE490" s="420"/>
      <c r="AF490" s="420"/>
      <c r="AG490" s="420"/>
      <c r="AH490" s="420"/>
      <c r="AI490" s="420"/>
      <c r="AJ490" s="420"/>
      <c r="AK490" s="420"/>
      <c r="AL490" s="420"/>
      <c r="AM490" s="420"/>
      <c r="AN490" s="420"/>
      <c r="AO490" s="417"/>
      <c r="AP490" s="417"/>
      <c r="AQ490" s="417"/>
      <c r="AR490" s="417"/>
      <c r="AS490" s="417"/>
      <c r="AT490" s="417"/>
      <c r="AU490" s="417"/>
      <c r="AV490" s="417"/>
      <c r="AW490" s="417"/>
      <c r="AX490" s="417"/>
      <c r="AY490" s="417"/>
      <c r="AZ490" s="417"/>
      <c r="BA490" s="429"/>
      <c r="BB490" s="429"/>
      <c r="BC490" s="429"/>
      <c r="BD490" s="429"/>
      <c r="BE490" s="429"/>
      <c r="BF490" s="429"/>
      <c r="BG490" s="429"/>
      <c r="BH490" s="429"/>
      <c r="BI490" s="429"/>
      <c r="BJ490" s="429"/>
      <c r="BK490" s="429"/>
      <c r="BL490" s="429"/>
      <c r="BM490" s="429"/>
      <c r="BN490" s="429"/>
      <c r="BO490" s="429"/>
      <c r="BP490" s="429"/>
      <c r="BQ490" s="429"/>
    </row>
    <row r="491" customFormat="false" ht="15.75" hidden="false" customHeight="false" outlineLevel="0" collapsed="false">
      <c r="A491" s="420"/>
      <c r="B491" s="420"/>
      <c r="C491" s="420"/>
      <c r="D491" s="420"/>
      <c r="E491" s="420"/>
      <c r="F491" s="420"/>
      <c r="G491" s="421"/>
      <c r="H491" s="421"/>
      <c r="I491" s="421"/>
      <c r="J491" s="421"/>
      <c r="K491" s="421"/>
      <c r="L491" s="421"/>
      <c r="M491" s="421"/>
      <c r="N491" s="421"/>
      <c r="O491" s="421"/>
      <c r="P491" s="422"/>
      <c r="Q491" s="423"/>
      <c r="R491" s="423"/>
      <c r="S491" s="420"/>
      <c r="T491" s="428"/>
      <c r="U491" s="428"/>
      <c r="V491" s="417"/>
      <c r="W491" s="420"/>
      <c r="X491" s="420"/>
      <c r="Y491" s="420"/>
      <c r="Z491" s="420"/>
      <c r="AA491" s="420"/>
      <c r="AB491" s="420"/>
      <c r="AC491" s="420"/>
      <c r="AD491" s="420"/>
      <c r="AE491" s="420"/>
      <c r="AF491" s="420"/>
      <c r="AG491" s="420"/>
      <c r="AH491" s="420"/>
      <c r="AI491" s="420"/>
      <c r="AJ491" s="420"/>
      <c r="AK491" s="420"/>
      <c r="AL491" s="420"/>
      <c r="AM491" s="420"/>
      <c r="AN491" s="420"/>
      <c r="AO491" s="417"/>
      <c r="AP491" s="417"/>
      <c r="AQ491" s="417"/>
      <c r="AR491" s="417"/>
      <c r="AS491" s="417"/>
      <c r="AT491" s="417"/>
      <c r="AU491" s="417"/>
      <c r="AV491" s="417"/>
      <c r="AW491" s="417"/>
      <c r="AX491" s="417"/>
      <c r="AY491" s="417"/>
      <c r="AZ491" s="417"/>
      <c r="BA491" s="429"/>
      <c r="BB491" s="429"/>
      <c r="BC491" s="429"/>
      <c r="BD491" s="429"/>
      <c r="BE491" s="429"/>
      <c r="BF491" s="429"/>
      <c r="BG491" s="429"/>
      <c r="BH491" s="429"/>
      <c r="BI491" s="429"/>
      <c r="BJ491" s="429"/>
      <c r="BK491" s="429"/>
      <c r="BL491" s="429"/>
      <c r="BM491" s="429"/>
      <c r="BN491" s="429"/>
      <c r="BO491" s="429"/>
      <c r="BP491" s="429"/>
      <c r="BQ491" s="429"/>
    </row>
    <row r="492" customFormat="false" ht="15.75" hidden="false" customHeight="false" outlineLevel="0" collapsed="false">
      <c r="A492" s="420"/>
      <c r="B492" s="420"/>
      <c r="C492" s="420"/>
      <c r="D492" s="420"/>
      <c r="E492" s="420"/>
      <c r="F492" s="420"/>
      <c r="G492" s="421"/>
      <c r="H492" s="421"/>
      <c r="I492" s="421"/>
      <c r="J492" s="421"/>
      <c r="K492" s="421"/>
      <c r="L492" s="421"/>
      <c r="M492" s="421"/>
      <c r="N492" s="421"/>
      <c r="O492" s="421"/>
      <c r="P492" s="422"/>
      <c r="Q492" s="423"/>
      <c r="R492" s="423"/>
      <c r="S492" s="420"/>
      <c r="T492" s="428"/>
      <c r="U492" s="428"/>
      <c r="V492" s="417"/>
      <c r="W492" s="420"/>
      <c r="X492" s="420"/>
      <c r="Y492" s="420"/>
      <c r="Z492" s="420"/>
      <c r="AA492" s="420"/>
      <c r="AB492" s="420"/>
      <c r="AC492" s="420"/>
      <c r="AD492" s="420"/>
      <c r="AE492" s="420"/>
      <c r="AF492" s="420"/>
      <c r="AG492" s="420"/>
      <c r="AH492" s="420"/>
      <c r="AI492" s="420"/>
      <c r="AJ492" s="420"/>
      <c r="AK492" s="420"/>
      <c r="AL492" s="420"/>
      <c r="AM492" s="420"/>
      <c r="AN492" s="420"/>
      <c r="AO492" s="417"/>
      <c r="AP492" s="417"/>
      <c r="AQ492" s="417"/>
      <c r="AR492" s="417"/>
      <c r="AS492" s="417"/>
      <c r="AT492" s="417"/>
      <c r="AU492" s="417"/>
      <c r="AV492" s="417"/>
      <c r="AW492" s="417"/>
      <c r="AX492" s="417"/>
      <c r="AY492" s="417"/>
      <c r="AZ492" s="417"/>
      <c r="BA492" s="429"/>
      <c r="BB492" s="429"/>
      <c r="BC492" s="429"/>
      <c r="BD492" s="429"/>
      <c r="BE492" s="429"/>
      <c r="BF492" s="429"/>
      <c r="BG492" s="429"/>
      <c r="BH492" s="429"/>
      <c r="BI492" s="429"/>
      <c r="BJ492" s="429"/>
      <c r="BK492" s="429"/>
      <c r="BL492" s="429"/>
      <c r="BM492" s="429"/>
      <c r="BN492" s="429"/>
      <c r="BO492" s="429"/>
      <c r="BP492" s="429"/>
      <c r="BQ492" s="429"/>
    </row>
    <row r="493" customFormat="false" ht="15.75" hidden="false" customHeight="false" outlineLevel="0" collapsed="false">
      <c r="A493" s="420"/>
      <c r="B493" s="420"/>
      <c r="C493" s="420"/>
      <c r="D493" s="420"/>
      <c r="E493" s="420"/>
      <c r="F493" s="420"/>
      <c r="G493" s="421"/>
      <c r="H493" s="421"/>
      <c r="I493" s="421"/>
      <c r="J493" s="421"/>
      <c r="K493" s="421"/>
      <c r="L493" s="421"/>
      <c r="M493" s="421"/>
      <c r="N493" s="421"/>
      <c r="O493" s="421"/>
      <c r="P493" s="422"/>
      <c r="Q493" s="423"/>
      <c r="R493" s="423"/>
      <c r="S493" s="420"/>
      <c r="T493" s="428"/>
      <c r="U493" s="428"/>
      <c r="V493" s="417"/>
      <c r="W493" s="420"/>
      <c r="X493" s="420"/>
      <c r="Y493" s="420"/>
      <c r="Z493" s="420"/>
      <c r="AA493" s="420"/>
      <c r="AB493" s="420"/>
      <c r="AC493" s="420"/>
      <c r="AD493" s="420"/>
      <c r="AE493" s="420"/>
      <c r="AF493" s="420"/>
      <c r="AG493" s="420"/>
      <c r="AH493" s="420"/>
      <c r="AI493" s="420"/>
      <c r="AJ493" s="420"/>
      <c r="AK493" s="420"/>
      <c r="AL493" s="420"/>
      <c r="AM493" s="420"/>
      <c r="AN493" s="420"/>
      <c r="AO493" s="417"/>
      <c r="AP493" s="417"/>
      <c r="AQ493" s="417"/>
      <c r="AR493" s="417"/>
      <c r="AS493" s="417"/>
      <c r="AT493" s="417"/>
      <c r="AU493" s="417"/>
      <c r="AV493" s="417"/>
      <c r="AW493" s="417"/>
      <c r="AX493" s="417"/>
      <c r="AY493" s="417"/>
      <c r="AZ493" s="417"/>
      <c r="BA493" s="429"/>
      <c r="BB493" s="429"/>
      <c r="BC493" s="429"/>
      <c r="BD493" s="429"/>
      <c r="BE493" s="429"/>
      <c r="BF493" s="429"/>
      <c r="BG493" s="429"/>
      <c r="BH493" s="429"/>
      <c r="BI493" s="429"/>
      <c r="BJ493" s="429"/>
      <c r="BK493" s="429"/>
      <c r="BL493" s="429"/>
      <c r="BM493" s="429"/>
      <c r="BN493" s="429"/>
      <c r="BO493" s="429"/>
      <c r="BP493" s="429"/>
      <c r="BQ493" s="429"/>
    </row>
    <row r="494" customFormat="false" ht="15.75" hidden="false" customHeight="false" outlineLevel="0" collapsed="false">
      <c r="A494" s="420"/>
      <c r="B494" s="420"/>
      <c r="C494" s="420"/>
      <c r="D494" s="420"/>
      <c r="E494" s="420"/>
      <c r="F494" s="420"/>
      <c r="G494" s="421"/>
      <c r="H494" s="421"/>
      <c r="I494" s="421"/>
      <c r="J494" s="421"/>
      <c r="K494" s="421"/>
      <c r="L494" s="421"/>
      <c r="M494" s="421"/>
      <c r="N494" s="421"/>
      <c r="O494" s="421"/>
      <c r="P494" s="422"/>
      <c r="Q494" s="423"/>
      <c r="R494" s="423"/>
      <c r="S494" s="420"/>
      <c r="T494" s="428"/>
      <c r="U494" s="428"/>
      <c r="V494" s="417"/>
      <c r="W494" s="420"/>
      <c r="X494" s="420"/>
      <c r="Y494" s="420"/>
      <c r="Z494" s="420"/>
      <c r="AA494" s="420"/>
      <c r="AB494" s="420"/>
      <c r="AC494" s="420"/>
      <c r="AD494" s="420"/>
      <c r="AE494" s="420"/>
      <c r="AF494" s="420"/>
      <c r="AG494" s="420"/>
      <c r="AH494" s="420"/>
      <c r="AI494" s="420"/>
      <c r="AJ494" s="420"/>
      <c r="AK494" s="420"/>
      <c r="AL494" s="420"/>
      <c r="AM494" s="420"/>
      <c r="AN494" s="420"/>
      <c r="AO494" s="417"/>
      <c r="AP494" s="417"/>
      <c r="AQ494" s="417"/>
      <c r="AR494" s="417"/>
      <c r="AS494" s="417"/>
      <c r="AT494" s="417"/>
      <c r="AU494" s="417"/>
      <c r="AV494" s="417"/>
      <c r="AW494" s="417"/>
      <c r="AX494" s="417"/>
      <c r="AY494" s="417"/>
      <c r="AZ494" s="417"/>
      <c r="BA494" s="429"/>
      <c r="BB494" s="429"/>
      <c r="BC494" s="429"/>
      <c r="BD494" s="429"/>
      <c r="BE494" s="429"/>
      <c r="BF494" s="429"/>
      <c r="BG494" s="429"/>
      <c r="BH494" s="429"/>
      <c r="BI494" s="429"/>
      <c r="BJ494" s="429"/>
      <c r="BK494" s="429"/>
      <c r="BL494" s="429"/>
      <c r="BM494" s="429"/>
      <c r="BN494" s="429"/>
      <c r="BO494" s="429"/>
      <c r="BP494" s="429"/>
      <c r="BQ494" s="429"/>
    </row>
    <row r="495" customFormat="false" ht="15.75" hidden="false" customHeight="false" outlineLevel="0" collapsed="false">
      <c r="A495" s="420"/>
      <c r="B495" s="420"/>
      <c r="C495" s="420"/>
      <c r="D495" s="420"/>
      <c r="E495" s="420"/>
      <c r="F495" s="420"/>
      <c r="G495" s="421"/>
      <c r="H495" s="421"/>
      <c r="I495" s="421"/>
      <c r="J495" s="421"/>
      <c r="K495" s="421"/>
      <c r="L495" s="421"/>
      <c r="M495" s="421"/>
      <c r="N495" s="421"/>
      <c r="O495" s="421"/>
      <c r="P495" s="422"/>
      <c r="Q495" s="423"/>
      <c r="R495" s="423"/>
      <c r="S495" s="420"/>
      <c r="T495" s="428"/>
      <c r="U495" s="428"/>
      <c r="V495" s="417"/>
      <c r="W495" s="420"/>
      <c r="X495" s="420"/>
      <c r="Y495" s="420"/>
      <c r="Z495" s="420"/>
      <c r="AA495" s="420"/>
      <c r="AB495" s="420"/>
      <c r="AC495" s="420"/>
      <c r="AD495" s="420"/>
      <c r="AE495" s="420"/>
      <c r="AF495" s="420"/>
      <c r="AG495" s="420"/>
      <c r="AH495" s="420"/>
      <c r="AI495" s="420"/>
      <c r="AJ495" s="420"/>
      <c r="AK495" s="420"/>
      <c r="AL495" s="420"/>
      <c r="AM495" s="420"/>
      <c r="AN495" s="420"/>
      <c r="AO495" s="417"/>
      <c r="AP495" s="417"/>
      <c r="AQ495" s="417"/>
      <c r="AR495" s="417"/>
      <c r="AS495" s="417"/>
      <c r="AT495" s="417"/>
      <c r="AU495" s="417"/>
      <c r="AV495" s="417"/>
      <c r="AW495" s="417"/>
      <c r="AX495" s="417"/>
      <c r="AY495" s="417"/>
      <c r="AZ495" s="417"/>
      <c r="BA495" s="429"/>
      <c r="BB495" s="429"/>
      <c r="BC495" s="429"/>
      <c r="BD495" s="429"/>
      <c r="BE495" s="429"/>
      <c r="BF495" s="429"/>
      <c r="BG495" s="429"/>
      <c r="BH495" s="429"/>
      <c r="BI495" s="429"/>
      <c r="BJ495" s="429"/>
      <c r="BK495" s="429"/>
      <c r="BL495" s="429"/>
      <c r="BM495" s="429"/>
      <c r="BN495" s="429"/>
      <c r="BO495" s="429"/>
      <c r="BP495" s="429"/>
      <c r="BQ495" s="429"/>
    </row>
    <row r="496" customFormat="false" ht="15.75" hidden="false" customHeight="false" outlineLevel="0" collapsed="false">
      <c r="A496" s="420"/>
      <c r="B496" s="420"/>
      <c r="C496" s="420"/>
      <c r="D496" s="420"/>
      <c r="E496" s="420"/>
      <c r="F496" s="420"/>
      <c r="G496" s="421"/>
      <c r="H496" s="421"/>
      <c r="I496" s="421"/>
      <c r="J496" s="421"/>
      <c r="K496" s="421"/>
      <c r="L496" s="421"/>
      <c r="M496" s="421"/>
      <c r="N496" s="421"/>
      <c r="O496" s="421"/>
      <c r="P496" s="422"/>
      <c r="Q496" s="423"/>
      <c r="R496" s="423"/>
      <c r="S496" s="420"/>
      <c r="T496" s="428"/>
      <c r="U496" s="428"/>
      <c r="V496" s="417"/>
      <c r="W496" s="420"/>
      <c r="X496" s="420"/>
      <c r="Y496" s="420"/>
      <c r="Z496" s="420"/>
      <c r="AA496" s="420"/>
      <c r="AB496" s="420"/>
      <c r="AC496" s="420"/>
      <c r="AD496" s="420"/>
      <c r="AE496" s="420"/>
      <c r="AF496" s="420"/>
      <c r="AG496" s="420"/>
      <c r="AH496" s="420"/>
      <c r="AI496" s="420"/>
      <c r="AJ496" s="420"/>
      <c r="AK496" s="420"/>
      <c r="AL496" s="420"/>
      <c r="AM496" s="420"/>
      <c r="AN496" s="420"/>
      <c r="AO496" s="417"/>
      <c r="AP496" s="417"/>
      <c r="AQ496" s="417"/>
      <c r="AR496" s="417"/>
      <c r="AS496" s="417"/>
      <c r="AT496" s="417"/>
      <c r="AU496" s="417"/>
      <c r="AV496" s="417"/>
      <c r="AW496" s="417"/>
      <c r="AX496" s="417"/>
      <c r="AY496" s="417"/>
      <c r="AZ496" s="417"/>
      <c r="BA496" s="429"/>
      <c r="BB496" s="429"/>
      <c r="BC496" s="429"/>
      <c r="BD496" s="429"/>
      <c r="BE496" s="429"/>
      <c r="BF496" s="429"/>
      <c r="BG496" s="429"/>
      <c r="BH496" s="429"/>
      <c r="BI496" s="429"/>
      <c r="BJ496" s="429"/>
      <c r="BK496" s="429"/>
      <c r="BL496" s="429"/>
      <c r="BM496" s="429"/>
      <c r="BN496" s="429"/>
      <c r="BO496" s="429"/>
      <c r="BP496" s="429"/>
      <c r="BQ496" s="429"/>
    </row>
    <row r="497" customFormat="false" ht="15.75" hidden="false" customHeight="false" outlineLevel="0" collapsed="false">
      <c r="A497" s="420"/>
      <c r="B497" s="420"/>
      <c r="C497" s="420"/>
      <c r="D497" s="420"/>
      <c r="E497" s="420"/>
      <c r="F497" s="420"/>
      <c r="G497" s="421"/>
      <c r="H497" s="421"/>
      <c r="I497" s="421"/>
      <c r="J497" s="421"/>
      <c r="K497" s="421"/>
      <c r="L497" s="421"/>
      <c r="M497" s="421"/>
      <c r="N497" s="421"/>
      <c r="O497" s="421"/>
      <c r="P497" s="422"/>
      <c r="Q497" s="423"/>
      <c r="R497" s="423"/>
      <c r="S497" s="420"/>
      <c r="T497" s="428"/>
      <c r="U497" s="428"/>
      <c r="V497" s="417"/>
      <c r="W497" s="420"/>
      <c r="X497" s="420"/>
      <c r="Y497" s="420"/>
      <c r="Z497" s="420"/>
      <c r="AA497" s="420"/>
      <c r="AB497" s="420"/>
      <c r="AC497" s="420"/>
      <c r="AD497" s="420"/>
      <c r="AE497" s="420"/>
      <c r="AF497" s="420"/>
      <c r="AG497" s="420"/>
      <c r="AH497" s="420"/>
      <c r="AI497" s="420"/>
      <c r="AJ497" s="420"/>
      <c r="AK497" s="420"/>
      <c r="AL497" s="420"/>
      <c r="AM497" s="420"/>
      <c r="AN497" s="420"/>
      <c r="AO497" s="417"/>
      <c r="AP497" s="417"/>
      <c r="AQ497" s="417"/>
      <c r="AR497" s="417"/>
      <c r="AS497" s="417"/>
      <c r="AT497" s="417"/>
      <c r="AU497" s="417"/>
      <c r="AV497" s="417"/>
      <c r="AW497" s="417"/>
      <c r="AX497" s="417"/>
      <c r="AY497" s="417"/>
      <c r="AZ497" s="417"/>
      <c r="BA497" s="429"/>
      <c r="BB497" s="429"/>
      <c r="BC497" s="429"/>
      <c r="BD497" s="429"/>
      <c r="BE497" s="429"/>
      <c r="BF497" s="429"/>
      <c r="BG497" s="429"/>
      <c r="BH497" s="429"/>
      <c r="BI497" s="429"/>
      <c r="BJ497" s="429"/>
      <c r="BK497" s="429"/>
      <c r="BL497" s="429"/>
      <c r="BM497" s="429"/>
      <c r="BN497" s="429"/>
      <c r="BO497" s="429"/>
      <c r="BP497" s="429"/>
      <c r="BQ497" s="429"/>
    </row>
    <row r="498" customFormat="false" ht="15.75" hidden="false" customHeight="false" outlineLevel="0" collapsed="false">
      <c r="A498" s="420"/>
      <c r="B498" s="420"/>
      <c r="C498" s="420"/>
      <c r="D498" s="420"/>
      <c r="E498" s="420"/>
      <c r="F498" s="420"/>
      <c r="G498" s="421"/>
      <c r="H498" s="421"/>
      <c r="I498" s="421"/>
      <c r="J498" s="421"/>
      <c r="K498" s="421"/>
      <c r="L498" s="421"/>
      <c r="M498" s="421"/>
      <c r="N498" s="421"/>
      <c r="O498" s="421"/>
      <c r="P498" s="422"/>
      <c r="Q498" s="423"/>
      <c r="R498" s="423"/>
      <c r="S498" s="420"/>
      <c r="T498" s="428"/>
      <c r="U498" s="428"/>
      <c r="V498" s="417"/>
      <c r="W498" s="420"/>
      <c r="X498" s="420"/>
      <c r="Y498" s="420"/>
      <c r="Z498" s="420"/>
      <c r="AA498" s="420"/>
      <c r="AB498" s="420"/>
      <c r="AC498" s="420"/>
      <c r="AD498" s="420"/>
      <c r="AE498" s="420"/>
      <c r="AF498" s="420"/>
      <c r="AG498" s="420"/>
      <c r="AH498" s="420"/>
      <c r="AI498" s="420"/>
      <c r="AJ498" s="420"/>
      <c r="AK498" s="420"/>
      <c r="AL498" s="420"/>
      <c r="AM498" s="420"/>
      <c r="AN498" s="420"/>
      <c r="AO498" s="417"/>
      <c r="AP498" s="417"/>
      <c r="AQ498" s="417"/>
      <c r="AR498" s="417"/>
      <c r="AS498" s="417"/>
      <c r="AT498" s="417"/>
      <c r="AU498" s="417"/>
      <c r="AV498" s="417"/>
      <c r="AW498" s="417"/>
      <c r="AX498" s="417"/>
      <c r="AY498" s="417"/>
      <c r="AZ498" s="417"/>
      <c r="BA498" s="429"/>
      <c r="BB498" s="429"/>
      <c r="BC498" s="429"/>
      <c r="BD498" s="429"/>
      <c r="BE498" s="429"/>
      <c r="BF498" s="429"/>
      <c r="BG498" s="429"/>
      <c r="BH498" s="429"/>
      <c r="BI498" s="429"/>
      <c r="BJ498" s="429"/>
      <c r="BK498" s="429"/>
      <c r="BL498" s="429"/>
      <c r="BM498" s="429"/>
      <c r="BN498" s="429"/>
      <c r="BO498" s="429"/>
      <c r="BP498" s="429"/>
      <c r="BQ498" s="429"/>
    </row>
    <row r="499" customFormat="false" ht="15.75" hidden="false" customHeight="false" outlineLevel="0" collapsed="false">
      <c r="A499" s="420"/>
      <c r="B499" s="420"/>
      <c r="C499" s="420"/>
      <c r="D499" s="420"/>
      <c r="E499" s="420"/>
      <c r="F499" s="420"/>
      <c r="G499" s="421"/>
      <c r="H499" s="421"/>
      <c r="I499" s="421"/>
      <c r="J499" s="421"/>
      <c r="K499" s="421"/>
      <c r="L499" s="421"/>
      <c r="M499" s="421"/>
      <c r="N499" s="421"/>
      <c r="O499" s="421"/>
      <c r="P499" s="422"/>
      <c r="Q499" s="423"/>
      <c r="R499" s="423"/>
      <c r="S499" s="420"/>
      <c r="T499" s="428"/>
      <c r="U499" s="428"/>
      <c r="V499" s="417"/>
      <c r="W499" s="420"/>
      <c r="X499" s="420"/>
      <c r="Y499" s="420"/>
      <c r="Z499" s="420"/>
      <c r="AA499" s="420"/>
      <c r="AB499" s="420"/>
      <c r="AC499" s="420"/>
      <c r="AD499" s="420"/>
      <c r="AE499" s="420"/>
      <c r="AF499" s="420"/>
      <c r="AG499" s="420"/>
      <c r="AH499" s="420"/>
      <c r="AI499" s="420"/>
      <c r="AJ499" s="420"/>
      <c r="AK499" s="420"/>
      <c r="AL499" s="420"/>
      <c r="AM499" s="420"/>
      <c r="AN499" s="420"/>
      <c r="AO499" s="417"/>
      <c r="AP499" s="417"/>
      <c r="AQ499" s="417"/>
      <c r="AR499" s="417"/>
      <c r="AS499" s="417"/>
      <c r="AT499" s="417"/>
      <c r="AU499" s="417"/>
      <c r="AV499" s="417"/>
      <c r="AW499" s="417"/>
      <c r="AX499" s="417"/>
      <c r="AY499" s="417"/>
      <c r="AZ499" s="417"/>
      <c r="BA499" s="429"/>
      <c r="BB499" s="429"/>
      <c r="BC499" s="429"/>
      <c r="BD499" s="429"/>
      <c r="BE499" s="429"/>
      <c r="BF499" s="429"/>
      <c r="BG499" s="429"/>
      <c r="BH499" s="429"/>
      <c r="BI499" s="429"/>
      <c r="BJ499" s="429"/>
      <c r="BK499" s="429"/>
      <c r="BL499" s="429"/>
      <c r="BM499" s="429"/>
      <c r="BN499" s="429"/>
      <c r="BO499" s="429"/>
      <c r="BP499" s="429"/>
      <c r="BQ499" s="429"/>
    </row>
    <row r="500" customFormat="false" ht="15.75" hidden="false" customHeight="false" outlineLevel="0" collapsed="false">
      <c r="A500" s="420"/>
      <c r="B500" s="420"/>
      <c r="C500" s="420"/>
      <c r="D500" s="420"/>
      <c r="E500" s="420"/>
      <c r="F500" s="420"/>
      <c r="G500" s="421"/>
      <c r="H500" s="421"/>
      <c r="I500" s="421"/>
      <c r="J500" s="421"/>
      <c r="K500" s="421"/>
      <c r="L500" s="421"/>
      <c r="M500" s="421"/>
      <c r="N500" s="421"/>
      <c r="O500" s="421"/>
      <c r="P500" s="422"/>
      <c r="Q500" s="423"/>
      <c r="R500" s="423"/>
      <c r="S500" s="420"/>
      <c r="T500" s="428"/>
      <c r="U500" s="428"/>
      <c r="V500" s="417"/>
      <c r="W500" s="420"/>
      <c r="X500" s="420"/>
      <c r="Y500" s="420"/>
      <c r="Z500" s="420"/>
      <c r="AA500" s="420"/>
      <c r="AB500" s="420"/>
      <c r="AC500" s="420"/>
      <c r="AD500" s="420"/>
      <c r="AE500" s="420"/>
      <c r="AF500" s="420"/>
      <c r="AG500" s="420"/>
      <c r="AH500" s="420"/>
      <c r="AI500" s="420"/>
      <c r="AJ500" s="420"/>
      <c r="AK500" s="420"/>
      <c r="AL500" s="420"/>
      <c r="AM500" s="420"/>
      <c r="AN500" s="420"/>
      <c r="AO500" s="417"/>
      <c r="AP500" s="417"/>
      <c r="AQ500" s="417"/>
      <c r="AR500" s="417"/>
      <c r="AS500" s="417"/>
      <c r="AT500" s="417"/>
      <c r="AU500" s="417"/>
      <c r="AV500" s="417"/>
      <c r="AW500" s="417"/>
      <c r="AX500" s="417"/>
      <c r="AY500" s="417"/>
      <c r="AZ500" s="417"/>
      <c r="BA500" s="429"/>
      <c r="BB500" s="429"/>
      <c r="BC500" s="429"/>
      <c r="BD500" s="429"/>
      <c r="BE500" s="429"/>
      <c r="BF500" s="429"/>
      <c r="BG500" s="429"/>
      <c r="BH500" s="429"/>
      <c r="BI500" s="429"/>
      <c r="BJ500" s="429"/>
      <c r="BK500" s="429"/>
      <c r="BL500" s="429"/>
      <c r="BM500" s="429"/>
      <c r="BN500" s="429"/>
      <c r="BO500" s="429"/>
      <c r="BP500" s="429"/>
      <c r="BQ500" s="429"/>
    </row>
    <row r="501" customFormat="false" ht="15.75" hidden="false" customHeight="false" outlineLevel="0" collapsed="false">
      <c r="A501" s="420"/>
      <c r="B501" s="420"/>
      <c r="C501" s="420"/>
      <c r="D501" s="420"/>
      <c r="E501" s="420"/>
      <c r="F501" s="420"/>
      <c r="G501" s="421"/>
      <c r="H501" s="421"/>
      <c r="I501" s="421"/>
      <c r="J501" s="421"/>
      <c r="K501" s="421"/>
      <c r="L501" s="421"/>
      <c r="M501" s="421"/>
      <c r="N501" s="421"/>
      <c r="O501" s="421"/>
      <c r="P501" s="422"/>
      <c r="Q501" s="423"/>
      <c r="R501" s="423"/>
      <c r="S501" s="420"/>
      <c r="T501" s="428"/>
      <c r="U501" s="428"/>
      <c r="V501" s="417"/>
      <c r="W501" s="420"/>
      <c r="X501" s="420"/>
      <c r="Y501" s="420"/>
      <c r="Z501" s="420"/>
      <c r="AA501" s="420"/>
      <c r="AB501" s="420"/>
      <c r="AC501" s="420"/>
      <c r="AD501" s="420"/>
      <c r="AE501" s="420"/>
      <c r="AF501" s="420"/>
      <c r="AG501" s="420"/>
      <c r="AH501" s="420"/>
      <c r="AI501" s="420"/>
      <c r="AJ501" s="420"/>
      <c r="AK501" s="420"/>
      <c r="AL501" s="420"/>
      <c r="AM501" s="420"/>
      <c r="AN501" s="420"/>
      <c r="AO501" s="417"/>
      <c r="AP501" s="417"/>
      <c r="AQ501" s="417"/>
      <c r="AR501" s="417"/>
      <c r="AS501" s="417"/>
      <c r="AT501" s="417"/>
      <c r="AU501" s="417"/>
      <c r="AV501" s="417"/>
      <c r="AW501" s="417"/>
      <c r="AX501" s="417"/>
      <c r="AY501" s="417"/>
      <c r="AZ501" s="417"/>
      <c r="BA501" s="429"/>
      <c r="BB501" s="429"/>
      <c r="BC501" s="429"/>
      <c r="BD501" s="429"/>
      <c r="BE501" s="429"/>
      <c r="BF501" s="429"/>
      <c r="BG501" s="429"/>
      <c r="BH501" s="429"/>
      <c r="BI501" s="429"/>
      <c r="BJ501" s="429"/>
      <c r="BK501" s="429"/>
      <c r="BL501" s="429"/>
      <c r="BM501" s="429"/>
      <c r="BN501" s="429"/>
      <c r="BO501" s="429"/>
      <c r="BP501" s="429"/>
      <c r="BQ501" s="429"/>
    </row>
    <row r="502" customFormat="false" ht="15.75" hidden="false" customHeight="false" outlineLevel="0" collapsed="false">
      <c r="A502" s="420"/>
      <c r="B502" s="420"/>
      <c r="C502" s="420"/>
      <c r="D502" s="420"/>
      <c r="E502" s="420"/>
      <c r="F502" s="420"/>
      <c r="G502" s="421"/>
      <c r="H502" s="421"/>
      <c r="I502" s="421"/>
      <c r="J502" s="421"/>
      <c r="K502" s="421"/>
      <c r="L502" s="421"/>
      <c r="M502" s="421"/>
      <c r="N502" s="421"/>
      <c r="O502" s="421"/>
      <c r="P502" s="422"/>
      <c r="Q502" s="423"/>
      <c r="R502" s="423"/>
      <c r="S502" s="420"/>
      <c r="T502" s="428"/>
      <c r="U502" s="428"/>
      <c r="V502" s="417"/>
      <c r="W502" s="420"/>
      <c r="X502" s="420"/>
      <c r="Y502" s="420"/>
      <c r="Z502" s="420"/>
      <c r="AA502" s="420"/>
      <c r="AB502" s="420"/>
      <c r="AC502" s="420"/>
      <c r="AD502" s="420"/>
      <c r="AE502" s="420"/>
      <c r="AF502" s="420"/>
      <c r="AG502" s="420"/>
      <c r="AH502" s="420"/>
      <c r="AI502" s="420"/>
      <c r="AJ502" s="420"/>
      <c r="AK502" s="420"/>
      <c r="AL502" s="420"/>
      <c r="AM502" s="420"/>
      <c r="AN502" s="420"/>
      <c r="AO502" s="417"/>
      <c r="AP502" s="417"/>
      <c r="AQ502" s="417"/>
      <c r="AR502" s="417"/>
      <c r="AS502" s="417"/>
      <c r="AT502" s="417"/>
      <c r="AU502" s="417"/>
      <c r="AV502" s="417"/>
      <c r="AW502" s="417"/>
      <c r="AX502" s="417"/>
      <c r="AY502" s="417"/>
      <c r="AZ502" s="417"/>
      <c r="BA502" s="429"/>
      <c r="BB502" s="429"/>
      <c r="BC502" s="429"/>
      <c r="BD502" s="429"/>
      <c r="BE502" s="429"/>
      <c r="BF502" s="429"/>
      <c r="BG502" s="429"/>
      <c r="BH502" s="429"/>
      <c r="BI502" s="429"/>
      <c r="BJ502" s="429"/>
      <c r="BK502" s="429"/>
      <c r="BL502" s="429"/>
      <c r="BM502" s="429"/>
      <c r="BN502" s="429"/>
      <c r="BO502" s="429"/>
      <c r="BP502" s="429"/>
      <c r="BQ502" s="429"/>
    </row>
    <row r="503" customFormat="false" ht="15.75" hidden="false" customHeight="false" outlineLevel="0" collapsed="false">
      <c r="A503" s="420"/>
      <c r="B503" s="420"/>
      <c r="C503" s="420"/>
      <c r="D503" s="420"/>
      <c r="E503" s="420"/>
      <c r="F503" s="420"/>
      <c r="G503" s="421"/>
      <c r="H503" s="421"/>
      <c r="I503" s="421"/>
      <c r="J503" s="421"/>
      <c r="K503" s="421"/>
      <c r="L503" s="421"/>
      <c r="M503" s="421"/>
      <c r="N503" s="421"/>
      <c r="O503" s="421"/>
      <c r="P503" s="422"/>
      <c r="Q503" s="423"/>
      <c r="R503" s="423"/>
      <c r="S503" s="420"/>
      <c r="T503" s="428"/>
      <c r="U503" s="428"/>
      <c r="V503" s="417"/>
      <c r="W503" s="420"/>
      <c r="X503" s="420"/>
      <c r="Y503" s="420"/>
      <c r="Z503" s="420"/>
      <c r="AA503" s="420"/>
      <c r="AB503" s="420"/>
      <c r="AC503" s="420"/>
      <c r="AD503" s="420"/>
      <c r="AE503" s="420"/>
      <c r="AF503" s="420"/>
      <c r="AG503" s="420"/>
      <c r="AH503" s="420"/>
      <c r="AI503" s="420"/>
      <c r="AJ503" s="420"/>
      <c r="AK503" s="420"/>
      <c r="AL503" s="420"/>
      <c r="AM503" s="420"/>
      <c r="AN503" s="420"/>
      <c r="AO503" s="417"/>
      <c r="AP503" s="417"/>
      <c r="AQ503" s="417"/>
      <c r="AR503" s="417"/>
      <c r="AS503" s="417"/>
      <c r="AT503" s="417"/>
      <c r="AU503" s="417"/>
      <c r="AV503" s="417"/>
      <c r="AW503" s="417"/>
      <c r="AX503" s="417"/>
      <c r="AY503" s="417"/>
      <c r="AZ503" s="417"/>
      <c r="BA503" s="429"/>
      <c r="BB503" s="429"/>
      <c r="BC503" s="429"/>
      <c r="BD503" s="429"/>
      <c r="BE503" s="429"/>
      <c r="BF503" s="429"/>
      <c r="BG503" s="429"/>
      <c r="BH503" s="429"/>
      <c r="BI503" s="429"/>
      <c r="BJ503" s="429"/>
      <c r="BK503" s="429"/>
      <c r="BL503" s="429"/>
      <c r="BM503" s="429"/>
      <c r="BN503" s="429"/>
      <c r="BO503" s="429"/>
      <c r="BP503" s="429"/>
      <c r="BQ503" s="429"/>
    </row>
    <row r="504" customFormat="false" ht="15.75" hidden="false" customHeight="false" outlineLevel="0" collapsed="false">
      <c r="A504" s="420"/>
      <c r="B504" s="420"/>
      <c r="C504" s="420"/>
      <c r="D504" s="420"/>
      <c r="E504" s="420"/>
      <c r="F504" s="420"/>
      <c r="G504" s="421"/>
      <c r="H504" s="421"/>
      <c r="I504" s="421"/>
      <c r="J504" s="421"/>
      <c r="K504" s="421"/>
      <c r="L504" s="421"/>
      <c r="M504" s="421"/>
      <c r="N504" s="421"/>
      <c r="O504" s="421"/>
      <c r="P504" s="422"/>
      <c r="Q504" s="423"/>
      <c r="R504" s="423"/>
      <c r="S504" s="420"/>
      <c r="T504" s="428"/>
      <c r="U504" s="428"/>
      <c r="V504" s="417"/>
      <c r="W504" s="420"/>
      <c r="X504" s="420"/>
      <c r="Y504" s="420"/>
      <c r="Z504" s="420"/>
      <c r="AA504" s="420"/>
      <c r="AB504" s="420"/>
      <c r="AC504" s="420"/>
      <c r="AD504" s="420"/>
      <c r="AE504" s="420"/>
      <c r="AF504" s="420"/>
      <c r="AG504" s="420"/>
      <c r="AH504" s="420"/>
      <c r="AI504" s="420"/>
      <c r="AJ504" s="420"/>
      <c r="AK504" s="420"/>
      <c r="AL504" s="420"/>
      <c r="AM504" s="420"/>
      <c r="AN504" s="420"/>
      <c r="AO504" s="417"/>
      <c r="AP504" s="417"/>
      <c r="AQ504" s="417"/>
      <c r="AR504" s="417"/>
      <c r="AS504" s="417"/>
      <c r="AT504" s="417"/>
      <c r="AU504" s="417"/>
      <c r="AV504" s="417"/>
      <c r="AW504" s="417"/>
      <c r="AX504" s="417"/>
      <c r="AY504" s="417"/>
      <c r="AZ504" s="417"/>
      <c r="BA504" s="429"/>
      <c r="BB504" s="429"/>
      <c r="BC504" s="429"/>
      <c r="BD504" s="429"/>
      <c r="BE504" s="429"/>
      <c r="BF504" s="429"/>
      <c r="BG504" s="429"/>
      <c r="BH504" s="429"/>
      <c r="BI504" s="429"/>
      <c r="BJ504" s="429"/>
      <c r="BK504" s="429"/>
      <c r="BL504" s="429"/>
      <c r="BM504" s="429"/>
      <c r="BN504" s="429"/>
      <c r="BO504" s="429"/>
      <c r="BP504" s="429"/>
      <c r="BQ504" s="429"/>
    </row>
    <row r="505" customFormat="false" ht="15.75" hidden="false" customHeight="false" outlineLevel="0" collapsed="false">
      <c r="A505" s="420"/>
      <c r="B505" s="420"/>
      <c r="C505" s="420"/>
      <c r="D505" s="420"/>
      <c r="E505" s="420"/>
      <c r="F505" s="420"/>
      <c r="G505" s="421"/>
      <c r="H505" s="421"/>
      <c r="I505" s="421"/>
      <c r="J505" s="421"/>
      <c r="K505" s="421"/>
      <c r="L505" s="421"/>
      <c r="M505" s="421"/>
      <c r="N505" s="421"/>
      <c r="O505" s="421"/>
      <c r="P505" s="422"/>
      <c r="Q505" s="423"/>
      <c r="R505" s="423"/>
      <c r="S505" s="420"/>
      <c r="T505" s="428"/>
      <c r="U505" s="428"/>
      <c r="V505" s="417"/>
      <c r="W505" s="420"/>
      <c r="X505" s="420"/>
      <c r="Y505" s="420"/>
      <c r="Z505" s="420"/>
      <c r="AA505" s="420"/>
      <c r="AB505" s="420"/>
      <c r="AC505" s="420"/>
      <c r="AD505" s="420"/>
      <c r="AE505" s="420"/>
      <c r="AF505" s="420"/>
      <c r="AG505" s="420"/>
      <c r="AH505" s="420"/>
      <c r="AI505" s="420"/>
      <c r="AJ505" s="420"/>
      <c r="AK505" s="420"/>
      <c r="AL505" s="420"/>
      <c r="AM505" s="420"/>
      <c r="AN505" s="420"/>
      <c r="AO505" s="417"/>
      <c r="AP505" s="417"/>
      <c r="AQ505" s="417"/>
      <c r="AR505" s="417"/>
      <c r="AS505" s="417"/>
      <c r="AT505" s="417"/>
      <c r="AU505" s="417"/>
      <c r="AV505" s="417"/>
      <c r="AW505" s="417"/>
      <c r="AX505" s="417"/>
      <c r="AY505" s="417"/>
      <c r="AZ505" s="417"/>
      <c r="BA505" s="429"/>
      <c r="BB505" s="429"/>
      <c r="BC505" s="429"/>
      <c r="BD505" s="429"/>
      <c r="BE505" s="429"/>
      <c r="BF505" s="429"/>
      <c r="BG505" s="429"/>
      <c r="BH505" s="429"/>
      <c r="BI505" s="429"/>
      <c r="BJ505" s="429"/>
      <c r="BK505" s="429"/>
      <c r="BL505" s="429"/>
      <c r="BM505" s="429"/>
      <c r="BN505" s="429"/>
      <c r="BO505" s="429"/>
      <c r="BP505" s="429"/>
      <c r="BQ505" s="429"/>
    </row>
    <row r="506" customFormat="false" ht="15.75" hidden="false" customHeight="false" outlineLevel="0" collapsed="false">
      <c r="A506" s="420"/>
      <c r="B506" s="420"/>
      <c r="C506" s="420"/>
      <c r="D506" s="420"/>
      <c r="E506" s="420"/>
      <c r="F506" s="420"/>
      <c r="G506" s="421"/>
      <c r="H506" s="421"/>
      <c r="I506" s="421"/>
      <c r="J506" s="421"/>
      <c r="K506" s="421"/>
      <c r="L506" s="421"/>
      <c r="M506" s="421"/>
      <c r="N506" s="421"/>
      <c r="O506" s="421"/>
      <c r="P506" s="422"/>
      <c r="Q506" s="423"/>
      <c r="R506" s="423"/>
      <c r="S506" s="420"/>
      <c r="T506" s="428"/>
      <c r="U506" s="428"/>
      <c r="V506" s="417"/>
      <c r="W506" s="420"/>
      <c r="X506" s="420"/>
      <c r="Y506" s="420"/>
      <c r="Z506" s="420"/>
      <c r="AA506" s="420"/>
      <c r="AB506" s="420"/>
      <c r="AC506" s="420"/>
      <c r="AD506" s="420"/>
      <c r="AE506" s="420"/>
      <c r="AF506" s="420"/>
      <c r="AG506" s="420"/>
      <c r="AH506" s="420"/>
      <c r="AI506" s="420"/>
      <c r="AJ506" s="420"/>
      <c r="AK506" s="420"/>
      <c r="AL506" s="420"/>
      <c r="AM506" s="420"/>
      <c r="AN506" s="420"/>
      <c r="AO506" s="417"/>
      <c r="AP506" s="417"/>
      <c r="AQ506" s="417"/>
      <c r="AR506" s="417"/>
      <c r="AS506" s="417"/>
      <c r="AT506" s="417"/>
      <c r="AU506" s="417"/>
      <c r="AV506" s="417"/>
      <c r="AW506" s="417"/>
      <c r="AX506" s="417"/>
      <c r="AY506" s="417"/>
      <c r="AZ506" s="417"/>
      <c r="BA506" s="429"/>
      <c r="BB506" s="429"/>
      <c r="BC506" s="429"/>
      <c r="BD506" s="429"/>
      <c r="BE506" s="429"/>
      <c r="BF506" s="429"/>
      <c r="BG506" s="429"/>
      <c r="BH506" s="429"/>
      <c r="BI506" s="429"/>
      <c r="BJ506" s="429"/>
      <c r="BK506" s="429"/>
      <c r="BL506" s="429"/>
      <c r="BM506" s="429"/>
      <c r="BN506" s="429"/>
      <c r="BO506" s="429"/>
      <c r="BP506" s="429"/>
      <c r="BQ506" s="429"/>
    </row>
    <row r="507" customFormat="false" ht="15.75" hidden="false" customHeight="false" outlineLevel="0" collapsed="false">
      <c r="A507" s="420"/>
      <c r="B507" s="420"/>
      <c r="C507" s="420"/>
      <c r="D507" s="420"/>
      <c r="E507" s="420"/>
      <c r="F507" s="420"/>
      <c r="G507" s="421"/>
      <c r="H507" s="421"/>
      <c r="I507" s="421"/>
      <c r="J507" s="421"/>
      <c r="K507" s="421"/>
      <c r="L507" s="421"/>
      <c r="M507" s="421"/>
      <c r="N507" s="421"/>
      <c r="O507" s="421"/>
      <c r="P507" s="422"/>
      <c r="Q507" s="423"/>
      <c r="R507" s="423"/>
      <c r="S507" s="420"/>
      <c r="T507" s="428"/>
      <c r="U507" s="428"/>
      <c r="V507" s="417"/>
      <c r="W507" s="420"/>
      <c r="X507" s="420"/>
      <c r="Y507" s="420"/>
      <c r="Z507" s="420"/>
      <c r="AA507" s="420"/>
      <c r="AB507" s="420"/>
      <c r="AC507" s="420"/>
      <c r="AD507" s="420"/>
      <c r="AE507" s="420"/>
      <c r="AF507" s="420"/>
      <c r="AG507" s="420"/>
      <c r="AH507" s="420"/>
      <c r="AI507" s="420"/>
      <c r="AJ507" s="420"/>
      <c r="AK507" s="420"/>
      <c r="AL507" s="420"/>
      <c r="AM507" s="420"/>
      <c r="AN507" s="420"/>
      <c r="AO507" s="417"/>
      <c r="AP507" s="417"/>
      <c r="AQ507" s="417"/>
      <c r="AR507" s="417"/>
      <c r="AS507" s="417"/>
      <c r="AT507" s="417"/>
      <c r="AU507" s="417"/>
      <c r="AV507" s="417"/>
      <c r="AW507" s="417"/>
      <c r="AX507" s="417"/>
      <c r="AY507" s="417"/>
      <c r="AZ507" s="417"/>
      <c r="BA507" s="429"/>
      <c r="BB507" s="429"/>
      <c r="BC507" s="429"/>
      <c r="BD507" s="429"/>
      <c r="BE507" s="429"/>
      <c r="BF507" s="429"/>
      <c r="BG507" s="429"/>
      <c r="BH507" s="429"/>
      <c r="BI507" s="429"/>
      <c r="BJ507" s="429"/>
      <c r="BK507" s="429"/>
      <c r="BL507" s="429"/>
      <c r="BM507" s="429"/>
      <c r="BN507" s="429"/>
      <c r="BO507" s="429"/>
      <c r="BP507" s="429"/>
      <c r="BQ507" s="429"/>
    </row>
    <row r="508" customFormat="false" ht="15.75" hidden="false" customHeight="false" outlineLevel="0" collapsed="false">
      <c r="A508" s="420"/>
      <c r="B508" s="420"/>
      <c r="C508" s="420"/>
      <c r="D508" s="420"/>
      <c r="E508" s="420"/>
      <c r="F508" s="420"/>
      <c r="G508" s="421"/>
      <c r="H508" s="421"/>
      <c r="I508" s="421"/>
      <c r="J508" s="421"/>
      <c r="K508" s="421"/>
      <c r="L508" s="421"/>
      <c r="M508" s="421"/>
      <c r="N508" s="421"/>
      <c r="O508" s="421"/>
      <c r="P508" s="422"/>
      <c r="Q508" s="423"/>
      <c r="R508" s="423"/>
      <c r="S508" s="420"/>
      <c r="T508" s="428"/>
      <c r="U508" s="428"/>
      <c r="V508" s="417"/>
      <c r="W508" s="420"/>
      <c r="X508" s="420"/>
      <c r="Y508" s="420"/>
      <c r="Z508" s="420"/>
      <c r="AA508" s="420"/>
      <c r="AB508" s="420"/>
      <c r="AC508" s="420"/>
      <c r="AD508" s="420"/>
      <c r="AE508" s="420"/>
      <c r="AF508" s="420"/>
      <c r="AG508" s="420"/>
      <c r="AH508" s="420"/>
      <c r="AI508" s="420"/>
      <c r="AJ508" s="420"/>
      <c r="AK508" s="420"/>
      <c r="AL508" s="420"/>
      <c r="AM508" s="420"/>
      <c r="AN508" s="420"/>
      <c r="AO508" s="417"/>
      <c r="AP508" s="417"/>
      <c r="AQ508" s="417"/>
      <c r="AR508" s="417"/>
      <c r="AS508" s="417"/>
      <c r="AT508" s="417"/>
      <c r="AU508" s="417"/>
      <c r="AV508" s="417"/>
      <c r="AW508" s="417"/>
      <c r="AX508" s="417"/>
      <c r="AY508" s="417"/>
      <c r="AZ508" s="417"/>
      <c r="BA508" s="429"/>
      <c r="BB508" s="429"/>
      <c r="BC508" s="429"/>
      <c r="BD508" s="429"/>
      <c r="BE508" s="429"/>
      <c r="BF508" s="429"/>
      <c r="BG508" s="429"/>
      <c r="BH508" s="429"/>
      <c r="BI508" s="429"/>
      <c r="BJ508" s="429"/>
      <c r="BK508" s="429"/>
      <c r="BL508" s="429"/>
      <c r="BM508" s="429"/>
      <c r="BN508" s="429"/>
      <c r="BO508" s="429"/>
      <c r="BP508" s="429"/>
      <c r="BQ508" s="429"/>
    </row>
    <row r="509" customFormat="false" ht="15.75" hidden="false" customHeight="false" outlineLevel="0" collapsed="false">
      <c r="A509" s="420"/>
      <c r="B509" s="420"/>
      <c r="C509" s="420"/>
      <c r="D509" s="420"/>
      <c r="E509" s="420"/>
      <c r="F509" s="420"/>
      <c r="G509" s="421"/>
      <c r="H509" s="421"/>
      <c r="I509" s="421"/>
      <c r="J509" s="421"/>
      <c r="K509" s="421"/>
      <c r="L509" s="421"/>
      <c r="M509" s="421"/>
      <c r="N509" s="421"/>
      <c r="O509" s="421"/>
      <c r="P509" s="422"/>
      <c r="Q509" s="423"/>
      <c r="R509" s="423"/>
      <c r="S509" s="420"/>
      <c r="T509" s="428"/>
      <c r="U509" s="428"/>
      <c r="V509" s="417"/>
      <c r="W509" s="420"/>
      <c r="X509" s="420"/>
      <c r="Y509" s="420"/>
      <c r="Z509" s="420"/>
      <c r="AA509" s="420"/>
      <c r="AB509" s="420"/>
      <c r="AC509" s="420"/>
      <c r="AD509" s="420"/>
      <c r="AE509" s="420"/>
      <c r="AF509" s="420"/>
      <c r="AG509" s="420"/>
      <c r="AH509" s="420"/>
      <c r="AI509" s="420"/>
      <c r="AJ509" s="420"/>
      <c r="AK509" s="420"/>
      <c r="AL509" s="420"/>
      <c r="AM509" s="420"/>
      <c r="AN509" s="420"/>
      <c r="AO509" s="417"/>
      <c r="AP509" s="417"/>
      <c r="AQ509" s="417"/>
      <c r="AR509" s="417"/>
      <c r="AS509" s="417"/>
      <c r="AT509" s="417"/>
      <c r="AU509" s="417"/>
      <c r="AV509" s="417"/>
      <c r="AW509" s="417"/>
      <c r="AX509" s="417"/>
      <c r="AY509" s="417"/>
      <c r="AZ509" s="417"/>
      <c r="BA509" s="429"/>
      <c r="BB509" s="429"/>
      <c r="BC509" s="429"/>
      <c r="BD509" s="429"/>
      <c r="BE509" s="429"/>
      <c r="BF509" s="429"/>
      <c r="BG509" s="429"/>
      <c r="BH509" s="429"/>
      <c r="BI509" s="429"/>
      <c r="BJ509" s="429"/>
      <c r="BK509" s="429"/>
      <c r="BL509" s="429"/>
      <c r="BM509" s="429"/>
      <c r="BN509" s="429"/>
      <c r="BO509" s="429"/>
      <c r="BP509" s="429"/>
      <c r="BQ509" s="429"/>
    </row>
    <row r="510" customFormat="false" ht="15.75" hidden="false" customHeight="false" outlineLevel="0" collapsed="false">
      <c r="A510" s="420"/>
      <c r="B510" s="420"/>
      <c r="C510" s="420"/>
      <c r="D510" s="420"/>
      <c r="E510" s="420"/>
      <c r="F510" s="420"/>
      <c r="G510" s="421"/>
      <c r="H510" s="421"/>
      <c r="I510" s="421"/>
      <c r="J510" s="421"/>
      <c r="K510" s="421"/>
      <c r="L510" s="421"/>
      <c r="M510" s="421"/>
      <c r="N510" s="421"/>
      <c r="O510" s="421"/>
      <c r="P510" s="422"/>
      <c r="Q510" s="423"/>
      <c r="R510" s="423"/>
      <c r="S510" s="420"/>
      <c r="T510" s="428"/>
      <c r="U510" s="428"/>
      <c r="V510" s="417"/>
      <c r="W510" s="420"/>
      <c r="X510" s="420"/>
      <c r="Y510" s="420"/>
      <c r="Z510" s="420"/>
      <c r="AA510" s="420"/>
      <c r="AB510" s="420"/>
      <c r="AC510" s="420"/>
      <c r="AD510" s="420"/>
      <c r="AE510" s="420"/>
      <c r="AF510" s="420"/>
      <c r="AG510" s="420"/>
      <c r="AH510" s="420"/>
      <c r="AI510" s="420"/>
      <c r="AJ510" s="420"/>
      <c r="AK510" s="420"/>
      <c r="AL510" s="420"/>
      <c r="AM510" s="420"/>
      <c r="AN510" s="420"/>
      <c r="AO510" s="417"/>
      <c r="AP510" s="417"/>
      <c r="AQ510" s="417"/>
      <c r="AR510" s="417"/>
      <c r="AS510" s="417"/>
      <c r="AT510" s="417"/>
      <c r="AU510" s="417"/>
      <c r="AV510" s="417"/>
      <c r="AW510" s="417"/>
      <c r="AX510" s="417"/>
      <c r="AY510" s="417"/>
      <c r="AZ510" s="417"/>
      <c r="BA510" s="429"/>
      <c r="BB510" s="429"/>
      <c r="BC510" s="429"/>
      <c r="BD510" s="429"/>
      <c r="BE510" s="429"/>
      <c r="BF510" s="429"/>
      <c r="BG510" s="429"/>
      <c r="BH510" s="429"/>
      <c r="BI510" s="429"/>
      <c r="BJ510" s="429"/>
      <c r="BK510" s="429"/>
      <c r="BL510" s="429"/>
      <c r="BM510" s="429"/>
      <c r="BN510" s="429"/>
      <c r="BO510" s="429"/>
      <c r="BP510" s="429"/>
      <c r="BQ510" s="429"/>
    </row>
    <row r="511" customFormat="false" ht="15.75" hidden="false" customHeight="false" outlineLevel="0" collapsed="false">
      <c r="A511" s="420"/>
      <c r="B511" s="420"/>
      <c r="C511" s="420"/>
      <c r="D511" s="420"/>
      <c r="E511" s="420"/>
      <c r="F511" s="420"/>
      <c r="G511" s="421"/>
      <c r="H511" s="421"/>
      <c r="I511" s="421"/>
      <c r="J511" s="421"/>
      <c r="K511" s="421"/>
      <c r="L511" s="421"/>
      <c r="M511" s="421"/>
      <c r="N511" s="421"/>
      <c r="O511" s="421"/>
      <c r="P511" s="422"/>
      <c r="Q511" s="423"/>
      <c r="R511" s="423"/>
      <c r="S511" s="420"/>
      <c r="T511" s="428"/>
      <c r="U511" s="428"/>
      <c r="V511" s="417"/>
      <c r="W511" s="420"/>
      <c r="X511" s="420"/>
      <c r="Y511" s="420"/>
      <c r="Z511" s="420"/>
      <c r="AA511" s="420"/>
      <c r="AB511" s="420"/>
      <c r="AC511" s="420"/>
      <c r="AD511" s="420"/>
      <c r="AE511" s="420"/>
      <c r="AF511" s="420"/>
      <c r="AG511" s="420"/>
      <c r="AH511" s="420"/>
      <c r="AI511" s="420"/>
      <c r="AJ511" s="420"/>
      <c r="AK511" s="420"/>
      <c r="AL511" s="420"/>
      <c r="AM511" s="420"/>
      <c r="AN511" s="420"/>
      <c r="AO511" s="417"/>
      <c r="AP511" s="417"/>
      <c r="AQ511" s="417"/>
      <c r="AR511" s="417"/>
      <c r="AS511" s="417"/>
      <c r="AT511" s="417"/>
      <c r="AU511" s="417"/>
      <c r="AV511" s="417"/>
      <c r="AW511" s="417"/>
      <c r="AX511" s="417"/>
      <c r="AY511" s="417"/>
      <c r="AZ511" s="417"/>
      <c r="BA511" s="429"/>
      <c r="BB511" s="429"/>
      <c r="BC511" s="429"/>
      <c r="BD511" s="429"/>
      <c r="BE511" s="429"/>
      <c r="BF511" s="429"/>
      <c r="BG511" s="429"/>
      <c r="BH511" s="429"/>
      <c r="BI511" s="429"/>
      <c r="BJ511" s="429"/>
      <c r="BK511" s="429"/>
      <c r="BL511" s="429"/>
      <c r="BM511" s="429"/>
      <c r="BN511" s="429"/>
      <c r="BO511" s="429"/>
      <c r="BP511" s="429"/>
      <c r="BQ511" s="429"/>
    </row>
    <row r="512" customFormat="false" ht="15.75" hidden="false" customHeight="false" outlineLevel="0" collapsed="false">
      <c r="A512" s="420"/>
      <c r="B512" s="420"/>
      <c r="C512" s="420"/>
      <c r="D512" s="420"/>
      <c r="E512" s="420"/>
      <c r="F512" s="420"/>
      <c r="G512" s="421"/>
      <c r="H512" s="421"/>
      <c r="I512" s="421"/>
      <c r="J512" s="421"/>
      <c r="K512" s="421"/>
      <c r="L512" s="421"/>
      <c r="M512" s="421"/>
      <c r="N512" s="421"/>
      <c r="O512" s="421"/>
      <c r="P512" s="422"/>
      <c r="Q512" s="423"/>
      <c r="R512" s="423"/>
      <c r="S512" s="420"/>
      <c r="T512" s="428"/>
      <c r="U512" s="428"/>
      <c r="V512" s="417"/>
      <c r="W512" s="420"/>
      <c r="X512" s="420"/>
      <c r="Y512" s="420"/>
      <c r="Z512" s="420"/>
      <c r="AA512" s="420"/>
      <c r="AB512" s="420"/>
      <c r="AC512" s="420"/>
      <c r="AD512" s="420"/>
      <c r="AE512" s="420"/>
      <c r="AF512" s="420"/>
      <c r="AG512" s="420"/>
      <c r="AH512" s="420"/>
      <c r="AI512" s="420"/>
      <c r="AJ512" s="420"/>
      <c r="AK512" s="420"/>
      <c r="AL512" s="420"/>
      <c r="AM512" s="420"/>
      <c r="AN512" s="420"/>
      <c r="AO512" s="417"/>
      <c r="AP512" s="417"/>
      <c r="AQ512" s="417"/>
      <c r="AR512" s="417"/>
      <c r="AS512" s="417"/>
      <c r="AT512" s="417"/>
      <c r="AU512" s="417"/>
      <c r="AV512" s="417"/>
      <c r="AW512" s="417"/>
      <c r="AX512" s="417"/>
      <c r="AY512" s="417"/>
      <c r="AZ512" s="417"/>
      <c r="BA512" s="429"/>
      <c r="BB512" s="429"/>
      <c r="BC512" s="429"/>
      <c r="BD512" s="429"/>
      <c r="BE512" s="429"/>
      <c r="BF512" s="429"/>
      <c r="BG512" s="429"/>
      <c r="BH512" s="429"/>
      <c r="BI512" s="429"/>
      <c r="BJ512" s="429"/>
      <c r="BK512" s="429"/>
      <c r="BL512" s="429"/>
      <c r="BM512" s="429"/>
      <c r="BN512" s="429"/>
      <c r="BO512" s="429"/>
      <c r="BP512" s="429"/>
      <c r="BQ512" s="429"/>
    </row>
    <row r="513" customFormat="false" ht="15.75" hidden="false" customHeight="false" outlineLevel="0" collapsed="false">
      <c r="A513" s="420"/>
      <c r="B513" s="420"/>
      <c r="C513" s="420"/>
      <c r="D513" s="420"/>
      <c r="E513" s="420"/>
      <c r="F513" s="420"/>
      <c r="G513" s="421"/>
      <c r="H513" s="421"/>
      <c r="I513" s="421"/>
      <c r="J513" s="421"/>
      <c r="K513" s="421"/>
      <c r="L513" s="421"/>
      <c r="M513" s="421"/>
      <c r="N513" s="421"/>
      <c r="O513" s="421"/>
      <c r="P513" s="422"/>
      <c r="Q513" s="423"/>
      <c r="R513" s="423"/>
      <c r="S513" s="420"/>
      <c r="T513" s="428"/>
      <c r="U513" s="428"/>
      <c r="V513" s="417"/>
      <c r="W513" s="420"/>
      <c r="X513" s="420"/>
      <c r="Y513" s="420"/>
      <c r="Z513" s="420"/>
      <c r="AA513" s="420"/>
      <c r="AB513" s="420"/>
      <c r="AC513" s="420"/>
      <c r="AD513" s="420"/>
      <c r="AE513" s="420"/>
      <c r="AF513" s="420"/>
      <c r="AG513" s="420"/>
      <c r="AH513" s="420"/>
      <c r="AI513" s="420"/>
      <c r="AJ513" s="420"/>
      <c r="AK513" s="420"/>
      <c r="AL513" s="420"/>
      <c r="AM513" s="420"/>
      <c r="AN513" s="420"/>
      <c r="AO513" s="417"/>
      <c r="AP513" s="417"/>
      <c r="AQ513" s="417"/>
      <c r="AR513" s="417"/>
      <c r="AS513" s="417"/>
      <c r="AT513" s="417"/>
      <c r="AU513" s="417"/>
      <c r="AV513" s="417"/>
      <c r="AW513" s="417"/>
      <c r="AX513" s="417"/>
      <c r="AY513" s="417"/>
      <c r="AZ513" s="417"/>
      <c r="BA513" s="429"/>
      <c r="BB513" s="429"/>
      <c r="BC513" s="429"/>
      <c r="BD513" s="429"/>
      <c r="BE513" s="429"/>
      <c r="BF513" s="429"/>
      <c r="BG513" s="429"/>
      <c r="BH513" s="429"/>
      <c r="BI513" s="429"/>
      <c r="BJ513" s="429"/>
      <c r="BK513" s="429"/>
      <c r="BL513" s="429"/>
      <c r="BM513" s="429"/>
      <c r="BN513" s="429"/>
      <c r="BO513" s="429"/>
      <c r="BP513" s="429"/>
      <c r="BQ513" s="429"/>
    </row>
    <row r="514" customFormat="false" ht="15.75" hidden="false" customHeight="false" outlineLevel="0" collapsed="false">
      <c r="A514" s="420"/>
      <c r="B514" s="420"/>
      <c r="C514" s="420"/>
      <c r="D514" s="420"/>
      <c r="E514" s="420"/>
      <c r="F514" s="420"/>
      <c r="G514" s="421"/>
      <c r="H514" s="421"/>
      <c r="I514" s="421"/>
      <c r="J514" s="421"/>
      <c r="K514" s="421"/>
      <c r="L514" s="421"/>
      <c r="M514" s="421"/>
      <c r="N514" s="421"/>
      <c r="O514" s="421"/>
      <c r="P514" s="422"/>
      <c r="Q514" s="423"/>
      <c r="R514" s="423"/>
      <c r="S514" s="420"/>
      <c r="T514" s="428"/>
      <c r="U514" s="428"/>
      <c r="V514" s="417"/>
      <c r="W514" s="420"/>
      <c r="X514" s="420"/>
      <c r="Y514" s="420"/>
      <c r="Z514" s="420"/>
      <c r="AA514" s="420"/>
      <c r="AB514" s="420"/>
      <c r="AC514" s="420"/>
      <c r="AD514" s="420"/>
      <c r="AE514" s="420"/>
      <c r="AF514" s="420"/>
      <c r="AG514" s="420"/>
      <c r="AH514" s="420"/>
      <c r="AI514" s="420"/>
      <c r="AJ514" s="420"/>
      <c r="AK514" s="420"/>
      <c r="AL514" s="420"/>
      <c r="AM514" s="420"/>
      <c r="AN514" s="420"/>
      <c r="AO514" s="417"/>
      <c r="AP514" s="417"/>
      <c r="AQ514" s="417"/>
      <c r="AR514" s="417"/>
      <c r="AS514" s="417"/>
      <c r="AT514" s="417"/>
      <c r="AU514" s="417"/>
      <c r="AV514" s="417"/>
      <c r="AW514" s="417"/>
      <c r="AX514" s="417"/>
      <c r="AY514" s="417"/>
      <c r="AZ514" s="417"/>
      <c r="BA514" s="429"/>
      <c r="BB514" s="429"/>
      <c r="BC514" s="429"/>
      <c r="BD514" s="429"/>
      <c r="BE514" s="429"/>
      <c r="BF514" s="429"/>
      <c r="BG514" s="429"/>
      <c r="BH514" s="429"/>
      <c r="BI514" s="429"/>
      <c r="BJ514" s="429"/>
      <c r="BK514" s="429"/>
      <c r="BL514" s="429"/>
      <c r="BM514" s="429"/>
      <c r="BN514" s="429"/>
      <c r="BO514" s="429"/>
      <c r="BP514" s="429"/>
      <c r="BQ514" s="429"/>
    </row>
    <row r="515" customFormat="false" ht="15.75" hidden="false" customHeight="false" outlineLevel="0" collapsed="false">
      <c r="A515" s="420"/>
      <c r="B515" s="420"/>
      <c r="C515" s="420"/>
      <c r="D515" s="420"/>
      <c r="E515" s="420"/>
      <c r="F515" s="420"/>
      <c r="G515" s="421"/>
      <c r="H515" s="421"/>
      <c r="I515" s="421"/>
      <c r="J515" s="421"/>
      <c r="K515" s="421"/>
      <c r="L515" s="421"/>
      <c r="M515" s="421"/>
      <c r="N515" s="421"/>
      <c r="O515" s="421"/>
      <c r="P515" s="422"/>
      <c r="Q515" s="423"/>
      <c r="R515" s="423"/>
      <c r="S515" s="420"/>
      <c r="T515" s="428"/>
      <c r="U515" s="428"/>
      <c r="V515" s="417"/>
      <c r="W515" s="420"/>
      <c r="X515" s="420"/>
      <c r="Y515" s="420"/>
      <c r="Z515" s="420"/>
      <c r="AA515" s="420"/>
      <c r="AB515" s="420"/>
      <c r="AC515" s="420"/>
      <c r="AD515" s="420"/>
      <c r="AE515" s="420"/>
      <c r="AF515" s="420"/>
      <c r="AG515" s="420"/>
      <c r="AH515" s="420"/>
      <c r="AI515" s="420"/>
      <c r="AJ515" s="420"/>
      <c r="AK515" s="420"/>
      <c r="AL515" s="420"/>
      <c r="AM515" s="420"/>
      <c r="AN515" s="420"/>
      <c r="AO515" s="417"/>
      <c r="AP515" s="417"/>
      <c r="AQ515" s="417"/>
      <c r="AR515" s="417"/>
      <c r="AS515" s="417"/>
      <c r="AT515" s="417"/>
      <c r="AU515" s="417"/>
      <c r="AV515" s="417"/>
      <c r="AW515" s="417"/>
      <c r="AX515" s="417"/>
      <c r="AY515" s="417"/>
      <c r="AZ515" s="417"/>
      <c r="BA515" s="429"/>
      <c r="BB515" s="429"/>
      <c r="BC515" s="429"/>
      <c r="BD515" s="429"/>
      <c r="BE515" s="429"/>
      <c r="BF515" s="429"/>
      <c r="BG515" s="429"/>
      <c r="BH515" s="429"/>
      <c r="BI515" s="429"/>
      <c r="BJ515" s="429"/>
      <c r="BK515" s="429"/>
      <c r="BL515" s="429"/>
      <c r="BM515" s="429"/>
      <c r="BN515" s="429"/>
      <c r="BO515" s="429"/>
      <c r="BP515" s="429"/>
      <c r="BQ515" s="429"/>
    </row>
    <row r="516" customFormat="false" ht="15.75" hidden="false" customHeight="false" outlineLevel="0" collapsed="false">
      <c r="A516" s="420"/>
      <c r="B516" s="420"/>
      <c r="C516" s="420"/>
      <c r="D516" s="420"/>
      <c r="E516" s="420"/>
      <c r="F516" s="420"/>
      <c r="G516" s="421"/>
      <c r="H516" s="421"/>
      <c r="I516" s="421"/>
      <c r="J516" s="421"/>
      <c r="K516" s="421"/>
      <c r="L516" s="421"/>
      <c r="M516" s="421"/>
      <c r="N516" s="421"/>
      <c r="O516" s="421"/>
      <c r="P516" s="422"/>
      <c r="Q516" s="423"/>
      <c r="R516" s="423"/>
      <c r="S516" s="420"/>
      <c r="T516" s="428"/>
      <c r="U516" s="428"/>
      <c r="V516" s="417"/>
      <c r="W516" s="420"/>
      <c r="X516" s="420"/>
      <c r="Y516" s="420"/>
      <c r="Z516" s="420"/>
      <c r="AA516" s="420"/>
      <c r="AB516" s="420"/>
      <c r="AC516" s="420"/>
      <c r="AD516" s="420"/>
      <c r="AE516" s="420"/>
      <c r="AF516" s="420"/>
      <c r="AG516" s="420"/>
      <c r="AH516" s="420"/>
      <c r="AI516" s="420"/>
      <c r="AJ516" s="420"/>
      <c r="AK516" s="420"/>
      <c r="AL516" s="420"/>
      <c r="AM516" s="420"/>
      <c r="AN516" s="420"/>
      <c r="AO516" s="417"/>
      <c r="AP516" s="417"/>
      <c r="AQ516" s="417"/>
      <c r="AR516" s="417"/>
      <c r="AS516" s="417"/>
      <c r="AT516" s="417"/>
      <c r="AU516" s="417"/>
      <c r="AV516" s="417"/>
      <c r="AW516" s="417"/>
      <c r="AX516" s="417"/>
      <c r="AY516" s="417"/>
      <c r="AZ516" s="417"/>
      <c r="BA516" s="429"/>
      <c r="BB516" s="429"/>
      <c r="BC516" s="429"/>
      <c r="BD516" s="429"/>
      <c r="BE516" s="429"/>
      <c r="BF516" s="429"/>
      <c r="BG516" s="429"/>
      <c r="BH516" s="429"/>
      <c r="BI516" s="429"/>
      <c r="BJ516" s="429"/>
      <c r="BK516" s="429"/>
      <c r="BL516" s="429"/>
      <c r="BM516" s="429"/>
      <c r="BN516" s="429"/>
      <c r="BO516" s="429"/>
      <c r="BP516" s="429"/>
      <c r="BQ516" s="429"/>
    </row>
    <row r="517" customFormat="false" ht="15.75" hidden="false" customHeight="false" outlineLevel="0" collapsed="false">
      <c r="A517" s="420"/>
      <c r="B517" s="420"/>
      <c r="C517" s="420"/>
      <c r="D517" s="420"/>
      <c r="E517" s="420"/>
      <c r="F517" s="420"/>
      <c r="G517" s="421"/>
      <c r="H517" s="421"/>
      <c r="I517" s="421"/>
      <c r="J517" s="421"/>
      <c r="K517" s="421"/>
      <c r="L517" s="421"/>
      <c r="M517" s="421"/>
      <c r="N517" s="421"/>
      <c r="O517" s="421"/>
      <c r="P517" s="422"/>
      <c r="Q517" s="423"/>
      <c r="R517" s="423"/>
      <c r="S517" s="420"/>
      <c r="T517" s="428"/>
      <c r="U517" s="428"/>
      <c r="V517" s="417"/>
      <c r="W517" s="420"/>
      <c r="X517" s="420"/>
      <c r="Y517" s="420"/>
      <c r="Z517" s="420"/>
      <c r="AA517" s="420"/>
      <c r="AB517" s="420"/>
      <c r="AC517" s="420"/>
      <c r="AD517" s="420"/>
      <c r="AE517" s="420"/>
      <c r="AF517" s="420"/>
      <c r="AG517" s="420"/>
      <c r="AH517" s="420"/>
      <c r="AI517" s="420"/>
      <c r="AJ517" s="420"/>
      <c r="AK517" s="420"/>
      <c r="AL517" s="420"/>
      <c r="AM517" s="420"/>
      <c r="AN517" s="420"/>
      <c r="AO517" s="417"/>
      <c r="AP517" s="417"/>
      <c r="AQ517" s="417"/>
      <c r="AR517" s="417"/>
      <c r="AS517" s="417"/>
      <c r="AT517" s="417"/>
      <c r="AU517" s="417"/>
      <c r="AV517" s="417"/>
      <c r="AW517" s="417"/>
      <c r="AX517" s="417"/>
      <c r="AY517" s="417"/>
      <c r="AZ517" s="417"/>
      <c r="BA517" s="429"/>
      <c r="BB517" s="429"/>
      <c r="BC517" s="429"/>
      <c r="BD517" s="429"/>
      <c r="BE517" s="429"/>
      <c r="BF517" s="429"/>
      <c r="BG517" s="429"/>
      <c r="BH517" s="429"/>
      <c r="BI517" s="429"/>
      <c r="BJ517" s="429"/>
      <c r="BK517" s="429"/>
      <c r="BL517" s="429"/>
      <c r="BM517" s="429"/>
      <c r="BN517" s="429"/>
      <c r="BO517" s="429"/>
      <c r="BP517" s="429"/>
      <c r="BQ517" s="429"/>
    </row>
    <row r="518" customFormat="false" ht="15.75" hidden="false" customHeight="false" outlineLevel="0" collapsed="false">
      <c r="A518" s="420"/>
      <c r="B518" s="420"/>
      <c r="C518" s="420"/>
      <c r="D518" s="420"/>
      <c r="E518" s="420"/>
      <c r="F518" s="420"/>
      <c r="G518" s="421"/>
      <c r="H518" s="421"/>
      <c r="I518" s="421"/>
      <c r="J518" s="421"/>
      <c r="K518" s="421"/>
      <c r="L518" s="421"/>
      <c r="M518" s="421"/>
      <c r="N518" s="421"/>
      <c r="O518" s="421"/>
      <c r="P518" s="422"/>
      <c r="Q518" s="423"/>
      <c r="R518" s="423"/>
      <c r="S518" s="420"/>
      <c r="T518" s="428"/>
      <c r="U518" s="428"/>
      <c r="V518" s="417"/>
      <c r="W518" s="420"/>
      <c r="X518" s="420"/>
      <c r="Y518" s="420"/>
      <c r="Z518" s="420"/>
      <c r="AA518" s="420"/>
      <c r="AB518" s="420"/>
      <c r="AC518" s="420"/>
      <c r="AD518" s="420"/>
      <c r="AE518" s="420"/>
      <c r="AF518" s="420"/>
      <c r="AG518" s="420"/>
      <c r="AH518" s="420"/>
      <c r="AI518" s="420"/>
      <c r="AJ518" s="420"/>
      <c r="AK518" s="420"/>
      <c r="AL518" s="420"/>
      <c r="AM518" s="420"/>
      <c r="AN518" s="420"/>
      <c r="AO518" s="417"/>
      <c r="AP518" s="417"/>
      <c r="AQ518" s="417"/>
      <c r="AR518" s="417"/>
      <c r="AS518" s="417"/>
      <c r="AT518" s="417"/>
      <c r="AU518" s="417"/>
      <c r="AV518" s="417"/>
      <c r="AW518" s="417"/>
      <c r="AX518" s="417"/>
      <c r="AY518" s="417"/>
      <c r="AZ518" s="417"/>
      <c r="BA518" s="429"/>
      <c r="BB518" s="429"/>
      <c r="BC518" s="429"/>
      <c r="BD518" s="429"/>
      <c r="BE518" s="429"/>
      <c r="BF518" s="429"/>
      <c r="BG518" s="429"/>
      <c r="BH518" s="429"/>
      <c r="BI518" s="429"/>
      <c r="BJ518" s="429"/>
      <c r="BK518" s="429"/>
      <c r="BL518" s="429"/>
      <c r="BM518" s="429"/>
      <c r="BN518" s="429"/>
      <c r="BO518" s="429"/>
      <c r="BP518" s="429"/>
      <c r="BQ518" s="429"/>
    </row>
    <row r="519" customFormat="false" ht="15.75" hidden="false" customHeight="false" outlineLevel="0" collapsed="false">
      <c r="A519" s="420"/>
      <c r="B519" s="420"/>
      <c r="C519" s="420"/>
      <c r="D519" s="420"/>
      <c r="E519" s="420"/>
      <c r="F519" s="420"/>
      <c r="G519" s="421"/>
      <c r="H519" s="421"/>
      <c r="I519" s="421"/>
      <c r="J519" s="421"/>
      <c r="K519" s="421"/>
      <c r="L519" s="421"/>
      <c r="M519" s="421"/>
      <c r="N519" s="421"/>
      <c r="O519" s="421"/>
      <c r="P519" s="422"/>
      <c r="Q519" s="423"/>
      <c r="R519" s="423"/>
      <c r="S519" s="420"/>
      <c r="T519" s="428"/>
      <c r="U519" s="428"/>
      <c r="V519" s="417"/>
      <c r="W519" s="420"/>
      <c r="X519" s="420"/>
      <c r="Y519" s="420"/>
      <c r="Z519" s="420"/>
      <c r="AA519" s="420"/>
      <c r="AB519" s="420"/>
      <c r="AC519" s="420"/>
      <c r="AD519" s="420"/>
      <c r="AE519" s="420"/>
      <c r="AF519" s="420"/>
      <c r="AG519" s="420"/>
      <c r="AH519" s="420"/>
      <c r="AI519" s="420"/>
      <c r="AJ519" s="420"/>
      <c r="AK519" s="420"/>
      <c r="AL519" s="420"/>
      <c r="AM519" s="420"/>
      <c r="AN519" s="420"/>
      <c r="AO519" s="417"/>
      <c r="AP519" s="417"/>
      <c r="AQ519" s="417"/>
      <c r="AR519" s="417"/>
      <c r="AS519" s="417"/>
      <c r="AT519" s="417"/>
      <c r="AU519" s="417"/>
      <c r="AV519" s="417"/>
      <c r="AW519" s="417"/>
      <c r="AX519" s="417"/>
      <c r="AY519" s="417"/>
      <c r="AZ519" s="417"/>
      <c r="BA519" s="429"/>
      <c r="BB519" s="429"/>
      <c r="BC519" s="429"/>
      <c r="BD519" s="429"/>
      <c r="BE519" s="429"/>
      <c r="BF519" s="429"/>
      <c r="BG519" s="429"/>
      <c r="BH519" s="429"/>
      <c r="BI519" s="429"/>
      <c r="BJ519" s="429"/>
      <c r="BK519" s="429"/>
      <c r="BL519" s="429"/>
      <c r="BM519" s="429"/>
      <c r="BN519" s="429"/>
      <c r="BO519" s="429"/>
      <c r="BP519" s="429"/>
      <c r="BQ519" s="429"/>
    </row>
    <row r="520" customFormat="false" ht="15.75" hidden="false" customHeight="false" outlineLevel="0" collapsed="false">
      <c r="A520" s="420"/>
      <c r="B520" s="420"/>
      <c r="C520" s="420"/>
      <c r="D520" s="420"/>
      <c r="E520" s="420"/>
      <c r="F520" s="420"/>
      <c r="G520" s="421"/>
      <c r="H520" s="421"/>
      <c r="I520" s="421"/>
      <c r="J520" s="421"/>
      <c r="K520" s="421"/>
      <c r="L520" s="421"/>
      <c r="M520" s="421"/>
      <c r="N520" s="421"/>
      <c r="O520" s="421"/>
      <c r="P520" s="422"/>
      <c r="Q520" s="423"/>
      <c r="R520" s="423"/>
      <c r="S520" s="420"/>
      <c r="T520" s="428"/>
      <c r="U520" s="428"/>
      <c r="V520" s="417"/>
      <c r="W520" s="420"/>
      <c r="X520" s="420"/>
      <c r="Y520" s="420"/>
      <c r="Z520" s="420"/>
      <c r="AA520" s="420"/>
      <c r="AB520" s="420"/>
      <c r="AC520" s="420"/>
      <c r="AD520" s="420"/>
      <c r="AE520" s="420"/>
      <c r="AF520" s="420"/>
      <c r="AG520" s="420"/>
      <c r="AH520" s="420"/>
      <c r="AI520" s="420"/>
      <c r="AJ520" s="420"/>
      <c r="AK520" s="420"/>
      <c r="AL520" s="420"/>
      <c r="AM520" s="420"/>
      <c r="AN520" s="420"/>
      <c r="AO520" s="417"/>
      <c r="AP520" s="417"/>
      <c r="AQ520" s="417"/>
      <c r="AR520" s="417"/>
      <c r="AS520" s="417"/>
      <c r="AT520" s="417"/>
      <c r="AU520" s="417"/>
      <c r="AV520" s="417"/>
      <c r="AW520" s="417"/>
      <c r="AX520" s="417"/>
      <c r="AY520" s="417"/>
      <c r="AZ520" s="417"/>
      <c r="BA520" s="429"/>
      <c r="BB520" s="429"/>
      <c r="BC520" s="429"/>
      <c r="BD520" s="429"/>
      <c r="BE520" s="429"/>
      <c r="BF520" s="429"/>
      <c r="BG520" s="429"/>
      <c r="BH520" s="429"/>
      <c r="BI520" s="429"/>
      <c r="BJ520" s="429"/>
      <c r="BK520" s="429"/>
      <c r="BL520" s="429"/>
      <c r="BM520" s="429"/>
      <c r="BN520" s="429"/>
      <c r="BO520" s="429"/>
      <c r="BP520" s="429"/>
      <c r="BQ520" s="429"/>
    </row>
    <row r="521" customFormat="false" ht="15.75" hidden="false" customHeight="false" outlineLevel="0" collapsed="false">
      <c r="A521" s="420"/>
      <c r="B521" s="420"/>
      <c r="C521" s="420"/>
      <c r="D521" s="420"/>
      <c r="E521" s="420"/>
      <c r="F521" s="420"/>
      <c r="G521" s="421"/>
      <c r="H521" s="421"/>
      <c r="I521" s="421"/>
      <c r="J521" s="421"/>
      <c r="K521" s="421"/>
      <c r="L521" s="421"/>
      <c r="M521" s="421"/>
      <c r="N521" s="421"/>
      <c r="O521" s="421"/>
      <c r="P521" s="422"/>
      <c r="Q521" s="423"/>
      <c r="R521" s="423"/>
      <c r="S521" s="420"/>
      <c r="T521" s="428"/>
      <c r="U521" s="428"/>
      <c r="V521" s="417"/>
      <c r="W521" s="420"/>
      <c r="X521" s="420"/>
      <c r="Y521" s="420"/>
      <c r="Z521" s="420"/>
      <c r="AA521" s="420"/>
      <c r="AB521" s="420"/>
      <c r="AC521" s="420"/>
      <c r="AD521" s="420"/>
      <c r="AE521" s="420"/>
      <c r="AF521" s="420"/>
      <c r="AG521" s="420"/>
      <c r="AH521" s="420"/>
      <c r="AI521" s="420"/>
      <c r="AJ521" s="420"/>
      <c r="AK521" s="420"/>
      <c r="AL521" s="420"/>
      <c r="AM521" s="420"/>
      <c r="AN521" s="420"/>
      <c r="AO521" s="417"/>
      <c r="AP521" s="417"/>
      <c r="AQ521" s="417"/>
      <c r="AR521" s="417"/>
      <c r="AS521" s="417"/>
      <c r="AT521" s="417"/>
      <c r="AU521" s="417"/>
      <c r="AV521" s="417"/>
      <c r="AW521" s="417"/>
      <c r="AX521" s="417"/>
      <c r="AY521" s="417"/>
      <c r="AZ521" s="417"/>
      <c r="BA521" s="429"/>
      <c r="BB521" s="429"/>
      <c r="BC521" s="429"/>
      <c r="BD521" s="429"/>
      <c r="BE521" s="429"/>
      <c r="BF521" s="429"/>
      <c r="BG521" s="429"/>
      <c r="BH521" s="429"/>
      <c r="BI521" s="429"/>
      <c r="BJ521" s="429"/>
      <c r="BK521" s="429"/>
      <c r="BL521" s="429"/>
      <c r="BM521" s="429"/>
      <c r="BN521" s="429"/>
      <c r="BO521" s="429"/>
      <c r="BP521" s="429"/>
      <c r="BQ521" s="429"/>
    </row>
    <row r="522" customFormat="false" ht="15.75" hidden="false" customHeight="false" outlineLevel="0" collapsed="false">
      <c r="A522" s="420"/>
      <c r="B522" s="420"/>
      <c r="C522" s="420"/>
      <c r="D522" s="420"/>
      <c r="E522" s="420"/>
      <c r="F522" s="420"/>
      <c r="G522" s="421"/>
      <c r="H522" s="421"/>
      <c r="I522" s="421"/>
      <c r="J522" s="421"/>
      <c r="K522" s="421"/>
      <c r="L522" s="421"/>
      <c r="M522" s="421"/>
      <c r="N522" s="421"/>
      <c r="O522" s="421"/>
      <c r="P522" s="422"/>
      <c r="Q522" s="423"/>
      <c r="R522" s="423"/>
      <c r="S522" s="420"/>
      <c r="T522" s="428"/>
      <c r="U522" s="428"/>
      <c r="V522" s="417"/>
      <c r="W522" s="420"/>
      <c r="X522" s="420"/>
      <c r="Y522" s="420"/>
      <c r="Z522" s="420"/>
      <c r="AA522" s="420"/>
      <c r="AB522" s="420"/>
      <c r="AC522" s="420"/>
      <c r="AD522" s="420"/>
      <c r="AE522" s="420"/>
      <c r="AF522" s="420"/>
      <c r="AG522" s="420"/>
      <c r="AH522" s="420"/>
      <c r="AI522" s="420"/>
      <c r="AJ522" s="420"/>
      <c r="AK522" s="420"/>
      <c r="AL522" s="420"/>
      <c r="AM522" s="420"/>
      <c r="AN522" s="420"/>
      <c r="AO522" s="417"/>
      <c r="AP522" s="417"/>
      <c r="AQ522" s="417"/>
      <c r="AR522" s="417"/>
      <c r="AS522" s="417"/>
      <c r="AT522" s="417"/>
      <c r="AU522" s="417"/>
      <c r="AV522" s="417"/>
      <c r="AW522" s="417"/>
      <c r="AX522" s="417"/>
      <c r="AY522" s="417"/>
      <c r="AZ522" s="417"/>
      <c r="BA522" s="429"/>
      <c r="BB522" s="429"/>
      <c r="BC522" s="429"/>
      <c r="BD522" s="429"/>
      <c r="BE522" s="429"/>
      <c r="BF522" s="429"/>
      <c r="BG522" s="429"/>
      <c r="BH522" s="429"/>
      <c r="BI522" s="429"/>
      <c r="BJ522" s="429"/>
      <c r="BK522" s="429"/>
      <c r="BL522" s="429"/>
      <c r="BM522" s="429"/>
      <c r="BN522" s="429"/>
      <c r="BO522" s="429"/>
      <c r="BP522" s="429"/>
      <c r="BQ522" s="429"/>
    </row>
    <row r="523" customFormat="false" ht="15.75" hidden="false" customHeight="false" outlineLevel="0" collapsed="false">
      <c r="A523" s="420"/>
      <c r="B523" s="420"/>
      <c r="C523" s="420"/>
      <c r="D523" s="420"/>
      <c r="E523" s="420"/>
      <c r="F523" s="420"/>
      <c r="G523" s="421"/>
      <c r="H523" s="421"/>
      <c r="I523" s="421"/>
      <c r="J523" s="421"/>
      <c r="K523" s="421"/>
      <c r="L523" s="421"/>
      <c r="M523" s="421"/>
      <c r="N523" s="421"/>
      <c r="O523" s="421"/>
      <c r="P523" s="422"/>
      <c r="Q523" s="423"/>
      <c r="R523" s="423"/>
      <c r="S523" s="420"/>
      <c r="T523" s="428"/>
      <c r="U523" s="428"/>
      <c r="V523" s="417"/>
      <c r="W523" s="420"/>
      <c r="X523" s="420"/>
      <c r="Y523" s="420"/>
      <c r="Z523" s="420"/>
      <c r="AA523" s="420"/>
      <c r="AB523" s="420"/>
      <c r="AC523" s="420"/>
      <c r="AD523" s="420"/>
      <c r="AE523" s="420"/>
      <c r="AF523" s="420"/>
      <c r="AG523" s="420"/>
      <c r="AH523" s="420"/>
      <c r="AI523" s="420"/>
      <c r="AJ523" s="420"/>
      <c r="AK523" s="420"/>
      <c r="AL523" s="420"/>
      <c r="AM523" s="420"/>
      <c r="AN523" s="420"/>
      <c r="AO523" s="417"/>
      <c r="AP523" s="417"/>
      <c r="AQ523" s="417"/>
      <c r="AR523" s="417"/>
      <c r="AS523" s="417"/>
      <c r="AT523" s="417"/>
      <c r="AU523" s="417"/>
      <c r="AV523" s="417"/>
      <c r="AW523" s="417"/>
      <c r="AX523" s="417"/>
      <c r="AY523" s="417"/>
      <c r="AZ523" s="417"/>
      <c r="BA523" s="429"/>
      <c r="BB523" s="429"/>
      <c r="BC523" s="429"/>
      <c r="BD523" s="429"/>
      <c r="BE523" s="429"/>
      <c r="BF523" s="429"/>
      <c r="BG523" s="429"/>
      <c r="BH523" s="429"/>
      <c r="BI523" s="429"/>
      <c r="BJ523" s="429"/>
      <c r="BK523" s="429"/>
      <c r="BL523" s="429"/>
      <c r="BM523" s="429"/>
      <c r="BN523" s="429"/>
      <c r="BO523" s="429"/>
      <c r="BP523" s="429"/>
      <c r="BQ523" s="429"/>
    </row>
    <row r="524" customFormat="false" ht="15.75" hidden="false" customHeight="false" outlineLevel="0" collapsed="false">
      <c r="A524" s="420"/>
      <c r="B524" s="420"/>
      <c r="C524" s="420"/>
      <c r="D524" s="420"/>
      <c r="E524" s="420"/>
      <c r="F524" s="420"/>
      <c r="G524" s="421"/>
      <c r="H524" s="421"/>
      <c r="I524" s="421"/>
      <c r="J524" s="421"/>
      <c r="K524" s="421"/>
      <c r="L524" s="421"/>
      <c r="M524" s="421"/>
      <c r="N524" s="421"/>
      <c r="O524" s="421"/>
      <c r="P524" s="422"/>
      <c r="Q524" s="423"/>
      <c r="R524" s="423"/>
      <c r="S524" s="420"/>
      <c r="T524" s="428"/>
      <c r="U524" s="428"/>
      <c r="V524" s="417"/>
      <c r="W524" s="420"/>
      <c r="X524" s="420"/>
      <c r="Y524" s="420"/>
      <c r="Z524" s="420"/>
      <c r="AA524" s="420"/>
      <c r="AB524" s="420"/>
      <c r="AC524" s="420"/>
      <c r="AD524" s="420"/>
      <c r="AE524" s="420"/>
      <c r="AF524" s="420"/>
      <c r="AG524" s="420"/>
      <c r="AH524" s="420"/>
      <c r="AI524" s="420"/>
      <c r="AJ524" s="420"/>
      <c r="AK524" s="420"/>
      <c r="AL524" s="420"/>
      <c r="AM524" s="420"/>
      <c r="AN524" s="420"/>
      <c r="AO524" s="417"/>
      <c r="AP524" s="417"/>
      <c r="AQ524" s="417"/>
      <c r="AR524" s="417"/>
      <c r="AS524" s="417"/>
      <c r="AT524" s="417"/>
      <c r="AU524" s="417"/>
      <c r="AV524" s="417"/>
      <c r="AW524" s="417"/>
      <c r="AX524" s="417"/>
      <c r="AY524" s="417"/>
      <c r="AZ524" s="417"/>
      <c r="BA524" s="429"/>
      <c r="BB524" s="429"/>
      <c r="BC524" s="429"/>
      <c r="BD524" s="429"/>
      <c r="BE524" s="429"/>
      <c r="BF524" s="429"/>
      <c r="BG524" s="429"/>
      <c r="BH524" s="429"/>
      <c r="BI524" s="429"/>
      <c r="BJ524" s="429"/>
      <c r="BK524" s="429"/>
      <c r="BL524" s="429"/>
      <c r="BM524" s="429"/>
      <c r="BN524" s="429"/>
      <c r="BO524" s="429"/>
      <c r="BP524" s="429"/>
      <c r="BQ524" s="429"/>
    </row>
    <row r="525" customFormat="false" ht="15.75" hidden="false" customHeight="false" outlineLevel="0" collapsed="false">
      <c r="A525" s="420"/>
      <c r="B525" s="420"/>
      <c r="C525" s="420"/>
      <c r="D525" s="420"/>
      <c r="E525" s="420"/>
      <c r="F525" s="420"/>
      <c r="G525" s="421"/>
      <c r="H525" s="421"/>
      <c r="I525" s="421"/>
      <c r="J525" s="421"/>
      <c r="K525" s="421"/>
      <c r="L525" s="421"/>
      <c r="M525" s="421"/>
      <c r="N525" s="421"/>
      <c r="O525" s="421"/>
      <c r="P525" s="422"/>
      <c r="Q525" s="423"/>
      <c r="R525" s="423"/>
      <c r="S525" s="420"/>
      <c r="T525" s="428"/>
      <c r="U525" s="428"/>
      <c r="V525" s="417"/>
      <c r="W525" s="420"/>
      <c r="X525" s="420"/>
      <c r="Y525" s="420"/>
      <c r="Z525" s="420"/>
      <c r="AA525" s="420"/>
      <c r="AB525" s="420"/>
      <c r="AC525" s="420"/>
      <c r="AD525" s="420"/>
      <c r="AE525" s="420"/>
      <c r="AF525" s="420"/>
      <c r="AG525" s="420"/>
      <c r="AH525" s="420"/>
      <c r="AI525" s="420"/>
      <c r="AJ525" s="420"/>
      <c r="AK525" s="420"/>
      <c r="AL525" s="420"/>
      <c r="AM525" s="420"/>
      <c r="AN525" s="420"/>
      <c r="AO525" s="417"/>
      <c r="AP525" s="417"/>
      <c r="AQ525" s="417"/>
      <c r="AR525" s="417"/>
      <c r="AS525" s="417"/>
      <c r="AT525" s="417"/>
      <c r="AU525" s="417"/>
      <c r="AV525" s="417"/>
      <c r="AW525" s="417"/>
      <c r="AX525" s="417"/>
      <c r="AY525" s="417"/>
      <c r="AZ525" s="417"/>
      <c r="BA525" s="429"/>
      <c r="BB525" s="429"/>
      <c r="BC525" s="429"/>
      <c r="BD525" s="429"/>
      <c r="BE525" s="429"/>
      <c r="BF525" s="429"/>
      <c r="BG525" s="429"/>
      <c r="BH525" s="429"/>
      <c r="BI525" s="429"/>
      <c r="BJ525" s="429"/>
      <c r="BK525" s="429"/>
      <c r="BL525" s="429"/>
      <c r="BM525" s="429"/>
      <c r="BN525" s="429"/>
      <c r="BO525" s="429"/>
      <c r="BP525" s="429"/>
      <c r="BQ525" s="429"/>
    </row>
    <row r="526" customFormat="false" ht="15.75" hidden="false" customHeight="false" outlineLevel="0" collapsed="false">
      <c r="A526" s="420"/>
      <c r="B526" s="420"/>
      <c r="C526" s="420"/>
      <c r="D526" s="420"/>
      <c r="E526" s="420"/>
      <c r="F526" s="420"/>
      <c r="G526" s="421"/>
      <c r="H526" s="421"/>
      <c r="I526" s="421"/>
      <c r="J526" s="421"/>
      <c r="K526" s="421"/>
      <c r="L526" s="421"/>
      <c r="M526" s="421"/>
      <c r="N526" s="421"/>
      <c r="O526" s="421"/>
      <c r="P526" s="422"/>
      <c r="Q526" s="423"/>
      <c r="R526" s="423"/>
      <c r="S526" s="420"/>
      <c r="T526" s="428"/>
      <c r="U526" s="428"/>
      <c r="V526" s="417"/>
      <c r="W526" s="420"/>
      <c r="X526" s="420"/>
      <c r="Y526" s="420"/>
      <c r="Z526" s="420"/>
      <c r="AA526" s="420"/>
      <c r="AB526" s="420"/>
      <c r="AC526" s="420"/>
      <c r="AD526" s="420"/>
      <c r="AE526" s="420"/>
      <c r="AF526" s="420"/>
      <c r="AG526" s="420"/>
      <c r="AH526" s="420"/>
      <c r="AI526" s="420"/>
      <c r="AJ526" s="420"/>
      <c r="AK526" s="420"/>
      <c r="AL526" s="420"/>
      <c r="AM526" s="420"/>
      <c r="AN526" s="420"/>
      <c r="AO526" s="417"/>
      <c r="AP526" s="417"/>
      <c r="AQ526" s="417"/>
      <c r="AR526" s="417"/>
      <c r="AS526" s="417"/>
      <c r="AT526" s="417"/>
      <c r="AU526" s="417"/>
      <c r="AV526" s="417"/>
      <c r="AW526" s="417"/>
      <c r="AX526" s="417"/>
      <c r="AY526" s="417"/>
      <c r="AZ526" s="417"/>
      <c r="BA526" s="429"/>
      <c r="BB526" s="429"/>
      <c r="BC526" s="429"/>
      <c r="BD526" s="429"/>
      <c r="BE526" s="429"/>
      <c r="BF526" s="429"/>
      <c r="BG526" s="429"/>
      <c r="BH526" s="429"/>
      <c r="BI526" s="429"/>
      <c r="BJ526" s="429"/>
      <c r="BK526" s="429"/>
      <c r="BL526" s="429"/>
      <c r="BM526" s="429"/>
      <c r="BN526" s="429"/>
      <c r="BO526" s="429"/>
      <c r="BP526" s="429"/>
      <c r="BQ526" s="429"/>
    </row>
    <row r="527" customFormat="false" ht="15.75" hidden="false" customHeight="false" outlineLevel="0" collapsed="false">
      <c r="A527" s="420"/>
      <c r="B527" s="420"/>
      <c r="C527" s="420"/>
      <c r="D527" s="420"/>
      <c r="E527" s="420"/>
      <c r="F527" s="420"/>
      <c r="G527" s="421"/>
      <c r="H527" s="421"/>
      <c r="I527" s="421"/>
      <c r="J527" s="421"/>
      <c r="K527" s="421"/>
      <c r="L527" s="421"/>
      <c r="M527" s="421"/>
      <c r="N527" s="421"/>
      <c r="O527" s="421"/>
      <c r="P527" s="422"/>
      <c r="Q527" s="423"/>
      <c r="R527" s="423"/>
      <c r="S527" s="420"/>
      <c r="T527" s="428"/>
      <c r="U527" s="428"/>
      <c r="V527" s="417"/>
      <c r="W527" s="420"/>
      <c r="X527" s="420"/>
      <c r="Y527" s="420"/>
      <c r="Z527" s="420"/>
      <c r="AA527" s="420"/>
      <c r="AB527" s="420"/>
      <c r="AC527" s="420"/>
      <c r="AD527" s="420"/>
      <c r="AE527" s="420"/>
      <c r="AF527" s="420"/>
      <c r="AG527" s="420"/>
      <c r="AH527" s="420"/>
      <c r="AI527" s="420"/>
      <c r="AJ527" s="420"/>
      <c r="AK527" s="420"/>
      <c r="AL527" s="420"/>
      <c r="AM527" s="420"/>
      <c r="AN527" s="420"/>
      <c r="AO527" s="417"/>
      <c r="AP527" s="417"/>
      <c r="AQ527" s="417"/>
      <c r="AR527" s="417"/>
      <c r="AS527" s="417"/>
      <c r="AT527" s="417"/>
      <c r="AU527" s="417"/>
      <c r="AV527" s="417"/>
      <c r="AW527" s="417"/>
      <c r="AX527" s="417"/>
      <c r="AY527" s="417"/>
      <c r="AZ527" s="417"/>
      <c r="BA527" s="429"/>
      <c r="BB527" s="429"/>
      <c r="BC527" s="429"/>
      <c r="BD527" s="429"/>
      <c r="BE527" s="429"/>
      <c r="BF527" s="429"/>
      <c r="BG527" s="429"/>
      <c r="BH527" s="429"/>
      <c r="BI527" s="429"/>
      <c r="BJ527" s="429"/>
      <c r="BK527" s="429"/>
      <c r="BL527" s="429"/>
      <c r="BM527" s="429"/>
      <c r="BN527" s="429"/>
      <c r="BO527" s="429"/>
      <c r="BP527" s="429"/>
      <c r="BQ527" s="429"/>
    </row>
    <row r="528" customFormat="false" ht="15.75" hidden="false" customHeight="false" outlineLevel="0" collapsed="false">
      <c r="A528" s="420"/>
      <c r="B528" s="420"/>
      <c r="C528" s="420"/>
      <c r="D528" s="420"/>
      <c r="E528" s="420"/>
      <c r="F528" s="420"/>
      <c r="G528" s="421"/>
      <c r="H528" s="421"/>
      <c r="I528" s="421"/>
      <c r="J528" s="421"/>
      <c r="K528" s="421"/>
      <c r="L528" s="421"/>
      <c r="M528" s="421"/>
      <c r="N528" s="421"/>
      <c r="O528" s="421"/>
      <c r="P528" s="422"/>
      <c r="Q528" s="423"/>
      <c r="R528" s="423"/>
      <c r="S528" s="420"/>
      <c r="T528" s="428"/>
      <c r="U528" s="428"/>
      <c r="V528" s="417"/>
      <c r="W528" s="420"/>
      <c r="X528" s="420"/>
      <c r="Y528" s="420"/>
      <c r="Z528" s="420"/>
      <c r="AA528" s="420"/>
      <c r="AB528" s="420"/>
      <c r="AC528" s="420"/>
      <c r="AD528" s="420"/>
      <c r="AE528" s="420"/>
      <c r="AF528" s="420"/>
      <c r="AG528" s="420"/>
      <c r="AH528" s="420"/>
      <c r="AI528" s="420"/>
      <c r="AJ528" s="420"/>
      <c r="AK528" s="420"/>
      <c r="AL528" s="420"/>
      <c r="AM528" s="420"/>
      <c r="AN528" s="420"/>
      <c r="AO528" s="417"/>
      <c r="AP528" s="417"/>
      <c r="AQ528" s="417"/>
      <c r="AR528" s="417"/>
      <c r="AS528" s="417"/>
      <c r="AT528" s="417"/>
      <c r="AU528" s="417"/>
      <c r="AV528" s="417"/>
      <c r="AW528" s="417"/>
      <c r="AX528" s="417"/>
      <c r="AY528" s="417"/>
      <c r="AZ528" s="417"/>
      <c r="BA528" s="429"/>
      <c r="BB528" s="429"/>
      <c r="BC528" s="429"/>
      <c r="BD528" s="429"/>
      <c r="BE528" s="429"/>
      <c r="BF528" s="429"/>
      <c r="BG528" s="429"/>
      <c r="BH528" s="429"/>
      <c r="BI528" s="429"/>
      <c r="BJ528" s="429"/>
      <c r="BK528" s="429"/>
      <c r="BL528" s="429"/>
      <c r="BM528" s="429"/>
      <c r="BN528" s="429"/>
      <c r="BO528" s="429"/>
      <c r="BP528" s="429"/>
      <c r="BQ528" s="429"/>
    </row>
    <row r="529" customFormat="false" ht="15.75" hidden="false" customHeight="false" outlineLevel="0" collapsed="false">
      <c r="A529" s="420"/>
      <c r="B529" s="420"/>
      <c r="C529" s="420"/>
      <c r="D529" s="420"/>
      <c r="E529" s="420"/>
      <c r="F529" s="420"/>
      <c r="G529" s="421"/>
      <c r="H529" s="421"/>
      <c r="I529" s="421"/>
      <c r="J529" s="421"/>
      <c r="K529" s="421"/>
      <c r="L529" s="421"/>
      <c r="M529" s="421"/>
      <c r="N529" s="421"/>
      <c r="O529" s="421"/>
      <c r="P529" s="422"/>
      <c r="Q529" s="423"/>
      <c r="R529" s="423"/>
      <c r="S529" s="420"/>
      <c r="T529" s="428"/>
      <c r="U529" s="428"/>
      <c r="V529" s="417"/>
      <c r="W529" s="420"/>
      <c r="X529" s="420"/>
      <c r="Y529" s="420"/>
      <c r="Z529" s="420"/>
      <c r="AA529" s="420"/>
      <c r="AB529" s="420"/>
      <c r="AC529" s="420"/>
      <c r="AD529" s="420"/>
      <c r="AE529" s="420"/>
      <c r="AF529" s="420"/>
      <c r="AG529" s="420"/>
      <c r="AH529" s="420"/>
      <c r="AI529" s="420"/>
      <c r="AJ529" s="420"/>
      <c r="AK529" s="420"/>
      <c r="AL529" s="420"/>
      <c r="AM529" s="420"/>
      <c r="AN529" s="420"/>
      <c r="AO529" s="417"/>
      <c r="AP529" s="417"/>
      <c r="AQ529" s="417"/>
      <c r="AR529" s="417"/>
      <c r="AS529" s="417"/>
      <c r="AT529" s="417"/>
      <c r="AU529" s="417"/>
      <c r="AV529" s="417"/>
      <c r="AW529" s="417"/>
      <c r="AX529" s="417"/>
      <c r="AY529" s="417"/>
      <c r="AZ529" s="417"/>
      <c r="BA529" s="429"/>
      <c r="BB529" s="429"/>
      <c r="BC529" s="429"/>
      <c r="BD529" s="429"/>
      <c r="BE529" s="429"/>
      <c r="BF529" s="429"/>
      <c r="BG529" s="429"/>
      <c r="BH529" s="429"/>
      <c r="BI529" s="429"/>
      <c r="BJ529" s="429"/>
      <c r="BK529" s="429"/>
      <c r="BL529" s="429"/>
      <c r="BM529" s="429"/>
      <c r="BN529" s="429"/>
      <c r="BO529" s="429"/>
      <c r="BP529" s="429"/>
      <c r="BQ529" s="429"/>
    </row>
    <row r="530" customFormat="false" ht="15.75" hidden="false" customHeight="false" outlineLevel="0" collapsed="false">
      <c r="A530" s="420"/>
      <c r="B530" s="420"/>
      <c r="C530" s="420"/>
      <c r="D530" s="420"/>
      <c r="E530" s="420"/>
      <c r="F530" s="420"/>
      <c r="G530" s="421"/>
      <c r="H530" s="421"/>
      <c r="I530" s="421"/>
      <c r="J530" s="421"/>
      <c r="K530" s="421"/>
      <c r="L530" s="421"/>
      <c r="M530" s="421"/>
      <c r="N530" s="421"/>
      <c r="O530" s="421"/>
      <c r="P530" s="422"/>
      <c r="Q530" s="423"/>
      <c r="R530" s="423"/>
      <c r="S530" s="420"/>
      <c r="T530" s="428"/>
      <c r="U530" s="428"/>
      <c r="V530" s="417"/>
      <c r="W530" s="420"/>
      <c r="X530" s="420"/>
      <c r="Y530" s="420"/>
      <c r="Z530" s="420"/>
      <c r="AA530" s="420"/>
      <c r="AB530" s="420"/>
      <c r="AC530" s="420"/>
      <c r="AD530" s="420"/>
      <c r="AE530" s="420"/>
      <c r="AF530" s="420"/>
      <c r="AG530" s="420"/>
      <c r="AH530" s="420"/>
      <c r="AI530" s="420"/>
      <c r="AJ530" s="420"/>
      <c r="AK530" s="420"/>
      <c r="AL530" s="420"/>
      <c r="AM530" s="420"/>
      <c r="AN530" s="420"/>
      <c r="AO530" s="417"/>
      <c r="AP530" s="417"/>
      <c r="AQ530" s="417"/>
      <c r="AR530" s="417"/>
      <c r="AS530" s="417"/>
      <c r="AT530" s="417"/>
      <c r="AU530" s="417"/>
      <c r="AV530" s="417"/>
      <c r="AW530" s="417"/>
      <c r="AX530" s="417"/>
      <c r="AY530" s="417"/>
      <c r="AZ530" s="417"/>
      <c r="BA530" s="429"/>
      <c r="BB530" s="429"/>
      <c r="BC530" s="429"/>
      <c r="BD530" s="429"/>
      <c r="BE530" s="429"/>
      <c r="BF530" s="429"/>
      <c r="BG530" s="429"/>
      <c r="BH530" s="429"/>
      <c r="BI530" s="429"/>
      <c r="BJ530" s="429"/>
      <c r="BK530" s="429"/>
      <c r="BL530" s="429"/>
      <c r="BM530" s="429"/>
      <c r="BN530" s="429"/>
      <c r="BO530" s="429"/>
      <c r="BP530" s="429"/>
      <c r="BQ530" s="429"/>
    </row>
    <row r="531" customFormat="false" ht="15.75" hidden="false" customHeight="false" outlineLevel="0" collapsed="false">
      <c r="A531" s="420"/>
      <c r="B531" s="420"/>
      <c r="C531" s="420"/>
      <c r="D531" s="420"/>
      <c r="E531" s="420"/>
      <c r="F531" s="420"/>
      <c r="G531" s="421"/>
      <c r="H531" s="421"/>
      <c r="I531" s="421"/>
      <c r="J531" s="421"/>
      <c r="K531" s="421"/>
      <c r="L531" s="421"/>
      <c r="M531" s="421"/>
      <c r="N531" s="421"/>
      <c r="O531" s="421"/>
      <c r="P531" s="422"/>
      <c r="Q531" s="423"/>
      <c r="R531" s="423"/>
      <c r="S531" s="420"/>
      <c r="T531" s="428"/>
      <c r="U531" s="428"/>
      <c r="V531" s="417"/>
      <c r="W531" s="420"/>
      <c r="X531" s="420"/>
      <c r="Y531" s="420"/>
      <c r="Z531" s="420"/>
      <c r="AA531" s="420"/>
      <c r="AB531" s="420"/>
      <c r="AC531" s="420"/>
      <c r="AD531" s="420"/>
      <c r="AE531" s="420"/>
      <c r="AF531" s="420"/>
      <c r="AG531" s="420"/>
      <c r="AH531" s="420"/>
      <c r="AI531" s="420"/>
      <c r="AJ531" s="420"/>
      <c r="AK531" s="420"/>
      <c r="AL531" s="420"/>
      <c r="AM531" s="420"/>
      <c r="AN531" s="420"/>
      <c r="AO531" s="417"/>
      <c r="AP531" s="417"/>
      <c r="AQ531" s="417"/>
      <c r="AR531" s="417"/>
      <c r="AS531" s="417"/>
      <c r="AT531" s="417"/>
      <c r="AU531" s="417"/>
      <c r="AV531" s="417"/>
      <c r="AW531" s="417"/>
      <c r="AX531" s="417"/>
      <c r="AY531" s="417"/>
      <c r="AZ531" s="417"/>
      <c r="BA531" s="429"/>
      <c r="BB531" s="429"/>
      <c r="BC531" s="429"/>
      <c r="BD531" s="429"/>
      <c r="BE531" s="429"/>
      <c r="BF531" s="429"/>
      <c r="BG531" s="429"/>
      <c r="BH531" s="429"/>
      <c r="BI531" s="429"/>
      <c r="BJ531" s="429"/>
      <c r="BK531" s="429"/>
      <c r="BL531" s="429"/>
      <c r="BM531" s="429"/>
      <c r="BN531" s="429"/>
      <c r="BO531" s="429"/>
      <c r="BP531" s="429"/>
      <c r="BQ531" s="429"/>
    </row>
    <row r="532" customFormat="false" ht="15.75" hidden="false" customHeight="false" outlineLevel="0" collapsed="false">
      <c r="A532" s="420"/>
      <c r="B532" s="420"/>
      <c r="C532" s="420"/>
      <c r="D532" s="420"/>
      <c r="E532" s="420"/>
      <c r="F532" s="420"/>
      <c r="G532" s="421"/>
      <c r="H532" s="421"/>
      <c r="I532" s="421"/>
      <c r="J532" s="421"/>
      <c r="K532" s="421"/>
      <c r="L532" s="421"/>
      <c r="M532" s="421"/>
      <c r="N532" s="421"/>
      <c r="O532" s="421"/>
      <c r="P532" s="422"/>
      <c r="Q532" s="423"/>
      <c r="R532" s="423"/>
      <c r="S532" s="420"/>
      <c r="T532" s="428"/>
      <c r="U532" s="428"/>
      <c r="V532" s="417"/>
      <c r="W532" s="420"/>
      <c r="X532" s="420"/>
      <c r="Y532" s="420"/>
      <c r="Z532" s="420"/>
      <c r="AA532" s="420"/>
      <c r="AB532" s="420"/>
      <c r="AC532" s="420"/>
      <c r="AD532" s="420"/>
      <c r="AE532" s="420"/>
      <c r="AF532" s="420"/>
      <c r="AG532" s="420"/>
      <c r="AH532" s="420"/>
      <c r="AI532" s="420"/>
      <c r="AJ532" s="420"/>
      <c r="AK532" s="420"/>
      <c r="AL532" s="420"/>
      <c r="AM532" s="420"/>
      <c r="AN532" s="420"/>
      <c r="AO532" s="417"/>
      <c r="AP532" s="417"/>
      <c r="AQ532" s="417"/>
      <c r="AR532" s="417"/>
      <c r="AS532" s="417"/>
      <c r="AT532" s="417"/>
      <c r="AU532" s="417"/>
      <c r="AV532" s="417"/>
      <c r="AW532" s="417"/>
      <c r="AX532" s="417"/>
      <c r="AY532" s="417"/>
      <c r="AZ532" s="417"/>
      <c r="BA532" s="429"/>
      <c r="BB532" s="429"/>
      <c r="BC532" s="429"/>
      <c r="BD532" s="429"/>
      <c r="BE532" s="429"/>
      <c r="BF532" s="429"/>
      <c r="BG532" s="429"/>
      <c r="BH532" s="429"/>
      <c r="BI532" s="429"/>
      <c r="BJ532" s="429"/>
      <c r="BK532" s="429"/>
      <c r="BL532" s="429"/>
      <c r="BM532" s="429"/>
      <c r="BN532" s="429"/>
      <c r="BO532" s="429"/>
      <c r="BP532" s="429"/>
      <c r="BQ532" s="429"/>
    </row>
    <row r="533" customFormat="false" ht="15.75" hidden="false" customHeight="false" outlineLevel="0" collapsed="false">
      <c r="A533" s="420"/>
      <c r="B533" s="420"/>
      <c r="C533" s="420"/>
      <c r="D533" s="420"/>
      <c r="E533" s="420"/>
      <c r="F533" s="420"/>
      <c r="G533" s="421"/>
      <c r="H533" s="421"/>
      <c r="I533" s="421"/>
      <c r="J533" s="421"/>
      <c r="K533" s="421"/>
      <c r="L533" s="421"/>
      <c r="M533" s="421"/>
      <c r="N533" s="421"/>
      <c r="O533" s="421"/>
      <c r="P533" s="422"/>
      <c r="Q533" s="423"/>
      <c r="R533" s="423"/>
      <c r="S533" s="420"/>
      <c r="T533" s="428"/>
      <c r="U533" s="428"/>
      <c r="V533" s="417"/>
      <c r="W533" s="420"/>
      <c r="X533" s="420"/>
      <c r="Y533" s="420"/>
      <c r="Z533" s="420"/>
      <c r="AA533" s="420"/>
      <c r="AB533" s="420"/>
      <c r="AC533" s="420"/>
      <c r="AD533" s="420"/>
      <c r="AE533" s="420"/>
      <c r="AF533" s="420"/>
      <c r="AG533" s="420"/>
      <c r="AH533" s="420"/>
      <c r="AI533" s="420"/>
      <c r="AJ533" s="420"/>
      <c r="AK533" s="420"/>
      <c r="AL533" s="420"/>
      <c r="AM533" s="420"/>
      <c r="AN533" s="420"/>
      <c r="AO533" s="417"/>
      <c r="AP533" s="417"/>
      <c r="AQ533" s="417"/>
      <c r="AR533" s="417"/>
      <c r="AS533" s="417"/>
      <c r="AT533" s="417"/>
      <c r="AU533" s="417"/>
      <c r="AV533" s="417"/>
      <c r="AW533" s="417"/>
      <c r="AX533" s="417"/>
      <c r="AY533" s="417"/>
      <c r="AZ533" s="417"/>
      <c r="BA533" s="429"/>
      <c r="BB533" s="429"/>
      <c r="BC533" s="429"/>
      <c r="BD533" s="429"/>
      <c r="BE533" s="429"/>
      <c r="BF533" s="429"/>
      <c r="BG533" s="429"/>
      <c r="BH533" s="429"/>
      <c r="BI533" s="429"/>
      <c r="BJ533" s="429"/>
      <c r="BK533" s="429"/>
      <c r="BL533" s="429"/>
      <c r="BM533" s="429"/>
      <c r="BN533" s="429"/>
      <c r="BO533" s="429"/>
      <c r="BP533" s="429"/>
      <c r="BQ533" s="429"/>
    </row>
    <row r="534" customFormat="false" ht="15.75" hidden="false" customHeight="false" outlineLevel="0" collapsed="false">
      <c r="A534" s="420"/>
      <c r="B534" s="420"/>
      <c r="C534" s="420"/>
      <c r="D534" s="420"/>
      <c r="E534" s="420"/>
      <c r="F534" s="420"/>
      <c r="G534" s="421"/>
      <c r="H534" s="421"/>
      <c r="I534" s="421"/>
      <c r="J534" s="421"/>
      <c r="K534" s="421"/>
      <c r="L534" s="421"/>
      <c r="M534" s="421"/>
      <c r="N534" s="421"/>
      <c r="O534" s="421"/>
      <c r="P534" s="422"/>
      <c r="Q534" s="423"/>
      <c r="R534" s="423"/>
      <c r="S534" s="420"/>
      <c r="T534" s="428"/>
      <c r="U534" s="428"/>
      <c r="V534" s="417"/>
      <c r="W534" s="420"/>
      <c r="X534" s="420"/>
      <c r="Y534" s="420"/>
      <c r="Z534" s="420"/>
      <c r="AA534" s="420"/>
      <c r="AB534" s="420"/>
      <c r="AC534" s="420"/>
      <c r="AD534" s="420"/>
      <c r="AE534" s="420"/>
      <c r="AF534" s="420"/>
      <c r="AG534" s="420"/>
      <c r="AH534" s="420"/>
      <c r="AI534" s="420"/>
      <c r="AJ534" s="420"/>
      <c r="AK534" s="420"/>
      <c r="AL534" s="420"/>
      <c r="AM534" s="420"/>
      <c r="AN534" s="420"/>
      <c r="AO534" s="417"/>
      <c r="AP534" s="417"/>
      <c r="AQ534" s="417"/>
      <c r="AR534" s="417"/>
      <c r="AS534" s="417"/>
      <c r="AT534" s="417"/>
      <c r="AU534" s="417"/>
      <c r="AV534" s="417"/>
      <c r="AW534" s="417"/>
      <c r="AX534" s="417"/>
      <c r="AY534" s="417"/>
      <c r="AZ534" s="417"/>
      <c r="BA534" s="429"/>
      <c r="BB534" s="429"/>
      <c r="BC534" s="429"/>
      <c r="BD534" s="429"/>
      <c r="BE534" s="429"/>
      <c r="BF534" s="429"/>
      <c r="BG534" s="429"/>
      <c r="BH534" s="429"/>
      <c r="BI534" s="429"/>
      <c r="BJ534" s="429"/>
      <c r="BK534" s="429"/>
      <c r="BL534" s="429"/>
      <c r="BM534" s="429"/>
      <c r="BN534" s="429"/>
      <c r="BO534" s="429"/>
      <c r="BP534" s="429"/>
      <c r="BQ534" s="429"/>
    </row>
    <row r="535" customFormat="false" ht="15.75" hidden="false" customHeight="false" outlineLevel="0" collapsed="false">
      <c r="A535" s="420"/>
      <c r="B535" s="420"/>
      <c r="C535" s="420"/>
      <c r="D535" s="420"/>
      <c r="E535" s="420"/>
      <c r="F535" s="420"/>
      <c r="G535" s="421"/>
      <c r="H535" s="421"/>
      <c r="I535" s="421"/>
      <c r="J535" s="421"/>
      <c r="K535" s="421"/>
      <c r="L535" s="421"/>
      <c r="M535" s="421"/>
      <c r="N535" s="421"/>
      <c r="O535" s="421"/>
      <c r="P535" s="422"/>
      <c r="Q535" s="423"/>
      <c r="R535" s="423"/>
      <c r="S535" s="420"/>
      <c r="T535" s="428"/>
      <c r="U535" s="428"/>
      <c r="V535" s="417"/>
      <c r="W535" s="420"/>
      <c r="X535" s="420"/>
      <c r="Y535" s="420"/>
      <c r="Z535" s="420"/>
      <c r="AA535" s="420"/>
      <c r="AB535" s="420"/>
      <c r="AC535" s="420"/>
      <c r="AD535" s="420"/>
      <c r="AE535" s="420"/>
      <c r="AF535" s="420"/>
      <c r="AG535" s="420"/>
      <c r="AH535" s="420"/>
      <c r="AI535" s="420"/>
      <c r="AJ535" s="420"/>
      <c r="AK535" s="420"/>
      <c r="AL535" s="420"/>
      <c r="AM535" s="420"/>
      <c r="AN535" s="420"/>
      <c r="AO535" s="417"/>
      <c r="AP535" s="417"/>
      <c r="AQ535" s="417"/>
      <c r="AR535" s="417"/>
      <c r="AS535" s="417"/>
      <c r="AT535" s="417"/>
      <c r="AU535" s="417"/>
      <c r="AV535" s="417"/>
      <c r="AW535" s="417"/>
      <c r="AX535" s="417"/>
      <c r="AY535" s="417"/>
      <c r="AZ535" s="417"/>
      <c r="BA535" s="429"/>
      <c r="BB535" s="429"/>
      <c r="BC535" s="429"/>
      <c r="BD535" s="429"/>
      <c r="BE535" s="429"/>
      <c r="BF535" s="429"/>
      <c r="BG535" s="429"/>
      <c r="BH535" s="429"/>
      <c r="BI535" s="429"/>
      <c r="BJ535" s="429"/>
      <c r="BK535" s="429"/>
      <c r="BL535" s="429"/>
      <c r="BM535" s="429"/>
      <c r="BN535" s="429"/>
      <c r="BO535" s="429"/>
      <c r="BP535" s="429"/>
      <c r="BQ535" s="429"/>
    </row>
    <row r="536" customFormat="false" ht="15.75" hidden="false" customHeight="false" outlineLevel="0" collapsed="false">
      <c r="A536" s="420"/>
      <c r="B536" s="420"/>
      <c r="C536" s="420"/>
      <c r="D536" s="420"/>
      <c r="E536" s="420"/>
      <c r="F536" s="420"/>
      <c r="G536" s="421"/>
      <c r="H536" s="421"/>
      <c r="I536" s="421"/>
      <c r="J536" s="421"/>
      <c r="K536" s="421"/>
      <c r="L536" s="421"/>
      <c r="M536" s="421"/>
      <c r="N536" s="421"/>
      <c r="O536" s="421"/>
      <c r="P536" s="422"/>
      <c r="Q536" s="423"/>
      <c r="R536" s="423"/>
      <c r="S536" s="420"/>
      <c r="T536" s="428"/>
      <c r="U536" s="428"/>
      <c r="V536" s="417"/>
      <c r="W536" s="420"/>
      <c r="X536" s="420"/>
      <c r="Y536" s="420"/>
      <c r="Z536" s="420"/>
      <c r="AA536" s="420"/>
      <c r="AB536" s="420"/>
      <c r="AC536" s="420"/>
      <c r="AD536" s="420"/>
      <c r="AE536" s="420"/>
      <c r="AF536" s="420"/>
      <c r="AG536" s="420"/>
      <c r="AH536" s="420"/>
      <c r="AI536" s="420"/>
      <c r="AJ536" s="420"/>
      <c r="AK536" s="420"/>
      <c r="AL536" s="420"/>
      <c r="AM536" s="420"/>
      <c r="AN536" s="420"/>
      <c r="AO536" s="417"/>
      <c r="AP536" s="417"/>
      <c r="AQ536" s="417"/>
      <c r="AR536" s="417"/>
      <c r="AS536" s="417"/>
      <c r="AT536" s="417"/>
      <c r="AU536" s="417"/>
      <c r="AV536" s="417"/>
      <c r="AW536" s="417"/>
      <c r="AX536" s="417"/>
      <c r="AY536" s="417"/>
      <c r="AZ536" s="417"/>
      <c r="BA536" s="429"/>
      <c r="BB536" s="429"/>
      <c r="BC536" s="429"/>
      <c r="BD536" s="429"/>
      <c r="BE536" s="429"/>
      <c r="BF536" s="429"/>
      <c r="BG536" s="429"/>
      <c r="BH536" s="429"/>
      <c r="BI536" s="429"/>
      <c r="BJ536" s="429"/>
      <c r="BK536" s="429"/>
      <c r="BL536" s="429"/>
      <c r="BM536" s="429"/>
      <c r="BN536" s="429"/>
      <c r="BO536" s="429"/>
      <c r="BP536" s="429"/>
      <c r="BQ536" s="429"/>
    </row>
    <row r="537" customFormat="false" ht="15.75" hidden="false" customHeight="false" outlineLevel="0" collapsed="false">
      <c r="A537" s="420"/>
      <c r="B537" s="420"/>
      <c r="C537" s="420"/>
      <c r="D537" s="420"/>
      <c r="E537" s="420"/>
      <c r="F537" s="420"/>
      <c r="G537" s="421"/>
      <c r="H537" s="421"/>
      <c r="I537" s="421"/>
      <c r="J537" s="421"/>
      <c r="K537" s="421"/>
      <c r="L537" s="421"/>
      <c r="M537" s="421"/>
      <c r="N537" s="421"/>
      <c r="O537" s="421"/>
      <c r="P537" s="422"/>
      <c r="Q537" s="423"/>
      <c r="R537" s="423"/>
      <c r="S537" s="420"/>
      <c r="T537" s="428"/>
      <c r="U537" s="428"/>
      <c r="V537" s="417"/>
      <c r="W537" s="420"/>
      <c r="X537" s="420"/>
      <c r="Y537" s="420"/>
      <c r="Z537" s="420"/>
      <c r="AA537" s="420"/>
      <c r="AB537" s="420"/>
      <c r="AC537" s="420"/>
      <c r="AD537" s="420"/>
      <c r="AE537" s="420"/>
      <c r="AF537" s="420"/>
      <c r="AG537" s="420"/>
      <c r="AH537" s="420"/>
      <c r="AI537" s="420"/>
      <c r="AJ537" s="420"/>
      <c r="AK537" s="420"/>
      <c r="AL537" s="420"/>
      <c r="AM537" s="420"/>
      <c r="AN537" s="420"/>
      <c r="AO537" s="417"/>
      <c r="AP537" s="417"/>
      <c r="AQ537" s="417"/>
      <c r="AR537" s="417"/>
      <c r="AS537" s="417"/>
      <c r="AT537" s="417"/>
      <c r="AU537" s="417"/>
      <c r="AV537" s="417"/>
      <c r="AW537" s="417"/>
      <c r="AX537" s="417"/>
      <c r="AY537" s="417"/>
      <c r="AZ537" s="417"/>
      <c r="BA537" s="429"/>
      <c r="BB537" s="429"/>
      <c r="BC537" s="429"/>
      <c r="BD537" s="429"/>
      <c r="BE537" s="429"/>
      <c r="BF537" s="429"/>
      <c r="BG537" s="429"/>
      <c r="BH537" s="429"/>
      <c r="BI537" s="429"/>
      <c r="BJ537" s="429"/>
      <c r="BK537" s="429"/>
      <c r="BL537" s="429"/>
      <c r="BM537" s="429"/>
      <c r="BN537" s="429"/>
      <c r="BO537" s="429"/>
      <c r="BP537" s="429"/>
      <c r="BQ537" s="429"/>
    </row>
    <row r="538" customFormat="false" ht="15.75" hidden="false" customHeight="false" outlineLevel="0" collapsed="false">
      <c r="A538" s="420"/>
      <c r="B538" s="420"/>
      <c r="C538" s="420"/>
      <c r="D538" s="420"/>
      <c r="E538" s="420"/>
      <c r="F538" s="420"/>
      <c r="G538" s="421"/>
      <c r="H538" s="421"/>
      <c r="I538" s="421"/>
      <c r="J538" s="421"/>
      <c r="K538" s="421"/>
      <c r="L538" s="421"/>
      <c r="M538" s="421"/>
      <c r="N538" s="421"/>
      <c r="O538" s="421"/>
      <c r="P538" s="422"/>
      <c r="Q538" s="423"/>
      <c r="R538" s="423"/>
      <c r="S538" s="420"/>
      <c r="T538" s="428"/>
      <c r="U538" s="428"/>
      <c r="V538" s="417"/>
      <c r="W538" s="420"/>
      <c r="X538" s="420"/>
      <c r="Y538" s="420"/>
      <c r="Z538" s="420"/>
      <c r="AA538" s="420"/>
      <c r="AB538" s="420"/>
      <c r="AC538" s="420"/>
      <c r="AD538" s="420"/>
      <c r="AE538" s="420"/>
      <c r="AF538" s="420"/>
      <c r="AG538" s="420"/>
      <c r="AH538" s="420"/>
      <c r="AI538" s="420"/>
      <c r="AJ538" s="420"/>
      <c r="AK538" s="420"/>
      <c r="AL538" s="420"/>
      <c r="AM538" s="420"/>
      <c r="AN538" s="420"/>
      <c r="AO538" s="417"/>
      <c r="AP538" s="417"/>
      <c r="AQ538" s="417"/>
      <c r="AR538" s="417"/>
      <c r="AS538" s="417"/>
      <c r="AT538" s="417"/>
      <c r="AU538" s="417"/>
      <c r="AV538" s="417"/>
      <c r="AW538" s="417"/>
      <c r="AX538" s="417"/>
      <c r="AY538" s="417"/>
      <c r="AZ538" s="417"/>
      <c r="BA538" s="429"/>
      <c r="BB538" s="429"/>
      <c r="BC538" s="429"/>
      <c r="BD538" s="429"/>
      <c r="BE538" s="429"/>
      <c r="BF538" s="429"/>
      <c r="BG538" s="429"/>
      <c r="BH538" s="429"/>
      <c r="BI538" s="429"/>
      <c r="BJ538" s="429"/>
      <c r="BK538" s="429"/>
      <c r="BL538" s="429"/>
      <c r="BM538" s="429"/>
      <c r="BN538" s="429"/>
      <c r="BO538" s="429"/>
      <c r="BP538" s="429"/>
      <c r="BQ538" s="429"/>
    </row>
    <row r="539" customFormat="false" ht="15.75" hidden="false" customHeight="false" outlineLevel="0" collapsed="false">
      <c r="A539" s="420"/>
      <c r="B539" s="420"/>
      <c r="C539" s="420"/>
      <c r="D539" s="420"/>
      <c r="E539" s="420"/>
      <c r="F539" s="420"/>
      <c r="G539" s="421"/>
      <c r="H539" s="421"/>
      <c r="I539" s="421"/>
      <c r="J539" s="421"/>
      <c r="K539" s="421"/>
      <c r="L539" s="421"/>
      <c r="M539" s="421"/>
      <c r="N539" s="421"/>
      <c r="O539" s="421"/>
      <c r="P539" s="422"/>
      <c r="Q539" s="423"/>
      <c r="R539" s="423"/>
      <c r="S539" s="420"/>
      <c r="T539" s="428"/>
      <c r="U539" s="428"/>
      <c r="V539" s="417"/>
      <c r="W539" s="420"/>
      <c r="X539" s="420"/>
      <c r="Y539" s="420"/>
      <c r="Z539" s="420"/>
      <c r="AA539" s="420"/>
      <c r="AB539" s="420"/>
      <c r="AC539" s="420"/>
      <c r="AD539" s="420"/>
      <c r="AE539" s="420"/>
      <c r="AF539" s="420"/>
      <c r="AG539" s="420"/>
      <c r="AH539" s="420"/>
      <c r="AI539" s="420"/>
      <c r="AJ539" s="420"/>
      <c r="AK539" s="420"/>
      <c r="AL539" s="420"/>
      <c r="AM539" s="420"/>
      <c r="AN539" s="420"/>
      <c r="AO539" s="417"/>
      <c r="AP539" s="417"/>
      <c r="AQ539" s="417"/>
      <c r="AR539" s="417"/>
      <c r="AS539" s="417"/>
      <c r="AT539" s="417"/>
      <c r="AU539" s="417"/>
      <c r="AV539" s="417"/>
      <c r="AW539" s="417"/>
      <c r="AX539" s="417"/>
      <c r="AY539" s="417"/>
      <c r="AZ539" s="417"/>
      <c r="BA539" s="429"/>
      <c r="BB539" s="429"/>
      <c r="BC539" s="429"/>
      <c r="BD539" s="429"/>
      <c r="BE539" s="429"/>
      <c r="BF539" s="429"/>
      <c r="BG539" s="429"/>
      <c r="BH539" s="429"/>
      <c r="BI539" s="429"/>
      <c r="BJ539" s="429"/>
      <c r="BK539" s="429"/>
      <c r="BL539" s="429"/>
      <c r="BM539" s="429"/>
      <c r="BN539" s="429"/>
      <c r="BO539" s="429"/>
      <c r="BP539" s="429"/>
      <c r="BQ539" s="429"/>
    </row>
    <row r="540" customFormat="false" ht="15.75" hidden="false" customHeight="false" outlineLevel="0" collapsed="false">
      <c r="A540" s="420"/>
      <c r="B540" s="420"/>
      <c r="C540" s="420"/>
      <c r="D540" s="420"/>
      <c r="E540" s="420"/>
      <c r="F540" s="420"/>
      <c r="G540" s="421"/>
      <c r="H540" s="421"/>
      <c r="I540" s="421"/>
      <c r="J540" s="421"/>
      <c r="K540" s="421"/>
      <c r="L540" s="421"/>
      <c r="M540" s="421"/>
      <c r="N540" s="421"/>
      <c r="O540" s="421"/>
      <c r="P540" s="422"/>
      <c r="Q540" s="423"/>
      <c r="R540" s="423"/>
      <c r="S540" s="420"/>
      <c r="T540" s="428"/>
      <c r="U540" s="428"/>
      <c r="V540" s="417"/>
      <c r="W540" s="420"/>
      <c r="X540" s="420"/>
      <c r="Y540" s="420"/>
      <c r="Z540" s="420"/>
      <c r="AA540" s="420"/>
      <c r="AB540" s="420"/>
      <c r="AC540" s="420"/>
      <c r="AD540" s="420"/>
      <c r="AE540" s="420"/>
      <c r="AF540" s="420"/>
      <c r="AG540" s="420"/>
      <c r="AH540" s="420"/>
      <c r="AI540" s="420"/>
      <c r="AJ540" s="420"/>
      <c r="AK540" s="420"/>
      <c r="AL540" s="420"/>
      <c r="AM540" s="420"/>
      <c r="AN540" s="420"/>
      <c r="AO540" s="417"/>
      <c r="AP540" s="417"/>
      <c r="AQ540" s="417"/>
      <c r="AR540" s="417"/>
      <c r="AS540" s="417"/>
      <c r="AT540" s="417"/>
      <c r="AU540" s="417"/>
      <c r="AV540" s="417"/>
      <c r="AW540" s="417"/>
      <c r="AX540" s="417"/>
      <c r="AY540" s="417"/>
      <c r="AZ540" s="417"/>
      <c r="BA540" s="429"/>
      <c r="BB540" s="429"/>
      <c r="BC540" s="429"/>
      <c r="BD540" s="429"/>
      <c r="BE540" s="429"/>
      <c r="BF540" s="429"/>
      <c r="BG540" s="429"/>
      <c r="BH540" s="429"/>
      <c r="BI540" s="429"/>
      <c r="BJ540" s="429"/>
      <c r="BK540" s="429"/>
      <c r="BL540" s="429"/>
      <c r="BM540" s="429"/>
      <c r="BN540" s="429"/>
      <c r="BO540" s="429"/>
      <c r="BP540" s="429"/>
      <c r="BQ540" s="429"/>
    </row>
    <row r="541" customFormat="false" ht="15.75" hidden="false" customHeight="false" outlineLevel="0" collapsed="false">
      <c r="A541" s="420"/>
      <c r="B541" s="420"/>
      <c r="C541" s="420"/>
      <c r="D541" s="420"/>
      <c r="E541" s="420"/>
      <c r="F541" s="420"/>
      <c r="G541" s="421"/>
      <c r="H541" s="421"/>
      <c r="I541" s="421"/>
      <c r="J541" s="421"/>
      <c r="K541" s="421"/>
      <c r="L541" s="421"/>
      <c r="M541" s="421"/>
      <c r="N541" s="421"/>
      <c r="O541" s="421"/>
      <c r="P541" s="422"/>
      <c r="Q541" s="423"/>
      <c r="R541" s="423"/>
      <c r="S541" s="420"/>
      <c r="T541" s="428"/>
      <c r="U541" s="428"/>
      <c r="V541" s="417"/>
      <c r="W541" s="420"/>
      <c r="X541" s="420"/>
      <c r="Y541" s="420"/>
      <c r="Z541" s="420"/>
      <c r="AA541" s="420"/>
      <c r="AB541" s="420"/>
      <c r="AC541" s="420"/>
      <c r="AD541" s="420"/>
      <c r="AE541" s="420"/>
      <c r="AF541" s="420"/>
      <c r="AG541" s="420"/>
      <c r="AH541" s="420"/>
      <c r="AI541" s="420"/>
      <c r="AJ541" s="420"/>
      <c r="AK541" s="420"/>
      <c r="AL541" s="420"/>
      <c r="AM541" s="420"/>
      <c r="AN541" s="420"/>
      <c r="AO541" s="417"/>
      <c r="AP541" s="417"/>
      <c r="AQ541" s="417"/>
      <c r="AR541" s="417"/>
      <c r="AS541" s="417"/>
      <c r="AT541" s="417"/>
      <c r="AU541" s="417"/>
      <c r="AV541" s="417"/>
      <c r="AW541" s="417"/>
      <c r="AX541" s="417"/>
      <c r="AY541" s="417"/>
      <c r="AZ541" s="417"/>
      <c r="BA541" s="429"/>
      <c r="BB541" s="429"/>
      <c r="BC541" s="429"/>
      <c r="BD541" s="429"/>
      <c r="BE541" s="429"/>
      <c r="BF541" s="429"/>
      <c r="BG541" s="429"/>
      <c r="BH541" s="429"/>
      <c r="BI541" s="429"/>
      <c r="BJ541" s="429"/>
      <c r="BK541" s="429"/>
      <c r="BL541" s="429"/>
      <c r="BM541" s="429"/>
      <c r="BN541" s="429"/>
      <c r="BO541" s="429"/>
      <c r="BP541" s="429"/>
      <c r="BQ541" s="429"/>
    </row>
    <row r="542" customFormat="false" ht="15.75" hidden="false" customHeight="false" outlineLevel="0" collapsed="false">
      <c r="A542" s="420"/>
      <c r="B542" s="420"/>
      <c r="C542" s="420"/>
      <c r="D542" s="420"/>
      <c r="E542" s="420"/>
      <c r="F542" s="420"/>
      <c r="G542" s="421"/>
      <c r="H542" s="421"/>
      <c r="I542" s="421"/>
      <c r="J542" s="421"/>
      <c r="K542" s="421"/>
      <c r="L542" s="421"/>
      <c r="M542" s="421"/>
      <c r="N542" s="421"/>
      <c r="O542" s="421"/>
      <c r="P542" s="422"/>
      <c r="Q542" s="423"/>
      <c r="R542" s="423"/>
      <c r="S542" s="420"/>
      <c r="T542" s="428"/>
      <c r="U542" s="428"/>
      <c r="V542" s="417"/>
      <c r="W542" s="420"/>
      <c r="X542" s="420"/>
      <c r="Y542" s="420"/>
      <c r="Z542" s="420"/>
      <c r="AA542" s="420"/>
      <c r="AB542" s="420"/>
      <c r="AC542" s="420"/>
      <c r="AD542" s="420"/>
      <c r="AE542" s="420"/>
      <c r="AF542" s="420"/>
      <c r="AG542" s="420"/>
      <c r="AH542" s="420"/>
      <c r="AI542" s="420"/>
      <c r="AJ542" s="420"/>
      <c r="AK542" s="420"/>
      <c r="AL542" s="420"/>
      <c r="AM542" s="420"/>
      <c r="AN542" s="420"/>
      <c r="AO542" s="417"/>
      <c r="AP542" s="417"/>
      <c r="AQ542" s="417"/>
      <c r="AR542" s="417"/>
      <c r="AS542" s="417"/>
      <c r="AT542" s="417"/>
      <c r="AU542" s="417"/>
      <c r="AV542" s="417"/>
      <c r="AW542" s="417"/>
      <c r="AX542" s="417"/>
      <c r="AY542" s="417"/>
      <c r="AZ542" s="417"/>
      <c r="BA542" s="429"/>
      <c r="BB542" s="429"/>
      <c r="BC542" s="429"/>
      <c r="BD542" s="429"/>
      <c r="BE542" s="429"/>
      <c r="BF542" s="429"/>
      <c r="BG542" s="429"/>
      <c r="BH542" s="429"/>
      <c r="BI542" s="429"/>
      <c r="BJ542" s="429"/>
      <c r="BK542" s="429"/>
      <c r="BL542" s="429"/>
      <c r="BM542" s="429"/>
      <c r="BN542" s="429"/>
      <c r="BO542" s="429"/>
      <c r="BP542" s="429"/>
      <c r="BQ542" s="429"/>
    </row>
    <row r="543" customFormat="false" ht="15.75" hidden="false" customHeight="false" outlineLevel="0" collapsed="false">
      <c r="A543" s="420"/>
      <c r="B543" s="420"/>
      <c r="C543" s="420"/>
      <c r="D543" s="420"/>
      <c r="E543" s="420"/>
      <c r="F543" s="420"/>
      <c r="G543" s="421"/>
      <c r="H543" s="421"/>
      <c r="I543" s="421"/>
      <c r="J543" s="421"/>
      <c r="K543" s="421"/>
      <c r="L543" s="421"/>
      <c r="M543" s="421"/>
      <c r="N543" s="421"/>
      <c r="O543" s="421"/>
      <c r="P543" s="422"/>
      <c r="Q543" s="423"/>
      <c r="R543" s="423"/>
      <c r="S543" s="420"/>
      <c r="T543" s="428"/>
      <c r="U543" s="428"/>
      <c r="V543" s="417"/>
      <c r="W543" s="420"/>
      <c r="X543" s="420"/>
      <c r="Y543" s="420"/>
      <c r="Z543" s="420"/>
      <c r="AA543" s="420"/>
      <c r="AB543" s="420"/>
      <c r="AC543" s="420"/>
      <c r="AD543" s="420"/>
      <c r="AE543" s="420"/>
      <c r="AF543" s="420"/>
      <c r="AG543" s="420"/>
      <c r="AH543" s="420"/>
      <c r="AI543" s="420"/>
      <c r="AJ543" s="420"/>
      <c r="AK543" s="420"/>
      <c r="AL543" s="420"/>
      <c r="AM543" s="420"/>
      <c r="AN543" s="420"/>
      <c r="AO543" s="417"/>
      <c r="AP543" s="417"/>
      <c r="AQ543" s="417"/>
      <c r="AR543" s="417"/>
      <c r="AS543" s="417"/>
      <c r="AT543" s="417"/>
      <c r="AU543" s="417"/>
      <c r="AV543" s="417"/>
      <c r="AW543" s="417"/>
      <c r="AX543" s="417"/>
      <c r="AY543" s="417"/>
      <c r="AZ543" s="417"/>
      <c r="BA543" s="429"/>
      <c r="BB543" s="429"/>
      <c r="BC543" s="429"/>
      <c r="BD543" s="429"/>
      <c r="BE543" s="429"/>
      <c r="BF543" s="429"/>
      <c r="BG543" s="429"/>
      <c r="BH543" s="429"/>
      <c r="BI543" s="429"/>
      <c r="BJ543" s="429"/>
      <c r="BK543" s="429"/>
      <c r="BL543" s="429"/>
      <c r="BM543" s="429"/>
      <c r="BN543" s="429"/>
      <c r="BO543" s="429"/>
      <c r="BP543" s="429"/>
      <c r="BQ543" s="429"/>
    </row>
    <row r="544" customFormat="false" ht="15.75" hidden="false" customHeight="false" outlineLevel="0" collapsed="false">
      <c r="A544" s="420"/>
      <c r="B544" s="420"/>
      <c r="C544" s="420"/>
      <c r="D544" s="420"/>
      <c r="E544" s="420"/>
      <c r="F544" s="420"/>
      <c r="G544" s="421"/>
      <c r="H544" s="421"/>
      <c r="I544" s="421"/>
      <c r="J544" s="421"/>
      <c r="K544" s="421"/>
      <c r="L544" s="421"/>
      <c r="M544" s="421"/>
      <c r="N544" s="421"/>
      <c r="O544" s="421"/>
      <c r="P544" s="422"/>
      <c r="Q544" s="423"/>
      <c r="R544" s="423"/>
      <c r="S544" s="420"/>
      <c r="T544" s="428"/>
      <c r="U544" s="428"/>
      <c r="V544" s="417"/>
      <c r="W544" s="420"/>
      <c r="X544" s="420"/>
      <c r="Y544" s="420"/>
      <c r="Z544" s="420"/>
      <c r="AA544" s="420"/>
      <c r="AB544" s="420"/>
      <c r="AC544" s="420"/>
      <c r="AD544" s="420"/>
      <c r="AE544" s="420"/>
      <c r="AF544" s="420"/>
      <c r="AG544" s="420"/>
      <c r="AH544" s="420"/>
      <c r="AI544" s="420"/>
      <c r="AJ544" s="420"/>
      <c r="AK544" s="420"/>
      <c r="AL544" s="420"/>
      <c r="AM544" s="420"/>
      <c r="AN544" s="420"/>
      <c r="AO544" s="417"/>
      <c r="AP544" s="417"/>
      <c r="AQ544" s="417"/>
      <c r="AR544" s="417"/>
      <c r="AS544" s="417"/>
      <c r="AT544" s="417"/>
      <c r="AU544" s="417"/>
      <c r="AV544" s="417"/>
      <c r="AW544" s="417"/>
      <c r="AX544" s="417"/>
      <c r="AY544" s="417"/>
      <c r="AZ544" s="417"/>
      <c r="BA544" s="429"/>
      <c r="BB544" s="429"/>
      <c r="BC544" s="429"/>
      <c r="BD544" s="429"/>
      <c r="BE544" s="429"/>
      <c r="BF544" s="429"/>
      <c r="BG544" s="429"/>
      <c r="BH544" s="429"/>
      <c r="BI544" s="429"/>
      <c r="BJ544" s="429"/>
      <c r="BK544" s="429"/>
      <c r="BL544" s="429"/>
      <c r="BM544" s="429"/>
      <c r="BN544" s="429"/>
      <c r="BO544" s="429"/>
      <c r="BP544" s="429"/>
      <c r="BQ544" s="429"/>
    </row>
    <row r="545" customFormat="false" ht="15.75" hidden="false" customHeight="false" outlineLevel="0" collapsed="false">
      <c r="A545" s="420"/>
      <c r="B545" s="420"/>
      <c r="C545" s="420"/>
      <c r="D545" s="420"/>
      <c r="E545" s="420"/>
      <c r="F545" s="420"/>
      <c r="G545" s="421"/>
      <c r="H545" s="421"/>
      <c r="I545" s="421"/>
      <c r="J545" s="421"/>
      <c r="K545" s="421"/>
      <c r="L545" s="421"/>
      <c r="M545" s="421"/>
      <c r="N545" s="421"/>
      <c r="O545" s="421"/>
      <c r="P545" s="422"/>
      <c r="Q545" s="423"/>
      <c r="R545" s="423"/>
      <c r="S545" s="420"/>
      <c r="T545" s="428"/>
      <c r="U545" s="428"/>
      <c r="V545" s="417"/>
      <c r="W545" s="420"/>
      <c r="X545" s="420"/>
      <c r="Y545" s="420"/>
      <c r="Z545" s="420"/>
      <c r="AA545" s="420"/>
      <c r="AB545" s="420"/>
      <c r="AC545" s="420"/>
      <c r="AD545" s="420"/>
      <c r="AE545" s="420"/>
      <c r="AF545" s="420"/>
      <c r="AG545" s="420"/>
      <c r="AH545" s="420"/>
      <c r="AI545" s="420"/>
      <c r="AJ545" s="420"/>
      <c r="AK545" s="420"/>
      <c r="AL545" s="420"/>
      <c r="AM545" s="420"/>
      <c r="AN545" s="420"/>
      <c r="AO545" s="417"/>
      <c r="AP545" s="417"/>
      <c r="AQ545" s="417"/>
      <c r="AR545" s="417"/>
      <c r="AS545" s="417"/>
      <c r="AT545" s="417"/>
      <c r="AU545" s="417"/>
      <c r="AV545" s="417"/>
      <c r="AW545" s="417"/>
      <c r="AX545" s="417"/>
      <c r="AY545" s="417"/>
      <c r="AZ545" s="417"/>
      <c r="BA545" s="429"/>
      <c r="BB545" s="429"/>
      <c r="BC545" s="429"/>
      <c r="BD545" s="429"/>
      <c r="BE545" s="429"/>
      <c r="BF545" s="429"/>
      <c r="BG545" s="429"/>
      <c r="BH545" s="429"/>
      <c r="BI545" s="429"/>
      <c r="BJ545" s="429"/>
      <c r="BK545" s="429"/>
      <c r="BL545" s="429"/>
      <c r="BM545" s="429"/>
      <c r="BN545" s="429"/>
      <c r="BO545" s="429"/>
      <c r="BP545" s="429"/>
      <c r="BQ545" s="429"/>
    </row>
    <row r="546" customFormat="false" ht="15.75" hidden="false" customHeight="false" outlineLevel="0" collapsed="false">
      <c r="A546" s="420"/>
      <c r="B546" s="420"/>
      <c r="C546" s="420"/>
      <c r="D546" s="420"/>
      <c r="E546" s="420"/>
      <c r="F546" s="420"/>
      <c r="G546" s="421"/>
      <c r="H546" s="421"/>
      <c r="I546" s="421"/>
      <c r="J546" s="421"/>
      <c r="K546" s="421"/>
      <c r="L546" s="421"/>
      <c r="M546" s="421"/>
      <c r="N546" s="421"/>
      <c r="O546" s="421"/>
      <c r="P546" s="422"/>
      <c r="Q546" s="423"/>
      <c r="R546" s="423"/>
      <c r="S546" s="420"/>
      <c r="T546" s="428"/>
      <c r="U546" s="428"/>
      <c r="V546" s="417"/>
      <c r="W546" s="420"/>
      <c r="X546" s="420"/>
      <c r="Y546" s="420"/>
      <c r="Z546" s="420"/>
      <c r="AA546" s="420"/>
      <c r="AB546" s="420"/>
      <c r="AC546" s="420"/>
      <c r="AD546" s="420"/>
      <c r="AE546" s="420"/>
      <c r="AF546" s="420"/>
      <c r="AG546" s="420"/>
      <c r="AH546" s="420"/>
      <c r="AI546" s="420"/>
      <c r="AJ546" s="420"/>
      <c r="AK546" s="420"/>
      <c r="AL546" s="420"/>
      <c r="AM546" s="420"/>
      <c r="AN546" s="420"/>
      <c r="AO546" s="417"/>
      <c r="AP546" s="417"/>
      <c r="AQ546" s="417"/>
      <c r="AR546" s="417"/>
      <c r="AS546" s="417"/>
      <c r="AT546" s="417"/>
      <c r="AU546" s="417"/>
      <c r="AV546" s="417"/>
      <c r="AW546" s="417"/>
      <c r="AX546" s="417"/>
      <c r="AY546" s="417"/>
      <c r="AZ546" s="417"/>
      <c r="BA546" s="429"/>
      <c r="BB546" s="429"/>
      <c r="BC546" s="429"/>
      <c r="BD546" s="429"/>
      <c r="BE546" s="429"/>
      <c r="BF546" s="429"/>
      <c r="BG546" s="429"/>
      <c r="BH546" s="429"/>
      <c r="BI546" s="429"/>
      <c r="BJ546" s="429"/>
      <c r="BK546" s="429"/>
      <c r="BL546" s="429"/>
      <c r="BM546" s="429"/>
      <c r="BN546" s="429"/>
      <c r="BO546" s="429"/>
      <c r="BP546" s="429"/>
      <c r="BQ546" s="429"/>
    </row>
    <row r="547" customFormat="false" ht="15.75" hidden="false" customHeight="false" outlineLevel="0" collapsed="false">
      <c r="A547" s="420"/>
      <c r="B547" s="420"/>
      <c r="C547" s="420"/>
      <c r="D547" s="420"/>
      <c r="E547" s="420"/>
      <c r="F547" s="420"/>
      <c r="G547" s="421"/>
      <c r="H547" s="421"/>
      <c r="I547" s="421"/>
      <c r="J547" s="421"/>
      <c r="K547" s="421"/>
      <c r="L547" s="421"/>
      <c r="M547" s="421"/>
      <c r="N547" s="421"/>
      <c r="O547" s="421"/>
      <c r="P547" s="422"/>
      <c r="Q547" s="423"/>
      <c r="R547" s="423"/>
      <c r="S547" s="420"/>
      <c r="T547" s="428"/>
      <c r="U547" s="428"/>
      <c r="V547" s="417"/>
      <c r="W547" s="420"/>
      <c r="X547" s="420"/>
      <c r="Y547" s="420"/>
      <c r="Z547" s="420"/>
      <c r="AA547" s="420"/>
      <c r="AB547" s="420"/>
      <c r="AC547" s="420"/>
      <c r="AD547" s="420"/>
      <c r="AE547" s="420"/>
      <c r="AF547" s="420"/>
      <c r="AG547" s="420"/>
      <c r="AH547" s="420"/>
      <c r="AI547" s="420"/>
      <c r="AJ547" s="420"/>
      <c r="AK547" s="420"/>
      <c r="AL547" s="420"/>
      <c r="AM547" s="420"/>
      <c r="AN547" s="420"/>
      <c r="AO547" s="417"/>
      <c r="AP547" s="417"/>
      <c r="AQ547" s="417"/>
      <c r="AR547" s="417"/>
      <c r="AS547" s="417"/>
      <c r="AT547" s="417"/>
      <c r="AU547" s="417"/>
      <c r="AV547" s="417"/>
      <c r="AW547" s="417"/>
      <c r="AX547" s="417"/>
      <c r="AY547" s="417"/>
      <c r="AZ547" s="417"/>
      <c r="BA547" s="429"/>
      <c r="BB547" s="429"/>
      <c r="BC547" s="429"/>
      <c r="BD547" s="429"/>
      <c r="BE547" s="429"/>
      <c r="BF547" s="429"/>
      <c r="BG547" s="429"/>
      <c r="BH547" s="429"/>
      <c r="BI547" s="429"/>
      <c r="BJ547" s="429"/>
      <c r="BK547" s="429"/>
      <c r="BL547" s="429"/>
      <c r="BM547" s="429"/>
      <c r="BN547" s="429"/>
      <c r="BO547" s="429"/>
      <c r="BP547" s="429"/>
      <c r="BQ547" s="429"/>
    </row>
    <row r="548" customFormat="false" ht="15.75" hidden="false" customHeight="false" outlineLevel="0" collapsed="false">
      <c r="A548" s="420"/>
      <c r="B548" s="420"/>
      <c r="C548" s="420"/>
      <c r="D548" s="420"/>
      <c r="E548" s="420"/>
      <c r="F548" s="420"/>
      <c r="G548" s="421"/>
      <c r="H548" s="421"/>
      <c r="I548" s="421"/>
      <c r="J548" s="421"/>
      <c r="K548" s="421"/>
      <c r="L548" s="421"/>
      <c r="M548" s="421"/>
      <c r="N548" s="421"/>
      <c r="O548" s="421"/>
      <c r="P548" s="422"/>
      <c r="Q548" s="423"/>
      <c r="R548" s="423"/>
      <c r="S548" s="420"/>
      <c r="T548" s="428"/>
      <c r="U548" s="428"/>
      <c r="V548" s="417"/>
      <c r="W548" s="420"/>
      <c r="X548" s="420"/>
      <c r="Y548" s="420"/>
      <c r="Z548" s="420"/>
      <c r="AA548" s="420"/>
      <c r="AB548" s="420"/>
      <c r="AC548" s="420"/>
      <c r="AD548" s="420"/>
      <c r="AE548" s="420"/>
      <c r="AF548" s="420"/>
      <c r="AG548" s="420"/>
      <c r="AH548" s="420"/>
      <c r="AI548" s="420"/>
      <c r="AJ548" s="420"/>
      <c r="AK548" s="420"/>
      <c r="AL548" s="420"/>
      <c r="AM548" s="420"/>
      <c r="AN548" s="420"/>
      <c r="AO548" s="417"/>
      <c r="AP548" s="417"/>
      <c r="AQ548" s="417"/>
      <c r="AR548" s="417"/>
      <c r="AS548" s="417"/>
      <c r="AT548" s="417"/>
      <c r="AU548" s="417"/>
      <c r="AV548" s="417"/>
      <c r="AW548" s="417"/>
      <c r="AX548" s="417"/>
      <c r="AY548" s="417"/>
      <c r="AZ548" s="417"/>
      <c r="BA548" s="429"/>
      <c r="BB548" s="429"/>
      <c r="BC548" s="429"/>
      <c r="BD548" s="429"/>
      <c r="BE548" s="429"/>
      <c r="BF548" s="429"/>
      <c r="BG548" s="429"/>
      <c r="BH548" s="429"/>
      <c r="BI548" s="429"/>
      <c r="BJ548" s="429"/>
      <c r="BK548" s="429"/>
      <c r="BL548" s="429"/>
      <c r="BM548" s="429"/>
      <c r="BN548" s="429"/>
      <c r="BO548" s="429"/>
      <c r="BP548" s="429"/>
      <c r="BQ548" s="429"/>
    </row>
    <row r="549" customFormat="false" ht="15.75" hidden="false" customHeight="false" outlineLevel="0" collapsed="false">
      <c r="A549" s="420"/>
      <c r="B549" s="420"/>
      <c r="C549" s="420"/>
      <c r="D549" s="420"/>
      <c r="E549" s="420"/>
      <c r="F549" s="420"/>
      <c r="G549" s="421"/>
      <c r="H549" s="421"/>
      <c r="I549" s="421"/>
      <c r="J549" s="421"/>
      <c r="K549" s="421"/>
      <c r="L549" s="421"/>
      <c r="M549" s="421"/>
      <c r="N549" s="421"/>
      <c r="O549" s="421"/>
      <c r="P549" s="422"/>
      <c r="Q549" s="423"/>
      <c r="R549" s="423"/>
      <c r="S549" s="420"/>
      <c r="T549" s="428"/>
      <c r="U549" s="428"/>
      <c r="V549" s="417"/>
      <c r="W549" s="420"/>
      <c r="X549" s="420"/>
      <c r="Y549" s="420"/>
      <c r="Z549" s="420"/>
      <c r="AA549" s="420"/>
      <c r="AB549" s="420"/>
      <c r="AC549" s="420"/>
      <c r="AD549" s="420"/>
      <c r="AE549" s="420"/>
      <c r="AF549" s="420"/>
      <c r="AG549" s="420"/>
      <c r="AH549" s="420"/>
      <c r="AI549" s="420"/>
      <c r="AJ549" s="420"/>
      <c r="AK549" s="420"/>
      <c r="AL549" s="420"/>
      <c r="AM549" s="420"/>
      <c r="AN549" s="420"/>
      <c r="AO549" s="417"/>
      <c r="AP549" s="417"/>
      <c r="AQ549" s="417"/>
      <c r="AR549" s="417"/>
      <c r="AS549" s="417"/>
      <c r="AT549" s="417"/>
      <c r="AU549" s="417"/>
      <c r="AV549" s="417"/>
      <c r="AW549" s="417"/>
      <c r="AX549" s="417"/>
      <c r="AY549" s="417"/>
      <c r="AZ549" s="417"/>
      <c r="BA549" s="429"/>
      <c r="BB549" s="429"/>
      <c r="BC549" s="429"/>
      <c r="BD549" s="429"/>
      <c r="BE549" s="429"/>
      <c r="BF549" s="429"/>
      <c r="BG549" s="429"/>
      <c r="BH549" s="429"/>
      <c r="BI549" s="429"/>
      <c r="BJ549" s="429"/>
      <c r="BK549" s="429"/>
      <c r="BL549" s="429"/>
      <c r="BM549" s="429"/>
      <c r="BN549" s="429"/>
      <c r="BO549" s="429"/>
      <c r="BP549" s="429"/>
      <c r="BQ549" s="429"/>
    </row>
    <row r="550" customFormat="false" ht="15.75" hidden="false" customHeight="false" outlineLevel="0" collapsed="false">
      <c r="A550" s="420"/>
      <c r="B550" s="420"/>
      <c r="C550" s="420"/>
      <c r="D550" s="420"/>
      <c r="E550" s="420"/>
      <c r="F550" s="420"/>
      <c r="G550" s="421"/>
      <c r="H550" s="421"/>
      <c r="I550" s="421"/>
      <c r="J550" s="421"/>
      <c r="K550" s="421"/>
      <c r="L550" s="421"/>
      <c r="M550" s="421"/>
      <c r="N550" s="421"/>
      <c r="O550" s="421"/>
      <c r="P550" s="422"/>
      <c r="Q550" s="423"/>
      <c r="R550" s="423"/>
      <c r="S550" s="420"/>
      <c r="T550" s="428"/>
      <c r="U550" s="428"/>
      <c r="V550" s="417"/>
      <c r="W550" s="420"/>
      <c r="X550" s="420"/>
      <c r="Y550" s="420"/>
      <c r="Z550" s="420"/>
      <c r="AA550" s="420"/>
      <c r="AB550" s="420"/>
      <c r="AC550" s="420"/>
      <c r="AD550" s="420"/>
      <c r="AE550" s="420"/>
      <c r="AF550" s="420"/>
      <c r="AG550" s="420"/>
      <c r="AH550" s="420"/>
      <c r="AI550" s="420"/>
      <c r="AJ550" s="420"/>
      <c r="AK550" s="420"/>
      <c r="AL550" s="420"/>
      <c r="AM550" s="420"/>
      <c r="AN550" s="420"/>
      <c r="AO550" s="417"/>
      <c r="AP550" s="417"/>
      <c r="AQ550" s="417"/>
      <c r="AR550" s="417"/>
      <c r="AS550" s="417"/>
      <c r="AT550" s="417"/>
      <c r="AU550" s="417"/>
      <c r="AV550" s="417"/>
      <c r="AW550" s="417"/>
      <c r="AX550" s="417"/>
      <c r="AY550" s="417"/>
      <c r="AZ550" s="417"/>
      <c r="BA550" s="429"/>
      <c r="BB550" s="429"/>
      <c r="BC550" s="429"/>
      <c r="BD550" s="429"/>
      <c r="BE550" s="429"/>
      <c r="BF550" s="429"/>
      <c r="BG550" s="429"/>
      <c r="BH550" s="429"/>
      <c r="BI550" s="429"/>
      <c r="BJ550" s="429"/>
      <c r="BK550" s="429"/>
      <c r="BL550" s="429"/>
      <c r="BM550" s="429"/>
      <c r="BN550" s="429"/>
      <c r="BO550" s="429"/>
      <c r="BP550" s="429"/>
      <c r="BQ550" s="429"/>
    </row>
    <row r="551" customFormat="false" ht="15.75" hidden="false" customHeight="false" outlineLevel="0" collapsed="false">
      <c r="A551" s="420"/>
      <c r="B551" s="420"/>
      <c r="C551" s="420"/>
      <c r="D551" s="420"/>
      <c r="E551" s="420"/>
      <c r="F551" s="420"/>
      <c r="G551" s="421"/>
      <c r="H551" s="421"/>
      <c r="I551" s="421"/>
      <c r="J551" s="421"/>
      <c r="K551" s="421"/>
      <c r="L551" s="421"/>
      <c r="M551" s="421"/>
      <c r="N551" s="421"/>
      <c r="O551" s="421"/>
      <c r="P551" s="422"/>
      <c r="Q551" s="423"/>
      <c r="R551" s="423"/>
      <c r="S551" s="420"/>
      <c r="T551" s="428"/>
      <c r="U551" s="428"/>
      <c r="V551" s="417"/>
      <c r="W551" s="420"/>
      <c r="X551" s="420"/>
      <c r="Y551" s="420"/>
      <c r="Z551" s="420"/>
      <c r="AA551" s="420"/>
      <c r="AB551" s="420"/>
      <c r="AC551" s="420"/>
      <c r="AD551" s="420"/>
      <c r="AE551" s="420"/>
      <c r="AF551" s="420"/>
      <c r="AG551" s="420"/>
      <c r="AH551" s="420"/>
      <c r="AI551" s="420"/>
      <c r="AJ551" s="420"/>
      <c r="AK551" s="420"/>
      <c r="AL551" s="420"/>
      <c r="AM551" s="420"/>
      <c r="AN551" s="420"/>
      <c r="AO551" s="417"/>
      <c r="AP551" s="417"/>
      <c r="AQ551" s="417"/>
      <c r="AR551" s="417"/>
      <c r="AS551" s="417"/>
      <c r="AT551" s="417"/>
      <c r="AU551" s="417"/>
      <c r="AV551" s="417"/>
      <c r="AW551" s="417"/>
      <c r="AX551" s="417"/>
      <c r="AY551" s="417"/>
      <c r="AZ551" s="417"/>
      <c r="BA551" s="429"/>
      <c r="BB551" s="429"/>
      <c r="BC551" s="429"/>
      <c r="BD551" s="429"/>
      <c r="BE551" s="429"/>
      <c r="BF551" s="429"/>
      <c r="BG551" s="429"/>
      <c r="BH551" s="429"/>
      <c r="BI551" s="429"/>
      <c r="BJ551" s="429"/>
      <c r="BK551" s="429"/>
      <c r="BL551" s="429"/>
      <c r="BM551" s="429"/>
      <c r="BN551" s="429"/>
      <c r="BO551" s="429"/>
      <c r="BP551" s="429"/>
      <c r="BQ551" s="429"/>
    </row>
    <row r="552" customFormat="false" ht="15.75" hidden="false" customHeight="false" outlineLevel="0" collapsed="false">
      <c r="A552" s="420"/>
      <c r="B552" s="420"/>
      <c r="C552" s="420"/>
      <c r="D552" s="420"/>
      <c r="E552" s="420"/>
      <c r="F552" s="420"/>
      <c r="G552" s="421"/>
      <c r="H552" s="421"/>
      <c r="I552" s="421"/>
      <c r="J552" s="421"/>
      <c r="K552" s="421"/>
      <c r="L552" s="421"/>
      <c r="M552" s="421"/>
      <c r="N552" s="421"/>
      <c r="O552" s="421"/>
      <c r="P552" s="422"/>
      <c r="Q552" s="423"/>
      <c r="R552" s="423"/>
      <c r="S552" s="420"/>
      <c r="T552" s="428"/>
      <c r="U552" s="428"/>
      <c r="V552" s="417"/>
      <c r="W552" s="420"/>
      <c r="X552" s="420"/>
      <c r="Y552" s="420"/>
      <c r="Z552" s="420"/>
      <c r="AA552" s="420"/>
      <c r="AB552" s="420"/>
      <c r="AC552" s="420"/>
      <c r="AD552" s="420"/>
      <c r="AE552" s="420"/>
      <c r="AF552" s="420"/>
      <c r="AG552" s="420"/>
      <c r="AH552" s="420"/>
      <c r="AI552" s="420"/>
      <c r="AJ552" s="420"/>
      <c r="AK552" s="420"/>
      <c r="AL552" s="420"/>
      <c r="AM552" s="420"/>
      <c r="AN552" s="420"/>
      <c r="AO552" s="417"/>
      <c r="AP552" s="417"/>
      <c r="AQ552" s="417"/>
      <c r="AR552" s="417"/>
      <c r="AS552" s="417"/>
      <c r="AT552" s="417"/>
      <c r="AU552" s="417"/>
      <c r="AV552" s="417"/>
      <c r="AW552" s="417"/>
      <c r="AX552" s="417"/>
      <c r="AY552" s="417"/>
      <c r="AZ552" s="417"/>
      <c r="BA552" s="429"/>
      <c r="BB552" s="429"/>
      <c r="BC552" s="429"/>
      <c r="BD552" s="429"/>
      <c r="BE552" s="429"/>
      <c r="BF552" s="429"/>
      <c r="BG552" s="429"/>
      <c r="BH552" s="429"/>
      <c r="BI552" s="429"/>
      <c r="BJ552" s="429"/>
      <c r="BK552" s="429"/>
      <c r="BL552" s="429"/>
      <c r="BM552" s="429"/>
      <c r="BN552" s="429"/>
      <c r="BO552" s="429"/>
      <c r="BP552" s="429"/>
      <c r="BQ552" s="429"/>
    </row>
    <row r="553" customFormat="false" ht="15.75" hidden="false" customHeight="false" outlineLevel="0" collapsed="false">
      <c r="A553" s="420"/>
      <c r="B553" s="420"/>
      <c r="C553" s="420"/>
      <c r="D553" s="420"/>
      <c r="E553" s="420"/>
      <c r="F553" s="420"/>
      <c r="G553" s="421"/>
      <c r="H553" s="421"/>
      <c r="I553" s="421"/>
      <c r="J553" s="421"/>
      <c r="K553" s="421"/>
      <c r="L553" s="421"/>
      <c r="M553" s="421"/>
      <c r="N553" s="421"/>
      <c r="O553" s="421"/>
      <c r="P553" s="422"/>
      <c r="Q553" s="423"/>
      <c r="R553" s="423"/>
      <c r="S553" s="420"/>
      <c r="T553" s="428"/>
      <c r="U553" s="428"/>
      <c r="V553" s="417"/>
      <c r="W553" s="420"/>
      <c r="X553" s="420"/>
      <c r="Y553" s="420"/>
      <c r="Z553" s="420"/>
      <c r="AA553" s="420"/>
      <c r="AB553" s="420"/>
      <c r="AC553" s="420"/>
      <c r="AD553" s="420"/>
      <c r="AE553" s="420"/>
      <c r="AF553" s="420"/>
      <c r="AG553" s="420"/>
      <c r="AH553" s="420"/>
      <c r="AI553" s="420"/>
      <c r="AJ553" s="420"/>
      <c r="AK553" s="420"/>
      <c r="AL553" s="420"/>
      <c r="AM553" s="420"/>
      <c r="AN553" s="420"/>
      <c r="AO553" s="417"/>
      <c r="AP553" s="417"/>
      <c r="AQ553" s="417"/>
      <c r="AR553" s="417"/>
      <c r="AS553" s="417"/>
      <c r="AT553" s="417"/>
      <c r="AU553" s="417"/>
      <c r="AV553" s="417"/>
      <c r="AW553" s="417"/>
      <c r="AX553" s="417"/>
      <c r="AY553" s="417"/>
      <c r="AZ553" s="417"/>
      <c r="BA553" s="429"/>
      <c r="BB553" s="429"/>
      <c r="BC553" s="429"/>
      <c r="BD553" s="429"/>
      <c r="BE553" s="429"/>
      <c r="BF553" s="429"/>
      <c r="BG553" s="429"/>
      <c r="BH553" s="429"/>
      <c r="BI553" s="429"/>
      <c r="BJ553" s="429"/>
      <c r="BK553" s="429"/>
      <c r="BL553" s="429"/>
      <c r="BM553" s="429"/>
      <c r="BN553" s="429"/>
      <c r="BO553" s="429"/>
      <c r="BP553" s="429"/>
      <c r="BQ553" s="429"/>
    </row>
    <row r="554" customFormat="false" ht="15.75" hidden="false" customHeight="false" outlineLevel="0" collapsed="false">
      <c r="A554" s="420"/>
      <c r="B554" s="420"/>
      <c r="C554" s="420"/>
      <c r="D554" s="420"/>
      <c r="E554" s="420"/>
      <c r="F554" s="420"/>
      <c r="G554" s="421"/>
      <c r="H554" s="421"/>
      <c r="I554" s="421"/>
      <c r="J554" s="421"/>
      <c r="K554" s="421"/>
      <c r="L554" s="421"/>
      <c r="M554" s="421"/>
      <c r="N554" s="421"/>
      <c r="O554" s="421"/>
      <c r="P554" s="422"/>
      <c r="Q554" s="423"/>
      <c r="R554" s="423"/>
      <c r="S554" s="420"/>
      <c r="T554" s="428"/>
      <c r="U554" s="428"/>
      <c r="V554" s="417"/>
      <c r="W554" s="420"/>
      <c r="X554" s="420"/>
      <c r="Y554" s="420"/>
      <c r="Z554" s="420"/>
      <c r="AA554" s="420"/>
      <c r="AB554" s="420"/>
      <c r="AC554" s="420"/>
      <c r="AD554" s="420"/>
      <c r="AE554" s="420"/>
      <c r="AF554" s="420"/>
      <c r="AG554" s="420"/>
      <c r="AH554" s="420"/>
      <c r="AI554" s="420"/>
      <c r="AJ554" s="420"/>
      <c r="AK554" s="420"/>
      <c r="AL554" s="420"/>
      <c r="AM554" s="420"/>
      <c r="AN554" s="420"/>
      <c r="AO554" s="417"/>
      <c r="AP554" s="417"/>
      <c r="AQ554" s="417"/>
      <c r="AR554" s="417"/>
      <c r="AS554" s="417"/>
      <c r="AT554" s="417"/>
      <c r="AU554" s="417"/>
      <c r="AV554" s="417"/>
      <c r="AW554" s="417"/>
      <c r="AX554" s="417"/>
      <c r="AY554" s="417"/>
      <c r="AZ554" s="417"/>
      <c r="BA554" s="429"/>
      <c r="BB554" s="429"/>
      <c r="BC554" s="429"/>
      <c r="BD554" s="429"/>
      <c r="BE554" s="429"/>
      <c r="BF554" s="429"/>
      <c r="BG554" s="429"/>
      <c r="BH554" s="429"/>
      <c r="BI554" s="429"/>
      <c r="BJ554" s="429"/>
      <c r="BK554" s="429"/>
      <c r="BL554" s="429"/>
      <c r="BM554" s="429"/>
      <c r="BN554" s="429"/>
      <c r="BO554" s="429"/>
      <c r="BP554" s="429"/>
      <c r="BQ554" s="429"/>
    </row>
    <row r="555" customFormat="false" ht="15.75" hidden="false" customHeight="false" outlineLevel="0" collapsed="false">
      <c r="A555" s="420"/>
      <c r="B555" s="420"/>
      <c r="C555" s="420"/>
      <c r="D555" s="420"/>
      <c r="E555" s="420"/>
      <c r="F555" s="420"/>
      <c r="G555" s="421"/>
      <c r="H555" s="421"/>
      <c r="I555" s="421"/>
      <c r="J555" s="421"/>
      <c r="K555" s="421"/>
      <c r="L555" s="421"/>
      <c r="M555" s="421"/>
      <c r="N555" s="421"/>
      <c r="O555" s="421"/>
      <c r="P555" s="422"/>
      <c r="Q555" s="423"/>
      <c r="R555" s="423"/>
      <c r="S555" s="420"/>
      <c r="T555" s="428"/>
      <c r="U555" s="428"/>
      <c r="V555" s="417"/>
      <c r="W555" s="420"/>
      <c r="X555" s="420"/>
      <c r="Y555" s="420"/>
      <c r="Z555" s="420"/>
      <c r="AA555" s="420"/>
      <c r="AB555" s="420"/>
      <c r="AC555" s="420"/>
      <c r="AD555" s="420"/>
      <c r="AE555" s="420"/>
      <c r="AF555" s="420"/>
      <c r="AG555" s="420"/>
      <c r="AH555" s="420"/>
      <c r="AI555" s="420"/>
      <c r="AJ555" s="420"/>
      <c r="AK555" s="420"/>
      <c r="AL555" s="420"/>
      <c r="AM555" s="420"/>
      <c r="AN555" s="420"/>
      <c r="AO555" s="417"/>
      <c r="AP555" s="417"/>
      <c r="AQ555" s="417"/>
      <c r="AR555" s="417"/>
      <c r="AS555" s="417"/>
      <c r="AT555" s="417"/>
      <c r="AU555" s="417"/>
      <c r="AV555" s="417"/>
      <c r="AW555" s="417"/>
      <c r="AX555" s="417"/>
      <c r="AY555" s="417"/>
      <c r="AZ555" s="417"/>
      <c r="BA555" s="429"/>
      <c r="BB555" s="429"/>
      <c r="BC555" s="429"/>
      <c r="BD555" s="429"/>
      <c r="BE555" s="429"/>
      <c r="BF555" s="429"/>
      <c r="BG555" s="429"/>
      <c r="BH555" s="429"/>
      <c r="BI555" s="429"/>
      <c r="BJ555" s="429"/>
      <c r="BK555" s="429"/>
      <c r="BL555" s="429"/>
      <c r="BM555" s="429"/>
      <c r="BN555" s="429"/>
      <c r="BO555" s="429"/>
      <c r="BP555" s="429"/>
      <c r="BQ555" s="429"/>
    </row>
    <row r="556" customFormat="false" ht="15.75" hidden="false" customHeight="false" outlineLevel="0" collapsed="false">
      <c r="A556" s="420"/>
      <c r="B556" s="420"/>
      <c r="C556" s="420"/>
      <c r="D556" s="420"/>
      <c r="E556" s="420"/>
      <c r="F556" s="420"/>
      <c r="G556" s="421"/>
      <c r="H556" s="421"/>
      <c r="I556" s="421"/>
      <c r="J556" s="421"/>
      <c r="K556" s="421"/>
      <c r="L556" s="421"/>
      <c r="M556" s="421"/>
      <c r="N556" s="421"/>
      <c r="O556" s="421"/>
      <c r="P556" s="422"/>
      <c r="Q556" s="423"/>
      <c r="R556" s="423"/>
      <c r="S556" s="420"/>
      <c r="T556" s="428"/>
      <c r="U556" s="428"/>
      <c r="V556" s="417"/>
      <c r="W556" s="420"/>
      <c r="X556" s="420"/>
      <c r="Y556" s="420"/>
      <c r="Z556" s="420"/>
      <c r="AA556" s="420"/>
      <c r="AB556" s="420"/>
      <c r="AC556" s="420"/>
      <c r="AD556" s="420"/>
      <c r="AE556" s="420"/>
      <c r="AF556" s="420"/>
      <c r="AG556" s="420"/>
      <c r="AH556" s="420"/>
      <c r="AI556" s="420"/>
      <c r="AJ556" s="420"/>
      <c r="AK556" s="420"/>
      <c r="AL556" s="420"/>
      <c r="AM556" s="420"/>
      <c r="AN556" s="420"/>
      <c r="AO556" s="417"/>
      <c r="AP556" s="417"/>
      <c r="AQ556" s="417"/>
      <c r="AR556" s="417"/>
      <c r="AS556" s="417"/>
      <c r="AT556" s="417"/>
      <c r="AU556" s="417"/>
      <c r="AV556" s="417"/>
      <c r="AW556" s="417"/>
      <c r="AX556" s="417"/>
      <c r="AY556" s="417"/>
      <c r="AZ556" s="417"/>
      <c r="BA556" s="429"/>
      <c r="BB556" s="429"/>
      <c r="BC556" s="429"/>
      <c r="BD556" s="429"/>
      <c r="BE556" s="429"/>
      <c r="BF556" s="429"/>
      <c r="BG556" s="429"/>
      <c r="BH556" s="429"/>
      <c r="BI556" s="429"/>
      <c r="BJ556" s="429"/>
      <c r="BK556" s="429"/>
      <c r="BL556" s="429"/>
      <c r="BM556" s="429"/>
      <c r="BN556" s="429"/>
      <c r="BO556" s="429"/>
      <c r="BP556" s="429"/>
      <c r="BQ556" s="429"/>
    </row>
    <row r="557" customFormat="false" ht="15.75" hidden="false" customHeight="false" outlineLevel="0" collapsed="false">
      <c r="A557" s="420"/>
      <c r="B557" s="420"/>
      <c r="C557" s="420"/>
      <c r="D557" s="420"/>
      <c r="E557" s="420"/>
      <c r="F557" s="420"/>
      <c r="G557" s="421"/>
      <c r="H557" s="421"/>
      <c r="I557" s="421"/>
      <c r="J557" s="421"/>
      <c r="K557" s="421"/>
      <c r="L557" s="421"/>
      <c r="M557" s="421"/>
      <c r="N557" s="421"/>
      <c r="O557" s="421"/>
      <c r="P557" s="422"/>
      <c r="Q557" s="423"/>
      <c r="R557" s="423"/>
      <c r="S557" s="420"/>
      <c r="T557" s="428"/>
      <c r="U557" s="428"/>
      <c r="V557" s="417"/>
      <c r="W557" s="420"/>
      <c r="X557" s="420"/>
      <c r="Y557" s="420"/>
      <c r="Z557" s="420"/>
      <c r="AA557" s="420"/>
      <c r="AB557" s="420"/>
      <c r="AC557" s="420"/>
      <c r="AD557" s="420"/>
      <c r="AE557" s="420"/>
      <c r="AF557" s="420"/>
      <c r="AG557" s="420"/>
      <c r="AH557" s="420"/>
      <c r="AI557" s="420"/>
      <c r="AJ557" s="420"/>
      <c r="AK557" s="420"/>
      <c r="AL557" s="420"/>
      <c r="AM557" s="420"/>
      <c r="AN557" s="420"/>
      <c r="AO557" s="417"/>
      <c r="AP557" s="417"/>
      <c r="AQ557" s="417"/>
      <c r="AR557" s="417"/>
      <c r="AS557" s="417"/>
      <c r="AT557" s="417"/>
      <c r="AU557" s="417"/>
      <c r="AV557" s="417"/>
      <c r="AW557" s="417"/>
      <c r="AX557" s="417"/>
      <c r="AY557" s="417"/>
      <c r="AZ557" s="417"/>
      <c r="BA557" s="429"/>
      <c r="BB557" s="429"/>
      <c r="BC557" s="429"/>
      <c r="BD557" s="429"/>
      <c r="BE557" s="429"/>
      <c r="BF557" s="429"/>
      <c r="BG557" s="429"/>
      <c r="BH557" s="429"/>
      <c r="BI557" s="429"/>
      <c r="BJ557" s="429"/>
      <c r="BK557" s="429"/>
      <c r="BL557" s="429"/>
      <c r="BM557" s="429"/>
      <c r="BN557" s="429"/>
      <c r="BO557" s="429"/>
      <c r="BP557" s="429"/>
      <c r="BQ557" s="429"/>
    </row>
    <row r="558" customFormat="false" ht="15.75" hidden="false" customHeight="false" outlineLevel="0" collapsed="false">
      <c r="A558" s="420"/>
      <c r="B558" s="420"/>
      <c r="C558" s="420"/>
      <c r="D558" s="420"/>
      <c r="E558" s="420"/>
      <c r="F558" s="420"/>
      <c r="G558" s="421"/>
      <c r="H558" s="421"/>
      <c r="I558" s="421"/>
      <c r="J558" s="421"/>
      <c r="K558" s="421"/>
      <c r="L558" s="421"/>
      <c r="M558" s="421"/>
      <c r="N558" s="421"/>
      <c r="O558" s="421"/>
      <c r="P558" s="422"/>
      <c r="Q558" s="423"/>
      <c r="R558" s="423"/>
      <c r="S558" s="420"/>
      <c r="T558" s="428"/>
      <c r="U558" s="428"/>
      <c r="V558" s="417"/>
      <c r="W558" s="420"/>
      <c r="X558" s="420"/>
      <c r="Y558" s="420"/>
      <c r="Z558" s="420"/>
      <c r="AA558" s="420"/>
      <c r="AB558" s="420"/>
      <c r="AC558" s="420"/>
      <c r="AD558" s="420"/>
      <c r="AE558" s="420"/>
      <c r="AF558" s="420"/>
      <c r="AG558" s="420"/>
      <c r="AH558" s="420"/>
      <c r="AI558" s="420"/>
      <c r="AJ558" s="420"/>
      <c r="AK558" s="420"/>
      <c r="AL558" s="420"/>
      <c r="AM558" s="420"/>
      <c r="AN558" s="420"/>
      <c r="AO558" s="417"/>
      <c r="AP558" s="417"/>
      <c r="AQ558" s="417"/>
      <c r="AR558" s="417"/>
      <c r="AS558" s="417"/>
      <c r="AT558" s="417"/>
      <c r="AU558" s="417"/>
      <c r="AV558" s="417"/>
      <c r="AW558" s="417"/>
      <c r="AX558" s="417"/>
      <c r="AY558" s="417"/>
      <c r="AZ558" s="417"/>
      <c r="BA558" s="429"/>
      <c r="BB558" s="429"/>
      <c r="BC558" s="429"/>
      <c r="BD558" s="429"/>
      <c r="BE558" s="429"/>
      <c r="BF558" s="429"/>
      <c r="BG558" s="429"/>
      <c r="BH558" s="429"/>
      <c r="BI558" s="429"/>
      <c r="BJ558" s="429"/>
      <c r="BK558" s="429"/>
      <c r="BL558" s="429"/>
      <c r="BM558" s="429"/>
      <c r="BN558" s="429"/>
      <c r="BO558" s="429"/>
      <c r="BP558" s="429"/>
      <c r="BQ558" s="429"/>
    </row>
    <row r="559" customFormat="false" ht="15.75" hidden="false" customHeight="false" outlineLevel="0" collapsed="false">
      <c r="A559" s="420"/>
      <c r="B559" s="420"/>
      <c r="C559" s="420"/>
      <c r="D559" s="420"/>
      <c r="E559" s="420"/>
      <c r="F559" s="420"/>
      <c r="G559" s="421"/>
      <c r="H559" s="421"/>
      <c r="I559" s="421"/>
      <c r="J559" s="421"/>
      <c r="K559" s="421"/>
      <c r="L559" s="421"/>
      <c r="M559" s="421"/>
      <c r="N559" s="421"/>
      <c r="O559" s="421"/>
      <c r="P559" s="422"/>
      <c r="Q559" s="423"/>
      <c r="R559" s="423"/>
      <c r="S559" s="420"/>
      <c r="T559" s="428"/>
      <c r="U559" s="428"/>
      <c r="V559" s="417"/>
      <c r="W559" s="420"/>
      <c r="X559" s="420"/>
      <c r="Y559" s="420"/>
      <c r="Z559" s="420"/>
      <c r="AA559" s="420"/>
      <c r="AB559" s="420"/>
      <c r="AC559" s="420"/>
      <c r="AD559" s="420"/>
      <c r="AE559" s="420"/>
      <c r="AF559" s="420"/>
      <c r="AG559" s="420"/>
      <c r="AH559" s="420"/>
      <c r="AI559" s="420"/>
      <c r="AJ559" s="420"/>
      <c r="AK559" s="420"/>
      <c r="AL559" s="420"/>
      <c r="AM559" s="420"/>
      <c r="AN559" s="420"/>
      <c r="AO559" s="417"/>
      <c r="AP559" s="417"/>
      <c r="AQ559" s="417"/>
      <c r="AR559" s="417"/>
      <c r="AS559" s="417"/>
      <c r="AT559" s="417"/>
      <c r="AU559" s="417"/>
      <c r="AV559" s="417"/>
      <c r="AW559" s="417"/>
      <c r="AX559" s="417"/>
      <c r="AY559" s="417"/>
      <c r="AZ559" s="417"/>
      <c r="BA559" s="429"/>
      <c r="BB559" s="429"/>
      <c r="BC559" s="429"/>
      <c r="BD559" s="429"/>
      <c r="BE559" s="429"/>
      <c r="BF559" s="429"/>
      <c r="BG559" s="429"/>
      <c r="BH559" s="429"/>
      <c r="BI559" s="429"/>
      <c r="BJ559" s="429"/>
      <c r="BK559" s="429"/>
      <c r="BL559" s="429"/>
      <c r="BM559" s="429"/>
      <c r="BN559" s="429"/>
      <c r="BO559" s="429"/>
      <c r="BP559" s="429"/>
      <c r="BQ559" s="429"/>
    </row>
    <row r="560" customFormat="false" ht="15.75" hidden="false" customHeight="false" outlineLevel="0" collapsed="false">
      <c r="A560" s="420"/>
      <c r="B560" s="420"/>
      <c r="C560" s="420"/>
      <c r="D560" s="420"/>
      <c r="E560" s="420"/>
      <c r="F560" s="420"/>
      <c r="G560" s="421"/>
      <c r="H560" s="421"/>
      <c r="I560" s="421"/>
      <c r="J560" s="421"/>
      <c r="K560" s="421"/>
      <c r="L560" s="421"/>
      <c r="M560" s="421"/>
      <c r="N560" s="421"/>
      <c r="O560" s="421"/>
      <c r="P560" s="422"/>
      <c r="Q560" s="423"/>
      <c r="R560" s="423"/>
      <c r="S560" s="420"/>
      <c r="T560" s="428"/>
      <c r="U560" s="428"/>
      <c r="V560" s="417"/>
      <c r="W560" s="420"/>
      <c r="X560" s="420"/>
      <c r="Y560" s="420"/>
      <c r="Z560" s="420"/>
      <c r="AA560" s="420"/>
      <c r="AB560" s="420"/>
      <c r="AC560" s="420"/>
      <c r="AD560" s="420"/>
      <c r="AE560" s="420"/>
      <c r="AF560" s="420"/>
      <c r="AG560" s="420"/>
      <c r="AH560" s="420"/>
      <c r="AI560" s="420"/>
      <c r="AJ560" s="420"/>
      <c r="AK560" s="420"/>
      <c r="AL560" s="420"/>
      <c r="AM560" s="420"/>
      <c r="AN560" s="420"/>
      <c r="AO560" s="417"/>
      <c r="AP560" s="417"/>
      <c r="AQ560" s="417"/>
      <c r="AR560" s="417"/>
      <c r="AS560" s="417"/>
      <c r="AT560" s="417"/>
      <c r="AU560" s="417"/>
      <c r="AV560" s="417"/>
      <c r="AW560" s="417"/>
      <c r="AX560" s="417"/>
      <c r="AY560" s="417"/>
      <c r="AZ560" s="417"/>
      <c r="BA560" s="429"/>
      <c r="BB560" s="429"/>
      <c r="BC560" s="429"/>
      <c r="BD560" s="429"/>
      <c r="BE560" s="429"/>
      <c r="BF560" s="429"/>
      <c r="BG560" s="429"/>
      <c r="BH560" s="429"/>
      <c r="BI560" s="429"/>
      <c r="BJ560" s="429"/>
      <c r="BK560" s="429"/>
      <c r="BL560" s="429"/>
      <c r="BM560" s="429"/>
      <c r="BN560" s="429"/>
      <c r="BO560" s="429"/>
      <c r="BP560" s="429"/>
      <c r="BQ560" s="429"/>
    </row>
    <row r="561" customFormat="false" ht="15.75" hidden="false" customHeight="false" outlineLevel="0" collapsed="false">
      <c r="A561" s="420"/>
      <c r="B561" s="420"/>
      <c r="C561" s="420"/>
      <c r="D561" s="420"/>
      <c r="E561" s="420"/>
      <c r="F561" s="420"/>
      <c r="G561" s="421"/>
      <c r="H561" s="421"/>
      <c r="I561" s="421"/>
      <c r="J561" s="421"/>
      <c r="K561" s="421"/>
      <c r="L561" s="421"/>
      <c r="M561" s="421"/>
      <c r="N561" s="421"/>
      <c r="O561" s="421"/>
      <c r="P561" s="422"/>
      <c r="Q561" s="423"/>
      <c r="R561" s="423"/>
      <c r="S561" s="420"/>
      <c r="T561" s="428"/>
      <c r="U561" s="428"/>
      <c r="V561" s="417"/>
      <c r="W561" s="420"/>
      <c r="X561" s="420"/>
      <c r="Y561" s="420"/>
      <c r="Z561" s="420"/>
      <c r="AA561" s="420"/>
      <c r="AB561" s="420"/>
      <c r="AC561" s="420"/>
      <c r="AD561" s="420"/>
      <c r="AE561" s="420"/>
      <c r="AF561" s="420"/>
      <c r="AG561" s="420"/>
      <c r="AH561" s="420"/>
      <c r="AI561" s="420"/>
      <c r="AJ561" s="420"/>
      <c r="AK561" s="420"/>
      <c r="AL561" s="420"/>
      <c r="AM561" s="420"/>
      <c r="AN561" s="420"/>
      <c r="AO561" s="417"/>
      <c r="AP561" s="417"/>
      <c r="AQ561" s="417"/>
      <c r="AR561" s="417"/>
      <c r="AS561" s="417"/>
      <c r="AT561" s="417"/>
      <c r="AU561" s="417"/>
      <c r="AV561" s="417"/>
      <c r="AW561" s="417"/>
      <c r="AX561" s="417"/>
      <c r="AY561" s="417"/>
      <c r="AZ561" s="417"/>
      <c r="BA561" s="429"/>
      <c r="BB561" s="429"/>
      <c r="BC561" s="429"/>
      <c r="BD561" s="429"/>
      <c r="BE561" s="429"/>
      <c r="BF561" s="429"/>
      <c r="BG561" s="429"/>
      <c r="BH561" s="429"/>
      <c r="BI561" s="429"/>
      <c r="BJ561" s="429"/>
      <c r="BK561" s="429"/>
      <c r="BL561" s="429"/>
      <c r="BM561" s="429"/>
      <c r="BN561" s="429"/>
      <c r="BO561" s="429"/>
      <c r="BP561" s="429"/>
      <c r="BQ561" s="429"/>
    </row>
    <row r="562" customFormat="false" ht="15.75" hidden="false" customHeight="false" outlineLevel="0" collapsed="false">
      <c r="A562" s="420"/>
      <c r="B562" s="420"/>
      <c r="C562" s="420"/>
      <c r="D562" s="420"/>
      <c r="E562" s="420"/>
      <c r="F562" s="420"/>
      <c r="G562" s="421"/>
      <c r="H562" s="421"/>
      <c r="I562" s="421"/>
      <c r="J562" s="421"/>
      <c r="K562" s="421"/>
      <c r="L562" s="421"/>
      <c r="M562" s="421"/>
      <c r="N562" s="421"/>
      <c r="O562" s="421"/>
      <c r="P562" s="422"/>
      <c r="Q562" s="423"/>
      <c r="R562" s="423"/>
      <c r="S562" s="420"/>
      <c r="T562" s="428"/>
      <c r="U562" s="428"/>
      <c r="V562" s="417"/>
      <c r="W562" s="420"/>
      <c r="X562" s="420"/>
      <c r="Y562" s="420"/>
      <c r="Z562" s="420"/>
      <c r="AA562" s="420"/>
      <c r="AB562" s="420"/>
      <c r="AC562" s="420"/>
      <c r="AD562" s="420"/>
      <c r="AE562" s="420"/>
      <c r="AF562" s="420"/>
      <c r="AG562" s="420"/>
      <c r="AH562" s="420"/>
      <c r="AI562" s="420"/>
      <c r="AJ562" s="420"/>
      <c r="AK562" s="420"/>
      <c r="AL562" s="420"/>
      <c r="AM562" s="420"/>
      <c r="AN562" s="420"/>
      <c r="AO562" s="417"/>
      <c r="AP562" s="417"/>
      <c r="AQ562" s="417"/>
      <c r="AR562" s="417"/>
      <c r="AS562" s="417"/>
      <c r="AT562" s="417"/>
      <c r="AU562" s="417"/>
      <c r="AV562" s="417"/>
      <c r="AW562" s="417"/>
      <c r="AX562" s="417"/>
      <c r="AY562" s="417"/>
      <c r="AZ562" s="417"/>
      <c r="BA562" s="429"/>
      <c r="BB562" s="429"/>
      <c r="BC562" s="429"/>
      <c r="BD562" s="429"/>
      <c r="BE562" s="429"/>
      <c r="BF562" s="429"/>
      <c r="BG562" s="429"/>
      <c r="BH562" s="429"/>
      <c r="BI562" s="429"/>
      <c r="BJ562" s="429"/>
      <c r="BK562" s="429"/>
      <c r="BL562" s="429"/>
      <c r="BM562" s="429"/>
      <c r="BN562" s="429"/>
      <c r="BO562" s="429"/>
      <c r="BP562" s="429"/>
      <c r="BQ562" s="429"/>
    </row>
    <row r="563" customFormat="false" ht="15.75" hidden="false" customHeight="false" outlineLevel="0" collapsed="false">
      <c r="A563" s="420"/>
      <c r="B563" s="420"/>
      <c r="C563" s="420"/>
      <c r="D563" s="420"/>
      <c r="E563" s="420"/>
      <c r="F563" s="420"/>
      <c r="G563" s="421"/>
      <c r="H563" s="421"/>
      <c r="I563" s="421"/>
      <c r="J563" s="421"/>
      <c r="K563" s="421"/>
      <c r="L563" s="421"/>
      <c r="M563" s="421"/>
      <c r="N563" s="421"/>
      <c r="O563" s="421"/>
      <c r="P563" s="422"/>
      <c r="Q563" s="423"/>
      <c r="R563" s="423"/>
      <c r="S563" s="420"/>
      <c r="T563" s="428"/>
      <c r="U563" s="428"/>
      <c r="V563" s="417"/>
      <c r="W563" s="420"/>
      <c r="X563" s="420"/>
      <c r="Y563" s="420"/>
      <c r="Z563" s="420"/>
      <c r="AA563" s="420"/>
      <c r="AB563" s="420"/>
      <c r="AC563" s="420"/>
      <c r="AD563" s="420"/>
      <c r="AE563" s="420"/>
      <c r="AF563" s="420"/>
      <c r="AG563" s="420"/>
      <c r="AH563" s="420"/>
      <c r="AI563" s="420"/>
      <c r="AJ563" s="420"/>
      <c r="AK563" s="420"/>
      <c r="AL563" s="420"/>
      <c r="AM563" s="420"/>
      <c r="AN563" s="420"/>
      <c r="AO563" s="417"/>
      <c r="AP563" s="417"/>
      <c r="AQ563" s="417"/>
      <c r="AR563" s="417"/>
      <c r="AS563" s="417"/>
      <c r="AT563" s="417"/>
      <c r="AU563" s="417"/>
      <c r="AV563" s="417"/>
      <c r="AW563" s="417"/>
      <c r="AX563" s="417"/>
      <c r="AY563" s="417"/>
      <c r="AZ563" s="417"/>
      <c r="BA563" s="429"/>
      <c r="BB563" s="429"/>
      <c r="BC563" s="429"/>
      <c r="BD563" s="429"/>
      <c r="BE563" s="429"/>
      <c r="BF563" s="429"/>
      <c r="BG563" s="429"/>
      <c r="BH563" s="429"/>
      <c r="BI563" s="429"/>
      <c r="BJ563" s="429"/>
      <c r="BK563" s="429"/>
      <c r="BL563" s="429"/>
      <c r="BM563" s="429"/>
      <c r="BN563" s="429"/>
      <c r="BO563" s="429"/>
      <c r="BP563" s="429"/>
      <c r="BQ563" s="429"/>
    </row>
    <row r="564" customFormat="false" ht="15.75" hidden="false" customHeight="false" outlineLevel="0" collapsed="false">
      <c r="A564" s="420"/>
      <c r="B564" s="420"/>
      <c r="C564" s="420"/>
      <c r="D564" s="420"/>
      <c r="E564" s="420"/>
      <c r="F564" s="420"/>
      <c r="G564" s="421"/>
      <c r="H564" s="421"/>
      <c r="I564" s="421"/>
      <c r="J564" s="421"/>
      <c r="K564" s="421"/>
      <c r="L564" s="421"/>
      <c r="M564" s="421"/>
      <c r="N564" s="421"/>
      <c r="O564" s="421"/>
      <c r="P564" s="422"/>
      <c r="Q564" s="423"/>
      <c r="R564" s="423"/>
      <c r="S564" s="420"/>
      <c r="T564" s="428"/>
      <c r="U564" s="428"/>
      <c r="V564" s="417"/>
      <c r="W564" s="420"/>
      <c r="X564" s="420"/>
      <c r="Y564" s="420"/>
      <c r="Z564" s="420"/>
      <c r="AA564" s="420"/>
      <c r="AB564" s="420"/>
      <c r="AC564" s="420"/>
      <c r="AD564" s="420"/>
      <c r="AE564" s="420"/>
      <c r="AF564" s="420"/>
      <c r="AG564" s="420"/>
      <c r="AH564" s="420"/>
      <c r="AI564" s="420"/>
      <c r="AJ564" s="420"/>
      <c r="AK564" s="420"/>
      <c r="AL564" s="420"/>
      <c r="AM564" s="420"/>
      <c r="AN564" s="420"/>
      <c r="AO564" s="417"/>
      <c r="AP564" s="417"/>
      <c r="AQ564" s="417"/>
      <c r="AR564" s="417"/>
      <c r="AS564" s="417"/>
      <c r="AT564" s="417"/>
      <c r="AU564" s="417"/>
      <c r="AV564" s="417"/>
      <c r="AW564" s="417"/>
      <c r="AX564" s="417"/>
      <c r="AY564" s="417"/>
      <c r="AZ564" s="417"/>
      <c r="BA564" s="429"/>
      <c r="BB564" s="429"/>
      <c r="BC564" s="429"/>
      <c r="BD564" s="429"/>
      <c r="BE564" s="429"/>
      <c r="BF564" s="429"/>
      <c r="BG564" s="429"/>
      <c r="BH564" s="429"/>
      <c r="BI564" s="429"/>
      <c r="BJ564" s="429"/>
      <c r="BK564" s="429"/>
      <c r="BL564" s="429"/>
      <c r="BM564" s="429"/>
      <c r="BN564" s="429"/>
      <c r="BO564" s="429"/>
      <c r="BP564" s="429"/>
      <c r="BQ564" s="429"/>
    </row>
    <row r="565" customFormat="false" ht="15.75" hidden="false" customHeight="false" outlineLevel="0" collapsed="false">
      <c r="A565" s="420"/>
      <c r="B565" s="420"/>
      <c r="C565" s="420"/>
      <c r="D565" s="420"/>
      <c r="E565" s="420"/>
      <c r="F565" s="420"/>
      <c r="G565" s="421"/>
      <c r="H565" s="421"/>
      <c r="I565" s="421"/>
      <c r="J565" s="421"/>
      <c r="K565" s="421"/>
      <c r="L565" s="421"/>
      <c r="M565" s="421"/>
      <c r="N565" s="421"/>
      <c r="O565" s="421"/>
      <c r="P565" s="422"/>
      <c r="Q565" s="423"/>
      <c r="R565" s="423"/>
      <c r="S565" s="420"/>
      <c r="T565" s="428"/>
      <c r="U565" s="428"/>
      <c r="V565" s="417"/>
      <c r="W565" s="420"/>
      <c r="X565" s="420"/>
      <c r="Y565" s="420"/>
      <c r="Z565" s="420"/>
      <c r="AA565" s="420"/>
      <c r="AB565" s="420"/>
      <c r="AC565" s="420"/>
      <c r="AD565" s="420"/>
      <c r="AE565" s="420"/>
      <c r="AF565" s="420"/>
      <c r="AG565" s="420"/>
      <c r="AH565" s="420"/>
      <c r="AI565" s="420"/>
      <c r="AJ565" s="420"/>
      <c r="AK565" s="420"/>
      <c r="AL565" s="420"/>
      <c r="AM565" s="420"/>
      <c r="AN565" s="420"/>
      <c r="AO565" s="417"/>
      <c r="AP565" s="417"/>
      <c r="AQ565" s="417"/>
      <c r="AR565" s="417"/>
      <c r="AS565" s="417"/>
      <c r="AT565" s="417"/>
      <c r="AU565" s="417"/>
      <c r="AV565" s="417"/>
      <c r="AW565" s="417"/>
      <c r="AX565" s="417"/>
      <c r="AY565" s="417"/>
      <c r="AZ565" s="417"/>
      <c r="BA565" s="429"/>
      <c r="BB565" s="429"/>
      <c r="BC565" s="429"/>
      <c r="BD565" s="429"/>
      <c r="BE565" s="429"/>
      <c r="BF565" s="429"/>
      <c r="BG565" s="429"/>
      <c r="BH565" s="429"/>
      <c r="BI565" s="429"/>
      <c r="BJ565" s="429"/>
      <c r="BK565" s="429"/>
      <c r="BL565" s="429"/>
      <c r="BM565" s="429"/>
      <c r="BN565" s="429"/>
      <c r="BO565" s="429"/>
      <c r="BP565" s="429"/>
      <c r="BQ565" s="429"/>
    </row>
    <row r="566" customFormat="false" ht="15.75" hidden="false" customHeight="false" outlineLevel="0" collapsed="false">
      <c r="A566" s="420"/>
      <c r="B566" s="420"/>
      <c r="C566" s="420"/>
      <c r="D566" s="420"/>
      <c r="E566" s="420"/>
      <c r="F566" s="420"/>
      <c r="G566" s="421"/>
      <c r="H566" s="421"/>
      <c r="I566" s="421"/>
      <c r="J566" s="421"/>
      <c r="K566" s="421"/>
      <c r="L566" s="421"/>
      <c r="M566" s="421"/>
      <c r="N566" s="421"/>
      <c r="O566" s="421"/>
      <c r="P566" s="422"/>
      <c r="Q566" s="423"/>
      <c r="R566" s="423"/>
      <c r="S566" s="420"/>
      <c r="T566" s="428"/>
      <c r="U566" s="428"/>
      <c r="V566" s="417"/>
      <c r="W566" s="420"/>
      <c r="X566" s="420"/>
      <c r="Y566" s="420"/>
      <c r="Z566" s="420"/>
      <c r="AA566" s="420"/>
      <c r="AB566" s="420"/>
      <c r="AC566" s="420"/>
      <c r="AD566" s="420"/>
      <c r="AE566" s="420"/>
      <c r="AF566" s="420"/>
      <c r="AG566" s="420"/>
      <c r="AH566" s="420"/>
      <c r="AI566" s="420"/>
      <c r="AJ566" s="420"/>
      <c r="AK566" s="420"/>
      <c r="AL566" s="420"/>
      <c r="AM566" s="420"/>
      <c r="AN566" s="420"/>
      <c r="AO566" s="417"/>
      <c r="AP566" s="417"/>
      <c r="AQ566" s="417"/>
      <c r="AR566" s="417"/>
      <c r="AS566" s="417"/>
      <c r="AT566" s="417"/>
      <c r="AU566" s="417"/>
      <c r="AV566" s="417"/>
      <c r="AW566" s="417"/>
      <c r="AX566" s="417"/>
      <c r="AY566" s="417"/>
      <c r="AZ566" s="417"/>
      <c r="BA566" s="429"/>
      <c r="BB566" s="429"/>
      <c r="BC566" s="429"/>
      <c r="BD566" s="429"/>
      <c r="BE566" s="429"/>
      <c r="BF566" s="429"/>
      <c r="BG566" s="429"/>
      <c r="BH566" s="429"/>
      <c r="BI566" s="429"/>
      <c r="BJ566" s="429"/>
      <c r="BK566" s="429"/>
      <c r="BL566" s="429"/>
      <c r="BM566" s="429"/>
      <c r="BN566" s="429"/>
      <c r="BO566" s="429"/>
      <c r="BP566" s="429"/>
      <c r="BQ566" s="429"/>
    </row>
    <row r="567" customFormat="false" ht="15.75" hidden="false" customHeight="false" outlineLevel="0" collapsed="false">
      <c r="A567" s="420"/>
      <c r="B567" s="420"/>
      <c r="C567" s="420"/>
      <c r="D567" s="420"/>
      <c r="E567" s="420"/>
      <c r="F567" s="420"/>
      <c r="G567" s="421"/>
      <c r="H567" s="421"/>
      <c r="I567" s="421"/>
      <c r="J567" s="421"/>
      <c r="K567" s="421"/>
      <c r="L567" s="421"/>
      <c r="M567" s="421"/>
      <c r="N567" s="421"/>
      <c r="O567" s="421"/>
      <c r="P567" s="422"/>
      <c r="Q567" s="423"/>
      <c r="R567" s="423"/>
      <c r="S567" s="420"/>
      <c r="T567" s="428"/>
      <c r="U567" s="428"/>
      <c r="V567" s="417"/>
      <c r="W567" s="420"/>
      <c r="X567" s="420"/>
      <c r="Y567" s="420"/>
      <c r="Z567" s="420"/>
      <c r="AA567" s="420"/>
      <c r="AB567" s="420"/>
      <c r="AC567" s="420"/>
      <c r="AD567" s="420"/>
      <c r="AE567" s="420"/>
      <c r="AF567" s="420"/>
      <c r="AG567" s="420"/>
      <c r="AH567" s="420"/>
      <c r="AI567" s="420"/>
      <c r="AJ567" s="420"/>
      <c r="AK567" s="420"/>
      <c r="AL567" s="420"/>
      <c r="AM567" s="420"/>
      <c r="AN567" s="420"/>
      <c r="AO567" s="417"/>
      <c r="AP567" s="417"/>
      <c r="AQ567" s="417"/>
      <c r="AR567" s="417"/>
      <c r="AS567" s="417"/>
      <c r="AT567" s="417"/>
      <c r="AU567" s="417"/>
      <c r="AV567" s="417"/>
      <c r="AW567" s="417"/>
      <c r="AX567" s="417"/>
      <c r="AY567" s="417"/>
      <c r="AZ567" s="417"/>
      <c r="BA567" s="429"/>
      <c r="BB567" s="429"/>
      <c r="BC567" s="429"/>
      <c r="BD567" s="429"/>
      <c r="BE567" s="429"/>
      <c r="BF567" s="429"/>
      <c r="BG567" s="429"/>
      <c r="BH567" s="429"/>
      <c r="BI567" s="429"/>
      <c r="BJ567" s="429"/>
      <c r="BK567" s="429"/>
      <c r="BL567" s="429"/>
      <c r="BM567" s="429"/>
      <c r="BN567" s="429"/>
      <c r="BO567" s="429"/>
      <c r="BP567" s="429"/>
      <c r="BQ567" s="429"/>
    </row>
    <row r="568" customFormat="false" ht="15.75" hidden="false" customHeight="false" outlineLevel="0" collapsed="false">
      <c r="A568" s="420"/>
      <c r="B568" s="420"/>
      <c r="C568" s="420"/>
      <c r="D568" s="420"/>
      <c r="E568" s="420"/>
      <c r="F568" s="420"/>
      <c r="G568" s="421"/>
      <c r="H568" s="421"/>
      <c r="I568" s="421"/>
      <c r="J568" s="421"/>
      <c r="K568" s="421"/>
      <c r="L568" s="421"/>
      <c r="M568" s="421"/>
      <c r="N568" s="421"/>
      <c r="O568" s="421"/>
      <c r="P568" s="422"/>
      <c r="Q568" s="423"/>
      <c r="R568" s="423"/>
      <c r="S568" s="420"/>
      <c r="T568" s="428"/>
      <c r="U568" s="428"/>
      <c r="V568" s="417"/>
      <c r="W568" s="420"/>
      <c r="X568" s="420"/>
      <c r="Y568" s="420"/>
      <c r="Z568" s="420"/>
      <c r="AA568" s="420"/>
      <c r="AB568" s="420"/>
      <c r="AC568" s="420"/>
      <c r="AD568" s="420"/>
      <c r="AE568" s="420"/>
      <c r="AF568" s="420"/>
      <c r="AG568" s="420"/>
      <c r="AH568" s="420"/>
      <c r="AI568" s="420"/>
      <c r="AJ568" s="420"/>
      <c r="AK568" s="420"/>
      <c r="AL568" s="420"/>
      <c r="AM568" s="420"/>
      <c r="AN568" s="420"/>
      <c r="AO568" s="417"/>
      <c r="AP568" s="417"/>
      <c r="AQ568" s="417"/>
      <c r="AR568" s="417"/>
      <c r="AS568" s="417"/>
      <c r="AT568" s="417"/>
      <c r="AU568" s="417"/>
      <c r="AV568" s="417"/>
      <c r="AW568" s="417"/>
      <c r="AX568" s="417"/>
      <c r="AY568" s="417"/>
      <c r="AZ568" s="417"/>
      <c r="BA568" s="429"/>
      <c r="BB568" s="429"/>
      <c r="BC568" s="429"/>
      <c r="BD568" s="429"/>
      <c r="BE568" s="429"/>
      <c r="BF568" s="429"/>
      <c r="BG568" s="429"/>
      <c r="BH568" s="429"/>
      <c r="BI568" s="429"/>
      <c r="BJ568" s="429"/>
      <c r="BK568" s="429"/>
      <c r="BL568" s="429"/>
      <c r="BM568" s="429"/>
      <c r="BN568" s="429"/>
      <c r="BO568" s="429"/>
      <c r="BP568" s="429"/>
      <c r="BQ568" s="429"/>
    </row>
    <row r="569" customFormat="false" ht="15.75" hidden="false" customHeight="false" outlineLevel="0" collapsed="false">
      <c r="A569" s="420"/>
      <c r="B569" s="420"/>
      <c r="C569" s="420"/>
      <c r="D569" s="420"/>
      <c r="E569" s="420"/>
      <c r="F569" s="420"/>
      <c r="G569" s="421"/>
      <c r="H569" s="421"/>
      <c r="I569" s="421"/>
      <c r="J569" s="421"/>
      <c r="K569" s="421"/>
      <c r="L569" s="421"/>
      <c r="M569" s="421"/>
      <c r="N569" s="421"/>
      <c r="O569" s="421"/>
      <c r="P569" s="422"/>
      <c r="Q569" s="423"/>
      <c r="R569" s="423"/>
      <c r="S569" s="420"/>
      <c r="T569" s="428"/>
      <c r="U569" s="428"/>
      <c r="V569" s="417"/>
      <c r="W569" s="420"/>
      <c r="X569" s="420"/>
      <c r="Y569" s="420"/>
      <c r="Z569" s="420"/>
      <c r="AA569" s="420"/>
      <c r="AB569" s="420"/>
      <c r="AC569" s="420"/>
      <c r="AD569" s="420"/>
      <c r="AE569" s="420"/>
      <c r="AF569" s="420"/>
      <c r="AG569" s="420"/>
      <c r="AH569" s="420"/>
      <c r="AI569" s="420"/>
      <c r="AJ569" s="420"/>
      <c r="AK569" s="420"/>
      <c r="AL569" s="420"/>
      <c r="AM569" s="420"/>
      <c r="AN569" s="420"/>
      <c r="AO569" s="417"/>
      <c r="AP569" s="417"/>
      <c r="AQ569" s="417"/>
      <c r="AR569" s="417"/>
      <c r="AS569" s="417"/>
      <c r="AT569" s="417"/>
      <c r="AU569" s="417"/>
      <c r="AV569" s="417"/>
      <c r="AW569" s="417"/>
      <c r="AX569" s="417"/>
      <c r="AY569" s="417"/>
      <c r="AZ569" s="417"/>
      <c r="BA569" s="429"/>
      <c r="BB569" s="429"/>
      <c r="BC569" s="429"/>
      <c r="BD569" s="429"/>
      <c r="BE569" s="429"/>
      <c r="BF569" s="429"/>
      <c r="BG569" s="429"/>
      <c r="BH569" s="429"/>
      <c r="BI569" s="429"/>
      <c r="BJ569" s="429"/>
      <c r="BK569" s="429"/>
      <c r="BL569" s="429"/>
      <c r="BM569" s="429"/>
      <c r="BN569" s="429"/>
      <c r="BO569" s="429"/>
      <c r="BP569" s="429"/>
      <c r="BQ569" s="429"/>
    </row>
    <row r="570" customFormat="false" ht="15.75" hidden="false" customHeight="false" outlineLevel="0" collapsed="false">
      <c r="A570" s="420"/>
      <c r="B570" s="420"/>
      <c r="C570" s="420"/>
      <c r="D570" s="420"/>
      <c r="E570" s="420"/>
      <c r="F570" s="420"/>
      <c r="G570" s="421"/>
      <c r="H570" s="421"/>
      <c r="I570" s="421"/>
      <c r="J570" s="421"/>
      <c r="K570" s="421"/>
      <c r="L570" s="421"/>
      <c r="M570" s="421"/>
      <c r="N570" s="421"/>
      <c r="O570" s="421"/>
      <c r="P570" s="422"/>
      <c r="Q570" s="423"/>
      <c r="R570" s="423"/>
      <c r="S570" s="420"/>
      <c r="T570" s="428"/>
      <c r="U570" s="428"/>
      <c r="V570" s="417"/>
      <c r="W570" s="420"/>
      <c r="X570" s="420"/>
      <c r="Y570" s="420"/>
      <c r="Z570" s="420"/>
      <c r="AA570" s="420"/>
      <c r="AB570" s="420"/>
      <c r="AC570" s="420"/>
      <c r="AD570" s="420"/>
      <c r="AE570" s="420"/>
      <c r="AF570" s="420"/>
      <c r="AG570" s="420"/>
      <c r="AH570" s="420"/>
      <c r="AI570" s="420"/>
      <c r="AJ570" s="420"/>
      <c r="AK570" s="420"/>
      <c r="AL570" s="420"/>
      <c r="AM570" s="420"/>
      <c r="AN570" s="420"/>
      <c r="AO570" s="417"/>
      <c r="AP570" s="417"/>
      <c r="AQ570" s="417"/>
      <c r="AR570" s="417"/>
      <c r="AS570" s="417"/>
      <c r="AT570" s="417"/>
      <c r="AU570" s="417"/>
      <c r="AV570" s="417"/>
      <c r="AW570" s="417"/>
      <c r="AX570" s="417"/>
      <c r="AY570" s="417"/>
      <c r="AZ570" s="417"/>
      <c r="BA570" s="429"/>
      <c r="BB570" s="429"/>
      <c r="BC570" s="429"/>
      <c r="BD570" s="429"/>
      <c r="BE570" s="429"/>
      <c r="BF570" s="429"/>
      <c r="BG570" s="429"/>
      <c r="BH570" s="429"/>
      <c r="BI570" s="429"/>
      <c r="BJ570" s="429"/>
      <c r="BK570" s="429"/>
      <c r="BL570" s="429"/>
      <c r="BM570" s="429"/>
      <c r="BN570" s="429"/>
      <c r="BO570" s="429"/>
      <c r="BP570" s="429"/>
      <c r="BQ570" s="429"/>
    </row>
    <row r="571" customFormat="false" ht="15.75" hidden="false" customHeight="false" outlineLevel="0" collapsed="false">
      <c r="A571" s="420"/>
      <c r="B571" s="420"/>
      <c r="C571" s="420"/>
      <c r="D571" s="420"/>
      <c r="E571" s="420"/>
      <c r="F571" s="420"/>
      <c r="G571" s="421"/>
      <c r="H571" s="421"/>
      <c r="I571" s="421"/>
      <c r="J571" s="421"/>
      <c r="K571" s="421"/>
      <c r="L571" s="421"/>
      <c r="M571" s="421"/>
      <c r="N571" s="421"/>
      <c r="O571" s="421"/>
      <c r="P571" s="422"/>
      <c r="Q571" s="423"/>
      <c r="R571" s="423"/>
      <c r="S571" s="420"/>
      <c r="T571" s="428"/>
      <c r="U571" s="428"/>
      <c r="V571" s="417"/>
      <c r="W571" s="420"/>
      <c r="X571" s="420"/>
      <c r="Y571" s="420"/>
      <c r="Z571" s="420"/>
      <c r="AA571" s="420"/>
      <c r="AB571" s="420"/>
      <c r="AC571" s="420"/>
      <c r="AD571" s="420"/>
      <c r="AE571" s="420"/>
      <c r="AF571" s="420"/>
      <c r="AG571" s="420"/>
      <c r="AH571" s="420"/>
      <c r="AI571" s="420"/>
      <c r="AJ571" s="420"/>
      <c r="AK571" s="420"/>
      <c r="AL571" s="420"/>
      <c r="AM571" s="420"/>
      <c r="AN571" s="420"/>
      <c r="AO571" s="417"/>
      <c r="AP571" s="417"/>
      <c r="AQ571" s="417"/>
      <c r="AR571" s="417"/>
      <c r="AS571" s="417"/>
      <c r="AT571" s="417"/>
      <c r="AU571" s="417"/>
      <c r="AV571" s="417"/>
      <c r="AW571" s="417"/>
      <c r="AX571" s="417"/>
      <c r="AY571" s="417"/>
      <c r="AZ571" s="417"/>
      <c r="BA571" s="429"/>
      <c r="BB571" s="429"/>
      <c r="BC571" s="429"/>
      <c r="BD571" s="429"/>
      <c r="BE571" s="429"/>
      <c r="BF571" s="429"/>
      <c r="BG571" s="429"/>
      <c r="BH571" s="429"/>
      <c r="BI571" s="429"/>
      <c r="BJ571" s="429"/>
      <c r="BK571" s="429"/>
      <c r="BL571" s="429"/>
      <c r="BM571" s="429"/>
      <c r="BN571" s="429"/>
      <c r="BO571" s="429"/>
      <c r="BP571" s="429"/>
      <c r="BQ571" s="429"/>
    </row>
    <row r="572" customFormat="false" ht="15.75" hidden="false" customHeight="false" outlineLevel="0" collapsed="false">
      <c r="A572" s="420"/>
      <c r="B572" s="420"/>
      <c r="C572" s="420"/>
      <c r="D572" s="420"/>
      <c r="E572" s="420"/>
      <c r="F572" s="420"/>
      <c r="G572" s="421"/>
      <c r="H572" s="421"/>
      <c r="I572" s="421"/>
      <c r="J572" s="421"/>
      <c r="K572" s="421"/>
      <c r="L572" s="421"/>
      <c r="M572" s="421"/>
      <c r="N572" s="421"/>
      <c r="O572" s="421"/>
      <c r="P572" s="422"/>
      <c r="Q572" s="423"/>
      <c r="R572" s="423"/>
      <c r="S572" s="420"/>
      <c r="T572" s="428"/>
      <c r="U572" s="428"/>
      <c r="V572" s="417"/>
      <c r="W572" s="420"/>
      <c r="X572" s="420"/>
      <c r="Y572" s="420"/>
      <c r="Z572" s="420"/>
      <c r="AA572" s="420"/>
      <c r="AB572" s="420"/>
      <c r="AC572" s="420"/>
      <c r="AD572" s="420"/>
      <c r="AE572" s="420"/>
      <c r="AF572" s="420"/>
      <c r="AG572" s="420"/>
      <c r="AH572" s="420"/>
      <c r="AI572" s="420"/>
      <c r="AJ572" s="420"/>
      <c r="AK572" s="420"/>
      <c r="AL572" s="420"/>
      <c r="AM572" s="420"/>
      <c r="AN572" s="420"/>
      <c r="AO572" s="417"/>
      <c r="AP572" s="417"/>
      <c r="AQ572" s="417"/>
      <c r="AR572" s="417"/>
      <c r="AS572" s="417"/>
      <c r="AT572" s="417"/>
      <c r="AU572" s="417"/>
      <c r="AV572" s="417"/>
      <c r="AW572" s="417"/>
      <c r="AX572" s="417"/>
      <c r="AY572" s="417"/>
      <c r="AZ572" s="417"/>
      <c r="BA572" s="429"/>
      <c r="BB572" s="429"/>
      <c r="BC572" s="429"/>
      <c r="BD572" s="429"/>
      <c r="BE572" s="429"/>
      <c r="BF572" s="429"/>
      <c r="BG572" s="429"/>
      <c r="BH572" s="429"/>
      <c r="BI572" s="429"/>
      <c r="BJ572" s="429"/>
      <c r="BK572" s="429"/>
      <c r="BL572" s="429"/>
      <c r="BM572" s="429"/>
      <c r="BN572" s="429"/>
      <c r="BO572" s="429"/>
      <c r="BP572" s="429"/>
      <c r="BQ572" s="429"/>
    </row>
    <row r="573" customFormat="false" ht="15.75" hidden="false" customHeight="false" outlineLevel="0" collapsed="false">
      <c r="A573" s="420"/>
      <c r="B573" s="420"/>
      <c r="C573" s="420"/>
      <c r="D573" s="420"/>
      <c r="E573" s="420"/>
      <c r="F573" s="420"/>
      <c r="G573" s="421"/>
      <c r="H573" s="421"/>
      <c r="I573" s="421"/>
      <c r="J573" s="421"/>
      <c r="K573" s="421"/>
      <c r="L573" s="421"/>
      <c r="M573" s="421"/>
      <c r="N573" s="421"/>
      <c r="O573" s="421"/>
      <c r="P573" s="422"/>
      <c r="Q573" s="423"/>
      <c r="R573" s="423"/>
      <c r="S573" s="420"/>
      <c r="T573" s="428"/>
      <c r="U573" s="428"/>
      <c r="V573" s="417"/>
      <c r="W573" s="420"/>
      <c r="X573" s="420"/>
      <c r="Y573" s="420"/>
      <c r="Z573" s="420"/>
      <c r="AA573" s="420"/>
      <c r="AB573" s="420"/>
      <c r="AC573" s="420"/>
      <c r="AD573" s="420"/>
      <c r="AE573" s="420"/>
      <c r="AF573" s="420"/>
      <c r="AG573" s="420"/>
      <c r="AH573" s="420"/>
      <c r="AI573" s="420"/>
      <c r="AJ573" s="420"/>
      <c r="AK573" s="420"/>
      <c r="AL573" s="420"/>
      <c r="AM573" s="420"/>
      <c r="AN573" s="420"/>
      <c r="AO573" s="417"/>
      <c r="AP573" s="417"/>
      <c r="AQ573" s="417"/>
      <c r="AR573" s="417"/>
      <c r="AS573" s="417"/>
      <c r="AT573" s="417"/>
      <c r="AU573" s="417"/>
      <c r="AV573" s="417"/>
      <c r="AW573" s="417"/>
      <c r="AX573" s="417"/>
      <c r="AY573" s="417"/>
      <c r="AZ573" s="417"/>
      <c r="BA573" s="429"/>
      <c r="BB573" s="429"/>
      <c r="BC573" s="429"/>
      <c r="BD573" s="429"/>
      <c r="BE573" s="429"/>
      <c r="BF573" s="429"/>
      <c r="BG573" s="429"/>
      <c r="BH573" s="429"/>
      <c r="BI573" s="429"/>
      <c r="BJ573" s="429"/>
      <c r="BK573" s="429"/>
      <c r="BL573" s="429"/>
      <c r="BM573" s="429"/>
      <c r="BN573" s="429"/>
      <c r="BO573" s="429"/>
      <c r="BP573" s="429"/>
      <c r="BQ573" s="429"/>
    </row>
    <row r="574" customFormat="false" ht="15.75" hidden="false" customHeight="false" outlineLevel="0" collapsed="false">
      <c r="A574" s="420"/>
      <c r="B574" s="420"/>
      <c r="C574" s="420"/>
      <c r="D574" s="420"/>
      <c r="E574" s="420"/>
      <c r="F574" s="420"/>
      <c r="G574" s="421"/>
      <c r="H574" s="421"/>
      <c r="I574" s="421"/>
      <c r="J574" s="421"/>
      <c r="K574" s="421"/>
      <c r="L574" s="421"/>
      <c r="M574" s="421"/>
      <c r="N574" s="421"/>
      <c r="O574" s="421"/>
      <c r="P574" s="422"/>
      <c r="Q574" s="423"/>
      <c r="R574" s="423"/>
      <c r="S574" s="420"/>
      <c r="T574" s="428"/>
      <c r="U574" s="428"/>
      <c r="V574" s="417"/>
      <c r="W574" s="420"/>
      <c r="X574" s="420"/>
      <c r="Y574" s="420"/>
      <c r="Z574" s="420"/>
      <c r="AA574" s="420"/>
      <c r="AB574" s="420"/>
      <c r="AC574" s="420"/>
      <c r="AD574" s="420"/>
      <c r="AE574" s="420"/>
      <c r="AF574" s="420"/>
      <c r="AG574" s="420"/>
      <c r="AH574" s="420"/>
      <c r="AI574" s="420"/>
      <c r="AJ574" s="420"/>
      <c r="AK574" s="420"/>
      <c r="AL574" s="420"/>
      <c r="AM574" s="420"/>
      <c r="AN574" s="420"/>
      <c r="AO574" s="417"/>
      <c r="AP574" s="417"/>
      <c r="AQ574" s="417"/>
      <c r="AR574" s="417"/>
      <c r="AS574" s="417"/>
      <c r="AT574" s="417"/>
      <c r="AU574" s="417"/>
      <c r="AV574" s="417"/>
      <c r="AW574" s="417"/>
      <c r="AX574" s="417"/>
      <c r="AY574" s="417"/>
      <c r="AZ574" s="417"/>
      <c r="BA574" s="429"/>
      <c r="BB574" s="429"/>
      <c r="BC574" s="429"/>
      <c r="BD574" s="429"/>
      <c r="BE574" s="429"/>
      <c r="BF574" s="429"/>
      <c r="BG574" s="429"/>
      <c r="BH574" s="429"/>
      <c r="BI574" s="429"/>
      <c r="BJ574" s="429"/>
      <c r="BK574" s="429"/>
      <c r="BL574" s="429"/>
      <c r="BM574" s="429"/>
      <c r="BN574" s="429"/>
      <c r="BO574" s="429"/>
      <c r="BP574" s="429"/>
      <c r="BQ574" s="429"/>
    </row>
    <row r="575" customFormat="false" ht="15.75" hidden="false" customHeight="false" outlineLevel="0" collapsed="false">
      <c r="A575" s="420"/>
      <c r="B575" s="420"/>
      <c r="C575" s="420"/>
      <c r="D575" s="420"/>
      <c r="E575" s="420"/>
      <c r="F575" s="420"/>
      <c r="G575" s="421"/>
      <c r="H575" s="421"/>
      <c r="I575" s="421"/>
      <c r="J575" s="421"/>
      <c r="K575" s="421"/>
      <c r="L575" s="421"/>
      <c r="M575" s="421"/>
      <c r="N575" s="421"/>
      <c r="O575" s="421"/>
      <c r="P575" s="422"/>
      <c r="Q575" s="423"/>
      <c r="R575" s="423"/>
      <c r="S575" s="420"/>
      <c r="T575" s="428"/>
      <c r="U575" s="428"/>
      <c r="V575" s="417"/>
      <c r="W575" s="420"/>
      <c r="X575" s="420"/>
      <c r="Y575" s="420"/>
      <c r="Z575" s="420"/>
      <c r="AA575" s="420"/>
      <c r="AB575" s="420"/>
      <c r="AC575" s="420"/>
      <c r="AD575" s="420"/>
      <c r="AE575" s="420"/>
      <c r="AF575" s="420"/>
      <c r="AG575" s="420"/>
      <c r="AH575" s="420"/>
      <c r="AI575" s="420"/>
      <c r="AJ575" s="420"/>
      <c r="AK575" s="420"/>
      <c r="AL575" s="420"/>
      <c r="AM575" s="420"/>
      <c r="AN575" s="420"/>
      <c r="AO575" s="417"/>
      <c r="AP575" s="417"/>
      <c r="AQ575" s="417"/>
      <c r="AR575" s="417"/>
      <c r="AS575" s="417"/>
      <c r="AT575" s="417"/>
      <c r="AU575" s="417"/>
      <c r="AV575" s="417"/>
      <c r="AW575" s="417"/>
      <c r="AX575" s="417"/>
      <c r="AY575" s="417"/>
      <c r="AZ575" s="417"/>
      <c r="BA575" s="429"/>
      <c r="BB575" s="429"/>
      <c r="BC575" s="429"/>
      <c r="BD575" s="429"/>
      <c r="BE575" s="429"/>
      <c r="BF575" s="429"/>
      <c r="BG575" s="429"/>
      <c r="BH575" s="429"/>
      <c r="BI575" s="429"/>
      <c r="BJ575" s="429"/>
      <c r="BK575" s="429"/>
      <c r="BL575" s="429"/>
      <c r="BM575" s="429"/>
      <c r="BN575" s="429"/>
      <c r="BO575" s="429"/>
      <c r="BP575" s="429"/>
      <c r="BQ575" s="429"/>
    </row>
    <row r="576" customFormat="false" ht="15.75" hidden="false" customHeight="false" outlineLevel="0" collapsed="false">
      <c r="A576" s="420"/>
      <c r="B576" s="420"/>
      <c r="C576" s="420"/>
      <c r="D576" s="420"/>
      <c r="E576" s="420"/>
      <c r="F576" s="420"/>
      <c r="G576" s="421"/>
      <c r="H576" s="421"/>
      <c r="I576" s="421"/>
      <c r="J576" s="421"/>
      <c r="K576" s="421"/>
      <c r="L576" s="421"/>
      <c r="M576" s="421"/>
      <c r="N576" s="421"/>
      <c r="O576" s="421"/>
      <c r="P576" s="422"/>
      <c r="Q576" s="423"/>
      <c r="R576" s="423"/>
      <c r="S576" s="420"/>
      <c r="T576" s="428"/>
      <c r="U576" s="428"/>
      <c r="V576" s="417"/>
      <c r="W576" s="420"/>
      <c r="X576" s="420"/>
      <c r="Y576" s="420"/>
      <c r="Z576" s="420"/>
      <c r="AA576" s="420"/>
      <c r="AB576" s="420"/>
      <c r="AC576" s="420"/>
      <c r="AD576" s="420"/>
      <c r="AE576" s="420"/>
      <c r="AF576" s="420"/>
      <c r="AG576" s="420"/>
      <c r="AH576" s="420"/>
      <c r="AI576" s="420"/>
      <c r="AJ576" s="420"/>
      <c r="AK576" s="420"/>
      <c r="AL576" s="420"/>
      <c r="AM576" s="420"/>
      <c r="AN576" s="420"/>
      <c r="AO576" s="417"/>
      <c r="AP576" s="417"/>
      <c r="AQ576" s="417"/>
      <c r="AR576" s="417"/>
      <c r="AS576" s="417"/>
      <c r="AT576" s="417"/>
      <c r="AU576" s="417"/>
      <c r="AV576" s="417"/>
      <c r="AW576" s="417"/>
      <c r="AX576" s="417"/>
      <c r="AY576" s="417"/>
      <c r="AZ576" s="417"/>
      <c r="BA576" s="429"/>
      <c r="BB576" s="429"/>
      <c r="BC576" s="429"/>
      <c r="BD576" s="429"/>
      <c r="BE576" s="429"/>
      <c r="BF576" s="429"/>
      <c r="BG576" s="429"/>
      <c r="BH576" s="429"/>
      <c r="BI576" s="429"/>
      <c r="BJ576" s="429"/>
      <c r="BK576" s="429"/>
      <c r="BL576" s="429"/>
      <c r="BM576" s="429"/>
      <c r="BN576" s="429"/>
      <c r="BO576" s="429"/>
      <c r="BP576" s="429"/>
      <c r="BQ576" s="429"/>
    </row>
    <row r="577" customFormat="false" ht="15.75" hidden="false" customHeight="false" outlineLevel="0" collapsed="false">
      <c r="A577" s="420"/>
      <c r="B577" s="420"/>
      <c r="C577" s="420"/>
      <c r="D577" s="420"/>
      <c r="E577" s="420"/>
      <c r="F577" s="420"/>
      <c r="G577" s="421"/>
      <c r="H577" s="421"/>
      <c r="I577" s="421"/>
      <c r="J577" s="421"/>
      <c r="K577" s="421"/>
      <c r="L577" s="421"/>
      <c r="M577" s="421"/>
      <c r="N577" s="421"/>
      <c r="O577" s="421"/>
      <c r="P577" s="422"/>
      <c r="Q577" s="423"/>
      <c r="R577" s="423"/>
      <c r="S577" s="420"/>
      <c r="T577" s="428"/>
      <c r="U577" s="428"/>
      <c r="V577" s="417"/>
      <c r="W577" s="420"/>
      <c r="X577" s="420"/>
      <c r="Y577" s="420"/>
      <c r="Z577" s="420"/>
      <c r="AA577" s="420"/>
      <c r="AB577" s="420"/>
      <c r="AC577" s="420"/>
      <c r="AD577" s="420"/>
      <c r="AE577" s="420"/>
      <c r="AF577" s="420"/>
      <c r="AG577" s="420"/>
      <c r="AH577" s="420"/>
      <c r="AI577" s="420"/>
      <c r="AJ577" s="420"/>
      <c r="AK577" s="420"/>
      <c r="AL577" s="420"/>
      <c r="AM577" s="420"/>
      <c r="AN577" s="420"/>
      <c r="AO577" s="417"/>
      <c r="AP577" s="417"/>
      <c r="AQ577" s="417"/>
      <c r="AR577" s="417"/>
      <c r="AS577" s="417"/>
      <c r="AT577" s="417"/>
      <c r="AU577" s="417"/>
      <c r="AV577" s="417"/>
      <c r="AW577" s="417"/>
      <c r="AX577" s="417"/>
      <c r="AY577" s="417"/>
      <c r="AZ577" s="417"/>
      <c r="BA577" s="429"/>
      <c r="BB577" s="429"/>
      <c r="BC577" s="429"/>
      <c r="BD577" s="429"/>
      <c r="BE577" s="429"/>
      <c r="BF577" s="429"/>
      <c r="BG577" s="429"/>
      <c r="BH577" s="429"/>
      <c r="BI577" s="429"/>
      <c r="BJ577" s="429"/>
      <c r="BK577" s="429"/>
      <c r="BL577" s="429"/>
      <c r="BM577" s="429"/>
      <c r="BN577" s="429"/>
      <c r="BO577" s="429"/>
      <c r="BP577" s="429"/>
      <c r="BQ577" s="429"/>
    </row>
    <row r="578" customFormat="false" ht="15.75" hidden="false" customHeight="false" outlineLevel="0" collapsed="false">
      <c r="A578" s="420"/>
      <c r="B578" s="420"/>
      <c r="C578" s="420"/>
      <c r="D578" s="420"/>
      <c r="E578" s="420"/>
      <c r="F578" s="420"/>
      <c r="G578" s="421"/>
      <c r="H578" s="421"/>
      <c r="I578" s="421"/>
      <c r="J578" s="421"/>
      <c r="K578" s="421"/>
      <c r="L578" s="421"/>
      <c r="M578" s="421"/>
      <c r="N578" s="421"/>
      <c r="O578" s="421"/>
      <c r="P578" s="422"/>
      <c r="Q578" s="423"/>
      <c r="R578" s="423"/>
      <c r="S578" s="420"/>
      <c r="T578" s="428"/>
      <c r="U578" s="428"/>
      <c r="V578" s="417"/>
      <c r="W578" s="420"/>
      <c r="X578" s="420"/>
      <c r="Y578" s="420"/>
      <c r="Z578" s="420"/>
      <c r="AA578" s="420"/>
      <c r="AB578" s="420"/>
      <c r="AC578" s="420"/>
      <c r="AD578" s="420"/>
      <c r="AE578" s="420"/>
      <c r="AF578" s="420"/>
      <c r="AG578" s="420"/>
      <c r="AH578" s="420"/>
      <c r="AI578" s="420"/>
      <c r="AJ578" s="420"/>
      <c r="AK578" s="420"/>
      <c r="AL578" s="420"/>
      <c r="AM578" s="420"/>
      <c r="AN578" s="420"/>
      <c r="AO578" s="417"/>
      <c r="AP578" s="417"/>
      <c r="AQ578" s="417"/>
      <c r="AR578" s="417"/>
      <c r="AS578" s="417"/>
      <c r="AT578" s="417"/>
      <c r="AU578" s="417"/>
      <c r="AV578" s="417"/>
      <c r="AW578" s="417"/>
      <c r="AX578" s="417"/>
      <c r="AY578" s="417"/>
      <c r="AZ578" s="417"/>
      <c r="BA578" s="429"/>
      <c r="BB578" s="429"/>
      <c r="BC578" s="429"/>
      <c r="BD578" s="429"/>
      <c r="BE578" s="429"/>
      <c r="BF578" s="429"/>
      <c r="BG578" s="429"/>
      <c r="BH578" s="429"/>
      <c r="BI578" s="429"/>
      <c r="BJ578" s="429"/>
      <c r="BK578" s="429"/>
      <c r="BL578" s="429"/>
      <c r="BM578" s="429"/>
      <c r="BN578" s="429"/>
      <c r="BO578" s="429"/>
      <c r="BP578" s="429"/>
      <c r="BQ578" s="429"/>
    </row>
    <row r="579" customFormat="false" ht="15.75" hidden="false" customHeight="false" outlineLevel="0" collapsed="false">
      <c r="A579" s="420"/>
      <c r="B579" s="420"/>
      <c r="C579" s="420"/>
      <c r="D579" s="420"/>
      <c r="E579" s="420"/>
      <c r="F579" s="420"/>
      <c r="G579" s="421"/>
      <c r="H579" s="421"/>
      <c r="I579" s="421"/>
      <c r="J579" s="421"/>
      <c r="K579" s="421"/>
      <c r="L579" s="421"/>
      <c r="M579" s="421"/>
      <c r="N579" s="421"/>
      <c r="O579" s="421"/>
      <c r="P579" s="422"/>
      <c r="Q579" s="423"/>
      <c r="R579" s="423"/>
      <c r="S579" s="420"/>
      <c r="T579" s="428"/>
      <c r="U579" s="428"/>
      <c r="V579" s="417"/>
      <c r="W579" s="420"/>
      <c r="X579" s="420"/>
      <c r="Y579" s="420"/>
      <c r="Z579" s="420"/>
      <c r="AA579" s="420"/>
      <c r="AB579" s="420"/>
      <c r="AC579" s="420"/>
      <c r="AD579" s="420"/>
      <c r="AE579" s="420"/>
      <c r="AF579" s="420"/>
      <c r="AG579" s="420"/>
      <c r="AH579" s="420"/>
      <c r="AI579" s="420"/>
      <c r="AJ579" s="420"/>
      <c r="AK579" s="420"/>
      <c r="AL579" s="420"/>
      <c r="AM579" s="420"/>
      <c r="AN579" s="420"/>
      <c r="AO579" s="417"/>
      <c r="AP579" s="417"/>
      <c r="AQ579" s="417"/>
      <c r="AR579" s="417"/>
      <c r="AS579" s="417"/>
      <c r="AT579" s="417"/>
      <c r="AU579" s="417"/>
      <c r="AV579" s="417"/>
      <c r="AW579" s="417"/>
      <c r="AX579" s="417"/>
      <c r="AY579" s="417"/>
      <c r="AZ579" s="417"/>
      <c r="BA579" s="429"/>
      <c r="BB579" s="429"/>
      <c r="BC579" s="429"/>
      <c r="BD579" s="429"/>
      <c r="BE579" s="429"/>
      <c r="BF579" s="429"/>
      <c r="BG579" s="429"/>
      <c r="BH579" s="429"/>
      <c r="BI579" s="429"/>
      <c r="BJ579" s="429"/>
      <c r="BK579" s="429"/>
      <c r="BL579" s="429"/>
      <c r="BM579" s="429"/>
      <c r="BN579" s="429"/>
      <c r="BO579" s="429"/>
      <c r="BP579" s="429"/>
      <c r="BQ579" s="429"/>
    </row>
    <row r="580" customFormat="false" ht="15.75" hidden="false" customHeight="false" outlineLevel="0" collapsed="false">
      <c r="A580" s="420"/>
      <c r="B580" s="420"/>
      <c r="C580" s="420"/>
      <c r="D580" s="420"/>
      <c r="E580" s="420"/>
      <c r="F580" s="420"/>
      <c r="G580" s="421"/>
      <c r="H580" s="421"/>
      <c r="I580" s="421"/>
      <c r="J580" s="421"/>
      <c r="K580" s="421"/>
      <c r="L580" s="421"/>
      <c r="M580" s="421"/>
      <c r="N580" s="421"/>
      <c r="O580" s="421"/>
      <c r="P580" s="422"/>
      <c r="Q580" s="423"/>
      <c r="R580" s="423"/>
      <c r="S580" s="420"/>
      <c r="T580" s="428"/>
      <c r="U580" s="428"/>
      <c r="V580" s="417"/>
      <c r="W580" s="420"/>
      <c r="X580" s="420"/>
      <c r="Y580" s="420"/>
      <c r="Z580" s="420"/>
      <c r="AA580" s="420"/>
      <c r="AB580" s="420"/>
      <c r="AC580" s="420"/>
      <c r="AD580" s="420"/>
      <c r="AE580" s="420"/>
      <c r="AF580" s="420"/>
      <c r="AG580" s="420"/>
      <c r="AH580" s="420"/>
      <c r="AI580" s="420"/>
      <c r="AJ580" s="420"/>
      <c r="AK580" s="420"/>
      <c r="AL580" s="420"/>
      <c r="AM580" s="420"/>
      <c r="AN580" s="420"/>
      <c r="AO580" s="417"/>
      <c r="AP580" s="417"/>
      <c r="AQ580" s="417"/>
      <c r="AR580" s="417"/>
      <c r="AS580" s="417"/>
      <c r="AT580" s="417"/>
      <c r="AU580" s="417"/>
      <c r="AV580" s="417"/>
      <c r="AW580" s="417"/>
      <c r="AX580" s="417"/>
      <c r="AY580" s="417"/>
      <c r="AZ580" s="417"/>
      <c r="BA580" s="429"/>
      <c r="BB580" s="429"/>
      <c r="BC580" s="429"/>
      <c r="BD580" s="429"/>
      <c r="BE580" s="429"/>
      <c r="BF580" s="429"/>
      <c r="BG580" s="429"/>
      <c r="BH580" s="429"/>
      <c r="BI580" s="429"/>
      <c r="BJ580" s="429"/>
      <c r="BK580" s="429"/>
      <c r="BL580" s="429"/>
      <c r="BM580" s="429"/>
      <c r="BN580" s="429"/>
      <c r="BO580" s="429"/>
      <c r="BP580" s="429"/>
      <c r="BQ580" s="429"/>
    </row>
    <row r="581" customFormat="false" ht="15.75" hidden="false" customHeight="false" outlineLevel="0" collapsed="false">
      <c r="A581" s="420"/>
      <c r="B581" s="420"/>
      <c r="C581" s="420"/>
      <c r="D581" s="420"/>
      <c r="E581" s="420"/>
      <c r="F581" s="420"/>
      <c r="G581" s="421"/>
      <c r="H581" s="421"/>
      <c r="I581" s="421"/>
      <c r="J581" s="421"/>
      <c r="K581" s="421"/>
      <c r="L581" s="421"/>
      <c r="M581" s="421"/>
      <c r="N581" s="421"/>
      <c r="O581" s="421"/>
      <c r="P581" s="422"/>
      <c r="Q581" s="423"/>
      <c r="R581" s="423"/>
      <c r="S581" s="420"/>
      <c r="T581" s="428"/>
      <c r="U581" s="428"/>
      <c r="V581" s="417"/>
      <c r="W581" s="420"/>
      <c r="X581" s="420"/>
      <c r="Y581" s="420"/>
      <c r="Z581" s="420"/>
      <c r="AA581" s="420"/>
      <c r="AB581" s="420"/>
      <c r="AC581" s="420"/>
      <c r="AD581" s="420"/>
      <c r="AE581" s="420"/>
      <c r="AF581" s="420"/>
      <c r="AG581" s="420"/>
      <c r="AH581" s="420"/>
      <c r="AI581" s="420"/>
      <c r="AJ581" s="420"/>
      <c r="AK581" s="420"/>
      <c r="AL581" s="420"/>
      <c r="AM581" s="420"/>
      <c r="AN581" s="420"/>
      <c r="AO581" s="417"/>
      <c r="AP581" s="417"/>
      <c r="AQ581" s="417"/>
      <c r="AR581" s="417"/>
      <c r="AS581" s="417"/>
      <c r="AT581" s="417"/>
      <c r="AU581" s="417"/>
      <c r="AV581" s="417"/>
      <c r="AW581" s="417"/>
      <c r="AX581" s="417"/>
      <c r="AY581" s="417"/>
      <c r="AZ581" s="417"/>
      <c r="BA581" s="429"/>
      <c r="BB581" s="429"/>
      <c r="BC581" s="429"/>
      <c r="BD581" s="429"/>
      <c r="BE581" s="429"/>
      <c r="BF581" s="429"/>
      <c r="BG581" s="429"/>
      <c r="BH581" s="429"/>
      <c r="BI581" s="429"/>
      <c r="BJ581" s="429"/>
      <c r="BK581" s="429"/>
      <c r="BL581" s="429"/>
      <c r="BM581" s="429"/>
      <c r="BN581" s="429"/>
      <c r="BO581" s="429"/>
      <c r="BP581" s="429"/>
      <c r="BQ581" s="429"/>
    </row>
    <row r="582" customFormat="false" ht="15.75" hidden="false" customHeight="false" outlineLevel="0" collapsed="false">
      <c r="A582" s="420"/>
      <c r="B582" s="420"/>
      <c r="C582" s="420"/>
      <c r="D582" s="420"/>
      <c r="E582" s="420"/>
      <c r="F582" s="420"/>
      <c r="G582" s="421"/>
      <c r="H582" s="421"/>
      <c r="I582" s="421"/>
      <c r="J582" s="421"/>
      <c r="K582" s="421"/>
      <c r="L582" s="421"/>
      <c r="M582" s="421"/>
      <c r="N582" s="421"/>
      <c r="O582" s="421"/>
      <c r="P582" s="422"/>
      <c r="Q582" s="423"/>
      <c r="R582" s="423"/>
      <c r="S582" s="420"/>
      <c r="T582" s="428"/>
      <c r="U582" s="428"/>
      <c r="V582" s="417"/>
      <c r="W582" s="420"/>
      <c r="X582" s="420"/>
      <c r="Y582" s="420"/>
      <c r="Z582" s="420"/>
      <c r="AA582" s="420"/>
      <c r="AB582" s="420"/>
      <c r="AC582" s="420"/>
      <c r="AD582" s="420"/>
      <c r="AE582" s="420"/>
      <c r="AF582" s="420"/>
      <c r="AG582" s="420"/>
      <c r="AH582" s="420"/>
      <c r="AI582" s="420"/>
      <c r="AJ582" s="420"/>
      <c r="AK582" s="420"/>
      <c r="AL582" s="420"/>
      <c r="AM582" s="420"/>
      <c r="AN582" s="420"/>
      <c r="AO582" s="417"/>
      <c r="AP582" s="417"/>
      <c r="AQ582" s="417"/>
      <c r="AR582" s="417"/>
      <c r="AS582" s="417"/>
      <c r="AT582" s="417"/>
      <c r="AU582" s="417"/>
      <c r="AV582" s="417"/>
      <c r="AW582" s="417"/>
      <c r="AX582" s="417"/>
      <c r="AY582" s="417"/>
      <c r="AZ582" s="417"/>
      <c r="BA582" s="429"/>
      <c r="BB582" s="429"/>
      <c r="BC582" s="429"/>
      <c r="BD582" s="429"/>
      <c r="BE582" s="429"/>
      <c r="BF582" s="429"/>
      <c r="BG582" s="429"/>
      <c r="BH582" s="429"/>
      <c r="BI582" s="429"/>
      <c r="BJ582" s="429"/>
      <c r="BK582" s="429"/>
      <c r="BL582" s="429"/>
      <c r="BM582" s="429"/>
      <c r="BN582" s="429"/>
      <c r="BO582" s="429"/>
      <c r="BP582" s="429"/>
      <c r="BQ582" s="429"/>
    </row>
    <row r="583" customFormat="false" ht="15.75" hidden="false" customHeight="false" outlineLevel="0" collapsed="false">
      <c r="A583" s="420"/>
      <c r="B583" s="420"/>
      <c r="C583" s="420"/>
      <c r="D583" s="420"/>
      <c r="E583" s="420"/>
      <c r="F583" s="420"/>
      <c r="G583" s="421"/>
      <c r="H583" s="421"/>
      <c r="I583" s="421"/>
      <c r="J583" s="421"/>
      <c r="K583" s="421"/>
      <c r="L583" s="421"/>
      <c r="M583" s="421"/>
      <c r="N583" s="421"/>
      <c r="O583" s="421"/>
      <c r="P583" s="422"/>
      <c r="Q583" s="423"/>
      <c r="R583" s="423"/>
      <c r="S583" s="420"/>
      <c r="T583" s="428"/>
      <c r="U583" s="428"/>
      <c r="V583" s="417"/>
      <c r="W583" s="420"/>
      <c r="X583" s="420"/>
      <c r="Y583" s="420"/>
      <c r="Z583" s="420"/>
      <c r="AA583" s="420"/>
      <c r="AB583" s="420"/>
      <c r="AC583" s="420"/>
      <c r="AD583" s="420"/>
      <c r="AE583" s="420"/>
      <c r="AF583" s="420"/>
      <c r="AG583" s="420"/>
      <c r="AH583" s="420"/>
      <c r="AI583" s="420"/>
      <c r="AJ583" s="420"/>
      <c r="AK583" s="420"/>
      <c r="AL583" s="420"/>
      <c r="AM583" s="420"/>
      <c r="AN583" s="420"/>
      <c r="AO583" s="417"/>
      <c r="AP583" s="417"/>
      <c r="AQ583" s="417"/>
      <c r="AR583" s="417"/>
      <c r="AS583" s="417"/>
      <c r="AT583" s="417"/>
      <c r="AU583" s="417"/>
      <c r="AV583" s="417"/>
      <c r="AW583" s="417"/>
      <c r="AX583" s="417"/>
      <c r="AY583" s="417"/>
      <c r="AZ583" s="417"/>
      <c r="BA583" s="429"/>
      <c r="BB583" s="429"/>
      <c r="BC583" s="429"/>
      <c r="BD583" s="429"/>
      <c r="BE583" s="429"/>
      <c r="BF583" s="429"/>
      <c r="BG583" s="429"/>
      <c r="BH583" s="429"/>
      <c r="BI583" s="429"/>
      <c r="BJ583" s="429"/>
      <c r="BK583" s="429"/>
      <c r="BL583" s="429"/>
      <c r="BM583" s="429"/>
      <c r="BN583" s="429"/>
      <c r="BO583" s="429"/>
      <c r="BP583" s="429"/>
      <c r="BQ583" s="429"/>
    </row>
    <row r="584" customFormat="false" ht="15.75" hidden="false" customHeight="false" outlineLevel="0" collapsed="false">
      <c r="A584" s="420"/>
      <c r="B584" s="420"/>
      <c r="C584" s="420"/>
      <c r="D584" s="420"/>
      <c r="E584" s="420"/>
      <c r="F584" s="420"/>
      <c r="G584" s="421"/>
      <c r="H584" s="421"/>
      <c r="I584" s="421"/>
      <c r="J584" s="421"/>
      <c r="K584" s="421"/>
      <c r="L584" s="421"/>
      <c r="M584" s="421"/>
      <c r="N584" s="421"/>
      <c r="O584" s="421"/>
      <c r="P584" s="422"/>
      <c r="Q584" s="423"/>
      <c r="R584" s="423"/>
      <c r="S584" s="420"/>
      <c r="T584" s="428"/>
      <c r="U584" s="428"/>
      <c r="V584" s="417"/>
      <c r="W584" s="420"/>
      <c r="X584" s="420"/>
      <c r="Y584" s="420"/>
      <c r="Z584" s="420"/>
      <c r="AA584" s="420"/>
      <c r="AB584" s="420"/>
      <c r="AC584" s="420"/>
      <c r="AD584" s="420"/>
      <c r="AE584" s="420"/>
      <c r="AF584" s="420"/>
      <c r="AG584" s="420"/>
      <c r="AH584" s="420"/>
      <c r="AI584" s="420"/>
      <c r="AJ584" s="420"/>
      <c r="AK584" s="420"/>
      <c r="AL584" s="420"/>
      <c r="AM584" s="420"/>
      <c r="AN584" s="420"/>
      <c r="AO584" s="417"/>
      <c r="AP584" s="417"/>
      <c r="AQ584" s="417"/>
      <c r="AR584" s="417"/>
      <c r="AS584" s="417"/>
      <c r="AT584" s="417"/>
      <c r="AU584" s="417"/>
      <c r="AV584" s="417"/>
      <c r="AW584" s="417"/>
      <c r="AX584" s="417"/>
      <c r="AY584" s="417"/>
      <c r="AZ584" s="417"/>
      <c r="BA584" s="429"/>
      <c r="BB584" s="429"/>
      <c r="BC584" s="429"/>
      <c r="BD584" s="429"/>
      <c r="BE584" s="429"/>
      <c r="BF584" s="429"/>
      <c r="BG584" s="429"/>
      <c r="BH584" s="429"/>
      <c r="BI584" s="429"/>
      <c r="BJ584" s="429"/>
      <c r="BK584" s="429"/>
      <c r="BL584" s="429"/>
      <c r="BM584" s="429"/>
      <c r="BN584" s="429"/>
      <c r="BO584" s="429"/>
      <c r="BP584" s="429"/>
      <c r="BQ584" s="429"/>
    </row>
    <row r="585" customFormat="false" ht="15.75" hidden="false" customHeight="false" outlineLevel="0" collapsed="false">
      <c r="A585" s="420"/>
      <c r="B585" s="420"/>
      <c r="C585" s="420"/>
      <c r="D585" s="420"/>
      <c r="E585" s="420"/>
      <c r="F585" s="420"/>
      <c r="G585" s="421"/>
      <c r="H585" s="421"/>
      <c r="I585" s="421"/>
      <c r="J585" s="421"/>
      <c r="K585" s="421"/>
      <c r="L585" s="421"/>
      <c r="M585" s="421"/>
      <c r="N585" s="421"/>
      <c r="O585" s="421"/>
      <c r="P585" s="422"/>
      <c r="Q585" s="423"/>
      <c r="R585" s="423"/>
      <c r="S585" s="420"/>
      <c r="T585" s="428"/>
      <c r="U585" s="428"/>
      <c r="V585" s="417"/>
      <c r="W585" s="420"/>
      <c r="X585" s="420"/>
      <c r="Y585" s="420"/>
      <c r="Z585" s="420"/>
      <c r="AA585" s="420"/>
      <c r="AB585" s="420"/>
      <c r="AC585" s="420"/>
      <c r="AD585" s="420"/>
      <c r="AE585" s="420"/>
      <c r="AF585" s="420"/>
      <c r="AG585" s="420"/>
      <c r="AH585" s="420"/>
      <c r="AI585" s="420"/>
      <c r="AJ585" s="420"/>
      <c r="AK585" s="420"/>
      <c r="AL585" s="420"/>
      <c r="AM585" s="420"/>
      <c r="AN585" s="420"/>
      <c r="AO585" s="417"/>
      <c r="AP585" s="417"/>
      <c r="AQ585" s="417"/>
      <c r="AR585" s="417"/>
      <c r="AS585" s="417"/>
      <c r="AT585" s="417"/>
      <c r="AU585" s="417"/>
      <c r="AV585" s="417"/>
      <c r="AW585" s="417"/>
      <c r="AX585" s="417"/>
      <c r="AY585" s="417"/>
      <c r="AZ585" s="417"/>
      <c r="BA585" s="429"/>
      <c r="BB585" s="429"/>
      <c r="BC585" s="429"/>
      <c r="BD585" s="429"/>
      <c r="BE585" s="429"/>
      <c r="BF585" s="429"/>
      <c r="BG585" s="429"/>
      <c r="BH585" s="429"/>
      <c r="BI585" s="429"/>
      <c r="BJ585" s="429"/>
      <c r="BK585" s="429"/>
      <c r="BL585" s="429"/>
      <c r="BM585" s="429"/>
      <c r="BN585" s="429"/>
      <c r="BO585" s="429"/>
      <c r="BP585" s="429"/>
      <c r="BQ585" s="429"/>
    </row>
    <row r="586" customFormat="false" ht="15.75" hidden="false" customHeight="false" outlineLevel="0" collapsed="false">
      <c r="A586" s="420"/>
      <c r="B586" s="420"/>
      <c r="C586" s="420"/>
      <c r="D586" s="420"/>
      <c r="E586" s="420"/>
      <c r="F586" s="420"/>
      <c r="G586" s="421"/>
      <c r="H586" s="421"/>
      <c r="I586" s="421"/>
      <c r="J586" s="421"/>
      <c r="K586" s="421"/>
      <c r="L586" s="421"/>
      <c r="M586" s="421"/>
      <c r="N586" s="421"/>
      <c r="O586" s="421"/>
      <c r="P586" s="422"/>
      <c r="Q586" s="423"/>
      <c r="R586" s="423"/>
      <c r="S586" s="420"/>
      <c r="T586" s="428"/>
      <c r="U586" s="428"/>
      <c r="V586" s="417"/>
      <c r="W586" s="420"/>
      <c r="X586" s="420"/>
      <c r="Y586" s="420"/>
      <c r="Z586" s="420"/>
      <c r="AA586" s="420"/>
      <c r="AB586" s="420"/>
      <c r="AC586" s="420"/>
      <c r="AD586" s="420"/>
      <c r="AE586" s="420"/>
      <c r="AF586" s="420"/>
      <c r="AG586" s="420"/>
      <c r="AH586" s="420"/>
      <c r="AI586" s="420"/>
      <c r="AJ586" s="420"/>
      <c r="AK586" s="420"/>
      <c r="AL586" s="420"/>
      <c r="AM586" s="420"/>
      <c r="AN586" s="420"/>
      <c r="AO586" s="417"/>
      <c r="AP586" s="417"/>
      <c r="AQ586" s="417"/>
      <c r="AR586" s="417"/>
      <c r="AS586" s="417"/>
      <c r="AT586" s="417"/>
      <c r="AU586" s="417"/>
      <c r="AV586" s="417"/>
      <c r="AW586" s="417"/>
      <c r="AX586" s="417"/>
      <c r="AY586" s="417"/>
      <c r="AZ586" s="417"/>
      <c r="BA586" s="429"/>
      <c r="BB586" s="429"/>
      <c r="BC586" s="429"/>
      <c r="BD586" s="429"/>
      <c r="BE586" s="429"/>
      <c r="BF586" s="429"/>
      <c r="BG586" s="429"/>
      <c r="BH586" s="429"/>
      <c r="BI586" s="429"/>
      <c r="BJ586" s="429"/>
      <c r="BK586" s="429"/>
      <c r="BL586" s="429"/>
      <c r="BM586" s="429"/>
      <c r="BN586" s="429"/>
      <c r="BO586" s="429"/>
      <c r="BP586" s="429"/>
      <c r="BQ586" s="429"/>
    </row>
    <row r="587" customFormat="false" ht="15.75" hidden="false" customHeight="false" outlineLevel="0" collapsed="false">
      <c r="A587" s="420"/>
      <c r="B587" s="420"/>
      <c r="C587" s="420"/>
      <c r="D587" s="420"/>
      <c r="E587" s="420"/>
      <c r="F587" s="420"/>
      <c r="G587" s="421"/>
      <c r="H587" s="421"/>
      <c r="I587" s="421"/>
      <c r="J587" s="421"/>
      <c r="K587" s="421"/>
      <c r="L587" s="421"/>
      <c r="M587" s="421"/>
      <c r="N587" s="421"/>
      <c r="O587" s="421"/>
      <c r="P587" s="422"/>
      <c r="Q587" s="423"/>
      <c r="R587" s="423"/>
      <c r="S587" s="420"/>
      <c r="T587" s="428"/>
      <c r="U587" s="428"/>
      <c r="V587" s="417"/>
      <c r="W587" s="420"/>
      <c r="X587" s="420"/>
      <c r="Y587" s="420"/>
      <c r="Z587" s="420"/>
      <c r="AA587" s="420"/>
      <c r="AB587" s="420"/>
      <c r="AC587" s="420"/>
      <c r="AD587" s="420"/>
      <c r="AE587" s="420"/>
      <c r="AF587" s="420"/>
      <c r="AG587" s="420"/>
      <c r="AH587" s="420"/>
      <c r="AI587" s="420"/>
      <c r="AJ587" s="420"/>
      <c r="AK587" s="420"/>
      <c r="AL587" s="420"/>
      <c r="AM587" s="420"/>
      <c r="AN587" s="420"/>
      <c r="AO587" s="417"/>
      <c r="AP587" s="417"/>
      <c r="AQ587" s="417"/>
      <c r="AR587" s="417"/>
      <c r="AS587" s="417"/>
      <c r="AT587" s="417"/>
      <c r="AU587" s="417"/>
      <c r="AV587" s="417"/>
      <c r="AW587" s="417"/>
      <c r="AX587" s="417"/>
      <c r="AY587" s="417"/>
      <c r="AZ587" s="417"/>
      <c r="BA587" s="429"/>
      <c r="BB587" s="429"/>
      <c r="BC587" s="429"/>
      <c r="BD587" s="429"/>
      <c r="BE587" s="429"/>
      <c r="BF587" s="429"/>
      <c r="BG587" s="429"/>
      <c r="BH587" s="429"/>
      <c r="BI587" s="429"/>
      <c r="BJ587" s="429"/>
      <c r="BK587" s="429"/>
      <c r="BL587" s="429"/>
      <c r="BM587" s="429"/>
      <c r="BN587" s="429"/>
      <c r="BO587" s="429"/>
      <c r="BP587" s="429"/>
      <c r="BQ587" s="429"/>
    </row>
    <row r="588" customFormat="false" ht="15.75" hidden="false" customHeight="false" outlineLevel="0" collapsed="false">
      <c r="A588" s="420"/>
      <c r="B588" s="420"/>
      <c r="C588" s="420"/>
      <c r="D588" s="420"/>
      <c r="E588" s="420"/>
      <c r="F588" s="420"/>
      <c r="G588" s="421"/>
      <c r="H588" s="421"/>
      <c r="I588" s="421"/>
      <c r="J588" s="421"/>
      <c r="K588" s="421"/>
      <c r="L588" s="421"/>
      <c r="M588" s="421"/>
      <c r="N588" s="421"/>
      <c r="O588" s="421"/>
      <c r="P588" s="422"/>
      <c r="Q588" s="423"/>
      <c r="R588" s="423"/>
      <c r="S588" s="420"/>
      <c r="T588" s="428"/>
      <c r="U588" s="428"/>
      <c r="V588" s="417"/>
      <c r="W588" s="420"/>
      <c r="X588" s="420"/>
      <c r="Y588" s="420"/>
      <c r="Z588" s="420"/>
      <c r="AA588" s="420"/>
      <c r="AB588" s="420"/>
      <c r="AC588" s="420"/>
      <c r="AD588" s="420"/>
      <c r="AE588" s="420"/>
      <c r="AF588" s="420"/>
      <c r="AG588" s="420"/>
      <c r="AH588" s="420"/>
      <c r="AI588" s="420"/>
      <c r="AJ588" s="420"/>
      <c r="AK588" s="420"/>
      <c r="AL588" s="420"/>
      <c r="AM588" s="420"/>
      <c r="AN588" s="420"/>
      <c r="AO588" s="417"/>
      <c r="AP588" s="417"/>
      <c r="AQ588" s="417"/>
      <c r="AR588" s="417"/>
      <c r="AS588" s="417"/>
      <c r="AT588" s="417"/>
      <c r="AU588" s="417"/>
      <c r="AV588" s="417"/>
      <c r="AW588" s="417"/>
      <c r="AX588" s="417"/>
      <c r="AY588" s="417"/>
      <c r="AZ588" s="417"/>
      <c r="BA588" s="429"/>
      <c r="BB588" s="429"/>
      <c r="BC588" s="429"/>
      <c r="BD588" s="429"/>
      <c r="BE588" s="429"/>
      <c r="BF588" s="429"/>
      <c r="BG588" s="429"/>
      <c r="BH588" s="429"/>
      <c r="BI588" s="429"/>
      <c r="BJ588" s="429"/>
      <c r="BK588" s="429"/>
      <c r="BL588" s="429"/>
      <c r="BM588" s="429"/>
      <c r="BN588" s="429"/>
      <c r="BO588" s="429"/>
      <c r="BP588" s="429"/>
      <c r="BQ588" s="429"/>
    </row>
    <row r="589" customFormat="false" ht="15.75" hidden="false" customHeight="false" outlineLevel="0" collapsed="false">
      <c r="A589" s="420"/>
      <c r="B589" s="420"/>
      <c r="C589" s="420"/>
      <c r="D589" s="420"/>
      <c r="E589" s="420"/>
      <c r="F589" s="420"/>
      <c r="G589" s="421"/>
      <c r="H589" s="421"/>
      <c r="I589" s="421"/>
      <c r="J589" s="421"/>
      <c r="K589" s="421"/>
      <c r="L589" s="421"/>
      <c r="M589" s="421"/>
      <c r="N589" s="421"/>
      <c r="O589" s="421"/>
      <c r="P589" s="422"/>
      <c r="Q589" s="423"/>
      <c r="R589" s="423"/>
      <c r="S589" s="420"/>
      <c r="T589" s="428"/>
      <c r="U589" s="428"/>
      <c r="V589" s="417"/>
      <c r="W589" s="420"/>
      <c r="X589" s="420"/>
      <c r="Y589" s="420"/>
      <c r="Z589" s="420"/>
      <c r="AA589" s="420"/>
      <c r="AB589" s="420"/>
      <c r="AC589" s="420"/>
      <c r="AD589" s="420"/>
      <c r="AE589" s="420"/>
      <c r="AF589" s="420"/>
      <c r="AG589" s="420"/>
      <c r="AH589" s="420"/>
      <c r="AI589" s="420"/>
      <c r="AJ589" s="420"/>
      <c r="AK589" s="420"/>
      <c r="AL589" s="420"/>
      <c r="AM589" s="420"/>
      <c r="AN589" s="420"/>
      <c r="AO589" s="417"/>
      <c r="AP589" s="417"/>
      <c r="AQ589" s="417"/>
      <c r="AR589" s="417"/>
      <c r="AS589" s="417"/>
      <c r="AT589" s="417"/>
      <c r="AU589" s="417"/>
      <c r="AV589" s="417"/>
      <c r="AW589" s="417"/>
      <c r="AX589" s="417"/>
      <c r="AY589" s="417"/>
      <c r="AZ589" s="417"/>
      <c r="BA589" s="429"/>
      <c r="BB589" s="429"/>
      <c r="BC589" s="429"/>
      <c r="BD589" s="429"/>
      <c r="BE589" s="429"/>
      <c r="BF589" s="429"/>
      <c r="BG589" s="429"/>
      <c r="BH589" s="429"/>
      <c r="BI589" s="429"/>
      <c r="BJ589" s="429"/>
      <c r="BK589" s="429"/>
      <c r="BL589" s="429"/>
      <c r="BM589" s="429"/>
      <c r="BN589" s="429"/>
      <c r="BO589" s="429"/>
      <c r="BP589" s="429"/>
      <c r="BQ589" s="429"/>
    </row>
    <row r="590" customFormat="false" ht="15.75" hidden="false" customHeight="false" outlineLevel="0" collapsed="false">
      <c r="A590" s="420"/>
      <c r="B590" s="420"/>
      <c r="C590" s="420"/>
      <c r="D590" s="420"/>
      <c r="E590" s="420"/>
      <c r="F590" s="420"/>
      <c r="G590" s="421"/>
      <c r="H590" s="421"/>
      <c r="I590" s="421"/>
      <c r="J590" s="421"/>
      <c r="K590" s="421"/>
      <c r="L590" s="421"/>
      <c r="M590" s="421"/>
      <c r="N590" s="421"/>
      <c r="O590" s="421"/>
      <c r="P590" s="422"/>
      <c r="Q590" s="423"/>
      <c r="R590" s="423"/>
      <c r="S590" s="420"/>
      <c r="T590" s="428"/>
      <c r="U590" s="428"/>
      <c r="V590" s="417"/>
      <c r="W590" s="420"/>
      <c r="X590" s="420"/>
      <c r="Y590" s="420"/>
      <c r="Z590" s="420"/>
      <c r="AA590" s="420"/>
      <c r="AB590" s="420"/>
      <c r="AC590" s="420"/>
      <c r="AD590" s="420"/>
      <c r="AE590" s="420"/>
      <c r="AF590" s="420"/>
      <c r="AG590" s="420"/>
      <c r="AH590" s="420"/>
      <c r="AI590" s="420"/>
      <c r="AJ590" s="420"/>
      <c r="AK590" s="420"/>
      <c r="AL590" s="420"/>
      <c r="AM590" s="420"/>
      <c r="AN590" s="420"/>
      <c r="AO590" s="417"/>
      <c r="AP590" s="417"/>
      <c r="AQ590" s="417"/>
      <c r="AR590" s="417"/>
      <c r="AS590" s="417"/>
      <c r="AT590" s="417"/>
      <c r="AU590" s="417"/>
      <c r="AV590" s="417"/>
      <c r="AW590" s="417"/>
      <c r="AX590" s="417"/>
      <c r="AY590" s="417"/>
      <c r="AZ590" s="417"/>
      <c r="BA590" s="429"/>
      <c r="BB590" s="429"/>
      <c r="BC590" s="429"/>
      <c r="BD590" s="429"/>
      <c r="BE590" s="429"/>
      <c r="BF590" s="429"/>
      <c r="BG590" s="429"/>
      <c r="BH590" s="429"/>
      <c r="BI590" s="429"/>
      <c r="BJ590" s="429"/>
      <c r="BK590" s="429"/>
      <c r="BL590" s="429"/>
      <c r="BM590" s="429"/>
      <c r="BN590" s="429"/>
      <c r="BO590" s="429"/>
      <c r="BP590" s="429"/>
      <c r="BQ590" s="429"/>
    </row>
    <row r="591" customFormat="false" ht="15.75" hidden="false" customHeight="false" outlineLevel="0" collapsed="false">
      <c r="A591" s="420"/>
      <c r="B591" s="420"/>
      <c r="C591" s="420"/>
      <c r="D591" s="420"/>
      <c r="E591" s="420"/>
      <c r="F591" s="420"/>
      <c r="G591" s="421"/>
      <c r="H591" s="421"/>
      <c r="I591" s="421"/>
      <c r="J591" s="421"/>
      <c r="K591" s="421"/>
      <c r="L591" s="421"/>
      <c r="M591" s="421"/>
      <c r="N591" s="421"/>
      <c r="O591" s="421"/>
      <c r="P591" s="422"/>
      <c r="Q591" s="423"/>
      <c r="R591" s="423"/>
      <c r="S591" s="420"/>
      <c r="T591" s="428"/>
      <c r="U591" s="428"/>
      <c r="V591" s="417"/>
      <c r="W591" s="420"/>
      <c r="X591" s="420"/>
      <c r="Y591" s="420"/>
      <c r="Z591" s="420"/>
      <c r="AA591" s="420"/>
      <c r="AB591" s="420"/>
      <c r="AC591" s="420"/>
      <c r="AD591" s="420"/>
      <c r="AE591" s="420"/>
      <c r="AF591" s="420"/>
      <c r="AG591" s="420"/>
      <c r="AH591" s="420"/>
      <c r="AI591" s="420"/>
      <c r="AJ591" s="420"/>
      <c r="AK591" s="420"/>
      <c r="AL591" s="420"/>
      <c r="AM591" s="420"/>
      <c r="AN591" s="420"/>
      <c r="AO591" s="417"/>
      <c r="AP591" s="417"/>
      <c r="AQ591" s="417"/>
      <c r="AR591" s="417"/>
      <c r="AS591" s="417"/>
      <c r="AT591" s="417"/>
      <c r="AU591" s="417"/>
      <c r="AV591" s="417"/>
      <c r="AW591" s="417"/>
      <c r="AX591" s="417"/>
      <c r="AY591" s="417"/>
      <c r="AZ591" s="417"/>
      <c r="BA591" s="429"/>
      <c r="BB591" s="429"/>
      <c r="BC591" s="429"/>
      <c r="BD591" s="429"/>
      <c r="BE591" s="429"/>
      <c r="BF591" s="429"/>
      <c r="BG591" s="429"/>
      <c r="BH591" s="429"/>
      <c r="BI591" s="429"/>
      <c r="BJ591" s="429"/>
      <c r="BK591" s="429"/>
      <c r="BL591" s="429"/>
      <c r="BM591" s="429"/>
      <c r="BN591" s="429"/>
      <c r="BO591" s="429"/>
      <c r="BP591" s="429"/>
      <c r="BQ591" s="429"/>
    </row>
    <row r="592" customFormat="false" ht="15.75" hidden="false" customHeight="false" outlineLevel="0" collapsed="false">
      <c r="A592" s="420"/>
      <c r="B592" s="420"/>
      <c r="C592" s="420"/>
      <c r="D592" s="420"/>
      <c r="E592" s="420"/>
      <c r="F592" s="420"/>
      <c r="G592" s="421"/>
      <c r="H592" s="421"/>
      <c r="I592" s="421"/>
      <c r="J592" s="421"/>
      <c r="K592" s="421"/>
      <c r="L592" s="421"/>
      <c r="M592" s="421"/>
      <c r="N592" s="421"/>
      <c r="O592" s="421"/>
      <c r="P592" s="422"/>
      <c r="Q592" s="423"/>
      <c r="R592" s="423"/>
      <c r="S592" s="420"/>
      <c r="T592" s="428"/>
      <c r="U592" s="428"/>
      <c r="V592" s="417"/>
      <c r="W592" s="420"/>
      <c r="X592" s="420"/>
      <c r="Y592" s="420"/>
      <c r="Z592" s="420"/>
      <c r="AA592" s="420"/>
      <c r="AB592" s="420"/>
      <c r="AC592" s="420"/>
      <c r="AD592" s="420"/>
      <c r="AE592" s="420"/>
      <c r="AF592" s="420"/>
      <c r="AG592" s="420"/>
      <c r="AH592" s="420"/>
      <c r="AI592" s="420"/>
      <c r="AJ592" s="420"/>
      <c r="AK592" s="420"/>
      <c r="AL592" s="420"/>
      <c r="AM592" s="420"/>
      <c r="AN592" s="420"/>
      <c r="AO592" s="417"/>
      <c r="AP592" s="417"/>
      <c r="AQ592" s="417"/>
      <c r="AR592" s="417"/>
      <c r="AS592" s="417"/>
      <c r="AT592" s="417"/>
      <c r="AU592" s="417"/>
      <c r="AV592" s="417"/>
      <c r="AW592" s="417"/>
      <c r="AX592" s="417"/>
      <c r="AY592" s="417"/>
      <c r="AZ592" s="417"/>
      <c r="BA592" s="429"/>
      <c r="BB592" s="429"/>
      <c r="BC592" s="429"/>
      <c r="BD592" s="429"/>
      <c r="BE592" s="429"/>
      <c r="BF592" s="429"/>
      <c r="BG592" s="429"/>
      <c r="BH592" s="429"/>
      <c r="BI592" s="429"/>
      <c r="BJ592" s="429"/>
      <c r="BK592" s="429"/>
      <c r="BL592" s="429"/>
      <c r="BM592" s="429"/>
      <c r="BN592" s="429"/>
      <c r="BO592" s="429"/>
      <c r="BP592" s="429"/>
      <c r="BQ592" s="429"/>
    </row>
    <row r="593" customFormat="false" ht="15.75" hidden="false" customHeight="false" outlineLevel="0" collapsed="false">
      <c r="A593" s="420"/>
      <c r="B593" s="420"/>
      <c r="C593" s="420"/>
      <c r="D593" s="420"/>
      <c r="E593" s="420"/>
      <c r="F593" s="420"/>
      <c r="G593" s="421"/>
      <c r="H593" s="421"/>
      <c r="I593" s="421"/>
      <c r="J593" s="421"/>
      <c r="K593" s="421"/>
      <c r="L593" s="421"/>
      <c r="M593" s="421"/>
      <c r="N593" s="421"/>
      <c r="O593" s="421"/>
      <c r="P593" s="422"/>
      <c r="Q593" s="423"/>
      <c r="R593" s="423"/>
      <c r="S593" s="420"/>
      <c r="T593" s="428"/>
      <c r="U593" s="428"/>
      <c r="V593" s="417"/>
      <c r="W593" s="420"/>
      <c r="X593" s="420"/>
      <c r="Y593" s="420"/>
      <c r="Z593" s="420"/>
      <c r="AA593" s="420"/>
      <c r="AB593" s="420"/>
      <c r="AC593" s="420"/>
      <c r="AD593" s="420"/>
      <c r="AE593" s="420"/>
      <c r="AF593" s="420"/>
      <c r="AG593" s="420"/>
      <c r="AH593" s="420"/>
      <c r="AI593" s="420"/>
      <c r="AJ593" s="420"/>
      <c r="AK593" s="420"/>
      <c r="AL593" s="420"/>
      <c r="AM593" s="420"/>
      <c r="AN593" s="420"/>
      <c r="AO593" s="417"/>
      <c r="AP593" s="417"/>
      <c r="AQ593" s="417"/>
      <c r="AR593" s="417"/>
      <c r="AS593" s="417"/>
      <c r="AT593" s="417"/>
      <c r="AU593" s="417"/>
      <c r="AV593" s="417"/>
      <c r="AW593" s="417"/>
      <c r="AX593" s="417"/>
      <c r="AY593" s="417"/>
      <c r="AZ593" s="417"/>
      <c r="BA593" s="429"/>
      <c r="BB593" s="429"/>
      <c r="BC593" s="429"/>
      <c r="BD593" s="429"/>
      <c r="BE593" s="429"/>
      <c r="BF593" s="429"/>
      <c r="BG593" s="429"/>
      <c r="BH593" s="429"/>
      <c r="BI593" s="429"/>
      <c r="BJ593" s="429"/>
      <c r="BK593" s="429"/>
      <c r="BL593" s="429"/>
      <c r="BM593" s="429"/>
      <c r="BN593" s="429"/>
      <c r="BO593" s="429"/>
      <c r="BP593" s="429"/>
      <c r="BQ593" s="429"/>
    </row>
    <row r="594" customFormat="false" ht="15.75" hidden="false" customHeight="false" outlineLevel="0" collapsed="false">
      <c r="A594" s="420"/>
      <c r="B594" s="420"/>
      <c r="C594" s="420"/>
      <c r="D594" s="420"/>
      <c r="E594" s="420"/>
      <c r="F594" s="420"/>
      <c r="G594" s="421"/>
      <c r="H594" s="421"/>
      <c r="I594" s="421"/>
      <c r="J594" s="421"/>
      <c r="K594" s="421"/>
      <c r="L594" s="421"/>
      <c r="M594" s="421"/>
      <c r="N594" s="421"/>
      <c r="O594" s="421"/>
      <c r="P594" s="422"/>
      <c r="Q594" s="423"/>
      <c r="R594" s="423"/>
      <c r="S594" s="420"/>
      <c r="T594" s="428"/>
      <c r="U594" s="428"/>
      <c r="V594" s="417"/>
      <c r="W594" s="420"/>
      <c r="X594" s="420"/>
      <c r="Y594" s="420"/>
      <c r="Z594" s="420"/>
      <c r="AA594" s="420"/>
      <c r="AB594" s="420"/>
      <c r="AC594" s="420"/>
      <c r="AD594" s="420"/>
      <c r="AE594" s="420"/>
      <c r="AF594" s="420"/>
      <c r="AG594" s="420"/>
      <c r="AH594" s="420"/>
      <c r="AI594" s="420"/>
      <c r="AJ594" s="420"/>
      <c r="AK594" s="420"/>
      <c r="AL594" s="420"/>
      <c r="AM594" s="420"/>
      <c r="AN594" s="420"/>
      <c r="AO594" s="417"/>
      <c r="AP594" s="417"/>
      <c r="AQ594" s="417"/>
      <c r="AR594" s="417"/>
      <c r="AS594" s="417"/>
      <c r="AT594" s="417"/>
      <c r="AU594" s="417"/>
      <c r="AV594" s="417"/>
      <c r="AW594" s="417"/>
      <c r="AX594" s="417"/>
      <c r="AY594" s="417"/>
      <c r="AZ594" s="417"/>
      <c r="BA594" s="429"/>
      <c r="BB594" s="429"/>
      <c r="BC594" s="429"/>
      <c r="BD594" s="429"/>
      <c r="BE594" s="429"/>
      <c r="BF594" s="429"/>
      <c r="BG594" s="429"/>
      <c r="BH594" s="429"/>
      <c r="BI594" s="429"/>
      <c r="BJ594" s="429"/>
      <c r="BK594" s="429"/>
      <c r="BL594" s="429"/>
      <c r="BM594" s="429"/>
      <c r="BN594" s="429"/>
      <c r="BO594" s="429"/>
      <c r="BP594" s="429"/>
      <c r="BQ594" s="429"/>
    </row>
    <row r="595" customFormat="false" ht="15.75" hidden="false" customHeight="false" outlineLevel="0" collapsed="false">
      <c r="A595" s="420"/>
      <c r="B595" s="420"/>
      <c r="C595" s="420"/>
      <c r="D595" s="420"/>
      <c r="E595" s="420"/>
      <c r="F595" s="420"/>
      <c r="G595" s="421"/>
      <c r="H595" s="421"/>
      <c r="I595" s="421"/>
      <c r="J595" s="421"/>
      <c r="K595" s="421"/>
      <c r="L595" s="421"/>
      <c r="M595" s="421"/>
      <c r="N595" s="421"/>
      <c r="O595" s="421"/>
      <c r="P595" s="422"/>
      <c r="Q595" s="423"/>
      <c r="R595" s="423"/>
      <c r="S595" s="420"/>
      <c r="T595" s="428"/>
      <c r="U595" s="428"/>
      <c r="V595" s="417"/>
      <c r="W595" s="420"/>
      <c r="X595" s="420"/>
      <c r="Y595" s="420"/>
      <c r="Z595" s="420"/>
      <c r="AA595" s="420"/>
      <c r="AB595" s="420"/>
      <c r="AC595" s="420"/>
      <c r="AD595" s="420"/>
      <c r="AE595" s="420"/>
      <c r="AF595" s="420"/>
      <c r="AG595" s="420"/>
      <c r="AH595" s="420"/>
      <c r="AI595" s="420"/>
      <c r="AJ595" s="420"/>
      <c r="AK595" s="420"/>
      <c r="AL595" s="420"/>
      <c r="AM595" s="420"/>
      <c r="AN595" s="420"/>
      <c r="AO595" s="417"/>
      <c r="AP595" s="417"/>
      <c r="AQ595" s="417"/>
      <c r="AR595" s="417"/>
      <c r="AS595" s="417"/>
      <c r="AT595" s="417"/>
      <c r="AU595" s="417"/>
      <c r="AV595" s="417"/>
      <c r="AW595" s="417"/>
      <c r="AX595" s="417"/>
      <c r="AY595" s="417"/>
      <c r="AZ595" s="417"/>
      <c r="BA595" s="429"/>
      <c r="BB595" s="429"/>
      <c r="BC595" s="429"/>
      <c r="BD595" s="429"/>
      <c r="BE595" s="429"/>
      <c r="BF595" s="429"/>
      <c r="BG595" s="429"/>
      <c r="BH595" s="429"/>
      <c r="BI595" s="429"/>
      <c r="BJ595" s="429"/>
      <c r="BK595" s="429"/>
      <c r="BL595" s="429"/>
      <c r="BM595" s="429"/>
      <c r="BN595" s="429"/>
      <c r="BO595" s="429"/>
      <c r="BP595" s="429"/>
      <c r="BQ595" s="429"/>
    </row>
    <row r="596" customFormat="false" ht="15.75" hidden="false" customHeight="false" outlineLevel="0" collapsed="false">
      <c r="A596" s="420"/>
      <c r="B596" s="420"/>
      <c r="C596" s="420"/>
      <c r="D596" s="420"/>
      <c r="E596" s="420"/>
      <c r="F596" s="420"/>
      <c r="G596" s="421"/>
      <c r="H596" s="421"/>
      <c r="I596" s="421"/>
      <c r="J596" s="421"/>
      <c r="K596" s="421"/>
      <c r="L596" s="421"/>
      <c r="M596" s="421"/>
      <c r="N596" s="421"/>
      <c r="O596" s="421"/>
      <c r="P596" s="422"/>
      <c r="Q596" s="423"/>
      <c r="R596" s="423"/>
      <c r="S596" s="420"/>
      <c r="T596" s="428"/>
      <c r="U596" s="428"/>
      <c r="V596" s="417"/>
      <c r="W596" s="420"/>
      <c r="X596" s="420"/>
      <c r="Y596" s="420"/>
      <c r="Z596" s="420"/>
      <c r="AA596" s="420"/>
      <c r="AB596" s="420"/>
      <c r="AC596" s="420"/>
      <c r="AD596" s="420"/>
      <c r="AE596" s="420"/>
      <c r="AF596" s="420"/>
      <c r="AG596" s="420"/>
      <c r="AH596" s="420"/>
      <c r="AI596" s="420"/>
      <c r="AJ596" s="420"/>
      <c r="AK596" s="420"/>
      <c r="AL596" s="420"/>
      <c r="AM596" s="420"/>
      <c r="AN596" s="420"/>
      <c r="AO596" s="417"/>
      <c r="AP596" s="417"/>
      <c r="AQ596" s="417"/>
      <c r="AR596" s="417"/>
      <c r="AS596" s="417"/>
      <c r="AT596" s="417"/>
      <c r="AU596" s="417"/>
      <c r="AV596" s="417"/>
      <c r="AW596" s="417"/>
      <c r="AX596" s="417"/>
      <c r="AY596" s="417"/>
      <c r="AZ596" s="417"/>
      <c r="BA596" s="429"/>
      <c r="BB596" s="429"/>
      <c r="BC596" s="429"/>
      <c r="BD596" s="429"/>
      <c r="BE596" s="429"/>
      <c r="BF596" s="429"/>
      <c r="BG596" s="429"/>
      <c r="BH596" s="429"/>
      <c r="BI596" s="429"/>
      <c r="BJ596" s="429"/>
      <c r="BK596" s="429"/>
      <c r="BL596" s="429"/>
      <c r="BM596" s="429"/>
      <c r="BN596" s="429"/>
      <c r="BO596" s="429"/>
      <c r="BP596" s="429"/>
      <c r="BQ596" s="429"/>
    </row>
    <row r="597" customFormat="false" ht="15.75" hidden="false" customHeight="false" outlineLevel="0" collapsed="false">
      <c r="A597" s="420"/>
      <c r="B597" s="420"/>
      <c r="C597" s="420"/>
      <c r="D597" s="420"/>
      <c r="E597" s="420"/>
      <c r="F597" s="420"/>
      <c r="G597" s="421"/>
      <c r="H597" s="421"/>
      <c r="I597" s="421"/>
      <c r="J597" s="421"/>
      <c r="K597" s="421"/>
      <c r="L597" s="421"/>
      <c r="M597" s="421"/>
      <c r="N597" s="421"/>
      <c r="O597" s="421"/>
      <c r="P597" s="422"/>
      <c r="Q597" s="423"/>
      <c r="R597" s="423"/>
      <c r="S597" s="420"/>
      <c r="T597" s="428"/>
      <c r="U597" s="428"/>
      <c r="V597" s="417"/>
      <c r="W597" s="420"/>
      <c r="X597" s="420"/>
      <c r="Y597" s="420"/>
      <c r="Z597" s="420"/>
      <c r="AA597" s="420"/>
      <c r="AB597" s="420"/>
      <c r="AC597" s="420"/>
      <c r="AD597" s="420"/>
      <c r="AE597" s="420"/>
      <c r="AF597" s="420"/>
      <c r="AG597" s="420"/>
      <c r="AH597" s="420"/>
      <c r="AI597" s="420"/>
      <c r="AJ597" s="420"/>
      <c r="AK597" s="420"/>
      <c r="AL597" s="420"/>
      <c r="AM597" s="420"/>
      <c r="AN597" s="420"/>
      <c r="AO597" s="417"/>
      <c r="AP597" s="417"/>
      <c r="AQ597" s="417"/>
      <c r="AR597" s="417"/>
      <c r="AS597" s="417"/>
      <c r="AT597" s="417"/>
      <c r="AU597" s="417"/>
      <c r="AV597" s="417"/>
      <c r="AW597" s="417"/>
      <c r="AX597" s="417"/>
      <c r="AY597" s="417"/>
      <c r="AZ597" s="417"/>
      <c r="BA597" s="429"/>
      <c r="BB597" s="429"/>
      <c r="BC597" s="429"/>
      <c r="BD597" s="429"/>
      <c r="BE597" s="429"/>
      <c r="BF597" s="429"/>
      <c r="BG597" s="429"/>
      <c r="BH597" s="429"/>
      <c r="BI597" s="429"/>
      <c r="BJ597" s="429"/>
      <c r="BK597" s="429"/>
      <c r="BL597" s="429"/>
      <c r="BM597" s="429"/>
      <c r="BN597" s="429"/>
      <c r="BO597" s="429"/>
      <c r="BP597" s="429"/>
      <c r="BQ597" s="429"/>
    </row>
    <row r="598" customFormat="false" ht="15.75" hidden="false" customHeight="false" outlineLevel="0" collapsed="false">
      <c r="A598" s="420"/>
      <c r="B598" s="420"/>
      <c r="C598" s="420"/>
      <c r="D598" s="420"/>
      <c r="E598" s="420"/>
      <c r="F598" s="420"/>
      <c r="G598" s="421"/>
      <c r="H598" s="421"/>
      <c r="I598" s="421"/>
      <c r="J598" s="421"/>
      <c r="K598" s="421"/>
      <c r="L598" s="421"/>
      <c r="M598" s="421"/>
      <c r="N598" s="421"/>
      <c r="O598" s="421"/>
      <c r="P598" s="422"/>
      <c r="Q598" s="423"/>
      <c r="R598" s="423"/>
      <c r="S598" s="420"/>
      <c r="T598" s="428"/>
      <c r="U598" s="428"/>
      <c r="V598" s="417"/>
      <c r="W598" s="420"/>
      <c r="X598" s="420"/>
      <c r="Y598" s="420"/>
      <c r="Z598" s="420"/>
      <c r="AA598" s="420"/>
      <c r="AB598" s="420"/>
      <c r="AC598" s="420"/>
      <c r="AD598" s="420"/>
      <c r="AE598" s="420"/>
      <c r="AF598" s="420"/>
      <c r="AG598" s="420"/>
      <c r="AH598" s="420"/>
      <c r="AI598" s="420"/>
      <c r="AJ598" s="420"/>
      <c r="AK598" s="420"/>
      <c r="AL598" s="420"/>
      <c r="AM598" s="420"/>
      <c r="AN598" s="420"/>
      <c r="AO598" s="417"/>
      <c r="AP598" s="417"/>
      <c r="AQ598" s="417"/>
      <c r="AR598" s="417"/>
      <c r="AS598" s="417"/>
      <c r="AT598" s="417"/>
      <c r="AU598" s="417"/>
      <c r="AV598" s="417"/>
      <c r="AW598" s="417"/>
      <c r="AX598" s="417"/>
      <c r="AY598" s="417"/>
      <c r="AZ598" s="417"/>
      <c r="BA598" s="429"/>
      <c r="BB598" s="429"/>
      <c r="BC598" s="429"/>
      <c r="BD598" s="429"/>
      <c r="BE598" s="429"/>
      <c r="BF598" s="429"/>
      <c r="BG598" s="429"/>
      <c r="BH598" s="429"/>
      <c r="BI598" s="429"/>
      <c r="BJ598" s="429"/>
      <c r="BK598" s="429"/>
      <c r="BL598" s="429"/>
      <c r="BM598" s="429"/>
      <c r="BN598" s="429"/>
      <c r="BO598" s="429"/>
      <c r="BP598" s="429"/>
      <c r="BQ598" s="429"/>
    </row>
    <row r="599" customFormat="false" ht="15.75" hidden="false" customHeight="false" outlineLevel="0" collapsed="false">
      <c r="A599" s="420"/>
      <c r="B599" s="420"/>
      <c r="C599" s="420"/>
      <c r="D599" s="420"/>
      <c r="E599" s="420"/>
      <c r="F599" s="420"/>
      <c r="G599" s="421"/>
      <c r="H599" s="421"/>
      <c r="I599" s="421"/>
      <c r="J599" s="421"/>
      <c r="K599" s="421"/>
      <c r="L599" s="421"/>
      <c r="M599" s="421"/>
      <c r="N599" s="421"/>
      <c r="O599" s="421"/>
      <c r="P599" s="422"/>
      <c r="Q599" s="423"/>
      <c r="R599" s="423"/>
      <c r="S599" s="420"/>
      <c r="T599" s="428"/>
      <c r="U599" s="428"/>
      <c r="V599" s="417"/>
      <c r="W599" s="420"/>
      <c r="X599" s="420"/>
      <c r="Y599" s="420"/>
      <c r="Z599" s="420"/>
      <c r="AA599" s="420"/>
      <c r="AB599" s="420"/>
      <c r="AC599" s="420"/>
      <c r="AD599" s="420"/>
      <c r="AE599" s="420"/>
      <c r="AF599" s="420"/>
      <c r="AG599" s="420"/>
      <c r="AH599" s="420"/>
      <c r="AI599" s="420"/>
      <c r="AJ599" s="420"/>
      <c r="AK599" s="420"/>
      <c r="AL599" s="420"/>
      <c r="AM599" s="420"/>
      <c r="AN599" s="420"/>
      <c r="AO599" s="417"/>
      <c r="AP599" s="417"/>
      <c r="AQ599" s="417"/>
      <c r="AR599" s="417"/>
      <c r="AS599" s="417"/>
      <c r="AT599" s="417"/>
      <c r="AU599" s="417"/>
      <c r="AV599" s="417"/>
      <c r="AW599" s="417"/>
      <c r="AX599" s="417"/>
      <c r="AY599" s="417"/>
      <c r="AZ599" s="417"/>
      <c r="BA599" s="429"/>
      <c r="BB599" s="429"/>
      <c r="BC599" s="429"/>
      <c r="BD599" s="429"/>
      <c r="BE599" s="429"/>
      <c r="BF599" s="429"/>
      <c r="BG599" s="429"/>
      <c r="BH599" s="429"/>
      <c r="BI599" s="429"/>
      <c r="BJ599" s="429"/>
      <c r="BK599" s="429"/>
      <c r="BL599" s="429"/>
      <c r="BM599" s="429"/>
      <c r="BN599" s="429"/>
      <c r="BO599" s="429"/>
      <c r="BP599" s="429"/>
      <c r="BQ599" s="429"/>
    </row>
    <row r="600" customFormat="false" ht="15.75" hidden="false" customHeight="false" outlineLevel="0" collapsed="false">
      <c r="A600" s="420"/>
      <c r="B600" s="420"/>
      <c r="C600" s="420"/>
      <c r="D600" s="420"/>
      <c r="E600" s="420"/>
      <c r="F600" s="420"/>
      <c r="G600" s="421"/>
      <c r="H600" s="421"/>
      <c r="I600" s="421"/>
      <c r="J600" s="421"/>
      <c r="K600" s="421"/>
      <c r="L600" s="421"/>
      <c r="M600" s="421"/>
      <c r="N600" s="421"/>
      <c r="O600" s="421"/>
      <c r="P600" s="422"/>
      <c r="Q600" s="423"/>
      <c r="R600" s="423"/>
      <c r="S600" s="420"/>
      <c r="T600" s="428"/>
      <c r="U600" s="428"/>
      <c r="V600" s="417"/>
      <c r="W600" s="420"/>
      <c r="X600" s="420"/>
      <c r="Y600" s="420"/>
      <c r="Z600" s="420"/>
      <c r="AA600" s="420"/>
      <c r="AB600" s="420"/>
      <c r="AC600" s="420"/>
      <c r="AD600" s="420"/>
      <c r="AE600" s="420"/>
      <c r="AF600" s="420"/>
      <c r="AG600" s="420"/>
      <c r="AH600" s="420"/>
      <c r="AI600" s="420"/>
      <c r="AJ600" s="420"/>
      <c r="AK600" s="420"/>
      <c r="AL600" s="420"/>
      <c r="AM600" s="420"/>
      <c r="AN600" s="420"/>
      <c r="AO600" s="417"/>
      <c r="AP600" s="417"/>
      <c r="AQ600" s="417"/>
      <c r="AR600" s="417"/>
      <c r="AS600" s="417"/>
      <c r="AT600" s="417"/>
      <c r="AU600" s="417"/>
      <c r="AV600" s="417"/>
      <c r="AW600" s="417"/>
      <c r="AX600" s="417"/>
      <c r="AY600" s="417"/>
      <c r="AZ600" s="417"/>
      <c r="BA600" s="429"/>
      <c r="BB600" s="429"/>
      <c r="BC600" s="429"/>
      <c r="BD600" s="429"/>
      <c r="BE600" s="429"/>
      <c r="BF600" s="429"/>
      <c r="BG600" s="429"/>
      <c r="BH600" s="429"/>
      <c r="BI600" s="429"/>
      <c r="BJ600" s="429"/>
      <c r="BK600" s="429"/>
      <c r="BL600" s="429"/>
      <c r="BM600" s="429"/>
      <c r="BN600" s="429"/>
      <c r="BO600" s="429"/>
      <c r="BP600" s="429"/>
      <c r="BQ600" s="429"/>
    </row>
    <row r="601" customFormat="false" ht="15.75" hidden="false" customHeight="false" outlineLevel="0" collapsed="false">
      <c r="A601" s="420"/>
      <c r="B601" s="420"/>
      <c r="C601" s="420"/>
      <c r="D601" s="420"/>
      <c r="E601" s="420"/>
      <c r="F601" s="420"/>
      <c r="G601" s="421"/>
      <c r="H601" s="421"/>
      <c r="I601" s="421"/>
      <c r="J601" s="421"/>
      <c r="K601" s="421"/>
      <c r="L601" s="421"/>
      <c r="M601" s="421"/>
      <c r="N601" s="421"/>
      <c r="O601" s="421"/>
      <c r="P601" s="422"/>
      <c r="Q601" s="423"/>
      <c r="R601" s="423"/>
      <c r="S601" s="420"/>
      <c r="T601" s="428"/>
      <c r="U601" s="428"/>
      <c r="V601" s="417"/>
      <c r="W601" s="420"/>
      <c r="X601" s="420"/>
      <c r="Y601" s="420"/>
      <c r="Z601" s="420"/>
      <c r="AA601" s="420"/>
      <c r="AB601" s="420"/>
      <c r="AC601" s="420"/>
      <c r="AD601" s="420"/>
      <c r="AE601" s="420"/>
      <c r="AF601" s="420"/>
      <c r="AG601" s="420"/>
      <c r="AH601" s="420"/>
      <c r="AI601" s="420"/>
      <c r="AJ601" s="420"/>
      <c r="AK601" s="420"/>
      <c r="AL601" s="420"/>
      <c r="AM601" s="420"/>
      <c r="AN601" s="420"/>
      <c r="AO601" s="417"/>
      <c r="AP601" s="417"/>
      <c r="AQ601" s="417"/>
      <c r="AR601" s="417"/>
      <c r="AS601" s="417"/>
      <c r="AT601" s="417"/>
      <c r="AU601" s="417"/>
      <c r="AV601" s="417"/>
      <c r="AW601" s="417"/>
      <c r="AX601" s="417"/>
      <c r="AY601" s="417"/>
      <c r="AZ601" s="417"/>
      <c r="BA601" s="429"/>
      <c r="BB601" s="429"/>
      <c r="BC601" s="429"/>
      <c r="BD601" s="429"/>
      <c r="BE601" s="429"/>
      <c r="BF601" s="429"/>
      <c r="BG601" s="429"/>
      <c r="BH601" s="429"/>
      <c r="BI601" s="429"/>
      <c r="BJ601" s="429"/>
      <c r="BK601" s="429"/>
      <c r="BL601" s="429"/>
      <c r="BM601" s="429"/>
      <c r="BN601" s="429"/>
      <c r="BO601" s="429"/>
      <c r="BP601" s="429"/>
      <c r="BQ601" s="429"/>
    </row>
    <row r="602" customFormat="false" ht="15.75" hidden="false" customHeight="false" outlineLevel="0" collapsed="false">
      <c r="A602" s="420"/>
      <c r="B602" s="420"/>
      <c r="C602" s="420"/>
      <c r="D602" s="420"/>
      <c r="E602" s="420"/>
      <c r="F602" s="420"/>
      <c r="G602" s="421"/>
      <c r="H602" s="421"/>
      <c r="I602" s="421"/>
      <c r="J602" s="421"/>
      <c r="K602" s="421"/>
      <c r="L602" s="421"/>
      <c r="M602" s="421"/>
      <c r="N602" s="421"/>
      <c r="O602" s="421"/>
      <c r="P602" s="422"/>
      <c r="Q602" s="423"/>
      <c r="R602" s="423"/>
      <c r="S602" s="420"/>
      <c r="T602" s="428"/>
      <c r="U602" s="428"/>
      <c r="V602" s="417"/>
      <c r="W602" s="420"/>
      <c r="X602" s="420"/>
      <c r="Y602" s="420"/>
      <c r="Z602" s="420"/>
      <c r="AA602" s="420"/>
      <c r="AB602" s="420"/>
      <c r="AC602" s="420"/>
      <c r="AD602" s="420"/>
      <c r="AE602" s="420"/>
      <c r="AF602" s="420"/>
      <c r="AG602" s="420"/>
      <c r="AH602" s="420"/>
      <c r="AI602" s="420"/>
      <c r="AJ602" s="420"/>
      <c r="AK602" s="420"/>
      <c r="AL602" s="420"/>
      <c r="AM602" s="420"/>
      <c r="AN602" s="420"/>
      <c r="AO602" s="417"/>
      <c r="AP602" s="417"/>
      <c r="AQ602" s="417"/>
      <c r="AR602" s="417"/>
      <c r="AS602" s="417"/>
      <c r="AT602" s="417"/>
      <c r="AU602" s="417"/>
      <c r="AV602" s="417"/>
      <c r="AW602" s="417"/>
      <c r="AX602" s="417"/>
      <c r="AY602" s="417"/>
      <c r="AZ602" s="417"/>
      <c r="BA602" s="429"/>
      <c r="BB602" s="429"/>
      <c r="BC602" s="429"/>
      <c r="BD602" s="429"/>
      <c r="BE602" s="429"/>
      <c r="BF602" s="429"/>
      <c r="BG602" s="429"/>
      <c r="BH602" s="429"/>
      <c r="BI602" s="429"/>
      <c r="BJ602" s="429"/>
      <c r="BK602" s="429"/>
      <c r="BL602" s="429"/>
      <c r="BM602" s="429"/>
      <c r="BN602" s="429"/>
      <c r="BO602" s="429"/>
      <c r="BP602" s="429"/>
      <c r="BQ602" s="429"/>
    </row>
    <row r="603" customFormat="false" ht="15.75" hidden="false" customHeight="false" outlineLevel="0" collapsed="false">
      <c r="A603" s="420"/>
      <c r="B603" s="420"/>
      <c r="C603" s="420"/>
      <c r="D603" s="420"/>
      <c r="E603" s="420"/>
      <c r="F603" s="420"/>
      <c r="G603" s="421"/>
      <c r="H603" s="421"/>
      <c r="I603" s="421"/>
      <c r="J603" s="421"/>
      <c r="K603" s="421"/>
      <c r="L603" s="421"/>
      <c r="M603" s="421"/>
      <c r="N603" s="421"/>
      <c r="O603" s="421"/>
      <c r="P603" s="422"/>
      <c r="Q603" s="423"/>
      <c r="R603" s="423"/>
      <c r="S603" s="420"/>
      <c r="T603" s="428"/>
      <c r="U603" s="428"/>
      <c r="V603" s="417"/>
      <c r="W603" s="420"/>
      <c r="X603" s="420"/>
      <c r="Y603" s="420"/>
      <c r="Z603" s="420"/>
      <c r="AA603" s="420"/>
      <c r="AB603" s="420"/>
      <c r="AC603" s="420"/>
      <c r="AD603" s="420"/>
      <c r="AE603" s="420"/>
      <c r="AF603" s="420"/>
      <c r="AG603" s="420"/>
      <c r="AH603" s="420"/>
      <c r="AI603" s="420"/>
      <c r="AJ603" s="420"/>
      <c r="AK603" s="420"/>
      <c r="AL603" s="420"/>
      <c r="AM603" s="420"/>
      <c r="AN603" s="420"/>
      <c r="AO603" s="417"/>
      <c r="AP603" s="417"/>
      <c r="AQ603" s="417"/>
      <c r="AR603" s="417"/>
      <c r="AS603" s="417"/>
      <c r="AT603" s="417"/>
      <c r="AU603" s="417"/>
      <c r="AV603" s="417"/>
      <c r="AW603" s="417"/>
      <c r="AX603" s="417"/>
      <c r="AY603" s="417"/>
      <c r="AZ603" s="417"/>
      <c r="BA603" s="429"/>
      <c r="BB603" s="429"/>
      <c r="BC603" s="429"/>
      <c r="BD603" s="429"/>
      <c r="BE603" s="429"/>
      <c r="BF603" s="429"/>
      <c r="BG603" s="429"/>
      <c r="BH603" s="429"/>
      <c r="BI603" s="429"/>
      <c r="BJ603" s="429"/>
      <c r="BK603" s="429"/>
      <c r="BL603" s="429"/>
      <c r="BM603" s="429"/>
      <c r="BN603" s="429"/>
      <c r="BO603" s="429"/>
      <c r="BP603" s="429"/>
      <c r="BQ603" s="429"/>
    </row>
    <row r="604" customFormat="false" ht="15.75" hidden="false" customHeight="false" outlineLevel="0" collapsed="false">
      <c r="A604" s="420"/>
      <c r="B604" s="420"/>
      <c r="C604" s="420"/>
      <c r="D604" s="420"/>
      <c r="E604" s="420"/>
      <c r="F604" s="420"/>
      <c r="G604" s="421"/>
      <c r="H604" s="421"/>
      <c r="I604" s="421"/>
      <c r="J604" s="421"/>
      <c r="K604" s="421"/>
      <c r="L604" s="421"/>
      <c r="M604" s="421"/>
      <c r="N604" s="421"/>
      <c r="O604" s="421"/>
      <c r="P604" s="422"/>
      <c r="Q604" s="423"/>
      <c r="R604" s="423"/>
      <c r="S604" s="420"/>
      <c r="T604" s="428"/>
      <c r="U604" s="428"/>
      <c r="V604" s="417"/>
      <c r="W604" s="420"/>
      <c r="X604" s="420"/>
      <c r="Y604" s="420"/>
      <c r="Z604" s="420"/>
      <c r="AA604" s="420"/>
      <c r="AB604" s="420"/>
      <c r="AC604" s="420"/>
      <c r="AD604" s="420"/>
      <c r="AE604" s="420"/>
      <c r="AF604" s="420"/>
      <c r="AG604" s="420"/>
      <c r="AH604" s="420"/>
      <c r="AI604" s="420"/>
      <c r="AJ604" s="420"/>
      <c r="AK604" s="420"/>
      <c r="AL604" s="420"/>
      <c r="AM604" s="420"/>
      <c r="AN604" s="420"/>
      <c r="AO604" s="417"/>
      <c r="AP604" s="417"/>
      <c r="AQ604" s="417"/>
      <c r="AR604" s="417"/>
      <c r="AS604" s="417"/>
      <c r="AT604" s="417"/>
      <c r="AU604" s="417"/>
      <c r="AV604" s="417"/>
      <c r="AW604" s="417"/>
      <c r="AX604" s="417"/>
      <c r="AY604" s="417"/>
      <c r="AZ604" s="417"/>
      <c r="BA604" s="429"/>
      <c r="BB604" s="429"/>
      <c r="BC604" s="429"/>
      <c r="BD604" s="429"/>
      <c r="BE604" s="429"/>
      <c r="BF604" s="429"/>
      <c r="BG604" s="429"/>
      <c r="BH604" s="429"/>
      <c r="BI604" s="429"/>
      <c r="BJ604" s="429"/>
      <c r="BK604" s="429"/>
      <c r="BL604" s="429"/>
      <c r="BM604" s="429"/>
      <c r="BN604" s="429"/>
      <c r="BO604" s="429"/>
      <c r="BP604" s="429"/>
      <c r="BQ604" s="429"/>
    </row>
    <row r="605" customFormat="false" ht="15.75" hidden="false" customHeight="false" outlineLevel="0" collapsed="false">
      <c r="A605" s="420"/>
      <c r="B605" s="420"/>
      <c r="C605" s="420"/>
      <c r="D605" s="420"/>
      <c r="E605" s="420"/>
      <c r="F605" s="420"/>
      <c r="G605" s="421"/>
      <c r="H605" s="421"/>
      <c r="I605" s="421"/>
      <c r="J605" s="421"/>
      <c r="K605" s="421"/>
      <c r="L605" s="421"/>
      <c r="M605" s="421"/>
      <c r="N605" s="421"/>
      <c r="O605" s="421"/>
      <c r="P605" s="422"/>
      <c r="Q605" s="423"/>
      <c r="R605" s="423"/>
      <c r="S605" s="420"/>
      <c r="T605" s="428"/>
      <c r="U605" s="428"/>
      <c r="V605" s="417"/>
      <c r="W605" s="420"/>
      <c r="X605" s="420"/>
      <c r="Y605" s="420"/>
      <c r="Z605" s="420"/>
      <c r="AA605" s="420"/>
      <c r="AB605" s="420"/>
      <c r="AC605" s="420"/>
      <c r="AD605" s="420"/>
      <c r="AE605" s="420"/>
      <c r="AF605" s="420"/>
      <c r="AG605" s="420"/>
      <c r="AH605" s="420"/>
      <c r="AI605" s="420"/>
      <c r="AJ605" s="420"/>
      <c r="AK605" s="420"/>
      <c r="AL605" s="420"/>
      <c r="AM605" s="420"/>
      <c r="AN605" s="420"/>
      <c r="AO605" s="417"/>
      <c r="AP605" s="417"/>
      <c r="AQ605" s="417"/>
      <c r="AR605" s="417"/>
      <c r="AS605" s="417"/>
      <c r="AT605" s="417"/>
      <c r="AU605" s="417"/>
      <c r="AV605" s="417"/>
      <c r="AW605" s="417"/>
      <c r="AX605" s="417"/>
      <c r="AY605" s="417"/>
      <c r="AZ605" s="417"/>
      <c r="BA605" s="429"/>
      <c r="BB605" s="429"/>
      <c r="BC605" s="429"/>
      <c r="BD605" s="429"/>
      <c r="BE605" s="429"/>
      <c r="BF605" s="429"/>
      <c r="BG605" s="429"/>
      <c r="BH605" s="429"/>
      <c r="BI605" s="429"/>
      <c r="BJ605" s="429"/>
      <c r="BK605" s="429"/>
      <c r="BL605" s="429"/>
      <c r="BM605" s="429"/>
      <c r="BN605" s="429"/>
      <c r="BO605" s="429"/>
      <c r="BP605" s="429"/>
      <c r="BQ605" s="429"/>
    </row>
    <row r="606" customFormat="false" ht="15.75" hidden="false" customHeight="false" outlineLevel="0" collapsed="false">
      <c r="A606" s="420"/>
      <c r="B606" s="420"/>
      <c r="C606" s="420"/>
      <c r="D606" s="420"/>
      <c r="E606" s="420"/>
      <c r="F606" s="420"/>
      <c r="G606" s="421"/>
      <c r="H606" s="421"/>
      <c r="I606" s="421"/>
      <c r="J606" s="421"/>
      <c r="K606" s="421"/>
      <c r="L606" s="421"/>
      <c r="M606" s="421"/>
      <c r="N606" s="421"/>
      <c r="O606" s="421"/>
      <c r="P606" s="422"/>
      <c r="Q606" s="423"/>
      <c r="R606" s="423"/>
      <c r="S606" s="420"/>
      <c r="T606" s="428"/>
      <c r="U606" s="428"/>
      <c r="V606" s="417"/>
      <c r="W606" s="420"/>
      <c r="X606" s="420"/>
      <c r="Y606" s="420"/>
      <c r="Z606" s="420"/>
      <c r="AA606" s="420"/>
      <c r="AB606" s="420"/>
      <c r="AC606" s="420"/>
      <c r="AD606" s="420"/>
      <c r="AE606" s="420"/>
      <c r="AF606" s="420"/>
      <c r="AG606" s="420"/>
      <c r="AH606" s="420"/>
      <c r="AI606" s="420"/>
      <c r="AJ606" s="420"/>
      <c r="AK606" s="420"/>
      <c r="AL606" s="420"/>
      <c r="AM606" s="420"/>
      <c r="AN606" s="420"/>
      <c r="AO606" s="417"/>
      <c r="AP606" s="417"/>
      <c r="AQ606" s="417"/>
      <c r="AR606" s="417"/>
      <c r="AS606" s="417"/>
      <c r="AT606" s="417"/>
      <c r="AU606" s="417"/>
      <c r="AV606" s="417"/>
      <c r="AW606" s="417"/>
      <c r="AX606" s="417"/>
      <c r="AY606" s="417"/>
      <c r="AZ606" s="417"/>
      <c r="BA606" s="429"/>
      <c r="BB606" s="429"/>
      <c r="BC606" s="429"/>
      <c r="BD606" s="429"/>
      <c r="BE606" s="429"/>
      <c r="BF606" s="429"/>
      <c r="BG606" s="429"/>
      <c r="BH606" s="429"/>
      <c r="BI606" s="429"/>
      <c r="BJ606" s="429"/>
      <c r="BK606" s="429"/>
      <c r="BL606" s="429"/>
      <c r="BM606" s="429"/>
      <c r="BN606" s="429"/>
      <c r="BO606" s="429"/>
      <c r="BP606" s="429"/>
      <c r="BQ606" s="429"/>
    </row>
    <row r="607" customFormat="false" ht="15.75" hidden="false" customHeight="false" outlineLevel="0" collapsed="false">
      <c r="A607" s="420"/>
      <c r="B607" s="420"/>
      <c r="C607" s="420"/>
      <c r="D607" s="420"/>
      <c r="E607" s="420"/>
      <c r="F607" s="420"/>
      <c r="G607" s="421"/>
      <c r="H607" s="421"/>
      <c r="I607" s="421"/>
      <c r="J607" s="421"/>
      <c r="K607" s="421"/>
      <c r="L607" s="421"/>
      <c r="M607" s="421"/>
      <c r="N607" s="421"/>
      <c r="O607" s="421"/>
      <c r="P607" s="422"/>
      <c r="Q607" s="423"/>
      <c r="R607" s="423"/>
      <c r="S607" s="420"/>
      <c r="T607" s="428"/>
      <c r="U607" s="428"/>
      <c r="V607" s="417"/>
      <c r="W607" s="420"/>
      <c r="X607" s="420"/>
      <c r="Y607" s="420"/>
      <c r="Z607" s="420"/>
      <c r="AA607" s="420"/>
      <c r="AB607" s="420"/>
      <c r="AC607" s="420"/>
      <c r="AD607" s="420"/>
      <c r="AE607" s="420"/>
      <c r="AF607" s="420"/>
      <c r="AG607" s="420"/>
      <c r="AH607" s="420"/>
      <c r="AI607" s="420"/>
      <c r="AJ607" s="420"/>
      <c r="AK607" s="420"/>
      <c r="AL607" s="420"/>
      <c r="AM607" s="420"/>
      <c r="AN607" s="420"/>
      <c r="AO607" s="417"/>
      <c r="AP607" s="417"/>
      <c r="AQ607" s="417"/>
      <c r="AR607" s="417"/>
      <c r="AS607" s="417"/>
      <c r="AT607" s="417"/>
      <c r="AU607" s="417"/>
      <c r="AV607" s="417"/>
      <c r="AW607" s="417"/>
      <c r="AX607" s="417"/>
      <c r="AY607" s="417"/>
      <c r="AZ607" s="417"/>
      <c r="BA607" s="429"/>
      <c r="BB607" s="429"/>
      <c r="BC607" s="429"/>
      <c r="BD607" s="429"/>
      <c r="BE607" s="429"/>
      <c r="BF607" s="429"/>
      <c r="BG607" s="429"/>
      <c r="BH607" s="429"/>
      <c r="BI607" s="429"/>
      <c r="BJ607" s="429"/>
      <c r="BK607" s="429"/>
      <c r="BL607" s="429"/>
      <c r="BM607" s="429"/>
      <c r="BN607" s="429"/>
      <c r="BO607" s="429"/>
      <c r="BP607" s="429"/>
      <c r="BQ607" s="429"/>
    </row>
    <row r="608" customFormat="false" ht="15.75" hidden="false" customHeight="false" outlineLevel="0" collapsed="false">
      <c r="A608" s="420"/>
      <c r="B608" s="420"/>
      <c r="C608" s="420"/>
      <c r="D608" s="420"/>
      <c r="E608" s="420"/>
      <c r="F608" s="420"/>
      <c r="G608" s="421"/>
      <c r="H608" s="421"/>
      <c r="I608" s="421"/>
      <c r="J608" s="421"/>
      <c r="K608" s="421"/>
      <c r="L608" s="421"/>
      <c r="M608" s="421"/>
      <c r="N608" s="421"/>
      <c r="O608" s="421"/>
      <c r="P608" s="422"/>
      <c r="Q608" s="423"/>
      <c r="R608" s="423"/>
      <c r="S608" s="420"/>
      <c r="T608" s="428"/>
      <c r="U608" s="428"/>
      <c r="V608" s="417"/>
      <c r="W608" s="420"/>
      <c r="X608" s="420"/>
      <c r="Y608" s="420"/>
      <c r="Z608" s="420"/>
      <c r="AA608" s="420"/>
      <c r="AB608" s="420"/>
      <c r="AC608" s="420"/>
      <c r="AD608" s="420"/>
      <c r="AE608" s="420"/>
      <c r="AF608" s="420"/>
      <c r="AG608" s="420"/>
      <c r="AH608" s="420"/>
      <c r="AI608" s="420"/>
      <c r="AJ608" s="420"/>
      <c r="AK608" s="420"/>
      <c r="AL608" s="420"/>
      <c r="AM608" s="420"/>
      <c r="AN608" s="420"/>
      <c r="AO608" s="417"/>
      <c r="AP608" s="417"/>
      <c r="AQ608" s="417"/>
      <c r="AR608" s="417"/>
      <c r="AS608" s="417"/>
      <c r="AT608" s="417"/>
      <c r="AU608" s="417"/>
      <c r="AV608" s="417"/>
      <c r="AW608" s="417"/>
      <c r="AX608" s="417"/>
      <c r="AY608" s="417"/>
      <c r="AZ608" s="417"/>
      <c r="BA608" s="429"/>
      <c r="BB608" s="429"/>
      <c r="BC608" s="429"/>
      <c r="BD608" s="429"/>
      <c r="BE608" s="429"/>
      <c r="BF608" s="429"/>
      <c r="BG608" s="429"/>
      <c r="BH608" s="429"/>
      <c r="BI608" s="429"/>
      <c r="BJ608" s="429"/>
      <c r="BK608" s="429"/>
      <c r="BL608" s="429"/>
      <c r="BM608" s="429"/>
      <c r="BN608" s="429"/>
      <c r="BO608" s="429"/>
      <c r="BP608" s="429"/>
      <c r="BQ608" s="429"/>
    </row>
    <row r="609" customFormat="false" ht="15.75" hidden="false" customHeight="false" outlineLevel="0" collapsed="false">
      <c r="A609" s="420"/>
      <c r="B609" s="420"/>
      <c r="C609" s="420"/>
      <c r="D609" s="420"/>
      <c r="E609" s="420"/>
      <c r="F609" s="420"/>
      <c r="G609" s="421"/>
      <c r="H609" s="421"/>
      <c r="I609" s="421"/>
      <c r="J609" s="421"/>
      <c r="K609" s="421"/>
      <c r="L609" s="421"/>
      <c r="M609" s="421"/>
      <c r="N609" s="421"/>
      <c r="O609" s="421"/>
      <c r="P609" s="422"/>
      <c r="Q609" s="423"/>
      <c r="R609" s="423"/>
      <c r="S609" s="420"/>
      <c r="T609" s="428"/>
      <c r="U609" s="428"/>
      <c r="V609" s="417"/>
      <c r="W609" s="420"/>
      <c r="X609" s="420"/>
      <c r="Y609" s="420"/>
      <c r="Z609" s="420"/>
      <c r="AA609" s="420"/>
      <c r="AB609" s="420"/>
      <c r="AC609" s="420"/>
      <c r="AD609" s="420"/>
      <c r="AE609" s="420"/>
      <c r="AF609" s="420"/>
      <c r="AG609" s="420"/>
      <c r="AH609" s="420"/>
      <c r="AI609" s="420"/>
      <c r="AJ609" s="420"/>
      <c r="AK609" s="420"/>
      <c r="AL609" s="420"/>
      <c r="AM609" s="420"/>
      <c r="AN609" s="420"/>
      <c r="AO609" s="417"/>
      <c r="AP609" s="417"/>
      <c r="AQ609" s="417"/>
      <c r="AR609" s="417"/>
      <c r="AS609" s="417"/>
      <c r="AT609" s="417"/>
      <c r="AU609" s="417"/>
      <c r="AV609" s="417"/>
      <c r="AW609" s="417"/>
      <c r="AX609" s="417"/>
      <c r="AY609" s="417"/>
      <c r="AZ609" s="417"/>
      <c r="BA609" s="429"/>
      <c r="BB609" s="429"/>
      <c r="BC609" s="429"/>
      <c r="BD609" s="429"/>
      <c r="BE609" s="429"/>
      <c r="BF609" s="429"/>
      <c r="BG609" s="429"/>
      <c r="BH609" s="429"/>
      <c r="BI609" s="429"/>
      <c r="BJ609" s="429"/>
      <c r="BK609" s="429"/>
      <c r="BL609" s="429"/>
      <c r="BM609" s="429"/>
      <c r="BN609" s="429"/>
      <c r="BO609" s="429"/>
      <c r="BP609" s="429"/>
      <c r="BQ609" s="429"/>
    </row>
    <row r="610" customFormat="false" ht="15.75" hidden="false" customHeight="false" outlineLevel="0" collapsed="false">
      <c r="A610" s="420"/>
      <c r="B610" s="420"/>
      <c r="C610" s="420"/>
      <c r="D610" s="420"/>
      <c r="E610" s="420"/>
      <c r="F610" s="420"/>
      <c r="G610" s="421"/>
      <c r="H610" s="421"/>
      <c r="I610" s="421"/>
      <c r="J610" s="421"/>
      <c r="K610" s="421"/>
      <c r="L610" s="421"/>
      <c r="M610" s="421"/>
      <c r="N610" s="421"/>
      <c r="O610" s="421"/>
      <c r="P610" s="422"/>
      <c r="Q610" s="423"/>
      <c r="R610" s="423"/>
      <c r="S610" s="420"/>
      <c r="T610" s="428"/>
      <c r="U610" s="428"/>
      <c r="V610" s="417"/>
      <c r="W610" s="420"/>
      <c r="X610" s="420"/>
      <c r="Y610" s="420"/>
      <c r="Z610" s="420"/>
      <c r="AA610" s="420"/>
      <c r="AB610" s="420"/>
      <c r="AC610" s="420"/>
      <c r="AD610" s="420"/>
      <c r="AE610" s="420"/>
      <c r="AF610" s="420"/>
      <c r="AG610" s="420"/>
      <c r="AH610" s="420"/>
      <c r="AI610" s="420"/>
      <c r="AJ610" s="420"/>
      <c r="AK610" s="420"/>
      <c r="AL610" s="420"/>
      <c r="AM610" s="420"/>
      <c r="AN610" s="420"/>
      <c r="AO610" s="417"/>
      <c r="AP610" s="417"/>
      <c r="AQ610" s="417"/>
      <c r="AR610" s="417"/>
      <c r="AS610" s="417"/>
      <c r="AT610" s="417"/>
      <c r="AU610" s="417"/>
      <c r="AV610" s="417"/>
      <c r="AW610" s="417"/>
      <c r="AX610" s="417"/>
      <c r="AY610" s="417"/>
      <c r="AZ610" s="417"/>
      <c r="BA610" s="429"/>
      <c r="BB610" s="429"/>
      <c r="BC610" s="429"/>
      <c r="BD610" s="429"/>
      <c r="BE610" s="429"/>
      <c r="BF610" s="429"/>
      <c r="BG610" s="429"/>
      <c r="BH610" s="429"/>
      <c r="BI610" s="429"/>
      <c r="BJ610" s="429"/>
      <c r="BK610" s="429"/>
      <c r="BL610" s="429"/>
      <c r="BM610" s="429"/>
      <c r="BN610" s="429"/>
      <c r="BO610" s="429"/>
      <c r="BP610" s="429"/>
      <c r="BQ610" s="429"/>
    </row>
    <row r="611" customFormat="false" ht="15.75" hidden="false" customHeight="false" outlineLevel="0" collapsed="false">
      <c r="A611" s="420"/>
      <c r="B611" s="420"/>
      <c r="C611" s="420"/>
      <c r="D611" s="420"/>
      <c r="E611" s="420"/>
      <c r="F611" s="420"/>
      <c r="G611" s="421"/>
      <c r="H611" s="421"/>
      <c r="I611" s="421"/>
      <c r="J611" s="421"/>
      <c r="K611" s="421"/>
      <c r="L611" s="421"/>
      <c r="M611" s="421"/>
      <c r="N611" s="421"/>
      <c r="O611" s="421"/>
      <c r="P611" s="422"/>
      <c r="Q611" s="423"/>
      <c r="R611" s="423"/>
      <c r="S611" s="420"/>
      <c r="T611" s="428"/>
      <c r="U611" s="428"/>
      <c r="V611" s="417"/>
      <c r="W611" s="420"/>
      <c r="X611" s="420"/>
      <c r="Y611" s="420"/>
      <c r="Z611" s="420"/>
      <c r="AA611" s="420"/>
      <c r="AB611" s="420"/>
      <c r="AC611" s="420"/>
      <c r="AD611" s="420"/>
      <c r="AE611" s="420"/>
      <c r="AF611" s="420"/>
      <c r="AG611" s="420"/>
      <c r="AH611" s="420"/>
      <c r="AI611" s="420"/>
      <c r="AJ611" s="420"/>
      <c r="AK611" s="420"/>
      <c r="AL611" s="420"/>
      <c r="AM611" s="420"/>
      <c r="AN611" s="420"/>
      <c r="AO611" s="417"/>
      <c r="AP611" s="417"/>
      <c r="AQ611" s="417"/>
      <c r="AR611" s="417"/>
      <c r="AS611" s="417"/>
      <c r="AT611" s="417"/>
      <c r="AU611" s="417"/>
      <c r="AV611" s="417"/>
      <c r="AW611" s="417"/>
      <c r="AX611" s="417"/>
      <c r="AY611" s="417"/>
      <c r="AZ611" s="417"/>
      <c r="BA611" s="429"/>
      <c r="BB611" s="429"/>
      <c r="BC611" s="429"/>
      <c r="BD611" s="429"/>
      <c r="BE611" s="429"/>
      <c r="BF611" s="429"/>
      <c r="BG611" s="429"/>
      <c r="BH611" s="429"/>
      <c r="BI611" s="429"/>
      <c r="BJ611" s="429"/>
      <c r="BK611" s="429"/>
      <c r="BL611" s="429"/>
      <c r="BM611" s="429"/>
      <c r="BN611" s="429"/>
      <c r="BO611" s="429"/>
      <c r="BP611" s="429"/>
      <c r="BQ611" s="429"/>
    </row>
    <row r="612" customFormat="false" ht="15.75" hidden="false" customHeight="false" outlineLevel="0" collapsed="false">
      <c r="A612" s="420"/>
      <c r="B612" s="420"/>
      <c r="C612" s="420"/>
      <c r="D612" s="420"/>
      <c r="E612" s="420"/>
      <c r="F612" s="420"/>
      <c r="G612" s="421"/>
      <c r="H612" s="421"/>
      <c r="I612" s="421"/>
      <c r="J612" s="421"/>
      <c r="K612" s="421"/>
      <c r="L612" s="421"/>
      <c r="M612" s="421"/>
      <c r="N612" s="421"/>
      <c r="O612" s="421"/>
      <c r="P612" s="422"/>
      <c r="Q612" s="423"/>
      <c r="R612" s="423"/>
      <c r="S612" s="420"/>
      <c r="T612" s="428"/>
      <c r="U612" s="428"/>
      <c r="V612" s="417"/>
      <c r="W612" s="420"/>
      <c r="X612" s="420"/>
      <c r="Y612" s="420"/>
      <c r="Z612" s="420"/>
      <c r="AA612" s="420"/>
      <c r="AB612" s="420"/>
      <c r="AC612" s="420"/>
      <c r="AD612" s="420"/>
      <c r="AE612" s="420"/>
      <c r="AF612" s="420"/>
      <c r="AG612" s="420"/>
      <c r="AH612" s="420"/>
      <c r="AI612" s="420"/>
      <c r="AJ612" s="420"/>
      <c r="AK612" s="420"/>
      <c r="AL612" s="420"/>
      <c r="AM612" s="420"/>
      <c r="AN612" s="420"/>
      <c r="AO612" s="417"/>
      <c r="AP612" s="417"/>
      <c r="AQ612" s="417"/>
      <c r="AR612" s="417"/>
      <c r="AS612" s="417"/>
      <c r="AT612" s="417"/>
      <c r="AU612" s="417"/>
      <c r="AV612" s="417"/>
      <c r="AW612" s="417"/>
      <c r="AX612" s="417"/>
      <c r="AY612" s="417"/>
      <c r="AZ612" s="417"/>
      <c r="BA612" s="429"/>
      <c r="BB612" s="429"/>
      <c r="BC612" s="429"/>
      <c r="BD612" s="429"/>
      <c r="BE612" s="429"/>
      <c r="BF612" s="429"/>
      <c r="BG612" s="429"/>
      <c r="BH612" s="429"/>
      <c r="BI612" s="429"/>
      <c r="BJ612" s="429"/>
      <c r="BK612" s="429"/>
      <c r="BL612" s="429"/>
      <c r="BM612" s="429"/>
      <c r="BN612" s="429"/>
      <c r="BO612" s="429"/>
      <c r="BP612" s="429"/>
      <c r="BQ612" s="429"/>
    </row>
    <row r="613" customFormat="false" ht="15.75" hidden="false" customHeight="false" outlineLevel="0" collapsed="false">
      <c r="A613" s="420"/>
      <c r="B613" s="420"/>
      <c r="C613" s="420"/>
      <c r="D613" s="420"/>
      <c r="E613" s="420"/>
      <c r="F613" s="420"/>
      <c r="G613" s="421"/>
      <c r="H613" s="421"/>
      <c r="I613" s="421"/>
      <c r="J613" s="421"/>
      <c r="K613" s="421"/>
      <c r="L613" s="421"/>
      <c r="M613" s="421"/>
      <c r="N613" s="421"/>
      <c r="O613" s="421"/>
      <c r="P613" s="422"/>
      <c r="Q613" s="423"/>
      <c r="R613" s="423"/>
      <c r="S613" s="420"/>
      <c r="T613" s="428"/>
      <c r="U613" s="428"/>
      <c r="V613" s="417"/>
      <c r="W613" s="420"/>
      <c r="X613" s="420"/>
      <c r="Y613" s="420"/>
      <c r="Z613" s="420"/>
      <c r="AA613" s="420"/>
      <c r="AB613" s="420"/>
      <c r="AC613" s="420"/>
      <c r="AD613" s="420"/>
      <c r="AE613" s="420"/>
      <c r="AF613" s="420"/>
      <c r="AG613" s="420"/>
      <c r="AH613" s="420"/>
      <c r="AI613" s="420"/>
      <c r="AJ613" s="420"/>
      <c r="AK613" s="420"/>
      <c r="AL613" s="420"/>
      <c r="AM613" s="420"/>
      <c r="AN613" s="420"/>
      <c r="AO613" s="417"/>
      <c r="AP613" s="417"/>
      <c r="AQ613" s="417"/>
      <c r="AR613" s="417"/>
      <c r="AS613" s="417"/>
      <c r="AT613" s="417"/>
      <c r="AU613" s="417"/>
      <c r="AV613" s="417"/>
      <c r="AW613" s="417"/>
      <c r="AX613" s="417"/>
      <c r="AY613" s="417"/>
      <c r="AZ613" s="417"/>
      <c r="BA613" s="429"/>
      <c r="BB613" s="429"/>
      <c r="BC613" s="429"/>
      <c r="BD613" s="429"/>
      <c r="BE613" s="429"/>
      <c r="BF613" s="429"/>
      <c r="BG613" s="429"/>
      <c r="BH613" s="429"/>
      <c r="BI613" s="429"/>
      <c r="BJ613" s="429"/>
      <c r="BK613" s="429"/>
      <c r="BL613" s="429"/>
      <c r="BM613" s="429"/>
      <c r="BN613" s="429"/>
      <c r="BO613" s="429"/>
      <c r="BP613" s="429"/>
      <c r="BQ613" s="429"/>
    </row>
    <row r="614" customFormat="false" ht="15.75" hidden="false" customHeight="false" outlineLevel="0" collapsed="false">
      <c r="A614" s="420"/>
      <c r="B614" s="420"/>
      <c r="C614" s="420"/>
      <c r="D614" s="420"/>
      <c r="E614" s="420"/>
      <c r="F614" s="420"/>
      <c r="G614" s="421"/>
      <c r="H614" s="421"/>
      <c r="I614" s="421"/>
      <c r="J614" s="421"/>
      <c r="K614" s="421"/>
      <c r="L614" s="421"/>
      <c r="M614" s="421"/>
      <c r="N614" s="421"/>
      <c r="O614" s="421"/>
      <c r="P614" s="422"/>
      <c r="Q614" s="423"/>
      <c r="R614" s="423"/>
      <c r="S614" s="420"/>
      <c r="T614" s="428"/>
      <c r="U614" s="428"/>
      <c r="V614" s="417"/>
      <c r="W614" s="420"/>
      <c r="X614" s="420"/>
      <c r="Y614" s="420"/>
      <c r="Z614" s="420"/>
      <c r="AA614" s="420"/>
      <c r="AB614" s="420"/>
      <c r="AC614" s="420"/>
      <c r="AD614" s="420"/>
      <c r="AE614" s="420"/>
      <c r="AF614" s="420"/>
      <c r="AG614" s="420"/>
      <c r="AH614" s="420"/>
      <c r="AI614" s="420"/>
      <c r="AJ614" s="420"/>
      <c r="AK614" s="420"/>
      <c r="AL614" s="420"/>
      <c r="AM614" s="420"/>
      <c r="AN614" s="420"/>
      <c r="AO614" s="417"/>
      <c r="AP614" s="417"/>
      <c r="AQ614" s="417"/>
      <c r="AR614" s="417"/>
      <c r="AS614" s="417"/>
      <c r="AT614" s="417"/>
      <c r="AU614" s="417"/>
      <c r="AV614" s="417"/>
      <c r="AW614" s="417"/>
      <c r="AX614" s="417"/>
      <c r="AY614" s="417"/>
      <c r="AZ614" s="417"/>
      <c r="BA614" s="429"/>
      <c r="BB614" s="429"/>
      <c r="BC614" s="429"/>
      <c r="BD614" s="429"/>
      <c r="BE614" s="429"/>
      <c r="BF614" s="429"/>
      <c r="BG614" s="429"/>
      <c r="BH614" s="429"/>
      <c r="BI614" s="429"/>
      <c r="BJ614" s="429"/>
      <c r="BK614" s="429"/>
      <c r="BL614" s="429"/>
      <c r="BM614" s="429"/>
      <c r="BN614" s="429"/>
      <c r="BO614" s="429"/>
      <c r="BP614" s="429"/>
      <c r="BQ614" s="429"/>
    </row>
    <row r="615" customFormat="false" ht="15.75" hidden="false" customHeight="false" outlineLevel="0" collapsed="false">
      <c r="A615" s="420"/>
      <c r="B615" s="420"/>
      <c r="C615" s="420"/>
      <c r="D615" s="420"/>
      <c r="E615" s="420"/>
      <c r="F615" s="420"/>
      <c r="G615" s="421"/>
      <c r="H615" s="421"/>
      <c r="I615" s="421"/>
      <c r="J615" s="421"/>
      <c r="K615" s="421"/>
      <c r="L615" s="421"/>
      <c r="M615" s="421"/>
      <c r="N615" s="421"/>
      <c r="O615" s="421"/>
      <c r="P615" s="422"/>
      <c r="Q615" s="423"/>
      <c r="R615" s="423"/>
      <c r="S615" s="420"/>
      <c r="T615" s="428"/>
      <c r="U615" s="428"/>
      <c r="V615" s="417"/>
      <c r="W615" s="420"/>
      <c r="X615" s="420"/>
      <c r="Y615" s="420"/>
      <c r="Z615" s="420"/>
      <c r="AA615" s="420"/>
      <c r="AB615" s="420"/>
      <c r="AC615" s="420"/>
      <c r="AD615" s="420"/>
      <c r="AE615" s="420"/>
      <c r="AF615" s="420"/>
      <c r="AG615" s="420"/>
      <c r="AH615" s="420"/>
      <c r="AI615" s="420"/>
      <c r="AJ615" s="420"/>
      <c r="AK615" s="420"/>
      <c r="AL615" s="420"/>
      <c r="AM615" s="420"/>
      <c r="AN615" s="420"/>
      <c r="AO615" s="417"/>
      <c r="AP615" s="417"/>
      <c r="AQ615" s="417"/>
      <c r="AR615" s="417"/>
      <c r="AS615" s="417"/>
      <c r="AT615" s="417"/>
      <c r="AU615" s="417"/>
      <c r="AV615" s="417"/>
      <c r="AW615" s="417"/>
      <c r="AX615" s="417"/>
      <c r="AY615" s="417"/>
      <c r="AZ615" s="417"/>
      <c r="BA615" s="429"/>
      <c r="BB615" s="429"/>
      <c r="BC615" s="429"/>
      <c r="BD615" s="429"/>
      <c r="BE615" s="429"/>
      <c r="BF615" s="429"/>
      <c r="BG615" s="429"/>
      <c r="BH615" s="429"/>
      <c r="BI615" s="429"/>
      <c r="BJ615" s="429"/>
      <c r="BK615" s="429"/>
      <c r="BL615" s="429"/>
      <c r="BM615" s="429"/>
      <c r="BN615" s="429"/>
      <c r="BO615" s="429"/>
      <c r="BP615" s="429"/>
      <c r="BQ615" s="429"/>
    </row>
    <row r="616" customFormat="false" ht="15.75" hidden="false" customHeight="false" outlineLevel="0" collapsed="false">
      <c r="A616" s="420"/>
      <c r="B616" s="420"/>
      <c r="C616" s="420"/>
      <c r="D616" s="420"/>
      <c r="E616" s="420"/>
      <c r="F616" s="420"/>
      <c r="G616" s="421"/>
      <c r="H616" s="421"/>
      <c r="I616" s="421"/>
      <c r="J616" s="421"/>
      <c r="K616" s="421"/>
      <c r="L616" s="421"/>
      <c r="M616" s="421"/>
      <c r="N616" s="421"/>
      <c r="O616" s="421"/>
      <c r="P616" s="422"/>
      <c r="Q616" s="423"/>
      <c r="R616" s="423"/>
      <c r="S616" s="420"/>
      <c r="T616" s="428"/>
      <c r="U616" s="428"/>
      <c r="V616" s="417"/>
      <c r="W616" s="420"/>
      <c r="X616" s="420"/>
      <c r="Y616" s="420"/>
      <c r="Z616" s="420"/>
      <c r="AA616" s="420"/>
      <c r="AB616" s="420"/>
      <c r="AC616" s="420"/>
      <c r="AD616" s="420"/>
      <c r="AE616" s="420"/>
      <c r="AF616" s="420"/>
      <c r="AG616" s="420"/>
      <c r="AH616" s="420"/>
      <c r="AI616" s="420"/>
      <c r="AJ616" s="420"/>
      <c r="AK616" s="420"/>
      <c r="AL616" s="420"/>
      <c r="AM616" s="420"/>
      <c r="AN616" s="420"/>
      <c r="AO616" s="417"/>
      <c r="AP616" s="417"/>
      <c r="AQ616" s="417"/>
      <c r="AR616" s="417"/>
      <c r="AS616" s="417"/>
      <c r="AT616" s="417"/>
      <c r="AU616" s="417"/>
      <c r="AV616" s="417"/>
      <c r="AW616" s="417"/>
      <c r="AX616" s="417"/>
      <c r="AY616" s="417"/>
      <c r="AZ616" s="417"/>
      <c r="BA616" s="429"/>
      <c r="BB616" s="429"/>
      <c r="BC616" s="429"/>
      <c r="BD616" s="429"/>
      <c r="BE616" s="429"/>
      <c r="BF616" s="429"/>
      <c r="BG616" s="429"/>
      <c r="BH616" s="429"/>
      <c r="BI616" s="429"/>
      <c r="BJ616" s="429"/>
      <c r="BK616" s="429"/>
      <c r="BL616" s="429"/>
      <c r="BM616" s="429"/>
      <c r="BN616" s="429"/>
      <c r="BO616" s="429"/>
      <c r="BP616" s="429"/>
      <c r="BQ616" s="429"/>
    </row>
    <row r="617" customFormat="false" ht="15.75" hidden="false" customHeight="false" outlineLevel="0" collapsed="false">
      <c r="A617" s="420"/>
      <c r="B617" s="420"/>
      <c r="C617" s="420"/>
      <c r="D617" s="420"/>
      <c r="E617" s="420"/>
      <c r="F617" s="420"/>
      <c r="G617" s="421"/>
      <c r="H617" s="421"/>
      <c r="I617" s="421"/>
      <c r="J617" s="421"/>
      <c r="K617" s="421"/>
      <c r="L617" s="421"/>
      <c r="M617" s="421"/>
      <c r="N617" s="421"/>
      <c r="O617" s="421"/>
      <c r="P617" s="422"/>
      <c r="Q617" s="423"/>
      <c r="R617" s="423"/>
      <c r="S617" s="420"/>
      <c r="T617" s="428"/>
      <c r="U617" s="428"/>
      <c r="V617" s="417"/>
      <c r="W617" s="420"/>
      <c r="X617" s="420"/>
      <c r="Y617" s="420"/>
      <c r="Z617" s="420"/>
      <c r="AA617" s="420"/>
      <c r="AB617" s="420"/>
      <c r="AC617" s="420"/>
      <c r="AD617" s="420"/>
      <c r="AE617" s="420"/>
      <c r="AF617" s="420"/>
      <c r="AG617" s="420"/>
      <c r="AH617" s="420"/>
      <c r="AI617" s="420"/>
      <c r="AJ617" s="420"/>
      <c r="AK617" s="420"/>
      <c r="AL617" s="420"/>
      <c r="AM617" s="420"/>
      <c r="AN617" s="420"/>
      <c r="AO617" s="417"/>
      <c r="AP617" s="417"/>
      <c r="AQ617" s="417"/>
      <c r="AR617" s="417"/>
      <c r="AS617" s="417"/>
      <c r="AT617" s="417"/>
      <c r="AU617" s="417"/>
      <c r="AV617" s="417"/>
      <c r="AW617" s="417"/>
      <c r="AX617" s="417"/>
      <c r="AY617" s="417"/>
      <c r="AZ617" s="417"/>
      <c r="BA617" s="429"/>
      <c r="BB617" s="429"/>
      <c r="BC617" s="429"/>
      <c r="BD617" s="429"/>
      <c r="BE617" s="429"/>
      <c r="BF617" s="429"/>
      <c r="BG617" s="429"/>
      <c r="BH617" s="429"/>
      <c r="BI617" s="429"/>
      <c r="BJ617" s="429"/>
      <c r="BK617" s="429"/>
      <c r="BL617" s="429"/>
      <c r="BM617" s="429"/>
      <c r="BN617" s="429"/>
      <c r="BO617" s="429"/>
      <c r="BP617" s="429"/>
      <c r="BQ617" s="429"/>
    </row>
    <row r="618" customFormat="false" ht="15.75" hidden="false" customHeight="false" outlineLevel="0" collapsed="false">
      <c r="A618" s="420"/>
      <c r="B618" s="420"/>
      <c r="C618" s="420"/>
      <c r="D618" s="420"/>
      <c r="E618" s="420"/>
      <c r="F618" s="420"/>
      <c r="G618" s="421"/>
      <c r="H618" s="421"/>
      <c r="I618" s="421"/>
      <c r="J618" s="421"/>
      <c r="K618" s="421"/>
      <c r="L618" s="421"/>
      <c r="M618" s="421"/>
      <c r="N618" s="421"/>
      <c r="O618" s="421"/>
      <c r="P618" s="422"/>
      <c r="Q618" s="423"/>
      <c r="R618" s="423"/>
      <c r="S618" s="420"/>
      <c r="T618" s="428"/>
      <c r="U618" s="428"/>
      <c r="V618" s="417"/>
      <c r="W618" s="420"/>
      <c r="X618" s="420"/>
      <c r="Y618" s="420"/>
      <c r="Z618" s="420"/>
      <c r="AA618" s="420"/>
      <c r="AB618" s="420"/>
      <c r="AC618" s="420"/>
      <c r="AD618" s="420"/>
      <c r="AE618" s="420"/>
      <c r="AF618" s="420"/>
      <c r="AG618" s="420"/>
      <c r="AH618" s="420"/>
      <c r="AI618" s="420"/>
      <c r="AJ618" s="420"/>
      <c r="AK618" s="420"/>
      <c r="AL618" s="420"/>
      <c r="AM618" s="420"/>
      <c r="AN618" s="420"/>
      <c r="AO618" s="417"/>
      <c r="AP618" s="417"/>
      <c r="AQ618" s="417"/>
      <c r="AR618" s="417"/>
      <c r="AS618" s="417"/>
      <c r="AT618" s="417"/>
      <c r="AU618" s="417"/>
      <c r="AV618" s="417"/>
      <c r="AW618" s="417"/>
      <c r="AX618" s="417"/>
      <c r="AY618" s="417"/>
      <c r="AZ618" s="417"/>
      <c r="BA618" s="429"/>
      <c r="BB618" s="429"/>
      <c r="BC618" s="429"/>
      <c r="BD618" s="429"/>
      <c r="BE618" s="429"/>
      <c r="BF618" s="429"/>
      <c r="BG618" s="429"/>
      <c r="BH618" s="429"/>
      <c r="BI618" s="429"/>
      <c r="BJ618" s="429"/>
      <c r="BK618" s="429"/>
      <c r="BL618" s="429"/>
      <c r="BM618" s="429"/>
      <c r="BN618" s="429"/>
      <c r="BO618" s="429"/>
      <c r="BP618" s="429"/>
      <c r="BQ618" s="429"/>
    </row>
    <row r="619" customFormat="false" ht="15.75" hidden="false" customHeight="false" outlineLevel="0" collapsed="false">
      <c r="A619" s="420"/>
      <c r="B619" s="420"/>
      <c r="C619" s="420"/>
      <c r="D619" s="420"/>
      <c r="E619" s="420"/>
      <c r="F619" s="420"/>
      <c r="G619" s="421"/>
      <c r="H619" s="421"/>
      <c r="I619" s="421"/>
      <c r="J619" s="421"/>
      <c r="K619" s="421"/>
      <c r="L619" s="421"/>
      <c r="M619" s="421"/>
      <c r="N619" s="421"/>
      <c r="O619" s="421"/>
      <c r="P619" s="422"/>
      <c r="Q619" s="423"/>
      <c r="R619" s="423"/>
      <c r="S619" s="420"/>
      <c r="T619" s="428"/>
      <c r="U619" s="428"/>
      <c r="V619" s="417"/>
      <c r="W619" s="420"/>
      <c r="X619" s="420"/>
      <c r="Y619" s="420"/>
      <c r="Z619" s="420"/>
      <c r="AA619" s="420"/>
      <c r="AB619" s="420"/>
      <c r="AC619" s="420"/>
      <c r="AD619" s="420"/>
      <c r="AE619" s="420"/>
      <c r="AF619" s="420"/>
      <c r="AG619" s="420"/>
      <c r="AH619" s="420"/>
      <c r="AI619" s="420"/>
      <c r="AJ619" s="420"/>
      <c r="AK619" s="420"/>
      <c r="AL619" s="420"/>
      <c r="AM619" s="420"/>
      <c r="AN619" s="420"/>
      <c r="AO619" s="417"/>
      <c r="AP619" s="417"/>
      <c r="AQ619" s="417"/>
      <c r="AR619" s="417"/>
      <c r="AS619" s="417"/>
      <c r="AT619" s="417"/>
      <c r="AU619" s="417"/>
      <c r="AV619" s="417"/>
      <c r="AW619" s="417"/>
      <c r="AX619" s="417"/>
      <c r="AY619" s="417"/>
      <c r="AZ619" s="417"/>
      <c r="BA619" s="429"/>
      <c r="BB619" s="429"/>
      <c r="BC619" s="429"/>
      <c r="BD619" s="429"/>
      <c r="BE619" s="429"/>
      <c r="BF619" s="429"/>
      <c r="BG619" s="429"/>
      <c r="BH619" s="429"/>
      <c r="BI619" s="429"/>
      <c r="BJ619" s="429"/>
      <c r="BK619" s="429"/>
      <c r="BL619" s="429"/>
      <c r="BM619" s="429"/>
      <c r="BN619" s="429"/>
      <c r="BO619" s="429"/>
      <c r="BP619" s="429"/>
      <c r="BQ619" s="429"/>
    </row>
    <row r="620" customFormat="false" ht="15.75" hidden="false" customHeight="false" outlineLevel="0" collapsed="false">
      <c r="A620" s="420"/>
      <c r="B620" s="420"/>
      <c r="C620" s="420"/>
      <c r="D620" s="420"/>
      <c r="E620" s="420"/>
      <c r="F620" s="420"/>
      <c r="G620" s="421"/>
      <c r="H620" s="421"/>
      <c r="I620" s="421"/>
      <c r="J620" s="421"/>
      <c r="K620" s="421"/>
      <c r="L620" s="421"/>
      <c r="M620" s="421"/>
      <c r="N620" s="421"/>
      <c r="O620" s="421"/>
      <c r="P620" s="422"/>
      <c r="Q620" s="423"/>
      <c r="R620" s="423"/>
      <c r="S620" s="420"/>
      <c r="T620" s="428"/>
      <c r="U620" s="428"/>
      <c r="V620" s="417"/>
      <c r="W620" s="420"/>
      <c r="X620" s="420"/>
      <c r="Y620" s="420"/>
      <c r="Z620" s="420"/>
      <c r="AA620" s="420"/>
      <c r="AB620" s="420"/>
      <c r="AC620" s="420"/>
      <c r="AD620" s="420"/>
      <c r="AE620" s="420"/>
      <c r="AF620" s="420"/>
      <c r="AG620" s="420"/>
      <c r="AH620" s="420"/>
      <c r="AI620" s="420"/>
      <c r="AJ620" s="420"/>
      <c r="AK620" s="420"/>
      <c r="AL620" s="420"/>
      <c r="AM620" s="420"/>
      <c r="AN620" s="420"/>
      <c r="AO620" s="417"/>
      <c r="AP620" s="417"/>
      <c r="AQ620" s="417"/>
      <c r="AR620" s="417"/>
      <c r="AS620" s="417"/>
      <c r="AT620" s="417"/>
      <c r="AU620" s="417"/>
      <c r="AV620" s="417"/>
      <c r="AW620" s="417"/>
      <c r="AX620" s="417"/>
      <c r="AY620" s="417"/>
      <c r="AZ620" s="417"/>
      <c r="BA620" s="429"/>
      <c r="BB620" s="429"/>
      <c r="BC620" s="429"/>
      <c r="BD620" s="429"/>
      <c r="BE620" s="429"/>
      <c r="BF620" s="429"/>
      <c r="BG620" s="429"/>
      <c r="BH620" s="429"/>
      <c r="BI620" s="429"/>
      <c r="BJ620" s="429"/>
      <c r="BK620" s="429"/>
      <c r="BL620" s="429"/>
      <c r="BM620" s="429"/>
      <c r="BN620" s="429"/>
      <c r="BO620" s="429"/>
      <c r="BP620" s="429"/>
      <c r="BQ620" s="429"/>
    </row>
    <row r="621" customFormat="false" ht="15.75" hidden="false" customHeight="false" outlineLevel="0" collapsed="false">
      <c r="A621" s="420"/>
      <c r="B621" s="420"/>
      <c r="C621" s="420"/>
      <c r="D621" s="420"/>
      <c r="E621" s="420"/>
      <c r="F621" s="420"/>
      <c r="G621" s="421"/>
      <c r="H621" s="421"/>
      <c r="I621" s="421"/>
      <c r="J621" s="421"/>
      <c r="K621" s="421"/>
      <c r="L621" s="421"/>
      <c r="M621" s="421"/>
      <c r="N621" s="421"/>
      <c r="O621" s="421"/>
      <c r="P621" s="422"/>
      <c r="Q621" s="423"/>
      <c r="R621" s="423"/>
      <c r="S621" s="420"/>
      <c r="T621" s="428"/>
      <c r="U621" s="428"/>
      <c r="V621" s="417"/>
      <c r="W621" s="420"/>
      <c r="X621" s="420"/>
      <c r="Y621" s="420"/>
      <c r="Z621" s="420"/>
      <c r="AA621" s="420"/>
      <c r="AB621" s="420"/>
      <c r="AC621" s="420"/>
      <c r="AD621" s="420"/>
      <c r="AE621" s="420"/>
      <c r="AF621" s="420"/>
      <c r="AG621" s="420"/>
      <c r="AH621" s="420"/>
      <c r="AI621" s="420"/>
      <c r="AJ621" s="420"/>
      <c r="AK621" s="420"/>
      <c r="AL621" s="420"/>
      <c r="AM621" s="420"/>
      <c r="AN621" s="420"/>
      <c r="AO621" s="417"/>
      <c r="AP621" s="417"/>
      <c r="AQ621" s="417"/>
      <c r="AR621" s="417"/>
      <c r="AS621" s="417"/>
      <c r="AT621" s="417"/>
      <c r="AU621" s="417"/>
      <c r="AV621" s="417"/>
      <c r="AW621" s="417"/>
      <c r="AX621" s="417"/>
      <c r="AY621" s="417"/>
      <c r="AZ621" s="417"/>
      <c r="BA621" s="429"/>
      <c r="BB621" s="429"/>
      <c r="BC621" s="429"/>
      <c r="BD621" s="429"/>
      <c r="BE621" s="429"/>
      <c r="BF621" s="429"/>
      <c r="BG621" s="429"/>
      <c r="BH621" s="429"/>
      <c r="BI621" s="429"/>
      <c r="BJ621" s="429"/>
      <c r="BK621" s="429"/>
      <c r="BL621" s="429"/>
      <c r="BM621" s="429"/>
      <c r="BN621" s="429"/>
      <c r="BO621" s="429"/>
      <c r="BP621" s="429"/>
      <c r="BQ621" s="429"/>
    </row>
    <row r="622" customFormat="false" ht="15.75" hidden="false" customHeight="false" outlineLevel="0" collapsed="false">
      <c r="A622" s="420"/>
      <c r="B622" s="420"/>
      <c r="C622" s="420"/>
      <c r="D622" s="420"/>
      <c r="E622" s="420"/>
      <c r="F622" s="420"/>
      <c r="G622" s="421"/>
      <c r="H622" s="421"/>
      <c r="I622" s="421"/>
      <c r="J622" s="421"/>
      <c r="K622" s="421"/>
      <c r="L622" s="421"/>
      <c r="M622" s="421"/>
      <c r="N622" s="421"/>
      <c r="O622" s="421"/>
      <c r="P622" s="422"/>
      <c r="Q622" s="423"/>
      <c r="R622" s="423"/>
      <c r="S622" s="420"/>
      <c r="T622" s="428"/>
      <c r="U622" s="428"/>
      <c r="V622" s="417"/>
      <c r="W622" s="420"/>
      <c r="X622" s="420"/>
      <c r="Y622" s="420"/>
      <c r="Z622" s="420"/>
      <c r="AA622" s="420"/>
      <c r="AB622" s="420"/>
      <c r="AC622" s="420"/>
      <c r="AD622" s="420"/>
      <c r="AE622" s="420"/>
      <c r="AF622" s="420"/>
      <c r="AG622" s="420"/>
      <c r="AH622" s="420"/>
      <c r="AI622" s="420"/>
      <c r="AJ622" s="420"/>
      <c r="AK622" s="420"/>
      <c r="AL622" s="420"/>
      <c r="AM622" s="420"/>
      <c r="AN622" s="420"/>
      <c r="AO622" s="417"/>
      <c r="AP622" s="417"/>
      <c r="AQ622" s="417"/>
      <c r="AR622" s="417"/>
      <c r="AS622" s="417"/>
      <c r="AT622" s="417"/>
      <c r="AU622" s="417"/>
      <c r="AV622" s="417"/>
      <c r="AW622" s="417"/>
      <c r="AX622" s="417"/>
      <c r="AY622" s="417"/>
      <c r="AZ622" s="417"/>
      <c r="BA622" s="429"/>
      <c r="BB622" s="429"/>
      <c r="BC622" s="429"/>
      <c r="BD622" s="429"/>
      <c r="BE622" s="429"/>
      <c r="BF622" s="429"/>
      <c r="BG622" s="429"/>
      <c r="BH622" s="429"/>
      <c r="BI622" s="429"/>
      <c r="BJ622" s="429"/>
      <c r="BK622" s="429"/>
      <c r="BL622" s="429"/>
      <c r="BM622" s="429"/>
      <c r="BN622" s="429"/>
      <c r="BO622" s="429"/>
      <c r="BP622" s="429"/>
      <c r="BQ622" s="429"/>
    </row>
    <row r="623" customFormat="false" ht="15.75" hidden="false" customHeight="false" outlineLevel="0" collapsed="false">
      <c r="A623" s="420"/>
      <c r="B623" s="420"/>
      <c r="C623" s="420"/>
      <c r="D623" s="420"/>
      <c r="E623" s="420"/>
      <c r="F623" s="420"/>
      <c r="G623" s="421"/>
      <c r="H623" s="421"/>
      <c r="I623" s="421"/>
      <c r="J623" s="421"/>
      <c r="K623" s="421"/>
      <c r="L623" s="421"/>
      <c r="M623" s="421"/>
      <c r="N623" s="421"/>
      <c r="O623" s="421"/>
      <c r="P623" s="422"/>
      <c r="Q623" s="423"/>
      <c r="R623" s="423"/>
      <c r="S623" s="420"/>
      <c r="T623" s="428"/>
      <c r="U623" s="428"/>
      <c r="V623" s="417"/>
      <c r="W623" s="420"/>
      <c r="X623" s="420"/>
      <c r="Y623" s="420"/>
      <c r="Z623" s="420"/>
      <c r="AA623" s="420"/>
      <c r="AB623" s="420"/>
      <c r="AC623" s="420"/>
      <c r="AD623" s="420"/>
      <c r="AE623" s="420"/>
      <c r="AF623" s="420"/>
      <c r="AG623" s="420"/>
      <c r="AH623" s="420"/>
      <c r="AI623" s="420"/>
      <c r="AJ623" s="420"/>
      <c r="AK623" s="420"/>
      <c r="AL623" s="420"/>
      <c r="AM623" s="420"/>
      <c r="AN623" s="420"/>
      <c r="AO623" s="417"/>
      <c r="AP623" s="417"/>
      <c r="AQ623" s="417"/>
      <c r="AR623" s="417"/>
      <c r="AS623" s="417"/>
      <c r="AT623" s="417"/>
      <c r="AU623" s="417"/>
      <c r="AV623" s="417"/>
      <c r="AW623" s="417"/>
      <c r="AX623" s="417"/>
      <c r="AY623" s="417"/>
      <c r="AZ623" s="417"/>
      <c r="BA623" s="429"/>
      <c r="BB623" s="429"/>
      <c r="BC623" s="429"/>
      <c r="BD623" s="429"/>
      <c r="BE623" s="429"/>
      <c r="BF623" s="429"/>
      <c r="BG623" s="429"/>
      <c r="BH623" s="429"/>
      <c r="BI623" s="429"/>
      <c r="BJ623" s="429"/>
      <c r="BK623" s="429"/>
      <c r="BL623" s="429"/>
      <c r="BM623" s="429"/>
      <c r="BN623" s="429"/>
      <c r="BO623" s="429"/>
      <c r="BP623" s="429"/>
      <c r="BQ623" s="429"/>
    </row>
    <row r="624" customFormat="false" ht="15.75" hidden="false" customHeight="false" outlineLevel="0" collapsed="false">
      <c r="A624" s="420"/>
      <c r="B624" s="420"/>
      <c r="C624" s="420"/>
      <c r="D624" s="420"/>
      <c r="E624" s="420"/>
      <c r="F624" s="420"/>
      <c r="G624" s="421"/>
      <c r="H624" s="421"/>
      <c r="I624" s="421"/>
      <c r="J624" s="421"/>
      <c r="K624" s="421"/>
      <c r="L624" s="421"/>
      <c r="M624" s="421"/>
      <c r="N624" s="421"/>
      <c r="O624" s="421"/>
      <c r="P624" s="422"/>
      <c r="Q624" s="423"/>
      <c r="R624" s="423"/>
      <c r="S624" s="420"/>
      <c r="T624" s="428"/>
      <c r="U624" s="428"/>
      <c r="V624" s="417"/>
      <c r="W624" s="420"/>
      <c r="X624" s="420"/>
      <c r="Y624" s="420"/>
      <c r="Z624" s="420"/>
      <c r="AA624" s="420"/>
      <c r="AB624" s="420"/>
      <c r="AC624" s="420"/>
      <c r="AD624" s="420"/>
      <c r="AE624" s="420"/>
      <c r="AF624" s="420"/>
      <c r="AG624" s="420"/>
      <c r="AH624" s="420"/>
      <c r="AI624" s="420"/>
      <c r="AJ624" s="420"/>
      <c r="AK624" s="420"/>
      <c r="AL624" s="420"/>
      <c r="AM624" s="420"/>
      <c r="AN624" s="420"/>
      <c r="AO624" s="417"/>
      <c r="AP624" s="417"/>
      <c r="AQ624" s="417"/>
      <c r="AR624" s="417"/>
      <c r="AS624" s="417"/>
      <c r="AT624" s="417"/>
      <c r="AU624" s="417"/>
      <c r="AV624" s="417"/>
      <c r="AW624" s="417"/>
      <c r="AX624" s="417"/>
      <c r="AY624" s="417"/>
      <c r="AZ624" s="417"/>
      <c r="BA624" s="429"/>
      <c r="BB624" s="429"/>
      <c r="BC624" s="429"/>
      <c r="BD624" s="429"/>
      <c r="BE624" s="429"/>
      <c r="BF624" s="429"/>
      <c r="BG624" s="429"/>
      <c r="BH624" s="429"/>
      <c r="BI624" s="429"/>
      <c r="BJ624" s="429"/>
      <c r="BK624" s="429"/>
      <c r="BL624" s="429"/>
      <c r="BM624" s="429"/>
      <c r="BN624" s="429"/>
      <c r="BO624" s="429"/>
      <c r="BP624" s="429"/>
      <c r="BQ624" s="429"/>
    </row>
    <row r="625" customFormat="false" ht="15.75" hidden="false" customHeight="false" outlineLevel="0" collapsed="false">
      <c r="A625" s="420"/>
      <c r="B625" s="420"/>
      <c r="C625" s="420"/>
      <c r="D625" s="420"/>
      <c r="E625" s="420"/>
      <c r="F625" s="420"/>
      <c r="G625" s="421"/>
      <c r="H625" s="421"/>
      <c r="I625" s="421"/>
      <c r="J625" s="421"/>
      <c r="K625" s="421"/>
      <c r="L625" s="421"/>
      <c r="M625" s="421"/>
      <c r="N625" s="421"/>
      <c r="O625" s="421"/>
      <c r="P625" s="422"/>
      <c r="Q625" s="423"/>
      <c r="R625" s="423"/>
      <c r="S625" s="420"/>
      <c r="T625" s="428"/>
      <c r="U625" s="428"/>
      <c r="V625" s="417"/>
      <c r="W625" s="420"/>
      <c r="X625" s="420"/>
      <c r="Y625" s="420"/>
      <c r="Z625" s="420"/>
      <c r="AA625" s="420"/>
      <c r="AB625" s="420"/>
      <c r="AC625" s="420"/>
      <c r="AD625" s="420"/>
      <c r="AE625" s="420"/>
      <c r="AF625" s="420"/>
      <c r="AG625" s="420"/>
      <c r="AH625" s="420"/>
      <c r="AI625" s="420"/>
      <c r="AJ625" s="420"/>
      <c r="AK625" s="420"/>
      <c r="AL625" s="420"/>
      <c r="AM625" s="420"/>
      <c r="AN625" s="420"/>
      <c r="AO625" s="417"/>
      <c r="AP625" s="417"/>
      <c r="AQ625" s="417"/>
      <c r="AR625" s="417"/>
      <c r="AS625" s="417"/>
      <c r="AT625" s="417"/>
      <c r="AU625" s="417"/>
      <c r="AV625" s="417"/>
      <c r="AW625" s="417"/>
      <c r="AX625" s="417"/>
      <c r="AY625" s="417"/>
      <c r="AZ625" s="417"/>
      <c r="BA625" s="429"/>
      <c r="BB625" s="429"/>
      <c r="BC625" s="429"/>
      <c r="BD625" s="429"/>
      <c r="BE625" s="429"/>
      <c r="BF625" s="429"/>
      <c r="BG625" s="429"/>
      <c r="BH625" s="429"/>
      <c r="BI625" s="429"/>
      <c r="BJ625" s="429"/>
      <c r="BK625" s="429"/>
      <c r="BL625" s="429"/>
      <c r="BM625" s="429"/>
      <c r="BN625" s="429"/>
      <c r="BO625" s="429"/>
      <c r="BP625" s="429"/>
      <c r="BQ625" s="429"/>
    </row>
    <row r="626" customFormat="false" ht="15.75" hidden="false" customHeight="false" outlineLevel="0" collapsed="false">
      <c r="A626" s="420"/>
      <c r="B626" s="420"/>
      <c r="C626" s="420"/>
      <c r="D626" s="420"/>
      <c r="E626" s="420"/>
      <c r="F626" s="420"/>
      <c r="G626" s="421"/>
      <c r="H626" s="421"/>
      <c r="I626" s="421"/>
      <c r="J626" s="421"/>
      <c r="K626" s="421"/>
      <c r="L626" s="421"/>
      <c r="M626" s="421"/>
      <c r="N626" s="421"/>
      <c r="O626" s="421"/>
      <c r="P626" s="422"/>
      <c r="Q626" s="423"/>
      <c r="R626" s="423"/>
      <c r="S626" s="420"/>
      <c r="T626" s="428"/>
      <c r="U626" s="428"/>
      <c r="V626" s="417"/>
      <c r="W626" s="420"/>
      <c r="X626" s="420"/>
      <c r="Y626" s="420"/>
      <c r="Z626" s="420"/>
      <c r="AA626" s="420"/>
      <c r="AB626" s="420"/>
      <c r="AC626" s="420"/>
      <c r="AD626" s="420"/>
      <c r="AE626" s="420"/>
      <c r="AF626" s="420"/>
      <c r="AG626" s="420"/>
      <c r="AH626" s="420"/>
      <c r="AI626" s="420"/>
      <c r="AJ626" s="420"/>
      <c r="AK626" s="420"/>
      <c r="AL626" s="420"/>
      <c r="AM626" s="420"/>
      <c r="AN626" s="420"/>
      <c r="AO626" s="417"/>
      <c r="AP626" s="417"/>
      <c r="AQ626" s="417"/>
      <c r="AR626" s="417"/>
      <c r="AS626" s="417"/>
      <c r="AT626" s="417"/>
      <c r="AU626" s="417"/>
      <c r="AV626" s="417"/>
      <c r="AW626" s="417"/>
      <c r="AX626" s="417"/>
      <c r="AY626" s="417"/>
      <c r="AZ626" s="417"/>
      <c r="BA626" s="429"/>
      <c r="BB626" s="429"/>
      <c r="BC626" s="429"/>
      <c r="BD626" s="429"/>
      <c r="BE626" s="429"/>
      <c r="BF626" s="429"/>
      <c r="BG626" s="429"/>
      <c r="BH626" s="429"/>
      <c r="BI626" s="429"/>
      <c r="BJ626" s="429"/>
      <c r="BK626" s="429"/>
      <c r="BL626" s="429"/>
      <c r="BM626" s="429"/>
      <c r="BN626" s="429"/>
      <c r="BO626" s="429"/>
      <c r="BP626" s="429"/>
      <c r="BQ626" s="429"/>
    </row>
    <row r="627" customFormat="false" ht="15.75" hidden="false" customHeight="false" outlineLevel="0" collapsed="false">
      <c r="A627" s="420"/>
      <c r="B627" s="420"/>
      <c r="C627" s="420"/>
      <c r="D627" s="420"/>
      <c r="E627" s="420"/>
      <c r="F627" s="420"/>
      <c r="G627" s="421"/>
      <c r="H627" s="421"/>
      <c r="I627" s="421"/>
      <c r="J627" s="421"/>
      <c r="K627" s="421"/>
      <c r="L627" s="421"/>
      <c r="M627" s="421"/>
      <c r="N627" s="421"/>
      <c r="O627" s="421"/>
      <c r="P627" s="422"/>
      <c r="Q627" s="423"/>
      <c r="R627" s="423"/>
      <c r="S627" s="420"/>
      <c r="T627" s="428"/>
      <c r="U627" s="428"/>
      <c r="V627" s="417"/>
      <c r="W627" s="420"/>
      <c r="X627" s="420"/>
      <c r="Y627" s="420"/>
      <c r="Z627" s="420"/>
      <c r="AA627" s="420"/>
      <c r="AB627" s="420"/>
      <c r="AC627" s="420"/>
      <c r="AD627" s="420"/>
      <c r="AE627" s="420"/>
      <c r="AF627" s="420"/>
      <c r="AG627" s="420"/>
      <c r="AH627" s="420"/>
      <c r="AI627" s="420"/>
      <c r="AJ627" s="420"/>
      <c r="AK627" s="420"/>
      <c r="AL627" s="420"/>
      <c r="AM627" s="420"/>
      <c r="AN627" s="420"/>
      <c r="AO627" s="417"/>
      <c r="AP627" s="417"/>
      <c r="AQ627" s="417"/>
      <c r="AR627" s="417"/>
      <c r="AS627" s="417"/>
      <c r="AT627" s="417"/>
      <c r="AU627" s="417"/>
      <c r="AV627" s="417"/>
      <c r="AW627" s="417"/>
      <c r="AX627" s="417"/>
      <c r="AY627" s="417"/>
      <c r="AZ627" s="417"/>
      <c r="BA627" s="429"/>
      <c r="BB627" s="429"/>
      <c r="BC627" s="429"/>
      <c r="BD627" s="429"/>
      <c r="BE627" s="429"/>
      <c r="BF627" s="429"/>
      <c r="BG627" s="429"/>
      <c r="BH627" s="429"/>
      <c r="BI627" s="429"/>
      <c r="BJ627" s="429"/>
      <c r="BK627" s="429"/>
      <c r="BL627" s="429"/>
      <c r="BM627" s="429"/>
      <c r="BN627" s="429"/>
      <c r="BO627" s="429"/>
      <c r="BP627" s="429"/>
      <c r="BQ627" s="429"/>
    </row>
    <row r="628" customFormat="false" ht="15.75" hidden="false" customHeight="false" outlineLevel="0" collapsed="false">
      <c r="A628" s="420"/>
      <c r="B628" s="420"/>
      <c r="C628" s="420"/>
      <c r="D628" s="420"/>
      <c r="E628" s="420"/>
      <c r="F628" s="420"/>
      <c r="G628" s="421"/>
      <c r="H628" s="421"/>
      <c r="I628" s="421"/>
      <c r="J628" s="421"/>
      <c r="K628" s="421"/>
      <c r="L628" s="421"/>
      <c r="M628" s="421"/>
      <c r="N628" s="421"/>
      <c r="O628" s="421"/>
      <c r="P628" s="422"/>
      <c r="Q628" s="423"/>
      <c r="R628" s="423"/>
      <c r="S628" s="420"/>
      <c r="T628" s="428"/>
      <c r="U628" s="428"/>
      <c r="V628" s="417"/>
      <c r="W628" s="420"/>
      <c r="X628" s="420"/>
      <c r="Y628" s="420"/>
      <c r="Z628" s="420"/>
      <c r="AA628" s="420"/>
      <c r="AB628" s="420"/>
      <c r="AC628" s="420"/>
      <c r="AD628" s="420"/>
      <c r="AE628" s="420"/>
      <c r="AF628" s="420"/>
      <c r="AG628" s="420"/>
      <c r="AH628" s="420"/>
      <c r="AI628" s="420"/>
      <c r="AJ628" s="420"/>
      <c r="AK628" s="420"/>
      <c r="AL628" s="420"/>
      <c r="AM628" s="420"/>
      <c r="AN628" s="420"/>
      <c r="AO628" s="417"/>
      <c r="AP628" s="417"/>
      <c r="AQ628" s="417"/>
      <c r="AR628" s="417"/>
      <c r="AS628" s="417"/>
      <c r="AT628" s="417"/>
      <c r="AU628" s="417"/>
      <c r="AV628" s="417"/>
      <c r="AW628" s="417"/>
      <c r="AX628" s="417"/>
      <c r="AY628" s="417"/>
      <c r="AZ628" s="417"/>
      <c r="BA628" s="429"/>
      <c r="BB628" s="429"/>
      <c r="BC628" s="429"/>
      <c r="BD628" s="429"/>
      <c r="BE628" s="429"/>
      <c r="BF628" s="429"/>
      <c r="BG628" s="429"/>
      <c r="BH628" s="429"/>
      <c r="BI628" s="429"/>
      <c r="BJ628" s="429"/>
      <c r="BK628" s="429"/>
      <c r="BL628" s="429"/>
      <c r="BM628" s="429"/>
      <c r="BN628" s="429"/>
      <c r="BO628" s="429"/>
      <c r="BP628" s="429"/>
      <c r="BQ628" s="429"/>
    </row>
    <row r="629" customFormat="false" ht="15.75" hidden="false" customHeight="false" outlineLevel="0" collapsed="false">
      <c r="A629" s="420"/>
      <c r="B629" s="420"/>
      <c r="C629" s="420"/>
      <c r="D629" s="420"/>
      <c r="E629" s="420"/>
      <c r="F629" s="420"/>
      <c r="G629" s="421"/>
      <c r="H629" s="421"/>
      <c r="I629" s="421"/>
      <c r="J629" s="421"/>
      <c r="K629" s="421"/>
      <c r="L629" s="421"/>
      <c r="M629" s="421"/>
      <c r="N629" s="421"/>
      <c r="O629" s="421"/>
      <c r="P629" s="422"/>
      <c r="Q629" s="423"/>
      <c r="R629" s="423"/>
      <c r="S629" s="420"/>
      <c r="T629" s="428"/>
      <c r="U629" s="428"/>
      <c r="V629" s="417"/>
      <c r="W629" s="420"/>
      <c r="X629" s="420"/>
      <c r="Y629" s="420"/>
      <c r="Z629" s="420"/>
      <c r="AA629" s="420"/>
      <c r="AB629" s="420"/>
      <c r="AC629" s="420"/>
      <c r="AD629" s="420"/>
      <c r="AE629" s="420"/>
      <c r="AF629" s="420"/>
      <c r="AG629" s="420"/>
      <c r="AH629" s="420"/>
      <c r="AI629" s="420"/>
      <c r="AJ629" s="420"/>
      <c r="AK629" s="420"/>
      <c r="AL629" s="420"/>
      <c r="AM629" s="420"/>
      <c r="AN629" s="420"/>
      <c r="AO629" s="417"/>
      <c r="AP629" s="417"/>
      <c r="AQ629" s="417"/>
      <c r="AR629" s="417"/>
      <c r="AS629" s="417"/>
      <c r="AT629" s="417"/>
      <c r="AU629" s="417"/>
      <c r="AV629" s="417"/>
      <c r="AW629" s="417"/>
      <c r="AX629" s="417"/>
      <c r="AY629" s="417"/>
      <c r="AZ629" s="417"/>
      <c r="BA629" s="429"/>
      <c r="BB629" s="429"/>
      <c r="BC629" s="429"/>
      <c r="BD629" s="429"/>
      <c r="BE629" s="429"/>
      <c r="BF629" s="429"/>
      <c r="BG629" s="429"/>
      <c r="BH629" s="429"/>
      <c r="BI629" s="429"/>
      <c r="BJ629" s="429"/>
      <c r="BK629" s="429"/>
      <c r="BL629" s="429"/>
      <c r="BM629" s="429"/>
      <c r="BN629" s="429"/>
      <c r="BO629" s="429"/>
      <c r="BP629" s="429"/>
      <c r="BQ629" s="429"/>
    </row>
    <row r="630" customFormat="false" ht="15.75" hidden="false" customHeight="false" outlineLevel="0" collapsed="false">
      <c r="A630" s="420"/>
      <c r="B630" s="420"/>
      <c r="C630" s="420"/>
      <c r="D630" s="420"/>
      <c r="E630" s="420"/>
      <c r="F630" s="420"/>
      <c r="G630" s="421"/>
      <c r="H630" s="421"/>
      <c r="I630" s="421"/>
      <c r="J630" s="421"/>
      <c r="K630" s="421"/>
      <c r="L630" s="421"/>
      <c r="M630" s="421"/>
      <c r="N630" s="421"/>
      <c r="O630" s="421"/>
      <c r="P630" s="422"/>
      <c r="Q630" s="423"/>
      <c r="R630" s="423"/>
      <c r="S630" s="420"/>
      <c r="T630" s="428"/>
      <c r="U630" s="428"/>
      <c r="V630" s="417"/>
      <c r="W630" s="420"/>
      <c r="X630" s="420"/>
      <c r="Y630" s="420"/>
      <c r="Z630" s="420"/>
      <c r="AA630" s="420"/>
      <c r="AB630" s="420"/>
      <c r="AC630" s="420"/>
      <c r="AD630" s="420"/>
      <c r="AE630" s="420"/>
      <c r="AF630" s="420"/>
      <c r="AG630" s="420"/>
      <c r="AH630" s="420"/>
      <c r="AI630" s="420"/>
      <c r="AJ630" s="420"/>
      <c r="AK630" s="420"/>
      <c r="AL630" s="420"/>
      <c r="AM630" s="420"/>
      <c r="AN630" s="420"/>
      <c r="AO630" s="417"/>
      <c r="AP630" s="417"/>
      <c r="AQ630" s="417"/>
      <c r="AR630" s="417"/>
      <c r="AS630" s="417"/>
      <c r="AT630" s="417"/>
      <c r="AU630" s="417"/>
      <c r="AV630" s="417"/>
      <c r="AW630" s="417"/>
      <c r="AX630" s="417"/>
      <c r="AY630" s="417"/>
      <c r="AZ630" s="417"/>
      <c r="BA630" s="429"/>
      <c r="BB630" s="429"/>
      <c r="BC630" s="429"/>
      <c r="BD630" s="429"/>
      <c r="BE630" s="429"/>
      <c r="BF630" s="429"/>
      <c r="BG630" s="429"/>
      <c r="BH630" s="429"/>
      <c r="BI630" s="429"/>
      <c r="BJ630" s="429"/>
      <c r="BK630" s="429"/>
      <c r="BL630" s="429"/>
      <c r="BM630" s="429"/>
      <c r="BN630" s="429"/>
      <c r="BO630" s="429"/>
      <c r="BP630" s="429"/>
      <c r="BQ630" s="429"/>
    </row>
    <row r="631" customFormat="false" ht="15.75" hidden="false" customHeight="false" outlineLevel="0" collapsed="false">
      <c r="A631" s="420"/>
      <c r="B631" s="420"/>
      <c r="C631" s="420"/>
      <c r="D631" s="420"/>
      <c r="E631" s="420"/>
      <c r="F631" s="420"/>
      <c r="G631" s="421"/>
      <c r="H631" s="421"/>
      <c r="I631" s="421"/>
      <c r="J631" s="421"/>
      <c r="K631" s="421"/>
      <c r="L631" s="421"/>
      <c r="M631" s="421"/>
      <c r="N631" s="421"/>
      <c r="O631" s="421"/>
      <c r="P631" s="422"/>
      <c r="Q631" s="423"/>
      <c r="R631" s="423"/>
      <c r="S631" s="420"/>
      <c r="T631" s="428"/>
      <c r="U631" s="428"/>
      <c r="V631" s="417"/>
      <c r="W631" s="420"/>
      <c r="X631" s="420"/>
      <c r="Y631" s="420"/>
      <c r="Z631" s="420"/>
      <c r="AA631" s="420"/>
      <c r="AB631" s="420"/>
      <c r="AC631" s="420"/>
      <c r="AD631" s="420"/>
      <c r="AE631" s="420"/>
      <c r="AF631" s="420"/>
      <c r="AG631" s="420"/>
      <c r="AH631" s="420"/>
      <c r="AI631" s="420"/>
      <c r="AJ631" s="420"/>
      <c r="AK631" s="420"/>
      <c r="AL631" s="420"/>
      <c r="AM631" s="420"/>
      <c r="AN631" s="420"/>
      <c r="AO631" s="417"/>
      <c r="AP631" s="417"/>
      <c r="AQ631" s="417"/>
      <c r="AR631" s="417"/>
      <c r="AS631" s="417"/>
      <c r="AT631" s="417"/>
      <c r="AU631" s="417"/>
      <c r="AV631" s="417"/>
      <c r="AW631" s="417"/>
      <c r="AX631" s="417"/>
      <c r="AY631" s="417"/>
      <c r="AZ631" s="417"/>
      <c r="BA631" s="429"/>
      <c r="BB631" s="429"/>
      <c r="BC631" s="429"/>
      <c r="BD631" s="429"/>
      <c r="BE631" s="429"/>
      <c r="BF631" s="429"/>
      <c r="BG631" s="429"/>
      <c r="BH631" s="429"/>
      <c r="BI631" s="429"/>
      <c r="BJ631" s="429"/>
      <c r="BK631" s="429"/>
      <c r="BL631" s="429"/>
      <c r="BM631" s="429"/>
      <c r="BN631" s="429"/>
      <c r="BO631" s="429"/>
      <c r="BP631" s="429"/>
      <c r="BQ631" s="429"/>
    </row>
    <row r="632" customFormat="false" ht="15.75" hidden="false" customHeight="false" outlineLevel="0" collapsed="false">
      <c r="A632" s="420"/>
      <c r="B632" s="420"/>
      <c r="C632" s="420"/>
      <c r="D632" s="420"/>
      <c r="E632" s="420"/>
      <c r="F632" s="420"/>
      <c r="G632" s="421"/>
      <c r="H632" s="421"/>
      <c r="I632" s="421"/>
      <c r="J632" s="421"/>
      <c r="K632" s="421"/>
      <c r="L632" s="421"/>
      <c r="M632" s="421"/>
      <c r="N632" s="421"/>
      <c r="O632" s="421"/>
      <c r="P632" s="422"/>
      <c r="Q632" s="423"/>
      <c r="R632" s="423"/>
      <c r="S632" s="420"/>
      <c r="T632" s="428"/>
      <c r="U632" s="428"/>
      <c r="V632" s="417"/>
      <c r="W632" s="420"/>
      <c r="X632" s="420"/>
      <c r="Y632" s="420"/>
      <c r="Z632" s="420"/>
      <c r="AA632" s="420"/>
      <c r="AB632" s="420"/>
      <c r="AC632" s="420"/>
      <c r="AD632" s="420"/>
      <c r="AE632" s="420"/>
      <c r="AF632" s="420"/>
      <c r="AG632" s="420"/>
      <c r="AH632" s="420"/>
      <c r="AI632" s="420"/>
      <c r="AJ632" s="420"/>
      <c r="AK632" s="420"/>
      <c r="AL632" s="420"/>
      <c r="AM632" s="420"/>
      <c r="AN632" s="420"/>
      <c r="AO632" s="417"/>
      <c r="AP632" s="417"/>
      <c r="AQ632" s="417"/>
      <c r="AR632" s="417"/>
      <c r="AS632" s="417"/>
      <c r="AT632" s="417"/>
      <c r="AU632" s="417"/>
      <c r="AV632" s="417"/>
      <c r="AW632" s="417"/>
      <c r="AX632" s="417"/>
      <c r="AY632" s="417"/>
      <c r="AZ632" s="417"/>
      <c r="BA632" s="429"/>
      <c r="BB632" s="429"/>
      <c r="BC632" s="429"/>
      <c r="BD632" s="429"/>
      <c r="BE632" s="429"/>
      <c r="BF632" s="429"/>
      <c r="BG632" s="429"/>
      <c r="BH632" s="429"/>
      <c r="BI632" s="429"/>
      <c r="BJ632" s="429"/>
      <c r="BK632" s="429"/>
      <c r="BL632" s="429"/>
      <c r="BM632" s="429"/>
      <c r="BN632" s="429"/>
      <c r="BO632" s="429"/>
      <c r="BP632" s="429"/>
      <c r="BQ632" s="429"/>
    </row>
    <row r="633" customFormat="false" ht="15.75" hidden="false" customHeight="false" outlineLevel="0" collapsed="false">
      <c r="A633" s="420"/>
      <c r="B633" s="420"/>
      <c r="C633" s="420"/>
      <c r="D633" s="420"/>
      <c r="E633" s="420"/>
      <c r="F633" s="420"/>
      <c r="G633" s="421"/>
      <c r="H633" s="421"/>
      <c r="I633" s="421"/>
      <c r="J633" s="421"/>
      <c r="K633" s="421"/>
      <c r="L633" s="421"/>
      <c r="M633" s="421"/>
      <c r="N633" s="421"/>
      <c r="O633" s="421"/>
      <c r="P633" s="422"/>
      <c r="Q633" s="423"/>
      <c r="R633" s="423"/>
      <c r="S633" s="420"/>
      <c r="T633" s="428"/>
      <c r="U633" s="428"/>
      <c r="V633" s="417"/>
      <c r="W633" s="420"/>
      <c r="X633" s="420"/>
      <c r="Y633" s="420"/>
      <c r="Z633" s="420"/>
      <c r="AA633" s="420"/>
      <c r="AB633" s="420"/>
      <c r="AC633" s="420"/>
      <c r="AD633" s="420"/>
      <c r="AE633" s="420"/>
      <c r="AF633" s="420"/>
      <c r="AG633" s="420"/>
      <c r="AH633" s="420"/>
      <c r="AI633" s="420"/>
      <c r="AJ633" s="420"/>
      <c r="AK633" s="420"/>
      <c r="AL633" s="420"/>
      <c r="AM633" s="420"/>
      <c r="AN633" s="420"/>
      <c r="AO633" s="417"/>
      <c r="AP633" s="417"/>
      <c r="AQ633" s="417"/>
      <c r="AR633" s="417"/>
      <c r="AS633" s="417"/>
      <c r="AT633" s="417"/>
      <c r="AU633" s="417"/>
      <c r="AV633" s="417"/>
      <c r="AW633" s="417"/>
      <c r="AX633" s="417"/>
      <c r="AY633" s="417"/>
      <c r="AZ633" s="417"/>
      <c r="BA633" s="429"/>
      <c r="BB633" s="429"/>
      <c r="BC633" s="429"/>
      <c r="BD633" s="429"/>
      <c r="BE633" s="429"/>
      <c r="BF633" s="429"/>
      <c r="BG633" s="429"/>
      <c r="BH633" s="429"/>
      <c r="BI633" s="429"/>
      <c r="BJ633" s="429"/>
      <c r="BK633" s="429"/>
      <c r="BL633" s="429"/>
      <c r="BM633" s="429"/>
      <c r="BN633" s="429"/>
      <c r="BO633" s="429"/>
      <c r="BP633" s="429"/>
      <c r="BQ633" s="429"/>
    </row>
    <row r="634" customFormat="false" ht="15.75" hidden="false" customHeight="false" outlineLevel="0" collapsed="false">
      <c r="A634" s="420"/>
      <c r="B634" s="420"/>
      <c r="C634" s="420"/>
      <c r="D634" s="420"/>
      <c r="E634" s="420"/>
      <c r="F634" s="420"/>
      <c r="G634" s="421"/>
      <c r="H634" s="421"/>
      <c r="I634" s="421"/>
      <c r="J634" s="421"/>
      <c r="K634" s="421"/>
      <c r="L634" s="421"/>
      <c r="M634" s="421"/>
      <c r="N634" s="421"/>
      <c r="O634" s="421"/>
      <c r="P634" s="422"/>
      <c r="Q634" s="423"/>
      <c r="R634" s="423"/>
      <c r="S634" s="420"/>
      <c r="T634" s="428"/>
      <c r="U634" s="428"/>
      <c r="V634" s="417"/>
      <c r="W634" s="420"/>
      <c r="X634" s="420"/>
      <c r="Y634" s="420"/>
      <c r="Z634" s="420"/>
      <c r="AA634" s="420"/>
      <c r="AB634" s="420"/>
      <c r="AC634" s="420"/>
      <c r="AD634" s="420"/>
      <c r="AE634" s="420"/>
      <c r="AF634" s="420"/>
      <c r="AG634" s="420"/>
      <c r="AH634" s="420"/>
      <c r="AI634" s="420"/>
      <c r="AJ634" s="420"/>
      <c r="AK634" s="420"/>
      <c r="AL634" s="420"/>
      <c r="AM634" s="420"/>
      <c r="AN634" s="420"/>
      <c r="AO634" s="417"/>
      <c r="AP634" s="417"/>
      <c r="AQ634" s="417"/>
      <c r="AR634" s="417"/>
      <c r="AS634" s="417"/>
      <c r="AT634" s="417"/>
      <c r="AU634" s="417"/>
      <c r="AV634" s="417"/>
      <c r="AW634" s="417"/>
      <c r="AX634" s="417"/>
      <c r="AY634" s="417"/>
      <c r="AZ634" s="417"/>
      <c r="BA634" s="429"/>
      <c r="BB634" s="429"/>
      <c r="BC634" s="429"/>
      <c r="BD634" s="429"/>
      <c r="BE634" s="429"/>
      <c r="BF634" s="429"/>
      <c r="BG634" s="429"/>
      <c r="BH634" s="429"/>
      <c r="BI634" s="429"/>
      <c r="BJ634" s="429"/>
      <c r="BK634" s="429"/>
      <c r="BL634" s="429"/>
      <c r="BM634" s="429"/>
      <c r="BN634" s="429"/>
      <c r="BO634" s="429"/>
      <c r="BP634" s="429"/>
      <c r="BQ634" s="429"/>
    </row>
    <row r="635" customFormat="false" ht="15.75" hidden="false" customHeight="false" outlineLevel="0" collapsed="false">
      <c r="A635" s="420"/>
      <c r="B635" s="420"/>
      <c r="C635" s="420"/>
      <c r="D635" s="420"/>
      <c r="E635" s="420"/>
      <c r="F635" s="420"/>
      <c r="G635" s="421"/>
      <c r="H635" s="421"/>
      <c r="I635" s="421"/>
      <c r="J635" s="421"/>
      <c r="K635" s="421"/>
      <c r="L635" s="421"/>
      <c r="M635" s="421"/>
      <c r="N635" s="421"/>
      <c r="O635" s="421"/>
      <c r="P635" s="422"/>
      <c r="Q635" s="423"/>
      <c r="R635" s="423"/>
      <c r="S635" s="420"/>
      <c r="T635" s="428"/>
      <c r="U635" s="428"/>
      <c r="V635" s="417"/>
      <c r="W635" s="420"/>
      <c r="X635" s="420"/>
      <c r="Y635" s="420"/>
      <c r="Z635" s="420"/>
      <c r="AA635" s="420"/>
      <c r="AB635" s="420"/>
      <c r="AC635" s="420"/>
      <c r="AD635" s="420"/>
      <c r="AE635" s="420"/>
      <c r="AF635" s="420"/>
      <c r="AG635" s="420"/>
      <c r="AH635" s="420"/>
      <c r="AI635" s="420"/>
      <c r="AJ635" s="420"/>
      <c r="AK635" s="420"/>
      <c r="AL635" s="420"/>
      <c r="AM635" s="420"/>
      <c r="AN635" s="420"/>
      <c r="AO635" s="417"/>
      <c r="AP635" s="417"/>
      <c r="AQ635" s="417"/>
      <c r="AR635" s="417"/>
      <c r="AS635" s="417"/>
      <c r="AT635" s="417"/>
      <c r="AU635" s="417"/>
      <c r="AV635" s="417"/>
      <c r="AW635" s="417"/>
      <c r="AX635" s="417"/>
      <c r="AY635" s="417"/>
      <c r="AZ635" s="417"/>
      <c r="BA635" s="429"/>
      <c r="BB635" s="429"/>
      <c r="BC635" s="429"/>
      <c r="BD635" s="429"/>
      <c r="BE635" s="429"/>
      <c r="BF635" s="429"/>
      <c r="BG635" s="429"/>
      <c r="BH635" s="429"/>
      <c r="BI635" s="429"/>
      <c r="BJ635" s="429"/>
      <c r="BK635" s="429"/>
      <c r="BL635" s="429"/>
      <c r="BM635" s="429"/>
      <c r="BN635" s="429"/>
      <c r="BO635" s="429"/>
      <c r="BP635" s="429"/>
      <c r="BQ635" s="429"/>
    </row>
    <row r="636" customFormat="false" ht="15.75" hidden="false" customHeight="false" outlineLevel="0" collapsed="false">
      <c r="A636" s="420"/>
      <c r="B636" s="420"/>
      <c r="C636" s="420"/>
      <c r="D636" s="420"/>
      <c r="E636" s="420"/>
      <c r="F636" s="420"/>
      <c r="G636" s="421"/>
      <c r="H636" s="421"/>
      <c r="I636" s="421"/>
      <c r="J636" s="421"/>
      <c r="K636" s="421"/>
      <c r="L636" s="421"/>
      <c r="M636" s="421"/>
      <c r="N636" s="421"/>
      <c r="O636" s="421"/>
      <c r="P636" s="422"/>
      <c r="Q636" s="423"/>
      <c r="R636" s="423"/>
      <c r="S636" s="420"/>
      <c r="T636" s="428"/>
      <c r="U636" s="428"/>
      <c r="V636" s="417"/>
      <c r="W636" s="420"/>
      <c r="X636" s="420"/>
      <c r="Y636" s="420"/>
      <c r="Z636" s="420"/>
      <c r="AA636" s="420"/>
      <c r="AB636" s="420"/>
      <c r="AC636" s="420"/>
      <c r="AD636" s="420"/>
      <c r="AE636" s="420"/>
      <c r="AF636" s="420"/>
      <c r="AG636" s="420"/>
      <c r="AH636" s="420"/>
      <c r="AI636" s="420"/>
      <c r="AJ636" s="420"/>
      <c r="AK636" s="420"/>
      <c r="AL636" s="420"/>
      <c r="AM636" s="420"/>
      <c r="AN636" s="420"/>
      <c r="AO636" s="417"/>
      <c r="AP636" s="417"/>
      <c r="AQ636" s="417"/>
      <c r="AR636" s="417"/>
      <c r="AS636" s="417"/>
      <c r="AT636" s="417"/>
      <c r="AU636" s="417"/>
      <c r="AV636" s="417"/>
      <c r="AW636" s="417"/>
      <c r="AX636" s="417"/>
      <c r="AY636" s="417"/>
      <c r="AZ636" s="417"/>
      <c r="BA636" s="429"/>
      <c r="BB636" s="429"/>
      <c r="BC636" s="429"/>
      <c r="BD636" s="429"/>
      <c r="BE636" s="429"/>
      <c r="BF636" s="429"/>
      <c r="BG636" s="429"/>
      <c r="BH636" s="429"/>
      <c r="BI636" s="429"/>
      <c r="BJ636" s="429"/>
      <c r="BK636" s="429"/>
      <c r="BL636" s="429"/>
      <c r="BM636" s="429"/>
      <c r="BN636" s="429"/>
      <c r="BO636" s="429"/>
      <c r="BP636" s="429"/>
      <c r="BQ636" s="429"/>
    </row>
    <row r="637" customFormat="false" ht="15.75" hidden="false" customHeight="false" outlineLevel="0" collapsed="false">
      <c r="A637" s="420"/>
      <c r="B637" s="420"/>
      <c r="C637" s="420"/>
      <c r="D637" s="420"/>
      <c r="E637" s="420"/>
      <c r="F637" s="420"/>
      <c r="G637" s="421"/>
      <c r="H637" s="421"/>
      <c r="I637" s="421"/>
      <c r="J637" s="421"/>
      <c r="K637" s="421"/>
      <c r="L637" s="421"/>
      <c r="M637" s="421"/>
      <c r="N637" s="421"/>
      <c r="O637" s="421"/>
      <c r="P637" s="422"/>
      <c r="Q637" s="423"/>
      <c r="R637" s="423"/>
      <c r="S637" s="420"/>
      <c r="T637" s="428"/>
      <c r="U637" s="428"/>
      <c r="V637" s="417"/>
      <c r="W637" s="420"/>
      <c r="X637" s="420"/>
      <c r="Y637" s="420"/>
      <c r="Z637" s="420"/>
      <c r="AA637" s="420"/>
      <c r="AB637" s="420"/>
      <c r="AC637" s="420"/>
      <c r="AD637" s="420"/>
      <c r="AE637" s="420"/>
      <c r="AF637" s="420"/>
      <c r="AG637" s="420"/>
      <c r="AH637" s="420"/>
      <c r="AI637" s="420"/>
      <c r="AJ637" s="420"/>
      <c r="AK637" s="420"/>
      <c r="AL637" s="420"/>
      <c r="AM637" s="420"/>
      <c r="AN637" s="420"/>
      <c r="AO637" s="417"/>
      <c r="AP637" s="417"/>
      <c r="AQ637" s="417"/>
      <c r="AR637" s="417"/>
      <c r="AS637" s="417"/>
      <c r="AT637" s="417"/>
      <c r="AU637" s="417"/>
      <c r="AV637" s="417"/>
      <c r="AW637" s="417"/>
      <c r="AX637" s="417"/>
      <c r="AY637" s="417"/>
      <c r="AZ637" s="417"/>
      <c r="BA637" s="429"/>
      <c r="BB637" s="429"/>
      <c r="BC637" s="429"/>
      <c r="BD637" s="429"/>
      <c r="BE637" s="429"/>
      <c r="BF637" s="429"/>
      <c r="BG637" s="429"/>
      <c r="BH637" s="429"/>
      <c r="BI637" s="429"/>
      <c r="BJ637" s="429"/>
      <c r="BK637" s="429"/>
      <c r="BL637" s="429"/>
      <c r="BM637" s="429"/>
      <c r="BN637" s="429"/>
      <c r="BO637" s="429"/>
      <c r="BP637" s="429"/>
      <c r="BQ637" s="429"/>
    </row>
    <row r="638" customFormat="false" ht="15.75" hidden="false" customHeight="false" outlineLevel="0" collapsed="false">
      <c r="A638" s="420"/>
      <c r="B638" s="420"/>
      <c r="C638" s="420"/>
      <c r="D638" s="420"/>
      <c r="E638" s="420"/>
      <c r="F638" s="420"/>
      <c r="G638" s="421"/>
      <c r="H638" s="421"/>
      <c r="I638" s="421"/>
      <c r="J638" s="421"/>
      <c r="K638" s="421"/>
      <c r="L638" s="421"/>
      <c r="M638" s="421"/>
      <c r="N638" s="421"/>
      <c r="O638" s="421"/>
      <c r="P638" s="422"/>
      <c r="Q638" s="423"/>
      <c r="R638" s="423"/>
      <c r="S638" s="420"/>
      <c r="T638" s="428"/>
      <c r="U638" s="428"/>
      <c r="V638" s="417"/>
      <c r="W638" s="420"/>
      <c r="X638" s="420"/>
      <c r="Y638" s="420"/>
      <c r="Z638" s="420"/>
      <c r="AA638" s="420"/>
      <c r="AB638" s="420"/>
      <c r="AC638" s="420"/>
      <c r="AD638" s="420"/>
      <c r="AE638" s="420"/>
      <c r="AF638" s="420"/>
      <c r="AG638" s="420"/>
      <c r="AH638" s="420"/>
      <c r="AI638" s="420"/>
      <c r="AJ638" s="420"/>
      <c r="AK638" s="420"/>
      <c r="AL638" s="420"/>
      <c r="AM638" s="420"/>
      <c r="AN638" s="420"/>
      <c r="AO638" s="417"/>
      <c r="AP638" s="417"/>
      <c r="AQ638" s="417"/>
      <c r="AR638" s="417"/>
      <c r="AS638" s="417"/>
      <c r="AT638" s="417"/>
      <c r="AU638" s="417"/>
      <c r="AV638" s="417"/>
      <c r="AW638" s="417"/>
      <c r="AX638" s="417"/>
      <c r="AY638" s="417"/>
      <c r="AZ638" s="417"/>
      <c r="BA638" s="429"/>
      <c r="BB638" s="429"/>
      <c r="BC638" s="429"/>
      <c r="BD638" s="429"/>
      <c r="BE638" s="429"/>
      <c r="BF638" s="429"/>
      <c r="BG638" s="429"/>
      <c r="BH638" s="429"/>
      <c r="BI638" s="429"/>
      <c r="BJ638" s="429"/>
      <c r="BK638" s="429"/>
      <c r="BL638" s="429"/>
      <c r="BM638" s="429"/>
      <c r="BN638" s="429"/>
      <c r="BO638" s="429"/>
      <c r="BP638" s="429"/>
      <c r="BQ638" s="429"/>
    </row>
    <row r="639" customFormat="false" ht="15.75" hidden="false" customHeight="false" outlineLevel="0" collapsed="false">
      <c r="A639" s="420"/>
      <c r="B639" s="420"/>
      <c r="C639" s="420"/>
      <c r="D639" s="420"/>
      <c r="E639" s="420"/>
      <c r="F639" s="420"/>
      <c r="G639" s="421"/>
      <c r="H639" s="421"/>
      <c r="I639" s="421"/>
      <c r="J639" s="421"/>
      <c r="K639" s="421"/>
      <c r="L639" s="421"/>
      <c r="M639" s="421"/>
      <c r="N639" s="421"/>
      <c r="O639" s="421"/>
      <c r="P639" s="422"/>
      <c r="Q639" s="423"/>
      <c r="R639" s="423"/>
      <c r="S639" s="420"/>
      <c r="T639" s="428"/>
      <c r="U639" s="428"/>
      <c r="V639" s="417"/>
      <c r="W639" s="420"/>
      <c r="X639" s="420"/>
      <c r="Y639" s="420"/>
      <c r="Z639" s="420"/>
      <c r="AA639" s="420"/>
      <c r="AB639" s="420"/>
      <c r="AC639" s="420"/>
      <c r="AD639" s="420"/>
      <c r="AE639" s="420"/>
      <c r="AF639" s="420"/>
      <c r="AG639" s="420"/>
      <c r="AH639" s="420"/>
      <c r="AI639" s="420"/>
      <c r="AJ639" s="420"/>
      <c r="AK639" s="420"/>
      <c r="AL639" s="420"/>
      <c r="AM639" s="420"/>
      <c r="AN639" s="420"/>
      <c r="AO639" s="417"/>
      <c r="AP639" s="417"/>
      <c r="AQ639" s="417"/>
      <c r="AR639" s="417"/>
      <c r="AS639" s="417"/>
      <c r="AT639" s="417"/>
      <c r="AU639" s="417"/>
      <c r="AV639" s="417"/>
      <c r="AW639" s="417"/>
      <c r="AX639" s="417"/>
      <c r="AY639" s="417"/>
      <c r="AZ639" s="417"/>
      <c r="BA639" s="429"/>
      <c r="BB639" s="429"/>
      <c r="BC639" s="429"/>
      <c r="BD639" s="429"/>
      <c r="BE639" s="429"/>
      <c r="BF639" s="429"/>
      <c r="BG639" s="429"/>
      <c r="BH639" s="429"/>
      <c r="BI639" s="429"/>
      <c r="BJ639" s="429"/>
      <c r="BK639" s="429"/>
      <c r="BL639" s="429"/>
      <c r="BM639" s="429"/>
      <c r="BN639" s="429"/>
      <c r="BO639" s="429"/>
      <c r="BP639" s="429"/>
      <c r="BQ639" s="429"/>
    </row>
    <row r="640" customFormat="false" ht="15.75" hidden="false" customHeight="false" outlineLevel="0" collapsed="false">
      <c r="A640" s="420"/>
      <c r="B640" s="420"/>
      <c r="C640" s="420"/>
      <c r="D640" s="420"/>
      <c r="E640" s="420"/>
      <c r="F640" s="420"/>
      <c r="G640" s="421"/>
      <c r="H640" s="421"/>
      <c r="I640" s="421"/>
      <c r="J640" s="421"/>
      <c r="K640" s="421"/>
      <c r="L640" s="421"/>
      <c r="M640" s="421"/>
      <c r="N640" s="421"/>
      <c r="O640" s="421"/>
      <c r="P640" s="422"/>
      <c r="Q640" s="423"/>
      <c r="R640" s="423"/>
      <c r="S640" s="420"/>
      <c r="T640" s="428"/>
      <c r="U640" s="428"/>
      <c r="V640" s="417"/>
      <c r="W640" s="420"/>
      <c r="X640" s="420"/>
      <c r="Y640" s="420"/>
      <c r="Z640" s="420"/>
      <c r="AA640" s="420"/>
      <c r="AB640" s="420"/>
      <c r="AC640" s="420"/>
      <c r="AD640" s="420"/>
      <c r="AE640" s="420"/>
      <c r="AF640" s="420"/>
      <c r="AG640" s="420"/>
      <c r="AH640" s="420"/>
      <c r="AI640" s="420"/>
      <c r="AJ640" s="420"/>
      <c r="AK640" s="420"/>
      <c r="AL640" s="420"/>
      <c r="AM640" s="420"/>
      <c r="AN640" s="420"/>
      <c r="AO640" s="417"/>
      <c r="AP640" s="417"/>
      <c r="AQ640" s="417"/>
      <c r="AR640" s="417"/>
      <c r="AS640" s="417"/>
      <c r="AT640" s="417"/>
      <c r="AU640" s="417"/>
      <c r="AV640" s="417"/>
      <c r="AW640" s="417"/>
      <c r="AX640" s="417"/>
      <c r="AY640" s="417"/>
      <c r="AZ640" s="417"/>
      <c r="BA640" s="429"/>
      <c r="BB640" s="429"/>
      <c r="BC640" s="429"/>
      <c r="BD640" s="429"/>
      <c r="BE640" s="429"/>
      <c r="BF640" s="429"/>
      <c r="BG640" s="429"/>
      <c r="BH640" s="429"/>
      <c r="BI640" s="429"/>
      <c r="BJ640" s="429"/>
      <c r="BK640" s="429"/>
      <c r="BL640" s="429"/>
      <c r="BM640" s="429"/>
      <c r="BN640" s="429"/>
      <c r="BO640" s="429"/>
      <c r="BP640" s="429"/>
      <c r="BQ640" s="429"/>
    </row>
    <row r="641" customFormat="false" ht="15.75" hidden="false" customHeight="false" outlineLevel="0" collapsed="false">
      <c r="A641" s="420"/>
      <c r="B641" s="420"/>
      <c r="C641" s="420"/>
      <c r="D641" s="420"/>
      <c r="E641" s="420"/>
      <c r="F641" s="420"/>
      <c r="G641" s="421"/>
      <c r="H641" s="421"/>
      <c r="I641" s="421"/>
      <c r="J641" s="421"/>
      <c r="K641" s="421"/>
      <c r="L641" s="421"/>
      <c r="M641" s="421"/>
      <c r="N641" s="421"/>
      <c r="O641" s="421"/>
      <c r="P641" s="422"/>
      <c r="Q641" s="423"/>
      <c r="R641" s="423"/>
      <c r="S641" s="420"/>
      <c r="T641" s="428"/>
      <c r="U641" s="428"/>
      <c r="V641" s="417"/>
      <c r="W641" s="420"/>
      <c r="X641" s="420"/>
      <c r="Y641" s="420"/>
      <c r="Z641" s="420"/>
      <c r="AA641" s="420"/>
      <c r="AB641" s="420"/>
      <c r="AC641" s="420"/>
      <c r="AD641" s="420"/>
      <c r="AE641" s="420"/>
      <c r="AF641" s="420"/>
      <c r="AG641" s="420"/>
      <c r="AH641" s="420"/>
      <c r="AI641" s="420"/>
      <c r="AJ641" s="420"/>
      <c r="AK641" s="420"/>
      <c r="AL641" s="420"/>
      <c r="AM641" s="420"/>
      <c r="AN641" s="420"/>
      <c r="AO641" s="417"/>
      <c r="AP641" s="417"/>
      <c r="AQ641" s="417"/>
      <c r="AR641" s="417"/>
      <c r="AS641" s="417"/>
      <c r="AT641" s="417"/>
      <c r="AU641" s="417"/>
      <c r="AV641" s="417"/>
      <c r="AW641" s="417"/>
      <c r="AX641" s="417"/>
      <c r="AY641" s="417"/>
      <c r="AZ641" s="417"/>
      <c r="BA641" s="429"/>
      <c r="BB641" s="429"/>
      <c r="BC641" s="429"/>
      <c r="BD641" s="429"/>
      <c r="BE641" s="429"/>
      <c r="BF641" s="429"/>
      <c r="BG641" s="429"/>
      <c r="BH641" s="429"/>
      <c r="BI641" s="429"/>
      <c r="BJ641" s="429"/>
      <c r="BK641" s="429"/>
      <c r="BL641" s="429"/>
      <c r="BM641" s="429"/>
      <c r="BN641" s="429"/>
      <c r="BO641" s="429"/>
      <c r="BP641" s="429"/>
      <c r="BQ641" s="429"/>
    </row>
    <row r="642" customFormat="false" ht="15.75" hidden="false" customHeight="false" outlineLevel="0" collapsed="false">
      <c r="A642" s="420"/>
      <c r="B642" s="420"/>
      <c r="C642" s="420"/>
      <c r="D642" s="420"/>
      <c r="E642" s="420"/>
      <c r="F642" s="420"/>
      <c r="G642" s="421"/>
      <c r="H642" s="421"/>
      <c r="I642" s="421"/>
      <c r="J642" s="421"/>
      <c r="K642" s="421"/>
      <c r="L642" s="421"/>
      <c r="M642" s="421"/>
      <c r="N642" s="421"/>
      <c r="O642" s="421"/>
      <c r="P642" s="422"/>
      <c r="Q642" s="423"/>
      <c r="R642" s="423"/>
      <c r="S642" s="420"/>
      <c r="T642" s="428"/>
      <c r="U642" s="428"/>
      <c r="V642" s="417"/>
      <c r="W642" s="420"/>
      <c r="X642" s="420"/>
      <c r="Y642" s="420"/>
      <c r="Z642" s="420"/>
      <c r="AA642" s="420"/>
      <c r="AB642" s="420"/>
      <c r="AC642" s="420"/>
      <c r="AD642" s="420"/>
      <c r="AE642" s="420"/>
      <c r="AF642" s="420"/>
      <c r="AG642" s="420"/>
      <c r="AH642" s="420"/>
      <c r="AI642" s="420"/>
      <c r="AJ642" s="420"/>
      <c r="AK642" s="420"/>
      <c r="AL642" s="420"/>
      <c r="AM642" s="420"/>
      <c r="AN642" s="420"/>
      <c r="AO642" s="417"/>
      <c r="AP642" s="417"/>
      <c r="AQ642" s="417"/>
      <c r="AR642" s="417"/>
      <c r="AS642" s="417"/>
      <c r="AT642" s="417"/>
      <c r="AU642" s="417"/>
      <c r="AV642" s="417"/>
      <c r="AW642" s="417"/>
      <c r="AX642" s="417"/>
      <c r="AY642" s="417"/>
      <c r="AZ642" s="417"/>
      <c r="BA642" s="429"/>
      <c r="BB642" s="429"/>
      <c r="BC642" s="429"/>
      <c r="BD642" s="429"/>
      <c r="BE642" s="429"/>
      <c r="BF642" s="429"/>
      <c r="BG642" s="429"/>
      <c r="BH642" s="429"/>
      <c r="BI642" s="429"/>
      <c r="BJ642" s="429"/>
      <c r="BK642" s="429"/>
      <c r="BL642" s="429"/>
      <c r="BM642" s="429"/>
      <c r="BN642" s="429"/>
      <c r="BO642" s="429"/>
      <c r="BP642" s="429"/>
      <c r="BQ642" s="429"/>
    </row>
    <row r="643" customFormat="false" ht="15.75" hidden="false" customHeight="false" outlineLevel="0" collapsed="false">
      <c r="A643" s="420"/>
      <c r="B643" s="420"/>
      <c r="C643" s="420"/>
      <c r="D643" s="420"/>
      <c r="E643" s="420"/>
      <c r="F643" s="420"/>
      <c r="G643" s="421"/>
      <c r="H643" s="421"/>
      <c r="I643" s="421"/>
      <c r="J643" s="421"/>
      <c r="K643" s="421"/>
      <c r="L643" s="421"/>
      <c r="M643" s="421"/>
      <c r="N643" s="421"/>
      <c r="O643" s="421"/>
      <c r="P643" s="422"/>
      <c r="Q643" s="423"/>
      <c r="R643" s="423"/>
      <c r="S643" s="420"/>
      <c r="T643" s="428"/>
      <c r="U643" s="428"/>
      <c r="V643" s="417"/>
      <c r="W643" s="420"/>
      <c r="X643" s="420"/>
      <c r="Y643" s="420"/>
      <c r="Z643" s="420"/>
      <c r="AA643" s="420"/>
      <c r="AB643" s="420"/>
      <c r="AC643" s="420"/>
      <c r="AD643" s="420"/>
      <c r="AE643" s="420"/>
      <c r="AF643" s="420"/>
      <c r="AG643" s="420"/>
      <c r="AH643" s="420"/>
      <c r="AI643" s="420"/>
      <c r="AJ643" s="420"/>
      <c r="AK643" s="420"/>
      <c r="AL643" s="420"/>
      <c r="AM643" s="420"/>
      <c r="AN643" s="420"/>
      <c r="AO643" s="417"/>
      <c r="AP643" s="417"/>
      <c r="AQ643" s="417"/>
      <c r="AR643" s="417"/>
      <c r="AS643" s="417"/>
      <c r="AT643" s="417"/>
      <c r="AU643" s="417"/>
      <c r="AV643" s="417"/>
      <c r="AW643" s="417"/>
      <c r="AX643" s="417"/>
      <c r="AY643" s="417"/>
      <c r="AZ643" s="417"/>
      <c r="BA643" s="429"/>
      <c r="BB643" s="429"/>
      <c r="BC643" s="429"/>
      <c r="BD643" s="429"/>
      <c r="BE643" s="429"/>
      <c r="BF643" s="429"/>
      <c r="BG643" s="429"/>
      <c r="BH643" s="429"/>
      <c r="BI643" s="429"/>
      <c r="BJ643" s="429"/>
      <c r="BK643" s="429"/>
      <c r="BL643" s="429"/>
      <c r="BM643" s="429"/>
      <c r="BN643" s="429"/>
      <c r="BO643" s="429"/>
      <c r="BP643" s="429"/>
      <c r="BQ643" s="429"/>
    </row>
    <row r="644" customFormat="false" ht="15.75" hidden="false" customHeight="false" outlineLevel="0" collapsed="false">
      <c r="A644" s="420"/>
      <c r="B644" s="420"/>
      <c r="C644" s="420"/>
      <c r="D644" s="420"/>
      <c r="E644" s="420"/>
      <c r="F644" s="420"/>
      <c r="G644" s="421"/>
      <c r="H644" s="421"/>
      <c r="I644" s="421"/>
      <c r="J644" s="421"/>
      <c r="K644" s="421"/>
      <c r="L644" s="421"/>
      <c r="M644" s="421"/>
      <c r="N644" s="421"/>
      <c r="O644" s="421"/>
      <c r="P644" s="422"/>
      <c r="Q644" s="423"/>
      <c r="R644" s="423"/>
      <c r="S644" s="420"/>
      <c r="T644" s="428"/>
      <c r="U644" s="428"/>
      <c r="V644" s="417"/>
      <c r="W644" s="420"/>
      <c r="X644" s="420"/>
      <c r="Y644" s="420"/>
      <c r="Z644" s="420"/>
      <c r="AA644" s="420"/>
      <c r="AB644" s="420"/>
      <c r="AC644" s="420"/>
      <c r="AD644" s="420"/>
      <c r="AE644" s="420"/>
      <c r="AF644" s="420"/>
      <c r="AG644" s="420"/>
      <c r="AH644" s="420"/>
      <c r="AI644" s="420"/>
      <c r="AJ644" s="420"/>
      <c r="AK644" s="420"/>
      <c r="AL644" s="420"/>
      <c r="AM644" s="420"/>
      <c r="AN644" s="420"/>
      <c r="AO644" s="417"/>
      <c r="AP644" s="417"/>
      <c r="AQ644" s="417"/>
      <c r="AR644" s="417"/>
      <c r="AS644" s="417"/>
      <c r="AT644" s="417"/>
      <c r="AU644" s="417"/>
      <c r="AV644" s="417"/>
      <c r="AW644" s="417"/>
      <c r="AX644" s="417"/>
      <c r="AY644" s="417"/>
      <c r="AZ644" s="417"/>
      <c r="BA644" s="429"/>
      <c r="BB644" s="429"/>
      <c r="BC644" s="429"/>
      <c r="BD644" s="429"/>
      <c r="BE644" s="429"/>
      <c r="BF644" s="429"/>
      <c r="BG644" s="429"/>
      <c r="BH644" s="429"/>
      <c r="BI644" s="429"/>
      <c r="BJ644" s="429"/>
      <c r="BK644" s="429"/>
      <c r="BL644" s="429"/>
      <c r="BM644" s="429"/>
      <c r="BN644" s="429"/>
      <c r="BO644" s="429"/>
      <c r="BP644" s="429"/>
      <c r="BQ644" s="429"/>
    </row>
    <row r="645" customFormat="false" ht="15.75" hidden="false" customHeight="false" outlineLevel="0" collapsed="false">
      <c r="A645" s="420"/>
      <c r="B645" s="420"/>
      <c r="C645" s="420"/>
      <c r="D645" s="420"/>
      <c r="E645" s="420"/>
      <c r="F645" s="420"/>
      <c r="G645" s="421"/>
      <c r="H645" s="421"/>
      <c r="I645" s="421"/>
      <c r="J645" s="421"/>
      <c r="K645" s="421"/>
      <c r="L645" s="421"/>
      <c r="M645" s="421"/>
      <c r="N645" s="421"/>
      <c r="O645" s="421"/>
      <c r="P645" s="422"/>
      <c r="Q645" s="423"/>
      <c r="R645" s="423"/>
      <c r="S645" s="420"/>
      <c r="T645" s="428"/>
      <c r="U645" s="428"/>
      <c r="V645" s="417"/>
      <c r="W645" s="420"/>
      <c r="X645" s="420"/>
      <c r="Y645" s="420"/>
      <c r="Z645" s="420"/>
      <c r="AA645" s="420"/>
      <c r="AB645" s="420"/>
      <c r="AC645" s="420"/>
      <c r="AD645" s="420"/>
      <c r="AE645" s="420"/>
      <c r="AF645" s="420"/>
      <c r="AG645" s="420"/>
      <c r="AH645" s="420"/>
      <c r="AI645" s="420"/>
      <c r="AJ645" s="420"/>
      <c r="AK645" s="420"/>
      <c r="AL645" s="420"/>
      <c r="AM645" s="420"/>
      <c r="AN645" s="420"/>
      <c r="AO645" s="417"/>
      <c r="AP645" s="417"/>
      <c r="AQ645" s="417"/>
      <c r="AR645" s="417"/>
      <c r="AS645" s="417"/>
      <c r="AT645" s="417"/>
      <c r="AU645" s="417"/>
      <c r="AV645" s="417"/>
      <c r="AW645" s="417"/>
      <c r="AX645" s="417"/>
      <c r="AY645" s="417"/>
      <c r="AZ645" s="417"/>
      <c r="BA645" s="429"/>
      <c r="BB645" s="429"/>
      <c r="BC645" s="429"/>
      <c r="BD645" s="429"/>
      <c r="BE645" s="429"/>
      <c r="BF645" s="429"/>
      <c r="BG645" s="429"/>
      <c r="BH645" s="429"/>
      <c r="BI645" s="429"/>
      <c r="BJ645" s="429"/>
      <c r="BK645" s="429"/>
      <c r="BL645" s="429"/>
      <c r="BM645" s="429"/>
      <c r="BN645" s="429"/>
      <c r="BO645" s="429"/>
      <c r="BP645" s="429"/>
      <c r="BQ645" s="429"/>
    </row>
    <row r="646" customFormat="false" ht="15.75" hidden="false" customHeight="false" outlineLevel="0" collapsed="false">
      <c r="A646" s="420"/>
      <c r="B646" s="420"/>
      <c r="C646" s="420"/>
      <c r="D646" s="420"/>
      <c r="E646" s="420"/>
      <c r="F646" s="420"/>
      <c r="G646" s="421"/>
      <c r="H646" s="421"/>
      <c r="I646" s="421"/>
      <c r="J646" s="421"/>
      <c r="K646" s="421"/>
      <c r="L646" s="421"/>
      <c r="M646" s="421"/>
      <c r="N646" s="421"/>
      <c r="O646" s="421"/>
      <c r="P646" s="422"/>
      <c r="Q646" s="423"/>
      <c r="R646" s="423"/>
      <c r="S646" s="420"/>
      <c r="T646" s="428"/>
      <c r="U646" s="428"/>
      <c r="V646" s="417"/>
      <c r="W646" s="420"/>
      <c r="X646" s="420"/>
      <c r="Y646" s="420"/>
      <c r="Z646" s="420"/>
      <c r="AA646" s="420"/>
      <c r="AB646" s="420"/>
      <c r="AC646" s="420"/>
      <c r="AD646" s="420"/>
      <c r="AE646" s="420"/>
      <c r="AF646" s="420"/>
      <c r="AG646" s="420"/>
      <c r="AH646" s="420"/>
      <c r="AI646" s="420"/>
      <c r="AJ646" s="420"/>
      <c r="AK646" s="420"/>
      <c r="AL646" s="420"/>
      <c r="AM646" s="420"/>
      <c r="AN646" s="420"/>
      <c r="AO646" s="417"/>
      <c r="AP646" s="417"/>
      <c r="AQ646" s="417"/>
      <c r="AR646" s="417"/>
      <c r="AS646" s="417"/>
      <c r="AT646" s="417"/>
      <c r="AU646" s="417"/>
      <c r="AV646" s="417"/>
      <c r="AW646" s="417"/>
      <c r="AX646" s="417"/>
      <c r="AY646" s="417"/>
      <c r="AZ646" s="417"/>
      <c r="BA646" s="429"/>
      <c r="BB646" s="429"/>
      <c r="BC646" s="429"/>
      <c r="BD646" s="429"/>
      <c r="BE646" s="429"/>
      <c r="BF646" s="429"/>
      <c r="BG646" s="429"/>
      <c r="BH646" s="429"/>
      <c r="BI646" s="429"/>
      <c r="BJ646" s="429"/>
      <c r="BK646" s="429"/>
      <c r="BL646" s="429"/>
      <c r="BM646" s="429"/>
      <c r="BN646" s="429"/>
      <c r="BO646" s="429"/>
      <c r="BP646" s="429"/>
      <c r="BQ646" s="429"/>
    </row>
    <row r="647" customFormat="false" ht="15.75" hidden="false" customHeight="false" outlineLevel="0" collapsed="false">
      <c r="A647" s="420"/>
      <c r="B647" s="420"/>
      <c r="C647" s="420"/>
      <c r="D647" s="420"/>
      <c r="E647" s="420"/>
      <c r="F647" s="420"/>
      <c r="G647" s="421"/>
      <c r="H647" s="421"/>
      <c r="I647" s="421"/>
      <c r="J647" s="421"/>
      <c r="K647" s="421"/>
      <c r="L647" s="421"/>
      <c r="M647" s="421"/>
      <c r="N647" s="421"/>
      <c r="O647" s="421"/>
      <c r="P647" s="422"/>
      <c r="Q647" s="423"/>
      <c r="R647" s="423"/>
      <c r="S647" s="420"/>
      <c r="T647" s="428"/>
      <c r="U647" s="428"/>
      <c r="V647" s="417"/>
      <c r="W647" s="420"/>
      <c r="X647" s="420"/>
      <c r="Y647" s="420"/>
      <c r="Z647" s="420"/>
      <c r="AA647" s="420"/>
      <c r="AB647" s="420"/>
      <c r="AC647" s="420"/>
      <c r="AD647" s="420"/>
      <c r="AE647" s="420"/>
      <c r="AF647" s="420"/>
      <c r="AG647" s="420"/>
      <c r="AH647" s="420"/>
      <c r="AI647" s="420"/>
      <c r="AJ647" s="420"/>
      <c r="AK647" s="420"/>
      <c r="AL647" s="420"/>
      <c r="AM647" s="420"/>
      <c r="AN647" s="420"/>
      <c r="AO647" s="417"/>
      <c r="AP647" s="417"/>
      <c r="AQ647" s="417"/>
      <c r="AR647" s="417"/>
      <c r="AS647" s="417"/>
      <c r="AT647" s="417"/>
      <c r="AU647" s="417"/>
      <c r="AV647" s="417"/>
      <c r="AW647" s="417"/>
      <c r="AX647" s="417"/>
      <c r="AY647" s="417"/>
      <c r="AZ647" s="417"/>
      <c r="BA647" s="429"/>
      <c r="BB647" s="429"/>
      <c r="BC647" s="429"/>
      <c r="BD647" s="429"/>
      <c r="BE647" s="429"/>
      <c r="BF647" s="429"/>
      <c r="BG647" s="429"/>
      <c r="BH647" s="429"/>
      <c r="BI647" s="429"/>
      <c r="BJ647" s="429"/>
      <c r="BK647" s="429"/>
      <c r="BL647" s="429"/>
      <c r="BM647" s="429"/>
      <c r="BN647" s="429"/>
      <c r="BO647" s="429"/>
      <c r="BP647" s="429"/>
      <c r="BQ647" s="429"/>
    </row>
    <row r="648" customFormat="false" ht="15.75" hidden="false" customHeight="false" outlineLevel="0" collapsed="false">
      <c r="A648" s="420"/>
      <c r="B648" s="420"/>
      <c r="C648" s="420"/>
      <c r="D648" s="420"/>
      <c r="E648" s="420"/>
      <c r="F648" s="420"/>
      <c r="G648" s="421"/>
      <c r="H648" s="421"/>
      <c r="I648" s="421"/>
      <c r="J648" s="421"/>
      <c r="K648" s="421"/>
      <c r="L648" s="421"/>
      <c r="M648" s="421"/>
      <c r="N648" s="421"/>
      <c r="O648" s="421"/>
      <c r="P648" s="422"/>
      <c r="Q648" s="423"/>
      <c r="R648" s="423"/>
      <c r="S648" s="420"/>
      <c r="T648" s="428"/>
      <c r="U648" s="428"/>
      <c r="V648" s="417"/>
      <c r="W648" s="420"/>
      <c r="X648" s="420"/>
      <c r="Y648" s="420"/>
      <c r="Z648" s="420"/>
      <c r="AA648" s="420"/>
      <c r="AB648" s="420"/>
      <c r="AC648" s="420"/>
      <c r="AD648" s="420"/>
      <c r="AE648" s="420"/>
      <c r="AF648" s="420"/>
      <c r="AG648" s="420"/>
      <c r="AH648" s="420"/>
      <c r="AI648" s="420"/>
      <c r="AJ648" s="420"/>
      <c r="AK648" s="420"/>
      <c r="AL648" s="420"/>
      <c r="AM648" s="420"/>
      <c r="AN648" s="420"/>
      <c r="AO648" s="417"/>
      <c r="AP648" s="417"/>
      <c r="AQ648" s="417"/>
      <c r="AR648" s="417"/>
      <c r="AS648" s="417"/>
      <c r="AT648" s="417"/>
      <c r="AU648" s="417"/>
      <c r="AV648" s="417"/>
      <c r="AW648" s="417"/>
      <c r="AX648" s="417"/>
      <c r="AY648" s="417"/>
      <c r="AZ648" s="417"/>
      <c r="BA648" s="429"/>
      <c r="BB648" s="429"/>
      <c r="BC648" s="429"/>
      <c r="BD648" s="429"/>
      <c r="BE648" s="429"/>
      <c r="BF648" s="429"/>
      <c r="BG648" s="429"/>
      <c r="BH648" s="429"/>
      <c r="BI648" s="429"/>
      <c r="BJ648" s="429"/>
      <c r="BK648" s="429"/>
      <c r="BL648" s="429"/>
      <c r="BM648" s="429"/>
      <c r="BN648" s="429"/>
      <c r="BO648" s="429"/>
      <c r="BP648" s="429"/>
      <c r="BQ648" s="429"/>
    </row>
    <row r="649" customFormat="false" ht="15.75" hidden="false" customHeight="false" outlineLevel="0" collapsed="false">
      <c r="A649" s="420"/>
      <c r="B649" s="420"/>
      <c r="C649" s="420"/>
      <c r="D649" s="420"/>
      <c r="E649" s="420"/>
      <c r="F649" s="420"/>
      <c r="G649" s="421"/>
      <c r="H649" s="421"/>
      <c r="I649" s="421"/>
      <c r="J649" s="421"/>
      <c r="K649" s="421"/>
      <c r="L649" s="421"/>
      <c r="M649" s="421"/>
      <c r="N649" s="421"/>
      <c r="O649" s="421"/>
      <c r="P649" s="422"/>
      <c r="Q649" s="423"/>
      <c r="R649" s="423"/>
      <c r="S649" s="420"/>
      <c r="T649" s="428"/>
      <c r="U649" s="428"/>
      <c r="V649" s="417"/>
      <c r="W649" s="420"/>
      <c r="X649" s="420"/>
      <c r="Y649" s="420"/>
      <c r="Z649" s="420"/>
      <c r="AA649" s="420"/>
      <c r="AB649" s="420"/>
      <c r="AC649" s="420"/>
      <c r="AD649" s="420"/>
      <c r="AE649" s="420"/>
      <c r="AF649" s="420"/>
      <c r="AG649" s="420"/>
      <c r="AH649" s="420"/>
      <c r="AI649" s="420"/>
      <c r="AJ649" s="420"/>
      <c r="AK649" s="420"/>
      <c r="AL649" s="420"/>
      <c r="AM649" s="420"/>
      <c r="AN649" s="420"/>
      <c r="AO649" s="417"/>
      <c r="AP649" s="417"/>
      <c r="AQ649" s="417"/>
      <c r="AR649" s="417"/>
      <c r="AS649" s="417"/>
      <c r="AT649" s="417"/>
      <c r="AU649" s="417"/>
      <c r="AV649" s="417"/>
      <c r="AW649" s="417"/>
      <c r="AX649" s="417"/>
      <c r="AY649" s="417"/>
      <c r="AZ649" s="417"/>
      <c r="BA649" s="429"/>
      <c r="BB649" s="429"/>
      <c r="BC649" s="429"/>
      <c r="BD649" s="429"/>
      <c r="BE649" s="429"/>
      <c r="BF649" s="429"/>
      <c r="BG649" s="429"/>
      <c r="BH649" s="429"/>
      <c r="BI649" s="429"/>
      <c r="BJ649" s="429"/>
      <c r="BK649" s="429"/>
      <c r="BL649" s="429"/>
      <c r="BM649" s="429"/>
      <c r="BN649" s="429"/>
      <c r="BO649" s="429"/>
      <c r="BP649" s="429"/>
      <c r="BQ649" s="429"/>
    </row>
    <row r="650" customFormat="false" ht="15.75" hidden="false" customHeight="false" outlineLevel="0" collapsed="false">
      <c r="A650" s="420"/>
      <c r="B650" s="420"/>
      <c r="C650" s="420"/>
      <c r="D650" s="420"/>
      <c r="E650" s="420"/>
      <c r="F650" s="420"/>
      <c r="G650" s="421"/>
      <c r="H650" s="421"/>
      <c r="I650" s="421"/>
      <c r="J650" s="421"/>
      <c r="K650" s="421"/>
      <c r="L650" s="421"/>
      <c r="M650" s="421"/>
      <c r="N650" s="421"/>
      <c r="O650" s="421"/>
      <c r="P650" s="422"/>
      <c r="Q650" s="423"/>
      <c r="R650" s="423"/>
      <c r="S650" s="420"/>
      <c r="T650" s="428"/>
      <c r="U650" s="428"/>
      <c r="V650" s="417"/>
      <c r="W650" s="420"/>
      <c r="X650" s="420"/>
      <c r="Y650" s="420"/>
      <c r="Z650" s="420"/>
      <c r="AA650" s="420"/>
      <c r="AB650" s="420"/>
      <c r="AC650" s="420"/>
      <c r="AD650" s="420"/>
      <c r="AE650" s="420"/>
      <c r="AF650" s="420"/>
      <c r="AG650" s="420"/>
      <c r="AH650" s="420"/>
      <c r="AI650" s="420"/>
      <c r="AJ650" s="420"/>
      <c r="AK650" s="420"/>
      <c r="AL650" s="420"/>
      <c r="AM650" s="420"/>
      <c r="AN650" s="420"/>
      <c r="AO650" s="417"/>
      <c r="AP650" s="417"/>
      <c r="AQ650" s="417"/>
      <c r="AR650" s="417"/>
      <c r="AS650" s="417"/>
      <c r="AT650" s="417"/>
      <c r="AU650" s="417"/>
      <c r="AV650" s="417"/>
      <c r="AW650" s="417"/>
      <c r="AX650" s="417"/>
      <c r="AY650" s="417"/>
      <c r="AZ650" s="417"/>
      <c r="BA650" s="429"/>
      <c r="BB650" s="429"/>
      <c r="BC650" s="429"/>
      <c r="BD650" s="429"/>
      <c r="BE650" s="429"/>
      <c r="BF650" s="429"/>
      <c r="BG650" s="429"/>
      <c r="BH650" s="429"/>
      <c r="BI650" s="429"/>
      <c r="BJ650" s="429"/>
      <c r="BK650" s="429"/>
      <c r="BL650" s="429"/>
      <c r="BM650" s="429"/>
      <c r="BN650" s="429"/>
      <c r="BO650" s="429"/>
      <c r="BP650" s="429"/>
      <c r="BQ650" s="429"/>
    </row>
    <row r="651" customFormat="false" ht="15.75" hidden="false" customHeight="false" outlineLevel="0" collapsed="false">
      <c r="A651" s="420"/>
      <c r="B651" s="420"/>
      <c r="C651" s="420"/>
      <c r="D651" s="420"/>
      <c r="E651" s="420"/>
      <c r="F651" s="420"/>
      <c r="G651" s="421"/>
      <c r="H651" s="421"/>
      <c r="I651" s="421"/>
      <c r="J651" s="421"/>
      <c r="K651" s="421"/>
      <c r="L651" s="421"/>
      <c r="M651" s="421"/>
      <c r="N651" s="421"/>
      <c r="O651" s="421"/>
      <c r="P651" s="422"/>
      <c r="Q651" s="423"/>
      <c r="R651" s="423"/>
      <c r="S651" s="420"/>
      <c r="T651" s="428"/>
      <c r="U651" s="428"/>
      <c r="V651" s="417"/>
      <c r="W651" s="420"/>
      <c r="X651" s="420"/>
      <c r="Y651" s="420"/>
      <c r="Z651" s="420"/>
      <c r="AA651" s="420"/>
      <c r="AB651" s="420"/>
      <c r="AC651" s="420"/>
      <c r="AD651" s="420"/>
      <c r="AE651" s="420"/>
      <c r="AF651" s="420"/>
      <c r="AG651" s="420"/>
      <c r="AH651" s="420"/>
      <c r="AI651" s="420"/>
      <c r="AJ651" s="420"/>
      <c r="AK651" s="420"/>
      <c r="AL651" s="420"/>
      <c r="AM651" s="420"/>
      <c r="AN651" s="420"/>
      <c r="AO651" s="417"/>
      <c r="AP651" s="417"/>
      <c r="AQ651" s="417"/>
      <c r="AR651" s="417"/>
      <c r="AS651" s="417"/>
      <c r="AT651" s="417"/>
      <c r="AU651" s="417"/>
      <c r="AV651" s="417"/>
      <c r="AW651" s="417"/>
      <c r="AX651" s="417"/>
      <c r="AY651" s="417"/>
      <c r="AZ651" s="417"/>
      <c r="BA651" s="429"/>
      <c r="BB651" s="429"/>
      <c r="BC651" s="429"/>
      <c r="BD651" s="429"/>
      <c r="BE651" s="429"/>
      <c r="BF651" s="429"/>
      <c r="BG651" s="429"/>
      <c r="BH651" s="429"/>
      <c r="BI651" s="429"/>
      <c r="BJ651" s="429"/>
      <c r="BK651" s="429"/>
      <c r="BL651" s="429"/>
      <c r="BM651" s="429"/>
      <c r="BN651" s="429"/>
      <c r="BO651" s="429"/>
      <c r="BP651" s="429"/>
      <c r="BQ651" s="429"/>
    </row>
    <row r="652" customFormat="false" ht="15.75" hidden="false" customHeight="false" outlineLevel="0" collapsed="false">
      <c r="A652" s="420"/>
      <c r="B652" s="420"/>
      <c r="C652" s="420"/>
      <c r="D652" s="420"/>
      <c r="E652" s="420"/>
      <c r="F652" s="420"/>
      <c r="G652" s="421"/>
      <c r="H652" s="421"/>
      <c r="I652" s="421"/>
      <c r="J652" s="421"/>
      <c r="K652" s="421"/>
      <c r="L652" s="421"/>
      <c r="M652" s="421"/>
      <c r="N652" s="421"/>
      <c r="O652" s="421"/>
      <c r="P652" s="422"/>
      <c r="Q652" s="423"/>
      <c r="R652" s="423"/>
      <c r="S652" s="420"/>
      <c r="T652" s="428"/>
      <c r="U652" s="428"/>
      <c r="V652" s="417"/>
      <c r="W652" s="420"/>
      <c r="X652" s="420"/>
      <c r="Y652" s="420"/>
      <c r="Z652" s="420"/>
      <c r="AA652" s="420"/>
      <c r="AB652" s="420"/>
      <c r="AC652" s="420"/>
      <c r="AD652" s="420"/>
      <c r="AE652" s="420"/>
      <c r="AF652" s="420"/>
      <c r="AG652" s="420"/>
      <c r="AH652" s="420"/>
      <c r="AI652" s="420"/>
      <c r="AJ652" s="420"/>
      <c r="AK652" s="420"/>
      <c r="AL652" s="420"/>
      <c r="AM652" s="420"/>
      <c r="AN652" s="420"/>
      <c r="AO652" s="417"/>
      <c r="AP652" s="417"/>
      <c r="AQ652" s="417"/>
      <c r="AR652" s="417"/>
      <c r="AS652" s="417"/>
      <c r="AT652" s="417"/>
      <c r="AU652" s="417"/>
      <c r="AV652" s="417"/>
      <c r="AW652" s="417"/>
      <c r="AX652" s="417"/>
      <c r="AY652" s="417"/>
      <c r="AZ652" s="417"/>
      <c r="BA652" s="429"/>
      <c r="BB652" s="429"/>
      <c r="BC652" s="429"/>
      <c r="BD652" s="429"/>
      <c r="BE652" s="429"/>
      <c r="BF652" s="429"/>
      <c r="BG652" s="429"/>
      <c r="BH652" s="429"/>
      <c r="BI652" s="429"/>
      <c r="BJ652" s="429"/>
      <c r="BK652" s="429"/>
      <c r="BL652" s="429"/>
      <c r="BM652" s="429"/>
      <c r="BN652" s="429"/>
      <c r="BO652" s="429"/>
      <c r="BP652" s="429"/>
      <c r="BQ652" s="429"/>
    </row>
    <row r="653" customFormat="false" ht="15.75" hidden="false" customHeight="false" outlineLevel="0" collapsed="false">
      <c r="A653" s="420"/>
      <c r="B653" s="420"/>
      <c r="C653" s="420"/>
      <c r="D653" s="420"/>
      <c r="E653" s="420"/>
      <c r="F653" s="420"/>
      <c r="G653" s="421"/>
      <c r="H653" s="421"/>
      <c r="I653" s="421"/>
      <c r="J653" s="421"/>
      <c r="K653" s="421"/>
      <c r="L653" s="421"/>
      <c r="M653" s="421"/>
      <c r="N653" s="421"/>
      <c r="O653" s="421"/>
      <c r="P653" s="422"/>
      <c r="Q653" s="423"/>
      <c r="R653" s="423"/>
      <c r="S653" s="420"/>
      <c r="T653" s="428"/>
      <c r="U653" s="428"/>
      <c r="V653" s="417"/>
      <c r="W653" s="420"/>
      <c r="X653" s="420"/>
      <c r="Y653" s="420"/>
      <c r="Z653" s="420"/>
      <c r="AA653" s="420"/>
      <c r="AB653" s="420"/>
      <c r="AC653" s="420"/>
      <c r="AD653" s="420"/>
      <c r="AE653" s="420"/>
      <c r="AF653" s="420"/>
      <c r="AG653" s="420"/>
      <c r="AH653" s="420"/>
      <c r="AI653" s="420"/>
      <c r="AJ653" s="420"/>
      <c r="AK653" s="420"/>
      <c r="AL653" s="420"/>
      <c r="AM653" s="420"/>
      <c r="AN653" s="420"/>
      <c r="AO653" s="417"/>
      <c r="AP653" s="417"/>
      <c r="AQ653" s="417"/>
      <c r="AR653" s="417"/>
      <c r="AS653" s="417"/>
      <c r="AT653" s="417"/>
      <c r="AU653" s="417"/>
      <c r="AV653" s="417"/>
      <c r="AW653" s="417"/>
      <c r="AX653" s="417"/>
      <c r="AY653" s="417"/>
      <c r="AZ653" s="417"/>
      <c r="BA653" s="429"/>
      <c r="BB653" s="429"/>
      <c r="BC653" s="429"/>
      <c r="BD653" s="429"/>
      <c r="BE653" s="429"/>
      <c r="BF653" s="429"/>
      <c r="BG653" s="429"/>
      <c r="BH653" s="429"/>
      <c r="BI653" s="429"/>
      <c r="BJ653" s="429"/>
      <c r="BK653" s="429"/>
      <c r="BL653" s="429"/>
      <c r="BM653" s="429"/>
      <c r="BN653" s="429"/>
      <c r="BO653" s="429"/>
      <c r="BP653" s="429"/>
      <c r="BQ653" s="429"/>
    </row>
    <row r="654" customFormat="false" ht="15.75" hidden="false" customHeight="false" outlineLevel="0" collapsed="false">
      <c r="A654" s="420"/>
      <c r="B654" s="420"/>
      <c r="C654" s="420"/>
      <c r="D654" s="420"/>
      <c r="E654" s="420"/>
      <c r="F654" s="420"/>
      <c r="G654" s="421"/>
      <c r="H654" s="421"/>
      <c r="I654" s="421"/>
      <c r="J654" s="421"/>
      <c r="K654" s="421"/>
      <c r="L654" s="421"/>
      <c r="M654" s="421"/>
      <c r="N654" s="421"/>
      <c r="O654" s="421"/>
      <c r="P654" s="422"/>
      <c r="Q654" s="423"/>
      <c r="R654" s="423"/>
      <c r="S654" s="420"/>
      <c r="T654" s="428"/>
      <c r="U654" s="428"/>
      <c r="V654" s="417"/>
      <c r="W654" s="420"/>
      <c r="X654" s="420"/>
      <c r="Y654" s="420"/>
      <c r="Z654" s="420"/>
      <c r="AA654" s="420"/>
      <c r="AB654" s="420"/>
      <c r="AC654" s="420"/>
      <c r="AD654" s="420"/>
      <c r="AE654" s="420"/>
      <c r="AF654" s="420"/>
      <c r="AG654" s="420"/>
      <c r="AH654" s="420"/>
      <c r="AI654" s="420"/>
      <c r="AJ654" s="420"/>
      <c r="AK654" s="420"/>
      <c r="AL654" s="420"/>
      <c r="AM654" s="420"/>
      <c r="AN654" s="420"/>
      <c r="AO654" s="417"/>
      <c r="AP654" s="417"/>
      <c r="AQ654" s="417"/>
      <c r="AR654" s="417"/>
      <c r="AS654" s="417"/>
      <c r="AT654" s="417"/>
      <c r="AU654" s="417"/>
      <c r="AV654" s="417"/>
      <c r="AW654" s="417"/>
      <c r="AX654" s="417"/>
      <c r="AY654" s="417"/>
      <c r="AZ654" s="417"/>
      <c r="BA654" s="429"/>
      <c r="BB654" s="429"/>
      <c r="BC654" s="429"/>
      <c r="BD654" s="429"/>
      <c r="BE654" s="429"/>
      <c r="BF654" s="429"/>
      <c r="BG654" s="429"/>
      <c r="BH654" s="429"/>
      <c r="BI654" s="429"/>
      <c r="BJ654" s="429"/>
      <c r="BK654" s="429"/>
      <c r="BL654" s="429"/>
      <c r="BM654" s="429"/>
      <c r="BN654" s="429"/>
      <c r="BO654" s="429"/>
      <c r="BP654" s="429"/>
      <c r="BQ654" s="429"/>
    </row>
    <row r="655" customFormat="false" ht="15.75" hidden="false" customHeight="false" outlineLevel="0" collapsed="false">
      <c r="A655" s="420"/>
      <c r="B655" s="420"/>
      <c r="C655" s="420"/>
      <c r="D655" s="420"/>
      <c r="E655" s="420"/>
      <c r="F655" s="420"/>
      <c r="G655" s="421"/>
      <c r="H655" s="421"/>
      <c r="I655" s="421"/>
      <c r="J655" s="421"/>
      <c r="K655" s="421"/>
      <c r="L655" s="421"/>
      <c r="M655" s="421"/>
      <c r="N655" s="421"/>
      <c r="O655" s="421"/>
      <c r="P655" s="422"/>
      <c r="Q655" s="423"/>
      <c r="R655" s="423"/>
      <c r="S655" s="420"/>
      <c r="T655" s="428"/>
      <c r="U655" s="428"/>
      <c r="V655" s="417"/>
      <c r="W655" s="420"/>
      <c r="X655" s="420"/>
      <c r="Y655" s="420"/>
      <c r="Z655" s="420"/>
      <c r="AA655" s="420"/>
      <c r="AB655" s="420"/>
      <c r="AC655" s="420"/>
      <c r="AD655" s="420"/>
      <c r="AE655" s="420"/>
      <c r="AF655" s="420"/>
      <c r="AG655" s="420"/>
      <c r="AH655" s="420"/>
      <c r="AI655" s="420"/>
      <c r="AJ655" s="420"/>
      <c r="AK655" s="420"/>
      <c r="AL655" s="420"/>
      <c r="AM655" s="420"/>
      <c r="AN655" s="420"/>
      <c r="AO655" s="417"/>
      <c r="AP655" s="417"/>
      <c r="AQ655" s="417"/>
      <c r="AR655" s="417"/>
      <c r="AS655" s="417"/>
      <c r="AT655" s="417"/>
      <c r="AU655" s="417"/>
      <c r="AV655" s="417"/>
      <c r="AW655" s="417"/>
      <c r="AX655" s="417"/>
      <c r="AY655" s="417"/>
      <c r="AZ655" s="417"/>
      <c r="BA655" s="429"/>
      <c r="BB655" s="429"/>
      <c r="BC655" s="429"/>
      <c r="BD655" s="429"/>
      <c r="BE655" s="429"/>
      <c r="BF655" s="429"/>
      <c r="BG655" s="429"/>
      <c r="BH655" s="429"/>
      <c r="BI655" s="429"/>
      <c r="BJ655" s="429"/>
      <c r="BK655" s="429"/>
      <c r="BL655" s="429"/>
      <c r="BM655" s="429"/>
      <c r="BN655" s="429"/>
      <c r="BO655" s="429"/>
      <c r="BP655" s="429"/>
      <c r="BQ655" s="429"/>
    </row>
    <row r="656" customFormat="false" ht="15.75" hidden="false" customHeight="false" outlineLevel="0" collapsed="false">
      <c r="A656" s="420"/>
      <c r="B656" s="420"/>
      <c r="C656" s="420"/>
      <c r="D656" s="420"/>
      <c r="E656" s="420"/>
      <c r="F656" s="420"/>
      <c r="G656" s="421"/>
      <c r="H656" s="421"/>
      <c r="I656" s="421"/>
      <c r="J656" s="421"/>
      <c r="K656" s="421"/>
      <c r="L656" s="421"/>
      <c r="M656" s="421"/>
      <c r="N656" s="421"/>
      <c r="O656" s="421"/>
      <c r="P656" s="422"/>
      <c r="Q656" s="423"/>
      <c r="R656" s="423"/>
      <c r="S656" s="420"/>
      <c r="T656" s="428"/>
      <c r="U656" s="428"/>
      <c r="V656" s="417"/>
      <c r="W656" s="420"/>
      <c r="X656" s="420"/>
      <c r="Y656" s="420"/>
      <c r="Z656" s="420"/>
      <c r="AA656" s="420"/>
      <c r="AB656" s="420"/>
      <c r="AC656" s="420"/>
      <c r="AD656" s="420"/>
      <c r="AE656" s="420"/>
      <c r="AF656" s="420"/>
      <c r="AG656" s="420"/>
      <c r="AH656" s="420"/>
      <c r="AI656" s="420"/>
      <c r="AJ656" s="420"/>
      <c r="AK656" s="420"/>
      <c r="AL656" s="420"/>
      <c r="AM656" s="420"/>
      <c r="AN656" s="420"/>
      <c r="AO656" s="417"/>
      <c r="AP656" s="417"/>
      <c r="AQ656" s="417"/>
      <c r="AR656" s="417"/>
      <c r="AS656" s="417"/>
      <c r="AT656" s="417"/>
      <c r="AU656" s="417"/>
      <c r="AV656" s="417"/>
      <c r="AW656" s="417"/>
      <c r="AX656" s="417"/>
      <c r="AY656" s="417"/>
      <c r="AZ656" s="417"/>
      <c r="BA656" s="429"/>
      <c r="BB656" s="429"/>
      <c r="BC656" s="429"/>
      <c r="BD656" s="429"/>
      <c r="BE656" s="429"/>
      <c r="BF656" s="429"/>
      <c r="BG656" s="429"/>
      <c r="BH656" s="429"/>
      <c r="BI656" s="429"/>
      <c r="BJ656" s="429"/>
      <c r="BK656" s="429"/>
      <c r="BL656" s="429"/>
      <c r="BM656" s="429"/>
      <c r="BN656" s="429"/>
      <c r="BO656" s="429"/>
      <c r="BP656" s="429"/>
      <c r="BQ656" s="429"/>
    </row>
    <row r="657" customFormat="false" ht="15.75" hidden="false" customHeight="false" outlineLevel="0" collapsed="false">
      <c r="A657" s="420"/>
      <c r="B657" s="420"/>
      <c r="C657" s="420"/>
      <c r="D657" s="420"/>
      <c r="E657" s="420"/>
      <c r="F657" s="420"/>
      <c r="G657" s="421"/>
      <c r="H657" s="421"/>
      <c r="I657" s="421"/>
      <c r="J657" s="421"/>
      <c r="K657" s="421"/>
      <c r="L657" s="421"/>
      <c r="M657" s="421"/>
      <c r="N657" s="421"/>
      <c r="O657" s="421"/>
      <c r="P657" s="422"/>
      <c r="Q657" s="423"/>
      <c r="R657" s="423"/>
      <c r="S657" s="420"/>
      <c r="T657" s="428"/>
      <c r="U657" s="428"/>
      <c r="V657" s="417"/>
      <c r="W657" s="420"/>
      <c r="X657" s="420"/>
      <c r="Y657" s="420"/>
      <c r="Z657" s="420"/>
      <c r="AA657" s="420"/>
      <c r="AB657" s="420"/>
      <c r="AC657" s="420"/>
      <c r="AD657" s="420"/>
      <c r="AE657" s="420"/>
      <c r="AF657" s="420"/>
      <c r="AG657" s="420"/>
      <c r="AH657" s="420"/>
      <c r="AI657" s="420"/>
      <c r="AJ657" s="420"/>
      <c r="AK657" s="420"/>
      <c r="AL657" s="420"/>
      <c r="AM657" s="420"/>
      <c r="AN657" s="420"/>
      <c r="AO657" s="417"/>
      <c r="AP657" s="417"/>
      <c r="AQ657" s="417"/>
      <c r="AR657" s="417"/>
      <c r="AS657" s="417"/>
      <c r="AT657" s="417"/>
      <c r="AU657" s="417"/>
      <c r="AV657" s="417"/>
      <c r="AW657" s="417"/>
      <c r="AX657" s="417"/>
      <c r="AY657" s="417"/>
      <c r="AZ657" s="417"/>
      <c r="BA657" s="429"/>
      <c r="BB657" s="429"/>
      <c r="BC657" s="429"/>
      <c r="BD657" s="429"/>
      <c r="BE657" s="429"/>
      <c r="BF657" s="429"/>
      <c r="BG657" s="429"/>
      <c r="BH657" s="429"/>
      <c r="BI657" s="429"/>
      <c r="BJ657" s="429"/>
      <c r="BK657" s="429"/>
      <c r="BL657" s="429"/>
      <c r="BM657" s="429"/>
      <c r="BN657" s="429"/>
      <c r="BO657" s="429"/>
      <c r="BP657" s="429"/>
      <c r="BQ657" s="429"/>
    </row>
    <row r="658" customFormat="false" ht="15.75" hidden="false" customHeight="false" outlineLevel="0" collapsed="false">
      <c r="A658" s="420"/>
      <c r="B658" s="420"/>
      <c r="C658" s="420"/>
      <c r="D658" s="420"/>
      <c r="E658" s="420"/>
      <c r="F658" s="420"/>
      <c r="G658" s="421"/>
      <c r="H658" s="421"/>
      <c r="I658" s="421"/>
      <c r="J658" s="421"/>
      <c r="K658" s="421"/>
      <c r="L658" s="421"/>
      <c r="M658" s="421"/>
      <c r="N658" s="421"/>
      <c r="O658" s="421"/>
      <c r="P658" s="422"/>
      <c r="Q658" s="423"/>
      <c r="R658" s="423"/>
      <c r="S658" s="420"/>
      <c r="T658" s="428"/>
      <c r="U658" s="428"/>
      <c r="V658" s="417"/>
      <c r="W658" s="420"/>
      <c r="X658" s="420"/>
      <c r="Y658" s="420"/>
      <c r="Z658" s="420"/>
      <c r="AA658" s="420"/>
      <c r="AB658" s="420"/>
      <c r="AC658" s="420"/>
      <c r="AD658" s="420"/>
      <c r="AE658" s="420"/>
      <c r="AF658" s="420"/>
      <c r="AG658" s="420"/>
      <c r="AH658" s="420"/>
      <c r="AI658" s="420"/>
      <c r="AJ658" s="420"/>
      <c r="AK658" s="420"/>
      <c r="AL658" s="420"/>
      <c r="AM658" s="420"/>
      <c r="AN658" s="420"/>
      <c r="AO658" s="417"/>
      <c r="AP658" s="417"/>
      <c r="AQ658" s="417"/>
      <c r="AR658" s="417"/>
      <c r="AS658" s="417"/>
      <c r="AT658" s="417"/>
      <c r="AU658" s="417"/>
      <c r="AV658" s="417"/>
      <c r="AW658" s="417"/>
      <c r="AX658" s="417"/>
      <c r="AY658" s="417"/>
      <c r="AZ658" s="417"/>
      <c r="BA658" s="429"/>
      <c r="BB658" s="429"/>
      <c r="BC658" s="429"/>
      <c r="BD658" s="429"/>
      <c r="BE658" s="429"/>
      <c r="BF658" s="429"/>
      <c r="BG658" s="429"/>
      <c r="BH658" s="429"/>
      <c r="BI658" s="429"/>
      <c r="BJ658" s="429"/>
      <c r="BK658" s="429"/>
      <c r="BL658" s="429"/>
      <c r="BM658" s="429"/>
      <c r="BN658" s="429"/>
      <c r="BO658" s="429"/>
      <c r="BP658" s="429"/>
      <c r="BQ658" s="429"/>
    </row>
    <row r="659" customFormat="false" ht="15.75" hidden="false" customHeight="false" outlineLevel="0" collapsed="false">
      <c r="A659" s="420"/>
      <c r="B659" s="420"/>
      <c r="C659" s="420"/>
      <c r="D659" s="420"/>
      <c r="E659" s="420"/>
      <c r="F659" s="420"/>
      <c r="G659" s="421"/>
      <c r="H659" s="421"/>
      <c r="I659" s="421"/>
      <c r="J659" s="421"/>
      <c r="K659" s="421"/>
      <c r="L659" s="421"/>
      <c r="M659" s="421"/>
      <c r="N659" s="421"/>
      <c r="O659" s="421"/>
      <c r="P659" s="422"/>
      <c r="Q659" s="423"/>
      <c r="R659" s="423"/>
      <c r="S659" s="420"/>
      <c r="T659" s="428"/>
      <c r="U659" s="428"/>
      <c r="V659" s="417"/>
      <c r="W659" s="420"/>
      <c r="X659" s="420"/>
      <c r="Y659" s="420"/>
      <c r="Z659" s="420"/>
      <c r="AA659" s="420"/>
      <c r="AB659" s="420"/>
      <c r="AC659" s="420"/>
      <c r="AD659" s="420"/>
      <c r="AE659" s="420"/>
      <c r="AF659" s="420"/>
      <c r="AG659" s="420"/>
      <c r="AH659" s="420"/>
      <c r="AI659" s="420"/>
      <c r="AJ659" s="420"/>
      <c r="AK659" s="420"/>
      <c r="AL659" s="420"/>
      <c r="AM659" s="420"/>
      <c r="AN659" s="420"/>
      <c r="AO659" s="417"/>
      <c r="AP659" s="417"/>
      <c r="AQ659" s="417"/>
      <c r="AR659" s="417"/>
      <c r="AS659" s="417"/>
      <c r="AT659" s="417"/>
      <c r="AU659" s="417"/>
      <c r="AV659" s="417"/>
      <c r="AW659" s="417"/>
      <c r="AX659" s="417"/>
      <c r="AY659" s="417"/>
      <c r="AZ659" s="417"/>
      <c r="BA659" s="429"/>
      <c r="BB659" s="429"/>
      <c r="BC659" s="429"/>
      <c r="BD659" s="429"/>
      <c r="BE659" s="429"/>
      <c r="BF659" s="429"/>
      <c r="BG659" s="429"/>
      <c r="BH659" s="429"/>
      <c r="BI659" s="429"/>
      <c r="BJ659" s="429"/>
      <c r="BK659" s="429"/>
      <c r="BL659" s="429"/>
      <c r="BM659" s="429"/>
      <c r="BN659" s="429"/>
      <c r="BO659" s="429"/>
      <c r="BP659" s="429"/>
      <c r="BQ659" s="429"/>
    </row>
    <row r="660" customFormat="false" ht="15.75" hidden="false" customHeight="false" outlineLevel="0" collapsed="false">
      <c r="A660" s="420"/>
      <c r="B660" s="420"/>
      <c r="C660" s="420"/>
      <c r="D660" s="420"/>
      <c r="E660" s="420"/>
      <c r="F660" s="420"/>
      <c r="G660" s="421"/>
      <c r="H660" s="421"/>
      <c r="I660" s="421"/>
      <c r="J660" s="421"/>
      <c r="K660" s="421"/>
      <c r="L660" s="421"/>
      <c r="M660" s="421"/>
      <c r="N660" s="421"/>
      <c r="O660" s="421"/>
      <c r="P660" s="422"/>
      <c r="Q660" s="423"/>
      <c r="R660" s="423"/>
      <c r="S660" s="420"/>
      <c r="T660" s="428"/>
      <c r="U660" s="428"/>
      <c r="V660" s="417"/>
      <c r="W660" s="420"/>
      <c r="X660" s="420"/>
      <c r="Y660" s="420"/>
      <c r="Z660" s="420"/>
      <c r="AA660" s="420"/>
      <c r="AB660" s="420"/>
      <c r="AC660" s="420"/>
      <c r="AD660" s="420"/>
      <c r="AE660" s="420"/>
      <c r="AF660" s="420"/>
      <c r="AG660" s="420"/>
      <c r="AH660" s="420"/>
      <c r="AI660" s="420"/>
      <c r="AJ660" s="420"/>
      <c r="AK660" s="420"/>
      <c r="AL660" s="420"/>
      <c r="AM660" s="420"/>
      <c r="AN660" s="420"/>
      <c r="AO660" s="417"/>
      <c r="AP660" s="417"/>
      <c r="AQ660" s="417"/>
      <c r="AR660" s="417"/>
      <c r="AS660" s="417"/>
      <c r="AT660" s="417"/>
      <c r="AU660" s="417"/>
      <c r="AV660" s="417"/>
      <c r="AW660" s="417"/>
      <c r="AX660" s="417"/>
      <c r="AY660" s="417"/>
      <c r="AZ660" s="417"/>
      <c r="BA660" s="429"/>
      <c r="BB660" s="429"/>
      <c r="BC660" s="429"/>
      <c r="BD660" s="429"/>
      <c r="BE660" s="429"/>
      <c r="BF660" s="429"/>
      <c r="BG660" s="429"/>
      <c r="BH660" s="429"/>
      <c r="BI660" s="429"/>
      <c r="BJ660" s="429"/>
      <c r="BK660" s="429"/>
      <c r="BL660" s="429"/>
      <c r="BM660" s="429"/>
      <c r="BN660" s="429"/>
      <c r="BO660" s="429"/>
      <c r="BP660" s="429"/>
      <c r="BQ660" s="429"/>
    </row>
    <row r="661" customFormat="false" ht="15.75" hidden="false" customHeight="false" outlineLevel="0" collapsed="false">
      <c r="A661" s="420"/>
      <c r="B661" s="420"/>
      <c r="C661" s="420"/>
      <c r="D661" s="420"/>
      <c r="E661" s="420"/>
      <c r="F661" s="420"/>
      <c r="G661" s="421"/>
      <c r="H661" s="421"/>
      <c r="I661" s="421"/>
      <c r="J661" s="421"/>
      <c r="K661" s="421"/>
      <c r="L661" s="421"/>
      <c r="M661" s="421"/>
      <c r="N661" s="421"/>
      <c r="O661" s="421"/>
      <c r="P661" s="422"/>
      <c r="Q661" s="423"/>
      <c r="R661" s="423"/>
      <c r="S661" s="420"/>
      <c r="T661" s="428"/>
      <c r="U661" s="428"/>
      <c r="V661" s="417"/>
      <c r="W661" s="420"/>
      <c r="X661" s="420"/>
      <c r="Y661" s="420"/>
      <c r="Z661" s="420"/>
      <c r="AA661" s="420"/>
      <c r="AB661" s="420"/>
      <c r="AC661" s="420"/>
      <c r="AD661" s="420"/>
      <c r="AE661" s="420"/>
      <c r="AF661" s="420"/>
      <c r="AG661" s="420"/>
      <c r="AH661" s="420"/>
      <c r="AI661" s="420"/>
      <c r="AJ661" s="420"/>
      <c r="AK661" s="420"/>
      <c r="AL661" s="420"/>
      <c r="AM661" s="420"/>
      <c r="AN661" s="420"/>
      <c r="AO661" s="417"/>
      <c r="AP661" s="417"/>
      <c r="AQ661" s="417"/>
      <c r="AR661" s="417"/>
      <c r="AS661" s="417"/>
      <c r="AT661" s="417"/>
      <c r="AU661" s="417"/>
      <c r="AV661" s="417"/>
      <c r="AW661" s="417"/>
      <c r="AX661" s="417"/>
      <c r="AY661" s="417"/>
      <c r="AZ661" s="417"/>
      <c r="BA661" s="429"/>
      <c r="BB661" s="429"/>
      <c r="BC661" s="429"/>
      <c r="BD661" s="429"/>
      <c r="BE661" s="429"/>
      <c r="BF661" s="429"/>
      <c r="BG661" s="429"/>
      <c r="BH661" s="429"/>
      <c r="BI661" s="429"/>
      <c r="BJ661" s="429"/>
      <c r="BK661" s="429"/>
      <c r="BL661" s="429"/>
      <c r="BM661" s="429"/>
      <c r="BN661" s="429"/>
      <c r="BO661" s="429"/>
      <c r="BP661" s="429"/>
      <c r="BQ661" s="429"/>
    </row>
    <row r="662" customFormat="false" ht="15.75" hidden="false" customHeight="false" outlineLevel="0" collapsed="false">
      <c r="A662" s="420"/>
      <c r="B662" s="420"/>
      <c r="C662" s="420"/>
      <c r="D662" s="420"/>
      <c r="E662" s="420"/>
      <c r="F662" s="420"/>
      <c r="G662" s="421"/>
      <c r="H662" s="421"/>
      <c r="I662" s="421"/>
      <c r="J662" s="421"/>
      <c r="K662" s="421"/>
      <c r="L662" s="421"/>
      <c r="M662" s="421"/>
      <c r="N662" s="421"/>
      <c r="O662" s="421"/>
      <c r="P662" s="422"/>
      <c r="Q662" s="423"/>
      <c r="R662" s="423"/>
      <c r="S662" s="420"/>
      <c r="T662" s="428"/>
      <c r="U662" s="428"/>
      <c r="V662" s="417"/>
      <c r="W662" s="420"/>
      <c r="X662" s="420"/>
      <c r="Y662" s="420"/>
      <c r="Z662" s="420"/>
      <c r="AA662" s="420"/>
      <c r="AB662" s="420"/>
      <c r="AC662" s="420"/>
      <c r="AD662" s="420"/>
      <c r="AE662" s="420"/>
      <c r="AF662" s="420"/>
      <c r="AG662" s="420"/>
      <c r="AH662" s="420"/>
      <c r="AI662" s="420"/>
      <c r="AJ662" s="420"/>
      <c r="AK662" s="420"/>
      <c r="AL662" s="420"/>
      <c r="AM662" s="420"/>
      <c r="AN662" s="420"/>
      <c r="AO662" s="417"/>
      <c r="AP662" s="417"/>
      <c r="AQ662" s="417"/>
      <c r="AR662" s="417"/>
      <c r="AS662" s="417"/>
      <c r="AT662" s="417"/>
      <c r="AU662" s="417"/>
      <c r="AV662" s="417"/>
      <c r="AW662" s="417"/>
      <c r="AX662" s="417"/>
      <c r="AY662" s="417"/>
      <c r="AZ662" s="417"/>
      <c r="BA662" s="429"/>
      <c r="BB662" s="429"/>
      <c r="BC662" s="429"/>
      <c r="BD662" s="429"/>
      <c r="BE662" s="429"/>
      <c r="BF662" s="429"/>
      <c r="BG662" s="429"/>
      <c r="BH662" s="429"/>
      <c r="BI662" s="429"/>
      <c r="BJ662" s="429"/>
      <c r="BK662" s="429"/>
      <c r="BL662" s="429"/>
      <c r="BM662" s="429"/>
      <c r="BN662" s="429"/>
      <c r="BO662" s="429"/>
      <c r="BP662" s="429"/>
      <c r="BQ662" s="429"/>
    </row>
    <row r="663" customFormat="false" ht="15.75" hidden="false" customHeight="false" outlineLevel="0" collapsed="false">
      <c r="A663" s="420"/>
      <c r="B663" s="420"/>
      <c r="C663" s="420"/>
      <c r="D663" s="420"/>
      <c r="E663" s="420"/>
      <c r="F663" s="420"/>
      <c r="G663" s="421"/>
      <c r="H663" s="421"/>
      <c r="I663" s="421"/>
      <c r="J663" s="421"/>
      <c r="K663" s="421"/>
      <c r="L663" s="421"/>
      <c r="M663" s="421"/>
      <c r="N663" s="421"/>
      <c r="O663" s="421"/>
      <c r="P663" s="422"/>
      <c r="Q663" s="423"/>
      <c r="R663" s="423"/>
      <c r="S663" s="420"/>
      <c r="T663" s="428"/>
      <c r="U663" s="428"/>
      <c r="V663" s="417"/>
      <c r="W663" s="420"/>
      <c r="X663" s="420"/>
      <c r="Y663" s="420"/>
      <c r="Z663" s="420"/>
      <c r="AA663" s="420"/>
      <c r="AB663" s="420"/>
      <c r="AC663" s="420"/>
      <c r="AD663" s="420"/>
      <c r="AE663" s="420"/>
      <c r="AF663" s="420"/>
      <c r="AG663" s="420"/>
      <c r="AH663" s="420"/>
      <c r="AI663" s="420"/>
      <c r="AJ663" s="420"/>
      <c r="AK663" s="420"/>
      <c r="AL663" s="420"/>
      <c r="AM663" s="420"/>
      <c r="AN663" s="420"/>
      <c r="AO663" s="417"/>
      <c r="AP663" s="417"/>
      <c r="AQ663" s="417"/>
      <c r="AR663" s="417"/>
      <c r="AS663" s="417"/>
      <c r="AT663" s="417"/>
      <c r="AU663" s="417"/>
      <c r="AV663" s="417"/>
      <c r="AW663" s="417"/>
      <c r="AX663" s="417"/>
      <c r="AY663" s="417"/>
      <c r="AZ663" s="417"/>
      <c r="BA663" s="429"/>
      <c r="BB663" s="429"/>
      <c r="BC663" s="429"/>
      <c r="BD663" s="429"/>
      <c r="BE663" s="429"/>
      <c r="BF663" s="429"/>
      <c r="BG663" s="429"/>
      <c r="BH663" s="429"/>
      <c r="BI663" s="429"/>
      <c r="BJ663" s="429"/>
      <c r="BK663" s="429"/>
      <c r="BL663" s="429"/>
      <c r="BM663" s="429"/>
      <c r="BN663" s="429"/>
      <c r="BO663" s="429"/>
      <c r="BP663" s="429"/>
      <c r="BQ663" s="429"/>
    </row>
    <row r="664" customFormat="false" ht="15.75" hidden="false" customHeight="false" outlineLevel="0" collapsed="false">
      <c r="A664" s="420"/>
      <c r="B664" s="420"/>
      <c r="C664" s="420"/>
      <c r="D664" s="420"/>
      <c r="E664" s="420"/>
      <c r="F664" s="420"/>
      <c r="G664" s="421"/>
      <c r="H664" s="421"/>
      <c r="I664" s="421"/>
      <c r="J664" s="421"/>
      <c r="K664" s="421"/>
      <c r="L664" s="421"/>
      <c r="M664" s="421"/>
      <c r="N664" s="421"/>
      <c r="O664" s="421"/>
      <c r="P664" s="422"/>
      <c r="Q664" s="423"/>
      <c r="R664" s="423"/>
      <c r="S664" s="420"/>
      <c r="T664" s="428"/>
      <c r="U664" s="428"/>
      <c r="V664" s="417"/>
      <c r="W664" s="420"/>
      <c r="X664" s="420"/>
      <c r="Y664" s="420"/>
      <c r="Z664" s="420"/>
      <c r="AA664" s="420"/>
      <c r="AB664" s="420"/>
      <c r="AC664" s="420"/>
      <c r="AD664" s="420"/>
      <c r="AE664" s="420"/>
      <c r="AF664" s="420"/>
      <c r="AG664" s="420"/>
      <c r="AH664" s="420"/>
      <c r="AI664" s="420"/>
      <c r="AJ664" s="420"/>
      <c r="AK664" s="420"/>
      <c r="AL664" s="420"/>
      <c r="AM664" s="420"/>
      <c r="AN664" s="420"/>
      <c r="AO664" s="417"/>
      <c r="AP664" s="417"/>
      <c r="AQ664" s="417"/>
      <c r="AR664" s="417"/>
      <c r="AS664" s="417"/>
      <c r="AT664" s="417"/>
      <c r="AU664" s="417"/>
      <c r="AV664" s="417"/>
      <c r="AW664" s="417"/>
      <c r="AX664" s="417"/>
      <c r="AY664" s="417"/>
      <c r="AZ664" s="417"/>
      <c r="BA664" s="429"/>
      <c r="BB664" s="429"/>
      <c r="BC664" s="429"/>
      <c r="BD664" s="429"/>
      <c r="BE664" s="429"/>
      <c r="BF664" s="429"/>
      <c r="BG664" s="429"/>
      <c r="BH664" s="429"/>
      <c r="BI664" s="429"/>
      <c r="BJ664" s="429"/>
      <c r="BK664" s="429"/>
      <c r="BL664" s="429"/>
      <c r="BM664" s="429"/>
      <c r="BN664" s="429"/>
      <c r="BO664" s="429"/>
      <c r="BP664" s="429"/>
      <c r="BQ664" s="429"/>
    </row>
    <row r="665" customFormat="false" ht="15.75" hidden="false" customHeight="false" outlineLevel="0" collapsed="false">
      <c r="A665" s="420"/>
      <c r="B665" s="420"/>
      <c r="C665" s="420"/>
      <c r="D665" s="420"/>
      <c r="E665" s="420"/>
      <c r="F665" s="420"/>
      <c r="G665" s="421"/>
      <c r="H665" s="421"/>
      <c r="I665" s="421"/>
      <c r="J665" s="421"/>
      <c r="K665" s="421"/>
      <c r="L665" s="421"/>
      <c r="M665" s="421"/>
      <c r="N665" s="421"/>
      <c r="O665" s="421"/>
      <c r="P665" s="422"/>
      <c r="Q665" s="423"/>
      <c r="R665" s="423"/>
      <c r="S665" s="420"/>
      <c r="T665" s="428"/>
      <c r="U665" s="428"/>
      <c r="V665" s="417"/>
      <c r="W665" s="420"/>
      <c r="X665" s="420"/>
      <c r="Y665" s="420"/>
      <c r="Z665" s="420"/>
      <c r="AA665" s="420"/>
      <c r="AB665" s="420"/>
      <c r="AC665" s="420"/>
      <c r="AD665" s="420"/>
      <c r="AE665" s="420"/>
      <c r="AF665" s="420"/>
      <c r="AG665" s="420"/>
      <c r="AH665" s="420"/>
      <c r="AI665" s="420"/>
      <c r="AJ665" s="420"/>
      <c r="AK665" s="420"/>
      <c r="AL665" s="420"/>
      <c r="AM665" s="420"/>
      <c r="AN665" s="420"/>
      <c r="AO665" s="417"/>
      <c r="AP665" s="417"/>
      <c r="AQ665" s="417"/>
      <c r="AR665" s="417"/>
      <c r="AS665" s="417"/>
      <c r="AT665" s="417"/>
      <c r="AU665" s="417"/>
      <c r="AV665" s="417"/>
      <c r="AW665" s="417"/>
      <c r="AX665" s="417"/>
      <c r="AY665" s="417"/>
      <c r="AZ665" s="417"/>
      <c r="BA665" s="429"/>
      <c r="BB665" s="429"/>
      <c r="BC665" s="429"/>
      <c r="BD665" s="429"/>
      <c r="BE665" s="429"/>
      <c r="BF665" s="429"/>
      <c r="BG665" s="429"/>
      <c r="BH665" s="429"/>
      <c r="BI665" s="429"/>
      <c r="BJ665" s="429"/>
      <c r="BK665" s="429"/>
      <c r="BL665" s="429"/>
      <c r="BM665" s="429"/>
      <c r="BN665" s="429"/>
      <c r="BO665" s="429"/>
      <c r="BP665" s="429"/>
      <c r="BQ665" s="429"/>
    </row>
    <row r="666" customFormat="false" ht="15.75" hidden="false" customHeight="false" outlineLevel="0" collapsed="false">
      <c r="A666" s="420"/>
      <c r="B666" s="420"/>
      <c r="C666" s="420"/>
      <c r="D666" s="420"/>
      <c r="E666" s="420"/>
      <c r="F666" s="420"/>
      <c r="G666" s="421"/>
      <c r="H666" s="421"/>
      <c r="I666" s="421"/>
      <c r="J666" s="421"/>
      <c r="K666" s="421"/>
      <c r="L666" s="421"/>
      <c r="M666" s="421"/>
      <c r="N666" s="421"/>
      <c r="O666" s="421"/>
      <c r="P666" s="422"/>
      <c r="Q666" s="423"/>
      <c r="R666" s="423"/>
      <c r="S666" s="420"/>
      <c r="T666" s="428"/>
      <c r="U666" s="428"/>
      <c r="V666" s="417"/>
      <c r="W666" s="420"/>
      <c r="X666" s="420"/>
      <c r="Y666" s="420"/>
      <c r="Z666" s="420"/>
      <c r="AA666" s="420"/>
      <c r="AB666" s="420"/>
      <c r="AC666" s="420"/>
      <c r="AD666" s="420"/>
      <c r="AE666" s="420"/>
      <c r="AF666" s="420"/>
      <c r="AG666" s="420"/>
      <c r="AH666" s="420"/>
      <c r="AI666" s="420"/>
      <c r="AJ666" s="420"/>
      <c r="AK666" s="420"/>
      <c r="AL666" s="420"/>
      <c r="AM666" s="420"/>
      <c r="AN666" s="420"/>
      <c r="AO666" s="417"/>
      <c r="AP666" s="417"/>
      <c r="AQ666" s="417"/>
      <c r="AR666" s="417"/>
      <c r="AS666" s="417"/>
      <c r="AT666" s="417"/>
      <c r="AU666" s="417"/>
      <c r="AV666" s="417"/>
      <c r="AW666" s="417"/>
      <c r="AX666" s="417"/>
      <c r="AY666" s="417"/>
      <c r="AZ666" s="417"/>
      <c r="BA666" s="429"/>
      <c r="BB666" s="429"/>
      <c r="BC666" s="429"/>
      <c r="BD666" s="429"/>
      <c r="BE666" s="429"/>
      <c r="BF666" s="429"/>
      <c r="BG666" s="429"/>
      <c r="BH666" s="429"/>
      <c r="BI666" s="429"/>
      <c r="BJ666" s="429"/>
      <c r="BK666" s="429"/>
      <c r="BL666" s="429"/>
      <c r="BM666" s="429"/>
      <c r="BN666" s="429"/>
      <c r="BO666" s="429"/>
      <c r="BP666" s="429"/>
      <c r="BQ666" s="429"/>
    </row>
    <row r="667" customFormat="false" ht="15.75" hidden="false" customHeight="false" outlineLevel="0" collapsed="false">
      <c r="A667" s="420"/>
      <c r="B667" s="420"/>
      <c r="C667" s="420"/>
      <c r="D667" s="420"/>
      <c r="E667" s="420"/>
      <c r="F667" s="420"/>
      <c r="G667" s="421"/>
      <c r="H667" s="421"/>
      <c r="I667" s="421"/>
      <c r="J667" s="421"/>
      <c r="K667" s="421"/>
      <c r="L667" s="421"/>
      <c r="M667" s="421"/>
      <c r="N667" s="421"/>
      <c r="O667" s="421"/>
      <c r="P667" s="422"/>
      <c r="Q667" s="423"/>
      <c r="R667" s="423"/>
      <c r="S667" s="420"/>
      <c r="T667" s="428"/>
      <c r="U667" s="428"/>
      <c r="V667" s="417"/>
      <c r="W667" s="420"/>
      <c r="X667" s="420"/>
      <c r="Y667" s="420"/>
      <c r="Z667" s="420"/>
      <c r="AA667" s="420"/>
      <c r="AB667" s="420"/>
      <c r="AC667" s="420"/>
      <c r="AD667" s="420"/>
      <c r="AE667" s="420"/>
      <c r="AF667" s="420"/>
      <c r="AG667" s="420"/>
      <c r="AH667" s="420"/>
      <c r="AI667" s="420"/>
      <c r="AJ667" s="420"/>
      <c r="AK667" s="420"/>
      <c r="AL667" s="420"/>
      <c r="AM667" s="420"/>
      <c r="AN667" s="420"/>
      <c r="AO667" s="417"/>
      <c r="AP667" s="417"/>
      <c r="AQ667" s="417"/>
      <c r="AR667" s="417"/>
      <c r="AS667" s="417"/>
      <c r="AT667" s="417"/>
      <c r="AU667" s="417"/>
      <c r="AV667" s="417"/>
      <c r="AW667" s="417"/>
      <c r="AX667" s="417"/>
      <c r="AY667" s="417"/>
      <c r="AZ667" s="417"/>
      <c r="BA667" s="429"/>
      <c r="BB667" s="429"/>
      <c r="BC667" s="429"/>
      <c r="BD667" s="429"/>
      <c r="BE667" s="429"/>
      <c r="BF667" s="429"/>
      <c r="BG667" s="429"/>
      <c r="BH667" s="429"/>
      <c r="BI667" s="429"/>
      <c r="BJ667" s="429"/>
      <c r="BK667" s="429"/>
      <c r="BL667" s="429"/>
      <c r="BM667" s="429"/>
      <c r="BN667" s="429"/>
      <c r="BO667" s="429"/>
      <c r="BP667" s="429"/>
      <c r="BQ667" s="429"/>
    </row>
    <row r="668" customFormat="false" ht="15.75" hidden="false" customHeight="false" outlineLevel="0" collapsed="false">
      <c r="A668" s="420"/>
      <c r="B668" s="420"/>
      <c r="C668" s="420"/>
      <c r="D668" s="420"/>
      <c r="E668" s="420"/>
      <c r="F668" s="420"/>
      <c r="G668" s="421"/>
      <c r="H668" s="421"/>
      <c r="I668" s="421"/>
      <c r="J668" s="421"/>
      <c r="K668" s="421"/>
      <c r="L668" s="421"/>
      <c r="M668" s="421"/>
      <c r="N668" s="421"/>
      <c r="O668" s="421"/>
      <c r="P668" s="422"/>
      <c r="Q668" s="423"/>
      <c r="R668" s="423"/>
      <c r="S668" s="420"/>
      <c r="T668" s="428"/>
      <c r="U668" s="428"/>
      <c r="V668" s="417"/>
      <c r="W668" s="420"/>
      <c r="X668" s="420"/>
      <c r="Y668" s="420"/>
      <c r="Z668" s="420"/>
      <c r="AA668" s="420"/>
      <c r="AB668" s="420"/>
      <c r="AC668" s="420"/>
      <c r="AD668" s="420"/>
      <c r="AE668" s="420"/>
      <c r="AF668" s="420"/>
      <c r="AG668" s="420"/>
      <c r="AH668" s="420"/>
      <c r="AI668" s="420"/>
      <c r="AJ668" s="420"/>
      <c r="AK668" s="420"/>
      <c r="AL668" s="420"/>
      <c r="AM668" s="420"/>
      <c r="AN668" s="420"/>
      <c r="AO668" s="417"/>
      <c r="AP668" s="417"/>
      <c r="AQ668" s="417"/>
      <c r="AR668" s="417"/>
      <c r="AS668" s="417"/>
      <c r="AT668" s="417"/>
      <c r="AU668" s="417"/>
      <c r="AV668" s="417"/>
      <c r="AW668" s="417"/>
      <c r="AX668" s="417"/>
      <c r="AY668" s="417"/>
      <c r="AZ668" s="417"/>
      <c r="BA668" s="429"/>
      <c r="BB668" s="429"/>
      <c r="BC668" s="429"/>
      <c r="BD668" s="429"/>
      <c r="BE668" s="429"/>
      <c r="BF668" s="429"/>
      <c r="BG668" s="429"/>
      <c r="BH668" s="429"/>
      <c r="BI668" s="429"/>
      <c r="BJ668" s="429"/>
      <c r="BK668" s="429"/>
      <c r="BL668" s="429"/>
      <c r="BM668" s="429"/>
      <c r="BN668" s="429"/>
      <c r="BO668" s="429"/>
      <c r="BP668" s="429"/>
      <c r="BQ668" s="429"/>
    </row>
    <row r="669" customFormat="false" ht="15.75" hidden="false" customHeight="false" outlineLevel="0" collapsed="false">
      <c r="A669" s="420"/>
      <c r="B669" s="420"/>
      <c r="C669" s="420"/>
      <c r="D669" s="420"/>
      <c r="E669" s="420"/>
      <c r="F669" s="420"/>
      <c r="G669" s="421"/>
      <c r="H669" s="421"/>
      <c r="I669" s="421"/>
      <c r="J669" s="421"/>
      <c r="K669" s="421"/>
      <c r="L669" s="421"/>
      <c r="M669" s="421"/>
      <c r="N669" s="421"/>
      <c r="O669" s="421"/>
      <c r="P669" s="422"/>
      <c r="Q669" s="423"/>
      <c r="R669" s="423"/>
      <c r="S669" s="420"/>
      <c r="T669" s="428"/>
      <c r="U669" s="428"/>
      <c r="V669" s="417"/>
      <c r="W669" s="420"/>
      <c r="X669" s="420"/>
      <c r="Y669" s="420"/>
      <c r="Z669" s="420"/>
      <c r="AA669" s="420"/>
      <c r="AB669" s="420"/>
      <c r="AC669" s="420"/>
      <c r="AD669" s="420"/>
      <c r="AE669" s="420"/>
      <c r="AF669" s="420"/>
      <c r="AG669" s="420"/>
      <c r="AH669" s="420"/>
      <c r="AI669" s="420"/>
      <c r="AJ669" s="420"/>
      <c r="AK669" s="420"/>
      <c r="AL669" s="420"/>
      <c r="AM669" s="420"/>
      <c r="AN669" s="420"/>
      <c r="AO669" s="417"/>
      <c r="AP669" s="417"/>
      <c r="AQ669" s="417"/>
      <c r="AR669" s="417"/>
      <c r="AS669" s="417"/>
      <c r="AT669" s="417"/>
      <c r="AU669" s="417"/>
      <c r="AV669" s="417"/>
      <c r="AW669" s="417"/>
      <c r="AX669" s="417"/>
      <c r="AY669" s="417"/>
      <c r="AZ669" s="417"/>
      <c r="BA669" s="429"/>
      <c r="BB669" s="429"/>
      <c r="BC669" s="429"/>
      <c r="BD669" s="429"/>
      <c r="BE669" s="429"/>
      <c r="BF669" s="429"/>
      <c r="BG669" s="429"/>
      <c r="BH669" s="429"/>
      <c r="BI669" s="429"/>
      <c r="BJ669" s="429"/>
      <c r="BK669" s="429"/>
      <c r="BL669" s="429"/>
      <c r="BM669" s="429"/>
      <c r="BN669" s="429"/>
      <c r="BO669" s="429"/>
      <c r="BP669" s="429"/>
      <c r="BQ669" s="429"/>
    </row>
    <row r="670" customFormat="false" ht="15.75" hidden="false" customHeight="false" outlineLevel="0" collapsed="false">
      <c r="A670" s="420"/>
      <c r="B670" s="420"/>
      <c r="C670" s="420"/>
      <c r="D670" s="420"/>
      <c r="E670" s="420"/>
      <c r="F670" s="420"/>
      <c r="G670" s="421"/>
      <c r="H670" s="421"/>
      <c r="I670" s="421"/>
      <c r="J670" s="421"/>
      <c r="K670" s="421"/>
      <c r="L670" s="421"/>
      <c r="M670" s="421"/>
      <c r="N670" s="421"/>
      <c r="O670" s="421"/>
      <c r="P670" s="422"/>
      <c r="Q670" s="423"/>
      <c r="R670" s="423"/>
      <c r="S670" s="420"/>
      <c r="T670" s="428"/>
      <c r="U670" s="428"/>
      <c r="V670" s="417"/>
      <c r="W670" s="420"/>
      <c r="X670" s="420"/>
      <c r="Y670" s="420"/>
      <c r="Z670" s="420"/>
      <c r="AA670" s="420"/>
      <c r="AB670" s="420"/>
      <c r="AC670" s="420"/>
      <c r="AD670" s="420"/>
      <c r="AE670" s="420"/>
      <c r="AF670" s="420"/>
      <c r="AG670" s="420"/>
      <c r="AH670" s="420"/>
      <c r="AI670" s="420"/>
      <c r="AJ670" s="420"/>
      <c r="AK670" s="420"/>
      <c r="AL670" s="420"/>
      <c r="AM670" s="420"/>
      <c r="AN670" s="420"/>
      <c r="AO670" s="417"/>
      <c r="AP670" s="417"/>
      <c r="AQ670" s="417"/>
      <c r="AR670" s="417"/>
      <c r="AS670" s="417"/>
      <c r="AT670" s="417"/>
      <c r="AU670" s="417"/>
      <c r="AV670" s="417"/>
      <c r="AW670" s="417"/>
      <c r="AX670" s="417"/>
      <c r="AY670" s="417"/>
      <c r="AZ670" s="417"/>
      <c r="BA670" s="429"/>
      <c r="BB670" s="429"/>
      <c r="BC670" s="429"/>
      <c r="BD670" s="429"/>
      <c r="BE670" s="429"/>
      <c r="BF670" s="429"/>
      <c r="BG670" s="429"/>
      <c r="BH670" s="429"/>
      <c r="BI670" s="429"/>
      <c r="BJ670" s="429"/>
      <c r="BK670" s="429"/>
      <c r="BL670" s="429"/>
      <c r="BM670" s="429"/>
      <c r="BN670" s="429"/>
      <c r="BO670" s="429"/>
      <c r="BP670" s="429"/>
      <c r="BQ670" s="429"/>
    </row>
    <row r="671" customFormat="false" ht="15.75" hidden="false" customHeight="false" outlineLevel="0" collapsed="false">
      <c r="A671" s="420"/>
      <c r="B671" s="420"/>
      <c r="C671" s="420"/>
      <c r="D671" s="420"/>
      <c r="E671" s="420"/>
      <c r="F671" s="420"/>
      <c r="G671" s="421"/>
      <c r="H671" s="421"/>
      <c r="I671" s="421"/>
      <c r="J671" s="421"/>
      <c r="K671" s="421"/>
      <c r="L671" s="421"/>
      <c r="M671" s="421"/>
      <c r="N671" s="421"/>
      <c r="O671" s="421"/>
      <c r="P671" s="422"/>
      <c r="Q671" s="423"/>
      <c r="R671" s="423"/>
      <c r="S671" s="420"/>
      <c r="T671" s="428"/>
      <c r="U671" s="428"/>
      <c r="V671" s="417"/>
      <c r="W671" s="420"/>
      <c r="X671" s="420"/>
      <c r="Y671" s="420"/>
      <c r="Z671" s="420"/>
      <c r="AA671" s="420"/>
      <c r="AB671" s="420"/>
      <c r="AC671" s="420"/>
      <c r="AD671" s="420"/>
      <c r="AE671" s="420"/>
      <c r="AF671" s="420"/>
      <c r="AG671" s="420"/>
      <c r="AH671" s="420"/>
      <c r="AI671" s="420"/>
      <c r="AJ671" s="420"/>
      <c r="AK671" s="420"/>
      <c r="AL671" s="420"/>
      <c r="AM671" s="420"/>
      <c r="AN671" s="420"/>
      <c r="AO671" s="417"/>
      <c r="AP671" s="417"/>
      <c r="AQ671" s="417"/>
      <c r="AR671" s="417"/>
      <c r="AS671" s="417"/>
      <c r="AT671" s="417"/>
      <c r="AU671" s="417"/>
      <c r="AV671" s="417"/>
      <c r="AW671" s="417"/>
      <c r="AX671" s="417"/>
      <c r="AY671" s="417"/>
      <c r="AZ671" s="417"/>
      <c r="BA671" s="429"/>
      <c r="BB671" s="429"/>
      <c r="BC671" s="429"/>
      <c r="BD671" s="429"/>
      <c r="BE671" s="429"/>
      <c r="BF671" s="429"/>
      <c r="BG671" s="429"/>
      <c r="BH671" s="429"/>
      <c r="BI671" s="429"/>
      <c r="BJ671" s="429"/>
      <c r="BK671" s="429"/>
      <c r="BL671" s="429"/>
      <c r="BM671" s="429"/>
      <c r="BN671" s="429"/>
      <c r="BO671" s="429"/>
      <c r="BP671" s="429"/>
      <c r="BQ671" s="429"/>
    </row>
    <row r="672" customFormat="false" ht="15.75" hidden="false" customHeight="false" outlineLevel="0" collapsed="false">
      <c r="A672" s="420"/>
      <c r="B672" s="420"/>
      <c r="C672" s="420"/>
      <c r="D672" s="420"/>
      <c r="E672" s="420"/>
      <c r="F672" s="420"/>
      <c r="G672" s="421"/>
      <c r="H672" s="421"/>
      <c r="I672" s="421"/>
      <c r="J672" s="421"/>
      <c r="K672" s="421"/>
      <c r="L672" s="421"/>
      <c r="M672" s="421"/>
      <c r="N672" s="421"/>
      <c r="O672" s="421"/>
      <c r="P672" s="422"/>
      <c r="Q672" s="423"/>
      <c r="R672" s="423"/>
      <c r="S672" s="420"/>
      <c r="T672" s="428"/>
      <c r="U672" s="428"/>
      <c r="V672" s="417"/>
      <c r="W672" s="420"/>
      <c r="X672" s="420"/>
      <c r="Y672" s="420"/>
      <c r="Z672" s="420"/>
      <c r="AA672" s="420"/>
      <c r="AB672" s="420"/>
      <c r="AC672" s="420"/>
      <c r="AD672" s="420"/>
      <c r="AE672" s="420"/>
      <c r="AF672" s="420"/>
      <c r="AG672" s="420"/>
      <c r="AH672" s="420"/>
      <c r="AI672" s="420"/>
      <c r="AJ672" s="420"/>
      <c r="AK672" s="420"/>
      <c r="AL672" s="420"/>
      <c r="AM672" s="420"/>
      <c r="AN672" s="420"/>
      <c r="AO672" s="417"/>
      <c r="AP672" s="417"/>
      <c r="AQ672" s="417"/>
      <c r="AR672" s="417"/>
      <c r="AS672" s="417"/>
      <c r="AT672" s="417"/>
      <c r="AU672" s="417"/>
      <c r="AV672" s="417"/>
      <c r="AW672" s="417"/>
      <c r="AX672" s="417"/>
      <c r="AY672" s="417"/>
      <c r="AZ672" s="417"/>
      <c r="BA672" s="429"/>
      <c r="BB672" s="429"/>
      <c r="BC672" s="429"/>
      <c r="BD672" s="429"/>
      <c r="BE672" s="429"/>
      <c r="BF672" s="429"/>
      <c r="BG672" s="429"/>
      <c r="BH672" s="429"/>
      <c r="BI672" s="429"/>
      <c r="BJ672" s="429"/>
      <c r="BK672" s="429"/>
      <c r="BL672" s="429"/>
      <c r="BM672" s="429"/>
      <c r="BN672" s="429"/>
      <c r="BO672" s="429"/>
      <c r="BP672" s="429"/>
      <c r="BQ672" s="429"/>
    </row>
    <row r="673" customFormat="false" ht="15.75" hidden="false" customHeight="false" outlineLevel="0" collapsed="false">
      <c r="A673" s="420"/>
      <c r="B673" s="420"/>
      <c r="C673" s="420"/>
      <c r="D673" s="420"/>
      <c r="E673" s="420"/>
      <c r="F673" s="420"/>
      <c r="G673" s="421"/>
      <c r="H673" s="421"/>
      <c r="I673" s="421"/>
      <c r="J673" s="421"/>
      <c r="K673" s="421"/>
      <c r="L673" s="421"/>
      <c r="M673" s="421"/>
      <c r="N673" s="421"/>
      <c r="O673" s="421"/>
      <c r="P673" s="422"/>
      <c r="Q673" s="423"/>
      <c r="R673" s="423"/>
      <c r="S673" s="420"/>
      <c r="T673" s="428"/>
      <c r="U673" s="428"/>
      <c r="V673" s="417"/>
      <c r="W673" s="420"/>
      <c r="X673" s="420"/>
      <c r="Y673" s="420"/>
      <c r="Z673" s="420"/>
      <c r="AA673" s="420"/>
      <c r="AB673" s="420"/>
      <c r="AC673" s="420"/>
      <c r="AD673" s="420"/>
      <c r="AE673" s="420"/>
      <c r="AF673" s="420"/>
      <c r="AG673" s="420"/>
      <c r="AH673" s="420"/>
      <c r="AI673" s="420"/>
      <c r="AJ673" s="420"/>
      <c r="AK673" s="420"/>
      <c r="AL673" s="420"/>
      <c r="AM673" s="420"/>
      <c r="AN673" s="420"/>
      <c r="AO673" s="417"/>
      <c r="AP673" s="417"/>
      <c r="AQ673" s="417"/>
      <c r="AR673" s="417"/>
      <c r="AS673" s="417"/>
      <c r="AT673" s="417"/>
      <c r="AU673" s="417"/>
      <c r="AV673" s="417"/>
      <c r="AW673" s="417"/>
      <c r="AX673" s="417"/>
      <c r="AY673" s="417"/>
      <c r="AZ673" s="417"/>
      <c r="BA673" s="429"/>
      <c r="BB673" s="429"/>
      <c r="BC673" s="429"/>
      <c r="BD673" s="429"/>
      <c r="BE673" s="429"/>
      <c r="BF673" s="429"/>
      <c r="BG673" s="429"/>
      <c r="BH673" s="429"/>
      <c r="BI673" s="429"/>
      <c r="BJ673" s="429"/>
      <c r="BK673" s="429"/>
      <c r="BL673" s="429"/>
      <c r="BM673" s="429"/>
      <c r="BN673" s="429"/>
      <c r="BO673" s="429"/>
      <c r="BP673" s="429"/>
      <c r="BQ673" s="429"/>
    </row>
    <row r="674" customFormat="false" ht="15.75" hidden="false" customHeight="false" outlineLevel="0" collapsed="false">
      <c r="A674" s="420"/>
      <c r="B674" s="420"/>
      <c r="C674" s="420"/>
      <c r="D674" s="420"/>
      <c r="E674" s="420"/>
      <c r="F674" s="420"/>
      <c r="G674" s="421"/>
      <c r="H674" s="421"/>
      <c r="I674" s="421"/>
      <c r="J674" s="421"/>
      <c r="K674" s="421"/>
      <c r="L674" s="421"/>
      <c r="M674" s="421"/>
      <c r="N674" s="421"/>
      <c r="O674" s="421"/>
      <c r="P674" s="422"/>
      <c r="Q674" s="423"/>
      <c r="R674" s="423"/>
      <c r="S674" s="420"/>
      <c r="T674" s="428"/>
      <c r="U674" s="428"/>
      <c r="V674" s="417"/>
      <c r="W674" s="420"/>
      <c r="X674" s="420"/>
      <c r="Y674" s="420"/>
      <c r="Z674" s="420"/>
      <c r="AA674" s="420"/>
      <c r="AB674" s="420"/>
      <c r="AC674" s="420"/>
      <c r="AD674" s="420"/>
      <c r="AE674" s="420"/>
      <c r="AF674" s="420"/>
      <c r="AG674" s="420"/>
      <c r="AH674" s="420"/>
      <c r="AI674" s="420"/>
      <c r="AJ674" s="420"/>
      <c r="AK674" s="420"/>
      <c r="AL674" s="420"/>
      <c r="AM674" s="420"/>
      <c r="AN674" s="420"/>
      <c r="AO674" s="417"/>
      <c r="AP674" s="417"/>
      <c r="AQ674" s="417"/>
      <c r="AR674" s="417"/>
      <c r="AS674" s="417"/>
      <c r="AT674" s="417"/>
      <c r="AU674" s="417"/>
      <c r="AV674" s="417"/>
      <c r="AW674" s="417"/>
      <c r="AX674" s="417"/>
      <c r="AY674" s="417"/>
      <c r="AZ674" s="417"/>
      <c r="BA674" s="429"/>
      <c r="BB674" s="429"/>
      <c r="BC674" s="429"/>
      <c r="BD674" s="429"/>
      <c r="BE674" s="429"/>
      <c r="BF674" s="429"/>
      <c r="BG674" s="429"/>
      <c r="BH674" s="429"/>
      <c r="BI674" s="429"/>
      <c r="BJ674" s="429"/>
      <c r="BK674" s="429"/>
      <c r="BL674" s="429"/>
      <c r="BM674" s="429"/>
      <c r="BN674" s="429"/>
      <c r="BO674" s="429"/>
      <c r="BP674" s="429"/>
      <c r="BQ674" s="429"/>
    </row>
    <row r="675" customFormat="false" ht="15.75" hidden="false" customHeight="false" outlineLevel="0" collapsed="false">
      <c r="A675" s="420"/>
      <c r="B675" s="420"/>
      <c r="C675" s="420"/>
      <c r="D675" s="420"/>
      <c r="E675" s="420"/>
      <c r="F675" s="420"/>
      <c r="G675" s="421"/>
      <c r="H675" s="421"/>
      <c r="I675" s="421"/>
      <c r="J675" s="421"/>
      <c r="K675" s="421"/>
      <c r="L675" s="421"/>
      <c r="M675" s="421"/>
      <c r="N675" s="421"/>
      <c r="O675" s="421"/>
      <c r="P675" s="422"/>
      <c r="Q675" s="423"/>
      <c r="R675" s="423"/>
      <c r="S675" s="420"/>
      <c r="T675" s="428"/>
      <c r="U675" s="428"/>
      <c r="V675" s="417"/>
      <c r="W675" s="420"/>
      <c r="X675" s="420"/>
      <c r="Y675" s="420"/>
      <c r="Z675" s="420"/>
      <c r="AA675" s="420"/>
      <c r="AB675" s="420"/>
      <c r="AC675" s="420"/>
      <c r="AD675" s="420"/>
      <c r="AE675" s="420"/>
      <c r="AF675" s="420"/>
      <c r="AG675" s="420"/>
      <c r="AH675" s="420"/>
      <c r="AI675" s="420"/>
      <c r="AJ675" s="420"/>
      <c r="AK675" s="420"/>
      <c r="AL675" s="420"/>
      <c r="AM675" s="420"/>
      <c r="AN675" s="420"/>
      <c r="AO675" s="417"/>
      <c r="AP675" s="417"/>
      <c r="AQ675" s="417"/>
      <c r="AR675" s="417"/>
      <c r="AS675" s="417"/>
      <c r="AT675" s="417"/>
      <c r="AU675" s="417"/>
      <c r="AV675" s="417"/>
      <c r="AW675" s="417"/>
      <c r="AX675" s="417"/>
      <c r="AY675" s="417"/>
      <c r="AZ675" s="417"/>
      <c r="BA675" s="429"/>
      <c r="BB675" s="429"/>
      <c r="BC675" s="429"/>
      <c r="BD675" s="429"/>
      <c r="BE675" s="429"/>
      <c r="BF675" s="429"/>
      <c r="BG675" s="429"/>
      <c r="BH675" s="429"/>
      <c r="BI675" s="429"/>
      <c r="BJ675" s="429"/>
      <c r="BK675" s="429"/>
      <c r="BL675" s="429"/>
      <c r="BM675" s="429"/>
      <c r="BN675" s="429"/>
      <c r="BO675" s="429"/>
      <c r="BP675" s="429"/>
      <c r="BQ675" s="429"/>
    </row>
    <row r="676" customFormat="false" ht="15.75" hidden="false" customHeight="false" outlineLevel="0" collapsed="false">
      <c r="A676" s="420"/>
      <c r="B676" s="420"/>
      <c r="C676" s="420"/>
      <c r="D676" s="420"/>
      <c r="E676" s="420"/>
      <c r="F676" s="420"/>
      <c r="G676" s="421"/>
      <c r="H676" s="421"/>
      <c r="I676" s="421"/>
      <c r="J676" s="421"/>
      <c r="K676" s="421"/>
      <c r="L676" s="421"/>
      <c r="M676" s="421"/>
      <c r="N676" s="421"/>
      <c r="O676" s="421"/>
      <c r="P676" s="422"/>
      <c r="Q676" s="423"/>
      <c r="R676" s="423"/>
      <c r="S676" s="420"/>
      <c r="T676" s="428"/>
      <c r="U676" s="428"/>
      <c r="V676" s="417"/>
      <c r="W676" s="420"/>
      <c r="X676" s="420"/>
      <c r="Y676" s="420"/>
      <c r="Z676" s="420"/>
      <c r="AA676" s="420"/>
      <c r="AB676" s="420"/>
      <c r="AC676" s="420"/>
      <c r="AD676" s="420"/>
      <c r="AE676" s="420"/>
      <c r="AF676" s="420"/>
      <c r="AG676" s="420"/>
      <c r="AH676" s="420"/>
      <c r="AI676" s="420"/>
      <c r="AJ676" s="420"/>
      <c r="AK676" s="420"/>
      <c r="AL676" s="420"/>
      <c r="AM676" s="420"/>
      <c r="AN676" s="420"/>
      <c r="AO676" s="417"/>
      <c r="AP676" s="417"/>
      <c r="AQ676" s="417"/>
      <c r="AR676" s="417"/>
      <c r="AS676" s="417"/>
      <c r="AT676" s="417"/>
      <c r="AU676" s="417"/>
      <c r="AV676" s="417"/>
      <c r="AW676" s="417"/>
      <c r="AX676" s="417"/>
      <c r="AY676" s="417"/>
      <c r="AZ676" s="417"/>
      <c r="BA676" s="429"/>
      <c r="BB676" s="429"/>
      <c r="BC676" s="429"/>
      <c r="BD676" s="429"/>
      <c r="BE676" s="429"/>
      <c r="BF676" s="429"/>
      <c r="BG676" s="429"/>
      <c r="BH676" s="429"/>
      <c r="BI676" s="429"/>
      <c r="BJ676" s="429"/>
      <c r="BK676" s="429"/>
      <c r="BL676" s="429"/>
      <c r="BM676" s="429"/>
      <c r="BN676" s="429"/>
      <c r="BO676" s="429"/>
      <c r="BP676" s="429"/>
      <c r="BQ676" s="429"/>
    </row>
    <row r="677" customFormat="false" ht="15.75" hidden="false" customHeight="false" outlineLevel="0" collapsed="false">
      <c r="A677" s="420"/>
      <c r="B677" s="420"/>
      <c r="C677" s="420"/>
      <c r="D677" s="420"/>
      <c r="E677" s="420"/>
      <c r="F677" s="420"/>
      <c r="G677" s="421"/>
      <c r="H677" s="421"/>
      <c r="I677" s="421"/>
      <c r="J677" s="421"/>
      <c r="K677" s="421"/>
      <c r="L677" s="421"/>
      <c r="M677" s="421"/>
      <c r="N677" s="421"/>
      <c r="O677" s="421"/>
      <c r="P677" s="422"/>
      <c r="Q677" s="423"/>
      <c r="R677" s="423"/>
      <c r="S677" s="420"/>
      <c r="T677" s="428"/>
      <c r="U677" s="428"/>
      <c r="V677" s="417"/>
      <c r="W677" s="420"/>
      <c r="X677" s="420"/>
      <c r="Y677" s="420"/>
      <c r="Z677" s="420"/>
      <c r="AA677" s="420"/>
      <c r="AB677" s="420"/>
      <c r="AC677" s="420"/>
      <c r="AD677" s="420"/>
      <c r="AE677" s="420"/>
      <c r="AF677" s="420"/>
      <c r="AG677" s="420"/>
      <c r="AH677" s="420"/>
      <c r="AI677" s="420"/>
      <c r="AJ677" s="420"/>
      <c r="AK677" s="420"/>
      <c r="AL677" s="420"/>
      <c r="AM677" s="420"/>
      <c r="AN677" s="420"/>
      <c r="AO677" s="417"/>
      <c r="AP677" s="417"/>
      <c r="AQ677" s="417"/>
      <c r="AR677" s="417"/>
      <c r="AS677" s="417"/>
      <c r="AT677" s="417"/>
      <c r="AU677" s="417"/>
      <c r="AV677" s="417"/>
      <c r="AW677" s="417"/>
      <c r="AX677" s="417"/>
      <c r="AY677" s="417"/>
      <c r="AZ677" s="417"/>
      <c r="BA677" s="429"/>
      <c r="BB677" s="429"/>
      <c r="BC677" s="429"/>
      <c r="BD677" s="429"/>
      <c r="BE677" s="429"/>
      <c r="BF677" s="429"/>
      <c r="BG677" s="429"/>
      <c r="BH677" s="429"/>
      <c r="BI677" s="429"/>
      <c r="BJ677" s="429"/>
      <c r="BK677" s="429"/>
      <c r="BL677" s="429"/>
      <c r="BM677" s="429"/>
      <c r="BN677" s="429"/>
      <c r="BO677" s="429"/>
      <c r="BP677" s="429"/>
      <c r="BQ677" s="429"/>
    </row>
    <row r="678" customFormat="false" ht="15.75" hidden="false" customHeight="false" outlineLevel="0" collapsed="false">
      <c r="A678" s="420"/>
      <c r="B678" s="420"/>
      <c r="C678" s="420"/>
      <c r="D678" s="420"/>
      <c r="E678" s="420"/>
      <c r="F678" s="420"/>
      <c r="G678" s="421"/>
      <c r="H678" s="421"/>
      <c r="I678" s="421"/>
      <c r="J678" s="421"/>
      <c r="K678" s="421"/>
      <c r="L678" s="421"/>
      <c r="M678" s="421"/>
      <c r="N678" s="421"/>
      <c r="O678" s="421"/>
      <c r="P678" s="422"/>
      <c r="Q678" s="423"/>
      <c r="R678" s="423"/>
      <c r="S678" s="420"/>
      <c r="T678" s="428"/>
      <c r="U678" s="428"/>
      <c r="V678" s="417"/>
      <c r="W678" s="420"/>
      <c r="X678" s="420"/>
      <c r="Y678" s="420"/>
      <c r="Z678" s="420"/>
      <c r="AA678" s="420"/>
      <c r="AB678" s="420"/>
      <c r="AC678" s="420"/>
      <c r="AD678" s="420"/>
      <c r="AE678" s="420"/>
      <c r="AF678" s="420"/>
      <c r="AG678" s="420"/>
      <c r="AH678" s="420"/>
      <c r="AI678" s="420"/>
      <c r="AJ678" s="420"/>
      <c r="AK678" s="420"/>
      <c r="AL678" s="420"/>
      <c r="AM678" s="420"/>
      <c r="AN678" s="420"/>
      <c r="AO678" s="417"/>
      <c r="AP678" s="417"/>
      <c r="AQ678" s="417"/>
      <c r="AR678" s="417"/>
      <c r="AS678" s="417"/>
      <c r="AT678" s="417"/>
      <c r="AU678" s="417"/>
      <c r="AV678" s="417"/>
      <c r="AW678" s="417"/>
      <c r="AX678" s="417"/>
      <c r="AY678" s="417"/>
      <c r="AZ678" s="417"/>
      <c r="BA678" s="429"/>
      <c r="BB678" s="429"/>
      <c r="BC678" s="429"/>
      <c r="BD678" s="429"/>
      <c r="BE678" s="429"/>
      <c r="BF678" s="429"/>
      <c r="BG678" s="429"/>
      <c r="BH678" s="429"/>
      <c r="BI678" s="429"/>
      <c r="BJ678" s="429"/>
      <c r="BK678" s="429"/>
      <c r="BL678" s="429"/>
      <c r="BM678" s="429"/>
      <c r="BN678" s="429"/>
      <c r="BO678" s="429"/>
      <c r="BP678" s="429"/>
      <c r="BQ678" s="429"/>
    </row>
    <row r="679" customFormat="false" ht="15.75" hidden="false" customHeight="false" outlineLevel="0" collapsed="false">
      <c r="A679" s="420"/>
      <c r="B679" s="420"/>
      <c r="C679" s="420"/>
      <c r="D679" s="420"/>
      <c r="E679" s="420"/>
      <c r="F679" s="420"/>
      <c r="G679" s="421"/>
      <c r="H679" s="421"/>
      <c r="I679" s="421"/>
      <c r="J679" s="421"/>
      <c r="K679" s="421"/>
      <c r="L679" s="421"/>
      <c r="M679" s="421"/>
      <c r="N679" s="421"/>
      <c r="O679" s="421"/>
      <c r="P679" s="422"/>
      <c r="Q679" s="423"/>
      <c r="R679" s="423"/>
      <c r="S679" s="420"/>
      <c r="T679" s="428"/>
      <c r="U679" s="428"/>
      <c r="V679" s="417"/>
      <c r="W679" s="420"/>
      <c r="X679" s="420"/>
      <c r="Y679" s="420"/>
      <c r="Z679" s="420"/>
      <c r="AA679" s="420"/>
      <c r="AB679" s="420"/>
      <c r="AC679" s="420"/>
      <c r="AD679" s="420"/>
      <c r="AE679" s="420"/>
      <c r="AF679" s="420"/>
      <c r="AG679" s="420"/>
      <c r="AH679" s="420"/>
      <c r="AI679" s="420"/>
      <c r="AJ679" s="420"/>
      <c r="AK679" s="420"/>
      <c r="AL679" s="420"/>
      <c r="AM679" s="420"/>
      <c r="AN679" s="420"/>
      <c r="AO679" s="417"/>
      <c r="AP679" s="417"/>
      <c r="AQ679" s="417"/>
      <c r="AR679" s="417"/>
      <c r="AS679" s="417"/>
      <c r="AT679" s="417"/>
      <c r="AU679" s="417"/>
      <c r="AV679" s="417"/>
      <c r="AW679" s="417"/>
      <c r="AX679" s="417"/>
      <c r="AY679" s="417"/>
      <c r="AZ679" s="417"/>
      <c r="BA679" s="429"/>
      <c r="BB679" s="429"/>
      <c r="BC679" s="429"/>
      <c r="BD679" s="429"/>
      <c r="BE679" s="429"/>
      <c r="BF679" s="429"/>
      <c r="BG679" s="429"/>
      <c r="BH679" s="429"/>
      <c r="BI679" s="429"/>
      <c r="BJ679" s="429"/>
      <c r="BK679" s="429"/>
      <c r="BL679" s="429"/>
      <c r="BM679" s="429"/>
      <c r="BN679" s="429"/>
      <c r="BO679" s="429"/>
      <c r="BP679" s="429"/>
      <c r="BQ679" s="429"/>
    </row>
    <row r="680" customFormat="false" ht="15.75" hidden="false" customHeight="false" outlineLevel="0" collapsed="false">
      <c r="A680" s="420"/>
      <c r="B680" s="420"/>
      <c r="C680" s="420"/>
      <c r="D680" s="420"/>
      <c r="E680" s="420"/>
      <c r="F680" s="420"/>
      <c r="G680" s="421"/>
      <c r="H680" s="421"/>
      <c r="I680" s="421"/>
      <c r="J680" s="421"/>
      <c r="K680" s="421"/>
      <c r="L680" s="421"/>
      <c r="M680" s="421"/>
      <c r="N680" s="421"/>
      <c r="O680" s="421"/>
      <c r="P680" s="422"/>
      <c r="Q680" s="423"/>
      <c r="R680" s="423"/>
      <c r="S680" s="420"/>
      <c r="T680" s="428"/>
      <c r="U680" s="428"/>
      <c r="V680" s="417"/>
      <c r="W680" s="420"/>
      <c r="X680" s="420"/>
      <c r="Y680" s="420"/>
      <c r="Z680" s="420"/>
      <c r="AA680" s="420"/>
      <c r="AB680" s="420"/>
      <c r="AC680" s="420"/>
      <c r="AD680" s="420"/>
      <c r="AE680" s="420"/>
      <c r="AF680" s="420"/>
      <c r="AG680" s="420"/>
      <c r="AH680" s="420"/>
      <c r="AI680" s="420"/>
      <c r="AJ680" s="420"/>
      <c r="AK680" s="420"/>
      <c r="AL680" s="420"/>
      <c r="AM680" s="420"/>
      <c r="AN680" s="420"/>
      <c r="AO680" s="417"/>
      <c r="AP680" s="417"/>
      <c r="AQ680" s="417"/>
      <c r="AR680" s="417"/>
      <c r="AS680" s="417"/>
      <c r="AT680" s="417"/>
      <c r="AU680" s="417"/>
      <c r="AV680" s="417"/>
      <c r="AW680" s="417"/>
      <c r="AX680" s="417"/>
      <c r="AY680" s="417"/>
      <c r="AZ680" s="417"/>
      <c r="BA680" s="429"/>
      <c r="BB680" s="429"/>
      <c r="BC680" s="429"/>
      <c r="BD680" s="429"/>
      <c r="BE680" s="429"/>
      <c r="BF680" s="429"/>
      <c r="BG680" s="429"/>
      <c r="BH680" s="429"/>
      <c r="BI680" s="429"/>
      <c r="BJ680" s="429"/>
      <c r="BK680" s="429"/>
      <c r="BL680" s="429"/>
      <c r="BM680" s="429"/>
      <c r="BN680" s="429"/>
      <c r="BO680" s="429"/>
      <c r="BP680" s="429"/>
      <c r="BQ680" s="429"/>
    </row>
    <row r="681" customFormat="false" ht="15.75" hidden="false" customHeight="false" outlineLevel="0" collapsed="false">
      <c r="A681" s="420"/>
      <c r="B681" s="420"/>
      <c r="C681" s="420"/>
      <c r="D681" s="420"/>
      <c r="E681" s="420"/>
      <c r="F681" s="420"/>
      <c r="G681" s="421"/>
      <c r="H681" s="421"/>
      <c r="I681" s="421"/>
      <c r="J681" s="421"/>
      <c r="K681" s="421"/>
      <c r="L681" s="421"/>
      <c r="M681" s="421"/>
      <c r="N681" s="421"/>
      <c r="O681" s="421"/>
      <c r="P681" s="422"/>
      <c r="Q681" s="423"/>
      <c r="R681" s="423"/>
      <c r="S681" s="420"/>
      <c r="T681" s="428"/>
      <c r="U681" s="428"/>
      <c r="V681" s="417"/>
      <c r="W681" s="420"/>
      <c r="X681" s="420"/>
      <c r="Y681" s="420"/>
      <c r="Z681" s="420"/>
      <c r="AA681" s="420"/>
      <c r="AB681" s="420"/>
      <c r="AC681" s="420"/>
      <c r="AD681" s="420"/>
      <c r="AE681" s="420"/>
      <c r="AF681" s="420"/>
      <c r="AG681" s="420"/>
      <c r="AH681" s="420"/>
      <c r="AI681" s="420"/>
      <c r="AJ681" s="420"/>
      <c r="AK681" s="420"/>
      <c r="AL681" s="420"/>
      <c r="AM681" s="420"/>
      <c r="AN681" s="420"/>
      <c r="AO681" s="417"/>
      <c r="AP681" s="417"/>
      <c r="AQ681" s="417"/>
      <c r="AR681" s="417"/>
      <c r="AS681" s="417"/>
      <c r="AT681" s="417"/>
      <c r="AU681" s="417"/>
      <c r="AV681" s="417"/>
      <c r="AW681" s="417"/>
      <c r="AX681" s="417"/>
      <c r="AY681" s="417"/>
      <c r="AZ681" s="417"/>
      <c r="BA681" s="429"/>
      <c r="BB681" s="429"/>
      <c r="BC681" s="429"/>
      <c r="BD681" s="429"/>
      <c r="BE681" s="429"/>
      <c r="BF681" s="429"/>
      <c r="BG681" s="429"/>
      <c r="BH681" s="429"/>
      <c r="BI681" s="429"/>
      <c r="BJ681" s="429"/>
      <c r="BK681" s="429"/>
      <c r="BL681" s="429"/>
      <c r="BM681" s="429"/>
      <c r="BN681" s="429"/>
      <c r="BO681" s="429"/>
      <c r="BP681" s="429"/>
      <c r="BQ681" s="429"/>
    </row>
    <row r="682" customFormat="false" ht="15.75" hidden="false" customHeight="false" outlineLevel="0" collapsed="false">
      <c r="A682" s="420"/>
      <c r="B682" s="420"/>
      <c r="C682" s="420"/>
      <c r="D682" s="420"/>
      <c r="E682" s="420"/>
      <c r="F682" s="420"/>
      <c r="G682" s="421"/>
      <c r="H682" s="421"/>
      <c r="I682" s="421"/>
      <c r="J682" s="421"/>
      <c r="K682" s="421"/>
      <c r="L682" s="421"/>
      <c r="M682" s="421"/>
      <c r="N682" s="421"/>
      <c r="O682" s="421"/>
      <c r="P682" s="422"/>
      <c r="Q682" s="423"/>
      <c r="R682" s="423"/>
      <c r="S682" s="420"/>
      <c r="T682" s="428"/>
      <c r="U682" s="428"/>
      <c r="V682" s="417"/>
      <c r="W682" s="420"/>
      <c r="X682" s="420"/>
      <c r="Y682" s="420"/>
      <c r="Z682" s="420"/>
      <c r="AA682" s="420"/>
      <c r="AB682" s="420"/>
      <c r="AC682" s="420"/>
      <c r="AD682" s="420"/>
      <c r="AE682" s="420"/>
      <c r="AF682" s="420"/>
      <c r="AG682" s="420"/>
      <c r="AH682" s="420"/>
      <c r="AI682" s="420"/>
      <c r="AJ682" s="420"/>
      <c r="AK682" s="420"/>
      <c r="AL682" s="420"/>
      <c r="AM682" s="420"/>
      <c r="AN682" s="420"/>
      <c r="AO682" s="417"/>
      <c r="AP682" s="417"/>
      <c r="AQ682" s="417"/>
      <c r="AR682" s="417"/>
      <c r="AS682" s="417"/>
      <c r="AT682" s="417"/>
      <c r="AU682" s="417"/>
      <c r="AV682" s="417"/>
      <c r="AW682" s="417"/>
      <c r="AX682" s="417"/>
      <c r="AY682" s="417"/>
      <c r="AZ682" s="417"/>
      <c r="BA682" s="429"/>
      <c r="BB682" s="429"/>
      <c r="BC682" s="429"/>
      <c r="BD682" s="429"/>
      <c r="BE682" s="429"/>
      <c r="BF682" s="429"/>
      <c r="BG682" s="429"/>
      <c r="BH682" s="429"/>
      <c r="BI682" s="429"/>
      <c r="BJ682" s="429"/>
      <c r="BK682" s="429"/>
      <c r="BL682" s="429"/>
      <c r="BM682" s="429"/>
      <c r="BN682" s="429"/>
      <c r="BO682" s="429"/>
      <c r="BP682" s="429"/>
      <c r="BQ682" s="429"/>
    </row>
    <row r="683" customFormat="false" ht="15.75" hidden="false" customHeight="false" outlineLevel="0" collapsed="false">
      <c r="A683" s="420"/>
      <c r="B683" s="420"/>
      <c r="C683" s="420"/>
      <c r="D683" s="420"/>
      <c r="E683" s="420"/>
      <c r="F683" s="420"/>
      <c r="G683" s="421"/>
      <c r="H683" s="421"/>
      <c r="I683" s="421"/>
      <c r="J683" s="421"/>
      <c r="K683" s="421"/>
      <c r="L683" s="421"/>
      <c r="M683" s="421"/>
      <c r="N683" s="421"/>
      <c r="O683" s="421"/>
      <c r="P683" s="422"/>
      <c r="Q683" s="423"/>
      <c r="R683" s="423"/>
      <c r="S683" s="420"/>
      <c r="T683" s="428"/>
      <c r="U683" s="428"/>
      <c r="V683" s="417"/>
      <c r="W683" s="420"/>
      <c r="X683" s="420"/>
      <c r="Y683" s="420"/>
      <c r="Z683" s="420"/>
      <c r="AA683" s="420"/>
      <c r="AB683" s="420"/>
      <c r="AC683" s="420"/>
      <c r="AD683" s="420"/>
      <c r="AE683" s="420"/>
      <c r="AF683" s="420"/>
      <c r="AG683" s="420"/>
      <c r="AH683" s="420"/>
      <c r="AI683" s="420"/>
      <c r="AJ683" s="420"/>
      <c r="AK683" s="420"/>
      <c r="AL683" s="420"/>
      <c r="AM683" s="420"/>
      <c r="AN683" s="420"/>
      <c r="AO683" s="417"/>
      <c r="AP683" s="417"/>
      <c r="AQ683" s="417"/>
      <c r="AR683" s="417"/>
      <c r="AS683" s="417"/>
      <c r="AT683" s="417"/>
      <c r="AU683" s="417"/>
      <c r="AV683" s="417"/>
      <c r="AW683" s="417"/>
      <c r="AX683" s="417"/>
      <c r="AY683" s="417"/>
      <c r="AZ683" s="417"/>
      <c r="BA683" s="429"/>
      <c r="BB683" s="429"/>
      <c r="BC683" s="429"/>
      <c r="BD683" s="429"/>
      <c r="BE683" s="429"/>
      <c r="BF683" s="429"/>
      <c r="BG683" s="429"/>
      <c r="BH683" s="429"/>
      <c r="BI683" s="429"/>
      <c r="BJ683" s="429"/>
      <c r="BK683" s="429"/>
      <c r="BL683" s="429"/>
      <c r="BM683" s="429"/>
      <c r="BN683" s="429"/>
      <c r="BO683" s="429"/>
      <c r="BP683" s="429"/>
      <c r="BQ683" s="429"/>
    </row>
    <row r="684" customFormat="false" ht="15.75" hidden="false" customHeight="false" outlineLevel="0" collapsed="false">
      <c r="A684" s="420"/>
      <c r="B684" s="420"/>
      <c r="C684" s="420"/>
      <c r="D684" s="420"/>
      <c r="E684" s="420"/>
      <c r="F684" s="420"/>
      <c r="G684" s="421"/>
      <c r="H684" s="421"/>
      <c r="I684" s="421"/>
      <c r="J684" s="421"/>
      <c r="K684" s="421"/>
      <c r="L684" s="421"/>
      <c r="M684" s="421"/>
      <c r="N684" s="421"/>
      <c r="O684" s="421"/>
      <c r="P684" s="422"/>
      <c r="Q684" s="423"/>
      <c r="R684" s="423"/>
      <c r="S684" s="420"/>
      <c r="T684" s="428"/>
      <c r="U684" s="428"/>
      <c r="V684" s="417"/>
      <c r="W684" s="420"/>
      <c r="X684" s="420"/>
      <c r="Y684" s="420"/>
      <c r="Z684" s="420"/>
      <c r="AA684" s="420"/>
      <c r="AB684" s="420"/>
      <c r="AC684" s="420"/>
      <c r="AD684" s="420"/>
      <c r="AE684" s="420"/>
      <c r="AF684" s="420"/>
      <c r="AG684" s="420"/>
      <c r="AH684" s="420"/>
      <c r="AI684" s="420"/>
      <c r="AJ684" s="420"/>
      <c r="AK684" s="420"/>
      <c r="AL684" s="420"/>
      <c r="AM684" s="420"/>
      <c r="AN684" s="420"/>
      <c r="AO684" s="417"/>
      <c r="AP684" s="417"/>
      <c r="AQ684" s="417"/>
      <c r="AR684" s="417"/>
      <c r="AS684" s="417"/>
      <c r="AT684" s="417"/>
      <c r="AU684" s="417"/>
      <c r="AV684" s="417"/>
      <c r="AW684" s="417"/>
      <c r="AX684" s="417"/>
      <c r="AY684" s="417"/>
      <c r="AZ684" s="417"/>
      <c r="BA684" s="429"/>
      <c r="BB684" s="429"/>
      <c r="BC684" s="429"/>
      <c r="BD684" s="429"/>
      <c r="BE684" s="429"/>
      <c r="BF684" s="429"/>
      <c r="BG684" s="429"/>
      <c r="BH684" s="429"/>
      <c r="BI684" s="429"/>
      <c r="BJ684" s="429"/>
      <c r="BK684" s="429"/>
      <c r="BL684" s="429"/>
      <c r="BM684" s="429"/>
      <c r="BN684" s="429"/>
      <c r="BO684" s="429"/>
      <c r="BP684" s="429"/>
      <c r="BQ684" s="429"/>
    </row>
    <row r="685" customFormat="false" ht="15.75" hidden="false" customHeight="false" outlineLevel="0" collapsed="false">
      <c r="A685" s="420"/>
      <c r="B685" s="420"/>
      <c r="C685" s="420"/>
      <c r="D685" s="420"/>
      <c r="E685" s="420"/>
      <c r="F685" s="420"/>
      <c r="G685" s="421"/>
      <c r="H685" s="421"/>
      <c r="I685" s="421"/>
      <c r="J685" s="421"/>
      <c r="K685" s="421"/>
      <c r="L685" s="421"/>
      <c r="M685" s="421"/>
      <c r="N685" s="421"/>
      <c r="O685" s="421"/>
      <c r="P685" s="422"/>
      <c r="Q685" s="423"/>
      <c r="R685" s="423"/>
      <c r="S685" s="420"/>
      <c r="T685" s="428"/>
      <c r="U685" s="428"/>
      <c r="V685" s="417"/>
      <c r="W685" s="420"/>
      <c r="X685" s="420"/>
      <c r="Y685" s="420"/>
      <c r="Z685" s="420"/>
      <c r="AA685" s="420"/>
      <c r="AB685" s="420"/>
      <c r="AC685" s="420"/>
      <c r="AD685" s="420"/>
      <c r="AE685" s="420"/>
      <c r="AF685" s="420"/>
      <c r="AG685" s="420"/>
      <c r="AH685" s="420"/>
      <c r="AI685" s="420"/>
      <c r="AJ685" s="420"/>
      <c r="AK685" s="420"/>
      <c r="AL685" s="420"/>
      <c r="AM685" s="420"/>
      <c r="AN685" s="420"/>
      <c r="AO685" s="417"/>
      <c r="AP685" s="417"/>
      <c r="AQ685" s="417"/>
      <c r="AR685" s="417"/>
      <c r="AS685" s="417"/>
      <c r="AT685" s="417"/>
      <c r="AU685" s="417"/>
      <c r="AV685" s="417"/>
      <c r="AW685" s="417"/>
      <c r="AX685" s="417"/>
      <c r="AY685" s="417"/>
      <c r="AZ685" s="417"/>
      <c r="BA685" s="429"/>
      <c r="BB685" s="429"/>
      <c r="BC685" s="429"/>
      <c r="BD685" s="429"/>
      <c r="BE685" s="429"/>
      <c r="BF685" s="429"/>
      <c r="BG685" s="429"/>
      <c r="BH685" s="429"/>
      <c r="BI685" s="429"/>
      <c r="BJ685" s="429"/>
      <c r="BK685" s="429"/>
      <c r="BL685" s="429"/>
      <c r="BM685" s="429"/>
      <c r="BN685" s="429"/>
      <c r="BO685" s="429"/>
      <c r="BP685" s="429"/>
      <c r="BQ685" s="429"/>
    </row>
    <row r="686" customFormat="false" ht="15.75" hidden="false" customHeight="false" outlineLevel="0" collapsed="false">
      <c r="A686" s="420"/>
      <c r="B686" s="420"/>
      <c r="C686" s="420"/>
      <c r="D686" s="420"/>
      <c r="E686" s="420"/>
      <c r="F686" s="420"/>
      <c r="G686" s="421"/>
      <c r="H686" s="421"/>
      <c r="I686" s="421"/>
      <c r="J686" s="421"/>
      <c r="K686" s="421"/>
      <c r="L686" s="421"/>
      <c r="M686" s="421"/>
      <c r="N686" s="421"/>
      <c r="O686" s="421"/>
      <c r="P686" s="422"/>
      <c r="Q686" s="423"/>
      <c r="R686" s="423"/>
      <c r="S686" s="420"/>
      <c r="T686" s="428"/>
      <c r="U686" s="428"/>
      <c r="V686" s="417"/>
      <c r="W686" s="420"/>
      <c r="X686" s="420"/>
      <c r="Y686" s="420"/>
      <c r="Z686" s="420"/>
      <c r="AA686" s="420"/>
      <c r="AB686" s="420"/>
      <c r="AC686" s="420"/>
      <c r="AD686" s="420"/>
      <c r="AE686" s="420"/>
      <c r="AF686" s="420"/>
      <c r="AG686" s="420"/>
      <c r="AH686" s="420"/>
      <c r="AI686" s="420"/>
      <c r="AJ686" s="420"/>
      <c r="AK686" s="420"/>
      <c r="AL686" s="420"/>
      <c r="AM686" s="420"/>
      <c r="AN686" s="420"/>
      <c r="AO686" s="417"/>
      <c r="AP686" s="417"/>
      <c r="AQ686" s="417"/>
      <c r="AR686" s="417"/>
      <c r="AS686" s="417"/>
      <c r="AT686" s="417"/>
      <c r="AU686" s="417"/>
      <c r="AV686" s="417"/>
      <c r="AW686" s="417"/>
      <c r="AX686" s="417"/>
      <c r="AY686" s="417"/>
      <c r="AZ686" s="417"/>
      <c r="BA686" s="429"/>
      <c r="BB686" s="429"/>
      <c r="BC686" s="429"/>
      <c r="BD686" s="429"/>
      <c r="BE686" s="429"/>
      <c r="BF686" s="429"/>
      <c r="BG686" s="429"/>
      <c r="BH686" s="429"/>
      <c r="BI686" s="429"/>
      <c r="BJ686" s="429"/>
      <c r="BK686" s="429"/>
      <c r="BL686" s="429"/>
      <c r="BM686" s="429"/>
      <c r="BN686" s="429"/>
      <c r="BO686" s="429"/>
      <c r="BP686" s="429"/>
      <c r="BQ686" s="429"/>
    </row>
    <row r="687" customFormat="false" ht="15.75" hidden="false" customHeight="false" outlineLevel="0" collapsed="false">
      <c r="A687" s="420"/>
      <c r="B687" s="420"/>
      <c r="C687" s="420"/>
      <c r="D687" s="420"/>
      <c r="E687" s="420"/>
      <c r="F687" s="420"/>
      <c r="G687" s="421"/>
      <c r="H687" s="421"/>
      <c r="I687" s="421"/>
      <c r="J687" s="421"/>
      <c r="K687" s="421"/>
      <c r="L687" s="421"/>
      <c r="M687" s="421"/>
      <c r="N687" s="421"/>
      <c r="O687" s="421"/>
      <c r="P687" s="422"/>
      <c r="Q687" s="423"/>
      <c r="R687" s="423"/>
      <c r="S687" s="420"/>
      <c r="T687" s="428"/>
      <c r="U687" s="428"/>
      <c r="V687" s="417"/>
      <c r="W687" s="420"/>
      <c r="X687" s="420"/>
      <c r="Y687" s="420"/>
      <c r="Z687" s="420"/>
      <c r="AA687" s="420"/>
      <c r="AB687" s="420"/>
      <c r="AC687" s="420"/>
      <c r="AD687" s="420"/>
      <c r="AE687" s="420"/>
      <c r="AF687" s="420"/>
      <c r="AG687" s="420"/>
      <c r="AH687" s="420"/>
      <c r="AI687" s="420"/>
      <c r="AJ687" s="420"/>
      <c r="AK687" s="420"/>
      <c r="AL687" s="420"/>
      <c r="AM687" s="420"/>
      <c r="AN687" s="420"/>
      <c r="AO687" s="417"/>
      <c r="AP687" s="417"/>
      <c r="AQ687" s="417"/>
      <c r="AR687" s="417"/>
      <c r="AS687" s="417"/>
      <c r="AT687" s="417"/>
      <c r="AU687" s="417"/>
      <c r="AV687" s="417"/>
      <c r="AW687" s="417"/>
      <c r="AX687" s="417"/>
      <c r="AY687" s="417"/>
      <c r="AZ687" s="417"/>
      <c r="BA687" s="429"/>
      <c r="BB687" s="429"/>
      <c r="BC687" s="429"/>
      <c r="BD687" s="429"/>
      <c r="BE687" s="429"/>
      <c r="BF687" s="429"/>
      <c r="BG687" s="429"/>
      <c r="BH687" s="429"/>
      <c r="BI687" s="429"/>
      <c r="BJ687" s="429"/>
      <c r="BK687" s="429"/>
      <c r="BL687" s="429"/>
      <c r="BM687" s="429"/>
      <c r="BN687" s="429"/>
      <c r="BO687" s="429"/>
      <c r="BP687" s="429"/>
      <c r="BQ687" s="429"/>
    </row>
    <row r="688" customFormat="false" ht="15.75" hidden="false" customHeight="false" outlineLevel="0" collapsed="false">
      <c r="A688" s="420"/>
      <c r="B688" s="420"/>
      <c r="C688" s="420"/>
      <c r="D688" s="420"/>
      <c r="E688" s="420"/>
      <c r="F688" s="420"/>
      <c r="G688" s="421"/>
      <c r="H688" s="421"/>
      <c r="I688" s="421"/>
      <c r="J688" s="421"/>
      <c r="K688" s="421"/>
      <c r="L688" s="421"/>
      <c r="M688" s="421"/>
      <c r="N688" s="421"/>
      <c r="O688" s="421"/>
      <c r="P688" s="422"/>
      <c r="Q688" s="423"/>
      <c r="R688" s="423"/>
      <c r="S688" s="420"/>
      <c r="T688" s="428"/>
      <c r="U688" s="428"/>
      <c r="V688" s="417"/>
      <c r="W688" s="420"/>
      <c r="X688" s="420"/>
      <c r="Y688" s="420"/>
      <c r="Z688" s="420"/>
      <c r="AA688" s="420"/>
      <c r="AB688" s="420"/>
      <c r="AC688" s="420"/>
      <c r="AD688" s="420"/>
      <c r="AE688" s="420"/>
      <c r="AF688" s="420"/>
      <c r="AG688" s="420"/>
      <c r="AH688" s="420"/>
      <c r="AI688" s="420"/>
      <c r="AJ688" s="420"/>
      <c r="AK688" s="420"/>
      <c r="AL688" s="420"/>
      <c r="AM688" s="420"/>
      <c r="AN688" s="420"/>
      <c r="AO688" s="417"/>
      <c r="AP688" s="417"/>
      <c r="AQ688" s="417"/>
      <c r="AR688" s="417"/>
      <c r="AS688" s="417"/>
      <c r="AT688" s="417"/>
      <c r="AU688" s="417"/>
      <c r="AV688" s="417"/>
      <c r="AW688" s="417"/>
      <c r="AX688" s="417"/>
      <c r="AY688" s="417"/>
      <c r="AZ688" s="417"/>
      <c r="BA688" s="429"/>
      <c r="BB688" s="429"/>
      <c r="BC688" s="429"/>
      <c r="BD688" s="429"/>
      <c r="BE688" s="429"/>
      <c r="BF688" s="429"/>
      <c r="BG688" s="429"/>
      <c r="BH688" s="429"/>
      <c r="BI688" s="429"/>
      <c r="BJ688" s="429"/>
      <c r="BK688" s="429"/>
      <c r="BL688" s="429"/>
      <c r="BM688" s="429"/>
      <c r="BN688" s="429"/>
      <c r="BO688" s="429"/>
      <c r="BP688" s="429"/>
      <c r="BQ688" s="429"/>
    </row>
    <row r="689" customFormat="false" ht="15.75" hidden="false" customHeight="false" outlineLevel="0" collapsed="false">
      <c r="A689" s="420"/>
      <c r="B689" s="420"/>
      <c r="C689" s="420"/>
      <c r="D689" s="420"/>
      <c r="E689" s="420"/>
      <c r="F689" s="420"/>
      <c r="G689" s="421"/>
      <c r="H689" s="421"/>
      <c r="I689" s="421"/>
      <c r="J689" s="421"/>
      <c r="K689" s="421"/>
      <c r="L689" s="421"/>
      <c r="M689" s="421"/>
      <c r="N689" s="421"/>
      <c r="O689" s="421"/>
      <c r="P689" s="422"/>
      <c r="Q689" s="423"/>
      <c r="R689" s="423"/>
      <c r="S689" s="420"/>
      <c r="T689" s="428"/>
      <c r="U689" s="428"/>
      <c r="V689" s="417"/>
      <c r="W689" s="420"/>
      <c r="X689" s="420"/>
      <c r="Y689" s="420"/>
      <c r="Z689" s="420"/>
      <c r="AA689" s="420"/>
      <c r="AB689" s="420"/>
      <c r="AC689" s="420"/>
      <c r="AD689" s="420"/>
      <c r="AE689" s="420"/>
      <c r="AF689" s="420"/>
      <c r="AG689" s="420"/>
      <c r="AH689" s="420"/>
      <c r="AI689" s="420"/>
      <c r="AJ689" s="420"/>
      <c r="AK689" s="420"/>
      <c r="AL689" s="420"/>
      <c r="AM689" s="420"/>
      <c r="AN689" s="420"/>
      <c r="AO689" s="417"/>
      <c r="AP689" s="417"/>
      <c r="AQ689" s="417"/>
      <c r="AR689" s="417"/>
      <c r="AS689" s="417"/>
      <c r="AT689" s="417"/>
      <c r="AU689" s="417"/>
      <c r="AV689" s="417"/>
      <c r="AW689" s="417"/>
      <c r="AX689" s="417"/>
      <c r="AY689" s="417"/>
      <c r="AZ689" s="417"/>
      <c r="BA689" s="429"/>
      <c r="BB689" s="429"/>
      <c r="BC689" s="429"/>
      <c r="BD689" s="429"/>
      <c r="BE689" s="429"/>
      <c r="BF689" s="429"/>
      <c r="BG689" s="429"/>
      <c r="BH689" s="429"/>
      <c r="BI689" s="429"/>
      <c r="BJ689" s="429"/>
      <c r="BK689" s="429"/>
      <c r="BL689" s="429"/>
      <c r="BM689" s="429"/>
      <c r="BN689" s="429"/>
      <c r="BO689" s="429"/>
      <c r="BP689" s="429"/>
      <c r="BQ689" s="429"/>
    </row>
    <row r="690" customFormat="false" ht="15.75" hidden="false" customHeight="false" outlineLevel="0" collapsed="false">
      <c r="A690" s="420"/>
      <c r="B690" s="420"/>
      <c r="C690" s="420"/>
      <c r="D690" s="420"/>
      <c r="E690" s="420"/>
      <c r="F690" s="420"/>
      <c r="G690" s="421"/>
      <c r="H690" s="421"/>
      <c r="I690" s="421"/>
      <c r="J690" s="421"/>
      <c r="K690" s="421"/>
      <c r="L690" s="421"/>
      <c r="M690" s="421"/>
      <c r="N690" s="421"/>
      <c r="O690" s="421"/>
      <c r="P690" s="422"/>
      <c r="Q690" s="423"/>
      <c r="R690" s="423"/>
      <c r="S690" s="420"/>
      <c r="T690" s="428"/>
      <c r="U690" s="428"/>
      <c r="V690" s="417"/>
      <c r="W690" s="420"/>
      <c r="X690" s="420"/>
      <c r="Y690" s="420"/>
      <c r="Z690" s="420"/>
      <c r="AA690" s="420"/>
      <c r="AB690" s="420"/>
      <c r="AC690" s="420"/>
      <c r="AD690" s="420"/>
      <c r="AE690" s="420"/>
      <c r="AF690" s="420"/>
      <c r="AG690" s="420"/>
      <c r="AH690" s="420"/>
      <c r="AI690" s="420"/>
      <c r="AJ690" s="420"/>
      <c r="AK690" s="420"/>
      <c r="AL690" s="420"/>
      <c r="AM690" s="420"/>
      <c r="AN690" s="420"/>
      <c r="AO690" s="417"/>
      <c r="AP690" s="417"/>
      <c r="AQ690" s="417"/>
      <c r="AR690" s="417"/>
      <c r="AS690" s="417"/>
      <c r="AT690" s="417"/>
      <c r="AU690" s="417"/>
      <c r="AV690" s="417"/>
      <c r="AW690" s="417"/>
      <c r="AX690" s="417"/>
      <c r="AY690" s="417"/>
      <c r="AZ690" s="417"/>
      <c r="BA690" s="429"/>
      <c r="BB690" s="429"/>
      <c r="BC690" s="429"/>
      <c r="BD690" s="429"/>
      <c r="BE690" s="429"/>
      <c r="BF690" s="429"/>
      <c r="BG690" s="429"/>
      <c r="BH690" s="429"/>
      <c r="BI690" s="429"/>
      <c r="BJ690" s="429"/>
      <c r="BK690" s="429"/>
      <c r="BL690" s="429"/>
      <c r="BM690" s="429"/>
      <c r="BN690" s="429"/>
      <c r="BO690" s="429"/>
      <c r="BP690" s="429"/>
      <c r="BQ690" s="429"/>
    </row>
    <row r="691" customFormat="false" ht="15.75" hidden="false" customHeight="false" outlineLevel="0" collapsed="false">
      <c r="A691" s="420"/>
      <c r="B691" s="420"/>
      <c r="C691" s="420"/>
      <c r="D691" s="420"/>
      <c r="E691" s="420"/>
      <c r="F691" s="420"/>
      <c r="G691" s="421"/>
      <c r="H691" s="421"/>
      <c r="I691" s="421"/>
      <c r="J691" s="421"/>
      <c r="K691" s="421"/>
      <c r="L691" s="421"/>
      <c r="M691" s="421"/>
      <c r="N691" s="421"/>
      <c r="O691" s="421"/>
      <c r="P691" s="422"/>
      <c r="Q691" s="423"/>
      <c r="R691" s="423"/>
      <c r="S691" s="420"/>
      <c r="T691" s="428"/>
      <c r="U691" s="428"/>
      <c r="V691" s="417"/>
      <c r="W691" s="420"/>
      <c r="X691" s="420"/>
      <c r="Y691" s="420"/>
      <c r="Z691" s="420"/>
      <c r="AA691" s="420"/>
      <c r="AB691" s="420"/>
      <c r="AC691" s="420"/>
      <c r="AD691" s="420"/>
      <c r="AE691" s="420"/>
      <c r="AF691" s="420"/>
      <c r="AG691" s="420"/>
      <c r="AH691" s="420"/>
      <c r="AI691" s="420"/>
      <c r="AJ691" s="420"/>
      <c r="AK691" s="420"/>
      <c r="AL691" s="420"/>
      <c r="AM691" s="420"/>
      <c r="AN691" s="420"/>
      <c r="AO691" s="417"/>
      <c r="AP691" s="417"/>
      <c r="AQ691" s="417"/>
      <c r="AR691" s="417"/>
      <c r="AS691" s="417"/>
      <c r="AT691" s="417"/>
      <c r="AU691" s="417"/>
      <c r="AV691" s="417"/>
      <c r="AW691" s="417"/>
      <c r="AX691" s="417"/>
      <c r="AY691" s="417"/>
      <c r="AZ691" s="417"/>
      <c r="BA691" s="429"/>
      <c r="BB691" s="429"/>
      <c r="BC691" s="429"/>
      <c r="BD691" s="429"/>
      <c r="BE691" s="429"/>
      <c r="BF691" s="429"/>
      <c r="BG691" s="429"/>
      <c r="BH691" s="429"/>
      <c r="BI691" s="429"/>
      <c r="BJ691" s="429"/>
      <c r="BK691" s="429"/>
      <c r="BL691" s="429"/>
      <c r="BM691" s="429"/>
      <c r="BN691" s="429"/>
      <c r="BO691" s="429"/>
      <c r="BP691" s="429"/>
      <c r="BQ691" s="429"/>
    </row>
    <row r="692" customFormat="false" ht="15.75" hidden="false" customHeight="false" outlineLevel="0" collapsed="false">
      <c r="A692" s="420"/>
      <c r="B692" s="420"/>
      <c r="C692" s="420"/>
      <c r="D692" s="420"/>
      <c r="E692" s="420"/>
      <c r="F692" s="420"/>
      <c r="G692" s="421"/>
      <c r="H692" s="421"/>
      <c r="I692" s="421"/>
      <c r="J692" s="421"/>
      <c r="K692" s="421"/>
      <c r="L692" s="421"/>
      <c r="M692" s="421"/>
      <c r="N692" s="421"/>
      <c r="O692" s="421"/>
      <c r="P692" s="422"/>
      <c r="Q692" s="423"/>
      <c r="R692" s="423"/>
      <c r="S692" s="420"/>
      <c r="T692" s="428"/>
      <c r="U692" s="428"/>
      <c r="V692" s="417"/>
      <c r="W692" s="420"/>
      <c r="X692" s="420"/>
      <c r="Y692" s="420"/>
      <c r="Z692" s="420"/>
      <c r="AA692" s="420"/>
      <c r="AB692" s="420"/>
      <c r="AC692" s="420"/>
      <c r="AD692" s="420"/>
      <c r="AE692" s="420"/>
      <c r="AF692" s="420"/>
      <c r="AG692" s="420"/>
      <c r="AH692" s="420"/>
      <c r="AI692" s="420"/>
      <c r="AJ692" s="420"/>
      <c r="AK692" s="420"/>
      <c r="AL692" s="420"/>
      <c r="AM692" s="420"/>
      <c r="AN692" s="420"/>
      <c r="AO692" s="417"/>
      <c r="AP692" s="417"/>
      <c r="AQ692" s="417"/>
      <c r="AR692" s="417"/>
      <c r="AS692" s="417"/>
      <c r="AT692" s="417"/>
      <c r="AU692" s="417"/>
      <c r="AV692" s="417"/>
      <c r="AW692" s="417"/>
      <c r="AX692" s="417"/>
      <c r="AY692" s="417"/>
      <c r="AZ692" s="417"/>
      <c r="BA692" s="429"/>
      <c r="BB692" s="429"/>
      <c r="BC692" s="429"/>
      <c r="BD692" s="429"/>
      <c r="BE692" s="429"/>
      <c r="BF692" s="429"/>
      <c r="BG692" s="429"/>
      <c r="BH692" s="429"/>
      <c r="BI692" s="429"/>
      <c r="BJ692" s="429"/>
      <c r="BK692" s="429"/>
      <c r="BL692" s="429"/>
      <c r="BM692" s="429"/>
      <c r="BN692" s="429"/>
      <c r="BO692" s="429"/>
      <c r="BP692" s="429"/>
      <c r="BQ692" s="429"/>
    </row>
    <row r="693" customFormat="false" ht="15.75" hidden="false" customHeight="false" outlineLevel="0" collapsed="false">
      <c r="A693" s="420"/>
      <c r="B693" s="420"/>
      <c r="C693" s="420"/>
      <c r="D693" s="420"/>
      <c r="E693" s="420"/>
      <c r="F693" s="420"/>
      <c r="G693" s="421"/>
      <c r="H693" s="421"/>
      <c r="I693" s="421"/>
      <c r="J693" s="421"/>
      <c r="K693" s="421"/>
      <c r="L693" s="421"/>
      <c r="M693" s="421"/>
      <c r="N693" s="421"/>
      <c r="O693" s="421"/>
      <c r="P693" s="422"/>
      <c r="Q693" s="423"/>
      <c r="R693" s="423"/>
      <c r="S693" s="420"/>
      <c r="T693" s="428"/>
      <c r="U693" s="428"/>
      <c r="V693" s="417"/>
      <c r="W693" s="420"/>
      <c r="X693" s="420"/>
      <c r="Y693" s="420"/>
      <c r="Z693" s="420"/>
      <c r="AA693" s="420"/>
      <c r="AB693" s="420"/>
      <c r="AC693" s="420"/>
      <c r="AD693" s="420"/>
      <c r="AE693" s="420"/>
      <c r="AF693" s="420"/>
      <c r="AG693" s="420"/>
      <c r="AH693" s="420"/>
      <c r="AI693" s="420"/>
      <c r="AJ693" s="420"/>
      <c r="AK693" s="420"/>
      <c r="AL693" s="420"/>
      <c r="AM693" s="420"/>
      <c r="AN693" s="420"/>
      <c r="AO693" s="417"/>
      <c r="AP693" s="417"/>
      <c r="AQ693" s="417"/>
      <c r="AR693" s="417"/>
      <c r="AS693" s="417"/>
      <c r="AT693" s="417"/>
      <c r="AU693" s="417"/>
      <c r="AV693" s="417"/>
      <c r="AW693" s="417"/>
      <c r="AX693" s="417"/>
      <c r="AY693" s="417"/>
      <c r="AZ693" s="417"/>
      <c r="BA693" s="429"/>
      <c r="BB693" s="429"/>
      <c r="BC693" s="429"/>
      <c r="BD693" s="429"/>
      <c r="BE693" s="429"/>
      <c r="BF693" s="429"/>
      <c r="BG693" s="429"/>
      <c r="BH693" s="429"/>
      <c r="BI693" s="429"/>
      <c r="BJ693" s="429"/>
      <c r="BK693" s="429"/>
      <c r="BL693" s="429"/>
      <c r="BM693" s="429"/>
      <c r="BN693" s="429"/>
      <c r="BO693" s="429"/>
      <c r="BP693" s="429"/>
      <c r="BQ693" s="429"/>
    </row>
    <row r="694" customFormat="false" ht="15.75" hidden="false" customHeight="false" outlineLevel="0" collapsed="false">
      <c r="A694" s="420"/>
      <c r="B694" s="420"/>
      <c r="C694" s="420"/>
      <c r="D694" s="420"/>
      <c r="E694" s="420"/>
      <c r="F694" s="420"/>
      <c r="G694" s="421"/>
      <c r="H694" s="421"/>
      <c r="I694" s="421"/>
      <c r="J694" s="421"/>
      <c r="K694" s="421"/>
      <c r="L694" s="421"/>
      <c r="M694" s="421"/>
      <c r="N694" s="421"/>
      <c r="O694" s="421"/>
      <c r="P694" s="422"/>
      <c r="Q694" s="423"/>
      <c r="R694" s="423"/>
      <c r="S694" s="420"/>
      <c r="T694" s="428"/>
      <c r="U694" s="428"/>
      <c r="V694" s="417"/>
      <c r="W694" s="420"/>
      <c r="X694" s="420"/>
      <c r="Y694" s="420"/>
      <c r="Z694" s="420"/>
      <c r="AA694" s="420"/>
      <c r="AB694" s="420"/>
      <c r="AC694" s="420"/>
      <c r="AD694" s="420"/>
      <c r="AE694" s="420"/>
      <c r="AF694" s="420"/>
      <c r="AG694" s="420"/>
      <c r="AH694" s="420"/>
      <c r="AI694" s="420"/>
      <c r="AJ694" s="420"/>
      <c r="AK694" s="420"/>
      <c r="AL694" s="420"/>
      <c r="AM694" s="420"/>
      <c r="AN694" s="420"/>
      <c r="AO694" s="417"/>
      <c r="AP694" s="417"/>
      <c r="AQ694" s="417"/>
      <c r="AR694" s="417"/>
      <c r="AS694" s="417"/>
      <c r="AT694" s="417"/>
      <c r="AU694" s="417"/>
      <c r="AV694" s="417"/>
      <c r="AW694" s="417"/>
      <c r="AX694" s="417"/>
      <c r="AY694" s="417"/>
      <c r="AZ694" s="417"/>
      <c r="BA694" s="429"/>
      <c r="BB694" s="429"/>
      <c r="BC694" s="429"/>
      <c r="BD694" s="429"/>
      <c r="BE694" s="429"/>
      <c r="BF694" s="429"/>
      <c r="BG694" s="429"/>
      <c r="BH694" s="429"/>
      <c r="BI694" s="429"/>
      <c r="BJ694" s="429"/>
      <c r="BK694" s="429"/>
      <c r="BL694" s="429"/>
      <c r="BM694" s="429"/>
      <c r="BN694" s="429"/>
      <c r="BO694" s="429"/>
      <c r="BP694" s="429"/>
      <c r="BQ694" s="429"/>
    </row>
    <row r="695" customFormat="false" ht="15.75" hidden="false" customHeight="false" outlineLevel="0" collapsed="false">
      <c r="A695" s="420"/>
      <c r="B695" s="420"/>
      <c r="C695" s="420"/>
      <c r="D695" s="420"/>
      <c r="E695" s="420"/>
      <c r="F695" s="420"/>
      <c r="G695" s="421"/>
      <c r="H695" s="421"/>
      <c r="I695" s="421"/>
      <c r="J695" s="421"/>
      <c r="K695" s="421"/>
      <c r="L695" s="421"/>
      <c r="M695" s="421"/>
      <c r="N695" s="421"/>
      <c r="O695" s="421"/>
      <c r="P695" s="422"/>
      <c r="Q695" s="423"/>
      <c r="R695" s="423"/>
      <c r="S695" s="420"/>
      <c r="T695" s="428"/>
      <c r="U695" s="428"/>
      <c r="V695" s="417"/>
      <c r="W695" s="420"/>
      <c r="X695" s="420"/>
      <c r="Y695" s="420"/>
      <c r="Z695" s="420"/>
      <c r="AA695" s="420"/>
      <c r="AB695" s="420"/>
      <c r="AC695" s="420"/>
      <c r="AD695" s="420"/>
      <c r="AE695" s="420"/>
      <c r="AF695" s="420"/>
      <c r="AG695" s="420"/>
      <c r="AH695" s="420"/>
      <c r="AI695" s="420"/>
      <c r="AJ695" s="420"/>
      <c r="AK695" s="420"/>
      <c r="AL695" s="420"/>
      <c r="AM695" s="420"/>
      <c r="AN695" s="420"/>
      <c r="AO695" s="417"/>
      <c r="AP695" s="417"/>
      <c r="AQ695" s="417"/>
      <c r="AR695" s="417"/>
      <c r="AS695" s="417"/>
      <c r="AT695" s="417"/>
      <c r="AU695" s="417"/>
      <c r="AV695" s="417"/>
      <c r="AW695" s="417"/>
      <c r="AX695" s="417"/>
      <c r="AY695" s="417"/>
      <c r="AZ695" s="417"/>
      <c r="BA695" s="429"/>
      <c r="BB695" s="429"/>
      <c r="BC695" s="429"/>
      <c r="BD695" s="429"/>
      <c r="BE695" s="429"/>
      <c r="BF695" s="429"/>
      <c r="BG695" s="429"/>
      <c r="BH695" s="429"/>
      <c r="BI695" s="429"/>
      <c r="BJ695" s="429"/>
      <c r="BK695" s="429"/>
      <c r="BL695" s="429"/>
      <c r="BM695" s="429"/>
      <c r="BN695" s="429"/>
      <c r="BO695" s="429"/>
      <c r="BP695" s="429"/>
      <c r="BQ695" s="429"/>
    </row>
    <row r="696" customFormat="false" ht="15.75" hidden="false" customHeight="false" outlineLevel="0" collapsed="false">
      <c r="A696" s="420"/>
      <c r="B696" s="420"/>
      <c r="C696" s="420"/>
      <c r="D696" s="420"/>
      <c r="E696" s="420"/>
      <c r="F696" s="420"/>
      <c r="G696" s="421"/>
      <c r="H696" s="421"/>
      <c r="I696" s="421"/>
      <c r="J696" s="421"/>
      <c r="K696" s="421"/>
      <c r="L696" s="421"/>
      <c r="M696" s="421"/>
      <c r="N696" s="421"/>
      <c r="O696" s="421"/>
      <c r="P696" s="422"/>
      <c r="Q696" s="423"/>
      <c r="R696" s="423"/>
      <c r="S696" s="420"/>
      <c r="T696" s="428"/>
      <c r="U696" s="428"/>
      <c r="V696" s="417"/>
      <c r="W696" s="420"/>
      <c r="X696" s="420"/>
      <c r="Y696" s="420"/>
      <c r="Z696" s="420"/>
      <c r="AA696" s="420"/>
      <c r="AB696" s="420"/>
      <c r="AC696" s="420"/>
      <c r="AD696" s="420"/>
      <c r="AE696" s="420"/>
      <c r="AF696" s="420"/>
      <c r="AG696" s="420"/>
      <c r="AH696" s="420"/>
      <c r="AI696" s="420"/>
      <c r="AJ696" s="420"/>
      <c r="AK696" s="420"/>
      <c r="AL696" s="420"/>
      <c r="AM696" s="420"/>
      <c r="AN696" s="420"/>
      <c r="AO696" s="417"/>
      <c r="AP696" s="417"/>
      <c r="AQ696" s="417"/>
      <c r="AR696" s="417"/>
      <c r="AS696" s="417"/>
      <c r="AT696" s="417"/>
      <c r="AU696" s="417"/>
      <c r="AV696" s="417"/>
      <c r="AW696" s="417"/>
      <c r="AX696" s="417"/>
      <c r="AY696" s="417"/>
      <c r="AZ696" s="417"/>
      <c r="BA696" s="429"/>
      <c r="BB696" s="429"/>
      <c r="BC696" s="429"/>
      <c r="BD696" s="429"/>
      <c r="BE696" s="429"/>
      <c r="BF696" s="429"/>
      <c r="BG696" s="429"/>
      <c r="BH696" s="429"/>
      <c r="BI696" s="429"/>
      <c r="BJ696" s="429"/>
      <c r="BK696" s="429"/>
      <c r="BL696" s="429"/>
      <c r="BM696" s="429"/>
      <c r="BN696" s="429"/>
      <c r="BO696" s="429"/>
      <c r="BP696" s="429"/>
      <c r="BQ696" s="429"/>
    </row>
    <row r="697" customFormat="false" ht="15.75" hidden="false" customHeight="false" outlineLevel="0" collapsed="false">
      <c r="A697" s="420"/>
      <c r="B697" s="420"/>
      <c r="C697" s="420"/>
      <c r="D697" s="420"/>
      <c r="E697" s="420"/>
      <c r="F697" s="420"/>
      <c r="G697" s="421"/>
      <c r="H697" s="421"/>
      <c r="I697" s="421"/>
      <c r="J697" s="421"/>
      <c r="K697" s="421"/>
      <c r="L697" s="421"/>
      <c r="M697" s="421"/>
      <c r="N697" s="421"/>
      <c r="O697" s="421"/>
      <c r="P697" s="422"/>
      <c r="Q697" s="423"/>
      <c r="R697" s="423"/>
      <c r="S697" s="420"/>
      <c r="T697" s="428"/>
      <c r="U697" s="428"/>
      <c r="V697" s="417"/>
      <c r="W697" s="420"/>
      <c r="X697" s="420"/>
      <c r="Y697" s="420"/>
      <c r="Z697" s="420"/>
      <c r="AA697" s="420"/>
      <c r="AB697" s="420"/>
      <c r="AC697" s="420"/>
      <c r="AD697" s="420"/>
      <c r="AE697" s="420"/>
      <c r="AF697" s="420"/>
      <c r="AG697" s="420"/>
      <c r="AH697" s="420"/>
      <c r="AI697" s="420"/>
      <c r="AJ697" s="420"/>
      <c r="AK697" s="420"/>
      <c r="AL697" s="420"/>
      <c r="AM697" s="420"/>
      <c r="AN697" s="420"/>
      <c r="AO697" s="417"/>
      <c r="AP697" s="417"/>
      <c r="AQ697" s="417"/>
      <c r="AR697" s="417"/>
      <c r="AS697" s="417"/>
      <c r="AT697" s="417"/>
      <c r="AU697" s="417"/>
      <c r="AV697" s="417"/>
      <c r="AW697" s="417"/>
      <c r="AX697" s="417"/>
      <c r="AY697" s="417"/>
      <c r="AZ697" s="417"/>
      <c r="BA697" s="429"/>
      <c r="BB697" s="429"/>
      <c r="BC697" s="429"/>
      <c r="BD697" s="429"/>
      <c r="BE697" s="429"/>
      <c r="BF697" s="429"/>
      <c r="BG697" s="429"/>
      <c r="BH697" s="429"/>
      <c r="BI697" s="429"/>
      <c r="BJ697" s="429"/>
      <c r="BK697" s="429"/>
      <c r="BL697" s="429"/>
      <c r="BM697" s="429"/>
      <c r="BN697" s="429"/>
      <c r="BO697" s="429"/>
      <c r="BP697" s="429"/>
      <c r="BQ697" s="429"/>
    </row>
    <row r="698" customFormat="false" ht="15.75" hidden="false" customHeight="false" outlineLevel="0" collapsed="false">
      <c r="A698" s="420"/>
      <c r="B698" s="420"/>
      <c r="C698" s="420"/>
      <c r="D698" s="420"/>
      <c r="E698" s="420"/>
      <c r="F698" s="420"/>
      <c r="G698" s="421"/>
      <c r="H698" s="421"/>
      <c r="I698" s="421"/>
      <c r="J698" s="421"/>
      <c r="K698" s="421"/>
      <c r="L698" s="421"/>
      <c r="M698" s="421"/>
      <c r="N698" s="421"/>
      <c r="O698" s="421"/>
      <c r="P698" s="422"/>
      <c r="Q698" s="423"/>
      <c r="R698" s="423"/>
      <c r="S698" s="420"/>
      <c r="T698" s="428"/>
      <c r="U698" s="428"/>
      <c r="V698" s="417"/>
      <c r="W698" s="420"/>
      <c r="X698" s="420"/>
      <c r="Y698" s="420"/>
      <c r="Z698" s="420"/>
      <c r="AA698" s="420"/>
      <c r="AB698" s="420"/>
      <c r="AC698" s="420"/>
      <c r="AD698" s="420"/>
      <c r="AE698" s="420"/>
      <c r="AF698" s="420"/>
      <c r="AG698" s="420"/>
      <c r="AH698" s="420"/>
      <c r="AI698" s="420"/>
      <c r="AJ698" s="420"/>
      <c r="AK698" s="420"/>
      <c r="AL698" s="420"/>
      <c r="AM698" s="420"/>
      <c r="AN698" s="420"/>
      <c r="AO698" s="417"/>
      <c r="AP698" s="417"/>
      <c r="AQ698" s="417"/>
      <c r="AR698" s="417"/>
      <c r="AS698" s="417"/>
      <c r="AT698" s="417"/>
      <c r="AU698" s="417"/>
      <c r="AV698" s="417"/>
      <c r="AW698" s="417"/>
      <c r="AX698" s="417"/>
      <c r="AY698" s="417"/>
      <c r="AZ698" s="417"/>
      <c r="BA698" s="429"/>
      <c r="BB698" s="429"/>
      <c r="BC698" s="429"/>
      <c r="BD698" s="429"/>
      <c r="BE698" s="429"/>
      <c r="BF698" s="429"/>
      <c r="BG698" s="429"/>
      <c r="BH698" s="429"/>
      <c r="BI698" s="429"/>
      <c r="BJ698" s="429"/>
      <c r="BK698" s="429"/>
      <c r="BL698" s="429"/>
      <c r="BM698" s="429"/>
      <c r="BN698" s="429"/>
      <c r="BO698" s="429"/>
      <c r="BP698" s="429"/>
      <c r="BQ698" s="429"/>
    </row>
    <row r="699" customFormat="false" ht="15.75" hidden="false" customHeight="false" outlineLevel="0" collapsed="false">
      <c r="A699" s="420"/>
      <c r="B699" s="420"/>
      <c r="C699" s="420"/>
      <c r="D699" s="420"/>
      <c r="E699" s="420"/>
      <c r="F699" s="420"/>
      <c r="G699" s="421"/>
      <c r="H699" s="421"/>
      <c r="I699" s="421"/>
      <c r="J699" s="421"/>
      <c r="K699" s="421"/>
      <c r="L699" s="421"/>
      <c r="M699" s="421"/>
      <c r="N699" s="421"/>
      <c r="O699" s="421"/>
      <c r="P699" s="422"/>
      <c r="Q699" s="423"/>
      <c r="R699" s="423"/>
      <c r="S699" s="420"/>
      <c r="T699" s="428"/>
      <c r="U699" s="428"/>
      <c r="V699" s="417"/>
      <c r="W699" s="420"/>
      <c r="X699" s="420"/>
      <c r="Y699" s="420"/>
      <c r="Z699" s="420"/>
      <c r="AA699" s="420"/>
      <c r="AB699" s="420"/>
      <c r="AC699" s="420"/>
      <c r="AD699" s="420"/>
      <c r="AE699" s="420"/>
      <c r="AF699" s="420"/>
      <c r="AG699" s="420"/>
      <c r="AH699" s="420"/>
      <c r="AI699" s="420"/>
      <c r="AJ699" s="420"/>
      <c r="AK699" s="420"/>
      <c r="AL699" s="420"/>
      <c r="AM699" s="420"/>
      <c r="AN699" s="420"/>
      <c r="AO699" s="417"/>
      <c r="AP699" s="417"/>
      <c r="AQ699" s="417"/>
      <c r="AR699" s="417"/>
      <c r="AS699" s="417"/>
      <c r="AT699" s="417"/>
      <c r="AU699" s="417"/>
      <c r="AV699" s="417"/>
      <c r="AW699" s="417"/>
      <c r="AX699" s="417"/>
      <c r="AY699" s="417"/>
      <c r="AZ699" s="417"/>
      <c r="BA699" s="429"/>
      <c r="BB699" s="429"/>
      <c r="BC699" s="429"/>
      <c r="BD699" s="429"/>
      <c r="BE699" s="429"/>
      <c r="BF699" s="429"/>
      <c r="BG699" s="429"/>
      <c r="BH699" s="429"/>
      <c r="BI699" s="429"/>
      <c r="BJ699" s="429"/>
      <c r="BK699" s="429"/>
      <c r="BL699" s="429"/>
      <c r="BM699" s="429"/>
      <c r="BN699" s="429"/>
      <c r="BO699" s="429"/>
      <c r="BP699" s="429"/>
      <c r="BQ699" s="429"/>
    </row>
    <row r="700" customFormat="false" ht="15.75" hidden="false" customHeight="false" outlineLevel="0" collapsed="false">
      <c r="A700" s="420"/>
      <c r="B700" s="420"/>
      <c r="C700" s="420"/>
      <c r="D700" s="420"/>
      <c r="E700" s="420"/>
      <c r="F700" s="420"/>
      <c r="G700" s="421"/>
      <c r="H700" s="421"/>
      <c r="I700" s="421"/>
      <c r="J700" s="421"/>
      <c r="K700" s="421"/>
      <c r="L700" s="421"/>
      <c r="M700" s="421"/>
      <c r="N700" s="421"/>
      <c r="O700" s="421"/>
      <c r="P700" s="422"/>
      <c r="Q700" s="423"/>
      <c r="R700" s="423"/>
      <c r="S700" s="420"/>
      <c r="T700" s="428"/>
      <c r="U700" s="428"/>
      <c r="V700" s="417"/>
      <c r="W700" s="420"/>
      <c r="X700" s="420"/>
      <c r="Y700" s="420"/>
      <c r="Z700" s="420"/>
      <c r="AA700" s="420"/>
      <c r="AB700" s="420"/>
      <c r="AC700" s="420"/>
      <c r="AD700" s="420"/>
      <c r="AE700" s="420"/>
      <c r="AF700" s="420"/>
      <c r="AG700" s="420"/>
      <c r="AH700" s="420"/>
      <c r="AI700" s="420"/>
      <c r="AJ700" s="420"/>
      <c r="AK700" s="420"/>
      <c r="AL700" s="420"/>
      <c r="AM700" s="420"/>
      <c r="AN700" s="420"/>
      <c r="AO700" s="417"/>
      <c r="AP700" s="417"/>
      <c r="AQ700" s="417"/>
      <c r="AR700" s="417"/>
      <c r="AS700" s="417"/>
      <c r="AT700" s="417"/>
      <c r="AU700" s="417"/>
      <c r="AV700" s="417"/>
      <c r="AW700" s="417"/>
      <c r="AX700" s="417"/>
      <c r="AY700" s="417"/>
      <c r="AZ700" s="417"/>
      <c r="BA700" s="429"/>
      <c r="BB700" s="429"/>
      <c r="BC700" s="429"/>
      <c r="BD700" s="429"/>
      <c r="BE700" s="429"/>
      <c r="BF700" s="429"/>
      <c r="BG700" s="429"/>
      <c r="BH700" s="429"/>
      <c r="BI700" s="429"/>
      <c r="BJ700" s="429"/>
      <c r="BK700" s="429"/>
      <c r="BL700" s="429"/>
      <c r="BM700" s="429"/>
      <c r="BN700" s="429"/>
      <c r="BO700" s="429"/>
      <c r="BP700" s="429"/>
      <c r="BQ700" s="429"/>
    </row>
    <row r="701" customFormat="false" ht="15.75" hidden="false" customHeight="false" outlineLevel="0" collapsed="false">
      <c r="A701" s="420"/>
      <c r="B701" s="420"/>
      <c r="C701" s="420"/>
      <c r="D701" s="420"/>
      <c r="E701" s="420"/>
      <c r="F701" s="420"/>
      <c r="G701" s="421"/>
      <c r="H701" s="421"/>
      <c r="I701" s="421"/>
      <c r="J701" s="421"/>
      <c r="K701" s="421"/>
      <c r="L701" s="421"/>
      <c r="M701" s="421"/>
      <c r="N701" s="421"/>
      <c r="O701" s="421"/>
      <c r="P701" s="422"/>
      <c r="Q701" s="423"/>
      <c r="R701" s="423"/>
      <c r="S701" s="420"/>
      <c r="T701" s="428"/>
      <c r="U701" s="428"/>
      <c r="V701" s="417"/>
      <c r="W701" s="420"/>
      <c r="X701" s="420"/>
      <c r="Y701" s="420"/>
      <c r="Z701" s="420"/>
      <c r="AA701" s="420"/>
      <c r="AB701" s="420"/>
      <c r="AC701" s="420"/>
      <c r="AD701" s="420"/>
      <c r="AE701" s="420"/>
      <c r="AF701" s="420"/>
      <c r="AG701" s="420"/>
      <c r="AH701" s="420"/>
      <c r="AI701" s="420"/>
      <c r="AJ701" s="420"/>
      <c r="AK701" s="420"/>
      <c r="AL701" s="420"/>
      <c r="AM701" s="420"/>
      <c r="AN701" s="420"/>
      <c r="AO701" s="417"/>
      <c r="AP701" s="417"/>
      <c r="AQ701" s="417"/>
      <c r="AR701" s="417"/>
      <c r="AS701" s="417"/>
      <c r="AT701" s="417"/>
      <c r="AU701" s="417"/>
      <c r="AV701" s="417"/>
      <c r="AW701" s="417"/>
      <c r="AX701" s="417"/>
      <c r="AY701" s="417"/>
      <c r="AZ701" s="417"/>
      <c r="BA701" s="429"/>
      <c r="BB701" s="429"/>
      <c r="BC701" s="429"/>
      <c r="BD701" s="429"/>
      <c r="BE701" s="429"/>
      <c r="BF701" s="429"/>
      <c r="BG701" s="429"/>
      <c r="BH701" s="429"/>
      <c r="BI701" s="429"/>
      <c r="BJ701" s="429"/>
      <c r="BK701" s="429"/>
      <c r="BL701" s="429"/>
      <c r="BM701" s="429"/>
      <c r="BN701" s="429"/>
      <c r="BO701" s="429"/>
      <c r="BP701" s="429"/>
      <c r="BQ701" s="429"/>
    </row>
    <row r="702" customFormat="false" ht="15.75" hidden="false" customHeight="false" outlineLevel="0" collapsed="false">
      <c r="A702" s="420"/>
      <c r="B702" s="420"/>
      <c r="C702" s="420"/>
      <c r="D702" s="420"/>
      <c r="E702" s="420"/>
      <c r="F702" s="420"/>
      <c r="G702" s="421"/>
      <c r="H702" s="421"/>
      <c r="I702" s="421"/>
      <c r="J702" s="421"/>
      <c r="K702" s="421"/>
      <c r="L702" s="421"/>
      <c r="M702" s="421"/>
      <c r="N702" s="421"/>
      <c r="O702" s="421"/>
      <c r="P702" s="422"/>
      <c r="Q702" s="423"/>
      <c r="R702" s="423"/>
      <c r="S702" s="420"/>
      <c r="T702" s="428"/>
      <c r="U702" s="428"/>
      <c r="V702" s="417"/>
      <c r="W702" s="420"/>
      <c r="X702" s="420"/>
      <c r="Y702" s="420"/>
      <c r="Z702" s="420"/>
      <c r="AA702" s="420"/>
      <c r="AB702" s="420"/>
      <c r="AC702" s="420"/>
      <c r="AD702" s="420"/>
      <c r="AE702" s="420"/>
      <c r="AF702" s="420"/>
      <c r="AG702" s="420"/>
      <c r="AH702" s="420"/>
      <c r="AI702" s="420"/>
      <c r="AJ702" s="420"/>
      <c r="AK702" s="420"/>
      <c r="AL702" s="420"/>
      <c r="AM702" s="420"/>
      <c r="AN702" s="420"/>
      <c r="AO702" s="417"/>
      <c r="AP702" s="417"/>
      <c r="AQ702" s="417"/>
      <c r="AR702" s="417"/>
      <c r="AS702" s="417"/>
      <c r="AT702" s="417"/>
      <c r="AU702" s="417"/>
      <c r="AV702" s="417"/>
      <c r="AW702" s="417"/>
      <c r="AX702" s="417"/>
      <c r="AY702" s="417"/>
      <c r="AZ702" s="417"/>
      <c r="BA702" s="429"/>
      <c r="BB702" s="429"/>
      <c r="BC702" s="429"/>
      <c r="BD702" s="429"/>
      <c r="BE702" s="429"/>
      <c r="BF702" s="429"/>
      <c r="BG702" s="429"/>
      <c r="BH702" s="429"/>
      <c r="BI702" s="429"/>
      <c r="BJ702" s="429"/>
      <c r="BK702" s="429"/>
      <c r="BL702" s="429"/>
      <c r="BM702" s="429"/>
      <c r="BN702" s="429"/>
      <c r="BO702" s="429"/>
      <c r="BP702" s="429"/>
      <c r="BQ702" s="429"/>
    </row>
    <row r="703" customFormat="false" ht="15.75" hidden="false" customHeight="false" outlineLevel="0" collapsed="false">
      <c r="A703" s="420"/>
      <c r="B703" s="420"/>
      <c r="C703" s="420"/>
      <c r="D703" s="420"/>
      <c r="E703" s="420"/>
      <c r="F703" s="420"/>
      <c r="G703" s="421"/>
      <c r="H703" s="421"/>
      <c r="I703" s="421"/>
      <c r="J703" s="421"/>
      <c r="K703" s="421"/>
      <c r="L703" s="421"/>
      <c r="M703" s="421"/>
      <c r="N703" s="421"/>
      <c r="O703" s="421"/>
      <c r="P703" s="422"/>
      <c r="Q703" s="423"/>
      <c r="R703" s="423"/>
      <c r="S703" s="420"/>
      <c r="T703" s="428"/>
      <c r="U703" s="428"/>
      <c r="V703" s="417"/>
      <c r="W703" s="420"/>
      <c r="X703" s="420"/>
      <c r="Y703" s="420"/>
      <c r="Z703" s="420"/>
      <c r="AA703" s="420"/>
      <c r="AB703" s="420"/>
      <c r="AC703" s="420"/>
      <c r="AD703" s="420"/>
      <c r="AE703" s="420"/>
      <c r="AF703" s="420"/>
      <c r="AG703" s="420"/>
      <c r="AH703" s="420"/>
      <c r="AI703" s="420"/>
      <c r="AJ703" s="420"/>
      <c r="AK703" s="420"/>
      <c r="AL703" s="420"/>
      <c r="AM703" s="420"/>
      <c r="AN703" s="420"/>
      <c r="AO703" s="417"/>
      <c r="AP703" s="417"/>
      <c r="AQ703" s="417"/>
      <c r="AR703" s="417"/>
      <c r="AS703" s="417"/>
      <c r="AT703" s="417"/>
      <c r="AU703" s="417"/>
      <c r="AV703" s="417"/>
      <c r="AW703" s="417"/>
      <c r="AX703" s="417"/>
      <c r="AY703" s="417"/>
      <c r="AZ703" s="417"/>
      <c r="BA703" s="429"/>
      <c r="BB703" s="429"/>
      <c r="BC703" s="429"/>
      <c r="BD703" s="429"/>
      <c r="BE703" s="429"/>
      <c r="BF703" s="429"/>
      <c r="BG703" s="429"/>
      <c r="BH703" s="429"/>
      <c r="BI703" s="429"/>
      <c r="BJ703" s="429"/>
      <c r="BK703" s="429"/>
      <c r="BL703" s="429"/>
      <c r="BM703" s="429"/>
      <c r="BN703" s="429"/>
      <c r="BO703" s="429"/>
      <c r="BP703" s="429"/>
      <c r="BQ703" s="429"/>
    </row>
    <row r="704" customFormat="false" ht="15.75" hidden="false" customHeight="false" outlineLevel="0" collapsed="false">
      <c r="A704" s="420"/>
      <c r="B704" s="420"/>
      <c r="C704" s="420"/>
      <c r="D704" s="420"/>
      <c r="E704" s="420"/>
      <c r="F704" s="420"/>
      <c r="G704" s="421"/>
      <c r="H704" s="421"/>
      <c r="I704" s="421"/>
      <c r="J704" s="421"/>
      <c r="K704" s="421"/>
      <c r="L704" s="421"/>
      <c r="M704" s="421"/>
      <c r="N704" s="421"/>
      <c r="O704" s="421"/>
      <c r="P704" s="422"/>
      <c r="Q704" s="423"/>
      <c r="R704" s="423"/>
      <c r="S704" s="420"/>
      <c r="T704" s="428"/>
      <c r="U704" s="428"/>
      <c r="V704" s="417"/>
      <c r="W704" s="420"/>
      <c r="X704" s="420"/>
      <c r="Y704" s="420"/>
      <c r="Z704" s="420"/>
      <c r="AA704" s="420"/>
      <c r="AB704" s="420"/>
      <c r="AC704" s="420"/>
      <c r="AD704" s="420"/>
      <c r="AE704" s="420"/>
      <c r="AF704" s="420"/>
      <c r="AG704" s="420"/>
      <c r="AH704" s="420"/>
      <c r="AI704" s="420"/>
      <c r="AJ704" s="420"/>
      <c r="AK704" s="420"/>
      <c r="AL704" s="420"/>
      <c r="AM704" s="420"/>
      <c r="AN704" s="420"/>
      <c r="AO704" s="417"/>
      <c r="AP704" s="417"/>
      <c r="AQ704" s="417"/>
      <c r="AR704" s="417"/>
      <c r="AS704" s="417"/>
      <c r="AT704" s="417"/>
      <c r="AU704" s="417"/>
      <c r="AV704" s="417"/>
      <c r="AW704" s="417"/>
      <c r="AX704" s="417"/>
      <c r="AY704" s="417"/>
      <c r="AZ704" s="417"/>
      <c r="BA704" s="429"/>
      <c r="BB704" s="429"/>
      <c r="BC704" s="429"/>
      <c r="BD704" s="429"/>
      <c r="BE704" s="429"/>
      <c r="BF704" s="429"/>
      <c r="BG704" s="429"/>
      <c r="BH704" s="429"/>
      <c r="BI704" s="429"/>
      <c r="BJ704" s="429"/>
      <c r="BK704" s="429"/>
      <c r="BL704" s="429"/>
      <c r="BM704" s="429"/>
      <c r="BN704" s="429"/>
      <c r="BO704" s="429"/>
      <c r="BP704" s="429"/>
      <c r="BQ704" s="429"/>
    </row>
    <row r="705" customFormat="false" ht="15.75" hidden="false" customHeight="false" outlineLevel="0" collapsed="false">
      <c r="A705" s="420"/>
      <c r="B705" s="420"/>
      <c r="C705" s="420"/>
      <c r="D705" s="420"/>
      <c r="E705" s="420"/>
      <c r="F705" s="420"/>
      <c r="G705" s="421"/>
      <c r="H705" s="421"/>
      <c r="I705" s="421"/>
      <c r="J705" s="421"/>
      <c r="K705" s="421"/>
      <c r="L705" s="421"/>
      <c r="M705" s="421"/>
      <c r="N705" s="421"/>
      <c r="O705" s="421"/>
      <c r="P705" s="422"/>
      <c r="Q705" s="423"/>
      <c r="R705" s="423"/>
      <c r="S705" s="420"/>
      <c r="T705" s="428"/>
      <c r="U705" s="428"/>
      <c r="V705" s="417"/>
      <c r="W705" s="420"/>
      <c r="X705" s="420"/>
      <c r="Y705" s="420"/>
      <c r="Z705" s="420"/>
      <c r="AA705" s="420"/>
      <c r="AB705" s="420"/>
      <c r="AC705" s="420"/>
      <c r="AD705" s="420"/>
      <c r="AE705" s="420"/>
      <c r="AF705" s="420"/>
      <c r="AG705" s="420"/>
      <c r="AH705" s="420"/>
      <c r="AI705" s="420"/>
      <c r="AJ705" s="420"/>
      <c r="AK705" s="420"/>
      <c r="AL705" s="420"/>
      <c r="AM705" s="420"/>
      <c r="AN705" s="420"/>
      <c r="AO705" s="417"/>
      <c r="AP705" s="417"/>
      <c r="AQ705" s="417"/>
      <c r="AR705" s="417"/>
      <c r="AS705" s="417"/>
      <c r="AT705" s="417"/>
      <c r="AU705" s="417"/>
      <c r="AV705" s="417"/>
      <c r="AW705" s="417"/>
      <c r="AX705" s="417"/>
      <c r="AY705" s="417"/>
      <c r="AZ705" s="417"/>
      <c r="BA705" s="429"/>
      <c r="BB705" s="429"/>
      <c r="BC705" s="429"/>
      <c r="BD705" s="429"/>
      <c r="BE705" s="429"/>
      <c r="BF705" s="429"/>
      <c r="BG705" s="429"/>
      <c r="BH705" s="429"/>
      <c r="BI705" s="429"/>
      <c r="BJ705" s="429"/>
      <c r="BK705" s="429"/>
      <c r="BL705" s="429"/>
      <c r="BM705" s="429"/>
      <c r="BN705" s="429"/>
      <c r="BO705" s="429"/>
      <c r="BP705" s="429"/>
      <c r="BQ705" s="429"/>
    </row>
    <row r="706" customFormat="false" ht="15.75" hidden="false" customHeight="false" outlineLevel="0" collapsed="false">
      <c r="A706" s="420"/>
      <c r="B706" s="420"/>
      <c r="C706" s="420"/>
      <c r="D706" s="420"/>
      <c r="E706" s="420"/>
      <c r="F706" s="420"/>
      <c r="G706" s="421"/>
      <c r="H706" s="421"/>
      <c r="I706" s="421"/>
      <c r="J706" s="421"/>
      <c r="K706" s="421"/>
      <c r="L706" s="421"/>
      <c r="M706" s="421"/>
      <c r="N706" s="421"/>
      <c r="O706" s="421"/>
      <c r="P706" s="422"/>
      <c r="Q706" s="423"/>
      <c r="R706" s="423"/>
      <c r="S706" s="420"/>
      <c r="T706" s="428"/>
      <c r="U706" s="428"/>
      <c r="V706" s="417"/>
      <c r="W706" s="420"/>
      <c r="X706" s="420"/>
      <c r="Y706" s="420"/>
      <c r="Z706" s="420"/>
      <c r="AA706" s="420"/>
      <c r="AB706" s="420"/>
      <c r="AC706" s="420"/>
      <c r="AD706" s="420"/>
      <c r="AE706" s="420"/>
      <c r="AF706" s="420"/>
      <c r="AG706" s="420"/>
      <c r="AH706" s="420"/>
      <c r="AI706" s="420"/>
      <c r="AJ706" s="420"/>
      <c r="AK706" s="420"/>
      <c r="AL706" s="420"/>
      <c r="AM706" s="420"/>
      <c r="AN706" s="420"/>
      <c r="AO706" s="417"/>
      <c r="AP706" s="417"/>
      <c r="AQ706" s="417"/>
      <c r="AR706" s="417"/>
      <c r="AS706" s="417"/>
      <c r="AT706" s="417"/>
      <c r="AU706" s="417"/>
      <c r="AV706" s="417"/>
      <c r="AW706" s="417"/>
      <c r="AX706" s="417"/>
      <c r="AY706" s="417"/>
      <c r="AZ706" s="417"/>
      <c r="BA706" s="429"/>
      <c r="BB706" s="429"/>
      <c r="BC706" s="429"/>
      <c r="BD706" s="429"/>
      <c r="BE706" s="429"/>
      <c r="BF706" s="429"/>
      <c r="BG706" s="429"/>
      <c r="BH706" s="429"/>
      <c r="BI706" s="429"/>
      <c r="BJ706" s="429"/>
      <c r="BK706" s="429"/>
      <c r="BL706" s="429"/>
      <c r="BM706" s="429"/>
      <c r="BN706" s="429"/>
      <c r="BO706" s="429"/>
      <c r="BP706" s="429"/>
      <c r="BQ706" s="429"/>
    </row>
    <row r="707" customFormat="false" ht="15.75" hidden="false" customHeight="false" outlineLevel="0" collapsed="false">
      <c r="A707" s="420"/>
      <c r="B707" s="420"/>
      <c r="C707" s="420"/>
      <c r="D707" s="420"/>
      <c r="E707" s="420"/>
      <c r="F707" s="420"/>
      <c r="G707" s="421"/>
      <c r="H707" s="421"/>
      <c r="I707" s="421"/>
      <c r="J707" s="421"/>
      <c r="K707" s="421"/>
      <c r="L707" s="421"/>
      <c r="M707" s="421"/>
      <c r="N707" s="421"/>
      <c r="O707" s="421"/>
      <c r="P707" s="422"/>
      <c r="Q707" s="423"/>
      <c r="R707" s="423"/>
      <c r="S707" s="420"/>
      <c r="T707" s="428"/>
      <c r="U707" s="428"/>
      <c r="V707" s="417"/>
      <c r="W707" s="420"/>
      <c r="X707" s="420"/>
      <c r="Y707" s="420"/>
      <c r="Z707" s="420"/>
      <c r="AA707" s="420"/>
      <c r="AB707" s="420"/>
      <c r="AC707" s="420"/>
      <c r="AD707" s="420"/>
      <c r="AE707" s="420"/>
      <c r="AF707" s="420"/>
      <c r="AG707" s="420"/>
      <c r="AH707" s="420"/>
      <c r="AI707" s="420"/>
      <c r="AJ707" s="420"/>
      <c r="AK707" s="420"/>
      <c r="AL707" s="420"/>
      <c r="AM707" s="420"/>
      <c r="AN707" s="420"/>
      <c r="AO707" s="417"/>
      <c r="AP707" s="417"/>
      <c r="AQ707" s="417"/>
      <c r="AR707" s="417"/>
      <c r="AS707" s="417"/>
      <c r="AT707" s="417"/>
      <c r="AU707" s="417"/>
      <c r="AV707" s="417"/>
      <c r="AW707" s="417"/>
      <c r="AX707" s="417"/>
      <c r="AY707" s="417"/>
      <c r="AZ707" s="417"/>
      <c r="BA707" s="429"/>
      <c r="BB707" s="429"/>
      <c r="BC707" s="429"/>
      <c r="BD707" s="429"/>
      <c r="BE707" s="429"/>
      <c r="BF707" s="429"/>
      <c r="BG707" s="429"/>
      <c r="BH707" s="429"/>
      <c r="BI707" s="429"/>
      <c r="BJ707" s="429"/>
      <c r="BK707" s="429"/>
      <c r="BL707" s="429"/>
      <c r="BM707" s="429"/>
      <c r="BN707" s="429"/>
      <c r="BO707" s="429"/>
      <c r="BP707" s="429"/>
      <c r="BQ707" s="429"/>
    </row>
    <row r="708" customFormat="false" ht="15.75" hidden="false" customHeight="false" outlineLevel="0" collapsed="false">
      <c r="A708" s="420"/>
      <c r="B708" s="420"/>
      <c r="C708" s="420"/>
      <c r="D708" s="420"/>
      <c r="E708" s="420"/>
      <c r="F708" s="420"/>
      <c r="G708" s="421"/>
      <c r="H708" s="421"/>
      <c r="I708" s="421"/>
      <c r="J708" s="421"/>
      <c r="K708" s="421"/>
      <c r="L708" s="421"/>
      <c r="M708" s="421"/>
      <c r="N708" s="421"/>
      <c r="O708" s="421"/>
      <c r="P708" s="422"/>
      <c r="Q708" s="423"/>
      <c r="R708" s="423"/>
      <c r="S708" s="420"/>
      <c r="T708" s="428"/>
      <c r="U708" s="428"/>
      <c r="V708" s="417"/>
      <c r="W708" s="420"/>
      <c r="X708" s="420"/>
      <c r="Y708" s="420"/>
      <c r="Z708" s="420"/>
      <c r="AA708" s="420"/>
      <c r="AB708" s="420"/>
      <c r="AC708" s="420"/>
      <c r="AD708" s="420"/>
      <c r="AE708" s="420"/>
      <c r="AF708" s="420"/>
      <c r="AG708" s="420"/>
      <c r="AH708" s="420"/>
      <c r="AI708" s="420"/>
      <c r="AJ708" s="420"/>
      <c r="AK708" s="420"/>
      <c r="AL708" s="420"/>
      <c r="AM708" s="420"/>
      <c r="AN708" s="420"/>
      <c r="AO708" s="417"/>
      <c r="AP708" s="417"/>
      <c r="AQ708" s="417"/>
      <c r="AR708" s="417"/>
      <c r="AS708" s="417"/>
      <c r="AT708" s="417"/>
      <c r="AU708" s="417"/>
      <c r="AV708" s="417"/>
      <c r="AW708" s="417"/>
      <c r="AX708" s="417"/>
      <c r="AY708" s="417"/>
      <c r="AZ708" s="417"/>
      <c r="BA708" s="429"/>
      <c r="BB708" s="429"/>
      <c r="BC708" s="429"/>
      <c r="BD708" s="429"/>
      <c r="BE708" s="429"/>
      <c r="BF708" s="429"/>
      <c r="BG708" s="429"/>
      <c r="BH708" s="429"/>
      <c r="BI708" s="429"/>
      <c r="BJ708" s="429"/>
      <c r="BK708" s="429"/>
      <c r="BL708" s="429"/>
      <c r="BM708" s="429"/>
      <c r="BN708" s="429"/>
      <c r="BO708" s="429"/>
      <c r="BP708" s="429"/>
      <c r="BQ708" s="429"/>
    </row>
    <row r="709" customFormat="false" ht="15.75" hidden="false" customHeight="false" outlineLevel="0" collapsed="false">
      <c r="A709" s="420"/>
      <c r="B709" s="420"/>
      <c r="C709" s="420"/>
      <c r="D709" s="420"/>
      <c r="E709" s="420"/>
      <c r="F709" s="420"/>
      <c r="G709" s="421"/>
      <c r="H709" s="421"/>
      <c r="I709" s="421"/>
      <c r="J709" s="421"/>
      <c r="K709" s="421"/>
      <c r="L709" s="421"/>
      <c r="M709" s="421"/>
      <c r="N709" s="421"/>
      <c r="O709" s="421"/>
      <c r="P709" s="422"/>
      <c r="Q709" s="423"/>
      <c r="R709" s="423"/>
      <c r="S709" s="420"/>
      <c r="T709" s="428"/>
      <c r="U709" s="428"/>
      <c r="V709" s="417"/>
      <c r="W709" s="420"/>
      <c r="X709" s="420"/>
      <c r="Y709" s="420"/>
      <c r="Z709" s="420"/>
      <c r="AA709" s="420"/>
      <c r="AB709" s="420"/>
      <c r="AC709" s="420"/>
      <c r="AD709" s="420"/>
      <c r="AE709" s="420"/>
      <c r="AF709" s="420"/>
      <c r="AG709" s="420"/>
      <c r="AH709" s="420"/>
      <c r="AI709" s="420"/>
      <c r="AJ709" s="420"/>
      <c r="AK709" s="420"/>
      <c r="AL709" s="420"/>
      <c r="AM709" s="420"/>
      <c r="AN709" s="420"/>
      <c r="AO709" s="417"/>
      <c r="AP709" s="417"/>
      <c r="AQ709" s="417"/>
      <c r="AR709" s="417"/>
      <c r="AS709" s="417"/>
      <c r="AT709" s="417"/>
      <c r="AU709" s="417"/>
      <c r="AV709" s="417"/>
      <c r="AW709" s="417"/>
      <c r="AX709" s="417"/>
      <c r="AY709" s="417"/>
      <c r="AZ709" s="417"/>
      <c r="BA709" s="429"/>
      <c r="BB709" s="429"/>
      <c r="BC709" s="429"/>
      <c r="BD709" s="429"/>
      <c r="BE709" s="429"/>
      <c r="BF709" s="429"/>
      <c r="BG709" s="429"/>
      <c r="BH709" s="429"/>
      <c r="BI709" s="429"/>
      <c r="BJ709" s="429"/>
      <c r="BK709" s="429"/>
      <c r="BL709" s="429"/>
      <c r="BM709" s="429"/>
      <c r="BN709" s="429"/>
      <c r="BO709" s="429"/>
      <c r="BP709" s="429"/>
      <c r="BQ709" s="429"/>
    </row>
    <row r="710" customFormat="false" ht="15.75" hidden="false" customHeight="false" outlineLevel="0" collapsed="false">
      <c r="A710" s="420"/>
      <c r="B710" s="420"/>
      <c r="C710" s="420"/>
      <c r="D710" s="420"/>
      <c r="E710" s="420"/>
      <c r="F710" s="420"/>
      <c r="G710" s="421"/>
      <c r="H710" s="421"/>
      <c r="I710" s="421"/>
      <c r="J710" s="421"/>
      <c r="K710" s="421"/>
      <c r="L710" s="421"/>
      <c r="M710" s="421"/>
      <c r="N710" s="421"/>
      <c r="O710" s="421"/>
      <c r="P710" s="422"/>
      <c r="Q710" s="423"/>
      <c r="R710" s="423"/>
      <c r="S710" s="420"/>
      <c r="T710" s="428"/>
      <c r="U710" s="428"/>
      <c r="V710" s="417"/>
      <c r="W710" s="420"/>
      <c r="X710" s="420"/>
      <c r="Y710" s="420"/>
      <c r="Z710" s="420"/>
      <c r="AA710" s="420"/>
      <c r="AB710" s="420"/>
      <c r="AC710" s="420"/>
      <c r="AD710" s="420"/>
      <c r="AE710" s="420"/>
      <c r="AF710" s="420"/>
      <c r="AG710" s="420"/>
      <c r="AH710" s="420"/>
      <c r="AI710" s="420"/>
      <c r="AJ710" s="420"/>
      <c r="AK710" s="420"/>
      <c r="AL710" s="420"/>
      <c r="AM710" s="420"/>
      <c r="AN710" s="420"/>
      <c r="AO710" s="417"/>
      <c r="AP710" s="417"/>
      <c r="AQ710" s="417"/>
      <c r="AR710" s="417"/>
      <c r="AS710" s="417"/>
      <c r="AT710" s="417"/>
      <c r="AU710" s="417"/>
      <c r="AV710" s="417"/>
      <c r="AW710" s="417"/>
      <c r="AX710" s="417"/>
      <c r="AY710" s="417"/>
      <c r="AZ710" s="417"/>
      <c r="BA710" s="429"/>
      <c r="BB710" s="429"/>
      <c r="BC710" s="429"/>
      <c r="BD710" s="429"/>
      <c r="BE710" s="429"/>
      <c r="BF710" s="429"/>
      <c r="BG710" s="429"/>
      <c r="BH710" s="429"/>
      <c r="BI710" s="429"/>
      <c r="BJ710" s="429"/>
      <c r="BK710" s="429"/>
      <c r="BL710" s="429"/>
      <c r="BM710" s="429"/>
      <c r="BN710" s="429"/>
      <c r="BO710" s="429"/>
      <c r="BP710" s="429"/>
      <c r="BQ710" s="429"/>
    </row>
    <row r="711" customFormat="false" ht="15.75" hidden="false" customHeight="false" outlineLevel="0" collapsed="false">
      <c r="A711" s="420"/>
      <c r="B711" s="420"/>
      <c r="C711" s="420"/>
      <c r="D711" s="420"/>
      <c r="E711" s="420"/>
      <c r="F711" s="420"/>
      <c r="G711" s="421"/>
      <c r="H711" s="421"/>
      <c r="I711" s="421"/>
      <c r="J711" s="421"/>
      <c r="K711" s="421"/>
      <c r="L711" s="421"/>
      <c r="M711" s="421"/>
      <c r="N711" s="421"/>
      <c r="O711" s="421"/>
      <c r="P711" s="422"/>
      <c r="Q711" s="423"/>
      <c r="R711" s="423"/>
      <c r="S711" s="420"/>
      <c r="T711" s="428"/>
      <c r="U711" s="428"/>
      <c r="V711" s="417"/>
      <c r="W711" s="420"/>
      <c r="X711" s="420"/>
      <c r="Y711" s="420"/>
      <c r="Z711" s="420"/>
      <c r="AA711" s="420"/>
      <c r="AB711" s="420"/>
      <c r="AC711" s="420"/>
      <c r="AD711" s="420"/>
      <c r="AE711" s="420"/>
      <c r="AF711" s="420"/>
      <c r="AG711" s="420"/>
      <c r="AH711" s="420"/>
      <c r="AI711" s="420"/>
      <c r="AJ711" s="420"/>
      <c r="AK711" s="420"/>
      <c r="AL711" s="420"/>
      <c r="AM711" s="420"/>
      <c r="AN711" s="420"/>
      <c r="AO711" s="417"/>
      <c r="AP711" s="417"/>
      <c r="AQ711" s="417"/>
      <c r="AR711" s="417"/>
      <c r="AS711" s="417"/>
      <c r="AT711" s="417"/>
      <c r="AU711" s="417"/>
      <c r="AV711" s="417"/>
      <c r="AW711" s="417"/>
      <c r="AX711" s="417"/>
      <c r="AY711" s="417"/>
      <c r="AZ711" s="417"/>
      <c r="BA711" s="429"/>
      <c r="BB711" s="429"/>
      <c r="BC711" s="429"/>
      <c r="BD711" s="429"/>
      <c r="BE711" s="429"/>
      <c r="BF711" s="429"/>
      <c r="BG711" s="429"/>
      <c r="BH711" s="429"/>
      <c r="BI711" s="429"/>
      <c r="BJ711" s="429"/>
      <c r="BK711" s="429"/>
      <c r="BL711" s="429"/>
      <c r="BM711" s="429"/>
      <c r="BN711" s="429"/>
      <c r="BO711" s="429"/>
      <c r="BP711" s="429"/>
      <c r="BQ711" s="429"/>
    </row>
    <row r="712" customFormat="false" ht="15.75" hidden="false" customHeight="false" outlineLevel="0" collapsed="false">
      <c r="A712" s="420"/>
      <c r="B712" s="420"/>
      <c r="C712" s="420"/>
      <c r="D712" s="420"/>
      <c r="E712" s="420"/>
      <c r="F712" s="420"/>
      <c r="G712" s="421"/>
      <c r="H712" s="421"/>
      <c r="I712" s="421"/>
      <c r="J712" s="421"/>
      <c r="K712" s="421"/>
      <c r="L712" s="421"/>
      <c r="M712" s="421"/>
      <c r="N712" s="421"/>
      <c r="O712" s="421"/>
      <c r="P712" s="422"/>
      <c r="Q712" s="423"/>
      <c r="R712" s="423"/>
      <c r="S712" s="420"/>
      <c r="T712" s="428"/>
      <c r="U712" s="428"/>
      <c r="V712" s="417"/>
      <c r="W712" s="420"/>
      <c r="X712" s="420"/>
      <c r="Y712" s="420"/>
      <c r="Z712" s="420"/>
      <c r="AA712" s="420"/>
      <c r="AB712" s="420"/>
      <c r="AC712" s="420"/>
      <c r="AD712" s="420"/>
      <c r="AE712" s="420"/>
      <c r="AF712" s="420"/>
      <c r="AG712" s="420"/>
      <c r="AH712" s="420"/>
      <c r="AI712" s="420"/>
      <c r="AJ712" s="420"/>
      <c r="AK712" s="420"/>
      <c r="AL712" s="420"/>
      <c r="AM712" s="420"/>
      <c r="AN712" s="420"/>
      <c r="AO712" s="417"/>
      <c r="AP712" s="417"/>
      <c r="AQ712" s="417"/>
      <c r="AR712" s="417"/>
      <c r="AS712" s="417"/>
      <c r="AT712" s="417"/>
      <c r="AU712" s="417"/>
      <c r="AV712" s="417"/>
      <c r="AW712" s="417"/>
      <c r="AX712" s="417"/>
      <c r="AY712" s="417"/>
      <c r="AZ712" s="417"/>
      <c r="BA712" s="429"/>
      <c r="BB712" s="429"/>
      <c r="BC712" s="429"/>
      <c r="BD712" s="429"/>
      <c r="BE712" s="429"/>
      <c r="BF712" s="429"/>
      <c r="BG712" s="429"/>
      <c r="BH712" s="429"/>
      <c r="BI712" s="429"/>
      <c r="BJ712" s="429"/>
      <c r="BK712" s="429"/>
      <c r="BL712" s="429"/>
      <c r="BM712" s="429"/>
      <c r="BN712" s="429"/>
      <c r="BO712" s="429"/>
      <c r="BP712" s="429"/>
      <c r="BQ712" s="429"/>
    </row>
    <row r="713" customFormat="false" ht="15.75" hidden="false" customHeight="false" outlineLevel="0" collapsed="false">
      <c r="A713" s="420"/>
      <c r="B713" s="420"/>
      <c r="C713" s="420"/>
      <c r="D713" s="420"/>
      <c r="E713" s="420"/>
      <c r="F713" s="420"/>
      <c r="G713" s="421"/>
      <c r="H713" s="421"/>
      <c r="I713" s="421"/>
      <c r="J713" s="421"/>
      <c r="K713" s="421"/>
      <c r="L713" s="421"/>
      <c r="M713" s="421"/>
      <c r="N713" s="421"/>
      <c r="O713" s="421"/>
      <c r="P713" s="422"/>
      <c r="Q713" s="423"/>
      <c r="R713" s="423"/>
      <c r="S713" s="420"/>
      <c r="T713" s="428"/>
      <c r="U713" s="428"/>
      <c r="V713" s="417"/>
      <c r="W713" s="420"/>
      <c r="X713" s="420"/>
      <c r="Y713" s="420"/>
      <c r="Z713" s="420"/>
      <c r="AA713" s="420"/>
      <c r="AB713" s="420"/>
      <c r="AC713" s="420"/>
      <c r="AD713" s="420"/>
      <c r="AE713" s="420"/>
      <c r="AF713" s="420"/>
      <c r="AG713" s="420"/>
      <c r="AH713" s="420"/>
      <c r="AI713" s="420"/>
      <c r="AJ713" s="420"/>
      <c r="AK713" s="420"/>
      <c r="AL713" s="420"/>
      <c r="AM713" s="420"/>
      <c r="AN713" s="420"/>
      <c r="AO713" s="417"/>
      <c r="AP713" s="417"/>
      <c r="AQ713" s="417"/>
      <c r="AR713" s="417"/>
      <c r="AS713" s="417"/>
      <c r="AT713" s="417"/>
      <c r="AU713" s="417"/>
      <c r="AV713" s="417"/>
      <c r="AW713" s="417"/>
      <c r="AX713" s="417"/>
      <c r="AY713" s="417"/>
      <c r="AZ713" s="417"/>
      <c r="BA713" s="429"/>
      <c r="BB713" s="429"/>
      <c r="BC713" s="429"/>
      <c r="BD713" s="429"/>
      <c r="BE713" s="429"/>
      <c r="BF713" s="429"/>
      <c r="BG713" s="429"/>
      <c r="BH713" s="429"/>
      <c r="BI713" s="429"/>
      <c r="BJ713" s="429"/>
      <c r="BK713" s="429"/>
      <c r="BL713" s="429"/>
      <c r="BM713" s="429"/>
      <c r="BN713" s="429"/>
      <c r="BO713" s="429"/>
      <c r="BP713" s="429"/>
      <c r="BQ713" s="429"/>
    </row>
    <row r="714" customFormat="false" ht="15.75" hidden="false" customHeight="false" outlineLevel="0" collapsed="false">
      <c r="A714" s="420"/>
      <c r="B714" s="420"/>
      <c r="C714" s="420"/>
      <c r="D714" s="420"/>
      <c r="E714" s="420"/>
      <c r="F714" s="420"/>
      <c r="G714" s="421"/>
      <c r="H714" s="421"/>
      <c r="I714" s="421"/>
      <c r="J714" s="421"/>
      <c r="K714" s="421"/>
      <c r="L714" s="421"/>
      <c r="M714" s="421"/>
      <c r="N714" s="421"/>
      <c r="O714" s="421"/>
      <c r="P714" s="422"/>
      <c r="Q714" s="423"/>
      <c r="R714" s="423"/>
      <c r="S714" s="420"/>
      <c r="T714" s="428"/>
      <c r="U714" s="428"/>
      <c r="V714" s="417"/>
      <c r="W714" s="420"/>
      <c r="X714" s="420"/>
      <c r="Y714" s="420"/>
      <c r="Z714" s="420"/>
      <c r="AA714" s="420"/>
      <c r="AB714" s="420"/>
      <c r="AC714" s="420"/>
      <c r="AD714" s="420"/>
      <c r="AE714" s="420"/>
      <c r="AF714" s="420"/>
      <c r="AG714" s="420"/>
      <c r="AH714" s="420"/>
      <c r="AI714" s="420"/>
      <c r="AJ714" s="420"/>
      <c r="AK714" s="420"/>
      <c r="AL714" s="420"/>
      <c r="AM714" s="420"/>
      <c r="AN714" s="420"/>
      <c r="AO714" s="417"/>
      <c r="AP714" s="417"/>
      <c r="AQ714" s="417"/>
      <c r="AR714" s="417"/>
      <c r="AS714" s="417"/>
      <c r="AT714" s="417"/>
      <c r="AU714" s="417"/>
      <c r="AV714" s="417"/>
      <c r="AW714" s="417"/>
      <c r="AX714" s="417"/>
      <c r="AY714" s="417"/>
      <c r="AZ714" s="417"/>
      <c r="BA714" s="429"/>
      <c r="BB714" s="429"/>
      <c r="BC714" s="429"/>
      <c r="BD714" s="429"/>
      <c r="BE714" s="429"/>
      <c r="BF714" s="429"/>
      <c r="BG714" s="429"/>
      <c r="BH714" s="429"/>
      <c r="BI714" s="429"/>
      <c r="BJ714" s="429"/>
      <c r="BK714" s="429"/>
      <c r="BL714" s="429"/>
      <c r="BM714" s="429"/>
      <c r="BN714" s="429"/>
      <c r="BO714" s="429"/>
      <c r="BP714" s="429"/>
      <c r="BQ714" s="429"/>
    </row>
    <row r="715" customFormat="false" ht="15.75" hidden="false" customHeight="false" outlineLevel="0" collapsed="false">
      <c r="A715" s="420"/>
      <c r="B715" s="420"/>
      <c r="C715" s="420"/>
      <c r="D715" s="420"/>
      <c r="E715" s="420"/>
      <c r="F715" s="420"/>
      <c r="G715" s="421"/>
      <c r="H715" s="421"/>
      <c r="I715" s="421"/>
      <c r="J715" s="421"/>
      <c r="K715" s="421"/>
      <c r="L715" s="421"/>
      <c r="M715" s="421"/>
      <c r="N715" s="421"/>
      <c r="O715" s="421"/>
      <c r="P715" s="422"/>
      <c r="Q715" s="423"/>
      <c r="R715" s="423"/>
      <c r="S715" s="420"/>
      <c r="T715" s="428"/>
      <c r="U715" s="428"/>
      <c r="V715" s="417"/>
      <c r="W715" s="420"/>
      <c r="X715" s="420"/>
      <c r="Y715" s="420"/>
      <c r="Z715" s="420"/>
      <c r="AA715" s="420"/>
      <c r="AB715" s="420"/>
      <c r="AC715" s="420"/>
      <c r="AD715" s="420"/>
      <c r="AE715" s="420"/>
      <c r="AF715" s="420"/>
      <c r="AG715" s="420"/>
      <c r="AH715" s="420"/>
      <c r="AI715" s="420"/>
      <c r="AJ715" s="420"/>
      <c r="AK715" s="420"/>
      <c r="AL715" s="420"/>
      <c r="AM715" s="420"/>
      <c r="AN715" s="420"/>
      <c r="AO715" s="417"/>
      <c r="AP715" s="417"/>
      <c r="AQ715" s="417"/>
      <c r="AR715" s="417"/>
      <c r="AS715" s="417"/>
      <c r="AT715" s="417"/>
      <c r="AU715" s="417"/>
      <c r="AV715" s="417"/>
      <c r="AW715" s="417"/>
      <c r="AX715" s="417"/>
      <c r="AY715" s="417"/>
      <c r="AZ715" s="417"/>
      <c r="BA715" s="429"/>
      <c r="BB715" s="429"/>
      <c r="BC715" s="429"/>
      <c r="BD715" s="429"/>
      <c r="BE715" s="429"/>
      <c r="BF715" s="429"/>
      <c r="BG715" s="429"/>
      <c r="BH715" s="429"/>
      <c r="BI715" s="429"/>
      <c r="BJ715" s="429"/>
      <c r="BK715" s="429"/>
      <c r="BL715" s="429"/>
      <c r="BM715" s="429"/>
      <c r="BN715" s="429"/>
      <c r="BO715" s="429"/>
      <c r="BP715" s="429"/>
      <c r="BQ715" s="429"/>
    </row>
    <row r="716" customFormat="false" ht="15.75" hidden="false" customHeight="false" outlineLevel="0" collapsed="false">
      <c r="A716" s="420"/>
      <c r="B716" s="420"/>
      <c r="C716" s="420"/>
      <c r="D716" s="420"/>
      <c r="E716" s="420"/>
      <c r="F716" s="420"/>
      <c r="G716" s="421"/>
      <c r="H716" s="421"/>
      <c r="I716" s="421"/>
      <c r="J716" s="421"/>
      <c r="K716" s="421"/>
      <c r="L716" s="421"/>
      <c r="M716" s="421"/>
      <c r="N716" s="421"/>
      <c r="O716" s="421"/>
      <c r="P716" s="422"/>
      <c r="Q716" s="423"/>
      <c r="R716" s="423"/>
      <c r="S716" s="420"/>
      <c r="T716" s="428"/>
      <c r="U716" s="428"/>
      <c r="V716" s="417"/>
      <c r="W716" s="420"/>
      <c r="X716" s="420"/>
      <c r="Y716" s="420"/>
      <c r="Z716" s="420"/>
      <c r="AA716" s="420"/>
      <c r="AB716" s="420"/>
      <c r="AC716" s="420"/>
      <c r="AD716" s="420"/>
      <c r="AE716" s="420"/>
      <c r="AF716" s="420"/>
      <c r="AG716" s="420"/>
      <c r="AH716" s="420"/>
      <c r="AI716" s="420"/>
      <c r="AJ716" s="420"/>
      <c r="AK716" s="420"/>
      <c r="AL716" s="420"/>
      <c r="AM716" s="420"/>
      <c r="AN716" s="420"/>
      <c r="AO716" s="417"/>
      <c r="AP716" s="417"/>
      <c r="AQ716" s="417"/>
      <c r="AR716" s="417"/>
      <c r="AS716" s="417"/>
      <c r="AT716" s="417"/>
      <c r="AU716" s="417"/>
      <c r="AV716" s="417"/>
      <c r="AW716" s="417"/>
      <c r="AX716" s="417"/>
      <c r="AY716" s="417"/>
      <c r="AZ716" s="417"/>
      <c r="BA716" s="429"/>
      <c r="BB716" s="429"/>
      <c r="BC716" s="429"/>
      <c r="BD716" s="429"/>
      <c r="BE716" s="429"/>
      <c r="BF716" s="429"/>
      <c r="BG716" s="429"/>
      <c r="BH716" s="429"/>
      <c r="BI716" s="429"/>
      <c r="BJ716" s="429"/>
      <c r="BK716" s="429"/>
      <c r="BL716" s="429"/>
      <c r="BM716" s="429"/>
      <c r="BN716" s="429"/>
      <c r="BO716" s="429"/>
      <c r="BP716" s="429"/>
      <c r="BQ716" s="429"/>
    </row>
    <row r="717" customFormat="false" ht="15.75" hidden="false" customHeight="false" outlineLevel="0" collapsed="false">
      <c r="A717" s="420"/>
      <c r="B717" s="420"/>
      <c r="C717" s="420"/>
      <c r="D717" s="420"/>
      <c r="E717" s="420"/>
      <c r="F717" s="420"/>
      <c r="G717" s="421"/>
      <c r="H717" s="421"/>
      <c r="I717" s="421"/>
      <c r="J717" s="421"/>
      <c r="K717" s="421"/>
      <c r="L717" s="421"/>
      <c r="M717" s="421"/>
      <c r="N717" s="421"/>
      <c r="O717" s="421"/>
      <c r="P717" s="422"/>
      <c r="Q717" s="423"/>
      <c r="R717" s="423"/>
      <c r="S717" s="420"/>
      <c r="T717" s="428"/>
      <c r="U717" s="428"/>
      <c r="V717" s="417"/>
      <c r="W717" s="420"/>
      <c r="X717" s="420"/>
      <c r="Y717" s="420"/>
      <c r="Z717" s="420"/>
      <c r="AA717" s="420"/>
      <c r="AB717" s="420"/>
      <c r="AC717" s="420"/>
      <c r="AD717" s="420"/>
      <c r="AE717" s="420"/>
      <c r="AF717" s="420"/>
      <c r="AG717" s="420"/>
      <c r="AH717" s="420"/>
      <c r="AI717" s="420"/>
      <c r="AJ717" s="420"/>
      <c r="AK717" s="420"/>
      <c r="AL717" s="420"/>
      <c r="AM717" s="420"/>
      <c r="AN717" s="420"/>
      <c r="AO717" s="417"/>
      <c r="AP717" s="417"/>
      <c r="AQ717" s="417"/>
      <c r="AR717" s="417"/>
      <c r="AS717" s="417"/>
      <c r="AT717" s="417"/>
      <c r="AU717" s="417"/>
      <c r="AV717" s="417"/>
      <c r="AW717" s="417"/>
      <c r="AX717" s="417"/>
      <c r="AY717" s="417"/>
      <c r="AZ717" s="417"/>
      <c r="BA717" s="429"/>
      <c r="BB717" s="429"/>
      <c r="BC717" s="429"/>
      <c r="BD717" s="429"/>
      <c r="BE717" s="429"/>
      <c r="BF717" s="429"/>
      <c r="BG717" s="429"/>
      <c r="BH717" s="429"/>
      <c r="BI717" s="429"/>
      <c r="BJ717" s="429"/>
      <c r="BK717" s="429"/>
      <c r="BL717" s="429"/>
      <c r="BM717" s="429"/>
      <c r="BN717" s="429"/>
      <c r="BO717" s="429"/>
      <c r="BP717" s="429"/>
      <c r="BQ717" s="429"/>
    </row>
    <row r="718" customFormat="false" ht="15.75" hidden="false" customHeight="false" outlineLevel="0" collapsed="false">
      <c r="A718" s="420"/>
      <c r="B718" s="420"/>
      <c r="C718" s="420"/>
      <c r="D718" s="420"/>
      <c r="E718" s="420"/>
      <c r="F718" s="420"/>
      <c r="G718" s="421"/>
      <c r="H718" s="421"/>
      <c r="I718" s="421"/>
      <c r="J718" s="421"/>
      <c r="K718" s="421"/>
      <c r="L718" s="421"/>
      <c r="M718" s="421"/>
      <c r="N718" s="421"/>
      <c r="O718" s="421"/>
      <c r="P718" s="422"/>
      <c r="Q718" s="423"/>
      <c r="R718" s="423"/>
      <c r="S718" s="420"/>
      <c r="T718" s="428"/>
      <c r="U718" s="428"/>
      <c r="V718" s="417"/>
      <c r="W718" s="420"/>
      <c r="X718" s="420"/>
      <c r="Y718" s="420"/>
      <c r="Z718" s="420"/>
      <c r="AA718" s="420"/>
      <c r="AB718" s="420"/>
      <c r="AC718" s="420"/>
      <c r="AD718" s="420"/>
      <c r="AE718" s="420"/>
      <c r="AF718" s="420"/>
      <c r="AG718" s="420"/>
      <c r="AH718" s="420"/>
      <c r="AI718" s="420"/>
      <c r="AJ718" s="420"/>
      <c r="AK718" s="420"/>
      <c r="AL718" s="420"/>
      <c r="AM718" s="420"/>
      <c r="AN718" s="420"/>
      <c r="AO718" s="417"/>
      <c r="AP718" s="417"/>
      <c r="AQ718" s="417"/>
      <c r="AR718" s="417"/>
      <c r="AS718" s="417"/>
      <c r="AT718" s="417"/>
      <c r="AU718" s="417"/>
      <c r="AV718" s="417"/>
      <c r="AW718" s="417"/>
      <c r="AX718" s="417"/>
      <c r="AY718" s="417"/>
      <c r="AZ718" s="417"/>
      <c r="BA718" s="429"/>
      <c r="BB718" s="429"/>
      <c r="BC718" s="429"/>
      <c r="BD718" s="429"/>
      <c r="BE718" s="429"/>
      <c r="BF718" s="429"/>
      <c r="BG718" s="429"/>
      <c r="BH718" s="429"/>
      <c r="BI718" s="429"/>
      <c r="BJ718" s="429"/>
      <c r="BK718" s="429"/>
      <c r="BL718" s="429"/>
      <c r="BM718" s="429"/>
      <c r="BN718" s="429"/>
      <c r="BO718" s="429"/>
      <c r="BP718" s="429"/>
      <c r="BQ718" s="429"/>
    </row>
    <row r="719" customFormat="false" ht="15.75" hidden="false" customHeight="false" outlineLevel="0" collapsed="false">
      <c r="A719" s="420"/>
      <c r="B719" s="420"/>
      <c r="C719" s="420"/>
      <c r="D719" s="420"/>
      <c r="E719" s="420"/>
      <c r="F719" s="420"/>
      <c r="G719" s="421"/>
      <c r="H719" s="421"/>
      <c r="I719" s="421"/>
      <c r="J719" s="421"/>
      <c r="K719" s="421"/>
      <c r="L719" s="421"/>
      <c r="M719" s="421"/>
      <c r="N719" s="421"/>
      <c r="O719" s="421"/>
      <c r="P719" s="422"/>
      <c r="Q719" s="423"/>
      <c r="R719" s="423"/>
      <c r="S719" s="420"/>
      <c r="T719" s="428"/>
      <c r="U719" s="428"/>
      <c r="V719" s="417"/>
      <c r="W719" s="420"/>
      <c r="X719" s="420"/>
      <c r="Y719" s="420"/>
      <c r="Z719" s="420"/>
      <c r="AA719" s="420"/>
      <c r="AB719" s="420"/>
      <c r="AC719" s="420"/>
      <c r="AD719" s="420"/>
      <c r="AE719" s="420"/>
      <c r="AF719" s="420"/>
      <c r="AG719" s="420"/>
      <c r="AH719" s="420"/>
      <c r="AI719" s="420"/>
      <c r="AJ719" s="420"/>
      <c r="AK719" s="420"/>
      <c r="AL719" s="420"/>
      <c r="AM719" s="420"/>
      <c r="AN719" s="420"/>
      <c r="AO719" s="417"/>
      <c r="AP719" s="417"/>
      <c r="AQ719" s="417"/>
      <c r="AR719" s="417"/>
      <c r="AS719" s="417"/>
      <c r="AT719" s="417"/>
      <c r="AU719" s="417"/>
      <c r="AV719" s="417"/>
      <c r="AW719" s="417"/>
      <c r="AX719" s="417"/>
      <c r="AY719" s="417"/>
      <c r="AZ719" s="417"/>
      <c r="BA719" s="429"/>
      <c r="BB719" s="429"/>
      <c r="BC719" s="429"/>
      <c r="BD719" s="429"/>
      <c r="BE719" s="429"/>
      <c r="BF719" s="429"/>
      <c r="BG719" s="429"/>
      <c r="BH719" s="429"/>
      <c r="BI719" s="429"/>
      <c r="BJ719" s="429"/>
      <c r="BK719" s="429"/>
      <c r="BL719" s="429"/>
      <c r="BM719" s="429"/>
      <c r="BN719" s="429"/>
      <c r="BO719" s="429"/>
      <c r="BP719" s="429"/>
      <c r="BQ719" s="429"/>
    </row>
    <row r="720" customFormat="false" ht="15.75" hidden="false" customHeight="false" outlineLevel="0" collapsed="false">
      <c r="A720" s="420"/>
      <c r="B720" s="420"/>
      <c r="C720" s="420"/>
      <c r="D720" s="420"/>
      <c r="E720" s="420"/>
      <c r="F720" s="420"/>
      <c r="G720" s="421"/>
      <c r="H720" s="421"/>
      <c r="I720" s="421"/>
      <c r="J720" s="421"/>
      <c r="K720" s="421"/>
      <c r="L720" s="421"/>
      <c r="M720" s="421"/>
      <c r="N720" s="421"/>
      <c r="O720" s="421"/>
      <c r="P720" s="422"/>
      <c r="Q720" s="423"/>
      <c r="R720" s="423"/>
      <c r="S720" s="420"/>
      <c r="T720" s="428"/>
      <c r="U720" s="428"/>
      <c r="V720" s="417"/>
      <c r="W720" s="420"/>
      <c r="X720" s="420"/>
      <c r="Y720" s="420"/>
      <c r="Z720" s="420"/>
      <c r="AA720" s="420"/>
      <c r="AB720" s="420"/>
      <c r="AC720" s="420"/>
      <c r="AD720" s="420"/>
      <c r="AE720" s="420"/>
      <c r="AF720" s="420"/>
      <c r="AG720" s="420"/>
      <c r="AH720" s="420"/>
      <c r="AI720" s="420"/>
      <c r="AJ720" s="420"/>
      <c r="AK720" s="420"/>
      <c r="AL720" s="420"/>
      <c r="AM720" s="420"/>
      <c r="AN720" s="420"/>
      <c r="AO720" s="417"/>
      <c r="AP720" s="417"/>
      <c r="AQ720" s="417"/>
      <c r="AR720" s="417"/>
      <c r="AS720" s="417"/>
      <c r="AT720" s="417"/>
      <c r="AU720" s="417"/>
      <c r="AV720" s="417"/>
      <c r="AW720" s="417"/>
      <c r="AX720" s="417"/>
      <c r="AY720" s="417"/>
      <c r="AZ720" s="417"/>
      <c r="BA720" s="429"/>
      <c r="BB720" s="429"/>
      <c r="BC720" s="429"/>
      <c r="BD720" s="429"/>
      <c r="BE720" s="429"/>
      <c r="BF720" s="429"/>
      <c r="BG720" s="429"/>
      <c r="BH720" s="429"/>
      <c r="BI720" s="429"/>
      <c r="BJ720" s="429"/>
      <c r="BK720" s="429"/>
      <c r="BL720" s="429"/>
      <c r="BM720" s="429"/>
      <c r="BN720" s="429"/>
      <c r="BO720" s="429"/>
      <c r="BP720" s="429"/>
      <c r="BQ720" s="429"/>
    </row>
    <row r="721" customFormat="false" ht="15.75" hidden="false" customHeight="false" outlineLevel="0" collapsed="false">
      <c r="A721" s="420"/>
      <c r="B721" s="420"/>
      <c r="C721" s="420"/>
      <c r="D721" s="420"/>
      <c r="E721" s="420"/>
      <c r="F721" s="420"/>
      <c r="G721" s="421"/>
      <c r="H721" s="421"/>
      <c r="I721" s="421"/>
      <c r="J721" s="421"/>
      <c r="K721" s="421"/>
      <c r="L721" s="421"/>
      <c r="M721" s="421"/>
      <c r="N721" s="421"/>
      <c r="O721" s="421"/>
      <c r="P721" s="422"/>
      <c r="Q721" s="423"/>
      <c r="R721" s="423"/>
      <c r="S721" s="420"/>
      <c r="T721" s="428"/>
      <c r="U721" s="428"/>
      <c r="V721" s="417"/>
      <c r="W721" s="420"/>
      <c r="X721" s="420"/>
      <c r="Y721" s="420"/>
      <c r="Z721" s="420"/>
      <c r="AA721" s="420"/>
      <c r="AB721" s="420"/>
      <c r="AC721" s="420"/>
      <c r="AD721" s="420"/>
      <c r="AE721" s="420"/>
      <c r="AF721" s="420"/>
      <c r="AG721" s="420"/>
      <c r="AH721" s="420"/>
      <c r="AI721" s="420"/>
      <c r="AJ721" s="420"/>
      <c r="AK721" s="420"/>
      <c r="AL721" s="420"/>
      <c r="AM721" s="420"/>
      <c r="AN721" s="420"/>
      <c r="AO721" s="417"/>
      <c r="AP721" s="417"/>
      <c r="AQ721" s="417"/>
      <c r="AR721" s="417"/>
      <c r="AS721" s="417"/>
      <c r="AT721" s="417"/>
      <c r="AU721" s="417"/>
      <c r="AV721" s="417"/>
      <c r="AW721" s="417"/>
      <c r="AX721" s="417"/>
      <c r="AY721" s="417"/>
      <c r="AZ721" s="417"/>
      <c r="BA721" s="429"/>
      <c r="BB721" s="429"/>
      <c r="BC721" s="429"/>
      <c r="BD721" s="429"/>
      <c r="BE721" s="429"/>
      <c r="BF721" s="429"/>
      <c r="BG721" s="429"/>
      <c r="BH721" s="429"/>
      <c r="BI721" s="429"/>
      <c r="BJ721" s="429"/>
      <c r="BK721" s="429"/>
      <c r="BL721" s="429"/>
      <c r="BM721" s="429"/>
      <c r="BN721" s="429"/>
      <c r="BO721" s="429"/>
      <c r="BP721" s="429"/>
      <c r="BQ721" s="429"/>
    </row>
    <row r="722" customFormat="false" ht="15.75" hidden="false" customHeight="false" outlineLevel="0" collapsed="false">
      <c r="A722" s="420"/>
      <c r="B722" s="420"/>
      <c r="C722" s="420"/>
      <c r="D722" s="420"/>
      <c r="E722" s="420"/>
      <c r="F722" s="420"/>
      <c r="G722" s="421"/>
      <c r="H722" s="421"/>
      <c r="I722" s="421"/>
      <c r="J722" s="421"/>
      <c r="K722" s="421"/>
      <c r="L722" s="421"/>
      <c r="M722" s="421"/>
      <c r="N722" s="421"/>
      <c r="O722" s="421"/>
      <c r="P722" s="422"/>
      <c r="Q722" s="423"/>
      <c r="R722" s="423"/>
      <c r="S722" s="420"/>
      <c r="T722" s="428"/>
      <c r="U722" s="428"/>
      <c r="V722" s="417"/>
      <c r="W722" s="420"/>
      <c r="X722" s="420"/>
      <c r="Y722" s="420"/>
      <c r="Z722" s="420"/>
      <c r="AA722" s="420"/>
      <c r="AB722" s="420"/>
      <c r="AC722" s="420"/>
      <c r="AD722" s="420"/>
      <c r="AE722" s="420"/>
      <c r="AF722" s="420"/>
      <c r="AG722" s="420"/>
      <c r="AH722" s="420"/>
      <c r="AI722" s="420"/>
      <c r="AJ722" s="420"/>
      <c r="AK722" s="420"/>
      <c r="AL722" s="420"/>
      <c r="AM722" s="420"/>
      <c r="AN722" s="420"/>
      <c r="AO722" s="417"/>
      <c r="AP722" s="417"/>
      <c r="AQ722" s="417"/>
      <c r="AR722" s="417"/>
      <c r="AS722" s="417"/>
      <c r="AT722" s="417"/>
      <c r="AU722" s="417"/>
      <c r="AV722" s="417"/>
      <c r="AW722" s="417"/>
      <c r="AX722" s="417"/>
      <c r="AY722" s="417"/>
      <c r="AZ722" s="417"/>
      <c r="BA722" s="429"/>
      <c r="BB722" s="429"/>
      <c r="BC722" s="429"/>
      <c r="BD722" s="429"/>
      <c r="BE722" s="429"/>
      <c r="BF722" s="429"/>
      <c r="BG722" s="429"/>
      <c r="BH722" s="429"/>
      <c r="BI722" s="429"/>
      <c r="BJ722" s="429"/>
      <c r="BK722" s="429"/>
      <c r="BL722" s="429"/>
      <c r="BM722" s="429"/>
      <c r="BN722" s="429"/>
      <c r="BO722" s="429"/>
      <c r="BP722" s="429"/>
      <c r="BQ722" s="429"/>
    </row>
    <row r="723" customFormat="false" ht="15.75" hidden="false" customHeight="false" outlineLevel="0" collapsed="false">
      <c r="A723" s="420"/>
      <c r="B723" s="420"/>
      <c r="C723" s="420"/>
      <c r="D723" s="420"/>
      <c r="E723" s="420"/>
      <c r="F723" s="420"/>
      <c r="G723" s="421"/>
      <c r="H723" s="421"/>
      <c r="I723" s="421"/>
      <c r="J723" s="421"/>
      <c r="K723" s="421"/>
      <c r="L723" s="421"/>
      <c r="M723" s="421"/>
      <c r="N723" s="421"/>
      <c r="O723" s="421"/>
      <c r="P723" s="422"/>
      <c r="Q723" s="423"/>
      <c r="R723" s="423"/>
      <c r="S723" s="420"/>
      <c r="T723" s="428"/>
      <c r="U723" s="428"/>
      <c r="V723" s="417"/>
      <c r="W723" s="420"/>
      <c r="X723" s="420"/>
      <c r="Y723" s="420"/>
      <c r="Z723" s="420"/>
      <c r="AA723" s="420"/>
      <c r="AB723" s="420"/>
      <c r="AC723" s="420"/>
      <c r="AD723" s="420"/>
      <c r="AE723" s="420"/>
      <c r="AF723" s="420"/>
      <c r="AG723" s="420"/>
      <c r="AH723" s="420"/>
      <c r="AI723" s="420"/>
      <c r="AJ723" s="420"/>
      <c r="AK723" s="420"/>
      <c r="AL723" s="420"/>
      <c r="AM723" s="420"/>
      <c r="AN723" s="420"/>
      <c r="AO723" s="417"/>
      <c r="AP723" s="417"/>
      <c r="AQ723" s="417"/>
      <c r="AR723" s="417"/>
      <c r="AS723" s="417"/>
      <c r="AT723" s="417"/>
      <c r="AU723" s="417"/>
      <c r="AV723" s="417"/>
      <c r="AW723" s="417"/>
      <c r="AX723" s="417"/>
      <c r="AY723" s="417"/>
      <c r="AZ723" s="417"/>
      <c r="BA723" s="429"/>
      <c r="BB723" s="429"/>
      <c r="BC723" s="429"/>
      <c r="BD723" s="429"/>
      <c r="BE723" s="429"/>
      <c r="BF723" s="429"/>
      <c r="BG723" s="429"/>
      <c r="BH723" s="429"/>
      <c r="BI723" s="429"/>
      <c r="BJ723" s="429"/>
      <c r="BK723" s="429"/>
      <c r="BL723" s="429"/>
      <c r="BM723" s="429"/>
      <c r="BN723" s="429"/>
      <c r="BO723" s="429"/>
      <c r="BP723" s="429"/>
      <c r="BQ723" s="429"/>
    </row>
    <row r="724" customFormat="false" ht="15.75" hidden="false" customHeight="false" outlineLevel="0" collapsed="false">
      <c r="A724" s="420"/>
      <c r="B724" s="420"/>
      <c r="C724" s="420"/>
      <c r="D724" s="420"/>
      <c r="E724" s="420"/>
      <c r="F724" s="420"/>
      <c r="G724" s="421"/>
      <c r="H724" s="421"/>
      <c r="I724" s="421"/>
      <c r="J724" s="421"/>
      <c r="K724" s="421"/>
      <c r="L724" s="421"/>
      <c r="M724" s="421"/>
      <c r="N724" s="421"/>
      <c r="O724" s="421"/>
      <c r="P724" s="422"/>
      <c r="Q724" s="423"/>
      <c r="R724" s="423"/>
      <c r="S724" s="420"/>
      <c r="T724" s="428"/>
      <c r="U724" s="428"/>
      <c r="V724" s="417"/>
      <c r="W724" s="420"/>
      <c r="X724" s="420"/>
      <c r="Y724" s="420"/>
      <c r="Z724" s="420"/>
      <c r="AA724" s="420"/>
      <c r="AB724" s="420"/>
      <c r="AC724" s="420"/>
      <c r="AD724" s="420"/>
      <c r="AE724" s="420"/>
      <c r="AF724" s="420"/>
      <c r="AG724" s="420"/>
      <c r="AH724" s="420"/>
      <c r="AI724" s="420"/>
      <c r="AJ724" s="420"/>
      <c r="AK724" s="420"/>
      <c r="AL724" s="420"/>
      <c r="AM724" s="420"/>
      <c r="AN724" s="420"/>
      <c r="AO724" s="417"/>
      <c r="AP724" s="417"/>
      <c r="AQ724" s="417"/>
      <c r="AR724" s="417"/>
      <c r="AS724" s="417"/>
      <c r="AT724" s="417"/>
      <c r="AU724" s="417"/>
      <c r="AV724" s="417"/>
      <c r="AW724" s="417"/>
      <c r="AX724" s="417"/>
      <c r="AY724" s="417"/>
      <c r="AZ724" s="417"/>
      <c r="BA724" s="429"/>
      <c r="BB724" s="429"/>
      <c r="BC724" s="429"/>
      <c r="BD724" s="429"/>
      <c r="BE724" s="429"/>
      <c r="BF724" s="429"/>
      <c r="BG724" s="429"/>
      <c r="BH724" s="429"/>
      <c r="BI724" s="429"/>
      <c r="BJ724" s="429"/>
      <c r="BK724" s="429"/>
      <c r="BL724" s="429"/>
      <c r="BM724" s="429"/>
      <c r="BN724" s="429"/>
      <c r="BO724" s="429"/>
      <c r="BP724" s="429"/>
      <c r="BQ724" s="429"/>
    </row>
    <row r="725" customFormat="false" ht="15.75" hidden="false" customHeight="false" outlineLevel="0" collapsed="false">
      <c r="A725" s="420"/>
      <c r="B725" s="420"/>
      <c r="C725" s="420"/>
      <c r="D725" s="420"/>
      <c r="E725" s="420"/>
      <c r="F725" s="420"/>
      <c r="G725" s="421"/>
      <c r="H725" s="421"/>
      <c r="I725" s="421"/>
      <c r="J725" s="421"/>
      <c r="K725" s="421"/>
      <c r="L725" s="421"/>
      <c r="M725" s="421"/>
      <c r="N725" s="421"/>
      <c r="O725" s="421"/>
      <c r="P725" s="422"/>
      <c r="Q725" s="423"/>
      <c r="R725" s="423"/>
      <c r="S725" s="420"/>
      <c r="T725" s="428"/>
      <c r="U725" s="428"/>
      <c r="V725" s="417"/>
      <c r="W725" s="420"/>
      <c r="X725" s="420"/>
      <c r="Y725" s="420"/>
      <c r="Z725" s="420"/>
      <c r="AA725" s="420"/>
      <c r="AB725" s="420"/>
      <c r="AC725" s="420"/>
      <c r="AD725" s="420"/>
      <c r="AE725" s="420"/>
      <c r="AF725" s="420"/>
      <c r="AG725" s="420"/>
      <c r="AH725" s="420"/>
      <c r="AI725" s="420"/>
      <c r="AJ725" s="420"/>
      <c r="AK725" s="420"/>
      <c r="AL725" s="420"/>
      <c r="AM725" s="420"/>
      <c r="AN725" s="420"/>
      <c r="AO725" s="417"/>
      <c r="AP725" s="417"/>
      <c r="AQ725" s="417"/>
      <c r="AR725" s="417"/>
      <c r="AS725" s="417"/>
      <c r="AT725" s="417"/>
      <c r="AU725" s="417"/>
      <c r="AV725" s="417"/>
      <c r="AW725" s="417"/>
      <c r="AX725" s="417"/>
      <c r="AY725" s="417"/>
      <c r="AZ725" s="417"/>
      <c r="BA725" s="429"/>
      <c r="BB725" s="429"/>
      <c r="BC725" s="429"/>
      <c r="BD725" s="429"/>
      <c r="BE725" s="429"/>
      <c r="BF725" s="429"/>
      <c r="BG725" s="429"/>
      <c r="BH725" s="429"/>
      <c r="BI725" s="429"/>
      <c r="BJ725" s="429"/>
      <c r="BK725" s="429"/>
      <c r="BL725" s="429"/>
      <c r="BM725" s="429"/>
      <c r="BN725" s="429"/>
      <c r="BO725" s="429"/>
      <c r="BP725" s="429"/>
      <c r="BQ725" s="429"/>
    </row>
    <row r="726" customFormat="false" ht="15.75" hidden="false" customHeight="false" outlineLevel="0" collapsed="false">
      <c r="A726" s="420"/>
      <c r="B726" s="420"/>
      <c r="C726" s="420"/>
      <c r="D726" s="420"/>
      <c r="E726" s="420"/>
      <c r="F726" s="420"/>
      <c r="G726" s="421"/>
      <c r="H726" s="421"/>
      <c r="I726" s="421"/>
      <c r="J726" s="421"/>
      <c r="K726" s="421"/>
      <c r="L726" s="421"/>
      <c r="M726" s="421"/>
      <c r="N726" s="421"/>
      <c r="O726" s="421"/>
      <c r="P726" s="422"/>
      <c r="Q726" s="423"/>
      <c r="R726" s="423"/>
      <c r="S726" s="420"/>
      <c r="T726" s="428"/>
      <c r="U726" s="428"/>
      <c r="V726" s="417"/>
      <c r="W726" s="420"/>
      <c r="X726" s="420"/>
      <c r="Y726" s="420"/>
      <c r="Z726" s="420"/>
      <c r="AA726" s="420"/>
      <c r="AB726" s="420"/>
      <c r="AC726" s="420"/>
      <c r="AD726" s="420"/>
      <c r="AE726" s="420"/>
      <c r="AF726" s="420"/>
      <c r="AG726" s="420"/>
      <c r="AH726" s="420"/>
      <c r="AI726" s="420"/>
      <c r="AJ726" s="420"/>
      <c r="AK726" s="420"/>
      <c r="AL726" s="420"/>
      <c r="AM726" s="420"/>
      <c r="AN726" s="420"/>
      <c r="AO726" s="417"/>
      <c r="AP726" s="417"/>
      <c r="AQ726" s="417"/>
      <c r="AR726" s="417"/>
      <c r="AS726" s="417"/>
      <c r="AT726" s="417"/>
      <c r="AU726" s="417"/>
      <c r="AV726" s="417"/>
      <c r="AW726" s="417"/>
      <c r="AX726" s="417"/>
      <c r="AY726" s="417"/>
      <c r="AZ726" s="417"/>
      <c r="BA726" s="429"/>
      <c r="BB726" s="429"/>
      <c r="BC726" s="429"/>
      <c r="BD726" s="429"/>
      <c r="BE726" s="429"/>
      <c r="BF726" s="429"/>
      <c r="BG726" s="429"/>
      <c r="BH726" s="429"/>
      <c r="BI726" s="429"/>
      <c r="BJ726" s="429"/>
      <c r="BK726" s="429"/>
      <c r="BL726" s="429"/>
      <c r="BM726" s="429"/>
      <c r="BN726" s="429"/>
      <c r="BO726" s="429"/>
      <c r="BP726" s="429"/>
      <c r="BQ726" s="429"/>
    </row>
    <row r="727" customFormat="false" ht="15.75" hidden="false" customHeight="false" outlineLevel="0" collapsed="false">
      <c r="A727" s="420"/>
      <c r="B727" s="420"/>
      <c r="C727" s="420"/>
      <c r="D727" s="420"/>
      <c r="E727" s="420"/>
      <c r="F727" s="420"/>
      <c r="G727" s="421"/>
      <c r="H727" s="421"/>
      <c r="I727" s="421"/>
      <c r="J727" s="421"/>
      <c r="K727" s="421"/>
      <c r="L727" s="421"/>
      <c r="M727" s="421"/>
      <c r="N727" s="421"/>
      <c r="O727" s="421"/>
      <c r="P727" s="422"/>
      <c r="Q727" s="423"/>
      <c r="R727" s="423"/>
      <c r="S727" s="420"/>
      <c r="T727" s="428"/>
      <c r="U727" s="428"/>
      <c r="V727" s="417"/>
      <c r="W727" s="420"/>
      <c r="X727" s="420"/>
      <c r="Y727" s="420"/>
      <c r="Z727" s="420"/>
      <c r="AA727" s="420"/>
      <c r="AB727" s="420"/>
      <c r="AC727" s="420"/>
      <c r="AD727" s="420"/>
      <c r="AE727" s="420"/>
      <c r="AF727" s="420"/>
      <c r="AG727" s="420"/>
      <c r="AH727" s="420"/>
      <c r="AI727" s="420"/>
      <c r="AJ727" s="420"/>
      <c r="AK727" s="420"/>
      <c r="AL727" s="420"/>
      <c r="AM727" s="420"/>
      <c r="AN727" s="420"/>
      <c r="AO727" s="417"/>
      <c r="AP727" s="417"/>
      <c r="AQ727" s="417"/>
      <c r="AR727" s="417"/>
      <c r="AS727" s="417"/>
      <c r="AT727" s="417"/>
      <c r="AU727" s="417"/>
      <c r="AV727" s="417"/>
      <c r="AW727" s="417"/>
      <c r="AX727" s="417"/>
      <c r="AY727" s="417"/>
      <c r="AZ727" s="417"/>
      <c r="BA727" s="429"/>
      <c r="BB727" s="429"/>
      <c r="BC727" s="429"/>
      <c r="BD727" s="429"/>
      <c r="BE727" s="429"/>
      <c r="BF727" s="429"/>
      <c r="BG727" s="429"/>
      <c r="BH727" s="429"/>
      <c r="BI727" s="429"/>
      <c r="BJ727" s="429"/>
      <c r="BK727" s="429"/>
      <c r="BL727" s="429"/>
      <c r="BM727" s="429"/>
      <c r="BN727" s="429"/>
      <c r="BO727" s="429"/>
      <c r="BP727" s="429"/>
      <c r="BQ727" s="429"/>
    </row>
    <row r="728" customFormat="false" ht="15.75" hidden="false" customHeight="false" outlineLevel="0" collapsed="false">
      <c r="A728" s="420"/>
      <c r="B728" s="420"/>
      <c r="C728" s="420"/>
      <c r="D728" s="420"/>
      <c r="E728" s="420"/>
      <c r="F728" s="420"/>
      <c r="G728" s="421"/>
      <c r="H728" s="421"/>
      <c r="I728" s="421"/>
      <c r="J728" s="421"/>
      <c r="K728" s="421"/>
      <c r="L728" s="421"/>
      <c r="M728" s="421"/>
      <c r="N728" s="421"/>
      <c r="O728" s="421"/>
      <c r="P728" s="422"/>
      <c r="Q728" s="423"/>
      <c r="R728" s="423"/>
      <c r="S728" s="420"/>
      <c r="T728" s="428"/>
      <c r="U728" s="428"/>
      <c r="V728" s="417"/>
      <c r="W728" s="420"/>
      <c r="X728" s="420"/>
      <c r="Y728" s="420"/>
      <c r="Z728" s="420"/>
      <c r="AA728" s="420"/>
      <c r="AB728" s="420"/>
      <c r="AC728" s="420"/>
      <c r="AD728" s="420"/>
      <c r="AE728" s="420"/>
      <c r="AF728" s="420"/>
      <c r="AG728" s="420"/>
      <c r="AH728" s="420"/>
      <c r="AI728" s="420"/>
      <c r="AJ728" s="420"/>
      <c r="AK728" s="420"/>
      <c r="AL728" s="420"/>
      <c r="AM728" s="420"/>
      <c r="AN728" s="420"/>
      <c r="AO728" s="417"/>
      <c r="AP728" s="417"/>
      <c r="AQ728" s="417"/>
      <c r="AR728" s="417"/>
      <c r="AS728" s="417"/>
      <c r="AT728" s="417"/>
      <c r="AU728" s="417"/>
      <c r="AV728" s="417"/>
      <c r="AW728" s="417"/>
      <c r="AX728" s="417"/>
      <c r="AY728" s="417"/>
      <c r="AZ728" s="417"/>
      <c r="BA728" s="429"/>
      <c r="BB728" s="429"/>
      <c r="BC728" s="429"/>
      <c r="BD728" s="429"/>
      <c r="BE728" s="429"/>
      <c r="BF728" s="429"/>
      <c r="BG728" s="429"/>
      <c r="BH728" s="429"/>
      <c r="BI728" s="429"/>
      <c r="BJ728" s="429"/>
      <c r="BK728" s="429"/>
      <c r="BL728" s="429"/>
      <c r="BM728" s="429"/>
      <c r="BN728" s="429"/>
      <c r="BO728" s="429"/>
      <c r="BP728" s="429"/>
      <c r="BQ728" s="429"/>
    </row>
    <row r="729" customFormat="false" ht="15.75" hidden="false" customHeight="false" outlineLevel="0" collapsed="false">
      <c r="A729" s="420"/>
      <c r="B729" s="420"/>
      <c r="C729" s="420"/>
      <c r="D729" s="420"/>
      <c r="E729" s="420"/>
      <c r="F729" s="420"/>
      <c r="G729" s="421"/>
      <c r="H729" s="421"/>
      <c r="I729" s="421"/>
      <c r="J729" s="421"/>
      <c r="K729" s="421"/>
      <c r="L729" s="421"/>
      <c r="M729" s="421"/>
      <c r="N729" s="421"/>
      <c r="O729" s="421"/>
      <c r="P729" s="422"/>
      <c r="Q729" s="423"/>
      <c r="R729" s="423"/>
      <c r="S729" s="420"/>
      <c r="T729" s="428"/>
      <c r="U729" s="428"/>
      <c r="V729" s="417"/>
      <c r="W729" s="420"/>
      <c r="X729" s="420"/>
      <c r="Y729" s="420"/>
      <c r="Z729" s="420"/>
      <c r="AA729" s="420"/>
      <c r="AB729" s="420"/>
      <c r="AC729" s="420"/>
      <c r="AD729" s="420"/>
      <c r="AE729" s="420"/>
      <c r="AF729" s="420"/>
      <c r="AG729" s="420"/>
      <c r="AH729" s="420"/>
      <c r="AI729" s="420"/>
      <c r="AJ729" s="420"/>
      <c r="AK729" s="420"/>
      <c r="AL729" s="420"/>
      <c r="AM729" s="420"/>
      <c r="AN729" s="420"/>
      <c r="AO729" s="417"/>
      <c r="AP729" s="417"/>
      <c r="AQ729" s="417"/>
      <c r="AR729" s="417"/>
      <c r="AS729" s="417"/>
      <c r="AT729" s="417"/>
      <c r="AU729" s="417"/>
      <c r="AV729" s="417"/>
      <c r="AW729" s="417"/>
      <c r="AX729" s="417"/>
      <c r="AY729" s="417"/>
      <c r="AZ729" s="417"/>
      <c r="BA729" s="429"/>
      <c r="BB729" s="429"/>
      <c r="BC729" s="429"/>
      <c r="BD729" s="429"/>
      <c r="BE729" s="429"/>
      <c r="BF729" s="429"/>
      <c r="BG729" s="429"/>
      <c r="BH729" s="429"/>
      <c r="BI729" s="429"/>
      <c r="BJ729" s="429"/>
      <c r="BK729" s="429"/>
      <c r="BL729" s="429"/>
      <c r="BM729" s="429"/>
      <c r="BN729" s="429"/>
      <c r="BO729" s="429"/>
      <c r="BP729" s="429"/>
      <c r="BQ729" s="429"/>
    </row>
    <row r="730" customFormat="false" ht="15.75" hidden="false" customHeight="false" outlineLevel="0" collapsed="false">
      <c r="A730" s="420"/>
      <c r="B730" s="420"/>
      <c r="C730" s="420"/>
      <c r="D730" s="420"/>
      <c r="E730" s="420"/>
      <c r="F730" s="420"/>
      <c r="G730" s="421"/>
      <c r="H730" s="421"/>
      <c r="I730" s="421"/>
      <c r="J730" s="421"/>
      <c r="K730" s="421"/>
      <c r="L730" s="421"/>
      <c r="M730" s="421"/>
      <c r="N730" s="421"/>
      <c r="O730" s="421"/>
      <c r="P730" s="422"/>
      <c r="Q730" s="423"/>
      <c r="R730" s="423"/>
      <c r="S730" s="420"/>
      <c r="T730" s="428"/>
      <c r="U730" s="428"/>
      <c r="V730" s="417"/>
      <c r="W730" s="420"/>
      <c r="X730" s="420"/>
      <c r="Y730" s="420"/>
      <c r="Z730" s="420"/>
      <c r="AA730" s="420"/>
      <c r="AB730" s="420"/>
      <c r="AC730" s="420"/>
      <c r="AD730" s="420"/>
      <c r="AE730" s="420"/>
      <c r="AF730" s="420"/>
      <c r="AG730" s="420"/>
      <c r="AH730" s="420"/>
      <c r="AI730" s="420"/>
      <c r="AJ730" s="420"/>
      <c r="AK730" s="420"/>
      <c r="AL730" s="420"/>
      <c r="AM730" s="420"/>
      <c r="AN730" s="420"/>
      <c r="AO730" s="417"/>
      <c r="AP730" s="417"/>
      <c r="AQ730" s="417"/>
      <c r="AR730" s="417"/>
      <c r="AS730" s="417"/>
      <c r="AT730" s="417"/>
      <c r="AU730" s="417"/>
      <c r="AV730" s="417"/>
      <c r="AW730" s="417"/>
      <c r="AX730" s="417"/>
      <c r="AY730" s="417"/>
      <c r="AZ730" s="417"/>
      <c r="BA730" s="429"/>
      <c r="BB730" s="429"/>
      <c r="BC730" s="429"/>
      <c r="BD730" s="429"/>
      <c r="BE730" s="429"/>
      <c r="BF730" s="429"/>
      <c r="BG730" s="429"/>
      <c r="BH730" s="429"/>
      <c r="BI730" s="429"/>
      <c r="BJ730" s="429"/>
      <c r="BK730" s="429"/>
      <c r="BL730" s="429"/>
      <c r="BM730" s="429"/>
      <c r="BN730" s="429"/>
      <c r="BO730" s="429"/>
      <c r="BP730" s="429"/>
      <c r="BQ730" s="429"/>
    </row>
    <row r="731" customFormat="false" ht="15.75" hidden="false" customHeight="false" outlineLevel="0" collapsed="false">
      <c r="A731" s="420"/>
      <c r="B731" s="420"/>
      <c r="C731" s="420"/>
      <c r="D731" s="420"/>
      <c r="E731" s="420"/>
      <c r="F731" s="420"/>
      <c r="G731" s="421"/>
      <c r="H731" s="421"/>
      <c r="I731" s="421"/>
      <c r="J731" s="421"/>
      <c r="K731" s="421"/>
      <c r="L731" s="421"/>
      <c r="M731" s="421"/>
      <c r="N731" s="421"/>
      <c r="O731" s="421"/>
      <c r="P731" s="422"/>
      <c r="Q731" s="423"/>
      <c r="R731" s="423"/>
      <c r="S731" s="420"/>
      <c r="T731" s="428"/>
      <c r="U731" s="428"/>
      <c r="V731" s="417"/>
      <c r="W731" s="420"/>
      <c r="X731" s="420"/>
      <c r="Y731" s="420"/>
      <c r="Z731" s="420"/>
      <c r="AA731" s="420"/>
      <c r="AB731" s="420"/>
      <c r="AC731" s="420"/>
      <c r="AD731" s="420"/>
      <c r="AE731" s="420"/>
      <c r="AF731" s="420"/>
      <c r="AG731" s="420"/>
      <c r="AH731" s="420"/>
      <c r="AI731" s="420"/>
      <c r="AJ731" s="420"/>
      <c r="AK731" s="420"/>
      <c r="AL731" s="420"/>
      <c r="AM731" s="420"/>
      <c r="AN731" s="420"/>
      <c r="AO731" s="417"/>
      <c r="AP731" s="417"/>
      <c r="AQ731" s="417"/>
      <c r="AR731" s="417"/>
      <c r="AS731" s="417"/>
      <c r="AT731" s="417"/>
      <c r="AU731" s="417"/>
      <c r="AV731" s="417"/>
      <c r="AW731" s="417"/>
      <c r="AX731" s="417"/>
      <c r="AY731" s="417"/>
      <c r="AZ731" s="417"/>
      <c r="BA731" s="429"/>
      <c r="BB731" s="429"/>
      <c r="BC731" s="429"/>
      <c r="BD731" s="429"/>
      <c r="BE731" s="429"/>
      <c r="BF731" s="429"/>
      <c r="BG731" s="429"/>
      <c r="BH731" s="429"/>
      <c r="BI731" s="429"/>
      <c r="BJ731" s="429"/>
      <c r="BK731" s="429"/>
      <c r="BL731" s="429"/>
      <c r="BM731" s="429"/>
      <c r="BN731" s="429"/>
      <c r="BO731" s="429"/>
      <c r="BP731" s="429"/>
      <c r="BQ731" s="429"/>
    </row>
    <row r="732" customFormat="false" ht="15.75" hidden="false" customHeight="false" outlineLevel="0" collapsed="false">
      <c r="A732" s="420"/>
      <c r="B732" s="420"/>
      <c r="C732" s="420"/>
      <c r="D732" s="420"/>
      <c r="E732" s="420"/>
      <c r="F732" s="420"/>
      <c r="G732" s="421"/>
      <c r="H732" s="421"/>
      <c r="I732" s="421"/>
      <c r="J732" s="421"/>
      <c r="K732" s="421"/>
      <c r="L732" s="421"/>
      <c r="M732" s="421"/>
      <c r="N732" s="421"/>
      <c r="O732" s="421"/>
      <c r="P732" s="422"/>
      <c r="Q732" s="423"/>
      <c r="R732" s="423"/>
      <c r="S732" s="420"/>
      <c r="T732" s="428"/>
      <c r="U732" s="428"/>
      <c r="V732" s="417"/>
      <c r="W732" s="420"/>
      <c r="X732" s="420"/>
      <c r="Y732" s="420"/>
      <c r="Z732" s="420"/>
      <c r="AA732" s="420"/>
      <c r="AB732" s="420"/>
      <c r="AC732" s="420"/>
      <c r="AD732" s="420"/>
      <c r="AE732" s="420"/>
      <c r="AF732" s="420"/>
      <c r="AG732" s="420"/>
      <c r="AH732" s="420"/>
      <c r="AI732" s="420"/>
      <c r="AJ732" s="420"/>
      <c r="AK732" s="420"/>
      <c r="AL732" s="420"/>
      <c r="AM732" s="420"/>
      <c r="AN732" s="420"/>
      <c r="AO732" s="417"/>
      <c r="AP732" s="417"/>
      <c r="AQ732" s="417"/>
      <c r="AR732" s="417"/>
      <c r="AS732" s="417"/>
      <c r="AT732" s="417"/>
      <c r="AU732" s="417"/>
      <c r="AV732" s="417"/>
      <c r="AW732" s="417"/>
      <c r="AX732" s="417"/>
      <c r="AY732" s="417"/>
      <c r="AZ732" s="417"/>
      <c r="BA732" s="429"/>
      <c r="BB732" s="429"/>
      <c r="BC732" s="429"/>
      <c r="BD732" s="429"/>
      <c r="BE732" s="429"/>
      <c r="BF732" s="429"/>
      <c r="BG732" s="429"/>
      <c r="BH732" s="429"/>
      <c r="BI732" s="429"/>
      <c r="BJ732" s="429"/>
      <c r="BK732" s="429"/>
      <c r="BL732" s="429"/>
      <c r="BM732" s="429"/>
      <c r="BN732" s="429"/>
      <c r="BO732" s="429"/>
      <c r="BP732" s="429"/>
      <c r="BQ732" s="429"/>
    </row>
    <row r="733" customFormat="false" ht="15.75" hidden="false" customHeight="false" outlineLevel="0" collapsed="false">
      <c r="A733" s="420"/>
      <c r="B733" s="420"/>
      <c r="C733" s="420"/>
      <c r="D733" s="420"/>
      <c r="E733" s="420"/>
      <c r="F733" s="420"/>
      <c r="G733" s="421"/>
      <c r="H733" s="421"/>
      <c r="I733" s="421"/>
      <c r="J733" s="421"/>
      <c r="K733" s="421"/>
      <c r="L733" s="421"/>
      <c r="M733" s="421"/>
      <c r="N733" s="421"/>
      <c r="O733" s="421"/>
      <c r="P733" s="422"/>
      <c r="Q733" s="423"/>
      <c r="R733" s="423"/>
      <c r="S733" s="420"/>
      <c r="T733" s="428"/>
      <c r="U733" s="428"/>
      <c r="V733" s="417"/>
      <c r="W733" s="420"/>
      <c r="X733" s="420"/>
      <c r="Y733" s="420"/>
      <c r="Z733" s="420"/>
      <c r="AA733" s="420"/>
      <c r="AB733" s="420"/>
      <c r="AC733" s="420"/>
      <c r="AD733" s="420"/>
      <c r="AE733" s="420"/>
      <c r="AF733" s="420"/>
      <c r="AG733" s="420"/>
      <c r="AH733" s="420"/>
      <c r="AI733" s="420"/>
      <c r="AJ733" s="420"/>
      <c r="AK733" s="420"/>
      <c r="AL733" s="420"/>
      <c r="AM733" s="420"/>
      <c r="AN733" s="420"/>
      <c r="AO733" s="417"/>
      <c r="AP733" s="417"/>
      <c r="AQ733" s="417"/>
      <c r="AR733" s="417"/>
      <c r="AS733" s="417"/>
      <c r="AT733" s="417"/>
      <c r="AU733" s="417"/>
      <c r="AV733" s="417"/>
      <c r="AW733" s="417"/>
      <c r="AX733" s="417"/>
      <c r="AY733" s="417"/>
      <c r="AZ733" s="417"/>
      <c r="BA733" s="429"/>
      <c r="BB733" s="429"/>
      <c r="BC733" s="429"/>
      <c r="BD733" s="429"/>
      <c r="BE733" s="429"/>
      <c r="BF733" s="429"/>
      <c r="BG733" s="429"/>
      <c r="BH733" s="429"/>
      <c r="BI733" s="429"/>
      <c r="BJ733" s="429"/>
      <c r="BK733" s="429"/>
      <c r="BL733" s="429"/>
      <c r="BM733" s="429"/>
      <c r="BN733" s="429"/>
      <c r="BO733" s="429"/>
      <c r="BP733" s="429"/>
      <c r="BQ733" s="429"/>
    </row>
    <row r="734" customFormat="false" ht="15.75" hidden="false" customHeight="false" outlineLevel="0" collapsed="false">
      <c r="A734" s="420"/>
      <c r="B734" s="420"/>
      <c r="C734" s="420"/>
      <c r="D734" s="420"/>
      <c r="E734" s="420"/>
      <c r="F734" s="420"/>
      <c r="G734" s="421"/>
      <c r="H734" s="421"/>
      <c r="I734" s="421"/>
      <c r="J734" s="421"/>
      <c r="K734" s="421"/>
      <c r="L734" s="421"/>
      <c r="M734" s="421"/>
      <c r="N734" s="421"/>
      <c r="O734" s="421"/>
      <c r="P734" s="422"/>
      <c r="Q734" s="423"/>
      <c r="R734" s="423"/>
      <c r="S734" s="420"/>
      <c r="T734" s="428"/>
      <c r="U734" s="428"/>
      <c r="V734" s="417"/>
      <c r="W734" s="420"/>
      <c r="X734" s="420"/>
      <c r="Y734" s="420"/>
      <c r="Z734" s="420"/>
      <c r="AA734" s="420"/>
      <c r="AB734" s="420"/>
      <c r="AC734" s="420"/>
      <c r="AD734" s="420"/>
      <c r="AE734" s="420"/>
      <c r="AF734" s="420"/>
      <c r="AG734" s="420"/>
      <c r="AH734" s="420"/>
      <c r="AI734" s="420"/>
      <c r="AJ734" s="420"/>
      <c r="AK734" s="420"/>
      <c r="AL734" s="420"/>
      <c r="AM734" s="420"/>
      <c r="AN734" s="420"/>
      <c r="AO734" s="417"/>
      <c r="AP734" s="417"/>
      <c r="AQ734" s="417"/>
      <c r="AR734" s="417"/>
      <c r="AS734" s="417"/>
      <c r="AT734" s="417"/>
      <c r="AU734" s="417"/>
      <c r="AV734" s="417"/>
      <c r="AW734" s="417"/>
      <c r="AX734" s="417"/>
      <c r="AY734" s="417"/>
      <c r="AZ734" s="417"/>
      <c r="BA734" s="429"/>
      <c r="BB734" s="429"/>
      <c r="BC734" s="429"/>
      <c r="BD734" s="429"/>
      <c r="BE734" s="429"/>
      <c r="BF734" s="429"/>
      <c r="BG734" s="429"/>
      <c r="BH734" s="429"/>
      <c r="BI734" s="429"/>
      <c r="BJ734" s="429"/>
      <c r="BK734" s="429"/>
      <c r="BL734" s="429"/>
      <c r="BM734" s="429"/>
      <c r="BN734" s="429"/>
      <c r="BO734" s="429"/>
      <c r="BP734" s="429"/>
      <c r="BQ734" s="429"/>
    </row>
    <row r="735" customFormat="false" ht="15.75" hidden="false" customHeight="false" outlineLevel="0" collapsed="false">
      <c r="A735" s="420"/>
      <c r="B735" s="420"/>
      <c r="C735" s="420"/>
      <c r="D735" s="420"/>
      <c r="E735" s="420"/>
      <c r="F735" s="420"/>
      <c r="G735" s="421"/>
      <c r="H735" s="421"/>
      <c r="I735" s="421"/>
      <c r="J735" s="421"/>
      <c r="K735" s="421"/>
      <c r="L735" s="421"/>
      <c r="M735" s="421"/>
      <c r="N735" s="421"/>
      <c r="O735" s="421"/>
      <c r="P735" s="422"/>
      <c r="Q735" s="423"/>
      <c r="R735" s="423"/>
      <c r="S735" s="420"/>
      <c r="T735" s="428"/>
      <c r="U735" s="428"/>
      <c r="V735" s="417"/>
      <c r="W735" s="420"/>
      <c r="X735" s="420"/>
      <c r="Y735" s="420"/>
      <c r="Z735" s="420"/>
      <c r="AA735" s="420"/>
      <c r="AB735" s="420"/>
      <c r="AC735" s="420"/>
      <c r="AD735" s="420"/>
      <c r="AE735" s="420"/>
      <c r="AF735" s="420"/>
      <c r="AG735" s="420"/>
      <c r="AH735" s="420"/>
      <c r="AI735" s="420"/>
      <c r="AJ735" s="420"/>
      <c r="AK735" s="420"/>
      <c r="AL735" s="420"/>
      <c r="AM735" s="420"/>
      <c r="AN735" s="420"/>
      <c r="AO735" s="417"/>
      <c r="AP735" s="417"/>
      <c r="AQ735" s="417"/>
      <c r="AR735" s="417"/>
      <c r="AS735" s="417"/>
      <c r="AT735" s="417"/>
      <c r="AU735" s="417"/>
      <c r="AV735" s="417"/>
      <c r="AW735" s="417"/>
      <c r="AX735" s="417"/>
      <c r="AY735" s="417"/>
      <c r="AZ735" s="417"/>
      <c r="BA735" s="429"/>
      <c r="BB735" s="429"/>
      <c r="BC735" s="429"/>
      <c r="BD735" s="429"/>
      <c r="BE735" s="429"/>
      <c r="BF735" s="429"/>
      <c r="BG735" s="429"/>
      <c r="BH735" s="429"/>
      <c r="BI735" s="429"/>
      <c r="BJ735" s="429"/>
      <c r="BK735" s="429"/>
      <c r="BL735" s="429"/>
      <c r="BM735" s="429"/>
      <c r="BN735" s="429"/>
      <c r="BO735" s="429"/>
      <c r="BP735" s="429"/>
      <c r="BQ735" s="429"/>
    </row>
    <row r="736" customFormat="false" ht="15.75" hidden="false" customHeight="false" outlineLevel="0" collapsed="false">
      <c r="A736" s="420"/>
      <c r="B736" s="420"/>
      <c r="C736" s="420"/>
      <c r="D736" s="420"/>
      <c r="E736" s="420"/>
      <c r="F736" s="420"/>
      <c r="G736" s="421"/>
      <c r="H736" s="421"/>
      <c r="I736" s="421"/>
      <c r="J736" s="421"/>
      <c r="K736" s="421"/>
      <c r="L736" s="421"/>
      <c r="M736" s="421"/>
      <c r="N736" s="421"/>
      <c r="O736" s="421"/>
      <c r="P736" s="422"/>
      <c r="Q736" s="423"/>
      <c r="R736" s="423"/>
      <c r="S736" s="420"/>
      <c r="T736" s="428"/>
      <c r="U736" s="428"/>
      <c r="V736" s="417"/>
      <c r="W736" s="420"/>
      <c r="X736" s="420"/>
      <c r="Y736" s="420"/>
      <c r="Z736" s="420"/>
      <c r="AA736" s="420"/>
      <c r="AB736" s="420"/>
      <c r="AC736" s="420"/>
      <c r="AD736" s="420"/>
      <c r="AE736" s="420"/>
      <c r="AF736" s="420"/>
      <c r="AG736" s="420"/>
      <c r="AH736" s="420"/>
      <c r="AI736" s="420"/>
      <c r="AJ736" s="420"/>
      <c r="AK736" s="420"/>
      <c r="AL736" s="420"/>
      <c r="AM736" s="420"/>
      <c r="AN736" s="420"/>
      <c r="AO736" s="417"/>
      <c r="AP736" s="417"/>
      <c r="AQ736" s="417"/>
      <c r="AR736" s="417"/>
      <c r="AS736" s="417"/>
      <c r="AT736" s="417"/>
      <c r="AU736" s="417"/>
      <c r="AV736" s="417"/>
      <c r="AW736" s="417"/>
      <c r="AX736" s="417"/>
      <c r="AY736" s="417"/>
      <c r="AZ736" s="417"/>
      <c r="BA736" s="429"/>
      <c r="BB736" s="429"/>
      <c r="BC736" s="429"/>
      <c r="BD736" s="429"/>
      <c r="BE736" s="429"/>
      <c r="BF736" s="429"/>
      <c r="BG736" s="429"/>
      <c r="BH736" s="429"/>
      <c r="BI736" s="429"/>
      <c r="BJ736" s="429"/>
      <c r="BK736" s="429"/>
      <c r="BL736" s="429"/>
      <c r="BM736" s="429"/>
      <c r="BN736" s="429"/>
      <c r="BO736" s="429"/>
      <c r="BP736" s="429"/>
      <c r="BQ736" s="429"/>
    </row>
    <row r="737" customFormat="false" ht="15.75" hidden="false" customHeight="false" outlineLevel="0" collapsed="false">
      <c r="A737" s="420"/>
      <c r="B737" s="420"/>
      <c r="C737" s="420"/>
      <c r="D737" s="420"/>
      <c r="E737" s="420"/>
      <c r="F737" s="420"/>
      <c r="G737" s="421"/>
      <c r="H737" s="421"/>
      <c r="I737" s="421"/>
      <c r="J737" s="421"/>
      <c r="K737" s="421"/>
      <c r="L737" s="421"/>
      <c r="M737" s="421"/>
      <c r="N737" s="421"/>
      <c r="O737" s="421"/>
      <c r="P737" s="422"/>
      <c r="Q737" s="423"/>
      <c r="R737" s="423"/>
      <c r="S737" s="420"/>
      <c r="T737" s="428"/>
      <c r="U737" s="428"/>
      <c r="V737" s="417"/>
      <c r="W737" s="420"/>
      <c r="X737" s="420"/>
      <c r="Y737" s="420"/>
      <c r="Z737" s="420"/>
      <c r="AA737" s="420"/>
      <c r="AB737" s="420"/>
      <c r="AC737" s="420"/>
      <c r="AD737" s="420"/>
      <c r="AE737" s="420"/>
      <c r="AF737" s="420"/>
      <c r="AG737" s="420"/>
      <c r="AH737" s="420"/>
      <c r="AI737" s="420"/>
      <c r="AJ737" s="420"/>
      <c r="AK737" s="420"/>
      <c r="AL737" s="420"/>
      <c r="AM737" s="420"/>
      <c r="AN737" s="420"/>
      <c r="AO737" s="417"/>
      <c r="AP737" s="417"/>
      <c r="AQ737" s="417"/>
      <c r="AR737" s="417"/>
      <c r="AS737" s="417"/>
      <c r="AT737" s="417"/>
      <c r="AU737" s="417"/>
      <c r="AV737" s="417"/>
      <c r="AW737" s="417"/>
      <c r="AX737" s="417"/>
      <c r="AY737" s="417"/>
      <c r="AZ737" s="417"/>
      <c r="BA737" s="429"/>
      <c r="BB737" s="429"/>
      <c r="BC737" s="429"/>
      <c r="BD737" s="429"/>
      <c r="BE737" s="429"/>
      <c r="BF737" s="429"/>
      <c r="BG737" s="429"/>
      <c r="BH737" s="429"/>
      <c r="BI737" s="429"/>
      <c r="BJ737" s="429"/>
      <c r="BK737" s="429"/>
      <c r="BL737" s="429"/>
      <c r="BM737" s="429"/>
      <c r="BN737" s="429"/>
      <c r="BO737" s="429"/>
      <c r="BP737" s="429"/>
      <c r="BQ737" s="429"/>
    </row>
    <row r="738" customFormat="false" ht="15.75" hidden="false" customHeight="false" outlineLevel="0" collapsed="false">
      <c r="A738" s="420"/>
      <c r="B738" s="420"/>
      <c r="C738" s="420"/>
      <c r="D738" s="420"/>
      <c r="E738" s="420"/>
      <c r="F738" s="420"/>
      <c r="G738" s="421"/>
      <c r="H738" s="421"/>
      <c r="I738" s="421"/>
      <c r="J738" s="421"/>
      <c r="K738" s="421"/>
      <c r="L738" s="421"/>
      <c r="M738" s="421"/>
      <c r="N738" s="421"/>
      <c r="O738" s="421"/>
      <c r="P738" s="422"/>
      <c r="Q738" s="423"/>
      <c r="R738" s="423"/>
      <c r="S738" s="420"/>
      <c r="T738" s="428"/>
      <c r="U738" s="428"/>
      <c r="V738" s="417"/>
      <c r="W738" s="420"/>
      <c r="X738" s="420"/>
      <c r="Y738" s="420"/>
      <c r="Z738" s="420"/>
      <c r="AA738" s="420"/>
      <c r="AB738" s="420"/>
      <c r="AC738" s="420"/>
      <c r="AD738" s="420"/>
      <c r="AE738" s="420"/>
      <c r="AF738" s="420"/>
      <c r="AG738" s="420"/>
      <c r="AH738" s="420"/>
      <c r="AI738" s="420"/>
      <c r="AJ738" s="420"/>
      <c r="AK738" s="420"/>
      <c r="AL738" s="420"/>
      <c r="AM738" s="420"/>
      <c r="AN738" s="420"/>
      <c r="AO738" s="417"/>
      <c r="AP738" s="417"/>
      <c r="AQ738" s="417"/>
      <c r="AR738" s="417"/>
      <c r="AS738" s="417"/>
      <c r="AT738" s="417"/>
      <c r="AU738" s="417"/>
      <c r="AV738" s="417"/>
      <c r="AW738" s="417"/>
      <c r="AX738" s="417"/>
      <c r="AY738" s="417"/>
      <c r="AZ738" s="417"/>
      <c r="BA738" s="429"/>
      <c r="BB738" s="429"/>
      <c r="BC738" s="429"/>
      <c r="BD738" s="429"/>
      <c r="BE738" s="429"/>
      <c r="BF738" s="429"/>
      <c r="BG738" s="429"/>
      <c r="BH738" s="429"/>
      <c r="BI738" s="429"/>
      <c r="BJ738" s="429"/>
      <c r="BK738" s="429"/>
      <c r="BL738" s="429"/>
      <c r="BM738" s="429"/>
      <c r="BN738" s="429"/>
      <c r="BO738" s="429"/>
      <c r="BP738" s="429"/>
      <c r="BQ738" s="429"/>
    </row>
    <row r="739" customFormat="false" ht="15.75" hidden="false" customHeight="false" outlineLevel="0" collapsed="false">
      <c r="A739" s="420"/>
      <c r="B739" s="420"/>
      <c r="C739" s="420"/>
      <c r="D739" s="420"/>
      <c r="E739" s="420"/>
      <c r="F739" s="420"/>
      <c r="G739" s="421"/>
      <c r="H739" s="421"/>
      <c r="I739" s="421"/>
      <c r="J739" s="421"/>
      <c r="K739" s="421"/>
      <c r="L739" s="421"/>
      <c r="M739" s="421"/>
      <c r="N739" s="421"/>
      <c r="O739" s="421"/>
      <c r="P739" s="422"/>
      <c r="Q739" s="423"/>
      <c r="R739" s="423"/>
      <c r="S739" s="420"/>
      <c r="T739" s="428"/>
      <c r="U739" s="428"/>
      <c r="V739" s="417"/>
      <c r="W739" s="420"/>
      <c r="X739" s="420"/>
      <c r="Y739" s="420"/>
      <c r="Z739" s="420"/>
      <c r="AA739" s="420"/>
      <c r="AB739" s="420"/>
      <c r="AC739" s="420"/>
      <c r="AD739" s="420"/>
      <c r="AE739" s="420"/>
      <c r="AF739" s="420"/>
      <c r="AG739" s="420"/>
      <c r="AH739" s="420"/>
      <c r="AI739" s="420"/>
      <c r="AJ739" s="420"/>
      <c r="AK739" s="420"/>
      <c r="AL739" s="420"/>
      <c r="AM739" s="420"/>
      <c r="AN739" s="420"/>
      <c r="AO739" s="417"/>
      <c r="AP739" s="417"/>
      <c r="AQ739" s="417"/>
      <c r="AR739" s="417"/>
      <c r="AS739" s="417"/>
      <c r="AT739" s="417"/>
      <c r="AU739" s="417"/>
      <c r="AV739" s="417"/>
      <c r="AW739" s="417"/>
      <c r="AX739" s="417"/>
      <c r="AY739" s="417"/>
      <c r="AZ739" s="417"/>
      <c r="BA739" s="429"/>
      <c r="BB739" s="429"/>
      <c r="BC739" s="429"/>
      <c r="BD739" s="429"/>
      <c r="BE739" s="429"/>
      <c r="BF739" s="429"/>
      <c r="BG739" s="429"/>
      <c r="BH739" s="429"/>
      <c r="BI739" s="429"/>
      <c r="BJ739" s="429"/>
      <c r="BK739" s="429"/>
      <c r="BL739" s="429"/>
      <c r="BM739" s="429"/>
      <c r="BN739" s="429"/>
      <c r="BO739" s="429"/>
      <c r="BP739" s="429"/>
      <c r="BQ739" s="429"/>
    </row>
    <row r="740" customFormat="false" ht="15.75" hidden="false" customHeight="false" outlineLevel="0" collapsed="false">
      <c r="A740" s="420"/>
      <c r="B740" s="420"/>
      <c r="C740" s="420"/>
      <c r="D740" s="420"/>
      <c r="E740" s="420"/>
      <c r="F740" s="420"/>
      <c r="G740" s="421"/>
      <c r="H740" s="421"/>
      <c r="I740" s="421"/>
      <c r="J740" s="421"/>
      <c r="K740" s="421"/>
      <c r="L740" s="421"/>
      <c r="M740" s="421"/>
      <c r="N740" s="421"/>
      <c r="O740" s="421"/>
      <c r="P740" s="422"/>
      <c r="Q740" s="423"/>
      <c r="R740" s="423"/>
      <c r="S740" s="420"/>
      <c r="T740" s="428"/>
      <c r="U740" s="428"/>
      <c r="V740" s="417"/>
      <c r="W740" s="420"/>
      <c r="X740" s="420"/>
      <c r="Y740" s="420"/>
      <c r="Z740" s="420"/>
      <c r="AA740" s="420"/>
      <c r="AB740" s="420"/>
      <c r="AC740" s="420"/>
      <c r="AD740" s="420"/>
      <c r="AE740" s="420"/>
      <c r="AF740" s="420"/>
      <c r="AG740" s="420"/>
      <c r="AH740" s="420"/>
      <c r="AI740" s="420"/>
      <c r="AJ740" s="420"/>
      <c r="AK740" s="420"/>
      <c r="AL740" s="420"/>
      <c r="AM740" s="420"/>
      <c r="AN740" s="420"/>
      <c r="AO740" s="417"/>
      <c r="AP740" s="417"/>
      <c r="AQ740" s="417"/>
      <c r="AR740" s="417"/>
      <c r="AS740" s="417"/>
      <c r="AT740" s="417"/>
      <c r="AU740" s="417"/>
      <c r="AV740" s="417"/>
      <c r="AW740" s="417"/>
      <c r="AX740" s="417"/>
      <c r="AY740" s="417"/>
      <c r="AZ740" s="417"/>
      <c r="BA740" s="429"/>
      <c r="BB740" s="429"/>
      <c r="BC740" s="429"/>
      <c r="BD740" s="429"/>
      <c r="BE740" s="429"/>
      <c r="BF740" s="429"/>
      <c r="BG740" s="429"/>
      <c r="BH740" s="429"/>
      <c r="BI740" s="429"/>
      <c r="BJ740" s="429"/>
      <c r="BK740" s="429"/>
      <c r="BL740" s="429"/>
      <c r="BM740" s="429"/>
      <c r="BN740" s="429"/>
      <c r="BO740" s="429"/>
      <c r="BP740" s="429"/>
      <c r="BQ740" s="429"/>
    </row>
    <row r="741" customFormat="false" ht="15.75" hidden="false" customHeight="false" outlineLevel="0" collapsed="false">
      <c r="A741" s="420"/>
      <c r="B741" s="420"/>
      <c r="C741" s="420"/>
      <c r="D741" s="420"/>
      <c r="E741" s="420"/>
      <c r="F741" s="420"/>
      <c r="G741" s="421"/>
      <c r="H741" s="421"/>
      <c r="I741" s="421"/>
      <c r="J741" s="421"/>
      <c r="K741" s="421"/>
      <c r="L741" s="421"/>
      <c r="M741" s="421"/>
      <c r="N741" s="421"/>
      <c r="O741" s="421"/>
      <c r="P741" s="422"/>
      <c r="Q741" s="423"/>
      <c r="R741" s="423"/>
      <c r="S741" s="420"/>
      <c r="T741" s="428"/>
      <c r="U741" s="428"/>
      <c r="V741" s="417"/>
      <c r="W741" s="420"/>
      <c r="X741" s="420"/>
      <c r="Y741" s="420"/>
      <c r="Z741" s="420"/>
      <c r="AA741" s="420"/>
      <c r="AB741" s="420"/>
      <c r="AC741" s="420"/>
      <c r="AD741" s="420"/>
      <c r="AE741" s="420"/>
      <c r="AF741" s="420"/>
      <c r="AG741" s="420"/>
      <c r="AH741" s="420"/>
      <c r="AI741" s="420"/>
      <c r="AJ741" s="420"/>
      <c r="AK741" s="420"/>
      <c r="AL741" s="420"/>
      <c r="AM741" s="420"/>
      <c r="AN741" s="420"/>
      <c r="AO741" s="417"/>
      <c r="AP741" s="417"/>
      <c r="AQ741" s="417"/>
      <c r="AR741" s="417"/>
      <c r="AS741" s="417"/>
      <c r="AT741" s="417"/>
      <c r="AU741" s="417"/>
      <c r="AV741" s="417"/>
      <c r="AW741" s="417"/>
      <c r="AX741" s="417"/>
      <c r="AY741" s="417"/>
      <c r="AZ741" s="417"/>
      <c r="BA741" s="429"/>
      <c r="BB741" s="429"/>
      <c r="BC741" s="429"/>
      <c r="BD741" s="429"/>
      <c r="BE741" s="429"/>
      <c r="BF741" s="429"/>
      <c r="BG741" s="429"/>
      <c r="BH741" s="429"/>
      <c r="BI741" s="429"/>
      <c r="BJ741" s="429"/>
      <c r="BK741" s="429"/>
      <c r="BL741" s="429"/>
      <c r="BM741" s="429"/>
      <c r="BN741" s="429"/>
      <c r="BO741" s="429"/>
      <c r="BP741" s="429"/>
      <c r="BQ741" s="429"/>
    </row>
    <row r="742" customFormat="false" ht="15.75" hidden="false" customHeight="false" outlineLevel="0" collapsed="false">
      <c r="A742" s="420"/>
      <c r="B742" s="420"/>
      <c r="C742" s="420"/>
      <c r="D742" s="420"/>
      <c r="E742" s="420"/>
      <c r="F742" s="420"/>
      <c r="G742" s="421"/>
      <c r="H742" s="421"/>
      <c r="I742" s="421"/>
      <c r="J742" s="421"/>
      <c r="K742" s="421"/>
      <c r="L742" s="421"/>
      <c r="M742" s="421"/>
      <c r="N742" s="421"/>
      <c r="O742" s="421"/>
      <c r="P742" s="422"/>
      <c r="Q742" s="423"/>
      <c r="R742" s="423"/>
      <c r="S742" s="420"/>
      <c r="T742" s="428"/>
      <c r="U742" s="428"/>
      <c r="V742" s="417"/>
      <c r="W742" s="420"/>
      <c r="X742" s="420"/>
      <c r="Y742" s="420"/>
      <c r="Z742" s="420"/>
      <c r="AA742" s="420"/>
      <c r="AB742" s="420"/>
      <c r="AC742" s="420"/>
      <c r="AD742" s="420"/>
      <c r="AE742" s="420"/>
      <c r="AF742" s="420"/>
      <c r="AG742" s="420"/>
      <c r="AH742" s="420"/>
      <c r="AI742" s="420"/>
      <c r="AJ742" s="420"/>
      <c r="AK742" s="420"/>
      <c r="AL742" s="420"/>
      <c r="AM742" s="420"/>
      <c r="AN742" s="420"/>
      <c r="AO742" s="417"/>
      <c r="AP742" s="417"/>
      <c r="AQ742" s="417"/>
      <c r="AR742" s="417"/>
      <c r="AS742" s="417"/>
      <c r="AT742" s="417"/>
      <c r="AU742" s="417"/>
      <c r="AV742" s="417"/>
      <c r="AW742" s="417"/>
      <c r="AX742" s="417"/>
      <c r="AY742" s="417"/>
      <c r="AZ742" s="417"/>
      <c r="BA742" s="429"/>
      <c r="BB742" s="429"/>
      <c r="BC742" s="429"/>
      <c r="BD742" s="429"/>
      <c r="BE742" s="429"/>
      <c r="BF742" s="429"/>
      <c r="BG742" s="429"/>
      <c r="BH742" s="429"/>
      <c r="BI742" s="429"/>
      <c r="BJ742" s="429"/>
      <c r="BK742" s="429"/>
      <c r="BL742" s="429"/>
      <c r="BM742" s="429"/>
      <c r="BN742" s="429"/>
      <c r="BO742" s="429"/>
      <c r="BP742" s="429"/>
      <c r="BQ742" s="429"/>
    </row>
    <row r="743" customFormat="false" ht="15.75" hidden="false" customHeight="false" outlineLevel="0" collapsed="false">
      <c r="A743" s="420"/>
      <c r="B743" s="420"/>
      <c r="C743" s="420"/>
      <c r="D743" s="420"/>
      <c r="E743" s="420"/>
      <c r="F743" s="420"/>
      <c r="G743" s="421"/>
      <c r="H743" s="421"/>
      <c r="I743" s="421"/>
      <c r="J743" s="421"/>
      <c r="K743" s="421"/>
      <c r="L743" s="421"/>
      <c r="M743" s="421"/>
      <c r="N743" s="421"/>
      <c r="O743" s="421"/>
      <c r="P743" s="422"/>
      <c r="Q743" s="423"/>
      <c r="R743" s="423"/>
      <c r="S743" s="420"/>
      <c r="T743" s="428"/>
      <c r="U743" s="428"/>
      <c r="V743" s="417"/>
      <c r="W743" s="420"/>
      <c r="X743" s="420"/>
      <c r="Y743" s="420"/>
      <c r="Z743" s="420"/>
      <c r="AA743" s="420"/>
      <c r="AB743" s="420"/>
      <c r="AC743" s="420"/>
      <c r="AD743" s="420"/>
      <c r="AE743" s="420"/>
      <c r="AF743" s="420"/>
      <c r="AG743" s="420"/>
      <c r="AH743" s="420"/>
      <c r="AI743" s="420"/>
      <c r="AJ743" s="420"/>
      <c r="AK743" s="420"/>
      <c r="AL743" s="420"/>
      <c r="AM743" s="420"/>
      <c r="AN743" s="420"/>
      <c r="AO743" s="417"/>
      <c r="AP743" s="417"/>
      <c r="AQ743" s="417"/>
      <c r="AR743" s="417"/>
      <c r="AS743" s="417"/>
      <c r="AT743" s="417"/>
      <c r="AU743" s="417"/>
      <c r="AV743" s="417"/>
      <c r="AW743" s="417"/>
      <c r="AX743" s="417"/>
      <c r="AY743" s="417"/>
      <c r="AZ743" s="417"/>
      <c r="BA743" s="429"/>
      <c r="BB743" s="429"/>
      <c r="BC743" s="429"/>
      <c r="BD743" s="429"/>
      <c r="BE743" s="429"/>
      <c r="BF743" s="429"/>
      <c r="BG743" s="429"/>
      <c r="BH743" s="429"/>
      <c r="BI743" s="429"/>
      <c r="BJ743" s="429"/>
      <c r="BK743" s="429"/>
      <c r="BL743" s="429"/>
      <c r="BM743" s="429"/>
      <c r="BN743" s="429"/>
      <c r="BO743" s="429"/>
      <c r="BP743" s="429"/>
      <c r="BQ743" s="429"/>
    </row>
    <row r="744" customFormat="false" ht="15.75" hidden="false" customHeight="false" outlineLevel="0" collapsed="false">
      <c r="A744" s="420"/>
      <c r="B744" s="420"/>
      <c r="C744" s="420"/>
      <c r="D744" s="420"/>
      <c r="E744" s="420"/>
      <c r="F744" s="420"/>
      <c r="G744" s="421"/>
      <c r="H744" s="421"/>
      <c r="I744" s="421"/>
      <c r="J744" s="421"/>
      <c r="K744" s="421"/>
      <c r="L744" s="421"/>
      <c r="M744" s="421"/>
      <c r="N744" s="421"/>
      <c r="O744" s="421"/>
      <c r="P744" s="422"/>
      <c r="Q744" s="423"/>
      <c r="R744" s="423"/>
      <c r="S744" s="420"/>
      <c r="T744" s="428"/>
      <c r="U744" s="428"/>
      <c r="V744" s="417"/>
      <c r="W744" s="420"/>
      <c r="X744" s="420"/>
      <c r="Y744" s="420"/>
      <c r="Z744" s="420"/>
      <c r="AA744" s="420"/>
      <c r="AB744" s="420"/>
      <c r="AC744" s="420"/>
      <c r="AD744" s="420"/>
      <c r="AE744" s="420"/>
      <c r="AF744" s="420"/>
      <c r="AG744" s="420"/>
      <c r="AH744" s="420"/>
      <c r="AI744" s="420"/>
      <c r="AJ744" s="420"/>
      <c r="AK744" s="420"/>
      <c r="AL744" s="420"/>
      <c r="AM744" s="420"/>
      <c r="AN744" s="420"/>
      <c r="AO744" s="417"/>
      <c r="AP744" s="417"/>
      <c r="AQ744" s="417"/>
      <c r="AR744" s="417"/>
      <c r="AS744" s="417"/>
      <c r="AT744" s="417"/>
      <c r="AU744" s="417"/>
      <c r="AV744" s="417"/>
      <c r="AW744" s="417"/>
      <c r="AX744" s="417"/>
      <c r="AY744" s="417"/>
      <c r="AZ744" s="417"/>
      <c r="BA744" s="429"/>
      <c r="BB744" s="429"/>
      <c r="BC744" s="429"/>
      <c r="BD744" s="429"/>
      <c r="BE744" s="429"/>
      <c r="BF744" s="429"/>
      <c r="BG744" s="429"/>
      <c r="BH744" s="429"/>
      <c r="BI744" s="429"/>
      <c r="BJ744" s="429"/>
      <c r="BK744" s="429"/>
      <c r="BL744" s="429"/>
      <c r="BM744" s="429"/>
      <c r="BN744" s="429"/>
      <c r="BO744" s="429"/>
      <c r="BP744" s="429"/>
      <c r="BQ744" s="429"/>
    </row>
    <row r="745" customFormat="false" ht="15.75" hidden="false" customHeight="false" outlineLevel="0" collapsed="false">
      <c r="A745" s="420"/>
      <c r="B745" s="420"/>
      <c r="C745" s="420"/>
      <c r="D745" s="420"/>
      <c r="E745" s="420"/>
      <c r="F745" s="420"/>
      <c r="G745" s="421"/>
      <c r="H745" s="421"/>
      <c r="I745" s="421"/>
      <c r="J745" s="421"/>
      <c r="K745" s="421"/>
      <c r="L745" s="421"/>
      <c r="M745" s="421"/>
      <c r="N745" s="421"/>
      <c r="O745" s="421"/>
      <c r="P745" s="422"/>
      <c r="Q745" s="423"/>
      <c r="R745" s="423"/>
      <c r="S745" s="420"/>
      <c r="T745" s="428"/>
      <c r="U745" s="428"/>
      <c r="V745" s="417"/>
      <c r="W745" s="420"/>
      <c r="X745" s="420"/>
      <c r="Y745" s="420"/>
      <c r="Z745" s="420"/>
      <c r="AA745" s="420"/>
      <c r="AB745" s="420"/>
      <c r="AC745" s="420"/>
      <c r="AD745" s="420"/>
      <c r="AE745" s="420"/>
      <c r="AF745" s="420"/>
      <c r="AG745" s="420"/>
      <c r="AH745" s="420"/>
      <c r="AI745" s="420"/>
      <c r="AJ745" s="420"/>
      <c r="AK745" s="420"/>
      <c r="AL745" s="420"/>
      <c r="AM745" s="420"/>
      <c r="AN745" s="420"/>
      <c r="AO745" s="417"/>
      <c r="AP745" s="417"/>
      <c r="AQ745" s="417"/>
      <c r="AR745" s="417"/>
      <c r="AS745" s="417"/>
      <c r="AT745" s="417"/>
      <c r="AU745" s="417"/>
      <c r="AV745" s="417"/>
      <c r="AW745" s="417"/>
      <c r="AX745" s="417"/>
      <c r="AY745" s="417"/>
      <c r="AZ745" s="417"/>
      <c r="BA745" s="429"/>
      <c r="BB745" s="429"/>
      <c r="BC745" s="429"/>
      <c r="BD745" s="429"/>
      <c r="BE745" s="429"/>
      <c r="BF745" s="429"/>
      <c r="BG745" s="429"/>
      <c r="BH745" s="429"/>
      <c r="BI745" s="429"/>
      <c r="BJ745" s="429"/>
      <c r="BK745" s="429"/>
      <c r="BL745" s="429"/>
      <c r="BM745" s="429"/>
      <c r="BN745" s="429"/>
      <c r="BO745" s="429"/>
      <c r="BP745" s="429"/>
      <c r="BQ745" s="429"/>
    </row>
    <row r="746" customFormat="false" ht="15.75" hidden="false" customHeight="false" outlineLevel="0" collapsed="false">
      <c r="A746" s="420"/>
      <c r="B746" s="420"/>
      <c r="C746" s="420"/>
      <c r="D746" s="420"/>
      <c r="E746" s="420"/>
      <c r="F746" s="420"/>
      <c r="G746" s="421"/>
      <c r="H746" s="421"/>
      <c r="I746" s="421"/>
      <c r="J746" s="421"/>
      <c r="K746" s="421"/>
      <c r="L746" s="421"/>
      <c r="M746" s="421"/>
      <c r="N746" s="421"/>
      <c r="O746" s="421"/>
      <c r="P746" s="422"/>
      <c r="Q746" s="423"/>
      <c r="R746" s="423"/>
      <c r="S746" s="420"/>
      <c r="T746" s="428"/>
      <c r="U746" s="428"/>
      <c r="V746" s="417"/>
      <c r="W746" s="420"/>
      <c r="X746" s="420"/>
      <c r="Y746" s="420"/>
      <c r="Z746" s="420"/>
      <c r="AA746" s="420"/>
      <c r="AB746" s="420"/>
      <c r="AC746" s="420"/>
      <c r="AD746" s="420"/>
      <c r="AE746" s="420"/>
      <c r="AF746" s="420"/>
      <c r="AG746" s="420"/>
      <c r="AH746" s="420"/>
      <c r="AI746" s="420"/>
      <c r="AJ746" s="420"/>
      <c r="AK746" s="420"/>
      <c r="AL746" s="420"/>
      <c r="AM746" s="420"/>
      <c r="AN746" s="420"/>
      <c r="AO746" s="417"/>
      <c r="AP746" s="417"/>
      <c r="AQ746" s="417"/>
      <c r="AR746" s="417"/>
      <c r="AS746" s="417"/>
      <c r="AT746" s="417"/>
      <c r="AU746" s="417"/>
      <c r="AV746" s="417"/>
      <c r="AW746" s="417"/>
      <c r="AX746" s="417"/>
      <c r="AY746" s="417"/>
      <c r="AZ746" s="417"/>
      <c r="BA746" s="429"/>
      <c r="BB746" s="429"/>
      <c r="BC746" s="429"/>
      <c r="BD746" s="429"/>
      <c r="BE746" s="429"/>
      <c r="BF746" s="429"/>
      <c r="BG746" s="429"/>
      <c r="BH746" s="429"/>
      <c r="BI746" s="429"/>
      <c r="BJ746" s="429"/>
      <c r="BK746" s="429"/>
      <c r="BL746" s="429"/>
      <c r="BM746" s="429"/>
      <c r="BN746" s="429"/>
      <c r="BO746" s="429"/>
      <c r="BP746" s="429"/>
      <c r="BQ746" s="429"/>
    </row>
    <row r="747" customFormat="false" ht="15.75" hidden="false" customHeight="false" outlineLevel="0" collapsed="false">
      <c r="A747" s="420"/>
      <c r="B747" s="420"/>
      <c r="C747" s="420"/>
      <c r="D747" s="420"/>
      <c r="E747" s="420"/>
      <c r="F747" s="420"/>
      <c r="G747" s="421"/>
      <c r="H747" s="421"/>
      <c r="I747" s="421"/>
      <c r="J747" s="421"/>
      <c r="K747" s="421"/>
      <c r="L747" s="421"/>
      <c r="M747" s="421"/>
      <c r="N747" s="421"/>
      <c r="O747" s="421"/>
      <c r="P747" s="422"/>
      <c r="Q747" s="423"/>
      <c r="R747" s="423"/>
      <c r="S747" s="420"/>
      <c r="T747" s="428"/>
      <c r="U747" s="428"/>
      <c r="V747" s="417"/>
      <c r="W747" s="420"/>
      <c r="X747" s="420"/>
      <c r="Y747" s="420"/>
      <c r="Z747" s="420"/>
      <c r="AA747" s="420"/>
      <c r="AB747" s="420"/>
      <c r="AC747" s="420"/>
      <c r="AD747" s="420"/>
      <c r="AE747" s="420"/>
      <c r="AF747" s="420"/>
      <c r="AG747" s="420"/>
      <c r="AH747" s="420"/>
      <c r="AI747" s="420"/>
      <c r="AJ747" s="420"/>
      <c r="AK747" s="420"/>
      <c r="AL747" s="420"/>
      <c r="AM747" s="420"/>
      <c r="AN747" s="420"/>
      <c r="AO747" s="417"/>
      <c r="AP747" s="417"/>
      <c r="AQ747" s="417"/>
      <c r="AR747" s="417"/>
      <c r="AS747" s="417"/>
      <c r="AT747" s="417"/>
      <c r="AU747" s="417"/>
      <c r="AV747" s="417"/>
      <c r="AW747" s="417"/>
      <c r="AX747" s="417"/>
      <c r="AY747" s="417"/>
      <c r="AZ747" s="417"/>
      <c r="BA747" s="429"/>
      <c r="BB747" s="429"/>
      <c r="BC747" s="429"/>
      <c r="BD747" s="429"/>
      <c r="BE747" s="429"/>
      <c r="BF747" s="429"/>
      <c r="BG747" s="429"/>
      <c r="BH747" s="429"/>
      <c r="BI747" s="429"/>
      <c r="BJ747" s="429"/>
      <c r="BK747" s="429"/>
      <c r="BL747" s="429"/>
      <c r="BM747" s="429"/>
      <c r="BN747" s="429"/>
      <c r="BO747" s="429"/>
      <c r="BP747" s="429"/>
      <c r="BQ747" s="429"/>
    </row>
    <row r="748" customFormat="false" ht="15.75" hidden="false" customHeight="false" outlineLevel="0" collapsed="false">
      <c r="A748" s="420"/>
      <c r="B748" s="420"/>
      <c r="C748" s="420"/>
      <c r="D748" s="420"/>
      <c r="E748" s="420"/>
      <c r="F748" s="420"/>
      <c r="G748" s="421"/>
      <c r="H748" s="421"/>
      <c r="I748" s="421"/>
      <c r="J748" s="421"/>
      <c r="K748" s="421"/>
      <c r="L748" s="421"/>
      <c r="M748" s="421"/>
      <c r="N748" s="421"/>
      <c r="O748" s="421"/>
      <c r="P748" s="422"/>
      <c r="Q748" s="423"/>
      <c r="R748" s="423"/>
      <c r="S748" s="420"/>
      <c r="T748" s="428"/>
      <c r="U748" s="428"/>
      <c r="V748" s="417"/>
      <c r="W748" s="420"/>
      <c r="X748" s="420"/>
      <c r="Y748" s="420"/>
      <c r="Z748" s="420"/>
      <c r="AA748" s="420"/>
      <c r="AB748" s="420"/>
      <c r="AC748" s="420"/>
      <c r="AD748" s="420"/>
      <c r="AE748" s="420"/>
      <c r="AF748" s="420"/>
      <c r="AG748" s="420"/>
      <c r="AH748" s="420"/>
      <c r="AI748" s="420"/>
      <c r="AJ748" s="420"/>
      <c r="AK748" s="420"/>
      <c r="AL748" s="420"/>
      <c r="AM748" s="420"/>
      <c r="AN748" s="420"/>
      <c r="AO748" s="417"/>
      <c r="AP748" s="417"/>
      <c r="AQ748" s="417"/>
      <c r="AR748" s="417"/>
      <c r="AS748" s="417"/>
      <c r="AT748" s="417"/>
      <c r="AU748" s="417"/>
      <c r="AV748" s="417"/>
      <c r="AW748" s="417"/>
      <c r="AX748" s="417"/>
      <c r="AY748" s="417"/>
      <c r="AZ748" s="417"/>
      <c r="BA748" s="429"/>
      <c r="BB748" s="429"/>
      <c r="BC748" s="429"/>
      <c r="BD748" s="429"/>
      <c r="BE748" s="429"/>
      <c r="BF748" s="429"/>
      <c r="BG748" s="429"/>
      <c r="BH748" s="429"/>
      <c r="BI748" s="429"/>
      <c r="BJ748" s="429"/>
      <c r="BK748" s="429"/>
      <c r="BL748" s="429"/>
      <c r="BM748" s="429"/>
      <c r="BN748" s="429"/>
      <c r="BO748" s="429"/>
      <c r="BP748" s="429"/>
      <c r="BQ748" s="429"/>
    </row>
    <row r="749" customFormat="false" ht="15.75" hidden="false" customHeight="false" outlineLevel="0" collapsed="false">
      <c r="A749" s="420"/>
      <c r="B749" s="420"/>
      <c r="C749" s="420"/>
      <c r="D749" s="420"/>
      <c r="E749" s="420"/>
      <c r="F749" s="420"/>
      <c r="G749" s="421"/>
      <c r="H749" s="421"/>
      <c r="I749" s="421"/>
      <c r="J749" s="421"/>
      <c r="K749" s="421"/>
      <c r="L749" s="421"/>
      <c r="M749" s="421"/>
      <c r="N749" s="421"/>
      <c r="O749" s="421"/>
      <c r="P749" s="422"/>
      <c r="Q749" s="423"/>
      <c r="R749" s="423"/>
      <c r="S749" s="420"/>
      <c r="T749" s="428"/>
      <c r="U749" s="428"/>
      <c r="V749" s="417"/>
      <c r="W749" s="420"/>
      <c r="X749" s="420"/>
      <c r="Y749" s="420"/>
      <c r="Z749" s="420"/>
      <c r="AA749" s="420"/>
      <c r="AB749" s="420"/>
      <c r="AC749" s="420"/>
      <c r="AD749" s="420"/>
      <c r="AE749" s="420"/>
      <c r="AF749" s="420"/>
      <c r="AG749" s="420"/>
      <c r="AH749" s="420"/>
      <c r="AI749" s="420"/>
      <c r="AJ749" s="420"/>
      <c r="AK749" s="420"/>
      <c r="AL749" s="420"/>
      <c r="AM749" s="420"/>
      <c r="AN749" s="420"/>
      <c r="AO749" s="417"/>
      <c r="AP749" s="417"/>
      <c r="AQ749" s="417"/>
      <c r="AR749" s="417"/>
      <c r="AS749" s="417"/>
      <c r="AT749" s="417"/>
      <c r="AU749" s="417"/>
      <c r="AV749" s="417"/>
      <c r="AW749" s="417"/>
      <c r="AX749" s="417"/>
      <c r="AY749" s="417"/>
      <c r="AZ749" s="417"/>
      <c r="BA749" s="429"/>
      <c r="BB749" s="429"/>
      <c r="BC749" s="429"/>
      <c r="BD749" s="429"/>
      <c r="BE749" s="429"/>
      <c r="BF749" s="429"/>
      <c r="BG749" s="429"/>
      <c r="BH749" s="429"/>
      <c r="BI749" s="429"/>
      <c r="BJ749" s="429"/>
      <c r="BK749" s="429"/>
      <c r="BL749" s="429"/>
      <c r="BM749" s="429"/>
      <c r="BN749" s="429"/>
      <c r="BO749" s="429"/>
      <c r="BP749" s="429"/>
      <c r="BQ749" s="429"/>
    </row>
    <row r="750" customFormat="false" ht="15.75" hidden="false" customHeight="false" outlineLevel="0" collapsed="false">
      <c r="A750" s="420"/>
      <c r="B750" s="420"/>
      <c r="C750" s="420"/>
      <c r="D750" s="420"/>
      <c r="E750" s="420"/>
      <c r="F750" s="420"/>
      <c r="G750" s="421"/>
      <c r="H750" s="421"/>
      <c r="I750" s="421"/>
      <c r="J750" s="421"/>
      <c r="K750" s="421"/>
      <c r="L750" s="421"/>
      <c r="M750" s="421"/>
      <c r="N750" s="421"/>
      <c r="O750" s="421"/>
      <c r="P750" s="422"/>
      <c r="Q750" s="423"/>
      <c r="R750" s="423"/>
      <c r="S750" s="420"/>
      <c r="T750" s="428"/>
      <c r="U750" s="428"/>
      <c r="V750" s="417"/>
      <c r="W750" s="420"/>
      <c r="X750" s="420"/>
      <c r="Y750" s="420"/>
      <c r="Z750" s="420"/>
      <c r="AA750" s="420"/>
      <c r="AB750" s="420"/>
      <c r="AC750" s="420"/>
      <c r="AD750" s="420"/>
      <c r="AE750" s="420"/>
      <c r="AF750" s="420"/>
      <c r="AG750" s="420"/>
      <c r="AH750" s="420"/>
      <c r="AI750" s="420"/>
      <c r="AJ750" s="420"/>
      <c r="AK750" s="420"/>
      <c r="AL750" s="420"/>
      <c r="AM750" s="420"/>
      <c r="AN750" s="420"/>
      <c r="AO750" s="417"/>
      <c r="AP750" s="417"/>
      <c r="AQ750" s="417"/>
      <c r="AR750" s="417"/>
      <c r="AS750" s="417"/>
      <c r="AT750" s="417"/>
      <c r="AU750" s="417"/>
      <c r="AV750" s="417"/>
      <c r="AW750" s="417"/>
      <c r="AX750" s="417"/>
      <c r="AY750" s="417"/>
      <c r="AZ750" s="417"/>
      <c r="BA750" s="429"/>
      <c r="BB750" s="429"/>
      <c r="BC750" s="429"/>
      <c r="BD750" s="429"/>
      <c r="BE750" s="429"/>
      <c r="BF750" s="429"/>
      <c r="BG750" s="429"/>
      <c r="BH750" s="429"/>
      <c r="BI750" s="429"/>
      <c r="BJ750" s="429"/>
      <c r="BK750" s="429"/>
      <c r="BL750" s="429"/>
      <c r="BM750" s="429"/>
      <c r="BN750" s="429"/>
      <c r="BO750" s="429"/>
      <c r="BP750" s="429"/>
      <c r="BQ750" s="429"/>
    </row>
    <row r="751" customFormat="false" ht="15.75" hidden="false" customHeight="false" outlineLevel="0" collapsed="false">
      <c r="A751" s="420"/>
      <c r="B751" s="420"/>
      <c r="C751" s="420"/>
      <c r="D751" s="420"/>
      <c r="E751" s="420"/>
      <c r="F751" s="420"/>
      <c r="G751" s="421"/>
      <c r="H751" s="421"/>
      <c r="I751" s="421"/>
      <c r="J751" s="421"/>
      <c r="K751" s="421"/>
      <c r="L751" s="421"/>
      <c r="M751" s="421"/>
      <c r="N751" s="421"/>
      <c r="O751" s="421"/>
      <c r="P751" s="422"/>
      <c r="Q751" s="423"/>
      <c r="R751" s="423"/>
      <c r="S751" s="420"/>
      <c r="T751" s="428"/>
      <c r="U751" s="428"/>
      <c r="V751" s="417"/>
      <c r="W751" s="420"/>
      <c r="X751" s="420"/>
      <c r="Y751" s="420"/>
      <c r="Z751" s="420"/>
      <c r="AA751" s="420"/>
      <c r="AB751" s="420"/>
      <c r="AC751" s="420"/>
      <c r="AD751" s="420"/>
      <c r="AE751" s="420"/>
      <c r="AF751" s="420"/>
      <c r="AG751" s="420"/>
      <c r="AH751" s="420"/>
      <c r="AI751" s="420"/>
      <c r="AJ751" s="420"/>
      <c r="AK751" s="420"/>
      <c r="AL751" s="420"/>
      <c r="AM751" s="420"/>
      <c r="AN751" s="420"/>
      <c r="AO751" s="417"/>
      <c r="AP751" s="417"/>
      <c r="AQ751" s="417"/>
      <c r="AR751" s="417"/>
      <c r="AS751" s="417"/>
      <c r="AT751" s="417"/>
      <c r="AU751" s="417"/>
      <c r="AV751" s="417"/>
      <c r="AW751" s="417"/>
      <c r="AX751" s="417"/>
      <c r="AY751" s="417"/>
      <c r="AZ751" s="417"/>
      <c r="BA751" s="429"/>
      <c r="BB751" s="429"/>
      <c r="BC751" s="429"/>
      <c r="BD751" s="429"/>
      <c r="BE751" s="429"/>
      <c r="BF751" s="429"/>
      <c r="BG751" s="429"/>
      <c r="BH751" s="429"/>
      <c r="BI751" s="429"/>
      <c r="BJ751" s="429"/>
      <c r="BK751" s="429"/>
      <c r="BL751" s="429"/>
      <c r="BM751" s="429"/>
      <c r="BN751" s="429"/>
      <c r="BO751" s="429"/>
      <c r="BP751" s="429"/>
      <c r="BQ751" s="429"/>
    </row>
    <row r="752" customFormat="false" ht="15.75" hidden="false" customHeight="false" outlineLevel="0" collapsed="false">
      <c r="A752" s="420"/>
      <c r="B752" s="420"/>
      <c r="C752" s="420"/>
      <c r="D752" s="420"/>
      <c r="E752" s="420"/>
      <c r="F752" s="420"/>
      <c r="G752" s="421"/>
      <c r="H752" s="421"/>
      <c r="I752" s="421"/>
      <c r="J752" s="421"/>
      <c r="K752" s="421"/>
      <c r="L752" s="421"/>
      <c r="M752" s="421"/>
      <c r="N752" s="421"/>
      <c r="O752" s="421"/>
      <c r="P752" s="422"/>
      <c r="Q752" s="423"/>
      <c r="R752" s="423"/>
      <c r="S752" s="420"/>
      <c r="T752" s="428"/>
      <c r="U752" s="428"/>
      <c r="V752" s="417"/>
      <c r="W752" s="420"/>
      <c r="X752" s="420"/>
      <c r="Y752" s="420"/>
      <c r="Z752" s="420"/>
      <c r="AA752" s="420"/>
      <c r="AB752" s="420"/>
      <c r="AC752" s="420"/>
      <c r="AD752" s="420"/>
      <c r="AE752" s="420"/>
      <c r="AF752" s="420"/>
      <c r="AG752" s="420"/>
      <c r="AH752" s="420"/>
      <c r="AI752" s="420"/>
      <c r="AJ752" s="420"/>
      <c r="AK752" s="420"/>
      <c r="AL752" s="420"/>
      <c r="AM752" s="420"/>
      <c r="AN752" s="420"/>
      <c r="AO752" s="417"/>
      <c r="AP752" s="417"/>
      <c r="AQ752" s="417"/>
      <c r="AR752" s="417"/>
      <c r="AS752" s="417"/>
      <c r="AT752" s="417"/>
      <c r="AU752" s="417"/>
      <c r="AV752" s="417"/>
      <c r="AW752" s="417"/>
      <c r="AX752" s="417"/>
      <c r="AY752" s="417"/>
      <c r="AZ752" s="417"/>
      <c r="BA752" s="429"/>
      <c r="BB752" s="429"/>
      <c r="BC752" s="429"/>
      <c r="BD752" s="429"/>
      <c r="BE752" s="429"/>
      <c r="BF752" s="429"/>
      <c r="BG752" s="429"/>
      <c r="BH752" s="429"/>
      <c r="BI752" s="429"/>
      <c r="BJ752" s="429"/>
      <c r="BK752" s="429"/>
      <c r="BL752" s="429"/>
      <c r="BM752" s="429"/>
      <c r="BN752" s="429"/>
      <c r="BO752" s="429"/>
      <c r="BP752" s="429"/>
      <c r="BQ752" s="429"/>
    </row>
    <row r="753" customFormat="false" ht="15.75" hidden="false" customHeight="false" outlineLevel="0" collapsed="false">
      <c r="A753" s="420"/>
      <c r="B753" s="420"/>
      <c r="C753" s="420"/>
      <c r="D753" s="420"/>
      <c r="E753" s="420"/>
      <c r="F753" s="420"/>
      <c r="G753" s="421"/>
      <c r="H753" s="421"/>
      <c r="I753" s="421"/>
      <c r="J753" s="421"/>
      <c r="K753" s="421"/>
      <c r="L753" s="421"/>
      <c r="M753" s="421"/>
      <c r="N753" s="421"/>
      <c r="O753" s="421"/>
      <c r="P753" s="422"/>
      <c r="Q753" s="423"/>
      <c r="R753" s="423"/>
      <c r="S753" s="420"/>
      <c r="T753" s="428"/>
      <c r="U753" s="428"/>
      <c r="V753" s="417"/>
      <c r="W753" s="420"/>
      <c r="X753" s="420"/>
      <c r="Y753" s="420"/>
      <c r="Z753" s="420"/>
      <c r="AA753" s="420"/>
      <c r="AB753" s="420"/>
      <c r="AC753" s="420"/>
      <c r="AD753" s="420"/>
      <c r="AE753" s="420"/>
      <c r="AF753" s="420"/>
      <c r="AG753" s="420"/>
      <c r="AH753" s="420"/>
      <c r="AI753" s="420"/>
      <c r="AJ753" s="420"/>
      <c r="AK753" s="420"/>
      <c r="AL753" s="420"/>
      <c r="AM753" s="420"/>
      <c r="AN753" s="420"/>
      <c r="AO753" s="417"/>
      <c r="AP753" s="417"/>
      <c r="AQ753" s="417"/>
      <c r="AR753" s="417"/>
      <c r="AS753" s="417"/>
      <c r="AT753" s="417"/>
      <c r="AU753" s="417"/>
      <c r="AV753" s="417"/>
      <c r="AW753" s="417"/>
      <c r="AX753" s="417"/>
      <c r="AY753" s="417"/>
      <c r="AZ753" s="417"/>
      <c r="BA753" s="429"/>
      <c r="BB753" s="429"/>
      <c r="BC753" s="429"/>
      <c r="BD753" s="429"/>
      <c r="BE753" s="429"/>
      <c r="BF753" s="429"/>
      <c r="BG753" s="429"/>
      <c r="BH753" s="429"/>
      <c r="BI753" s="429"/>
      <c r="BJ753" s="429"/>
      <c r="BK753" s="429"/>
      <c r="BL753" s="429"/>
      <c r="BM753" s="429"/>
      <c r="BN753" s="429"/>
      <c r="BO753" s="429"/>
      <c r="BP753" s="429"/>
      <c r="BQ753" s="429"/>
    </row>
    <row r="754" customFormat="false" ht="15.75" hidden="false" customHeight="false" outlineLevel="0" collapsed="false">
      <c r="A754" s="420"/>
      <c r="B754" s="420"/>
      <c r="C754" s="420"/>
      <c r="D754" s="420"/>
      <c r="E754" s="420"/>
      <c r="F754" s="420"/>
      <c r="G754" s="421"/>
      <c r="H754" s="421"/>
      <c r="I754" s="421"/>
      <c r="J754" s="421"/>
      <c r="K754" s="421"/>
      <c r="L754" s="421"/>
      <c r="M754" s="421"/>
      <c r="N754" s="421"/>
      <c r="O754" s="421"/>
      <c r="P754" s="422"/>
      <c r="Q754" s="423"/>
      <c r="R754" s="423"/>
      <c r="S754" s="420"/>
      <c r="T754" s="428"/>
      <c r="U754" s="428"/>
      <c r="V754" s="417"/>
      <c r="W754" s="420"/>
      <c r="X754" s="420"/>
      <c r="Y754" s="420"/>
      <c r="Z754" s="420"/>
      <c r="AA754" s="420"/>
      <c r="AB754" s="420"/>
      <c r="AC754" s="420"/>
      <c r="AD754" s="420"/>
      <c r="AE754" s="420"/>
      <c r="AF754" s="420"/>
      <c r="AG754" s="420"/>
      <c r="AH754" s="420"/>
      <c r="AI754" s="420"/>
      <c r="AJ754" s="420"/>
      <c r="AK754" s="420"/>
      <c r="AL754" s="420"/>
      <c r="AM754" s="420"/>
      <c r="AN754" s="420"/>
      <c r="AO754" s="417"/>
      <c r="AP754" s="417"/>
      <c r="AQ754" s="417"/>
      <c r="AR754" s="417"/>
      <c r="AS754" s="417"/>
      <c r="AT754" s="417"/>
      <c r="AU754" s="417"/>
      <c r="AV754" s="417"/>
      <c r="AW754" s="417"/>
      <c r="AX754" s="417"/>
      <c r="AY754" s="417"/>
      <c r="AZ754" s="417"/>
      <c r="BA754" s="429"/>
      <c r="BB754" s="429"/>
      <c r="BC754" s="429"/>
      <c r="BD754" s="429"/>
      <c r="BE754" s="429"/>
      <c r="BF754" s="429"/>
      <c r="BG754" s="429"/>
      <c r="BH754" s="429"/>
      <c r="BI754" s="429"/>
      <c r="BJ754" s="429"/>
      <c r="BK754" s="429"/>
      <c r="BL754" s="429"/>
      <c r="BM754" s="429"/>
      <c r="BN754" s="429"/>
      <c r="BO754" s="429"/>
      <c r="BP754" s="429"/>
      <c r="BQ754" s="429"/>
    </row>
    <row r="755" customFormat="false" ht="15.75" hidden="false" customHeight="false" outlineLevel="0" collapsed="false">
      <c r="A755" s="420"/>
      <c r="B755" s="420"/>
      <c r="C755" s="420"/>
      <c r="D755" s="420"/>
      <c r="E755" s="420"/>
      <c r="F755" s="420"/>
      <c r="G755" s="421"/>
      <c r="H755" s="421"/>
      <c r="I755" s="421"/>
      <c r="J755" s="421"/>
      <c r="K755" s="421"/>
      <c r="L755" s="421"/>
      <c r="M755" s="421"/>
      <c r="N755" s="421"/>
      <c r="O755" s="421"/>
      <c r="P755" s="422"/>
      <c r="Q755" s="423"/>
      <c r="R755" s="423"/>
      <c r="S755" s="420"/>
      <c r="T755" s="428"/>
      <c r="U755" s="428"/>
      <c r="V755" s="417"/>
      <c r="W755" s="420"/>
      <c r="X755" s="420"/>
      <c r="Y755" s="420"/>
      <c r="Z755" s="420"/>
      <c r="AA755" s="420"/>
      <c r="AB755" s="420"/>
      <c r="AC755" s="420"/>
      <c r="AD755" s="420"/>
      <c r="AE755" s="420"/>
      <c r="AF755" s="420"/>
      <c r="AG755" s="420"/>
      <c r="AH755" s="420"/>
      <c r="AI755" s="420"/>
      <c r="AJ755" s="420"/>
      <c r="AK755" s="420"/>
      <c r="AL755" s="420"/>
      <c r="AM755" s="420"/>
      <c r="AN755" s="420"/>
      <c r="AO755" s="417"/>
      <c r="AP755" s="417"/>
      <c r="AQ755" s="417"/>
      <c r="AR755" s="417"/>
      <c r="AS755" s="417"/>
      <c r="AT755" s="417"/>
      <c r="AU755" s="417"/>
      <c r="AV755" s="417"/>
      <c r="AW755" s="417"/>
      <c r="AX755" s="417"/>
      <c r="AY755" s="417"/>
      <c r="AZ755" s="417"/>
      <c r="BA755" s="429"/>
      <c r="BB755" s="429"/>
      <c r="BC755" s="429"/>
      <c r="BD755" s="429"/>
      <c r="BE755" s="429"/>
      <c r="BF755" s="429"/>
      <c r="BG755" s="429"/>
      <c r="BH755" s="429"/>
      <c r="BI755" s="429"/>
      <c r="BJ755" s="429"/>
      <c r="BK755" s="429"/>
      <c r="BL755" s="429"/>
      <c r="BM755" s="429"/>
      <c r="BN755" s="429"/>
      <c r="BO755" s="429"/>
      <c r="BP755" s="429"/>
      <c r="BQ755" s="429"/>
    </row>
    <row r="756" customFormat="false" ht="15.75" hidden="false" customHeight="false" outlineLevel="0" collapsed="false">
      <c r="A756" s="420"/>
      <c r="B756" s="420"/>
      <c r="C756" s="420"/>
      <c r="D756" s="420"/>
      <c r="E756" s="420"/>
      <c r="F756" s="420"/>
      <c r="G756" s="421"/>
      <c r="H756" s="421"/>
      <c r="I756" s="421"/>
      <c r="J756" s="421"/>
      <c r="K756" s="421"/>
      <c r="L756" s="421"/>
      <c r="M756" s="421"/>
      <c r="N756" s="421"/>
      <c r="O756" s="421"/>
      <c r="P756" s="422"/>
      <c r="Q756" s="423"/>
      <c r="R756" s="423"/>
      <c r="S756" s="420"/>
      <c r="T756" s="428"/>
      <c r="U756" s="428"/>
      <c r="V756" s="417"/>
      <c r="W756" s="420"/>
      <c r="X756" s="420"/>
      <c r="Y756" s="420"/>
      <c r="Z756" s="420"/>
      <c r="AA756" s="420"/>
      <c r="AB756" s="420"/>
      <c r="AC756" s="420"/>
      <c r="AD756" s="420"/>
      <c r="AE756" s="420"/>
      <c r="AF756" s="420"/>
      <c r="AG756" s="420"/>
      <c r="AH756" s="420"/>
      <c r="AI756" s="420"/>
      <c r="AJ756" s="420"/>
      <c r="AK756" s="420"/>
      <c r="AL756" s="420"/>
      <c r="AM756" s="420"/>
      <c r="AN756" s="420"/>
      <c r="AO756" s="417"/>
      <c r="AP756" s="417"/>
      <c r="AQ756" s="417"/>
      <c r="AR756" s="417"/>
      <c r="AS756" s="417"/>
      <c r="AT756" s="417"/>
      <c r="AU756" s="417"/>
      <c r="AV756" s="417"/>
      <c r="AW756" s="417"/>
      <c r="AX756" s="417"/>
      <c r="AY756" s="417"/>
      <c r="AZ756" s="417"/>
      <c r="BA756" s="429"/>
      <c r="BB756" s="429"/>
      <c r="BC756" s="429"/>
      <c r="BD756" s="429"/>
      <c r="BE756" s="429"/>
      <c r="BF756" s="429"/>
      <c r="BG756" s="429"/>
      <c r="BH756" s="429"/>
      <c r="BI756" s="429"/>
      <c r="BJ756" s="429"/>
      <c r="BK756" s="429"/>
      <c r="BL756" s="429"/>
      <c r="BM756" s="429"/>
      <c r="BN756" s="429"/>
      <c r="BO756" s="429"/>
      <c r="BP756" s="429"/>
      <c r="BQ756" s="429"/>
    </row>
    <row r="757" customFormat="false" ht="15.75" hidden="false" customHeight="false" outlineLevel="0" collapsed="false">
      <c r="A757" s="420"/>
      <c r="B757" s="420"/>
      <c r="C757" s="420"/>
      <c r="D757" s="420"/>
      <c r="E757" s="420"/>
      <c r="F757" s="420"/>
      <c r="G757" s="421"/>
      <c r="H757" s="421"/>
      <c r="I757" s="421"/>
      <c r="J757" s="421"/>
      <c r="K757" s="421"/>
      <c r="L757" s="421"/>
      <c r="M757" s="421"/>
      <c r="N757" s="421"/>
      <c r="O757" s="421"/>
      <c r="P757" s="422"/>
      <c r="Q757" s="423"/>
      <c r="R757" s="423"/>
      <c r="S757" s="420"/>
      <c r="T757" s="428"/>
      <c r="U757" s="428"/>
      <c r="V757" s="417"/>
      <c r="W757" s="420"/>
      <c r="X757" s="420"/>
      <c r="Y757" s="420"/>
      <c r="Z757" s="420"/>
      <c r="AA757" s="420"/>
      <c r="AB757" s="420"/>
      <c r="AC757" s="420"/>
      <c r="AD757" s="420"/>
      <c r="AE757" s="420"/>
      <c r="AF757" s="420"/>
      <c r="AG757" s="420"/>
      <c r="AH757" s="420"/>
      <c r="AI757" s="420"/>
      <c r="AJ757" s="420"/>
      <c r="AK757" s="420"/>
      <c r="AL757" s="420"/>
      <c r="AM757" s="420"/>
      <c r="AN757" s="420"/>
      <c r="AO757" s="417"/>
      <c r="AP757" s="417"/>
      <c r="AQ757" s="417"/>
      <c r="AR757" s="417"/>
      <c r="AS757" s="417"/>
      <c r="AT757" s="417"/>
      <c r="AU757" s="417"/>
      <c r="AV757" s="417"/>
      <c r="AW757" s="417"/>
      <c r="AX757" s="417"/>
      <c r="AY757" s="417"/>
      <c r="AZ757" s="417"/>
      <c r="BA757" s="429"/>
      <c r="BB757" s="429"/>
      <c r="BC757" s="429"/>
      <c r="BD757" s="429"/>
      <c r="BE757" s="429"/>
      <c r="BF757" s="429"/>
      <c r="BG757" s="429"/>
      <c r="BH757" s="429"/>
      <c r="BI757" s="429"/>
      <c r="BJ757" s="429"/>
      <c r="BK757" s="429"/>
      <c r="BL757" s="429"/>
      <c r="BM757" s="429"/>
      <c r="BN757" s="429"/>
      <c r="BO757" s="429"/>
      <c r="BP757" s="429"/>
      <c r="BQ757" s="429"/>
    </row>
    <row r="758" customFormat="false" ht="15.75" hidden="false" customHeight="false" outlineLevel="0" collapsed="false">
      <c r="A758" s="420"/>
      <c r="B758" s="420"/>
      <c r="C758" s="420"/>
      <c r="D758" s="420"/>
      <c r="E758" s="420"/>
      <c r="F758" s="420"/>
      <c r="G758" s="421"/>
      <c r="H758" s="421"/>
      <c r="I758" s="421"/>
      <c r="J758" s="421"/>
      <c r="K758" s="421"/>
      <c r="L758" s="421"/>
      <c r="M758" s="421"/>
      <c r="N758" s="421"/>
      <c r="O758" s="421"/>
      <c r="P758" s="422"/>
      <c r="Q758" s="423"/>
      <c r="R758" s="423"/>
      <c r="S758" s="420"/>
      <c r="T758" s="428"/>
      <c r="U758" s="428"/>
      <c r="V758" s="417"/>
      <c r="W758" s="420"/>
      <c r="X758" s="420"/>
      <c r="Y758" s="420"/>
      <c r="Z758" s="420"/>
      <c r="AA758" s="420"/>
      <c r="AB758" s="420"/>
      <c r="AC758" s="420"/>
      <c r="AD758" s="420"/>
      <c r="AE758" s="420"/>
      <c r="AF758" s="420"/>
      <c r="AG758" s="420"/>
      <c r="AH758" s="420"/>
      <c r="AI758" s="420"/>
      <c r="AJ758" s="420"/>
      <c r="AK758" s="420"/>
      <c r="AL758" s="420"/>
      <c r="AM758" s="420"/>
      <c r="AN758" s="420"/>
      <c r="AO758" s="417"/>
      <c r="AP758" s="417"/>
      <c r="AQ758" s="417"/>
      <c r="AR758" s="417"/>
      <c r="AS758" s="417"/>
      <c r="AT758" s="417"/>
      <c r="AU758" s="417"/>
      <c r="AV758" s="417"/>
      <c r="AW758" s="417"/>
      <c r="AX758" s="417"/>
      <c r="AY758" s="417"/>
      <c r="AZ758" s="417"/>
      <c r="BA758" s="429"/>
      <c r="BB758" s="429"/>
      <c r="BC758" s="429"/>
      <c r="BD758" s="429"/>
      <c r="BE758" s="429"/>
      <c r="BF758" s="429"/>
      <c r="BG758" s="429"/>
      <c r="BH758" s="429"/>
      <c r="BI758" s="429"/>
      <c r="BJ758" s="429"/>
      <c r="BK758" s="429"/>
      <c r="BL758" s="429"/>
      <c r="BM758" s="429"/>
      <c r="BN758" s="429"/>
      <c r="BO758" s="429"/>
      <c r="BP758" s="429"/>
      <c r="BQ758" s="429"/>
    </row>
    <row r="759" customFormat="false" ht="15.75" hidden="false" customHeight="false" outlineLevel="0" collapsed="false">
      <c r="A759" s="420"/>
      <c r="B759" s="420"/>
      <c r="C759" s="420"/>
      <c r="D759" s="420"/>
      <c r="E759" s="420"/>
      <c r="F759" s="420"/>
      <c r="G759" s="421"/>
      <c r="H759" s="421"/>
      <c r="I759" s="421"/>
      <c r="J759" s="421"/>
      <c r="K759" s="421"/>
      <c r="L759" s="421"/>
      <c r="M759" s="421"/>
      <c r="N759" s="421"/>
      <c r="O759" s="421"/>
      <c r="P759" s="422"/>
      <c r="Q759" s="423"/>
      <c r="R759" s="423"/>
      <c r="S759" s="420"/>
      <c r="T759" s="428"/>
      <c r="U759" s="428"/>
      <c r="V759" s="417"/>
      <c r="W759" s="420"/>
      <c r="X759" s="420"/>
      <c r="Y759" s="420"/>
      <c r="Z759" s="420"/>
      <c r="AA759" s="420"/>
      <c r="AB759" s="420"/>
      <c r="AC759" s="420"/>
      <c r="AD759" s="420"/>
      <c r="AE759" s="420"/>
      <c r="AF759" s="420"/>
      <c r="AG759" s="420"/>
      <c r="AH759" s="420"/>
      <c r="AI759" s="420"/>
      <c r="AJ759" s="420"/>
      <c r="AK759" s="420"/>
      <c r="AL759" s="420"/>
      <c r="AM759" s="420"/>
      <c r="AN759" s="420"/>
      <c r="AO759" s="417"/>
      <c r="AP759" s="417"/>
      <c r="AQ759" s="417"/>
      <c r="AR759" s="417"/>
      <c r="AS759" s="417"/>
      <c r="AT759" s="417"/>
      <c r="AU759" s="417"/>
      <c r="AV759" s="417"/>
      <c r="AW759" s="417"/>
      <c r="AX759" s="417"/>
      <c r="AY759" s="417"/>
      <c r="AZ759" s="417"/>
      <c r="BA759" s="429"/>
      <c r="BB759" s="429"/>
      <c r="BC759" s="429"/>
      <c r="BD759" s="429"/>
      <c r="BE759" s="429"/>
      <c r="BF759" s="429"/>
      <c r="BG759" s="429"/>
      <c r="BH759" s="429"/>
      <c r="BI759" s="429"/>
      <c r="BJ759" s="429"/>
      <c r="BK759" s="429"/>
      <c r="BL759" s="429"/>
      <c r="BM759" s="429"/>
      <c r="BN759" s="429"/>
      <c r="BO759" s="429"/>
      <c r="BP759" s="429"/>
      <c r="BQ759" s="429"/>
    </row>
    <row r="760" customFormat="false" ht="15.75" hidden="false" customHeight="false" outlineLevel="0" collapsed="false">
      <c r="A760" s="420"/>
      <c r="B760" s="420"/>
      <c r="C760" s="420"/>
      <c r="D760" s="420"/>
      <c r="E760" s="420"/>
      <c r="F760" s="420"/>
      <c r="G760" s="421"/>
      <c r="H760" s="421"/>
      <c r="I760" s="421"/>
      <c r="J760" s="421"/>
      <c r="K760" s="421"/>
      <c r="L760" s="421"/>
      <c r="M760" s="421"/>
      <c r="N760" s="421"/>
      <c r="O760" s="421"/>
      <c r="P760" s="422"/>
      <c r="Q760" s="423"/>
      <c r="R760" s="423"/>
      <c r="S760" s="420"/>
      <c r="T760" s="428"/>
      <c r="U760" s="428"/>
      <c r="V760" s="417"/>
      <c r="W760" s="420"/>
      <c r="X760" s="420"/>
      <c r="Y760" s="420"/>
      <c r="Z760" s="420"/>
      <c r="AA760" s="420"/>
      <c r="AB760" s="420"/>
      <c r="AC760" s="420"/>
      <c r="AD760" s="420"/>
      <c r="AE760" s="420"/>
      <c r="AF760" s="420"/>
      <c r="AG760" s="420"/>
      <c r="AH760" s="420"/>
      <c r="AI760" s="420"/>
      <c r="AJ760" s="420"/>
      <c r="AK760" s="420"/>
      <c r="AL760" s="420"/>
      <c r="AM760" s="420"/>
      <c r="AN760" s="420"/>
      <c r="AO760" s="417"/>
      <c r="AP760" s="417"/>
      <c r="AQ760" s="417"/>
      <c r="AR760" s="417"/>
      <c r="AS760" s="417"/>
      <c r="AT760" s="417"/>
      <c r="AU760" s="417"/>
      <c r="AV760" s="417"/>
      <c r="AW760" s="417"/>
      <c r="AX760" s="417"/>
      <c r="AY760" s="417"/>
      <c r="AZ760" s="417"/>
      <c r="BA760" s="429"/>
      <c r="BB760" s="429"/>
      <c r="BC760" s="429"/>
      <c r="BD760" s="429"/>
      <c r="BE760" s="429"/>
      <c r="BF760" s="429"/>
      <c r="BG760" s="429"/>
      <c r="BH760" s="429"/>
      <c r="BI760" s="429"/>
      <c r="BJ760" s="429"/>
      <c r="BK760" s="429"/>
      <c r="BL760" s="429"/>
      <c r="BM760" s="429"/>
      <c r="BN760" s="429"/>
      <c r="BO760" s="429"/>
      <c r="BP760" s="429"/>
      <c r="BQ760" s="429"/>
    </row>
    <row r="761" customFormat="false" ht="15.75" hidden="false" customHeight="false" outlineLevel="0" collapsed="false">
      <c r="A761" s="420"/>
      <c r="B761" s="420"/>
      <c r="C761" s="420"/>
      <c r="D761" s="420"/>
      <c r="E761" s="420"/>
      <c r="F761" s="420"/>
      <c r="G761" s="421"/>
      <c r="H761" s="421"/>
      <c r="I761" s="421"/>
      <c r="J761" s="421"/>
      <c r="K761" s="421"/>
      <c r="L761" s="421"/>
      <c r="M761" s="421"/>
      <c r="N761" s="421"/>
      <c r="O761" s="421"/>
      <c r="P761" s="422"/>
      <c r="Q761" s="423"/>
      <c r="R761" s="423"/>
      <c r="S761" s="420"/>
      <c r="T761" s="428"/>
      <c r="U761" s="428"/>
      <c r="V761" s="417"/>
      <c r="W761" s="420"/>
      <c r="X761" s="420"/>
      <c r="Y761" s="420"/>
      <c r="Z761" s="420"/>
      <c r="AA761" s="420"/>
      <c r="AB761" s="420"/>
      <c r="AC761" s="420"/>
      <c r="AD761" s="420"/>
      <c r="AE761" s="420"/>
      <c r="AF761" s="420"/>
      <c r="AG761" s="420"/>
      <c r="AH761" s="420"/>
      <c r="AI761" s="420"/>
      <c r="AJ761" s="420"/>
      <c r="AK761" s="420"/>
      <c r="AL761" s="420"/>
      <c r="AM761" s="420"/>
      <c r="AN761" s="420"/>
      <c r="AO761" s="417"/>
      <c r="AP761" s="417"/>
      <c r="AQ761" s="417"/>
      <c r="AR761" s="417"/>
      <c r="AS761" s="417"/>
      <c r="AT761" s="417"/>
      <c r="AU761" s="417"/>
      <c r="AV761" s="417"/>
      <c r="AW761" s="417"/>
      <c r="AX761" s="417"/>
      <c r="AY761" s="417"/>
      <c r="AZ761" s="417"/>
      <c r="BA761" s="429"/>
      <c r="BB761" s="429"/>
      <c r="BC761" s="429"/>
      <c r="BD761" s="429"/>
      <c r="BE761" s="429"/>
      <c r="BF761" s="429"/>
      <c r="BG761" s="429"/>
      <c r="BH761" s="429"/>
      <c r="BI761" s="429"/>
      <c r="BJ761" s="429"/>
      <c r="BK761" s="429"/>
      <c r="BL761" s="429"/>
      <c r="BM761" s="429"/>
      <c r="BN761" s="429"/>
      <c r="BO761" s="429"/>
      <c r="BP761" s="429"/>
      <c r="BQ761" s="429"/>
    </row>
    <row r="762" customFormat="false" ht="15.75" hidden="false" customHeight="false" outlineLevel="0" collapsed="false">
      <c r="A762" s="420"/>
      <c r="B762" s="420"/>
      <c r="C762" s="420"/>
      <c r="D762" s="420"/>
      <c r="E762" s="420"/>
      <c r="F762" s="420"/>
      <c r="G762" s="421"/>
      <c r="H762" s="421"/>
      <c r="I762" s="421"/>
      <c r="J762" s="421"/>
      <c r="K762" s="421"/>
      <c r="L762" s="421"/>
      <c r="M762" s="421"/>
      <c r="N762" s="421"/>
      <c r="O762" s="421"/>
      <c r="P762" s="422"/>
      <c r="Q762" s="423"/>
      <c r="R762" s="423"/>
      <c r="S762" s="420"/>
      <c r="T762" s="428"/>
      <c r="U762" s="428"/>
      <c r="V762" s="417"/>
      <c r="W762" s="420"/>
      <c r="X762" s="420"/>
      <c r="Y762" s="420"/>
      <c r="Z762" s="420"/>
      <c r="AA762" s="420"/>
      <c r="AB762" s="420"/>
      <c r="AC762" s="420"/>
      <c r="AD762" s="420"/>
      <c r="AE762" s="420"/>
      <c r="AF762" s="420"/>
      <c r="AG762" s="420"/>
      <c r="AH762" s="420"/>
      <c r="AI762" s="420"/>
      <c r="AJ762" s="420"/>
      <c r="AK762" s="420"/>
      <c r="AL762" s="420"/>
      <c r="AM762" s="420"/>
      <c r="AN762" s="420"/>
      <c r="AO762" s="417"/>
      <c r="AP762" s="417"/>
      <c r="AQ762" s="417"/>
      <c r="AR762" s="417"/>
      <c r="AS762" s="417"/>
      <c r="AT762" s="417"/>
      <c r="AU762" s="417"/>
      <c r="AV762" s="417"/>
      <c r="AW762" s="417"/>
      <c r="AX762" s="417"/>
      <c r="AY762" s="417"/>
      <c r="AZ762" s="417"/>
      <c r="BA762" s="429"/>
      <c r="BB762" s="429"/>
      <c r="BC762" s="429"/>
      <c r="BD762" s="429"/>
      <c r="BE762" s="429"/>
      <c r="BF762" s="429"/>
      <c r="BG762" s="429"/>
      <c r="BH762" s="429"/>
      <c r="BI762" s="429"/>
      <c r="BJ762" s="429"/>
      <c r="BK762" s="429"/>
      <c r="BL762" s="429"/>
      <c r="BM762" s="429"/>
      <c r="BN762" s="429"/>
      <c r="BO762" s="429"/>
      <c r="BP762" s="429"/>
      <c r="BQ762" s="429"/>
    </row>
    <row r="763" customFormat="false" ht="15.75" hidden="false" customHeight="false" outlineLevel="0" collapsed="false">
      <c r="A763" s="420"/>
      <c r="B763" s="420"/>
      <c r="C763" s="420"/>
      <c r="D763" s="420"/>
      <c r="E763" s="420"/>
      <c r="F763" s="420"/>
      <c r="G763" s="421"/>
      <c r="H763" s="421"/>
      <c r="I763" s="421"/>
      <c r="J763" s="421"/>
      <c r="K763" s="421"/>
      <c r="L763" s="421"/>
      <c r="M763" s="421"/>
      <c r="N763" s="421"/>
      <c r="O763" s="421"/>
      <c r="P763" s="422"/>
      <c r="Q763" s="423"/>
      <c r="R763" s="423"/>
      <c r="S763" s="420"/>
      <c r="T763" s="428"/>
      <c r="U763" s="428"/>
      <c r="V763" s="417"/>
      <c r="W763" s="420"/>
      <c r="X763" s="420"/>
      <c r="Y763" s="420"/>
      <c r="Z763" s="420"/>
      <c r="AA763" s="420"/>
      <c r="AB763" s="420"/>
      <c r="AC763" s="420"/>
      <c r="AD763" s="420"/>
      <c r="AE763" s="420"/>
      <c r="AF763" s="420"/>
      <c r="AG763" s="420"/>
      <c r="AH763" s="420"/>
      <c r="AI763" s="420"/>
      <c r="AJ763" s="420"/>
      <c r="AK763" s="420"/>
      <c r="AL763" s="420"/>
      <c r="AM763" s="420"/>
      <c r="AN763" s="420"/>
      <c r="AO763" s="417"/>
      <c r="AP763" s="417"/>
      <c r="AQ763" s="417"/>
      <c r="AR763" s="417"/>
      <c r="AS763" s="417"/>
      <c r="AT763" s="417"/>
      <c r="AU763" s="417"/>
      <c r="AV763" s="417"/>
      <c r="AW763" s="417"/>
      <c r="AX763" s="417"/>
      <c r="AY763" s="417"/>
      <c r="AZ763" s="417"/>
      <c r="BA763" s="429"/>
      <c r="BB763" s="429"/>
      <c r="BC763" s="429"/>
      <c r="BD763" s="429"/>
      <c r="BE763" s="429"/>
      <c r="BF763" s="429"/>
      <c r="BG763" s="429"/>
      <c r="BH763" s="429"/>
      <c r="BI763" s="429"/>
      <c r="BJ763" s="429"/>
      <c r="BK763" s="429"/>
      <c r="BL763" s="429"/>
      <c r="BM763" s="429"/>
      <c r="BN763" s="429"/>
      <c r="BO763" s="429"/>
      <c r="BP763" s="429"/>
      <c r="BQ763" s="429"/>
    </row>
    <row r="764" customFormat="false" ht="15.75" hidden="false" customHeight="false" outlineLevel="0" collapsed="false">
      <c r="A764" s="420"/>
      <c r="B764" s="420"/>
      <c r="C764" s="420"/>
      <c r="D764" s="420"/>
      <c r="E764" s="420"/>
      <c r="F764" s="420"/>
      <c r="G764" s="421"/>
      <c r="H764" s="421"/>
      <c r="I764" s="421"/>
      <c r="J764" s="421"/>
      <c r="K764" s="421"/>
      <c r="L764" s="421"/>
      <c r="M764" s="421"/>
      <c r="N764" s="421"/>
      <c r="O764" s="421"/>
      <c r="P764" s="422"/>
      <c r="Q764" s="423"/>
      <c r="R764" s="423"/>
      <c r="S764" s="420"/>
      <c r="T764" s="428"/>
      <c r="U764" s="428"/>
      <c r="V764" s="417"/>
      <c r="W764" s="420"/>
      <c r="X764" s="420"/>
      <c r="Y764" s="420"/>
      <c r="Z764" s="420"/>
      <c r="AA764" s="420"/>
      <c r="AB764" s="420"/>
      <c r="AC764" s="420"/>
      <c r="AD764" s="420"/>
      <c r="AE764" s="420"/>
      <c r="AF764" s="420"/>
      <c r="AG764" s="420"/>
      <c r="AH764" s="420"/>
      <c r="AI764" s="420"/>
      <c r="AJ764" s="420"/>
      <c r="AK764" s="420"/>
      <c r="AL764" s="420"/>
      <c r="AM764" s="420"/>
      <c r="AN764" s="420"/>
      <c r="AO764" s="417"/>
      <c r="AP764" s="417"/>
      <c r="AQ764" s="417"/>
      <c r="AR764" s="417"/>
      <c r="AS764" s="417"/>
      <c r="AT764" s="417"/>
      <c r="AU764" s="417"/>
      <c r="AV764" s="417"/>
      <c r="AW764" s="417"/>
      <c r="AX764" s="417"/>
      <c r="AY764" s="417"/>
      <c r="AZ764" s="417"/>
      <c r="BA764" s="429"/>
      <c r="BB764" s="429"/>
      <c r="BC764" s="429"/>
      <c r="BD764" s="429"/>
      <c r="BE764" s="429"/>
      <c r="BF764" s="429"/>
      <c r="BG764" s="429"/>
      <c r="BH764" s="429"/>
      <c r="BI764" s="429"/>
      <c r="BJ764" s="429"/>
      <c r="BK764" s="429"/>
      <c r="BL764" s="429"/>
      <c r="BM764" s="429"/>
      <c r="BN764" s="429"/>
      <c r="BO764" s="429"/>
      <c r="BP764" s="429"/>
      <c r="BQ764" s="429"/>
    </row>
    <row r="765" customFormat="false" ht="15.75" hidden="false" customHeight="false" outlineLevel="0" collapsed="false">
      <c r="A765" s="420"/>
      <c r="B765" s="420"/>
      <c r="C765" s="420"/>
      <c r="D765" s="420"/>
      <c r="E765" s="420"/>
      <c r="F765" s="420"/>
      <c r="G765" s="421"/>
      <c r="H765" s="421"/>
      <c r="I765" s="421"/>
      <c r="J765" s="421"/>
      <c r="K765" s="421"/>
      <c r="L765" s="421"/>
      <c r="M765" s="421"/>
      <c r="N765" s="421"/>
      <c r="O765" s="421"/>
      <c r="P765" s="422"/>
      <c r="Q765" s="423"/>
      <c r="R765" s="423"/>
      <c r="S765" s="420"/>
      <c r="T765" s="428"/>
      <c r="U765" s="428"/>
      <c r="V765" s="417"/>
      <c r="W765" s="420"/>
      <c r="X765" s="420"/>
      <c r="Y765" s="420"/>
      <c r="Z765" s="420"/>
      <c r="AA765" s="420"/>
      <c r="AB765" s="420"/>
      <c r="AC765" s="420"/>
      <c r="AD765" s="420"/>
      <c r="AE765" s="420"/>
      <c r="AF765" s="420"/>
      <c r="AG765" s="420"/>
      <c r="AH765" s="420"/>
      <c r="AI765" s="420"/>
      <c r="AJ765" s="420"/>
      <c r="AK765" s="420"/>
      <c r="AL765" s="420"/>
      <c r="AM765" s="420"/>
      <c r="AN765" s="420"/>
      <c r="AO765" s="417"/>
      <c r="AP765" s="417"/>
      <c r="AQ765" s="417"/>
      <c r="AR765" s="417"/>
      <c r="AS765" s="417"/>
      <c r="AT765" s="417"/>
      <c r="AU765" s="417"/>
      <c r="AV765" s="417"/>
      <c r="AW765" s="417"/>
      <c r="AX765" s="417"/>
      <c r="AY765" s="417"/>
      <c r="AZ765" s="417"/>
      <c r="BA765" s="429"/>
      <c r="BB765" s="429"/>
      <c r="BC765" s="429"/>
      <c r="BD765" s="429"/>
      <c r="BE765" s="429"/>
      <c r="BF765" s="429"/>
      <c r="BG765" s="429"/>
      <c r="BH765" s="429"/>
      <c r="BI765" s="429"/>
      <c r="BJ765" s="429"/>
      <c r="BK765" s="429"/>
      <c r="BL765" s="429"/>
      <c r="BM765" s="429"/>
      <c r="BN765" s="429"/>
      <c r="BO765" s="429"/>
      <c r="BP765" s="429"/>
      <c r="BQ765" s="429"/>
    </row>
    <row r="766" customFormat="false" ht="15.75" hidden="false" customHeight="false" outlineLevel="0" collapsed="false">
      <c r="A766" s="420"/>
      <c r="B766" s="420"/>
      <c r="C766" s="420"/>
      <c r="D766" s="420"/>
      <c r="E766" s="420"/>
      <c r="F766" s="420"/>
      <c r="G766" s="421"/>
      <c r="H766" s="421"/>
      <c r="I766" s="421"/>
      <c r="J766" s="421"/>
      <c r="K766" s="421"/>
      <c r="L766" s="421"/>
      <c r="M766" s="421"/>
      <c r="N766" s="421"/>
      <c r="O766" s="421"/>
      <c r="P766" s="422"/>
      <c r="Q766" s="423"/>
      <c r="R766" s="423"/>
      <c r="S766" s="420"/>
      <c r="T766" s="428"/>
      <c r="U766" s="428"/>
      <c r="V766" s="417"/>
      <c r="W766" s="420"/>
      <c r="X766" s="420"/>
      <c r="Y766" s="420"/>
      <c r="Z766" s="420"/>
      <c r="AA766" s="420"/>
      <c r="AB766" s="420"/>
      <c r="AC766" s="420"/>
      <c r="AD766" s="420"/>
      <c r="AE766" s="420"/>
      <c r="AF766" s="420"/>
      <c r="AG766" s="420"/>
      <c r="AH766" s="420"/>
      <c r="AI766" s="420"/>
      <c r="AJ766" s="420"/>
      <c r="AK766" s="420"/>
      <c r="AL766" s="420"/>
      <c r="AM766" s="420"/>
      <c r="AN766" s="420"/>
      <c r="AO766" s="417"/>
      <c r="AP766" s="417"/>
      <c r="AQ766" s="417"/>
      <c r="AR766" s="417"/>
      <c r="AS766" s="417"/>
      <c r="AT766" s="417"/>
      <c r="AU766" s="417"/>
      <c r="AV766" s="417"/>
      <c r="AW766" s="417"/>
      <c r="AX766" s="417"/>
      <c r="AY766" s="417"/>
      <c r="AZ766" s="417"/>
      <c r="BA766" s="429"/>
      <c r="BB766" s="429"/>
      <c r="BC766" s="429"/>
      <c r="BD766" s="429"/>
      <c r="BE766" s="429"/>
      <c r="BF766" s="429"/>
      <c r="BG766" s="429"/>
      <c r="BH766" s="429"/>
      <c r="BI766" s="429"/>
      <c r="BJ766" s="429"/>
      <c r="BK766" s="429"/>
      <c r="BL766" s="429"/>
      <c r="BM766" s="429"/>
      <c r="BN766" s="429"/>
      <c r="BO766" s="429"/>
      <c r="BP766" s="429"/>
      <c r="BQ766" s="429"/>
    </row>
    <row r="767" customFormat="false" ht="15.75" hidden="false" customHeight="false" outlineLevel="0" collapsed="false">
      <c r="A767" s="420"/>
      <c r="B767" s="420"/>
      <c r="C767" s="420"/>
      <c r="D767" s="420"/>
      <c r="E767" s="420"/>
      <c r="F767" s="420"/>
      <c r="G767" s="421"/>
      <c r="H767" s="421"/>
      <c r="I767" s="421"/>
      <c r="J767" s="421"/>
      <c r="K767" s="421"/>
      <c r="L767" s="421"/>
      <c r="M767" s="421"/>
      <c r="N767" s="421"/>
      <c r="O767" s="421"/>
      <c r="P767" s="422"/>
      <c r="Q767" s="423"/>
      <c r="R767" s="423"/>
      <c r="S767" s="420"/>
      <c r="T767" s="428"/>
      <c r="U767" s="428"/>
      <c r="V767" s="417"/>
      <c r="W767" s="420"/>
      <c r="X767" s="420"/>
      <c r="Y767" s="420"/>
      <c r="Z767" s="420"/>
      <c r="AA767" s="420"/>
      <c r="AB767" s="420"/>
      <c r="AC767" s="420"/>
      <c r="AD767" s="420"/>
      <c r="AE767" s="420"/>
      <c r="AF767" s="420"/>
      <c r="AG767" s="420"/>
      <c r="AH767" s="420"/>
      <c r="AI767" s="420"/>
      <c r="AJ767" s="420"/>
      <c r="AK767" s="420"/>
      <c r="AL767" s="420"/>
      <c r="AM767" s="420"/>
      <c r="AN767" s="420"/>
      <c r="AO767" s="417"/>
      <c r="AP767" s="417"/>
      <c r="AQ767" s="417"/>
      <c r="AR767" s="417"/>
      <c r="AS767" s="417"/>
      <c r="AT767" s="417"/>
      <c r="AU767" s="417"/>
      <c r="AV767" s="417"/>
      <c r="AW767" s="417"/>
      <c r="AX767" s="417"/>
      <c r="AY767" s="417"/>
      <c r="AZ767" s="417"/>
      <c r="BA767" s="429"/>
      <c r="BB767" s="429"/>
      <c r="BC767" s="429"/>
      <c r="BD767" s="429"/>
      <c r="BE767" s="429"/>
      <c r="BF767" s="429"/>
      <c r="BG767" s="429"/>
      <c r="BH767" s="429"/>
      <c r="BI767" s="429"/>
      <c r="BJ767" s="429"/>
      <c r="BK767" s="429"/>
      <c r="BL767" s="429"/>
      <c r="BM767" s="429"/>
      <c r="BN767" s="429"/>
      <c r="BO767" s="429"/>
      <c r="BP767" s="429"/>
      <c r="BQ767" s="429"/>
    </row>
    <row r="768" customFormat="false" ht="15.75" hidden="false" customHeight="false" outlineLevel="0" collapsed="false">
      <c r="A768" s="420"/>
      <c r="B768" s="420"/>
      <c r="C768" s="420"/>
      <c r="D768" s="420"/>
      <c r="E768" s="420"/>
      <c r="F768" s="420"/>
      <c r="G768" s="421"/>
      <c r="H768" s="421"/>
      <c r="I768" s="421"/>
      <c r="J768" s="421"/>
      <c r="K768" s="421"/>
      <c r="L768" s="421"/>
      <c r="M768" s="421"/>
      <c r="N768" s="421"/>
      <c r="O768" s="421"/>
      <c r="P768" s="422"/>
      <c r="Q768" s="423"/>
      <c r="R768" s="423"/>
      <c r="S768" s="420"/>
      <c r="T768" s="428"/>
      <c r="U768" s="428"/>
      <c r="V768" s="417"/>
      <c r="W768" s="420"/>
      <c r="X768" s="420"/>
      <c r="Y768" s="420"/>
      <c r="Z768" s="420"/>
      <c r="AA768" s="420"/>
      <c r="AB768" s="420"/>
      <c r="AC768" s="420"/>
      <c r="AD768" s="420"/>
      <c r="AE768" s="420"/>
      <c r="AF768" s="420"/>
      <c r="AG768" s="420"/>
      <c r="AH768" s="420"/>
      <c r="AI768" s="420"/>
      <c r="AJ768" s="420"/>
      <c r="AK768" s="420"/>
      <c r="AL768" s="420"/>
      <c r="AM768" s="420"/>
      <c r="AN768" s="420"/>
      <c r="AO768" s="417"/>
      <c r="AP768" s="417"/>
      <c r="AQ768" s="417"/>
      <c r="AR768" s="417"/>
      <c r="AS768" s="417"/>
      <c r="AT768" s="417"/>
      <c r="AU768" s="417"/>
      <c r="AV768" s="417"/>
      <c r="AW768" s="417"/>
      <c r="AX768" s="417"/>
      <c r="AY768" s="417"/>
      <c r="AZ768" s="417"/>
      <c r="BA768" s="429"/>
      <c r="BB768" s="429"/>
      <c r="BC768" s="429"/>
      <c r="BD768" s="429"/>
      <c r="BE768" s="429"/>
      <c r="BF768" s="429"/>
      <c r="BG768" s="429"/>
      <c r="BH768" s="429"/>
      <c r="BI768" s="429"/>
      <c r="BJ768" s="429"/>
      <c r="BK768" s="429"/>
      <c r="BL768" s="429"/>
      <c r="BM768" s="429"/>
      <c r="BN768" s="429"/>
      <c r="BO768" s="429"/>
      <c r="BP768" s="429"/>
      <c r="BQ768" s="429"/>
    </row>
    <row r="769" customFormat="false" ht="15.75" hidden="false" customHeight="false" outlineLevel="0" collapsed="false">
      <c r="A769" s="420"/>
      <c r="B769" s="420"/>
      <c r="C769" s="420"/>
      <c r="D769" s="420"/>
      <c r="E769" s="420"/>
      <c r="F769" s="420"/>
      <c r="G769" s="421"/>
      <c r="H769" s="421"/>
      <c r="I769" s="421"/>
      <c r="J769" s="421"/>
      <c r="K769" s="421"/>
      <c r="L769" s="421"/>
      <c r="M769" s="421"/>
      <c r="N769" s="421"/>
      <c r="O769" s="421"/>
      <c r="P769" s="422"/>
      <c r="Q769" s="423"/>
      <c r="R769" s="423"/>
      <c r="S769" s="420"/>
      <c r="T769" s="428"/>
      <c r="U769" s="428"/>
      <c r="V769" s="417"/>
      <c r="W769" s="420"/>
      <c r="X769" s="420"/>
      <c r="Y769" s="420"/>
      <c r="Z769" s="420"/>
      <c r="AA769" s="420"/>
      <c r="AB769" s="420"/>
      <c r="AC769" s="420"/>
      <c r="AD769" s="420"/>
      <c r="AE769" s="420"/>
      <c r="AF769" s="420"/>
      <c r="AG769" s="420"/>
      <c r="AH769" s="420"/>
      <c r="AI769" s="420"/>
      <c r="AJ769" s="420"/>
      <c r="AK769" s="420"/>
      <c r="AL769" s="420"/>
      <c r="AM769" s="420"/>
      <c r="AN769" s="420"/>
      <c r="AO769" s="417"/>
      <c r="AP769" s="417"/>
      <c r="AQ769" s="417"/>
      <c r="AR769" s="417"/>
      <c r="AS769" s="417"/>
      <c r="AT769" s="417"/>
      <c r="AU769" s="417"/>
      <c r="AV769" s="417"/>
      <c r="AW769" s="417"/>
      <c r="AX769" s="417"/>
      <c r="AY769" s="417"/>
      <c r="AZ769" s="417"/>
      <c r="BA769" s="429"/>
      <c r="BB769" s="429"/>
      <c r="BC769" s="429"/>
      <c r="BD769" s="429"/>
      <c r="BE769" s="429"/>
      <c r="BF769" s="429"/>
      <c r="BG769" s="429"/>
      <c r="BH769" s="429"/>
      <c r="BI769" s="429"/>
      <c r="BJ769" s="429"/>
      <c r="BK769" s="429"/>
      <c r="BL769" s="429"/>
      <c r="BM769" s="429"/>
      <c r="BN769" s="429"/>
      <c r="BO769" s="429"/>
      <c r="BP769" s="429"/>
      <c r="BQ769" s="429"/>
    </row>
    <row r="770" customFormat="false" ht="15.75" hidden="false" customHeight="false" outlineLevel="0" collapsed="false">
      <c r="A770" s="420"/>
      <c r="B770" s="420"/>
      <c r="C770" s="420"/>
      <c r="D770" s="420"/>
      <c r="E770" s="420"/>
      <c r="F770" s="420"/>
      <c r="G770" s="421"/>
      <c r="H770" s="421"/>
      <c r="I770" s="421"/>
      <c r="J770" s="421"/>
      <c r="K770" s="421"/>
      <c r="L770" s="421"/>
      <c r="M770" s="421"/>
      <c r="N770" s="421"/>
      <c r="O770" s="421"/>
      <c r="P770" s="422"/>
      <c r="Q770" s="423"/>
      <c r="R770" s="423"/>
      <c r="S770" s="420"/>
      <c r="T770" s="428"/>
      <c r="U770" s="428"/>
      <c r="V770" s="417"/>
      <c r="W770" s="420"/>
      <c r="X770" s="420"/>
      <c r="Y770" s="420"/>
      <c r="Z770" s="420"/>
      <c r="AA770" s="420"/>
      <c r="AB770" s="420"/>
      <c r="AC770" s="420"/>
      <c r="AD770" s="420"/>
      <c r="AE770" s="420"/>
      <c r="AF770" s="420"/>
      <c r="AG770" s="420"/>
      <c r="AH770" s="420"/>
      <c r="AI770" s="420"/>
      <c r="AJ770" s="420"/>
      <c r="AK770" s="420"/>
      <c r="AL770" s="420"/>
      <c r="AM770" s="420"/>
      <c r="AN770" s="420"/>
      <c r="AO770" s="417"/>
      <c r="AP770" s="417"/>
      <c r="AQ770" s="417"/>
      <c r="AR770" s="417"/>
      <c r="AS770" s="417"/>
      <c r="AT770" s="417"/>
      <c r="AU770" s="417"/>
      <c r="AV770" s="417"/>
      <c r="AW770" s="417"/>
      <c r="AX770" s="417"/>
      <c r="AY770" s="417"/>
      <c r="AZ770" s="417"/>
      <c r="BA770" s="429"/>
      <c r="BB770" s="429"/>
      <c r="BC770" s="429"/>
      <c r="BD770" s="429"/>
      <c r="BE770" s="429"/>
      <c r="BF770" s="429"/>
      <c r="BG770" s="429"/>
      <c r="BH770" s="429"/>
      <c r="BI770" s="429"/>
      <c r="BJ770" s="429"/>
      <c r="BK770" s="429"/>
      <c r="BL770" s="429"/>
      <c r="BM770" s="429"/>
      <c r="BN770" s="429"/>
      <c r="BO770" s="429"/>
      <c r="BP770" s="429"/>
      <c r="BQ770" s="429"/>
    </row>
    <row r="771" customFormat="false" ht="15.75" hidden="false" customHeight="false" outlineLevel="0" collapsed="false">
      <c r="A771" s="420"/>
      <c r="B771" s="420"/>
      <c r="C771" s="420"/>
      <c r="D771" s="420"/>
      <c r="E771" s="420"/>
      <c r="F771" s="420"/>
      <c r="G771" s="421"/>
      <c r="H771" s="421"/>
      <c r="I771" s="421"/>
      <c r="J771" s="421"/>
      <c r="K771" s="421"/>
      <c r="L771" s="421"/>
      <c r="M771" s="421"/>
      <c r="N771" s="421"/>
      <c r="O771" s="421"/>
      <c r="P771" s="422"/>
      <c r="Q771" s="423"/>
      <c r="R771" s="423"/>
      <c r="S771" s="420"/>
      <c r="T771" s="428"/>
      <c r="U771" s="428"/>
      <c r="V771" s="417"/>
      <c r="W771" s="420"/>
      <c r="X771" s="420"/>
      <c r="Y771" s="420"/>
      <c r="Z771" s="420"/>
      <c r="AA771" s="420"/>
      <c r="AB771" s="420"/>
      <c r="AC771" s="420"/>
      <c r="AD771" s="420"/>
      <c r="AE771" s="420"/>
      <c r="AF771" s="420"/>
      <c r="AG771" s="420"/>
      <c r="AH771" s="420"/>
      <c r="AI771" s="420"/>
      <c r="AJ771" s="420"/>
      <c r="AK771" s="420"/>
      <c r="AL771" s="420"/>
      <c r="AM771" s="420"/>
      <c r="AN771" s="420"/>
      <c r="AO771" s="417"/>
      <c r="AP771" s="417"/>
      <c r="AQ771" s="417"/>
      <c r="AR771" s="417"/>
      <c r="AS771" s="417"/>
      <c r="AT771" s="417"/>
      <c r="AU771" s="417"/>
      <c r="AV771" s="417"/>
      <c r="AW771" s="417"/>
      <c r="AX771" s="417"/>
      <c r="AY771" s="417"/>
      <c r="AZ771" s="417"/>
      <c r="BA771" s="429"/>
      <c r="BB771" s="429"/>
      <c r="BC771" s="429"/>
      <c r="BD771" s="429"/>
      <c r="BE771" s="429"/>
      <c r="BF771" s="429"/>
      <c r="BG771" s="429"/>
      <c r="BH771" s="429"/>
      <c r="BI771" s="429"/>
      <c r="BJ771" s="429"/>
      <c r="BK771" s="429"/>
      <c r="BL771" s="429"/>
      <c r="BM771" s="429"/>
      <c r="BN771" s="429"/>
      <c r="BO771" s="429"/>
      <c r="BP771" s="429"/>
      <c r="BQ771" s="429"/>
    </row>
    <row r="772" customFormat="false" ht="15.75" hidden="false" customHeight="false" outlineLevel="0" collapsed="false">
      <c r="A772" s="420"/>
      <c r="B772" s="420"/>
      <c r="C772" s="420"/>
      <c r="D772" s="420"/>
      <c r="E772" s="420"/>
      <c r="F772" s="420"/>
      <c r="G772" s="421"/>
      <c r="H772" s="421"/>
      <c r="I772" s="421"/>
      <c r="J772" s="421"/>
      <c r="K772" s="421"/>
      <c r="L772" s="421"/>
      <c r="M772" s="421"/>
      <c r="N772" s="421"/>
      <c r="O772" s="421"/>
      <c r="P772" s="422"/>
      <c r="Q772" s="423"/>
      <c r="R772" s="423"/>
      <c r="S772" s="420"/>
      <c r="T772" s="428"/>
      <c r="U772" s="428"/>
      <c r="V772" s="417"/>
      <c r="W772" s="420"/>
      <c r="X772" s="420"/>
      <c r="Y772" s="420"/>
      <c r="Z772" s="420"/>
      <c r="AA772" s="420"/>
      <c r="AB772" s="420"/>
      <c r="AC772" s="420"/>
      <c r="AD772" s="420"/>
      <c r="AE772" s="420"/>
      <c r="AF772" s="420"/>
      <c r="AG772" s="420"/>
      <c r="AH772" s="420"/>
      <c r="AI772" s="420"/>
      <c r="AJ772" s="420"/>
      <c r="AK772" s="420"/>
      <c r="AL772" s="420"/>
      <c r="AM772" s="420"/>
      <c r="AN772" s="420"/>
      <c r="AO772" s="417"/>
      <c r="AP772" s="417"/>
      <c r="AQ772" s="417"/>
      <c r="AR772" s="417"/>
      <c r="AS772" s="417"/>
      <c r="AT772" s="417"/>
      <c r="AU772" s="417"/>
      <c r="AV772" s="417"/>
      <c r="AW772" s="417"/>
      <c r="AX772" s="417"/>
      <c r="AY772" s="417"/>
      <c r="AZ772" s="417"/>
      <c r="BA772" s="429"/>
      <c r="BB772" s="429"/>
      <c r="BC772" s="429"/>
      <c r="BD772" s="429"/>
      <c r="BE772" s="429"/>
      <c r="BF772" s="429"/>
      <c r="BG772" s="429"/>
      <c r="BH772" s="429"/>
      <c r="BI772" s="429"/>
      <c r="BJ772" s="429"/>
      <c r="BK772" s="429"/>
      <c r="BL772" s="429"/>
      <c r="BM772" s="429"/>
      <c r="BN772" s="429"/>
      <c r="BO772" s="429"/>
      <c r="BP772" s="429"/>
      <c r="BQ772" s="429"/>
    </row>
    <row r="773" customFormat="false" ht="15.75" hidden="false" customHeight="false" outlineLevel="0" collapsed="false">
      <c r="A773" s="420"/>
      <c r="B773" s="420"/>
      <c r="C773" s="420"/>
      <c r="D773" s="420"/>
      <c r="E773" s="420"/>
      <c r="F773" s="420"/>
      <c r="G773" s="421"/>
      <c r="H773" s="421"/>
      <c r="I773" s="421"/>
      <c r="J773" s="421"/>
      <c r="K773" s="421"/>
      <c r="L773" s="421"/>
      <c r="M773" s="421"/>
      <c r="N773" s="421"/>
      <c r="O773" s="421"/>
      <c r="P773" s="422"/>
      <c r="Q773" s="423"/>
      <c r="R773" s="423"/>
      <c r="S773" s="420"/>
      <c r="T773" s="428"/>
      <c r="U773" s="428"/>
      <c r="V773" s="417"/>
      <c r="W773" s="420"/>
      <c r="X773" s="420"/>
      <c r="Y773" s="420"/>
      <c r="Z773" s="420"/>
      <c r="AA773" s="420"/>
      <c r="AB773" s="420"/>
      <c r="AC773" s="420"/>
      <c r="AD773" s="420"/>
      <c r="AE773" s="420"/>
      <c r="AF773" s="420"/>
      <c r="AG773" s="420"/>
      <c r="AH773" s="420"/>
      <c r="AI773" s="420"/>
      <c r="AJ773" s="420"/>
      <c r="AK773" s="420"/>
      <c r="AL773" s="420"/>
      <c r="AM773" s="420"/>
      <c r="AN773" s="420"/>
      <c r="AO773" s="417"/>
      <c r="AP773" s="417"/>
      <c r="AQ773" s="417"/>
      <c r="AR773" s="417"/>
      <c r="AS773" s="417"/>
      <c r="AT773" s="417"/>
      <c r="AU773" s="417"/>
      <c r="AV773" s="417"/>
      <c r="AW773" s="417"/>
      <c r="AX773" s="417"/>
      <c r="AY773" s="417"/>
      <c r="AZ773" s="417"/>
      <c r="BA773" s="429"/>
      <c r="BB773" s="429"/>
      <c r="BC773" s="429"/>
      <c r="BD773" s="429"/>
      <c r="BE773" s="429"/>
      <c r="BF773" s="429"/>
      <c r="BG773" s="429"/>
      <c r="BH773" s="429"/>
      <c r="BI773" s="429"/>
      <c r="BJ773" s="429"/>
      <c r="BK773" s="429"/>
      <c r="BL773" s="429"/>
      <c r="BM773" s="429"/>
      <c r="BN773" s="429"/>
      <c r="BO773" s="429"/>
      <c r="BP773" s="429"/>
      <c r="BQ773" s="429"/>
    </row>
    <row r="774" customFormat="false" ht="15.75" hidden="false" customHeight="false" outlineLevel="0" collapsed="false">
      <c r="A774" s="420"/>
      <c r="B774" s="420"/>
      <c r="C774" s="420"/>
      <c r="D774" s="420"/>
      <c r="E774" s="420"/>
      <c r="F774" s="420"/>
      <c r="G774" s="421"/>
      <c r="H774" s="421"/>
      <c r="I774" s="421"/>
      <c r="J774" s="421"/>
      <c r="K774" s="421"/>
      <c r="L774" s="421"/>
      <c r="M774" s="421"/>
      <c r="N774" s="421"/>
      <c r="O774" s="421"/>
      <c r="P774" s="422"/>
      <c r="Q774" s="423"/>
      <c r="R774" s="423"/>
      <c r="S774" s="420"/>
      <c r="T774" s="428"/>
      <c r="U774" s="428"/>
      <c r="V774" s="417"/>
      <c r="W774" s="420"/>
      <c r="X774" s="420"/>
      <c r="Y774" s="420"/>
      <c r="Z774" s="420"/>
      <c r="AA774" s="420"/>
      <c r="AB774" s="420"/>
      <c r="AC774" s="420"/>
      <c r="AD774" s="420"/>
      <c r="AE774" s="420"/>
      <c r="AF774" s="420"/>
      <c r="AG774" s="420"/>
      <c r="AH774" s="420"/>
      <c r="AI774" s="420"/>
      <c r="AJ774" s="420"/>
      <c r="AK774" s="420"/>
      <c r="AL774" s="420"/>
      <c r="AM774" s="420"/>
      <c r="AN774" s="420"/>
      <c r="AO774" s="417"/>
      <c r="AP774" s="417"/>
      <c r="AQ774" s="417"/>
      <c r="AR774" s="417"/>
      <c r="AS774" s="417"/>
      <c r="AT774" s="417"/>
      <c r="AU774" s="417"/>
      <c r="AV774" s="417"/>
      <c r="AW774" s="417"/>
      <c r="AX774" s="417"/>
      <c r="AY774" s="417"/>
      <c r="AZ774" s="417"/>
      <c r="BA774" s="429"/>
      <c r="BB774" s="429"/>
      <c r="BC774" s="429"/>
      <c r="BD774" s="429"/>
      <c r="BE774" s="429"/>
      <c r="BF774" s="429"/>
      <c r="BG774" s="429"/>
      <c r="BH774" s="429"/>
      <c r="BI774" s="429"/>
      <c r="BJ774" s="429"/>
      <c r="BK774" s="429"/>
      <c r="BL774" s="429"/>
      <c r="BM774" s="429"/>
      <c r="BN774" s="429"/>
      <c r="BO774" s="429"/>
      <c r="BP774" s="429"/>
      <c r="BQ774" s="429"/>
    </row>
    <row r="775" customFormat="false" ht="15.75" hidden="false" customHeight="false" outlineLevel="0" collapsed="false">
      <c r="A775" s="420"/>
      <c r="B775" s="420"/>
      <c r="C775" s="420"/>
      <c r="D775" s="420"/>
      <c r="E775" s="420"/>
      <c r="F775" s="420"/>
      <c r="G775" s="421"/>
      <c r="H775" s="421"/>
      <c r="I775" s="421"/>
      <c r="J775" s="421"/>
      <c r="K775" s="421"/>
      <c r="L775" s="421"/>
      <c r="M775" s="421"/>
      <c r="N775" s="421"/>
      <c r="O775" s="421"/>
      <c r="P775" s="422"/>
      <c r="Q775" s="423"/>
      <c r="R775" s="423"/>
      <c r="S775" s="420"/>
      <c r="T775" s="428"/>
      <c r="U775" s="428"/>
      <c r="V775" s="417"/>
      <c r="W775" s="420"/>
      <c r="X775" s="420"/>
      <c r="Y775" s="420"/>
      <c r="Z775" s="420"/>
      <c r="AA775" s="420"/>
      <c r="AB775" s="420"/>
      <c r="AC775" s="420"/>
      <c r="AD775" s="420"/>
      <c r="AE775" s="420"/>
      <c r="AF775" s="420"/>
      <c r="AG775" s="420"/>
      <c r="AH775" s="420"/>
      <c r="AI775" s="420"/>
      <c r="AJ775" s="420"/>
      <c r="AK775" s="420"/>
      <c r="AL775" s="420"/>
      <c r="AM775" s="420"/>
      <c r="AN775" s="420"/>
      <c r="AO775" s="417"/>
      <c r="AP775" s="417"/>
      <c r="AQ775" s="417"/>
      <c r="AR775" s="417"/>
      <c r="AS775" s="417"/>
      <c r="AT775" s="417"/>
      <c r="AU775" s="417"/>
      <c r="AV775" s="417"/>
      <c r="AW775" s="417"/>
      <c r="AX775" s="417"/>
      <c r="AY775" s="417"/>
      <c r="AZ775" s="417"/>
      <c r="BA775" s="429"/>
      <c r="BB775" s="429"/>
      <c r="BC775" s="429"/>
      <c r="BD775" s="429"/>
      <c r="BE775" s="429"/>
      <c r="BF775" s="429"/>
      <c r="BG775" s="429"/>
      <c r="BH775" s="429"/>
      <c r="BI775" s="429"/>
      <c r="BJ775" s="429"/>
      <c r="BK775" s="429"/>
      <c r="BL775" s="429"/>
      <c r="BM775" s="429"/>
      <c r="BN775" s="429"/>
      <c r="BO775" s="429"/>
      <c r="BP775" s="429"/>
      <c r="BQ775" s="429"/>
    </row>
    <row r="776" customFormat="false" ht="15.75" hidden="false" customHeight="false" outlineLevel="0" collapsed="false">
      <c r="A776" s="420"/>
      <c r="B776" s="420"/>
      <c r="C776" s="420"/>
      <c r="D776" s="420"/>
      <c r="E776" s="420"/>
      <c r="F776" s="420"/>
      <c r="G776" s="421"/>
      <c r="H776" s="421"/>
      <c r="I776" s="421"/>
      <c r="J776" s="421"/>
      <c r="K776" s="421"/>
      <c r="L776" s="421"/>
      <c r="M776" s="421"/>
      <c r="N776" s="421"/>
      <c r="O776" s="421"/>
      <c r="P776" s="422"/>
      <c r="Q776" s="423"/>
      <c r="R776" s="423"/>
      <c r="S776" s="420"/>
      <c r="T776" s="428"/>
      <c r="U776" s="428"/>
      <c r="V776" s="417"/>
      <c r="W776" s="420"/>
      <c r="X776" s="420"/>
      <c r="Y776" s="420"/>
      <c r="Z776" s="420"/>
      <c r="AA776" s="420"/>
      <c r="AB776" s="420"/>
      <c r="AC776" s="420"/>
      <c r="AD776" s="420"/>
      <c r="AE776" s="420"/>
      <c r="AF776" s="420"/>
      <c r="AG776" s="420"/>
      <c r="AH776" s="420"/>
      <c r="AI776" s="420"/>
      <c r="AJ776" s="420"/>
      <c r="AK776" s="420"/>
      <c r="AL776" s="420"/>
      <c r="AM776" s="420"/>
      <c r="AN776" s="420"/>
      <c r="AO776" s="417"/>
      <c r="AP776" s="417"/>
      <c r="AQ776" s="417"/>
      <c r="AR776" s="417"/>
      <c r="AS776" s="417"/>
      <c r="AT776" s="417"/>
      <c r="AU776" s="417"/>
      <c r="AV776" s="417"/>
      <c r="AW776" s="417"/>
      <c r="AX776" s="417"/>
      <c r="AY776" s="417"/>
      <c r="AZ776" s="417"/>
      <c r="BA776" s="429"/>
      <c r="BB776" s="429"/>
      <c r="BC776" s="429"/>
      <c r="BD776" s="429"/>
      <c r="BE776" s="429"/>
      <c r="BF776" s="429"/>
      <c r="BG776" s="429"/>
      <c r="BH776" s="429"/>
      <c r="BI776" s="429"/>
      <c r="BJ776" s="429"/>
      <c r="BK776" s="429"/>
      <c r="BL776" s="429"/>
      <c r="BM776" s="429"/>
      <c r="BN776" s="429"/>
      <c r="BO776" s="429"/>
      <c r="BP776" s="429"/>
      <c r="BQ776" s="429"/>
    </row>
    <row r="777" customFormat="false" ht="15.75" hidden="false" customHeight="false" outlineLevel="0" collapsed="false">
      <c r="A777" s="420"/>
      <c r="B777" s="420"/>
      <c r="C777" s="420"/>
      <c r="D777" s="420"/>
      <c r="E777" s="420"/>
      <c r="F777" s="420"/>
      <c r="G777" s="421"/>
      <c r="H777" s="421"/>
      <c r="I777" s="421"/>
      <c r="J777" s="421"/>
      <c r="K777" s="421"/>
      <c r="L777" s="421"/>
      <c r="M777" s="421"/>
      <c r="N777" s="421"/>
      <c r="O777" s="421"/>
      <c r="P777" s="422"/>
      <c r="Q777" s="423"/>
      <c r="R777" s="423"/>
      <c r="S777" s="420"/>
      <c r="T777" s="428"/>
      <c r="U777" s="428"/>
      <c r="V777" s="417"/>
      <c r="W777" s="420"/>
      <c r="X777" s="420"/>
      <c r="Y777" s="420"/>
      <c r="Z777" s="420"/>
      <c r="AA777" s="420"/>
      <c r="AB777" s="420"/>
      <c r="AC777" s="420"/>
      <c r="AD777" s="420"/>
      <c r="AE777" s="420"/>
      <c r="AF777" s="420"/>
      <c r="AG777" s="420"/>
      <c r="AH777" s="420"/>
      <c r="AI777" s="420"/>
      <c r="AJ777" s="420"/>
      <c r="AK777" s="420"/>
      <c r="AL777" s="420"/>
      <c r="AM777" s="420"/>
      <c r="AN777" s="420"/>
      <c r="AO777" s="417"/>
      <c r="AP777" s="417"/>
      <c r="AQ777" s="417"/>
      <c r="AR777" s="417"/>
      <c r="AS777" s="417"/>
      <c r="AT777" s="417"/>
      <c r="AU777" s="417"/>
      <c r="AV777" s="417"/>
      <c r="AW777" s="417"/>
      <c r="AX777" s="417"/>
      <c r="AY777" s="417"/>
      <c r="AZ777" s="417"/>
      <c r="BA777" s="429"/>
      <c r="BB777" s="429"/>
      <c r="BC777" s="429"/>
      <c r="BD777" s="429"/>
      <c r="BE777" s="429"/>
      <c r="BF777" s="429"/>
      <c r="BG777" s="429"/>
      <c r="BH777" s="429"/>
      <c r="BI777" s="429"/>
      <c r="BJ777" s="429"/>
      <c r="BK777" s="429"/>
      <c r="BL777" s="429"/>
      <c r="BM777" s="429"/>
      <c r="BN777" s="429"/>
      <c r="BO777" s="429"/>
      <c r="BP777" s="429"/>
      <c r="BQ777" s="429"/>
    </row>
    <row r="778" customFormat="false" ht="15.75" hidden="false" customHeight="false" outlineLevel="0" collapsed="false">
      <c r="A778" s="420"/>
      <c r="B778" s="420"/>
      <c r="C778" s="420"/>
      <c r="D778" s="420"/>
      <c r="E778" s="420"/>
      <c r="F778" s="420"/>
      <c r="G778" s="421"/>
      <c r="H778" s="421"/>
      <c r="I778" s="421"/>
      <c r="J778" s="421"/>
      <c r="K778" s="421"/>
      <c r="L778" s="421"/>
      <c r="M778" s="421"/>
      <c r="N778" s="421"/>
      <c r="O778" s="421"/>
      <c r="P778" s="422"/>
      <c r="Q778" s="423"/>
      <c r="R778" s="423"/>
      <c r="S778" s="420"/>
      <c r="T778" s="428"/>
      <c r="U778" s="428"/>
      <c r="V778" s="417"/>
      <c r="W778" s="420"/>
      <c r="X778" s="420"/>
      <c r="Y778" s="420"/>
      <c r="Z778" s="420"/>
      <c r="AA778" s="420"/>
      <c r="AB778" s="420"/>
      <c r="AC778" s="420"/>
      <c r="AD778" s="420"/>
      <c r="AE778" s="420"/>
      <c r="AF778" s="420"/>
      <c r="AG778" s="420"/>
      <c r="AH778" s="420"/>
      <c r="AI778" s="420"/>
      <c r="AJ778" s="420"/>
      <c r="AK778" s="420"/>
      <c r="AL778" s="420"/>
      <c r="AM778" s="420"/>
      <c r="AN778" s="420"/>
      <c r="AO778" s="417"/>
      <c r="AP778" s="417"/>
      <c r="AQ778" s="417"/>
      <c r="AR778" s="417"/>
      <c r="AS778" s="417"/>
      <c r="AT778" s="417"/>
      <c r="AU778" s="417"/>
      <c r="AV778" s="417"/>
      <c r="AW778" s="417"/>
      <c r="AX778" s="417"/>
      <c r="AY778" s="417"/>
      <c r="AZ778" s="417"/>
      <c r="BA778" s="429"/>
      <c r="BB778" s="429"/>
      <c r="BC778" s="429"/>
      <c r="BD778" s="429"/>
      <c r="BE778" s="429"/>
      <c r="BF778" s="429"/>
      <c r="BG778" s="429"/>
      <c r="BH778" s="429"/>
      <c r="BI778" s="429"/>
      <c r="BJ778" s="429"/>
      <c r="BK778" s="429"/>
      <c r="BL778" s="429"/>
      <c r="BM778" s="429"/>
      <c r="BN778" s="429"/>
      <c r="BO778" s="429"/>
      <c r="BP778" s="429"/>
      <c r="BQ778" s="429"/>
    </row>
    <row r="779" customFormat="false" ht="15.75" hidden="false" customHeight="false" outlineLevel="0" collapsed="false">
      <c r="A779" s="420"/>
      <c r="B779" s="420"/>
      <c r="C779" s="420"/>
      <c r="D779" s="420"/>
      <c r="E779" s="420"/>
      <c r="F779" s="420"/>
      <c r="G779" s="421"/>
      <c r="H779" s="421"/>
      <c r="I779" s="421"/>
      <c r="J779" s="421"/>
      <c r="K779" s="421"/>
      <c r="L779" s="421"/>
      <c r="M779" s="421"/>
      <c r="N779" s="421"/>
      <c r="O779" s="421"/>
      <c r="P779" s="422"/>
      <c r="Q779" s="423"/>
      <c r="R779" s="423"/>
      <c r="S779" s="420"/>
      <c r="T779" s="428"/>
      <c r="U779" s="428"/>
      <c r="V779" s="417"/>
      <c r="W779" s="420"/>
      <c r="X779" s="420"/>
      <c r="Y779" s="420"/>
      <c r="Z779" s="420"/>
      <c r="AA779" s="420"/>
      <c r="AB779" s="420"/>
      <c r="AC779" s="420"/>
      <c r="AD779" s="420"/>
      <c r="AE779" s="420"/>
      <c r="AF779" s="420"/>
      <c r="AG779" s="420"/>
      <c r="AH779" s="420"/>
      <c r="AI779" s="420"/>
      <c r="AJ779" s="420"/>
      <c r="AK779" s="420"/>
      <c r="AL779" s="420"/>
      <c r="AM779" s="420"/>
      <c r="AN779" s="420"/>
      <c r="AO779" s="417"/>
      <c r="AP779" s="417"/>
      <c r="AQ779" s="417"/>
      <c r="AR779" s="417"/>
      <c r="AS779" s="417"/>
      <c r="AT779" s="417"/>
      <c r="AU779" s="417"/>
      <c r="AV779" s="417"/>
      <c r="AW779" s="417"/>
      <c r="AX779" s="417"/>
      <c r="AY779" s="417"/>
      <c r="AZ779" s="417"/>
      <c r="BA779" s="429"/>
      <c r="BB779" s="429"/>
      <c r="BC779" s="429"/>
      <c r="BD779" s="429"/>
      <c r="BE779" s="429"/>
      <c r="BF779" s="429"/>
      <c r="BG779" s="429"/>
      <c r="BH779" s="429"/>
      <c r="BI779" s="429"/>
      <c r="BJ779" s="429"/>
      <c r="BK779" s="429"/>
      <c r="BL779" s="429"/>
      <c r="BM779" s="429"/>
      <c r="BN779" s="429"/>
      <c r="BO779" s="429"/>
      <c r="BP779" s="429"/>
      <c r="BQ779" s="429"/>
    </row>
    <row r="780" customFormat="false" ht="15.75" hidden="false" customHeight="false" outlineLevel="0" collapsed="false">
      <c r="A780" s="420"/>
      <c r="B780" s="420"/>
      <c r="C780" s="420"/>
      <c r="D780" s="420"/>
      <c r="E780" s="420"/>
      <c r="F780" s="420"/>
      <c r="G780" s="421"/>
      <c r="H780" s="421"/>
      <c r="I780" s="421"/>
      <c r="J780" s="421"/>
      <c r="K780" s="421"/>
      <c r="L780" s="421"/>
      <c r="M780" s="421"/>
      <c r="N780" s="421"/>
      <c r="O780" s="421"/>
      <c r="P780" s="422"/>
      <c r="Q780" s="423"/>
      <c r="R780" s="423"/>
      <c r="S780" s="420"/>
      <c r="T780" s="428"/>
      <c r="U780" s="428"/>
      <c r="V780" s="417"/>
      <c r="W780" s="420"/>
      <c r="X780" s="420"/>
      <c r="Y780" s="420"/>
      <c r="Z780" s="420"/>
      <c r="AA780" s="420"/>
      <c r="AB780" s="420"/>
      <c r="AC780" s="420"/>
      <c r="AD780" s="420"/>
      <c r="AE780" s="420"/>
      <c r="AF780" s="420"/>
      <c r="AG780" s="420"/>
      <c r="AH780" s="420"/>
      <c r="AI780" s="420"/>
      <c r="AJ780" s="420"/>
      <c r="AK780" s="420"/>
      <c r="AL780" s="420"/>
      <c r="AM780" s="420"/>
      <c r="AN780" s="420"/>
      <c r="AO780" s="417"/>
      <c r="AP780" s="417"/>
      <c r="AQ780" s="417"/>
      <c r="AR780" s="417"/>
      <c r="AS780" s="417"/>
      <c r="AT780" s="417"/>
      <c r="AU780" s="417"/>
      <c r="AV780" s="417"/>
      <c r="AW780" s="417"/>
      <c r="AX780" s="417"/>
      <c r="AY780" s="417"/>
      <c r="AZ780" s="417"/>
      <c r="BA780" s="429"/>
      <c r="BB780" s="429"/>
      <c r="BC780" s="429"/>
      <c r="BD780" s="429"/>
      <c r="BE780" s="429"/>
      <c r="BF780" s="429"/>
      <c r="BG780" s="429"/>
      <c r="BH780" s="429"/>
      <c r="BI780" s="429"/>
      <c r="BJ780" s="429"/>
      <c r="BK780" s="429"/>
      <c r="BL780" s="429"/>
      <c r="BM780" s="429"/>
      <c r="BN780" s="429"/>
      <c r="BO780" s="429"/>
      <c r="BP780" s="429"/>
      <c r="BQ780" s="429"/>
    </row>
    <row r="781" customFormat="false" ht="15.75" hidden="false" customHeight="false" outlineLevel="0" collapsed="false">
      <c r="A781" s="420"/>
      <c r="B781" s="420"/>
      <c r="C781" s="420"/>
      <c r="D781" s="420"/>
      <c r="E781" s="420"/>
      <c r="F781" s="420"/>
      <c r="G781" s="421"/>
      <c r="H781" s="421"/>
      <c r="I781" s="421"/>
      <c r="J781" s="421"/>
      <c r="K781" s="421"/>
      <c r="L781" s="421"/>
      <c r="M781" s="421"/>
      <c r="N781" s="421"/>
      <c r="O781" s="421"/>
      <c r="P781" s="422"/>
      <c r="Q781" s="423"/>
      <c r="R781" s="423"/>
      <c r="S781" s="420"/>
      <c r="T781" s="428"/>
      <c r="U781" s="428"/>
      <c r="V781" s="417"/>
      <c r="W781" s="420"/>
      <c r="X781" s="420"/>
      <c r="Y781" s="420"/>
      <c r="Z781" s="420"/>
      <c r="AA781" s="420"/>
      <c r="AB781" s="420"/>
      <c r="AC781" s="420"/>
      <c r="AD781" s="420"/>
      <c r="AE781" s="420"/>
      <c r="AF781" s="420"/>
      <c r="AG781" s="420"/>
      <c r="AH781" s="420"/>
      <c r="AI781" s="420"/>
      <c r="AJ781" s="420"/>
      <c r="AK781" s="420"/>
      <c r="AL781" s="420"/>
      <c r="AM781" s="420"/>
      <c r="AN781" s="420"/>
      <c r="AO781" s="417"/>
      <c r="AP781" s="417"/>
      <c r="AQ781" s="417"/>
      <c r="AR781" s="417"/>
      <c r="AS781" s="417"/>
      <c r="AT781" s="417"/>
      <c r="AU781" s="417"/>
      <c r="AV781" s="417"/>
      <c r="AW781" s="417"/>
      <c r="AX781" s="417"/>
      <c r="AY781" s="417"/>
      <c r="AZ781" s="417"/>
      <c r="BA781" s="429"/>
      <c r="BB781" s="429"/>
      <c r="BC781" s="429"/>
      <c r="BD781" s="429"/>
      <c r="BE781" s="429"/>
      <c r="BF781" s="429"/>
      <c r="BG781" s="429"/>
      <c r="BH781" s="429"/>
      <c r="BI781" s="429"/>
      <c r="BJ781" s="429"/>
      <c r="BK781" s="429"/>
      <c r="BL781" s="429"/>
      <c r="BM781" s="429"/>
      <c r="BN781" s="429"/>
      <c r="BO781" s="429"/>
      <c r="BP781" s="429"/>
      <c r="BQ781" s="429"/>
    </row>
    <row r="782" customFormat="false" ht="15.75" hidden="false" customHeight="false" outlineLevel="0" collapsed="false">
      <c r="A782" s="420"/>
      <c r="B782" s="420"/>
      <c r="C782" s="420"/>
      <c r="D782" s="420"/>
      <c r="E782" s="420"/>
      <c r="F782" s="420"/>
      <c r="G782" s="421"/>
      <c r="H782" s="421"/>
      <c r="I782" s="421"/>
      <c r="J782" s="421"/>
      <c r="K782" s="421"/>
      <c r="L782" s="421"/>
      <c r="M782" s="421"/>
      <c r="N782" s="421"/>
      <c r="O782" s="421"/>
      <c r="P782" s="422"/>
      <c r="Q782" s="423"/>
      <c r="R782" s="423"/>
      <c r="S782" s="420"/>
      <c r="T782" s="428"/>
      <c r="U782" s="428"/>
      <c r="V782" s="417"/>
      <c r="W782" s="420"/>
      <c r="X782" s="420"/>
      <c r="Y782" s="420"/>
      <c r="Z782" s="420"/>
      <c r="AA782" s="420"/>
      <c r="AB782" s="420"/>
      <c r="AC782" s="420"/>
      <c r="AD782" s="420"/>
      <c r="AE782" s="420"/>
      <c r="AF782" s="420"/>
      <c r="AG782" s="420"/>
      <c r="AH782" s="420"/>
      <c r="AI782" s="420"/>
      <c r="AJ782" s="420"/>
      <c r="AK782" s="420"/>
      <c r="AL782" s="420"/>
      <c r="AM782" s="420"/>
      <c r="AN782" s="420"/>
      <c r="AO782" s="417"/>
      <c r="AP782" s="417"/>
      <c r="AQ782" s="417"/>
      <c r="AR782" s="417"/>
      <c r="AS782" s="417"/>
      <c r="AT782" s="417"/>
      <c r="AU782" s="417"/>
      <c r="AV782" s="417"/>
      <c r="AW782" s="417"/>
      <c r="AX782" s="417"/>
      <c r="AY782" s="417"/>
      <c r="AZ782" s="417"/>
      <c r="BA782" s="429"/>
      <c r="BB782" s="429"/>
      <c r="BC782" s="429"/>
      <c r="BD782" s="429"/>
      <c r="BE782" s="429"/>
      <c r="BF782" s="429"/>
      <c r="BG782" s="429"/>
      <c r="BH782" s="429"/>
      <c r="BI782" s="429"/>
      <c r="BJ782" s="429"/>
      <c r="BK782" s="429"/>
      <c r="BL782" s="429"/>
      <c r="BM782" s="429"/>
      <c r="BN782" s="429"/>
      <c r="BO782" s="429"/>
      <c r="BP782" s="429"/>
      <c r="BQ782" s="429"/>
    </row>
    <row r="783" customFormat="false" ht="15.75" hidden="false" customHeight="false" outlineLevel="0" collapsed="false">
      <c r="A783" s="420"/>
      <c r="B783" s="420"/>
      <c r="C783" s="420"/>
      <c r="D783" s="420"/>
      <c r="E783" s="420"/>
      <c r="F783" s="420"/>
      <c r="G783" s="421"/>
      <c r="H783" s="421"/>
      <c r="I783" s="421"/>
      <c r="J783" s="421"/>
      <c r="K783" s="421"/>
      <c r="L783" s="421"/>
      <c r="M783" s="421"/>
      <c r="N783" s="421"/>
      <c r="O783" s="421"/>
      <c r="P783" s="422"/>
      <c r="Q783" s="423"/>
      <c r="R783" s="423"/>
      <c r="S783" s="420"/>
      <c r="T783" s="428"/>
      <c r="U783" s="428"/>
      <c r="V783" s="417"/>
      <c r="W783" s="420"/>
      <c r="X783" s="420"/>
      <c r="Y783" s="420"/>
      <c r="Z783" s="420"/>
      <c r="AA783" s="420"/>
      <c r="AB783" s="420"/>
      <c r="AC783" s="420"/>
      <c r="AD783" s="420"/>
      <c r="AE783" s="420"/>
      <c r="AF783" s="420"/>
      <c r="AG783" s="420"/>
      <c r="AH783" s="420"/>
      <c r="AI783" s="420"/>
      <c r="AJ783" s="420"/>
      <c r="AK783" s="420"/>
      <c r="AL783" s="420"/>
      <c r="AM783" s="420"/>
      <c r="AN783" s="420"/>
      <c r="AO783" s="417"/>
      <c r="AP783" s="417"/>
      <c r="AQ783" s="417"/>
      <c r="AR783" s="417"/>
      <c r="AS783" s="417"/>
      <c r="AT783" s="417"/>
      <c r="AU783" s="417"/>
      <c r="AV783" s="417"/>
      <c r="AW783" s="417"/>
      <c r="AX783" s="417"/>
      <c r="AY783" s="417"/>
      <c r="AZ783" s="417"/>
      <c r="BA783" s="429"/>
      <c r="BB783" s="429"/>
      <c r="BC783" s="429"/>
      <c r="BD783" s="429"/>
      <c r="BE783" s="429"/>
      <c r="BF783" s="429"/>
      <c r="BG783" s="429"/>
      <c r="BH783" s="429"/>
      <c r="BI783" s="429"/>
      <c r="BJ783" s="429"/>
      <c r="BK783" s="429"/>
      <c r="BL783" s="429"/>
      <c r="BM783" s="429"/>
      <c r="BN783" s="429"/>
      <c r="BO783" s="429"/>
      <c r="BP783" s="429"/>
      <c r="BQ783" s="429"/>
    </row>
    <row r="784" customFormat="false" ht="15.75" hidden="false" customHeight="false" outlineLevel="0" collapsed="false">
      <c r="A784" s="420"/>
      <c r="B784" s="420"/>
      <c r="C784" s="420"/>
      <c r="D784" s="420"/>
      <c r="E784" s="420"/>
      <c r="F784" s="420"/>
      <c r="G784" s="421"/>
      <c r="H784" s="421"/>
      <c r="I784" s="421"/>
      <c r="J784" s="421"/>
      <c r="K784" s="421"/>
      <c r="L784" s="421"/>
      <c r="M784" s="421"/>
      <c r="N784" s="421"/>
      <c r="O784" s="421"/>
      <c r="P784" s="422"/>
      <c r="Q784" s="423"/>
      <c r="R784" s="423"/>
      <c r="S784" s="420"/>
      <c r="T784" s="428"/>
      <c r="U784" s="428"/>
      <c r="V784" s="417"/>
      <c r="W784" s="420"/>
      <c r="X784" s="420"/>
      <c r="Y784" s="420"/>
      <c r="Z784" s="420"/>
      <c r="AA784" s="420"/>
      <c r="AB784" s="420"/>
      <c r="AC784" s="420"/>
      <c r="AD784" s="420"/>
      <c r="AE784" s="420"/>
      <c r="AF784" s="420"/>
      <c r="AG784" s="420"/>
      <c r="AH784" s="420"/>
      <c r="AI784" s="420"/>
      <c r="AJ784" s="420"/>
      <c r="AK784" s="420"/>
      <c r="AL784" s="420"/>
      <c r="AM784" s="420"/>
      <c r="AN784" s="420"/>
      <c r="AO784" s="417"/>
      <c r="AP784" s="417"/>
      <c r="AQ784" s="417"/>
      <c r="AR784" s="417"/>
      <c r="AS784" s="417"/>
      <c r="AT784" s="417"/>
      <c r="AU784" s="417"/>
      <c r="AV784" s="417"/>
      <c r="AW784" s="417"/>
      <c r="AX784" s="417"/>
      <c r="AY784" s="417"/>
      <c r="AZ784" s="417"/>
      <c r="BA784" s="429"/>
      <c r="BB784" s="429"/>
      <c r="BC784" s="429"/>
      <c r="BD784" s="429"/>
      <c r="BE784" s="429"/>
      <c r="BF784" s="429"/>
      <c r="BG784" s="429"/>
      <c r="BH784" s="429"/>
      <c r="BI784" s="429"/>
      <c r="BJ784" s="429"/>
      <c r="BK784" s="429"/>
      <c r="BL784" s="429"/>
      <c r="BM784" s="429"/>
      <c r="BN784" s="429"/>
      <c r="BO784" s="429"/>
      <c r="BP784" s="429"/>
      <c r="BQ784" s="429"/>
    </row>
    <row r="785" customFormat="false" ht="15.75" hidden="false" customHeight="false" outlineLevel="0" collapsed="false">
      <c r="A785" s="420"/>
      <c r="B785" s="420"/>
      <c r="C785" s="420"/>
      <c r="D785" s="420"/>
      <c r="E785" s="420"/>
      <c r="F785" s="420"/>
      <c r="G785" s="421"/>
      <c r="H785" s="421"/>
      <c r="I785" s="421"/>
      <c r="J785" s="421"/>
      <c r="K785" s="421"/>
      <c r="L785" s="421"/>
      <c r="M785" s="421"/>
      <c r="N785" s="421"/>
      <c r="O785" s="421"/>
      <c r="P785" s="422"/>
      <c r="Q785" s="423"/>
      <c r="R785" s="423"/>
      <c r="S785" s="420"/>
      <c r="T785" s="428"/>
      <c r="U785" s="428"/>
      <c r="V785" s="417"/>
      <c r="W785" s="420"/>
      <c r="X785" s="420"/>
      <c r="Y785" s="420"/>
      <c r="Z785" s="420"/>
      <c r="AA785" s="420"/>
      <c r="AB785" s="420"/>
      <c r="AC785" s="420"/>
      <c r="AD785" s="420"/>
      <c r="AE785" s="420"/>
      <c r="AF785" s="420"/>
      <c r="AG785" s="420"/>
      <c r="AH785" s="420"/>
      <c r="AI785" s="420"/>
      <c r="AJ785" s="420"/>
      <c r="AK785" s="420"/>
      <c r="AL785" s="420"/>
      <c r="AM785" s="420"/>
      <c r="AN785" s="420"/>
      <c r="AO785" s="417"/>
      <c r="AP785" s="417"/>
      <c r="AQ785" s="417"/>
      <c r="AR785" s="417"/>
      <c r="AS785" s="417"/>
      <c r="AT785" s="417"/>
      <c r="AU785" s="417"/>
      <c r="AV785" s="417"/>
      <c r="AW785" s="417"/>
      <c r="AX785" s="417"/>
      <c r="AY785" s="417"/>
      <c r="AZ785" s="417"/>
      <c r="BA785" s="429"/>
      <c r="BB785" s="429"/>
      <c r="BC785" s="429"/>
      <c r="BD785" s="429"/>
      <c r="BE785" s="429"/>
      <c r="BF785" s="429"/>
      <c r="BG785" s="429"/>
      <c r="BH785" s="429"/>
      <c r="BI785" s="429"/>
      <c r="BJ785" s="429"/>
      <c r="BK785" s="429"/>
      <c r="BL785" s="429"/>
      <c r="BM785" s="429"/>
      <c r="BN785" s="429"/>
      <c r="BO785" s="429"/>
      <c r="BP785" s="429"/>
      <c r="BQ785" s="429"/>
    </row>
    <row r="786" customFormat="false" ht="15.75" hidden="false" customHeight="false" outlineLevel="0" collapsed="false">
      <c r="A786" s="420"/>
      <c r="B786" s="420"/>
      <c r="C786" s="420"/>
      <c r="D786" s="420"/>
      <c r="E786" s="420"/>
      <c r="F786" s="420"/>
      <c r="G786" s="421"/>
      <c r="H786" s="421"/>
      <c r="I786" s="421"/>
      <c r="J786" s="421"/>
      <c r="K786" s="421"/>
      <c r="L786" s="421"/>
      <c r="M786" s="421"/>
      <c r="N786" s="421"/>
      <c r="O786" s="421"/>
      <c r="P786" s="422"/>
      <c r="Q786" s="423"/>
      <c r="R786" s="423"/>
      <c r="S786" s="420"/>
      <c r="T786" s="428"/>
      <c r="U786" s="428"/>
      <c r="V786" s="417"/>
      <c r="W786" s="420"/>
      <c r="X786" s="420"/>
      <c r="Y786" s="420"/>
      <c r="Z786" s="420"/>
      <c r="AA786" s="420"/>
      <c r="AB786" s="420"/>
      <c r="AC786" s="420"/>
      <c r="AD786" s="420"/>
      <c r="AE786" s="420"/>
      <c r="AF786" s="420"/>
      <c r="AG786" s="420"/>
      <c r="AH786" s="420"/>
      <c r="AI786" s="420"/>
      <c r="AJ786" s="420"/>
      <c r="AK786" s="420"/>
      <c r="AL786" s="420"/>
      <c r="AM786" s="420"/>
      <c r="AN786" s="420"/>
      <c r="AO786" s="417"/>
      <c r="AP786" s="417"/>
      <c r="AQ786" s="417"/>
      <c r="AR786" s="417"/>
      <c r="AS786" s="417"/>
      <c r="AT786" s="417"/>
      <c r="AU786" s="417"/>
      <c r="AV786" s="417"/>
      <c r="AW786" s="417"/>
      <c r="AX786" s="417"/>
      <c r="AY786" s="417"/>
      <c r="AZ786" s="417"/>
      <c r="BA786" s="429"/>
      <c r="BB786" s="429"/>
      <c r="BC786" s="429"/>
      <c r="BD786" s="429"/>
      <c r="BE786" s="429"/>
      <c r="BF786" s="429"/>
      <c r="BG786" s="429"/>
      <c r="BH786" s="429"/>
      <c r="BI786" s="429"/>
      <c r="BJ786" s="429"/>
      <c r="BK786" s="429"/>
      <c r="BL786" s="429"/>
      <c r="BM786" s="429"/>
      <c r="BN786" s="429"/>
      <c r="BO786" s="429"/>
      <c r="BP786" s="429"/>
      <c r="BQ786" s="429"/>
    </row>
    <row r="787" customFormat="false" ht="15.75" hidden="false" customHeight="false" outlineLevel="0" collapsed="false">
      <c r="A787" s="420"/>
      <c r="B787" s="420"/>
      <c r="C787" s="420"/>
      <c r="D787" s="420"/>
      <c r="E787" s="420"/>
      <c r="F787" s="420"/>
      <c r="G787" s="421"/>
      <c r="H787" s="421"/>
      <c r="I787" s="421"/>
      <c r="J787" s="421"/>
      <c r="K787" s="421"/>
      <c r="L787" s="421"/>
      <c r="M787" s="421"/>
      <c r="N787" s="421"/>
      <c r="O787" s="421"/>
      <c r="P787" s="422"/>
      <c r="Q787" s="423"/>
      <c r="R787" s="423"/>
      <c r="S787" s="420"/>
      <c r="T787" s="428"/>
      <c r="U787" s="428"/>
      <c r="V787" s="417"/>
      <c r="W787" s="420"/>
      <c r="X787" s="420"/>
      <c r="Y787" s="420"/>
      <c r="Z787" s="420"/>
      <c r="AA787" s="420"/>
      <c r="AB787" s="420"/>
      <c r="AC787" s="420"/>
      <c r="AD787" s="420"/>
      <c r="AE787" s="420"/>
      <c r="AF787" s="420"/>
      <c r="AG787" s="420"/>
      <c r="AH787" s="420"/>
      <c r="AI787" s="420"/>
      <c r="AJ787" s="420"/>
      <c r="AK787" s="420"/>
      <c r="AL787" s="420"/>
      <c r="AM787" s="420"/>
      <c r="AN787" s="420"/>
      <c r="AO787" s="417"/>
      <c r="AP787" s="417"/>
      <c r="AQ787" s="417"/>
      <c r="AR787" s="417"/>
      <c r="AS787" s="417"/>
      <c r="AT787" s="417"/>
      <c r="AU787" s="417"/>
      <c r="AV787" s="417"/>
      <c r="AW787" s="417"/>
      <c r="AX787" s="417"/>
      <c r="AY787" s="417"/>
      <c r="AZ787" s="417"/>
      <c r="BA787" s="429"/>
      <c r="BB787" s="429"/>
      <c r="BC787" s="429"/>
      <c r="BD787" s="429"/>
      <c r="BE787" s="429"/>
      <c r="BF787" s="429"/>
      <c r="BG787" s="429"/>
      <c r="BH787" s="429"/>
      <c r="BI787" s="429"/>
      <c r="BJ787" s="429"/>
      <c r="BK787" s="429"/>
      <c r="BL787" s="429"/>
      <c r="BM787" s="429"/>
      <c r="BN787" s="429"/>
      <c r="BO787" s="429"/>
      <c r="BP787" s="429"/>
      <c r="BQ787" s="429"/>
    </row>
    <row r="788" customFormat="false" ht="15.75" hidden="false" customHeight="false" outlineLevel="0" collapsed="false">
      <c r="A788" s="420"/>
      <c r="B788" s="420"/>
      <c r="C788" s="420"/>
      <c r="D788" s="420"/>
      <c r="E788" s="420"/>
      <c r="F788" s="420"/>
      <c r="G788" s="421"/>
      <c r="H788" s="421"/>
      <c r="I788" s="421"/>
      <c r="J788" s="421"/>
      <c r="K788" s="421"/>
      <c r="L788" s="421"/>
      <c r="M788" s="421"/>
      <c r="N788" s="421"/>
      <c r="O788" s="421"/>
      <c r="P788" s="422"/>
      <c r="Q788" s="423"/>
      <c r="R788" s="423"/>
      <c r="S788" s="420"/>
      <c r="T788" s="428"/>
      <c r="U788" s="428"/>
      <c r="V788" s="417"/>
      <c r="W788" s="420"/>
      <c r="X788" s="420"/>
      <c r="Y788" s="420"/>
      <c r="Z788" s="420"/>
      <c r="AA788" s="420"/>
      <c r="AB788" s="420"/>
      <c r="AC788" s="420"/>
      <c r="AD788" s="420"/>
      <c r="AE788" s="420"/>
      <c r="AF788" s="420"/>
      <c r="AG788" s="420"/>
      <c r="AH788" s="420"/>
      <c r="AI788" s="420"/>
      <c r="AJ788" s="420"/>
      <c r="AK788" s="420"/>
      <c r="AL788" s="420"/>
      <c r="AM788" s="420"/>
      <c r="AN788" s="420"/>
      <c r="AO788" s="417"/>
      <c r="AP788" s="417"/>
      <c r="AQ788" s="417"/>
      <c r="AR788" s="417"/>
      <c r="AS788" s="417"/>
      <c r="AT788" s="417"/>
      <c r="AU788" s="417"/>
      <c r="AV788" s="417"/>
      <c r="AW788" s="417"/>
      <c r="AX788" s="417"/>
      <c r="AY788" s="417"/>
      <c r="AZ788" s="417"/>
      <c r="BA788" s="429"/>
      <c r="BB788" s="429"/>
      <c r="BC788" s="429"/>
      <c r="BD788" s="429"/>
      <c r="BE788" s="429"/>
      <c r="BF788" s="429"/>
      <c r="BG788" s="429"/>
      <c r="BH788" s="429"/>
      <c r="BI788" s="429"/>
      <c r="BJ788" s="429"/>
      <c r="BK788" s="429"/>
      <c r="BL788" s="429"/>
      <c r="BM788" s="429"/>
      <c r="BN788" s="429"/>
      <c r="BO788" s="429"/>
      <c r="BP788" s="429"/>
      <c r="BQ788" s="429"/>
    </row>
    <row r="789" customFormat="false" ht="15.75" hidden="false" customHeight="false" outlineLevel="0" collapsed="false">
      <c r="A789" s="420"/>
      <c r="B789" s="420"/>
      <c r="C789" s="420"/>
      <c r="D789" s="420"/>
      <c r="E789" s="420"/>
      <c r="F789" s="420"/>
      <c r="G789" s="421"/>
      <c r="H789" s="421"/>
      <c r="I789" s="421"/>
      <c r="J789" s="421"/>
      <c r="K789" s="421"/>
      <c r="L789" s="421"/>
      <c r="M789" s="421"/>
      <c r="N789" s="421"/>
      <c r="O789" s="421"/>
      <c r="P789" s="422"/>
      <c r="Q789" s="423"/>
      <c r="R789" s="423"/>
      <c r="S789" s="420"/>
      <c r="T789" s="428"/>
      <c r="U789" s="428"/>
      <c r="V789" s="417"/>
      <c r="W789" s="420"/>
      <c r="X789" s="420"/>
      <c r="Y789" s="420"/>
      <c r="Z789" s="420"/>
      <c r="AA789" s="420"/>
      <c r="AB789" s="420"/>
      <c r="AC789" s="420"/>
      <c r="AD789" s="420"/>
      <c r="AE789" s="420"/>
      <c r="AF789" s="420"/>
      <c r="AG789" s="420"/>
      <c r="AH789" s="420"/>
      <c r="AI789" s="420"/>
      <c r="AJ789" s="420"/>
      <c r="AK789" s="420"/>
      <c r="AL789" s="420"/>
      <c r="AM789" s="420"/>
      <c r="AN789" s="420"/>
      <c r="AO789" s="417"/>
      <c r="AP789" s="417"/>
      <c r="AQ789" s="417"/>
      <c r="AR789" s="417"/>
      <c r="AS789" s="417"/>
      <c r="AT789" s="417"/>
      <c r="AU789" s="417"/>
      <c r="AV789" s="417"/>
      <c r="AW789" s="417"/>
      <c r="AX789" s="417"/>
      <c r="AY789" s="417"/>
      <c r="AZ789" s="417"/>
      <c r="BA789" s="429"/>
      <c r="BB789" s="429"/>
      <c r="BC789" s="429"/>
      <c r="BD789" s="429"/>
      <c r="BE789" s="429"/>
      <c r="BF789" s="429"/>
      <c r="BG789" s="429"/>
      <c r="BH789" s="429"/>
      <c r="BI789" s="429"/>
      <c r="BJ789" s="429"/>
      <c r="BK789" s="429"/>
      <c r="BL789" s="429"/>
      <c r="BM789" s="429"/>
      <c r="BN789" s="429"/>
      <c r="BO789" s="429"/>
      <c r="BP789" s="429"/>
      <c r="BQ789" s="429"/>
    </row>
    <row r="790" customFormat="false" ht="15.75" hidden="false" customHeight="false" outlineLevel="0" collapsed="false">
      <c r="A790" s="420"/>
      <c r="B790" s="420"/>
      <c r="C790" s="420"/>
      <c r="D790" s="420"/>
      <c r="E790" s="420"/>
      <c r="F790" s="420"/>
      <c r="G790" s="421"/>
      <c r="H790" s="421"/>
      <c r="I790" s="421"/>
      <c r="J790" s="421"/>
      <c r="K790" s="421"/>
      <c r="L790" s="421"/>
      <c r="M790" s="421"/>
      <c r="N790" s="421"/>
      <c r="O790" s="421"/>
      <c r="P790" s="422"/>
      <c r="Q790" s="423"/>
      <c r="R790" s="423"/>
      <c r="S790" s="420"/>
      <c r="T790" s="428"/>
      <c r="U790" s="428"/>
      <c r="V790" s="417"/>
      <c r="W790" s="420"/>
      <c r="X790" s="420"/>
      <c r="Y790" s="420"/>
      <c r="Z790" s="420"/>
      <c r="AA790" s="420"/>
      <c r="AB790" s="420"/>
      <c r="AC790" s="420"/>
      <c r="AD790" s="420"/>
      <c r="AE790" s="420"/>
      <c r="AF790" s="420"/>
      <c r="AG790" s="420"/>
      <c r="AH790" s="420"/>
      <c r="AI790" s="420"/>
      <c r="AJ790" s="420"/>
      <c r="AK790" s="420"/>
      <c r="AL790" s="420"/>
      <c r="AM790" s="420"/>
      <c r="AN790" s="420"/>
      <c r="AO790" s="417"/>
      <c r="AP790" s="417"/>
      <c r="AQ790" s="417"/>
      <c r="AR790" s="417"/>
      <c r="AS790" s="417"/>
      <c r="AT790" s="417"/>
      <c r="AU790" s="417"/>
      <c r="AV790" s="417"/>
      <c r="AW790" s="417"/>
      <c r="AX790" s="417"/>
      <c r="AY790" s="417"/>
      <c r="AZ790" s="417"/>
      <c r="BA790" s="429"/>
      <c r="BB790" s="429"/>
      <c r="BC790" s="429"/>
      <c r="BD790" s="429"/>
      <c r="BE790" s="429"/>
      <c r="BF790" s="429"/>
      <c r="BG790" s="429"/>
      <c r="BH790" s="429"/>
      <c r="BI790" s="429"/>
      <c r="BJ790" s="429"/>
      <c r="BK790" s="429"/>
      <c r="BL790" s="429"/>
      <c r="BM790" s="429"/>
      <c r="BN790" s="429"/>
      <c r="BO790" s="429"/>
      <c r="BP790" s="429"/>
      <c r="BQ790" s="429"/>
    </row>
    <row r="791" customFormat="false" ht="15.75" hidden="false" customHeight="false" outlineLevel="0" collapsed="false">
      <c r="A791" s="420"/>
      <c r="B791" s="420"/>
      <c r="C791" s="420"/>
      <c r="D791" s="420"/>
      <c r="E791" s="420"/>
      <c r="F791" s="420"/>
      <c r="G791" s="421"/>
      <c r="H791" s="421"/>
      <c r="I791" s="421"/>
      <c r="J791" s="421"/>
      <c r="K791" s="421"/>
      <c r="L791" s="421"/>
      <c r="M791" s="421"/>
      <c r="N791" s="421"/>
      <c r="O791" s="421"/>
      <c r="P791" s="422"/>
      <c r="Q791" s="423"/>
      <c r="R791" s="423"/>
      <c r="S791" s="420"/>
      <c r="T791" s="428"/>
      <c r="U791" s="428"/>
      <c r="V791" s="417"/>
      <c r="W791" s="420"/>
      <c r="X791" s="420"/>
      <c r="Y791" s="420"/>
      <c r="Z791" s="420"/>
      <c r="AA791" s="420"/>
      <c r="AB791" s="420"/>
      <c r="AC791" s="420"/>
      <c r="AD791" s="420"/>
      <c r="AE791" s="420"/>
      <c r="AF791" s="420"/>
      <c r="AG791" s="420"/>
      <c r="AH791" s="420"/>
      <c r="AI791" s="420"/>
      <c r="AJ791" s="420"/>
      <c r="AK791" s="420"/>
      <c r="AL791" s="420"/>
      <c r="AM791" s="420"/>
      <c r="AN791" s="420"/>
      <c r="AO791" s="417"/>
      <c r="AP791" s="417"/>
      <c r="AQ791" s="417"/>
      <c r="AR791" s="417"/>
      <c r="AS791" s="417"/>
      <c r="AT791" s="417"/>
      <c r="AU791" s="417"/>
      <c r="AV791" s="417"/>
      <c r="AW791" s="417"/>
      <c r="AX791" s="417"/>
      <c r="AY791" s="417"/>
      <c r="AZ791" s="417"/>
      <c r="BA791" s="429"/>
      <c r="BB791" s="429"/>
      <c r="BC791" s="429"/>
      <c r="BD791" s="429"/>
      <c r="BE791" s="429"/>
      <c r="BF791" s="429"/>
      <c r="BG791" s="429"/>
      <c r="BH791" s="429"/>
      <c r="BI791" s="429"/>
      <c r="BJ791" s="429"/>
      <c r="BK791" s="429"/>
      <c r="BL791" s="429"/>
      <c r="BM791" s="429"/>
      <c r="BN791" s="429"/>
      <c r="BO791" s="429"/>
      <c r="BP791" s="429"/>
      <c r="BQ791" s="429"/>
    </row>
    <row r="792" customFormat="false" ht="15.75" hidden="false" customHeight="false" outlineLevel="0" collapsed="false">
      <c r="A792" s="420"/>
      <c r="B792" s="420"/>
      <c r="C792" s="420"/>
      <c r="D792" s="420"/>
      <c r="E792" s="420"/>
      <c r="F792" s="420"/>
      <c r="G792" s="421"/>
      <c r="H792" s="421"/>
      <c r="I792" s="421"/>
      <c r="J792" s="421"/>
      <c r="K792" s="421"/>
      <c r="L792" s="421"/>
      <c r="M792" s="421"/>
      <c r="N792" s="421"/>
      <c r="O792" s="421"/>
      <c r="P792" s="422"/>
      <c r="Q792" s="423"/>
      <c r="R792" s="423"/>
      <c r="S792" s="420"/>
      <c r="T792" s="428"/>
      <c r="U792" s="428"/>
      <c r="V792" s="417"/>
      <c r="W792" s="420"/>
      <c r="X792" s="420"/>
      <c r="Y792" s="420"/>
      <c r="Z792" s="420"/>
      <c r="AA792" s="420"/>
      <c r="AB792" s="420"/>
      <c r="AC792" s="420"/>
      <c r="AD792" s="420"/>
      <c r="AE792" s="420"/>
      <c r="AF792" s="420"/>
      <c r="AG792" s="420"/>
      <c r="AH792" s="420"/>
      <c r="AI792" s="420"/>
      <c r="AJ792" s="420"/>
      <c r="AK792" s="420"/>
      <c r="AL792" s="420"/>
      <c r="AM792" s="420"/>
      <c r="AN792" s="420"/>
      <c r="AO792" s="417"/>
      <c r="AP792" s="417"/>
      <c r="AQ792" s="417"/>
      <c r="AR792" s="417"/>
      <c r="AS792" s="417"/>
      <c r="AT792" s="417"/>
      <c r="AU792" s="417"/>
      <c r="AV792" s="417"/>
      <c r="AW792" s="417"/>
      <c r="AX792" s="417"/>
      <c r="AY792" s="417"/>
      <c r="AZ792" s="417"/>
      <c r="BA792" s="429"/>
      <c r="BB792" s="429"/>
      <c r="BC792" s="429"/>
      <c r="BD792" s="429"/>
      <c r="BE792" s="429"/>
      <c r="BF792" s="429"/>
      <c r="BG792" s="429"/>
      <c r="BH792" s="429"/>
      <c r="BI792" s="429"/>
      <c r="BJ792" s="429"/>
      <c r="BK792" s="429"/>
      <c r="BL792" s="429"/>
      <c r="BM792" s="429"/>
      <c r="BN792" s="429"/>
      <c r="BO792" s="429"/>
      <c r="BP792" s="429"/>
      <c r="BQ792" s="429"/>
    </row>
    <row r="793" customFormat="false" ht="15.75" hidden="false" customHeight="false" outlineLevel="0" collapsed="false">
      <c r="A793" s="420"/>
      <c r="B793" s="420"/>
      <c r="C793" s="420"/>
      <c r="D793" s="420"/>
      <c r="E793" s="420"/>
      <c r="F793" s="420"/>
      <c r="G793" s="421"/>
      <c r="H793" s="421"/>
      <c r="I793" s="421"/>
      <c r="J793" s="421"/>
      <c r="K793" s="421"/>
      <c r="L793" s="421"/>
      <c r="M793" s="421"/>
      <c r="N793" s="421"/>
      <c r="O793" s="421"/>
      <c r="P793" s="422"/>
      <c r="Q793" s="423"/>
      <c r="R793" s="423"/>
      <c r="S793" s="420"/>
      <c r="T793" s="428"/>
      <c r="U793" s="428"/>
      <c r="V793" s="417"/>
      <c r="W793" s="420"/>
      <c r="X793" s="420"/>
      <c r="Y793" s="420"/>
      <c r="Z793" s="420"/>
      <c r="AA793" s="420"/>
      <c r="AB793" s="420"/>
      <c r="AC793" s="420"/>
      <c r="AD793" s="420"/>
      <c r="AE793" s="420"/>
      <c r="AF793" s="420"/>
      <c r="AG793" s="420"/>
      <c r="AH793" s="420"/>
      <c r="AI793" s="420"/>
      <c r="AJ793" s="420"/>
      <c r="AK793" s="420"/>
      <c r="AL793" s="420"/>
      <c r="AM793" s="420"/>
      <c r="AN793" s="420"/>
      <c r="AO793" s="417"/>
      <c r="AP793" s="417"/>
      <c r="AQ793" s="417"/>
      <c r="AR793" s="417"/>
      <c r="AS793" s="417"/>
      <c r="AT793" s="417"/>
      <c r="AU793" s="417"/>
      <c r="AV793" s="417"/>
      <c r="AW793" s="417"/>
      <c r="AX793" s="417"/>
      <c r="AY793" s="417"/>
      <c r="AZ793" s="417"/>
      <c r="BA793" s="429"/>
      <c r="BB793" s="429"/>
      <c r="BC793" s="429"/>
      <c r="BD793" s="429"/>
      <c r="BE793" s="429"/>
      <c r="BF793" s="429"/>
      <c r="BG793" s="429"/>
      <c r="BH793" s="429"/>
      <c r="BI793" s="429"/>
      <c r="BJ793" s="429"/>
      <c r="BK793" s="429"/>
      <c r="BL793" s="429"/>
      <c r="BM793" s="429"/>
      <c r="BN793" s="429"/>
      <c r="BO793" s="429"/>
      <c r="BP793" s="429"/>
      <c r="BQ793" s="429"/>
    </row>
    <row r="794" customFormat="false" ht="15.75" hidden="false" customHeight="false" outlineLevel="0" collapsed="false">
      <c r="A794" s="420"/>
      <c r="B794" s="420"/>
      <c r="C794" s="420"/>
      <c r="D794" s="420"/>
      <c r="E794" s="420"/>
      <c r="F794" s="420"/>
      <c r="G794" s="421"/>
      <c r="H794" s="421"/>
      <c r="I794" s="421"/>
      <c r="J794" s="421"/>
      <c r="K794" s="421"/>
      <c r="L794" s="421"/>
      <c r="M794" s="421"/>
      <c r="N794" s="421"/>
      <c r="O794" s="421"/>
      <c r="P794" s="422"/>
      <c r="Q794" s="423"/>
      <c r="R794" s="423"/>
      <c r="S794" s="420"/>
      <c r="T794" s="428"/>
      <c r="U794" s="428"/>
      <c r="V794" s="417"/>
      <c r="W794" s="420"/>
      <c r="X794" s="420"/>
      <c r="Y794" s="420"/>
      <c r="Z794" s="420"/>
      <c r="AA794" s="420"/>
      <c r="AB794" s="420"/>
      <c r="AC794" s="420"/>
      <c r="AD794" s="420"/>
      <c r="AE794" s="420"/>
      <c r="AF794" s="420"/>
      <c r="AG794" s="420"/>
      <c r="AH794" s="420"/>
      <c r="AI794" s="420"/>
      <c r="AJ794" s="420"/>
      <c r="AK794" s="420"/>
      <c r="AL794" s="420"/>
      <c r="AM794" s="420"/>
      <c r="AN794" s="420"/>
      <c r="AO794" s="417"/>
      <c r="AP794" s="417"/>
      <c r="AQ794" s="417"/>
      <c r="AR794" s="417"/>
      <c r="AS794" s="417"/>
      <c r="AT794" s="417"/>
      <c r="AU794" s="417"/>
      <c r="AV794" s="417"/>
      <c r="AW794" s="417"/>
      <c r="AX794" s="417"/>
      <c r="AY794" s="417"/>
      <c r="AZ794" s="417"/>
      <c r="BA794" s="429"/>
      <c r="BB794" s="429"/>
      <c r="BC794" s="429"/>
      <c r="BD794" s="429"/>
      <c r="BE794" s="429"/>
      <c r="BF794" s="429"/>
      <c r="BG794" s="429"/>
      <c r="BH794" s="429"/>
      <c r="BI794" s="429"/>
      <c r="BJ794" s="429"/>
      <c r="BK794" s="429"/>
      <c r="BL794" s="429"/>
      <c r="BM794" s="429"/>
      <c r="BN794" s="429"/>
      <c r="BO794" s="429"/>
      <c r="BP794" s="429"/>
      <c r="BQ794" s="429"/>
    </row>
    <row r="795" customFormat="false" ht="15.75" hidden="false" customHeight="false" outlineLevel="0" collapsed="false">
      <c r="A795" s="420"/>
      <c r="B795" s="420"/>
      <c r="C795" s="420"/>
      <c r="D795" s="420"/>
      <c r="E795" s="420"/>
      <c r="F795" s="420"/>
      <c r="G795" s="421"/>
      <c r="H795" s="421"/>
      <c r="I795" s="421"/>
      <c r="J795" s="421"/>
      <c r="K795" s="421"/>
      <c r="L795" s="421"/>
      <c r="M795" s="421"/>
      <c r="N795" s="421"/>
      <c r="O795" s="421"/>
      <c r="P795" s="422"/>
      <c r="Q795" s="423"/>
      <c r="R795" s="423"/>
      <c r="S795" s="420"/>
      <c r="T795" s="428"/>
      <c r="U795" s="428"/>
      <c r="V795" s="417"/>
      <c r="W795" s="420"/>
      <c r="X795" s="420"/>
      <c r="Y795" s="420"/>
      <c r="Z795" s="420"/>
      <c r="AA795" s="420"/>
      <c r="AB795" s="420"/>
      <c r="AC795" s="420"/>
      <c r="AD795" s="420"/>
      <c r="AE795" s="420"/>
      <c r="AF795" s="420"/>
      <c r="AG795" s="420"/>
      <c r="AH795" s="420"/>
      <c r="AI795" s="420"/>
      <c r="AJ795" s="420"/>
      <c r="AK795" s="420"/>
      <c r="AL795" s="420"/>
      <c r="AM795" s="420"/>
      <c r="AN795" s="420"/>
      <c r="AO795" s="417"/>
      <c r="AP795" s="417"/>
      <c r="AQ795" s="417"/>
      <c r="AR795" s="417"/>
      <c r="AS795" s="417"/>
      <c r="AT795" s="417"/>
      <c r="AU795" s="417"/>
      <c r="AV795" s="417"/>
      <c r="AW795" s="417"/>
      <c r="AX795" s="417"/>
      <c r="AY795" s="417"/>
      <c r="AZ795" s="417"/>
      <c r="BA795" s="429"/>
      <c r="BB795" s="429"/>
      <c r="BC795" s="429"/>
      <c r="BD795" s="429"/>
      <c r="BE795" s="429"/>
      <c r="BF795" s="429"/>
      <c r="BG795" s="429"/>
      <c r="BH795" s="429"/>
      <c r="BI795" s="429"/>
      <c r="BJ795" s="429"/>
      <c r="BK795" s="429"/>
      <c r="BL795" s="429"/>
      <c r="BM795" s="429"/>
      <c r="BN795" s="429"/>
      <c r="BO795" s="429"/>
      <c r="BP795" s="429"/>
      <c r="BQ795" s="429"/>
    </row>
    <row r="796" customFormat="false" ht="15.75" hidden="false" customHeight="false" outlineLevel="0" collapsed="false">
      <c r="A796" s="420"/>
      <c r="B796" s="420"/>
      <c r="C796" s="420"/>
      <c r="D796" s="420"/>
      <c r="E796" s="420"/>
      <c r="F796" s="420"/>
      <c r="G796" s="421"/>
      <c r="H796" s="421"/>
      <c r="I796" s="421"/>
      <c r="J796" s="421"/>
      <c r="K796" s="421"/>
      <c r="L796" s="421"/>
      <c r="M796" s="421"/>
      <c r="N796" s="421"/>
      <c r="O796" s="421"/>
      <c r="P796" s="422"/>
      <c r="Q796" s="423"/>
      <c r="R796" s="423"/>
      <c r="S796" s="420"/>
      <c r="T796" s="428"/>
      <c r="U796" s="428"/>
      <c r="V796" s="417"/>
      <c r="W796" s="420"/>
      <c r="X796" s="420"/>
      <c r="Y796" s="420"/>
      <c r="Z796" s="420"/>
      <c r="AA796" s="420"/>
      <c r="AB796" s="420"/>
      <c r="AC796" s="420"/>
      <c r="AD796" s="420"/>
      <c r="AE796" s="420"/>
      <c r="AF796" s="420"/>
      <c r="AG796" s="420"/>
      <c r="AH796" s="420"/>
      <c r="AI796" s="420"/>
      <c r="AJ796" s="420"/>
      <c r="AK796" s="420"/>
      <c r="AL796" s="420"/>
      <c r="AM796" s="420"/>
      <c r="AN796" s="420"/>
      <c r="AO796" s="417"/>
      <c r="AP796" s="417"/>
      <c r="AQ796" s="417"/>
      <c r="AR796" s="417"/>
      <c r="AS796" s="417"/>
      <c r="AT796" s="417"/>
      <c r="AU796" s="417"/>
      <c r="AV796" s="417"/>
      <c r="AW796" s="417"/>
      <c r="AX796" s="417"/>
      <c r="AY796" s="417"/>
      <c r="AZ796" s="417"/>
      <c r="BA796" s="429"/>
      <c r="BB796" s="429"/>
      <c r="BC796" s="429"/>
      <c r="BD796" s="429"/>
      <c r="BE796" s="429"/>
      <c r="BF796" s="429"/>
      <c r="BG796" s="429"/>
      <c r="BH796" s="429"/>
      <c r="BI796" s="429"/>
      <c r="BJ796" s="429"/>
      <c r="BK796" s="429"/>
      <c r="BL796" s="429"/>
      <c r="BM796" s="429"/>
      <c r="BN796" s="429"/>
      <c r="BO796" s="429"/>
      <c r="BP796" s="429"/>
      <c r="BQ796" s="429"/>
    </row>
    <row r="797" customFormat="false" ht="15.75" hidden="false" customHeight="false" outlineLevel="0" collapsed="false">
      <c r="A797" s="420"/>
      <c r="B797" s="420"/>
      <c r="C797" s="420"/>
      <c r="D797" s="420"/>
      <c r="E797" s="420"/>
      <c r="F797" s="420"/>
      <c r="G797" s="421"/>
      <c r="H797" s="421"/>
      <c r="I797" s="421"/>
      <c r="J797" s="421"/>
      <c r="K797" s="421"/>
      <c r="L797" s="421"/>
      <c r="M797" s="421"/>
      <c r="N797" s="421"/>
      <c r="O797" s="421"/>
      <c r="P797" s="422"/>
      <c r="Q797" s="423"/>
      <c r="R797" s="423"/>
      <c r="S797" s="420"/>
      <c r="T797" s="428"/>
      <c r="U797" s="428"/>
      <c r="V797" s="417"/>
      <c r="W797" s="420"/>
      <c r="X797" s="420"/>
      <c r="Y797" s="420"/>
      <c r="Z797" s="420"/>
      <c r="AA797" s="420"/>
      <c r="AB797" s="420"/>
      <c r="AC797" s="420"/>
      <c r="AD797" s="420"/>
      <c r="AE797" s="420"/>
      <c r="AF797" s="420"/>
      <c r="AG797" s="420"/>
      <c r="AH797" s="420"/>
      <c r="AI797" s="420"/>
      <c r="AJ797" s="420"/>
      <c r="AK797" s="420"/>
      <c r="AL797" s="420"/>
      <c r="AM797" s="420"/>
      <c r="AN797" s="420"/>
      <c r="AO797" s="417"/>
      <c r="AP797" s="417"/>
      <c r="AQ797" s="417"/>
      <c r="AR797" s="417"/>
      <c r="AS797" s="417"/>
      <c r="AT797" s="417"/>
      <c r="AU797" s="417"/>
      <c r="AV797" s="417"/>
      <c r="AW797" s="417"/>
      <c r="AX797" s="417"/>
      <c r="AY797" s="417"/>
      <c r="AZ797" s="417"/>
      <c r="BA797" s="429"/>
      <c r="BB797" s="429"/>
      <c r="BC797" s="429"/>
      <c r="BD797" s="429"/>
      <c r="BE797" s="429"/>
      <c r="BF797" s="429"/>
      <c r="BG797" s="429"/>
      <c r="BH797" s="429"/>
      <c r="BI797" s="429"/>
      <c r="BJ797" s="429"/>
      <c r="BK797" s="429"/>
      <c r="BL797" s="429"/>
      <c r="BM797" s="429"/>
      <c r="BN797" s="429"/>
      <c r="BO797" s="429"/>
      <c r="BP797" s="429"/>
      <c r="BQ797" s="429"/>
    </row>
    <row r="798" customFormat="false" ht="15.75" hidden="false" customHeight="false" outlineLevel="0" collapsed="false">
      <c r="A798" s="420"/>
      <c r="B798" s="420"/>
      <c r="C798" s="420"/>
      <c r="D798" s="420"/>
      <c r="E798" s="420"/>
      <c r="F798" s="420"/>
      <c r="G798" s="421"/>
      <c r="H798" s="421"/>
      <c r="I798" s="421"/>
      <c r="J798" s="421"/>
      <c r="K798" s="421"/>
      <c r="L798" s="421"/>
      <c r="M798" s="421"/>
      <c r="N798" s="421"/>
      <c r="O798" s="421"/>
      <c r="P798" s="422"/>
      <c r="Q798" s="423"/>
      <c r="R798" s="423"/>
      <c r="S798" s="420"/>
      <c r="T798" s="428"/>
      <c r="U798" s="428"/>
      <c r="V798" s="417"/>
      <c r="W798" s="420"/>
      <c r="X798" s="420"/>
      <c r="Y798" s="420"/>
      <c r="Z798" s="420"/>
      <c r="AA798" s="420"/>
      <c r="AB798" s="420"/>
      <c r="AC798" s="420"/>
      <c r="AD798" s="420"/>
      <c r="AE798" s="420"/>
      <c r="AF798" s="420"/>
      <c r="AG798" s="420"/>
      <c r="AH798" s="420"/>
      <c r="AI798" s="420"/>
      <c r="AJ798" s="420"/>
      <c r="AK798" s="420"/>
      <c r="AL798" s="420"/>
      <c r="AM798" s="420"/>
      <c r="AN798" s="420"/>
      <c r="AO798" s="417"/>
      <c r="AP798" s="417"/>
      <c r="AQ798" s="417"/>
      <c r="AR798" s="417"/>
      <c r="AS798" s="417"/>
      <c r="AT798" s="417"/>
      <c r="AU798" s="417"/>
      <c r="AV798" s="417"/>
      <c r="AW798" s="417"/>
      <c r="AX798" s="417"/>
      <c r="AY798" s="417"/>
      <c r="AZ798" s="417"/>
      <c r="BA798" s="429"/>
      <c r="BB798" s="429"/>
      <c r="BC798" s="429"/>
      <c r="BD798" s="429"/>
      <c r="BE798" s="429"/>
      <c r="BF798" s="429"/>
      <c r="BG798" s="429"/>
      <c r="BH798" s="429"/>
      <c r="BI798" s="429"/>
      <c r="BJ798" s="429"/>
      <c r="BK798" s="429"/>
      <c r="BL798" s="429"/>
      <c r="BM798" s="429"/>
      <c r="BN798" s="429"/>
      <c r="BO798" s="429"/>
      <c r="BP798" s="429"/>
      <c r="BQ798" s="429"/>
    </row>
    <row r="799" customFormat="false" ht="15.75" hidden="false" customHeight="false" outlineLevel="0" collapsed="false">
      <c r="A799" s="420"/>
      <c r="B799" s="420"/>
      <c r="C799" s="420"/>
      <c r="D799" s="420"/>
      <c r="E799" s="420"/>
      <c r="F799" s="420"/>
      <c r="G799" s="421"/>
      <c r="H799" s="421"/>
      <c r="I799" s="421"/>
      <c r="J799" s="421"/>
      <c r="K799" s="421"/>
      <c r="L799" s="421"/>
      <c r="M799" s="421"/>
      <c r="N799" s="421"/>
      <c r="O799" s="421"/>
      <c r="P799" s="422"/>
      <c r="Q799" s="423"/>
      <c r="R799" s="423"/>
      <c r="S799" s="420"/>
      <c r="T799" s="428"/>
      <c r="U799" s="428"/>
      <c r="V799" s="417"/>
      <c r="W799" s="420"/>
      <c r="X799" s="420"/>
      <c r="Y799" s="420"/>
      <c r="Z799" s="420"/>
      <c r="AA799" s="420"/>
      <c r="AB799" s="420"/>
      <c r="AC799" s="420"/>
      <c r="AD799" s="420"/>
      <c r="AE799" s="420"/>
      <c r="AF799" s="420"/>
      <c r="AG799" s="420"/>
      <c r="AH799" s="420"/>
      <c r="AI799" s="420"/>
      <c r="AJ799" s="420"/>
      <c r="AK799" s="420"/>
      <c r="AL799" s="420"/>
      <c r="AM799" s="420"/>
      <c r="AN799" s="420"/>
      <c r="AO799" s="417"/>
      <c r="AP799" s="417"/>
      <c r="AQ799" s="417"/>
      <c r="AR799" s="417"/>
      <c r="AS799" s="417"/>
      <c r="AT799" s="417"/>
      <c r="AU799" s="417"/>
      <c r="AV799" s="417"/>
      <c r="AW799" s="417"/>
      <c r="AX799" s="417"/>
      <c r="AY799" s="417"/>
      <c r="AZ799" s="417"/>
      <c r="BA799" s="429"/>
      <c r="BB799" s="429"/>
      <c r="BC799" s="429"/>
      <c r="BD799" s="429"/>
      <c r="BE799" s="429"/>
      <c r="BF799" s="429"/>
      <c r="BG799" s="429"/>
      <c r="BH799" s="429"/>
      <c r="BI799" s="429"/>
      <c r="BJ799" s="429"/>
      <c r="BK799" s="429"/>
      <c r="BL799" s="429"/>
      <c r="BM799" s="429"/>
      <c r="BN799" s="429"/>
      <c r="BO799" s="429"/>
      <c r="BP799" s="429"/>
      <c r="BQ799" s="429"/>
    </row>
    <row r="800" customFormat="false" ht="15.75" hidden="false" customHeight="false" outlineLevel="0" collapsed="false">
      <c r="A800" s="420"/>
      <c r="B800" s="420"/>
      <c r="C800" s="420"/>
      <c r="D800" s="420"/>
      <c r="E800" s="420"/>
      <c r="F800" s="420"/>
      <c r="G800" s="421"/>
      <c r="H800" s="421"/>
      <c r="I800" s="421"/>
      <c r="J800" s="421"/>
      <c r="K800" s="421"/>
      <c r="L800" s="421"/>
      <c r="M800" s="421"/>
      <c r="N800" s="421"/>
      <c r="O800" s="421"/>
      <c r="P800" s="422"/>
      <c r="Q800" s="423"/>
      <c r="R800" s="423"/>
      <c r="S800" s="420"/>
      <c r="T800" s="428"/>
      <c r="U800" s="428"/>
      <c r="V800" s="417"/>
      <c r="W800" s="420"/>
      <c r="X800" s="420"/>
      <c r="Y800" s="420"/>
      <c r="Z800" s="420"/>
      <c r="AA800" s="420"/>
      <c r="AB800" s="420"/>
      <c r="AC800" s="420"/>
      <c r="AD800" s="420"/>
      <c r="AE800" s="420"/>
      <c r="AF800" s="420"/>
      <c r="AG800" s="420"/>
      <c r="AH800" s="420"/>
      <c r="AI800" s="420"/>
      <c r="AJ800" s="420"/>
      <c r="AK800" s="420"/>
      <c r="AL800" s="420"/>
      <c r="AM800" s="420"/>
      <c r="AN800" s="420"/>
      <c r="AO800" s="417"/>
      <c r="AP800" s="417"/>
      <c r="AQ800" s="417"/>
      <c r="AR800" s="417"/>
      <c r="AS800" s="417"/>
      <c r="AT800" s="417"/>
      <c r="AU800" s="417"/>
      <c r="AV800" s="417"/>
      <c r="AW800" s="417"/>
      <c r="AX800" s="417"/>
      <c r="AY800" s="417"/>
      <c r="AZ800" s="417"/>
      <c r="BA800" s="429"/>
      <c r="BB800" s="429"/>
      <c r="BC800" s="429"/>
      <c r="BD800" s="429"/>
      <c r="BE800" s="429"/>
      <c r="BF800" s="429"/>
      <c r="BG800" s="429"/>
      <c r="BH800" s="429"/>
      <c r="BI800" s="429"/>
      <c r="BJ800" s="429"/>
      <c r="BK800" s="429"/>
      <c r="BL800" s="429"/>
      <c r="BM800" s="429"/>
      <c r="BN800" s="429"/>
      <c r="BO800" s="429"/>
      <c r="BP800" s="429"/>
      <c r="BQ800" s="429"/>
    </row>
    <row r="801" customFormat="false" ht="15.75" hidden="false" customHeight="false" outlineLevel="0" collapsed="false">
      <c r="A801" s="420"/>
      <c r="B801" s="420"/>
      <c r="C801" s="420"/>
      <c r="D801" s="420"/>
      <c r="E801" s="420"/>
      <c r="F801" s="420"/>
      <c r="G801" s="421"/>
      <c r="H801" s="421"/>
      <c r="I801" s="421"/>
      <c r="J801" s="421"/>
      <c r="K801" s="421"/>
      <c r="L801" s="421"/>
      <c r="M801" s="421"/>
      <c r="N801" s="421"/>
      <c r="O801" s="421"/>
      <c r="P801" s="422"/>
      <c r="Q801" s="423"/>
      <c r="R801" s="423"/>
      <c r="S801" s="420"/>
      <c r="T801" s="428"/>
      <c r="U801" s="428"/>
      <c r="V801" s="417"/>
      <c r="W801" s="420"/>
      <c r="X801" s="420"/>
      <c r="Y801" s="420"/>
      <c r="Z801" s="420"/>
      <c r="AA801" s="420"/>
      <c r="AB801" s="420"/>
      <c r="AC801" s="420"/>
      <c r="AD801" s="420"/>
      <c r="AE801" s="420"/>
      <c r="AF801" s="420"/>
      <c r="AG801" s="420"/>
      <c r="AH801" s="420"/>
      <c r="AI801" s="420"/>
      <c r="AJ801" s="420"/>
      <c r="AK801" s="420"/>
      <c r="AL801" s="420"/>
      <c r="AM801" s="420"/>
      <c r="AN801" s="420"/>
      <c r="AO801" s="417"/>
      <c r="AP801" s="417"/>
      <c r="AQ801" s="417"/>
      <c r="AR801" s="417"/>
      <c r="AS801" s="417"/>
      <c r="AT801" s="417"/>
      <c r="AU801" s="417"/>
      <c r="AV801" s="417"/>
      <c r="AW801" s="417"/>
      <c r="AX801" s="417"/>
      <c r="AY801" s="417"/>
      <c r="AZ801" s="417"/>
      <c r="BA801" s="429"/>
      <c r="BB801" s="429"/>
      <c r="BC801" s="429"/>
      <c r="BD801" s="429"/>
      <c r="BE801" s="429"/>
      <c r="BF801" s="429"/>
      <c r="BG801" s="429"/>
      <c r="BH801" s="429"/>
      <c r="BI801" s="429"/>
      <c r="BJ801" s="429"/>
      <c r="BK801" s="429"/>
      <c r="BL801" s="429"/>
      <c r="BM801" s="429"/>
      <c r="BN801" s="429"/>
      <c r="BO801" s="429"/>
      <c r="BP801" s="429"/>
      <c r="BQ801" s="429"/>
    </row>
    <row r="802" customFormat="false" ht="15.75" hidden="false" customHeight="false" outlineLevel="0" collapsed="false">
      <c r="A802" s="420"/>
      <c r="B802" s="420"/>
      <c r="C802" s="420"/>
      <c r="D802" s="420"/>
      <c r="E802" s="420"/>
      <c r="F802" s="420"/>
      <c r="G802" s="421"/>
      <c r="H802" s="421"/>
      <c r="I802" s="421"/>
      <c r="J802" s="421"/>
      <c r="K802" s="421"/>
      <c r="L802" s="421"/>
      <c r="M802" s="421"/>
      <c r="N802" s="421"/>
      <c r="O802" s="421"/>
      <c r="P802" s="422"/>
      <c r="Q802" s="423"/>
      <c r="R802" s="423"/>
      <c r="S802" s="420"/>
      <c r="T802" s="428"/>
      <c r="U802" s="428"/>
      <c r="V802" s="417"/>
      <c r="W802" s="420"/>
      <c r="X802" s="420"/>
      <c r="Y802" s="420"/>
      <c r="Z802" s="420"/>
      <c r="AA802" s="420"/>
      <c r="AB802" s="420"/>
      <c r="AC802" s="420"/>
      <c r="AD802" s="420"/>
      <c r="AE802" s="420"/>
      <c r="AF802" s="420"/>
      <c r="AG802" s="420"/>
      <c r="AH802" s="420"/>
      <c r="AI802" s="420"/>
      <c r="AJ802" s="420"/>
      <c r="AK802" s="420"/>
      <c r="AL802" s="420"/>
      <c r="AM802" s="420"/>
      <c r="AN802" s="420"/>
      <c r="AO802" s="417"/>
      <c r="AP802" s="417"/>
      <c r="AQ802" s="417"/>
      <c r="AR802" s="417"/>
      <c r="AS802" s="417"/>
      <c r="AT802" s="417"/>
      <c r="AU802" s="417"/>
      <c r="AV802" s="417"/>
      <c r="AW802" s="417"/>
      <c r="AX802" s="417"/>
      <c r="AY802" s="417"/>
      <c r="AZ802" s="417"/>
      <c r="BA802" s="429"/>
      <c r="BB802" s="429"/>
      <c r="BC802" s="429"/>
      <c r="BD802" s="429"/>
      <c r="BE802" s="429"/>
      <c r="BF802" s="429"/>
      <c r="BG802" s="429"/>
      <c r="BH802" s="429"/>
      <c r="BI802" s="429"/>
      <c r="BJ802" s="429"/>
      <c r="BK802" s="429"/>
      <c r="BL802" s="429"/>
      <c r="BM802" s="429"/>
      <c r="BN802" s="429"/>
      <c r="BO802" s="429"/>
      <c r="BP802" s="429"/>
      <c r="BQ802" s="429"/>
    </row>
    <row r="803" customFormat="false" ht="15.75" hidden="false" customHeight="false" outlineLevel="0" collapsed="false">
      <c r="A803" s="420"/>
      <c r="B803" s="420"/>
      <c r="C803" s="420"/>
      <c r="D803" s="420"/>
      <c r="E803" s="420"/>
      <c r="F803" s="420"/>
      <c r="G803" s="421"/>
      <c r="H803" s="421"/>
      <c r="I803" s="421"/>
      <c r="J803" s="421"/>
      <c r="K803" s="421"/>
      <c r="L803" s="421"/>
      <c r="M803" s="421"/>
      <c r="N803" s="421"/>
      <c r="O803" s="421"/>
      <c r="P803" s="422"/>
      <c r="Q803" s="423"/>
      <c r="R803" s="423"/>
      <c r="S803" s="420"/>
      <c r="T803" s="428"/>
      <c r="U803" s="428"/>
      <c r="V803" s="417"/>
      <c r="W803" s="420"/>
      <c r="X803" s="420"/>
      <c r="Y803" s="420"/>
      <c r="Z803" s="420"/>
      <c r="AA803" s="420"/>
      <c r="AB803" s="420"/>
      <c r="AC803" s="420"/>
      <c r="AD803" s="420"/>
      <c r="AE803" s="420"/>
      <c r="AF803" s="420"/>
      <c r="AG803" s="420"/>
      <c r="AH803" s="420"/>
      <c r="AI803" s="420"/>
      <c r="AJ803" s="420"/>
      <c r="AK803" s="420"/>
      <c r="AL803" s="420"/>
      <c r="AM803" s="420"/>
      <c r="AN803" s="420"/>
      <c r="AO803" s="417"/>
      <c r="AP803" s="417"/>
      <c r="AQ803" s="417"/>
      <c r="AR803" s="417"/>
      <c r="AS803" s="417"/>
      <c r="AT803" s="417"/>
      <c r="AU803" s="417"/>
      <c r="AV803" s="417"/>
      <c r="AW803" s="417"/>
      <c r="AX803" s="417"/>
      <c r="AY803" s="417"/>
      <c r="AZ803" s="417"/>
      <c r="BA803" s="429"/>
      <c r="BB803" s="429"/>
      <c r="BC803" s="429"/>
      <c r="BD803" s="429"/>
      <c r="BE803" s="429"/>
      <c r="BF803" s="429"/>
      <c r="BG803" s="429"/>
      <c r="BH803" s="429"/>
      <c r="BI803" s="429"/>
      <c r="BJ803" s="429"/>
      <c r="BK803" s="429"/>
      <c r="BL803" s="429"/>
      <c r="BM803" s="429"/>
      <c r="BN803" s="429"/>
      <c r="BO803" s="429"/>
      <c r="BP803" s="429"/>
      <c r="BQ803" s="429"/>
    </row>
    <row r="804" customFormat="false" ht="15.75" hidden="false" customHeight="false" outlineLevel="0" collapsed="false">
      <c r="A804" s="420"/>
      <c r="B804" s="420"/>
      <c r="C804" s="420"/>
      <c r="D804" s="420"/>
      <c r="E804" s="420"/>
      <c r="F804" s="420"/>
      <c r="G804" s="421"/>
      <c r="H804" s="421"/>
      <c r="I804" s="421"/>
      <c r="J804" s="421"/>
      <c r="K804" s="421"/>
      <c r="L804" s="421"/>
      <c r="M804" s="421"/>
      <c r="N804" s="421"/>
      <c r="O804" s="421"/>
      <c r="P804" s="422"/>
      <c r="Q804" s="423"/>
      <c r="R804" s="423"/>
      <c r="S804" s="420"/>
      <c r="T804" s="428"/>
      <c r="U804" s="428"/>
      <c r="V804" s="417"/>
      <c r="W804" s="420"/>
      <c r="X804" s="420"/>
      <c r="Y804" s="420"/>
      <c r="Z804" s="420"/>
      <c r="AA804" s="420"/>
      <c r="AB804" s="420"/>
      <c r="AC804" s="420"/>
      <c r="AD804" s="420"/>
      <c r="AE804" s="420"/>
      <c r="AF804" s="420"/>
      <c r="AG804" s="420"/>
      <c r="AH804" s="420"/>
      <c r="AI804" s="420"/>
      <c r="AJ804" s="420"/>
      <c r="AK804" s="420"/>
      <c r="AL804" s="420"/>
      <c r="AM804" s="420"/>
      <c r="AN804" s="420"/>
      <c r="AO804" s="417"/>
      <c r="AP804" s="417"/>
      <c r="AQ804" s="417"/>
      <c r="AR804" s="417"/>
      <c r="AS804" s="417"/>
      <c r="AT804" s="417"/>
      <c r="AU804" s="417"/>
      <c r="AV804" s="417"/>
      <c r="AW804" s="417"/>
      <c r="AX804" s="417"/>
      <c r="AY804" s="417"/>
      <c r="AZ804" s="417"/>
      <c r="BA804" s="429"/>
      <c r="BB804" s="429"/>
      <c r="BC804" s="429"/>
      <c r="BD804" s="429"/>
      <c r="BE804" s="429"/>
      <c r="BF804" s="429"/>
      <c r="BG804" s="429"/>
      <c r="BH804" s="429"/>
      <c r="BI804" s="429"/>
      <c r="BJ804" s="429"/>
      <c r="BK804" s="429"/>
      <c r="BL804" s="429"/>
      <c r="BM804" s="429"/>
      <c r="BN804" s="429"/>
      <c r="BO804" s="429"/>
      <c r="BP804" s="429"/>
      <c r="BQ804" s="429"/>
    </row>
    <row r="805" customFormat="false" ht="15.75" hidden="false" customHeight="false" outlineLevel="0" collapsed="false">
      <c r="A805" s="420"/>
      <c r="B805" s="420"/>
      <c r="C805" s="420"/>
      <c r="D805" s="420"/>
      <c r="E805" s="420"/>
      <c r="F805" s="420"/>
      <c r="G805" s="421"/>
      <c r="H805" s="421"/>
      <c r="I805" s="421"/>
      <c r="J805" s="421"/>
      <c r="K805" s="421"/>
      <c r="L805" s="421"/>
      <c r="M805" s="421"/>
      <c r="N805" s="421"/>
      <c r="O805" s="421"/>
      <c r="P805" s="422"/>
      <c r="Q805" s="423"/>
      <c r="R805" s="423"/>
      <c r="S805" s="420"/>
      <c r="T805" s="428"/>
      <c r="U805" s="428"/>
      <c r="V805" s="417"/>
      <c r="W805" s="420"/>
      <c r="X805" s="420"/>
      <c r="Y805" s="420"/>
      <c r="Z805" s="420"/>
      <c r="AA805" s="420"/>
      <c r="AB805" s="420"/>
      <c r="AC805" s="420"/>
      <c r="AD805" s="420"/>
      <c r="AE805" s="420"/>
      <c r="AF805" s="420"/>
      <c r="AG805" s="420"/>
      <c r="AH805" s="420"/>
      <c r="AI805" s="420"/>
      <c r="AJ805" s="420"/>
      <c r="AK805" s="420"/>
      <c r="AL805" s="420"/>
      <c r="AM805" s="420"/>
      <c r="AN805" s="420"/>
      <c r="AO805" s="417"/>
      <c r="AP805" s="417"/>
      <c r="AQ805" s="417"/>
      <c r="AR805" s="417"/>
      <c r="AS805" s="417"/>
      <c r="AT805" s="417"/>
      <c r="AU805" s="417"/>
      <c r="AV805" s="417"/>
      <c r="AW805" s="417"/>
      <c r="AX805" s="417"/>
      <c r="AY805" s="417"/>
      <c r="AZ805" s="417"/>
      <c r="BA805" s="429"/>
      <c r="BB805" s="429"/>
      <c r="BC805" s="429"/>
      <c r="BD805" s="429"/>
      <c r="BE805" s="429"/>
      <c r="BF805" s="429"/>
      <c r="BG805" s="429"/>
      <c r="BH805" s="429"/>
      <c r="BI805" s="429"/>
      <c r="BJ805" s="429"/>
      <c r="BK805" s="429"/>
      <c r="BL805" s="429"/>
      <c r="BM805" s="429"/>
      <c r="BN805" s="429"/>
      <c r="BO805" s="429"/>
      <c r="BP805" s="429"/>
      <c r="BQ805" s="429"/>
    </row>
    <row r="806" customFormat="false" ht="15.75" hidden="false" customHeight="false" outlineLevel="0" collapsed="false">
      <c r="A806" s="420"/>
      <c r="B806" s="420"/>
      <c r="C806" s="420"/>
      <c r="D806" s="420"/>
      <c r="E806" s="420"/>
      <c r="F806" s="420"/>
      <c r="G806" s="421"/>
      <c r="H806" s="421"/>
      <c r="I806" s="421"/>
      <c r="J806" s="421"/>
      <c r="K806" s="421"/>
      <c r="L806" s="421"/>
      <c r="M806" s="421"/>
      <c r="N806" s="421"/>
      <c r="O806" s="421"/>
      <c r="P806" s="422"/>
      <c r="Q806" s="423"/>
      <c r="R806" s="423"/>
      <c r="S806" s="420"/>
      <c r="T806" s="428"/>
      <c r="U806" s="428"/>
      <c r="V806" s="417"/>
      <c r="W806" s="420"/>
      <c r="X806" s="420"/>
      <c r="Y806" s="420"/>
      <c r="Z806" s="420"/>
      <c r="AA806" s="420"/>
      <c r="AB806" s="420"/>
      <c r="AC806" s="420"/>
      <c r="AD806" s="420"/>
      <c r="AE806" s="420"/>
      <c r="AF806" s="420"/>
      <c r="AG806" s="420"/>
      <c r="AH806" s="420"/>
      <c r="AI806" s="420"/>
      <c r="AJ806" s="420"/>
      <c r="AK806" s="420"/>
      <c r="AL806" s="420"/>
      <c r="AM806" s="420"/>
      <c r="AN806" s="420"/>
      <c r="AO806" s="417"/>
      <c r="AP806" s="417"/>
      <c r="AQ806" s="417"/>
      <c r="AR806" s="417"/>
      <c r="AS806" s="417"/>
      <c r="AT806" s="417"/>
      <c r="AU806" s="417"/>
      <c r="AV806" s="417"/>
      <c r="AW806" s="417"/>
      <c r="AX806" s="417"/>
      <c r="AY806" s="417"/>
      <c r="AZ806" s="417"/>
      <c r="BA806" s="429"/>
      <c r="BB806" s="429"/>
      <c r="BC806" s="429"/>
      <c r="BD806" s="429"/>
      <c r="BE806" s="429"/>
      <c r="BF806" s="429"/>
      <c r="BG806" s="429"/>
      <c r="BH806" s="429"/>
      <c r="BI806" s="429"/>
      <c r="BJ806" s="429"/>
      <c r="BK806" s="429"/>
      <c r="BL806" s="429"/>
      <c r="BM806" s="429"/>
      <c r="BN806" s="429"/>
      <c r="BO806" s="429"/>
      <c r="BP806" s="429"/>
      <c r="BQ806" s="429"/>
    </row>
    <row r="807" customFormat="false" ht="15.75" hidden="false" customHeight="false" outlineLevel="0" collapsed="false">
      <c r="A807" s="420"/>
      <c r="B807" s="420"/>
      <c r="C807" s="420"/>
      <c r="D807" s="420"/>
      <c r="E807" s="420"/>
      <c r="F807" s="420"/>
      <c r="G807" s="421"/>
      <c r="H807" s="421"/>
      <c r="I807" s="421"/>
      <c r="J807" s="421"/>
      <c r="K807" s="421"/>
      <c r="L807" s="421"/>
      <c r="M807" s="421"/>
      <c r="N807" s="421"/>
      <c r="O807" s="421"/>
      <c r="P807" s="422"/>
      <c r="Q807" s="423"/>
      <c r="R807" s="423"/>
      <c r="S807" s="420"/>
      <c r="T807" s="428"/>
      <c r="U807" s="428"/>
      <c r="V807" s="417"/>
      <c r="W807" s="420"/>
      <c r="X807" s="420"/>
      <c r="Y807" s="420"/>
      <c r="Z807" s="420"/>
      <c r="AA807" s="420"/>
      <c r="AB807" s="420"/>
      <c r="AC807" s="420"/>
      <c r="AD807" s="420"/>
      <c r="AE807" s="420"/>
      <c r="AF807" s="420"/>
      <c r="AG807" s="420"/>
      <c r="AH807" s="420"/>
      <c r="AI807" s="420"/>
      <c r="AJ807" s="420"/>
      <c r="AK807" s="420"/>
      <c r="AL807" s="420"/>
      <c r="AM807" s="420"/>
      <c r="AN807" s="420"/>
      <c r="AO807" s="417"/>
      <c r="AP807" s="417"/>
      <c r="AQ807" s="417"/>
      <c r="AR807" s="417"/>
      <c r="AS807" s="417"/>
      <c r="AT807" s="417"/>
      <c r="AU807" s="417"/>
      <c r="AV807" s="417"/>
      <c r="AW807" s="417"/>
      <c r="AX807" s="417"/>
      <c r="AY807" s="417"/>
      <c r="AZ807" s="417"/>
      <c r="BA807" s="429"/>
      <c r="BB807" s="429"/>
      <c r="BC807" s="429"/>
      <c r="BD807" s="429"/>
      <c r="BE807" s="429"/>
      <c r="BF807" s="429"/>
      <c r="BG807" s="429"/>
      <c r="BH807" s="429"/>
      <c r="BI807" s="429"/>
      <c r="BJ807" s="429"/>
      <c r="BK807" s="429"/>
      <c r="BL807" s="429"/>
      <c r="BM807" s="429"/>
      <c r="BN807" s="429"/>
      <c r="BO807" s="429"/>
      <c r="BP807" s="429"/>
      <c r="BQ807" s="429"/>
    </row>
    <row r="808" customFormat="false" ht="15.75" hidden="false" customHeight="false" outlineLevel="0" collapsed="false">
      <c r="A808" s="420"/>
      <c r="B808" s="420"/>
      <c r="C808" s="420"/>
      <c r="D808" s="420"/>
      <c r="E808" s="420"/>
      <c r="F808" s="420"/>
      <c r="G808" s="421"/>
      <c r="H808" s="421"/>
      <c r="I808" s="421"/>
      <c r="J808" s="421"/>
      <c r="K808" s="421"/>
      <c r="L808" s="421"/>
      <c r="M808" s="421"/>
      <c r="N808" s="421"/>
      <c r="O808" s="421"/>
      <c r="P808" s="422"/>
      <c r="Q808" s="423"/>
      <c r="R808" s="423"/>
      <c r="S808" s="420"/>
      <c r="T808" s="428"/>
      <c r="U808" s="428"/>
      <c r="V808" s="417"/>
      <c r="W808" s="420"/>
      <c r="X808" s="420"/>
      <c r="Y808" s="420"/>
      <c r="Z808" s="420"/>
      <c r="AA808" s="420"/>
      <c r="AB808" s="420"/>
      <c r="AC808" s="420"/>
      <c r="AD808" s="420"/>
      <c r="AE808" s="420"/>
      <c r="AF808" s="420"/>
      <c r="AG808" s="420"/>
      <c r="AH808" s="420"/>
      <c r="AI808" s="420"/>
      <c r="AJ808" s="420"/>
      <c r="AK808" s="420"/>
      <c r="AL808" s="420"/>
      <c r="AM808" s="420"/>
      <c r="AN808" s="420"/>
      <c r="AO808" s="417"/>
      <c r="AP808" s="417"/>
      <c r="AQ808" s="417"/>
      <c r="AR808" s="417"/>
      <c r="AS808" s="417"/>
      <c r="AT808" s="417"/>
      <c r="AU808" s="417"/>
      <c r="AV808" s="417"/>
      <c r="AW808" s="417"/>
      <c r="AX808" s="417"/>
      <c r="AY808" s="417"/>
      <c r="AZ808" s="417"/>
      <c r="BA808" s="429"/>
      <c r="BB808" s="429"/>
      <c r="BC808" s="429"/>
      <c r="BD808" s="429"/>
      <c r="BE808" s="429"/>
      <c r="BF808" s="429"/>
      <c r="BG808" s="429"/>
      <c r="BH808" s="429"/>
      <c r="BI808" s="429"/>
      <c r="BJ808" s="429"/>
      <c r="BK808" s="429"/>
      <c r="BL808" s="429"/>
      <c r="BM808" s="429"/>
      <c r="BN808" s="429"/>
      <c r="BO808" s="429"/>
      <c r="BP808" s="429"/>
      <c r="BQ808" s="429"/>
    </row>
    <row r="809" customFormat="false" ht="15.75" hidden="false" customHeight="false" outlineLevel="0" collapsed="false">
      <c r="A809" s="420"/>
      <c r="B809" s="420"/>
      <c r="C809" s="420"/>
      <c r="D809" s="420"/>
      <c r="E809" s="420"/>
      <c r="F809" s="420"/>
      <c r="G809" s="421"/>
      <c r="H809" s="421"/>
      <c r="I809" s="421"/>
      <c r="J809" s="421"/>
      <c r="K809" s="421"/>
      <c r="L809" s="421"/>
      <c r="M809" s="421"/>
      <c r="N809" s="421"/>
      <c r="O809" s="421"/>
      <c r="P809" s="422"/>
      <c r="Q809" s="423"/>
      <c r="R809" s="423"/>
      <c r="S809" s="420"/>
      <c r="T809" s="428"/>
      <c r="U809" s="428"/>
      <c r="V809" s="417"/>
      <c r="W809" s="420"/>
      <c r="X809" s="420"/>
      <c r="Y809" s="420"/>
      <c r="Z809" s="420"/>
      <c r="AA809" s="420"/>
      <c r="AB809" s="420"/>
      <c r="AC809" s="420"/>
      <c r="AD809" s="420"/>
      <c r="AE809" s="420"/>
      <c r="AF809" s="420"/>
      <c r="AG809" s="420"/>
      <c r="AH809" s="420"/>
      <c r="AI809" s="420"/>
      <c r="AJ809" s="420"/>
      <c r="AK809" s="420"/>
      <c r="AL809" s="420"/>
      <c r="AM809" s="420"/>
      <c r="AN809" s="420"/>
      <c r="AO809" s="417"/>
      <c r="AP809" s="417"/>
      <c r="AQ809" s="417"/>
      <c r="AR809" s="417"/>
      <c r="AS809" s="417"/>
      <c r="AT809" s="417"/>
      <c r="AU809" s="417"/>
      <c r="AV809" s="417"/>
      <c r="AW809" s="417"/>
      <c r="AX809" s="417"/>
      <c r="AY809" s="417"/>
      <c r="AZ809" s="417"/>
      <c r="BA809" s="429"/>
      <c r="BB809" s="429"/>
      <c r="BC809" s="429"/>
      <c r="BD809" s="429"/>
      <c r="BE809" s="429"/>
      <c r="BF809" s="429"/>
      <c r="BG809" s="429"/>
      <c r="BH809" s="429"/>
      <c r="BI809" s="429"/>
      <c r="BJ809" s="429"/>
      <c r="BK809" s="429"/>
      <c r="BL809" s="429"/>
      <c r="BM809" s="429"/>
      <c r="BN809" s="429"/>
      <c r="BO809" s="429"/>
      <c r="BP809" s="429"/>
      <c r="BQ809" s="429"/>
    </row>
    <row r="810" customFormat="false" ht="15.75" hidden="false" customHeight="false" outlineLevel="0" collapsed="false">
      <c r="A810" s="420"/>
      <c r="B810" s="420"/>
      <c r="C810" s="420"/>
      <c r="D810" s="420"/>
      <c r="E810" s="420"/>
      <c r="F810" s="420"/>
      <c r="G810" s="421"/>
      <c r="H810" s="421"/>
      <c r="I810" s="421"/>
      <c r="J810" s="421"/>
      <c r="K810" s="421"/>
      <c r="L810" s="421"/>
      <c r="M810" s="421"/>
      <c r="N810" s="421"/>
      <c r="O810" s="421"/>
      <c r="P810" s="422"/>
      <c r="Q810" s="423"/>
      <c r="R810" s="423"/>
      <c r="S810" s="420"/>
      <c r="T810" s="428"/>
      <c r="U810" s="428"/>
      <c r="V810" s="417"/>
      <c r="W810" s="420"/>
      <c r="X810" s="420"/>
      <c r="Y810" s="420"/>
      <c r="Z810" s="420"/>
      <c r="AA810" s="420"/>
      <c r="AB810" s="420"/>
      <c r="AC810" s="420"/>
      <c r="AD810" s="420"/>
      <c r="AE810" s="420"/>
      <c r="AF810" s="420"/>
      <c r="AG810" s="420"/>
      <c r="AH810" s="420"/>
      <c r="AI810" s="420"/>
      <c r="AJ810" s="420"/>
      <c r="AK810" s="420"/>
      <c r="AL810" s="420"/>
      <c r="AM810" s="420"/>
      <c r="AN810" s="420"/>
      <c r="AO810" s="417"/>
      <c r="AP810" s="417"/>
      <c r="AQ810" s="417"/>
      <c r="AR810" s="417"/>
      <c r="AS810" s="417"/>
      <c r="AT810" s="417"/>
      <c r="AU810" s="417"/>
      <c r="AV810" s="417"/>
      <c r="AW810" s="417"/>
      <c r="AX810" s="417"/>
      <c r="AY810" s="417"/>
      <c r="AZ810" s="417"/>
      <c r="BA810" s="429"/>
      <c r="BB810" s="429"/>
      <c r="BC810" s="429"/>
      <c r="BD810" s="429"/>
      <c r="BE810" s="429"/>
      <c r="BF810" s="429"/>
      <c r="BG810" s="429"/>
      <c r="BH810" s="429"/>
      <c r="BI810" s="429"/>
      <c r="BJ810" s="429"/>
      <c r="BK810" s="429"/>
      <c r="BL810" s="429"/>
      <c r="BM810" s="429"/>
      <c r="BN810" s="429"/>
      <c r="BO810" s="429"/>
      <c r="BP810" s="429"/>
      <c r="BQ810" s="429"/>
    </row>
    <row r="811" customFormat="false" ht="15.75" hidden="false" customHeight="false" outlineLevel="0" collapsed="false">
      <c r="A811" s="420"/>
      <c r="B811" s="420"/>
      <c r="C811" s="420"/>
      <c r="D811" s="420"/>
      <c r="E811" s="420"/>
      <c r="F811" s="420"/>
      <c r="G811" s="421"/>
      <c r="H811" s="421"/>
      <c r="I811" s="421"/>
      <c r="J811" s="421"/>
      <c r="K811" s="421"/>
      <c r="L811" s="421"/>
      <c r="M811" s="421"/>
      <c r="N811" s="421"/>
      <c r="O811" s="421"/>
      <c r="P811" s="422"/>
      <c r="Q811" s="423"/>
      <c r="R811" s="423"/>
      <c r="S811" s="420"/>
      <c r="T811" s="428"/>
      <c r="U811" s="428"/>
      <c r="V811" s="417"/>
      <c r="W811" s="420"/>
      <c r="X811" s="420"/>
      <c r="Y811" s="420"/>
      <c r="Z811" s="420"/>
      <c r="AA811" s="420"/>
      <c r="AB811" s="420"/>
      <c r="AC811" s="420"/>
      <c r="AD811" s="420"/>
      <c r="AE811" s="420"/>
      <c r="AF811" s="420"/>
      <c r="AG811" s="420"/>
      <c r="AH811" s="420"/>
      <c r="AI811" s="420"/>
      <c r="AJ811" s="420"/>
      <c r="AK811" s="420"/>
      <c r="AL811" s="420"/>
      <c r="AM811" s="420"/>
      <c r="AN811" s="420"/>
      <c r="AO811" s="417"/>
      <c r="AP811" s="417"/>
      <c r="AQ811" s="417"/>
      <c r="AR811" s="417"/>
      <c r="AS811" s="417"/>
      <c r="AT811" s="417"/>
      <c r="AU811" s="417"/>
      <c r="AV811" s="417"/>
      <c r="AW811" s="417"/>
      <c r="AX811" s="417"/>
      <c r="AY811" s="417"/>
      <c r="AZ811" s="417"/>
      <c r="BA811" s="429"/>
      <c r="BB811" s="429"/>
      <c r="BC811" s="429"/>
      <c r="BD811" s="429"/>
      <c r="BE811" s="429"/>
      <c r="BF811" s="429"/>
      <c r="BG811" s="429"/>
      <c r="BH811" s="429"/>
      <c r="BI811" s="429"/>
      <c r="BJ811" s="429"/>
      <c r="BK811" s="429"/>
      <c r="BL811" s="429"/>
      <c r="BM811" s="429"/>
      <c r="BN811" s="429"/>
      <c r="BO811" s="429"/>
      <c r="BP811" s="429"/>
      <c r="BQ811" s="429"/>
    </row>
    <row r="812" customFormat="false" ht="15.75" hidden="false" customHeight="false" outlineLevel="0" collapsed="false">
      <c r="A812" s="420"/>
      <c r="B812" s="420"/>
      <c r="C812" s="420"/>
      <c r="D812" s="420"/>
      <c r="E812" s="420"/>
      <c r="F812" s="420"/>
      <c r="G812" s="421"/>
      <c r="H812" s="421"/>
      <c r="I812" s="421"/>
      <c r="J812" s="421"/>
      <c r="K812" s="421"/>
      <c r="L812" s="421"/>
      <c r="M812" s="421"/>
      <c r="N812" s="421"/>
      <c r="O812" s="421"/>
      <c r="P812" s="422"/>
      <c r="Q812" s="423"/>
      <c r="R812" s="423"/>
      <c r="S812" s="420"/>
      <c r="T812" s="428"/>
      <c r="U812" s="428"/>
      <c r="V812" s="417"/>
      <c r="W812" s="420"/>
      <c r="X812" s="420"/>
      <c r="Y812" s="420"/>
      <c r="Z812" s="420"/>
      <c r="AA812" s="420"/>
      <c r="AB812" s="420"/>
      <c r="AC812" s="420"/>
      <c r="AD812" s="420"/>
      <c r="AE812" s="420"/>
      <c r="AF812" s="420"/>
      <c r="AG812" s="420"/>
      <c r="AH812" s="420"/>
      <c r="AI812" s="420"/>
      <c r="AJ812" s="420"/>
      <c r="AK812" s="420"/>
      <c r="AL812" s="420"/>
      <c r="AM812" s="420"/>
      <c r="AN812" s="420"/>
      <c r="AO812" s="417"/>
      <c r="AP812" s="417"/>
      <c r="AQ812" s="417"/>
      <c r="AR812" s="417"/>
      <c r="AS812" s="417"/>
      <c r="AT812" s="417"/>
      <c r="AU812" s="417"/>
      <c r="AV812" s="417"/>
      <c r="AW812" s="417"/>
      <c r="AX812" s="417"/>
      <c r="AY812" s="417"/>
      <c r="AZ812" s="417"/>
      <c r="BA812" s="429"/>
      <c r="BB812" s="429"/>
      <c r="BC812" s="429"/>
      <c r="BD812" s="429"/>
      <c r="BE812" s="429"/>
      <c r="BF812" s="429"/>
      <c r="BG812" s="429"/>
      <c r="BH812" s="429"/>
      <c r="BI812" s="429"/>
      <c r="BJ812" s="429"/>
      <c r="BK812" s="429"/>
      <c r="BL812" s="429"/>
      <c r="BM812" s="429"/>
      <c r="BN812" s="429"/>
      <c r="BO812" s="429"/>
      <c r="BP812" s="429"/>
      <c r="BQ812" s="429"/>
    </row>
    <row r="813" customFormat="false" ht="15.75" hidden="false" customHeight="false" outlineLevel="0" collapsed="false">
      <c r="A813" s="420"/>
      <c r="B813" s="420"/>
      <c r="C813" s="420"/>
      <c r="D813" s="420"/>
      <c r="E813" s="420"/>
      <c r="F813" s="420"/>
      <c r="G813" s="421"/>
      <c r="H813" s="421"/>
      <c r="I813" s="421"/>
      <c r="J813" s="421"/>
      <c r="K813" s="421"/>
      <c r="L813" s="421"/>
      <c r="M813" s="421"/>
      <c r="N813" s="421"/>
      <c r="O813" s="421"/>
      <c r="P813" s="422"/>
      <c r="Q813" s="423"/>
      <c r="R813" s="423"/>
      <c r="S813" s="420"/>
      <c r="T813" s="428"/>
      <c r="U813" s="428"/>
      <c r="V813" s="417"/>
      <c r="W813" s="420"/>
      <c r="X813" s="420"/>
      <c r="Y813" s="420"/>
      <c r="Z813" s="420"/>
      <c r="AA813" s="420"/>
      <c r="AB813" s="420"/>
      <c r="AC813" s="420"/>
      <c r="AD813" s="420"/>
      <c r="AE813" s="420"/>
      <c r="AF813" s="420"/>
      <c r="AG813" s="420"/>
      <c r="AH813" s="420"/>
      <c r="AI813" s="420"/>
      <c r="AJ813" s="420"/>
      <c r="AK813" s="420"/>
      <c r="AL813" s="420"/>
      <c r="AM813" s="420"/>
      <c r="AN813" s="420"/>
      <c r="AO813" s="417"/>
      <c r="AP813" s="417"/>
      <c r="AQ813" s="417"/>
      <c r="AR813" s="417"/>
      <c r="AS813" s="417"/>
      <c r="AT813" s="417"/>
      <c r="AU813" s="417"/>
      <c r="AV813" s="417"/>
      <c r="AW813" s="417"/>
      <c r="AX813" s="417"/>
      <c r="AY813" s="417"/>
      <c r="AZ813" s="417"/>
      <c r="BA813" s="429"/>
      <c r="BB813" s="429"/>
      <c r="BC813" s="429"/>
      <c r="BD813" s="429"/>
      <c r="BE813" s="429"/>
      <c r="BF813" s="429"/>
      <c r="BG813" s="429"/>
      <c r="BH813" s="429"/>
      <c r="BI813" s="429"/>
      <c r="BJ813" s="429"/>
      <c r="BK813" s="429"/>
      <c r="BL813" s="429"/>
      <c r="BM813" s="429"/>
      <c r="BN813" s="429"/>
      <c r="BO813" s="429"/>
      <c r="BP813" s="429"/>
      <c r="BQ813" s="429"/>
    </row>
    <row r="814" customFormat="false" ht="15.75" hidden="false" customHeight="false" outlineLevel="0" collapsed="false">
      <c r="A814" s="420"/>
      <c r="B814" s="420"/>
      <c r="C814" s="420"/>
      <c r="D814" s="420"/>
      <c r="E814" s="420"/>
      <c r="F814" s="420"/>
      <c r="G814" s="421"/>
      <c r="H814" s="421"/>
      <c r="I814" s="421"/>
      <c r="J814" s="421"/>
      <c r="K814" s="421"/>
      <c r="L814" s="421"/>
      <c r="M814" s="421"/>
      <c r="N814" s="421"/>
      <c r="O814" s="421"/>
      <c r="P814" s="422"/>
      <c r="Q814" s="423"/>
      <c r="R814" s="423"/>
      <c r="S814" s="420"/>
      <c r="T814" s="428"/>
      <c r="U814" s="428"/>
      <c r="V814" s="417"/>
      <c r="W814" s="420"/>
      <c r="X814" s="420"/>
      <c r="Y814" s="420"/>
      <c r="Z814" s="420"/>
      <c r="AA814" s="420"/>
      <c r="AB814" s="420"/>
      <c r="AC814" s="420"/>
      <c r="AD814" s="420"/>
      <c r="AE814" s="420"/>
      <c r="AF814" s="420"/>
      <c r="AG814" s="420"/>
      <c r="AH814" s="420"/>
      <c r="AI814" s="420"/>
      <c r="AJ814" s="420"/>
      <c r="AK814" s="420"/>
      <c r="AL814" s="420"/>
      <c r="AM814" s="420"/>
      <c r="AN814" s="420"/>
      <c r="AO814" s="417"/>
      <c r="AP814" s="417"/>
      <c r="AQ814" s="417"/>
      <c r="AR814" s="417"/>
      <c r="AS814" s="417"/>
      <c r="AT814" s="417"/>
      <c r="AU814" s="417"/>
      <c r="AV814" s="417"/>
      <c r="AW814" s="417"/>
      <c r="AX814" s="417"/>
      <c r="AY814" s="417"/>
      <c r="AZ814" s="417"/>
      <c r="BA814" s="429"/>
      <c r="BB814" s="429"/>
      <c r="BC814" s="429"/>
      <c r="BD814" s="429"/>
      <c r="BE814" s="429"/>
      <c r="BF814" s="429"/>
      <c r="BG814" s="429"/>
      <c r="BH814" s="429"/>
      <c r="BI814" s="429"/>
      <c r="BJ814" s="429"/>
      <c r="BK814" s="429"/>
      <c r="BL814" s="429"/>
      <c r="BM814" s="429"/>
      <c r="BN814" s="429"/>
      <c r="BO814" s="429"/>
      <c r="BP814" s="429"/>
      <c r="BQ814" s="429"/>
    </row>
    <row r="815" customFormat="false" ht="15.75" hidden="false" customHeight="false" outlineLevel="0" collapsed="false">
      <c r="A815" s="420"/>
      <c r="B815" s="420"/>
      <c r="C815" s="420"/>
      <c r="D815" s="420"/>
      <c r="E815" s="420"/>
      <c r="F815" s="420"/>
      <c r="G815" s="421"/>
      <c r="H815" s="421"/>
      <c r="I815" s="421"/>
      <c r="J815" s="421"/>
      <c r="K815" s="421"/>
      <c r="L815" s="421"/>
      <c r="M815" s="421"/>
      <c r="N815" s="421"/>
      <c r="O815" s="421"/>
      <c r="P815" s="422"/>
      <c r="Q815" s="423"/>
      <c r="R815" s="423"/>
      <c r="S815" s="420"/>
      <c r="T815" s="428"/>
      <c r="U815" s="428"/>
      <c r="V815" s="417"/>
      <c r="W815" s="420"/>
      <c r="X815" s="420"/>
      <c r="Y815" s="420"/>
      <c r="Z815" s="420"/>
      <c r="AA815" s="420"/>
      <c r="AB815" s="420"/>
      <c r="AC815" s="420"/>
      <c r="AD815" s="420"/>
      <c r="AE815" s="420"/>
      <c r="AF815" s="420"/>
      <c r="AG815" s="420"/>
      <c r="AH815" s="420"/>
      <c r="AI815" s="420"/>
      <c r="AJ815" s="420"/>
      <c r="AK815" s="420"/>
      <c r="AL815" s="420"/>
      <c r="AM815" s="420"/>
      <c r="AN815" s="420"/>
      <c r="AO815" s="417"/>
      <c r="AP815" s="417"/>
      <c r="AQ815" s="417"/>
      <c r="AR815" s="417"/>
      <c r="AS815" s="417"/>
      <c r="AT815" s="417"/>
      <c r="AU815" s="417"/>
      <c r="AV815" s="417"/>
      <c r="AW815" s="417"/>
      <c r="AX815" s="417"/>
      <c r="AY815" s="417"/>
      <c r="AZ815" s="417"/>
      <c r="BA815" s="429"/>
      <c r="BB815" s="429"/>
      <c r="BC815" s="429"/>
      <c r="BD815" s="429"/>
      <c r="BE815" s="429"/>
      <c r="BF815" s="429"/>
      <c r="BG815" s="429"/>
      <c r="BH815" s="429"/>
      <c r="BI815" s="429"/>
      <c r="BJ815" s="429"/>
      <c r="BK815" s="429"/>
      <c r="BL815" s="429"/>
      <c r="BM815" s="429"/>
      <c r="BN815" s="429"/>
      <c r="BO815" s="429"/>
      <c r="BP815" s="429"/>
      <c r="BQ815" s="429"/>
    </row>
    <row r="816" customFormat="false" ht="15.75" hidden="false" customHeight="false" outlineLevel="0" collapsed="false">
      <c r="A816" s="420"/>
      <c r="B816" s="420"/>
      <c r="C816" s="420"/>
      <c r="D816" s="420"/>
      <c r="E816" s="420"/>
      <c r="F816" s="420"/>
      <c r="G816" s="421"/>
      <c r="H816" s="421"/>
      <c r="I816" s="421"/>
      <c r="J816" s="421"/>
      <c r="K816" s="421"/>
      <c r="L816" s="421"/>
      <c r="M816" s="421"/>
      <c r="N816" s="421"/>
      <c r="O816" s="421"/>
      <c r="P816" s="422"/>
      <c r="Q816" s="423"/>
      <c r="R816" s="423"/>
      <c r="S816" s="420"/>
      <c r="T816" s="428"/>
      <c r="U816" s="428"/>
      <c r="V816" s="417"/>
      <c r="W816" s="420"/>
      <c r="X816" s="420"/>
      <c r="Y816" s="420"/>
      <c r="Z816" s="420"/>
      <c r="AA816" s="420"/>
      <c r="AB816" s="420"/>
      <c r="AC816" s="420"/>
      <c r="AD816" s="420"/>
      <c r="AE816" s="420"/>
      <c r="AF816" s="420"/>
      <c r="AG816" s="420"/>
      <c r="AH816" s="420"/>
      <c r="AI816" s="420"/>
      <c r="AJ816" s="420"/>
      <c r="AK816" s="420"/>
      <c r="AL816" s="420"/>
      <c r="AM816" s="420"/>
      <c r="AN816" s="420"/>
      <c r="AO816" s="417"/>
      <c r="AP816" s="417"/>
      <c r="AQ816" s="417"/>
      <c r="AR816" s="417"/>
      <c r="AS816" s="417"/>
      <c r="AT816" s="417"/>
      <c r="AU816" s="417"/>
      <c r="AV816" s="417"/>
      <c r="AW816" s="417"/>
      <c r="AX816" s="417"/>
      <c r="AY816" s="417"/>
      <c r="AZ816" s="417"/>
      <c r="BA816" s="429"/>
      <c r="BB816" s="429"/>
      <c r="BC816" s="429"/>
      <c r="BD816" s="429"/>
      <c r="BE816" s="429"/>
      <c r="BF816" s="429"/>
      <c r="BG816" s="429"/>
      <c r="BH816" s="429"/>
      <c r="BI816" s="429"/>
      <c r="BJ816" s="429"/>
      <c r="BK816" s="429"/>
      <c r="BL816" s="429"/>
      <c r="BM816" s="429"/>
      <c r="BN816" s="429"/>
      <c r="BO816" s="429"/>
      <c r="BP816" s="429"/>
      <c r="BQ816" s="429"/>
    </row>
    <row r="817" customFormat="false" ht="15.75" hidden="false" customHeight="false" outlineLevel="0" collapsed="false">
      <c r="A817" s="420"/>
      <c r="B817" s="420"/>
      <c r="C817" s="420"/>
      <c r="D817" s="420"/>
      <c r="E817" s="420"/>
      <c r="F817" s="420"/>
      <c r="G817" s="421"/>
      <c r="H817" s="421"/>
      <c r="I817" s="421"/>
      <c r="J817" s="421"/>
      <c r="K817" s="421"/>
      <c r="L817" s="421"/>
      <c r="M817" s="421"/>
      <c r="N817" s="421"/>
      <c r="O817" s="421"/>
      <c r="P817" s="422"/>
      <c r="Q817" s="423"/>
      <c r="R817" s="423"/>
      <c r="S817" s="420"/>
      <c r="T817" s="428"/>
      <c r="U817" s="428"/>
      <c r="V817" s="417"/>
      <c r="W817" s="420"/>
      <c r="X817" s="420"/>
      <c r="Y817" s="420"/>
      <c r="Z817" s="420"/>
      <c r="AA817" s="420"/>
      <c r="AB817" s="420"/>
      <c r="AC817" s="420"/>
      <c r="AD817" s="420"/>
      <c r="AE817" s="420"/>
      <c r="AF817" s="420"/>
      <c r="AG817" s="420"/>
      <c r="AH817" s="420"/>
      <c r="AI817" s="420"/>
      <c r="AJ817" s="420"/>
      <c r="AK817" s="420"/>
      <c r="AL817" s="420"/>
      <c r="AM817" s="420"/>
      <c r="AN817" s="420"/>
      <c r="AO817" s="417"/>
      <c r="AP817" s="417"/>
      <c r="AQ817" s="417"/>
      <c r="AR817" s="417"/>
      <c r="AS817" s="417"/>
      <c r="AT817" s="417"/>
      <c r="AU817" s="417"/>
      <c r="AV817" s="417"/>
      <c r="AW817" s="417"/>
      <c r="AX817" s="417"/>
      <c r="AY817" s="417"/>
      <c r="AZ817" s="417"/>
      <c r="BA817" s="429"/>
      <c r="BB817" s="429"/>
      <c r="BC817" s="429"/>
      <c r="BD817" s="429"/>
      <c r="BE817" s="429"/>
      <c r="BF817" s="429"/>
      <c r="BG817" s="429"/>
      <c r="BH817" s="429"/>
      <c r="BI817" s="429"/>
      <c r="BJ817" s="429"/>
      <c r="BK817" s="429"/>
      <c r="BL817" s="429"/>
      <c r="BM817" s="429"/>
      <c r="BN817" s="429"/>
      <c r="BO817" s="429"/>
      <c r="BP817" s="429"/>
      <c r="BQ817" s="429"/>
    </row>
    <row r="818" customFormat="false" ht="15.75" hidden="false" customHeight="false" outlineLevel="0" collapsed="false">
      <c r="A818" s="420"/>
      <c r="B818" s="420"/>
      <c r="C818" s="420"/>
      <c r="D818" s="420"/>
      <c r="E818" s="420"/>
      <c r="F818" s="420"/>
      <c r="G818" s="421"/>
      <c r="H818" s="421"/>
      <c r="I818" s="421"/>
      <c r="J818" s="421"/>
      <c r="K818" s="421"/>
      <c r="L818" s="421"/>
      <c r="M818" s="421"/>
      <c r="N818" s="421"/>
      <c r="O818" s="421"/>
      <c r="P818" s="422"/>
      <c r="Q818" s="423"/>
      <c r="R818" s="423"/>
      <c r="S818" s="420"/>
      <c r="T818" s="428"/>
      <c r="U818" s="428"/>
      <c r="V818" s="417"/>
      <c r="W818" s="420"/>
      <c r="X818" s="420"/>
      <c r="Y818" s="420"/>
      <c r="Z818" s="420"/>
      <c r="AA818" s="420"/>
      <c r="AB818" s="420"/>
      <c r="AC818" s="420"/>
      <c r="AD818" s="420"/>
      <c r="AE818" s="420"/>
      <c r="AF818" s="420"/>
      <c r="AG818" s="420"/>
      <c r="AH818" s="420"/>
      <c r="AI818" s="420"/>
      <c r="AJ818" s="420"/>
      <c r="AK818" s="420"/>
      <c r="AL818" s="420"/>
      <c r="AM818" s="420"/>
      <c r="AN818" s="420"/>
      <c r="AO818" s="417"/>
      <c r="AP818" s="417"/>
      <c r="AQ818" s="417"/>
      <c r="AR818" s="417"/>
      <c r="AS818" s="417"/>
      <c r="AT818" s="417"/>
      <c r="AU818" s="417"/>
      <c r="AV818" s="417"/>
      <c r="AW818" s="417"/>
      <c r="AX818" s="417"/>
      <c r="AY818" s="417"/>
      <c r="AZ818" s="417"/>
      <c r="BA818" s="429"/>
      <c r="BB818" s="429"/>
      <c r="BC818" s="429"/>
      <c r="BD818" s="429"/>
      <c r="BE818" s="429"/>
      <c r="BF818" s="429"/>
      <c r="BG818" s="429"/>
      <c r="BH818" s="429"/>
      <c r="BI818" s="429"/>
      <c r="BJ818" s="429"/>
      <c r="BK818" s="429"/>
      <c r="BL818" s="429"/>
      <c r="BM818" s="429"/>
      <c r="BN818" s="429"/>
      <c r="BO818" s="429"/>
      <c r="BP818" s="429"/>
      <c r="BQ818" s="429"/>
    </row>
    <row r="819" customFormat="false" ht="15.75" hidden="false" customHeight="false" outlineLevel="0" collapsed="false">
      <c r="A819" s="420"/>
      <c r="B819" s="420"/>
      <c r="C819" s="420"/>
      <c r="D819" s="420"/>
      <c r="E819" s="420"/>
      <c r="F819" s="420"/>
      <c r="G819" s="421"/>
      <c r="H819" s="421"/>
      <c r="I819" s="421"/>
      <c r="J819" s="421"/>
      <c r="K819" s="421"/>
      <c r="L819" s="421"/>
      <c r="M819" s="421"/>
      <c r="N819" s="421"/>
      <c r="O819" s="421"/>
      <c r="P819" s="422"/>
      <c r="Q819" s="423"/>
      <c r="R819" s="423"/>
      <c r="S819" s="420"/>
      <c r="T819" s="428"/>
      <c r="U819" s="428"/>
      <c r="V819" s="417"/>
      <c r="W819" s="420"/>
      <c r="X819" s="420"/>
      <c r="Y819" s="420"/>
      <c r="Z819" s="420"/>
      <c r="AA819" s="420"/>
      <c r="AB819" s="420"/>
      <c r="AC819" s="420"/>
      <c r="AD819" s="420"/>
      <c r="AE819" s="420"/>
      <c r="AF819" s="420"/>
      <c r="AG819" s="420"/>
      <c r="AH819" s="420"/>
      <c r="AI819" s="420"/>
      <c r="AJ819" s="420"/>
      <c r="AK819" s="420"/>
      <c r="AL819" s="420"/>
      <c r="AM819" s="420"/>
      <c r="AN819" s="420"/>
      <c r="AO819" s="417"/>
      <c r="AP819" s="417"/>
      <c r="AQ819" s="417"/>
      <c r="AR819" s="417"/>
      <c r="AS819" s="417"/>
      <c r="AT819" s="417"/>
      <c r="AU819" s="417"/>
      <c r="AV819" s="417"/>
      <c r="AW819" s="417"/>
      <c r="AX819" s="417"/>
      <c r="AY819" s="417"/>
      <c r="AZ819" s="417"/>
      <c r="BA819" s="429"/>
      <c r="BB819" s="429"/>
      <c r="BC819" s="429"/>
      <c r="BD819" s="429"/>
      <c r="BE819" s="429"/>
      <c r="BF819" s="429"/>
      <c r="BG819" s="429"/>
      <c r="BH819" s="429"/>
      <c r="BI819" s="429"/>
      <c r="BJ819" s="429"/>
      <c r="BK819" s="429"/>
      <c r="BL819" s="429"/>
      <c r="BM819" s="429"/>
      <c r="BN819" s="429"/>
      <c r="BO819" s="429"/>
      <c r="BP819" s="429"/>
      <c r="BQ819" s="429"/>
    </row>
    <row r="820" customFormat="false" ht="15.75" hidden="false" customHeight="false" outlineLevel="0" collapsed="false">
      <c r="A820" s="420"/>
      <c r="B820" s="420"/>
      <c r="C820" s="420"/>
      <c r="D820" s="420"/>
      <c r="E820" s="420"/>
      <c r="F820" s="420"/>
      <c r="G820" s="421"/>
      <c r="H820" s="421"/>
      <c r="I820" s="421"/>
      <c r="J820" s="421"/>
      <c r="K820" s="421"/>
      <c r="L820" s="421"/>
      <c r="M820" s="421"/>
      <c r="N820" s="421"/>
      <c r="O820" s="421"/>
      <c r="P820" s="422"/>
      <c r="Q820" s="423"/>
      <c r="R820" s="423"/>
      <c r="S820" s="420"/>
      <c r="T820" s="428"/>
      <c r="U820" s="428"/>
      <c r="V820" s="417"/>
      <c r="W820" s="420"/>
      <c r="X820" s="420"/>
      <c r="Y820" s="420"/>
      <c r="Z820" s="420"/>
      <c r="AA820" s="420"/>
      <c r="AB820" s="420"/>
      <c r="AC820" s="420"/>
      <c r="AD820" s="420"/>
      <c r="AE820" s="420"/>
      <c r="AF820" s="420"/>
      <c r="AG820" s="420"/>
      <c r="AH820" s="420"/>
      <c r="AI820" s="420"/>
      <c r="AJ820" s="420"/>
      <c r="AK820" s="420"/>
      <c r="AL820" s="420"/>
      <c r="AM820" s="420"/>
      <c r="AN820" s="420"/>
      <c r="AO820" s="417"/>
      <c r="AP820" s="417"/>
      <c r="AQ820" s="417"/>
      <c r="AR820" s="417"/>
      <c r="AS820" s="417"/>
      <c r="AT820" s="417"/>
      <c r="AU820" s="417"/>
      <c r="AV820" s="417"/>
      <c r="AW820" s="417"/>
      <c r="AX820" s="417"/>
      <c r="AY820" s="417"/>
      <c r="AZ820" s="417"/>
      <c r="BA820" s="429"/>
      <c r="BB820" s="429"/>
      <c r="BC820" s="429"/>
      <c r="BD820" s="429"/>
      <c r="BE820" s="429"/>
      <c r="BF820" s="429"/>
      <c r="BG820" s="429"/>
      <c r="BH820" s="429"/>
      <c r="BI820" s="429"/>
      <c r="BJ820" s="429"/>
      <c r="BK820" s="429"/>
      <c r="BL820" s="429"/>
      <c r="BM820" s="429"/>
      <c r="BN820" s="429"/>
      <c r="BO820" s="429"/>
      <c r="BP820" s="429"/>
      <c r="BQ820" s="429"/>
    </row>
    <row r="821" customFormat="false" ht="15.75" hidden="false" customHeight="false" outlineLevel="0" collapsed="false">
      <c r="A821" s="420"/>
      <c r="B821" s="420"/>
      <c r="C821" s="420"/>
      <c r="D821" s="420"/>
      <c r="E821" s="420"/>
      <c r="F821" s="420"/>
      <c r="G821" s="421"/>
      <c r="H821" s="421"/>
      <c r="I821" s="421"/>
      <c r="J821" s="421"/>
      <c r="K821" s="421"/>
      <c r="L821" s="421"/>
      <c r="M821" s="421"/>
      <c r="N821" s="421"/>
      <c r="O821" s="421"/>
      <c r="P821" s="422"/>
      <c r="Q821" s="423"/>
      <c r="R821" s="423"/>
      <c r="S821" s="420"/>
      <c r="T821" s="428"/>
      <c r="U821" s="428"/>
      <c r="V821" s="417"/>
      <c r="W821" s="420"/>
      <c r="X821" s="420"/>
      <c r="Y821" s="420"/>
      <c r="Z821" s="420"/>
      <c r="AA821" s="420"/>
      <c r="AB821" s="420"/>
      <c r="AC821" s="420"/>
      <c r="AD821" s="420"/>
      <c r="AE821" s="420"/>
      <c r="AF821" s="420"/>
      <c r="AG821" s="420"/>
      <c r="AH821" s="420"/>
      <c r="AI821" s="420"/>
      <c r="AJ821" s="420"/>
      <c r="AK821" s="420"/>
      <c r="AL821" s="420"/>
      <c r="AM821" s="420"/>
      <c r="AN821" s="420"/>
      <c r="AO821" s="417"/>
      <c r="AP821" s="417"/>
      <c r="AQ821" s="417"/>
      <c r="AR821" s="417"/>
      <c r="AS821" s="417"/>
      <c r="AT821" s="417"/>
      <c r="AU821" s="417"/>
      <c r="AV821" s="417"/>
      <c r="AW821" s="417"/>
      <c r="AX821" s="417"/>
      <c r="AY821" s="417"/>
      <c r="AZ821" s="417"/>
      <c r="BA821" s="429"/>
      <c r="BB821" s="429"/>
      <c r="BC821" s="429"/>
      <c r="BD821" s="429"/>
      <c r="BE821" s="429"/>
      <c r="BF821" s="429"/>
      <c r="BG821" s="429"/>
      <c r="BH821" s="429"/>
      <c r="BI821" s="429"/>
      <c r="BJ821" s="429"/>
      <c r="BK821" s="429"/>
      <c r="BL821" s="429"/>
      <c r="BM821" s="429"/>
      <c r="BN821" s="429"/>
      <c r="BO821" s="429"/>
      <c r="BP821" s="429"/>
      <c r="BQ821" s="429"/>
    </row>
    <row r="822" customFormat="false" ht="15.75" hidden="false" customHeight="false" outlineLevel="0" collapsed="false">
      <c r="A822" s="420"/>
      <c r="B822" s="420"/>
      <c r="C822" s="420"/>
      <c r="D822" s="420"/>
      <c r="E822" s="420"/>
      <c r="F822" s="420"/>
      <c r="G822" s="421"/>
      <c r="H822" s="421"/>
      <c r="I822" s="421"/>
      <c r="J822" s="421"/>
      <c r="K822" s="421"/>
      <c r="L822" s="421"/>
      <c r="M822" s="421"/>
      <c r="N822" s="421"/>
      <c r="O822" s="421"/>
      <c r="P822" s="422"/>
      <c r="Q822" s="423"/>
      <c r="R822" s="423"/>
      <c r="S822" s="420"/>
      <c r="T822" s="428"/>
      <c r="U822" s="428"/>
      <c r="V822" s="417"/>
      <c r="W822" s="420"/>
      <c r="X822" s="420"/>
      <c r="Y822" s="420"/>
      <c r="Z822" s="420"/>
      <c r="AA822" s="420"/>
      <c r="AB822" s="420"/>
      <c r="AC822" s="420"/>
      <c r="AD822" s="420"/>
      <c r="AE822" s="420"/>
      <c r="AF822" s="420"/>
      <c r="AG822" s="420"/>
      <c r="AH822" s="420"/>
      <c r="AI822" s="420"/>
      <c r="AJ822" s="420"/>
      <c r="AK822" s="420"/>
      <c r="AL822" s="420"/>
      <c r="AM822" s="420"/>
      <c r="AN822" s="420"/>
      <c r="AO822" s="417"/>
      <c r="AP822" s="417"/>
      <c r="AQ822" s="417"/>
      <c r="AR822" s="417"/>
      <c r="AS822" s="417"/>
      <c r="AT822" s="417"/>
      <c r="AU822" s="417"/>
      <c r="AV822" s="417"/>
      <c r="AW822" s="417"/>
      <c r="AX822" s="417"/>
      <c r="AY822" s="417"/>
      <c r="AZ822" s="417"/>
      <c r="BA822" s="429"/>
      <c r="BB822" s="429"/>
      <c r="BC822" s="429"/>
      <c r="BD822" s="429"/>
      <c r="BE822" s="429"/>
      <c r="BF822" s="429"/>
      <c r="BG822" s="429"/>
      <c r="BH822" s="429"/>
      <c r="BI822" s="429"/>
      <c r="BJ822" s="429"/>
      <c r="BK822" s="429"/>
      <c r="BL822" s="429"/>
      <c r="BM822" s="429"/>
      <c r="BN822" s="429"/>
      <c r="BO822" s="429"/>
      <c r="BP822" s="429"/>
      <c r="BQ822" s="429"/>
    </row>
    <row r="823" customFormat="false" ht="15.75" hidden="false" customHeight="false" outlineLevel="0" collapsed="false">
      <c r="A823" s="420"/>
      <c r="B823" s="420"/>
      <c r="C823" s="420"/>
      <c r="D823" s="420"/>
      <c r="E823" s="420"/>
      <c r="F823" s="420"/>
      <c r="G823" s="421"/>
      <c r="H823" s="421"/>
      <c r="I823" s="421"/>
      <c r="J823" s="421"/>
      <c r="K823" s="421"/>
      <c r="L823" s="421"/>
      <c r="M823" s="421"/>
      <c r="N823" s="421"/>
      <c r="O823" s="421"/>
      <c r="P823" s="422"/>
      <c r="Q823" s="423"/>
      <c r="R823" s="423"/>
      <c r="S823" s="420"/>
      <c r="T823" s="428"/>
      <c r="U823" s="428"/>
      <c r="V823" s="417"/>
      <c r="W823" s="420"/>
      <c r="X823" s="420"/>
      <c r="Y823" s="420"/>
      <c r="Z823" s="420"/>
      <c r="AA823" s="420"/>
      <c r="AB823" s="420"/>
      <c r="AC823" s="420"/>
      <c r="AD823" s="420"/>
      <c r="AE823" s="420"/>
      <c r="AF823" s="420"/>
      <c r="AG823" s="420"/>
      <c r="AH823" s="420"/>
      <c r="AI823" s="420"/>
      <c r="AJ823" s="420"/>
      <c r="AK823" s="420"/>
      <c r="AL823" s="420"/>
      <c r="AM823" s="420"/>
      <c r="AN823" s="420"/>
      <c r="AO823" s="417"/>
      <c r="AP823" s="417"/>
      <c r="AQ823" s="417"/>
      <c r="AR823" s="417"/>
      <c r="AS823" s="417"/>
      <c r="AT823" s="417"/>
      <c r="AU823" s="417"/>
      <c r="AV823" s="417"/>
      <c r="AW823" s="417"/>
      <c r="AX823" s="417"/>
      <c r="AY823" s="417"/>
      <c r="AZ823" s="417"/>
      <c r="BA823" s="429"/>
      <c r="BB823" s="429"/>
      <c r="BC823" s="429"/>
      <c r="BD823" s="429"/>
      <c r="BE823" s="429"/>
      <c r="BF823" s="429"/>
      <c r="BG823" s="429"/>
      <c r="BH823" s="429"/>
      <c r="BI823" s="429"/>
      <c r="BJ823" s="429"/>
      <c r="BK823" s="429"/>
      <c r="BL823" s="429"/>
      <c r="BM823" s="429"/>
      <c r="BN823" s="429"/>
      <c r="BO823" s="429"/>
      <c r="BP823" s="429"/>
      <c r="BQ823" s="429"/>
    </row>
    <row r="824" customFormat="false" ht="15.75" hidden="false" customHeight="false" outlineLevel="0" collapsed="false">
      <c r="A824" s="420"/>
      <c r="B824" s="420"/>
      <c r="C824" s="420"/>
      <c r="D824" s="420"/>
      <c r="E824" s="420"/>
      <c r="F824" s="420"/>
      <c r="G824" s="421"/>
      <c r="H824" s="421"/>
      <c r="I824" s="421"/>
      <c r="J824" s="421"/>
      <c r="K824" s="421"/>
      <c r="L824" s="421"/>
      <c r="M824" s="421"/>
      <c r="N824" s="421"/>
      <c r="O824" s="421"/>
      <c r="P824" s="422"/>
      <c r="Q824" s="423"/>
      <c r="R824" s="423"/>
      <c r="S824" s="420"/>
      <c r="T824" s="428"/>
      <c r="U824" s="428"/>
      <c r="V824" s="417"/>
      <c r="W824" s="420"/>
      <c r="X824" s="420"/>
      <c r="Y824" s="420"/>
      <c r="Z824" s="420"/>
      <c r="AA824" s="420"/>
      <c r="AB824" s="420"/>
      <c r="AC824" s="420"/>
      <c r="AD824" s="420"/>
      <c r="AE824" s="420"/>
      <c r="AF824" s="420"/>
      <c r="AG824" s="420"/>
      <c r="AH824" s="420"/>
      <c r="AI824" s="420"/>
      <c r="AJ824" s="420"/>
      <c r="AK824" s="420"/>
      <c r="AL824" s="420"/>
      <c r="AM824" s="420"/>
      <c r="AN824" s="420"/>
      <c r="AO824" s="417"/>
      <c r="AP824" s="417"/>
      <c r="AQ824" s="417"/>
      <c r="AR824" s="417"/>
      <c r="AS824" s="417"/>
      <c r="AT824" s="417"/>
      <c r="AU824" s="417"/>
      <c r="AV824" s="417"/>
      <c r="AW824" s="417"/>
      <c r="AX824" s="417"/>
      <c r="AY824" s="417"/>
      <c r="AZ824" s="417"/>
      <c r="BA824" s="429"/>
      <c r="BB824" s="429"/>
      <c r="BC824" s="429"/>
      <c r="BD824" s="429"/>
      <c r="BE824" s="429"/>
      <c r="BF824" s="429"/>
      <c r="BG824" s="429"/>
      <c r="BH824" s="429"/>
      <c r="BI824" s="429"/>
      <c r="BJ824" s="429"/>
      <c r="BK824" s="429"/>
      <c r="BL824" s="429"/>
      <c r="BM824" s="429"/>
      <c r="BN824" s="429"/>
      <c r="BO824" s="429"/>
      <c r="BP824" s="429"/>
      <c r="BQ824" s="429"/>
    </row>
    <row r="825" customFormat="false" ht="15.75" hidden="false" customHeight="false" outlineLevel="0" collapsed="false">
      <c r="A825" s="420"/>
      <c r="B825" s="420"/>
      <c r="C825" s="420"/>
      <c r="D825" s="420"/>
      <c r="E825" s="420"/>
      <c r="F825" s="420"/>
      <c r="G825" s="421"/>
      <c r="H825" s="421"/>
      <c r="I825" s="421"/>
      <c r="J825" s="421"/>
      <c r="K825" s="421"/>
      <c r="L825" s="421"/>
      <c r="M825" s="421"/>
      <c r="N825" s="421"/>
      <c r="O825" s="421"/>
      <c r="P825" s="422"/>
      <c r="Q825" s="423"/>
      <c r="R825" s="423"/>
      <c r="S825" s="420"/>
      <c r="T825" s="428"/>
      <c r="U825" s="428"/>
      <c r="V825" s="417"/>
      <c r="W825" s="420"/>
      <c r="X825" s="420"/>
      <c r="Y825" s="420"/>
      <c r="Z825" s="420"/>
      <c r="AA825" s="420"/>
      <c r="AB825" s="420"/>
      <c r="AC825" s="420"/>
      <c r="AD825" s="420"/>
      <c r="AE825" s="420"/>
      <c r="AF825" s="420"/>
      <c r="AG825" s="420"/>
      <c r="AH825" s="420"/>
      <c r="AI825" s="420"/>
      <c r="AJ825" s="420"/>
      <c r="AK825" s="420"/>
      <c r="AL825" s="420"/>
      <c r="AM825" s="420"/>
      <c r="AN825" s="420"/>
      <c r="AO825" s="417"/>
      <c r="AP825" s="417"/>
      <c r="AQ825" s="417"/>
      <c r="AR825" s="417"/>
      <c r="AS825" s="417"/>
      <c r="AT825" s="417"/>
      <c r="AU825" s="417"/>
      <c r="AV825" s="417"/>
      <c r="AW825" s="417"/>
      <c r="AX825" s="417"/>
      <c r="AY825" s="417"/>
      <c r="AZ825" s="417"/>
      <c r="BA825" s="429"/>
      <c r="BB825" s="429"/>
      <c r="BC825" s="429"/>
      <c r="BD825" s="429"/>
      <c r="BE825" s="429"/>
      <c r="BF825" s="429"/>
      <c r="BG825" s="429"/>
      <c r="BH825" s="429"/>
      <c r="BI825" s="429"/>
      <c r="BJ825" s="429"/>
      <c r="BK825" s="429"/>
      <c r="BL825" s="429"/>
      <c r="BM825" s="429"/>
      <c r="BN825" s="429"/>
      <c r="BO825" s="429"/>
      <c r="BP825" s="429"/>
      <c r="BQ825" s="429"/>
    </row>
    <row r="826" customFormat="false" ht="15.75" hidden="false" customHeight="false" outlineLevel="0" collapsed="false">
      <c r="A826" s="420"/>
      <c r="B826" s="420"/>
      <c r="C826" s="420"/>
      <c r="D826" s="420"/>
      <c r="E826" s="420"/>
      <c r="F826" s="420"/>
      <c r="G826" s="421"/>
      <c r="H826" s="421"/>
      <c r="I826" s="421"/>
      <c r="J826" s="421"/>
      <c r="K826" s="421"/>
      <c r="L826" s="421"/>
      <c r="M826" s="421"/>
      <c r="N826" s="421"/>
      <c r="O826" s="421"/>
      <c r="P826" s="422"/>
      <c r="Q826" s="423"/>
      <c r="R826" s="423"/>
      <c r="S826" s="420"/>
      <c r="T826" s="428"/>
      <c r="U826" s="428"/>
      <c r="V826" s="417"/>
      <c r="W826" s="420"/>
      <c r="X826" s="420"/>
      <c r="Y826" s="420"/>
      <c r="Z826" s="420"/>
      <c r="AA826" s="420"/>
      <c r="AB826" s="420"/>
      <c r="AC826" s="420"/>
      <c r="AD826" s="420"/>
      <c r="AE826" s="420"/>
      <c r="AF826" s="420"/>
      <c r="AG826" s="420"/>
      <c r="AH826" s="420"/>
      <c r="AI826" s="420"/>
      <c r="AJ826" s="420"/>
      <c r="AK826" s="420"/>
      <c r="AL826" s="420"/>
      <c r="AM826" s="420"/>
      <c r="AN826" s="420"/>
      <c r="AO826" s="417"/>
      <c r="AP826" s="417"/>
      <c r="AQ826" s="417"/>
      <c r="AR826" s="417"/>
      <c r="AS826" s="417"/>
      <c r="AT826" s="417"/>
      <c r="AU826" s="417"/>
      <c r="AV826" s="417"/>
      <c r="AW826" s="417"/>
      <c r="AX826" s="417"/>
      <c r="AY826" s="417"/>
      <c r="AZ826" s="417"/>
      <c r="BA826" s="429"/>
      <c r="BB826" s="429"/>
      <c r="BC826" s="429"/>
      <c r="BD826" s="429"/>
      <c r="BE826" s="429"/>
      <c r="BF826" s="429"/>
      <c r="BG826" s="429"/>
      <c r="BH826" s="429"/>
      <c r="BI826" s="429"/>
      <c r="BJ826" s="429"/>
      <c r="BK826" s="429"/>
      <c r="BL826" s="429"/>
      <c r="BM826" s="429"/>
      <c r="BN826" s="429"/>
      <c r="BO826" s="429"/>
      <c r="BP826" s="429"/>
      <c r="BQ826" s="429"/>
    </row>
    <row r="827" customFormat="false" ht="15.75" hidden="false" customHeight="false" outlineLevel="0" collapsed="false">
      <c r="A827" s="420"/>
      <c r="B827" s="420"/>
      <c r="C827" s="420"/>
      <c r="D827" s="420"/>
      <c r="E827" s="420"/>
      <c r="F827" s="420"/>
      <c r="G827" s="421"/>
      <c r="H827" s="421"/>
      <c r="I827" s="421"/>
      <c r="J827" s="421"/>
      <c r="K827" s="421"/>
      <c r="L827" s="421"/>
      <c r="M827" s="421"/>
      <c r="N827" s="421"/>
      <c r="O827" s="421"/>
      <c r="P827" s="422"/>
      <c r="Q827" s="423"/>
      <c r="R827" s="423"/>
      <c r="S827" s="420"/>
      <c r="T827" s="428"/>
      <c r="U827" s="428"/>
      <c r="V827" s="417"/>
      <c r="W827" s="420"/>
      <c r="X827" s="420"/>
      <c r="Y827" s="420"/>
      <c r="Z827" s="420"/>
      <c r="AA827" s="420"/>
      <c r="AB827" s="420"/>
      <c r="AC827" s="420"/>
      <c r="AD827" s="420"/>
      <c r="AE827" s="420"/>
      <c r="AF827" s="420"/>
      <c r="AG827" s="420"/>
      <c r="AH827" s="420"/>
      <c r="AI827" s="420"/>
      <c r="AJ827" s="420"/>
      <c r="AK827" s="420"/>
      <c r="AL827" s="420"/>
      <c r="AM827" s="420"/>
      <c r="AN827" s="420"/>
      <c r="AO827" s="417"/>
      <c r="AP827" s="417"/>
      <c r="AQ827" s="417"/>
      <c r="AR827" s="417"/>
      <c r="AS827" s="417"/>
      <c r="AT827" s="417"/>
      <c r="AU827" s="417"/>
      <c r="AV827" s="417"/>
      <c r="AW827" s="417"/>
      <c r="AX827" s="417"/>
      <c r="AY827" s="417"/>
      <c r="AZ827" s="417"/>
      <c r="BA827" s="429"/>
      <c r="BB827" s="429"/>
      <c r="BC827" s="429"/>
      <c r="BD827" s="429"/>
      <c r="BE827" s="429"/>
      <c r="BF827" s="429"/>
      <c r="BG827" s="429"/>
      <c r="BH827" s="429"/>
      <c r="BI827" s="429"/>
      <c r="BJ827" s="429"/>
      <c r="BK827" s="429"/>
      <c r="BL827" s="429"/>
      <c r="BM827" s="429"/>
      <c r="BN827" s="429"/>
      <c r="BO827" s="429"/>
      <c r="BP827" s="429"/>
      <c r="BQ827" s="429"/>
    </row>
    <row r="828" customFormat="false" ht="15.75" hidden="false" customHeight="false" outlineLevel="0" collapsed="false">
      <c r="A828" s="420"/>
      <c r="B828" s="420"/>
      <c r="C828" s="420"/>
      <c r="D828" s="420"/>
      <c r="E828" s="420"/>
      <c r="F828" s="420"/>
      <c r="G828" s="421"/>
      <c r="H828" s="421"/>
      <c r="I828" s="421"/>
      <c r="J828" s="421"/>
      <c r="K828" s="421"/>
      <c r="L828" s="421"/>
      <c r="M828" s="421"/>
      <c r="N828" s="421"/>
      <c r="O828" s="421"/>
      <c r="P828" s="422"/>
      <c r="Q828" s="423"/>
      <c r="R828" s="423"/>
      <c r="S828" s="420"/>
      <c r="T828" s="428"/>
      <c r="U828" s="428"/>
      <c r="V828" s="417"/>
      <c r="W828" s="420"/>
      <c r="X828" s="420"/>
      <c r="Y828" s="420"/>
      <c r="Z828" s="420"/>
      <c r="AA828" s="420"/>
      <c r="AB828" s="420"/>
      <c r="AC828" s="420"/>
      <c r="AD828" s="420"/>
      <c r="AE828" s="420"/>
      <c r="AF828" s="420"/>
      <c r="AG828" s="420"/>
      <c r="AH828" s="420"/>
      <c r="AI828" s="420"/>
      <c r="AJ828" s="420"/>
      <c r="AK828" s="420"/>
      <c r="AL828" s="420"/>
      <c r="AM828" s="420"/>
      <c r="AN828" s="420"/>
      <c r="AO828" s="417"/>
      <c r="AP828" s="417"/>
      <c r="AQ828" s="417"/>
      <c r="AR828" s="417"/>
      <c r="AS828" s="417"/>
      <c r="AT828" s="417"/>
      <c r="AU828" s="417"/>
      <c r="AV828" s="417"/>
      <c r="AW828" s="417"/>
      <c r="AX828" s="417"/>
      <c r="AY828" s="417"/>
      <c r="AZ828" s="417"/>
      <c r="BA828" s="429"/>
      <c r="BB828" s="429"/>
      <c r="BC828" s="429"/>
      <c r="BD828" s="429"/>
      <c r="BE828" s="429"/>
      <c r="BF828" s="429"/>
      <c r="BG828" s="429"/>
      <c r="BH828" s="429"/>
      <c r="BI828" s="429"/>
      <c r="BJ828" s="429"/>
      <c r="BK828" s="429"/>
      <c r="BL828" s="429"/>
      <c r="BM828" s="429"/>
      <c r="BN828" s="429"/>
      <c r="BO828" s="429"/>
      <c r="BP828" s="429"/>
      <c r="BQ828" s="429"/>
    </row>
    <row r="829" customFormat="false" ht="15.75" hidden="false" customHeight="false" outlineLevel="0" collapsed="false">
      <c r="A829" s="420"/>
      <c r="B829" s="420"/>
      <c r="C829" s="420"/>
      <c r="D829" s="420"/>
      <c r="E829" s="420"/>
      <c r="F829" s="420"/>
      <c r="G829" s="421"/>
      <c r="H829" s="421"/>
      <c r="I829" s="421"/>
      <c r="J829" s="421"/>
      <c r="K829" s="421"/>
      <c r="L829" s="421"/>
      <c r="M829" s="421"/>
      <c r="N829" s="421"/>
      <c r="O829" s="421"/>
      <c r="P829" s="422"/>
      <c r="Q829" s="423"/>
      <c r="R829" s="423"/>
      <c r="S829" s="420"/>
      <c r="T829" s="428"/>
      <c r="U829" s="428"/>
      <c r="V829" s="417"/>
      <c r="W829" s="420"/>
      <c r="X829" s="420"/>
      <c r="Y829" s="420"/>
      <c r="Z829" s="420"/>
      <c r="AA829" s="420"/>
      <c r="AB829" s="420"/>
      <c r="AC829" s="420"/>
      <c r="AD829" s="420"/>
      <c r="AE829" s="420"/>
      <c r="AF829" s="420"/>
      <c r="AG829" s="420"/>
      <c r="AH829" s="420"/>
      <c r="AI829" s="420"/>
      <c r="AJ829" s="420"/>
      <c r="AK829" s="420"/>
      <c r="AL829" s="420"/>
      <c r="AM829" s="420"/>
      <c r="AN829" s="420"/>
      <c r="AO829" s="417"/>
      <c r="AP829" s="417"/>
      <c r="AQ829" s="417"/>
      <c r="AR829" s="417"/>
      <c r="AS829" s="417"/>
      <c r="AT829" s="417"/>
      <c r="AU829" s="417"/>
      <c r="AV829" s="417"/>
      <c r="AW829" s="417"/>
      <c r="AX829" s="417"/>
      <c r="AY829" s="417"/>
      <c r="AZ829" s="417"/>
      <c r="BA829" s="429"/>
      <c r="BB829" s="429"/>
      <c r="BC829" s="429"/>
      <c r="BD829" s="429"/>
      <c r="BE829" s="429"/>
      <c r="BF829" s="429"/>
      <c r="BG829" s="429"/>
      <c r="BH829" s="429"/>
      <c r="BI829" s="429"/>
      <c r="BJ829" s="429"/>
      <c r="BK829" s="429"/>
      <c r="BL829" s="429"/>
      <c r="BM829" s="429"/>
      <c r="BN829" s="429"/>
      <c r="BO829" s="429"/>
      <c r="BP829" s="429"/>
      <c r="BQ829" s="429"/>
    </row>
    <row r="830" customFormat="false" ht="15.75" hidden="false" customHeight="false" outlineLevel="0" collapsed="false">
      <c r="A830" s="420"/>
      <c r="B830" s="420"/>
      <c r="C830" s="420"/>
      <c r="D830" s="420"/>
      <c r="E830" s="420"/>
      <c r="F830" s="420"/>
      <c r="G830" s="421"/>
      <c r="H830" s="421"/>
      <c r="I830" s="421"/>
      <c r="J830" s="421"/>
      <c r="K830" s="421"/>
      <c r="L830" s="421"/>
      <c r="M830" s="421"/>
      <c r="N830" s="421"/>
      <c r="O830" s="421"/>
      <c r="P830" s="422"/>
      <c r="Q830" s="423"/>
      <c r="R830" s="423"/>
      <c r="S830" s="420"/>
      <c r="T830" s="428"/>
      <c r="U830" s="428"/>
      <c r="V830" s="417"/>
      <c r="W830" s="420"/>
      <c r="X830" s="420"/>
      <c r="Y830" s="420"/>
      <c r="Z830" s="420"/>
      <c r="AA830" s="420"/>
      <c r="AB830" s="420"/>
      <c r="AC830" s="420"/>
      <c r="AD830" s="420"/>
      <c r="AE830" s="420"/>
      <c r="AF830" s="420"/>
      <c r="AG830" s="420"/>
      <c r="AH830" s="420"/>
      <c r="AI830" s="420"/>
      <c r="AJ830" s="420"/>
      <c r="AK830" s="420"/>
      <c r="AL830" s="420"/>
      <c r="AM830" s="420"/>
      <c r="AN830" s="420"/>
      <c r="AO830" s="417"/>
      <c r="AP830" s="417"/>
      <c r="AQ830" s="417"/>
      <c r="AR830" s="417"/>
      <c r="AS830" s="417"/>
      <c r="AT830" s="417"/>
      <c r="AU830" s="417"/>
      <c r="AV830" s="417"/>
      <c r="AW830" s="417"/>
      <c r="AX830" s="417"/>
      <c r="AY830" s="417"/>
      <c r="AZ830" s="417"/>
      <c r="BA830" s="429"/>
      <c r="BB830" s="429"/>
      <c r="BC830" s="429"/>
      <c r="BD830" s="429"/>
      <c r="BE830" s="429"/>
      <c r="BF830" s="429"/>
      <c r="BG830" s="429"/>
      <c r="BH830" s="429"/>
      <c r="BI830" s="429"/>
      <c r="BJ830" s="429"/>
      <c r="BK830" s="429"/>
      <c r="BL830" s="429"/>
      <c r="BM830" s="429"/>
      <c r="BN830" s="429"/>
      <c r="BO830" s="429"/>
      <c r="BP830" s="429"/>
      <c r="BQ830" s="429"/>
    </row>
    <row r="831" customFormat="false" ht="15.75" hidden="false" customHeight="false" outlineLevel="0" collapsed="false">
      <c r="A831" s="420"/>
      <c r="B831" s="420"/>
      <c r="C831" s="420"/>
      <c r="D831" s="420"/>
      <c r="E831" s="420"/>
      <c r="F831" s="420"/>
      <c r="G831" s="421"/>
      <c r="H831" s="421"/>
      <c r="I831" s="421"/>
      <c r="J831" s="421"/>
      <c r="K831" s="421"/>
      <c r="L831" s="421"/>
      <c r="M831" s="421"/>
      <c r="N831" s="421"/>
      <c r="O831" s="421"/>
      <c r="P831" s="422"/>
      <c r="Q831" s="423"/>
      <c r="R831" s="423"/>
      <c r="S831" s="420"/>
      <c r="T831" s="428"/>
      <c r="U831" s="428"/>
      <c r="V831" s="417"/>
      <c r="W831" s="420"/>
      <c r="X831" s="420"/>
      <c r="Y831" s="420"/>
      <c r="Z831" s="420"/>
      <c r="AA831" s="420"/>
      <c r="AB831" s="420"/>
      <c r="AC831" s="420"/>
      <c r="AD831" s="420"/>
      <c r="AE831" s="420"/>
      <c r="AF831" s="420"/>
      <c r="AG831" s="420"/>
      <c r="AH831" s="420"/>
      <c r="AI831" s="420"/>
      <c r="AJ831" s="420"/>
      <c r="AK831" s="420"/>
      <c r="AL831" s="420"/>
      <c r="AM831" s="420"/>
      <c r="AN831" s="420"/>
      <c r="AO831" s="417"/>
      <c r="AP831" s="417"/>
      <c r="AQ831" s="417"/>
      <c r="AR831" s="417"/>
      <c r="AS831" s="417"/>
      <c r="AT831" s="417"/>
      <c r="AU831" s="417"/>
      <c r="AV831" s="417"/>
      <c r="AW831" s="417"/>
      <c r="AX831" s="417"/>
      <c r="AY831" s="417"/>
      <c r="AZ831" s="417"/>
      <c r="BA831" s="429"/>
      <c r="BB831" s="429"/>
      <c r="BC831" s="429"/>
      <c r="BD831" s="429"/>
      <c r="BE831" s="429"/>
      <c r="BF831" s="429"/>
      <c r="BG831" s="429"/>
      <c r="BH831" s="429"/>
      <c r="BI831" s="429"/>
      <c r="BJ831" s="429"/>
      <c r="BK831" s="429"/>
      <c r="BL831" s="429"/>
      <c r="BM831" s="429"/>
      <c r="BN831" s="429"/>
      <c r="BO831" s="429"/>
      <c r="BP831" s="429"/>
      <c r="BQ831" s="429"/>
    </row>
    <row r="832" customFormat="false" ht="15.75" hidden="false" customHeight="false" outlineLevel="0" collapsed="false">
      <c r="A832" s="420"/>
      <c r="B832" s="420"/>
      <c r="C832" s="420"/>
      <c r="D832" s="420"/>
      <c r="E832" s="420"/>
      <c r="F832" s="420"/>
      <c r="G832" s="421"/>
      <c r="H832" s="421"/>
      <c r="I832" s="421"/>
      <c r="J832" s="421"/>
      <c r="K832" s="421"/>
      <c r="L832" s="421"/>
      <c r="M832" s="421"/>
      <c r="N832" s="421"/>
      <c r="O832" s="421"/>
      <c r="P832" s="422"/>
      <c r="Q832" s="423"/>
      <c r="R832" s="423"/>
      <c r="S832" s="420"/>
      <c r="T832" s="428"/>
      <c r="U832" s="428"/>
      <c r="V832" s="417"/>
      <c r="W832" s="420"/>
      <c r="X832" s="420"/>
      <c r="Y832" s="420"/>
      <c r="Z832" s="420"/>
      <c r="AA832" s="420"/>
      <c r="AB832" s="420"/>
      <c r="AC832" s="420"/>
      <c r="AD832" s="420"/>
      <c r="AE832" s="420"/>
      <c r="AF832" s="420"/>
      <c r="AG832" s="420"/>
      <c r="AH832" s="420"/>
      <c r="AI832" s="420"/>
      <c r="AJ832" s="420"/>
      <c r="AK832" s="420"/>
      <c r="AL832" s="420"/>
      <c r="AM832" s="420"/>
      <c r="AN832" s="420"/>
      <c r="AO832" s="417"/>
      <c r="AP832" s="417"/>
      <c r="AQ832" s="417"/>
      <c r="AR832" s="417"/>
      <c r="AS832" s="417"/>
      <c r="AT832" s="417"/>
      <c r="AU832" s="417"/>
      <c r="AV832" s="417"/>
      <c r="AW832" s="417"/>
      <c r="AX832" s="417"/>
      <c r="AY832" s="417"/>
      <c r="AZ832" s="417"/>
      <c r="BA832" s="429"/>
      <c r="BB832" s="429"/>
      <c r="BC832" s="429"/>
      <c r="BD832" s="429"/>
      <c r="BE832" s="429"/>
      <c r="BF832" s="429"/>
      <c r="BG832" s="429"/>
      <c r="BH832" s="429"/>
      <c r="BI832" s="429"/>
      <c r="BJ832" s="429"/>
      <c r="BK832" s="429"/>
      <c r="BL832" s="429"/>
      <c r="BM832" s="429"/>
      <c r="BN832" s="429"/>
      <c r="BO832" s="429"/>
      <c r="BP832" s="429"/>
      <c r="BQ832" s="429"/>
    </row>
    <row r="833" customFormat="false" ht="15.75" hidden="false" customHeight="false" outlineLevel="0" collapsed="false">
      <c r="A833" s="420"/>
      <c r="B833" s="420"/>
      <c r="C833" s="420"/>
      <c r="D833" s="420"/>
      <c r="E833" s="420"/>
      <c r="F833" s="420"/>
      <c r="G833" s="421"/>
      <c r="H833" s="421"/>
      <c r="I833" s="421"/>
      <c r="J833" s="421"/>
      <c r="K833" s="421"/>
      <c r="L833" s="421"/>
      <c r="M833" s="421"/>
      <c r="N833" s="421"/>
      <c r="O833" s="421"/>
      <c r="P833" s="422"/>
      <c r="Q833" s="423"/>
      <c r="R833" s="423"/>
      <c r="S833" s="420"/>
      <c r="T833" s="428"/>
      <c r="U833" s="428"/>
      <c r="V833" s="417"/>
      <c r="W833" s="420"/>
      <c r="X833" s="420"/>
      <c r="Y833" s="420"/>
      <c r="Z833" s="420"/>
      <c r="AA833" s="420"/>
      <c r="AB833" s="420"/>
      <c r="AC833" s="420"/>
      <c r="AD833" s="420"/>
      <c r="AE833" s="420"/>
      <c r="AF833" s="420"/>
      <c r="AG833" s="420"/>
      <c r="AH833" s="420"/>
      <c r="AI833" s="420"/>
      <c r="AJ833" s="420"/>
      <c r="AK833" s="420"/>
      <c r="AL833" s="420"/>
      <c r="AM833" s="420"/>
      <c r="AN833" s="420"/>
      <c r="AO833" s="417"/>
      <c r="AP833" s="417"/>
      <c r="AQ833" s="417"/>
      <c r="AR833" s="417"/>
      <c r="AS833" s="417"/>
      <c r="AT833" s="417"/>
      <c r="AU833" s="417"/>
      <c r="AV833" s="417"/>
      <c r="AW833" s="417"/>
      <c r="AX833" s="417"/>
      <c r="AY833" s="417"/>
      <c r="AZ833" s="417"/>
      <c r="BA833" s="429"/>
      <c r="BB833" s="429"/>
      <c r="BC833" s="429"/>
      <c r="BD833" s="429"/>
      <c r="BE833" s="429"/>
      <c r="BF833" s="429"/>
      <c r="BG833" s="429"/>
      <c r="BH833" s="429"/>
      <c r="BI833" s="429"/>
      <c r="BJ833" s="429"/>
      <c r="BK833" s="429"/>
      <c r="BL833" s="429"/>
      <c r="BM833" s="429"/>
      <c r="BN833" s="429"/>
      <c r="BO833" s="429"/>
      <c r="BP833" s="429"/>
      <c r="BQ833" s="429"/>
    </row>
    <row r="834" customFormat="false" ht="15.75" hidden="false" customHeight="false" outlineLevel="0" collapsed="false">
      <c r="A834" s="420"/>
      <c r="B834" s="420"/>
      <c r="C834" s="420"/>
      <c r="D834" s="420"/>
      <c r="E834" s="420"/>
      <c r="F834" s="420"/>
      <c r="G834" s="421"/>
      <c r="H834" s="421"/>
      <c r="I834" s="421"/>
      <c r="J834" s="421"/>
      <c r="K834" s="421"/>
      <c r="L834" s="421"/>
      <c r="M834" s="421"/>
      <c r="N834" s="421"/>
      <c r="O834" s="421"/>
      <c r="P834" s="422"/>
      <c r="Q834" s="423"/>
      <c r="R834" s="423"/>
      <c r="S834" s="420"/>
      <c r="T834" s="428"/>
      <c r="U834" s="428"/>
      <c r="V834" s="417"/>
      <c r="W834" s="420"/>
      <c r="X834" s="420"/>
      <c r="Y834" s="420"/>
      <c r="Z834" s="420"/>
      <c r="AA834" s="420"/>
      <c r="AB834" s="420"/>
      <c r="AC834" s="420"/>
      <c r="AD834" s="420"/>
      <c r="AE834" s="420"/>
      <c r="AF834" s="420"/>
      <c r="AG834" s="420"/>
      <c r="AH834" s="420"/>
      <c r="AI834" s="420"/>
      <c r="AJ834" s="420"/>
      <c r="AK834" s="420"/>
      <c r="AL834" s="420"/>
      <c r="AM834" s="420"/>
      <c r="AN834" s="420"/>
      <c r="AO834" s="417"/>
      <c r="AP834" s="417"/>
      <c r="AQ834" s="417"/>
      <c r="AR834" s="417"/>
      <c r="AS834" s="417"/>
      <c r="AT834" s="417"/>
      <c r="AU834" s="417"/>
      <c r="AV834" s="417"/>
      <c r="AW834" s="417"/>
      <c r="AX834" s="417"/>
      <c r="AY834" s="417"/>
      <c r="AZ834" s="417"/>
      <c r="BA834" s="429"/>
      <c r="BB834" s="429"/>
      <c r="BC834" s="429"/>
      <c r="BD834" s="429"/>
      <c r="BE834" s="429"/>
      <c r="BF834" s="429"/>
      <c r="BG834" s="429"/>
      <c r="BH834" s="429"/>
      <c r="BI834" s="429"/>
      <c r="BJ834" s="429"/>
      <c r="BK834" s="429"/>
      <c r="BL834" s="429"/>
      <c r="BM834" s="429"/>
      <c r="BN834" s="429"/>
      <c r="BO834" s="429"/>
      <c r="BP834" s="429"/>
      <c r="BQ834" s="429"/>
    </row>
    <row r="835" customFormat="false" ht="15.75" hidden="false" customHeight="false" outlineLevel="0" collapsed="false">
      <c r="A835" s="420"/>
      <c r="B835" s="420"/>
      <c r="C835" s="420"/>
      <c r="D835" s="420"/>
      <c r="E835" s="420"/>
      <c r="F835" s="420"/>
      <c r="G835" s="421"/>
      <c r="H835" s="421"/>
      <c r="I835" s="421"/>
      <c r="J835" s="421"/>
      <c r="K835" s="421"/>
      <c r="L835" s="421"/>
      <c r="M835" s="421"/>
      <c r="N835" s="421"/>
      <c r="O835" s="421"/>
      <c r="P835" s="422"/>
      <c r="Q835" s="423"/>
      <c r="R835" s="423"/>
      <c r="S835" s="420"/>
      <c r="T835" s="428"/>
      <c r="U835" s="428"/>
      <c r="V835" s="417"/>
      <c r="W835" s="420"/>
      <c r="X835" s="420"/>
      <c r="Y835" s="420"/>
      <c r="Z835" s="420"/>
      <c r="AA835" s="420"/>
      <c r="AB835" s="420"/>
      <c r="AC835" s="420"/>
      <c r="AD835" s="420"/>
      <c r="AE835" s="420"/>
      <c r="AF835" s="420"/>
      <c r="AG835" s="420"/>
      <c r="AH835" s="420"/>
      <c r="AI835" s="420"/>
      <c r="AJ835" s="420"/>
      <c r="AK835" s="420"/>
      <c r="AL835" s="420"/>
      <c r="AM835" s="420"/>
      <c r="AN835" s="420"/>
      <c r="AO835" s="417"/>
      <c r="AP835" s="417"/>
      <c r="AQ835" s="417"/>
      <c r="AR835" s="417"/>
      <c r="AS835" s="417"/>
      <c r="AT835" s="417"/>
      <c r="AU835" s="417"/>
      <c r="AV835" s="417"/>
      <c r="AW835" s="417"/>
      <c r="AX835" s="417"/>
      <c r="AY835" s="417"/>
      <c r="AZ835" s="417"/>
      <c r="BA835" s="429"/>
      <c r="BB835" s="429"/>
      <c r="BC835" s="429"/>
      <c r="BD835" s="429"/>
      <c r="BE835" s="429"/>
      <c r="BF835" s="429"/>
      <c r="BG835" s="429"/>
      <c r="BH835" s="429"/>
      <c r="BI835" s="429"/>
      <c r="BJ835" s="429"/>
      <c r="BK835" s="429"/>
      <c r="BL835" s="429"/>
      <c r="BM835" s="429"/>
      <c r="BN835" s="429"/>
      <c r="BO835" s="429"/>
      <c r="BP835" s="429"/>
      <c r="BQ835" s="429"/>
    </row>
    <row r="836" customFormat="false" ht="15.75" hidden="false" customHeight="false" outlineLevel="0" collapsed="false">
      <c r="A836" s="420"/>
      <c r="B836" s="420"/>
      <c r="C836" s="420"/>
      <c r="D836" s="420"/>
      <c r="E836" s="420"/>
      <c r="F836" s="420"/>
      <c r="G836" s="421"/>
      <c r="H836" s="421"/>
      <c r="I836" s="421"/>
      <c r="J836" s="421"/>
      <c r="K836" s="421"/>
      <c r="L836" s="421"/>
      <c r="M836" s="421"/>
      <c r="N836" s="421"/>
      <c r="O836" s="421"/>
      <c r="P836" s="422"/>
      <c r="Q836" s="423"/>
      <c r="R836" s="423"/>
      <c r="S836" s="420"/>
      <c r="T836" s="428"/>
      <c r="U836" s="428"/>
      <c r="V836" s="417"/>
      <c r="W836" s="420"/>
      <c r="X836" s="420"/>
      <c r="Y836" s="420"/>
      <c r="Z836" s="420"/>
      <c r="AA836" s="420"/>
      <c r="AB836" s="420"/>
      <c r="AC836" s="420"/>
      <c r="AD836" s="420"/>
      <c r="AE836" s="420"/>
      <c r="AF836" s="420"/>
      <c r="AG836" s="420"/>
      <c r="AH836" s="420"/>
      <c r="AI836" s="420"/>
      <c r="AJ836" s="420"/>
      <c r="AK836" s="420"/>
      <c r="AL836" s="420"/>
      <c r="AM836" s="420"/>
      <c r="AN836" s="420"/>
      <c r="AO836" s="417"/>
      <c r="AP836" s="417"/>
      <c r="AQ836" s="417"/>
      <c r="AR836" s="417"/>
      <c r="AS836" s="417"/>
      <c r="AT836" s="417"/>
      <c r="AU836" s="417"/>
      <c r="AV836" s="417"/>
      <c r="AW836" s="417"/>
      <c r="AX836" s="417"/>
      <c r="AY836" s="417"/>
      <c r="AZ836" s="417"/>
      <c r="BA836" s="429"/>
      <c r="BB836" s="429"/>
      <c r="BC836" s="429"/>
      <c r="BD836" s="429"/>
      <c r="BE836" s="429"/>
      <c r="BF836" s="429"/>
      <c r="BG836" s="429"/>
      <c r="BH836" s="429"/>
      <c r="BI836" s="429"/>
      <c r="BJ836" s="429"/>
      <c r="BK836" s="429"/>
      <c r="BL836" s="429"/>
      <c r="BM836" s="429"/>
      <c r="BN836" s="429"/>
      <c r="BO836" s="429"/>
      <c r="BP836" s="429"/>
      <c r="BQ836" s="429"/>
    </row>
    <row r="837" customFormat="false" ht="15.75" hidden="false" customHeight="false" outlineLevel="0" collapsed="false">
      <c r="A837" s="420"/>
      <c r="B837" s="420"/>
      <c r="C837" s="420"/>
      <c r="D837" s="420"/>
      <c r="E837" s="420"/>
      <c r="F837" s="420"/>
      <c r="G837" s="421"/>
      <c r="H837" s="421"/>
      <c r="I837" s="421"/>
      <c r="J837" s="421"/>
      <c r="K837" s="421"/>
      <c r="L837" s="421"/>
      <c r="M837" s="421"/>
      <c r="N837" s="421"/>
      <c r="O837" s="421"/>
      <c r="P837" s="422"/>
      <c r="Q837" s="423"/>
      <c r="R837" s="423"/>
      <c r="S837" s="420"/>
      <c r="T837" s="428"/>
      <c r="U837" s="428"/>
      <c r="V837" s="417"/>
      <c r="W837" s="420"/>
      <c r="X837" s="420"/>
      <c r="Y837" s="420"/>
      <c r="Z837" s="420"/>
      <c r="AA837" s="420"/>
      <c r="AB837" s="420"/>
      <c r="AC837" s="420"/>
      <c r="AD837" s="420"/>
      <c r="AE837" s="420"/>
      <c r="AF837" s="420"/>
      <c r="AG837" s="420"/>
      <c r="AH837" s="420"/>
      <c r="AI837" s="420"/>
      <c r="AJ837" s="420"/>
      <c r="AK837" s="420"/>
      <c r="AL837" s="420"/>
      <c r="AM837" s="420"/>
      <c r="AN837" s="420"/>
      <c r="AO837" s="417"/>
      <c r="AP837" s="417"/>
      <c r="AQ837" s="417"/>
      <c r="AR837" s="417"/>
      <c r="AS837" s="417"/>
      <c r="AT837" s="417"/>
      <c r="AU837" s="417"/>
      <c r="AV837" s="417"/>
      <c r="AW837" s="417"/>
      <c r="AX837" s="417"/>
      <c r="AY837" s="417"/>
      <c r="AZ837" s="417"/>
      <c r="BA837" s="429"/>
      <c r="BB837" s="429"/>
      <c r="BC837" s="429"/>
      <c r="BD837" s="429"/>
      <c r="BE837" s="429"/>
      <c r="BF837" s="429"/>
      <c r="BG837" s="429"/>
      <c r="BH837" s="429"/>
      <c r="BI837" s="429"/>
      <c r="BJ837" s="429"/>
      <c r="BK837" s="429"/>
      <c r="BL837" s="429"/>
      <c r="BM837" s="429"/>
      <c r="BN837" s="429"/>
      <c r="BO837" s="429"/>
      <c r="BP837" s="429"/>
      <c r="BQ837" s="429"/>
    </row>
    <row r="838" customFormat="false" ht="15.75" hidden="false" customHeight="false" outlineLevel="0" collapsed="false">
      <c r="A838" s="420"/>
      <c r="B838" s="420"/>
      <c r="C838" s="420"/>
      <c r="D838" s="420"/>
      <c r="E838" s="420"/>
      <c r="F838" s="420"/>
      <c r="G838" s="421"/>
      <c r="H838" s="421"/>
      <c r="I838" s="421"/>
      <c r="J838" s="421"/>
      <c r="K838" s="421"/>
      <c r="L838" s="421"/>
      <c r="M838" s="421"/>
      <c r="N838" s="421"/>
      <c r="O838" s="421"/>
      <c r="P838" s="422"/>
      <c r="Q838" s="423"/>
      <c r="R838" s="423"/>
      <c r="S838" s="420"/>
      <c r="T838" s="428"/>
      <c r="U838" s="428"/>
      <c r="V838" s="417"/>
      <c r="W838" s="420"/>
      <c r="X838" s="420"/>
      <c r="Y838" s="420"/>
      <c r="Z838" s="420"/>
      <c r="AA838" s="420"/>
      <c r="AB838" s="420"/>
      <c r="AC838" s="420"/>
      <c r="AD838" s="420"/>
      <c r="AE838" s="420"/>
      <c r="AF838" s="420"/>
      <c r="AG838" s="420"/>
      <c r="AH838" s="420"/>
      <c r="AI838" s="420"/>
      <c r="AJ838" s="420"/>
      <c r="AK838" s="420"/>
      <c r="AL838" s="420"/>
      <c r="AM838" s="420"/>
      <c r="AN838" s="420"/>
      <c r="AO838" s="417"/>
      <c r="AP838" s="417"/>
      <c r="AQ838" s="417"/>
      <c r="AR838" s="417"/>
      <c r="AS838" s="417"/>
      <c r="AT838" s="417"/>
      <c r="AU838" s="417"/>
      <c r="AV838" s="417"/>
      <c r="AW838" s="417"/>
      <c r="AX838" s="417"/>
      <c r="AY838" s="417"/>
      <c r="AZ838" s="417"/>
      <c r="BA838" s="429"/>
      <c r="BB838" s="429"/>
      <c r="BC838" s="429"/>
      <c r="BD838" s="429"/>
      <c r="BE838" s="429"/>
      <c r="BF838" s="429"/>
      <c r="BG838" s="429"/>
      <c r="BH838" s="429"/>
      <c r="BI838" s="429"/>
      <c r="BJ838" s="429"/>
      <c r="BK838" s="429"/>
      <c r="BL838" s="429"/>
      <c r="BM838" s="429"/>
      <c r="BN838" s="429"/>
      <c r="BO838" s="429"/>
      <c r="BP838" s="429"/>
      <c r="BQ838" s="429"/>
    </row>
    <row r="839" customFormat="false" ht="15.75" hidden="false" customHeight="false" outlineLevel="0" collapsed="false">
      <c r="A839" s="420"/>
      <c r="B839" s="420"/>
      <c r="C839" s="420"/>
      <c r="D839" s="420"/>
      <c r="E839" s="420"/>
      <c r="F839" s="420"/>
      <c r="G839" s="421"/>
      <c r="H839" s="421"/>
      <c r="I839" s="421"/>
      <c r="J839" s="421"/>
      <c r="K839" s="421"/>
      <c r="L839" s="421"/>
      <c r="M839" s="421"/>
      <c r="N839" s="421"/>
      <c r="O839" s="421"/>
      <c r="P839" s="422"/>
      <c r="Q839" s="423"/>
      <c r="R839" s="423"/>
      <c r="S839" s="420"/>
      <c r="T839" s="428"/>
      <c r="U839" s="428"/>
      <c r="V839" s="417"/>
      <c r="W839" s="420"/>
      <c r="X839" s="420"/>
      <c r="Y839" s="420"/>
      <c r="Z839" s="420"/>
      <c r="AA839" s="420"/>
      <c r="AB839" s="420"/>
      <c r="AC839" s="420"/>
      <c r="AD839" s="420"/>
      <c r="AE839" s="420"/>
      <c r="AF839" s="420"/>
      <c r="AG839" s="420"/>
      <c r="AH839" s="420"/>
      <c r="AI839" s="420"/>
      <c r="AJ839" s="420"/>
      <c r="AK839" s="420"/>
      <c r="AL839" s="420"/>
      <c r="AM839" s="420"/>
      <c r="AN839" s="420"/>
      <c r="AO839" s="417"/>
      <c r="AP839" s="417"/>
      <c r="AQ839" s="417"/>
      <c r="AR839" s="417"/>
      <c r="AS839" s="417"/>
      <c r="AT839" s="417"/>
      <c r="AU839" s="417"/>
      <c r="AV839" s="417"/>
      <c r="AW839" s="417"/>
      <c r="AX839" s="417"/>
      <c r="AY839" s="417"/>
      <c r="AZ839" s="417"/>
      <c r="BA839" s="429"/>
      <c r="BB839" s="429"/>
      <c r="BC839" s="429"/>
      <c r="BD839" s="429"/>
      <c r="BE839" s="429"/>
      <c r="BF839" s="429"/>
      <c r="BG839" s="429"/>
      <c r="BH839" s="429"/>
      <c r="BI839" s="429"/>
      <c r="BJ839" s="429"/>
      <c r="BK839" s="429"/>
      <c r="BL839" s="429"/>
      <c r="BM839" s="429"/>
      <c r="BN839" s="429"/>
      <c r="BO839" s="429"/>
      <c r="BP839" s="429"/>
      <c r="BQ839" s="429"/>
    </row>
    <row r="840" customFormat="false" ht="15.75" hidden="false" customHeight="false" outlineLevel="0" collapsed="false">
      <c r="A840" s="420"/>
      <c r="B840" s="420"/>
      <c r="C840" s="420"/>
      <c r="D840" s="420"/>
      <c r="E840" s="420"/>
      <c r="F840" s="420"/>
      <c r="G840" s="421"/>
      <c r="H840" s="421"/>
      <c r="I840" s="421"/>
      <c r="J840" s="421"/>
      <c r="K840" s="421"/>
      <c r="L840" s="421"/>
      <c r="M840" s="421"/>
      <c r="N840" s="421"/>
      <c r="O840" s="421"/>
      <c r="P840" s="422"/>
      <c r="Q840" s="423"/>
      <c r="R840" s="423"/>
      <c r="S840" s="420"/>
      <c r="T840" s="428"/>
      <c r="U840" s="428"/>
      <c r="V840" s="417"/>
      <c r="W840" s="420"/>
      <c r="X840" s="420"/>
      <c r="Y840" s="420"/>
      <c r="Z840" s="420"/>
      <c r="AA840" s="420"/>
      <c r="AB840" s="420"/>
      <c r="AC840" s="420"/>
      <c r="AD840" s="420"/>
      <c r="AE840" s="420"/>
      <c r="AF840" s="420"/>
      <c r="AG840" s="420"/>
      <c r="AH840" s="420"/>
      <c r="AI840" s="420"/>
      <c r="AJ840" s="420"/>
      <c r="AK840" s="420"/>
      <c r="AL840" s="420"/>
      <c r="AM840" s="420"/>
      <c r="AN840" s="420"/>
      <c r="AO840" s="417"/>
      <c r="AP840" s="417"/>
      <c r="AQ840" s="417"/>
      <c r="AR840" s="417"/>
      <c r="AS840" s="417"/>
      <c r="AT840" s="417"/>
      <c r="AU840" s="417"/>
      <c r="AV840" s="417"/>
      <c r="AW840" s="417"/>
      <c r="AX840" s="417"/>
      <c r="AY840" s="417"/>
      <c r="AZ840" s="417"/>
      <c r="BA840" s="429"/>
      <c r="BB840" s="429"/>
      <c r="BC840" s="429"/>
      <c r="BD840" s="429"/>
      <c r="BE840" s="429"/>
      <c r="BF840" s="429"/>
      <c r="BG840" s="429"/>
      <c r="BH840" s="429"/>
      <c r="BI840" s="429"/>
      <c r="BJ840" s="429"/>
      <c r="BK840" s="429"/>
      <c r="BL840" s="429"/>
      <c r="BM840" s="429"/>
      <c r="BN840" s="429"/>
      <c r="BO840" s="429"/>
      <c r="BP840" s="429"/>
      <c r="BQ840" s="429"/>
    </row>
    <row r="841" customFormat="false" ht="15.75" hidden="false" customHeight="false" outlineLevel="0" collapsed="false">
      <c r="A841" s="420"/>
      <c r="B841" s="420"/>
      <c r="C841" s="420"/>
      <c r="D841" s="420"/>
      <c r="E841" s="420"/>
      <c r="F841" s="420"/>
      <c r="G841" s="421"/>
      <c r="H841" s="421"/>
      <c r="I841" s="421"/>
      <c r="J841" s="421"/>
      <c r="K841" s="421"/>
      <c r="L841" s="421"/>
      <c r="M841" s="421"/>
      <c r="N841" s="421"/>
      <c r="O841" s="421"/>
      <c r="P841" s="422"/>
      <c r="Q841" s="423"/>
      <c r="R841" s="423"/>
      <c r="S841" s="420"/>
      <c r="T841" s="428"/>
      <c r="U841" s="428"/>
      <c r="V841" s="417"/>
      <c r="W841" s="420"/>
      <c r="X841" s="420"/>
      <c r="Y841" s="420"/>
      <c r="Z841" s="420"/>
      <c r="AA841" s="420"/>
      <c r="AB841" s="420"/>
      <c r="AC841" s="420"/>
      <c r="AD841" s="420"/>
      <c r="AE841" s="420"/>
      <c r="AF841" s="420"/>
      <c r="AG841" s="420"/>
      <c r="AH841" s="420"/>
      <c r="AI841" s="420"/>
      <c r="AJ841" s="420"/>
      <c r="AK841" s="420"/>
      <c r="AL841" s="420"/>
      <c r="AM841" s="420"/>
      <c r="AN841" s="420"/>
      <c r="AO841" s="417"/>
      <c r="AP841" s="417"/>
      <c r="AQ841" s="417"/>
      <c r="AR841" s="417"/>
      <c r="AS841" s="417"/>
      <c r="AT841" s="417"/>
      <c r="AU841" s="417"/>
      <c r="AV841" s="417"/>
      <c r="AW841" s="417"/>
      <c r="AX841" s="417"/>
      <c r="AY841" s="417"/>
      <c r="AZ841" s="417"/>
      <c r="BA841" s="429"/>
      <c r="BB841" s="429"/>
      <c r="BC841" s="429"/>
      <c r="BD841" s="429"/>
      <c r="BE841" s="429"/>
      <c r="BF841" s="429"/>
      <c r="BG841" s="429"/>
      <c r="BH841" s="429"/>
      <c r="BI841" s="429"/>
      <c r="BJ841" s="429"/>
      <c r="BK841" s="429"/>
      <c r="BL841" s="429"/>
      <c r="BM841" s="429"/>
      <c r="BN841" s="429"/>
      <c r="BO841" s="429"/>
      <c r="BP841" s="429"/>
      <c r="BQ841" s="429"/>
    </row>
    <row r="842" customFormat="false" ht="15.75" hidden="false" customHeight="false" outlineLevel="0" collapsed="false">
      <c r="A842" s="420"/>
      <c r="B842" s="420"/>
      <c r="C842" s="420"/>
      <c r="D842" s="420"/>
      <c r="E842" s="420"/>
      <c r="F842" s="420"/>
      <c r="G842" s="421"/>
      <c r="H842" s="421"/>
      <c r="I842" s="421"/>
      <c r="J842" s="421"/>
      <c r="K842" s="421"/>
      <c r="L842" s="421"/>
      <c r="M842" s="421"/>
      <c r="N842" s="421"/>
      <c r="O842" s="421"/>
      <c r="P842" s="422"/>
      <c r="Q842" s="423"/>
      <c r="R842" s="423"/>
      <c r="S842" s="420"/>
      <c r="T842" s="428"/>
      <c r="U842" s="428"/>
      <c r="V842" s="417"/>
      <c r="W842" s="420"/>
      <c r="X842" s="420"/>
      <c r="Y842" s="420"/>
      <c r="Z842" s="420"/>
      <c r="AA842" s="420"/>
      <c r="AB842" s="420"/>
      <c r="AC842" s="420"/>
      <c r="AD842" s="420"/>
      <c r="AE842" s="420"/>
      <c r="AF842" s="420"/>
      <c r="AG842" s="420"/>
      <c r="AH842" s="420"/>
      <c r="AI842" s="420"/>
      <c r="AJ842" s="420"/>
      <c r="AK842" s="420"/>
      <c r="AL842" s="420"/>
      <c r="AM842" s="420"/>
      <c r="AN842" s="420"/>
      <c r="AO842" s="417"/>
      <c r="AP842" s="417"/>
      <c r="AQ842" s="417"/>
      <c r="AR842" s="417"/>
      <c r="AS842" s="417"/>
      <c r="AT842" s="417"/>
      <c r="AU842" s="417"/>
      <c r="AV842" s="417"/>
      <c r="AW842" s="417"/>
      <c r="AX842" s="417"/>
      <c r="AY842" s="417"/>
      <c r="AZ842" s="417"/>
      <c r="BA842" s="429"/>
      <c r="BB842" s="429"/>
      <c r="BC842" s="429"/>
      <c r="BD842" s="429"/>
      <c r="BE842" s="429"/>
      <c r="BF842" s="429"/>
      <c r="BG842" s="429"/>
      <c r="BH842" s="429"/>
      <c r="BI842" s="429"/>
      <c r="BJ842" s="429"/>
      <c r="BK842" s="429"/>
      <c r="BL842" s="429"/>
      <c r="BM842" s="429"/>
      <c r="BN842" s="429"/>
      <c r="BO842" s="429"/>
      <c r="BP842" s="429"/>
      <c r="BQ842" s="429"/>
    </row>
  </sheetData>
  <mergeCells count="2">
    <mergeCell ref="W1:AL1"/>
    <mergeCell ref="AM1:BQ1"/>
  </mergeCells>
  <conditionalFormatting sqref="W3:BQ72">
    <cfRule type="cellIs" priority="2" operator="equal" aboveAverage="0" equalAverage="0" bottom="0" percent="0" rank="0" text="" dxfId="3">
      <formula>"T"</formula>
    </cfRule>
  </conditionalFormatting>
  <conditionalFormatting sqref="W3:BQ72">
    <cfRule type="cellIs" priority="3" operator="equal" aboveAverage="0" equalAverage="0" bottom="0" percent="0" rank="0" text="" dxfId="4">
      <formula>"G"</formula>
    </cfRule>
  </conditionalFormatting>
  <conditionalFormatting sqref="W3:BQ72">
    <cfRule type="cellIs" priority="4" operator="equal" aboveAverage="0" equalAverage="0" bottom="0" percent="0" rank="0" text="" dxfId="5">
      <formula>"R"</formula>
    </cfRule>
  </conditionalFormatting>
  <conditionalFormatting sqref="W3:BQ72">
    <cfRule type="cellIs" priority="5" operator="equal" aboveAverage="0" equalAverage="0" bottom="0" percent="0" rank="0" text="" dxfId="6">
      <formula>"P"</formula>
    </cfRule>
  </conditionalFormatting>
  <conditionalFormatting sqref="W3:BQ72">
    <cfRule type="cellIs" priority="6" operator="equal" aboveAverage="0" equalAverage="0" bottom="0" percent="0" rank="0" text="" dxfId="7">
      <formula>"S"</formula>
    </cfRule>
  </conditionalFormatting>
  <conditionalFormatting sqref="W3:BQ72">
    <cfRule type="cellIs" priority="7" operator="equal" aboveAverage="0" equalAverage="0" bottom="0" percent="0" rank="0" text="" dxfId="8">
      <formula>"M"</formula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8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21.57"/>
    <col collapsed="false" customWidth="true" hidden="false" outlineLevel="0" max="3" min="2" style="0" width="10.71"/>
    <col collapsed="false" customWidth="true" hidden="false" outlineLevel="0" max="4" min="4" style="0" width="9.13"/>
    <col collapsed="false" customWidth="true" hidden="false" outlineLevel="0" max="5" min="5" style="0" width="6.42"/>
    <col collapsed="false" customWidth="true" hidden="false" outlineLevel="0" max="6" min="6" style="0" width="8.57"/>
    <col collapsed="false" customWidth="true" hidden="false" outlineLevel="0" max="8" min="8" style="0" width="15.87"/>
    <col collapsed="false" customWidth="true" hidden="false" outlineLevel="0" max="9" min="9" style="0" width="9.71"/>
    <col collapsed="false" customWidth="true" hidden="false" outlineLevel="0" max="11" min="10" style="0" width="10.71"/>
    <col collapsed="false" customWidth="true" hidden="false" outlineLevel="0" max="12" min="12" style="0" width="6.42"/>
    <col collapsed="false" customWidth="true" hidden="false" outlineLevel="0" max="13" min="13" style="0" width="9.71"/>
    <col collapsed="false" customWidth="true" hidden="false" outlineLevel="0" max="14" min="14" style="0" width="10.71"/>
    <col collapsed="false" customWidth="true" hidden="false" outlineLevel="0" max="15" min="15" style="0" width="15.87"/>
    <col collapsed="false" customWidth="true" hidden="false" outlineLevel="0" max="16" min="16" style="0" width="9.71"/>
    <col collapsed="false" customWidth="true" hidden="false" outlineLevel="0" max="17" min="17" style="0" width="8"/>
    <col collapsed="false" customWidth="true" hidden="false" outlineLevel="0" max="18" min="18" style="0" width="6.14"/>
    <col collapsed="false" customWidth="true" hidden="false" outlineLevel="0" max="19" min="19" style="0" width="6.42"/>
    <col collapsed="false" customWidth="true" hidden="false" outlineLevel="0" max="21" min="21" style="0" width="6.42"/>
    <col collapsed="false" customWidth="true" hidden="false" outlineLevel="0" max="22" min="22" style="0" width="5.86"/>
  </cols>
  <sheetData>
    <row r="1" customFormat="false" ht="66.75" hidden="false" customHeight="true" outlineLevel="0" collapsed="false">
      <c r="A1" s="430"/>
      <c r="B1" s="431" t="str">
        <f aca="false">'Daftar Kasus (baru)'!D1</f>
        <v>21 Maret 2020</v>
      </c>
      <c r="C1" s="431"/>
      <c r="D1" s="431"/>
      <c r="E1" s="431"/>
      <c r="F1" s="431"/>
      <c r="G1" s="431"/>
      <c r="H1" s="431"/>
      <c r="I1" s="431"/>
    </row>
    <row r="2" customFormat="false" ht="17.25" hidden="false" customHeight="true" outlineLevel="0" collapsed="false">
      <c r="A2" s="134" t="s">
        <v>1193</v>
      </c>
      <c r="B2" s="289" t="s">
        <v>1194</v>
      </c>
    </row>
    <row r="4" customFormat="false" ht="17.25" hidden="false" customHeight="true" outlineLevel="0" collapsed="false">
      <c r="A4" s="432" t="s">
        <v>36</v>
      </c>
      <c r="B4" s="433" t="s">
        <v>1256</v>
      </c>
    </row>
    <row r="5" customFormat="false" ht="17.25" hidden="false" customHeight="true" outlineLevel="0" collapsed="false"/>
    <row r="6" customFormat="false" ht="17.25" hidden="false" customHeight="true" outlineLevel="0" collapsed="false">
      <c r="A6" s="297"/>
      <c r="B6" s="298" t="s">
        <v>1115</v>
      </c>
      <c r="C6" s="300"/>
    </row>
    <row r="7" customFormat="false" ht="17.25" hidden="false" customHeight="true" outlineLevel="0" collapsed="false">
      <c r="A7" s="302" t="s">
        <v>1119</v>
      </c>
      <c r="B7" s="329" t="s">
        <v>1257</v>
      </c>
      <c r="C7" s="331" t="s">
        <v>1258</v>
      </c>
    </row>
    <row r="8" customFormat="false" ht="17.25" hidden="false" customHeight="true" outlineLevel="0" collapsed="false">
      <c r="A8" s="306" t="s">
        <v>138</v>
      </c>
      <c r="B8" s="434" t="n">
        <v>0.0272373540856031</v>
      </c>
      <c r="C8" s="435" t="n">
        <v>1651</v>
      </c>
    </row>
    <row r="9" customFormat="false" ht="17.25" hidden="false" customHeight="true" outlineLevel="0" collapsed="false">
      <c r="A9" s="311" t="s">
        <v>1145</v>
      </c>
      <c r="B9" s="436" t="n">
        <v>0.525291828793774</v>
      </c>
      <c r="C9" s="337" t="n">
        <v>64783</v>
      </c>
    </row>
    <row r="10" customFormat="false" ht="17.25" hidden="false" customHeight="true" outlineLevel="0" collapsed="false">
      <c r="A10" s="311" t="s">
        <v>1134</v>
      </c>
      <c r="B10" s="436" t="n">
        <v>0.32295719844358</v>
      </c>
      <c r="C10" s="337" t="n">
        <v>35041</v>
      </c>
    </row>
    <row r="11" customFormat="false" ht="17.25" hidden="false" customHeight="true" outlineLevel="0" collapsed="false">
      <c r="A11" s="311" t="s">
        <v>1111</v>
      </c>
      <c r="B11" s="437" t="n">
        <v>0.124513618677043</v>
      </c>
      <c r="C11" s="341" t="n">
        <v>30880</v>
      </c>
    </row>
    <row r="12" customFormat="false" ht="17.25" hidden="false" customHeight="true" outlineLevel="0" collapsed="false">
      <c r="A12" s="320" t="s">
        <v>1112</v>
      </c>
      <c r="B12" s="438" t="n">
        <v>1</v>
      </c>
      <c r="C12" s="344" t="n">
        <v>132355</v>
      </c>
    </row>
    <row r="14" customFormat="false" ht="17.25" hidden="false" customHeight="true" outlineLevel="0" collapsed="false">
      <c r="G14" s="134" t="s">
        <v>1259</v>
      </c>
      <c r="N14" s="134" t="s">
        <v>1260</v>
      </c>
    </row>
    <row r="15" customFormat="false" ht="17.25" hidden="false" customHeight="true" outlineLevel="0" collapsed="false">
      <c r="A15" s="398" t="s">
        <v>1124</v>
      </c>
      <c r="B15" s="398" t="s">
        <v>1261</v>
      </c>
      <c r="C15" s="398" t="s">
        <v>1257</v>
      </c>
      <c r="D15" s="398" t="s">
        <v>1109</v>
      </c>
      <c r="E15" s="134" t="s">
        <v>44</v>
      </c>
      <c r="G15" s="398" t="s">
        <v>1261</v>
      </c>
      <c r="H15" s="398" t="s">
        <v>1122</v>
      </c>
      <c r="I15" s="398"/>
      <c r="J15" s="398"/>
      <c r="K15" s="398"/>
      <c r="N15" s="398" t="s">
        <v>1261</v>
      </c>
      <c r="O15" s="398" t="s">
        <v>1122</v>
      </c>
      <c r="P15" s="398"/>
      <c r="Q15" s="398"/>
      <c r="R15" s="398"/>
    </row>
    <row r="16" customFormat="false" ht="17.25" hidden="false" customHeight="true" outlineLevel="0" collapsed="false">
      <c r="A16" s="398"/>
      <c r="B16" s="398" t="n">
        <v>64</v>
      </c>
      <c r="C16" s="439" t="n">
        <v>0.124513618677043</v>
      </c>
      <c r="D16" s="398" t="n">
        <v>0</v>
      </c>
      <c r="E16" s="439" t="n">
        <f aca="false">D16/B16</f>
        <v>0</v>
      </c>
      <c r="G16" s="398" t="s">
        <v>1124</v>
      </c>
      <c r="H16" s="398" t="s">
        <v>1131</v>
      </c>
      <c r="I16" s="398" t="s">
        <v>1109</v>
      </c>
      <c r="J16" s="398" t="s">
        <v>7</v>
      </c>
      <c r="K16" s="398" t="s">
        <v>1262</v>
      </c>
      <c r="L16" s="134" t="s">
        <v>44</v>
      </c>
      <c r="N16" s="398" t="s">
        <v>1124</v>
      </c>
      <c r="O16" s="398" t="s">
        <v>1131</v>
      </c>
      <c r="P16" s="398" t="s">
        <v>1109</v>
      </c>
      <c r="Q16" s="398" t="s">
        <v>7</v>
      </c>
      <c r="R16" s="398" t="s">
        <v>1262</v>
      </c>
      <c r="S16" s="134" t="s">
        <v>44</v>
      </c>
    </row>
    <row r="17" customFormat="false" ht="17.25" hidden="false" customHeight="true" outlineLevel="0" collapsed="false">
      <c r="A17" s="398" t="s">
        <v>138</v>
      </c>
      <c r="B17" s="398" t="n">
        <v>20</v>
      </c>
      <c r="C17" s="439" t="n">
        <v>0.0389105058365759</v>
      </c>
      <c r="D17" s="398" t="n">
        <v>0</v>
      </c>
      <c r="E17" s="439" t="n">
        <f aca="false">D17/B17</f>
        <v>0</v>
      </c>
      <c r="G17" s="398" t="s">
        <v>138</v>
      </c>
      <c r="H17" s="398" t="n">
        <v>1</v>
      </c>
      <c r="I17" s="398"/>
      <c r="J17" s="398"/>
      <c r="K17" s="398" t="n">
        <v>1</v>
      </c>
      <c r="L17" s="439" t="n">
        <f aca="false">I17/K17</f>
        <v>0</v>
      </c>
      <c r="N17" s="398" t="s">
        <v>138</v>
      </c>
      <c r="O17" s="398" t="n">
        <v>5</v>
      </c>
      <c r="P17" s="398"/>
      <c r="Q17" s="398"/>
      <c r="R17" s="398" t="n">
        <v>5</v>
      </c>
      <c r="S17" s="439" t="n">
        <f aca="false">P17/R17</f>
        <v>0</v>
      </c>
    </row>
    <row r="18" customFormat="false" ht="17.25" hidden="false" customHeight="true" outlineLevel="0" collapsed="false">
      <c r="A18" s="398" t="s">
        <v>1263</v>
      </c>
      <c r="B18" s="398" t="n">
        <v>6</v>
      </c>
      <c r="C18" s="439" t="n">
        <v>0.0116731517509728</v>
      </c>
      <c r="D18" s="398" t="n">
        <v>0</v>
      </c>
      <c r="E18" s="439" t="n">
        <f aca="false">D18/B18</f>
        <v>0</v>
      </c>
      <c r="G18" s="398" t="s">
        <v>1263</v>
      </c>
      <c r="H18" s="398" t="n">
        <v>5</v>
      </c>
      <c r="I18" s="398"/>
      <c r="J18" s="398"/>
      <c r="K18" s="398" t="n">
        <v>5</v>
      </c>
      <c r="L18" s="439" t="n">
        <f aca="false">I18/K18</f>
        <v>0</v>
      </c>
      <c r="N18" s="398" t="s">
        <v>1263</v>
      </c>
      <c r="O18" s="398" t="n">
        <v>1</v>
      </c>
      <c r="P18" s="398"/>
      <c r="Q18" s="398"/>
      <c r="R18" s="398" t="n">
        <v>1</v>
      </c>
      <c r="S18" s="439" t="n">
        <f aca="false">P18/R18</f>
        <v>0</v>
      </c>
    </row>
    <row r="19" customFormat="false" ht="17.25" hidden="false" customHeight="true" outlineLevel="0" collapsed="false">
      <c r="A19" s="398" t="s">
        <v>1264</v>
      </c>
      <c r="B19" s="398" t="n">
        <v>4</v>
      </c>
      <c r="C19" s="439" t="n">
        <v>0.00778210116731518</v>
      </c>
      <c r="D19" s="398" t="n">
        <v>0</v>
      </c>
      <c r="E19" s="439" t="n">
        <f aca="false">D19/B19</f>
        <v>0</v>
      </c>
      <c r="G19" s="398" t="s">
        <v>1264</v>
      </c>
      <c r="H19" s="398" t="n">
        <v>2</v>
      </c>
      <c r="I19" s="398"/>
      <c r="J19" s="398"/>
      <c r="K19" s="398" t="n">
        <v>2</v>
      </c>
      <c r="L19" s="439" t="n">
        <f aca="false">I19/K19</f>
        <v>0</v>
      </c>
      <c r="N19" s="398" t="s">
        <v>1264</v>
      </c>
      <c r="O19" s="398" t="n">
        <v>1</v>
      </c>
      <c r="P19" s="398"/>
      <c r="Q19" s="398" t="n">
        <v>1</v>
      </c>
      <c r="R19" s="398" t="n">
        <v>2</v>
      </c>
      <c r="S19" s="439" t="n">
        <f aca="false">P19/R19</f>
        <v>0</v>
      </c>
    </row>
    <row r="20" customFormat="false" ht="17.25" hidden="false" customHeight="true" outlineLevel="0" collapsed="false">
      <c r="A20" s="398" t="s">
        <v>1187</v>
      </c>
      <c r="B20" s="398" t="n">
        <v>52</v>
      </c>
      <c r="C20" s="439" t="n">
        <v>0.101167315175097</v>
      </c>
      <c r="D20" s="398" t="n">
        <v>0</v>
      </c>
      <c r="E20" s="439" t="n">
        <f aca="false">D20/B20</f>
        <v>0</v>
      </c>
      <c r="G20" s="398" t="s">
        <v>1187</v>
      </c>
      <c r="H20" s="398" t="n">
        <v>22</v>
      </c>
      <c r="I20" s="398"/>
      <c r="J20" s="398"/>
      <c r="K20" s="398" t="n">
        <v>22</v>
      </c>
      <c r="L20" s="439" t="n">
        <f aca="false">I20/K20</f>
        <v>0</v>
      </c>
      <c r="N20" s="398" t="s">
        <v>1187</v>
      </c>
      <c r="O20" s="398" t="n">
        <v>30</v>
      </c>
      <c r="P20" s="398"/>
      <c r="Q20" s="398"/>
      <c r="R20" s="398" t="n">
        <v>30</v>
      </c>
      <c r="S20" s="439" t="n">
        <f aca="false">P20/R20</f>
        <v>0</v>
      </c>
    </row>
    <row r="21" customFormat="false" ht="17.25" hidden="false" customHeight="true" outlineLevel="0" collapsed="false">
      <c r="A21" s="398" t="s">
        <v>1188</v>
      </c>
      <c r="B21" s="398" t="n">
        <v>79</v>
      </c>
      <c r="C21" s="439" t="n">
        <v>0.153696498054475</v>
      </c>
      <c r="D21" s="398" t="n">
        <v>1</v>
      </c>
      <c r="E21" s="439" t="n">
        <f aca="false">D21/B21</f>
        <v>0.0126582278481013</v>
      </c>
      <c r="G21" s="398" t="s">
        <v>1188</v>
      </c>
      <c r="H21" s="398" t="n">
        <v>53</v>
      </c>
      <c r="I21" s="398"/>
      <c r="J21" s="398" t="n">
        <v>1</v>
      </c>
      <c r="K21" s="398" t="n">
        <v>54</v>
      </c>
      <c r="L21" s="439" t="n">
        <f aca="false">I21/K21</f>
        <v>0</v>
      </c>
      <c r="N21" s="398" t="s">
        <v>1188</v>
      </c>
      <c r="O21" s="398" t="n">
        <v>22</v>
      </c>
      <c r="P21" s="398" t="n">
        <v>1</v>
      </c>
      <c r="Q21" s="398" t="n">
        <v>2</v>
      </c>
      <c r="R21" s="398" t="n">
        <v>25</v>
      </c>
      <c r="S21" s="439" t="n">
        <f aca="false">P21/R21</f>
        <v>0.04</v>
      </c>
    </row>
    <row r="22" customFormat="false" ht="17.25" hidden="false" customHeight="true" outlineLevel="0" collapsed="false">
      <c r="A22" s="398" t="s">
        <v>1265</v>
      </c>
      <c r="B22" s="398" t="n">
        <v>87</v>
      </c>
      <c r="C22" s="439" t="n">
        <v>0.169260700389105</v>
      </c>
      <c r="D22" s="398" t="n">
        <v>2</v>
      </c>
      <c r="E22" s="439" t="n">
        <f aca="false">D22/B22</f>
        <v>0.0229885057471264</v>
      </c>
      <c r="G22" s="398" t="s">
        <v>1265</v>
      </c>
      <c r="H22" s="398" t="n">
        <v>50</v>
      </c>
      <c r="I22" s="398" t="n">
        <v>2</v>
      </c>
      <c r="J22" s="398"/>
      <c r="K22" s="398" t="n">
        <v>52</v>
      </c>
      <c r="L22" s="439" t="n">
        <f aca="false">I22/K22</f>
        <v>0.0384615384615385</v>
      </c>
      <c r="N22" s="398" t="s">
        <v>1265</v>
      </c>
      <c r="O22" s="398" t="n">
        <v>35</v>
      </c>
      <c r="P22" s="398"/>
      <c r="Q22" s="398"/>
      <c r="R22" s="398" t="n">
        <v>35</v>
      </c>
      <c r="S22" s="439" t="n">
        <f aca="false">P22/R22</f>
        <v>0</v>
      </c>
    </row>
    <row r="23" customFormat="false" ht="17.25" hidden="false" customHeight="true" outlineLevel="0" collapsed="false">
      <c r="A23" s="398" t="s">
        <v>1132</v>
      </c>
      <c r="B23" s="398" t="n">
        <v>115</v>
      </c>
      <c r="C23" s="439" t="n">
        <v>0.223735408560311</v>
      </c>
      <c r="D23" s="398" t="n">
        <v>9</v>
      </c>
      <c r="E23" s="439" t="n">
        <f aca="false">D23/B23</f>
        <v>0.0782608695652174</v>
      </c>
      <c r="G23" s="398" t="s">
        <v>1132</v>
      </c>
      <c r="H23" s="398" t="n">
        <v>70</v>
      </c>
      <c r="I23" s="398" t="n">
        <v>7</v>
      </c>
      <c r="J23" s="398" t="n">
        <v>1</v>
      </c>
      <c r="K23" s="398" t="n">
        <v>78</v>
      </c>
      <c r="L23" s="439" t="n">
        <f aca="false">I23/K23</f>
        <v>0.0897435897435897</v>
      </c>
      <c r="N23" s="398" t="s">
        <v>1132</v>
      </c>
      <c r="O23" s="398" t="n">
        <v>33</v>
      </c>
      <c r="P23" s="398" t="n">
        <v>2</v>
      </c>
      <c r="Q23" s="398" t="n">
        <v>2</v>
      </c>
      <c r="R23" s="398" t="n">
        <v>37</v>
      </c>
      <c r="S23" s="439" t="n">
        <f aca="false">P23/R23</f>
        <v>0.0540540540540541</v>
      </c>
    </row>
    <row r="24" customFormat="false" ht="17.25" hidden="false" customHeight="true" outlineLevel="0" collapsed="false">
      <c r="A24" s="398" t="s">
        <v>1266</v>
      </c>
      <c r="B24" s="398" t="n">
        <v>55</v>
      </c>
      <c r="C24" s="439" t="n">
        <v>0.107003891050584</v>
      </c>
      <c r="D24" s="398" t="n">
        <v>3</v>
      </c>
      <c r="E24" s="439" t="n">
        <f aca="false">D24/B24</f>
        <v>0.0545454545454545</v>
      </c>
      <c r="G24" s="398" t="s">
        <v>1266</v>
      </c>
      <c r="H24" s="398" t="n">
        <v>34</v>
      </c>
      <c r="I24" s="398" t="n">
        <v>2</v>
      </c>
      <c r="J24" s="398"/>
      <c r="K24" s="398" t="n">
        <v>36</v>
      </c>
      <c r="L24" s="439" t="n">
        <f aca="false">I24/K24</f>
        <v>0.0555555555555556</v>
      </c>
      <c r="N24" s="398" t="s">
        <v>1266</v>
      </c>
      <c r="O24" s="398" t="n">
        <v>17</v>
      </c>
      <c r="P24" s="398" t="n">
        <v>1</v>
      </c>
      <c r="Q24" s="398" t="n">
        <v>1</v>
      </c>
      <c r="R24" s="398" t="n">
        <v>19</v>
      </c>
      <c r="S24" s="439" t="n">
        <f aca="false">P24/R24</f>
        <v>0.0526315789473684</v>
      </c>
    </row>
    <row r="25" customFormat="false" ht="17.25" hidden="false" customHeight="true" outlineLevel="0" collapsed="false">
      <c r="A25" s="398" t="s">
        <v>1267</v>
      </c>
      <c r="B25" s="398" t="n">
        <v>25</v>
      </c>
      <c r="C25" s="439" t="n">
        <v>0.0486381322957199</v>
      </c>
      <c r="D25" s="398" t="n">
        <v>1</v>
      </c>
      <c r="E25" s="439" t="n">
        <f aca="false">D25/B25</f>
        <v>0.04</v>
      </c>
      <c r="G25" s="398" t="s">
        <v>1267</v>
      </c>
      <c r="H25" s="398" t="n">
        <v>14</v>
      </c>
      <c r="I25" s="398" t="n">
        <v>1</v>
      </c>
      <c r="J25" s="398"/>
      <c r="K25" s="398" t="n">
        <v>15</v>
      </c>
      <c r="L25" s="439" t="n">
        <f aca="false">I25/K25</f>
        <v>0.0666666666666667</v>
      </c>
      <c r="N25" s="398" t="s">
        <v>1267</v>
      </c>
      <c r="O25" s="398" t="n">
        <v>10</v>
      </c>
      <c r="P25" s="398"/>
      <c r="Q25" s="398"/>
      <c r="R25" s="398" t="n">
        <v>10</v>
      </c>
      <c r="S25" s="439" t="n">
        <f aca="false">P25/R25</f>
        <v>0</v>
      </c>
    </row>
    <row r="26" customFormat="false" ht="17.25" hidden="false" customHeight="true" outlineLevel="0" collapsed="false">
      <c r="A26" s="398" t="s">
        <v>1268</v>
      </c>
      <c r="B26" s="398" t="n">
        <v>7</v>
      </c>
      <c r="C26" s="439" t="n">
        <v>0.0136186770428016</v>
      </c>
      <c r="D26" s="398" t="n">
        <v>0</v>
      </c>
      <c r="E26" s="439" t="n">
        <f aca="false">D26/B26</f>
        <v>0</v>
      </c>
      <c r="G26" s="398" t="s">
        <v>1268</v>
      </c>
      <c r="H26" s="398" t="n">
        <v>5</v>
      </c>
      <c r="I26" s="398"/>
      <c r="J26" s="398"/>
      <c r="K26" s="398" t="n">
        <v>5</v>
      </c>
      <c r="L26" s="439" t="n">
        <f aca="false">I26/K26</f>
        <v>0</v>
      </c>
      <c r="N26" s="398" t="s">
        <v>1268</v>
      </c>
      <c r="O26" s="398" t="n">
        <v>2</v>
      </c>
      <c r="P26" s="398"/>
      <c r="Q26" s="398"/>
      <c r="R26" s="398" t="n">
        <v>2</v>
      </c>
      <c r="S26" s="439" t="n">
        <f aca="false">P26/R26</f>
        <v>0</v>
      </c>
    </row>
    <row r="27" customFormat="false" ht="17.25" hidden="false" customHeight="true" outlineLevel="0" collapsed="false">
      <c r="A27" s="398" t="s">
        <v>1262</v>
      </c>
      <c r="B27" s="398" t="n">
        <v>514</v>
      </c>
      <c r="C27" s="439" t="n">
        <v>1</v>
      </c>
      <c r="D27" s="398" t="n">
        <v>16</v>
      </c>
      <c r="G27" s="398" t="s">
        <v>1262</v>
      </c>
      <c r="H27" s="398" t="n">
        <v>256</v>
      </c>
      <c r="I27" s="398" t="n">
        <v>12</v>
      </c>
      <c r="J27" s="398" t="n">
        <v>2</v>
      </c>
      <c r="K27" s="398" t="n">
        <v>270</v>
      </c>
      <c r="L27" s="439" t="n">
        <f aca="false">I27/K27</f>
        <v>0.0444444444444444</v>
      </c>
      <c r="N27" s="398" t="s">
        <v>1262</v>
      </c>
      <c r="O27" s="398" t="n">
        <v>156</v>
      </c>
      <c r="P27" s="398" t="n">
        <v>4</v>
      </c>
      <c r="Q27" s="398" t="n">
        <v>6</v>
      </c>
      <c r="R27" s="398" t="n">
        <v>166</v>
      </c>
      <c r="S27" s="439" t="n">
        <f aca="false">P27/R27</f>
        <v>0.0240963855421687</v>
      </c>
    </row>
    <row r="29" customFormat="false" ht="15.75" hidden="false" customHeight="false" outlineLevel="0" collapsed="false">
      <c r="A29" s="398" t="s">
        <v>1261</v>
      </c>
      <c r="B29" s="398" t="s">
        <v>1119</v>
      </c>
      <c r="C29" s="398"/>
      <c r="F29" s="398" t="s">
        <v>1261</v>
      </c>
      <c r="G29" s="398" t="s">
        <v>1119</v>
      </c>
      <c r="H29" s="398"/>
    </row>
    <row r="30" customFormat="false" ht="15.75" hidden="false" customHeight="false" outlineLevel="0" collapsed="false">
      <c r="A30" s="398" t="s">
        <v>1124</v>
      </c>
      <c r="B30" s="398" t="s">
        <v>1145</v>
      </c>
      <c r="C30" s="398" t="s">
        <v>1134</v>
      </c>
      <c r="F30" s="398" t="s">
        <v>1124</v>
      </c>
      <c r="G30" s="398" t="s">
        <v>1128</v>
      </c>
      <c r="H30" s="398" t="s">
        <v>1134</v>
      </c>
    </row>
    <row r="31" customFormat="false" ht="15.75" hidden="false" customHeight="false" outlineLevel="0" collapsed="false">
      <c r="A31" s="398" t="s">
        <v>138</v>
      </c>
      <c r="B31" s="398" t="n">
        <v>1</v>
      </c>
      <c r="C31" s="398" t="n">
        <v>5</v>
      </c>
      <c r="F31" s="398" t="str">
        <f aca="false">A31</f>
        <v>?</v>
      </c>
      <c r="G31" s="398" t="n">
        <f aca="false">-B31</f>
        <v>-1</v>
      </c>
      <c r="H31" s="398" t="n">
        <f aca="false">C31</f>
        <v>5</v>
      </c>
      <c r="K31" s="398" t="n">
        <f aca="false">D31</f>
        <v>0</v>
      </c>
    </row>
    <row r="32" customFormat="false" ht="15.75" hidden="false" customHeight="false" outlineLevel="0" collapsed="false">
      <c r="A32" s="398" t="s">
        <v>1263</v>
      </c>
      <c r="B32" s="398" t="n">
        <v>5</v>
      </c>
      <c r="C32" s="398" t="n">
        <v>1</v>
      </c>
      <c r="F32" s="398" t="str">
        <f aca="false">A32</f>
        <v>0-9</v>
      </c>
      <c r="G32" s="398" t="n">
        <f aca="false">-B32</f>
        <v>-5</v>
      </c>
      <c r="H32" s="398" t="n">
        <f aca="false">C32</f>
        <v>1</v>
      </c>
      <c r="K32" s="398" t="n">
        <f aca="false">D32</f>
        <v>0</v>
      </c>
    </row>
    <row r="33" customFormat="false" ht="15.75" hidden="false" customHeight="false" outlineLevel="0" collapsed="false">
      <c r="A33" s="398" t="s">
        <v>1264</v>
      </c>
      <c r="B33" s="398" t="n">
        <v>2</v>
      </c>
      <c r="C33" s="398" t="n">
        <v>2</v>
      </c>
      <c r="F33" s="398" t="str">
        <f aca="false">A33</f>
        <v>10-19</v>
      </c>
      <c r="G33" s="398" t="n">
        <f aca="false">-B33</f>
        <v>-2</v>
      </c>
      <c r="H33" s="398" t="n">
        <f aca="false">C33</f>
        <v>2</v>
      </c>
      <c r="K33" s="398" t="n">
        <f aca="false">D33</f>
        <v>0</v>
      </c>
    </row>
    <row r="34" customFormat="false" ht="15.75" hidden="false" customHeight="false" outlineLevel="0" collapsed="false">
      <c r="A34" s="398" t="s">
        <v>1187</v>
      </c>
      <c r="B34" s="398" t="n">
        <v>22</v>
      </c>
      <c r="C34" s="398" t="n">
        <v>30</v>
      </c>
      <c r="F34" s="398" t="str">
        <f aca="false">A34</f>
        <v>20-29</v>
      </c>
      <c r="G34" s="398" t="n">
        <f aca="false">-B34</f>
        <v>-22</v>
      </c>
      <c r="H34" s="398" t="n">
        <f aca="false">C34</f>
        <v>30</v>
      </c>
      <c r="K34" s="398" t="n">
        <f aca="false">D34</f>
        <v>0</v>
      </c>
    </row>
    <row r="35" customFormat="false" ht="15.75" hidden="false" customHeight="false" outlineLevel="0" collapsed="false">
      <c r="A35" s="398" t="s">
        <v>1188</v>
      </c>
      <c r="B35" s="398" t="n">
        <v>54</v>
      </c>
      <c r="C35" s="398" t="n">
        <v>25</v>
      </c>
      <c r="F35" s="398" t="str">
        <f aca="false">A35</f>
        <v>30-39</v>
      </c>
      <c r="G35" s="398" t="n">
        <f aca="false">-B35</f>
        <v>-54</v>
      </c>
      <c r="H35" s="398" t="n">
        <f aca="false">C35</f>
        <v>25</v>
      </c>
      <c r="K35" s="398" t="n">
        <f aca="false">D35</f>
        <v>0</v>
      </c>
    </row>
    <row r="36" customFormat="false" ht="15.75" hidden="false" customHeight="false" outlineLevel="0" collapsed="false">
      <c r="A36" s="398" t="s">
        <v>1265</v>
      </c>
      <c r="B36" s="398" t="n">
        <v>52</v>
      </c>
      <c r="C36" s="398" t="n">
        <v>35</v>
      </c>
      <c r="F36" s="398" t="str">
        <f aca="false">A36</f>
        <v>40-49</v>
      </c>
      <c r="G36" s="398" t="n">
        <f aca="false">-B36</f>
        <v>-52</v>
      </c>
      <c r="H36" s="398" t="n">
        <f aca="false">C36</f>
        <v>35</v>
      </c>
      <c r="K36" s="398" t="n">
        <f aca="false">D36</f>
        <v>0</v>
      </c>
    </row>
    <row r="37" customFormat="false" ht="15.75" hidden="false" customHeight="false" outlineLevel="0" collapsed="false">
      <c r="A37" s="398" t="s">
        <v>1132</v>
      </c>
      <c r="B37" s="398" t="n">
        <v>78</v>
      </c>
      <c r="C37" s="398" t="n">
        <v>37</v>
      </c>
      <c r="F37" s="398" t="str">
        <f aca="false">A37</f>
        <v>50-59</v>
      </c>
      <c r="G37" s="398" t="n">
        <f aca="false">-B37</f>
        <v>-78</v>
      </c>
      <c r="H37" s="398" t="n">
        <f aca="false">C37</f>
        <v>37</v>
      </c>
      <c r="K37" s="398" t="n">
        <f aca="false">D37</f>
        <v>0</v>
      </c>
    </row>
    <row r="38" customFormat="false" ht="15.75" hidden="false" customHeight="false" outlineLevel="0" collapsed="false">
      <c r="A38" s="398" t="s">
        <v>1266</v>
      </c>
      <c r="B38" s="398" t="n">
        <v>36</v>
      </c>
      <c r="C38" s="398" t="n">
        <v>19</v>
      </c>
      <c r="F38" s="398" t="str">
        <f aca="false">A38</f>
        <v>60-69</v>
      </c>
      <c r="G38" s="398" t="n">
        <f aca="false">-B38</f>
        <v>-36</v>
      </c>
      <c r="H38" s="398" t="n">
        <f aca="false">C38</f>
        <v>19</v>
      </c>
      <c r="K38" s="398" t="n">
        <f aca="false">D38</f>
        <v>0</v>
      </c>
    </row>
    <row r="39" customFormat="false" ht="15.75" hidden="false" customHeight="false" outlineLevel="0" collapsed="false">
      <c r="A39" s="398" t="s">
        <v>1267</v>
      </c>
      <c r="B39" s="398" t="n">
        <v>15</v>
      </c>
      <c r="C39" s="398" t="n">
        <v>10</v>
      </c>
      <c r="F39" s="398" t="str">
        <f aca="false">A39</f>
        <v>70-79</v>
      </c>
      <c r="G39" s="398" t="n">
        <f aca="false">-B39</f>
        <v>-15</v>
      </c>
      <c r="H39" s="398" t="n">
        <f aca="false">C39</f>
        <v>10</v>
      </c>
      <c r="K39" s="398" t="n">
        <f aca="false">D39</f>
        <v>0</v>
      </c>
    </row>
    <row r="40" customFormat="false" ht="15.75" hidden="false" customHeight="false" outlineLevel="0" collapsed="false">
      <c r="A40" s="398" t="s">
        <v>1268</v>
      </c>
      <c r="B40" s="398" t="n">
        <v>5</v>
      </c>
      <c r="C40" s="398" t="n">
        <v>2</v>
      </c>
      <c r="F40" s="398" t="str">
        <f aca="false">A40</f>
        <v>80-89</v>
      </c>
      <c r="G40" s="398" t="n">
        <f aca="false">-B40</f>
        <v>-5</v>
      </c>
      <c r="H40" s="398" t="n">
        <f aca="false">C40</f>
        <v>2</v>
      </c>
      <c r="K40" s="398" t="n">
        <f aca="false">D40</f>
        <v>0</v>
      </c>
    </row>
    <row r="41" customFormat="false" ht="15.75" hidden="false" customHeight="false" outlineLevel="0" collapsed="false">
      <c r="A41" s="398" t="s">
        <v>1262</v>
      </c>
      <c r="B41" s="398" t="n">
        <v>270</v>
      </c>
      <c r="C41" s="398" t="n">
        <v>166</v>
      </c>
    </row>
    <row r="42" customFormat="false" ht="15.75" hidden="false" customHeight="true" outlineLevel="0" collapsed="false">
      <c r="A42" s="432" t="s">
        <v>36</v>
      </c>
      <c r="B42" s="433" t="s">
        <v>1256</v>
      </c>
    </row>
    <row r="44" customFormat="false" ht="15.75" hidden="false" customHeight="false" outlineLevel="0" collapsed="false">
      <c r="A44" s="297"/>
      <c r="B44" s="298" t="s">
        <v>1115</v>
      </c>
      <c r="C44" s="300"/>
    </row>
    <row r="45" customFormat="false" ht="15.75" hidden="false" customHeight="false" outlineLevel="0" collapsed="false">
      <c r="A45" s="302" t="s">
        <v>1121</v>
      </c>
      <c r="B45" s="329" t="s">
        <v>1257</v>
      </c>
      <c r="C45" s="331" t="s">
        <v>1258</v>
      </c>
    </row>
    <row r="46" customFormat="false" ht="15.75" hidden="false" customHeight="false" outlineLevel="0" collapsed="false">
      <c r="A46" s="306" t="s">
        <v>138</v>
      </c>
      <c r="B46" s="434" t="n">
        <v>0.0272373540856031</v>
      </c>
      <c r="C46" s="435" t="n">
        <v>1651</v>
      </c>
    </row>
    <row r="47" customFormat="false" ht="15.75" hidden="false" customHeight="false" outlineLevel="0" collapsed="false">
      <c r="A47" s="311" t="s">
        <v>1135</v>
      </c>
      <c r="B47" s="436" t="n">
        <v>0.0175097276264591</v>
      </c>
      <c r="C47" s="337" t="n">
        <v>466</v>
      </c>
    </row>
    <row r="48" customFormat="false" ht="15.75" hidden="false" customHeight="false" outlineLevel="0" collapsed="false">
      <c r="A48" s="311" t="s">
        <v>1129</v>
      </c>
      <c r="B48" s="436" t="n">
        <v>0.830739299610895</v>
      </c>
      <c r="C48" s="337" t="n">
        <v>99358</v>
      </c>
    </row>
    <row r="49" customFormat="false" ht="15.75" hidden="false" customHeight="false" outlineLevel="0" collapsed="false">
      <c r="A49" s="311" t="s">
        <v>1111</v>
      </c>
      <c r="B49" s="437" t="n">
        <v>0.124513618677043</v>
      </c>
      <c r="C49" s="341" t="n">
        <v>30880</v>
      </c>
    </row>
    <row r="50" customFormat="false" ht="15.75" hidden="false" customHeight="true" outlineLevel="0" collapsed="false">
      <c r="A50" s="320" t="s">
        <v>1112</v>
      </c>
      <c r="B50" s="438" t="n">
        <v>1</v>
      </c>
      <c r="C50" s="344" t="n">
        <v>132355</v>
      </c>
    </row>
    <row r="53" customFormat="false" ht="15.75" hidden="false" customHeight="true" outlineLevel="0" collapsed="false">
      <c r="A53" s="432" t="s">
        <v>36</v>
      </c>
      <c r="B53" s="433" t="s">
        <v>1256</v>
      </c>
    </row>
    <row r="55" customFormat="false" ht="15.75" hidden="false" customHeight="false" outlineLevel="0" collapsed="false">
      <c r="A55" s="297"/>
      <c r="B55" s="298" t="s">
        <v>1115</v>
      </c>
      <c r="C55" s="300"/>
    </row>
    <row r="56" customFormat="false" ht="15.75" hidden="false" customHeight="false" outlineLevel="0" collapsed="false">
      <c r="A56" s="302" t="s">
        <v>1122</v>
      </c>
      <c r="B56" s="329" t="s">
        <v>1257</v>
      </c>
      <c r="C56" s="331" t="s">
        <v>1258</v>
      </c>
    </row>
    <row r="57" customFormat="false" ht="15.75" hidden="false" customHeight="false" outlineLevel="0" collapsed="false">
      <c r="A57" s="306" t="s">
        <v>138</v>
      </c>
      <c r="B57" s="434" t="n">
        <v>0.0272373540856031</v>
      </c>
      <c r="C57" s="435" t="n">
        <v>1651</v>
      </c>
    </row>
    <row r="58" customFormat="false" ht="15.75" hidden="false" customHeight="false" outlineLevel="0" collapsed="false">
      <c r="A58" s="311" t="s">
        <v>1131</v>
      </c>
      <c r="B58" s="436" t="n">
        <v>0.801556420233463</v>
      </c>
      <c r="C58" s="337" t="n">
        <v>98230</v>
      </c>
    </row>
    <row r="59" customFormat="false" ht="15.75" hidden="false" customHeight="false" outlineLevel="0" collapsed="false">
      <c r="A59" s="311" t="s">
        <v>1109</v>
      </c>
      <c r="B59" s="436" t="n">
        <v>0.0311284046692607</v>
      </c>
      <c r="C59" s="337" t="n">
        <v>1545</v>
      </c>
    </row>
    <row r="60" customFormat="false" ht="15.75" hidden="false" customHeight="false" outlineLevel="0" collapsed="false">
      <c r="A60" s="311" t="s">
        <v>7</v>
      </c>
      <c r="B60" s="436" t="n">
        <v>0.0155642023346304</v>
      </c>
      <c r="C60" s="337" t="n">
        <v>49</v>
      </c>
    </row>
    <row r="61" customFormat="false" ht="15.75" hidden="false" customHeight="false" outlineLevel="0" collapsed="false">
      <c r="A61" s="311" t="s">
        <v>1111</v>
      </c>
      <c r="B61" s="437" t="n">
        <v>0.124513618677043</v>
      </c>
      <c r="C61" s="341" t="n">
        <v>30880</v>
      </c>
    </row>
    <row r="62" customFormat="false" ht="15.75" hidden="false" customHeight="true" outlineLevel="0" collapsed="false">
      <c r="A62" s="320" t="s">
        <v>1112</v>
      </c>
      <c r="B62" s="438" t="n">
        <v>1</v>
      </c>
      <c r="C62" s="344" t="n">
        <v>132355</v>
      </c>
    </row>
    <row r="64" customFormat="false" ht="15.75" hidden="false" customHeight="true" outlineLevel="0" collapsed="false">
      <c r="A64" s="432" t="s">
        <v>36</v>
      </c>
      <c r="B64" s="433" t="s">
        <v>1256</v>
      </c>
    </row>
    <row r="66" customFormat="false" ht="15.75" hidden="false" customHeight="false" outlineLevel="0" collapsed="false">
      <c r="A66" s="297"/>
      <c r="B66" s="298" t="s">
        <v>1115</v>
      </c>
      <c r="C66" s="300"/>
    </row>
    <row r="67" customFormat="false" ht="15.75" hidden="false" customHeight="false" outlineLevel="0" collapsed="false">
      <c r="A67" s="302" t="s">
        <v>150</v>
      </c>
      <c r="B67" s="329" t="s">
        <v>1257</v>
      </c>
      <c r="C67" s="331" t="s">
        <v>1258</v>
      </c>
      <c r="E67" s="398" t="e">
        <f aca="false">VLOOKUP(A67,'Kasus per Provinsi'!B3:E37,2,)</f>
        <v>#N/A</v>
      </c>
    </row>
    <row r="68" customFormat="false" ht="15.75" hidden="false" customHeight="false" outlineLevel="0" collapsed="false">
      <c r="A68" s="306" t="s">
        <v>1195</v>
      </c>
      <c r="B68" s="434" t="n">
        <v>0.00778210116731518</v>
      </c>
      <c r="C68" s="435" t="n">
        <v>1042</v>
      </c>
      <c r="E68" s="136" t="n">
        <f aca="false">VLOOKUP(A68,'Kasus per Provinsi'!B4:E38,2,)</f>
        <v>2745</v>
      </c>
      <c r="F68" s="136" t="n">
        <f aca="false">E68-B68</f>
        <v>2744.99221789883</v>
      </c>
    </row>
    <row r="69" customFormat="false" ht="15.75" hidden="false" customHeight="false" outlineLevel="0" collapsed="false">
      <c r="A69" s="311" t="s">
        <v>1137</v>
      </c>
      <c r="B69" s="436" t="n">
        <v>0.0603112840466926</v>
      </c>
      <c r="C69" s="337" t="n">
        <v>7710</v>
      </c>
      <c r="E69" s="136" t="n">
        <f aca="false">VLOOKUP(A69,'Kasus per Provinsi'!B5:G41,2,)</f>
        <v>1674</v>
      </c>
      <c r="F69" s="136" t="n">
        <f aca="false">E69-B69</f>
        <v>1673.93968871595</v>
      </c>
    </row>
    <row r="70" customFormat="false" ht="15.75" hidden="false" customHeight="false" outlineLevel="0" collapsed="false">
      <c r="A70" s="311" t="s">
        <v>1142</v>
      </c>
      <c r="B70" s="436" t="n">
        <v>0.00778210116731518</v>
      </c>
      <c r="C70" s="337" t="n">
        <v>961</v>
      </c>
      <c r="E70" s="136" t="n">
        <f aca="false">VLOOKUP(A70,'Kasus per Provinsi'!B6:G42,2,)</f>
        <v>432</v>
      </c>
      <c r="F70" s="136" t="n">
        <f aca="false">E70-B70</f>
        <v>431.992217898833</v>
      </c>
    </row>
    <row r="71" customFormat="false" ht="15.75" hidden="false" customHeight="false" outlineLevel="0" collapsed="false">
      <c r="A71" s="311" t="s">
        <v>1130</v>
      </c>
      <c r="B71" s="436" t="n">
        <v>0.544747081712062</v>
      </c>
      <c r="C71" s="337" t="n">
        <v>58542</v>
      </c>
      <c r="E71" s="136" t="n">
        <f aca="false">VLOOKUP(A71,'Kasus per Provinsi'!B7:G43,2,)</f>
        <v>16538</v>
      </c>
      <c r="F71" s="136" t="n">
        <f aca="false">E71-B71</f>
        <v>16537.4552529183</v>
      </c>
    </row>
    <row r="72" customFormat="false" ht="15.75" hidden="false" customHeight="false" outlineLevel="0" collapsed="false">
      <c r="A72" s="311" t="s">
        <v>1138</v>
      </c>
      <c r="B72" s="436" t="n">
        <v>0.075875486381323</v>
      </c>
      <c r="C72" s="337" t="n">
        <v>10019</v>
      </c>
      <c r="E72" s="136" t="n">
        <f aca="false">VLOOKUP(A72,'Kasus per Provinsi'!B8:G44,2,)</f>
        <v>5488</v>
      </c>
      <c r="F72" s="136" t="n">
        <f aca="false">E72-B72</f>
        <v>5487.92412451362</v>
      </c>
    </row>
    <row r="73" customFormat="false" ht="15.75" hidden="false" customHeight="false" outlineLevel="0" collapsed="false">
      <c r="A73" s="311" t="s">
        <v>1196</v>
      </c>
      <c r="B73" s="436" t="n">
        <v>0.0214007782101167</v>
      </c>
      <c r="C73" s="337" t="n">
        <v>2480</v>
      </c>
      <c r="E73" s="136" t="n">
        <f aca="false">VLOOKUP(A73,'Kasus per Provinsi'!B9:G45,2,)</f>
        <v>6932</v>
      </c>
      <c r="F73" s="136" t="n">
        <f aca="false">E73-B73</f>
        <v>6931.97859922179</v>
      </c>
    </row>
    <row r="74" customFormat="false" ht="15.75" hidden="false" customHeight="false" outlineLevel="0" collapsed="false">
      <c r="A74" s="311" t="s">
        <v>1140</v>
      </c>
      <c r="B74" s="436" t="n">
        <v>0.0544747081712062</v>
      </c>
      <c r="C74" s="337" t="n">
        <v>8090</v>
      </c>
      <c r="E74" s="136" t="n">
        <f aca="false">VLOOKUP(A74,'Kasus per Provinsi'!B10:G46,2,)</f>
        <v>18308</v>
      </c>
      <c r="F74" s="136" t="n">
        <f aca="false">E74-B74</f>
        <v>18307.9455252918</v>
      </c>
    </row>
    <row r="75" customFormat="false" ht="15.75" hidden="false" customHeight="false" outlineLevel="0" collapsed="false">
      <c r="A75" s="311" t="s">
        <v>1197</v>
      </c>
      <c r="B75" s="436" t="n">
        <v>0.00389105058365759</v>
      </c>
      <c r="C75" s="337" t="n">
        <v>220</v>
      </c>
      <c r="E75" s="136" t="n">
        <f aca="false">VLOOKUP(A75,'Kasus per Provinsi'!B11:G47,2,)</f>
        <v>359</v>
      </c>
      <c r="F75" s="136" t="n">
        <f aca="false">E75-B75</f>
        <v>358.996108949416</v>
      </c>
    </row>
    <row r="76" customFormat="false" ht="15.75" hidden="false" customHeight="false" outlineLevel="0" collapsed="false">
      <c r="A76" s="311" t="s">
        <v>1200</v>
      </c>
      <c r="B76" s="436" t="n">
        <v>0.0194552529182879</v>
      </c>
      <c r="C76" s="337" t="n">
        <v>2987</v>
      </c>
      <c r="E76" s="136" t="n">
        <f aca="false">VLOOKUP(A76,'Kasus per Provinsi'!B12:G48,2,)</f>
        <v>868</v>
      </c>
      <c r="F76" s="136" t="n">
        <f aca="false">E76-B76</f>
        <v>867.980544747082</v>
      </c>
    </row>
    <row r="77" customFormat="false" ht="15.75" hidden="false" customHeight="false" outlineLevel="0" collapsed="false">
      <c r="A77" s="311" t="s">
        <v>1143</v>
      </c>
      <c r="B77" s="436" t="n">
        <v>0.00583657587548638</v>
      </c>
      <c r="C77" s="337" t="n">
        <v>671</v>
      </c>
      <c r="E77" s="136" t="n">
        <f aca="false">VLOOKUP(A77,'Kasus per Provinsi'!B13:G49,2,)</f>
        <v>345</v>
      </c>
      <c r="F77" s="136" t="n">
        <f aca="false">E77-B77</f>
        <v>344.994163424125</v>
      </c>
    </row>
    <row r="78" customFormat="false" ht="15.75" hidden="false" customHeight="false" outlineLevel="0" collapsed="false">
      <c r="A78" s="311" t="s">
        <v>1199</v>
      </c>
      <c r="B78" s="436" t="n">
        <v>0.00194552529182879</v>
      </c>
      <c r="C78" s="337" t="n">
        <v>194</v>
      </c>
      <c r="E78" s="136" t="n">
        <f aca="false">VLOOKUP(A78,'Kasus per Provinsi'!B14:G50,2,)</f>
        <v>231</v>
      </c>
      <c r="F78" s="136" t="n">
        <f aca="false">E78-B78</f>
        <v>230.998054474708</v>
      </c>
    </row>
    <row r="79" customFormat="false" ht="15.75" hidden="false" customHeight="false" outlineLevel="0" collapsed="false">
      <c r="A79" s="311" t="s">
        <v>1198</v>
      </c>
      <c r="B79" s="436" t="n">
        <v>0.00194552529182879</v>
      </c>
      <c r="C79" s="337" t="n">
        <v>193</v>
      </c>
      <c r="E79" s="136" t="n">
        <f aca="false">VLOOKUP(A79,'Kasus per Provinsi'!B15:G51,2,)</f>
        <v>272</v>
      </c>
      <c r="F79" s="136" t="n">
        <f aca="false">E79-B79</f>
        <v>271.998054474708</v>
      </c>
    </row>
    <row r="80" customFormat="false" ht="15.75" hidden="false" customHeight="false" outlineLevel="0" collapsed="false">
      <c r="A80" s="311" t="s">
        <v>1144</v>
      </c>
      <c r="B80" s="436" t="n">
        <v>0.00389105058365759</v>
      </c>
      <c r="C80" s="337" t="n">
        <v>571</v>
      </c>
      <c r="E80" s="136" t="n">
        <f aca="false">VLOOKUP(A80,'Kasus per Provinsi'!B16:G52,2,)</f>
        <v>8039</v>
      </c>
      <c r="F80" s="136" t="n">
        <f aca="false">E80-B80</f>
        <v>8038.99610894942</v>
      </c>
    </row>
    <row r="81" customFormat="false" ht="15.75" hidden="false" customHeight="false" outlineLevel="0" collapsed="false">
      <c r="A81" s="311" t="s">
        <v>1201</v>
      </c>
      <c r="B81" s="436" t="n">
        <v>0.00583657587548638</v>
      </c>
      <c r="C81" s="337" t="n">
        <v>726</v>
      </c>
      <c r="E81" s="136" t="n">
        <f aca="false">VLOOKUP(A81,'Kasus per Provinsi'!B17:G53,2,)</f>
        <v>587</v>
      </c>
      <c r="F81" s="136" t="n">
        <f aca="false">E81-B81</f>
        <v>586.994163424125</v>
      </c>
    </row>
    <row r="82" customFormat="false" ht="15.75" hidden="false" customHeight="false" outlineLevel="0" collapsed="false">
      <c r="A82" s="311" t="s">
        <v>1139</v>
      </c>
      <c r="B82" s="436" t="n">
        <v>0.00194552529182879</v>
      </c>
      <c r="C82" s="337" t="n">
        <v>62</v>
      </c>
      <c r="E82" s="136" t="n">
        <f aca="false">VLOOKUP(A82,'Kasus per Provinsi'!B18:G54,2,)</f>
        <v>1898</v>
      </c>
      <c r="F82" s="136" t="n">
        <f aca="false">E82-B82</f>
        <v>1897.99805447471</v>
      </c>
    </row>
    <row r="83" customFormat="false" ht="15.75" hidden="false" customHeight="false" outlineLevel="0" collapsed="false">
      <c r="A83" s="311" t="s">
        <v>1141</v>
      </c>
      <c r="B83" s="436" t="n">
        <v>0.00389105058365759</v>
      </c>
      <c r="C83" s="337" t="n">
        <v>481</v>
      </c>
      <c r="E83" s="136" t="n">
        <f aca="false">VLOOKUP(A83,'Kasus per Provinsi'!B19:G55,2,)</f>
        <v>2937</v>
      </c>
      <c r="F83" s="136" t="n">
        <f aca="false">E83-B83</f>
        <v>2936.99610894942</v>
      </c>
    </row>
    <row r="84" customFormat="false" ht="15.75" hidden="false" customHeight="false" outlineLevel="0" collapsed="false">
      <c r="A84" s="311" t="s">
        <v>1147</v>
      </c>
      <c r="B84" s="436" t="n">
        <v>0.0544747081712062</v>
      </c>
      <c r="C84" s="337" t="n">
        <v>6526</v>
      </c>
      <c r="E84" s="398" t="e">
        <f aca="false">VLOOKUP(A84,'Kasus per Provinsi'!B20:G56,2,)</f>
        <v>#N/A</v>
      </c>
    </row>
    <row r="85" customFormat="false" ht="15.75" hidden="false" customHeight="false" outlineLevel="0" collapsed="false">
      <c r="A85" s="311" t="s">
        <v>1111</v>
      </c>
      <c r="B85" s="437" t="n">
        <v>0.124513618677043</v>
      </c>
      <c r="C85" s="341" t="n">
        <v>30880</v>
      </c>
      <c r="E85" s="398" t="e">
        <f aca="false">VLOOKUP(A85,'Kasus per Provinsi'!B21:G57,2,)</f>
        <v>#N/A</v>
      </c>
    </row>
    <row r="86" customFormat="false" ht="15.75" hidden="false" customHeight="true" outlineLevel="0" collapsed="false">
      <c r="A86" s="320" t="s">
        <v>1112</v>
      </c>
      <c r="B86" s="438" t="n">
        <v>1</v>
      </c>
      <c r="C86" s="344" t="n">
        <v>132355</v>
      </c>
    </row>
  </sheetData>
  <mergeCells count="1">
    <mergeCell ref="B1:I1"/>
  </mergeCells>
  <hyperlinks>
    <hyperlink ref="B2" r:id="rId1" display="http://covid-monitoring.kemkes.go.id/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sheetData>
    <row r="1" customFormat="false" ht="15.75" hidden="false" customHeight="false" outlineLevel="0" collapsed="false">
      <c r="A1" s="397" t="s">
        <v>1148</v>
      </c>
      <c r="B1" s="397" t="s">
        <v>1269</v>
      </c>
      <c r="C1" s="397" t="s">
        <v>1270</v>
      </c>
      <c r="D1" s="397" t="s">
        <v>1271</v>
      </c>
      <c r="E1" s="397" t="s">
        <v>1272</v>
      </c>
      <c r="F1" s="397" t="s">
        <v>44</v>
      </c>
      <c r="G1" s="397" t="s">
        <v>1273</v>
      </c>
      <c r="H1" s="397" t="s">
        <v>1274</v>
      </c>
    </row>
    <row r="2" customFormat="false" ht="15.75" hidden="false" customHeight="false" outlineLevel="0" collapsed="false">
      <c r="A2" s="440" t="n">
        <v>43861</v>
      </c>
      <c r="B2" s="397" t="n">
        <v>2</v>
      </c>
      <c r="C2" s="397" t="n">
        <v>2</v>
      </c>
      <c r="D2" s="397" t="n">
        <v>0</v>
      </c>
      <c r="E2" s="397" t="n">
        <v>0</v>
      </c>
      <c r="F2" s="441" t="n">
        <f aca="false">D2/C2</f>
        <v>0</v>
      </c>
    </row>
    <row r="3" customFormat="false" ht="15.75" hidden="false" customHeight="false" outlineLevel="0" collapsed="false">
      <c r="A3" s="440" t="n">
        <v>43867</v>
      </c>
      <c r="B3" s="397" t="n">
        <v>1</v>
      </c>
      <c r="C3" s="397" t="n">
        <v>3</v>
      </c>
      <c r="D3" s="397" t="n">
        <v>0</v>
      </c>
      <c r="E3" s="397" t="n">
        <v>0</v>
      </c>
      <c r="F3" s="441" t="n">
        <f aca="false">D3/C3</f>
        <v>0</v>
      </c>
    </row>
    <row r="4" customFormat="false" ht="15.75" hidden="false" customHeight="false" outlineLevel="0" collapsed="false">
      <c r="A4" s="440" t="n">
        <v>43882</v>
      </c>
      <c r="B4" s="397" t="n">
        <v>17</v>
      </c>
      <c r="C4" s="397" t="n">
        <v>20</v>
      </c>
      <c r="D4" s="397" t="n">
        <v>1</v>
      </c>
      <c r="E4" s="397" t="n">
        <v>1</v>
      </c>
      <c r="F4" s="441" t="n">
        <f aca="false">D4/C4</f>
        <v>0.05</v>
      </c>
    </row>
    <row r="5" customFormat="false" ht="15.75" hidden="false" customHeight="false" outlineLevel="0" collapsed="false">
      <c r="A5" s="440" t="n">
        <v>43883</v>
      </c>
      <c r="B5" s="397" t="n">
        <v>59</v>
      </c>
      <c r="C5" s="397" t="n">
        <v>79</v>
      </c>
      <c r="D5" s="397" t="n">
        <v>2</v>
      </c>
      <c r="E5" s="397" t="n">
        <v>1</v>
      </c>
      <c r="F5" s="441" t="n">
        <f aca="false">D5/C5</f>
        <v>0.0253164556962025</v>
      </c>
    </row>
    <row r="6" customFormat="false" ht="15.75" hidden="false" customHeight="false" outlineLevel="0" collapsed="false">
      <c r="A6" s="440" t="n">
        <v>43884</v>
      </c>
      <c r="B6" s="397" t="n">
        <v>71</v>
      </c>
      <c r="C6" s="397" t="n">
        <v>150</v>
      </c>
      <c r="D6" s="397" t="n">
        <v>3</v>
      </c>
      <c r="E6" s="397" t="n">
        <v>1</v>
      </c>
      <c r="F6" s="441" t="n">
        <f aca="false">D6/C6</f>
        <v>0.02</v>
      </c>
    </row>
    <row r="7" customFormat="false" ht="15.75" hidden="false" customHeight="false" outlineLevel="0" collapsed="false">
      <c r="A7" s="440" t="n">
        <v>43885</v>
      </c>
      <c r="B7" s="397" t="n">
        <v>77</v>
      </c>
      <c r="C7" s="397" t="n">
        <v>227</v>
      </c>
      <c r="D7" s="397" t="n">
        <v>7</v>
      </c>
      <c r="E7" s="397" t="n">
        <v>4</v>
      </c>
      <c r="F7" s="441" t="n">
        <f aca="false">D7/C7</f>
        <v>0.0308370044052863</v>
      </c>
    </row>
    <row r="8" customFormat="false" ht="15.75" hidden="false" customHeight="false" outlineLevel="0" collapsed="false">
      <c r="A8" s="440" t="n">
        <v>43886</v>
      </c>
      <c r="B8" s="397" t="n">
        <v>93</v>
      </c>
      <c r="C8" s="397" t="n">
        <v>320</v>
      </c>
      <c r="D8" s="397" t="n">
        <v>10</v>
      </c>
      <c r="E8" s="397" t="n">
        <v>3</v>
      </c>
      <c r="F8" s="441" t="n">
        <f aca="false">D8/C8</f>
        <v>0.03125</v>
      </c>
      <c r="G8" s="397" t="n">
        <v>8600</v>
      </c>
      <c r="H8" s="134" t="n">
        <f aca="false">G8/C8</f>
        <v>26.875</v>
      </c>
    </row>
    <row r="9" customFormat="false" ht="15.75" hidden="false" customHeight="false" outlineLevel="0" collapsed="false">
      <c r="A9" s="440" t="n">
        <v>43887</v>
      </c>
      <c r="B9" s="397" t="n">
        <v>125</v>
      </c>
      <c r="C9" s="397" t="n">
        <v>445</v>
      </c>
      <c r="D9" s="397" t="n">
        <v>12</v>
      </c>
      <c r="E9" s="397" t="n">
        <v>2</v>
      </c>
      <c r="F9" s="441" t="n">
        <f aca="false">D9/C9</f>
        <v>0.0269662921348315</v>
      </c>
      <c r="G9" s="397" t="n">
        <v>9587</v>
      </c>
      <c r="H9" s="134" t="n">
        <f aca="false">G9/C9</f>
        <v>21.5438202247191</v>
      </c>
    </row>
    <row r="10" customFormat="false" ht="15.75" hidden="false" customHeight="false" outlineLevel="0" collapsed="false">
      <c r="A10" s="440" t="n">
        <v>43888</v>
      </c>
      <c r="B10" s="397" t="n">
        <v>205</v>
      </c>
      <c r="C10" s="397" t="n">
        <v>650</v>
      </c>
      <c r="D10" s="397" t="n">
        <v>17</v>
      </c>
      <c r="E10" s="397" t="n">
        <v>5</v>
      </c>
      <c r="F10" s="441" t="n">
        <f aca="false">D10/C10</f>
        <v>0.0261538461538462</v>
      </c>
      <c r="G10" s="397" t="n">
        <v>12014</v>
      </c>
      <c r="H10" s="134" t="n">
        <f aca="false">G10/C10</f>
        <v>18.4830769230769</v>
      </c>
    </row>
    <row r="11" customFormat="false" ht="15.75" hidden="false" customHeight="false" outlineLevel="0" collapsed="false">
      <c r="A11" s="440" t="n">
        <v>43889</v>
      </c>
      <c r="B11" s="397" t="n">
        <v>238</v>
      </c>
      <c r="C11" s="397" t="n">
        <v>888</v>
      </c>
      <c r="D11" s="397" t="n">
        <v>21</v>
      </c>
      <c r="E11" s="397" t="n">
        <v>4</v>
      </c>
      <c r="F11" s="441" t="n">
        <f aca="false">D11/C11</f>
        <v>0.0236486486486486</v>
      </c>
      <c r="G11" s="397" t="n">
        <v>15695</v>
      </c>
      <c r="H11" s="134" t="n">
        <f aca="false">G11/C11</f>
        <v>17.6745495495496</v>
      </c>
    </row>
    <row r="12" customFormat="false" ht="15.75" hidden="false" customHeight="false" outlineLevel="0" collapsed="false">
      <c r="A12" s="440" t="n">
        <v>43890</v>
      </c>
      <c r="B12" s="397" t="n">
        <v>240</v>
      </c>
      <c r="C12" s="397" t="n">
        <v>1128</v>
      </c>
      <c r="D12" s="397" t="n">
        <v>29</v>
      </c>
      <c r="E12" s="397" t="n">
        <v>8</v>
      </c>
      <c r="F12" s="441" t="n">
        <f aca="false">D12/C12</f>
        <v>0.025709219858156</v>
      </c>
      <c r="G12" s="397" t="n">
        <v>18661</v>
      </c>
      <c r="H12" s="134" t="n">
        <f aca="false">G12/C12</f>
        <v>16.5434397163121</v>
      </c>
    </row>
    <row r="13" customFormat="false" ht="15.75" hidden="false" customHeight="false" outlineLevel="0" collapsed="false">
      <c r="A13" s="440" t="n">
        <v>43891</v>
      </c>
      <c r="B13" s="397" t="n">
        <v>566</v>
      </c>
      <c r="C13" s="397" t="n">
        <v>1694</v>
      </c>
      <c r="D13" s="397" t="n">
        <v>34</v>
      </c>
      <c r="E13" s="397" t="n">
        <v>5</v>
      </c>
      <c r="F13" s="441" t="n">
        <f aca="false">D13/C13</f>
        <v>0.0200708382526564</v>
      </c>
      <c r="G13" s="397" t="n">
        <v>21127</v>
      </c>
      <c r="H13" s="134" t="n">
        <f aca="false">G13/C13</f>
        <v>12.4716646989374</v>
      </c>
    </row>
    <row r="14" customFormat="false" ht="15.75" hidden="false" customHeight="false" outlineLevel="0" collapsed="false">
      <c r="A14" s="440" t="n">
        <v>43892</v>
      </c>
      <c r="B14" s="397" t="n">
        <v>342</v>
      </c>
      <c r="C14" s="397" t="n">
        <v>2036</v>
      </c>
      <c r="D14" s="397" t="n">
        <v>52</v>
      </c>
      <c r="E14" s="397" t="n">
        <v>18</v>
      </c>
      <c r="F14" s="441" t="n">
        <f aca="false">D14/C14</f>
        <v>0.0255402750491159</v>
      </c>
      <c r="G14" s="397" t="n">
        <v>23345</v>
      </c>
      <c r="H14" s="134" t="n">
        <f aca="false">G14/C14</f>
        <v>11.4661100196464</v>
      </c>
    </row>
    <row r="15" customFormat="false" ht="15.75" hidden="false" customHeight="false" outlineLevel="0" collapsed="false">
      <c r="A15" s="440" t="n">
        <v>43893</v>
      </c>
      <c r="B15" s="397" t="n">
        <v>466</v>
      </c>
      <c r="C15" s="397" t="n">
        <v>2502</v>
      </c>
      <c r="D15" s="397" t="n">
        <v>79</v>
      </c>
      <c r="E15" s="397" t="n">
        <v>27</v>
      </c>
      <c r="F15" s="441" t="n">
        <f aca="false">D15/C15</f>
        <v>0.0315747402078337</v>
      </c>
      <c r="G15" s="397" t="n">
        <v>25856</v>
      </c>
      <c r="H15" s="134" t="n">
        <f aca="false">G15/C15</f>
        <v>10.3341326938449</v>
      </c>
    </row>
    <row r="16" customFormat="false" ht="15.75" hidden="false" customHeight="false" outlineLevel="0" collapsed="false">
      <c r="A16" s="440" t="n">
        <v>43894</v>
      </c>
      <c r="B16" s="397" t="n">
        <v>587</v>
      </c>
      <c r="C16" s="397" t="n">
        <v>3089</v>
      </c>
      <c r="D16" s="397" t="n">
        <v>107</v>
      </c>
      <c r="E16" s="397" t="n">
        <v>28</v>
      </c>
      <c r="F16" s="441" t="n">
        <f aca="false">D16/C16</f>
        <v>0.0346390417610877</v>
      </c>
      <c r="G16" s="397" t="n">
        <v>29837</v>
      </c>
      <c r="H16" s="134" t="n">
        <f aca="false">G16/C16</f>
        <v>9.65911298154743</v>
      </c>
    </row>
    <row r="17" customFormat="false" ht="15.75" hidden="false" customHeight="false" outlineLevel="0" collapsed="false">
      <c r="A17" s="440" t="n">
        <v>43895</v>
      </c>
      <c r="B17" s="397" t="n">
        <v>769</v>
      </c>
      <c r="C17" s="397" t="n">
        <v>3858</v>
      </c>
      <c r="D17" s="397" t="n">
        <v>148</v>
      </c>
      <c r="E17" s="397" t="n">
        <v>41</v>
      </c>
      <c r="F17" s="441" t="n">
        <f aca="false">D17/C17</f>
        <v>0.0383618455158113</v>
      </c>
      <c r="G17" s="397" t="n">
        <v>32362</v>
      </c>
      <c r="H17" s="134" t="n">
        <f aca="false">G17/C17</f>
        <v>8.38828408501814</v>
      </c>
    </row>
    <row r="18" customFormat="false" ht="15.75" hidden="false" customHeight="false" outlineLevel="0" collapsed="false">
      <c r="A18" s="440" t="n">
        <v>43896</v>
      </c>
      <c r="B18" s="397" t="n">
        <v>779</v>
      </c>
      <c r="C18" s="397" t="n">
        <v>4637</v>
      </c>
      <c r="D18" s="397" t="n">
        <v>200</v>
      </c>
      <c r="E18" s="397" t="n">
        <v>52</v>
      </c>
      <c r="F18" s="441" t="n">
        <f aca="false">D18/C18</f>
        <v>0.0431313349148156</v>
      </c>
      <c r="G18" s="397" t="n">
        <v>36359</v>
      </c>
      <c r="H18" s="134" t="n">
        <f aca="false">G18/C18</f>
        <v>7.8410610308389</v>
      </c>
    </row>
    <row r="19" customFormat="false" ht="15.75" hidden="false" customHeight="false" outlineLevel="0" collapsed="false">
      <c r="A19" s="440" t="n">
        <v>43897</v>
      </c>
      <c r="B19" s="397" t="n">
        <v>1247</v>
      </c>
      <c r="C19" s="397" t="n">
        <v>5884</v>
      </c>
      <c r="D19" s="397" t="n">
        <v>235</v>
      </c>
      <c r="E19" s="397" t="n">
        <v>35</v>
      </c>
      <c r="F19" s="441" t="n">
        <f aca="false">D19/C19</f>
        <v>0.0399388171312033</v>
      </c>
      <c r="G19" s="397" t="n">
        <v>42062</v>
      </c>
      <c r="H19" s="134" t="n">
        <f aca="false">G19/C19</f>
        <v>7.14853840924541</v>
      </c>
    </row>
    <row r="20" customFormat="false" ht="15.75" hidden="false" customHeight="false" outlineLevel="0" collapsed="false">
      <c r="A20" s="440" t="n">
        <v>43898</v>
      </c>
      <c r="B20" s="397" t="n">
        <v>1492</v>
      </c>
      <c r="C20" s="397" t="n">
        <v>7376</v>
      </c>
      <c r="D20" s="397" t="n">
        <v>368</v>
      </c>
      <c r="E20" s="397" t="n">
        <v>133</v>
      </c>
      <c r="F20" s="441" t="n">
        <f aca="false">D20/C20</f>
        <v>0.0498915401301518</v>
      </c>
      <c r="G20" s="397" t="n">
        <v>49937</v>
      </c>
      <c r="H20" s="134" t="n">
        <f aca="false">G20/C20</f>
        <v>6.77020065075922</v>
      </c>
    </row>
    <row r="21" customFormat="false" ht="15.75" hidden="false" customHeight="false" outlineLevel="0" collapsed="false">
      <c r="A21" s="440" t="n">
        <v>43899</v>
      </c>
      <c r="B21" s="397" t="n">
        <v>1817</v>
      </c>
      <c r="C21" s="397" t="n">
        <v>9193</v>
      </c>
      <c r="D21" s="397" t="n">
        <v>465</v>
      </c>
      <c r="E21" s="397" t="n">
        <v>97</v>
      </c>
      <c r="F21" s="441" t="n">
        <f aca="false">D21/C21</f>
        <v>0.0505819645382356</v>
      </c>
      <c r="G21" s="397" t="n">
        <v>53826</v>
      </c>
      <c r="H21" s="134" t="n">
        <f aca="false">G21/C21</f>
        <v>5.85510714674209</v>
      </c>
    </row>
    <row r="22" customFormat="false" ht="15.75" hidden="false" customHeight="false" outlineLevel="0" collapsed="false">
      <c r="A22" s="440" t="n">
        <v>43900</v>
      </c>
      <c r="B22" s="397" t="n">
        <v>977</v>
      </c>
      <c r="C22" s="397" t="n">
        <v>10170</v>
      </c>
      <c r="D22" s="397" t="n">
        <v>623</v>
      </c>
      <c r="E22" s="397" t="n">
        <v>158</v>
      </c>
      <c r="F22" s="441" t="n">
        <f aca="false">D22/C22</f>
        <v>0.0612586037364798</v>
      </c>
      <c r="G22" s="397" t="n">
        <v>60761</v>
      </c>
      <c r="H22" s="134" t="n">
        <f aca="false">G22/C22</f>
        <v>5.97453294001967</v>
      </c>
    </row>
    <row r="23" customFormat="false" ht="15.75" hidden="false" customHeight="false" outlineLevel="0" collapsed="false">
      <c r="A23" s="440" t="n">
        <v>43901</v>
      </c>
      <c r="B23" s="397" t="n">
        <v>2313</v>
      </c>
      <c r="C23" s="397" t="n">
        <v>12483</v>
      </c>
      <c r="D23" s="397" t="n">
        <v>819</v>
      </c>
      <c r="E23" s="397" t="n">
        <v>196</v>
      </c>
      <c r="F23" s="441" t="n">
        <f aca="false">D23/C23</f>
        <v>0.0656092285508291</v>
      </c>
      <c r="G23" s="397" t="n">
        <v>73154</v>
      </c>
      <c r="H23" s="134" t="n">
        <f aca="false">G23/C23</f>
        <v>5.86028999439237</v>
      </c>
    </row>
    <row r="24" customFormat="false" ht="15.75" hidden="false" customHeight="false" outlineLevel="0" collapsed="false">
      <c r="A24" s="440" t="n">
        <v>43902</v>
      </c>
      <c r="B24" s="397" t="n">
        <v>2651</v>
      </c>
      <c r="C24" s="397" t="n">
        <v>15134</v>
      </c>
      <c r="D24" s="397" t="n">
        <v>1008</v>
      </c>
      <c r="E24" s="397" t="n">
        <v>189</v>
      </c>
      <c r="F24" s="441" t="n">
        <f aca="false">D24/C24</f>
        <v>0.0666049953746531</v>
      </c>
      <c r="G24" s="397" t="n">
        <v>86011</v>
      </c>
      <c r="H24" s="134" t="n">
        <f aca="false">G24/C24</f>
        <v>5.6832958900489</v>
      </c>
    </row>
    <row r="25" customFormat="false" ht="15.75" hidden="false" customHeight="false" outlineLevel="0" collapsed="false">
      <c r="A25" s="440" t="n">
        <v>43903</v>
      </c>
      <c r="B25" s="397" t="n">
        <v>2547</v>
      </c>
      <c r="C25" s="397" t="n">
        <v>17681</v>
      </c>
      <c r="D25" s="397" t="n">
        <v>1278</v>
      </c>
      <c r="E25" s="397" t="n">
        <v>270</v>
      </c>
      <c r="F25" s="441" t="n">
        <f aca="false">D25/C25</f>
        <v>0.0722809795826028</v>
      </c>
      <c r="G25" s="397" t="n">
        <v>97488</v>
      </c>
      <c r="H25" s="134" t="n">
        <f aca="false">G25/C25</f>
        <v>5.51371528759686</v>
      </c>
    </row>
    <row r="26" customFormat="false" ht="15.75" hidden="false" customHeight="false" outlineLevel="0" collapsed="false">
      <c r="A26" s="440" t="n">
        <v>43904</v>
      </c>
      <c r="B26" s="397" t="n">
        <v>3497</v>
      </c>
      <c r="C26" s="397" t="n">
        <v>21178</v>
      </c>
      <c r="D26" s="397" t="n">
        <v>1443</v>
      </c>
      <c r="E26" s="397" t="n">
        <v>165</v>
      </c>
      <c r="F26" s="441" t="n">
        <f aca="false">D26/C26</f>
        <v>0.0681367456794787</v>
      </c>
      <c r="G26" s="397" t="n">
        <v>109170</v>
      </c>
      <c r="H26" s="134" t="n">
        <f aca="false">G26/C26</f>
        <v>5.15487770327699</v>
      </c>
    </row>
    <row r="27" customFormat="false" ht="15.75" hidden="false" customHeight="false" outlineLevel="0" collapsed="false">
      <c r="A27" s="440" t="n">
        <v>43905</v>
      </c>
      <c r="B27" s="397" t="n">
        <v>3590</v>
      </c>
      <c r="C27" s="397" t="n">
        <v>24768</v>
      </c>
      <c r="D27" s="397" t="n">
        <v>1811</v>
      </c>
      <c r="E27" s="397" t="n">
        <v>368</v>
      </c>
      <c r="F27" s="441" t="n">
        <f aca="false">D27/C27</f>
        <v>0.0731185400516796</v>
      </c>
      <c r="G27" s="397" t="n">
        <v>124899</v>
      </c>
      <c r="H27" s="134" t="n">
        <f aca="false">G27/C27</f>
        <v>5.04275678294574</v>
      </c>
    </row>
    <row r="28" customFormat="false" ht="15.75" hidden="false" customHeight="false" outlineLevel="0" collapsed="false">
      <c r="A28" s="440" t="n">
        <v>43906</v>
      </c>
      <c r="B28" s="397" t="n">
        <v>3233</v>
      </c>
      <c r="C28" s="397" t="n">
        <v>28001</v>
      </c>
      <c r="D28" s="397" t="n">
        <v>2160</v>
      </c>
      <c r="E28" s="397" t="n">
        <v>349</v>
      </c>
      <c r="F28" s="441" t="n">
        <f aca="false">D28/C28</f>
        <v>0.0771401021392093</v>
      </c>
      <c r="G28" s="397" t="n">
        <v>137962</v>
      </c>
      <c r="H28" s="134" t="n">
        <f aca="false">G28/C28</f>
        <v>4.92703832006</v>
      </c>
    </row>
    <row r="29" customFormat="false" ht="15.75" hidden="false" customHeight="false" outlineLevel="0" collapsed="false">
      <c r="A29" s="440" t="n">
        <v>43907</v>
      </c>
      <c r="B29" s="397" t="n">
        <v>3526</v>
      </c>
      <c r="C29" s="397" t="n">
        <v>31527</v>
      </c>
      <c r="D29" s="397" t="n">
        <v>2505</v>
      </c>
      <c r="E29" s="397" t="n">
        <v>345</v>
      </c>
      <c r="F29" s="441" t="n">
        <f aca="false">D29/C29</f>
        <v>0.0794557046341231</v>
      </c>
      <c r="G29" s="397" t="n">
        <v>148657</v>
      </c>
      <c r="H29" s="134" t="n">
        <f aca="false">G29/C29</f>
        <v>4.71522821708377</v>
      </c>
    </row>
    <row r="30" customFormat="false" ht="15.75" hidden="false" customHeight="false" outlineLevel="0" collapsed="false">
      <c r="A30" s="440" t="n">
        <v>43908</v>
      </c>
      <c r="B30" s="397" t="n">
        <v>4207</v>
      </c>
      <c r="C30" s="397" t="n">
        <v>35734</v>
      </c>
      <c r="D30" s="397" t="n">
        <v>2980</v>
      </c>
      <c r="E30" s="397" t="n">
        <v>475</v>
      </c>
      <c r="F30" s="441" t="n">
        <f aca="false">D30/C30</f>
        <v>0.0833939665304752</v>
      </c>
      <c r="G30" s="397" t="n">
        <v>165541</v>
      </c>
      <c r="H30" s="134" t="n">
        <f aca="false">G30/C30</f>
        <v>4.63259080987295</v>
      </c>
    </row>
    <row r="31" customFormat="false" ht="15.75" hidden="false" customHeight="false" outlineLevel="0" collapsed="false">
      <c r="A31" s="440" t="n">
        <v>43909</v>
      </c>
      <c r="B31" s="397" t="n">
        <v>5331</v>
      </c>
      <c r="C31" s="397" t="n">
        <v>41065</v>
      </c>
      <c r="D31" s="397" t="n">
        <v>3427</v>
      </c>
      <c r="E31" s="397" t="n">
        <v>447</v>
      </c>
      <c r="F31" s="441" t="n">
        <f aca="false">D31/C31</f>
        <v>0.0834530622184342</v>
      </c>
      <c r="G31" s="397" t="n">
        <v>182777</v>
      </c>
      <c r="H31" s="134" t="n">
        <f aca="false">G31/C31</f>
        <v>4.4509192743212</v>
      </c>
    </row>
    <row r="32" customFormat="false" ht="15.75" hidden="false" customHeight="false" outlineLevel="0" collapsed="false">
      <c r="A32" s="440" t="n">
        <v>43910</v>
      </c>
      <c r="B32" s="397" t="n">
        <v>5986</v>
      </c>
      <c r="C32" s="397" t="n">
        <v>47051</v>
      </c>
      <c r="D32" s="397" t="n">
        <v>4054</v>
      </c>
      <c r="E32" s="397" t="n">
        <v>627</v>
      </c>
      <c r="F32" s="441" t="n">
        <f aca="false">D32/C32</f>
        <v>0.0861618244033071</v>
      </c>
      <c r="G32" s="397" t="n">
        <v>206886</v>
      </c>
      <c r="H32" s="134" t="n">
        <f aca="false">G32/C32</f>
        <v>4.39705851097745</v>
      </c>
    </row>
    <row r="33" customFormat="false" ht="15.75" hidden="false" customHeight="false" outlineLevel="0" collapsed="false">
      <c r="A33" s="440" t="n">
        <v>43911</v>
      </c>
      <c r="B33" s="397" t="n">
        <v>6557</v>
      </c>
      <c r="C33" s="397" t="n">
        <v>53608</v>
      </c>
      <c r="D33" s="397" t="n">
        <v>4847</v>
      </c>
      <c r="E33" s="397" t="n">
        <v>793</v>
      </c>
      <c r="F33" s="441" t="n">
        <f aca="false">D33/C33</f>
        <v>0.0904156096105059</v>
      </c>
      <c r="G33" s="397" t="n">
        <v>233222</v>
      </c>
      <c r="H33" s="134" t="n">
        <f aca="false">G33/C33</f>
        <v>4.35050738695717</v>
      </c>
    </row>
    <row r="34" customFormat="false" ht="15.75" hidden="false" customHeight="false" outlineLevel="0" collapsed="false">
      <c r="A34" s="440" t="n">
        <v>43912</v>
      </c>
      <c r="B34" s="397" t="n">
        <v>5560</v>
      </c>
      <c r="C34" s="397" t="n">
        <v>59168</v>
      </c>
      <c r="D34" s="397" t="n">
        <v>5498</v>
      </c>
      <c r="E34" s="397" t="n">
        <v>651</v>
      </c>
      <c r="F34" s="441" t="n">
        <f aca="false">D34/C34</f>
        <v>0.0929218496484586</v>
      </c>
      <c r="G34" s="397" t="n">
        <v>258402</v>
      </c>
      <c r="H34" s="134" t="n">
        <f aca="false">G34/C34</f>
        <v>4.36725932936723</v>
      </c>
    </row>
    <row r="35" customFormat="false" ht="15.75" hidden="false" customHeight="false" outlineLevel="0" collapsed="false">
      <c r="A35" s="440" t="n">
        <v>43913</v>
      </c>
      <c r="B35" s="397" t="n">
        <v>4789</v>
      </c>
      <c r="C35" s="397" t="n">
        <v>63957</v>
      </c>
      <c r="D35" s="397" t="n">
        <v>6099</v>
      </c>
      <c r="E35" s="397" t="n">
        <v>601</v>
      </c>
      <c r="F35" s="441" t="n">
        <f aca="false">D35/C35</f>
        <v>0.0953609456353487</v>
      </c>
      <c r="G35" s="397" t="n">
        <v>275468</v>
      </c>
      <c r="H35" s="134" t="n">
        <f aca="false">G35/C35</f>
        <v>4.30708132026205</v>
      </c>
    </row>
    <row r="36" customFormat="false" ht="15.75" hidden="false" customHeight="false" outlineLevel="0" collapsed="false">
      <c r="A36" s="440" t="n">
        <v>43914</v>
      </c>
      <c r="B36" s="397" t="n">
        <v>5249</v>
      </c>
      <c r="C36" s="397" t="n">
        <v>69206</v>
      </c>
      <c r="D36" s="397" t="n">
        <v>6842</v>
      </c>
      <c r="E36" s="397" t="n">
        <v>743</v>
      </c>
      <c r="F36" s="441" t="n">
        <f aca="false">D36/C36</f>
        <v>0.0988642603242493</v>
      </c>
      <c r="G36" s="397" t="n">
        <v>296964</v>
      </c>
      <c r="H36" s="134" t="n">
        <f aca="false">G36/C36</f>
        <v>4.29101522989336</v>
      </c>
    </row>
    <row r="37" customFormat="false" ht="15.75" hidden="false" customHeight="false" outlineLevel="0" collapsed="false">
      <c r="A37" s="440" t="n">
        <v>43915</v>
      </c>
      <c r="B37" s="397" t="n">
        <v>5210</v>
      </c>
      <c r="C37" s="397" t="n">
        <v>74416</v>
      </c>
      <c r="D37" s="397" t="n">
        <v>7525</v>
      </c>
      <c r="E37" s="397" t="n">
        <v>683</v>
      </c>
      <c r="F37" s="441" t="n">
        <f aca="false">D37/C37</f>
        <v>0.101120726725435</v>
      </c>
      <c r="G37" s="397" t="n">
        <v>324445</v>
      </c>
      <c r="H37" s="134" t="n">
        <f aca="false">G37/C37</f>
        <v>4.35988228337992</v>
      </c>
    </row>
    <row r="38" customFormat="false" ht="15.75" hidden="false" customHeight="false" outlineLevel="0" collapsed="false">
      <c r="A38" s="440" t="n">
        <v>43916</v>
      </c>
      <c r="B38" s="397" t="n">
        <v>6153</v>
      </c>
      <c r="C38" s="397" t="n">
        <v>80569</v>
      </c>
      <c r="D38" s="397" t="n">
        <v>8237</v>
      </c>
      <c r="E38" s="397" t="n">
        <v>712</v>
      </c>
      <c r="F38" s="441" t="n">
        <f aca="false">D38/C38</f>
        <v>0.102235351065546</v>
      </c>
      <c r="G38" s="397" t="n">
        <v>361060</v>
      </c>
      <c r="H38" s="134" t="n">
        <f aca="false">G38/C38</f>
        <v>4.48137621169432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4.43"/>
    <col collapsed="false" customWidth="true" hidden="false" outlineLevel="0" max="2" min="2" style="0" width="37.99"/>
    <col collapsed="false" customWidth="true" hidden="false" outlineLevel="0" max="8" min="8" style="0" width="4.29"/>
    <col collapsed="false" customWidth="true" hidden="false" outlineLevel="0" max="12" min="12" style="0" width="5.7"/>
    <col collapsed="false" customWidth="true" hidden="false" outlineLevel="0" max="13" min="13" style="0" width="21.86"/>
    <col collapsed="false" customWidth="true" hidden="false" outlineLevel="0" max="14" min="14" style="0" width="6.71"/>
    <col collapsed="false" customWidth="true" hidden="false" outlineLevel="0" max="15" min="15" style="0" width="7.42"/>
    <col collapsed="false" customWidth="true" hidden="false" outlineLevel="0" max="17" min="16" style="0" width="8.43"/>
    <col collapsed="false" customWidth="true" hidden="false" outlineLevel="0" max="19" min="18" style="0" width="10.29"/>
    <col collapsed="false" customWidth="true" hidden="false" outlineLevel="0" max="20" min="20" style="0" width="8.43"/>
    <col collapsed="false" customWidth="true" hidden="false" outlineLevel="0" max="21" min="21" style="0" width="7.42"/>
    <col collapsed="false" customWidth="true" hidden="false" outlineLevel="0" max="22" min="22" style="0" width="13.29"/>
  </cols>
  <sheetData>
    <row r="1" customFormat="false" ht="15.75" hidden="false" customHeight="false" outlineLevel="0" collapsed="false">
      <c r="A1" s="442" t="s">
        <v>1275</v>
      </c>
      <c r="B1" s="134" t="s">
        <v>1276</v>
      </c>
      <c r="F1" s="134" t="n">
        <v>1</v>
      </c>
      <c r="G1" s="443" t="n">
        <v>43892</v>
      </c>
      <c r="H1" s="444" t="n">
        <v>2</v>
      </c>
      <c r="R1" s="134" t="s">
        <v>1225</v>
      </c>
      <c r="S1" s="134" t="s">
        <v>1277</v>
      </c>
      <c r="T1" s="134" t="s">
        <v>1278</v>
      </c>
      <c r="U1" s="134" t="s">
        <v>1279</v>
      </c>
    </row>
    <row r="2" customFormat="false" ht="15.75" hidden="false" customHeight="false" outlineLevel="0" collapsed="false">
      <c r="A2" s="445" t="s">
        <v>1280</v>
      </c>
      <c r="B2" s="134" t="s">
        <v>1281</v>
      </c>
      <c r="F2" s="134" t="n">
        <v>2</v>
      </c>
      <c r="G2" s="443" t="n">
        <v>43893</v>
      </c>
      <c r="H2" s="444" t="n">
        <v>0</v>
      </c>
      <c r="J2" s="136" t="n">
        <f aca="false" t="array" ref="J2:P2">TRANSPOSE(H1:H7)</f>
        <v>2</v>
      </c>
      <c r="K2" s="136" t="n">
        <v>0</v>
      </c>
      <c r="L2" s="136" t="n">
        <v>0</v>
      </c>
      <c r="M2" s="136" t="n">
        <v>0</v>
      </c>
      <c r="N2" s="136" t="n">
        <v>2</v>
      </c>
      <c r="O2" s="136" t="n">
        <v>0</v>
      </c>
      <c r="P2" s="136" t="n">
        <v>2</v>
      </c>
      <c r="Q2" s="134" t="s">
        <v>1282</v>
      </c>
      <c r="R2" s="136" t="n">
        <f aca="false">MIN(J2:Q2)</f>
        <v>0</v>
      </c>
      <c r="S2" s="136" t="n">
        <f aca="false">J2</f>
        <v>2</v>
      </c>
      <c r="T2" s="136" t="n">
        <f aca="false">P2</f>
        <v>2</v>
      </c>
      <c r="U2" s="136" t="n">
        <f aca="false">MAX(J2:P2)</f>
        <v>2</v>
      </c>
    </row>
    <row r="3" customFormat="false" ht="15.75" hidden="false" customHeight="false" outlineLevel="0" collapsed="false">
      <c r="A3" s="446" t="s">
        <v>1283</v>
      </c>
      <c r="B3" s="134" t="s">
        <v>1284</v>
      </c>
      <c r="F3" s="134" t="n">
        <v>3</v>
      </c>
      <c r="G3" s="443" t="n">
        <v>43894</v>
      </c>
      <c r="H3" s="444" t="n">
        <v>0</v>
      </c>
      <c r="J3" s="136" t="n">
        <f aca="false" t="array" ref="J3:P3">TRANSPOSE(H8:H14)</f>
        <v>13</v>
      </c>
      <c r="K3" s="136" t="n">
        <v>8</v>
      </c>
      <c r="L3" s="136" t="n">
        <v>7</v>
      </c>
      <c r="M3" s="136" t="n">
        <v>0</v>
      </c>
      <c r="N3" s="136" t="n">
        <v>35</v>
      </c>
      <c r="O3" s="136" t="n">
        <v>27</v>
      </c>
      <c r="P3" s="136" t="n">
        <v>21</v>
      </c>
      <c r="Q3" s="134" t="s">
        <v>1285</v>
      </c>
      <c r="R3" s="136" t="n">
        <f aca="false">MIN(J3:Q3)</f>
        <v>0</v>
      </c>
      <c r="S3" s="136" t="n">
        <f aca="false">J3</f>
        <v>13</v>
      </c>
      <c r="T3" s="136" t="n">
        <f aca="false">P3</f>
        <v>21</v>
      </c>
      <c r="U3" s="136" t="n">
        <f aca="false">MAX(J3:P3)</f>
        <v>35</v>
      </c>
    </row>
    <row r="4" customFormat="false" ht="15.75" hidden="false" customHeight="false" outlineLevel="0" collapsed="false">
      <c r="A4" s="447" t="s">
        <v>1217</v>
      </c>
      <c r="B4" s="134" t="s">
        <v>1286</v>
      </c>
      <c r="F4" s="134" t="n">
        <v>4</v>
      </c>
      <c r="G4" s="443" t="n">
        <v>43895</v>
      </c>
      <c r="H4" s="444" t="n">
        <v>0</v>
      </c>
      <c r="J4" s="136" t="n">
        <f aca="false" t="array" ref="J4:P4">TRANSPOSE(H15:H21)</f>
        <v>17</v>
      </c>
      <c r="K4" s="136" t="n">
        <v>38</v>
      </c>
      <c r="L4" s="136" t="n">
        <v>55</v>
      </c>
      <c r="M4" s="136" t="n">
        <v>82</v>
      </c>
      <c r="N4" s="136" t="n">
        <v>60</v>
      </c>
      <c r="O4" s="136" t="n">
        <v>81</v>
      </c>
      <c r="P4" s="136" t="n">
        <v>64</v>
      </c>
      <c r="Q4" s="134" t="s">
        <v>1287</v>
      </c>
      <c r="R4" s="136" t="n">
        <f aca="false">MIN(J4:P4)</f>
        <v>17</v>
      </c>
      <c r="S4" s="136" t="n">
        <f aca="false">J4</f>
        <v>17</v>
      </c>
      <c r="T4" s="136" t="n">
        <f aca="false">P4</f>
        <v>64</v>
      </c>
      <c r="U4" s="136" t="n">
        <f aca="false">MAX(J4:P4)</f>
        <v>82</v>
      </c>
    </row>
    <row r="5" customFormat="false" ht="15.75" hidden="false" customHeight="false" outlineLevel="0" collapsed="false">
      <c r="A5" s="448" t="s">
        <v>1288</v>
      </c>
      <c r="B5" s="134" t="s">
        <v>1289</v>
      </c>
      <c r="F5" s="134" t="n">
        <v>5</v>
      </c>
      <c r="G5" s="443" t="n">
        <v>43896</v>
      </c>
      <c r="H5" s="444" t="n">
        <v>2</v>
      </c>
      <c r="J5" s="136" t="n">
        <f aca="false" t="array" ref="J5:P5">TRANSPOSE(H22:H28)</f>
        <v>65</v>
      </c>
      <c r="K5" s="136" t="n">
        <v>106</v>
      </c>
      <c r="L5" s="136" t="n">
        <v>105</v>
      </c>
      <c r="M5" s="136" t="n">
        <v>103</v>
      </c>
      <c r="N5" s="136" t="n">
        <v>153</v>
      </c>
      <c r="O5" s="136" t="n">
        <v>109</v>
      </c>
      <c r="P5" s="136" t="n">
        <v>130</v>
      </c>
      <c r="Q5" s="134" t="s">
        <v>1290</v>
      </c>
      <c r="R5" s="136" t="n">
        <f aca="false">MIN(J5:P5)</f>
        <v>65</v>
      </c>
      <c r="S5" s="136" t="n">
        <f aca="false">J5</f>
        <v>65</v>
      </c>
      <c r="T5" s="136" t="n">
        <f aca="false">P5</f>
        <v>130</v>
      </c>
      <c r="U5" s="136" t="n">
        <f aca="false">MAX(J5:P5)</f>
        <v>153</v>
      </c>
    </row>
    <row r="6" customFormat="false" ht="15.75" hidden="false" customHeight="false" outlineLevel="0" collapsed="false">
      <c r="A6" s="44"/>
      <c r="F6" s="134" t="n">
        <v>6</v>
      </c>
      <c r="G6" s="443" t="n">
        <v>43897</v>
      </c>
      <c r="H6" s="444" t="n">
        <v>0</v>
      </c>
      <c r="J6" s="136" t="n">
        <f aca="false" t="array" ref="J6:P6">TRANSPOSE(H29:H35)</f>
        <v>129</v>
      </c>
      <c r="K6" s="136" t="n">
        <v>114</v>
      </c>
      <c r="L6" s="136" t="n">
        <v>149</v>
      </c>
      <c r="M6" s="136" t="n">
        <v>113</v>
      </c>
      <c r="N6" s="136" t="n">
        <v>196</v>
      </c>
      <c r="O6" s="136" t="n">
        <v>106</v>
      </c>
      <c r="P6" s="136" t="n">
        <v>181</v>
      </c>
      <c r="Q6" s="134" t="s">
        <v>1291</v>
      </c>
      <c r="R6" s="136" t="n">
        <f aca="false">MIN(J6:P6)</f>
        <v>106</v>
      </c>
      <c r="S6" s="136" t="n">
        <f aca="false">J6</f>
        <v>129</v>
      </c>
      <c r="T6" s="136" t="n">
        <f aca="false">P6</f>
        <v>181</v>
      </c>
      <c r="U6" s="136" t="n">
        <f aca="false">MAX(J6:P6)</f>
        <v>196</v>
      </c>
    </row>
    <row r="7" customFormat="false" ht="15.75" hidden="false" customHeight="false" outlineLevel="0" collapsed="false">
      <c r="A7" s="44"/>
      <c r="F7" s="134" t="n">
        <v>7</v>
      </c>
      <c r="G7" s="443" t="n">
        <v>43898</v>
      </c>
      <c r="H7" s="444" t="n">
        <v>2</v>
      </c>
      <c r="J7" s="136" t="n">
        <f aca="false" t="array" ref="J7:P7">TRANSPOSE(H36:H42)</f>
        <v>218</v>
      </c>
      <c r="K7" s="136" t="n">
        <v>247</v>
      </c>
      <c r="L7" s="136" t="n">
        <v>218</v>
      </c>
      <c r="M7" s="136" t="n">
        <v>337</v>
      </c>
      <c r="N7" s="136" t="n">
        <v>219</v>
      </c>
      <c r="O7" s="136" t="n">
        <v>330</v>
      </c>
      <c r="P7" s="136" t="n">
        <v>399</v>
      </c>
      <c r="Q7" s="134" t="s">
        <v>1292</v>
      </c>
      <c r="R7" s="136" t="n">
        <f aca="false">MIN(J7:P7)</f>
        <v>218</v>
      </c>
      <c r="S7" s="136" t="n">
        <f aca="false">J7</f>
        <v>218</v>
      </c>
      <c r="T7" s="136" t="n">
        <f aca="false">P7</f>
        <v>399</v>
      </c>
      <c r="U7" s="136" t="n">
        <f aca="false">MAX(J7:P7)</f>
        <v>399</v>
      </c>
    </row>
    <row r="8" customFormat="false" ht="15.75" hidden="false" customHeight="false" outlineLevel="0" collapsed="false">
      <c r="A8" s="44"/>
      <c r="F8" s="134" t="n">
        <v>1</v>
      </c>
      <c r="G8" s="443" t="n">
        <v>43899</v>
      </c>
      <c r="H8" s="444" t="n">
        <v>13</v>
      </c>
      <c r="J8" s="136" t="n">
        <f aca="false" t="array" ref="J8:P8">TRANSPOSE(H43:H49)</f>
        <v>316</v>
      </c>
      <c r="K8" s="136" t="n">
        <v>282</v>
      </c>
      <c r="L8" s="136" t="n">
        <v>297</v>
      </c>
      <c r="M8" s="136" t="n">
        <v>380</v>
      </c>
      <c r="N8" s="136" t="n">
        <v>407</v>
      </c>
      <c r="O8" s="136" t="n">
        <v>325</v>
      </c>
      <c r="P8" s="136" t="n">
        <v>327</v>
      </c>
      <c r="Q8" s="134" t="s">
        <v>1293</v>
      </c>
      <c r="R8" s="136" t="n">
        <f aca="false">MIN(J8:P8)</f>
        <v>282</v>
      </c>
      <c r="S8" s="136" t="n">
        <f aca="false">J8</f>
        <v>316</v>
      </c>
      <c r="T8" s="136" t="n">
        <f aca="false">P8</f>
        <v>327</v>
      </c>
      <c r="U8" s="136" t="n">
        <f aca="false">MAX(J8:P8)</f>
        <v>407</v>
      </c>
    </row>
    <row r="9" customFormat="false" ht="15.75" hidden="false" customHeight="false" outlineLevel="0" collapsed="false">
      <c r="A9" s="44"/>
      <c r="F9" s="134" t="n">
        <v>2</v>
      </c>
      <c r="G9" s="443" t="n">
        <v>43900</v>
      </c>
      <c r="H9" s="444" t="n">
        <v>8</v>
      </c>
      <c r="J9" s="136" t="n">
        <f aca="false" t="array" ref="J9:P9">TRANSPOSE(H50:H56)</f>
        <v>185</v>
      </c>
      <c r="K9" s="136" t="n">
        <v>375</v>
      </c>
      <c r="L9" s="136" t="n">
        <v>283</v>
      </c>
      <c r="M9" s="136" t="n">
        <v>357</v>
      </c>
      <c r="N9" s="136" t="n">
        <v>436</v>
      </c>
      <c r="O9" s="136" t="n">
        <v>396</v>
      </c>
      <c r="P9" s="136" t="n">
        <v>275</v>
      </c>
      <c r="Q9" s="134" t="s">
        <v>1294</v>
      </c>
      <c r="R9" s="136" t="n">
        <f aca="false">MIN(J9:P9)</f>
        <v>185</v>
      </c>
      <c r="S9" s="136" t="n">
        <f aca="false">J9</f>
        <v>185</v>
      </c>
      <c r="T9" s="136" t="n">
        <f aca="false">P9</f>
        <v>275</v>
      </c>
      <c r="U9" s="136" t="n">
        <f aca="false">MAX(J9:P9)</f>
        <v>436</v>
      </c>
    </row>
    <row r="10" customFormat="false" ht="15.75" hidden="false" customHeight="false" outlineLevel="0" collapsed="false">
      <c r="A10" s="44"/>
      <c r="F10" s="134" t="n">
        <v>3</v>
      </c>
      <c r="G10" s="443" t="n">
        <v>43901</v>
      </c>
      <c r="H10" s="444" t="n">
        <v>7</v>
      </c>
      <c r="J10" s="136" t="n">
        <f aca="false" t="array" ref="J10:P10">TRANSPOSE(H57:H63)</f>
        <v>214</v>
      </c>
      <c r="K10" s="136" t="n">
        <v>415</v>
      </c>
      <c r="L10" s="136" t="n">
        <v>260</v>
      </c>
      <c r="M10" s="136" t="n">
        <v>347</v>
      </c>
      <c r="N10" s="136" t="n">
        <v>433</v>
      </c>
      <c r="O10" s="136" t="n">
        <v>292</v>
      </c>
      <c r="P10" s="136" t="n">
        <v>349</v>
      </c>
      <c r="Q10" s="134" t="s">
        <v>1295</v>
      </c>
      <c r="R10" s="136" t="n">
        <f aca="false">MIN(J10:P10)</f>
        <v>214</v>
      </c>
      <c r="S10" s="136" t="n">
        <f aca="false">J10</f>
        <v>214</v>
      </c>
      <c r="T10" s="136" t="n">
        <f aca="false">P10</f>
        <v>349</v>
      </c>
      <c r="U10" s="136" t="n">
        <f aca="false">MAX(J10:P10)</f>
        <v>433</v>
      </c>
    </row>
    <row r="11" customFormat="false" ht="15.75" hidden="false" customHeight="false" outlineLevel="0" collapsed="false">
      <c r="A11" s="44"/>
      <c r="F11" s="134" t="n">
        <v>4</v>
      </c>
      <c r="G11" s="443" t="n">
        <v>43902</v>
      </c>
      <c r="H11" s="444" t="n">
        <v>0</v>
      </c>
      <c r="J11" s="136" t="n">
        <f aca="false" t="array" ref="J11:P11">TRANSPOSE(H64:H70)</f>
        <v>395</v>
      </c>
      <c r="K11" s="136" t="n">
        <v>484</v>
      </c>
      <c r="L11" s="136" t="n">
        <v>367</v>
      </c>
      <c r="M11" s="136" t="n">
        <v>338</v>
      </c>
      <c r="N11" s="136" t="n">
        <v>336</v>
      </c>
      <c r="O11" s="136" t="n">
        <v>533</v>
      </c>
      <c r="P11" s="136" t="n">
        <v>387</v>
      </c>
      <c r="Q11" s="134" t="s">
        <v>1296</v>
      </c>
      <c r="R11" s="136" t="n">
        <f aca="false">MIN(J11:P11)</f>
        <v>336</v>
      </c>
      <c r="S11" s="136" t="n">
        <f aca="false">J11</f>
        <v>395</v>
      </c>
      <c r="T11" s="136" t="n">
        <f aca="false">P11</f>
        <v>387</v>
      </c>
      <c r="U11" s="136" t="n">
        <f aca="false">MAX(J11:P11)</f>
        <v>533</v>
      </c>
    </row>
    <row r="12" customFormat="false" ht="15.75" hidden="false" customHeight="false" outlineLevel="0" collapsed="false">
      <c r="A12" s="44"/>
      <c r="F12" s="134" t="n">
        <v>5</v>
      </c>
      <c r="G12" s="443" t="n">
        <v>43903</v>
      </c>
      <c r="H12" s="444" t="n">
        <v>35</v>
      </c>
      <c r="J12" s="136" t="n">
        <f aca="false" t="array" ref="J12:P12">TRANSPOSE(H71:H77)</f>
        <v>233</v>
      </c>
      <c r="K12" s="136" t="n">
        <v>484</v>
      </c>
      <c r="L12" s="136" t="n">
        <v>689</v>
      </c>
      <c r="M12" s="136" t="n">
        <v>568</v>
      </c>
      <c r="N12" s="136" t="n">
        <v>490</v>
      </c>
      <c r="O12" s="136" t="n">
        <v>529</v>
      </c>
      <c r="P12" s="136" t="n">
        <v>489</v>
      </c>
      <c r="Q12" s="134" t="s">
        <v>1297</v>
      </c>
      <c r="R12" s="136" t="n">
        <f aca="false">MIN(J12:P12)</f>
        <v>233</v>
      </c>
      <c r="S12" s="136" t="n">
        <f aca="false">J12</f>
        <v>233</v>
      </c>
      <c r="T12" s="136" t="n">
        <f aca="false">P12</f>
        <v>489</v>
      </c>
      <c r="U12" s="136" t="n">
        <f aca="false">MAX(J12:P12)</f>
        <v>689</v>
      </c>
    </row>
    <row r="13" customFormat="false" ht="15.75" hidden="false" customHeight="false" outlineLevel="0" collapsed="false">
      <c r="A13" s="44"/>
      <c r="F13" s="134" t="n">
        <v>6</v>
      </c>
      <c r="G13" s="443" t="n">
        <v>43904</v>
      </c>
      <c r="H13" s="444" t="n">
        <v>27</v>
      </c>
      <c r="J13" s="136" t="n">
        <f aca="false" t="array" ref="J13:P13">TRANSPOSE(H78:H84)</f>
        <v>496</v>
      </c>
      <c r="K13" s="136" t="n">
        <v>486</v>
      </c>
      <c r="L13" s="136" t="n">
        <v>693</v>
      </c>
      <c r="M13" s="136" t="n">
        <v>973</v>
      </c>
      <c r="N13" s="136" t="n">
        <v>634</v>
      </c>
      <c r="O13" s="136" t="n">
        <v>949</v>
      </c>
      <c r="P13" s="136" t="n">
        <v>526</v>
      </c>
      <c r="Q13" s="134" t="s">
        <v>1298</v>
      </c>
      <c r="R13" s="136" t="n">
        <f aca="false">MIN(J13:P13)</f>
        <v>486</v>
      </c>
      <c r="S13" s="136" t="n">
        <f aca="false">J13</f>
        <v>496</v>
      </c>
      <c r="T13" s="136" t="n">
        <f aca="false">P13</f>
        <v>526</v>
      </c>
      <c r="U13" s="136" t="n">
        <f aca="false">MAX(J13:P13)</f>
        <v>973</v>
      </c>
    </row>
    <row r="14" customFormat="false" ht="15.75" hidden="false" customHeight="false" outlineLevel="0" collapsed="false">
      <c r="A14" s="44"/>
      <c r="F14" s="134" t="n">
        <v>7</v>
      </c>
      <c r="G14" s="443" t="n">
        <v>43905</v>
      </c>
      <c r="H14" s="444" t="n">
        <v>21</v>
      </c>
      <c r="J14" s="136" t="n">
        <f aca="false" t="array" ref="J14:P14">TRANSPOSE(H85:H91)</f>
        <v>479</v>
      </c>
      <c r="K14" s="136" t="n">
        <v>415</v>
      </c>
      <c r="L14" s="136" t="n">
        <v>686</v>
      </c>
      <c r="M14" s="136" t="n">
        <v>687</v>
      </c>
      <c r="N14" s="136" t="n">
        <v>678</v>
      </c>
      <c r="O14" s="136" t="n">
        <v>557</v>
      </c>
      <c r="P14" s="136" t="n">
        <v>700</v>
      </c>
      <c r="Q14" s="134" t="s">
        <v>1299</v>
      </c>
      <c r="R14" s="136" t="n">
        <f aca="false">MIN(J14:P14)</f>
        <v>415</v>
      </c>
      <c r="S14" s="136" t="n">
        <f aca="false">J14</f>
        <v>479</v>
      </c>
      <c r="T14" s="136" t="n">
        <f aca="false">P14</f>
        <v>700</v>
      </c>
      <c r="U14" s="136" t="n">
        <f aca="false">MAX(J14:P14)</f>
        <v>700</v>
      </c>
    </row>
    <row r="15" customFormat="false" ht="15.75" hidden="false" customHeight="false" outlineLevel="0" collapsed="false">
      <c r="A15" s="44"/>
      <c r="F15" s="134" t="n">
        <v>1</v>
      </c>
      <c r="G15" s="443" t="n">
        <v>43906</v>
      </c>
      <c r="H15" s="444" t="n">
        <v>17</v>
      </c>
      <c r="J15" s="136" t="n">
        <f aca="false" t="array" ref="J15:P15">TRANSPOSE(H92:H98)</f>
        <v>467</v>
      </c>
      <c r="K15" s="136" t="n">
        <v>609</v>
      </c>
      <c r="L15" s="136" t="n">
        <v>684</v>
      </c>
      <c r="M15" s="136" t="n">
        <v>585</v>
      </c>
      <c r="N15" s="136" t="n">
        <v>703</v>
      </c>
      <c r="O15" s="136" t="n">
        <v>993</v>
      </c>
      <c r="P15" s="398" t="n">
        <v>0</v>
      </c>
      <c r="Q15" s="134" t="s">
        <v>1300</v>
      </c>
      <c r="R15" s="136" t="n">
        <f aca="false">MIN(J15:P15)</f>
        <v>0</v>
      </c>
      <c r="S15" s="136" t="n">
        <f aca="false">J15</f>
        <v>467</v>
      </c>
      <c r="T15" s="136" t="n">
        <f aca="false">O15</f>
        <v>993</v>
      </c>
      <c r="U15" s="136" t="n">
        <f aca="false">MAX(J15:P15)</f>
        <v>993</v>
      </c>
    </row>
    <row r="16" customFormat="false" ht="15.75" hidden="false" customHeight="false" outlineLevel="0" collapsed="false">
      <c r="A16" s="44"/>
      <c r="F16" s="134" t="n">
        <v>2</v>
      </c>
      <c r="G16" s="443" t="n">
        <v>43907</v>
      </c>
      <c r="H16" s="444" t="n">
        <v>38</v>
      </c>
    </row>
    <row r="17" customFormat="false" ht="15.75" hidden="false" customHeight="false" outlineLevel="0" collapsed="false">
      <c r="A17" s="44"/>
      <c r="F17" s="134" t="n">
        <v>3</v>
      </c>
      <c r="G17" s="443" t="n">
        <v>43908</v>
      </c>
      <c r="H17" s="444" t="n">
        <v>55</v>
      </c>
    </row>
    <row r="18" customFormat="false" ht="15.75" hidden="false" customHeight="false" outlineLevel="0" collapsed="false">
      <c r="A18" s="44"/>
      <c r="F18" s="134" t="n">
        <v>4</v>
      </c>
      <c r="G18" s="443" t="n">
        <v>43909</v>
      </c>
      <c r="H18" s="444" t="n">
        <v>82</v>
      </c>
    </row>
    <row r="19" customFormat="false" ht="15.75" hidden="false" customHeight="false" outlineLevel="0" collapsed="false">
      <c r="A19" s="44"/>
      <c r="F19" s="134" t="n">
        <v>5</v>
      </c>
      <c r="G19" s="443" t="n">
        <v>43910</v>
      </c>
      <c r="H19" s="444" t="n">
        <v>60</v>
      </c>
    </row>
    <row r="20" customFormat="false" ht="15.75" hidden="false" customHeight="false" outlineLevel="0" collapsed="false">
      <c r="A20" s="44"/>
      <c r="F20" s="134" t="n">
        <v>6</v>
      </c>
      <c r="G20" s="443" t="n">
        <v>43911</v>
      </c>
      <c r="H20" s="444" t="n">
        <v>81</v>
      </c>
    </row>
    <row r="21" customFormat="false" ht="15.75" hidden="false" customHeight="false" outlineLevel="0" collapsed="false">
      <c r="A21" s="44"/>
      <c r="F21" s="134" t="n">
        <v>7</v>
      </c>
      <c r="G21" s="443" t="n">
        <v>43912</v>
      </c>
      <c r="H21" s="444" t="n">
        <v>64</v>
      </c>
    </row>
    <row r="22" customFormat="false" ht="15.75" hidden="false" customHeight="false" outlineLevel="0" collapsed="false">
      <c r="A22" s="44"/>
      <c r="F22" s="134" t="n">
        <v>1</v>
      </c>
      <c r="G22" s="443" t="n">
        <v>43913</v>
      </c>
      <c r="H22" s="444" t="n">
        <v>65</v>
      </c>
    </row>
    <row r="23" customFormat="false" ht="15.75" hidden="false" customHeight="false" outlineLevel="0" collapsed="false">
      <c r="A23" s="44"/>
      <c r="F23" s="134" t="n">
        <v>2</v>
      </c>
      <c r="G23" s="443" t="n">
        <v>43914</v>
      </c>
      <c r="H23" s="444" t="n">
        <v>106</v>
      </c>
    </row>
    <row r="24" customFormat="false" ht="15.75" hidden="false" customHeight="false" outlineLevel="0" collapsed="false">
      <c r="A24" s="44"/>
      <c r="F24" s="134" t="n">
        <v>3</v>
      </c>
      <c r="G24" s="443" t="n">
        <v>43915</v>
      </c>
      <c r="H24" s="444" t="n">
        <v>105</v>
      </c>
    </row>
    <row r="25" customFormat="false" ht="15.75" hidden="false" customHeight="false" outlineLevel="0" collapsed="false">
      <c r="A25" s="44"/>
      <c r="F25" s="134" t="n">
        <v>4</v>
      </c>
      <c r="G25" s="443" t="n">
        <v>43916</v>
      </c>
      <c r="H25" s="444" t="n">
        <v>103</v>
      </c>
    </row>
    <row r="26" customFormat="false" ht="15.75" hidden="false" customHeight="false" outlineLevel="0" collapsed="false">
      <c r="A26" s="44"/>
      <c r="F26" s="134" t="n">
        <v>5</v>
      </c>
      <c r="G26" s="443" t="n">
        <v>43917</v>
      </c>
      <c r="H26" s="444" t="n">
        <v>153</v>
      </c>
    </row>
    <row r="27" customFormat="false" ht="15.75" hidden="false" customHeight="false" outlineLevel="0" collapsed="false">
      <c r="A27" s="44"/>
      <c r="F27" s="134" t="n">
        <v>6</v>
      </c>
      <c r="G27" s="443" t="n">
        <v>43918</v>
      </c>
      <c r="H27" s="444" t="n">
        <v>109</v>
      </c>
    </row>
    <row r="28" customFormat="false" ht="15.75" hidden="false" customHeight="false" outlineLevel="0" collapsed="false">
      <c r="A28" s="44"/>
      <c r="F28" s="134" t="n">
        <v>7</v>
      </c>
      <c r="G28" s="443" t="n">
        <v>43919</v>
      </c>
      <c r="H28" s="444" t="n">
        <v>130</v>
      </c>
    </row>
    <row r="29" customFormat="false" ht="15.75" hidden="false" customHeight="false" outlineLevel="0" collapsed="false">
      <c r="A29" s="44"/>
      <c r="F29" s="134" t="n">
        <v>1</v>
      </c>
      <c r="G29" s="443" t="n">
        <v>43920</v>
      </c>
      <c r="H29" s="444" t="n">
        <v>129</v>
      </c>
    </row>
    <row r="30" customFormat="false" ht="15.75" hidden="false" customHeight="false" outlineLevel="0" collapsed="false">
      <c r="A30" s="44"/>
      <c r="F30" s="134" t="n">
        <v>2</v>
      </c>
      <c r="G30" s="443" t="n">
        <v>43921</v>
      </c>
      <c r="H30" s="444" t="n">
        <v>114</v>
      </c>
    </row>
    <row r="31" customFormat="false" ht="15.75" hidden="false" customHeight="false" outlineLevel="0" collapsed="false">
      <c r="A31" s="44"/>
      <c r="F31" s="134" t="n">
        <v>3</v>
      </c>
      <c r="G31" s="443" t="n">
        <v>43922</v>
      </c>
      <c r="H31" s="444" t="n">
        <v>149</v>
      </c>
    </row>
    <row r="32" customFormat="false" ht="15.75" hidden="false" customHeight="false" outlineLevel="0" collapsed="false">
      <c r="A32" s="44"/>
      <c r="F32" s="134" t="n">
        <v>4</v>
      </c>
      <c r="G32" s="443" t="n">
        <v>43923</v>
      </c>
      <c r="H32" s="444" t="n">
        <v>113</v>
      </c>
    </row>
    <row r="33" customFormat="false" ht="15.75" hidden="false" customHeight="false" outlineLevel="0" collapsed="false">
      <c r="A33" s="44"/>
      <c r="F33" s="134" t="n">
        <v>5</v>
      </c>
      <c r="G33" s="443" t="n">
        <v>43924</v>
      </c>
      <c r="H33" s="444" t="n">
        <v>196</v>
      </c>
    </row>
    <row r="34" customFormat="false" ht="15.75" hidden="false" customHeight="false" outlineLevel="0" collapsed="false">
      <c r="A34" s="44"/>
      <c r="F34" s="134" t="n">
        <v>6</v>
      </c>
      <c r="G34" s="443" t="n">
        <v>43925</v>
      </c>
      <c r="H34" s="444" t="n">
        <v>106</v>
      </c>
      <c r="M34" s="449" t="s">
        <v>1301</v>
      </c>
      <c r="N34" s="450"/>
      <c r="O34" s="450"/>
      <c r="P34" s="450"/>
      <c r="Q34" s="450"/>
      <c r="R34" s="450"/>
      <c r="S34" s="450"/>
      <c r="T34" s="450"/>
      <c r="U34" s="450"/>
      <c r="V34" s="450"/>
    </row>
    <row r="35" customFormat="false" ht="15.75" hidden="false" customHeight="false" outlineLevel="0" collapsed="false">
      <c r="A35" s="44"/>
      <c r="F35" s="134" t="n">
        <v>7</v>
      </c>
      <c r="G35" s="443" t="n">
        <v>43926</v>
      </c>
      <c r="H35" s="444" t="n">
        <v>181</v>
      </c>
      <c r="L35" s="451"/>
      <c r="M35" s="452" t="s">
        <v>37</v>
      </c>
      <c r="N35" s="452" t="s">
        <v>113</v>
      </c>
      <c r="O35" s="452" t="s">
        <v>39</v>
      </c>
      <c r="P35" s="452" t="s">
        <v>1302</v>
      </c>
      <c r="Q35" s="452" t="s">
        <v>40</v>
      </c>
      <c r="R35" s="452" t="s">
        <v>1303</v>
      </c>
      <c r="S35" s="452" t="s">
        <v>42</v>
      </c>
      <c r="T35" s="452" t="s">
        <v>43</v>
      </c>
      <c r="U35" s="452" t="s">
        <v>44</v>
      </c>
      <c r="V35" s="452" t="s">
        <v>45</v>
      </c>
    </row>
    <row r="36" customFormat="false" ht="15.75" hidden="false" customHeight="false" outlineLevel="0" collapsed="false">
      <c r="A36" s="44"/>
      <c r="F36" s="134" t="n">
        <v>1</v>
      </c>
      <c r="G36" s="443" t="n">
        <v>43927</v>
      </c>
      <c r="H36" s="444" t="n">
        <v>218</v>
      </c>
      <c r="L36" s="282"/>
      <c r="M36" s="449" t="s">
        <v>84</v>
      </c>
      <c r="N36" s="449" t="n">
        <v>7421</v>
      </c>
      <c r="O36" s="453" t="n">
        <v>318</v>
      </c>
      <c r="P36" s="449" t="n">
        <v>1865</v>
      </c>
      <c r="Q36" s="449" t="n">
        <v>72</v>
      </c>
      <c r="R36" s="449" t="n">
        <v>575</v>
      </c>
      <c r="S36" s="453" t="n">
        <v>22</v>
      </c>
      <c r="T36" s="454" t="n">
        <v>0.251313839105242</v>
      </c>
      <c r="U36" s="454" t="n">
        <v>0.0774828190270853</v>
      </c>
      <c r="V36" s="455" t="n">
        <v>6.91319052987599</v>
      </c>
    </row>
    <row r="37" customFormat="false" ht="15.75" hidden="false" customHeight="false" outlineLevel="0" collapsed="false">
      <c r="A37" s="44"/>
      <c r="F37" s="134" t="n">
        <v>2</v>
      </c>
      <c r="G37" s="443" t="n">
        <v>43928</v>
      </c>
      <c r="H37" s="444" t="n">
        <v>247</v>
      </c>
      <c r="L37" s="282"/>
      <c r="M37" s="449" t="s">
        <v>79</v>
      </c>
      <c r="N37" s="449" t="n">
        <v>8740</v>
      </c>
      <c r="O37" s="453" t="n">
        <v>93</v>
      </c>
      <c r="P37" s="449" t="n">
        <v>3781</v>
      </c>
      <c r="Q37" s="449" t="n">
        <v>120</v>
      </c>
      <c r="R37" s="449" t="n">
        <v>540</v>
      </c>
      <c r="S37" s="453" t="n">
        <v>3</v>
      </c>
      <c r="T37" s="454" t="n">
        <v>0.432608695652174</v>
      </c>
      <c r="U37" s="454" t="n">
        <v>0.0617848970251716</v>
      </c>
      <c r="V37" s="455" t="n">
        <v>5.23327876520112</v>
      </c>
    </row>
    <row r="38" customFormat="false" ht="15.75" hidden="false" customHeight="false" outlineLevel="0" collapsed="false">
      <c r="A38" s="44"/>
      <c r="F38" s="134" t="n">
        <v>3</v>
      </c>
      <c r="G38" s="443" t="n">
        <v>43929</v>
      </c>
      <c r="H38" s="444" t="n">
        <v>218</v>
      </c>
      <c r="L38" s="282"/>
      <c r="M38" s="449" t="s">
        <v>95</v>
      </c>
      <c r="N38" s="449" t="n">
        <v>768</v>
      </c>
      <c r="O38" s="453" t="n">
        <v>88</v>
      </c>
      <c r="P38" s="449" t="n">
        <v>205</v>
      </c>
      <c r="Q38" s="449" t="n">
        <v>0</v>
      </c>
      <c r="R38" s="449" t="n">
        <v>57</v>
      </c>
      <c r="S38" s="453" t="n">
        <v>1</v>
      </c>
      <c r="T38" s="454" t="n">
        <v>0.266927083333333</v>
      </c>
      <c r="U38" s="454" t="n">
        <v>0.07421875</v>
      </c>
      <c r="V38" s="455" t="n">
        <v>27.3053892215569</v>
      </c>
    </row>
    <row r="39" customFormat="false" ht="15.75" hidden="false" customHeight="false" outlineLevel="0" collapsed="false">
      <c r="A39" s="44"/>
      <c r="F39" s="134" t="n">
        <v>4</v>
      </c>
      <c r="G39" s="443" t="n">
        <v>43930</v>
      </c>
      <c r="H39" s="444" t="n">
        <v>337</v>
      </c>
      <c r="L39" s="134"/>
      <c r="M39" s="449" t="s">
        <v>94</v>
      </c>
      <c r="N39" s="449" t="n">
        <v>644</v>
      </c>
      <c r="O39" s="453" t="n">
        <v>65</v>
      </c>
      <c r="P39" s="449" t="n">
        <v>97</v>
      </c>
      <c r="Q39" s="449" t="n">
        <v>0</v>
      </c>
      <c r="R39" s="449" t="n">
        <v>52</v>
      </c>
      <c r="S39" s="453" t="n">
        <v>0</v>
      </c>
      <c r="T39" s="454" t="n">
        <v>0.150621118012422</v>
      </c>
      <c r="U39" s="454" t="n">
        <v>0.0807453416149068</v>
      </c>
      <c r="V39" s="455"/>
    </row>
    <row r="40" customFormat="false" ht="15.75" hidden="false" customHeight="false" outlineLevel="0" collapsed="false">
      <c r="A40" s="44"/>
      <c r="F40" s="134" t="n">
        <v>5</v>
      </c>
      <c r="G40" s="443" t="n">
        <v>43931</v>
      </c>
      <c r="H40" s="444" t="n">
        <v>219</v>
      </c>
      <c r="L40" s="134"/>
      <c r="M40" s="449" t="s">
        <v>88</v>
      </c>
      <c r="N40" s="449" t="n">
        <v>1694</v>
      </c>
      <c r="O40" s="453" t="n">
        <v>60</v>
      </c>
      <c r="P40" s="449" t="n">
        <v>179</v>
      </c>
      <c r="Q40" s="449" t="n">
        <v>15</v>
      </c>
      <c r="R40" s="449" t="n">
        <v>116</v>
      </c>
      <c r="S40" s="453" t="n">
        <v>4</v>
      </c>
      <c r="T40" s="454" t="n">
        <v>0.105667060212515</v>
      </c>
      <c r="U40" s="454" t="n">
        <v>0.0684769775678867</v>
      </c>
      <c r="V40" s="455"/>
    </row>
    <row r="41" customFormat="false" ht="15.75" hidden="false" customHeight="false" outlineLevel="0" collapsed="false">
      <c r="A41" s="44"/>
      <c r="F41" s="134" t="n">
        <v>6</v>
      </c>
      <c r="G41" s="443" t="n">
        <v>43932</v>
      </c>
      <c r="H41" s="444" t="n">
        <v>330</v>
      </c>
      <c r="L41" s="134"/>
      <c r="M41" s="449" t="s">
        <v>102</v>
      </c>
      <c r="N41" s="449" t="n">
        <v>387</v>
      </c>
      <c r="O41" s="453" t="n">
        <v>59</v>
      </c>
      <c r="P41" s="449" t="n">
        <v>104</v>
      </c>
      <c r="Q41" s="449" t="n">
        <v>15</v>
      </c>
      <c r="R41" s="449" t="n">
        <v>10</v>
      </c>
      <c r="S41" s="453" t="n">
        <v>1</v>
      </c>
      <c r="T41" s="454" t="n">
        <v>0.268733850129199</v>
      </c>
      <c r="U41" s="454" t="n">
        <v>0.0258397932816537</v>
      </c>
      <c r="V41" s="455" t="n">
        <v>0.475757575757576</v>
      </c>
    </row>
    <row r="42" customFormat="false" ht="15.75" hidden="false" customHeight="false" outlineLevel="0" collapsed="false">
      <c r="A42" s="44"/>
      <c r="F42" s="134" t="n">
        <v>7</v>
      </c>
      <c r="G42" s="443" t="n">
        <v>43933</v>
      </c>
      <c r="H42" s="444" t="n">
        <v>399</v>
      </c>
      <c r="L42" s="134"/>
      <c r="M42" s="449" t="s">
        <v>97</v>
      </c>
      <c r="N42" s="449" t="n">
        <v>2582</v>
      </c>
      <c r="O42" s="453" t="n">
        <v>58</v>
      </c>
      <c r="P42" s="449" t="n">
        <v>830</v>
      </c>
      <c r="Q42" s="449" t="n">
        <v>73</v>
      </c>
      <c r="R42" s="449" t="n">
        <v>110</v>
      </c>
      <c r="S42" s="453" t="n">
        <v>12</v>
      </c>
      <c r="T42" s="454" t="n">
        <v>0.321456235476375</v>
      </c>
      <c r="U42" s="454" t="n">
        <v>0.0426026336173509</v>
      </c>
      <c r="V42" s="455" t="n">
        <v>2.46701112877583</v>
      </c>
    </row>
    <row r="43" customFormat="false" ht="15.75" hidden="false" customHeight="false" outlineLevel="0" collapsed="false">
      <c r="A43" s="44"/>
      <c r="F43" s="134" t="n">
        <v>1</v>
      </c>
      <c r="G43" s="443" t="n">
        <v>43934</v>
      </c>
      <c r="H43" s="444" t="n">
        <v>316</v>
      </c>
      <c r="L43" s="134"/>
      <c r="M43" s="449" t="s">
        <v>83</v>
      </c>
      <c r="N43" s="449" t="n">
        <v>1876</v>
      </c>
      <c r="O43" s="453" t="n">
        <v>44</v>
      </c>
      <c r="P43" s="449" t="n">
        <v>681</v>
      </c>
      <c r="Q43" s="449" t="n">
        <v>50</v>
      </c>
      <c r="R43" s="449" t="n">
        <v>103</v>
      </c>
      <c r="S43" s="453" t="n">
        <v>0</v>
      </c>
      <c r="T43" s="454" t="n">
        <v>0.363006396588486</v>
      </c>
      <c r="U43" s="454" t="n">
        <v>0.0549040511727079</v>
      </c>
      <c r="V43" s="455" t="n">
        <v>21.6338151554972</v>
      </c>
    </row>
    <row r="44" customFormat="false" ht="15.75" hidden="false" customHeight="false" outlineLevel="0" collapsed="false">
      <c r="A44" s="44"/>
      <c r="F44" s="134" t="n">
        <v>2</v>
      </c>
      <c r="G44" s="443" t="n">
        <v>43935</v>
      </c>
      <c r="H44" s="444" t="n">
        <v>282</v>
      </c>
      <c r="L44" s="134"/>
      <c r="M44" s="449" t="s">
        <v>104</v>
      </c>
      <c r="N44" s="449" t="n">
        <v>1197</v>
      </c>
      <c r="O44" s="453" t="n">
        <v>41</v>
      </c>
      <c r="P44" s="449" t="n">
        <v>78</v>
      </c>
      <c r="Q44" s="449" t="n">
        <v>0</v>
      </c>
      <c r="R44" s="449" t="n">
        <v>7</v>
      </c>
      <c r="S44" s="453" t="n">
        <v>0</v>
      </c>
      <c r="T44" s="454" t="n">
        <v>0.0651629072681704</v>
      </c>
      <c r="U44" s="454" t="n">
        <v>0.00584795321637427</v>
      </c>
      <c r="V44" s="455" t="n">
        <v>9.57228400342173</v>
      </c>
    </row>
    <row r="45" customFormat="false" ht="15.75" hidden="false" customHeight="false" outlineLevel="0" collapsed="false">
      <c r="A45" s="44"/>
      <c r="F45" s="134" t="n">
        <v>3</v>
      </c>
      <c r="G45" s="456" t="n">
        <v>43936</v>
      </c>
      <c r="H45" s="457" t="n">
        <v>297</v>
      </c>
      <c r="L45" s="134"/>
      <c r="M45" s="449" t="s">
        <v>74</v>
      </c>
      <c r="N45" s="449" t="n">
        <v>695</v>
      </c>
      <c r="O45" s="453" t="n">
        <v>36</v>
      </c>
      <c r="P45" s="449" t="n">
        <v>448</v>
      </c>
      <c r="Q45" s="449" t="n">
        <v>24</v>
      </c>
      <c r="R45" s="449" t="n">
        <v>5</v>
      </c>
      <c r="S45" s="453" t="n">
        <v>0</v>
      </c>
      <c r="T45" s="454" t="n">
        <v>0.644604316546763</v>
      </c>
      <c r="U45" s="454" t="n">
        <v>0.00719424460431655</v>
      </c>
      <c r="V45" s="455"/>
    </row>
    <row r="46" customFormat="false" ht="15.75" hidden="false" customHeight="false" outlineLevel="0" collapsed="false">
      <c r="A46" s="44"/>
      <c r="F46" s="134" t="n">
        <v>4</v>
      </c>
      <c r="G46" s="443" t="n">
        <v>43937</v>
      </c>
      <c r="H46" s="444" t="n">
        <v>380</v>
      </c>
      <c r="L46" s="134"/>
      <c r="M46" s="449" t="s">
        <v>75</v>
      </c>
      <c r="N46" s="449" t="n">
        <v>1157</v>
      </c>
      <c r="O46" s="453" t="n">
        <v>35</v>
      </c>
      <c r="P46" s="449" t="n">
        <v>417</v>
      </c>
      <c r="Q46" s="449" t="n">
        <v>6</v>
      </c>
      <c r="R46" s="449" t="n">
        <v>76</v>
      </c>
      <c r="S46" s="453" t="n">
        <v>1</v>
      </c>
      <c r="T46" s="454" t="n">
        <v>0.360414866032844</v>
      </c>
      <c r="U46" s="454" t="n">
        <v>0.0656871218668972</v>
      </c>
      <c r="V46" s="455" t="n">
        <v>9.03225806451613</v>
      </c>
    </row>
    <row r="47" customFormat="false" ht="15.75" hidden="false" customHeight="false" outlineLevel="0" collapsed="false">
      <c r="A47" s="44"/>
      <c r="F47" s="134" t="n">
        <v>5</v>
      </c>
      <c r="G47" s="443" t="n">
        <v>43938</v>
      </c>
      <c r="H47" s="444" t="n">
        <v>407</v>
      </c>
      <c r="L47" s="134"/>
      <c r="M47" s="449" t="s">
        <v>92</v>
      </c>
      <c r="N47" s="449" t="n">
        <v>1304</v>
      </c>
      <c r="O47" s="453" t="n">
        <v>33</v>
      </c>
      <c r="P47" s="449" t="n">
        <v>543</v>
      </c>
      <c r="Q47" s="449" t="n">
        <v>38</v>
      </c>
      <c r="R47" s="449" t="n">
        <v>47</v>
      </c>
      <c r="S47" s="453" t="n">
        <v>1</v>
      </c>
      <c r="T47" s="454" t="n">
        <v>0.416411042944785</v>
      </c>
      <c r="U47" s="454" t="n">
        <v>0.0360429447852761</v>
      </c>
      <c r="V47" s="455" t="n">
        <v>11.3949645948072</v>
      </c>
    </row>
    <row r="48" customFormat="false" ht="15.75" hidden="false" customHeight="false" outlineLevel="0" collapsed="false">
      <c r="A48" s="44"/>
      <c r="F48" s="134" t="n">
        <v>6</v>
      </c>
      <c r="G48" s="443" t="n">
        <v>43939</v>
      </c>
      <c r="H48" s="444" t="n">
        <v>325</v>
      </c>
      <c r="L48" s="134"/>
      <c r="M48" s="449" t="s">
        <v>107</v>
      </c>
      <c r="N48" s="449" t="n">
        <v>181</v>
      </c>
      <c r="O48" s="453" t="n">
        <v>32</v>
      </c>
      <c r="P48" s="449" t="n">
        <v>79</v>
      </c>
      <c r="Q48" s="449" t="n">
        <v>10</v>
      </c>
      <c r="R48" s="449" t="n">
        <v>7</v>
      </c>
      <c r="S48" s="453" t="n">
        <v>0</v>
      </c>
      <c r="T48" s="454" t="n">
        <v>0.43646408839779</v>
      </c>
      <c r="U48" s="454" t="n">
        <v>0.0386740331491713</v>
      </c>
      <c r="V48" s="455" t="n">
        <v>20.585798816568</v>
      </c>
    </row>
    <row r="49" customFormat="false" ht="15.75" hidden="false" customHeight="false" outlineLevel="0" collapsed="false">
      <c r="A49" s="44"/>
      <c r="F49" s="134" t="n">
        <v>7</v>
      </c>
      <c r="G49" s="443" t="n">
        <v>43940</v>
      </c>
      <c r="H49" s="444" t="n">
        <v>327</v>
      </c>
      <c r="L49" s="134"/>
      <c r="M49" s="449" t="s">
        <v>91</v>
      </c>
      <c r="N49" s="449" t="n">
        <v>891</v>
      </c>
      <c r="O49" s="453" t="n">
        <v>23</v>
      </c>
      <c r="P49" s="449" t="n">
        <v>520</v>
      </c>
      <c r="Q49" s="449" t="n">
        <v>72</v>
      </c>
      <c r="R49" s="449" t="n">
        <v>31</v>
      </c>
      <c r="S49" s="453" t="n">
        <v>0</v>
      </c>
      <c r="T49" s="454" t="n">
        <v>0.58361391694725</v>
      </c>
      <c r="U49" s="454" t="n">
        <v>0.0347923681257015</v>
      </c>
      <c r="V49" s="455" t="n">
        <v>16.9214365881033</v>
      </c>
    </row>
    <row r="50" customFormat="false" ht="15.75" hidden="false" customHeight="false" outlineLevel="0" collapsed="false">
      <c r="A50" s="44"/>
      <c r="F50" s="134" t="n">
        <v>1</v>
      </c>
      <c r="G50" s="443" t="n">
        <v>43941</v>
      </c>
      <c r="H50" s="444" t="n">
        <v>185</v>
      </c>
      <c r="L50" s="134"/>
      <c r="M50" s="449" t="s">
        <v>85</v>
      </c>
      <c r="N50" s="449" t="n">
        <v>267</v>
      </c>
      <c r="O50" s="453" t="n">
        <v>22</v>
      </c>
      <c r="P50" s="449" t="n">
        <v>146</v>
      </c>
      <c r="Q50" s="449" t="n">
        <v>1</v>
      </c>
      <c r="R50" s="449" t="n">
        <v>4</v>
      </c>
      <c r="S50" s="453" t="n">
        <v>0</v>
      </c>
      <c r="T50" s="454" t="n">
        <v>0.546816479400749</v>
      </c>
      <c r="U50" s="454" t="n">
        <v>0.0149812734082397</v>
      </c>
      <c r="V50" s="455" t="n">
        <v>55.5265306122449</v>
      </c>
    </row>
    <row r="51" customFormat="false" ht="15.75" hidden="false" customHeight="false" outlineLevel="0" collapsed="false">
      <c r="A51" s="44"/>
      <c r="F51" s="134" t="n">
        <v>2</v>
      </c>
      <c r="G51" s="443" t="n">
        <v>43942</v>
      </c>
      <c r="H51" s="444" t="n">
        <v>375</v>
      </c>
      <c r="L51" s="134"/>
      <c r="M51" s="449" t="s">
        <v>101</v>
      </c>
      <c r="N51" s="449" t="n">
        <v>285</v>
      </c>
      <c r="O51" s="453" t="n">
        <v>22</v>
      </c>
      <c r="P51" s="449" t="n">
        <v>40</v>
      </c>
      <c r="Q51" s="449" t="n">
        <v>1</v>
      </c>
      <c r="R51" s="449" t="n">
        <v>22</v>
      </c>
      <c r="S51" s="453" t="n">
        <v>2</v>
      </c>
      <c r="T51" s="454" t="n">
        <v>0.140350877192982</v>
      </c>
      <c r="U51" s="454" t="n">
        <v>0.0771929824561404</v>
      </c>
      <c r="V51" s="455" t="n">
        <v>4.05703422053232</v>
      </c>
    </row>
    <row r="52" customFormat="false" ht="15.75" hidden="false" customHeight="false" outlineLevel="0" collapsed="false">
      <c r="A52" s="44"/>
      <c r="F52" s="134" t="n">
        <v>3</v>
      </c>
      <c r="G52" s="443" t="n">
        <v>43943</v>
      </c>
      <c r="H52" s="444" t="n">
        <v>283</v>
      </c>
      <c r="L52" s="134"/>
      <c r="M52" s="449" t="s">
        <v>82</v>
      </c>
      <c r="N52" s="449" t="n">
        <v>2572</v>
      </c>
      <c r="O52" s="453" t="n">
        <v>19</v>
      </c>
      <c r="P52" s="449" t="n">
        <v>1057</v>
      </c>
      <c r="Q52" s="449" t="n">
        <v>41</v>
      </c>
      <c r="R52" s="449" t="n">
        <v>161</v>
      </c>
      <c r="S52" s="453" t="n">
        <v>0</v>
      </c>
      <c r="T52" s="454" t="n">
        <v>0.410964230171073</v>
      </c>
      <c r="U52" s="454" t="n">
        <v>0.062597200622084</v>
      </c>
      <c r="V52" s="455" t="n">
        <v>22.8434176751008</v>
      </c>
    </row>
    <row r="53" customFormat="false" ht="15.75" hidden="false" customHeight="false" outlineLevel="0" collapsed="false">
      <c r="A53" s="44"/>
      <c r="F53" s="134" t="n">
        <v>4</v>
      </c>
      <c r="G53" s="443" t="n">
        <v>43944</v>
      </c>
      <c r="H53" s="444" t="n">
        <v>357</v>
      </c>
      <c r="L53" s="134"/>
      <c r="M53" s="449" t="s">
        <v>87</v>
      </c>
      <c r="N53" s="449" t="n">
        <v>565</v>
      </c>
      <c r="O53" s="453" t="n">
        <v>13</v>
      </c>
      <c r="P53" s="449" t="n">
        <v>215</v>
      </c>
      <c r="Q53" s="449" t="n">
        <v>2</v>
      </c>
      <c r="R53" s="449" t="n">
        <v>29</v>
      </c>
      <c r="S53" s="453" t="n">
        <v>0</v>
      </c>
      <c r="T53" s="454" t="n">
        <v>0.380530973451327</v>
      </c>
      <c r="U53" s="454" t="n">
        <v>0.0513274336283186</v>
      </c>
      <c r="V53" s="455"/>
    </row>
    <row r="54" customFormat="false" ht="15.75" hidden="false" customHeight="false" outlineLevel="0" collapsed="false">
      <c r="A54" s="44"/>
      <c r="F54" s="134" t="n">
        <v>5</v>
      </c>
      <c r="G54" s="443" t="n">
        <v>43945</v>
      </c>
      <c r="H54" s="444" t="n">
        <v>436</v>
      </c>
      <c r="L54" s="134"/>
      <c r="M54" s="449" t="s">
        <v>78</v>
      </c>
      <c r="N54" s="449" t="n">
        <v>262</v>
      </c>
      <c r="O54" s="453" t="n">
        <v>10</v>
      </c>
      <c r="P54" s="449" t="n">
        <v>196</v>
      </c>
      <c r="Q54" s="449" t="n">
        <v>1</v>
      </c>
      <c r="R54" s="449" t="n">
        <v>8</v>
      </c>
      <c r="S54" s="453" t="n">
        <v>0</v>
      </c>
      <c r="T54" s="454" t="n">
        <v>0.748091603053435</v>
      </c>
      <c r="U54" s="454" t="n">
        <v>0.0305343511450382</v>
      </c>
      <c r="V54" s="455" t="n">
        <v>28.0674603174603</v>
      </c>
    </row>
    <row r="55" customFormat="false" ht="15.75" hidden="false" customHeight="false" outlineLevel="0" collapsed="false">
      <c r="A55" s="44"/>
      <c r="F55" s="134" t="n">
        <v>6</v>
      </c>
      <c r="G55" s="443" t="n">
        <v>43946</v>
      </c>
      <c r="H55" s="444" t="n">
        <v>396</v>
      </c>
      <c r="L55" s="134"/>
      <c r="M55" s="449" t="s">
        <v>93</v>
      </c>
      <c r="N55" s="449" t="n">
        <v>671</v>
      </c>
      <c r="O55" s="453" t="n">
        <v>10</v>
      </c>
      <c r="P55" s="449" t="n">
        <v>407</v>
      </c>
      <c r="Q55" s="449" t="n">
        <v>15</v>
      </c>
      <c r="R55" s="449" t="n">
        <v>29</v>
      </c>
      <c r="S55" s="453" t="n">
        <v>0</v>
      </c>
      <c r="T55" s="454" t="n">
        <v>0.60655737704918</v>
      </c>
      <c r="U55" s="454" t="n">
        <v>0.0432190760059613</v>
      </c>
      <c r="V55" s="455" t="n">
        <v>14.1497730711044</v>
      </c>
    </row>
    <row r="56" customFormat="false" ht="15.75" hidden="false" customHeight="false" outlineLevel="0" collapsed="false">
      <c r="A56" s="44"/>
      <c r="F56" s="134" t="n">
        <v>7</v>
      </c>
      <c r="G56" s="443" t="n">
        <v>43947</v>
      </c>
      <c r="H56" s="444" t="n">
        <v>275</v>
      </c>
      <c r="L56" s="134"/>
      <c r="M56" s="449" t="s">
        <v>86</v>
      </c>
      <c r="N56" s="449" t="n">
        <v>373</v>
      </c>
      <c r="O56" s="453" t="n">
        <v>8</v>
      </c>
      <c r="P56" s="449" t="n">
        <v>239</v>
      </c>
      <c r="Q56" s="449" t="n">
        <v>11</v>
      </c>
      <c r="R56" s="449" t="n">
        <v>4</v>
      </c>
      <c r="S56" s="453" t="n">
        <v>1</v>
      </c>
      <c r="T56" s="454" t="n">
        <v>0.640750670241287</v>
      </c>
      <c r="U56" s="454" t="n">
        <v>0.0107238605898123</v>
      </c>
      <c r="V56" s="455" t="n">
        <v>30.3095890410959</v>
      </c>
    </row>
    <row r="57" customFormat="false" ht="15.75" hidden="false" customHeight="false" outlineLevel="0" collapsed="false">
      <c r="A57" s="44"/>
      <c r="F57" s="134" t="n">
        <v>1</v>
      </c>
      <c r="G57" s="443" t="n">
        <v>43948</v>
      </c>
      <c r="H57" s="444" t="n">
        <v>214</v>
      </c>
      <c r="L57" s="134"/>
      <c r="M57" s="449" t="s">
        <v>76</v>
      </c>
      <c r="N57" s="449" t="n">
        <v>132</v>
      </c>
      <c r="O57" s="453" t="n">
        <v>6</v>
      </c>
      <c r="P57" s="449" t="n">
        <v>48</v>
      </c>
      <c r="Q57" s="449" t="n">
        <v>5</v>
      </c>
      <c r="R57" s="449" t="n">
        <v>1</v>
      </c>
      <c r="S57" s="453" t="n">
        <v>0</v>
      </c>
      <c r="T57" s="454" t="n">
        <v>0.363636363636364</v>
      </c>
      <c r="U57" s="454" t="n">
        <v>0.00757575757575758</v>
      </c>
      <c r="V57" s="455" t="n">
        <v>28.968253968254</v>
      </c>
    </row>
    <row r="58" customFormat="false" ht="15.75" hidden="false" customHeight="false" outlineLevel="0" collapsed="false">
      <c r="A58" s="44"/>
      <c r="F58" s="134" t="n">
        <v>2</v>
      </c>
      <c r="G58" s="443" t="n">
        <v>43949</v>
      </c>
      <c r="H58" s="444" t="n">
        <v>415</v>
      </c>
      <c r="L58" s="134"/>
      <c r="M58" s="449" t="s">
        <v>96</v>
      </c>
      <c r="N58" s="449" t="n">
        <v>277</v>
      </c>
      <c r="O58" s="453" t="n">
        <v>5</v>
      </c>
      <c r="P58" s="449" t="n">
        <v>180</v>
      </c>
      <c r="Q58" s="449" t="n">
        <v>2</v>
      </c>
      <c r="R58" s="449" t="n">
        <v>5</v>
      </c>
      <c r="S58" s="453" t="n">
        <v>0</v>
      </c>
      <c r="T58" s="454" t="n">
        <v>0.649819494584838</v>
      </c>
      <c r="U58" s="454" t="n">
        <v>0.0180505415162455</v>
      </c>
      <c r="V58" s="455" t="n">
        <v>10.9117647058824</v>
      </c>
    </row>
    <row r="59" customFormat="false" ht="15.75" hidden="false" customHeight="false" outlineLevel="0" collapsed="false">
      <c r="A59" s="44"/>
      <c r="F59" s="134" t="n">
        <v>3</v>
      </c>
      <c r="G59" s="443" t="n">
        <v>43950</v>
      </c>
      <c r="H59" s="444" t="n">
        <v>260</v>
      </c>
      <c r="L59" s="134"/>
      <c r="M59" s="449" t="s">
        <v>103</v>
      </c>
      <c r="N59" s="449" t="n">
        <v>200</v>
      </c>
      <c r="O59" s="453" t="n">
        <v>5</v>
      </c>
      <c r="P59" s="449" t="n">
        <v>86</v>
      </c>
      <c r="Q59" s="449" t="n">
        <v>1</v>
      </c>
      <c r="R59" s="449" t="n">
        <v>2</v>
      </c>
      <c r="S59" s="453" t="n">
        <v>0</v>
      </c>
      <c r="T59" s="454" t="n">
        <v>0.43</v>
      </c>
      <c r="U59" s="454" t="n">
        <v>0.01</v>
      </c>
      <c r="V59" s="455" t="n">
        <v>14.8307692307692</v>
      </c>
    </row>
    <row r="60" customFormat="false" ht="15.75" hidden="false" customHeight="false" outlineLevel="0" collapsed="false">
      <c r="A60" s="44"/>
      <c r="F60" s="134" t="n">
        <v>4</v>
      </c>
      <c r="G60" s="443" t="n">
        <v>43951</v>
      </c>
      <c r="H60" s="444" t="n">
        <v>347</v>
      </c>
      <c r="L60" s="134"/>
      <c r="M60" s="449" t="s">
        <v>77</v>
      </c>
      <c r="N60" s="449" t="n">
        <v>95</v>
      </c>
      <c r="O60" s="453" t="n">
        <v>3</v>
      </c>
      <c r="P60" s="449" t="n">
        <v>49</v>
      </c>
      <c r="Q60" s="449" t="n">
        <v>1</v>
      </c>
      <c r="R60" s="449" t="n">
        <v>4</v>
      </c>
      <c r="S60" s="453" t="n">
        <v>0</v>
      </c>
      <c r="T60" s="454" t="n">
        <v>0.515789473684211</v>
      </c>
      <c r="U60" s="454" t="n">
        <v>0.0421052631578947</v>
      </c>
      <c r="V60" s="455" t="n">
        <v>9.08695652173913</v>
      </c>
    </row>
    <row r="61" customFormat="false" ht="15.75" hidden="false" customHeight="false" outlineLevel="0" collapsed="false">
      <c r="A61" s="44"/>
      <c r="F61" s="134" t="n">
        <v>5</v>
      </c>
      <c r="G61" s="43" t="n">
        <v>43952</v>
      </c>
      <c r="H61" s="444" t="n">
        <v>433</v>
      </c>
      <c r="L61" s="134"/>
      <c r="M61" s="449" t="s">
        <v>80</v>
      </c>
      <c r="N61" s="449" t="n">
        <v>106</v>
      </c>
      <c r="O61" s="453" t="n">
        <v>1</v>
      </c>
      <c r="P61" s="449" t="n">
        <v>27</v>
      </c>
      <c r="Q61" s="449" t="n">
        <v>0</v>
      </c>
      <c r="R61" s="449" t="n">
        <v>0</v>
      </c>
      <c r="S61" s="453" t="n">
        <v>0</v>
      </c>
      <c r="T61" s="454" t="n">
        <v>0.254716981132075</v>
      </c>
      <c r="U61" s="454" t="n">
        <v>0</v>
      </c>
      <c r="V61" s="455" t="n">
        <v>22.1523809523809</v>
      </c>
    </row>
    <row r="62" customFormat="false" ht="15.75" hidden="false" customHeight="false" outlineLevel="0" collapsed="false">
      <c r="A62" s="44"/>
      <c r="F62" s="134" t="n">
        <v>6</v>
      </c>
      <c r="G62" s="43" t="n">
        <v>43953</v>
      </c>
      <c r="H62" s="444" t="n">
        <v>292</v>
      </c>
      <c r="L62" s="134"/>
      <c r="M62" s="449" t="s">
        <v>99</v>
      </c>
      <c r="N62" s="449" t="n">
        <v>153</v>
      </c>
      <c r="O62" s="453" t="n">
        <v>1</v>
      </c>
      <c r="P62" s="449" t="n">
        <v>109</v>
      </c>
      <c r="Q62" s="449" t="n">
        <v>0</v>
      </c>
      <c r="R62" s="449" t="n">
        <v>11</v>
      </c>
      <c r="S62" s="453" t="n">
        <v>0</v>
      </c>
      <c r="T62" s="454" t="n">
        <v>0.712418300653595</v>
      </c>
      <c r="U62" s="454" t="n">
        <v>0.0718954248366013</v>
      </c>
      <c r="V62" s="455" t="n">
        <v>21.6842105263158</v>
      </c>
    </row>
    <row r="63" customFormat="false" ht="15.75" hidden="false" customHeight="false" outlineLevel="0" collapsed="false">
      <c r="A63" s="44"/>
      <c r="F63" s="134" t="n">
        <v>7</v>
      </c>
      <c r="G63" s="43" t="n">
        <v>43954</v>
      </c>
      <c r="H63" s="444" t="n">
        <v>349</v>
      </c>
      <c r="L63" s="134"/>
      <c r="M63" s="449" t="s">
        <v>105</v>
      </c>
      <c r="N63" s="449" t="n">
        <v>97</v>
      </c>
      <c r="O63" s="453" t="n">
        <v>1</v>
      </c>
      <c r="P63" s="449" t="n">
        <v>66</v>
      </c>
      <c r="Q63" s="449" t="n">
        <v>0</v>
      </c>
      <c r="R63" s="449" t="n">
        <v>2</v>
      </c>
      <c r="S63" s="453" t="n">
        <v>0</v>
      </c>
      <c r="T63" s="454" t="n">
        <v>0.680412371134021</v>
      </c>
      <c r="U63" s="454" t="n">
        <v>0.0206185567010309</v>
      </c>
      <c r="V63" s="455" t="n">
        <v>31.0416666666667</v>
      </c>
    </row>
    <row r="64" customFormat="false" ht="15.75" hidden="false" customHeight="false" outlineLevel="0" collapsed="false">
      <c r="A64" s="44"/>
      <c r="F64" s="134" t="n">
        <v>1</v>
      </c>
      <c r="G64" s="458" t="n">
        <v>43955</v>
      </c>
      <c r="H64" s="444" t="n">
        <v>395</v>
      </c>
      <c r="L64" s="134"/>
      <c r="M64" s="449" t="s">
        <v>73</v>
      </c>
      <c r="N64" s="449" t="n">
        <v>22</v>
      </c>
      <c r="O64" s="453" t="n">
        <v>0</v>
      </c>
      <c r="P64" s="449" t="n">
        <v>18</v>
      </c>
      <c r="Q64" s="449" t="n">
        <v>0</v>
      </c>
      <c r="R64" s="449" t="n">
        <v>1</v>
      </c>
      <c r="S64" s="453" t="n">
        <v>0</v>
      </c>
      <c r="T64" s="454" t="n">
        <v>0.818181818181818</v>
      </c>
      <c r="U64" s="454" t="n">
        <v>0.0454545454545455</v>
      </c>
      <c r="V64" s="455" t="n">
        <v>99.3636363636364</v>
      </c>
    </row>
    <row r="65" customFormat="false" ht="15.75" hidden="false" customHeight="false" outlineLevel="0" collapsed="false">
      <c r="A65" s="44"/>
      <c r="F65" s="134" t="n">
        <v>2</v>
      </c>
      <c r="G65" s="458" t="n">
        <v>43956</v>
      </c>
      <c r="H65" s="444" t="n">
        <v>484</v>
      </c>
      <c r="L65" s="134"/>
      <c r="M65" s="449" t="s">
        <v>89</v>
      </c>
      <c r="N65" s="449" t="n">
        <v>170</v>
      </c>
      <c r="O65" s="453" t="n">
        <v>0</v>
      </c>
      <c r="P65" s="449" t="n">
        <v>135</v>
      </c>
      <c r="Q65" s="449" t="n">
        <v>0</v>
      </c>
      <c r="R65" s="449" t="n">
        <v>2</v>
      </c>
      <c r="S65" s="453" t="n">
        <v>0</v>
      </c>
      <c r="T65" s="454" t="n">
        <v>0.794117647058823</v>
      </c>
      <c r="U65" s="454" t="n">
        <v>0.0117647058823529</v>
      </c>
      <c r="V65" s="455" t="n">
        <v>20.7882352941176</v>
      </c>
    </row>
    <row r="66" customFormat="false" ht="15.75" hidden="false" customHeight="false" outlineLevel="0" collapsed="false">
      <c r="A66" s="44"/>
      <c r="F66" s="134" t="n">
        <v>3</v>
      </c>
      <c r="G66" s="458" t="n">
        <v>43957</v>
      </c>
      <c r="H66" s="444" t="n">
        <v>367</v>
      </c>
      <c r="L66" s="134"/>
      <c r="M66" s="449" t="s">
        <v>90</v>
      </c>
      <c r="N66" s="449" t="n">
        <v>238</v>
      </c>
      <c r="O66" s="453" t="n">
        <v>0</v>
      </c>
      <c r="P66" s="449" t="n">
        <v>128</v>
      </c>
      <c r="Q66" s="449" t="n">
        <v>0</v>
      </c>
      <c r="R66" s="449" t="n">
        <v>16</v>
      </c>
      <c r="S66" s="453" t="n">
        <v>0</v>
      </c>
      <c r="T66" s="454" t="n">
        <v>0.53781512605042</v>
      </c>
      <c r="U66" s="454" t="n">
        <v>0.0672268907563025</v>
      </c>
      <c r="V66" s="455" t="n">
        <v>63.9707317073171</v>
      </c>
    </row>
    <row r="67" customFormat="false" ht="15.75" hidden="false" customHeight="false" outlineLevel="0" collapsed="false">
      <c r="A67" s="44"/>
      <c r="F67" s="134" t="n">
        <v>4</v>
      </c>
      <c r="G67" s="458" t="n">
        <v>43958</v>
      </c>
      <c r="H67" s="444" t="n">
        <v>338</v>
      </c>
      <c r="L67" s="134"/>
      <c r="M67" s="449" t="s">
        <v>98</v>
      </c>
      <c r="N67" s="449" t="n">
        <v>159</v>
      </c>
      <c r="O67" s="453" t="n">
        <v>0</v>
      </c>
      <c r="P67" s="449" t="n">
        <v>95</v>
      </c>
      <c r="Q67" s="449" t="n">
        <v>0</v>
      </c>
      <c r="R67" s="449" t="n">
        <v>4</v>
      </c>
      <c r="S67" s="453" t="n">
        <v>0</v>
      </c>
      <c r="T67" s="454" t="n">
        <v>0.59748427672956</v>
      </c>
      <c r="U67" s="454" t="n">
        <v>0.0251572327044025</v>
      </c>
      <c r="V67" s="455" t="n">
        <v>15.2012578616352</v>
      </c>
    </row>
    <row r="68" customFormat="false" ht="15.75" hidden="false" customHeight="false" outlineLevel="0" collapsed="false">
      <c r="A68" s="44"/>
      <c r="F68" s="134" t="n">
        <v>5</v>
      </c>
      <c r="G68" s="458" t="n">
        <v>43959</v>
      </c>
      <c r="H68" s="444" t="n">
        <v>336</v>
      </c>
      <c r="L68" s="134"/>
      <c r="M68" s="449" t="s">
        <v>100</v>
      </c>
      <c r="N68" s="449" t="n">
        <v>120</v>
      </c>
      <c r="O68" s="453" t="n">
        <v>0</v>
      </c>
      <c r="P68" s="449" t="n">
        <v>108</v>
      </c>
      <c r="Q68" s="449" t="n">
        <v>1</v>
      </c>
      <c r="R68" s="449" t="n">
        <v>6</v>
      </c>
      <c r="S68" s="453" t="n">
        <v>0</v>
      </c>
      <c r="T68" s="454" t="n">
        <v>0.9</v>
      </c>
      <c r="U68" s="454" t="n">
        <v>0.05</v>
      </c>
      <c r="V68" s="455" t="n">
        <v>606.066666666667</v>
      </c>
    </row>
    <row r="69" customFormat="false" ht="15.75" hidden="false" customHeight="false" outlineLevel="0" collapsed="false">
      <c r="A69" s="44"/>
      <c r="F69" s="134" t="n">
        <v>6</v>
      </c>
      <c r="G69" s="458" t="n">
        <v>43960</v>
      </c>
      <c r="H69" s="444" t="n">
        <v>533</v>
      </c>
      <c r="L69" s="134"/>
      <c r="M69" s="449" t="s">
        <v>106</v>
      </c>
      <c r="N69" s="449" t="n">
        <v>105</v>
      </c>
      <c r="O69" s="453" t="n">
        <v>0</v>
      </c>
      <c r="P69" s="449" t="n">
        <v>37</v>
      </c>
      <c r="Q69" s="449" t="n">
        <v>0</v>
      </c>
      <c r="R69" s="449" t="n">
        <v>1</v>
      </c>
      <c r="S69" s="453" t="n">
        <v>0</v>
      </c>
      <c r="T69" s="454" t="n">
        <v>0.352380952380952</v>
      </c>
      <c r="U69" s="454" t="n">
        <v>0.00952380952380952</v>
      </c>
      <c r="V69" s="455" t="n">
        <v>30.1047619047619</v>
      </c>
    </row>
    <row r="70" customFormat="false" ht="15.75" hidden="false" customHeight="false" outlineLevel="0" collapsed="false">
      <c r="A70" s="44"/>
      <c r="F70" s="134" t="n">
        <v>7</v>
      </c>
      <c r="G70" s="458" t="n">
        <v>43961</v>
      </c>
      <c r="H70" s="444" t="n">
        <v>387</v>
      </c>
      <c r="L70" s="134"/>
      <c r="M70" s="449" t="s">
        <v>108</v>
      </c>
      <c r="N70" s="449" t="n">
        <v>21</v>
      </c>
      <c r="O70" s="453"/>
      <c r="P70" s="449" t="n">
        <v>0</v>
      </c>
      <c r="Q70" s="449"/>
      <c r="R70" s="449" t="n">
        <v>0</v>
      </c>
      <c r="S70" s="453"/>
      <c r="T70" s="450"/>
      <c r="U70" s="450"/>
      <c r="V70" s="450"/>
    </row>
    <row r="71" customFormat="false" ht="15.75" hidden="false" customHeight="false" outlineLevel="0" collapsed="false">
      <c r="A71" s="44"/>
      <c r="F71" s="134" t="n">
        <v>1</v>
      </c>
      <c r="G71" s="458" t="n">
        <v>43962</v>
      </c>
      <c r="H71" s="444" t="n">
        <v>233</v>
      </c>
      <c r="M71" s="449" t="s">
        <v>109</v>
      </c>
      <c r="N71" s="449" t="n">
        <v>33076</v>
      </c>
      <c r="O71" s="449" t="n">
        <v>1043</v>
      </c>
      <c r="P71" s="449" t="n">
        <v>11414</v>
      </c>
      <c r="Q71" s="449" t="n">
        <v>510</v>
      </c>
      <c r="R71" s="449" t="n">
        <v>1923</v>
      </c>
      <c r="S71" s="449" t="n">
        <v>40</v>
      </c>
      <c r="T71" s="454" t="n">
        <v>0.345084048857177</v>
      </c>
      <c r="U71" s="454" t="n">
        <v>0.0581388317813521</v>
      </c>
      <c r="V71" s="455" t="n">
        <v>12.0414839692757</v>
      </c>
    </row>
    <row r="72" customFormat="false" ht="15.75" hidden="false" customHeight="false" outlineLevel="0" collapsed="false">
      <c r="A72" s="44"/>
      <c r="F72" s="134" t="n">
        <v>2</v>
      </c>
      <c r="G72" s="458" t="n">
        <v>43963</v>
      </c>
      <c r="H72" s="444" t="n">
        <v>484</v>
      </c>
    </row>
    <row r="73" customFormat="false" ht="15.75" hidden="false" customHeight="false" outlineLevel="0" collapsed="false">
      <c r="A73" s="44"/>
      <c r="F73" s="134" t="n">
        <v>3</v>
      </c>
      <c r="G73" s="458" t="n">
        <v>43964</v>
      </c>
      <c r="H73" s="444" t="n">
        <v>689</v>
      </c>
    </row>
    <row r="74" customFormat="false" ht="15.75" hidden="false" customHeight="false" outlineLevel="0" collapsed="false">
      <c r="A74" s="44"/>
      <c r="F74" s="134" t="n">
        <v>4</v>
      </c>
      <c r="G74" s="458" t="n">
        <v>43965</v>
      </c>
      <c r="H74" s="444" t="n">
        <v>568</v>
      </c>
    </row>
    <row r="75" customFormat="false" ht="15.75" hidden="false" customHeight="false" outlineLevel="0" collapsed="false">
      <c r="A75" s="44"/>
      <c r="F75" s="134" t="n">
        <v>5</v>
      </c>
      <c r="G75" s="458" t="n">
        <v>43966</v>
      </c>
      <c r="H75" s="444" t="n">
        <v>490</v>
      </c>
    </row>
    <row r="76" customFormat="false" ht="15.75" hidden="false" customHeight="false" outlineLevel="0" collapsed="false">
      <c r="A76" s="44"/>
      <c r="F76" s="134" t="n">
        <v>6</v>
      </c>
      <c r="G76" s="458" t="n">
        <v>43967</v>
      </c>
      <c r="H76" s="444" t="n">
        <v>529</v>
      </c>
    </row>
    <row r="77" customFormat="false" ht="15.75" hidden="false" customHeight="false" outlineLevel="0" collapsed="false">
      <c r="A77" s="44"/>
      <c r="F77" s="134" t="n">
        <v>7</v>
      </c>
      <c r="G77" s="458" t="n">
        <v>43968</v>
      </c>
      <c r="H77" s="444" t="n">
        <v>489</v>
      </c>
    </row>
    <row r="78" customFormat="false" ht="15.75" hidden="false" customHeight="false" outlineLevel="0" collapsed="false">
      <c r="A78" s="44"/>
      <c r="F78" s="134" t="n">
        <v>1</v>
      </c>
      <c r="G78" s="458" t="n">
        <v>43969</v>
      </c>
      <c r="H78" s="444" t="n">
        <v>496</v>
      </c>
    </row>
    <row r="79" customFormat="false" ht="15.75" hidden="false" customHeight="false" outlineLevel="0" collapsed="false">
      <c r="A79" s="44"/>
      <c r="F79" s="134" t="n">
        <v>2</v>
      </c>
      <c r="G79" s="458" t="n">
        <v>43970</v>
      </c>
      <c r="H79" s="444" t="n">
        <v>486</v>
      </c>
    </row>
    <row r="80" customFormat="false" ht="15.75" hidden="false" customHeight="false" outlineLevel="0" collapsed="false">
      <c r="A80" s="44"/>
      <c r="F80" s="134" t="n">
        <v>3</v>
      </c>
      <c r="G80" s="458" t="n">
        <v>43971</v>
      </c>
      <c r="H80" s="444" t="n">
        <v>693</v>
      </c>
    </row>
    <row r="81" customFormat="false" ht="15.75" hidden="false" customHeight="false" outlineLevel="0" collapsed="false">
      <c r="A81" s="44"/>
      <c r="F81" s="134" t="n">
        <v>4</v>
      </c>
      <c r="G81" s="458" t="n">
        <v>43972</v>
      </c>
      <c r="H81" s="444" t="n">
        <v>973</v>
      </c>
    </row>
    <row r="82" customFormat="false" ht="15.75" hidden="false" customHeight="false" outlineLevel="0" collapsed="false">
      <c r="A82" s="44"/>
      <c r="F82" s="134" t="n">
        <v>5</v>
      </c>
      <c r="G82" s="458" t="n">
        <v>43973</v>
      </c>
      <c r="H82" s="444" t="n">
        <v>634</v>
      </c>
    </row>
    <row r="83" customFormat="false" ht="15.75" hidden="false" customHeight="false" outlineLevel="0" collapsed="false">
      <c r="A83" s="44"/>
      <c r="F83" s="134" t="n">
        <v>6</v>
      </c>
      <c r="G83" s="458" t="n">
        <v>43974</v>
      </c>
      <c r="H83" s="444" t="n">
        <v>949</v>
      </c>
    </row>
    <row r="84" customFormat="false" ht="15.75" hidden="false" customHeight="false" outlineLevel="0" collapsed="false">
      <c r="A84" s="44"/>
      <c r="F84" s="134" t="n">
        <v>7</v>
      </c>
      <c r="G84" s="458" t="n">
        <v>43975</v>
      </c>
      <c r="H84" s="444" t="n">
        <v>526</v>
      </c>
    </row>
    <row r="85" customFormat="false" ht="15.75" hidden="false" customHeight="false" outlineLevel="0" collapsed="false">
      <c r="A85" s="44"/>
      <c r="F85" s="134" t="n">
        <v>1</v>
      </c>
      <c r="G85" s="458" t="n">
        <v>43976</v>
      </c>
      <c r="H85" s="444" t="n">
        <v>479</v>
      </c>
    </row>
    <row r="86" customFormat="false" ht="15.75" hidden="false" customHeight="false" outlineLevel="0" collapsed="false">
      <c r="A86" s="44"/>
      <c r="F86" s="134" t="n">
        <v>2</v>
      </c>
      <c r="G86" s="458" t="n">
        <v>43977</v>
      </c>
      <c r="H86" s="444" t="n">
        <v>415</v>
      </c>
    </row>
    <row r="87" customFormat="false" ht="15.75" hidden="false" customHeight="false" outlineLevel="0" collapsed="false">
      <c r="A87" s="44"/>
      <c r="F87" s="134" t="n">
        <v>3</v>
      </c>
      <c r="G87" s="458" t="n">
        <v>43978</v>
      </c>
      <c r="H87" s="444" t="n">
        <v>686</v>
      </c>
    </row>
    <row r="88" customFormat="false" ht="15.75" hidden="false" customHeight="false" outlineLevel="0" collapsed="false">
      <c r="A88" s="44"/>
      <c r="F88" s="134" t="n">
        <v>4</v>
      </c>
      <c r="G88" s="458" t="n">
        <v>43979</v>
      </c>
      <c r="H88" s="444" t="n">
        <v>687</v>
      </c>
    </row>
    <row r="89" customFormat="false" ht="15.75" hidden="false" customHeight="false" outlineLevel="0" collapsed="false">
      <c r="A89" s="44"/>
      <c r="F89" s="134" t="n">
        <v>5</v>
      </c>
      <c r="G89" s="458" t="n">
        <v>43980</v>
      </c>
      <c r="H89" s="444" t="n">
        <v>678</v>
      </c>
    </row>
    <row r="90" customFormat="false" ht="15.75" hidden="false" customHeight="false" outlineLevel="0" collapsed="false">
      <c r="A90" s="44"/>
      <c r="F90" s="134" t="n">
        <v>6</v>
      </c>
      <c r="G90" s="458" t="n">
        <v>43981</v>
      </c>
      <c r="H90" s="444" t="n">
        <v>557</v>
      </c>
    </row>
    <row r="91" customFormat="false" ht="15.75" hidden="false" customHeight="false" outlineLevel="0" collapsed="false">
      <c r="A91" s="44"/>
      <c r="F91" s="134" t="n">
        <v>7</v>
      </c>
      <c r="G91" s="458" t="n">
        <v>43982</v>
      </c>
      <c r="H91" s="444" t="n">
        <v>700</v>
      </c>
    </row>
    <row r="92" customFormat="false" ht="15.75" hidden="false" customHeight="false" outlineLevel="0" collapsed="false">
      <c r="A92" s="44"/>
      <c r="F92" s="134" t="n">
        <v>1</v>
      </c>
      <c r="G92" s="443" t="n">
        <v>43983</v>
      </c>
      <c r="H92" s="444" t="n">
        <v>467</v>
      </c>
    </row>
    <row r="93" customFormat="false" ht="15.75" hidden="false" customHeight="false" outlineLevel="0" collapsed="false">
      <c r="A93" s="44"/>
      <c r="F93" s="134" t="n">
        <v>2</v>
      </c>
      <c r="G93" s="443" t="n">
        <v>43984</v>
      </c>
      <c r="H93" s="444" t="n">
        <v>609</v>
      </c>
    </row>
    <row r="94" customFormat="false" ht="15.75" hidden="false" customHeight="false" outlineLevel="0" collapsed="false">
      <c r="A94" s="44"/>
      <c r="F94" s="134" t="n">
        <v>3</v>
      </c>
      <c r="G94" s="443" t="n">
        <v>43985</v>
      </c>
      <c r="H94" s="444" t="n">
        <v>684</v>
      </c>
    </row>
    <row r="95" customFormat="false" ht="15.75" hidden="false" customHeight="false" outlineLevel="0" collapsed="false">
      <c r="A95" s="44"/>
      <c r="F95" s="134" t="n">
        <v>4</v>
      </c>
      <c r="G95" s="443" t="n">
        <v>43986</v>
      </c>
      <c r="H95" s="444" t="n">
        <v>585</v>
      </c>
    </row>
    <row r="96" customFormat="false" ht="15.75" hidden="false" customHeight="false" outlineLevel="0" collapsed="false">
      <c r="A96" s="44"/>
      <c r="F96" s="134" t="n">
        <v>5</v>
      </c>
      <c r="G96" s="443" t="n">
        <v>43987</v>
      </c>
      <c r="H96" s="444" t="n">
        <v>703</v>
      </c>
    </row>
    <row r="97" customFormat="false" ht="15.75" hidden="false" customHeight="false" outlineLevel="0" collapsed="false">
      <c r="A97" s="44"/>
      <c r="F97" s="134" t="n">
        <v>6</v>
      </c>
      <c r="G97" s="443" t="n">
        <v>43988</v>
      </c>
      <c r="H97" s="444" t="n">
        <v>993</v>
      </c>
    </row>
    <row r="98" customFormat="false" ht="15.75" hidden="false" customHeight="false" outlineLevel="0" collapsed="false">
      <c r="A98" s="44"/>
      <c r="F98" s="134" t="n">
        <v>7</v>
      </c>
    </row>
    <row r="99" customFormat="false" ht="15.75" hidden="false" customHeight="false" outlineLevel="0" collapsed="false">
      <c r="A99" s="44"/>
      <c r="J99" s="398" t="n">
        <f aca="false" t="array" ref="J99:P99">TRANSPOSE(H99:H105)</f>
        <v>0</v>
      </c>
      <c r="K99" s="398" t="n">
        <v>0</v>
      </c>
      <c r="L99" s="398" t="n">
        <v>0</v>
      </c>
      <c r="M99" s="398" t="n">
        <v>0</v>
      </c>
      <c r="N99" s="398" t="n">
        <v>0</v>
      </c>
      <c r="O99" s="398" t="n">
        <v>0</v>
      </c>
      <c r="P99" s="398" t="n">
        <v>0</v>
      </c>
    </row>
    <row r="100" customFormat="false" ht="15.75" hidden="false" customHeight="false" outlineLevel="0" collapsed="false">
      <c r="A100" s="44"/>
    </row>
    <row r="101" customFormat="false" ht="15.75" hidden="false" customHeight="false" outlineLevel="0" collapsed="false">
      <c r="A101" s="44"/>
    </row>
    <row r="102" customFormat="false" ht="15.75" hidden="false" customHeight="false" outlineLevel="0" collapsed="false">
      <c r="A102" s="44"/>
    </row>
    <row r="103" customFormat="false" ht="15.75" hidden="false" customHeight="false" outlineLevel="0" collapsed="false">
      <c r="A103" s="44"/>
    </row>
    <row r="104" customFormat="false" ht="15.75" hidden="false" customHeight="false" outlineLevel="0" collapsed="false">
      <c r="A104" s="44"/>
    </row>
    <row r="105" customFormat="false" ht="15.75" hidden="false" customHeight="false" outlineLevel="0" collapsed="false">
      <c r="A105" s="44"/>
    </row>
    <row r="106" customFormat="false" ht="15.75" hidden="false" customHeight="false" outlineLevel="0" collapsed="false">
      <c r="A106" s="44"/>
      <c r="J106" s="398" t="n">
        <f aca="false" t="array" ref="J106:P106">TRANSPOSE(H106:H112)</f>
        <v>0</v>
      </c>
      <c r="K106" s="398" t="n">
        <v>0</v>
      </c>
      <c r="L106" s="398" t="n">
        <v>0</v>
      </c>
      <c r="M106" s="398" t="n">
        <v>0</v>
      </c>
      <c r="N106" s="398" t="n">
        <v>0</v>
      </c>
      <c r="O106" s="398" t="n">
        <v>0</v>
      </c>
      <c r="P106" s="398" t="n">
        <v>0</v>
      </c>
    </row>
    <row r="107" customFormat="false" ht="15.75" hidden="false" customHeight="false" outlineLevel="0" collapsed="false">
      <c r="A107" s="44"/>
    </row>
    <row r="108" customFormat="false" ht="15.75" hidden="false" customHeight="false" outlineLevel="0" collapsed="false">
      <c r="A108" s="44"/>
    </row>
    <row r="109" customFormat="false" ht="15.75" hidden="false" customHeight="false" outlineLevel="0" collapsed="false">
      <c r="A109" s="44"/>
    </row>
    <row r="110" customFormat="false" ht="15.75" hidden="false" customHeight="false" outlineLevel="0" collapsed="false">
      <c r="A110" s="44"/>
    </row>
    <row r="111" customFormat="false" ht="15.75" hidden="false" customHeight="false" outlineLevel="0" collapsed="false">
      <c r="A111" s="44"/>
    </row>
    <row r="112" customFormat="false" ht="15.75" hidden="false" customHeight="false" outlineLevel="0" collapsed="false">
      <c r="A112" s="44"/>
    </row>
    <row r="113" customFormat="false" ht="15.75" hidden="false" customHeight="false" outlineLevel="0" collapsed="false">
      <c r="A113" s="44"/>
    </row>
    <row r="114" customFormat="false" ht="15.75" hidden="false" customHeight="false" outlineLevel="0" collapsed="false">
      <c r="A114" s="44"/>
    </row>
    <row r="115" customFormat="false" ht="15.75" hidden="false" customHeight="false" outlineLevel="0" collapsed="false">
      <c r="A115" s="44"/>
    </row>
    <row r="116" customFormat="false" ht="15.75" hidden="false" customHeight="false" outlineLevel="0" collapsed="false">
      <c r="A116" s="44"/>
    </row>
    <row r="117" customFormat="false" ht="15.75" hidden="false" customHeight="false" outlineLevel="0" collapsed="false">
      <c r="A117" s="44"/>
    </row>
    <row r="118" customFormat="false" ht="15.75" hidden="false" customHeight="false" outlineLevel="0" collapsed="false">
      <c r="A118" s="44"/>
    </row>
    <row r="119" customFormat="false" ht="15.75" hidden="false" customHeight="false" outlineLevel="0" collapsed="false">
      <c r="A119" s="44"/>
    </row>
    <row r="120" customFormat="false" ht="15.75" hidden="false" customHeight="false" outlineLevel="0" collapsed="false">
      <c r="A120" s="44"/>
    </row>
    <row r="121" customFormat="false" ht="15.75" hidden="false" customHeight="false" outlineLevel="0" collapsed="false">
      <c r="A121" s="44"/>
    </row>
    <row r="122" customFormat="false" ht="15.75" hidden="false" customHeight="false" outlineLevel="0" collapsed="false">
      <c r="A122" s="44"/>
    </row>
    <row r="123" customFormat="false" ht="15.75" hidden="false" customHeight="false" outlineLevel="0" collapsed="false">
      <c r="A123" s="44"/>
    </row>
    <row r="124" customFormat="false" ht="15.75" hidden="false" customHeight="false" outlineLevel="0" collapsed="false">
      <c r="A124" s="44"/>
    </row>
    <row r="125" customFormat="false" ht="15.75" hidden="false" customHeight="false" outlineLevel="0" collapsed="false">
      <c r="A125" s="44"/>
    </row>
    <row r="126" customFormat="false" ht="15.75" hidden="false" customHeight="false" outlineLevel="0" collapsed="false">
      <c r="A126" s="44"/>
    </row>
    <row r="127" customFormat="false" ht="15.75" hidden="false" customHeight="false" outlineLevel="0" collapsed="false">
      <c r="A127" s="44"/>
    </row>
    <row r="128" customFormat="false" ht="15.75" hidden="false" customHeight="false" outlineLevel="0" collapsed="false">
      <c r="A128" s="44"/>
    </row>
    <row r="129" customFormat="false" ht="15.75" hidden="false" customHeight="false" outlineLevel="0" collapsed="false">
      <c r="A129" s="44"/>
    </row>
    <row r="130" customFormat="false" ht="15.75" hidden="false" customHeight="false" outlineLevel="0" collapsed="false">
      <c r="A130" s="44"/>
    </row>
    <row r="131" customFormat="false" ht="15.75" hidden="false" customHeight="false" outlineLevel="0" collapsed="false">
      <c r="A131" s="44"/>
    </row>
    <row r="132" customFormat="false" ht="15.75" hidden="false" customHeight="false" outlineLevel="0" collapsed="false">
      <c r="A132" s="44"/>
    </row>
    <row r="133" customFormat="false" ht="15.75" hidden="false" customHeight="false" outlineLevel="0" collapsed="false">
      <c r="A133" s="44"/>
    </row>
    <row r="134" customFormat="false" ht="15.75" hidden="false" customHeight="false" outlineLevel="0" collapsed="false">
      <c r="A134" s="44"/>
    </row>
    <row r="135" customFormat="false" ht="15.75" hidden="false" customHeight="false" outlineLevel="0" collapsed="false">
      <c r="A135" s="44"/>
    </row>
    <row r="136" customFormat="false" ht="15.75" hidden="false" customHeight="false" outlineLevel="0" collapsed="false">
      <c r="A136" s="44"/>
    </row>
    <row r="137" customFormat="false" ht="15.75" hidden="false" customHeight="false" outlineLevel="0" collapsed="false">
      <c r="A137" s="44"/>
    </row>
    <row r="138" customFormat="false" ht="15.75" hidden="false" customHeight="false" outlineLevel="0" collapsed="false">
      <c r="A138" s="44"/>
    </row>
    <row r="139" customFormat="false" ht="15.75" hidden="false" customHeight="false" outlineLevel="0" collapsed="false">
      <c r="A139" s="44"/>
    </row>
    <row r="140" customFormat="false" ht="15.75" hidden="false" customHeight="false" outlineLevel="0" collapsed="false">
      <c r="A140" s="44"/>
    </row>
    <row r="141" customFormat="false" ht="15.75" hidden="false" customHeight="false" outlineLevel="0" collapsed="false">
      <c r="A141" s="44"/>
    </row>
    <row r="142" customFormat="false" ht="15.75" hidden="false" customHeight="false" outlineLevel="0" collapsed="false">
      <c r="A142" s="44"/>
    </row>
    <row r="143" customFormat="false" ht="15.75" hidden="false" customHeight="false" outlineLevel="0" collapsed="false">
      <c r="A143" s="44"/>
    </row>
    <row r="144" customFormat="false" ht="15.75" hidden="false" customHeight="false" outlineLevel="0" collapsed="false">
      <c r="A144" s="44"/>
    </row>
    <row r="145" customFormat="false" ht="15.75" hidden="false" customHeight="false" outlineLevel="0" collapsed="false">
      <c r="A145" s="44"/>
    </row>
    <row r="146" customFormat="false" ht="15.75" hidden="false" customHeight="false" outlineLevel="0" collapsed="false">
      <c r="A146" s="44"/>
    </row>
    <row r="147" customFormat="false" ht="15.75" hidden="false" customHeight="false" outlineLevel="0" collapsed="false">
      <c r="A147" s="44"/>
    </row>
    <row r="148" customFormat="false" ht="15.75" hidden="false" customHeight="false" outlineLevel="0" collapsed="false">
      <c r="A148" s="44"/>
    </row>
    <row r="149" customFormat="false" ht="15.75" hidden="false" customHeight="false" outlineLevel="0" collapsed="false">
      <c r="A149" s="44"/>
    </row>
    <row r="150" customFormat="false" ht="15.75" hidden="false" customHeight="false" outlineLevel="0" collapsed="false">
      <c r="A150" s="44"/>
    </row>
    <row r="151" customFormat="false" ht="15.75" hidden="false" customHeight="false" outlineLevel="0" collapsed="false">
      <c r="A151" s="44"/>
    </row>
    <row r="152" customFormat="false" ht="15.75" hidden="false" customHeight="false" outlineLevel="0" collapsed="false">
      <c r="A152" s="44"/>
    </row>
    <row r="153" customFormat="false" ht="15.75" hidden="false" customHeight="false" outlineLevel="0" collapsed="false">
      <c r="A153" s="44"/>
    </row>
    <row r="154" customFormat="false" ht="15.75" hidden="false" customHeight="false" outlineLevel="0" collapsed="false">
      <c r="A154" s="44"/>
    </row>
    <row r="155" customFormat="false" ht="15.75" hidden="false" customHeight="false" outlineLevel="0" collapsed="false">
      <c r="A155" s="44"/>
    </row>
    <row r="156" customFormat="false" ht="15.75" hidden="false" customHeight="false" outlineLevel="0" collapsed="false">
      <c r="A156" s="44"/>
    </row>
    <row r="157" customFormat="false" ht="15.75" hidden="false" customHeight="false" outlineLevel="0" collapsed="false">
      <c r="A157" s="44"/>
    </row>
    <row r="158" customFormat="false" ht="15.75" hidden="false" customHeight="false" outlineLevel="0" collapsed="false">
      <c r="A158" s="44"/>
    </row>
    <row r="159" customFormat="false" ht="15.75" hidden="false" customHeight="false" outlineLevel="0" collapsed="false">
      <c r="A159" s="44"/>
    </row>
    <row r="160" customFormat="false" ht="15.75" hidden="false" customHeight="false" outlineLevel="0" collapsed="false">
      <c r="A160" s="44"/>
    </row>
    <row r="161" customFormat="false" ht="15.75" hidden="false" customHeight="false" outlineLevel="0" collapsed="false">
      <c r="A161" s="44"/>
    </row>
    <row r="162" customFormat="false" ht="15.75" hidden="false" customHeight="false" outlineLevel="0" collapsed="false">
      <c r="A162" s="44"/>
    </row>
    <row r="163" customFormat="false" ht="15.75" hidden="false" customHeight="false" outlineLevel="0" collapsed="false">
      <c r="A163" s="44"/>
    </row>
    <row r="164" customFormat="false" ht="15.75" hidden="false" customHeight="false" outlineLevel="0" collapsed="false">
      <c r="A164" s="44"/>
    </row>
    <row r="165" customFormat="false" ht="15.75" hidden="false" customHeight="false" outlineLevel="0" collapsed="false">
      <c r="A165" s="44"/>
    </row>
    <row r="166" customFormat="false" ht="15.75" hidden="false" customHeight="false" outlineLevel="0" collapsed="false">
      <c r="A166" s="44"/>
    </row>
    <row r="167" customFormat="false" ht="15.75" hidden="false" customHeight="false" outlineLevel="0" collapsed="false">
      <c r="A167" s="44"/>
    </row>
    <row r="168" customFormat="false" ht="15.75" hidden="false" customHeight="false" outlineLevel="0" collapsed="false">
      <c r="A168" s="44"/>
    </row>
    <row r="169" customFormat="false" ht="15.75" hidden="false" customHeight="false" outlineLevel="0" collapsed="false">
      <c r="A169" s="44"/>
    </row>
    <row r="170" customFormat="false" ht="15.75" hidden="false" customHeight="false" outlineLevel="0" collapsed="false">
      <c r="A170" s="44"/>
    </row>
    <row r="171" customFormat="false" ht="15.75" hidden="false" customHeight="false" outlineLevel="0" collapsed="false">
      <c r="A171" s="44"/>
    </row>
    <row r="172" customFormat="false" ht="15.75" hidden="false" customHeight="false" outlineLevel="0" collapsed="false">
      <c r="A172" s="44"/>
    </row>
    <row r="173" customFormat="false" ht="15.75" hidden="false" customHeight="false" outlineLevel="0" collapsed="false">
      <c r="A173" s="44"/>
    </row>
    <row r="174" customFormat="false" ht="15.75" hidden="false" customHeight="false" outlineLevel="0" collapsed="false">
      <c r="A174" s="44"/>
    </row>
    <row r="175" customFormat="false" ht="15.75" hidden="false" customHeight="false" outlineLevel="0" collapsed="false">
      <c r="A175" s="44"/>
    </row>
    <row r="176" customFormat="false" ht="15.75" hidden="false" customHeight="false" outlineLevel="0" collapsed="false">
      <c r="A176" s="44"/>
    </row>
    <row r="177" customFormat="false" ht="15.75" hidden="false" customHeight="false" outlineLevel="0" collapsed="false">
      <c r="A177" s="44"/>
    </row>
    <row r="178" customFormat="false" ht="15.75" hidden="false" customHeight="false" outlineLevel="0" collapsed="false">
      <c r="A178" s="44"/>
    </row>
    <row r="179" customFormat="false" ht="15.75" hidden="false" customHeight="false" outlineLevel="0" collapsed="false">
      <c r="A179" s="44"/>
    </row>
    <row r="180" customFormat="false" ht="15.75" hidden="false" customHeight="false" outlineLevel="0" collapsed="false">
      <c r="A180" s="44"/>
    </row>
    <row r="181" customFormat="false" ht="15.75" hidden="false" customHeight="false" outlineLevel="0" collapsed="false">
      <c r="A181" s="44"/>
    </row>
    <row r="182" customFormat="false" ht="15.75" hidden="false" customHeight="false" outlineLevel="0" collapsed="false">
      <c r="A182" s="44"/>
    </row>
    <row r="183" customFormat="false" ht="15.75" hidden="false" customHeight="false" outlineLevel="0" collapsed="false">
      <c r="A183" s="44"/>
    </row>
    <row r="184" customFormat="false" ht="15.75" hidden="false" customHeight="false" outlineLevel="0" collapsed="false">
      <c r="A184" s="44"/>
    </row>
    <row r="185" customFormat="false" ht="15.75" hidden="false" customHeight="false" outlineLevel="0" collapsed="false">
      <c r="A185" s="44"/>
    </row>
    <row r="186" customFormat="false" ht="15.75" hidden="false" customHeight="false" outlineLevel="0" collapsed="false">
      <c r="A186" s="44"/>
    </row>
    <row r="187" customFormat="false" ht="15.75" hidden="false" customHeight="false" outlineLevel="0" collapsed="false">
      <c r="A187" s="44"/>
    </row>
    <row r="188" customFormat="false" ht="15.75" hidden="false" customHeight="false" outlineLevel="0" collapsed="false">
      <c r="A188" s="44"/>
    </row>
    <row r="189" customFormat="false" ht="15.75" hidden="false" customHeight="false" outlineLevel="0" collapsed="false">
      <c r="A189" s="44"/>
    </row>
    <row r="190" customFormat="false" ht="15.75" hidden="false" customHeight="false" outlineLevel="0" collapsed="false">
      <c r="A190" s="44"/>
    </row>
    <row r="191" customFormat="false" ht="15.75" hidden="false" customHeight="false" outlineLevel="0" collapsed="false">
      <c r="A191" s="44"/>
    </row>
    <row r="192" customFormat="false" ht="15.75" hidden="false" customHeight="false" outlineLevel="0" collapsed="false">
      <c r="A192" s="44"/>
    </row>
    <row r="193" customFormat="false" ht="15.75" hidden="false" customHeight="false" outlineLevel="0" collapsed="false">
      <c r="A193" s="44"/>
    </row>
    <row r="194" customFormat="false" ht="15.75" hidden="false" customHeight="false" outlineLevel="0" collapsed="false">
      <c r="A194" s="44"/>
    </row>
    <row r="195" customFormat="false" ht="15.75" hidden="false" customHeight="false" outlineLevel="0" collapsed="false">
      <c r="A195" s="44"/>
    </row>
    <row r="196" customFormat="false" ht="15.75" hidden="false" customHeight="false" outlineLevel="0" collapsed="false">
      <c r="A196" s="44"/>
    </row>
    <row r="197" customFormat="false" ht="15.75" hidden="false" customHeight="false" outlineLevel="0" collapsed="false">
      <c r="A197" s="44"/>
    </row>
    <row r="198" customFormat="false" ht="15.75" hidden="false" customHeight="false" outlineLevel="0" collapsed="false">
      <c r="A198" s="44"/>
    </row>
    <row r="199" customFormat="false" ht="15.75" hidden="false" customHeight="false" outlineLevel="0" collapsed="false">
      <c r="A199" s="44"/>
    </row>
    <row r="200" customFormat="false" ht="15.75" hidden="false" customHeight="false" outlineLevel="0" collapsed="false">
      <c r="A200" s="44"/>
    </row>
    <row r="201" customFormat="false" ht="15.75" hidden="false" customHeight="false" outlineLevel="0" collapsed="false">
      <c r="A201" s="44"/>
    </row>
    <row r="202" customFormat="false" ht="15.75" hidden="false" customHeight="false" outlineLevel="0" collapsed="false">
      <c r="A202" s="44"/>
    </row>
    <row r="203" customFormat="false" ht="15.75" hidden="false" customHeight="false" outlineLevel="0" collapsed="false">
      <c r="A203" s="44"/>
    </row>
    <row r="204" customFormat="false" ht="15.75" hidden="false" customHeight="false" outlineLevel="0" collapsed="false">
      <c r="A204" s="44"/>
    </row>
    <row r="205" customFormat="false" ht="15.75" hidden="false" customHeight="false" outlineLevel="0" collapsed="false">
      <c r="A205" s="44"/>
    </row>
    <row r="206" customFormat="false" ht="15.75" hidden="false" customHeight="false" outlineLevel="0" collapsed="false">
      <c r="A206" s="44"/>
    </row>
    <row r="207" customFormat="false" ht="15.75" hidden="false" customHeight="false" outlineLevel="0" collapsed="false">
      <c r="A207" s="44"/>
    </row>
    <row r="208" customFormat="false" ht="15.75" hidden="false" customHeight="false" outlineLevel="0" collapsed="false">
      <c r="A208" s="44"/>
    </row>
    <row r="209" customFormat="false" ht="15.75" hidden="false" customHeight="false" outlineLevel="0" collapsed="false">
      <c r="A209" s="44"/>
    </row>
    <row r="210" customFormat="false" ht="15.75" hidden="false" customHeight="false" outlineLevel="0" collapsed="false">
      <c r="A210" s="44"/>
    </row>
    <row r="211" customFormat="false" ht="15.75" hidden="false" customHeight="false" outlineLevel="0" collapsed="false">
      <c r="A211" s="44"/>
    </row>
    <row r="212" customFormat="false" ht="15.75" hidden="false" customHeight="false" outlineLevel="0" collapsed="false">
      <c r="A212" s="44"/>
    </row>
    <row r="213" customFormat="false" ht="15.75" hidden="false" customHeight="false" outlineLevel="0" collapsed="false">
      <c r="A213" s="44"/>
    </row>
    <row r="214" customFormat="false" ht="15.75" hidden="false" customHeight="false" outlineLevel="0" collapsed="false">
      <c r="A214" s="44"/>
    </row>
    <row r="215" customFormat="false" ht="15.75" hidden="false" customHeight="false" outlineLevel="0" collapsed="false">
      <c r="A215" s="44"/>
    </row>
    <row r="216" customFormat="false" ht="15.75" hidden="false" customHeight="false" outlineLevel="0" collapsed="false">
      <c r="A216" s="44"/>
    </row>
    <row r="217" customFormat="false" ht="15.75" hidden="false" customHeight="false" outlineLevel="0" collapsed="false">
      <c r="A217" s="44"/>
    </row>
    <row r="218" customFormat="false" ht="15.75" hidden="false" customHeight="false" outlineLevel="0" collapsed="false">
      <c r="A218" s="44"/>
    </row>
    <row r="219" customFormat="false" ht="15.75" hidden="false" customHeight="false" outlineLevel="0" collapsed="false">
      <c r="A219" s="44"/>
    </row>
    <row r="220" customFormat="false" ht="15.75" hidden="false" customHeight="false" outlineLevel="0" collapsed="false">
      <c r="A220" s="44"/>
    </row>
    <row r="221" customFormat="false" ht="15.75" hidden="false" customHeight="false" outlineLevel="0" collapsed="false">
      <c r="A221" s="44"/>
    </row>
    <row r="222" customFormat="false" ht="15.75" hidden="false" customHeight="false" outlineLevel="0" collapsed="false">
      <c r="A222" s="44"/>
    </row>
    <row r="223" customFormat="false" ht="15.75" hidden="false" customHeight="false" outlineLevel="0" collapsed="false">
      <c r="A223" s="44"/>
    </row>
    <row r="224" customFormat="false" ht="15.75" hidden="false" customHeight="false" outlineLevel="0" collapsed="false">
      <c r="A224" s="44"/>
    </row>
    <row r="225" customFormat="false" ht="15.75" hidden="false" customHeight="false" outlineLevel="0" collapsed="false">
      <c r="A225" s="44"/>
    </row>
    <row r="226" customFormat="false" ht="15.75" hidden="false" customHeight="false" outlineLevel="0" collapsed="false">
      <c r="A226" s="44"/>
    </row>
    <row r="227" customFormat="false" ht="15.75" hidden="false" customHeight="false" outlineLevel="0" collapsed="false">
      <c r="A227" s="44"/>
    </row>
    <row r="228" customFormat="false" ht="15.75" hidden="false" customHeight="false" outlineLevel="0" collapsed="false">
      <c r="A228" s="44"/>
    </row>
    <row r="229" customFormat="false" ht="15.75" hidden="false" customHeight="false" outlineLevel="0" collapsed="false">
      <c r="A229" s="44"/>
    </row>
    <row r="230" customFormat="false" ht="15.75" hidden="false" customHeight="false" outlineLevel="0" collapsed="false">
      <c r="A230" s="44"/>
    </row>
    <row r="231" customFormat="false" ht="15.75" hidden="false" customHeight="false" outlineLevel="0" collapsed="false">
      <c r="A231" s="44"/>
    </row>
    <row r="232" customFormat="false" ht="15.75" hidden="false" customHeight="false" outlineLevel="0" collapsed="false">
      <c r="A232" s="44"/>
    </row>
    <row r="233" customFormat="false" ht="15.75" hidden="false" customHeight="false" outlineLevel="0" collapsed="false">
      <c r="A233" s="44"/>
    </row>
    <row r="234" customFormat="false" ht="15.75" hidden="false" customHeight="false" outlineLevel="0" collapsed="false">
      <c r="A234" s="44"/>
    </row>
    <row r="235" customFormat="false" ht="15.75" hidden="false" customHeight="false" outlineLevel="0" collapsed="false">
      <c r="A235" s="44"/>
    </row>
    <row r="236" customFormat="false" ht="15.75" hidden="false" customHeight="false" outlineLevel="0" collapsed="false">
      <c r="A236" s="44"/>
    </row>
    <row r="237" customFormat="false" ht="15.75" hidden="false" customHeight="false" outlineLevel="0" collapsed="false">
      <c r="A237" s="44"/>
    </row>
    <row r="238" customFormat="false" ht="15.75" hidden="false" customHeight="false" outlineLevel="0" collapsed="false">
      <c r="A238" s="44"/>
    </row>
    <row r="239" customFormat="false" ht="15.75" hidden="false" customHeight="false" outlineLevel="0" collapsed="false">
      <c r="A239" s="44"/>
    </row>
    <row r="240" customFormat="false" ht="15.75" hidden="false" customHeight="false" outlineLevel="0" collapsed="false">
      <c r="A240" s="44"/>
    </row>
    <row r="241" customFormat="false" ht="15.75" hidden="false" customHeight="false" outlineLevel="0" collapsed="false">
      <c r="A241" s="44"/>
    </row>
    <row r="242" customFormat="false" ht="15.75" hidden="false" customHeight="false" outlineLevel="0" collapsed="false">
      <c r="A242" s="44"/>
    </row>
    <row r="243" customFormat="false" ht="15.75" hidden="false" customHeight="false" outlineLevel="0" collapsed="false">
      <c r="A243" s="44"/>
    </row>
    <row r="244" customFormat="false" ht="15.75" hidden="false" customHeight="false" outlineLevel="0" collapsed="false">
      <c r="A244" s="44"/>
    </row>
    <row r="245" customFormat="false" ht="15.75" hidden="false" customHeight="false" outlineLevel="0" collapsed="false">
      <c r="A245" s="44"/>
    </row>
    <row r="246" customFormat="false" ht="15.75" hidden="false" customHeight="false" outlineLevel="0" collapsed="false">
      <c r="A246" s="44"/>
    </row>
    <row r="247" customFormat="false" ht="15.75" hidden="false" customHeight="false" outlineLevel="0" collapsed="false">
      <c r="A247" s="44"/>
    </row>
    <row r="248" customFormat="false" ht="15.75" hidden="false" customHeight="false" outlineLevel="0" collapsed="false">
      <c r="A248" s="44"/>
    </row>
    <row r="249" customFormat="false" ht="15.75" hidden="false" customHeight="false" outlineLevel="0" collapsed="false">
      <c r="A249" s="44"/>
    </row>
    <row r="250" customFormat="false" ht="15.75" hidden="false" customHeight="false" outlineLevel="0" collapsed="false">
      <c r="A250" s="44"/>
    </row>
    <row r="251" customFormat="false" ht="15.75" hidden="false" customHeight="false" outlineLevel="0" collapsed="false">
      <c r="A251" s="44"/>
    </row>
    <row r="252" customFormat="false" ht="15.75" hidden="false" customHeight="false" outlineLevel="0" collapsed="false">
      <c r="A252" s="44"/>
    </row>
    <row r="253" customFormat="false" ht="15.75" hidden="false" customHeight="false" outlineLevel="0" collapsed="false">
      <c r="A253" s="44"/>
    </row>
    <row r="254" customFormat="false" ht="15.75" hidden="false" customHeight="false" outlineLevel="0" collapsed="false">
      <c r="A254" s="44"/>
    </row>
    <row r="255" customFormat="false" ht="15.75" hidden="false" customHeight="false" outlineLevel="0" collapsed="false">
      <c r="A255" s="44"/>
    </row>
    <row r="256" customFormat="false" ht="15.75" hidden="false" customHeight="false" outlineLevel="0" collapsed="false">
      <c r="A256" s="44"/>
    </row>
    <row r="257" customFormat="false" ht="15.75" hidden="false" customHeight="false" outlineLevel="0" collapsed="false">
      <c r="A257" s="44"/>
    </row>
    <row r="258" customFormat="false" ht="15.75" hidden="false" customHeight="false" outlineLevel="0" collapsed="false">
      <c r="A258" s="44"/>
    </row>
    <row r="259" customFormat="false" ht="15.75" hidden="false" customHeight="false" outlineLevel="0" collapsed="false">
      <c r="A259" s="44"/>
    </row>
    <row r="260" customFormat="false" ht="15.75" hidden="false" customHeight="false" outlineLevel="0" collapsed="false">
      <c r="A260" s="44"/>
    </row>
    <row r="261" customFormat="false" ht="15.75" hidden="false" customHeight="false" outlineLevel="0" collapsed="false">
      <c r="A261" s="44"/>
    </row>
    <row r="262" customFormat="false" ht="15.75" hidden="false" customHeight="false" outlineLevel="0" collapsed="false">
      <c r="A262" s="44"/>
    </row>
    <row r="263" customFormat="false" ht="15.75" hidden="false" customHeight="false" outlineLevel="0" collapsed="false">
      <c r="A263" s="44"/>
    </row>
    <row r="264" customFormat="false" ht="15.75" hidden="false" customHeight="false" outlineLevel="0" collapsed="false">
      <c r="A264" s="44"/>
    </row>
    <row r="265" customFormat="false" ht="15.75" hidden="false" customHeight="false" outlineLevel="0" collapsed="false">
      <c r="A265" s="44"/>
    </row>
    <row r="266" customFormat="false" ht="15.75" hidden="false" customHeight="false" outlineLevel="0" collapsed="false">
      <c r="A266" s="44"/>
    </row>
    <row r="267" customFormat="false" ht="15.75" hidden="false" customHeight="false" outlineLevel="0" collapsed="false">
      <c r="A267" s="44"/>
    </row>
    <row r="268" customFormat="false" ht="15.75" hidden="false" customHeight="false" outlineLevel="0" collapsed="false">
      <c r="A268" s="44"/>
    </row>
    <row r="269" customFormat="false" ht="15.75" hidden="false" customHeight="false" outlineLevel="0" collapsed="false">
      <c r="A269" s="44"/>
    </row>
    <row r="270" customFormat="false" ht="15.75" hidden="false" customHeight="false" outlineLevel="0" collapsed="false">
      <c r="A270" s="44"/>
    </row>
    <row r="271" customFormat="false" ht="15.75" hidden="false" customHeight="false" outlineLevel="0" collapsed="false">
      <c r="A271" s="44"/>
    </row>
    <row r="272" customFormat="false" ht="15.75" hidden="false" customHeight="false" outlineLevel="0" collapsed="false">
      <c r="A272" s="44"/>
    </row>
    <row r="273" customFormat="false" ht="15.75" hidden="false" customHeight="false" outlineLevel="0" collapsed="false">
      <c r="A273" s="44"/>
    </row>
    <row r="274" customFormat="false" ht="15.75" hidden="false" customHeight="false" outlineLevel="0" collapsed="false">
      <c r="A274" s="44"/>
    </row>
    <row r="275" customFormat="false" ht="15.75" hidden="false" customHeight="false" outlineLevel="0" collapsed="false">
      <c r="A275" s="44"/>
    </row>
    <row r="276" customFormat="false" ht="15.75" hidden="false" customHeight="false" outlineLevel="0" collapsed="false">
      <c r="A276" s="44"/>
    </row>
    <row r="277" customFormat="false" ht="15.75" hidden="false" customHeight="false" outlineLevel="0" collapsed="false">
      <c r="A277" s="44"/>
    </row>
    <row r="278" customFormat="false" ht="15.75" hidden="false" customHeight="false" outlineLevel="0" collapsed="false">
      <c r="A278" s="44"/>
    </row>
    <row r="279" customFormat="false" ht="15.75" hidden="false" customHeight="false" outlineLevel="0" collapsed="false">
      <c r="A279" s="44"/>
    </row>
    <row r="280" customFormat="false" ht="15.75" hidden="false" customHeight="false" outlineLevel="0" collapsed="false">
      <c r="A280" s="44"/>
    </row>
    <row r="281" customFormat="false" ht="15.75" hidden="false" customHeight="false" outlineLevel="0" collapsed="false">
      <c r="A281" s="44"/>
    </row>
    <row r="282" customFormat="false" ht="15.75" hidden="false" customHeight="false" outlineLevel="0" collapsed="false">
      <c r="A282" s="44"/>
    </row>
    <row r="283" customFormat="false" ht="15.75" hidden="false" customHeight="false" outlineLevel="0" collapsed="false">
      <c r="A283" s="44"/>
    </row>
    <row r="284" customFormat="false" ht="15.75" hidden="false" customHeight="false" outlineLevel="0" collapsed="false">
      <c r="A284" s="44"/>
    </row>
    <row r="285" customFormat="false" ht="15.75" hidden="false" customHeight="false" outlineLevel="0" collapsed="false">
      <c r="A285" s="44"/>
    </row>
    <row r="286" customFormat="false" ht="15.75" hidden="false" customHeight="false" outlineLevel="0" collapsed="false">
      <c r="A286" s="44"/>
    </row>
    <row r="287" customFormat="false" ht="15.75" hidden="false" customHeight="false" outlineLevel="0" collapsed="false">
      <c r="A287" s="44"/>
    </row>
    <row r="288" customFormat="false" ht="15.75" hidden="false" customHeight="false" outlineLevel="0" collapsed="false">
      <c r="A288" s="44"/>
    </row>
    <row r="289" customFormat="false" ht="15.75" hidden="false" customHeight="false" outlineLevel="0" collapsed="false">
      <c r="A289" s="44"/>
    </row>
    <row r="290" customFormat="false" ht="15.75" hidden="false" customHeight="false" outlineLevel="0" collapsed="false">
      <c r="A290" s="44"/>
    </row>
    <row r="291" customFormat="false" ht="15.75" hidden="false" customHeight="false" outlineLevel="0" collapsed="false">
      <c r="A291" s="44"/>
    </row>
    <row r="292" customFormat="false" ht="15.75" hidden="false" customHeight="false" outlineLevel="0" collapsed="false">
      <c r="A292" s="44"/>
    </row>
    <row r="293" customFormat="false" ht="15.75" hidden="false" customHeight="false" outlineLevel="0" collapsed="false">
      <c r="A293" s="44"/>
    </row>
    <row r="294" customFormat="false" ht="15.75" hidden="false" customHeight="false" outlineLevel="0" collapsed="false">
      <c r="A294" s="44"/>
    </row>
    <row r="295" customFormat="false" ht="15.75" hidden="false" customHeight="false" outlineLevel="0" collapsed="false">
      <c r="A295" s="44"/>
    </row>
    <row r="296" customFormat="false" ht="15.75" hidden="false" customHeight="false" outlineLevel="0" collapsed="false">
      <c r="A296" s="44"/>
    </row>
    <row r="297" customFormat="false" ht="15.75" hidden="false" customHeight="false" outlineLevel="0" collapsed="false">
      <c r="A297" s="44"/>
    </row>
    <row r="298" customFormat="false" ht="15.75" hidden="false" customHeight="false" outlineLevel="0" collapsed="false">
      <c r="A298" s="44"/>
    </row>
    <row r="299" customFormat="false" ht="15.75" hidden="false" customHeight="false" outlineLevel="0" collapsed="false">
      <c r="A299" s="44"/>
    </row>
    <row r="300" customFormat="false" ht="15.75" hidden="false" customHeight="false" outlineLevel="0" collapsed="false">
      <c r="A300" s="44"/>
    </row>
    <row r="301" customFormat="false" ht="15.75" hidden="false" customHeight="false" outlineLevel="0" collapsed="false">
      <c r="A301" s="44"/>
    </row>
    <row r="302" customFormat="false" ht="15.75" hidden="false" customHeight="false" outlineLevel="0" collapsed="false">
      <c r="A302" s="44"/>
    </row>
    <row r="303" customFormat="false" ht="15.75" hidden="false" customHeight="false" outlineLevel="0" collapsed="false">
      <c r="A303" s="44"/>
    </row>
    <row r="304" customFormat="false" ht="15.75" hidden="false" customHeight="false" outlineLevel="0" collapsed="false">
      <c r="A304" s="44"/>
    </row>
    <row r="305" customFormat="false" ht="15.75" hidden="false" customHeight="false" outlineLevel="0" collapsed="false">
      <c r="A305" s="44"/>
    </row>
    <row r="306" customFormat="false" ht="15.75" hidden="false" customHeight="false" outlineLevel="0" collapsed="false">
      <c r="A306" s="44"/>
    </row>
    <row r="307" customFormat="false" ht="15.75" hidden="false" customHeight="false" outlineLevel="0" collapsed="false">
      <c r="A307" s="44"/>
    </row>
    <row r="308" customFormat="false" ht="15.75" hidden="false" customHeight="false" outlineLevel="0" collapsed="false">
      <c r="A308" s="44"/>
    </row>
    <row r="309" customFormat="false" ht="15.75" hidden="false" customHeight="false" outlineLevel="0" collapsed="false">
      <c r="A309" s="44"/>
    </row>
    <row r="310" customFormat="false" ht="15.75" hidden="false" customHeight="false" outlineLevel="0" collapsed="false">
      <c r="A310" s="44"/>
    </row>
    <row r="311" customFormat="false" ht="15.75" hidden="false" customHeight="false" outlineLevel="0" collapsed="false">
      <c r="A311" s="44"/>
    </row>
    <row r="312" customFormat="false" ht="15.75" hidden="false" customHeight="false" outlineLevel="0" collapsed="false">
      <c r="A312" s="44"/>
    </row>
    <row r="313" customFormat="false" ht="15.75" hidden="false" customHeight="false" outlineLevel="0" collapsed="false">
      <c r="A313" s="44"/>
    </row>
    <row r="314" customFormat="false" ht="15.75" hidden="false" customHeight="false" outlineLevel="0" collapsed="false">
      <c r="A314" s="44"/>
    </row>
    <row r="315" customFormat="false" ht="15.75" hidden="false" customHeight="false" outlineLevel="0" collapsed="false">
      <c r="A315" s="44"/>
    </row>
    <row r="316" customFormat="false" ht="15.75" hidden="false" customHeight="false" outlineLevel="0" collapsed="false">
      <c r="A316" s="44"/>
    </row>
    <row r="317" customFormat="false" ht="15.75" hidden="false" customHeight="false" outlineLevel="0" collapsed="false">
      <c r="A317" s="44"/>
    </row>
    <row r="318" customFormat="false" ht="15.75" hidden="false" customHeight="false" outlineLevel="0" collapsed="false">
      <c r="A318" s="44"/>
    </row>
    <row r="319" customFormat="false" ht="15.75" hidden="false" customHeight="false" outlineLevel="0" collapsed="false">
      <c r="A319" s="44"/>
    </row>
    <row r="320" customFormat="false" ht="15.75" hidden="false" customHeight="false" outlineLevel="0" collapsed="false">
      <c r="A320" s="44"/>
    </row>
    <row r="321" customFormat="false" ht="15.75" hidden="false" customHeight="false" outlineLevel="0" collapsed="false">
      <c r="A321" s="44"/>
    </row>
    <row r="322" customFormat="false" ht="15.75" hidden="false" customHeight="false" outlineLevel="0" collapsed="false">
      <c r="A322" s="44"/>
    </row>
    <row r="323" customFormat="false" ht="15.75" hidden="false" customHeight="false" outlineLevel="0" collapsed="false">
      <c r="A323" s="44"/>
    </row>
    <row r="324" customFormat="false" ht="15.75" hidden="false" customHeight="false" outlineLevel="0" collapsed="false">
      <c r="A324" s="44"/>
    </row>
    <row r="325" customFormat="false" ht="15.75" hidden="false" customHeight="false" outlineLevel="0" collapsed="false">
      <c r="A325" s="44"/>
    </row>
    <row r="326" customFormat="false" ht="15.75" hidden="false" customHeight="false" outlineLevel="0" collapsed="false">
      <c r="A326" s="44"/>
    </row>
    <row r="327" customFormat="false" ht="15.75" hidden="false" customHeight="false" outlineLevel="0" collapsed="false">
      <c r="A327" s="44"/>
    </row>
    <row r="328" customFormat="false" ht="15.75" hidden="false" customHeight="false" outlineLevel="0" collapsed="false">
      <c r="A328" s="44"/>
    </row>
    <row r="329" customFormat="false" ht="15.75" hidden="false" customHeight="false" outlineLevel="0" collapsed="false">
      <c r="A329" s="44"/>
    </row>
    <row r="330" customFormat="false" ht="15.75" hidden="false" customHeight="false" outlineLevel="0" collapsed="false">
      <c r="A330" s="44"/>
    </row>
    <row r="331" customFormat="false" ht="15.75" hidden="false" customHeight="false" outlineLevel="0" collapsed="false">
      <c r="A331" s="44"/>
    </row>
    <row r="332" customFormat="false" ht="15.75" hidden="false" customHeight="false" outlineLevel="0" collapsed="false">
      <c r="A332" s="44"/>
    </row>
    <row r="333" customFormat="false" ht="15.75" hidden="false" customHeight="false" outlineLevel="0" collapsed="false">
      <c r="A333" s="44"/>
    </row>
    <row r="334" customFormat="false" ht="15.75" hidden="false" customHeight="false" outlineLevel="0" collapsed="false">
      <c r="A334" s="44"/>
    </row>
    <row r="335" customFormat="false" ht="15.75" hidden="false" customHeight="false" outlineLevel="0" collapsed="false">
      <c r="A335" s="44"/>
    </row>
    <row r="336" customFormat="false" ht="15.75" hidden="false" customHeight="false" outlineLevel="0" collapsed="false">
      <c r="A336" s="44"/>
    </row>
    <row r="337" customFormat="false" ht="15.75" hidden="false" customHeight="false" outlineLevel="0" collapsed="false">
      <c r="A337" s="44"/>
    </row>
    <row r="338" customFormat="false" ht="15.75" hidden="false" customHeight="false" outlineLevel="0" collapsed="false">
      <c r="A338" s="44"/>
    </row>
    <row r="339" customFormat="false" ht="15.75" hidden="false" customHeight="false" outlineLevel="0" collapsed="false">
      <c r="A339" s="44"/>
    </row>
    <row r="340" customFormat="false" ht="15.75" hidden="false" customHeight="false" outlineLevel="0" collapsed="false">
      <c r="A340" s="44"/>
    </row>
    <row r="341" customFormat="false" ht="15.75" hidden="false" customHeight="false" outlineLevel="0" collapsed="false">
      <c r="A341" s="44"/>
    </row>
    <row r="342" customFormat="false" ht="15.75" hidden="false" customHeight="false" outlineLevel="0" collapsed="false">
      <c r="A342" s="44"/>
    </row>
    <row r="343" customFormat="false" ht="15.75" hidden="false" customHeight="false" outlineLevel="0" collapsed="false">
      <c r="A343" s="44"/>
    </row>
    <row r="344" customFormat="false" ht="15.75" hidden="false" customHeight="false" outlineLevel="0" collapsed="false">
      <c r="A344" s="44"/>
    </row>
    <row r="345" customFormat="false" ht="15.75" hidden="false" customHeight="false" outlineLevel="0" collapsed="false">
      <c r="A345" s="44"/>
    </row>
    <row r="346" customFormat="false" ht="15.75" hidden="false" customHeight="false" outlineLevel="0" collapsed="false">
      <c r="A346" s="44"/>
    </row>
    <row r="347" customFormat="false" ht="15.75" hidden="false" customHeight="false" outlineLevel="0" collapsed="false">
      <c r="A347" s="44"/>
    </row>
    <row r="348" customFormat="false" ht="15.75" hidden="false" customHeight="false" outlineLevel="0" collapsed="false">
      <c r="A348" s="44"/>
    </row>
    <row r="349" customFormat="false" ht="15.75" hidden="false" customHeight="false" outlineLevel="0" collapsed="false">
      <c r="A349" s="44"/>
    </row>
    <row r="350" customFormat="false" ht="15.75" hidden="false" customHeight="false" outlineLevel="0" collapsed="false">
      <c r="A350" s="44"/>
    </row>
    <row r="351" customFormat="false" ht="15.75" hidden="false" customHeight="false" outlineLevel="0" collapsed="false">
      <c r="A351" s="44"/>
    </row>
    <row r="352" customFormat="false" ht="15.75" hidden="false" customHeight="false" outlineLevel="0" collapsed="false">
      <c r="A352" s="44"/>
    </row>
    <row r="353" customFormat="false" ht="15.75" hidden="false" customHeight="false" outlineLevel="0" collapsed="false">
      <c r="A353" s="44"/>
    </row>
    <row r="354" customFormat="false" ht="15.75" hidden="false" customHeight="false" outlineLevel="0" collapsed="false">
      <c r="A354" s="44"/>
    </row>
    <row r="355" customFormat="false" ht="15.75" hidden="false" customHeight="false" outlineLevel="0" collapsed="false">
      <c r="A355" s="44"/>
    </row>
    <row r="356" customFormat="false" ht="15.75" hidden="false" customHeight="false" outlineLevel="0" collapsed="false">
      <c r="A356" s="44"/>
    </row>
    <row r="357" customFormat="false" ht="15.75" hidden="false" customHeight="false" outlineLevel="0" collapsed="false">
      <c r="A357" s="44"/>
    </row>
    <row r="358" customFormat="false" ht="15.75" hidden="false" customHeight="false" outlineLevel="0" collapsed="false">
      <c r="A358" s="44"/>
    </row>
    <row r="359" customFormat="false" ht="15.75" hidden="false" customHeight="false" outlineLevel="0" collapsed="false">
      <c r="A359" s="44"/>
    </row>
    <row r="360" customFormat="false" ht="15.75" hidden="false" customHeight="false" outlineLevel="0" collapsed="false">
      <c r="A360" s="44"/>
    </row>
    <row r="361" customFormat="false" ht="15.75" hidden="false" customHeight="false" outlineLevel="0" collapsed="false">
      <c r="A361" s="44"/>
    </row>
    <row r="362" customFormat="false" ht="15.75" hidden="false" customHeight="false" outlineLevel="0" collapsed="false">
      <c r="A362" s="44"/>
    </row>
    <row r="363" customFormat="false" ht="15.75" hidden="false" customHeight="false" outlineLevel="0" collapsed="false">
      <c r="A363" s="44"/>
    </row>
    <row r="364" customFormat="false" ht="15.75" hidden="false" customHeight="false" outlineLevel="0" collapsed="false">
      <c r="A364" s="44"/>
    </row>
    <row r="365" customFormat="false" ht="15.75" hidden="false" customHeight="false" outlineLevel="0" collapsed="false">
      <c r="A365" s="44"/>
    </row>
    <row r="366" customFormat="false" ht="15.75" hidden="false" customHeight="false" outlineLevel="0" collapsed="false">
      <c r="A366" s="44"/>
    </row>
    <row r="367" customFormat="false" ht="15.75" hidden="false" customHeight="false" outlineLevel="0" collapsed="false">
      <c r="A367" s="44"/>
    </row>
    <row r="368" customFormat="false" ht="15.75" hidden="false" customHeight="false" outlineLevel="0" collapsed="false">
      <c r="A368" s="44"/>
    </row>
    <row r="369" customFormat="false" ht="15.75" hidden="false" customHeight="false" outlineLevel="0" collapsed="false">
      <c r="A369" s="44"/>
    </row>
    <row r="370" customFormat="false" ht="15.75" hidden="false" customHeight="false" outlineLevel="0" collapsed="false">
      <c r="A370" s="44"/>
    </row>
    <row r="371" customFormat="false" ht="15.75" hidden="false" customHeight="false" outlineLevel="0" collapsed="false">
      <c r="A371" s="44"/>
    </row>
    <row r="372" customFormat="false" ht="15.75" hidden="false" customHeight="false" outlineLevel="0" collapsed="false">
      <c r="A372" s="44"/>
    </row>
    <row r="373" customFormat="false" ht="15.75" hidden="false" customHeight="false" outlineLevel="0" collapsed="false">
      <c r="A373" s="44"/>
    </row>
    <row r="374" customFormat="false" ht="15.75" hidden="false" customHeight="false" outlineLevel="0" collapsed="false">
      <c r="A374" s="44"/>
    </row>
    <row r="375" customFormat="false" ht="15.75" hidden="false" customHeight="false" outlineLevel="0" collapsed="false">
      <c r="A375" s="44"/>
    </row>
    <row r="376" customFormat="false" ht="15.75" hidden="false" customHeight="false" outlineLevel="0" collapsed="false">
      <c r="A376" s="44"/>
    </row>
    <row r="377" customFormat="false" ht="15.75" hidden="false" customHeight="false" outlineLevel="0" collapsed="false">
      <c r="A377" s="44"/>
    </row>
    <row r="378" customFormat="false" ht="15.75" hidden="false" customHeight="false" outlineLevel="0" collapsed="false">
      <c r="A378" s="44"/>
    </row>
    <row r="379" customFormat="false" ht="15.75" hidden="false" customHeight="false" outlineLevel="0" collapsed="false">
      <c r="A379" s="44"/>
    </row>
    <row r="380" customFormat="false" ht="15.75" hidden="false" customHeight="false" outlineLevel="0" collapsed="false">
      <c r="A380" s="44"/>
    </row>
    <row r="381" customFormat="false" ht="15.75" hidden="false" customHeight="false" outlineLevel="0" collapsed="false">
      <c r="A381" s="44"/>
    </row>
    <row r="382" customFormat="false" ht="15.75" hidden="false" customHeight="false" outlineLevel="0" collapsed="false">
      <c r="A382" s="44"/>
    </row>
    <row r="383" customFormat="false" ht="15.75" hidden="false" customHeight="false" outlineLevel="0" collapsed="false">
      <c r="A383" s="44"/>
    </row>
    <row r="384" customFormat="false" ht="15.75" hidden="false" customHeight="false" outlineLevel="0" collapsed="false">
      <c r="A384" s="44"/>
    </row>
    <row r="385" customFormat="false" ht="15.75" hidden="false" customHeight="false" outlineLevel="0" collapsed="false">
      <c r="A385" s="44"/>
    </row>
    <row r="386" customFormat="false" ht="15.75" hidden="false" customHeight="false" outlineLevel="0" collapsed="false">
      <c r="A386" s="44"/>
    </row>
    <row r="387" customFormat="false" ht="15.75" hidden="false" customHeight="false" outlineLevel="0" collapsed="false">
      <c r="A387" s="44"/>
    </row>
    <row r="388" customFormat="false" ht="15.75" hidden="false" customHeight="false" outlineLevel="0" collapsed="false">
      <c r="A388" s="44"/>
    </row>
    <row r="389" customFormat="false" ht="15.75" hidden="false" customHeight="false" outlineLevel="0" collapsed="false">
      <c r="A389" s="44"/>
    </row>
    <row r="390" customFormat="false" ht="15.75" hidden="false" customHeight="false" outlineLevel="0" collapsed="false">
      <c r="A390" s="44"/>
    </row>
    <row r="391" customFormat="false" ht="15.75" hidden="false" customHeight="false" outlineLevel="0" collapsed="false">
      <c r="A391" s="44"/>
    </row>
    <row r="392" customFormat="false" ht="15.75" hidden="false" customHeight="false" outlineLevel="0" collapsed="false">
      <c r="A392" s="44"/>
    </row>
    <row r="393" customFormat="false" ht="15.75" hidden="false" customHeight="false" outlineLevel="0" collapsed="false">
      <c r="A393" s="44"/>
    </row>
    <row r="394" customFormat="false" ht="15.75" hidden="false" customHeight="false" outlineLevel="0" collapsed="false">
      <c r="A394" s="44"/>
    </row>
    <row r="395" customFormat="false" ht="15.75" hidden="false" customHeight="false" outlineLevel="0" collapsed="false">
      <c r="A395" s="44"/>
    </row>
    <row r="396" customFormat="false" ht="15.75" hidden="false" customHeight="false" outlineLevel="0" collapsed="false">
      <c r="A396" s="44"/>
    </row>
    <row r="397" customFormat="false" ht="15.75" hidden="false" customHeight="false" outlineLevel="0" collapsed="false">
      <c r="A397" s="44"/>
    </row>
    <row r="398" customFormat="false" ht="15.75" hidden="false" customHeight="false" outlineLevel="0" collapsed="false">
      <c r="A398" s="44"/>
    </row>
    <row r="399" customFormat="false" ht="15.75" hidden="false" customHeight="false" outlineLevel="0" collapsed="false">
      <c r="A399" s="44"/>
    </row>
    <row r="400" customFormat="false" ht="15.75" hidden="false" customHeight="false" outlineLevel="0" collapsed="false">
      <c r="A400" s="44"/>
    </row>
    <row r="401" customFormat="false" ht="15.75" hidden="false" customHeight="false" outlineLevel="0" collapsed="false">
      <c r="A401" s="44"/>
    </row>
    <row r="402" customFormat="false" ht="15.75" hidden="false" customHeight="false" outlineLevel="0" collapsed="false">
      <c r="A402" s="44"/>
    </row>
    <row r="403" customFormat="false" ht="15.75" hidden="false" customHeight="false" outlineLevel="0" collapsed="false">
      <c r="A403" s="44"/>
    </row>
    <row r="404" customFormat="false" ht="15.75" hidden="false" customHeight="false" outlineLevel="0" collapsed="false">
      <c r="A404" s="44"/>
    </row>
    <row r="405" customFormat="false" ht="15.75" hidden="false" customHeight="false" outlineLevel="0" collapsed="false">
      <c r="A405" s="44"/>
    </row>
    <row r="406" customFormat="false" ht="15.75" hidden="false" customHeight="false" outlineLevel="0" collapsed="false">
      <c r="A406" s="44"/>
    </row>
    <row r="407" customFormat="false" ht="15.75" hidden="false" customHeight="false" outlineLevel="0" collapsed="false">
      <c r="A407" s="44"/>
    </row>
    <row r="408" customFormat="false" ht="15.75" hidden="false" customHeight="false" outlineLevel="0" collapsed="false">
      <c r="A408" s="44"/>
    </row>
    <row r="409" customFormat="false" ht="15.75" hidden="false" customHeight="false" outlineLevel="0" collapsed="false">
      <c r="A409" s="44"/>
    </row>
    <row r="410" customFormat="false" ht="15.75" hidden="false" customHeight="false" outlineLevel="0" collapsed="false">
      <c r="A410" s="44"/>
    </row>
    <row r="411" customFormat="false" ht="15.75" hidden="false" customHeight="false" outlineLevel="0" collapsed="false">
      <c r="A411" s="44"/>
    </row>
    <row r="412" customFormat="false" ht="15.75" hidden="false" customHeight="false" outlineLevel="0" collapsed="false">
      <c r="A412" s="44"/>
    </row>
    <row r="413" customFormat="false" ht="15.75" hidden="false" customHeight="false" outlineLevel="0" collapsed="false">
      <c r="A413" s="44"/>
    </row>
    <row r="414" customFormat="false" ht="15.75" hidden="false" customHeight="false" outlineLevel="0" collapsed="false">
      <c r="A414" s="44"/>
    </row>
    <row r="415" customFormat="false" ht="15.75" hidden="false" customHeight="false" outlineLevel="0" collapsed="false">
      <c r="A415" s="44"/>
    </row>
    <row r="416" customFormat="false" ht="15.75" hidden="false" customHeight="false" outlineLevel="0" collapsed="false">
      <c r="A416" s="44"/>
    </row>
    <row r="417" customFormat="false" ht="15.75" hidden="false" customHeight="false" outlineLevel="0" collapsed="false">
      <c r="A417" s="44"/>
    </row>
    <row r="418" customFormat="false" ht="15.75" hidden="false" customHeight="false" outlineLevel="0" collapsed="false">
      <c r="A418" s="44"/>
    </row>
    <row r="419" customFormat="false" ht="15.75" hidden="false" customHeight="false" outlineLevel="0" collapsed="false">
      <c r="A419" s="44"/>
    </row>
    <row r="420" customFormat="false" ht="15.75" hidden="false" customHeight="false" outlineLevel="0" collapsed="false">
      <c r="A420" s="44"/>
    </row>
    <row r="421" customFormat="false" ht="15.75" hidden="false" customHeight="false" outlineLevel="0" collapsed="false">
      <c r="A421" s="44"/>
    </row>
    <row r="422" customFormat="false" ht="15.75" hidden="false" customHeight="false" outlineLevel="0" collapsed="false">
      <c r="A422" s="44"/>
    </row>
    <row r="423" customFormat="false" ht="15.75" hidden="false" customHeight="false" outlineLevel="0" collapsed="false">
      <c r="A423" s="44"/>
    </row>
    <row r="424" customFormat="false" ht="15.75" hidden="false" customHeight="false" outlineLevel="0" collapsed="false">
      <c r="A424" s="44"/>
    </row>
    <row r="425" customFormat="false" ht="15.75" hidden="false" customHeight="false" outlineLevel="0" collapsed="false">
      <c r="A425" s="44"/>
    </row>
    <row r="426" customFormat="false" ht="15.75" hidden="false" customHeight="false" outlineLevel="0" collapsed="false">
      <c r="A426" s="44"/>
    </row>
    <row r="427" customFormat="false" ht="15.75" hidden="false" customHeight="false" outlineLevel="0" collapsed="false">
      <c r="A427" s="44"/>
    </row>
    <row r="428" customFormat="false" ht="15.75" hidden="false" customHeight="false" outlineLevel="0" collapsed="false">
      <c r="A428" s="44"/>
    </row>
    <row r="429" customFormat="false" ht="15.75" hidden="false" customHeight="false" outlineLevel="0" collapsed="false">
      <c r="A429" s="44"/>
    </row>
    <row r="430" customFormat="false" ht="15.75" hidden="false" customHeight="false" outlineLevel="0" collapsed="false">
      <c r="A430" s="44"/>
    </row>
    <row r="431" customFormat="false" ht="15.75" hidden="false" customHeight="false" outlineLevel="0" collapsed="false">
      <c r="A431" s="44"/>
    </row>
    <row r="432" customFormat="false" ht="15.75" hidden="false" customHeight="false" outlineLevel="0" collapsed="false">
      <c r="A432" s="44"/>
    </row>
    <row r="433" customFormat="false" ht="15.75" hidden="false" customHeight="false" outlineLevel="0" collapsed="false">
      <c r="A433" s="44"/>
    </row>
    <row r="434" customFormat="false" ht="15.75" hidden="false" customHeight="false" outlineLevel="0" collapsed="false">
      <c r="A434" s="44"/>
    </row>
    <row r="435" customFormat="false" ht="15.75" hidden="false" customHeight="false" outlineLevel="0" collapsed="false">
      <c r="A435" s="44"/>
    </row>
    <row r="436" customFormat="false" ht="15.75" hidden="false" customHeight="false" outlineLevel="0" collapsed="false">
      <c r="A436" s="44"/>
    </row>
    <row r="437" customFormat="false" ht="15.75" hidden="false" customHeight="false" outlineLevel="0" collapsed="false">
      <c r="A437" s="44"/>
    </row>
    <row r="438" customFormat="false" ht="15.75" hidden="false" customHeight="false" outlineLevel="0" collapsed="false">
      <c r="A438" s="44"/>
    </row>
    <row r="439" customFormat="false" ht="15.75" hidden="false" customHeight="false" outlineLevel="0" collapsed="false">
      <c r="A439" s="44"/>
    </row>
    <row r="440" customFormat="false" ht="15.75" hidden="false" customHeight="false" outlineLevel="0" collapsed="false">
      <c r="A440" s="44"/>
    </row>
    <row r="441" customFormat="false" ht="15.75" hidden="false" customHeight="false" outlineLevel="0" collapsed="false">
      <c r="A441" s="44"/>
    </row>
    <row r="442" customFormat="false" ht="15.75" hidden="false" customHeight="false" outlineLevel="0" collapsed="false">
      <c r="A442" s="44"/>
    </row>
    <row r="443" customFormat="false" ht="15.75" hidden="false" customHeight="false" outlineLevel="0" collapsed="false">
      <c r="A443" s="44"/>
    </row>
    <row r="444" customFormat="false" ht="15.75" hidden="false" customHeight="false" outlineLevel="0" collapsed="false">
      <c r="A444" s="44"/>
    </row>
    <row r="445" customFormat="false" ht="15.75" hidden="false" customHeight="false" outlineLevel="0" collapsed="false">
      <c r="A445" s="44"/>
    </row>
    <row r="446" customFormat="false" ht="15.75" hidden="false" customHeight="false" outlineLevel="0" collapsed="false">
      <c r="A446" s="44"/>
    </row>
    <row r="447" customFormat="false" ht="15.75" hidden="false" customHeight="false" outlineLevel="0" collapsed="false">
      <c r="A447" s="44"/>
    </row>
    <row r="448" customFormat="false" ht="15.75" hidden="false" customHeight="false" outlineLevel="0" collapsed="false">
      <c r="A448" s="44"/>
    </row>
    <row r="449" customFormat="false" ht="15.75" hidden="false" customHeight="false" outlineLevel="0" collapsed="false">
      <c r="A449" s="44"/>
    </row>
    <row r="450" customFormat="false" ht="15.75" hidden="false" customHeight="false" outlineLevel="0" collapsed="false">
      <c r="A450" s="44"/>
    </row>
    <row r="451" customFormat="false" ht="15.75" hidden="false" customHeight="false" outlineLevel="0" collapsed="false">
      <c r="A451" s="44"/>
    </row>
    <row r="452" customFormat="false" ht="15.75" hidden="false" customHeight="false" outlineLevel="0" collapsed="false">
      <c r="A452" s="44"/>
    </row>
    <row r="453" customFormat="false" ht="15.75" hidden="false" customHeight="false" outlineLevel="0" collapsed="false">
      <c r="A453" s="44"/>
    </row>
    <row r="454" customFormat="false" ht="15.75" hidden="false" customHeight="false" outlineLevel="0" collapsed="false">
      <c r="A454" s="44"/>
    </row>
    <row r="455" customFormat="false" ht="15.75" hidden="false" customHeight="false" outlineLevel="0" collapsed="false">
      <c r="A455" s="44"/>
    </row>
    <row r="456" customFormat="false" ht="15.75" hidden="false" customHeight="false" outlineLevel="0" collapsed="false">
      <c r="A456" s="44"/>
    </row>
    <row r="457" customFormat="false" ht="15.75" hidden="false" customHeight="false" outlineLevel="0" collapsed="false">
      <c r="A457" s="44"/>
    </row>
    <row r="458" customFormat="false" ht="15.75" hidden="false" customHeight="false" outlineLevel="0" collapsed="false">
      <c r="A458" s="44"/>
    </row>
    <row r="459" customFormat="false" ht="15.75" hidden="false" customHeight="false" outlineLevel="0" collapsed="false">
      <c r="A459" s="44"/>
    </row>
    <row r="460" customFormat="false" ht="15.75" hidden="false" customHeight="false" outlineLevel="0" collapsed="false">
      <c r="A460" s="44"/>
    </row>
    <row r="461" customFormat="false" ht="15.75" hidden="false" customHeight="false" outlineLevel="0" collapsed="false">
      <c r="A461" s="44"/>
    </row>
    <row r="462" customFormat="false" ht="15.75" hidden="false" customHeight="false" outlineLevel="0" collapsed="false">
      <c r="A462" s="44"/>
    </row>
    <row r="463" customFormat="false" ht="15.75" hidden="false" customHeight="false" outlineLevel="0" collapsed="false">
      <c r="A463" s="44"/>
    </row>
    <row r="464" customFormat="false" ht="15.75" hidden="false" customHeight="false" outlineLevel="0" collapsed="false">
      <c r="A464" s="44"/>
    </row>
    <row r="465" customFormat="false" ht="15.75" hidden="false" customHeight="false" outlineLevel="0" collapsed="false">
      <c r="A465" s="44"/>
    </row>
    <row r="466" customFormat="false" ht="15.75" hidden="false" customHeight="false" outlineLevel="0" collapsed="false">
      <c r="A466" s="44"/>
    </row>
    <row r="467" customFormat="false" ht="15.75" hidden="false" customHeight="false" outlineLevel="0" collapsed="false">
      <c r="A467" s="44"/>
    </row>
    <row r="468" customFormat="false" ht="15.75" hidden="false" customHeight="false" outlineLevel="0" collapsed="false">
      <c r="A468" s="44"/>
    </row>
    <row r="469" customFormat="false" ht="15.75" hidden="false" customHeight="false" outlineLevel="0" collapsed="false">
      <c r="A469" s="44"/>
    </row>
    <row r="470" customFormat="false" ht="15.75" hidden="false" customHeight="false" outlineLevel="0" collapsed="false">
      <c r="A470" s="44"/>
    </row>
    <row r="471" customFormat="false" ht="15.75" hidden="false" customHeight="false" outlineLevel="0" collapsed="false">
      <c r="A471" s="44"/>
    </row>
    <row r="472" customFormat="false" ht="15.75" hidden="false" customHeight="false" outlineLevel="0" collapsed="false">
      <c r="A472" s="44"/>
    </row>
    <row r="473" customFormat="false" ht="15.75" hidden="false" customHeight="false" outlineLevel="0" collapsed="false">
      <c r="A473" s="44"/>
    </row>
    <row r="474" customFormat="false" ht="15.75" hidden="false" customHeight="false" outlineLevel="0" collapsed="false">
      <c r="A474" s="44"/>
    </row>
    <row r="475" customFormat="false" ht="15.75" hidden="false" customHeight="false" outlineLevel="0" collapsed="false">
      <c r="A475" s="44"/>
    </row>
    <row r="476" customFormat="false" ht="15.75" hidden="false" customHeight="false" outlineLevel="0" collapsed="false">
      <c r="A476" s="44"/>
    </row>
    <row r="477" customFormat="false" ht="15.75" hidden="false" customHeight="false" outlineLevel="0" collapsed="false">
      <c r="A477" s="44"/>
    </row>
    <row r="478" customFormat="false" ht="15.75" hidden="false" customHeight="false" outlineLevel="0" collapsed="false">
      <c r="A478" s="44"/>
    </row>
    <row r="479" customFormat="false" ht="15.75" hidden="false" customHeight="false" outlineLevel="0" collapsed="false">
      <c r="A479" s="44"/>
    </row>
    <row r="480" customFormat="false" ht="15.75" hidden="false" customHeight="false" outlineLevel="0" collapsed="false">
      <c r="A480" s="44"/>
    </row>
    <row r="481" customFormat="false" ht="15.75" hidden="false" customHeight="false" outlineLevel="0" collapsed="false">
      <c r="A481" s="44"/>
    </row>
    <row r="482" customFormat="false" ht="15.75" hidden="false" customHeight="false" outlineLevel="0" collapsed="false">
      <c r="A482" s="44"/>
    </row>
    <row r="483" customFormat="false" ht="15.75" hidden="false" customHeight="false" outlineLevel="0" collapsed="false">
      <c r="A483" s="44"/>
    </row>
    <row r="484" customFormat="false" ht="15.75" hidden="false" customHeight="false" outlineLevel="0" collapsed="false">
      <c r="A484" s="44"/>
    </row>
    <row r="485" customFormat="false" ht="15.75" hidden="false" customHeight="false" outlineLevel="0" collapsed="false">
      <c r="A485" s="44"/>
    </row>
    <row r="486" customFormat="false" ht="15.75" hidden="false" customHeight="false" outlineLevel="0" collapsed="false">
      <c r="A486" s="44"/>
    </row>
    <row r="487" customFormat="false" ht="15.75" hidden="false" customHeight="false" outlineLevel="0" collapsed="false">
      <c r="A487" s="44"/>
    </row>
    <row r="488" customFormat="false" ht="15.75" hidden="false" customHeight="false" outlineLevel="0" collapsed="false">
      <c r="A488" s="44"/>
    </row>
    <row r="489" customFormat="false" ht="15.75" hidden="false" customHeight="false" outlineLevel="0" collapsed="false">
      <c r="A489" s="44"/>
    </row>
    <row r="490" customFormat="false" ht="15.75" hidden="false" customHeight="false" outlineLevel="0" collapsed="false">
      <c r="A490" s="44"/>
    </row>
    <row r="491" customFormat="false" ht="15.75" hidden="false" customHeight="false" outlineLevel="0" collapsed="false">
      <c r="A491" s="44"/>
    </row>
    <row r="492" customFormat="false" ht="15.75" hidden="false" customHeight="false" outlineLevel="0" collapsed="false">
      <c r="A492" s="44"/>
    </row>
    <row r="493" customFormat="false" ht="15.75" hidden="false" customHeight="false" outlineLevel="0" collapsed="false">
      <c r="A493" s="44"/>
    </row>
    <row r="494" customFormat="false" ht="15.75" hidden="false" customHeight="false" outlineLevel="0" collapsed="false">
      <c r="A494" s="44"/>
    </row>
    <row r="495" customFormat="false" ht="15.75" hidden="false" customHeight="false" outlineLevel="0" collapsed="false">
      <c r="A495" s="44"/>
    </row>
    <row r="496" customFormat="false" ht="15.75" hidden="false" customHeight="false" outlineLevel="0" collapsed="false">
      <c r="A496" s="44"/>
    </row>
    <row r="497" customFormat="false" ht="15.75" hidden="false" customHeight="false" outlineLevel="0" collapsed="false">
      <c r="A497" s="44"/>
    </row>
    <row r="498" customFormat="false" ht="15.75" hidden="false" customHeight="false" outlineLevel="0" collapsed="false">
      <c r="A498" s="44"/>
    </row>
    <row r="499" customFormat="false" ht="15.75" hidden="false" customHeight="false" outlineLevel="0" collapsed="false">
      <c r="A499" s="44"/>
    </row>
    <row r="500" customFormat="false" ht="15.75" hidden="false" customHeight="false" outlineLevel="0" collapsed="false">
      <c r="A500" s="44"/>
    </row>
    <row r="501" customFormat="false" ht="15.75" hidden="false" customHeight="false" outlineLevel="0" collapsed="false">
      <c r="A501" s="44"/>
    </row>
    <row r="502" customFormat="false" ht="15.75" hidden="false" customHeight="false" outlineLevel="0" collapsed="false">
      <c r="A502" s="44"/>
    </row>
    <row r="503" customFormat="false" ht="15.75" hidden="false" customHeight="false" outlineLevel="0" collapsed="false">
      <c r="A503" s="44"/>
    </row>
    <row r="504" customFormat="false" ht="15.75" hidden="false" customHeight="false" outlineLevel="0" collapsed="false">
      <c r="A504" s="44"/>
    </row>
    <row r="505" customFormat="false" ht="15.75" hidden="false" customHeight="false" outlineLevel="0" collapsed="false">
      <c r="A505" s="44"/>
    </row>
    <row r="506" customFormat="false" ht="15.75" hidden="false" customHeight="false" outlineLevel="0" collapsed="false">
      <c r="A506" s="44"/>
    </row>
    <row r="507" customFormat="false" ht="15.75" hidden="false" customHeight="false" outlineLevel="0" collapsed="false">
      <c r="A507" s="44"/>
    </row>
    <row r="508" customFormat="false" ht="15.75" hidden="false" customHeight="false" outlineLevel="0" collapsed="false">
      <c r="A508" s="44"/>
    </row>
    <row r="509" customFormat="false" ht="15.75" hidden="false" customHeight="false" outlineLevel="0" collapsed="false">
      <c r="A509" s="44"/>
    </row>
    <row r="510" customFormat="false" ht="15.75" hidden="false" customHeight="false" outlineLevel="0" collapsed="false">
      <c r="A510" s="44"/>
    </row>
    <row r="511" customFormat="false" ht="15.75" hidden="false" customHeight="false" outlineLevel="0" collapsed="false">
      <c r="A511" s="44"/>
    </row>
    <row r="512" customFormat="false" ht="15.75" hidden="false" customHeight="false" outlineLevel="0" collapsed="false">
      <c r="A512" s="44"/>
    </row>
    <row r="513" customFormat="false" ht="15.75" hidden="false" customHeight="false" outlineLevel="0" collapsed="false">
      <c r="A513" s="44"/>
    </row>
    <row r="514" customFormat="false" ht="15.75" hidden="false" customHeight="false" outlineLevel="0" collapsed="false">
      <c r="A514" s="44"/>
    </row>
    <row r="515" customFormat="false" ht="15.75" hidden="false" customHeight="false" outlineLevel="0" collapsed="false">
      <c r="A515" s="44"/>
    </row>
    <row r="516" customFormat="false" ht="15.75" hidden="false" customHeight="false" outlineLevel="0" collapsed="false">
      <c r="A516" s="44"/>
    </row>
    <row r="517" customFormat="false" ht="15.75" hidden="false" customHeight="false" outlineLevel="0" collapsed="false">
      <c r="A517" s="44"/>
    </row>
    <row r="518" customFormat="false" ht="15.75" hidden="false" customHeight="false" outlineLevel="0" collapsed="false">
      <c r="A518" s="44"/>
    </row>
    <row r="519" customFormat="false" ht="15.75" hidden="false" customHeight="false" outlineLevel="0" collapsed="false">
      <c r="A519" s="44"/>
    </row>
    <row r="520" customFormat="false" ht="15.75" hidden="false" customHeight="false" outlineLevel="0" collapsed="false">
      <c r="A520" s="44"/>
    </row>
    <row r="521" customFormat="false" ht="15.75" hidden="false" customHeight="false" outlineLevel="0" collapsed="false">
      <c r="A521" s="44"/>
    </row>
    <row r="522" customFormat="false" ht="15.75" hidden="false" customHeight="false" outlineLevel="0" collapsed="false">
      <c r="A522" s="44"/>
    </row>
    <row r="523" customFormat="false" ht="15.75" hidden="false" customHeight="false" outlineLevel="0" collapsed="false">
      <c r="A523" s="44"/>
    </row>
    <row r="524" customFormat="false" ht="15.75" hidden="false" customHeight="false" outlineLevel="0" collapsed="false">
      <c r="A524" s="44"/>
    </row>
    <row r="525" customFormat="false" ht="15.75" hidden="false" customHeight="false" outlineLevel="0" collapsed="false">
      <c r="A525" s="44"/>
    </row>
    <row r="526" customFormat="false" ht="15.75" hidden="false" customHeight="false" outlineLevel="0" collapsed="false">
      <c r="A526" s="44"/>
    </row>
    <row r="527" customFormat="false" ht="15.75" hidden="false" customHeight="false" outlineLevel="0" collapsed="false">
      <c r="A527" s="44"/>
    </row>
    <row r="528" customFormat="false" ht="15.75" hidden="false" customHeight="false" outlineLevel="0" collapsed="false">
      <c r="A528" s="44"/>
    </row>
    <row r="529" customFormat="false" ht="15.75" hidden="false" customHeight="false" outlineLevel="0" collapsed="false">
      <c r="A529" s="44"/>
    </row>
    <row r="530" customFormat="false" ht="15.75" hidden="false" customHeight="false" outlineLevel="0" collapsed="false">
      <c r="A530" s="44"/>
    </row>
    <row r="531" customFormat="false" ht="15.75" hidden="false" customHeight="false" outlineLevel="0" collapsed="false">
      <c r="A531" s="44"/>
    </row>
    <row r="532" customFormat="false" ht="15.75" hidden="false" customHeight="false" outlineLevel="0" collapsed="false">
      <c r="A532" s="44"/>
    </row>
    <row r="533" customFormat="false" ht="15.75" hidden="false" customHeight="false" outlineLevel="0" collapsed="false">
      <c r="A533" s="44"/>
    </row>
    <row r="534" customFormat="false" ht="15.75" hidden="false" customHeight="false" outlineLevel="0" collapsed="false">
      <c r="A534" s="44"/>
    </row>
    <row r="535" customFormat="false" ht="15.75" hidden="false" customHeight="false" outlineLevel="0" collapsed="false">
      <c r="A535" s="44"/>
    </row>
    <row r="536" customFormat="false" ht="15.75" hidden="false" customHeight="false" outlineLevel="0" collapsed="false">
      <c r="A536" s="44"/>
    </row>
    <row r="537" customFormat="false" ht="15.75" hidden="false" customHeight="false" outlineLevel="0" collapsed="false">
      <c r="A537" s="44"/>
    </row>
    <row r="538" customFormat="false" ht="15.75" hidden="false" customHeight="false" outlineLevel="0" collapsed="false">
      <c r="A538" s="44"/>
    </row>
    <row r="539" customFormat="false" ht="15.75" hidden="false" customHeight="false" outlineLevel="0" collapsed="false">
      <c r="A539" s="44"/>
    </row>
    <row r="540" customFormat="false" ht="15.75" hidden="false" customHeight="false" outlineLevel="0" collapsed="false">
      <c r="A540" s="44"/>
    </row>
    <row r="541" customFormat="false" ht="15.75" hidden="false" customHeight="false" outlineLevel="0" collapsed="false">
      <c r="A541" s="44"/>
    </row>
    <row r="542" customFormat="false" ht="15.75" hidden="false" customHeight="false" outlineLevel="0" collapsed="false">
      <c r="A542" s="44"/>
    </row>
    <row r="543" customFormat="false" ht="15.75" hidden="false" customHeight="false" outlineLevel="0" collapsed="false">
      <c r="A543" s="44"/>
    </row>
    <row r="544" customFormat="false" ht="15.75" hidden="false" customHeight="false" outlineLevel="0" collapsed="false">
      <c r="A544" s="44"/>
    </row>
    <row r="545" customFormat="false" ht="15.75" hidden="false" customHeight="false" outlineLevel="0" collapsed="false">
      <c r="A545" s="44"/>
    </row>
    <row r="546" customFormat="false" ht="15.75" hidden="false" customHeight="false" outlineLevel="0" collapsed="false">
      <c r="A546" s="44"/>
    </row>
    <row r="547" customFormat="false" ht="15.75" hidden="false" customHeight="false" outlineLevel="0" collapsed="false">
      <c r="A547" s="44"/>
    </row>
    <row r="548" customFormat="false" ht="15.75" hidden="false" customHeight="false" outlineLevel="0" collapsed="false">
      <c r="A548" s="44"/>
    </row>
    <row r="549" customFormat="false" ht="15.75" hidden="false" customHeight="false" outlineLevel="0" collapsed="false">
      <c r="A549" s="44"/>
    </row>
    <row r="550" customFormat="false" ht="15.75" hidden="false" customHeight="false" outlineLevel="0" collapsed="false">
      <c r="A550" s="44"/>
    </row>
    <row r="551" customFormat="false" ht="15.75" hidden="false" customHeight="false" outlineLevel="0" collapsed="false">
      <c r="A551" s="44"/>
    </row>
    <row r="552" customFormat="false" ht="15.75" hidden="false" customHeight="false" outlineLevel="0" collapsed="false">
      <c r="A552" s="44"/>
    </row>
    <row r="553" customFormat="false" ht="15.75" hidden="false" customHeight="false" outlineLevel="0" collapsed="false">
      <c r="A553" s="44"/>
    </row>
    <row r="554" customFormat="false" ht="15.75" hidden="false" customHeight="false" outlineLevel="0" collapsed="false">
      <c r="A554" s="44"/>
    </row>
    <row r="555" customFormat="false" ht="15.75" hidden="false" customHeight="false" outlineLevel="0" collapsed="false">
      <c r="A555" s="44"/>
    </row>
    <row r="556" customFormat="false" ht="15.75" hidden="false" customHeight="false" outlineLevel="0" collapsed="false">
      <c r="A556" s="44"/>
    </row>
    <row r="557" customFormat="false" ht="15.75" hidden="false" customHeight="false" outlineLevel="0" collapsed="false">
      <c r="A557" s="44"/>
    </row>
    <row r="558" customFormat="false" ht="15.75" hidden="false" customHeight="false" outlineLevel="0" collapsed="false">
      <c r="A558" s="44"/>
    </row>
    <row r="559" customFormat="false" ht="15.75" hidden="false" customHeight="false" outlineLevel="0" collapsed="false">
      <c r="A559" s="44"/>
    </row>
    <row r="560" customFormat="false" ht="15.75" hidden="false" customHeight="false" outlineLevel="0" collapsed="false">
      <c r="A560" s="44"/>
    </row>
    <row r="561" customFormat="false" ht="15.75" hidden="false" customHeight="false" outlineLevel="0" collapsed="false">
      <c r="A561" s="44"/>
    </row>
    <row r="562" customFormat="false" ht="15.75" hidden="false" customHeight="false" outlineLevel="0" collapsed="false">
      <c r="A562" s="44"/>
    </row>
    <row r="563" customFormat="false" ht="15.75" hidden="false" customHeight="false" outlineLevel="0" collapsed="false">
      <c r="A563" s="44"/>
    </row>
    <row r="564" customFormat="false" ht="15.75" hidden="false" customHeight="false" outlineLevel="0" collapsed="false">
      <c r="A564" s="44"/>
    </row>
    <row r="565" customFormat="false" ht="15.75" hidden="false" customHeight="false" outlineLevel="0" collapsed="false">
      <c r="A565" s="44"/>
    </row>
    <row r="566" customFormat="false" ht="15.75" hidden="false" customHeight="false" outlineLevel="0" collapsed="false">
      <c r="A566" s="44"/>
    </row>
    <row r="567" customFormat="false" ht="15.75" hidden="false" customHeight="false" outlineLevel="0" collapsed="false">
      <c r="A567" s="44"/>
    </row>
    <row r="568" customFormat="false" ht="15.75" hidden="false" customHeight="false" outlineLevel="0" collapsed="false">
      <c r="A568" s="44"/>
    </row>
    <row r="569" customFormat="false" ht="15.75" hidden="false" customHeight="false" outlineLevel="0" collapsed="false">
      <c r="A569" s="44"/>
    </row>
    <row r="570" customFormat="false" ht="15.75" hidden="false" customHeight="false" outlineLevel="0" collapsed="false">
      <c r="A570" s="44"/>
    </row>
    <row r="571" customFormat="false" ht="15.75" hidden="false" customHeight="false" outlineLevel="0" collapsed="false">
      <c r="A571" s="44"/>
    </row>
    <row r="572" customFormat="false" ht="15.75" hidden="false" customHeight="false" outlineLevel="0" collapsed="false">
      <c r="A572" s="44"/>
    </row>
    <row r="573" customFormat="false" ht="15.75" hidden="false" customHeight="false" outlineLevel="0" collapsed="false">
      <c r="A573" s="44"/>
    </row>
    <row r="574" customFormat="false" ht="15.75" hidden="false" customHeight="false" outlineLevel="0" collapsed="false">
      <c r="A574" s="44"/>
    </row>
    <row r="575" customFormat="false" ht="15.75" hidden="false" customHeight="false" outlineLevel="0" collapsed="false">
      <c r="A575" s="44"/>
    </row>
    <row r="576" customFormat="false" ht="15.75" hidden="false" customHeight="false" outlineLevel="0" collapsed="false">
      <c r="A576" s="44"/>
    </row>
    <row r="577" customFormat="false" ht="15.75" hidden="false" customHeight="false" outlineLevel="0" collapsed="false">
      <c r="A577" s="44"/>
    </row>
    <row r="578" customFormat="false" ht="15.75" hidden="false" customHeight="false" outlineLevel="0" collapsed="false">
      <c r="A578" s="44"/>
    </row>
    <row r="579" customFormat="false" ht="15.75" hidden="false" customHeight="false" outlineLevel="0" collapsed="false">
      <c r="A579" s="44"/>
    </row>
    <row r="580" customFormat="false" ht="15.75" hidden="false" customHeight="false" outlineLevel="0" collapsed="false">
      <c r="A580" s="44"/>
    </row>
    <row r="581" customFormat="false" ht="15.75" hidden="false" customHeight="false" outlineLevel="0" collapsed="false">
      <c r="A581" s="44"/>
    </row>
    <row r="582" customFormat="false" ht="15.75" hidden="false" customHeight="false" outlineLevel="0" collapsed="false">
      <c r="A582" s="44"/>
    </row>
    <row r="583" customFormat="false" ht="15.75" hidden="false" customHeight="false" outlineLevel="0" collapsed="false">
      <c r="A583" s="44"/>
    </row>
    <row r="584" customFormat="false" ht="15.75" hidden="false" customHeight="false" outlineLevel="0" collapsed="false">
      <c r="A584" s="44"/>
    </row>
    <row r="585" customFormat="false" ht="15.75" hidden="false" customHeight="false" outlineLevel="0" collapsed="false">
      <c r="A585" s="44"/>
    </row>
    <row r="586" customFormat="false" ht="15.75" hidden="false" customHeight="false" outlineLevel="0" collapsed="false">
      <c r="A586" s="44"/>
    </row>
    <row r="587" customFormat="false" ht="15.75" hidden="false" customHeight="false" outlineLevel="0" collapsed="false">
      <c r="A587" s="44"/>
    </row>
    <row r="588" customFormat="false" ht="15.75" hidden="false" customHeight="false" outlineLevel="0" collapsed="false">
      <c r="A588" s="44"/>
    </row>
    <row r="589" customFormat="false" ht="15.75" hidden="false" customHeight="false" outlineLevel="0" collapsed="false">
      <c r="A589" s="44"/>
    </row>
    <row r="590" customFormat="false" ht="15.75" hidden="false" customHeight="false" outlineLevel="0" collapsed="false">
      <c r="A590" s="44"/>
    </row>
    <row r="591" customFormat="false" ht="15.75" hidden="false" customHeight="false" outlineLevel="0" collapsed="false">
      <c r="A591" s="44"/>
    </row>
    <row r="592" customFormat="false" ht="15.75" hidden="false" customHeight="false" outlineLevel="0" collapsed="false">
      <c r="A592" s="44"/>
    </row>
    <row r="593" customFormat="false" ht="15.75" hidden="false" customHeight="false" outlineLevel="0" collapsed="false">
      <c r="A593" s="44"/>
    </row>
    <row r="594" customFormat="false" ht="15.75" hidden="false" customHeight="false" outlineLevel="0" collapsed="false">
      <c r="A594" s="44"/>
    </row>
    <row r="595" customFormat="false" ht="15.75" hidden="false" customHeight="false" outlineLevel="0" collapsed="false">
      <c r="A595" s="44"/>
    </row>
    <row r="596" customFormat="false" ht="15.75" hidden="false" customHeight="false" outlineLevel="0" collapsed="false">
      <c r="A596" s="44"/>
    </row>
    <row r="597" customFormat="false" ht="15.75" hidden="false" customHeight="false" outlineLevel="0" collapsed="false">
      <c r="A597" s="44"/>
    </row>
    <row r="598" customFormat="false" ht="15.75" hidden="false" customHeight="false" outlineLevel="0" collapsed="false">
      <c r="A598" s="44"/>
    </row>
    <row r="599" customFormat="false" ht="15.75" hidden="false" customHeight="false" outlineLevel="0" collapsed="false">
      <c r="A599" s="44"/>
    </row>
    <row r="600" customFormat="false" ht="15.75" hidden="false" customHeight="false" outlineLevel="0" collapsed="false">
      <c r="A600" s="44"/>
    </row>
    <row r="601" customFormat="false" ht="15.75" hidden="false" customHeight="false" outlineLevel="0" collapsed="false">
      <c r="A601" s="44"/>
    </row>
    <row r="602" customFormat="false" ht="15.75" hidden="false" customHeight="false" outlineLevel="0" collapsed="false">
      <c r="A602" s="44"/>
    </row>
    <row r="603" customFormat="false" ht="15.75" hidden="false" customHeight="false" outlineLevel="0" collapsed="false">
      <c r="A603" s="44"/>
    </row>
    <row r="604" customFormat="false" ht="15.75" hidden="false" customHeight="false" outlineLevel="0" collapsed="false">
      <c r="A604" s="44"/>
    </row>
    <row r="605" customFormat="false" ht="15.75" hidden="false" customHeight="false" outlineLevel="0" collapsed="false">
      <c r="A605" s="44"/>
    </row>
    <row r="606" customFormat="false" ht="15.75" hidden="false" customHeight="false" outlineLevel="0" collapsed="false">
      <c r="A606" s="44"/>
    </row>
    <row r="607" customFormat="false" ht="15.75" hidden="false" customHeight="false" outlineLevel="0" collapsed="false">
      <c r="A607" s="44"/>
    </row>
    <row r="608" customFormat="false" ht="15.75" hidden="false" customHeight="false" outlineLevel="0" collapsed="false">
      <c r="A608" s="44"/>
    </row>
    <row r="609" customFormat="false" ht="15.75" hidden="false" customHeight="false" outlineLevel="0" collapsed="false">
      <c r="A609" s="44"/>
    </row>
    <row r="610" customFormat="false" ht="15.75" hidden="false" customHeight="false" outlineLevel="0" collapsed="false">
      <c r="A610" s="44"/>
    </row>
    <row r="611" customFormat="false" ht="15.75" hidden="false" customHeight="false" outlineLevel="0" collapsed="false">
      <c r="A611" s="44"/>
    </row>
    <row r="612" customFormat="false" ht="15.75" hidden="false" customHeight="false" outlineLevel="0" collapsed="false">
      <c r="A612" s="44"/>
    </row>
    <row r="613" customFormat="false" ht="15.75" hidden="false" customHeight="false" outlineLevel="0" collapsed="false">
      <c r="A613" s="44"/>
    </row>
    <row r="614" customFormat="false" ht="15.75" hidden="false" customHeight="false" outlineLevel="0" collapsed="false">
      <c r="A614" s="44"/>
    </row>
    <row r="615" customFormat="false" ht="15.75" hidden="false" customHeight="false" outlineLevel="0" collapsed="false">
      <c r="A615" s="44"/>
    </row>
    <row r="616" customFormat="false" ht="15.75" hidden="false" customHeight="false" outlineLevel="0" collapsed="false">
      <c r="A616" s="44"/>
    </row>
    <row r="617" customFormat="false" ht="15.75" hidden="false" customHeight="false" outlineLevel="0" collapsed="false">
      <c r="A617" s="44"/>
    </row>
    <row r="618" customFormat="false" ht="15.75" hidden="false" customHeight="false" outlineLevel="0" collapsed="false">
      <c r="A618" s="44"/>
    </row>
    <row r="619" customFormat="false" ht="15.75" hidden="false" customHeight="false" outlineLevel="0" collapsed="false">
      <c r="A619" s="44"/>
    </row>
    <row r="620" customFormat="false" ht="15.75" hidden="false" customHeight="false" outlineLevel="0" collapsed="false">
      <c r="A620" s="44"/>
    </row>
    <row r="621" customFormat="false" ht="15.75" hidden="false" customHeight="false" outlineLevel="0" collapsed="false">
      <c r="A621" s="44"/>
    </row>
    <row r="622" customFormat="false" ht="15.75" hidden="false" customHeight="false" outlineLevel="0" collapsed="false">
      <c r="A622" s="44"/>
    </row>
    <row r="623" customFormat="false" ht="15.75" hidden="false" customHeight="false" outlineLevel="0" collapsed="false">
      <c r="A623" s="44"/>
    </row>
    <row r="624" customFormat="false" ht="15.75" hidden="false" customHeight="false" outlineLevel="0" collapsed="false">
      <c r="A624" s="44"/>
    </row>
    <row r="625" customFormat="false" ht="15.75" hidden="false" customHeight="false" outlineLevel="0" collapsed="false">
      <c r="A625" s="44"/>
    </row>
    <row r="626" customFormat="false" ht="15.75" hidden="false" customHeight="false" outlineLevel="0" collapsed="false">
      <c r="A626" s="44"/>
    </row>
    <row r="627" customFormat="false" ht="15.75" hidden="false" customHeight="false" outlineLevel="0" collapsed="false">
      <c r="A627" s="44"/>
    </row>
    <row r="628" customFormat="false" ht="15.75" hidden="false" customHeight="false" outlineLevel="0" collapsed="false">
      <c r="A628" s="44"/>
    </row>
    <row r="629" customFormat="false" ht="15.75" hidden="false" customHeight="false" outlineLevel="0" collapsed="false">
      <c r="A629" s="44"/>
    </row>
    <row r="630" customFormat="false" ht="15.75" hidden="false" customHeight="false" outlineLevel="0" collapsed="false">
      <c r="A630" s="44"/>
    </row>
    <row r="631" customFormat="false" ht="15.75" hidden="false" customHeight="false" outlineLevel="0" collapsed="false">
      <c r="A631" s="44"/>
    </row>
    <row r="632" customFormat="false" ht="15.75" hidden="false" customHeight="false" outlineLevel="0" collapsed="false">
      <c r="A632" s="44"/>
    </row>
    <row r="633" customFormat="false" ht="15.75" hidden="false" customHeight="false" outlineLevel="0" collapsed="false">
      <c r="A633" s="44"/>
    </row>
    <row r="634" customFormat="false" ht="15.75" hidden="false" customHeight="false" outlineLevel="0" collapsed="false">
      <c r="A634" s="44"/>
    </row>
    <row r="635" customFormat="false" ht="15.75" hidden="false" customHeight="false" outlineLevel="0" collapsed="false">
      <c r="A635" s="44"/>
    </row>
    <row r="636" customFormat="false" ht="15.75" hidden="false" customHeight="false" outlineLevel="0" collapsed="false">
      <c r="A636" s="44"/>
    </row>
    <row r="637" customFormat="false" ht="15.75" hidden="false" customHeight="false" outlineLevel="0" collapsed="false">
      <c r="A637" s="44"/>
    </row>
    <row r="638" customFormat="false" ht="15.75" hidden="false" customHeight="false" outlineLevel="0" collapsed="false">
      <c r="A638" s="44"/>
    </row>
    <row r="639" customFormat="false" ht="15.75" hidden="false" customHeight="false" outlineLevel="0" collapsed="false">
      <c r="A639" s="44"/>
    </row>
    <row r="640" customFormat="false" ht="15.75" hidden="false" customHeight="false" outlineLevel="0" collapsed="false">
      <c r="A640" s="44"/>
    </row>
    <row r="641" customFormat="false" ht="15.75" hidden="false" customHeight="false" outlineLevel="0" collapsed="false">
      <c r="A641" s="44"/>
    </row>
    <row r="642" customFormat="false" ht="15.75" hidden="false" customHeight="false" outlineLevel="0" collapsed="false">
      <c r="A642" s="44"/>
    </row>
    <row r="643" customFormat="false" ht="15.75" hidden="false" customHeight="false" outlineLevel="0" collapsed="false">
      <c r="A643" s="44"/>
    </row>
    <row r="644" customFormat="false" ht="15.75" hidden="false" customHeight="false" outlineLevel="0" collapsed="false">
      <c r="A644" s="44"/>
    </row>
    <row r="645" customFormat="false" ht="15.75" hidden="false" customHeight="false" outlineLevel="0" collapsed="false">
      <c r="A645" s="44"/>
    </row>
    <row r="646" customFormat="false" ht="15.75" hidden="false" customHeight="false" outlineLevel="0" collapsed="false">
      <c r="A646" s="44"/>
    </row>
    <row r="647" customFormat="false" ht="15.75" hidden="false" customHeight="false" outlineLevel="0" collapsed="false">
      <c r="A647" s="44"/>
    </row>
    <row r="648" customFormat="false" ht="15.75" hidden="false" customHeight="false" outlineLevel="0" collapsed="false">
      <c r="A648" s="44"/>
    </row>
    <row r="649" customFormat="false" ht="15.75" hidden="false" customHeight="false" outlineLevel="0" collapsed="false">
      <c r="A649" s="44"/>
    </row>
    <row r="650" customFormat="false" ht="15.75" hidden="false" customHeight="false" outlineLevel="0" collapsed="false">
      <c r="A650" s="44"/>
    </row>
    <row r="651" customFormat="false" ht="15.75" hidden="false" customHeight="false" outlineLevel="0" collapsed="false">
      <c r="A651" s="44"/>
    </row>
    <row r="652" customFormat="false" ht="15.75" hidden="false" customHeight="false" outlineLevel="0" collapsed="false">
      <c r="A652" s="44"/>
    </row>
    <row r="653" customFormat="false" ht="15.75" hidden="false" customHeight="false" outlineLevel="0" collapsed="false">
      <c r="A653" s="44"/>
    </row>
    <row r="654" customFormat="false" ht="15.75" hidden="false" customHeight="false" outlineLevel="0" collapsed="false">
      <c r="A654" s="44"/>
    </row>
    <row r="655" customFormat="false" ht="15.75" hidden="false" customHeight="false" outlineLevel="0" collapsed="false">
      <c r="A655" s="44"/>
    </row>
    <row r="656" customFormat="false" ht="15.75" hidden="false" customHeight="false" outlineLevel="0" collapsed="false">
      <c r="A656" s="44"/>
    </row>
    <row r="657" customFormat="false" ht="15.75" hidden="false" customHeight="false" outlineLevel="0" collapsed="false">
      <c r="A657" s="44"/>
    </row>
    <row r="658" customFormat="false" ht="15.75" hidden="false" customHeight="false" outlineLevel="0" collapsed="false">
      <c r="A658" s="44"/>
    </row>
    <row r="659" customFormat="false" ht="15.75" hidden="false" customHeight="false" outlineLevel="0" collapsed="false">
      <c r="A659" s="44"/>
    </row>
    <row r="660" customFormat="false" ht="15.75" hidden="false" customHeight="false" outlineLevel="0" collapsed="false">
      <c r="A660" s="44"/>
    </row>
    <row r="661" customFormat="false" ht="15.75" hidden="false" customHeight="false" outlineLevel="0" collapsed="false">
      <c r="A661" s="44"/>
    </row>
    <row r="662" customFormat="false" ht="15.75" hidden="false" customHeight="false" outlineLevel="0" collapsed="false">
      <c r="A662" s="44"/>
    </row>
    <row r="663" customFormat="false" ht="15.75" hidden="false" customHeight="false" outlineLevel="0" collapsed="false">
      <c r="A663" s="44"/>
    </row>
    <row r="664" customFormat="false" ht="15.75" hidden="false" customHeight="false" outlineLevel="0" collapsed="false">
      <c r="A664" s="44"/>
    </row>
    <row r="665" customFormat="false" ht="15.75" hidden="false" customHeight="false" outlineLevel="0" collapsed="false">
      <c r="A665" s="44"/>
    </row>
    <row r="666" customFormat="false" ht="15.75" hidden="false" customHeight="false" outlineLevel="0" collapsed="false">
      <c r="A666" s="44"/>
    </row>
    <row r="667" customFormat="false" ht="15.75" hidden="false" customHeight="false" outlineLevel="0" collapsed="false">
      <c r="A667" s="44"/>
    </row>
    <row r="668" customFormat="false" ht="15.75" hidden="false" customHeight="false" outlineLevel="0" collapsed="false">
      <c r="A668" s="44"/>
    </row>
    <row r="669" customFormat="false" ht="15.75" hidden="false" customHeight="false" outlineLevel="0" collapsed="false">
      <c r="A669" s="44"/>
    </row>
    <row r="670" customFormat="false" ht="15.75" hidden="false" customHeight="false" outlineLevel="0" collapsed="false">
      <c r="A670" s="44"/>
    </row>
    <row r="671" customFormat="false" ht="15.75" hidden="false" customHeight="false" outlineLevel="0" collapsed="false">
      <c r="A671" s="44"/>
    </row>
    <row r="672" customFormat="false" ht="15.75" hidden="false" customHeight="false" outlineLevel="0" collapsed="false">
      <c r="A672" s="44"/>
    </row>
    <row r="673" customFormat="false" ht="15.75" hidden="false" customHeight="false" outlineLevel="0" collapsed="false">
      <c r="A673" s="44"/>
    </row>
    <row r="674" customFormat="false" ht="15.75" hidden="false" customHeight="false" outlineLevel="0" collapsed="false">
      <c r="A674" s="44"/>
    </row>
    <row r="675" customFormat="false" ht="15.75" hidden="false" customHeight="false" outlineLevel="0" collapsed="false">
      <c r="A675" s="44"/>
    </row>
    <row r="676" customFormat="false" ht="15.75" hidden="false" customHeight="false" outlineLevel="0" collapsed="false">
      <c r="A676" s="44"/>
    </row>
    <row r="677" customFormat="false" ht="15.75" hidden="false" customHeight="false" outlineLevel="0" collapsed="false">
      <c r="A677" s="44"/>
    </row>
    <row r="678" customFormat="false" ht="15.75" hidden="false" customHeight="false" outlineLevel="0" collapsed="false">
      <c r="A678" s="44"/>
    </row>
    <row r="679" customFormat="false" ht="15.75" hidden="false" customHeight="false" outlineLevel="0" collapsed="false">
      <c r="A679" s="44"/>
    </row>
    <row r="680" customFormat="false" ht="15.75" hidden="false" customHeight="false" outlineLevel="0" collapsed="false">
      <c r="A680" s="44"/>
    </row>
    <row r="681" customFormat="false" ht="15.75" hidden="false" customHeight="false" outlineLevel="0" collapsed="false">
      <c r="A681" s="44"/>
    </row>
    <row r="682" customFormat="false" ht="15.75" hidden="false" customHeight="false" outlineLevel="0" collapsed="false">
      <c r="A682" s="44"/>
    </row>
    <row r="683" customFormat="false" ht="15.75" hidden="false" customHeight="false" outlineLevel="0" collapsed="false">
      <c r="A683" s="44"/>
    </row>
    <row r="684" customFormat="false" ht="15.75" hidden="false" customHeight="false" outlineLevel="0" collapsed="false">
      <c r="A684" s="44"/>
    </row>
    <row r="685" customFormat="false" ht="15.75" hidden="false" customHeight="false" outlineLevel="0" collapsed="false">
      <c r="A685" s="44"/>
    </row>
    <row r="686" customFormat="false" ht="15.75" hidden="false" customHeight="false" outlineLevel="0" collapsed="false">
      <c r="A686" s="44"/>
    </row>
    <row r="687" customFormat="false" ht="15.75" hidden="false" customHeight="false" outlineLevel="0" collapsed="false">
      <c r="A687" s="44"/>
    </row>
    <row r="688" customFormat="false" ht="15.75" hidden="false" customHeight="false" outlineLevel="0" collapsed="false">
      <c r="A688" s="44"/>
    </row>
    <row r="689" customFormat="false" ht="15.75" hidden="false" customHeight="false" outlineLevel="0" collapsed="false">
      <c r="A689" s="44"/>
    </row>
    <row r="690" customFormat="false" ht="15.75" hidden="false" customHeight="false" outlineLevel="0" collapsed="false">
      <c r="A690" s="44"/>
    </row>
    <row r="691" customFormat="false" ht="15.75" hidden="false" customHeight="false" outlineLevel="0" collapsed="false">
      <c r="A691" s="44"/>
    </row>
    <row r="692" customFormat="false" ht="15.75" hidden="false" customHeight="false" outlineLevel="0" collapsed="false">
      <c r="A692" s="44"/>
    </row>
    <row r="693" customFormat="false" ht="15.75" hidden="false" customHeight="false" outlineLevel="0" collapsed="false">
      <c r="A693" s="44"/>
    </row>
    <row r="694" customFormat="false" ht="15.75" hidden="false" customHeight="false" outlineLevel="0" collapsed="false">
      <c r="A694" s="44"/>
    </row>
    <row r="695" customFormat="false" ht="15.75" hidden="false" customHeight="false" outlineLevel="0" collapsed="false">
      <c r="A695" s="44"/>
    </row>
    <row r="696" customFormat="false" ht="15.75" hidden="false" customHeight="false" outlineLevel="0" collapsed="false">
      <c r="A696" s="44"/>
    </row>
    <row r="697" customFormat="false" ht="15.75" hidden="false" customHeight="false" outlineLevel="0" collapsed="false">
      <c r="A697" s="44"/>
    </row>
    <row r="698" customFormat="false" ht="15.75" hidden="false" customHeight="false" outlineLevel="0" collapsed="false">
      <c r="A698" s="44"/>
    </row>
    <row r="699" customFormat="false" ht="15.75" hidden="false" customHeight="false" outlineLevel="0" collapsed="false">
      <c r="A699" s="44"/>
    </row>
    <row r="700" customFormat="false" ht="15.75" hidden="false" customHeight="false" outlineLevel="0" collapsed="false">
      <c r="A700" s="44"/>
    </row>
    <row r="701" customFormat="false" ht="15.75" hidden="false" customHeight="false" outlineLevel="0" collapsed="false">
      <c r="A701" s="44"/>
    </row>
    <row r="702" customFormat="false" ht="15.75" hidden="false" customHeight="false" outlineLevel="0" collapsed="false">
      <c r="A702" s="44"/>
    </row>
    <row r="703" customFormat="false" ht="15.75" hidden="false" customHeight="false" outlineLevel="0" collapsed="false">
      <c r="A703" s="44"/>
    </row>
    <row r="704" customFormat="false" ht="15.75" hidden="false" customHeight="false" outlineLevel="0" collapsed="false">
      <c r="A704" s="44"/>
    </row>
    <row r="705" customFormat="false" ht="15.75" hidden="false" customHeight="false" outlineLevel="0" collapsed="false">
      <c r="A705" s="44"/>
    </row>
    <row r="706" customFormat="false" ht="15.75" hidden="false" customHeight="false" outlineLevel="0" collapsed="false">
      <c r="A706" s="44"/>
    </row>
    <row r="707" customFormat="false" ht="15.75" hidden="false" customHeight="false" outlineLevel="0" collapsed="false">
      <c r="A707" s="44"/>
    </row>
    <row r="708" customFormat="false" ht="15.75" hidden="false" customHeight="false" outlineLevel="0" collapsed="false">
      <c r="A708" s="44"/>
    </row>
    <row r="709" customFormat="false" ht="15.75" hidden="false" customHeight="false" outlineLevel="0" collapsed="false">
      <c r="A709" s="44"/>
    </row>
    <row r="710" customFormat="false" ht="15.75" hidden="false" customHeight="false" outlineLevel="0" collapsed="false">
      <c r="A710" s="44"/>
    </row>
    <row r="711" customFormat="false" ht="15.75" hidden="false" customHeight="false" outlineLevel="0" collapsed="false">
      <c r="A711" s="44"/>
    </row>
    <row r="712" customFormat="false" ht="15.75" hidden="false" customHeight="false" outlineLevel="0" collapsed="false">
      <c r="A712" s="44"/>
    </row>
    <row r="713" customFormat="false" ht="15.75" hidden="false" customHeight="false" outlineLevel="0" collapsed="false">
      <c r="A713" s="44"/>
    </row>
    <row r="714" customFormat="false" ht="15.75" hidden="false" customHeight="false" outlineLevel="0" collapsed="false">
      <c r="A714" s="44"/>
    </row>
    <row r="715" customFormat="false" ht="15.75" hidden="false" customHeight="false" outlineLevel="0" collapsed="false">
      <c r="A715" s="44"/>
    </row>
    <row r="716" customFormat="false" ht="15.75" hidden="false" customHeight="false" outlineLevel="0" collapsed="false">
      <c r="A716" s="44"/>
    </row>
    <row r="717" customFormat="false" ht="15.75" hidden="false" customHeight="false" outlineLevel="0" collapsed="false">
      <c r="A717" s="44"/>
    </row>
    <row r="718" customFormat="false" ht="15.75" hidden="false" customHeight="false" outlineLevel="0" collapsed="false">
      <c r="A718" s="44"/>
    </row>
    <row r="719" customFormat="false" ht="15.75" hidden="false" customHeight="false" outlineLevel="0" collapsed="false">
      <c r="A719" s="44"/>
    </row>
    <row r="720" customFormat="false" ht="15.75" hidden="false" customHeight="false" outlineLevel="0" collapsed="false">
      <c r="A720" s="44"/>
    </row>
    <row r="721" customFormat="false" ht="15.75" hidden="false" customHeight="false" outlineLevel="0" collapsed="false">
      <c r="A721" s="44"/>
    </row>
    <row r="722" customFormat="false" ht="15.75" hidden="false" customHeight="false" outlineLevel="0" collapsed="false">
      <c r="A722" s="44"/>
    </row>
    <row r="723" customFormat="false" ht="15.75" hidden="false" customHeight="false" outlineLevel="0" collapsed="false">
      <c r="A723" s="44"/>
    </row>
    <row r="724" customFormat="false" ht="15.75" hidden="false" customHeight="false" outlineLevel="0" collapsed="false">
      <c r="A724" s="44"/>
    </row>
    <row r="725" customFormat="false" ht="15.75" hidden="false" customHeight="false" outlineLevel="0" collapsed="false">
      <c r="A725" s="44"/>
    </row>
    <row r="726" customFormat="false" ht="15.75" hidden="false" customHeight="false" outlineLevel="0" collapsed="false">
      <c r="A726" s="44"/>
    </row>
    <row r="727" customFormat="false" ht="15.75" hidden="false" customHeight="false" outlineLevel="0" collapsed="false">
      <c r="A727" s="44"/>
    </row>
    <row r="728" customFormat="false" ht="15.75" hidden="false" customHeight="false" outlineLevel="0" collapsed="false">
      <c r="A728" s="44"/>
    </row>
    <row r="729" customFormat="false" ht="15.75" hidden="false" customHeight="false" outlineLevel="0" collapsed="false">
      <c r="A729" s="44"/>
    </row>
    <row r="730" customFormat="false" ht="15.75" hidden="false" customHeight="false" outlineLevel="0" collapsed="false">
      <c r="A730" s="44"/>
    </row>
    <row r="731" customFormat="false" ht="15.75" hidden="false" customHeight="false" outlineLevel="0" collapsed="false">
      <c r="A731" s="44"/>
    </row>
    <row r="732" customFormat="false" ht="15.75" hidden="false" customHeight="false" outlineLevel="0" collapsed="false">
      <c r="A732" s="44"/>
    </row>
    <row r="733" customFormat="false" ht="15.75" hidden="false" customHeight="false" outlineLevel="0" collapsed="false">
      <c r="A733" s="44"/>
    </row>
    <row r="734" customFormat="false" ht="15.75" hidden="false" customHeight="false" outlineLevel="0" collapsed="false">
      <c r="A734" s="44"/>
    </row>
    <row r="735" customFormat="false" ht="15.75" hidden="false" customHeight="false" outlineLevel="0" collapsed="false">
      <c r="A735" s="44"/>
    </row>
    <row r="736" customFormat="false" ht="15.75" hidden="false" customHeight="false" outlineLevel="0" collapsed="false">
      <c r="A736" s="44"/>
    </row>
    <row r="737" customFormat="false" ht="15.75" hidden="false" customHeight="false" outlineLevel="0" collapsed="false">
      <c r="A737" s="44"/>
    </row>
    <row r="738" customFormat="false" ht="15.75" hidden="false" customHeight="false" outlineLevel="0" collapsed="false">
      <c r="A738" s="44"/>
    </row>
    <row r="739" customFormat="false" ht="15.75" hidden="false" customHeight="false" outlineLevel="0" collapsed="false">
      <c r="A739" s="44"/>
    </row>
    <row r="740" customFormat="false" ht="15.75" hidden="false" customHeight="false" outlineLevel="0" collapsed="false">
      <c r="A740" s="44"/>
    </row>
    <row r="741" customFormat="false" ht="15.75" hidden="false" customHeight="false" outlineLevel="0" collapsed="false">
      <c r="A741" s="44"/>
    </row>
    <row r="742" customFormat="false" ht="15.75" hidden="false" customHeight="false" outlineLevel="0" collapsed="false">
      <c r="A742" s="44"/>
    </row>
    <row r="743" customFormat="false" ht="15.75" hidden="false" customHeight="false" outlineLevel="0" collapsed="false">
      <c r="A743" s="44"/>
    </row>
    <row r="744" customFormat="false" ht="15.75" hidden="false" customHeight="false" outlineLevel="0" collapsed="false">
      <c r="A744" s="44"/>
    </row>
    <row r="745" customFormat="false" ht="15.75" hidden="false" customHeight="false" outlineLevel="0" collapsed="false">
      <c r="A745" s="44"/>
    </row>
    <row r="746" customFormat="false" ht="15.75" hidden="false" customHeight="false" outlineLevel="0" collapsed="false">
      <c r="A746" s="44"/>
    </row>
    <row r="747" customFormat="false" ht="15.75" hidden="false" customHeight="false" outlineLevel="0" collapsed="false">
      <c r="A747" s="44"/>
    </row>
    <row r="748" customFormat="false" ht="15.75" hidden="false" customHeight="false" outlineLevel="0" collapsed="false">
      <c r="A748" s="44"/>
    </row>
    <row r="749" customFormat="false" ht="15.75" hidden="false" customHeight="false" outlineLevel="0" collapsed="false">
      <c r="A749" s="44"/>
    </row>
    <row r="750" customFormat="false" ht="15.75" hidden="false" customHeight="false" outlineLevel="0" collapsed="false">
      <c r="A750" s="44"/>
    </row>
    <row r="751" customFormat="false" ht="15.75" hidden="false" customHeight="false" outlineLevel="0" collapsed="false">
      <c r="A751" s="44"/>
    </row>
    <row r="752" customFormat="false" ht="15.75" hidden="false" customHeight="false" outlineLevel="0" collapsed="false">
      <c r="A752" s="44"/>
    </row>
    <row r="753" customFormat="false" ht="15.75" hidden="false" customHeight="false" outlineLevel="0" collapsed="false">
      <c r="A753" s="44"/>
    </row>
    <row r="754" customFormat="false" ht="15.75" hidden="false" customHeight="false" outlineLevel="0" collapsed="false">
      <c r="A754" s="44"/>
    </row>
    <row r="755" customFormat="false" ht="15.75" hidden="false" customHeight="false" outlineLevel="0" collapsed="false">
      <c r="A755" s="44"/>
    </row>
    <row r="756" customFormat="false" ht="15.75" hidden="false" customHeight="false" outlineLevel="0" collapsed="false">
      <c r="A756" s="44"/>
    </row>
    <row r="757" customFormat="false" ht="15.75" hidden="false" customHeight="false" outlineLevel="0" collapsed="false">
      <c r="A757" s="44"/>
    </row>
    <row r="758" customFormat="false" ht="15.75" hidden="false" customHeight="false" outlineLevel="0" collapsed="false">
      <c r="A758" s="44"/>
    </row>
    <row r="759" customFormat="false" ht="15.75" hidden="false" customHeight="false" outlineLevel="0" collapsed="false">
      <c r="A759" s="44"/>
    </row>
    <row r="760" customFormat="false" ht="15.75" hidden="false" customHeight="false" outlineLevel="0" collapsed="false">
      <c r="A760" s="44"/>
    </row>
    <row r="761" customFormat="false" ht="15.75" hidden="false" customHeight="false" outlineLevel="0" collapsed="false">
      <c r="A761" s="44"/>
    </row>
    <row r="762" customFormat="false" ht="15.75" hidden="false" customHeight="false" outlineLevel="0" collapsed="false">
      <c r="A762" s="44"/>
    </row>
    <row r="763" customFormat="false" ht="15.75" hidden="false" customHeight="false" outlineLevel="0" collapsed="false">
      <c r="A763" s="44"/>
    </row>
    <row r="764" customFormat="false" ht="15.75" hidden="false" customHeight="false" outlineLevel="0" collapsed="false">
      <c r="A764" s="44"/>
    </row>
    <row r="765" customFormat="false" ht="15.75" hidden="false" customHeight="false" outlineLevel="0" collapsed="false">
      <c r="A765" s="44"/>
    </row>
    <row r="766" customFormat="false" ht="15.75" hidden="false" customHeight="false" outlineLevel="0" collapsed="false">
      <c r="A766" s="44"/>
    </row>
    <row r="767" customFormat="false" ht="15.75" hidden="false" customHeight="false" outlineLevel="0" collapsed="false">
      <c r="A767" s="44"/>
    </row>
    <row r="768" customFormat="false" ht="15.75" hidden="false" customHeight="false" outlineLevel="0" collapsed="false">
      <c r="A768" s="44"/>
    </row>
    <row r="769" customFormat="false" ht="15.75" hidden="false" customHeight="false" outlineLevel="0" collapsed="false">
      <c r="A769" s="44"/>
    </row>
    <row r="770" customFormat="false" ht="15.75" hidden="false" customHeight="false" outlineLevel="0" collapsed="false">
      <c r="A770" s="44"/>
    </row>
    <row r="771" customFormat="false" ht="15.75" hidden="false" customHeight="false" outlineLevel="0" collapsed="false">
      <c r="A771" s="44"/>
    </row>
    <row r="772" customFormat="false" ht="15.75" hidden="false" customHeight="false" outlineLevel="0" collapsed="false">
      <c r="A772" s="44"/>
    </row>
    <row r="773" customFormat="false" ht="15.75" hidden="false" customHeight="false" outlineLevel="0" collapsed="false">
      <c r="A773" s="44"/>
    </row>
    <row r="774" customFormat="false" ht="15.75" hidden="false" customHeight="false" outlineLevel="0" collapsed="false">
      <c r="A774" s="44"/>
    </row>
    <row r="775" customFormat="false" ht="15.75" hidden="false" customHeight="false" outlineLevel="0" collapsed="false">
      <c r="A775" s="44"/>
    </row>
    <row r="776" customFormat="false" ht="15.75" hidden="false" customHeight="false" outlineLevel="0" collapsed="false">
      <c r="A776" s="44"/>
    </row>
    <row r="777" customFormat="false" ht="15.75" hidden="false" customHeight="false" outlineLevel="0" collapsed="false">
      <c r="A777" s="44"/>
    </row>
    <row r="778" customFormat="false" ht="15.75" hidden="false" customHeight="false" outlineLevel="0" collapsed="false">
      <c r="A778" s="44"/>
    </row>
    <row r="779" customFormat="false" ht="15.75" hidden="false" customHeight="false" outlineLevel="0" collapsed="false">
      <c r="A779" s="44"/>
    </row>
    <row r="780" customFormat="false" ht="15.75" hidden="false" customHeight="false" outlineLevel="0" collapsed="false">
      <c r="A780" s="44"/>
    </row>
    <row r="781" customFormat="false" ht="15.75" hidden="false" customHeight="false" outlineLevel="0" collapsed="false">
      <c r="A781" s="44"/>
    </row>
    <row r="782" customFormat="false" ht="15.75" hidden="false" customHeight="false" outlineLevel="0" collapsed="false">
      <c r="A782" s="44"/>
    </row>
    <row r="783" customFormat="false" ht="15.75" hidden="false" customHeight="false" outlineLevel="0" collapsed="false">
      <c r="A783" s="44"/>
    </row>
    <row r="784" customFormat="false" ht="15.75" hidden="false" customHeight="false" outlineLevel="0" collapsed="false">
      <c r="A784" s="44"/>
    </row>
    <row r="785" customFormat="false" ht="15.75" hidden="false" customHeight="false" outlineLevel="0" collapsed="false">
      <c r="A785" s="44"/>
    </row>
    <row r="786" customFormat="false" ht="15.75" hidden="false" customHeight="false" outlineLevel="0" collapsed="false">
      <c r="A786" s="44"/>
    </row>
    <row r="787" customFormat="false" ht="15.75" hidden="false" customHeight="false" outlineLevel="0" collapsed="false">
      <c r="A787" s="44"/>
    </row>
    <row r="788" customFormat="false" ht="15.75" hidden="false" customHeight="false" outlineLevel="0" collapsed="false">
      <c r="A788" s="44"/>
    </row>
    <row r="789" customFormat="false" ht="15.75" hidden="false" customHeight="false" outlineLevel="0" collapsed="false">
      <c r="A789" s="44"/>
    </row>
    <row r="790" customFormat="false" ht="15.75" hidden="false" customHeight="false" outlineLevel="0" collapsed="false">
      <c r="A790" s="44"/>
    </row>
    <row r="791" customFormat="false" ht="15.75" hidden="false" customHeight="false" outlineLevel="0" collapsed="false">
      <c r="A791" s="44"/>
    </row>
    <row r="792" customFormat="false" ht="15.75" hidden="false" customHeight="false" outlineLevel="0" collapsed="false">
      <c r="A792" s="44"/>
    </row>
    <row r="793" customFormat="false" ht="15.75" hidden="false" customHeight="false" outlineLevel="0" collapsed="false">
      <c r="A793" s="44"/>
    </row>
    <row r="794" customFormat="false" ht="15.75" hidden="false" customHeight="false" outlineLevel="0" collapsed="false">
      <c r="A794" s="44"/>
    </row>
    <row r="795" customFormat="false" ht="15.75" hidden="false" customHeight="false" outlineLevel="0" collapsed="false">
      <c r="A795" s="44"/>
    </row>
    <row r="796" customFormat="false" ht="15.75" hidden="false" customHeight="false" outlineLevel="0" collapsed="false">
      <c r="A796" s="44"/>
    </row>
    <row r="797" customFormat="false" ht="15.75" hidden="false" customHeight="false" outlineLevel="0" collapsed="false">
      <c r="A797" s="44"/>
    </row>
    <row r="798" customFormat="false" ht="15.75" hidden="false" customHeight="false" outlineLevel="0" collapsed="false">
      <c r="A798" s="44"/>
    </row>
    <row r="799" customFormat="false" ht="15.75" hidden="false" customHeight="false" outlineLevel="0" collapsed="false">
      <c r="A799" s="44"/>
    </row>
    <row r="800" customFormat="false" ht="15.75" hidden="false" customHeight="false" outlineLevel="0" collapsed="false">
      <c r="A800" s="44"/>
    </row>
    <row r="801" customFormat="false" ht="15.75" hidden="false" customHeight="false" outlineLevel="0" collapsed="false">
      <c r="A801" s="44"/>
    </row>
    <row r="802" customFormat="false" ht="15.75" hidden="false" customHeight="false" outlineLevel="0" collapsed="false">
      <c r="A802" s="44"/>
    </row>
    <row r="803" customFormat="false" ht="15.75" hidden="false" customHeight="false" outlineLevel="0" collapsed="false">
      <c r="A803" s="44"/>
    </row>
    <row r="804" customFormat="false" ht="15.75" hidden="false" customHeight="false" outlineLevel="0" collapsed="false">
      <c r="A804" s="44"/>
    </row>
    <row r="805" customFormat="false" ht="15.75" hidden="false" customHeight="false" outlineLevel="0" collapsed="false">
      <c r="A805" s="44"/>
    </row>
    <row r="806" customFormat="false" ht="15.75" hidden="false" customHeight="false" outlineLevel="0" collapsed="false">
      <c r="A806" s="44"/>
    </row>
    <row r="807" customFormat="false" ht="15.75" hidden="false" customHeight="false" outlineLevel="0" collapsed="false">
      <c r="A807" s="44"/>
    </row>
    <row r="808" customFormat="false" ht="15.75" hidden="false" customHeight="false" outlineLevel="0" collapsed="false">
      <c r="A808" s="44"/>
    </row>
    <row r="809" customFormat="false" ht="15.75" hidden="false" customHeight="false" outlineLevel="0" collapsed="false">
      <c r="A809" s="44"/>
    </row>
    <row r="810" customFormat="false" ht="15.75" hidden="false" customHeight="false" outlineLevel="0" collapsed="false">
      <c r="A810" s="44"/>
    </row>
    <row r="811" customFormat="false" ht="15.75" hidden="false" customHeight="false" outlineLevel="0" collapsed="false">
      <c r="A811" s="44"/>
    </row>
    <row r="812" customFormat="false" ht="15.75" hidden="false" customHeight="false" outlineLevel="0" collapsed="false">
      <c r="A812" s="44"/>
    </row>
    <row r="813" customFormat="false" ht="15.75" hidden="false" customHeight="false" outlineLevel="0" collapsed="false">
      <c r="A813" s="44"/>
    </row>
    <row r="814" customFormat="false" ht="15.75" hidden="false" customHeight="false" outlineLevel="0" collapsed="false">
      <c r="A814" s="44"/>
    </row>
    <row r="815" customFormat="false" ht="15.75" hidden="false" customHeight="false" outlineLevel="0" collapsed="false">
      <c r="A815" s="44"/>
    </row>
    <row r="816" customFormat="false" ht="15.75" hidden="false" customHeight="false" outlineLevel="0" collapsed="false">
      <c r="A816" s="44"/>
    </row>
    <row r="817" customFormat="false" ht="15.75" hidden="false" customHeight="false" outlineLevel="0" collapsed="false">
      <c r="A817" s="44"/>
    </row>
    <row r="818" customFormat="false" ht="15.75" hidden="false" customHeight="false" outlineLevel="0" collapsed="false">
      <c r="A818" s="44"/>
    </row>
    <row r="819" customFormat="false" ht="15.75" hidden="false" customHeight="false" outlineLevel="0" collapsed="false">
      <c r="A819" s="44"/>
    </row>
    <row r="820" customFormat="false" ht="15.75" hidden="false" customHeight="false" outlineLevel="0" collapsed="false">
      <c r="A820" s="44"/>
    </row>
    <row r="821" customFormat="false" ht="15.75" hidden="false" customHeight="false" outlineLevel="0" collapsed="false">
      <c r="A821" s="44"/>
    </row>
    <row r="822" customFormat="false" ht="15.75" hidden="false" customHeight="false" outlineLevel="0" collapsed="false">
      <c r="A822" s="44"/>
    </row>
    <row r="823" customFormat="false" ht="15.75" hidden="false" customHeight="false" outlineLevel="0" collapsed="false">
      <c r="A823" s="44"/>
    </row>
    <row r="824" customFormat="false" ht="15.75" hidden="false" customHeight="false" outlineLevel="0" collapsed="false">
      <c r="A824" s="44"/>
    </row>
    <row r="825" customFormat="false" ht="15.75" hidden="false" customHeight="false" outlineLevel="0" collapsed="false">
      <c r="A825" s="44"/>
    </row>
    <row r="826" customFormat="false" ht="15.75" hidden="false" customHeight="false" outlineLevel="0" collapsed="false">
      <c r="A826" s="44"/>
    </row>
    <row r="827" customFormat="false" ht="15.75" hidden="false" customHeight="false" outlineLevel="0" collapsed="false">
      <c r="A827" s="44"/>
    </row>
    <row r="828" customFormat="false" ht="15.75" hidden="false" customHeight="false" outlineLevel="0" collapsed="false">
      <c r="A828" s="44"/>
    </row>
    <row r="829" customFormat="false" ht="15.75" hidden="false" customHeight="false" outlineLevel="0" collapsed="false">
      <c r="A829" s="44"/>
    </row>
    <row r="830" customFormat="false" ht="15.75" hidden="false" customHeight="false" outlineLevel="0" collapsed="false">
      <c r="A830" s="44"/>
    </row>
    <row r="831" customFormat="false" ht="15.75" hidden="false" customHeight="false" outlineLevel="0" collapsed="false">
      <c r="A831" s="44"/>
    </row>
    <row r="832" customFormat="false" ht="15.75" hidden="false" customHeight="false" outlineLevel="0" collapsed="false">
      <c r="A832" s="44"/>
    </row>
    <row r="833" customFormat="false" ht="15.75" hidden="false" customHeight="false" outlineLevel="0" collapsed="false">
      <c r="A833" s="44"/>
    </row>
    <row r="834" customFormat="false" ht="15.75" hidden="false" customHeight="false" outlineLevel="0" collapsed="false">
      <c r="A834" s="44"/>
    </row>
    <row r="835" customFormat="false" ht="15.75" hidden="false" customHeight="false" outlineLevel="0" collapsed="false">
      <c r="A835" s="44"/>
    </row>
    <row r="836" customFormat="false" ht="15.75" hidden="false" customHeight="false" outlineLevel="0" collapsed="false">
      <c r="A836" s="44"/>
    </row>
    <row r="837" customFormat="false" ht="15.75" hidden="false" customHeight="false" outlineLevel="0" collapsed="false">
      <c r="A837" s="44"/>
    </row>
    <row r="838" customFormat="false" ht="15.75" hidden="false" customHeight="false" outlineLevel="0" collapsed="false">
      <c r="A838" s="44"/>
    </row>
    <row r="839" customFormat="false" ht="15.75" hidden="false" customHeight="false" outlineLevel="0" collapsed="false">
      <c r="A839" s="44"/>
    </row>
    <row r="840" customFormat="false" ht="15.75" hidden="false" customHeight="false" outlineLevel="0" collapsed="false">
      <c r="A840" s="44"/>
    </row>
    <row r="841" customFormat="false" ht="15.75" hidden="false" customHeight="false" outlineLevel="0" collapsed="false">
      <c r="A841" s="44"/>
    </row>
    <row r="842" customFormat="false" ht="15.75" hidden="false" customHeight="false" outlineLevel="0" collapsed="false">
      <c r="A842" s="44"/>
    </row>
    <row r="843" customFormat="false" ht="15.75" hidden="false" customHeight="false" outlineLevel="0" collapsed="false">
      <c r="A843" s="44"/>
    </row>
    <row r="844" customFormat="false" ht="15.75" hidden="false" customHeight="false" outlineLevel="0" collapsed="false">
      <c r="A844" s="44"/>
    </row>
    <row r="845" customFormat="false" ht="15.75" hidden="false" customHeight="false" outlineLevel="0" collapsed="false">
      <c r="A845" s="44"/>
    </row>
    <row r="846" customFormat="false" ht="15.75" hidden="false" customHeight="false" outlineLevel="0" collapsed="false">
      <c r="A846" s="44"/>
    </row>
    <row r="847" customFormat="false" ht="15.75" hidden="false" customHeight="false" outlineLevel="0" collapsed="false">
      <c r="A847" s="44"/>
    </row>
    <row r="848" customFormat="false" ht="15.75" hidden="false" customHeight="false" outlineLevel="0" collapsed="false">
      <c r="A848" s="44"/>
    </row>
    <row r="849" customFormat="false" ht="15.75" hidden="false" customHeight="false" outlineLevel="0" collapsed="false">
      <c r="A849" s="44"/>
    </row>
    <row r="850" customFormat="false" ht="15.75" hidden="false" customHeight="false" outlineLevel="0" collapsed="false">
      <c r="A850" s="44"/>
    </row>
    <row r="851" customFormat="false" ht="15.75" hidden="false" customHeight="false" outlineLevel="0" collapsed="false">
      <c r="A851" s="44"/>
    </row>
    <row r="852" customFormat="false" ht="15.75" hidden="false" customHeight="false" outlineLevel="0" collapsed="false">
      <c r="A852" s="44"/>
    </row>
    <row r="853" customFormat="false" ht="15.75" hidden="false" customHeight="false" outlineLevel="0" collapsed="false">
      <c r="A853" s="44"/>
    </row>
    <row r="854" customFormat="false" ht="15.75" hidden="false" customHeight="false" outlineLevel="0" collapsed="false">
      <c r="A854" s="44"/>
    </row>
    <row r="855" customFormat="false" ht="15.75" hidden="false" customHeight="false" outlineLevel="0" collapsed="false">
      <c r="A855" s="44"/>
    </row>
    <row r="856" customFormat="false" ht="15.75" hidden="false" customHeight="false" outlineLevel="0" collapsed="false">
      <c r="A856" s="44"/>
    </row>
    <row r="857" customFormat="false" ht="15.75" hidden="false" customHeight="false" outlineLevel="0" collapsed="false">
      <c r="A857" s="44"/>
    </row>
    <row r="858" customFormat="false" ht="15.75" hidden="false" customHeight="false" outlineLevel="0" collapsed="false">
      <c r="A858" s="44"/>
    </row>
    <row r="859" customFormat="false" ht="15.75" hidden="false" customHeight="false" outlineLevel="0" collapsed="false">
      <c r="A859" s="44"/>
    </row>
    <row r="860" customFormat="false" ht="15.75" hidden="false" customHeight="false" outlineLevel="0" collapsed="false">
      <c r="A860" s="44"/>
    </row>
    <row r="861" customFormat="false" ht="15.75" hidden="false" customHeight="false" outlineLevel="0" collapsed="false">
      <c r="A861" s="44"/>
    </row>
    <row r="862" customFormat="false" ht="15.75" hidden="false" customHeight="false" outlineLevel="0" collapsed="false">
      <c r="A862" s="44"/>
    </row>
    <row r="863" customFormat="false" ht="15.75" hidden="false" customHeight="false" outlineLevel="0" collapsed="false">
      <c r="A863" s="44"/>
    </row>
    <row r="864" customFormat="false" ht="15.75" hidden="false" customHeight="false" outlineLevel="0" collapsed="false">
      <c r="A864" s="44"/>
    </row>
    <row r="865" customFormat="false" ht="15.75" hidden="false" customHeight="false" outlineLevel="0" collapsed="false">
      <c r="A865" s="44"/>
    </row>
    <row r="866" customFormat="false" ht="15.75" hidden="false" customHeight="false" outlineLevel="0" collapsed="false">
      <c r="A866" s="44"/>
    </row>
    <row r="867" customFormat="false" ht="15.75" hidden="false" customHeight="false" outlineLevel="0" collapsed="false">
      <c r="A867" s="44"/>
    </row>
    <row r="868" customFormat="false" ht="15.75" hidden="false" customHeight="false" outlineLevel="0" collapsed="false">
      <c r="A868" s="44"/>
    </row>
    <row r="869" customFormat="false" ht="15.75" hidden="false" customHeight="false" outlineLevel="0" collapsed="false">
      <c r="A869" s="44"/>
    </row>
    <row r="870" customFormat="false" ht="15.75" hidden="false" customHeight="false" outlineLevel="0" collapsed="false">
      <c r="A870" s="44"/>
    </row>
    <row r="871" customFormat="false" ht="15.75" hidden="false" customHeight="false" outlineLevel="0" collapsed="false">
      <c r="A871" s="44"/>
    </row>
    <row r="872" customFormat="false" ht="15.75" hidden="false" customHeight="false" outlineLevel="0" collapsed="false">
      <c r="A872" s="44"/>
    </row>
    <row r="873" customFormat="false" ht="15.75" hidden="false" customHeight="false" outlineLevel="0" collapsed="false">
      <c r="A873" s="44"/>
    </row>
    <row r="874" customFormat="false" ht="15.75" hidden="false" customHeight="false" outlineLevel="0" collapsed="false">
      <c r="A874" s="44"/>
    </row>
    <row r="875" customFormat="false" ht="15.75" hidden="false" customHeight="false" outlineLevel="0" collapsed="false">
      <c r="A875" s="44"/>
    </row>
    <row r="876" customFormat="false" ht="15.75" hidden="false" customHeight="false" outlineLevel="0" collapsed="false">
      <c r="A876" s="44"/>
    </row>
    <row r="877" customFormat="false" ht="15.75" hidden="false" customHeight="false" outlineLevel="0" collapsed="false">
      <c r="A877" s="44"/>
    </row>
    <row r="878" customFormat="false" ht="15.75" hidden="false" customHeight="false" outlineLevel="0" collapsed="false">
      <c r="A878" s="44"/>
    </row>
    <row r="879" customFormat="false" ht="15.75" hidden="false" customHeight="false" outlineLevel="0" collapsed="false">
      <c r="A879" s="44"/>
    </row>
    <row r="880" customFormat="false" ht="15.75" hidden="false" customHeight="false" outlineLevel="0" collapsed="false">
      <c r="A880" s="44"/>
    </row>
    <row r="881" customFormat="false" ht="15.75" hidden="false" customHeight="false" outlineLevel="0" collapsed="false">
      <c r="A881" s="44"/>
    </row>
    <row r="882" customFormat="false" ht="15.75" hidden="false" customHeight="false" outlineLevel="0" collapsed="false">
      <c r="A882" s="44"/>
    </row>
    <row r="883" customFormat="false" ht="15.75" hidden="false" customHeight="false" outlineLevel="0" collapsed="false">
      <c r="A883" s="44"/>
    </row>
    <row r="884" customFormat="false" ht="15.75" hidden="false" customHeight="false" outlineLevel="0" collapsed="false">
      <c r="A884" s="44"/>
    </row>
    <row r="885" customFormat="false" ht="15.75" hidden="false" customHeight="false" outlineLevel="0" collapsed="false">
      <c r="A885" s="44"/>
    </row>
    <row r="886" customFormat="false" ht="15.75" hidden="false" customHeight="false" outlineLevel="0" collapsed="false">
      <c r="A886" s="44"/>
    </row>
    <row r="887" customFormat="false" ht="15.75" hidden="false" customHeight="false" outlineLevel="0" collapsed="false">
      <c r="A887" s="44"/>
    </row>
    <row r="888" customFormat="false" ht="15.75" hidden="false" customHeight="false" outlineLevel="0" collapsed="false">
      <c r="A888" s="44"/>
    </row>
    <row r="889" customFormat="false" ht="15.75" hidden="false" customHeight="false" outlineLevel="0" collapsed="false">
      <c r="A889" s="44"/>
    </row>
    <row r="890" customFormat="false" ht="15.75" hidden="false" customHeight="false" outlineLevel="0" collapsed="false">
      <c r="A890" s="44"/>
    </row>
    <row r="891" customFormat="false" ht="15.75" hidden="false" customHeight="false" outlineLevel="0" collapsed="false">
      <c r="A891" s="44"/>
    </row>
    <row r="892" customFormat="false" ht="15.75" hidden="false" customHeight="false" outlineLevel="0" collapsed="false">
      <c r="A892" s="44"/>
    </row>
    <row r="893" customFormat="false" ht="15.75" hidden="false" customHeight="false" outlineLevel="0" collapsed="false">
      <c r="A893" s="44"/>
    </row>
    <row r="894" customFormat="false" ht="15.75" hidden="false" customHeight="false" outlineLevel="0" collapsed="false">
      <c r="A894" s="44"/>
    </row>
    <row r="895" customFormat="false" ht="15.75" hidden="false" customHeight="false" outlineLevel="0" collapsed="false">
      <c r="A895" s="44"/>
    </row>
    <row r="896" customFormat="false" ht="15.75" hidden="false" customHeight="false" outlineLevel="0" collapsed="false">
      <c r="A896" s="44"/>
    </row>
    <row r="897" customFormat="false" ht="15.75" hidden="false" customHeight="false" outlineLevel="0" collapsed="false">
      <c r="A897" s="44"/>
    </row>
    <row r="898" customFormat="false" ht="15.75" hidden="false" customHeight="false" outlineLevel="0" collapsed="false">
      <c r="A898" s="44"/>
    </row>
    <row r="899" customFormat="false" ht="15.75" hidden="false" customHeight="false" outlineLevel="0" collapsed="false">
      <c r="A899" s="44"/>
    </row>
    <row r="900" customFormat="false" ht="15.75" hidden="false" customHeight="false" outlineLevel="0" collapsed="false">
      <c r="A900" s="44"/>
    </row>
    <row r="901" customFormat="false" ht="15.75" hidden="false" customHeight="false" outlineLevel="0" collapsed="false">
      <c r="A901" s="44"/>
    </row>
    <row r="902" customFormat="false" ht="15.75" hidden="false" customHeight="false" outlineLevel="0" collapsed="false">
      <c r="A902" s="44"/>
    </row>
    <row r="903" customFormat="false" ht="15.75" hidden="false" customHeight="false" outlineLevel="0" collapsed="false">
      <c r="A903" s="44"/>
    </row>
    <row r="904" customFormat="false" ht="15.75" hidden="false" customHeight="false" outlineLevel="0" collapsed="false">
      <c r="A904" s="44"/>
    </row>
    <row r="905" customFormat="false" ht="15.75" hidden="false" customHeight="false" outlineLevel="0" collapsed="false">
      <c r="A905" s="44"/>
    </row>
    <row r="906" customFormat="false" ht="15.75" hidden="false" customHeight="false" outlineLevel="0" collapsed="false">
      <c r="A906" s="44"/>
    </row>
    <row r="907" customFormat="false" ht="15.75" hidden="false" customHeight="false" outlineLevel="0" collapsed="false">
      <c r="A907" s="44"/>
    </row>
    <row r="908" customFormat="false" ht="15.75" hidden="false" customHeight="false" outlineLevel="0" collapsed="false">
      <c r="A908" s="44"/>
    </row>
    <row r="909" customFormat="false" ht="15.75" hidden="false" customHeight="false" outlineLevel="0" collapsed="false">
      <c r="A909" s="44"/>
    </row>
    <row r="910" customFormat="false" ht="15.75" hidden="false" customHeight="false" outlineLevel="0" collapsed="false">
      <c r="A910" s="44"/>
    </row>
    <row r="911" customFormat="false" ht="15.75" hidden="false" customHeight="false" outlineLevel="0" collapsed="false">
      <c r="A911" s="44"/>
    </row>
    <row r="912" customFormat="false" ht="15.75" hidden="false" customHeight="false" outlineLevel="0" collapsed="false">
      <c r="A912" s="44"/>
    </row>
    <row r="913" customFormat="false" ht="15.75" hidden="false" customHeight="false" outlineLevel="0" collapsed="false">
      <c r="A913" s="44"/>
    </row>
    <row r="914" customFormat="false" ht="15.75" hidden="false" customHeight="false" outlineLevel="0" collapsed="false">
      <c r="A914" s="44"/>
    </row>
    <row r="915" customFormat="false" ht="15.75" hidden="false" customHeight="false" outlineLevel="0" collapsed="false">
      <c r="A915" s="44"/>
    </row>
    <row r="916" customFormat="false" ht="15.75" hidden="false" customHeight="false" outlineLevel="0" collapsed="false">
      <c r="A916" s="44"/>
    </row>
    <row r="917" customFormat="false" ht="15.75" hidden="false" customHeight="false" outlineLevel="0" collapsed="false">
      <c r="A917" s="44"/>
    </row>
    <row r="918" customFormat="false" ht="15.75" hidden="false" customHeight="false" outlineLevel="0" collapsed="false">
      <c r="A918" s="44"/>
    </row>
    <row r="919" customFormat="false" ht="15.75" hidden="false" customHeight="false" outlineLevel="0" collapsed="false">
      <c r="A919" s="44"/>
    </row>
    <row r="920" customFormat="false" ht="15.75" hidden="false" customHeight="false" outlineLevel="0" collapsed="false">
      <c r="A920" s="44"/>
    </row>
    <row r="921" customFormat="false" ht="15.75" hidden="false" customHeight="false" outlineLevel="0" collapsed="false">
      <c r="A921" s="44"/>
    </row>
    <row r="922" customFormat="false" ht="15.75" hidden="false" customHeight="false" outlineLevel="0" collapsed="false">
      <c r="A922" s="44"/>
    </row>
    <row r="923" customFormat="false" ht="15.75" hidden="false" customHeight="false" outlineLevel="0" collapsed="false">
      <c r="A923" s="44"/>
    </row>
    <row r="924" customFormat="false" ht="15.75" hidden="false" customHeight="false" outlineLevel="0" collapsed="false">
      <c r="A924" s="44"/>
    </row>
    <row r="925" customFormat="false" ht="15.75" hidden="false" customHeight="false" outlineLevel="0" collapsed="false">
      <c r="A925" s="44"/>
    </row>
    <row r="926" customFormat="false" ht="15.75" hidden="false" customHeight="false" outlineLevel="0" collapsed="false">
      <c r="A926" s="44"/>
    </row>
    <row r="927" customFormat="false" ht="15.75" hidden="false" customHeight="false" outlineLevel="0" collapsed="false">
      <c r="A927" s="44"/>
    </row>
    <row r="928" customFormat="false" ht="15.75" hidden="false" customHeight="false" outlineLevel="0" collapsed="false">
      <c r="A928" s="44"/>
    </row>
    <row r="929" customFormat="false" ht="15.75" hidden="false" customHeight="false" outlineLevel="0" collapsed="false">
      <c r="A929" s="44"/>
    </row>
    <row r="930" customFormat="false" ht="15.75" hidden="false" customHeight="false" outlineLevel="0" collapsed="false">
      <c r="A930" s="44"/>
    </row>
    <row r="931" customFormat="false" ht="15.75" hidden="false" customHeight="false" outlineLevel="0" collapsed="false">
      <c r="A931" s="44"/>
    </row>
    <row r="932" customFormat="false" ht="15.75" hidden="false" customHeight="false" outlineLevel="0" collapsed="false">
      <c r="A932" s="44"/>
    </row>
    <row r="933" customFormat="false" ht="15.75" hidden="false" customHeight="false" outlineLevel="0" collapsed="false">
      <c r="A933" s="44"/>
    </row>
    <row r="934" customFormat="false" ht="15.75" hidden="false" customHeight="false" outlineLevel="0" collapsed="false">
      <c r="A934" s="44"/>
    </row>
    <row r="935" customFormat="false" ht="15.75" hidden="false" customHeight="false" outlineLevel="0" collapsed="false">
      <c r="A935" s="44"/>
    </row>
    <row r="936" customFormat="false" ht="15.75" hidden="false" customHeight="false" outlineLevel="0" collapsed="false">
      <c r="A936" s="44"/>
    </row>
    <row r="937" customFormat="false" ht="15.75" hidden="false" customHeight="false" outlineLevel="0" collapsed="false">
      <c r="A937" s="44"/>
    </row>
    <row r="938" customFormat="false" ht="15.75" hidden="false" customHeight="false" outlineLevel="0" collapsed="false">
      <c r="A938" s="44"/>
    </row>
    <row r="939" customFormat="false" ht="15.75" hidden="false" customHeight="false" outlineLevel="0" collapsed="false">
      <c r="A939" s="44"/>
    </row>
    <row r="940" customFormat="false" ht="15.75" hidden="false" customHeight="false" outlineLevel="0" collapsed="false">
      <c r="A940" s="44"/>
    </row>
    <row r="941" customFormat="false" ht="15.75" hidden="false" customHeight="false" outlineLevel="0" collapsed="false">
      <c r="A941" s="44"/>
    </row>
    <row r="942" customFormat="false" ht="15.75" hidden="false" customHeight="false" outlineLevel="0" collapsed="false">
      <c r="A942" s="44"/>
    </row>
    <row r="943" customFormat="false" ht="15.75" hidden="false" customHeight="false" outlineLevel="0" collapsed="false">
      <c r="A943" s="44"/>
    </row>
    <row r="944" customFormat="false" ht="15.75" hidden="false" customHeight="false" outlineLevel="0" collapsed="false">
      <c r="A944" s="44"/>
    </row>
    <row r="945" customFormat="false" ht="15.75" hidden="false" customHeight="false" outlineLevel="0" collapsed="false">
      <c r="A945" s="44"/>
    </row>
    <row r="946" customFormat="false" ht="15.75" hidden="false" customHeight="false" outlineLevel="0" collapsed="false">
      <c r="A946" s="44"/>
    </row>
    <row r="947" customFormat="false" ht="15.75" hidden="false" customHeight="false" outlineLevel="0" collapsed="false">
      <c r="A947" s="44"/>
    </row>
    <row r="948" customFormat="false" ht="15.75" hidden="false" customHeight="false" outlineLevel="0" collapsed="false">
      <c r="A948" s="44"/>
    </row>
    <row r="949" customFormat="false" ht="15.75" hidden="false" customHeight="false" outlineLevel="0" collapsed="false">
      <c r="A949" s="44"/>
    </row>
    <row r="950" customFormat="false" ht="15.75" hidden="false" customHeight="false" outlineLevel="0" collapsed="false">
      <c r="A950" s="44"/>
    </row>
    <row r="951" customFormat="false" ht="15.75" hidden="false" customHeight="false" outlineLevel="0" collapsed="false">
      <c r="A951" s="44"/>
    </row>
    <row r="952" customFormat="false" ht="15.75" hidden="false" customHeight="false" outlineLevel="0" collapsed="false">
      <c r="A952" s="44"/>
    </row>
    <row r="953" customFormat="false" ht="15.75" hidden="false" customHeight="false" outlineLevel="0" collapsed="false">
      <c r="A953" s="44"/>
    </row>
    <row r="954" customFormat="false" ht="15.75" hidden="false" customHeight="false" outlineLevel="0" collapsed="false">
      <c r="A954" s="44"/>
    </row>
    <row r="955" customFormat="false" ht="15.75" hidden="false" customHeight="false" outlineLevel="0" collapsed="false">
      <c r="A955" s="44"/>
    </row>
    <row r="956" customFormat="false" ht="15.75" hidden="false" customHeight="false" outlineLevel="0" collapsed="false">
      <c r="A956" s="44"/>
    </row>
    <row r="957" customFormat="false" ht="15.75" hidden="false" customHeight="false" outlineLevel="0" collapsed="false">
      <c r="A957" s="44"/>
    </row>
    <row r="958" customFormat="false" ht="15.75" hidden="false" customHeight="false" outlineLevel="0" collapsed="false">
      <c r="A958" s="44"/>
    </row>
    <row r="959" customFormat="false" ht="15.75" hidden="false" customHeight="false" outlineLevel="0" collapsed="false">
      <c r="A959" s="44"/>
    </row>
    <row r="960" customFormat="false" ht="15.75" hidden="false" customHeight="false" outlineLevel="0" collapsed="false">
      <c r="A960" s="44"/>
    </row>
    <row r="961" customFormat="false" ht="15.75" hidden="false" customHeight="false" outlineLevel="0" collapsed="false">
      <c r="A961" s="44"/>
    </row>
    <row r="962" customFormat="false" ht="15.75" hidden="false" customHeight="false" outlineLevel="0" collapsed="false">
      <c r="A962" s="44"/>
    </row>
    <row r="963" customFormat="false" ht="15.75" hidden="false" customHeight="false" outlineLevel="0" collapsed="false">
      <c r="A963" s="44"/>
    </row>
    <row r="964" customFormat="false" ht="15.75" hidden="false" customHeight="false" outlineLevel="0" collapsed="false">
      <c r="A964" s="44"/>
    </row>
    <row r="965" customFormat="false" ht="15.75" hidden="false" customHeight="false" outlineLevel="0" collapsed="false">
      <c r="A965" s="44"/>
    </row>
    <row r="966" customFormat="false" ht="15.75" hidden="false" customHeight="false" outlineLevel="0" collapsed="false">
      <c r="A966" s="44"/>
    </row>
    <row r="967" customFormat="false" ht="15.75" hidden="false" customHeight="false" outlineLevel="0" collapsed="false">
      <c r="A967" s="44"/>
    </row>
    <row r="968" customFormat="false" ht="15.75" hidden="false" customHeight="false" outlineLevel="0" collapsed="false">
      <c r="A968" s="44"/>
    </row>
    <row r="969" customFormat="false" ht="15.75" hidden="false" customHeight="false" outlineLevel="0" collapsed="false">
      <c r="A969" s="44"/>
    </row>
    <row r="970" customFormat="false" ht="15.75" hidden="false" customHeight="false" outlineLevel="0" collapsed="false">
      <c r="A970" s="44"/>
    </row>
    <row r="971" customFormat="false" ht="15.75" hidden="false" customHeight="false" outlineLevel="0" collapsed="false">
      <c r="A971" s="44"/>
    </row>
    <row r="972" customFormat="false" ht="15.75" hidden="false" customHeight="false" outlineLevel="0" collapsed="false">
      <c r="A972" s="44"/>
    </row>
    <row r="973" customFormat="false" ht="15.75" hidden="false" customHeight="false" outlineLevel="0" collapsed="false">
      <c r="A973" s="44"/>
    </row>
    <row r="974" customFormat="false" ht="15.75" hidden="false" customHeight="false" outlineLevel="0" collapsed="false">
      <c r="A974" s="44"/>
    </row>
    <row r="975" customFormat="false" ht="15.75" hidden="false" customHeight="false" outlineLevel="0" collapsed="false">
      <c r="A975" s="44"/>
    </row>
    <row r="976" customFormat="false" ht="15.75" hidden="false" customHeight="false" outlineLevel="0" collapsed="false">
      <c r="A976" s="44"/>
    </row>
    <row r="977" customFormat="false" ht="15.75" hidden="false" customHeight="false" outlineLevel="0" collapsed="false">
      <c r="A977" s="44"/>
    </row>
    <row r="978" customFormat="false" ht="15.75" hidden="false" customHeight="false" outlineLevel="0" collapsed="false">
      <c r="A978" s="44"/>
    </row>
    <row r="979" customFormat="false" ht="15.75" hidden="false" customHeight="false" outlineLevel="0" collapsed="false">
      <c r="A979" s="44"/>
    </row>
    <row r="980" customFormat="false" ht="15.75" hidden="false" customHeight="false" outlineLevel="0" collapsed="false">
      <c r="A980" s="44"/>
    </row>
    <row r="981" customFormat="false" ht="15.75" hidden="false" customHeight="false" outlineLevel="0" collapsed="false">
      <c r="A981" s="44"/>
    </row>
    <row r="982" customFormat="false" ht="15.75" hidden="false" customHeight="false" outlineLevel="0" collapsed="false">
      <c r="A982" s="44"/>
    </row>
    <row r="983" customFormat="false" ht="15.75" hidden="false" customHeight="false" outlineLevel="0" collapsed="false">
      <c r="A983" s="44"/>
    </row>
    <row r="984" customFormat="false" ht="15.75" hidden="false" customHeight="false" outlineLevel="0" collapsed="false">
      <c r="A984" s="44"/>
    </row>
    <row r="985" customFormat="false" ht="15.75" hidden="false" customHeight="false" outlineLevel="0" collapsed="false">
      <c r="A985" s="44"/>
    </row>
    <row r="986" customFormat="false" ht="15.75" hidden="false" customHeight="false" outlineLevel="0" collapsed="false">
      <c r="A986" s="44"/>
    </row>
    <row r="987" customFormat="false" ht="15.75" hidden="false" customHeight="false" outlineLevel="0" collapsed="false">
      <c r="A987" s="44"/>
    </row>
    <row r="988" customFormat="false" ht="15.75" hidden="false" customHeight="false" outlineLevel="0" collapsed="false">
      <c r="A988" s="44"/>
    </row>
    <row r="989" customFormat="false" ht="15.75" hidden="false" customHeight="false" outlineLevel="0" collapsed="false">
      <c r="A989" s="44"/>
    </row>
    <row r="990" customFormat="false" ht="15.75" hidden="false" customHeight="false" outlineLevel="0" collapsed="false">
      <c r="A990" s="44"/>
    </row>
    <row r="991" customFormat="false" ht="15.75" hidden="false" customHeight="false" outlineLevel="0" collapsed="false">
      <c r="A991" s="44"/>
    </row>
    <row r="992" customFormat="false" ht="15.75" hidden="false" customHeight="false" outlineLevel="0" collapsed="false">
      <c r="A992" s="44"/>
    </row>
    <row r="993" customFormat="false" ht="15.75" hidden="false" customHeight="false" outlineLevel="0" collapsed="false">
      <c r="A993" s="44"/>
    </row>
    <row r="994" customFormat="false" ht="15.75" hidden="false" customHeight="false" outlineLevel="0" collapsed="false">
      <c r="A994" s="44"/>
    </row>
    <row r="995" customFormat="false" ht="15.75" hidden="false" customHeight="false" outlineLevel="0" collapsed="false">
      <c r="A995" s="44"/>
    </row>
    <row r="996" customFormat="false" ht="15.75" hidden="false" customHeight="false" outlineLevel="0" collapsed="false">
      <c r="A996" s="44"/>
    </row>
    <row r="997" customFormat="false" ht="15.75" hidden="false" customHeight="false" outlineLevel="0" collapsed="false">
      <c r="A997" s="44"/>
    </row>
    <row r="998" customFormat="false" ht="15.75" hidden="false" customHeight="false" outlineLevel="0" collapsed="false">
      <c r="A998" s="44"/>
    </row>
    <row r="999" customFormat="false" ht="15.75" hidden="false" customHeight="false" outlineLevel="0" collapsed="false">
      <c r="A999" s="44"/>
    </row>
    <row r="1000" customFormat="false" ht="15.75" hidden="false" customHeight="false" outlineLevel="0" collapsed="false">
      <c r="A1000" s="44"/>
    </row>
  </sheetData>
  <conditionalFormatting sqref="V36:V69 V71">
    <cfRule type="colorScale" priority="2">
      <colorScale>
        <cfvo type="min" val="0"/>
        <cfvo type="percent" val="2"/>
        <cfvo type="max" val="0"/>
        <color rgb="FFFF0000"/>
        <color rgb="FFFFD666"/>
        <color rgb="FF34A853"/>
      </colorScale>
    </cfRule>
  </conditionalFormatting>
  <conditionalFormatting sqref="U36:U71">
    <cfRule type="colorScale" priority="3">
      <colorScale>
        <cfvo type="min" val="0"/>
        <cfvo type="max" val="0"/>
        <color rgb="FFFFFFFF"/>
        <color rgb="FFFF0000"/>
      </colorScale>
    </cfRule>
  </conditionalFormatting>
  <conditionalFormatting sqref="T36:T71">
    <cfRule type="colorScale" priority="4">
      <colorScale>
        <cfvo type="min" val="0"/>
        <cfvo type="max" val="0"/>
        <color rgb="FFFFFFFF"/>
        <color rgb="FF57BB8A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cols>
    <col collapsed="false" customWidth="true" hidden="false" outlineLevel="0" max="11" min="11" style="0" width="24.71"/>
    <col collapsed="false" customWidth="true" hidden="false" outlineLevel="0" max="22" min="12" style="0" width="8.71"/>
  </cols>
  <sheetData>
    <row r="1" customFormat="false" ht="15.75" hidden="false" customHeight="false" outlineLevel="0" collapsed="false">
      <c r="B1" s="44"/>
      <c r="C1" s="44"/>
      <c r="D1" s="44"/>
      <c r="E1" s="44"/>
      <c r="F1" s="44"/>
      <c r="K1" s="398" t="s">
        <v>1304</v>
      </c>
      <c r="L1" s="44" t="s">
        <v>1305</v>
      </c>
      <c r="M1" s="44"/>
      <c r="N1" s="44"/>
      <c r="O1" s="44"/>
      <c r="P1" s="44"/>
      <c r="Q1" s="398"/>
      <c r="R1" s="398"/>
      <c r="S1" s="398"/>
      <c r="T1" s="398"/>
      <c r="U1" s="398"/>
      <c r="V1" s="398"/>
      <c r="W1" s="398"/>
      <c r="X1" s="398"/>
      <c r="Y1" s="398"/>
      <c r="Z1" s="398"/>
      <c r="AA1" s="398"/>
    </row>
    <row r="2" customFormat="false" ht="15.75" hidden="false" customHeight="false" outlineLevel="0" collapsed="false">
      <c r="B2" s="44"/>
      <c r="C2" s="44"/>
      <c r="D2" s="44"/>
      <c r="E2" s="44"/>
      <c r="F2" s="44"/>
      <c r="K2" s="290" t="s">
        <v>1306</v>
      </c>
      <c r="L2" s="395" t="s">
        <v>1307</v>
      </c>
      <c r="M2" s="395" t="s">
        <v>1308</v>
      </c>
      <c r="N2" s="395" t="s">
        <v>1309</v>
      </c>
      <c r="O2" s="395" t="s">
        <v>1310</v>
      </c>
      <c r="P2" s="395" t="s">
        <v>1311</v>
      </c>
      <c r="Q2" s="290" t="s">
        <v>1312</v>
      </c>
      <c r="R2" s="398" t="s">
        <v>1313</v>
      </c>
      <c r="S2" s="398" t="s">
        <v>1314</v>
      </c>
      <c r="T2" s="398" t="s">
        <v>1315</v>
      </c>
      <c r="U2" s="398" t="s">
        <v>1316</v>
      </c>
      <c r="V2" s="398" t="s">
        <v>1317</v>
      </c>
      <c r="W2" s="398" t="s">
        <v>1318</v>
      </c>
      <c r="X2" s="398" t="s">
        <v>1319</v>
      </c>
      <c r="Y2" s="398" t="s">
        <v>1320</v>
      </c>
      <c r="Z2" s="398" t="s">
        <v>1321</v>
      </c>
      <c r="AA2" s="398" t="s">
        <v>1262</v>
      </c>
    </row>
    <row r="3" customFormat="false" ht="15.75" hidden="false" customHeight="false" outlineLevel="0" collapsed="false">
      <c r="B3" s="44"/>
      <c r="C3" s="44"/>
      <c r="D3" s="44"/>
      <c r="E3" s="44"/>
      <c r="F3" s="44"/>
      <c r="K3" s="398" t="s">
        <v>1322</v>
      </c>
      <c r="L3" s="44" t="n">
        <v>183</v>
      </c>
      <c r="M3" s="44" t="n">
        <v>20</v>
      </c>
      <c r="N3" s="44" t="n">
        <v>9</v>
      </c>
      <c r="O3" s="44" t="n">
        <v>6</v>
      </c>
      <c r="P3" s="44" t="n">
        <v>4</v>
      </c>
      <c r="Q3" s="398" t="n">
        <v>1</v>
      </c>
      <c r="R3" s="398" t="n">
        <v>1</v>
      </c>
      <c r="S3" s="398" t="n">
        <v>2</v>
      </c>
      <c r="T3" s="398" t="n">
        <v>1</v>
      </c>
      <c r="U3" s="398" t="n">
        <v>3</v>
      </c>
      <c r="V3" s="398" t="n">
        <v>2</v>
      </c>
      <c r="W3" s="398" t="n">
        <v>2</v>
      </c>
      <c r="X3" s="398" t="n">
        <v>1</v>
      </c>
      <c r="Y3" s="398" t="n">
        <v>1</v>
      </c>
      <c r="Z3" s="398"/>
      <c r="AA3" s="398" t="n">
        <v>236</v>
      </c>
    </row>
    <row r="4" customFormat="false" ht="15.75" hidden="false" customHeight="false" outlineLevel="0" collapsed="false">
      <c r="B4" s="44"/>
      <c r="C4" s="44"/>
      <c r="D4" s="44"/>
      <c r="E4" s="44"/>
      <c r="F4" s="44"/>
      <c r="K4" s="398" t="s">
        <v>1323</v>
      </c>
      <c r="L4" s="44" t="n">
        <v>84</v>
      </c>
      <c r="M4" s="44" t="n">
        <v>5</v>
      </c>
      <c r="N4" s="44" t="n">
        <v>1</v>
      </c>
      <c r="O4" s="44"/>
      <c r="P4" s="44" t="n">
        <v>1</v>
      </c>
      <c r="Q4" s="398"/>
      <c r="R4" s="398"/>
      <c r="S4" s="398"/>
      <c r="T4" s="398"/>
      <c r="U4" s="398" t="n">
        <v>1</v>
      </c>
      <c r="V4" s="398"/>
      <c r="W4" s="398"/>
      <c r="X4" s="398"/>
      <c r="Y4" s="398"/>
      <c r="Z4" s="398"/>
      <c r="AA4" s="398" t="n">
        <v>92</v>
      </c>
    </row>
    <row r="5" customFormat="false" ht="15.75" hidden="false" customHeight="false" outlineLevel="0" collapsed="false">
      <c r="B5" s="44"/>
      <c r="C5" s="44"/>
      <c r="D5" s="44"/>
      <c r="E5" s="44"/>
      <c r="F5" s="44"/>
      <c r="K5" s="398" t="s">
        <v>1324</v>
      </c>
      <c r="L5" s="44" t="n">
        <v>45</v>
      </c>
      <c r="M5" s="44" t="n">
        <v>2</v>
      </c>
      <c r="N5" s="44"/>
      <c r="O5" s="44"/>
      <c r="P5" s="44"/>
      <c r="Q5" s="398"/>
      <c r="R5" s="398"/>
      <c r="S5" s="398"/>
      <c r="T5" s="398"/>
      <c r="U5" s="398"/>
      <c r="V5" s="398"/>
      <c r="W5" s="398"/>
      <c r="X5" s="398"/>
      <c r="Y5" s="398"/>
      <c r="Z5" s="398" t="n">
        <v>1</v>
      </c>
      <c r="AA5" s="398" t="n">
        <v>48</v>
      </c>
    </row>
    <row r="6" customFormat="false" ht="15.75" hidden="false" customHeight="false" outlineLevel="0" collapsed="false">
      <c r="A6" s="282" t="s">
        <v>84</v>
      </c>
      <c r="B6" s="44"/>
      <c r="C6" s="44"/>
      <c r="D6" s="44"/>
      <c r="E6" s="44"/>
      <c r="F6" s="44"/>
      <c r="K6" s="398" t="s">
        <v>1325</v>
      </c>
      <c r="L6" s="44" t="n">
        <v>28</v>
      </c>
      <c r="M6" s="44"/>
      <c r="N6" s="44"/>
      <c r="O6" s="44"/>
      <c r="P6" s="44"/>
      <c r="Q6" s="398"/>
      <c r="R6" s="398"/>
      <c r="S6" s="398"/>
      <c r="T6" s="398"/>
      <c r="U6" s="398"/>
      <c r="V6" s="398"/>
      <c r="W6" s="398"/>
      <c r="X6" s="398"/>
      <c r="Y6" s="398"/>
      <c r="Z6" s="398"/>
      <c r="AA6" s="398" t="n">
        <v>28</v>
      </c>
    </row>
    <row r="7" customFormat="false" ht="15.75" hidden="false" customHeight="false" outlineLevel="0" collapsed="false">
      <c r="B7" s="44"/>
      <c r="C7" s="44"/>
      <c r="D7" s="44"/>
      <c r="E7" s="44"/>
      <c r="F7" s="44"/>
      <c r="K7" s="398" t="s">
        <v>1326</v>
      </c>
      <c r="L7" s="44" t="n">
        <v>20</v>
      </c>
      <c r="M7" s="44"/>
      <c r="N7" s="44"/>
      <c r="O7" s="44"/>
      <c r="P7" s="44"/>
      <c r="Q7" s="398"/>
      <c r="R7" s="398"/>
      <c r="S7" s="398"/>
      <c r="T7" s="398"/>
      <c r="U7" s="398"/>
      <c r="V7" s="398"/>
      <c r="W7" s="398"/>
      <c r="X7" s="398"/>
      <c r="Y7" s="398"/>
      <c r="Z7" s="398"/>
      <c r="AA7" s="398" t="n">
        <v>20</v>
      </c>
    </row>
    <row r="8" customFormat="false" ht="15.75" hidden="false" customHeight="false" outlineLevel="0" collapsed="false">
      <c r="A8" s="398" t="s">
        <v>1304</v>
      </c>
      <c r="B8" s="44" t="s">
        <v>1305</v>
      </c>
      <c r="C8" s="44"/>
      <c r="D8" s="44"/>
      <c r="E8" s="44"/>
      <c r="F8" s="44"/>
      <c r="G8" s="398"/>
      <c r="H8" s="398"/>
      <c r="I8" s="398"/>
      <c r="J8" s="398"/>
      <c r="K8" s="398" t="s">
        <v>1327</v>
      </c>
      <c r="L8" s="44" t="n">
        <v>14</v>
      </c>
      <c r="M8" s="44"/>
      <c r="N8" s="44"/>
      <c r="O8" s="44"/>
      <c r="P8" s="44"/>
      <c r="Q8" s="398"/>
      <c r="R8" s="398"/>
      <c r="S8" s="398"/>
      <c r="T8" s="398"/>
      <c r="U8" s="398"/>
      <c r="V8" s="398"/>
      <c r="W8" s="398"/>
      <c r="X8" s="398"/>
      <c r="Y8" s="398"/>
      <c r="Z8" s="398"/>
      <c r="AA8" s="398" t="n">
        <v>14</v>
      </c>
    </row>
    <row r="9" customFormat="false" ht="15.75" hidden="false" customHeight="false" outlineLevel="0" collapsed="false">
      <c r="A9" s="290" t="s">
        <v>1306</v>
      </c>
      <c r="B9" s="395" t="s">
        <v>1307</v>
      </c>
      <c r="C9" s="395" t="s">
        <v>1308</v>
      </c>
      <c r="D9" s="395" t="s">
        <v>1309</v>
      </c>
      <c r="E9" s="395" t="s">
        <v>1310</v>
      </c>
      <c r="F9" s="395" t="s">
        <v>1311</v>
      </c>
      <c r="G9" s="290" t="s">
        <v>1316</v>
      </c>
      <c r="H9" s="398" t="s">
        <v>1318</v>
      </c>
      <c r="I9" s="398" t="s">
        <v>1321</v>
      </c>
      <c r="J9" s="398" t="s">
        <v>1262</v>
      </c>
      <c r="K9" s="398" t="s">
        <v>1328</v>
      </c>
      <c r="L9" s="44" t="n">
        <v>6</v>
      </c>
      <c r="M9" s="44"/>
      <c r="N9" s="44"/>
      <c r="O9" s="44"/>
      <c r="P9" s="44"/>
      <c r="Q9" s="398"/>
      <c r="R9" s="398"/>
      <c r="S9" s="398"/>
      <c r="T9" s="398"/>
      <c r="U9" s="398"/>
      <c r="V9" s="398"/>
      <c r="W9" s="398"/>
      <c r="X9" s="398"/>
      <c r="Y9" s="398"/>
      <c r="Z9" s="398"/>
      <c r="AA9" s="398" t="n">
        <v>6</v>
      </c>
    </row>
    <row r="10" customFormat="false" ht="15.75" hidden="false" customHeight="false" outlineLevel="0" collapsed="false">
      <c r="A10" s="398" t="s">
        <v>1322</v>
      </c>
      <c r="B10" s="44" t="n">
        <v>6</v>
      </c>
      <c r="C10" s="44" t="n">
        <v>3</v>
      </c>
      <c r="D10" s="44" t="n">
        <v>4</v>
      </c>
      <c r="E10" s="44" t="n">
        <v>1</v>
      </c>
      <c r="F10" s="44" t="n">
        <v>2</v>
      </c>
      <c r="G10" s="398" t="n">
        <v>1</v>
      </c>
      <c r="H10" s="398" t="n">
        <v>1</v>
      </c>
      <c r="I10" s="398"/>
      <c r="J10" s="398" t="n">
        <v>18</v>
      </c>
      <c r="K10" s="398" t="s">
        <v>1329</v>
      </c>
      <c r="L10" s="44" t="n">
        <v>10</v>
      </c>
      <c r="M10" s="44"/>
      <c r="N10" s="44"/>
      <c r="O10" s="44"/>
      <c r="P10" s="44"/>
      <c r="Q10" s="398"/>
      <c r="R10" s="398"/>
      <c r="S10" s="398"/>
      <c r="T10" s="398"/>
      <c r="U10" s="398"/>
      <c r="V10" s="398"/>
      <c r="W10" s="398"/>
      <c r="X10" s="398"/>
      <c r="Y10" s="398"/>
      <c r="Z10" s="398"/>
      <c r="AA10" s="398" t="n">
        <v>10</v>
      </c>
    </row>
    <row r="11" customFormat="false" ht="15.75" hidden="false" customHeight="false" outlineLevel="0" collapsed="false">
      <c r="A11" s="398" t="s">
        <v>1323</v>
      </c>
      <c r="B11" s="44" t="n">
        <v>6</v>
      </c>
      <c r="C11" s="44" t="n">
        <v>3</v>
      </c>
      <c r="D11" s="44"/>
      <c r="E11" s="44"/>
      <c r="F11" s="44"/>
      <c r="G11" s="398"/>
      <c r="H11" s="398"/>
      <c r="I11" s="398"/>
      <c r="J11" s="398" t="n">
        <v>9</v>
      </c>
      <c r="K11" s="398" t="s">
        <v>1330</v>
      </c>
      <c r="L11" s="44" t="n">
        <v>6</v>
      </c>
      <c r="M11" s="44"/>
      <c r="N11" s="44"/>
      <c r="O11" s="44"/>
      <c r="P11" s="44"/>
      <c r="Q11" s="398"/>
      <c r="R11" s="398"/>
      <c r="S11" s="398"/>
      <c r="T11" s="398"/>
      <c r="U11" s="398"/>
      <c r="V11" s="398"/>
      <c r="W11" s="398"/>
      <c r="X11" s="398"/>
      <c r="Y11" s="398"/>
      <c r="Z11" s="398"/>
      <c r="AA11" s="398" t="n">
        <v>6</v>
      </c>
    </row>
    <row r="12" customFormat="false" ht="15.75" hidden="false" customHeight="false" outlineLevel="0" collapsed="false">
      <c r="A12" s="398" t="s">
        <v>1324</v>
      </c>
      <c r="B12" s="44" t="n">
        <v>3</v>
      </c>
      <c r="C12" s="44" t="n">
        <v>1</v>
      </c>
      <c r="D12" s="44"/>
      <c r="E12" s="44"/>
      <c r="F12" s="44"/>
      <c r="G12" s="398"/>
      <c r="H12" s="398"/>
      <c r="I12" s="398" t="n">
        <v>1</v>
      </c>
      <c r="J12" s="398" t="n">
        <v>5</v>
      </c>
      <c r="K12" s="398" t="s">
        <v>1331</v>
      </c>
      <c r="L12" s="44" t="n">
        <v>4</v>
      </c>
      <c r="M12" s="44"/>
      <c r="N12" s="44"/>
      <c r="O12" s="44"/>
      <c r="P12" s="44"/>
      <c r="Q12" s="398"/>
      <c r="R12" s="398"/>
      <c r="S12" s="398"/>
      <c r="T12" s="398"/>
      <c r="U12" s="398"/>
      <c r="V12" s="398"/>
      <c r="W12" s="398"/>
      <c r="X12" s="398"/>
      <c r="Y12" s="398"/>
      <c r="Z12" s="398"/>
      <c r="AA12" s="398" t="n">
        <v>4</v>
      </c>
    </row>
    <row r="13" customFormat="false" ht="15.75" hidden="false" customHeight="false" outlineLevel="0" collapsed="false">
      <c r="A13" s="398" t="s">
        <v>1325</v>
      </c>
      <c r="B13" s="44" t="n">
        <v>4</v>
      </c>
      <c r="C13" s="44"/>
      <c r="D13" s="44"/>
      <c r="E13" s="44"/>
      <c r="F13" s="44"/>
      <c r="G13" s="398"/>
      <c r="H13" s="398"/>
      <c r="I13" s="398"/>
      <c r="J13" s="398" t="n">
        <v>4</v>
      </c>
      <c r="K13" s="398" t="s">
        <v>1332</v>
      </c>
      <c r="L13" s="44" t="n">
        <v>4</v>
      </c>
      <c r="M13" s="398"/>
      <c r="N13" s="398"/>
      <c r="O13" s="398"/>
      <c r="P13" s="398"/>
      <c r="Q13" s="398"/>
      <c r="R13" s="398"/>
      <c r="S13" s="398"/>
      <c r="T13" s="398"/>
      <c r="U13" s="398"/>
      <c r="V13" s="398"/>
      <c r="W13" s="398"/>
      <c r="X13" s="398"/>
      <c r="Y13" s="398"/>
      <c r="Z13" s="398"/>
      <c r="AA13" s="398" t="n">
        <v>4</v>
      </c>
    </row>
    <row r="14" customFormat="false" ht="15.75" hidden="false" customHeight="false" outlineLevel="0" collapsed="false">
      <c r="A14" s="398" t="s">
        <v>1326</v>
      </c>
      <c r="B14" s="44" t="n">
        <v>1</v>
      </c>
      <c r="C14" s="44"/>
      <c r="D14" s="44"/>
      <c r="E14" s="44"/>
      <c r="F14" s="44"/>
      <c r="G14" s="398"/>
      <c r="H14" s="398"/>
      <c r="I14" s="398"/>
      <c r="J14" s="398" t="n">
        <v>1</v>
      </c>
      <c r="K14" s="398" t="s">
        <v>1333</v>
      </c>
      <c r="L14" s="44" t="n">
        <v>2</v>
      </c>
      <c r="M14" s="398"/>
      <c r="N14" s="398"/>
      <c r="O14" s="398"/>
      <c r="P14" s="398"/>
      <c r="Q14" s="398"/>
      <c r="R14" s="398"/>
      <c r="S14" s="398"/>
      <c r="T14" s="398"/>
      <c r="U14" s="398"/>
      <c r="V14" s="398"/>
      <c r="W14" s="398"/>
      <c r="X14" s="398"/>
      <c r="Y14" s="398"/>
      <c r="Z14" s="398"/>
      <c r="AA14" s="398" t="n">
        <v>2</v>
      </c>
    </row>
    <row r="15" customFormat="false" ht="15.75" hidden="false" customHeight="false" outlineLevel="0" collapsed="false">
      <c r="A15" s="398" t="s">
        <v>1327</v>
      </c>
      <c r="B15" s="44" t="n">
        <v>1</v>
      </c>
      <c r="C15" s="44"/>
      <c r="D15" s="44"/>
      <c r="E15" s="44"/>
      <c r="F15" s="44"/>
      <c r="G15" s="398"/>
      <c r="H15" s="398"/>
      <c r="I15" s="398"/>
      <c r="J15" s="398" t="n">
        <v>1</v>
      </c>
      <c r="K15" s="398" t="s">
        <v>1334</v>
      </c>
      <c r="L15" s="44" t="n">
        <v>4</v>
      </c>
      <c r="M15" s="398"/>
      <c r="N15" s="398"/>
      <c r="O15" s="398"/>
      <c r="P15" s="398"/>
      <c r="Q15" s="398"/>
      <c r="R15" s="398"/>
      <c r="S15" s="398"/>
      <c r="T15" s="398"/>
      <c r="U15" s="398"/>
      <c r="V15" s="398"/>
      <c r="W15" s="398"/>
      <c r="X15" s="398"/>
      <c r="Y15" s="398"/>
      <c r="Z15" s="398"/>
      <c r="AA15" s="398" t="n">
        <v>4</v>
      </c>
    </row>
    <row r="16" customFormat="false" ht="15.75" hidden="false" customHeight="false" outlineLevel="0" collapsed="false">
      <c r="A16" s="398" t="s">
        <v>1262</v>
      </c>
      <c r="B16" s="44" t="n">
        <v>21</v>
      </c>
      <c r="C16" s="44" t="n">
        <v>7</v>
      </c>
      <c r="D16" s="44" t="n">
        <v>4</v>
      </c>
      <c r="E16" s="44" t="n">
        <v>1</v>
      </c>
      <c r="F16" s="44" t="n">
        <v>2</v>
      </c>
      <c r="G16" s="398" t="n">
        <v>1</v>
      </c>
      <c r="H16" s="398" t="n">
        <v>1</v>
      </c>
      <c r="I16" s="398" t="n">
        <v>1</v>
      </c>
      <c r="J16" s="398" t="n">
        <v>38</v>
      </c>
      <c r="K16" s="398" t="s">
        <v>1335</v>
      </c>
      <c r="L16" s="44" t="n">
        <v>3</v>
      </c>
      <c r="M16" s="398"/>
      <c r="N16" s="398"/>
      <c r="O16" s="398"/>
      <c r="P16" s="398"/>
      <c r="Q16" s="398"/>
      <c r="R16" s="398"/>
      <c r="S16" s="398"/>
      <c r="T16" s="398"/>
      <c r="U16" s="398"/>
      <c r="V16" s="398"/>
      <c r="W16" s="398"/>
      <c r="X16" s="398"/>
      <c r="Y16" s="398"/>
      <c r="Z16" s="398"/>
      <c r="AA16" s="398" t="n">
        <v>3</v>
      </c>
    </row>
    <row r="17" customFormat="false" ht="15.75" hidden="false" customHeight="false" outlineLevel="0" collapsed="false">
      <c r="B17" s="44"/>
      <c r="C17" s="44"/>
      <c r="D17" s="44"/>
      <c r="E17" s="44"/>
      <c r="F17" s="44"/>
      <c r="K17" s="398" t="s">
        <v>1336</v>
      </c>
      <c r="L17" s="44" t="n">
        <v>2</v>
      </c>
      <c r="M17" s="398"/>
      <c r="N17" s="398"/>
      <c r="O17" s="398"/>
      <c r="P17" s="398"/>
      <c r="Q17" s="398"/>
      <c r="R17" s="398"/>
      <c r="S17" s="398"/>
      <c r="T17" s="398"/>
      <c r="U17" s="398"/>
      <c r="V17" s="398"/>
      <c r="W17" s="398"/>
      <c r="X17" s="398"/>
      <c r="Y17" s="398"/>
      <c r="Z17" s="398"/>
      <c r="AA17" s="398" t="n">
        <v>2</v>
      </c>
    </row>
    <row r="18" customFormat="false" ht="15.75" hidden="false" customHeight="false" outlineLevel="0" collapsed="false">
      <c r="B18" s="44"/>
      <c r="C18" s="44"/>
      <c r="D18" s="44"/>
      <c r="E18" s="44"/>
      <c r="F18" s="44"/>
      <c r="K18" s="398" t="s">
        <v>1337</v>
      </c>
      <c r="L18" s="44" t="n">
        <v>2</v>
      </c>
      <c r="M18" s="398"/>
      <c r="N18" s="398"/>
      <c r="O18" s="398"/>
      <c r="P18" s="398"/>
      <c r="Q18" s="398"/>
      <c r="R18" s="398"/>
      <c r="S18" s="398"/>
      <c r="T18" s="398"/>
      <c r="U18" s="398"/>
      <c r="V18" s="398"/>
      <c r="W18" s="398"/>
      <c r="X18" s="398"/>
      <c r="Y18" s="398"/>
      <c r="Z18" s="398"/>
      <c r="AA18" s="398" t="n">
        <v>2</v>
      </c>
    </row>
    <row r="19" customFormat="false" ht="15.75" hidden="false" customHeight="false" outlineLevel="0" collapsed="false">
      <c r="B19" s="44"/>
      <c r="C19" s="44"/>
      <c r="D19" s="44"/>
      <c r="E19" s="44"/>
      <c r="F19" s="44"/>
      <c r="K19" s="398" t="s">
        <v>1338</v>
      </c>
      <c r="L19" s="44" t="n">
        <v>2</v>
      </c>
      <c r="M19" s="398"/>
      <c r="N19" s="398"/>
      <c r="O19" s="398"/>
      <c r="P19" s="398"/>
      <c r="Q19" s="398"/>
      <c r="R19" s="398"/>
      <c r="S19" s="398"/>
      <c r="T19" s="398"/>
      <c r="U19" s="398"/>
      <c r="V19" s="398"/>
      <c r="W19" s="398"/>
      <c r="X19" s="398"/>
      <c r="Y19" s="398"/>
      <c r="Z19" s="398"/>
      <c r="AA19" s="398" t="n">
        <v>2</v>
      </c>
    </row>
    <row r="20" customFormat="false" ht="15.75" hidden="false" customHeight="false" outlineLevel="0" collapsed="false">
      <c r="B20" s="44"/>
      <c r="C20" s="44"/>
      <c r="D20" s="44"/>
      <c r="E20" s="44"/>
      <c r="F20" s="44"/>
      <c r="K20" s="398" t="s">
        <v>1339</v>
      </c>
      <c r="L20" s="44" t="n">
        <v>1</v>
      </c>
      <c r="M20" s="398"/>
      <c r="N20" s="398"/>
      <c r="O20" s="398"/>
      <c r="P20" s="398"/>
      <c r="Q20" s="398"/>
      <c r="R20" s="398"/>
      <c r="S20" s="398"/>
      <c r="T20" s="398"/>
      <c r="U20" s="398"/>
      <c r="V20" s="398"/>
      <c r="W20" s="398"/>
      <c r="X20" s="398"/>
      <c r="Y20" s="398"/>
      <c r="Z20" s="398"/>
      <c r="AA20" s="398" t="n">
        <v>1</v>
      </c>
    </row>
    <row r="21" customFormat="false" ht="15.75" hidden="false" customHeight="false" outlineLevel="0" collapsed="false">
      <c r="B21" s="44"/>
      <c r="C21" s="44"/>
      <c r="D21" s="44"/>
      <c r="E21" s="44"/>
      <c r="F21" s="44"/>
      <c r="K21" s="398" t="s">
        <v>1340</v>
      </c>
      <c r="L21" s="44" t="n">
        <v>2</v>
      </c>
      <c r="M21" s="398"/>
      <c r="N21" s="398"/>
      <c r="O21" s="398"/>
      <c r="P21" s="398"/>
      <c r="Q21" s="398"/>
      <c r="R21" s="398"/>
      <c r="S21" s="398"/>
      <c r="T21" s="398"/>
      <c r="U21" s="398"/>
      <c r="V21" s="398"/>
      <c r="W21" s="398"/>
      <c r="X21" s="398"/>
      <c r="Y21" s="398"/>
      <c r="Z21" s="398"/>
      <c r="AA21" s="398" t="n">
        <v>2</v>
      </c>
    </row>
    <row r="22" customFormat="false" ht="15.75" hidden="false" customHeight="false" outlineLevel="0" collapsed="false">
      <c r="K22" s="398" t="s">
        <v>1341</v>
      </c>
      <c r="L22" s="44" t="n">
        <v>1</v>
      </c>
      <c r="M22" s="398"/>
      <c r="N22" s="398"/>
      <c r="O22" s="398"/>
      <c r="P22" s="398"/>
      <c r="Q22" s="398"/>
      <c r="R22" s="398"/>
      <c r="S22" s="398"/>
      <c r="T22" s="398"/>
      <c r="U22" s="398"/>
      <c r="V22" s="398"/>
      <c r="W22" s="398"/>
      <c r="X22" s="398"/>
      <c r="Y22" s="398"/>
      <c r="Z22" s="398"/>
      <c r="AA22" s="398" t="n">
        <v>1</v>
      </c>
    </row>
    <row r="23" customFormat="false" ht="15.75" hidden="false" customHeight="false" outlineLevel="0" collapsed="false">
      <c r="A23" s="134" t="s">
        <v>82</v>
      </c>
      <c r="G23" s="290"/>
      <c r="K23" s="398" t="s">
        <v>1342</v>
      </c>
      <c r="L23" s="44" t="n">
        <v>2</v>
      </c>
      <c r="M23" s="398"/>
      <c r="N23" s="398"/>
      <c r="O23" s="398"/>
      <c r="P23" s="398"/>
      <c r="Q23" s="398"/>
      <c r="R23" s="398"/>
      <c r="S23" s="398"/>
      <c r="T23" s="398"/>
      <c r="U23" s="398"/>
      <c r="V23" s="398"/>
      <c r="W23" s="398"/>
      <c r="X23" s="398"/>
      <c r="Y23" s="398"/>
      <c r="Z23" s="398"/>
      <c r="AA23" s="398" t="n">
        <v>2</v>
      </c>
    </row>
    <row r="24" customFormat="false" ht="15.75" hidden="false" customHeight="false" outlineLevel="0" collapsed="false">
      <c r="K24" s="398" t="s">
        <v>1343</v>
      </c>
      <c r="L24" s="44" t="n">
        <v>1</v>
      </c>
      <c r="M24" s="398"/>
      <c r="N24" s="398"/>
      <c r="O24" s="398"/>
      <c r="P24" s="398"/>
      <c r="Q24" s="398"/>
      <c r="R24" s="398"/>
      <c r="S24" s="398"/>
      <c r="T24" s="398"/>
      <c r="U24" s="398"/>
      <c r="V24" s="398"/>
      <c r="W24" s="398"/>
      <c r="X24" s="398"/>
      <c r="Y24" s="398"/>
      <c r="Z24" s="398"/>
      <c r="AA24" s="398" t="n">
        <v>1</v>
      </c>
    </row>
    <row r="25" customFormat="false" ht="15.75" hidden="false" customHeight="false" outlineLevel="0" collapsed="false">
      <c r="A25" s="398" t="s">
        <v>1304</v>
      </c>
      <c r="B25" s="44" t="s">
        <v>1305</v>
      </c>
      <c r="C25" s="44"/>
      <c r="D25" s="44"/>
      <c r="E25" s="44"/>
      <c r="F25" s="44"/>
      <c r="G25" s="398"/>
      <c r="K25" s="398" t="s">
        <v>1344</v>
      </c>
      <c r="L25" s="44" t="n">
        <v>1</v>
      </c>
      <c r="M25" s="398"/>
      <c r="N25" s="398"/>
      <c r="O25" s="398"/>
      <c r="P25" s="398"/>
      <c r="Q25" s="398"/>
      <c r="R25" s="398"/>
      <c r="S25" s="398"/>
      <c r="T25" s="398"/>
      <c r="U25" s="398"/>
      <c r="V25" s="398"/>
      <c r="W25" s="398"/>
      <c r="X25" s="398"/>
      <c r="Y25" s="398"/>
      <c r="Z25" s="398"/>
      <c r="AA25" s="398" t="n">
        <v>1</v>
      </c>
    </row>
    <row r="26" customFormat="false" ht="15.75" hidden="false" customHeight="false" outlineLevel="0" collapsed="false">
      <c r="A26" s="290" t="s">
        <v>1306</v>
      </c>
      <c r="B26" s="395" t="s">
        <v>1307</v>
      </c>
      <c r="C26" s="395" t="s">
        <v>1308</v>
      </c>
      <c r="D26" s="395" t="s">
        <v>1309</v>
      </c>
      <c r="E26" s="395" t="s">
        <v>1310</v>
      </c>
      <c r="F26" s="395" t="s">
        <v>1311</v>
      </c>
      <c r="G26" s="398" t="s">
        <v>1262</v>
      </c>
      <c r="K26" s="398" t="s">
        <v>1345</v>
      </c>
      <c r="L26" s="44" t="n">
        <v>2</v>
      </c>
      <c r="M26" s="398"/>
      <c r="N26" s="398"/>
      <c r="O26" s="398"/>
      <c r="P26" s="398"/>
      <c r="Q26" s="398"/>
      <c r="R26" s="398"/>
      <c r="S26" s="398"/>
      <c r="T26" s="398"/>
      <c r="U26" s="398"/>
      <c r="V26" s="398"/>
      <c r="W26" s="398"/>
      <c r="X26" s="398"/>
      <c r="Y26" s="398"/>
      <c r="Z26" s="398"/>
      <c r="AA26" s="398" t="n">
        <v>2</v>
      </c>
    </row>
    <row r="27" customFormat="false" ht="15.75" hidden="false" customHeight="false" outlineLevel="0" collapsed="false">
      <c r="A27" s="398" t="s">
        <v>1322</v>
      </c>
      <c r="B27" s="44" t="n">
        <v>1</v>
      </c>
      <c r="C27" s="44"/>
      <c r="D27" s="44" t="n">
        <v>1</v>
      </c>
      <c r="E27" s="44" t="n">
        <v>2</v>
      </c>
      <c r="F27" s="44"/>
      <c r="G27" s="398" t="n">
        <v>4</v>
      </c>
      <c r="K27" s="398" t="s">
        <v>1346</v>
      </c>
      <c r="L27" s="44" t="n">
        <v>1</v>
      </c>
      <c r="M27" s="398"/>
      <c r="N27" s="398"/>
      <c r="O27" s="398"/>
      <c r="P27" s="398"/>
      <c r="Q27" s="398"/>
      <c r="R27" s="398"/>
      <c r="S27" s="398"/>
      <c r="T27" s="398"/>
      <c r="U27" s="398"/>
      <c r="V27" s="398"/>
      <c r="W27" s="398"/>
      <c r="X27" s="398"/>
      <c r="Y27" s="398"/>
      <c r="Z27" s="398"/>
      <c r="AA27" s="398" t="n">
        <v>1</v>
      </c>
    </row>
    <row r="28" customFormat="false" ht="15.75" hidden="false" customHeight="false" outlineLevel="0" collapsed="false">
      <c r="A28" s="398" t="s">
        <v>1323</v>
      </c>
      <c r="B28" s="44" t="n">
        <v>5</v>
      </c>
      <c r="C28" s="44" t="n">
        <v>1</v>
      </c>
      <c r="D28" s="44" t="n">
        <v>1</v>
      </c>
      <c r="E28" s="44"/>
      <c r="F28" s="44" t="n">
        <v>1</v>
      </c>
      <c r="G28" s="398" t="n">
        <v>8</v>
      </c>
      <c r="K28" s="398" t="s">
        <v>1347</v>
      </c>
      <c r="L28" s="44" t="n">
        <v>1</v>
      </c>
      <c r="M28" s="398"/>
      <c r="N28" s="398"/>
      <c r="O28" s="398"/>
      <c r="P28" s="398"/>
      <c r="Q28" s="398"/>
      <c r="R28" s="398"/>
      <c r="S28" s="398"/>
      <c r="T28" s="398"/>
      <c r="U28" s="398"/>
      <c r="V28" s="398"/>
      <c r="W28" s="398"/>
      <c r="X28" s="398"/>
      <c r="Y28" s="398"/>
      <c r="Z28" s="398"/>
      <c r="AA28" s="398" t="n">
        <v>1</v>
      </c>
    </row>
    <row r="29" customFormat="false" ht="15.75" hidden="false" customHeight="false" outlineLevel="0" collapsed="false">
      <c r="A29" s="398" t="s">
        <v>1325</v>
      </c>
      <c r="B29" s="44" t="n">
        <v>4</v>
      </c>
      <c r="C29" s="44"/>
      <c r="D29" s="44"/>
      <c r="E29" s="44"/>
      <c r="F29" s="44"/>
      <c r="G29" s="398" t="n">
        <v>4</v>
      </c>
      <c r="K29" s="398" t="s">
        <v>1348</v>
      </c>
      <c r="L29" s="44" t="n">
        <v>3</v>
      </c>
      <c r="M29" s="398"/>
      <c r="N29" s="398"/>
      <c r="O29" s="398"/>
      <c r="P29" s="398"/>
      <c r="Q29" s="398"/>
      <c r="R29" s="398"/>
      <c r="S29" s="398"/>
      <c r="T29" s="398"/>
      <c r="U29" s="398"/>
      <c r="V29" s="398"/>
      <c r="W29" s="398"/>
      <c r="X29" s="398"/>
      <c r="Y29" s="398"/>
      <c r="Z29" s="398"/>
      <c r="AA29" s="398" t="n">
        <v>3</v>
      </c>
    </row>
    <row r="30" customFormat="false" ht="15.75" hidden="false" customHeight="false" outlineLevel="0" collapsed="false">
      <c r="A30" s="398" t="s">
        <v>1327</v>
      </c>
      <c r="B30" s="44" t="n">
        <v>3</v>
      </c>
      <c r="C30" s="44"/>
      <c r="D30" s="44"/>
      <c r="E30" s="44"/>
      <c r="F30" s="44"/>
      <c r="G30" s="398" t="n">
        <v>3</v>
      </c>
      <c r="K30" s="398" t="s">
        <v>1349</v>
      </c>
      <c r="L30" s="44" t="n">
        <v>1</v>
      </c>
      <c r="M30" s="398"/>
      <c r="N30" s="398"/>
      <c r="O30" s="398"/>
      <c r="P30" s="398"/>
      <c r="Q30" s="398"/>
      <c r="R30" s="398"/>
      <c r="S30" s="398"/>
      <c r="T30" s="398"/>
      <c r="U30" s="398"/>
      <c r="V30" s="398"/>
      <c r="W30" s="398"/>
      <c r="X30" s="398"/>
      <c r="Y30" s="398"/>
      <c r="Z30" s="398"/>
      <c r="AA30" s="398" t="n">
        <v>1</v>
      </c>
    </row>
    <row r="31" customFormat="false" ht="15.75" hidden="false" customHeight="false" outlineLevel="0" collapsed="false">
      <c r="A31" s="398" t="s">
        <v>1329</v>
      </c>
      <c r="B31" s="44" t="n">
        <v>1</v>
      </c>
      <c r="C31" s="44"/>
      <c r="D31" s="44"/>
      <c r="E31" s="44"/>
      <c r="F31" s="44"/>
      <c r="G31" s="398" t="n">
        <v>1</v>
      </c>
      <c r="K31" s="398" t="s">
        <v>1350</v>
      </c>
      <c r="L31" s="44" t="n">
        <v>1</v>
      </c>
      <c r="M31" s="398"/>
      <c r="N31" s="398"/>
      <c r="O31" s="398"/>
      <c r="P31" s="398"/>
      <c r="Q31" s="398"/>
      <c r="R31" s="398"/>
      <c r="S31" s="398"/>
      <c r="T31" s="398"/>
      <c r="U31" s="398"/>
      <c r="V31" s="398"/>
      <c r="W31" s="398"/>
      <c r="X31" s="398"/>
      <c r="Y31" s="398"/>
      <c r="Z31" s="398"/>
      <c r="AA31" s="398" t="n">
        <v>1</v>
      </c>
    </row>
    <row r="32" customFormat="false" ht="15.75" hidden="false" customHeight="false" outlineLevel="0" collapsed="false">
      <c r="A32" s="398" t="s">
        <v>1331</v>
      </c>
      <c r="B32" s="44" t="n">
        <v>2</v>
      </c>
      <c r="C32" s="44"/>
      <c r="D32" s="44"/>
      <c r="E32" s="44"/>
      <c r="F32" s="44"/>
      <c r="G32" s="398" t="n">
        <v>2</v>
      </c>
      <c r="K32" s="398" t="s">
        <v>1351</v>
      </c>
      <c r="L32" s="44" t="n">
        <v>1</v>
      </c>
      <c r="M32" s="398"/>
      <c r="N32" s="398"/>
      <c r="O32" s="398"/>
      <c r="P32" s="398"/>
      <c r="Q32" s="398"/>
      <c r="R32" s="398"/>
      <c r="S32" s="398"/>
      <c r="T32" s="398"/>
      <c r="U32" s="398"/>
      <c r="V32" s="398"/>
      <c r="W32" s="398"/>
      <c r="X32" s="398"/>
      <c r="Y32" s="398"/>
      <c r="Z32" s="398"/>
      <c r="AA32" s="398" t="n">
        <v>1</v>
      </c>
    </row>
    <row r="33" customFormat="false" ht="15.75" hidden="false" customHeight="false" outlineLevel="0" collapsed="false">
      <c r="A33" s="398" t="s">
        <v>1332</v>
      </c>
      <c r="B33" s="44" t="n">
        <v>1</v>
      </c>
      <c r="C33" s="44"/>
      <c r="D33" s="44"/>
      <c r="E33" s="44"/>
      <c r="F33" s="44"/>
      <c r="G33" s="398" t="n">
        <v>1</v>
      </c>
      <c r="K33" s="398" t="s">
        <v>1352</v>
      </c>
      <c r="L33" s="44" t="n">
        <v>1</v>
      </c>
      <c r="M33" s="398"/>
      <c r="N33" s="398"/>
      <c r="O33" s="398"/>
      <c r="P33" s="398"/>
      <c r="Q33" s="398"/>
      <c r="R33" s="398"/>
      <c r="S33" s="398"/>
      <c r="T33" s="398"/>
      <c r="U33" s="398"/>
      <c r="V33" s="398"/>
      <c r="W33" s="398"/>
      <c r="X33" s="398"/>
      <c r="Y33" s="398"/>
      <c r="Z33" s="398"/>
      <c r="AA33" s="398" t="n">
        <v>1</v>
      </c>
    </row>
    <row r="34" customFormat="false" ht="15.75" hidden="false" customHeight="false" outlineLevel="0" collapsed="false">
      <c r="A34" s="398" t="s">
        <v>1333</v>
      </c>
      <c r="B34" s="44" t="n">
        <v>1</v>
      </c>
      <c r="C34" s="44"/>
      <c r="D34" s="44"/>
      <c r="E34" s="44"/>
      <c r="F34" s="44"/>
      <c r="G34" s="398" t="n">
        <v>1</v>
      </c>
      <c r="K34" s="398" t="s">
        <v>1353</v>
      </c>
      <c r="L34" s="44" t="n">
        <v>1</v>
      </c>
      <c r="M34" s="398"/>
      <c r="N34" s="398"/>
      <c r="O34" s="398"/>
      <c r="P34" s="398"/>
      <c r="Q34" s="398"/>
      <c r="R34" s="398"/>
      <c r="S34" s="398"/>
      <c r="T34" s="398"/>
      <c r="U34" s="398"/>
      <c r="V34" s="398"/>
      <c r="W34" s="398"/>
      <c r="X34" s="398"/>
      <c r="Y34" s="398"/>
      <c r="Z34" s="398"/>
      <c r="AA34" s="398" t="n">
        <v>1</v>
      </c>
    </row>
    <row r="35" customFormat="false" ht="15.75" hidden="false" customHeight="false" outlineLevel="0" collapsed="false">
      <c r="A35" s="398" t="s">
        <v>1334</v>
      </c>
      <c r="B35" s="44" t="n">
        <v>1</v>
      </c>
      <c r="C35" s="44"/>
      <c r="D35" s="44"/>
      <c r="E35" s="44"/>
      <c r="F35" s="44"/>
      <c r="G35" s="398" t="n">
        <v>1</v>
      </c>
      <c r="K35" s="398" t="s">
        <v>1354</v>
      </c>
      <c r="L35" s="44" t="n">
        <v>1</v>
      </c>
      <c r="M35" s="398"/>
      <c r="N35" s="398"/>
      <c r="O35" s="398"/>
      <c r="P35" s="398"/>
      <c r="Q35" s="398"/>
      <c r="R35" s="398"/>
      <c r="S35" s="398"/>
      <c r="T35" s="398"/>
      <c r="U35" s="398"/>
      <c r="V35" s="398"/>
      <c r="W35" s="398"/>
      <c r="X35" s="398"/>
      <c r="Y35" s="398"/>
      <c r="Z35" s="398"/>
      <c r="AA35" s="398" t="n">
        <v>1</v>
      </c>
    </row>
    <row r="36" customFormat="false" ht="15.75" hidden="false" customHeight="false" outlineLevel="0" collapsed="false">
      <c r="A36" s="398" t="s">
        <v>1339</v>
      </c>
      <c r="B36" s="44" t="n">
        <v>1</v>
      </c>
      <c r="C36" s="44"/>
      <c r="D36" s="44"/>
      <c r="E36" s="44"/>
      <c r="F36" s="44"/>
      <c r="G36" s="398" t="n">
        <v>1</v>
      </c>
      <c r="K36" s="398" t="s">
        <v>1355</v>
      </c>
      <c r="L36" s="44" t="n">
        <v>1</v>
      </c>
      <c r="M36" s="398"/>
      <c r="N36" s="398"/>
      <c r="O36" s="398"/>
      <c r="P36" s="398"/>
      <c r="Q36" s="398"/>
      <c r="R36" s="398"/>
      <c r="S36" s="398"/>
      <c r="T36" s="398"/>
      <c r="U36" s="398"/>
      <c r="V36" s="398"/>
      <c r="W36" s="398"/>
      <c r="X36" s="398"/>
      <c r="Y36" s="398"/>
      <c r="Z36" s="398"/>
      <c r="AA36" s="398" t="n">
        <v>1</v>
      </c>
    </row>
    <row r="37" customFormat="false" ht="15.75" hidden="false" customHeight="false" outlineLevel="0" collapsed="false">
      <c r="A37" s="398" t="s">
        <v>1343</v>
      </c>
      <c r="B37" s="44" t="n">
        <v>1</v>
      </c>
      <c r="C37" s="44"/>
      <c r="D37" s="44"/>
      <c r="E37" s="44"/>
      <c r="F37" s="44"/>
      <c r="G37" s="398" t="n">
        <v>1</v>
      </c>
      <c r="K37" s="398" t="s">
        <v>1356</v>
      </c>
      <c r="L37" s="44" t="n">
        <v>2</v>
      </c>
      <c r="M37" s="398"/>
      <c r="N37" s="398"/>
      <c r="O37" s="398"/>
      <c r="P37" s="398"/>
      <c r="Q37" s="398"/>
      <c r="R37" s="398"/>
      <c r="S37" s="398"/>
      <c r="T37" s="398"/>
      <c r="U37" s="398"/>
      <c r="V37" s="398"/>
      <c r="W37" s="398"/>
      <c r="X37" s="398"/>
      <c r="Y37" s="398"/>
      <c r="Z37" s="398"/>
      <c r="AA37" s="398" t="n">
        <v>2</v>
      </c>
    </row>
    <row r="38" customFormat="false" ht="15.75" hidden="false" customHeight="false" outlineLevel="0" collapsed="false">
      <c r="A38" s="398" t="s">
        <v>1262</v>
      </c>
      <c r="B38" s="44" t="n">
        <v>21</v>
      </c>
      <c r="C38" s="44" t="n">
        <v>1</v>
      </c>
      <c r="D38" s="44" t="n">
        <v>2</v>
      </c>
      <c r="E38" s="44" t="n">
        <v>2</v>
      </c>
      <c r="F38" s="44" t="n">
        <v>1</v>
      </c>
      <c r="G38" s="398" t="n">
        <v>27</v>
      </c>
      <c r="K38" s="398" t="s">
        <v>1357</v>
      </c>
      <c r="L38" s="44" t="n">
        <v>1</v>
      </c>
      <c r="M38" s="398"/>
      <c r="N38" s="398"/>
      <c r="O38" s="398"/>
      <c r="P38" s="398"/>
      <c r="Q38" s="398"/>
      <c r="R38" s="398"/>
      <c r="S38" s="398"/>
      <c r="T38" s="398"/>
      <c r="U38" s="398"/>
      <c r="V38" s="398"/>
      <c r="W38" s="398"/>
      <c r="X38" s="398"/>
      <c r="Y38" s="398"/>
      <c r="Z38" s="398"/>
      <c r="AA38" s="398" t="n">
        <v>1</v>
      </c>
    </row>
    <row r="39" customFormat="false" ht="15.75" hidden="false" customHeight="false" outlineLevel="0" collapsed="false">
      <c r="B39" s="44"/>
      <c r="C39" s="44"/>
      <c r="D39" s="44"/>
      <c r="E39" s="44"/>
      <c r="F39" s="44"/>
      <c r="K39" s="398" t="s">
        <v>1358</v>
      </c>
      <c r="L39" s="44" t="n">
        <v>1</v>
      </c>
      <c r="M39" s="398"/>
      <c r="N39" s="398"/>
      <c r="O39" s="398"/>
      <c r="P39" s="398"/>
      <c r="Q39" s="398"/>
      <c r="R39" s="398"/>
      <c r="S39" s="398"/>
      <c r="T39" s="398"/>
      <c r="U39" s="398"/>
      <c r="V39" s="398"/>
      <c r="W39" s="398"/>
      <c r="X39" s="398"/>
      <c r="Y39" s="398"/>
      <c r="Z39" s="398"/>
      <c r="AA39" s="398" t="n">
        <v>1</v>
      </c>
    </row>
    <row r="40" customFormat="false" ht="15.75" hidden="false" customHeight="false" outlineLevel="0" collapsed="false">
      <c r="B40" s="44"/>
      <c r="C40" s="44"/>
      <c r="D40" s="44"/>
      <c r="E40" s="44"/>
      <c r="F40" s="44"/>
      <c r="K40" s="398" t="s">
        <v>1359</v>
      </c>
      <c r="L40" s="44" t="n">
        <v>1</v>
      </c>
      <c r="M40" s="398"/>
      <c r="N40" s="398"/>
      <c r="O40" s="398"/>
      <c r="P40" s="398"/>
      <c r="Q40" s="398"/>
      <c r="R40" s="398"/>
      <c r="S40" s="398"/>
      <c r="T40" s="398"/>
      <c r="U40" s="398"/>
      <c r="V40" s="398"/>
      <c r="W40" s="398"/>
      <c r="X40" s="398"/>
      <c r="Y40" s="398"/>
      <c r="Z40" s="398"/>
      <c r="AA40" s="398" t="n">
        <v>1</v>
      </c>
    </row>
    <row r="41" customFormat="false" ht="15.75" hidden="false" customHeight="false" outlineLevel="0" collapsed="false">
      <c r="B41" s="44"/>
      <c r="C41" s="44"/>
      <c r="D41" s="44"/>
      <c r="E41" s="44"/>
      <c r="F41" s="44"/>
      <c r="K41" s="398" t="s">
        <v>1262</v>
      </c>
      <c r="L41" s="44" t="n">
        <v>446</v>
      </c>
      <c r="M41" s="398" t="n">
        <v>27</v>
      </c>
      <c r="N41" s="398" t="n">
        <v>10</v>
      </c>
      <c r="O41" s="398" t="n">
        <v>6</v>
      </c>
      <c r="P41" s="398" t="n">
        <v>5</v>
      </c>
      <c r="Q41" s="398" t="n">
        <v>1</v>
      </c>
      <c r="R41" s="398" t="n">
        <v>1</v>
      </c>
      <c r="S41" s="398" t="n">
        <v>2</v>
      </c>
      <c r="T41" s="398" t="n">
        <v>1</v>
      </c>
      <c r="U41" s="398" t="n">
        <v>4</v>
      </c>
      <c r="V41" s="398" t="n">
        <v>2</v>
      </c>
      <c r="W41" s="398" t="n">
        <v>2</v>
      </c>
      <c r="X41" s="398" t="n">
        <v>1</v>
      </c>
      <c r="Y41" s="398" t="n">
        <v>1</v>
      </c>
      <c r="Z41" s="398" t="n">
        <v>1</v>
      </c>
      <c r="AA41" s="398" t="n">
        <v>510</v>
      </c>
    </row>
    <row r="42" customFormat="false" ht="15.75" hidden="false" customHeight="false" outlineLevel="0" collapsed="false">
      <c r="B42" s="44"/>
      <c r="C42" s="44"/>
      <c r="D42" s="44"/>
      <c r="E42" s="44"/>
      <c r="F42" s="44"/>
      <c r="L42" s="44"/>
    </row>
    <row r="43" customFormat="false" ht="15.75" hidden="false" customHeight="false" outlineLevel="0" collapsed="false">
      <c r="B43" s="44"/>
      <c r="C43" s="44"/>
      <c r="D43" s="44"/>
      <c r="E43" s="44"/>
      <c r="F43" s="44"/>
      <c r="L43" s="44"/>
    </row>
    <row r="44" customFormat="false" ht="15.75" hidden="false" customHeight="false" outlineLevel="0" collapsed="false">
      <c r="B44" s="44"/>
      <c r="C44" s="44"/>
      <c r="D44" s="44"/>
      <c r="E44" s="44"/>
      <c r="F44" s="44"/>
      <c r="L44" s="44"/>
    </row>
    <row r="45" customFormat="false" ht="15.75" hidden="false" customHeight="false" outlineLevel="0" collapsed="false">
      <c r="B45" s="44"/>
      <c r="C45" s="44"/>
      <c r="D45" s="44"/>
      <c r="E45" s="44"/>
      <c r="F45" s="44"/>
      <c r="L45" s="44"/>
    </row>
    <row r="46" customFormat="false" ht="15.75" hidden="false" customHeight="false" outlineLevel="0" collapsed="false">
      <c r="B46" s="44"/>
      <c r="C46" s="44"/>
      <c r="D46" s="44"/>
      <c r="E46" s="44"/>
      <c r="F46" s="44"/>
      <c r="L46" s="44"/>
    </row>
    <row r="47" customFormat="false" ht="15.75" hidden="false" customHeight="false" outlineLevel="0" collapsed="false">
      <c r="B47" s="44"/>
      <c r="C47" s="44"/>
      <c r="D47" s="44"/>
      <c r="E47" s="44"/>
      <c r="F47" s="44"/>
      <c r="L47" s="44"/>
    </row>
    <row r="48" customFormat="false" ht="15.75" hidden="false" customHeight="false" outlineLevel="0" collapsed="false">
      <c r="B48" s="44"/>
      <c r="C48" s="44"/>
      <c r="D48" s="44"/>
      <c r="E48" s="44"/>
      <c r="F48" s="44"/>
      <c r="L48" s="44"/>
    </row>
    <row r="49" customFormat="false" ht="15.75" hidden="false" customHeight="false" outlineLevel="0" collapsed="false">
      <c r="B49" s="44"/>
      <c r="C49" s="44"/>
      <c r="D49" s="44"/>
      <c r="E49" s="44"/>
      <c r="F49" s="44"/>
      <c r="L49" s="44"/>
    </row>
    <row r="50" customFormat="false" ht="15.75" hidden="false" customHeight="false" outlineLevel="0" collapsed="false">
      <c r="B50" s="44"/>
      <c r="C50" s="44"/>
      <c r="D50" s="44"/>
      <c r="E50" s="44"/>
      <c r="F50" s="44"/>
      <c r="L50" s="44"/>
    </row>
    <row r="51" customFormat="false" ht="15.75" hidden="false" customHeight="false" outlineLevel="0" collapsed="false">
      <c r="B51" s="44"/>
      <c r="C51" s="44"/>
      <c r="D51" s="44"/>
      <c r="E51" s="44"/>
      <c r="F51" s="44"/>
      <c r="L51" s="44"/>
    </row>
    <row r="52" customFormat="false" ht="15.75" hidden="false" customHeight="false" outlineLevel="0" collapsed="false">
      <c r="B52" s="44"/>
      <c r="C52" s="44"/>
      <c r="D52" s="44"/>
      <c r="E52" s="44"/>
      <c r="F52" s="44"/>
      <c r="L52" s="44"/>
    </row>
    <row r="53" customFormat="false" ht="15.75" hidden="false" customHeight="false" outlineLevel="0" collapsed="false">
      <c r="B53" s="44"/>
      <c r="C53" s="44"/>
      <c r="D53" s="44"/>
      <c r="E53" s="44"/>
      <c r="F53" s="44"/>
      <c r="L53" s="44"/>
    </row>
    <row r="54" customFormat="false" ht="15.75" hidden="false" customHeight="false" outlineLevel="0" collapsed="false">
      <c r="B54" s="44"/>
      <c r="C54" s="44"/>
      <c r="D54" s="44"/>
      <c r="E54" s="44"/>
      <c r="F54" s="44"/>
      <c r="L54" s="44"/>
    </row>
    <row r="55" customFormat="false" ht="15.75" hidden="false" customHeight="false" outlineLevel="0" collapsed="false">
      <c r="B55" s="44"/>
      <c r="C55" s="44"/>
      <c r="D55" s="44"/>
      <c r="E55" s="44"/>
      <c r="F55" s="44"/>
      <c r="L55" s="44"/>
    </row>
    <row r="56" customFormat="false" ht="15.75" hidden="false" customHeight="false" outlineLevel="0" collapsed="false">
      <c r="B56" s="44"/>
      <c r="C56" s="44"/>
      <c r="D56" s="44"/>
      <c r="E56" s="44"/>
      <c r="F56" s="44"/>
      <c r="L56" s="44"/>
    </row>
    <row r="57" customFormat="false" ht="15.75" hidden="false" customHeight="false" outlineLevel="0" collapsed="false">
      <c r="B57" s="44"/>
      <c r="C57" s="44"/>
      <c r="D57" s="44"/>
      <c r="E57" s="44"/>
      <c r="F57" s="44"/>
      <c r="L57" s="44"/>
    </row>
    <row r="58" customFormat="false" ht="15.75" hidden="false" customHeight="false" outlineLevel="0" collapsed="false">
      <c r="B58" s="44"/>
      <c r="C58" s="44"/>
      <c r="D58" s="44"/>
      <c r="E58" s="44"/>
      <c r="F58" s="44"/>
      <c r="L58" s="44"/>
    </row>
    <row r="59" customFormat="false" ht="15.75" hidden="false" customHeight="false" outlineLevel="0" collapsed="false">
      <c r="B59" s="44"/>
      <c r="C59" s="44"/>
      <c r="D59" s="44"/>
      <c r="E59" s="44"/>
      <c r="F59" s="44"/>
      <c r="L59" s="44"/>
    </row>
    <row r="60" customFormat="false" ht="15.75" hidden="false" customHeight="false" outlineLevel="0" collapsed="false">
      <c r="B60" s="44"/>
      <c r="C60" s="44"/>
      <c r="D60" s="44"/>
      <c r="E60" s="44"/>
      <c r="F60" s="44"/>
      <c r="L60" s="44"/>
    </row>
    <row r="61" customFormat="false" ht="15.75" hidden="false" customHeight="false" outlineLevel="0" collapsed="false">
      <c r="B61" s="44"/>
      <c r="C61" s="44"/>
      <c r="D61" s="44"/>
      <c r="E61" s="44"/>
      <c r="F61" s="44"/>
      <c r="L61" s="44"/>
    </row>
    <row r="62" customFormat="false" ht="15.75" hidden="false" customHeight="false" outlineLevel="0" collapsed="false">
      <c r="B62" s="44"/>
      <c r="C62" s="44"/>
      <c r="D62" s="44"/>
      <c r="E62" s="44"/>
      <c r="F62" s="44"/>
      <c r="L62" s="44"/>
    </row>
    <row r="63" customFormat="false" ht="15.75" hidden="false" customHeight="false" outlineLevel="0" collapsed="false">
      <c r="B63" s="44"/>
      <c r="C63" s="44"/>
      <c r="D63" s="44"/>
      <c r="E63" s="44"/>
      <c r="F63" s="44"/>
      <c r="L63" s="44"/>
    </row>
    <row r="64" customFormat="false" ht="15.75" hidden="false" customHeight="false" outlineLevel="0" collapsed="false">
      <c r="B64" s="44"/>
      <c r="C64" s="44"/>
      <c r="D64" s="44"/>
      <c r="E64" s="44"/>
      <c r="F64" s="44"/>
      <c r="L64" s="44"/>
    </row>
    <row r="65" customFormat="false" ht="15.75" hidden="false" customHeight="false" outlineLevel="0" collapsed="false">
      <c r="B65" s="44"/>
      <c r="C65" s="44"/>
      <c r="D65" s="44"/>
      <c r="E65" s="44"/>
      <c r="F65" s="44"/>
      <c r="L65" s="44"/>
    </row>
    <row r="66" customFormat="false" ht="15.75" hidden="false" customHeight="false" outlineLevel="0" collapsed="false">
      <c r="B66" s="44"/>
      <c r="C66" s="44"/>
      <c r="D66" s="44"/>
      <c r="E66" s="44"/>
      <c r="F66" s="44"/>
      <c r="L66" s="44"/>
    </row>
    <row r="67" customFormat="false" ht="15.75" hidden="false" customHeight="false" outlineLevel="0" collapsed="false">
      <c r="B67" s="44"/>
      <c r="C67" s="44"/>
      <c r="D67" s="44"/>
      <c r="E67" s="44"/>
      <c r="F67" s="44"/>
      <c r="L67" s="44"/>
    </row>
    <row r="68" customFormat="false" ht="15.75" hidden="false" customHeight="false" outlineLevel="0" collapsed="false">
      <c r="B68" s="44"/>
      <c r="C68" s="44"/>
      <c r="D68" s="44"/>
      <c r="E68" s="44"/>
      <c r="F68" s="44"/>
      <c r="L68" s="44"/>
    </row>
    <row r="69" customFormat="false" ht="15.75" hidden="false" customHeight="false" outlineLevel="0" collapsed="false">
      <c r="B69" s="44"/>
      <c r="C69" s="44"/>
      <c r="D69" s="44"/>
      <c r="E69" s="44"/>
      <c r="F69" s="44"/>
      <c r="L69" s="44"/>
    </row>
    <row r="70" customFormat="false" ht="15.75" hidden="false" customHeight="false" outlineLevel="0" collapsed="false">
      <c r="B70" s="44"/>
      <c r="C70" s="44"/>
      <c r="D70" s="44"/>
      <c r="E70" s="44"/>
      <c r="F70" s="44"/>
      <c r="L70" s="44"/>
    </row>
    <row r="71" customFormat="false" ht="15.75" hidden="false" customHeight="false" outlineLevel="0" collapsed="false">
      <c r="B71" s="44"/>
      <c r="C71" s="44"/>
      <c r="D71" s="44"/>
      <c r="E71" s="44"/>
      <c r="F71" s="44"/>
      <c r="L71" s="44"/>
    </row>
    <row r="72" customFormat="false" ht="15.75" hidden="false" customHeight="false" outlineLevel="0" collapsed="false">
      <c r="B72" s="44"/>
      <c r="C72" s="44"/>
      <c r="D72" s="44"/>
      <c r="E72" s="44"/>
      <c r="F72" s="44"/>
      <c r="L72" s="44"/>
    </row>
    <row r="73" customFormat="false" ht="15.75" hidden="false" customHeight="false" outlineLevel="0" collapsed="false">
      <c r="B73" s="44"/>
      <c r="C73" s="44"/>
      <c r="D73" s="44"/>
      <c r="E73" s="44"/>
      <c r="F73" s="44"/>
      <c r="L73" s="44"/>
    </row>
    <row r="74" customFormat="false" ht="15.75" hidden="false" customHeight="false" outlineLevel="0" collapsed="false">
      <c r="B74" s="44"/>
      <c r="C74" s="44"/>
      <c r="D74" s="44"/>
      <c r="E74" s="44"/>
      <c r="F74" s="44"/>
      <c r="L74" s="44"/>
    </row>
    <row r="75" customFormat="false" ht="15.75" hidden="false" customHeight="false" outlineLevel="0" collapsed="false">
      <c r="B75" s="44"/>
      <c r="C75" s="44"/>
      <c r="D75" s="44"/>
      <c r="E75" s="44"/>
      <c r="F75" s="44"/>
      <c r="L75" s="44"/>
    </row>
    <row r="76" customFormat="false" ht="15.75" hidden="false" customHeight="false" outlineLevel="0" collapsed="false">
      <c r="B76" s="44"/>
      <c r="C76" s="44"/>
      <c r="D76" s="44"/>
      <c r="E76" s="44"/>
      <c r="F76" s="44"/>
      <c r="L76" s="44"/>
    </row>
    <row r="77" customFormat="false" ht="15.75" hidden="false" customHeight="false" outlineLevel="0" collapsed="false">
      <c r="B77" s="44"/>
      <c r="C77" s="44"/>
      <c r="D77" s="44"/>
      <c r="E77" s="44"/>
      <c r="F77" s="44"/>
      <c r="L77" s="44"/>
    </row>
    <row r="78" customFormat="false" ht="15.75" hidden="false" customHeight="false" outlineLevel="0" collapsed="false">
      <c r="B78" s="44"/>
      <c r="C78" s="44"/>
      <c r="D78" s="44"/>
      <c r="E78" s="44"/>
      <c r="F78" s="44"/>
      <c r="L78" s="44"/>
    </row>
    <row r="79" customFormat="false" ht="15.75" hidden="false" customHeight="false" outlineLevel="0" collapsed="false">
      <c r="B79" s="44"/>
      <c r="C79" s="44"/>
      <c r="D79" s="44"/>
      <c r="E79" s="44"/>
      <c r="F79" s="44"/>
      <c r="L79" s="44"/>
    </row>
    <row r="80" customFormat="false" ht="15.75" hidden="false" customHeight="false" outlineLevel="0" collapsed="false">
      <c r="B80" s="44"/>
      <c r="C80" s="44"/>
      <c r="D80" s="44"/>
      <c r="E80" s="44"/>
      <c r="F80" s="44"/>
      <c r="L80" s="44"/>
    </row>
    <row r="81" customFormat="false" ht="15.75" hidden="false" customHeight="false" outlineLevel="0" collapsed="false">
      <c r="B81" s="44"/>
      <c r="C81" s="44"/>
      <c r="D81" s="44"/>
      <c r="E81" s="44"/>
      <c r="F81" s="44"/>
      <c r="L81" s="44"/>
    </row>
    <row r="82" customFormat="false" ht="15.75" hidden="false" customHeight="false" outlineLevel="0" collapsed="false">
      <c r="B82" s="44"/>
      <c r="C82" s="44"/>
      <c r="D82" s="44"/>
      <c r="E82" s="44"/>
      <c r="F82" s="44"/>
      <c r="L82" s="44"/>
    </row>
    <row r="83" customFormat="false" ht="15.75" hidden="false" customHeight="false" outlineLevel="0" collapsed="false">
      <c r="B83" s="44"/>
      <c r="C83" s="44"/>
      <c r="D83" s="44"/>
      <c r="E83" s="44"/>
      <c r="F83" s="44"/>
      <c r="L83" s="44"/>
    </row>
    <row r="84" customFormat="false" ht="15.75" hidden="false" customHeight="false" outlineLevel="0" collapsed="false">
      <c r="B84" s="44"/>
      <c r="C84" s="44"/>
      <c r="D84" s="44"/>
      <c r="E84" s="44"/>
      <c r="F84" s="44"/>
      <c r="L84" s="44"/>
    </row>
    <row r="85" customFormat="false" ht="15.75" hidden="false" customHeight="false" outlineLevel="0" collapsed="false">
      <c r="B85" s="44"/>
      <c r="C85" s="44"/>
      <c r="D85" s="44"/>
      <c r="E85" s="44"/>
      <c r="F85" s="44"/>
      <c r="L85" s="44"/>
    </row>
    <row r="86" customFormat="false" ht="15.75" hidden="false" customHeight="false" outlineLevel="0" collapsed="false">
      <c r="B86" s="44"/>
      <c r="C86" s="44"/>
      <c r="D86" s="44"/>
      <c r="E86" s="44"/>
      <c r="F86" s="44"/>
      <c r="L86" s="44"/>
    </row>
    <row r="87" customFormat="false" ht="15.75" hidden="false" customHeight="false" outlineLevel="0" collapsed="false">
      <c r="B87" s="44"/>
      <c r="C87" s="44"/>
      <c r="D87" s="44"/>
      <c r="E87" s="44"/>
      <c r="F87" s="44"/>
      <c r="L87" s="44"/>
    </row>
    <row r="88" customFormat="false" ht="15.75" hidden="false" customHeight="false" outlineLevel="0" collapsed="false">
      <c r="B88" s="44"/>
      <c r="C88" s="44"/>
      <c r="D88" s="44"/>
      <c r="E88" s="44"/>
      <c r="F88" s="44"/>
      <c r="L88" s="44"/>
    </row>
    <row r="89" customFormat="false" ht="15.75" hidden="false" customHeight="false" outlineLevel="0" collapsed="false">
      <c r="B89" s="44"/>
      <c r="C89" s="44"/>
      <c r="D89" s="44"/>
      <c r="E89" s="44"/>
      <c r="F89" s="44"/>
      <c r="L89" s="44"/>
    </row>
    <row r="90" customFormat="false" ht="15.75" hidden="false" customHeight="false" outlineLevel="0" collapsed="false">
      <c r="B90" s="44"/>
      <c r="C90" s="44"/>
      <c r="D90" s="44"/>
      <c r="E90" s="44"/>
      <c r="F90" s="44"/>
      <c r="L90" s="44"/>
    </row>
    <row r="91" customFormat="false" ht="15.75" hidden="false" customHeight="false" outlineLevel="0" collapsed="false">
      <c r="B91" s="44"/>
      <c r="C91" s="44"/>
      <c r="D91" s="44"/>
      <c r="E91" s="44"/>
      <c r="F91" s="44"/>
      <c r="L91" s="44"/>
    </row>
    <row r="92" customFormat="false" ht="15.75" hidden="false" customHeight="false" outlineLevel="0" collapsed="false">
      <c r="B92" s="44"/>
      <c r="C92" s="44"/>
      <c r="D92" s="44"/>
      <c r="E92" s="44"/>
      <c r="F92" s="44"/>
      <c r="L92" s="44"/>
    </row>
    <row r="93" customFormat="false" ht="15.75" hidden="false" customHeight="false" outlineLevel="0" collapsed="false">
      <c r="B93" s="44"/>
      <c r="C93" s="44"/>
      <c r="D93" s="44"/>
      <c r="E93" s="44"/>
      <c r="F93" s="44"/>
      <c r="L93" s="44"/>
    </row>
    <row r="94" customFormat="false" ht="15.75" hidden="false" customHeight="false" outlineLevel="0" collapsed="false">
      <c r="B94" s="44"/>
      <c r="C94" s="44"/>
      <c r="D94" s="44"/>
      <c r="E94" s="44"/>
      <c r="F94" s="44"/>
      <c r="L94" s="44"/>
    </row>
    <row r="95" customFormat="false" ht="15.75" hidden="false" customHeight="false" outlineLevel="0" collapsed="false">
      <c r="B95" s="44"/>
      <c r="C95" s="44"/>
      <c r="D95" s="44"/>
      <c r="E95" s="44"/>
      <c r="F95" s="44"/>
      <c r="L95" s="44"/>
    </row>
    <row r="96" customFormat="false" ht="15.75" hidden="false" customHeight="false" outlineLevel="0" collapsed="false">
      <c r="B96" s="44"/>
      <c r="C96" s="44"/>
      <c r="D96" s="44"/>
      <c r="E96" s="44"/>
      <c r="F96" s="44"/>
      <c r="L96" s="44"/>
    </row>
    <row r="97" customFormat="false" ht="15.75" hidden="false" customHeight="false" outlineLevel="0" collapsed="false">
      <c r="B97" s="44"/>
      <c r="C97" s="44"/>
      <c r="D97" s="44"/>
      <c r="E97" s="44"/>
      <c r="F97" s="44"/>
      <c r="L97" s="44"/>
    </row>
    <row r="98" customFormat="false" ht="15.75" hidden="false" customHeight="false" outlineLevel="0" collapsed="false">
      <c r="B98" s="44"/>
      <c r="C98" s="44"/>
      <c r="D98" s="44"/>
      <c r="E98" s="44"/>
      <c r="F98" s="44"/>
      <c r="L98" s="44"/>
    </row>
    <row r="99" customFormat="false" ht="15.75" hidden="false" customHeight="false" outlineLevel="0" collapsed="false">
      <c r="B99" s="44"/>
      <c r="C99" s="44"/>
      <c r="D99" s="44"/>
      <c r="E99" s="44"/>
      <c r="F99" s="44"/>
      <c r="L99" s="44"/>
    </row>
    <row r="100" customFormat="false" ht="15.75" hidden="false" customHeight="false" outlineLevel="0" collapsed="false">
      <c r="B100" s="44"/>
      <c r="C100" s="44"/>
      <c r="D100" s="44"/>
      <c r="E100" s="44"/>
      <c r="F100" s="44"/>
      <c r="L100" s="44"/>
    </row>
    <row r="101" customFormat="false" ht="15.75" hidden="false" customHeight="false" outlineLevel="0" collapsed="false">
      <c r="B101" s="44"/>
      <c r="C101" s="44"/>
      <c r="D101" s="44"/>
      <c r="E101" s="44"/>
      <c r="F101" s="44"/>
      <c r="L101" s="44"/>
    </row>
    <row r="102" customFormat="false" ht="15.75" hidden="false" customHeight="false" outlineLevel="0" collapsed="false">
      <c r="B102" s="44"/>
      <c r="C102" s="44"/>
      <c r="D102" s="44"/>
      <c r="E102" s="44"/>
      <c r="F102" s="44"/>
      <c r="L102" s="44"/>
    </row>
    <row r="103" customFormat="false" ht="15.75" hidden="false" customHeight="false" outlineLevel="0" collapsed="false">
      <c r="B103" s="44"/>
      <c r="C103" s="44"/>
      <c r="D103" s="44"/>
      <c r="E103" s="44"/>
      <c r="F103" s="44"/>
      <c r="L103" s="44"/>
    </row>
    <row r="104" customFormat="false" ht="15.75" hidden="false" customHeight="false" outlineLevel="0" collapsed="false">
      <c r="B104" s="44"/>
      <c r="C104" s="44"/>
      <c r="D104" s="44"/>
      <c r="E104" s="44"/>
      <c r="F104" s="44"/>
      <c r="L104" s="44"/>
    </row>
    <row r="105" customFormat="false" ht="15.75" hidden="false" customHeight="false" outlineLevel="0" collapsed="false">
      <c r="B105" s="44"/>
      <c r="C105" s="44"/>
      <c r="D105" s="44"/>
      <c r="E105" s="44"/>
      <c r="F105" s="44"/>
      <c r="L105" s="44"/>
    </row>
    <row r="106" customFormat="false" ht="15.75" hidden="false" customHeight="false" outlineLevel="0" collapsed="false">
      <c r="B106" s="44"/>
      <c r="C106" s="44"/>
      <c r="D106" s="44"/>
      <c r="E106" s="44"/>
      <c r="F106" s="44"/>
      <c r="L106" s="44"/>
    </row>
    <row r="107" customFormat="false" ht="15.75" hidden="false" customHeight="false" outlineLevel="0" collapsed="false">
      <c r="B107" s="44"/>
      <c r="C107" s="44"/>
      <c r="D107" s="44"/>
      <c r="E107" s="44"/>
      <c r="F107" s="44"/>
      <c r="L107" s="44"/>
    </row>
    <row r="108" customFormat="false" ht="15.75" hidden="false" customHeight="false" outlineLevel="0" collapsed="false">
      <c r="B108" s="44"/>
      <c r="C108" s="44"/>
      <c r="D108" s="44"/>
      <c r="E108" s="44"/>
      <c r="F108" s="44"/>
      <c r="L108" s="44"/>
    </row>
    <row r="109" customFormat="false" ht="15.75" hidden="false" customHeight="false" outlineLevel="0" collapsed="false">
      <c r="B109" s="44"/>
      <c r="C109" s="44"/>
      <c r="D109" s="44"/>
      <c r="E109" s="44"/>
      <c r="F109" s="44"/>
      <c r="L109" s="44"/>
    </row>
    <row r="110" customFormat="false" ht="15.75" hidden="false" customHeight="false" outlineLevel="0" collapsed="false">
      <c r="B110" s="44"/>
      <c r="C110" s="44"/>
      <c r="D110" s="44"/>
      <c r="E110" s="44"/>
      <c r="F110" s="44"/>
      <c r="L110" s="44"/>
    </row>
    <row r="111" customFormat="false" ht="15.75" hidden="false" customHeight="false" outlineLevel="0" collapsed="false">
      <c r="B111" s="44"/>
      <c r="C111" s="44"/>
      <c r="D111" s="44"/>
      <c r="E111" s="44"/>
      <c r="F111" s="44"/>
      <c r="L111" s="44"/>
    </row>
    <row r="112" customFormat="false" ht="15.75" hidden="false" customHeight="false" outlineLevel="0" collapsed="false">
      <c r="B112" s="44"/>
      <c r="C112" s="44"/>
      <c r="D112" s="44"/>
      <c r="E112" s="44"/>
      <c r="F112" s="44"/>
      <c r="L112" s="44"/>
    </row>
    <row r="113" customFormat="false" ht="15.75" hidden="false" customHeight="false" outlineLevel="0" collapsed="false">
      <c r="B113" s="44"/>
      <c r="C113" s="44"/>
      <c r="D113" s="44"/>
      <c r="E113" s="44"/>
      <c r="F113" s="44"/>
      <c r="L113" s="44"/>
    </row>
    <row r="114" customFormat="false" ht="15.75" hidden="false" customHeight="false" outlineLevel="0" collapsed="false">
      <c r="B114" s="44"/>
      <c r="C114" s="44"/>
      <c r="D114" s="44"/>
      <c r="E114" s="44"/>
      <c r="F114" s="44"/>
      <c r="L114" s="44"/>
    </row>
    <row r="115" customFormat="false" ht="15.75" hidden="false" customHeight="false" outlineLevel="0" collapsed="false">
      <c r="B115" s="44"/>
      <c r="C115" s="44"/>
      <c r="D115" s="44"/>
      <c r="E115" s="44"/>
      <c r="F115" s="44"/>
      <c r="L115" s="44"/>
    </row>
    <row r="116" customFormat="false" ht="15.75" hidden="false" customHeight="false" outlineLevel="0" collapsed="false">
      <c r="B116" s="44"/>
      <c r="C116" s="44"/>
      <c r="D116" s="44"/>
      <c r="E116" s="44"/>
      <c r="F116" s="44"/>
      <c r="L116" s="44"/>
    </row>
    <row r="117" customFormat="false" ht="15.75" hidden="false" customHeight="false" outlineLevel="0" collapsed="false">
      <c r="B117" s="44"/>
      <c r="C117" s="44"/>
      <c r="D117" s="44"/>
      <c r="E117" s="44"/>
      <c r="F117" s="44"/>
      <c r="L117" s="44"/>
    </row>
    <row r="118" customFormat="false" ht="15.75" hidden="false" customHeight="false" outlineLevel="0" collapsed="false">
      <c r="B118" s="44"/>
      <c r="C118" s="44"/>
      <c r="D118" s="44"/>
      <c r="E118" s="44"/>
      <c r="F118" s="44"/>
      <c r="L118" s="44"/>
    </row>
    <row r="119" customFormat="false" ht="15.75" hidden="false" customHeight="false" outlineLevel="0" collapsed="false">
      <c r="B119" s="44"/>
      <c r="C119" s="44"/>
      <c r="D119" s="44"/>
      <c r="E119" s="44"/>
      <c r="F119" s="44"/>
      <c r="L119" s="44"/>
    </row>
    <row r="120" customFormat="false" ht="15.75" hidden="false" customHeight="false" outlineLevel="0" collapsed="false">
      <c r="B120" s="44"/>
      <c r="C120" s="44"/>
      <c r="D120" s="44"/>
      <c r="E120" s="44"/>
      <c r="F120" s="44"/>
      <c r="L120" s="44"/>
    </row>
    <row r="121" customFormat="false" ht="15.75" hidden="false" customHeight="false" outlineLevel="0" collapsed="false">
      <c r="B121" s="44"/>
      <c r="C121" s="44"/>
      <c r="D121" s="44"/>
      <c r="E121" s="44"/>
      <c r="F121" s="44"/>
      <c r="L121" s="44"/>
    </row>
    <row r="122" customFormat="false" ht="15.75" hidden="false" customHeight="false" outlineLevel="0" collapsed="false">
      <c r="B122" s="44"/>
      <c r="C122" s="44"/>
      <c r="D122" s="44"/>
      <c r="E122" s="44"/>
      <c r="F122" s="44"/>
      <c r="L122" s="44"/>
    </row>
    <row r="123" customFormat="false" ht="15.75" hidden="false" customHeight="false" outlineLevel="0" collapsed="false">
      <c r="B123" s="44"/>
      <c r="C123" s="44"/>
      <c r="D123" s="44"/>
      <c r="E123" s="44"/>
      <c r="F123" s="44"/>
      <c r="L123" s="44"/>
    </row>
    <row r="124" customFormat="false" ht="15.75" hidden="false" customHeight="false" outlineLevel="0" collapsed="false">
      <c r="B124" s="44"/>
      <c r="C124" s="44"/>
      <c r="D124" s="44"/>
      <c r="E124" s="44"/>
      <c r="F124" s="44"/>
      <c r="L124" s="44"/>
    </row>
    <row r="125" customFormat="false" ht="15.75" hidden="false" customHeight="false" outlineLevel="0" collapsed="false">
      <c r="B125" s="44"/>
      <c r="C125" s="44"/>
      <c r="D125" s="44"/>
      <c r="E125" s="44"/>
      <c r="F125" s="44"/>
      <c r="L125" s="44"/>
    </row>
    <row r="126" customFormat="false" ht="15.75" hidden="false" customHeight="false" outlineLevel="0" collapsed="false">
      <c r="B126" s="44"/>
      <c r="C126" s="44"/>
      <c r="D126" s="44"/>
      <c r="E126" s="44"/>
      <c r="F126" s="44"/>
      <c r="L126" s="44"/>
    </row>
    <row r="127" customFormat="false" ht="15.75" hidden="false" customHeight="false" outlineLevel="0" collapsed="false">
      <c r="B127" s="44"/>
      <c r="C127" s="44"/>
      <c r="D127" s="44"/>
      <c r="E127" s="44"/>
      <c r="F127" s="44"/>
      <c r="L127" s="44"/>
    </row>
    <row r="128" customFormat="false" ht="15.75" hidden="false" customHeight="false" outlineLevel="0" collapsed="false">
      <c r="B128" s="44"/>
      <c r="C128" s="44"/>
      <c r="D128" s="44"/>
      <c r="E128" s="44"/>
      <c r="F128" s="44"/>
      <c r="L128" s="44"/>
    </row>
    <row r="129" customFormat="false" ht="15.75" hidden="false" customHeight="false" outlineLevel="0" collapsed="false">
      <c r="B129" s="44"/>
      <c r="C129" s="44"/>
      <c r="D129" s="44"/>
      <c r="E129" s="44"/>
      <c r="F129" s="44"/>
      <c r="L129" s="44"/>
    </row>
    <row r="130" customFormat="false" ht="15.75" hidden="false" customHeight="false" outlineLevel="0" collapsed="false">
      <c r="B130" s="44"/>
      <c r="C130" s="44"/>
      <c r="D130" s="44"/>
      <c r="E130" s="44"/>
      <c r="F130" s="44"/>
      <c r="L130" s="44"/>
    </row>
    <row r="131" customFormat="false" ht="15.75" hidden="false" customHeight="false" outlineLevel="0" collapsed="false">
      <c r="B131" s="44"/>
      <c r="C131" s="44"/>
      <c r="D131" s="44"/>
      <c r="E131" s="44"/>
      <c r="F131" s="44"/>
      <c r="L131" s="44"/>
    </row>
    <row r="132" customFormat="false" ht="15.75" hidden="false" customHeight="false" outlineLevel="0" collapsed="false">
      <c r="B132" s="44"/>
      <c r="C132" s="44"/>
      <c r="D132" s="44"/>
      <c r="E132" s="44"/>
      <c r="F132" s="44"/>
      <c r="L132" s="44"/>
    </row>
    <row r="133" customFormat="false" ht="15.75" hidden="false" customHeight="false" outlineLevel="0" collapsed="false">
      <c r="B133" s="44"/>
      <c r="C133" s="44"/>
      <c r="D133" s="44"/>
      <c r="E133" s="44"/>
      <c r="F133" s="44"/>
      <c r="L133" s="44"/>
    </row>
    <row r="134" customFormat="false" ht="15.75" hidden="false" customHeight="false" outlineLevel="0" collapsed="false">
      <c r="B134" s="44"/>
      <c r="C134" s="44"/>
      <c r="D134" s="44"/>
      <c r="E134" s="44"/>
      <c r="F134" s="44"/>
      <c r="L134" s="44"/>
    </row>
    <row r="135" customFormat="false" ht="15.75" hidden="false" customHeight="false" outlineLevel="0" collapsed="false">
      <c r="B135" s="44"/>
      <c r="C135" s="44"/>
      <c r="D135" s="44"/>
      <c r="E135" s="44"/>
      <c r="F135" s="44"/>
      <c r="L135" s="44"/>
    </row>
    <row r="136" customFormat="false" ht="15.75" hidden="false" customHeight="false" outlineLevel="0" collapsed="false">
      <c r="B136" s="44"/>
      <c r="C136" s="44"/>
      <c r="D136" s="44"/>
      <c r="E136" s="44"/>
      <c r="F136" s="44"/>
      <c r="L136" s="44"/>
    </row>
    <row r="137" customFormat="false" ht="15.75" hidden="false" customHeight="false" outlineLevel="0" collapsed="false">
      <c r="B137" s="44"/>
      <c r="C137" s="44"/>
      <c r="D137" s="44"/>
      <c r="E137" s="44"/>
      <c r="F137" s="44"/>
      <c r="L137" s="44"/>
    </row>
    <row r="138" customFormat="false" ht="15.75" hidden="false" customHeight="false" outlineLevel="0" collapsed="false">
      <c r="B138" s="44"/>
      <c r="C138" s="44"/>
      <c r="D138" s="44"/>
      <c r="E138" s="44"/>
      <c r="F138" s="44"/>
      <c r="L138" s="44"/>
    </row>
    <row r="139" customFormat="false" ht="15.75" hidden="false" customHeight="false" outlineLevel="0" collapsed="false">
      <c r="B139" s="44"/>
      <c r="C139" s="44"/>
      <c r="D139" s="44"/>
      <c r="E139" s="44"/>
      <c r="F139" s="44"/>
      <c r="L139" s="44"/>
    </row>
    <row r="140" customFormat="false" ht="15.75" hidden="false" customHeight="false" outlineLevel="0" collapsed="false">
      <c r="B140" s="44"/>
      <c r="C140" s="44"/>
      <c r="D140" s="44"/>
      <c r="E140" s="44"/>
      <c r="F140" s="44"/>
      <c r="L140" s="44"/>
    </row>
    <row r="141" customFormat="false" ht="15.75" hidden="false" customHeight="false" outlineLevel="0" collapsed="false">
      <c r="B141" s="44"/>
      <c r="C141" s="44"/>
      <c r="D141" s="44"/>
      <c r="E141" s="44"/>
      <c r="F141" s="44"/>
      <c r="L141" s="44"/>
    </row>
    <row r="142" customFormat="false" ht="15.75" hidden="false" customHeight="false" outlineLevel="0" collapsed="false">
      <c r="B142" s="44"/>
      <c r="C142" s="44"/>
      <c r="D142" s="44"/>
      <c r="E142" s="44"/>
      <c r="F142" s="44"/>
      <c r="L142" s="44"/>
    </row>
    <row r="143" customFormat="false" ht="15.75" hidden="false" customHeight="false" outlineLevel="0" collapsed="false">
      <c r="B143" s="44"/>
      <c r="C143" s="44"/>
      <c r="D143" s="44"/>
      <c r="E143" s="44"/>
      <c r="F143" s="44"/>
      <c r="L143" s="44"/>
    </row>
    <row r="144" customFormat="false" ht="15.75" hidden="false" customHeight="false" outlineLevel="0" collapsed="false">
      <c r="B144" s="44"/>
      <c r="C144" s="44"/>
      <c r="D144" s="44"/>
      <c r="E144" s="44"/>
      <c r="F144" s="44"/>
      <c r="L144" s="44"/>
    </row>
    <row r="145" customFormat="false" ht="15.75" hidden="false" customHeight="false" outlineLevel="0" collapsed="false">
      <c r="B145" s="44"/>
      <c r="C145" s="44"/>
      <c r="D145" s="44"/>
      <c r="E145" s="44"/>
      <c r="F145" s="44"/>
      <c r="L145" s="44"/>
    </row>
    <row r="146" customFormat="false" ht="15.75" hidden="false" customHeight="false" outlineLevel="0" collapsed="false">
      <c r="B146" s="44"/>
      <c r="C146" s="44"/>
      <c r="D146" s="44"/>
      <c r="E146" s="44"/>
      <c r="F146" s="44"/>
      <c r="L146" s="44"/>
    </row>
    <row r="147" customFormat="false" ht="15.75" hidden="false" customHeight="false" outlineLevel="0" collapsed="false">
      <c r="B147" s="44"/>
      <c r="C147" s="44"/>
      <c r="D147" s="44"/>
      <c r="E147" s="44"/>
      <c r="F147" s="44"/>
      <c r="L147" s="44"/>
    </row>
    <row r="148" customFormat="false" ht="15.75" hidden="false" customHeight="false" outlineLevel="0" collapsed="false">
      <c r="B148" s="44"/>
      <c r="C148" s="44"/>
      <c r="D148" s="44"/>
      <c r="E148" s="44"/>
      <c r="F148" s="44"/>
      <c r="L148" s="44"/>
    </row>
    <row r="149" customFormat="false" ht="15.75" hidden="false" customHeight="false" outlineLevel="0" collapsed="false">
      <c r="B149" s="44"/>
      <c r="C149" s="44"/>
      <c r="D149" s="44"/>
      <c r="E149" s="44"/>
      <c r="F149" s="44"/>
      <c r="L149" s="44"/>
    </row>
    <row r="150" customFormat="false" ht="15.75" hidden="false" customHeight="false" outlineLevel="0" collapsed="false">
      <c r="B150" s="44"/>
      <c r="C150" s="44"/>
      <c r="D150" s="44"/>
      <c r="E150" s="44"/>
      <c r="F150" s="44"/>
      <c r="L150" s="44"/>
    </row>
    <row r="151" customFormat="false" ht="15.75" hidden="false" customHeight="false" outlineLevel="0" collapsed="false">
      <c r="B151" s="44"/>
      <c r="C151" s="44"/>
      <c r="D151" s="44"/>
      <c r="E151" s="44"/>
      <c r="F151" s="44"/>
      <c r="L151" s="44"/>
    </row>
    <row r="152" customFormat="false" ht="15.75" hidden="false" customHeight="false" outlineLevel="0" collapsed="false">
      <c r="B152" s="44"/>
      <c r="C152" s="44"/>
      <c r="D152" s="44"/>
      <c r="E152" s="44"/>
      <c r="F152" s="44"/>
      <c r="L152" s="44"/>
    </row>
    <row r="153" customFormat="false" ht="15.75" hidden="false" customHeight="false" outlineLevel="0" collapsed="false">
      <c r="B153" s="44"/>
      <c r="C153" s="44"/>
      <c r="D153" s="44"/>
      <c r="E153" s="44"/>
      <c r="F153" s="44"/>
      <c r="L153" s="44"/>
    </row>
    <row r="154" customFormat="false" ht="15.75" hidden="false" customHeight="false" outlineLevel="0" collapsed="false">
      <c r="B154" s="44"/>
      <c r="C154" s="44"/>
      <c r="D154" s="44"/>
      <c r="E154" s="44"/>
      <c r="F154" s="44"/>
      <c r="L154" s="44"/>
    </row>
    <row r="155" customFormat="false" ht="15.75" hidden="false" customHeight="false" outlineLevel="0" collapsed="false">
      <c r="B155" s="44"/>
      <c r="C155" s="44"/>
      <c r="D155" s="44"/>
      <c r="E155" s="44"/>
      <c r="F155" s="44"/>
      <c r="L155" s="44"/>
    </row>
    <row r="156" customFormat="false" ht="15.75" hidden="false" customHeight="false" outlineLevel="0" collapsed="false">
      <c r="B156" s="44"/>
      <c r="C156" s="44"/>
      <c r="D156" s="44"/>
      <c r="E156" s="44"/>
      <c r="F156" s="44"/>
      <c r="L156" s="44"/>
    </row>
    <row r="157" customFormat="false" ht="15.75" hidden="false" customHeight="false" outlineLevel="0" collapsed="false">
      <c r="B157" s="44"/>
      <c r="C157" s="44"/>
      <c r="D157" s="44"/>
      <c r="E157" s="44"/>
      <c r="F157" s="44"/>
      <c r="L157" s="44"/>
    </row>
    <row r="158" customFormat="false" ht="15.75" hidden="false" customHeight="false" outlineLevel="0" collapsed="false">
      <c r="B158" s="44"/>
      <c r="C158" s="44"/>
      <c r="D158" s="44"/>
      <c r="E158" s="44"/>
      <c r="F158" s="44"/>
      <c r="L158" s="44"/>
    </row>
    <row r="159" customFormat="false" ht="15.75" hidden="false" customHeight="false" outlineLevel="0" collapsed="false">
      <c r="B159" s="44"/>
      <c r="C159" s="44"/>
      <c r="D159" s="44"/>
      <c r="E159" s="44"/>
      <c r="F159" s="44"/>
      <c r="L159" s="44"/>
    </row>
    <row r="160" customFormat="false" ht="15.75" hidden="false" customHeight="false" outlineLevel="0" collapsed="false">
      <c r="B160" s="44"/>
      <c r="C160" s="44"/>
      <c r="D160" s="44"/>
      <c r="E160" s="44"/>
      <c r="F160" s="44"/>
      <c r="L160" s="44"/>
    </row>
    <row r="161" customFormat="false" ht="15.75" hidden="false" customHeight="false" outlineLevel="0" collapsed="false">
      <c r="B161" s="44"/>
      <c r="C161" s="44"/>
      <c r="D161" s="44"/>
      <c r="E161" s="44"/>
      <c r="F161" s="44"/>
      <c r="L161" s="44"/>
    </row>
    <row r="162" customFormat="false" ht="15.75" hidden="false" customHeight="false" outlineLevel="0" collapsed="false">
      <c r="B162" s="44"/>
      <c r="C162" s="44"/>
      <c r="D162" s="44"/>
      <c r="E162" s="44"/>
      <c r="F162" s="44"/>
      <c r="L162" s="44"/>
    </row>
    <row r="163" customFormat="false" ht="15.75" hidden="false" customHeight="false" outlineLevel="0" collapsed="false">
      <c r="B163" s="44"/>
      <c r="C163" s="44"/>
      <c r="D163" s="44"/>
      <c r="E163" s="44"/>
      <c r="F163" s="44"/>
      <c r="L163" s="44"/>
    </row>
    <row r="164" customFormat="false" ht="15.75" hidden="false" customHeight="false" outlineLevel="0" collapsed="false">
      <c r="B164" s="44"/>
      <c r="C164" s="44"/>
      <c r="D164" s="44"/>
      <c r="E164" s="44"/>
      <c r="F164" s="44"/>
      <c r="L164" s="44"/>
    </row>
    <row r="165" customFormat="false" ht="15.75" hidden="false" customHeight="false" outlineLevel="0" collapsed="false">
      <c r="B165" s="44"/>
      <c r="C165" s="44"/>
      <c r="D165" s="44"/>
      <c r="E165" s="44"/>
      <c r="F165" s="44"/>
      <c r="L165" s="44"/>
    </row>
    <row r="166" customFormat="false" ht="15.75" hidden="false" customHeight="false" outlineLevel="0" collapsed="false">
      <c r="B166" s="44"/>
      <c r="C166" s="44"/>
      <c r="D166" s="44"/>
      <c r="E166" s="44"/>
      <c r="F166" s="44"/>
      <c r="L166" s="44"/>
    </row>
    <row r="167" customFormat="false" ht="15.75" hidden="false" customHeight="false" outlineLevel="0" collapsed="false">
      <c r="B167" s="44"/>
      <c r="C167" s="44"/>
      <c r="D167" s="44"/>
      <c r="E167" s="44"/>
      <c r="F167" s="44"/>
      <c r="L167" s="44"/>
    </row>
    <row r="168" customFormat="false" ht="15.75" hidden="false" customHeight="false" outlineLevel="0" collapsed="false">
      <c r="B168" s="44"/>
      <c r="C168" s="44"/>
      <c r="D168" s="44"/>
      <c r="E168" s="44"/>
      <c r="F168" s="44"/>
      <c r="L168" s="44"/>
    </row>
    <row r="169" customFormat="false" ht="15.75" hidden="false" customHeight="false" outlineLevel="0" collapsed="false">
      <c r="B169" s="44"/>
      <c r="C169" s="44"/>
      <c r="D169" s="44"/>
      <c r="E169" s="44"/>
      <c r="F169" s="44"/>
      <c r="L169" s="44"/>
    </row>
    <row r="170" customFormat="false" ht="15.75" hidden="false" customHeight="false" outlineLevel="0" collapsed="false">
      <c r="B170" s="44"/>
      <c r="C170" s="44"/>
      <c r="D170" s="44"/>
      <c r="E170" s="44"/>
      <c r="F170" s="44"/>
      <c r="L170" s="44"/>
    </row>
    <row r="171" customFormat="false" ht="15.75" hidden="false" customHeight="false" outlineLevel="0" collapsed="false">
      <c r="B171" s="44"/>
      <c r="C171" s="44"/>
      <c r="D171" s="44"/>
      <c r="E171" s="44"/>
      <c r="F171" s="44"/>
      <c r="L171" s="44"/>
    </row>
    <row r="172" customFormat="false" ht="15.75" hidden="false" customHeight="false" outlineLevel="0" collapsed="false">
      <c r="B172" s="44"/>
      <c r="C172" s="44"/>
      <c r="D172" s="44"/>
      <c r="E172" s="44"/>
      <c r="F172" s="44"/>
      <c r="L172" s="44"/>
    </row>
    <row r="173" customFormat="false" ht="15.75" hidden="false" customHeight="false" outlineLevel="0" collapsed="false">
      <c r="B173" s="44"/>
      <c r="C173" s="44"/>
      <c r="D173" s="44"/>
      <c r="E173" s="44"/>
      <c r="F173" s="44"/>
      <c r="L173" s="44"/>
    </row>
    <row r="174" customFormat="false" ht="15.75" hidden="false" customHeight="false" outlineLevel="0" collapsed="false">
      <c r="B174" s="44"/>
      <c r="C174" s="44"/>
      <c r="D174" s="44"/>
      <c r="E174" s="44"/>
      <c r="F174" s="44"/>
      <c r="L174" s="44"/>
    </row>
    <row r="175" customFormat="false" ht="15.75" hidden="false" customHeight="false" outlineLevel="0" collapsed="false">
      <c r="B175" s="44"/>
      <c r="C175" s="44"/>
      <c r="D175" s="44"/>
      <c r="E175" s="44"/>
      <c r="F175" s="44"/>
      <c r="L175" s="44"/>
    </row>
    <row r="176" customFormat="false" ht="15.75" hidden="false" customHeight="false" outlineLevel="0" collapsed="false">
      <c r="B176" s="44"/>
      <c r="C176" s="44"/>
      <c r="D176" s="44"/>
      <c r="E176" s="44"/>
      <c r="F176" s="44"/>
      <c r="L176" s="44"/>
    </row>
    <row r="177" customFormat="false" ht="15.75" hidden="false" customHeight="false" outlineLevel="0" collapsed="false">
      <c r="B177" s="44"/>
      <c r="C177" s="44"/>
      <c r="D177" s="44"/>
      <c r="E177" s="44"/>
      <c r="F177" s="44"/>
      <c r="L177" s="44"/>
    </row>
    <row r="178" customFormat="false" ht="15.75" hidden="false" customHeight="false" outlineLevel="0" collapsed="false">
      <c r="B178" s="44"/>
      <c r="C178" s="44"/>
      <c r="D178" s="44"/>
      <c r="E178" s="44"/>
      <c r="F178" s="44"/>
      <c r="L178" s="44"/>
    </row>
    <row r="179" customFormat="false" ht="15.75" hidden="false" customHeight="false" outlineLevel="0" collapsed="false">
      <c r="B179" s="44"/>
      <c r="C179" s="44"/>
      <c r="D179" s="44"/>
      <c r="E179" s="44"/>
      <c r="F179" s="44"/>
      <c r="L179" s="44"/>
    </row>
    <row r="180" customFormat="false" ht="15.75" hidden="false" customHeight="false" outlineLevel="0" collapsed="false">
      <c r="B180" s="44"/>
      <c r="C180" s="44"/>
      <c r="D180" s="44"/>
      <c r="E180" s="44"/>
      <c r="F180" s="44"/>
      <c r="L180" s="44"/>
    </row>
    <row r="181" customFormat="false" ht="15.75" hidden="false" customHeight="false" outlineLevel="0" collapsed="false">
      <c r="B181" s="44"/>
      <c r="C181" s="44"/>
      <c r="D181" s="44"/>
      <c r="E181" s="44"/>
      <c r="F181" s="44"/>
      <c r="L181" s="44"/>
    </row>
    <row r="182" customFormat="false" ht="15.75" hidden="false" customHeight="false" outlineLevel="0" collapsed="false">
      <c r="B182" s="44"/>
      <c r="C182" s="44"/>
      <c r="D182" s="44"/>
      <c r="E182" s="44"/>
      <c r="F182" s="44"/>
      <c r="L182" s="44"/>
    </row>
    <row r="183" customFormat="false" ht="15.75" hidden="false" customHeight="false" outlineLevel="0" collapsed="false">
      <c r="B183" s="44"/>
      <c r="C183" s="44"/>
      <c r="D183" s="44"/>
      <c r="E183" s="44"/>
      <c r="F183" s="44"/>
      <c r="L183" s="44"/>
    </row>
    <row r="184" customFormat="false" ht="15.75" hidden="false" customHeight="false" outlineLevel="0" collapsed="false">
      <c r="B184" s="44"/>
      <c r="C184" s="44"/>
      <c r="D184" s="44"/>
      <c r="E184" s="44"/>
      <c r="F184" s="44"/>
      <c r="L184" s="44"/>
    </row>
    <row r="185" customFormat="false" ht="15.75" hidden="false" customHeight="false" outlineLevel="0" collapsed="false">
      <c r="B185" s="44"/>
      <c r="C185" s="44"/>
      <c r="D185" s="44"/>
      <c r="E185" s="44"/>
      <c r="F185" s="44"/>
      <c r="L185" s="44"/>
    </row>
    <row r="186" customFormat="false" ht="15.75" hidden="false" customHeight="false" outlineLevel="0" collapsed="false">
      <c r="B186" s="44"/>
      <c r="C186" s="44"/>
      <c r="D186" s="44"/>
      <c r="E186" s="44"/>
      <c r="F186" s="44"/>
      <c r="L186" s="44"/>
    </row>
    <row r="187" customFormat="false" ht="15.75" hidden="false" customHeight="false" outlineLevel="0" collapsed="false">
      <c r="B187" s="44"/>
      <c r="C187" s="44"/>
      <c r="D187" s="44"/>
      <c r="E187" s="44"/>
      <c r="F187" s="44"/>
      <c r="L187" s="44"/>
    </row>
    <row r="188" customFormat="false" ht="15.75" hidden="false" customHeight="false" outlineLevel="0" collapsed="false">
      <c r="B188" s="44"/>
      <c r="C188" s="44"/>
      <c r="D188" s="44"/>
      <c r="E188" s="44"/>
      <c r="F188" s="44"/>
      <c r="L188" s="44"/>
    </row>
    <row r="189" customFormat="false" ht="15.75" hidden="false" customHeight="false" outlineLevel="0" collapsed="false">
      <c r="B189" s="44"/>
      <c r="C189" s="44"/>
      <c r="D189" s="44"/>
      <c r="E189" s="44"/>
      <c r="F189" s="44"/>
      <c r="L189" s="44"/>
    </row>
    <row r="190" customFormat="false" ht="15.75" hidden="false" customHeight="false" outlineLevel="0" collapsed="false">
      <c r="B190" s="44"/>
      <c r="C190" s="44"/>
      <c r="D190" s="44"/>
      <c r="E190" s="44"/>
      <c r="F190" s="44"/>
      <c r="L190" s="44"/>
    </row>
    <row r="191" customFormat="false" ht="15.75" hidden="false" customHeight="false" outlineLevel="0" collapsed="false">
      <c r="B191" s="44"/>
      <c r="C191" s="44"/>
      <c r="D191" s="44"/>
      <c r="E191" s="44"/>
      <c r="F191" s="44"/>
      <c r="L191" s="44"/>
    </row>
    <row r="192" customFormat="false" ht="15.75" hidden="false" customHeight="false" outlineLevel="0" collapsed="false">
      <c r="B192" s="44"/>
      <c r="C192" s="44"/>
      <c r="D192" s="44"/>
      <c r="E192" s="44"/>
      <c r="F192" s="44"/>
      <c r="L192" s="44"/>
    </row>
    <row r="193" customFormat="false" ht="15.75" hidden="false" customHeight="false" outlineLevel="0" collapsed="false">
      <c r="B193" s="44"/>
      <c r="C193" s="44"/>
      <c r="D193" s="44"/>
      <c r="E193" s="44"/>
      <c r="F193" s="44"/>
      <c r="L193" s="44"/>
    </row>
    <row r="194" customFormat="false" ht="15.75" hidden="false" customHeight="false" outlineLevel="0" collapsed="false">
      <c r="B194" s="44"/>
      <c r="C194" s="44"/>
      <c r="D194" s="44"/>
      <c r="E194" s="44"/>
      <c r="F194" s="44"/>
      <c r="L194" s="44"/>
    </row>
    <row r="195" customFormat="false" ht="15.75" hidden="false" customHeight="false" outlineLevel="0" collapsed="false">
      <c r="B195" s="44"/>
      <c r="C195" s="44"/>
      <c r="D195" s="44"/>
      <c r="E195" s="44"/>
      <c r="F195" s="44"/>
      <c r="L195" s="44"/>
    </row>
    <row r="196" customFormat="false" ht="15.75" hidden="false" customHeight="false" outlineLevel="0" collapsed="false">
      <c r="B196" s="44"/>
      <c r="C196" s="44"/>
      <c r="D196" s="44"/>
      <c r="E196" s="44"/>
      <c r="F196" s="44"/>
      <c r="L196" s="44"/>
    </row>
    <row r="197" customFormat="false" ht="15.75" hidden="false" customHeight="false" outlineLevel="0" collapsed="false">
      <c r="B197" s="44"/>
      <c r="C197" s="44"/>
      <c r="D197" s="44"/>
      <c r="E197" s="44"/>
      <c r="F197" s="44"/>
      <c r="L197" s="44"/>
    </row>
    <row r="198" customFormat="false" ht="15.75" hidden="false" customHeight="false" outlineLevel="0" collapsed="false">
      <c r="B198" s="44"/>
      <c r="C198" s="44"/>
      <c r="D198" s="44"/>
      <c r="E198" s="44"/>
      <c r="F198" s="44"/>
      <c r="L198" s="44"/>
    </row>
    <row r="199" customFormat="false" ht="15.75" hidden="false" customHeight="false" outlineLevel="0" collapsed="false">
      <c r="B199" s="44"/>
      <c r="C199" s="44"/>
      <c r="D199" s="44"/>
      <c r="E199" s="44"/>
      <c r="F199" s="44"/>
      <c r="L199" s="44"/>
    </row>
    <row r="200" customFormat="false" ht="15.75" hidden="false" customHeight="false" outlineLevel="0" collapsed="false">
      <c r="B200" s="44"/>
      <c r="C200" s="44"/>
      <c r="D200" s="44"/>
      <c r="E200" s="44"/>
      <c r="F200" s="44"/>
      <c r="L200" s="44"/>
    </row>
    <row r="201" customFormat="false" ht="15.75" hidden="false" customHeight="false" outlineLevel="0" collapsed="false">
      <c r="B201" s="44"/>
      <c r="C201" s="44"/>
      <c r="D201" s="44"/>
      <c r="E201" s="44"/>
      <c r="F201" s="44"/>
      <c r="L201" s="44"/>
    </row>
    <row r="202" customFormat="false" ht="15.75" hidden="false" customHeight="false" outlineLevel="0" collapsed="false">
      <c r="B202" s="44"/>
      <c r="C202" s="44"/>
      <c r="D202" s="44"/>
      <c r="E202" s="44"/>
      <c r="F202" s="44"/>
      <c r="L202" s="44"/>
    </row>
    <row r="203" customFormat="false" ht="15.75" hidden="false" customHeight="false" outlineLevel="0" collapsed="false">
      <c r="B203" s="44"/>
      <c r="C203" s="44"/>
      <c r="D203" s="44"/>
      <c r="E203" s="44"/>
      <c r="F203" s="44"/>
      <c r="L203" s="44"/>
    </row>
    <row r="204" customFormat="false" ht="15.75" hidden="false" customHeight="false" outlineLevel="0" collapsed="false">
      <c r="B204" s="44"/>
      <c r="C204" s="44"/>
      <c r="D204" s="44"/>
      <c r="E204" s="44"/>
      <c r="F204" s="44"/>
      <c r="L204" s="44"/>
    </row>
    <row r="205" customFormat="false" ht="15.75" hidden="false" customHeight="false" outlineLevel="0" collapsed="false">
      <c r="B205" s="44"/>
      <c r="C205" s="44"/>
      <c r="D205" s="44"/>
      <c r="E205" s="44"/>
      <c r="F205" s="44"/>
      <c r="L205" s="44"/>
    </row>
    <row r="206" customFormat="false" ht="15.75" hidden="false" customHeight="false" outlineLevel="0" collapsed="false">
      <c r="B206" s="44"/>
      <c r="C206" s="44"/>
      <c r="D206" s="44"/>
      <c r="E206" s="44"/>
      <c r="F206" s="44"/>
      <c r="L206" s="44"/>
    </row>
    <row r="207" customFormat="false" ht="15.75" hidden="false" customHeight="false" outlineLevel="0" collapsed="false">
      <c r="B207" s="44"/>
      <c r="C207" s="44"/>
      <c r="D207" s="44"/>
      <c r="E207" s="44"/>
      <c r="F207" s="44"/>
      <c r="L207" s="44"/>
    </row>
    <row r="208" customFormat="false" ht="15.75" hidden="false" customHeight="false" outlineLevel="0" collapsed="false">
      <c r="B208" s="44"/>
      <c r="C208" s="44"/>
      <c r="D208" s="44"/>
      <c r="E208" s="44"/>
      <c r="F208" s="44"/>
      <c r="L208" s="44"/>
    </row>
    <row r="209" customFormat="false" ht="15.75" hidden="false" customHeight="false" outlineLevel="0" collapsed="false">
      <c r="B209" s="44"/>
      <c r="C209" s="44"/>
      <c r="D209" s="44"/>
      <c r="E209" s="44"/>
      <c r="F209" s="44"/>
      <c r="L209" s="44"/>
    </row>
    <row r="210" customFormat="false" ht="15.75" hidden="false" customHeight="false" outlineLevel="0" collapsed="false">
      <c r="B210" s="44"/>
      <c r="C210" s="44"/>
      <c r="D210" s="44"/>
      <c r="E210" s="44"/>
      <c r="F210" s="44"/>
      <c r="L210" s="44"/>
    </row>
    <row r="211" customFormat="false" ht="15.75" hidden="false" customHeight="false" outlineLevel="0" collapsed="false">
      <c r="B211" s="44"/>
      <c r="C211" s="44"/>
      <c r="D211" s="44"/>
      <c r="E211" s="44"/>
      <c r="F211" s="44"/>
      <c r="L211" s="44"/>
    </row>
    <row r="212" customFormat="false" ht="15.75" hidden="false" customHeight="false" outlineLevel="0" collapsed="false">
      <c r="B212" s="44"/>
      <c r="C212" s="44"/>
      <c r="D212" s="44"/>
      <c r="E212" s="44"/>
      <c r="F212" s="44"/>
      <c r="L212" s="44"/>
    </row>
    <row r="213" customFormat="false" ht="15.75" hidden="false" customHeight="false" outlineLevel="0" collapsed="false">
      <c r="B213" s="44"/>
      <c r="C213" s="44"/>
      <c r="D213" s="44"/>
      <c r="E213" s="44"/>
      <c r="F213" s="44"/>
      <c r="L213" s="44"/>
    </row>
    <row r="214" customFormat="false" ht="15.75" hidden="false" customHeight="false" outlineLevel="0" collapsed="false">
      <c r="B214" s="44"/>
      <c r="C214" s="44"/>
      <c r="D214" s="44"/>
      <c r="E214" s="44"/>
      <c r="F214" s="44"/>
      <c r="L214" s="44"/>
    </row>
    <row r="215" customFormat="false" ht="15.75" hidden="false" customHeight="false" outlineLevel="0" collapsed="false">
      <c r="B215" s="44"/>
      <c r="C215" s="44"/>
      <c r="D215" s="44"/>
      <c r="E215" s="44"/>
      <c r="F215" s="44"/>
      <c r="L215" s="44"/>
    </row>
    <row r="216" customFormat="false" ht="15.75" hidden="false" customHeight="false" outlineLevel="0" collapsed="false">
      <c r="B216" s="44"/>
      <c r="C216" s="44"/>
      <c r="D216" s="44"/>
      <c r="E216" s="44"/>
      <c r="F216" s="44"/>
      <c r="L216" s="44"/>
    </row>
    <row r="217" customFormat="false" ht="15.75" hidden="false" customHeight="false" outlineLevel="0" collapsed="false">
      <c r="B217" s="44"/>
      <c r="C217" s="44"/>
      <c r="D217" s="44"/>
      <c r="E217" s="44"/>
      <c r="F217" s="44"/>
      <c r="L217" s="44"/>
    </row>
    <row r="218" customFormat="false" ht="15.75" hidden="false" customHeight="false" outlineLevel="0" collapsed="false">
      <c r="B218" s="44"/>
      <c r="C218" s="44"/>
      <c r="D218" s="44"/>
      <c r="E218" s="44"/>
      <c r="F218" s="44"/>
      <c r="L218" s="44"/>
    </row>
    <row r="219" customFormat="false" ht="15.75" hidden="false" customHeight="false" outlineLevel="0" collapsed="false">
      <c r="B219" s="44"/>
      <c r="C219" s="44"/>
      <c r="D219" s="44"/>
      <c r="E219" s="44"/>
      <c r="F219" s="44"/>
      <c r="L219" s="44"/>
    </row>
    <row r="220" customFormat="false" ht="15.75" hidden="false" customHeight="false" outlineLevel="0" collapsed="false">
      <c r="B220" s="44"/>
      <c r="C220" s="44"/>
      <c r="D220" s="44"/>
      <c r="E220" s="44"/>
      <c r="F220" s="44"/>
      <c r="L220" s="44"/>
    </row>
    <row r="221" customFormat="false" ht="15.75" hidden="false" customHeight="false" outlineLevel="0" collapsed="false">
      <c r="B221" s="44"/>
      <c r="C221" s="44"/>
      <c r="D221" s="44"/>
      <c r="E221" s="44"/>
      <c r="F221" s="44"/>
      <c r="L221" s="44"/>
    </row>
    <row r="222" customFormat="false" ht="15.75" hidden="false" customHeight="false" outlineLevel="0" collapsed="false">
      <c r="B222" s="44"/>
      <c r="C222" s="44"/>
      <c r="D222" s="44"/>
      <c r="E222" s="44"/>
      <c r="F222" s="44"/>
      <c r="L222" s="44"/>
    </row>
    <row r="223" customFormat="false" ht="15.75" hidden="false" customHeight="false" outlineLevel="0" collapsed="false">
      <c r="B223" s="44"/>
      <c r="C223" s="44"/>
      <c r="D223" s="44"/>
      <c r="E223" s="44"/>
      <c r="F223" s="44"/>
      <c r="L223" s="44"/>
    </row>
    <row r="224" customFormat="false" ht="15.75" hidden="false" customHeight="false" outlineLevel="0" collapsed="false">
      <c r="B224" s="44"/>
      <c r="C224" s="44"/>
      <c r="D224" s="44"/>
      <c r="E224" s="44"/>
      <c r="F224" s="44"/>
      <c r="L224" s="44"/>
    </row>
    <row r="225" customFormat="false" ht="15.75" hidden="false" customHeight="false" outlineLevel="0" collapsed="false">
      <c r="B225" s="44"/>
      <c r="C225" s="44"/>
      <c r="D225" s="44"/>
      <c r="E225" s="44"/>
      <c r="F225" s="44"/>
      <c r="L225" s="44"/>
    </row>
    <row r="226" customFormat="false" ht="15.75" hidden="false" customHeight="false" outlineLevel="0" collapsed="false">
      <c r="B226" s="44"/>
      <c r="C226" s="44"/>
      <c r="D226" s="44"/>
      <c r="E226" s="44"/>
      <c r="F226" s="44"/>
      <c r="L226" s="44"/>
    </row>
    <row r="227" customFormat="false" ht="15.75" hidden="false" customHeight="false" outlineLevel="0" collapsed="false">
      <c r="B227" s="44"/>
      <c r="C227" s="44"/>
      <c r="D227" s="44"/>
      <c r="E227" s="44"/>
      <c r="F227" s="44"/>
      <c r="L227" s="44"/>
    </row>
    <row r="228" customFormat="false" ht="15.75" hidden="false" customHeight="false" outlineLevel="0" collapsed="false">
      <c r="B228" s="44"/>
      <c r="C228" s="44"/>
      <c r="D228" s="44"/>
      <c r="E228" s="44"/>
      <c r="F228" s="44"/>
      <c r="L228" s="44"/>
    </row>
    <row r="229" customFormat="false" ht="15.75" hidden="false" customHeight="false" outlineLevel="0" collapsed="false">
      <c r="B229" s="44"/>
      <c r="C229" s="44"/>
      <c r="D229" s="44"/>
      <c r="E229" s="44"/>
      <c r="F229" s="44"/>
      <c r="L229" s="44"/>
    </row>
    <row r="230" customFormat="false" ht="15.75" hidden="false" customHeight="false" outlineLevel="0" collapsed="false">
      <c r="B230" s="44"/>
      <c r="C230" s="44"/>
      <c r="D230" s="44"/>
      <c r="E230" s="44"/>
      <c r="F230" s="44"/>
      <c r="L230" s="44"/>
    </row>
    <row r="231" customFormat="false" ht="15.75" hidden="false" customHeight="false" outlineLevel="0" collapsed="false">
      <c r="B231" s="44"/>
      <c r="C231" s="44"/>
      <c r="D231" s="44"/>
      <c r="E231" s="44"/>
      <c r="F231" s="44"/>
      <c r="L231" s="44"/>
    </row>
    <row r="232" customFormat="false" ht="15.75" hidden="false" customHeight="false" outlineLevel="0" collapsed="false">
      <c r="B232" s="44"/>
      <c r="C232" s="44"/>
      <c r="D232" s="44"/>
      <c r="E232" s="44"/>
      <c r="F232" s="44"/>
      <c r="L232" s="44"/>
    </row>
    <row r="233" customFormat="false" ht="15.75" hidden="false" customHeight="false" outlineLevel="0" collapsed="false">
      <c r="B233" s="44"/>
      <c r="C233" s="44"/>
      <c r="D233" s="44"/>
      <c r="E233" s="44"/>
      <c r="F233" s="44"/>
      <c r="L233" s="44"/>
    </row>
    <row r="234" customFormat="false" ht="15.75" hidden="false" customHeight="false" outlineLevel="0" collapsed="false">
      <c r="B234" s="44"/>
      <c r="C234" s="44"/>
      <c r="D234" s="44"/>
      <c r="E234" s="44"/>
      <c r="F234" s="44"/>
      <c r="L234" s="44"/>
    </row>
    <row r="235" customFormat="false" ht="15.75" hidden="false" customHeight="false" outlineLevel="0" collapsed="false">
      <c r="B235" s="44"/>
      <c r="C235" s="44"/>
      <c r="D235" s="44"/>
      <c r="E235" s="44"/>
      <c r="F235" s="44"/>
      <c r="L235" s="44"/>
    </row>
    <row r="236" customFormat="false" ht="15.75" hidden="false" customHeight="false" outlineLevel="0" collapsed="false">
      <c r="B236" s="44"/>
      <c r="C236" s="44"/>
      <c r="D236" s="44"/>
      <c r="E236" s="44"/>
      <c r="F236" s="44"/>
      <c r="L236" s="44"/>
    </row>
    <row r="237" customFormat="false" ht="15.75" hidden="false" customHeight="false" outlineLevel="0" collapsed="false">
      <c r="B237" s="44"/>
      <c r="C237" s="44"/>
      <c r="D237" s="44"/>
      <c r="E237" s="44"/>
      <c r="F237" s="44"/>
      <c r="L237" s="44"/>
    </row>
    <row r="238" customFormat="false" ht="15.75" hidden="false" customHeight="false" outlineLevel="0" collapsed="false">
      <c r="B238" s="44"/>
      <c r="C238" s="44"/>
      <c r="D238" s="44"/>
      <c r="E238" s="44"/>
      <c r="F238" s="44"/>
      <c r="L238" s="44"/>
    </row>
    <row r="239" customFormat="false" ht="15.75" hidden="false" customHeight="false" outlineLevel="0" collapsed="false">
      <c r="B239" s="44"/>
      <c r="C239" s="44"/>
      <c r="D239" s="44"/>
      <c r="E239" s="44"/>
      <c r="F239" s="44"/>
      <c r="L239" s="44"/>
    </row>
    <row r="240" customFormat="false" ht="15.75" hidden="false" customHeight="false" outlineLevel="0" collapsed="false">
      <c r="B240" s="44"/>
      <c r="C240" s="44"/>
      <c r="D240" s="44"/>
      <c r="E240" s="44"/>
      <c r="F240" s="44"/>
      <c r="L240" s="44"/>
    </row>
    <row r="241" customFormat="false" ht="15.75" hidden="false" customHeight="false" outlineLevel="0" collapsed="false">
      <c r="B241" s="44"/>
      <c r="C241" s="44"/>
      <c r="D241" s="44"/>
      <c r="E241" s="44"/>
      <c r="F241" s="44"/>
      <c r="L241" s="44"/>
    </row>
    <row r="242" customFormat="false" ht="15.75" hidden="false" customHeight="false" outlineLevel="0" collapsed="false">
      <c r="B242" s="44"/>
      <c r="C242" s="44"/>
      <c r="D242" s="44"/>
      <c r="E242" s="44"/>
      <c r="F242" s="44"/>
      <c r="L242" s="44"/>
    </row>
    <row r="243" customFormat="false" ht="15.75" hidden="false" customHeight="false" outlineLevel="0" collapsed="false">
      <c r="B243" s="44"/>
      <c r="C243" s="44"/>
      <c r="D243" s="44"/>
      <c r="E243" s="44"/>
      <c r="F243" s="44"/>
      <c r="L243" s="44"/>
    </row>
    <row r="244" customFormat="false" ht="15.75" hidden="false" customHeight="false" outlineLevel="0" collapsed="false">
      <c r="B244" s="44"/>
      <c r="C244" s="44"/>
      <c r="D244" s="44"/>
      <c r="E244" s="44"/>
      <c r="F244" s="44"/>
      <c r="L244" s="44"/>
    </row>
    <row r="245" customFormat="false" ht="15.75" hidden="false" customHeight="false" outlineLevel="0" collapsed="false">
      <c r="B245" s="44"/>
      <c r="C245" s="44"/>
      <c r="D245" s="44"/>
      <c r="E245" s="44"/>
      <c r="F245" s="44"/>
      <c r="L245" s="44"/>
    </row>
    <row r="246" customFormat="false" ht="15.75" hidden="false" customHeight="false" outlineLevel="0" collapsed="false">
      <c r="B246" s="44"/>
      <c r="C246" s="44"/>
      <c r="D246" s="44"/>
      <c r="E246" s="44"/>
      <c r="F246" s="44"/>
      <c r="L246" s="44"/>
    </row>
    <row r="247" customFormat="false" ht="15.75" hidden="false" customHeight="false" outlineLevel="0" collapsed="false">
      <c r="B247" s="44"/>
      <c r="C247" s="44"/>
      <c r="D247" s="44"/>
      <c r="E247" s="44"/>
      <c r="F247" s="44"/>
      <c r="L247" s="44"/>
    </row>
    <row r="248" customFormat="false" ht="15.75" hidden="false" customHeight="false" outlineLevel="0" collapsed="false">
      <c r="B248" s="44"/>
      <c r="C248" s="44"/>
      <c r="D248" s="44"/>
      <c r="E248" s="44"/>
      <c r="F248" s="44"/>
      <c r="L248" s="44"/>
    </row>
    <row r="249" customFormat="false" ht="15.75" hidden="false" customHeight="false" outlineLevel="0" collapsed="false">
      <c r="B249" s="44"/>
      <c r="C249" s="44"/>
      <c r="D249" s="44"/>
      <c r="E249" s="44"/>
      <c r="F249" s="44"/>
      <c r="L249" s="44"/>
    </row>
    <row r="250" customFormat="false" ht="15.75" hidden="false" customHeight="false" outlineLevel="0" collapsed="false">
      <c r="B250" s="44"/>
      <c r="C250" s="44"/>
      <c r="D250" s="44"/>
      <c r="E250" s="44"/>
      <c r="F250" s="44"/>
      <c r="L250" s="44"/>
    </row>
    <row r="251" customFormat="false" ht="15.75" hidden="false" customHeight="false" outlineLevel="0" collapsed="false">
      <c r="B251" s="44"/>
      <c r="C251" s="44"/>
      <c r="D251" s="44"/>
      <c r="E251" s="44"/>
      <c r="F251" s="44"/>
      <c r="L251" s="44"/>
    </row>
    <row r="252" customFormat="false" ht="15.75" hidden="false" customHeight="false" outlineLevel="0" collapsed="false">
      <c r="B252" s="44"/>
      <c r="C252" s="44"/>
      <c r="D252" s="44"/>
      <c r="E252" s="44"/>
      <c r="F252" s="44"/>
      <c r="L252" s="44"/>
    </row>
    <row r="253" customFormat="false" ht="15.75" hidden="false" customHeight="false" outlineLevel="0" collapsed="false">
      <c r="B253" s="44"/>
      <c r="C253" s="44"/>
      <c r="D253" s="44"/>
      <c r="E253" s="44"/>
      <c r="F253" s="44"/>
      <c r="L253" s="44"/>
    </row>
    <row r="254" customFormat="false" ht="15.75" hidden="false" customHeight="false" outlineLevel="0" collapsed="false">
      <c r="B254" s="44"/>
      <c r="C254" s="44"/>
      <c r="D254" s="44"/>
      <c r="E254" s="44"/>
      <c r="F254" s="44"/>
      <c r="L254" s="44"/>
    </row>
    <row r="255" customFormat="false" ht="15.75" hidden="false" customHeight="false" outlineLevel="0" collapsed="false">
      <c r="B255" s="44"/>
      <c r="C255" s="44"/>
      <c r="D255" s="44"/>
      <c r="E255" s="44"/>
      <c r="F255" s="44"/>
      <c r="L255" s="44"/>
    </row>
    <row r="256" customFormat="false" ht="15.75" hidden="false" customHeight="false" outlineLevel="0" collapsed="false">
      <c r="B256" s="44"/>
      <c r="C256" s="44"/>
      <c r="D256" s="44"/>
      <c r="E256" s="44"/>
      <c r="F256" s="44"/>
      <c r="L256" s="44"/>
    </row>
    <row r="257" customFormat="false" ht="15.75" hidden="false" customHeight="false" outlineLevel="0" collapsed="false">
      <c r="B257" s="44"/>
      <c r="C257" s="44"/>
      <c r="D257" s="44"/>
      <c r="E257" s="44"/>
      <c r="F257" s="44"/>
      <c r="L257" s="44"/>
    </row>
    <row r="258" customFormat="false" ht="15.75" hidden="false" customHeight="false" outlineLevel="0" collapsed="false">
      <c r="B258" s="44"/>
      <c r="C258" s="44"/>
      <c r="D258" s="44"/>
      <c r="E258" s="44"/>
      <c r="F258" s="44"/>
      <c r="L258" s="44"/>
    </row>
    <row r="259" customFormat="false" ht="15.75" hidden="false" customHeight="false" outlineLevel="0" collapsed="false">
      <c r="B259" s="44"/>
      <c r="C259" s="44"/>
      <c r="D259" s="44"/>
      <c r="E259" s="44"/>
      <c r="F259" s="44"/>
      <c r="L259" s="44"/>
    </row>
    <row r="260" customFormat="false" ht="15.75" hidden="false" customHeight="false" outlineLevel="0" collapsed="false">
      <c r="B260" s="44"/>
      <c r="C260" s="44"/>
      <c r="D260" s="44"/>
      <c r="E260" s="44"/>
      <c r="F260" s="44"/>
      <c r="L260" s="44"/>
    </row>
    <row r="261" customFormat="false" ht="15.75" hidden="false" customHeight="false" outlineLevel="0" collapsed="false">
      <c r="B261" s="44"/>
      <c r="C261" s="44"/>
      <c r="D261" s="44"/>
      <c r="E261" s="44"/>
      <c r="F261" s="44"/>
      <c r="L261" s="44"/>
    </row>
    <row r="262" customFormat="false" ht="15.75" hidden="false" customHeight="false" outlineLevel="0" collapsed="false">
      <c r="B262" s="44"/>
      <c r="C262" s="44"/>
      <c r="D262" s="44"/>
      <c r="E262" s="44"/>
      <c r="F262" s="44"/>
      <c r="L262" s="44"/>
    </row>
    <row r="263" customFormat="false" ht="15.75" hidden="false" customHeight="false" outlineLevel="0" collapsed="false">
      <c r="B263" s="44"/>
      <c r="C263" s="44"/>
      <c r="D263" s="44"/>
      <c r="E263" s="44"/>
      <c r="F263" s="44"/>
      <c r="L263" s="44"/>
    </row>
    <row r="264" customFormat="false" ht="15.75" hidden="false" customHeight="false" outlineLevel="0" collapsed="false">
      <c r="B264" s="44"/>
      <c r="C264" s="44"/>
      <c r="D264" s="44"/>
      <c r="E264" s="44"/>
      <c r="F264" s="44"/>
      <c r="L264" s="44"/>
    </row>
    <row r="265" customFormat="false" ht="15.75" hidden="false" customHeight="false" outlineLevel="0" collapsed="false">
      <c r="B265" s="44"/>
      <c r="C265" s="44"/>
      <c r="D265" s="44"/>
      <c r="E265" s="44"/>
      <c r="F265" s="44"/>
      <c r="L265" s="44"/>
    </row>
    <row r="266" customFormat="false" ht="15.75" hidden="false" customHeight="false" outlineLevel="0" collapsed="false">
      <c r="B266" s="44"/>
      <c r="C266" s="44"/>
      <c r="D266" s="44"/>
      <c r="E266" s="44"/>
      <c r="F266" s="44"/>
      <c r="L266" s="44"/>
    </row>
    <row r="267" customFormat="false" ht="15.75" hidden="false" customHeight="false" outlineLevel="0" collapsed="false">
      <c r="B267" s="44"/>
      <c r="C267" s="44"/>
      <c r="D267" s="44"/>
      <c r="E267" s="44"/>
      <c r="F267" s="44"/>
      <c r="L267" s="44"/>
    </row>
    <row r="268" customFormat="false" ht="15.75" hidden="false" customHeight="false" outlineLevel="0" collapsed="false">
      <c r="B268" s="44"/>
      <c r="C268" s="44"/>
      <c r="D268" s="44"/>
      <c r="E268" s="44"/>
      <c r="F268" s="44"/>
      <c r="L268" s="44"/>
    </row>
    <row r="269" customFormat="false" ht="15.75" hidden="false" customHeight="false" outlineLevel="0" collapsed="false">
      <c r="B269" s="44"/>
      <c r="C269" s="44"/>
      <c r="D269" s="44"/>
      <c r="E269" s="44"/>
      <c r="F269" s="44"/>
      <c r="L269" s="44"/>
    </row>
    <row r="270" customFormat="false" ht="15.75" hidden="false" customHeight="false" outlineLevel="0" collapsed="false">
      <c r="B270" s="44"/>
      <c r="C270" s="44"/>
      <c r="D270" s="44"/>
      <c r="E270" s="44"/>
      <c r="F270" s="44"/>
      <c r="L270" s="44"/>
    </row>
    <row r="271" customFormat="false" ht="15.75" hidden="false" customHeight="false" outlineLevel="0" collapsed="false">
      <c r="B271" s="44"/>
      <c r="C271" s="44"/>
      <c r="D271" s="44"/>
      <c r="E271" s="44"/>
      <c r="F271" s="44"/>
      <c r="L271" s="44"/>
    </row>
    <row r="272" customFormat="false" ht="15.75" hidden="false" customHeight="false" outlineLevel="0" collapsed="false">
      <c r="B272" s="44"/>
      <c r="C272" s="44"/>
      <c r="D272" s="44"/>
      <c r="E272" s="44"/>
      <c r="F272" s="44"/>
      <c r="L272" s="44"/>
    </row>
    <row r="273" customFormat="false" ht="15.75" hidden="false" customHeight="false" outlineLevel="0" collapsed="false">
      <c r="B273" s="44"/>
      <c r="C273" s="44"/>
      <c r="D273" s="44"/>
      <c r="E273" s="44"/>
      <c r="F273" s="44"/>
      <c r="L273" s="44"/>
    </row>
    <row r="274" customFormat="false" ht="15.75" hidden="false" customHeight="false" outlineLevel="0" collapsed="false">
      <c r="B274" s="44"/>
      <c r="C274" s="44"/>
      <c r="D274" s="44"/>
      <c r="E274" s="44"/>
      <c r="F274" s="44"/>
      <c r="L274" s="44"/>
    </row>
    <row r="275" customFormat="false" ht="15.75" hidden="false" customHeight="false" outlineLevel="0" collapsed="false">
      <c r="B275" s="44"/>
      <c r="C275" s="44"/>
      <c r="D275" s="44"/>
      <c r="E275" s="44"/>
      <c r="F275" s="44"/>
      <c r="L275" s="44"/>
    </row>
    <row r="276" customFormat="false" ht="15.75" hidden="false" customHeight="false" outlineLevel="0" collapsed="false">
      <c r="B276" s="44"/>
      <c r="C276" s="44"/>
      <c r="D276" s="44"/>
      <c r="E276" s="44"/>
      <c r="F276" s="44"/>
      <c r="L276" s="44"/>
    </row>
    <row r="277" customFormat="false" ht="15.75" hidden="false" customHeight="false" outlineLevel="0" collapsed="false">
      <c r="B277" s="44"/>
      <c r="C277" s="44"/>
      <c r="D277" s="44"/>
      <c r="E277" s="44"/>
      <c r="F277" s="44"/>
      <c r="L277" s="44"/>
    </row>
    <row r="278" customFormat="false" ht="15.75" hidden="false" customHeight="false" outlineLevel="0" collapsed="false">
      <c r="B278" s="44"/>
      <c r="C278" s="44"/>
      <c r="D278" s="44"/>
      <c r="E278" s="44"/>
      <c r="F278" s="44"/>
      <c r="L278" s="44"/>
    </row>
    <row r="279" customFormat="false" ht="15.75" hidden="false" customHeight="false" outlineLevel="0" collapsed="false">
      <c r="B279" s="44"/>
      <c r="C279" s="44"/>
      <c r="D279" s="44"/>
      <c r="E279" s="44"/>
      <c r="F279" s="44"/>
      <c r="L279" s="44"/>
    </row>
    <row r="280" customFormat="false" ht="15.75" hidden="false" customHeight="false" outlineLevel="0" collapsed="false">
      <c r="B280" s="44"/>
      <c r="C280" s="44"/>
      <c r="D280" s="44"/>
      <c r="E280" s="44"/>
      <c r="F280" s="44"/>
      <c r="L280" s="44"/>
    </row>
    <row r="281" customFormat="false" ht="15.75" hidden="false" customHeight="false" outlineLevel="0" collapsed="false">
      <c r="B281" s="44"/>
      <c r="C281" s="44"/>
      <c r="D281" s="44"/>
      <c r="E281" s="44"/>
      <c r="F281" s="44"/>
      <c r="L281" s="44"/>
    </row>
    <row r="282" customFormat="false" ht="15.75" hidden="false" customHeight="false" outlineLevel="0" collapsed="false">
      <c r="B282" s="44"/>
      <c r="C282" s="44"/>
      <c r="D282" s="44"/>
      <c r="E282" s="44"/>
      <c r="F282" s="44"/>
      <c r="L282" s="44"/>
    </row>
    <row r="283" customFormat="false" ht="15.75" hidden="false" customHeight="false" outlineLevel="0" collapsed="false">
      <c r="B283" s="44"/>
      <c r="C283" s="44"/>
      <c r="D283" s="44"/>
      <c r="E283" s="44"/>
      <c r="F283" s="44"/>
      <c r="L283" s="44"/>
    </row>
    <row r="284" customFormat="false" ht="15.75" hidden="false" customHeight="false" outlineLevel="0" collapsed="false">
      <c r="B284" s="44"/>
      <c r="C284" s="44"/>
      <c r="D284" s="44"/>
      <c r="E284" s="44"/>
      <c r="F284" s="44"/>
      <c r="L284" s="44"/>
    </row>
    <row r="285" customFormat="false" ht="15.75" hidden="false" customHeight="false" outlineLevel="0" collapsed="false">
      <c r="B285" s="44"/>
      <c r="C285" s="44"/>
      <c r="D285" s="44"/>
      <c r="E285" s="44"/>
      <c r="F285" s="44"/>
      <c r="L285" s="44"/>
    </row>
    <row r="286" customFormat="false" ht="15.75" hidden="false" customHeight="false" outlineLevel="0" collapsed="false">
      <c r="B286" s="44"/>
      <c r="C286" s="44"/>
      <c r="D286" s="44"/>
      <c r="E286" s="44"/>
      <c r="F286" s="44"/>
      <c r="L286" s="44"/>
    </row>
    <row r="287" customFormat="false" ht="15.75" hidden="false" customHeight="false" outlineLevel="0" collapsed="false">
      <c r="B287" s="44"/>
      <c r="C287" s="44"/>
      <c r="D287" s="44"/>
      <c r="E287" s="44"/>
      <c r="F287" s="44"/>
      <c r="L287" s="44"/>
    </row>
    <row r="288" customFormat="false" ht="15.75" hidden="false" customHeight="false" outlineLevel="0" collapsed="false">
      <c r="B288" s="44"/>
      <c r="C288" s="44"/>
      <c r="D288" s="44"/>
      <c r="E288" s="44"/>
      <c r="F288" s="44"/>
      <c r="L288" s="44"/>
    </row>
    <row r="289" customFormat="false" ht="15.75" hidden="false" customHeight="false" outlineLevel="0" collapsed="false">
      <c r="B289" s="44"/>
      <c r="C289" s="44"/>
      <c r="D289" s="44"/>
      <c r="E289" s="44"/>
      <c r="F289" s="44"/>
      <c r="L289" s="44"/>
    </row>
    <row r="290" customFormat="false" ht="15.75" hidden="false" customHeight="false" outlineLevel="0" collapsed="false">
      <c r="B290" s="44"/>
      <c r="C290" s="44"/>
      <c r="D290" s="44"/>
      <c r="E290" s="44"/>
      <c r="F290" s="44"/>
      <c r="L290" s="44"/>
    </row>
    <row r="291" customFormat="false" ht="15.75" hidden="false" customHeight="false" outlineLevel="0" collapsed="false">
      <c r="B291" s="44"/>
      <c r="C291" s="44"/>
      <c r="D291" s="44"/>
      <c r="E291" s="44"/>
      <c r="F291" s="44"/>
      <c r="L291" s="44"/>
    </row>
    <row r="292" customFormat="false" ht="15.75" hidden="false" customHeight="false" outlineLevel="0" collapsed="false">
      <c r="B292" s="44"/>
      <c r="C292" s="44"/>
      <c r="D292" s="44"/>
      <c r="E292" s="44"/>
      <c r="F292" s="44"/>
      <c r="L292" s="44"/>
    </row>
    <row r="293" customFormat="false" ht="15.75" hidden="false" customHeight="false" outlineLevel="0" collapsed="false">
      <c r="B293" s="44"/>
      <c r="C293" s="44"/>
      <c r="D293" s="44"/>
      <c r="E293" s="44"/>
      <c r="F293" s="44"/>
      <c r="L293" s="44"/>
    </row>
    <row r="294" customFormat="false" ht="15.75" hidden="false" customHeight="false" outlineLevel="0" collapsed="false">
      <c r="B294" s="44"/>
      <c r="C294" s="44"/>
      <c r="D294" s="44"/>
      <c r="E294" s="44"/>
      <c r="F294" s="44"/>
      <c r="L294" s="44"/>
    </row>
    <row r="295" customFormat="false" ht="15.75" hidden="false" customHeight="false" outlineLevel="0" collapsed="false">
      <c r="B295" s="44"/>
      <c r="C295" s="44"/>
      <c r="D295" s="44"/>
      <c r="E295" s="44"/>
      <c r="F295" s="44"/>
      <c r="L295" s="44"/>
    </row>
    <row r="296" customFormat="false" ht="15.75" hidden="false" customHeight="false" outlineLevel="0" collapsed="false">
      <c r="B296" s="44"/>
      <c r="C296" s="44"/>
      <c r="D296" s="44"/>
      <c r="E296" s="44"/>
      <c r="F296" s="44"/>
      <c r="L296" s="44"/>
    </row>
    <row r="297" customFormat="false" ht="15.75" hidden="false" customHeight="false" outlineLevel="0" collapsed="false">
      <c r="B297" s="44"/>
      <c r="C297" s="44"/>
      <c r="D297" s="44"/>
      <c r="E297" s="44"/>
      <c r="F297" s="44"/>
      <c r="L297" s="44"/>
    </row>
    <row r="298" customFormat="false" ht="15.75" hidden="false" customHeight="false" outlineLevel="0" collapsed="false">
      <c r="B298" s="44"/>
      <c r="C298" s="44"/>
      <c r="D298" s="44"/>
      <c r="E298" s="44"/>
      <c r="F298" s="44"/>
      <c r="L298" s="44"/>
    </row>
    <row r="299" customFormat="false" ht="15.75" hidden="false" customHeight="false" outlineLevel="0" collapsed="false">
      <c r="B299" s="44"/>
      <c r="C299" s="44"/>
      <c r="D299" s="44"/>
      <c r="E299" s="44"/>
      <c r="F299" s="44"/>
      <c r="L299" s="44"/>
    </row>
    <row r="300" customFormat="false" ht="15.75" hidden="false" customHeight="false" outlineLevel="0" collapsed="false">
      <c r="B300" s="44"/>
      <c r="C300" s="44"/>
      <c r="D300" s="44"/>
      <c r="E300" s="44"/>
      <c r="F300" s="44"/>
      <c r="L300" s="44"/>
    </row>
    <row r="301" customFormat="false" ht="15.75" hidden="false" customHeight="false" outlineLevel="0" collapsed="false">
      <c r="B301" s="44"/>
      <c r="C301" s="44"/>
      <c r="D301" s="44"/>
      <c r="E301" s="44"/>
      <c r="F301" s="44"/>
      <c r="L301" s="44"/>
    </row>
    <row r="302" customFormat="false" ht="15.75" hidden="false" customHeight="false" outlineLevel="0" collapsed="false">
      <c r="B302" s="44"/>
      <c r="C302" s="44"/>
      <c r="D302" s="44"/>
      <c r="E302" s="44"/>
      <c r="F302" s="44"/>
      <c r="L302" s="44"/>
    </row>
    <row r="303" customFormat="false" ht="15.75" hidden="false" customHeight="false" outlineLevel="0" collapsed="false">
      <c r="B303" s="44"/>
      <c r="C303" s="44"/>
      <c r="D303" s="44"/>
      <c r="E303" s="44"/>
      <c r="F303" s="44"/>
      <c r="L303" s="44"/>
    </row>
    <row r="304" customFormat="false" ht="15.75" hidden="false" customHeight="false" outlineLevel="0" collapsed="false">
      <c r="B304" s="44"/>
      <c r="C304" s="44"/>
      <c r="D304" s="44"/>
      <c r="E304" s="44"/>
      <c r="F304" s="44"/>
      <c r="L304" s="44"/>
    </row>
    <row r="305" customFormat="false" ht="15.75" hidden="false" customHeight="false" outlineLevel="0" collapsed="false">
      <c r="B305" s="44"/>
      <c r="C305" s="44"/>
      <c r="D305" s="44"/>
      <c r="E305" s="44"/>
      <c r="F305" s="44"/>
      <c r="L305" s="44"/>
    </row>
    <row r="306" customFormat="false" ht="15.75" hidden="false" customHeight="false" outlineLevel="0" collapsed="false">
      <c r="B306" s="44"/>
      <c r="C306" s="44"/>
      <c r="D306" s="44"/>
      <c r="E306" s="44"/>
      <c r="F306" s="44"/>
      <c r="L306" s="44"/>
    </row>
    <row r="307" customFormat="false" ht="15.75" hidden="false" customHeight="false" outlineLevel="0" collapsed="false">
      <c r="B307" s="44"/>
      <c r="C307" s="44"/>
      <c r="D307" s="44"/>
      <c r="E307" s="44"/>
      <c r="F307" s="44"/>
      <c r="L307" s="44"/>
    </row>
    <row r="308" customFormat="false" ht="15.75" hidden="false" customHeight="false" outlineLevel="0" collapsed="false">
      <c r="B308" s="44"/>
      <c r="C308" s="44"/>
      <c r="D308" s="44"/>
      <c r="E308" s="44"/>
      <c r="F308" s="44"/>
      <c r="L308" s="44"/>
    </row>
    <row r="309" customFormat="false" ht="15.75" hidden="false" customHeight="false" outlineLevel="0" collapsed="false">
      <c r="B309" s="44"/>
      <c r="C309" s="44"/>
      <c r="D309" s="44"/>
      <c r="E309" s="44"/>
      <c r="F309" s="44"/>
      <c r="L309" s="44"/>
    </row>
    <row r="310" customFormat="false" ht="15.75" hidden="false" customHeight="false" outlineLevel="0" collapsed="false">
      <c r="B310" s="44"/>
      <c r="C310" s="44"/>
      <c r="D310" s="44"/>
      <c r="E310" s="44"/>
      <c r="F310" s="44"/>
      <c r="L310" s="44"/>
    </row>
    <row r="311" customFormat="false" ht="15.75" hidden="false" customHeight="false" outlineLevel="0" collapsed="false">
      <c r="B311" s="44"/>
      <c r="C311" s="44"/>
      <c r="D311" s="44"/>
      <c r="E311" s="44"/>
      <c r="F311" s="44"/>
      <c r="L311" s="44"/>
    </row>
    <row r="312" customFormat="false" ht="15.75" hidden="false" customHeight="false" outlineLevel="0" collapsed="false">
      <c r="B312" s="44"/>
      <c r="C312" s="44"/>
      <c r="D312" s="44"/>
      <c r="E312" s="44"/>
      <c r="F312" s="44"/>
      <c r="L312" s="44"/>
    </row>
    <row r="313" customFormat="false" ht="15.75" hidden="false" customHeight="false" outlineLevel="0" collapsed="false">
      <c r="B313" s="44"/>
      <c r="C313" s="44"/>
      <c r="D313" s="44"/>
      <c r="E313" s="44"/>
      <c r="F313" s="44"/>
      <c r="L313" s="44"/>
    </row>
    <row r="314" customFormat="false" ht="15.75" hidden="false" customHeight="false" outlineLevel="0" collapsed="false">
      <c r="B314" s="44"/>
      <c r="C314" s="44"/>
      <c r="D314" s="44"/>
      <c r="E314" s="44"/>
      <c r="F314" s="44"/>
      <c r="L314" s="44"/>
    </row>
    <row r="315" customFormat="false" ht="15.75" hidden="false" customHeight="false" outlineLevel="0" collapsed="false">
      <c r="B315" s="44"/>
      <c r="C315" s="44"/>
      <c r="D315" s="44"/>
      <c r="E315" s="44"/>
      <c r="F315" s="44"/>
      <c r="L315" s="44"/>
    </row>
    <row r="316" customFormat="false" ht="15.75" hidden="false" customHeight="false" outlineLevel="0" collapsed="false">
      <c r="B316" s="44"/>
      <c r="C316" s="44"/>
      <c r="D316" s="44"/>
      <c r="E316" s="44"/>
      <c r="F316" s="44"/>
      <c r="L316" s="44"/>
    </row>
    <row r="317" customFormat="false" ht="15.75" hidden="false" customHeight="false" outlineLevel="0" collapsed="false">
      <c r="B317" s="44"/>
      <c r="C317" s="44"/>
      <c r="D317" s="44"/>
      <c r="E317" s="44"/>
      <c r="F317" s="44"/>
      <c r="L317" s="44"/>
    </row>
    <row r="318" customFormat="false" ht="15.75" hidden="false" customHeight="false" outlineLevel="0" collapsed="false">
      <c r="B318" s="44"/>
      <c r="C318" s="44"/>
      <c r="D318" s="44"/>
      <c r="E318" s="44"/>
      <c r="F318" s="44"/>
      <c r="L318" s="44"/>
    </row>
    <row r="319" customFormat="false" ht="15.75" hidden="false" customHeight="false" outlineLevel="0" collapsed="false">
      <c r="B319" s="44"/>
      <c r="C319" s="44"/>
      <c r="D319" s="44"/>
      <c r="E319" s="44"/>
      <c r="F319" s="44"/>
      <c r="L319" s="44"/>
    </row>
    <row r="320" customFormat="false" ht="15.75" hidden="false" customHeight="false" outlineLevel="0" collapsed="false">
      <c r="B320" s="44"/>
      <c r="C320" s="44"/>
      <c r="D320" s="44"/>
      <c r="E320" s="44"/>
      <c r="F320" s="44"/>
      <c r="L320" s="44"/>
    </row>
    <row r="321" customFormat="false" ht="15.75" hidden="false" customHeight="false" outlineLevel="0" collapsed="false">
      <c r="B321" s="44"/>
      <c r="C321" s="44"/>
      <c r="D321" s="44"/>
      <c r="E321" s="44"/>
      <c r="F321" s="44"/>
      <c r="L321" s="44"/>
    </row>
    <row r="322" customFormat="false" ht="15.75" hidden="false" customHeight="false" outlineLevel="0" collapsed="false">
      <c r="B322" s="44"/>
      <c r="C322" s="44"/>
      <c r="D322" s="44"/>
      <c r="E322" s="44"/>
      <c r="F322" s="44"/>
      <c r="L322" s="44"/>
    </row>
    <row r="323" customFormat="false" ht="15.75" hidden="false" customHeight="false" outlineLevel="0" collapsed="false">
      <c r="B323" s="44"/>
      <c r="C323" s="44"/>
      <c r="D323" s="44"/>
      <c r="E323" s="44"/>
      <c r="F323" s="44"/>
      <c r="L323" s="44"/>
    </row>
    <row r="324" customFormat="false" ht="15.75" hidden="false" customHeight="false" outlineLevel="0" collapsed="false">
      <c r="B324" s="44"/>
      <c r="C324" s="44"/>
      <c r="D324" s="44"/>
      <c r="E324" s="44"/>
      <c r="F324" s="44"/>
      <c r="L324" s="44"/>
    </row>
    <row r="325" customFormat="false" ht="15.75" hidden="false" customHeight="false" outlineLevel="0" collapsed="false">
      <c r="B325" s="44"/>
      <c r="C325" s="44"/>
      <c r="D325" s="44"/>
      <c r="E325" s="44"/>
      <c r="F325" s="44"/>
      <c r="L325" s="44"/>
    </row>
    <row r="326" customFormat="false" ht="15.75" hidden="false" customHeight="false" outlineLevel="0" collapsed="false">
      <c r="B326" s="44"/>
      <c r="C326" s="44"/>
      <c r="D326" s="44"/>
      <c r="E326" s="44"/>
      <c r="F326" s="44"/>
      <c r="L326" s="44"/>
    </row>
    <row r="327" customFormat="false" ht="15.75" hidden="false" customHeight="false" outlineLevel="0" collapsed="false">
      <c r="B327" s="44"/>
      <c r="C327" s="44"/>
      <c r="D327" s="44"/>
      <c r="E327" s="44"/>
      <c r="F327" s="44"/>
      <c r="L327" s="44"/>
    </row>
    <row r="328" customFormat="false" ht="15.75" hidden="false" customHeight="false" outlineLevel="0" collapsed="false">
      <c r="B328" s="44"/>
      <c r="C328" s="44"/>
      <c r="D328" s="44"/>
      <c r="E328" s="44"/>
      <c r="F328" s="44"/>
      <c r="L328" s="44"/>
    </row>
    <row r="329" customFormat="false" ht="15.75" hidden="false" customHeight="false" outlineLevel="0" collapsed="false">
      <c r="B329" s="44"/>
      <c r="C329" s="44"/>
      <c r="D329" s="44"/>
      <c r="E329" s="44"/>
      <c r="F329" s="44"/>
      <c r="L329" s="44"/>
    </row>
    <row r="330" customFormat="false" ht="15.75" hidden="false" customHeight="false" outlineLevel="0" collapsed="false">
      <c r="B330" s="44"/>
      <c r="C330" s="44"/>
      <c r="D330" s="44"/>
      <c r="E330" s="44"/>
      <c r="F330" s="44"/>
      <c r="L330" s="44"/>
    </row>
    <row r="331" customFormat="false" ht="15.75" hidden="false" customHeight="false" outlineLevel="0" collapsed="false">
      <c r="B331" s="44"/>
      <c r="C331" s="44"/>
      <c r="D331" s="44"/>
      <c r="E331" s="44"/>
      <c r="F331" s="44"/>
      <c r="L331" s="44"/>
    </row>
    <row r="332" customFormat="false" ht="15.75" hidden="false" customHeight="false" outlineLevel="0" collapsed="false">
      <c r="B332" s="44"/>
      <c r="C332" s="44"/>
      <c r="D332" s="44"/>
      <c r="E332" s="44"/>
      <c r="F332" s="44"/>
      <c r="L332" s="44"/>
    </row>
    <row r="333" customFormat="false" ht="15.75" hidden="false" customHeight="false" outlineLevel="0" collapsed="false">
      <c r="B333" s="44"/>
      <c r="C333" s="44"/>
      <c r="D333" s="44"/>
      <c r="E333" s="44"/>
      <c r="F333" s="44"/>
      <c r="L333" s="44"/>
    </row>
    <row r="334" customFormat="false" ht="15.75" hidden="false" customHeight="false" outlineLevel="0" collapsed="false">
      <c r="B334" s="44"/>
      <c r="C334" s="44"/>
      <c r="D334" s="44"/>
      <c r="E334" s="44"/>
      <c r="F334" s="44"/>
      <c r="L334" s="44"/>
    </row>
    <row r="335" customFormat="false" ht="15.75" hidden="false" customHeight="false" outlineLevel="0" collapsed="false">
      <c r="B335" s="44"/>
      <c r="C335" s="44"/>
      <c r="D335" s="44"/>
      <c r="E335" s="44"/>
      <c r="F335" s="44"/>
      <c r="L335" s="44"/>
    </row>
    <row r="336" customFormat="false" ht="15.75" hidden="false" customHeight="false" outlineLevel="0" collapsed="false">
      <c r="B336" s="44"/>
      <c r="C336" s="44"/>
      <c r="D336" s="44"/>
      <c r="E336" s="44"/>
      <c r="F336" s="44"/>
      <c r="L336" s="44"/>
    </row>
    <row r="337" customFormat="false" ht="15.75" hidden="false" customHeight="false" outlineLevel="0" collapsed="false">
      <c r="B337" s="44"/>
      <c r="C337" s="44"/>
      <c r="D337" s="44"/>
      <c r="E337" s="44"/>
      <c r="F337" s="44"/>
      <c r="L337" s="44"/>
    </row>
    <row r="338" customFormat="false" ht="15.75" hidden="false" customHeight="false" outlineLevel="0" collapsed="false">
      <c r="B338" s="44"/>
      <c r="C338" s="44"/>
      <c r="D338" s="44"/>
      <c r="E338" s="44"/>
      <c r="F338" s="44"/>
      <c r="L338" s="44"/>
    </row>
    <row r="339" customFormat="false" ht="15.75" hidden="false" customHeight="false" outlineLevel="0" collapsed="false">
      <c r="B339" s="44"/>
      <c r="C339" s="44"/>
      <c r="D339" s="44"/>
      <c r="E339" s="44"/>
      <c r="F339" s="44"/>
      <c r="L339" s="44"/>
    </row>
    <row r="340" customFormat="false" ht="15.75" hidden="false" customHeight="false" outlineLevel="0" collapsed="false">
      <c r="B340" s="44"/>
      <c r="C340" s="44"/>
      <c r="D340" s="44"/>
      <c r="E340" s="44"/>
      <c r="F340" s="44"/>
      <c r="L340" s="44"/>
    </row>
    <row r="341" customFormat="false" ht="15.75" hidden="false" customHeight="false" outlineLevel="0" collapsed="false">
      <c r="B341" s="44"/>
      <c r="C341" s="44"/>
      <c r="D341" s="44"/>
      <c r="E341" s="44"/>
      <c r="F341" s="44"/>
      <c r="L341" s="44"/>
    </row>
    <row r="342" customFormat="false" ht="15.75" hidden="false" customHeight="false" outlineLevel="0" collapsed="false">
      <c r="B342" s="44"/>
      <c r="C342" s="44"/>
      <c r="D342" s="44"/>
      <c r="E342" s="44"/>
      <c r="F342" s="44"/>
      <c r="L342" s="44"/>
    </row>
    <row r="343" customFormat="false" ht="15.75" hidden="false" customHeight="false" outlineLevel="0" collapsed="false">
      <c r="B343" s="44"/>
      <c r="C343" s="44"/>
      <c r="D343" s="44"/>
      <c r="E343" s="44"/>
      <c r="F343" s="44"/>
      <c r="L343" s="44"/>
    </row>
    <row r="344" customFormat="false" ht="15.75" hidden="false" customHeight="false" outlineLevel="0" collapsed="false">
      <c r="B344" s="44"/>
      <c r="C344" s="44"/>
      <c r="D344" s="44"/>
      <c r="E344" s="44"/>
      <c r="F344" s="44"/>
      <c r="L344" s="44"/>
    </row>
    <row r="345" customFormat="false" ht="15.75" hidden="false" customHeight="false" outlineLevel="0" collapsed="false">
      <c r="B345" s="44"/>
      <c r="C345" s="44"/>
      <c r="D345" s="44"/>
      <c r="E345" s="44"/>
      <c r="F345" s="44"/>
      <c r="L345" s="44"/>
    </row>
    <row r="346" customFormat="false" ht="15.75" hidden="false" customHeight="false" outlineLevel="0" collapsed="false">
      <c r="B346" s="44"/>
      <c r="C346" s="44"/>
      <c r="D346" s="44"/>
      <c r="E346" s="44"/>
      <c r="F346" s="44"/>
      <c r="L346" s="44"/>
    </row>
    <row r="347" customFormat="false" ht="15.75" hidden="false" customHeight="false" outlineLevel="0" collapsed="false">
      <c r="B347" s="44"/>
      <c r="C347" s="44"/>
      <c r="D347" s="44"/>
      <c r="E347" s="44"/>
      <c r="F347" s="44"/>
      <c r="L347" s="44"/>
    </row>
    <row r="348" customFormat="false" ht="15.75" hidden="false" customHeight="false" outlineLevel="0" collapsed="false">
      <c r="B348" s="44"/>
      <c r="C348" s="44"/>
      <c r="D348" s="44"/>
      <c r="E348" s="44"/>
      <c r="F348" s="44"/>
      <c r="L348" s="44"/>
    </row>
    <row r="349" customFormat="false" ht="15.75" hidden="false" customHeight="false" outlineLevel="0" collapsed="false">
      <c r="B349" s="44"/>
      <c r="C349" s="44"/>
      <c r="D349" s="44"/>
      <c r="E349" s="44"/>
      <c r="F349" s="44"/>
      <c r="L349" s="44"/>
    </row>
    <row r="350" customFormat="false" ht="15.75" hidden="false" customHeight="false" outlineLevel="0" collapsed="false">
      <c r="B350" s="44"/>
      <c r="C350" s="44"/>
      <c r="D350" s="44"/>
      <c r="E350" s="44"/>
      <c r="F350" s="44"/>
      <c r="L350" s="44"/>
    </row>
    <row r="351" customFormat="false" ht="15.75" hidden="false" customHeight="false" outlineLevel="0" collapsed="false">
      <c r="B351" s="44"/>
      <c r="C351" s="44"/>
      <c r="D351" s="44"/>
      <c r="E351" s="44"/>
      <c r="F351" s="44"/>
      <c r="L351" s="44"/>
    </row>
    <row r="352" customFormat="false" ht="15.75" hidden="false" customHeight="false" outlineLevel="0" collapsed="false">
      <c r="B352" s="44"/>
      <c r="C352" s="44"/>
      <c r="D352" s="44"/>
      <c r="E352" s="44"/>
      <c r="F352" s="44"/>
      <c r="L352" s="44"/>
    </row>
    <row r="353" customFormat="false" ht="15.75" hidden="false" customHeight="false" outlineLevel="0" collapsed="false">
      <c r="B353" s="44"/>
      <c r="C353" s="44"/>
      <c r="D353" s="44"/>
      <c r="E353" s="44"/>
      <c r="F353" s="44"/>
      <c r="L353" s="44"/>
    </row>
    <row r="354" customFormat="false" ht="15.75" hidden="false" customHeight="false" outlineLevel="0" collapsed="false">
      <c r="B354" s="44"/>
      <c r="C354" s="44"/>
      <c r="D354" s="44"/>
      <c r="E354" s="44"/>
      <c r="F354" s="44"/>
      <c r="L354" s="44"/>
    </row>
    <row r="355" customFormat="false" ht="15.75" hidden="false" customHeight="false" outlineLevel="0" collapsed="false">
      <c r="B355" s="44"/>
      <c r="C355" s="44"/>
      <c r="D355" s="44"/>
      <c r="E355" s="44"/>
      <c r="F355" s="44"/>
      <c r="L355" s="44"/>
    </row>
    <row r="356" customFormat="false" ht="15.75" hidden="false" customHeight="false" outlineLevel="0" collapsed="false">
      <c r="B356" s="44"/>
      <c r="C356" s="44"/>
      <c r="D356" s="44"/>
      <c r="E356" s="44"/>
      <c r="F356" s="44"/>
      <c r="L356" s="44"/>
    </row>
    <row r="357" customFormat="false" ht="15.75" hidden="false" customHeight="false" outlineLevel="0" collapsed="false">
      <c r="B357" s="44"/>
      <c r="C357" s="44"/>
      <c r="D357" s="44"/>
      <c r="E357" s="44"/>
      <c r="F357" s="44"/>
      <c r="L357" s="44"/>
    </row>
    <row r="358" customFormat="false" ht="15.75" hidden="false" customHeight="false" outlineLevel="0" collapsed="false">
      <c r="B358" s="44"/>
      <c r="C358" s="44"/>
      <c r="D358" s="44"/>
      <c r="E358" s="44"/>
      <c r="F358" s="44"/>
      <c r="L358" s="44"/>
    </row>
    <row r="359" customFormat="false" ht="15.75" hidden="false" customHeight="false" outlineLevel="0" collapsed="false">
      <c r="B359" s="44"/>
      <c r="C359" s="44"/>
      <c r="D359" s="44"/>
      <c r="E359" s="44"/>
      <c r="F359" s="44"/>
      <c r="L359" s="44"/>
    </row>
    <row r="360" customFormat="false" ht="15.75" hidden="false" customHeight="false" outlineLevel="0" collapsed="false">
      <c r="B360" s="44"/>
      <c r="C360" s="44"/>
      <c r="D360" s="44"/>
      <c r="E360" s="44"/>
      <c r="F360" s="44"/>
      <c r="L360" s="44"/>
    </row>
    <row r="361" customFormat="false" ht="15.75" hidden="false" customHeight="false" outlineLevel="0" collapsed="false">
      <c r="B361" s="44"/>
      <c r="C361" s="44"/>
      <c r="D361" s="44"/>
      <c r="E361" s="44"/>
      <c r="F361" s="44"/>
      <c r="L361" s="44"/>
    </row>
    <row r="362" customFormat="false" ht="15.75" hidden="false" customHeight="false" outlineLevel="0" collapsed="false">
      <c r="B362" s="44"/>
      <c r="C362" s="44"/>
      <c r="D362" s="44"/>
      <c r="E362" s="44"/>
      <c r="F362" s="44"/>
      <c r="L362" s="44"/>
    </row>
    <row r="363" customFormat="false" ht="15.75" hidden="false" customHeight="false" outlineLevel="0" collapsed="false">
      <c r="B363" s="44"/>
      <c r="C363" s="44"/>
      <c r="D363" s="44"/>
      <c r="E363" s="44"/>
      <c r="F363" s="44"/>
      <c r="L363" s="44"/>
    </row>
    <row r="364" customFormat="false" ht="15.75" hidden="false" customHeight="false" outlineLevel="0" collapsed="false">
      <c r="B364" s="44"/>
      <c r="C364" s="44"/>
      <c r="D364" s="44"/>
      <c r="E364" s="44"/>
      <c r="F364" s="44"/>
      <c r="L364" s="44"/>
    </row>
    <row r="365" customFormat="false" ht="15.75" hidden="false" customHeight="false" outlineLevel="0" collapsed="false">
      <c r="B365" s="44"/>
      <c r="C365" s="44"/>
      <c r="D365" s="44"/>
      <c r="E365" s="44"/>
      <c r="F365" s="44"/>
      <c r="L365" s="44"/>
    </row>
    <row r="366" customFormat="false" ht="15.75" hidden="false" customHeight="false" outlineLevel="0" collapsed="false">
      <c r="B366" s="44"/>
      <c r="C366" s="44"/>
      <c r="D366" s="44"/>
      <c r="E366" s="44"/>
      <c r="F366" s="44"/>
      <c r="L366" s="44"/>
    </row>
    <row r="367" customFormat="false" ht="15.75" hidden="false" customHeight="false" outlineLevel="0" collapsed="false">
      <c r="B367" s="44"/>
      <c r="C367" s="44"/>
      <c r="D367" s="44"/>
      <c r="E367" s="44"/>
      <c r="F367" s="44"/>
      <c r="L367" s="44"/>
    </row>
    <row r="368" customFormat="false" ht="15.75" hidden="false" customHeight="false" outlineLevel="0" collapsed="false">
      <c r="B368" s="44"/>
      <c r="C368" s="44"/>
      <c r="D368" s="44"/>
      <c r="E368" s="44"/>
      <c r="F368" s="44"/>
      <c r="L368" s="44"/>
    </row>
    <row r="369" customFormat="false" ht="15.75" hidden="false" customHeight="false" outlineLevel="0" collapsed="false">
      <c r="B369" s="44"/>
      <c r="C369" s="44"/>
      <c r="D369" s="44"/>
      <c r="E369" s="44"/>
      <c r="F369" s="44"/>
      <c r="L369" s="44"/>
    </row>
    <row r="370" customFormat="false" ht="15.75" hidden="false" customHeight="false" outlineLevel="0" collapsed="false">
      <c r="B370" s="44"/>
      <c r="C370" s="44"/>
      <c r="D370" s="44"/>
      <c r="E370" s="44"/>
      <c r="F370" s="44"/>
      <c r="L370" s="44"/>
    </row>
    <row r="371" customFormat="false" ht="15.75" hidden="false" customHeight="false" outlineLevel="0" collapsed="false">
      <c r="B371" s="44"/>
      <c r="C371" s="44"/>
      <c r="D371" s="44"/>
      <c r="E371" s="44"/>
      <c r="F371" s="44"/>
      <c r="L371" s="44"/>
    </row>
    <row r="372" customFormat="false" ht="15.75" hidden="false" customHeight="false" outlineLevel="0" collapsed="false">
      <c r="B372" s="44"/>
      <c r="C372" s="44"/>
      <c r="D372" s="44"/>
      <c r="E372" s="44"/>
      <c r="F372" s="44"/>
      <c r="L372" s="44"/>
    </row>
    <row r="373" customFormat="false" ht="15.75" hidden="false" customHeight="false" outlineLevel="0" collapsed="false">
      <c r="B373" s="44"/>
      <c r="C373" s="44"/>
      <c r="D373" s="44"/>
      <c r="E373" s="44"/>
      <c r="F373" s="44"/>
      <c r="L373" s="44"/>
    </row>
    <row r="374" customFormat="false" ht="15.75" hidden="false" customHeight="false" outlineLevel="0" collapsed="false">
      <c r="B374" s="44"/>
      <c r="C374" s="44"/>
      <c r="D374" s="44"/>
      <c r="E374" s="44"/>
      <c r="F374" s="44"/>
      <c r="L374" s="44"/>
    </row>
    <row r="375" customFormat="false" ht="15.75" hidden="false" customHeight="false" outlineLevel="0" collapsed="false">
      <c r="B375" s="44"/>
      <c r="C375" s="44"/>
      <c r="D375" s="44"/>
      <c r="E375" s="44"/>
      <c r="F375" s="44"/>
      <c r="L375" s="44"/>
    </row>
    <row r="376" customFormat="false" ht="15.75" hidden="false" customHeight="false" outlineLevel="0" collapsed="false">
      <c r="B376" s="44"/>
      <c r="C376" s="44"/>
      <c r="D376" s="44"/>
      <c r="E376" s="44"/>
      <c r="F376" s="44"/>
      <c r="L376" s="44"/>
    </row>
    <row r="377" customFormat="false" ht="15.75" hidden="false" customHeight="false" outlineLevel="0" collapsed="false">
      <c r="B377" s="44"/>
      <c r="C377" s="44"/>
      <c r="D377" s="44"/>
      <c r="E377" s="44"/>
      <c r="F377" s="44"/>
      <c r="L377" s="44"/>
    </row>
    <row r="378" customFormat="false" ht="15.75" hidden="false" customHeight="false" outlineLevel="0" collapsed="false">
      <c r="B378" s="44"/>
      <c r="C378" s="44"/>
      <c r="D378" s="44"/>
      <c r="E378" s="44"/>
      <c r="F378" s="44"/>
      <c r="L378" s="44"/>
    </row>
    <row r="379" customFormat="false" ht="15.75" hidden="false" customHeight="false" outlineLevel="0" collapsed="false">
      <c r="B379" s="44"/>
      <c r="C379" s="44"/>
      <c r="D379" s="44"/>
      <c r="E379" s="44"/>
      <c r="F379" s="44"/>
      <c r="L379" s="44"/>
    </row>
    <row r="380" customFormat="false" ht="15.75" hidden="false" customHeight="false" outlineLevel="0" collapsed="false">
      <c r="B380" s="44"/>
      <c r="C380" s="44"/>
      <c r="D380" s="44"/>
      <c r="E380" s="44"/>
      <c r="F380" s="44"/>
      <c r="L380" s="44"/>
    </row>
    <row r="381" customFormat="false" ht="15.75" hidden="false" customHeight="false" outlineLevel="0" collapsed="false">
      <c r="B381" s="44"/>
      <c r="C381" s="44"/>
      <c r="D381" s="44"/>
      <c r="E381" s="44"/>
      <c r="F381" s="44"/>
      <c r="L381" s="44"/>
    </row>
    <row r="382" customFormat="false" ht="15.75" hidden="false" customHeight="false" outlineLevel="0" collapsed="false">
      <c r="B382" s="44"/>
      <c r="C382" s="44"/>
      <c r="D382" s="44"/>
      <c r="E382" s="44"/>
      <c r="F382" s="44"/>
      <c r="L382" s="44"/>
    </row>
    <row r="383" customFormat="false" ht="15.75" hidden="false" customHeight="false" outlineLevel="0" collapsed="false">
      <c r="B383" s="44"/>
      <c r="C383" s="44"/>
      <c r="D383" s="44"/>
      <c r="E383" s="44"/>
      <c r="F383" s="44"/>
      <c r="L383" s="44"/>
    </row>
    <row r="384" customFormat="false" ht="15.75" hidden="false" customHeight="false" outlineLevel="0" collapsed="false">
      <c r="B384" s="44"/>
      <c r="C384" s="44"/>
      <c r="D384" s="44"/>
      <c r="E384" s="44"/>
      <c r="F384" s="44"/>
      <c r="L384" s="44"/>
    </row>
    <row r="385" customFormat="false" ht="15.75" hidden="false" customHeight="false" outlineLevel="0" collapsed="false">
      <c r="B385" s="44"/>
      <c r="C385" s="44"/>
      <c r="D385" s="44"/>
      <c r="E385" s="44"/>
      <c r="F385" s="44"/>
      <c r="L385" s="44"/>
    </row>
    <row r="386" customFormat="false" ht="15.75" hidden="false" customHeight="false" outlineLevel="0" collapsed="false">
      <c r="B386" s="44"/>
      <c r="C386" s="44"/>
      <c r="D386" s="44"/>
      <c r="E386" s="44"/>
      <c r="F386" s="44"/>
      <c r="L386" s="44"/>
    </row>
    <row r="387" customFormat="false" ht="15.75" hidden="false" customHeight="false" outlineLevel="0" collapsed="false">
      <c r="B387" s="44"/>
      <c r="C387" s="44"/>
      <c r="D387" s="44"/>
      <c r="E387" s="44"/>
      <c r="F387" s="44"/>
      <c r="L387" s="44"/>
    </row>
    <row r="388" customFormat="false" ht="15.75" hidden="false" customHeight="false" outlineLevel="0" collapsed="false">
      <c r="B388" s="44"/>
      <c r="C388" s="44"/>
      <c r="D388" s="44"/>
      <c r="E388" s="44"/>
      <c r="F388" s="44"/>
      <c r="L388" s="44"/>
    </row>
    <row r="389" customFormat="false" ht="15.75" hidden="false" customHeight="false" outlineLevel="0" collapsed="false">
      <c r="B389" s="44"/>
      <c r="C389" s="44"/>
      <c r="D389" s="44"/>
      <c r="E389" s="44"/>
      <c r="F389" s="44"/>
      <c r="L389" s="44"/>
    </row>
    <row r="390" customFormat="false" ht="15.75" hidden="false" customHeight="false" outlineLevel="0" collapsed="false">
      <c r="B390" s="44"/>
      <c r="C390" s="44"/>
      <c r="D390" s="44"/>
      <c r="E390" s="44"/>
      <c r="F390" s="44"/>
      <c r="L390" s="44"/>
    </row>
    <row r="391" customFormat="false" ht="15.75" hidden="false" customHeight="false" outlineLevel="0" collapsed="false">
      <c r="B391" s="44"/>
      <c r="C391" s="44"/>
      <c r="D391" s="44"/>
      <c r="E391" s="44"/>
      <c r="F391" s="44"/>
      <c r="L391" s="44"/>
    </row>
    <row r="392" customFormat="false" ht="15.75" hidden="false" customHeight="false" outlineLevel="0" collapsed="false">
      <c r="B392" s="44"/>
      <c r="C392" s="44"/>
      <c r="D392" s="44"/>
      <c r="E392" s="44"/>
      <c r="F392" s="44"/>
      <c r="L392" s="44"/>
    </row>
    <row r="393" customFormat="false" ht="15.75" hidden="false" customHeight="false" outlineLevel="0" collapsed="false">
      <c r="B393" s="44"/>
      <c r="C393" s="44"/>
      <c r="D393" s="44"/>
      <c r="E393" s="44"/>
      <c r="F393" s="44"/>
      <c r="L393" s="44"/>
    </row>
    <row r="394" customFormat="false" ht="15.75" hidden="false" customHeight="false" outlineLevel="0" collapsed="false">
      <c r="B394" s="44"/>
      <c r="C394" s="44"/>
      <c r="D394" s="44"/>
      <c r="E394" s="44"/>
      <c r="F394" s="44"/>
      <c r="L394" s="44"/>
    </row>
    <row r="395" customFormat="false" ht="15.75" hidden="false" customHeight="false" outlineLevel="0" collapsed="false">
      <c r="B395" s="44"/>
      <c r="C395" s="44"/>
      <c r="D395" s="44"/>
      <c r="E395" s="44"/>
      <c r="F395" s="44"/>
      <c r="L395" s="44"/>
    </row>
    <row r="396" customFormat="false" ht="15.75" hidden="false" customHeight="false" outlineLevel="0" collapsed="false">
      <c r="B396" s="44"/>
      <c r="C396" s="44"/>
      <c r="D396" s="44"/>
      <c r="E396" s="44"/>
      <c r="F396" s="44"/>
      <c r="L396" s="44"/>
    </row>
    <row r="397" customFormat="false" ht="15.75" hidden="false" customHeight="false" outlineLevel="0" collapsed="false">
      <c r="B397" s="44"/>
      <c r="C397" s="44"/>
      <c r="D397" s="44"/>
      <c r="E397" s="44"/>
      <c r="F397" s="44"/>
      <c r="L397" s="44"/>
    </row>
    <row r="398" customFormat="false" ht="15.75" hidden="false" customHeight="false" outlineLevel="0" collapsed="false">
      <c r="B398" s="44"/>
      <c r="C398" s="44"/>
      <c r="D398" s="44"/>
      <c r="E398" s="44"/>
      <c r="F398" s="44"/>
      <c r="L398" s="44"/>
    </row>
    <row r="399" customFormat="false" ht="15.75" hidden="false" customHeight="false" outlineLevel="0" collapsed="false">
      <c r="B399" s="44"/>
      <c r="C399" s="44"/>
      <c r="D399" s="44"/>
      <c r="E399" s="44"/>
      <c r="F399" s="44"/>
      <c r="L399" s="44"/>
    </row>
    <row r="400" customFormat="false" ht="15.75" hidden="false" customHeight="false" outlineLevel="0" collapsed="false">
      <c r="B400" s="44"/>
      <c r="C400" s="44"/>
      <c r="D400" s="44"/>
      <c r="E400" s="44"/>
      <c r="F400" s="44"/>
      <c r="L400" s="44"/>
    </row>
    <row r="401" customFormat="false" ht="15.75" hidden="false" customHeight="false" outlineLevel="0" collapsed="false">
      <c r="B401" s="44"/>
      <c r="C401" s="44"/>
      <c r="D401" s="44"/>
      <c r="E401" s="44"/>
      <c r="F401" s="44"/>
      <c r="L401" s="44"/>
    </row>
    <row r="402" customFormat="false" ht="15.75" hidden="false" customHeight="false" outlineLevel="0" collapsed="false">
      <c r="B402" s="44"/>
      <c r="C402" s="44"/>
      <c r="D402" s="44"/>
      <c r="E402" s="44"/>
      <c r="F402" s="44"/>
      <c r="L402" s="44"/>
    </row>
    <row r="403" customFormat="false" ht="15.75" hidden="false" customHeight="false" outlineLevel="0" collapsed="false">
      <c r="B403" s="44"/>
      <c r="C403" s="44"/>
      <c r="D403" s="44"/>
      <c r="E403" s="44"/>
      <c r="F403" s="44"/>
      <c r="L403" s="44"/>
    </row>
    <row r="404" customFormat="false" ht="15.75" hidden="false" customHeight="false" outlineLevel="0" collapsed="false">
      <c r="B404" s="44"/>
      <c r="C404" s="44"/>
      <c r="D404" s="44"/>
      <c r="E404" s="44"/>
      <c r="F404" s="44"/>
      <c r="L404" s="44"/>
    </row>
    <row r="405" customFormat="false" ht="15.75" hidden="false" customHeight="false" outlineLevel="0" collapsed="false">
      <c r="B405" s="44"/>
      <c r="C405" s="44"/>
      <c r="D405" s="44"/>
      <c r="E405" s="44"/>
      <c r="F405" s="44"/>
      <c r="L405" s="44"/>
    </row>
    <row r="406" customFormat="false" ht="15.75" hidden="false" customHeight="false" outlineLevel="0" collapsed="false">
      <c r="B406" s="44"/>
      <c r="C406" s="44"/>
      <c r="D406" s="44"/>
      <c r="E406" s="44"/>
      <c r="F406" s="44"/>
      <c r="L406" s="44"/>
    </row>
    <row r="407" customFormat="false" ht="15.75" hidden="false" customHeight="false" outlineLevel="0" collapsed="false">
      <c r="B407" s="44"/>
      <c r="C407" s="44"/>
      <c r="D407" s="44"/>
      <c r="E407" s="44"/>
      <c r="F407" s="44"/>
      <c r="L407" s="44"/>
    </row>
    <row r="408" customFormat="false" ht="15.75" hidden="false" customHeight="false" outlineLevel="0" collapsed="false">
      <c r="B408" s="44"/>
      <c r="C408" s="44"/>
      <c r="D408" s="44"/>
      <c r="E408" s="44"/>
      <c r="F408" s="44"/>
      <c r="L408" s="44"/>
    </row>
    <row r="409" customFormat="false" ht="15.75" hidden="false" customHeight="false" outlineLevel="0" collapsed="false">
      <c r="B409" s="44"/>
      <c r="C409" s="44"/>
      <c r="D409" s="44"/>
      <c r="E409" s="44"/>
      <c r="F409" s="44"/>
      <c r="L409" s="44"/>
    </row>
    <row r="410" customFormat="false" ht="15.75" hidden="false" customHeight="false" outlineLevel="0" collapsed="false">
      <c r="B410" s="44"/>
      <c r="C410" s="44"/>
      <c r="D410" s="44"/>
      <c r="E410" s="44"/>
      <c r="F410" s="44"/>
      <c r="L410" s="44"/>
    </row>
    <row r="411" customFormat="false" ht="15.75" hidden="false" customHeight="false" outlineLevel="0" collapsed="false">
      <c r="B411" s="44"/>
      <c r="C411" s="44"/>
      <c r="D411" s="44"/>
      <c r="E411" s="44"/>
      <c r="F411" s="44"/>
      <c r="L411" s="44"/>
    </row>
    <row r="412" customFormat="false" ht="15.75" hidden="false" customHeight="false" outlineLevel="0" collapsed="false">
      <c r="B412" s="44"/>
      <c r="C412" s="44"/>
      <c r="D412" s="44"/>
      <c r="E412" s="44"/>
      <c r="F412" s="44"/>
      <c r="L412" s="44"/>
    </row>
    <row r="413" customFormat="false" ht="15.75" hidden="false" customHeight="false" outlineLevel="0" collapsed="false">
      <c r="B413" s="44"/>
      <c r="C413" s="44"/>
      <c r="D413" s="44"/>
      <c r="E413" s="44"/>
      <c r="F413" s="44"/>
      <c r="L413" s="44"/>
    </row>
    <row r="414" customFormat="false" ht="15.75" hidden="false" customHeight="false" outlineLevel="0" collapsed="false">
      <c r="B414" s="44"/>
      <c r="C414" s="44"/>
      <c r="D414" s="44"/>
      <c r="E414" s="44"/>
      <c r="F414" s="44"/>
      <c r="L414" s="44"/>
    </row>
    <row r="415" customFormat="false" ht="15.75" hidden="false" customHeight="false" outlineLevel="0" collapsed="false">
      <c r="B415" s="44"/>
      <c r="C415" s="44"/>
      <c r="D415" s="44"/>
      <c r="E415" s="44"/>
      <c r="F415" s="44"/>
      <c r="L415" s="44"/>
    </row>
    <row r="416" customFormat="false" ht="15.75" hidden="false" customHeight="false" outlineLevel="0" collapsed="false">
      <c r="B416" s="44"/>
      <c r="C416" s="44"/>
      <c r="D416" s="44"/>
      <c r="E416" s="44"/>
      <c r="F416" s="44"/>
      <c r="L416" s="44"/>
    </row>
    <row r="417" customFormat="false" ht="15.75" hidden="false" customHeight="false" outlineLevel="0" collapsed="false">
      <c r="B417" s="44"/>
      <c r="C417" s="44"/>
      <c r="D417" s="44"/>
      <c r="E417" s="44"/>
      <c r="F417" s="44"/>
      <c r="L417" s="44"/>
    </row>
    <row r="418" customFormat="false" ht="15.75" hidden="false" customHeight="false" outlineLevel="0" collapsed="false">
      <c r="B418" s="44"/>
      <c r="C418" s="44"/>
      <c r="D418" s="44"/>
      <c r="E418" s="44"/>
      <c r="F418" s="44"/>
      <c r="L418" s="44"/>
    </row>
    <row r="419" customFormat="false" ht="15.75" hidden="false" customHeight="false" outlineLevel="0" collapsed="false">
      <c r="B419" s="44"/>
      <c r="C419" s="44"/>
      <c r="D419" s="44"/>
      <c r="E419" s="44"/>
      <c r="F419" s="44"/>
      <c r="L419" s="44"/>
    </row>
    <row r="420" customFormat="false" ht="15.75" hidden="false" customHeight="false" outlineLevel="0" collapsed="false">
      <c r="B420" s="44"/>
      <c r="C420" s="44"/>
      <c r="D420" s="44"/>
      <c r="E420" s="44"/>
      <c r="F420" s="44"/>
      <c r="L420" s="44"/>
    </row>
    <row r="421" customFormat="false" ht="15.75" hidden="false" customHeight="false" outlineLevel="0" collapsed="false">
      <c r="B421" s="44"/>
      <c r="C421" s="44"/>
      <c r="D421" s="44"/>
      <c r="E421" s="44"/>
      <c r="F421" s="44"/>
      <c r="L421" s="44"/>
    </row>
    <row r="422" customFormat="false" ht="15.75" hidden="false" customHeight="false" outlineLevel="0" collapsed="false">
      <c r="B422" s="44"/>
      <c r="C422" s="44"/>
      <c r="D422" s="44"/>
      <c r="E422" s="44"/>
      <c r="F422" s="44"/>
      <c r="L422" s="44"/>
    </row>
    <row r="423" customFormat="false" ht="15.75" hidden="false" customHeight="false" outlineLevel="0" collapsed="false">
      <c r="B423" s="44"/>
      <c r="C423" s="44"/>
      <c r="D423" s="44"/>
      <c r="E423" s="44"/>
      <c r="F423" s="44"/>
      <c r="L423" s="44"/>
    </row>
    <row r="424" customFormat="false" ht="15.75" hidden="false" customHeight="false" outlineLevel="0" collapsed="false">
      <c r="B424" s="44"/>
      <c r="C424" s="44"/>
      <c r="D424" s="44"/>
      <c r="E424" s="44"/>
      <c r="F424" s="44"/>
      <c r="L424" s="44"/>
    </row>
    <row r="425" customFormat="false" ht="15.75" hidden="false" customHeight="false" outlineLevel="0" collapsed="false">
      <c r="B425" s="44"/>
      <c r="C425" s="44"/>
      <c r="D425" s="44"/>
      <c r="E425" s="44"/>
      <c r="F425" s="44"/>
      <c r="L425" s="44"/>
    </row>
    <row r="426" customFormat="false" ht="15.75" hidden="false" customHeight="false" outlineLevel="0" collapsed="false">
      <c r="B426" s="44"/>
      <c r="C426" s="44"/>
      <c r="D426" s="44"/>
      <c r="E426" s="44"/>
      <c r="F426" s="44"/>
      <c r="L426" s="44"/>
    </row>
    <row r="427" customFormat="false" ht="15.75" hidden="false" customHeight="false" outlineLevel="0" collapsed="false">
      <c r="B427" s="44"/>
      <c r="C427" s="44"/>
      <c r="D427" s="44"/>
      <c r="E427" s="44"/>
      <c r="F427" s="44"/>
      <c r="L427" s="44"/>
    </row>
    <row r="428" customFormat="false" ht="15.75" hidden="false" customHeight="false" outlineLevel="0" collapsed="false">
      <c r="B428" s="44"/>
      <c r="C428" s="44"/>
      <c r="D428" s="44"/>
      <c r="E428" s="44"/>
      <c r="F428" s="44"/>
      <c r="L428" s="44"/>
    </row>
    <row r="429" customFormat="false" ht="15.75" hidden="false" customHeight="false" outlineLevel="0" collapsed="false">
      <c r="B429" s="44"/>
      <c r="C429" s="44"/>
      <c r="D429" s="44"/>
      <c r="E429" s="44"/>
      <c r="F429" s="44"/>
      <c r="L429" s="44"/>
    </row>
    <row r="430" customFormat="false" ht="15.75" hidden="false" customHeight="false" outlineLevel="0" collapsed="false">
      <c r="B430" s="44"/>
      <c r="C430" s="44"/>
      <c r="D430" s="44"/>
      <c r="E430" s="44"/>
      <c r="F430" s="44"/>
      <c r="L430" s="44"/>
    </row>
    <row r="431" customFormat="false" ht="15.75" hidden="false" customHeight="false" outlineLevel="0" collapsed="false">
      <c r="B431" s="44"/>
      <c r="C431" s="44"/>
      <c r="D431" s="44"/>
      <c r="E431" s="44"/>
      <c r="F431" s="44"/>
      <c r="L431" s="44"/>
    </row>
    <row r="432" customFormat="false" ht="15.75" hidden="false" customHeight="false" outlineLevel="0" collapsed="false">
      <c r="B432" s="44"/>
      <c r="C432" s="44"/>
      <c r="D432" s="44"/>
      <c r="E432" s="44"/>
      <c r="F432" s="44"/>
      <c r="L432" s="44"/>
    </row>
    <row r="433" customFormat="false" ht="15.75" hidden="false" customHeight="false" outlineLevel="0" collapsed="false">
      <c r="B433" s="44"/>
      <c r="C433" s="44"/>
      <c r="D433" s="44"/>
      <c r="E433" s="44"/>
      <c r="F433" s="44"/>
      <c r="L433" s="44"/>
    </row>
    <row r="434" customFormat="false" ht="15.75" hidden="false" customHeight="false" outlineLevel="0" collapsed="false">
      <c r="B434" s="44"/>
      <c r="C434" s="44"/>
      <c r="D434" s="44"/>
      <c r="E434" s="44"/>
      <c r="F434" s="44"/>
      <c r="L434" s="44"/>
    </row>
    <row r="435" customFormat="false" ht="15.75" hidden="false" customHeight="false" outlineLevel="0" collapsed="false">
      <c r="B435" s="44"/>
      <c r="C435" s="44"/>
      <c r="D435" s="44"/>
      <c r="E435" s="44"/>
      <c r="F435" s="44"/>
      <c r="L435" s="44"/>
    </row>
    <row r="436" customFormat="false" ht="15.75" hidden="false" customHeight="false" outlineLevel="0" collapsed="false">
      <c r="B436" s="44"/>
      <c r="C436" s="44"/>
      <c r="D436" s="44"/>
      <c r="E436" s="44"/>
      <c r="F436" s="44"/>
      <c r="L436" s="44"/>
    </row>
    <row r="437" customFormat="false" ht="15.75" hidden="false" customHeight="false" outlineLevel="0" collapsed="false">
      <c r="B437" s="44"/>
      <c r="C437" s="44"/>
      <c r="D437" s="44"/>
      <c r="E437" s="44"/>
      <c r="F437" s="44"/>
      <c r="L437" s="44"/>
    </row>
    <row r="438" customFormat="false" ht="15.75" hidden="false" customHeight="false" outlineLevel="0" collapsed="false">
      <c r="B438" s="44"/>
      <c r="C438" s="44"/>
      <c r="D438" s="44"/>
      <c r="E438" s="44"/>
      <c r="F438" s="44"/>
      <c r="L438" s="44"/>
    </row>
    <row r="439" customFormat="false" ht="15.75" hidden="false" customHeight="false" outlineLevel="0" collapsed="false">
      <c r="B439" s="44"/>
      <c r="C439" s="44"/>
      <c r="D439" s="44"/>
      <c r="E439" s="44"/>
      <c r="F439" s="44"/>
      <c r="L439" s="44"/>
    </row>
    <row r="440" customFormat="false" ht="15.75" hidden="false" customHeight="false" outlineLevel="0" collapsed="false">
      <c r="B440" s="44"/>
      <c r="C440" s="44"/>
      <c r="D440" s="44"/>
      <c r="E440" s="44"/>
      <c r="F440" s="44"/>
      <c r="L440" s="44"/>
    </row>
    <row r="441" customFormat="false" ht="15.75" hidden="false" customHeight="false" outlineLevel="0" collapsed="false">
      <c r="B441" s="44"/>
      <c r="C441" s="44"/>
      <c r="D441" s="44"/>
      <c r="E441" s="44"/>
      <c r="F441" s="44"/>
      <c r="L441" s="44"/>
    </row>
    <row r="442" customFormat="false" ht="15.75" hidden="false" customHeight="false" outlineLevel="0" collapsed="false">
      <c r="B442" s="44"/>
      <c r="C442" s="44"/>
      <c r="D442" s="44"/>
      <c r="E442" s="44"/>
      <c r="F442" s="44"/>
      <c r="L442" s="44"/>
    </row>
    <row r="443" customFormat="false" ht="15.75" hidden="false" customHeight="false" outlineLevel="0" collapsed="false">
      <c r="B443" s="44"/>
      <c r="C443" s="44"/>
      <c r="D443" s="44"/>
      <c r="E443" s="44"/>
      <c r="F443" s="44"/>
      <c r="L443" s="44"/>
    </row>
    <row r="444" customFormat="false" ht="15.75" hidden="false" customHeight="false" outlineLevel="0" collapsed="false">
      <c r="B444" s="44"/>
      <c r="C444" s="44"/>
      <c r="D444" s="44"/>
      <c r="E444" s="44"/>
      <c r="F444" s="44"/>
      <c r="L444" s="44"/>
    </row>
    <row r="445" customFormat="false" ht="15.75" hidden="false" customHeight="false" outlineLevel="0" collapsed="false">
      <c r="B445" s="44"/>
      <c r="C445" s="44"/>
      <c r="D445" s="44"/>
      <c r="E445" s="44"/>
      <c r="F445" s="44"/>
      <c r="L445" s="44"/>
    </row>
    <row r="446" customFormat="false" ht="15.75" hidden="false" customHeight="false" outlineLevel="0" collapsed="false">
      <c r="B446" s="44"/>
      <c r="C446" s="44"/>
      <c r="D446" s="44"/>
      <c r="E446" s="44"/>
      <c r="F446" s="44"/>
      <c r="L446" s="44"/>
    </row>
    <row r="447" customFormat="false" ht="15.75" hidden="false" customHeight="false" outlineLevel="0" collapsed="false">
      <c r="B447" s="44"/>
      <c r="C447" s="44"/>
      <c r="D447" s="44"/>
      <c r="E447" s="44"/>
      <c r="F447" s="44"/>
      <c r="L447" s="44"/>
    </row>
    <row r="448" customFormat="false" ht="15.75" hidden="false" customHeight="false" outlineLevel="0" collapsed="false">
      <c r="B448" s="44"/>
      <c r="C448" s="44"/>
      <c r="D448" s="44"/>
      <c r="E448" s="44"/>
      <c r="F448" s="44"/>
      <c r="L448" s="44"/>
    </row>
    <row r="449" customFormat="false" ht="15.75" hidden="false" customHeight="false" outlineLevel="0" collapsed="false">
      <c r="B449" s="44"/>
      <c r="C449" s="44"/>
      <c r="D449" s="44"/>
      <c r="E449" s="44"/>
      <c r="F449" s="44"/>
      <c r="L449" s="44"/>
    </row>
    <row r="450" customFormat="false" ht="15.75" hidden="false" customHeight="false" outlineLevel="0" collapsed="false">
      <c r="B450" s="44"/>
      <c r="C450" s="44"/>
      <c r="D450" s="44"/>
      <c r="E450" s="44"/>
      <c r="F450" s="44"/>
      <c r="L450" s="44"/>
    </row>
    <row r="451" customFormat="false" ht="15.75" hidden="false" customHeight="false" outlineLevel="0" collapsed="false">
      <c r="B451" s="44"/>
      <c r="C451" s="44"/>
      <c r="D451" s="44"/>
      <c r="E451" s="44"/>
      <c r="F451" s="44"/>
      <c r="L451" s="44"/>
    </row>
    <row r="452" customFormat="false" ht="15.75" hidden="false" customHeight="false" outlineLevel="0" collapsed="false">
      <c r="B452" s="44"/>
      <c r="C452" s="44"/>
      <c r="D452" s="44"/>
      <c r="E452" s="44"/>
      <c r="F452" s="44"/>
      <c r="L452" s="44"/>
    </row>
    <row r="453" customFormat="false" ht="15.75" hidden="false" customHeight="false" outlineLevel="0" collapsed="false">
      <c r="B453" s="44"/>
      <c r="C453" s="44"/>
      <c r="D453" s="44"/>
      <c r="E453" s="44"/>
      <c r="F453" s="44"/>
      <c r="L453" s="44"/>
    </row>
    <row r="454" customFormat="false" ht="15.75" hidden="false" customHeight="false" outlineLevel="0" collapsed="false">
      <c r="B454" s="44"/>
      <c r="C454" s="44"/>
      <c r="D454" s="44"/>
      <c r="E454" s="44"/>
      <c r="F454" s="44"/>
      <c r="L454" s="44"/>
    </row>
    <row r="455" customFormat="false" ht="15.75" hidden="false" customHeight="false" outlineLevel="0" collapsed="false">
      <c r="B455" s="44"/>
      <c r="C455" s="44"/>
      <c r="D455" s="44"/>
      <c r="E455" s="44"/>
      <c r="F455" s="44"/>
      <c r="L455" s="44"/>
    </row>
    <row r="456" customFormat="false" ht="15.75" hidden="false" customHeight="false" outlineLevel="0" collapsed="false">
      <c r="B456" s="44"/>
      <c r="C456" s="44"/>
      <c r="D456" s="44"/>
      <c r="E456" s="44"/>
      <c r="F456" s="44"/>
      <c r="L456" s="44"/>
    </row>
    <row r="457" customFormat="false" ht="15.75" hidden="false" customHeight="false" outlineLevel="0" collapsed="false">
      <c r="B457" s="44"/>
      <c r="C457" s="44"/>
      <c r="D457" s="44"/>
      <c r="E457" s="44"/>
      <c r="F457" s="44"/>
      <c r="L457" s="44"/>
    </row>
    <row r="458" customFormat="false" ht="15.75" hidden="false" customHeight="false" outlineLevel="0" collapsed="false">
      <c r="B458" s="44"/>
      <c r="C458" s="44"/>
      <c r="D458" s="44"/>
      <c r="E458" s="44"/>
      <c r="F458" s="44"/>
      <c r="L458" s="44"/>
    </row>
    <row r="459" customFormat="false" ht="15.75" hidden="false" customHeight="false" outlineLevel="0" collapsed="false">
      <c r="B459" s="44"/>
      <c r="C459" s="44"/>
      <c r="D459" s="44"/>
      <c r="E459" s="44"/>
      <c r="F459" s="44"/>
      <c r="L459" s="44"/>
    </row>
    <row r="460" customFormat="false" ht="15.75" hidden="false" customHeight="false" outlineLevel="0" collapsed="false">
      <c r="B460" s="44"/>
      <c r="C460" s="44"/>
      <c r="D460" s="44"/>
      <c r="E460" s="44"/>
      <c r="F460" s="44"/>
      <c r="L460" s="44"/>
    </row>
    <row r="461" customFormat="false" ht="15.75" hidden="false" customHeight="false" outlineLevel="0" collapsed="false">
      <c r="B461" s="44"/>
      <c r="C461" s="44"/>
      <c r="D461" s="44"/>
      <c r="E461" s="44"/>
      <c r="F461" s="44"/>
      <c r="L461" s="44"/>
    </row>
    <row r="462" customFormat="false" ht="15.75" hidden="false" customHeight="false" outlineLevel="0" collapsed="false">
      <c r="B462" s="44"/>
      <c r="C462" s="44"/>
      <c r="D462" s="44"/>
      <c r="E462" s="44"/>
      <c r="F462" s="44"/>
      <c r="L462" s="44"/>
    </row>
    <row r="463" customFormat="false" ht="15.75" hidden="false" customHeight="false" outlineLevel="0" collapsed="false">
      <c r="B463" s="44"/>
      <c r="C463" s="44"/>
      <c r="D463" s="44"/>
      <c r="E463" s="44"/>
      <c r="F463" s="44"/>
      <c r="L463" s="44"/>
    </row>
    <row r="464" customFormat="false" ht="15.75" hidden="false" customHeight="false" outlineLevel="0" collapsed="false">
      <c r="B464" s="44"/>
      <c r="C464" s="44"/>
      <c r="D464" s="44"/>
      <c r="E464" s="44"/>
      <c r="F464" s="44"/>
      <c r="L464" s="44"/>
    </row>
    <row r="465" customFormat="false" ht="15.75" hidden="false" customHeight="false" outlineLevel="0" collapsed="false">
      <c r="B465" s="44"/>
      <c r="C465" s="44"/>
      <c r="D465" s="44"/>
      <c r="E465" s="44"/>
      <c r="F465" s="44"/>
      <c r="L465" s="44"/>
    </row>
    <row r="466" customFormat="false" ht="15.75" hidden="false" customHeight="false" outlineLevel="0" collapsed="false">
      <c r="B466" s="44"/>
      <c r="C466" s="44"/>
      <c r="D466" s="44"/>
      <c r="E466" s="44"/>
      <c r="F466" s="44"/>
      <c r="L466" s="44"/>
    </row>
    <row r="467" customFormat="false" ht="15.75" hidden="false" customHeight="false" outlineLevel="0" collapsed="false">
      <c r="B467" s="44"/>
      <c r="C467" s="44"/>
      <c r="D467" s="44"/>
      <c r="E467" s="44"/>
      <c r="F467" s="44"/>
      <c r="L467" s="44"/>
    </row>
    <row r="468" customFormat="false" ht="15.75" hidden="false" customHeight="false" outlineLevel="0" collapsed="false">
      <c r="B468" s="44"/>
      <c r="C468" s="44"/>
      <c r="D468" s="44"/>
      <c r="E468" s="44"/>
      <c r="F468" s="44"/>
      <c r="L468" s="44"/>
    </row>
    <row r="469" customFormat="false" ht="15.75" hidden="false" customHeight="false" outlineLevel="0" collapsed="false">
      <c r="B469" s="44"/>
      <c r="C469" s="44"/>
      <c r="D469" s="44"/>
      <c r="E469" s="44"/>
      <c r="F469" s="44"/>
      <c r="L469" s="44"/>
    </row>
    <row r="470" customFormat="false" ht="15.75" hidden="false" customHeight="false" outlineLevel="0" collapsed="false">
      <c r="B470" s="44"/>
      <c r="C470" s="44"/>
      <c r="D470" s="44"/>
      <c r="E470" s="44"/>
      <c r="F470" s="44"/>
      <c r="L470" s="44"/>
    </row>
    <row r="471" customFormat="false" ht="15.75" hidden="false" customHeight="false" outlineLevel="0" collapsed="false">
      <c r="B471" s="44"/>
      <c r="C471" s="44"/>
      <c r="D471" s="44"/>
      <c r="E471" s="44"/>
      <c r="F471" s="44"/>
      <c r="L471" s="44"/>
    </row>
    <row r="472" customFormat="false" ht="15.75" hidden="false" customHeight="false" outlineLevel="0" collapsed="false">
      <c r="B472" s="44"/>
      <c r="C472" s="44"/>
      <c r="D472" s="44"/>
      <c r="E472" s="44"/>
      <c r="F472" s="44"/>
      <c r="L472" s="44"/>
    </row>
    <row r="473" customFormat="false" ht="15.75" hidden="false" customHeight="false" outlineLevel="0" collapsed="false">
      <c r="B473" s="44"/>
      <c r="C473" s="44"/>
      <c r="D473" s="44"/>
      <c r="E473" s="44"/>
      <c r="F473" s="44"/>
      <c r="L473" s="44"/>
    </row>
    <row r="474" customFormat="false" ht="15.75" hidden="false" customHeight="false" outlineLevel="0" collapsed="false">
      <c r="B474" s="44"/>
      <c r="C474" s="44"/>
      <c r="D474" s="44"/>
      <c r="E474" s="44"/>
      <c r="F474" s="44"/>
      <c r="L474" s="44"/>
    </row>
    <row r="475" customFormat="false" ht="15.75" hidden="false" customHeight="false" outlineLevel="0" collapsed="false">
      <c r="B475" s="44"/>
      <c r="C475" s="44"/>
      <c r="D475" s="44"/>
      <c r="E475" s="44"/>
      <c r="F475" s="44"/>
      <c r="L475" s="44"/>
    </row>
    <row r="476" customFormat="false" ht="15.75" hidden="false" customHeight="false" outlineLevel="0" collapsed="false">
      <c r="B476" s="44"/>
      <c r="C476" s="44"/>
      <c r="D476" s="44"/>
      <c r="E476" s="44"/>
      <c r="F476" s="44"/>
      <c r="L476" s="44"/>
    </row>
    <row r="477" customFormat="false" ht="15.75" hidden="false" customHeight="false" outlineLevel="0" collapsed="false">
      <c r="B477" s="44"/>
      <c r="C477" s="44"/>
      <c r="D477" s="44"/>
      <c r="E477" s="44"/>
      <c r="F477" s="44"/>
      <c r="L477" s="44"/>
    </row>
    <row r="478" customFormat="false" ht="15.75" hidden="false" customHeight="false" outlineLevel="0" collapsed="false">
      <c r="B478" s="44"/>
      <c r="C478" s="44"/>
      <c r="D478" s="44"/>
      <c r="E478" s="44"/>
      <c r="F478" s="44"/>
      <c r="L478" s="44"/>
    </row>
    <row r="479" customFormat="false" ht="15.75" hidden="false" customHeight="false" outlineLevel="0" collapsed="false">
      <c r="B479" s="44"/>
      <c r="C479" s="44"/>
      <c r="D479" s="44"/>
      <c r="E479" s="44"/>
      <c r="F479" s="44"/>
      <c r="L479" s="44"/>
    </row>
    <row r="480" customFormat="false" ht="15.75" hidden="false" customHeight="false" outlineLevel="0" collapsed="false">
      <c r="B480" s="44"/>
      <c r="C480" s="44"/>
      <c r="D480" s="44"/>
      <c r="E480" s="44"/>
      <c r="F480" s="44"/>
      <c r="L480" s="44"/>
    </row>
    <row r="481" customFormat="false" ht="15.75" hidden="false" customHeight="false" outlineLevel="0" collapsed="false">
      <c r="B481" s="44"/>
      <c r="C481" s="44"/>
      <c r="D481" s="44"/>
      <c r="E481" s="44"/>
      <c r="F481" s="44"/>
      <c r="L481" s="44"/>
    </row>
    <row r="482" customFormat="false" ht="15.75" hidden="false" customHeight="false" outlineLevel="0" collapsed="false">
      <c r="B482" s="44"/>
      <c r="C482" s="44"/>
      <c r="D482" s="44"/>
      <c r="E482" s="44"/>
      <c r="F482" s="44"/>
      <c r="L482" s="44"/>
    </row>
    <row r="483" customFormat="false" ht="15.75" hidden="false" customHeight="false" outlineLevel="0" collapsed="false">
      <c r="B483" s="44"/>
      <c r="C483" s="44"/>
      <c r="D483" s="44"/>
      <c r="E483" s="44"/>
      <c r="F483" s="44"/>
      <c r="L483" s="44"/>
    </row>
    <row r="484" customFormat="false" ht="15.75" hidden="false" customHeight="false" outlineLevel="0" collapsed="false">
      <c r="B484" s="44"/>
      <c r="C484" s="44"/>
      <c r="D484" s="44"/>
      <c r="E484" s="44"/>
      <c r="F484" s="44"/>
      <c r="L484" s="44"/>
    </row>
    <row r="485" customFormat="false" ht="15.75" hidden="false" customHeight="false" outlineLevel="0" collapsed="false">
      <c r="B485" s="44"/>
      <c r="C485" s="44"/>
      <c r="D485" s="44"/>
      <c r="E485" s="44"/>
      <c r="F485" s="44"/>
      <c r="L485" s="44"/>
    </row>
    <row r="486" customFormat="false" ht="15.75" hidden="false" customHeight="false" outlineLevel="0" collapsed="false">
      <c r="B486" s="44"/>
      <c r="C486" s="44"/>
      <c r="D486" s="44"/>
      <c r="E486" s="44"/>
      <c r="F486" s="44"/>
      <c r="L486" s="44"/>
    </row>
    <row r="487" customFormat="false" ht="15.75" hidden="false" customHeight="false" outlineLevel="0" collapsed="false">
      <c r="B487" s="44"/>
      <c r="C487" s="44"/>
      <c r="D487" s="44"/>
      <c r="E487" s="44"/>
      <c r="F487" s="44"/>
      <c r="L487" s="44"/>
    </row>
    <row r="488" customFormat="false" ht="15.75" hidden="false" customHeight="false" outlineLevel="0" collapsed="false">
      <c r="B488" s="44"/>
      <c r="C488" s="44"/>
      <c r="D488" s="44"/>
      <c r="E488" s="44"/>
      <c r="F488" s="44"/>
      <c r="L488" s="44"/>
    </row>
    <row r="489" customFormat="false" ht="15.75" hidden="false" customHeight="false" outlineLevel="0" collapsed="false">
      <c r="B489" s="44"/>
      <c r="C489" s="44"/>
      <c r="D489" s="44"/>
      <c r="E489" s="44"/>
      <c r="F489" s="44"/>
      <c r="L489" s="44"/>
    </row>
    <row r="490" customFormat="false" ht="15.75" hidden="false" customHeight="false" outlineLevel="0" collapsed="false">
      <c r="B490" s="44"/>
      <c r="C490" s="44"/>
      <c r="D490" s="44"/>
      <c r="E490" s="44"/>
      <c r="F490" s="44"/>
      <c r="L490" s="44"/>
    </row>
    <row r="491" customFormat="false" ht="15.75" hidden="false" customHeight="false" outlineLevel="0" collapsed="false">
      <c r="B491" s="44"/>
      <c r="C491" s="44"/>
      <c r="D491" s="44"/>
      <c r="E491" s="44"/>
      <c r="F491" s="44"/>
      <c r="L491" s="44"/>
    </row>
    <row r="492" customFormat="false" ht="15.75" hidden="false" customHeight="false" outlineLevel="0" collapsed="false">
      <c r="B492" s="44"/>
      <c r="C492" s="44"/>
      <c r="D492" s="44"/>
      <c r="E492" s="44"/>
      <c r="F492" s="44"/>
      <c r="L492" s="44"/>
    </row>
    <row r="493" customFormat="false" ht="15.75" hidden="false" customHeight="false" outlineLevel="0" collapsed="false">
      <c r="B493" s="44"/>
      <c r="C493" s="44"/>
      <c r="D493" s="44"/>
      <c r="E493" s="44"/>
      <c r="F493" s="44"/>
      <c r="L493" s="44"/>
    </row>
    <row r="494" customFormat="false" ht="15.75" hidden="false" customHeight="false" outlineLevel="0" collapsed="false">
      <c r="B494" s="44"/>
      <c r="C494" s="44"/>
      <c r="D494" s="44"/>
      <c r="E494" s="44"/>
      <c r="F494" s="44"/>
      <c r="L494" s="44"/>
    </row>
    <row r="495" customFormat="false" ht="15.75" hidden="false" customHeight="false" outlineLevel="0" collapsed="false">
      <c r="B495" s="44"/>
      <c r="C495" s="44"/>
      <c r="D495" s="44"/>
      <c r="E495" s="44"/>
      <c r="F495" s="44"/>
      <c r="L495" s="44"/>
    </row>
    <row r="496" customFormat="false" ht="15.75" hidden="false" customHeight="false" outlineLevel="0" collapsed="false">
      <c r="B496" s="44"/>
      <c r="C496" s="44"/>
      <c r="D496" s="44"/>
      <c r="E496" s="44"/>
      <c r="F496" s="44"/>
      <c r="L496" s="44"/>
    </row>
    <row r="497" customFormat="false" ht="15.75" hidden="false" customHeight="false" outlineLevel="0" collapsed="false">
      <c r="B497" s="44"/>
      <c r="C497" s="44"/>
      <c r="D497" s="44"/>
      <c r="E497" s="44"/>
      <c r="F497" s="44"/>
      <c r="L497" s="44"/>
    </row>
    <row r="498" customFormat="false" ht="15.75" hidden="false" customHeight="false" outlineLevel="0" collapsed="false">
      <c r="B498" s="44"/>
      <c r="C498" s="44"/>
      <c r="D498" s="44"/>
      <c r="E498" s="44"/>
      <c r="F498" s="44"/>
      <c r="L498" s="44"/>
    </row>
    <row r="499" customFormat="false" ht="15.75" hidden="false" customHeight="false" outlineLevel="0" collapsed="false">
      <c r="B499" s="44"/>
      <c r="C499" s="44"/>
      <c r="D499" s="44"/>
      <c r="E499" s="44"/>
      <c r="F499" s="44"/>
      <c r="L499" s="44"/>
    </row>
    <row r="500" customFormat="false" ht="15.75" hidden="false" customHeight="false" outlineLevel="0" collapsed="false">
      <c r="B500" s="44"/>
      <c r="C500" s="44"/>
      <c r="D500" s="44"/>
      <c r="E500" s="44"/>
      <c r="F500" s="44"/>
      <c r="L500" s="44"/>
    </row>
    <row r="501" customFormat="false" ht="15.75" hidden="false" customHeight="false" outlineLevel="0" collapsed="false">
      <c r="B501" s="44"/>
      <c r="C501" s="44"/>
      <c r="D501" s="44"/>
      <c r="E501" s="44"/>
      <c r="F501" s="44"/>
      <c r="L501" s="44"/>
    </row>
    <row r="502" customFormat="false" ht="15.75" hidden="false" customHeight="false" outlineLevel="0" collapsed="false">
      <c r="B502" s="44"/>
      <c r="C502" s="44"/>
      <c r="D502" s="44"/>
      <c r="E502" s="44"/>
      <c r="F502" s="44"/>
      <c r="L502" s="44"/>
    </row>
    <row r="503" customFormat="false" ht="15.75" hidden="false" customHeight="false" outlineLevel="0" collapsed="false">
      <c r="B503" s="44"/>
      <c r="C503" s="44"/>
      <c r="D503" s="44"/>
      <c r="E503" s="44"/>
      <c r="F503" s="44"/>
      <c r="L503" s="44"/>
    </row>
    <row r="504" customFormat="false" ht="15.75" hidden="false" customHeight="false" outlineLevel="0" collapsed="false">
      <c r="B504" s="44"/>
      <c r="C504" s="44"/>
      <c r="D504" s="44"/>
      <c r="E504" s="44"/>
      <c r="F504" s="44"/>
      <c r="L504" s="44"/>
    </row>
    <row r="505" customFormat="false" ht="15.75" hidden="false" customHeight="false" outlineLevel="0" collapsed="false">
      <c r="B505" s="44"/>
      <c r="C505" s="44"/>
      <c r="D505" s="44"/>
      <c r="E505" s="44"/>
      <c r="F505" s="44"/>
      <c r="L505" s="44"/>
    </row>
    <row r="506" customFormat="false" ht="15.75" hidden="false" customHeight="false" outlineLevel="0" collapsed="false">
      <c r="B506" s="44"/>
      <c r="C506" s="44"/>
      <c r="D506" s="44"/>
      <c r="E506" s="44"/>
      <c r="F506" s="44"/>
      <c r="L506" s="44"/>
    </row>
    <row r="507" customFormat="false" ht="15.75" hidden="false" customHeight="false" outlineLevel="0" collapsed="false">
      <c r="B507" s="44"/>
      <c r="C507" s="44"/>
      <c r="D507" s="44"/>
      <c r="E507" s="44"/>
      <c r="F507" s="44"/>
      <c r="L507" s="44"/>
    </row>
    <row r="508" customFormat="false" ht="15.75" hidden="false" customHeight="false" outlineLevel="0" collapsed="false">
      <c r="B508" s="44"/>
      <c r="C508" s="44"/>
      <c r="D508" s="44"/>
      <c r="E508" s="44"/>
      <c r="F508" s="44"/>
      <c r="L508" s="44"/>
    </row>
    <row r="509" customFormat="false" ht="15.75" hidden="false" customHeight="false" outlineLevel="0" collapsed="false">
      <c r="B509" s="44"/>
      <c r="C509" s="44"/>
      <c r="D509" s="44"/>
      <c r="E509" s="44"/>
      <c r="F509" s="44"/>
      <c r="L509" s="44"/>
    </row>
    <row r="510" customFormat="false" ht="15.75" hidden="false" customHeight="false" outlineLevel="0" collapsed="false">
      <c r="B510" s="44"/>
      <c r="C510" s="44"/>
      <c r="D510" s="44"/>
      <c r="E510" s="44"/>
      <c r="F510" s="44"/>
      <c r="L510" s="44"/>
    </row>
    <row r="511" customFormat="false" ht="15.75" hidden="false" customHeight="false" outlineLevel="0" collapsed="false">
      <c r="B511" s="44"/>
      <c r="C511" s="44"/>
      <c r="D511" s="44"/>
      <c r="E511" s="44"/>
      <c r="F511" s="44"/>
      <c r="L511" s="44"/>
    </row>
    <row r="512" customFormat="false" ht="15.75" hidden="false" customHeight="false" outlineLevel="0" collapsed="false">
      <c r="B512" s="44"/>
      <c r="C512" s="44"/>
      <c r="D512" s="44"/>
      <c r="E512" s="44"/>
      <c r="F512" s="44"/>
      <c r="L512" s="44"/>
    </row>
    <row r="513" customFormat="false" ht="15.75" hidden="false" customHeight="false" outlineLevel="0" collapsed="false">
      <c r="B513" s="44"/>
      <c r="C513" s="44"/>
      <c r="D513" s="44"/>
      <c r="E513" s="44"/>
      <c r="F513" s="44"/>
      <c r="L513" s="44"/>
    </row>
    <row r="514" customFormat="false" ht="15.75" hidden="false" customHeight="false" outlineLevel="0" collapsed="false">
      <c r="B514" s="44"/>
      <c r="C514" s="44"/>
      <c r="D514" s="44"/>
      <c r="E514" s="44"/>
      <c r="F514" s="44"/>
      <c r="L514" s="44"/>
    </row>
    <row r="515" customFormat="false" ht="15.75" hidden="false" customHeight="false" outlineLevel="0" collapsed="false">
      <c r="B515" s="44"/>
      <c r="C515" s="44"/>
      <c r="D515" s="44"/>
      <c r="E515" s="44"/>
      <c r="F515" s="44"/>
      <c r="L515" s="44"/>
    </row>
    <row r="516" customFormat="false" ht="15.75" hidden="false" customHeight="false" outlineLevel="0" collapsed="false">
      <c r="B516" s="44"/>
      <c r="C516" s="44"/>
      <c r="D516" s="44"/>
      <c r="E516" s="44"/>
      <c r="F516" s="44"/>
      <c r="L516" s="44"/>
    </row>
    <row r="517" customFormat="false" ht="15.75" hidden="false" customHeight="false" outlineLevel="0" collapsed="false">
      <c r="B517" s="44"/>
      <c r="C517" s="44"/>
      <c r="D517" s="44"/>
      <c r="E517" s="44"/>
      <c r="F517" s="44"/>
      <c r="L517" s="44"/>
    </row>
    <row r="518" customFormat="false" ht="15.75" hidden="false" customHeight="false" outlineLevel="0" collapsed="false">
      <c r="B518" s="44"/>
      <c r="C518" s="44"/>
      <c r="D518" s="44"/>
      <c r="E518" s="44"/>
      <c r="F518" s="44"/>
      <c r="L518" s="44"/>
    </row>
    <row r="519" customFormat="false" ht="15.75" hidden="false" customHeight="false" outlineLevel="0" collapsed="false">
      <c r="B519" s="44"/>
      <c r="C519" s="44"/>
      <c r="D519" s="44"/>
      <c r="E519" s="44"/>
      <c r="F519" s="44"/>
      <c r="L519" s="44"/>
    </row>
    <row r="520" customFormat="false" ht="15.75" hidden="false" customHeight="false" outlineLevel="0" collapsed="false">
      <c r="B520" s="44"/>
      <c r="C520" s="44"/>
      <c r="D520" s="44"/>
      <c r="E520" s="44"/>
      <c r="F520" s="44"/>
      <c r="L520" s="44"/>
    </row>
    <row r="521" customFormat="false" ht="15.75" hidden="false" customHeight="false" outlineLevel="0" collapsed="false">
      <c r="B521" s="44"/>
      <c r="C521" s="44"/>
      <c r="D521" s="44"/>
      <c r="E521" s="44"/>
      <c r="F521" s="44"/>
      <c r="L521" s="44"/>
    </row>
    <row r="522" customFormat="false" ht="15.75" hidden="false" customHeight="false" outlineLevel="0" collapsed="false">
      <c r="B522" s="44"/>
      <c r="C522" s="44"/>
      <c r="D522" s="44"/>
      <c r="E522" s="44"/>
      <c r="F522" s="44"/>
      <c r="L522" s="44"/>
    </row>
    <row r="523" customFormat="false" ht="15.75" hidden="false" customHeight="false" outlineLevel="0" collapsed="false">
      <c r="B523" s="44"/>
      <c r="C523" s="44"/>
      <c r="D523" s="44"/>
      <c r="E523" s="44"/>
      <c r="F523" s="44"/>
      <c r="L523" s="44"/>
    </row>
    <row r="524" customFormat="false" ht="15.75" hidden="false" customHeight="false" outlineLevel="0" collapsed="false">
      <c r="B524" s="44"/>
      <c r="C524" s="44"/>
      <c r="D524" s="44"/>
      <c r="E524" s="44"/>
      <c r="F524" s="44"/>
      <c r="L524" s="44"/>
    </row>
    <row r="525" customFormat="false" ht="15.75" hidden="false" customHeight="false" outlineLevel="0" collapsed="false">
      <c r="B525" s="44"/>
      <c r="C525" s="44"/>
      <c r="D525" s="44"/>
      <c r="E525" s="44"/>
      <c r="F525" s="44"/>
      <c r="L525" s="44"/>
    </row>
    <row r="526" customFormat="false" ht="15.75" hidden="false" customHeight="false" outlineLevel="0" collapsed="false">
      <c r="B526" s="44"/>
      <c r="C526" s="44"/>
      <c r="D526" s="44"/>
      <c r="E526" s="44"/>
      <c r="F526" s="44"/>
      <c r="L526" s="44"/>
    </row>
    <row r="527" customFormat="false" ht="15.75" hidden="false" customHeight="false" outlineLevel="0" collapsed="false">
      <c r="B527" s="44"/>
      <c r="C527" s="44"/>
      <c r="D527" s="44"/>
      <c r="E527" s="44"/>
      <c r="F527" s="44"/>
      <c r="L527" s="44"/>
    </row>
    <row r="528" customFormat="false" ht="15.75" hidden="false" customHeight="false" outlineLevel="0" collapsed="false">
      <c r="B528" s="44"/>
      <c r="C528" s="44"/>
      <c r="D528" s="44"/>
      <c r="E528" s="44"/>
      <c r="F528" s="44"/>
      <c r="L528" s="44"/>
    </row>
    <row r="529" customFormat="false" ht="15.75" hidden="false" customHeight="false" outlineLevel="0" collapsed="false">
      <c r="B529" s="44"/>
      <c r="C529" s="44"/>
      <c r="D529" s="44"/>
      <c r="E529" s="44"/>
      <c r="F529" s="44"/>
      <c r="L529" s="44"/>
    </row>
    <row r="530" customFormat="false" ht="15.75" hidden="false" customHeight="false" outlineLevel="0" collapsed="false">
      <c r="B530" s="44"/>
      <c r="C530" s="44"/>
      <c r="D530" s="44"/>
      <c r="E530" s="44"/>
      <c r="F530" s="44"/>
      <c r="L530" s="44"/>
    </row>
    <row r="531" customFormat="false" ht="15.75" hidden="false" customHeight="false" outlineLevel="0" collapsed="false">
      <c r="B531" s="44"/>
      <c r="C531" s="44"/>
      <c r="D531" s="44"/>
      <c r="E531" s="44"/>
      <c r="F531" s="44"/>
      <c r="L531" s="44"/>
    </row>
    <row r="532" customFormat="false" ht="15.75" hidden="false" customHeight="false" outlineLevel="0" collapsed="false">
      <c r="B532" s="44"/>
      <c r="C532" s="44"/>
      <c r="D532" s="44"/>
      <c r="E532" s="44"/>
      <c r="F532" s="44"/>
      <c r="L532" s="44"/>
    </row>
    <row r="533" customFormat="false" ht="15.75" hidden="false" customHeight="false" outlineLevel="0" collapsed="false">
      <c r="B533" s="44"/>
      <c r="C533" s="44"/>
      <c r="D533" s="44"/>
      <c r="E533" s="44"/>
      <c r="F533" s="44"/>
      <c r="L533" s="44"/>
    </row>
    <row r="534" customFormat="false" ht="15.75" hidden="false" customHeight="false" outlineLevel="0" collapsed="false">
      <c r="B534" s="44"/>
      <c r="C534" s="44"/>
      <c r="D534" s="44"/>
      <c r="E534" s="44"/>
      <c r="F534" s="44"/>
      <c r="L534" s="44"/>
    </row>
    <row r="535" customFormat="false" ht="15.75" hidden="false" customHeight="false" outlineLevel="0" collapsed="false">
      <c r="B535" s="44"/>
      <c r="C535" s="44"/>
      <c r="D535" s="44"/>
      <c r="E535" s="44"/>
      <c r="F535" s="44"/>
      <c r="L535" s="44"/>
    </row>
    <row r="536" customFormat="false" ht="15.75" hidden="false" customHeight="false" outlineLevel="0" collapsed="false">
      <c r="B536" s="44"/>
      <c r="C536" s="44"/>
      <c r="D536" s="44"/>
      <c r="E536" s="44"/>
      <c r="F536" s="44"/>
      <c r="L536" s="44"/>
    </row>
    <row r="537" customFormat="false" ht="15.75" hidden="false" customHeight="false" outlineLevel="0" collapsed="false">
      <c r="B537" s="44"/>
      <c r="C537" s="44"/>
      <c r="D537" s="44"/>
      <c r="E537" s="44"/>
      <c r="F537" s="44"/>
      <c r="L537" s="44"/>
    </row>
    <row r="538" customFormat="false" ht="15.75" hidden="false" customHeight="false" outlineLevel="0" collapsed="false">
      <c r="B538" s="44"/>
      <c r="C538" s="44"/>
      <c r="D538" s="44"/>
      <c r="E538" s="44"/>
      <c r="F538" s="44"/>
      <c r="L538" s="44"/>
    </row>
    <row r="539" customFormat="false" ht="15.75" hidden="false" customHeight="false" outlineLevel="0" collapsed="false">
      <c r="B539" s="44"/>
      <c r="C539" s="44"/>
      <c r="D539" s="44"/>
      <c r="E539" s="44"/>
      <c r="F539" s="44"/>
      <c r="L539" s="44"/>
    </row>
    <row r="540" customFormat="false" ht="15.75" hidden="false" customHeight="false" outlineLevel="0" collapsed="false">
      <c r="B540" s="44"/>
      <c r="C540" s="44"/>
      <c r="D540" s="44"/>
      <c r="E540" s="44"/>
      <c r="F540" s="44"/>
      <c r="L540" s="44"/>
    </row>
    <row r="541" customFormat="false" ht="15.75" hidden="false" customHeight="false" outlineLevel="0" collapsed="false">
      <c r="B541" s="44"/>
      <c r="C541" s="44"/>
      <c r="D541" s="44"/>
      <c r="E541" s="44"/>
      <c r="F541" s="44"/>
      <c r="L541" s="44"/>
    </row>
    <row r="542" customFormat="false" ht="15.75" hidden="false" customHeight="false" outlineLevel="0" collapsed="false">
      <c r="B542" s="44"/>
      <c r="C542" s="44"/>
      <c r="D542" s="44"/>
      <c r="E542" s="44"/>
      <c r="F542" s="44"/>
      <c r="L542" s="44"/>
    </row>
    <row r="543" customFormat="false" ht="15.75" hidden="false" customHeight="false" outlineLevel="0" collapsed="false">
      <c r="B543" s="44"/>
      <c r="C543" s="44"/>
      <c r="D543" s="44"/>
      <c r="E543" s="44"/>
      <c r="F543" s="44"/>
      <c r="L543" s="44"/>
    </row>
    <row r="544" customFormat="false" ht="15.75" hidden="false" customHeight="false" outlineLevel="0" collapsed="false">
      <c r="B544" s="44"/>
      <c r="C544" s="44"/>
      <c r="D544" s="44"/>
      <c r="E544" s="44"/>
      <c r="F544" s="44"/>
      <c r="L544" s="44"/>
    </row>
    <row r="545" customFormat="false" ht="15.75" hidden="false" customHeight="false" outlineLevel="0" collapsed="false">
      <c r="B545" s="44"/>
      <c r="C545" s="44"/>
      <c r="D545" s="44"/>
      <c r="E545" s="44"/>
      <c r="F545" s="44"/>
      <c r="L545" s="44"/>
    </row>
    <row r="546" customFormat="false" ht="15.75" hidden="false" customHeight="false" outlineLevel="0" collapsed="false">
      <c r="B546" s="44"/>
      <c r="C546" s="44"/>
      <c r="D546" s="44"/>
      <c r="E546" s="44"/>
      <c r="F546" s="44"/>
      <c r="L546" s="44"/>
    </row>
    <row r="547" customFormat="false" ht="15.75" hidden="false" customHeight="false" outlineLevel="0" collapsed="false">
      <c r="B547" s="44"/>
      <c r="C547" s="44"/>
      <c r="D547" s="44"/>
      <c r="E547" s="44"/>
      <c r="F547" s="44"/>
      <c r="L547" s="44"/>
    </row>
    <row r="548" customFormat="false" ht="15.75" hidden="false" customHeight="false" outlineLevel="0" collapsed="false">
      <c r="B548" s="44"/>
      <c r="C548" s="44"/>
      <c r="D548" s="44"/>
      <c r="E548" s="44"/>
      <c r="F548" s="44"/>
      <c r="L548" s="44"/>
    </row>
    <row r="549" customFormat="false" ht="15.75" hidden="false" customHeight="false" outlineLevel="0" collapsed="false">
      <c r="B549" s="44"/>
      <c r="C549" s="44"/>
      <c r="D549" s="44"/>
      <c r="E549" s="44"/>
      <c r="F549" s="44"/>
      <c r="L549" s="44"/>
    </row>
    <row r="550" customFormat="false" ht="15.75" hidden="false" customHeight="false" outlineLevel="0" collapsed="false">
      <c r="B550" s="44"/>
      <c r="C550" s="44"/>
      <c r="D550" s="44"/>
      <c r="E550" s="44"/>
      <c r="F550" s="44"/>
      <c r="L550" s="44"/>
    </row>
    <row r="551" customFormat="false" ht="15.75" hidden="false" customHeight="false" outlineLevel="0" collapsed="false">
      <c r="B551" s="44"/>
      <c r="C551" s="44"/>
      <c r="D551" s="44"/>
      <c r="E551" s="44"/>
      <c r="F551" s="44"/>
      <c r="L551" s="44"/>
    </row>
    <row r="552" customFormat="false" ht="15.75" hidden="false" customHeight="false" outlineLevel="0" collapsed="false">
      <c r="B552" s="44"/>
      <c r="C552" s="44"/>
      <c r="D552" s="44"/>
      <c r="E552" s="44"/>
      <c r="F552" s="44"/>
      <c r="L552" s="44"/>
    </row>
    <row r="553" customFormat="false" ht="15.75" hidden="false" customHeight="false" outlineLevel="0" collapsed="false">
      <c r="B553" s="44"/>
      <c r="C553" s="44"/>
      <c r="D553" s="44"/>
      <c r="E553" s="44"/>
      <c r="F553" s="44"/>
      <c r="L553" s="44"/>
    </row>
    <row r="554" customFormat="false" ht="15.75" hidden="false" customHeight="false" outlineLevel="0" collapsed="false">
      <c r="B554" s="44"/>
      <c r="C554" s="44"/>
      <c r="D554" s="44"/>
      <c r="E554" s="44"/>
      <c r="F554" s="44"/>
      <c r="L554" s="44"/>
    </row>
    <row r="555" customFormat="false" ht="15.75" hidden="false" customHeight="false" outlineLevel="0" collapsed="false">
      <c r="B555" s="44"/>
      <c r="C555" s="44"/>
      <c r="D555" s="44"/>
      <c r="E555" s="44"/>
      <c r="F555" s="44"/>
      <c r="L555" s="44"/>
    </row>
    <row r="556" customFormat="false" ht="15.75" hidden="false" customHeight="false" outlineLevel="0" collapsed="false">
      <c r="B556" s="44"/>
      <c r="C556" s="44"/>
      <c r="D556" s="44"/>
      <c r="E556" s="44"/>
      <c r="F556" s="44"/>
      <c r="L556" s="44"/>
    </row>
    <row r="557" customFormat="false" ht="15.75" hidden="false" customHeight="false" outlineLevel="0" collapsed="false">
      <c r="B557" s="44"/>
      <c r="C557" s="44"/>
      <c r="D557" s="44"/>
      <c r="E557" s="44"/>
      <c r="F557" s="44"/>
      <c r="L557" s="44"/>
    </row>
    <row r="558" customFormat="false" ht="15.75" hidden="false" customHeight="false" outlineLevel="0" collapsed="false">
      <c r="B558" s="44"/>
      <c r="C558" s="44"/>
      <c r="D558" s="44"/>
      <c r="E558" s="44"/>
      <c r="F558" s="44"/>
      <c r="L558" s="44"/>
    </row>
    <row r="559" customFormat="false" ht="15.75" hidden="false" customHeight="false" outlineLevel="0" collapsed="false">
      <c r="B559" s="44"/>
      <c r="C559" s="44"/>
      <c r="D559" s="44"/>
      <c r="E559" s="44"/>
      <c r="F559" s="44"/>
      <c r="L559" s="44"/>
    </row>
    <row r="560" customFormat="false" ht="15.75" hidden="false" customHeight="false" outlineLevel="0" collapsed="false">
      <c r="B560" s="44"/>
      <c r="C560" s="44"/>
      <c r="D560" s="44"/>
      <c r="E560" s="44"/>
      <c r="F560" s="44"/>
      <c r="L560" s="44"/>
    </row>
    <row r="561" customFormat="false" ht="15.75" hidden="false" customHeight="false" outlineLevel="0" collapsed="false">
      <c r="B561" s="44"/>
      <c r="C561" s="44"/>
      <c r="D561" s="44"/>
      <c r="E561" s="44"/>
      <c r="F561" s="44"/>
      <c r="L561" s="44"/>
    </row>
    <row r="562" customFormat="false" ht="15.75" hidden="false" customHeight="false" outlineLevel="0" collapsed="false">
      <c r="B562" s="44"/>
      <c r="C562" s="44"/>
      <c r="D562" s="44"/>
      <c r="E562" s="44"/>
      <c r="F562" s="44"/>
      <c r="L562" s="44"/>
    </row>
    <row r="563" customFormat="false" ht="15.75" hidden="false" customHeight="false" outlineLevel="0" collapsed="false">
      <c r="B563" s="44"/>
      <c r="C563" s="44"/>
      <c r="D563" s="44"/>
      <c r="E563" s="44"/>
      <c r="F563" s="44"/>
      <c r="L563" s="44"/>
    </row>
    <row r="564" customFormat="false" ht="15.75" hidden="false" customHeight="false" outlineLevel="0" collapsed="false">
      <c r="B564" s="44"/>
      <c r="C564" s="44"/>
      <c r="D564" s="44"/>
      <c r="E564" s="44"/>
      <c r="F564" s="44"/>
      <c r="L564" s="44"/>
    </row>
    <row r="565" customFormat="false" ht="15.75" hidden="false" customHeight="false" outlineLevel="0" collapsed="false">
      <c r="B565" s="44"/>
      <c r="C565" s="44"/>
      <c r="D565" s="44"/>
      <c r="E565" s="44"/>
      <c r="F565" s="44"/>
      <c r="L565" s="44"/>
    </row>
    <row r="566" customFormat="false" ht="15.75" hidden="false" customHeight="false" outlineLevel="0" collapsed="false">
      <c r="B566" s="44"/>
      <c r="C566" s="44"/>
      <c r="D566" s="44"/>
      <c r="E566" s="44"/>
      <c r="F566" s="44"/>
      <c r="L566" s="44"/>
    </row>
    <row r="567" customFormat="false" ht="15.75" hidden="false" customHeight="false" outlineLevel="0" collapsed="false">
      <c r="B567" s="44"/>
      <c r="C567" s="44"/>
      <c r="D567" s="44"/>
      <c r="E567" s="44"/>
      <c r="F567" s="44"/>
      <c r="L567" s="44"/>
    </row>
    <row r="568" customFormat="false" ht="15.75" hidden="false" customHeight="false" outlineLevel="0" collapsed="false">
      <c r="B568" s="44"/>
      <c r="C568" s="44"/>
      <c r="D568" s="44"/>
      <c r="E568" s="44"/>
      <c r="F568" s="44"/>
      <c r="L568" s="44"/>
    </row>
    <row r="569" customFormat="false" ht="15.75" hidden="false" customHeight="false" outlineLevel="0" collapsed="false">
      <c r="B569" s="44"/>
      <c r="C569" s="44"/>
      <c r="D569" s="44"/>
      <c r="E569" s="44"/>
      <c r="F569" s="44"/>
      <c r="L569" s="44"/>
    </row>
    <row r="570" customFormat="false" ht="15.75" hidden="false" customHeight="false" outlineLevel="0" collapsed="false">
      <c r="B570" s="44"/>
      <c r="C570" s="44"/>
      <c r="D570" s="44"/>
      <c r="E570" s="44"/>
      <c r="F570" s="44"/>
      <c r="L570" s="44"/>
    </row>
    <row r="571" customFormat="false" ht="15.75" hidden="false" customHeight="false" outlineLevel="0" collapsed="false">
      <c r="B571" s="44"/>
      <c r="C571" s="44"/>
      <c r="D571" s="44"/>
      <c r="E571" s="44"/>
      <c r="F571" s="44"/>
      <c r="L571" s="44"/>
    </row>
    <row r="572" customFormat="false" ht="15.75" hidden="false" customHeight="false" outlineLevel="0" collapsed="false">
      <c r="B572" s="44"/>
      <c r="C572" s="44"/>
      <c r="D572" s="44"/>
      <c r="E572" s="44"/>
      <c r="F572" s="44"/>
      <c r="L572" s="44"/>
    </row>
    <row r="573" customFormat="false" ht="15.75" hidden="false" customHeight="false" outlineLevel="0" collapsed="false">
      <c r="B573" s="44"/>
      <c r="C573" s="44"/>
      <c r="D573" s="44"/>
      <c r="E573" s="44"/>
      <c r="F573" s="44"/>
      <c r="L573" s="44"/>
    </row>
    <row r="574" customFormat="false" ht="15.75" hidden="false" customHeight="false" outlineLevel="0" collapsed="false">
      <c r="B574" s="44"/>
      <c r="C574" s="44"/>
      <c r="D574" s="44"/>
      <c r="E574" s="44"/>
      <c r="F574" s="44"/>
      <c r="L574" s="44"/>
    </row>
    <row r="575" customFormat="false" ht="15.75" hidden="false" customHeight="false" outlineLevel="0" collapsed="false">
      <c r="B575" s="44"/>
      <c r="C575" s="44"/>
      <c r="D575" s="44"/>
      <c r="E575" s="44"/>
      <c r="F575" s="44"/>
      <c r="L575" s="44"/>
    </row>
    <row r="576" customFormat="false" ht="15.75" hidden="false" customHeight="false" outlineLevel="0" collapsed="false">
      <c r="B576" s="44"/>
      <c r="C576" s="44"/>
      <c r="D576" s="44"/>
      <c r="E576" s="44"/>
      <c r="F576" s="44"/>
      <c r="L576" s="44"/>
    </row>
    <row r="577" customFormat="false" ht="15.75" hidden="false" customHeight="false" outlineLevel="0" collapsed="false">
      <c r="B577" s="44"/>
      <c r="C577" s="44"/>
      <c r="D577" s="44"/>
      <c r="E577" s="44"/>
      <c r="F577" s="44"/>
      <c r="L577" s="44"/>
    </row>
    <row r="578" customFormat="false" ht="15.75" hidden="false" customHeight="false" outlineLevel="0" collapsed="false">
      <c r="B578" s="44"/>
      <c r="C578" s="44"/>
      <c r="D578" s="44"/>
      <c r="E578" s="44"/>
      <c r="F578" s="44"/>
      <c r="L578" s="44"/>
    </row>
    <row r="579" customFormat="false" ht="15.75" hidden="false" customHeight="false" outlineLevel="0" collapsed="false">
      <c r="B579" s="44"/>
      <c r="C579" s="44"/>
      <c r="D579" s="44"/>
      <c r="E579" s="44"/>
      <c r="F579" s="44"/>
      <c r="L579" s="44"/>
    </row>
    <row r="580" customFormat="false" ht="15.75" hidden="false" customHeight="false" outlineLevel="0" collapsed="false">
      <c r="B580" s="44"/>
      <c r="C580" s="44"/>
      <c r="D580" s="44"/>
      <c r="E580" s="44"/>
      <c r="F580" s="44"/>
      <c r="L580" s="44"/>
    </row>
    <row r="581" customFormat="false" ht="15.75" hidden="false" customHeight="false" outlineLevel="0" collapsed="false">
      <c r="B581" s="44"/>
      <c r="C581" s="44"/>
      <c r="D581" s="44"/>
      <c r="E581" s="44"/>
      <c r="F581" s="44"/>
      <c r="L581" s="44"/>
    </row>
    <row r="582" customFormat="false" ht="15.75" hidden="false" customHeight="false" outlineLevel="0" collapsed="false">
      <c r="B582" s="44"/>
      <c r="C582" s="44"/>
      <c r="D582" s="44"/>
      <c r="E582" s="44"/>
      <c r="F582" s="44"/>
      <c r="L582" s="44"/>
    </row>
    <row r="583" customFormat="false" ht="15.75" hidden="false" customHeight="false" outlineLevel="0" collapsed="false">
      <c r="B583" s="44"/>
      <c r="C583" s="44"/>
      <c r="D583" s="44"/>
      <c r="E583" s="44"/>
      <c r="F583" s="44"/>
      <c r="L583" s="44"/>
    </row>
    <row r="584" customFormat="false" ht="15.75" hidden="false" customHeight="false" outlineLevel="0" collapsed="false">
      <c r="B584" s="44"/>
      <c r="C584" s="44"/>
      <c r="D584" s="44"/>
      <c r="E584" s="44"/>
      <c r="F584" s="44"/>
      <c r="L584" s="44"/>
    </row>
    <row r="585" customFormat="false" ht="15.75" hidden="false" customHeight="false" outlineLevel="0" collapsed="false">
      <c r="B585" s="44"/>
      <c r="C585" s="44"/>
      <c r="D585" s="44"/>
      <c r="E585" s="44"/>
      <c r="F585" s="44"/>
      <c r="L585" s="44"/>
    </row>
    <row r="586" customFormat="false" ht="15.75" hidden="false" customHeight="false" outlineLevel="0" collapsed="false">
      <c r="B586" s="44"/>
      <c r="C586" s="44"/>
      <c r="D586" s="44"/>
      <c r="E586" s="44"/>
      <c r="F586" s="44"/>
      <c r="L586" s="44"/>
    </row>
    <row r="587" customFormat="false" ht="15.75" hidden="false" customHeight="false" outlineLevel="0" collapsed="false">
      <c r="B587" s="44"/>
      <c r="C587" s="44"/>
      <c r="D587" s="44"/>
      <c r="E587" s="44"/>
      <c r="F587" s="44"/>
      <c r="L587" s="44"/>
    </row>
    <row r="588" customFormat="false" ht="15.75" hidden="false" customHeight="false" outlineLevel="0" collapsed="false">
      <c r="B588" s="44"/>
      <c r="C588" s="44"/>
      <c r="D588" s="44"/>
      <c r="E588" s="44"/>
      <c r="F588" s="44"/>
      <c r="L588" s="44"/>
    </row>
    <row r="589" customFormat="false" ht="15.75" hidden="false" customHeight="false" outlineLevel="0" collapsed="false">
      <c r="B589" s="44"/>
      <c r="C589" s="44"/>
      <c r="D589" s="44"/>
      <c r="E589" s="44"/>
      <c r="F589" s="44"/>
      <c r="L589" s="44"/>
    </row>
    <row r="590" customFormat="false" ht="15.75" hidden="false" customHeight="false" outlineLevel="0" collapsed="false">
      <c r="B590" s="44"/>
      <c r="C590" s="44"/>
      <c r="D590" s="44"/>
      <c r="E590" s="44"/>
      <c r="F590" s="44"/>
      <c r="L590" s="44"/>
    </row>
    <row r="591" customFormat="false" ht="15.75" hidden="false" customHeight="false" outlineLevel="0" collapsed="false">
      <c r="B591" s="44"/>
      <c r="C591" s="44"/>
      <c r="D591" s="44"/>
      <c r="E591" s="44"/>
      <c r="F591" s="44"/>
      <c r="L591" s="44"/>
    </row>
    <row r="592" customFormat="false" ht="15.75" hidden="false" customHeight="false" outlineLevel="0" collapsed="false">
      <c r="B592" s="44"/>
      <c r="C592" s="44"/>
      <c r="D592" s="44"/>
      <c r="E592" s="44"/>
      <c r="F592" s="44"/>
      <c r="L592" s="44"/>
    </row>
    <row r="593" customFormat="false" ht="15.75" hidden="false" customHeight="false" outlineLevel="0" collapsed="false">
      <c r="B593" s="44"/>
      <c r="C593" s="44"/>
      <c r="D593" s="44"/>
      <c r="E593" s="44"/>
      <c r="F593" s="44"/>
      <c r="L593" s="44"/>
    </row>
    <row r="594" customFormat="false" ht="15.75" hidden="false" customHeight="false" outlineLevel="0" collapsed="false">
      <c r="B594" s="44"/>
      <c r="C594" s="44"/>
      <c r="D594" s="44"/>
      <c r="E594" s="44"/>
      <c r="F594" s="44"/>
      <c r="L594" s="44"/>
    </row>
    <row r="595" customFormat="false" ht="15.75" hidden="false" customHeight="false" outlineLevel="0" collapsed="false">
      <c r="B595" s="44"/>
      <c r="C595" s="44"/>
      <c r="D595" s="44"/>
      <c r="E595" s="44"/>
      <c r="F595" s="44"/>
      <c r="L595" s="44"/>
    </row>
    <row r="596" customFormat="false" ht="15.75" hidden="false" customHeight="false" outlineLevel="0" collapsed="false">
      <c r="B596" s="44"/>
      <c r="C596" s="44"/>
      <c r="D596" s="44"/>
      <c r="E596" s="44"/>
      <c r="F596" s="44"/>
      <c r="L596" s="44"/>
    </row>
    <row r="597" customFormat="false" ht="15.75" hidden="false" customHeight="false" outlineLevel="0" collapsed="false">
      <c r="B597" s="44"/>
      <c r="C597" s="44"/>
      <c r="D597" s="44"/>
      <c r="E597" s="44"/>
      <c r="F597" s="44"/>
      <c r="L597" s="44"/>
    </row>
    <row r="598" customFormat="false" ht="15.75" hidden="false" customHeight="false" outlineLevel="0" collapsed="false">
      <c r="B598" s="44"/>
      <c r="C598" s="44"/>
      <c r="D598" s="44"/>
      <c r="E598" s="44"/>
      <c r="F598" s="44"/>
      <c r="L598" s="44"/>
    </row>
    <row r="599" customFormat="false" ht="15.75" hidden="false" customHeight="false" outlineLevel="0" collapsed="false">
      <c r="B599" s="44"/>
      <c r="C599" s="44"/>
      <c r="D599" s="44"/>
      <c r="E599" s="44"/>
      <c r="F599" s="44"/>
      <c r="L599" s="44"/>
    </row>
    <row r="600" customFormat="false" ht="15.75" hidden="false" customHeight="false" outlineLevel="0" collapsed="false">
      <c r="B600" s="44"/>
      <c r="C600" s="44"/>
      <c r="D600" s="44"/>
      <c r="E600" s="44"/>
      <c r="F600" s="44"/>
      <c r="L600" s="44"/>
    </row>
    <row r="601" customFormat="false" ht="15.75" hidden="false" customHeight="false" outlineLevel="0" collapsed="false">
      <c r="B601" s="44"/>
      <c r="C601" s="44"/>
      <c r="D601" s="44"/>
      <c r="E601" s="44"/>
      <c r="F601" s="44"/>
      <c r="L601" s="44"/>
    </row>
    <row r="602" customFormat="false" ht="15.75" hidden="false" customHeight="false" outlineLevel="0" collapsed="false">
      <c r="B602" s="44"/>
      <c r="C602" s="44"/>
      <c r="D602" s="44"/>
      <c r="E602" s="44"/>
      <c r="F602" s="44"/>
      <c r="L602" s="44"/>
    </row>
    <row r="603" customFormat="false" ht="15.75" hidden="false" customHeight="false" outlineLevel="0" collapsed="false">
      <c r="B603" s="44"/>
      <c r="C603" s="44"/>
      <c r="D603" s="44"/>
      <c r="E603" s="44"/>
      <c r="F603" s="44"/>
      <c r="L603" s="44"/>
    </row>
    <row r="604" customFormat="false" ht="15.75" hidden="false" customHeight="false" outlineLevel="0" collapsed="false">
      <c r="B604" s="44"/>
      <c r="C604" s="44"/>
      <c r="D604" s="44"/>
      <c r="E604" s="44"/>
      <c r="F604" s="44"/>
      <c r="L604" s="44"/>
    </row>
    <row r="605" customFormat="false" ht="15.75" hidden="false" customHeight="false" outlineLevel="0" collapsed="false">
      <c r="B605" s="44"/>
      <c r="C605" s="44"/>
      <c r="D605" s="44"/>
      <c r="E605" s="44"/>
      <c r="F605" s="44"/>
      <c r="L605" s="44"/>
    </row>
    <row r="606" customFormat="false" ht="15.75" hidden="false" customHeight="false" outlineLevel="0" collapsed="false">
      <c r="B606" s="44"/>
      <c r="C606" s="44"/>
      <c r="D606" s="44"/>
      <c r="E606" s="44"/>
      <c r="F606" s="44"/>
      <c r="L606" s="44"/>
    </row>
    <row r="607" customFormat="false" ht="15.75" hidden="false" customHeight="false" outlineLevel="0" collapsed="false">
      <c r="B607" s="44"/>
      <c r="C607" s="44"/>
      <c r="D607" s="44"/>
      <c r="E607" s="44"/>
      <c r="F607" s="44"/>
      <c r="L607" s="44"/>
    </row>
    <row r="608" customFormat="false" ht="15.75" hidden="false" customHeight="false" outlineLevel="0" collapsed="false">
      <c r="B608" s="44"/>
      <c r="C608" s="44"/>
      <c r="D608" s="44"/>
      <c r="E608" s="44"/>
      <c r="F608" s="44"/>
      <c r="L608" s="44"/>
    </row>
    <row r="609" customFormat="false" ht="15.75" hidden="false" customHeight="false" outlineLevel="0" collapsed="false">
      <c r="B609" s="44"/>
      <c r="C609" s="44"/>
      <c r="D609" s="44"/>
      <c r="E609" s="44"/>
      <c r="F609" s="44"/>
      <c r="L609" s="44"/>
    </row>
    <row r="610" customFormat="false" ht="15.75" hidden="false" customHeight="false" outlineLevel="0" collapsed="false">
      <c r="B610" s="44"/>
      <c r="C610" s="44"/>
      <c r="D610" s="44"/>
      <c r="E610" s="44"/>
      <c r="F610" s="44"/>
      <c r="L610" s="44"/>
    </row>
    <row r="611" customFormat="false" ht="15.75" hidden="false" customHeight="false" outlineLevel="0" collapsed="false">
      <c r="B611" s="44"/>
      <c r="C611" s="44"/>
      <c r="D611" s="44"/>
      <c r="E611" s="44"/>
      <c r="F611" s="44"/>
      <c r="L611" s="44"/>
    </row>
    <row r="612" customFormat="false" ht="15.75" hidden="false" customHeight="false" outlineLevel="0" collapsed="false">
      <c r="B612" s="44"/>
      <c r="C612" s="44"/>
      <c r="D612" s="44"/>
      <c r="E612" s="44"/>
      <c r="F612" s="44"/>
      <c r="L612" s="44"/>
    </row>
    <row r="613" customFormat="false" ht="15.75" hidden="false" customHeight="false" outlineLevel="0" collapsed="false">
      <c r="B613" s="44"/>
      <c r="C613" s="44"/>
      <c r="D613" s="44"/>
      <c r="E613" s="44"/>
      <c r="F613" s="44"/>
      <c r="L613" s="44"/>
    </row>
    <row r="614" customFormat="false" ht="15.75" hidden="false" customHeight="false" outlineLevel="0" collapsed="false">
      <c r="B614" s="44"/>
      <c r="C614" s="44"/>
      <c r="D614" s="44"/>
      <c r="E614" s="44"/>
      <c r="F614" s="44"/>
      <c r="L614" s="44"/>
    </row>
    <row r="615" customFormat="false" ht="15.75" hidden="false" customHeight="false" outlineLevel="0" collapsed="false">
      <c r="B615" s="44"/>
      <c r="C615" s="44"/>
      <c r="D615" s="44"/>
      <c r="E615" s="44"/>
      <c r="F615" s="44"/>
      <c r="L615" s="44"/>
    </row>
    <row r="616" customFormat="false" ht="15.75" hidden="false" customHeight="false" outlineLevel="0" collapsed="false">
      <c r="B616" s="44"/>
      <c r="C616" s="44"/>
      <c r="D616" s="44"/>
      <c r="E616" s="44"/>
      <c r="F616" s="44"/>
      <c r="L616" s="44"/>
    </row>
    <row r="617" customFormat="false" ht="15.75" hidden="false" customHeight="false" outlineLevel="0" collapsed="false">
      <c r="B617" s="44"/>
      <c r="C617" s="44"/>
      <c r="D617" s="44"/>
      <c r="E617" s="44"/>
      <c r="F617" s="44"/>
      <c r="L617" s="44"/>
    </row>
    <row r="618" customFormat="false" ht="15.75" hidden="false" customHeight="false" outlineLevel="0" collapsed="false">
      <c r="B618" s="44"/>
      <c r="C618" s="44"/>
      <c r="D618" s="44"/>
      <c r="E618" s="44"/>
      <c r="F618" s="44"/>
      <c r="L618" s="44"/>
    </row>
    <row r="619" customFormat="false" ht="15.75" hidden="false" customHeight="false" outlineLevel="0" collapsed="false">
      <c r="B619" s="44"/>
      <c r="C619" s="44"/>
      <c r="D619" s="44"/>
      <c r="E619" s="44"/>
      <c r="F619" s="44"/>
      <c r="L619" s="44"/>
    </row>
    <row r="620" customFormat="false" ht="15.75" hidden="false" customHeight="false" outlineLevel="0" collapsed="false">
      <c r="B620" s="44"/>
      <c r="C620" s="44"/>
      <c r="D620" s="44"/>
      <c r="E620" s="44"/>
      <c r="F620" s="44"/>
      <c r="L620" s="44"/>
    </row>
    <row r="621" customFormat="false" ht="15.75" hidden="false" customHeight="false" outlineLevel="0" collapsed="false">
      <c r="B621" s="44"/>
      <c r="C621" s="44"/>
      <c r="D621" s="44"/>
      <c r="E621" s="44"/>
      <c r="F621" s="44"/>
      <c r="L621" s="44"/>
    </row>
    <row r="622" customFormat="false" ht="15.75" hidden="false" customHeight="false" outlineLevel="0" collapsed="false">
      <c r="B622" s="44"/>
      <c r="C622" s="44"/>
      <c r="D622" s="44"/>
      <c r="E622" s="44"/>
      <c r="F622" s="44"/>
      <c r="L622" s="44"/>
    </row>
    <row r="623" customFormat="false" ht="15.75" hidden="false" customHeight="false" outlineLevel="0" collapsed="false">
      <c r="B623" s="44"/>
      <c r="C623" s="44"/>
      <c r="D623" s="44"/>
      <c r="E623" s="44"/>
      <c r="F623" s="44"/>
      <c r="L623" s="44"/>
    </row>
    <row r="624" customFormat="false" ht="15.75" hidden="false" customHeight="false" outlineLevel="0" collapsed="false">
      <c r="B624" s="44"/>
      <c r="C624" s="44"/>
      <c r="D624" s="44"/>
      <c r="E624" s="44"/>
      <c r="F624" s="44"/>
      <c r="L624" s="44"/>
    </row>
    <row r="625" customFormat="false" ht="15.75" hidden="false" customHeight="false" outlineLevel="0" collapsed="false">
      <c r="B625" s="44"/>
      <c r="C625" s="44"/>
      <c r="D625" s="44"/>
      <c r="E625" s="44"/>
      <c r="F625" s="44"/>
      <c r="L625" s="44"/>
    </row>
    <row r="626" customFormat="false" ht="15.75" hidden="false" customHeight="false" outlineLevel="0" collapsed="false">
      <c r="B626" s="44"/>
      <c r="C626" s="44"/>
      <c r="D626" s="44"/>
      <c r="E626" s="44"/>
      <c r="F626" s="44"/>
      <c r="L626" s="44"/>
    </row>
    <row r="627" customFormat="false" ht="15.75" hidden="false" customHeight="false" outlineLevel="0" collapsed="false">
      <c r="B627" s="44"/>
      <c r="C627" s="44"/>
      <c r="D627" s="44"/>
      <c r="E627" s="44"/>
      <c r="F627" s="44"/>
      <c r="L627" s="44"/>
    </row>
    <row r="628" customFormat="false" ht="15.75" hidden="false" customHeight="false" outlineLevel="0" collapsed="false">
      <c r="B628" s="44"/>
      <c r="C628" s="44"/>
      <c r="D628" s="44"/>
      <c r="E628" s="44"/>
      <c r="F628" s="44"/>
      <c r="L628" s="44"/>
    </row>
    <row r="629" customFormat="false" ht="15.75" hidden="false" customHeight="false" outlineLevel="0" collapsed="false">
      <c r="B629" s="44"/>
      <c r="C629" s="44"/>
      <c r="D629" s="44"/>
      <c r="E629" s="44"/>
      <c r="F629" s="44"/>
      <c r="L629" s="44"/>
    </row>
    <row r="630" customFormat="false" ht="15.75" hidden="false" customHeight="false" outlineLevel="0" collapsed="false">
      <c r="B630" s="44"/>
      <c r="C630" s="44"/>
      <c r="D630" s="44"/>
      <c r="E630" s="44"/>
      <c r="F630" s="44"/>
      <c r="L630" s="44"/>
    </row>
    <row r="631" customFormat="false" ht="15.75" hidden="false" customHeight="false" outlineLevel="0" collapsed="false">
      <c r="B631" s="44"/>
      <c r="C631" s="44"/>
      <c r="D631" s="44"/>
      <c r="E631" s="44"/>
      <c r="F631" s="44"/>
      <c r="L631" s="44"/>
    </row>
    <row r="632" customFormat="false" ht="15.75" hidden="false" customHeight="false" outlineLevel="0" collapsed="false">
      <c r="B632" s="44"/>
      <c r="C632" s="44"/>
      <c r="D632" s="44"/>
      <c r="E632" s="44"/>
      <c r="F632" s="44"/>
      <c r="L632" s="44"/>
    </row>
    <row r="633" customFormat="false" ht="15.75" hidden="false" customHeight="false" outlineLevel="0" collapsed="false">
      <c r="B633" s="44"/>
      <c r="C633" s="44"/>
      <c r="D633" s="44"/>
      <c r="E633" s="44"/>
      <c r="F633" s="44"/>
      <c r="L633" s="44"/>
    </row>
    <row r="634" customFormat="false" ht="15.75" hidden="false" customHeight="false" outlineLevel="0" collapsed="false">
      <c r="B634" s="44"/>
      <c r="C634" s="44"/>
      <c r="D634" s="44"/>
      <c r="E634" s="44"/>
      <c r="F634" s="44"/>
      <c r="L634" s="44"/>
    </row>
    <row r="635" customFormat="false" ht="15.75" hidden="false" customHeight="false" outlineLevel="0" collapsed="false">
      <c r="B635" s="44"/>
      <c r="C635" s="44"/>
      <c r="D635" s="44"/>
      <c r="E635" s="44"/>
      <c r="F635" s="44"/>
      <c r="L635" s="44"/>
    </row>
    <row r="636" customFormat="false" ht="15.75" hidden="false" customHeight="false" outlineLevel="0" collapsed="false">
      <c r="B636" s="44"/>
      <c r="C636" s="44"/>
      <c r="D636" s="44"/>
      <c r="E636" s="44"/>
      <c r="F636" s="44"/>
      <c r="L636" s="44"/>
    </row>
    <row r="637" customFormat="false" ht="15.75" hidden="false" customHeight="false" outlineLevel="0" collapsed="false">
      <c r="B637" s="44"/>
      <c r="C637" s="44"/>
      <c r="D637" s="44"/>
      <c r="E637" s="44"/>
      <c r="F637" s="44"/>
      <c r="L637" s="44"/>
    </row>
    <row r="638" customFormat="false" ht="15.75" hidden="false" customHeight="false" outlineLevel="0" collapsed="false">
      <c r="B638" s="44"/>
      <c r="C638" s="44"/>
      <c r="D638" s="44"/>
      <c r="E638" s="44"/>
      <c r="F638" s="44"/>
      <c r="L638" s="44"/>
    </row>
    <row r="639" customFormat="false" ht="15.75" hidden="false" customHeight="false" outlineLevel="0" collapsed="false">
      <c r="B639" s="44"/>
      <c r="C639" s="44"/>
      <c r="D639" s="44"/>
      <c r="E639" s="44"/>
      <c r="F639" s="44"/>
      <c r="L639" s="44"/>
    </row>
    <row r="640" customFormat="false" ht="15.75" hidden="false" customHeight="false" outlineLevel="0" collapsed="false">
      <c r="B640" s="44"/>
      <c r="C640" s="44"/>
      <c r="D640" s="44"/>
      <c r="E640" s="44"/>
      <c r="F640" s="44"/>
      <c r="L640" s="44"/>
    </row>
    <row r="641" customFormat="false" ht="15.75" hidden="false" customHeight="false" outlineLevel="0" collapsed="false">
      <c r="B641" s="44"/>
      <c r="C641" s="44"/>
      <c r="D641" s="44"/>
      <c r="E641" s="44"/>
      <c r="F641" s="44"/>
      <c r="L641" s="44"/>
    </row>
    <row r="642" customFormat="false" ht="15.75" hidden="false" customHeight="false" outlineLevel="0" collapsed="false">
      <c r="B642" s="44"/>
      <c r="C642" s="44"/>
      <c r="D642" s="44"/>
      <c r="E642" s="44"/>
      <c r="F642" s="44"/>
      <c r="L642" s="44"/>
    </row>
    <row r="643" customFormat="false" ht="15.75" hidden="false" customHeight="false" outlineLevel="0" collapsed="false">
      <c r="B643" s="44"/>
      <c r="C643" s="44"/>
      <c r="D643" s="44"/>
      <c r="E643" s="44"/>
      <c r="F643" s="44"/>
      <c r="L643" s="44"/>
    </row>
    <row r="644" customFormat="false" ht="15.75" hidden="false" customHeight="false" outlineLevel="0" collapsed="false">
      <c r="B644" s="44"/>
      <c r="C644" s="44"/>
      <c r="D644" s="44"/>
      <c r="E644" s="44"/>
      <c r="F644" s="44"/>
      <c r="L644" s="44"/>
    </row>
    <row r="645" customFormat="false" ht="15.75" hidden="false" customHeight="false" outlineLevel="0" collapsed="false">
      <c r="B645" s="44"/>
      <c r="C645" s="44"/>
      <c r="D645" s="44"/>
      <c r="E645" s="44"/>
      <c r="F645" s="44"/>
      <c r="L645" s="44"/>
    </row>
    <row r="646" customFormat="false" ht="15.75" hidden="false" customHeight="false" outlineLevel="0" collapsed="false">
      <c r="B646" s="44"/>
      <c r="C646" s="44"/>
      <c r="D646" s="44"/>
      <c r="E646" s="44"/>
      <c r="F646" s="44"/>
      <c r="L646" s="44"/>
    </row>
    <row r="647" customFormat="false" ht="15.75" hidden="false" customHeight="false" outlineLevel="0" collapsed="false">
      <c r="B647" s="44"/>
      <c r="C647" s="44"/>
      <c r="D647" s="44"/>
      <c r="E647" s="44"/>
      <c r="F647" s="44"/>
      <c r="L647" s="44"/>
    </row>
    <row r="648" customFormat="false" ht="15.75" hidden="false" customHeight="false" outlineLevel="0" collapsed="false">
      <c r="B648" s="44"/>
      <c r="C648" s="44"/>
      <c r="D648" s="44"/>
      <c r="E648" s="44"/>
      <c r="F648" s="44"/>
      <c r="L648" s="44"/>
    </row>
    <row r="649" customFormat="false" ht="15.75" hidden="false" customHeight="false" outlineLevel="0" collapsed="false">
      <c r="B649" s="44"/>
      <c r="C649" s="44"/>
      <c r="D649" s="44"/>
      <c r="E649" s="44"/>
      <c r="F649" s="44"/>
      <c r="L649" s="44"/>
    </row>
    <row r="650" customFormat="false" ht="15.75" hidden="false" customHeight="false" outlineLevel="0" collapsed="false">
      <c r="B650" s="44"/>
      <c r="C650" s="44"/>
      <c r="D650" s="44"/>
      <c r="E650" s="44"/>
      <c r="F650" s="44"/>
      <c r="L650" s="44"/>
    </row>
    <row r="651" customFormat="false" ht="15.75" hidden="false" customHeight="false" outlineLevel="0" collapsed="false">
      <c r="B651" s="44"/>
      <c r="C651" s="44"/>
      <c r="D651" s="44"/>
      <c r="E651" s="44"/>
      <c r="F651" s="44"/>
      <c r="L651" s="44"/>
    </row>
    <row r="652" customFormat="false" ht="15.75" hidden="false" customHeight="false" outlineLevel="0" collapsed="false">
      <c r="B652" s="44"/>
      <c r="C652" s="44"/>
      <c r="D652" s="44"/>
      <c r="E652" s="44"/>
      <c r="F652" s="44"/>
      <c r="L652" s="44"/>
    </row>
    <row r="653" customFormat="false" ht="15.75" hidden="false" customHeight="false" outlineLevel="0" collapsed="false">
      <c r="B653" s="44"/>
      <c r="C653" s="44"/>
      <c r="D653" s="44"/>
      <c r="E653" s="44"/>
      <c r="F653" s="44"/>
      <c r="L653" s="44"/>
    </row>
    <row r="654" customFormat="false" ht="15.75" hidden="false" customHeight="false" outlineLevel="0" collapsed="false">
      <c r="B654" s="44"/>
      <c r="C654" s="44"/>
      <c r="D654" s="44"/>
      <c r="E654" s="44"/>
      <c r="F654" s="44"/>
      <c r="L654" s="44"/>
    </row>
    <row r="655" customFormat="false" ht="15.75" hidden="false" customHeight="false" outlineLevel="0" collapsed="false">
      <c r="B655" s="44"/>
      <c r="C655" s="44"/>
      <c r="D655" s="44"/>
      <c r="E655" s="44"/>
      <c r="F655" s="44"/>
      <c r="L655" s="44"/>
    </row>
    <row r="656" customFormat="false" ht="15.75" hidden="false" customHeight="false" outlineLevel="0" collapsed="false">
      <c r="B656" s="44"/>
      <c r="C656" s="44"/>
      <c r="D656" s="44"/>
      <c r="E656" s="44"/>
      <c r="F656" s="44"/>
      <c r="L656" s="44"/>
    </row>
    <row r="657" customFormat="false" ht="15.75" hidden="false" customHeight="false" outlineLevel="0" collapsed="false">
      <c r="B657" s="44"/>
      <c r="C657" s="44"/>
      <c r="D657" s="44"/>
      <c r="E657" s="44"/>
      <c r="F657" s="44"/>
      <c r="L657" s="44"/>
    </row>
    <row r="658" customFormat="false" ht="15.75" hidden="false" customHeight="false" outlineLevel="0" collapsed="false">
      <c r="B658" s="44"/>
      <c r="C658" s="44"/>
      <c r="D658" s="44"/>
      <c r="E658" s="44"/>
      <c r="F658" s="44"/>
      <c r="L658" s="44"/>
    </row>
    <row r="659" customFormat="false" ht="15.75" hidden="false" customHeight="false" outlineLevel="0" collapsed="false">
      <c r="B659" s="44"/>
      <c r="C659" s="44"/>
      <c r="D659" s="44"/>
      <c r="E659" s="44"/>
      <c r="F659" s="44"/>
      <c r="L659" s="44"/>
    </row>
    <row r="660" customFormat="false" ht="15.75" hidden="false" customHeight="false" outlineLevel="0" collapsed="false">
      <c r="B660" s="44"/>
      <c r="C660" s="44"/>
      <c r="D660" s="44"/>
      <c r="E660" s="44"/>
      <c r="F660" s="44"/>
      <c r="L660" s="44"/>
    </row>
    <row r="661" customFormat="false" ht="15.75" hidden="false" customHeight="false" outlineLevel="0" collapsed="false">
      <c r="B661" s="44"/>
      <c r="C661" s="44"/>
      <c r="D661" s="44"/>
      <c r="E661" s="44"/>
      <c r="F661" s="44"/>
      <c r="L661" s="44"/>
    </row>
    <row r="662" customFormat="false" ht="15.75" hidden="false" customHeight="false" outlineLevel="0" collapsed="false">
      <c r="B662" s="44"/>
      <c r="C662" s="44"/>
      <c r="D662" s="44"/>
      <c r="E662" s="44"/>
      <c r="F662" s="44"/>
      <c r="L662" s="44"/>
    </row>
    <row r="663" customFormat="false" ht="15.75" hidden="false" customHeight="false" outlineLevel="0" collapsed="false">
      <c r="B663" s="44"/>
      <c r="C663" s="44"/>
      <c r="D663" s="44"/>
      <c r="E663" s="44"/>
      <c r="F663" s="44"/>
      <c r="L663" s="44"/>
    </row>
    <row r="664" customFormat="false" ht="15.75" hidden="false" customHeight="false" outlineLevel="0" collapsed="false">
      <c r="B664" s="44"/>
      <c r="C664" s="44"/>
      <c r="D664" s="44"/>
      <c r="E664" s="44"/>
      <c r="F664" s="44"/>
      <c r="L664" s="44"/>
    </row>
    <row r="665" customFormat="false" ht="15.75" hidden="false" customHeight="false" outlineLevel="0" collapsed="false">
      <c r="B665" s="44"/>
      <c r="C665" s="44"/>
      <c r="D665" s="44"/>
      <c r="E665" s="44"/>
      <c r="F665" s="44"/>
      <c r="L665" s="44"/>
    </row>
    <row r="666" customFormat="false" ht="15.75" hidden="false" customHeight="false" outlineLevel="0" collapsed="false">
      <c r="B666" s="44"/>
      <c r="C666" s="44"/>
      <c r="D666" s="44"/>
      <c r="E666" s="44"/>
      <c r="F666" s="44"/>
      <c r="L666" s="44"/>
    </row>
    <row r="667" customFormat="false" ht="15.75" hidden="false" customHeight="false" outlineLevel="0" collapsed="false">
      <c r="B667" s="44"/>
      <c r="C667" s="44"/>
      <c r="D667" s="44"/>
      <c r="E667" s="44"/>
      <c r="F667" s="44"/>
      <c r="L667" s="44"/>
    </row>
    <row r="668" customFormat="false" ht="15.75" hidden="false" customHeight="false" outlineLevel="0" collapsed="false">
      <c r="B668" s="44"/>
      <c r="C668" s="44"/>
      <c r="D668" s="44"/>
      <c r="E668" s="44"/>
      <c r="F668" s="44"/>
      <c r="L668" s="44"/>
    </row>
    <row r="669" customFormat="false" ht="15.75" hidden="false" customHeight="false" outlineLevel="0" collapsed="false">
      <c r="B669" s="44"/>
      <c r="C669" s="44"/>
      <c r="D669" s="44"/>
      <c r="E669" s="44"/>
      <c r="F669" s="44"/>
      <c r="L669" s="44"/>
    </row>
    <row r="670" customFormat="false" ht="15.75" hidden="false" customHeight="false" outlineLevel="0" collapsed="false">
      <c r="B670" s="44"/>
      <c r="C670" s="44"/>
      <c r="D670" s="44"/>
      <c r="E670" s="44"/>
      <c r="F670" s="44"/>
      <c r="L670" s="44"/>
    </row>
    <row r="671" customFormat="false" ht="15.75" hidden="false" customHeight="false" outlineLevel="0" collapsed="false">
      <c r="B671" s="44"/>
      <c r="C671" s="44"/>
      <c r="D671" s="44"/>
      <c r="E671" s="44"/>
      <c r="F671" s="44"/>
      <c r="L671" s="44"/>
    </row>
    <row r="672" customFormat="false" ht="15.75" hidden="false" customHeight="false" outlineLevel="0" collapsed="false">
      <c r="B672" s="44"/>
      <c r="C672" s="44"/>
      <c r="D672" s="44"/>
      <c r="E672" s="44"/>
      <c r="F672" s="44"/>
      <c r="L672" s="44"/>
    </row>
    <row r="673" customFormat="false" ht="15.75" hidden="false" customHeight="false" outlineLevel="0" collapsed="false">
      <c r="B673" s="44"/>
      <c r="C673" s="44"/>
      <c r="D673" s="44"/>
      <c r="E673" s="44"/>
      <c r="F673" s="44"/>
      <c r="L673" s="44"/>
    </row>
    <row r="674" customFormat="false" ht="15.75" hidden="false" customHeight="false" outlineLevel="0" collapsed="false">
      <c r="B674" s="44"/>
      <c r="C674" s="44"/>
      <c r="D674" s="44"/>
      <c r="E674" s="44"/>
      <c r="F674" s="44"/>
      <c r="L674" s="44"/>
    </row>
    <row r="675" customFormat="false" ht="15.75" hidden="false" customHeight="false" outlineLevel="0" collapsed="false">
      <c r="B675" s="44"/>
      <c r="C675" s="44"/>
      <c r="D675" s="44"/>
      <c r="E675" s="44"/>
      <c r="F675" s="44"/>
      <c r="L675" s="44"/>
    </row>
    <row r="676" customFormat="false" ht="15.75" hidden="false" customHeight="false" outlineLevel="0" collapsed="false">
      <c r="B676" s="44"/>
      <c r="C676" s="44"/>
      <c r="D676" s="44"/>
      <c r="E676" s="44"/>
      <c r="F676" s="44"/>
      <c r="L676" s="44"/>
    </row>
    <row r="677" customFormat="false" ht="15.75" hidden="false" customHeight="false" outlineLevel="0" collapsed="false">
      <c r="B677" s="44"/>
      <c r="C677" s="44"/>
      <c r="D677" s="44"/>
      <c r="E677" s="44"/>
      <c r="F677" s="44"/>
      <c r="L677" s="44"/>
    </row>
    <row r="678" customFormat="false" ht="15.75" hidden="false" customHeight="false" outlineLevel="0" collapsed="false">
      <c r="B678" s="44"/>
      <c r="C678" s="44"/>
      <c r="D678" s="44"/>
      <c r="E678" s="44"/>
      <c r="F678" s="44"/>
      <c r="L678" s="44"/>
    </row>
    <row r="679" customFormat="false" ht="15.75" hidden="false" customHeight="false" outlineLevel="0" collapsed="false">
      <c r="B679" s="44"/>
      <c r="C679" s="44"/>
      <c r="D679" s="44"/>
      <c r="E679" s="44"/>
      <c r="F679" s="44"/>
      <c r="L679" s="44"/>
    </row>
    <row r="680" customFormat="false" ht="15.75" hidden="false" customHeight="false" outlineLevel="0" collapsed="false">
      <c r="B680" s="44"/>
      <c r="C680" s="44"/>
      <c r="D680" s="44"/>
      <c r="E680" s="44"/>
      <c r="F680" s="44"/>
      <c r="L680" s="44"/>
    </row>
    <row r="681" customFormat="false" ht="15.75" hidden="false" customHeight="false" outlineLevel="0" collapsed="false">
      <c r="B681" s="44"/>
      <c r="C681" s="44"/>
      <c r="D681" s="44"/>
      <c r="E681" s="44"/>
      <c r="F681" s="44"/>
      <c r="L681" s="44"/>
    </row>
    <row r="682" customFormat="false" ht="15.75" hidden="false" customHeight="false" outlineLevel="0" collapsed="false">
      <c r="B682" s="44"/>
      <c r="C682" s="44"/>
      <c r="D682" s="44"/>
      <c r="E682" s="44"/>
      <c r="F682" s="44"/>
      <c r="L682" s="44"/>
    </row>
    <row r="683" customFormat="false" ht="15.75" hidden="false" customHeight="false" outlineLevel="0" collapsed="false">
      <c r="B683" s="44"/>
      <c r="C683" s="44"/>
      <c r="D683" s="44"/>
      <c r="E683" s="44"/>
      <c r="F683" s="44"/>
      <c r="L683" s="44"/>
    </row>
    <row r="684" customFormat="false" ht="15.75" hidden="false" customHeight="false" outlineLevel="0" collapsed="false">
      <c r="B684" s="44"/>
      <c r="C684" s="44"/>
      <c r="D684" s="44"/>
      <c r="E684" s="44"/>
      <c r="F684" s="44"/>
      <c r="L684" s="44"/>
    </row>
    <row r="685" customFormat="false" ht="15.75" hidden="false" customHeight="false" outlineLevel="0" collapsed="false">
      <c r="B685" s="44"/>
      <c r="C685" s="44"/>
      <c r="D685" s="44"/>
      <c r="E685" s="44"/>
      <c r="F685" s="44"/>
      <c r="L685" s="44"/>
    </row>
    <row r="686" customFormat="false" ht="15.75" hidden="false" customHeight="false" outlineLevel="0" collapsed="false">
      <c r="B686" s="44"/>
      <c r="C686" s="44"/>
      <c r="D686" s="44"/>
      <c r="E686" s="44"/>
      <c r="F686" s="44"/>
      <c r="L686" s="44"/>
    </row>
    <row r="687" customFormat="false" ht="15.75" hidden="false" customHeight="false" outlineLevel="0" collapsed="false">
      <c r="B687" s="44"/>
      <c r="C687" s="44"/>
      <c r="D687" s="44"/>
      <c r="E687" s="44"/>
      <c r="F687" s="44"/>
      <c r="L687" s="44"/>
    </row>
    <row r="688" customFormat="false" ht="15.75" hidden="false" customHeight="false" outlineLevel="0" collapsed="false">
      <c r="B688" s="44"/>
      <c r="C688" s="44"/>
      <c r="D688" s="44"/>
      <c r="E688" s="44"/>
      <c r="F688" s="44"/>
      <c r="L688" s="44"/>
    </row>
    <row r="689" customFormat="false" ht="15.75" hidden="false" customHeight="false" outlineLevel="0" collapsed="false">
      <c r="B689" s="44"/>
      <c r="C689" s="44"/>
      <c r="D689" s="44"/>
      <c r="E689" s="44"/>
      <c r="F689" s="44"/>
      <c r="L689" s="44"/>
    </row>
    <row r="690" customFormat="false" ht="15.75" hidden="false" customHeight="false" outlineLevel="0" collapsed="false">
      <c r="B690" s="44"/>
      <c r="C690" s="44"/>
      <c r="D690" s="44"/>
      <c r="E690" s="44"/>
      <c r="F690" s="44"/>
      <c r="L690" s="44"/>
    </row>
    <row r="691" customFormat="false" ht="15.75" hidden="false" customHeight="false" outlineLevel="0" collapsed="false">
      <c r="B691" s="44"/>
      <c r="C691" s="44"/>
      <c r="D691" s="44"/>
      <c r="E691" s="44"/>
      <c r="F691" s="44"/>
      <c r="L691" s="44"/>
    </row>
    <row r="692" customFormat="false" ht="15.75" hidden="false" customHeight="false" outlineLevel="0" collapsed="false">
      <c r="B692" s="44"/>
      <c r="C692" s="44"/>
      <c r="D692" s="44"/>
      <c r="E692" s="44"/>
      <c r="F692" s="44"/>
      <c r="L692" s="44"/>
    </row>
    <row r="693" customFormat="false" ht="15.75" hidden="false" customHeight="false" outlineLevel="0" collapsed="false">
      <c r="B693" s="44"/>
      <c r="C693" s="44"/>
      <c r="D693" s="44"/>
      <c r="E693" s="44"/>
      <c r="F693" s="44"/>
      <c r="L693" s="44"/>
    </row>
    <row r="694" customFormat="false" ht="15.75" hidden="false" customHeight="false" outlineLevel="0" collapsed="false">
      <c r="B694" s="44"/>
      <c r="C694" s="44"/>
      <c r="D694" s="44"/>
      <c r="E694" s="44"/>
      <c r="F694" s="44"/>
      <c r="L694" s="44"/>
    </row>
    <row r="695" customFormat="false" ht="15.75" hidden="false" customHeight="false" outlineLevel="0" collapsed="false">
      <c r="B695" s="44"/>
      <c r="C695" s="44"/>
      <c r="D695" s="44"/>
      <c r="E695" s="44"/>
      <c r="F695" s="44"/>
      <c r="L695" s="44"/>
    </row>
    <row r="696" customFormat="false" ht="15.75" hidden="false" customHeight="false" outlineLevel="0" collapsed="false">
      <c r="B696" s="44"/>
      <c r="C696" s="44"/>
      <c r="D696" s="44"/>
      <c r="E696" s="44"/>
      <c r="F696" s="44"/>
      <c r="L696" s="44"/>
    </row>
    <row r="697" customFormat="false" ht="15.75" hidden="false" customHeight="false" outlineLevel="0" collapsed="false">
      <c r="B697" s="44"/>
      <c r="C697" s="44"/>
      <c r="D697" s="44"/>
      <c r="E697" s="44"/>
      <c r="F697" s="44"/>
      <c r="L697" s="44"/>
    </row>
    <row r="698" customFormat="false" ht="15.75" hidden="false" customHeight="false" outlineLevel="0" collapsed="false">
      <c r="B698" s="44"/>
      <c r="C698" s="44"/>
      <c r="D698" s="44"/>
      <c r="E698" s="44"/>
      <c r="F698" s="44"/>
      <c r="L698" s="44"/>
    </row>
    <row r="699" customFormat="false" ht="15.75" hidden="false" customHeight="false" outlineLevel="0" collapsed="false">
      <c r="B699" s="44"/>
      <c r="C699" s="44"/>
      <c r="D699" s="44"/>
      <c r="E699" s="44"/>
      <c r="F699" s="44"/>
      <c r="L699" s="44"/>
    </row>
    <row r="700" customFormat="false" ht="15.75" hidden="false" customHeight="false" outlineLevel="0" collapsed="false">
      <c r="B700" s="44"/>
      <c r="C700" s="44"/>
      <c r="D700" s="44"/>
      <c r="E700" s="44"/>
      <c r="F700" s="44"/>
      <c r="L700" s="44"/>
    </row>
    <row r="701" customFormat="false" ht="15.75" hidden="false" customHeight="false" outlineLevel="0" collapsed="false">
      <c r="B701" s="44"/>
      <c r="C701" s="44"/>
      <c r="D701" s="44"/>
      <c r="E701" s="44"/>
      <c r="F701" s="44"/>
      <c r="L701" s="44"/>
    </row>
    <row r="702" customFormat="false" ht="15.75" hidden="false" customHeight="false" outlineLevel="0" collapsed="false">
      <c r="B702" s="44"/>
      <c r="C702" s="44"/>
      <c r="D702" s="44"/>
      <c r="E702" s="44"/>
      <c r="F702" s="44"/>
      <c r="L702" s="44"/>
    </row>
    <row r="703" customFormat="false" ht="15.75" hidden="false" customHeight="false" outlineLevel="0" collapsed="false">
      <c r="B703" s="44"/>
      <c r="C703" s="44"/>
      <c r="D703" s="44"/>
      <c r="E703" s="44"/>
      <c r="F703" s="44"/>
      <c r="L703" s="44"/>
    </row>
    <row r="704" customFormat="false" ht="15.75" hidden="false" customHeight="false" outlineLevel="0" collapsed="false">
      <c r="B704" s="44"/>
      <c r="C704" s="44"/>
      <c r="D704" s="44"/>
      <c r="E704" s="44"/>
      <c r="F704" s="44"/>
      <c r="L704" s="44"/>
    </row>
    <row r="705" customFormat="false" ht="15.75" hidden="false" customHeight="false" outlineLevel="0" collapsed="false">
      <c r="B705" s="44"/>
      <c r="C705" s="44"/>
      <c r="D705" s="44"/>
      <c r="E705" s="44"/>
      <c r="F705" s="44"/>
      <c r="L705" s="44"/>
    </row>
    <row r="706" customFormat="false" ht="15.75" hidden="false" customHeight="false" outlineLevel="0" collapsed="false">
      <c r="B706" s="44"/>
      <c r="C706" s="44"/>
      <c r="D706" s="44"/>
      <c r="E706" s="44"/>
      <c r="F706" s="44"/>
      <c r="L706" s="44"/>
    </row>
    <row r="707" customFormat="false" ht="15.75" hidden="false" customHeight="false" outlineLevel="0" collapsed="false">
      <c r="B707" s="44"/>
      <c r="C707" s="44"/>
      <c r="D707" s="44"/>
      <c r="E707" s="44"/>
      <c r="F707" s="44"/>
      <c r="L707" s="44"/>
    </row>
    <row r="708" customFormat="false" ht="15.75" hidden="false" customHeight="false" outlineLevel="0" collapsed="false">
      <c r="B708" s="44"/>
      <c r="C708" s="44"/>
      <c r="D708" s="44"/>
      <c r="E708" s="44"/>
      <c r="F708" s="44"/>
      <c r="L708" s="44"/>
    </row>
    <row r="709" customFormat="false" ht="15.75" hidden="false" customHeight="false" outlineLevel="0" collapsed="false">
      <c r="B709" s="44"/>
      <c r="C709" s="44"/>
      <c r="D709" s="44"/>
      <c r="E709" s="44"/>
      <c r="F709" s="44"/>
      <c r="L709" s="44"/>
    </row>
    <row r="710" customFormat="false" ht="15.75" hidden="false" customHeight="false" outlineLevel="0" collapsed="false">
      <c r="B710" s="44"/>
      <c r="C710" s="44"/>
      <c r="D710" s="44"/>
      <c r="E710" s="44"/>
      <c r="F710" s="44"/>
      <c r="L710" s="44"/>
    </row>
    <row r="711" customFormat="false" ht="15.75" hidden="false" customHeight="false" outlineLevel="0" collapsed="false">
      <c r="B711" s="44"/>
      <c r="C711" s="44"/>
      <c r="D711" s="44"/>
      <c r="E711" s="44"/>
      <c r="F711" s="44"/>
      <c r="L711" s="44"/>
    </row>
    <row r="712" customFormat="false" ht="15.75" hidden="false" customHeight="false" outlineLevel="0" collapsed="false">
      <c r="B712" s="44"/>
      <c r="C712" s="44"/>
      <c r="D712" s="44"/>
      <c r="E712" s="44"/>
      <c r="F712" s="44"/>
      <c r="L712" s="44"/>
    </row>
    <row r="713" customFormat="false" ht="15.75" hidden="false" customHeight="false" outlineLevel="0" collapsed="false">
      <c r="B713" s="44"/>
      <c r="C713" s="44"/>
      <c r="D713" s="44"/>
      <c r="E713" s="44"/>
      <c r="F713" s="44"/>
      <c r="L713" s="44"/>
    </row>
    <row r="714" customFormat="false" ht="15.75" hidden="false" customHeight="false" outlineLevel="0" collapsed="false">
      <c r="B714" s="44"/>
      <c r="C714" s="44"/>
      <c r="D714" s="44"/>
      <c r="E714" s="44"/>
      <c r="F714" s="44"/>
      <c r="L714" s="44"/>
    </row>
    <row r="715" customFormat="false" ht="15.75" hidden="false" customHeight="false" outlineLevel="0" collapsed="false">
      <c r="B715" s="44"/>
      <c r="C715" s="44"/>
      <c r="D715" s="44"/>
      <c r="E715" s="44"/>
      <c r="F715" s="44"/>
      <c r="L715" s="44"/>
    </row>
    <row r="716" customFormat="false" ht="15.75" hidden="false" customHeight="false" outlineLevel="0" collapsed="false">
      <c r="B716" s="44"/>
      <c r="C716" s="44"/>
      <c r="D716" s="44"/>
      <c r="E716" s="44"/>
      <c r="F716" s="44"/>
      <c r="L716" s="44"/>
    </row>
    <row r="717" customFormat="false" ht="15.75" hidden="false" customHeight="false" outlineLevel="0" collapsed="false">
      <c r="B717" s="44"/>
      <c r="C717" s="44"/>
      <c r="D717" s="44"/>
      <c r="E717" s="44"/>
      <c r="F717" s="44"/>
      <c r="L717" s="44"/>
    </row>
    <row r="718" customFormat="false" ht="15.75" hidden="false" customHeight="false" outlineLevel="0" collapsed="false">
      <c r="B718" s="44"/>
      <c r="C718" s="44"/>
      <c r="D718" s="44"/>
      <c r="E718" s="44"/>
      <c r="F718" s="44"/>
      <c r="L718" s="44"/>
    </row>
    <row r="719" customFormat="false" ht="15.75" hidden="false" customHeight="false" outlineLevel="0" collapsed="false">
      <c r="B719" s="44"/>
      <c r="C719" s="44"/>
      <c r="D719" s="44"/>
      <c r="E719" s="44"/>
      <c r="F719" s="44"/>
      <c r="L719" s="44"/>
    </row>
    <row r="720" customFormat="false" ht="15.75" hidden="false" customHeight="false" outlineLevel="0" collapsed="false">
      <c r="B720" s="44"/>
      <c r="C720" s="44"/>
      <c r="D720" s="44"/>
      <c r="E720" s="44"/>
      <c r="F720" s="44"/>
      <c r="L720" s="44"/>
    </row>
    <row r="721" customFormat="false" ht="15.75" hidden="false" customHeight="false" outlineLevel="0" collapsed="false">
      <c r="B721" s="44"/>
      <c r="C721" s="44"/>
      <c r="D721" s="44"/>
      <c r="E721" s="44"/>
      <c r="F721" s="44"/>
      <c r="L721" s="44"/>
    </row>
    <row r="722" customFormat="false" ht="15.75" hidden="false" customHeight="false" outlineLevel="0" collapsed="false">
      <c r="B722" s="44"/>
      <c r="C722" s="44"/>
      <c r="D722" s="44"/>
      <c r="E722" s="44"/>
      <c r="F722" s="44"/>
      <c r="L722" s="44"/>
    </row>
    <row r="723" customFormat="false" ht="15.75" hidden="false" customHeight="false" outlineLevel="0" collapsed="false">
      <c r="B723" s="44"/>
      <c r="C723" s="44"/>
      <c r="D723" s="44"/>
      <c r="E723" s="44"/>
      <c r="F723" s="44"/>
      <c r="L723" s="44"/>
    </row>
    <row r="724" customFormat="false" ht="15.75" hidden="false" customHeight="false" outlineLevel="0" collapsed="false">
      <c r="B724" s="44"/>
      <c r="C724" s="44"/>
      <c r="D724" s="44"/>
      <c r="E724" s="44"/>
      <c r="F724" s="44"/>
      <c r="L724" s="44"/>
    </row>
    <row r="725" customFormat="false" ht="15.75" hidden="false" customHeight="false" outlineLevel="0" collapsed="false">
      <c r="B725" s="44"/>
      <c r="C725" s="44"/>
      <c r="D725" s="44"/>
      <c r="E725" s="44"/>
      <c r="F725" s="44"/>
      <c r="L725" s="44"/>
    </row>
    <row r="726" customFormat="false" ht="15.75" hidden="false" customHeight="false" outlineLevel="0" collapsed="false">
      <c r="B726" s="44"/>
      <c r="C726" s="44"/>
      <c r="D726" s="44"/>
      <c r="E726" s="44"/>
      <c r="F726" s="44"/>
      <c r="L726" s="44"/>
    </row>
    <row r="727" customFormat="false" ht="15.75" hidden="false" customHeight="false" outlineLevel="0" collapsed="false">
      <c r="B727" s="44"/>
      <c r="C727" s="44"/>
      <c r="D727" s="44"/>
      <c r="E727" s="44"/>
      <c r="F727" s="44"/>
      <c r="L727" s="44"/>
    </row>
    <row r="728" customFormat="false" ht="15.75" hidden="false" customHeight="false" outlineLevel="0" collapsed="false">
      <c r="B728" s="44"/>
      <c r="C728" s="44"/>
      <c r="D728" s="44"/>
      <c r="E728" s="44"/>
      <c r="F728" s="44"/>
      <c r="L728" s="44"/>
    </row>
    <row r="729" customFormat="false" ht="15.75" hidden="false" customHeight="false" outlineLevel="0" collapsed="false">
      <c r="B729" s="44"/>
      <c r="C729" s="44"/>
      <c r="D729" s="44"/>
      <c r="E729" s="44"/>
      <c r="F729" s="44"/>
      <c r="L729" s="44"/>
    </row>
    <row r="730" customFormat="false" ht="15.75" hidden="false" customHeight="false" outlineLevel="0" collapsed="false">
      <c r="B730" s="44"/>
      <c r="C730" s="44"/>
      <c r="D730" s="44"/>
      <c r="E730" s="44"/>
      <c r="F730" s="44"/>
      <c r="L730" s="44"/>
    </row>
    <row r="731" customFormat="false" ht="15.75" hidden="false" customHeight="false" outlineLevel="0" collapsed="false">
      <c r="B731" s="44"/>
      <c r="C731" s="44"/>
      <c r="D731" s="44"/>
      <c r="E731" s="44"/>
      <c r="F731" s="44"/>
      <c r="L731" s="44"/>
    </row>
    <row r="732" customFormat="false" ht="15.75" hidden="false" customHeight="false" outlineLevel="0" collapsed="false">
      <c r="B732" s="44"/>
      <c r="C732" s="44"/>
      <c r="D732" s="44"/>
      <c r="E732" s="44"/>
      <c r="F732" s="44"/>
      <c r="L732" s="44"/>
    </row>
    <row r="733" customFormat="false" ht="15.75" hidden="false" customHeight="false" outlineLevel="0" collapsed="false">
      <c r="B733" s="44"/>
      <c r="C733" s="44"/>
      <c r="D733" s="44"/>
      <c r="E733" s="44"/>
      <c r="F733" s="44"/>
      <c r="L733" s="44"/>
    </row>
    <row r="734" customFormat="false" ht="15.75" hidden="false" customHeight="false" outlineLevel="0" collapsed="false">
      <c r="B734" s="44"/>
      <c r="C734" s="44"/>
      <c r="D734" s="44"/>
      <c r="E734" s="44"/>
      <c r="F734" s="44"/>
      <c r="L734" s="44"/>
    </row>
    <row r="735" customFormat="false" ht="15.75" hidden="false" customHeight="false" outlineLevel="0" collapsed="false">
      <c r="B735" s="44"/>
      <c r="C735" s="44"/>
      <c r="D735" s="44"/>
      <c r="E735" s="44"/>
      <c r="F735" s="44"/>
      <c r="L735" s="44"/>
    </row>
    <row r="736" customFormat="false" ht="15.75" hidden="false" customHeight="false" outlineLevel="0" collapsed="false">
      <c r="B736" s="44"/>
      <c r="C736" s="44"/>
      <c r="D736" s="44"/>
      <c r="E736" s="44"/>
      <c r="F736" s="44"/>
      <c r="L736" s="44"/>
    </row>
    <row r="737" customFormat="false" ht="15.75" hidden="false" customHeight="false" outlineLevel="0" collapsed="false">
      <c r="B737" s="44"/>
      <c r="C737" s="44"/>
      <c r="D737" s="44"/>
      <c r="E737" s="44"/>
      <c r="F737" s="44"/>
      <c r="L737" s="44"/>
    </row>
    <row r="738" customFormat="false" ht="15.75" hidden="false" customHeight="false" outlineLevel="0" collapsed="false">
      <c r="B738" s="44"/>
      <c r="C738" s="44"/>
      <c r="D738" s="44"/>
      <c r="E738" s="44"/>
      <c r="F738" s="44"/>
      <c r="L738" s="44"/>
    </row>
    <row r="739" customFormat="false" ht="15.75" hidden="false" customHeight="false" outlineLevel="0" collapsed="false">
      <c r="B739" s="44"/>
      <c r="C739" s="44"/>
      <c r="D739" s="44"/>
      <c r="E739" s="44"/>
      <c r="F739" s="44"/>
      <c r="L739" s="44"/>
    </row>
    <row r="740" customFormat="false" ht="15.75" hidden="false" customHeight="false" outlineLevel="0" collapsed="false">
      <c r="B740" s="44"/>
      <c r="C740" s="44"/>
      <c r="D740" s="44"/>
      <c r="E740" s="44"/>
      <c r="F740" s="44"/>
      <c r="L740" s="44"/>
    </row>
    <row r="741" customFormat="false" ht="15.75" hidden="false" customHeight="false" outlineLevel="0" collapsed="false">
      <c r="B741" s="44"/>
      <c r="C741" s="44"/>
      <c r="D741" s="44"/>
      <c r="E741" s="44"/>
      <c r="F741" s="44"/>
      <c r="L741" s="44"/>
    </row>
    <row r="742" customFormat="false" ht="15.75" hidden="false" customHeight="false" outlineLevel="0" collapsed="false">
      <c r="B742" s="44"/>
      <c r="C742" s="44"/>
      <c r="D742" s="44"/>
      <c r="E742" s="44"/>
      <c r="F742" s="44"/>
      <c r="L742" s="44"/>
    </row>
    <row r="743" customFormat="false" ht="15.75" hidden="false" customHeight="false" outlineLevel="0" collapsed="false">
      <c r="B743" s="44"/>
      <c r="C743" s="44"/>
      <c r="D743" s="44"/>
      <c r="E743" s="44"/>
      <c r="F743" s="44"/>
      <c r="L743" s="44"/>
    </row>
    <row r="744" customFormat="false" ht="15.75" hidden="false" customHeight="false" outlineLevel="0" collapsed="false">
      <c r="B744" s="44"/>
      <c r="C744" s="44"/>
      <c r="D744" s="44"/>
      <c r="E744" s="44"/>
      <c r="F744" s="44"/>
      <c r="L744" s="44"/>
    </row>
    <row r="745" customFormat="false" ht="15.75" hidden="false" customHeight="false" outlineLevel="0" collapsed="false">
      <c r="B745" s="44"/>
      <c r="C745" s="44"/>
      <c r="D745" s="44"/>
      <c r="E745" s="44"/>
      <c r="F745" s="44"/>
      <c r="L745" s="44"/>
    </row>
    <row r="746" customFormat="false" ht="15.75" hidden="false" customHeight="false" outlineLevel="0" collapsed="false">
      <c r="B746" s="44"/>
      <c r="C746" s="44"/>
      <c r="D746" s="44"/>
      <c r="E746" s="44"/>
      <c r="F746" s="44"/>
      <c r="L746" s="44"/>
    </row>
    <row r="747" customFormat="false" ht="15.75" hidden="false" customHeight="false" outlineLevel="0" collapsed="false">
      <c r="B747" s="44"/>
      <c r="C747" s="44"/>
      <c r="D747" s="44"/>
      <c r="E747" s="44"/>
      <c r="F747" s="44"/>
      <c r="L747" s="44"/>
    </row>
    <row r="748" customFormat="false" ht="15.75" hidden="false" customHeight="false" outlineLevel="0" collapsed="false">
      <c r="B748" s="44"/>
      <c r="C748" s="44"/>
      <c r="D748" s="44"/>
      <c r="E748" s="44"/>
      <c r="F748" s="44"/>
      <c r="L748" s="44"/>
    </row>
    <row r="749" customFormat="false" ht="15.75" hidden="false" customHeight="false" outlineLevel="0" collapsed="false">
      <c r="B749" s="44"/>
      <c r="C749" s="44"/>
      <c r="D749" s="44"/>
      <c r="E749" s="44"/>
      <c r="F749" s="44"/>
      <c r="L749" s="44"/>
    </row>
    <row r="750" customFormat="false" ht="15.75" hidden="false" customHeight="false" outlineLevel="0" collapsed="false">
      <c r="B750" s="44"/>
      <c r="C750" s="44"/>
      <c r="D750" s="44"/>
      <c r="E750" s="44"/>
      <c r="F750" s="44"/>
      <c r="L750" s="44"/>
    </row>
    <row r="751" customFormat="false" ht="15.75" hidden="false" customHeight="false" outlineLevel="0" collapsed="false">
      <c r="B751" s="44"/>
      <c r="C751" s="44"/>
      <c r="D751" s="44"/>
      <c r="E751" s="44"/>
      <c r="F751" s="44"/>
      <c r="L751" s="44"/>
    </row>
    <row r="752" customFormat="false" ht="15.75" hidden="false" customHeight="false" outlineLevel="0" collapsed="false">
      <c r="B752" s="44"/>
      <c r="C752" s="44"/>
      <c r="D752" s="44"/>
      <c r="E752" s="44"/>
      <c r="F752" s="44"/>
      <c r="L752" s="44"/>
    </row>
    <row r="753" customFormat="false" ht="15.75" hidden="false" customHeight="false" outlineLevel="0" collapsed="false">
      <c r="B753" s="44"/>
      <c r="C753" s="44"/>
      <c r="D753" s="44"/>
      <c r="E753" s="44"/>
      <c r="F753" s="44"/>
      <c r="L753" s="44"/>
    </row>
    <row r="754" customFormat="false" ht="15.75" hidden="false" customHeight="false" outlineLevel="0" collapsed="false">
      <c r="B754" s="44"/>
      <c r="C754" s="44"/>
      <c r="D754" s="44"/>
      <c r="E754" s="44"/>
      <c r="F754" s="44"/>
      <c r="L754" s="44"/>
    </row>
    <row r="755" customFormat="false" ht="15.75" hidden="false" customHeight="false" outlineLevel="0" collapsed="false">
      <c r="B755" s="44"/>
      <c r="C755" s="44"/>
      <c r="D755" s="44"/>
      <c r="E755" s="44"/>
      <c r="F755" s="44"/>
      <c r="L755" s="44"/>
    </row>
    <row r="756" customFormat="false" ht="15.75" hidden="false" customHeight="false" outlineLevel="0" collapsed="false">
      <c r="B756" s="44"/>
      <c r="C756" s="44"/>
      <c r="D756" s="44"/>
      <c r="E756" s="44"/>
      <c r="F756" s="44"/>
      <c r="L756" s="44"/>
    </row>
    <row r="757" customFormat="false" ht="15.75" hidden="false" customHeight="false" outlineLevel="0" collapsed="false">
      <c r="B757" s="44"/>
      <c r="C757" s="44"/>
      <c r="D757" s="44"/>
      <c r="E757" s="44"/>
      <c r="F757" s="44"/>
      <c r="L757" s="44"/>
    </row>
    <row r="758" customFormat="false" ht="15.75" hidden="false" customHeight="false" outlineLevel="0" collapsed="false">
      <c r="B758" s="44"/>
      <c r="C758" s="44"/>
      <c r="D758" s="44"/>
      <c r="E758" s="44"/>
      <c r="F758" s="44"/>
      <c r="L758" s="44"/>
    </row>
    <row r="759" customFormat="false" ht="15.75" hidden="false" customHeight="false" outlineLevel="0" collapsed="false">
      <c r="B759" s="44"/>
      <c r="C759" s="44"/>
      <c r="D759" s="44"/>
      <c r="E759" s="44"/>
      <c r="F759" s="44"/>
      <c r="L759" s="44"/>
    </row>
    <row r="760" customFormat="false" ht="15.75" hidden="false" customHeight="false" outlineLevel="0" collapsed="false">
      <c r="B760" s="44"/>
      <c r="C760" s="44"/>
      <c r="D760" s="44"/>
      <c r="E760" s="44"/>
      <c r="F760" s="44"/>
      <c r="L760" s="44"/>
    </row>
    <row r="761" customFormat="false" ht="15.75" hidden="false" customHeight="false" outlineLevel="0" collapsed="false">
      <c r="B761" s="44"/>
      <c r="C761" s="44"/>
      <c r="D761" s="44"/>
      <c r="E761" s="44"/>
      <c r="F761" s="44"/>
      <c r="L761" s="44"/>
    </row>
    <row r="762" customFormat="false" ht="15.75" hidden="false" customHeight="false" outlineLevel="0" collapsed="false">
      <c r="B762" s="44"/>
      <c r="C762" s="44"/>
      <c r="D762" s="44"/>
      <c r="E762" s="44"/>
      <c r="F762" s="44"/>
      <c r="L762" s="44"/>
    </row>
    <row r="763" customFormat="false" ht="15.75" hidden="false" customHeight="false" outlineLevel="0" collapsed="false">
      <c r="B763" s="44"/>
      <c r="C763" s="44"/>
      <c r="D763" s="44"/>
      <c r="E763" s="44"/>
      <c r="F763" s="44"/>
      <c r="L763" s="44"/>
    </row>
    <row r="764" customFormat="false" ht="15.75" hidden="false" customHeight="false" outlineLevel="0" collapsed="false">
      <c r="B764" s="44"/>
      <c r="C764" s="44"/>
      <c r="D764" s="44"/>
      <c r="E764" s="44"/>
      <c r="F764" s="44"/>
      <c r="L764" s="44"/>
    </row>
    <row r="765" customFormat="false" ht="15.75" hidden="false" customHeight="false" outlineLevel="0" collapsed="false">
      <c r="B765" s="44"/>
      <c r="C765" s="44"/>
      <c r="D765" s="44"/>
      <c r="E765" s="44"/>
      <c r="F765" s="44"/>
      <c r="L765" s="44"/>
    </row>
    <row r="766" customFormat="false" ht="15.75" hidden="false" customHeight="false" outlineLevel="0" collapsed="false">
      <c r="B766" s="44"/>
      <c r="C766" s="44"/>
      <c r="D766" s="44"/>
      <c r="E766" s="44"/>
      <c r="F766" s="44"/>
      <c r="L766" s="44"/>
    </row>
    <row r="767" customFormat="false" ht="15.75" hidden="false" customHeight="false" outlineLevel="0" collapsed="false">
      <c r="B767" s="44"/>
      <c r="C767" s="44"/>
      <c r="D767" s="44"/>
      <c r="E767" s="44"/>
      <c r="F767" s="44"/>
      <c r="L767" s="44"/>
    </row>
    <row r="768" customFormat="false" ht="15.75" hidden="false" customHeight="false" outlineLevel="0" collapsed="false">
      <c r="B768" s="44"/>
      <c r="C768" s="44"/>
      <c r="D768" s="44"/>
      <c r="E768" s="44"/>
      <c r="F768" s="44"/>
      <c r="L768" s="44"/>
    </row>
    <row r="769" customFormat="false" ht="15.75" hidden="false" customHeight="false" outlineLevel="0" collapsed="false">
      <c r="B769" s="44"/>
      <c r="C769" s="44"/>
      <c r="D769" s="44"/>
      <c r="E769" s="44"/>
      <c r="F769" s="44"/>
      <c r="L769" s="44"/>
    </row>
    <row r="770" customFormat="false" ht="15.75" hidden="false" customHeight="false" outlineLevel="0" collapsed="false">
      <c r="B770" s="44"/>
      <c r="C770" s="44"/>
      <c r="D770" s="44"/>
      <c r="E770" s="44"/>
      <c r="F770" s="44"/>
      <c r="L770" s="44"/>
    </row>
    <row r="771" customFormat="false" ht="15.75" hidden="false" customHeight="false" outlineLevel="0" collapsed="false">
      <c r="B771" s="44"/>
      <c r="C771" s="44"/>
      <c r="D771" s="44"/>
      <c r="E771" s="44"/>
      <c r="F771" s="44"/>
      <c r="L771" s="44"/>
    </row>
    <row r="772" customFormat="false" ht="15.75" hidden="false" customHeight="false" outlineLevel="0" collapsed="false">
      <c r="B772" s="44"/>
      <c r="C772" s="44"/>
      <c r="D772" s="44"/>
      <c r="E772" s="44"/>
      <c r="F772" s="44"/>
      <c r="L772" s="44"/>
    </row>
    <row r="773" customFormat="false" ht="15.75" hidden="false" customHeight="false" outlineLevel="0" collapsed="false">
      <c r="B773" s="44"/>
      <c r="C773" s="44"/>
      <c r="D773" s="44"/>
      <c r="E773" s="44"/>
      <c r="F773" s="44"/>
      <c r="L773" s="44"/>
    </row>
    <row r="774" customFormat="false" ht="15.75" hidden="false" customHeight="false" outlineLevel="0" collapsed="false">
      <c r="B774" s="44"/>
      <c r="C774" s="44"/>
      <c r="D774" s="44"/>
      <c r="E774" s="44"/>
      <c r="F774" s="44"/>
      <c r="L774" s="44"/>
    </row>
    <row r="775" customFormat="false" ht="15.75" hidden="false" customHeight="false" outlineLevel="0" collapsed="false">
      <c r="B775" s="44"/>
      <c r="C775" s="44"/>
      <c r="D775" s="44"/>
      <c r="E775" s="44"/>
      <c r="F775" s="44"/>
      <c r="L775" s="44"/>
    </row>
    <row r="776" customFormat="false" ht="15.75" hidden="false" customHeight="false" outlineLevel="0" collapsed="false">
      <c r="B776" s="44"/>
      <c r="C776" s="44"/>
      <c r="D776" s="44"/>
      <c r="E776" s="44"/>
      <c r="F776" s="44"/>
      <c r="L776" s="44"/>
    </row>
    <row r="777" customFormat="false" ht="15.75" hidden="false" customHeight="false" outlineLevel="0" collapsed="false">
      <c r="B777" s="44"/>
      <c r="C777" s="44"/>
      <c r="D777" s="44"/>
      <c r="E777" s="44"/>
      <c r="F777" s="44"/>
      <c r="L777" s="44"/>
    </row>
    <row r="778" customFormat="false" ht="15.75" hidden="false" customHeight="false" outlineLevel="0" collapsed="false">
      <c r="B778" s="44"/>
      <c r="C778" s="44"/>
      <c r="D778" s="44"/>
      <c r="E778" s="44"/>
      <c r="F778" s="44"/>
      <c r="L778" s="44"/>
    </row>
    <row r="779" customFormat="false" ht="15.75" hidden="false" customHeight="false" outlineLevel="0" collapsed="false">
      <c r="B779" s="44"/>
      <c r="C779" s="44"/>
      <c r="D779" s="44"/>
      <c r="E779" s="44"/>
      <c r="F779" s="44"/>
      <c r="L779" s="44"/>
    </row>
    <row r="780" customFormat="false" ht="15.75" hidden="false" customHeight="false" outlineLevel="0" collapsed="false">
      <c r="B780" s="44"/>
      <c r="C780" s="44"/>
      <c r="D780" s="44"/>
      <c r="E780" s="44"/>
      <c r="F780" s="44"/>
      <c r="L780" s="44"/>
    </row>
    <row r="781" customFormat="false" ht="15.75" hidden="false" customHeight="false" outlineLevel="0" collapsed="false">
      <c r="B781" s="44"/>
      <c r="C781" s="44"/>
      <c r="D781" s="44"/>
      <c r="E781" s="44"/>
      <c r="F781" s="44"/>
      <c r="L781" s="44"/>
    </row>
    <row r="782" customFormat="false" ht="15.75" hidden="false" customHeight="false" outlineLevel="0" collapsed="false">
      <c r="B782" s="44"/>
      <c r="C782" s="44"/>
      <c r="D782" s="44"/>
      <c r="E782" s="44"/>
      <c r="F782" s="44"/>
      <c r="L782" s="44"/>
    </row>
    <row r="783" customFormat="false" ht="15.75" hidden="false" customHeight="false" outlineLevel="0" collapsed="false">
      <c r="B783" s="44"/>
      <c r="C783" s="44"/>
      <c r="D783" s="44"/>
      <c r="E783" s="44"/>
      <c r="F783" s="44"/>
      <c r="L783" s="44"/>
    </row>
    <row r="784" customFormat="false" ht="15.75" hidden="false" customHeight="false" outlineLevel="0" collapsed="false">
      <c r="B784" s="44"/>
      <c r="C784" s="44"/>
      <c r="D784" s="44"/>
      <c r="E784" s="44"/>
      <c r="F784" s="44"/>
      <c r="L784" s="44"/>
    </row>
    <row r="785" customFormat="false" ht="15.75" hidden="false" customHeight="false" outlineLevel="0" collapsed="false">
      <c r="B785" s="44"/>
      <c r="C785" s="44"/>
      <c r="D785" s="44"/>
      <c r="E785" s="44"/>
      <c r="F785" s="44"/>
      <c r="L785" s="44"/>
    </row>
    <row r="786" customFormat="false" ht="15.75" hidden="false" customHeight="false" outlineLevel="0" collapsed="false">
      <c r="B786" s="44"/>
      <c r="C786" s="44"/>
      <c r="D786" s="44"/>
      <c r="E786" s="44"/>
      <c r="F786" s="44"/>
      <c r="L786" s="44"/>
    </row>
    <row r="787" customFormat="false" ht="15.75" hidden="false" customHeight="false" outlineLevel="0" collapsed="false">
      <c r="B787" s="44"/>
      <c r="C787" s="44"/>
      <c r="D787" s="44"/>
      <c r="E787" s="44"/>
      <c r="F787" s="44"/>
      <c r="L787" s="44"/>
    </row>
    <row r="788" customFormat="false" ht="15.75" hidden="false" customHeight="false" outlineLevel="0" collapsed="false">
      <c r="B788" s="44"/>
      <c r="C788" s="44"/>
      <c r="D788" s="44"/>
      <c r="E788" s="44"/>
      <c r="F788" s="44"/>
      <c r="L788" s="44"/>
    </row>
    <row r="789" customFormat="false" ht="15.75" hidden="false" customHeight="false" outlineLevel="0" collapsed="false">
      <c r="B789" s="44"/>
      <c r="C789" s="44"/>
      <c r="D789" s="44"/>
      <c r="E789" s="44"/>
      <c r="F789" s="44"/>
      <c r="L789" s="44"/>
    </row>
    <row r="790" customFormat="false" ht="15.75" hidden="false" customHeight="false" outlineLevel="0" collapsed="false">
      <c r="B790" s="44"/>
      <c r="C790" s="44"/>
      <c r="D790" s="44"/>
      <c r="E790" s="44"/>
      <c r="F790" s="44"/>
      <c r="L790" s="44"/>
    </row>
    <row r="791" customFormat="false" ht="15.75" hidden="false" customHeight="false" outlineLevel="0" collapsed="false">
      <c r="B791" s="44"/>
      <c r="C791" s="44"/>
      <c r="D791" s="44"/>
      <c r="E791" s="44"/>
      <c r="F791" s="44"/>
      <c r="L791" s="44"/>
    </row>
    <row r="792" customFormat="false" ht="15.75" hidden="false" customHeight="false" outlineLevel="0" collapsed="false">
      <c r="B792" s="44"/>
      <c r="C792" s="44"/>
      <c r="D792" s="44"/>
      <c r="E792" s="44"/>
      <c r="F792" s="44"/>
      <c r="L792" s="44"/>
    </row>
    <row r="793" customFormat="false" ht="15.75" hidden="false" customHeight="false" outlineLevel="0" collapsed="false">
      <c r="B793" s="44"/>
      <c r="C793" s="44"/>
      <c r="D793" s="44"/>
      <c r="E793" s="44"/>
      <c r="F793" s="44"/>
      <c r="L793" s="44"/>
    </row>
    <row r="794" customFormat="false" ht="15.75" hidden="false" customHeight="false" outlineLevel="0" collapsed="false">
      <c r="B794" s="44"/>
      <c r="C794" s="44"/>
      <c r="D794" s="44"/>
      <c r="E794" s="44"/>
      <c r="F794" s="44"/>
      <c r="L794" s="44"/>
    </row>
    <row r="795" customFormat="false" ht="15.75" hidden="false" customHeight="false" outlineLevel="0" collapsed="false">
      <c r="B795" s="44"/>
      <c r="C795" s="44"/>
      <c r="D795" s="44"/>
      <c r="E795" s="44"/>
      <c r="F795" s="44"/>
      <c r="L795" s="44"/>
    </row>
    <row r="796" customFormat="false" ht="15.75" hidden="false" customHeight="false" outlineLevel="0" collapsed="false">
      <c r="B796" s="44"/>
      <c r="C796" s="44"/>
      <c r="D796" s="44"/>
      <c r="E796" s="44"/>
      <c r="F796" s="44"/>
      <c r="L796" s="44"/>
    </row>
    <row r="797" customFormat="false" ht="15.75" hidden="false" customHeight="false" outlineLevel="0" collapsed="false">
      <c r="B797" s="44"/>
      <c r="C797" s="44"/>
      <c r="D797" s="44"/>
      <c r="E797" s="44"/>
      <c r="F797" s="44"/>
      <c r="L797" s="44"/>
    </row>
    <row r="798" customFormat="false" ht="15.75" hidden="false" customHeight="false" outlineLevel="0" collapsed="false">
      <c r="B798" s="44"/>
      <c r="C798" s="44"/>
      <c r="D798" s="44"/>
      <c r="E798" s="44"/>
      <c r="F798" s="44"/>
      <c r="L798" s="44"/>
    </row>
    <row r="799" customFormat="false" ht="15.75" hidden="false" customHeight="false" outlineLevel="0" collapsed="false">
      <c r="B799" s="44"/>
      <c r="C799" s="44"/>
      <c r="D799" s="44"/>
      <c r="E799" s="44"/>
      <c r="F799" s="44"/>
      <c r="L799" s="44"/>
    </row>
    <row r="800" customFormat="false" ht="15.75" hidden="false" customHeight="false" outlineLevel="0" collapsed="false">
      <c r="B800" s="44"/>
      <c r="C800" s="44"/>
      <c r="D800" s="44"/>
      <c r="E800" s="44"/>
      <c r="F800" s="44"/>
      <c r="L800" s="44"/>
    </row>
    <row r="801" customFormat="false" ht="15.75" hidden="false" customHeight="false" outlineLevel="0" collapsed="false">
      <c r="B801" s="44"/>
      <c r="C801" s="44"/>
      <c r="D801" s="44"/>
      <c r="E801" s="44"/>
      <c r="F801" s="44"/>
      <c r="L801" s="44"/>
    </row>
    <row r="802" customFormat="false" ht="15.75" hidden="false" customHeight="false" outlineLevel="0" collapsed="false">
      <c r="B802" s="44"/>
      <c r="C802" s="44"/>
      <c r="D802" s="44"/>
      <c r="E802" s="44"/>
      <c r="F802" s="44"/>
      <c r="L802" s="44"/>
    </row>
    <row r="803" customFormat="false" ht="15.75" hidden="false" customHeight="false" outlineLevel="0" collapsed="false">
      <c r="B803" s="44"/>
      <c r="C803" s="44"/>
      <c r="D803" s="44"/>
      <c r="E803" s="44"/>
      <c r="F803" s="44"/>
      <c r="L803" s="44"/>
    </row>
    <row r="804" customFormat="false" ht="15.75" hidden="false" customHeight="false" outlineLevel="0" collapsed="false">
      <c r="B804" s="44"/>
      <c r="C804" s="44"/>
      <c r="D804" s="44"/>
      <c r="E804" s="44"/>
      <c r="F804" s="44"/>
      <c r="L804" s="44"/>
    </row>
    <row r="805" customFormat="false" ht="15.75" hidden="false" customHeight="false" outlineLevel="0" collapsed="false">
      <c r="B805" s="44"/>
      <c r="C805" s="44"/>
      <c r="D805" s="44"/>
      <c r="E805" s="44"/>
      <c r="F805" s="44"/>
      <c r="L805" s="44"/>
    </row>
    <row r="806" customFormat="false" ht="15.75" hidden="false" customHeight="false" outlineLevel="0" collapsed="false">
      <c r="B806" s="44"/>
      <c r="C806" s="44"/>
      <c r="D806" s="44"/>
      <c r="E806" s="44"/>
      <c r="F806" s="44"/>
      <c r="L806" s="44"/>
    </row>
    <row r="807" customFormat="false" ht="15.75" hidden="false" customHeight="false" outlineLevel="0" collapsed="false">
      <c r="B807" s="44"/>
      <c r="C807" s="44"/>
      <c r="D807" s="44"/>
      <c r="E807" s="44"/>
      <c r="F807" s="44"/>
      <c r="L807" s="44"/>
    </row>
    <row r="808" customFormat="false" ht="15.75" hidden="false" customHeight="false" outlineLevel="0" collapsed="false">
      <c r="B808" s="44"/>
      <c r="C808" s="44"/>
      <c r="D808" s="44"/>
      <c r="E808" s="44"/>
      <c r="F808" s="44"/>
      <c r="L808" s="44"/>
    </row>
    <row r="809" customFormat="false" ht="15.75" hidden="false" customHeight="false" outlineLevel="0" collapsed="false">
      <c r="B809" s="44"/>
      <c r="C809" s="44"/>
      <c r="D809" s="44"/>
      <c r="E809" s="44"/>
      <c r="F809" s="44"/>
      <c r="L809" s="44"/>
    </row>
    <row r="810" customFormat="false" ht="15.75" hidden="false" customHeight="false" outlineLevel="0" collapsed="false">
      <c r="B810" s="44"/>
      <c r="C810" s="44"/>
      <c r="D810" s="44"/>
      <c r="E810" s="44"/>
      <c r="F810" s="44"/>
      <c r="L810" s="44"/>
    </row>
    <row r="811" customFormat="false" ht="15.75" hidden="false" customHeight="false" outlineLevel="0" collapsed="false">
      <c r="B811" s="44"/>
      <c r="C811" s="44"/>
      <c r="D811" s="44"/>
      <c r="E811" s="44"/>
      <c r="F811" s="44"/>
      <c r="L811" s="44"/>
    </row>
    <row r="812" customFormat="false" ht="15.75" hidden="false" customHeight="false" outlineLevel="0" collapsed="false">
      <c r="B812" s="44"/>
      <c r="C812" s="44"/>
      <c r="D812" s="44"/>
      <c r="E812" s="44"/>
      <c r="F812" s="44"/>
      <c r="L812" s="44"/>
    </row>
    <row r="813" customFormat="false" ht="15.75" hidden="false" customHeight="false" outlineLevel="0" collapsed="false">
      <c r="B813" s="44"/>
      <c r="C813" s="44"/>
      <c r="D813" s="44"/>
      <c r="E813" s="44"/>
      <c r="F813" s="44"/>
      <c r="L813" s="44"/>
    </row>
    <row r="814" customFormat="false" ht="15.75" hidden="false" customHeight="false" outlineLevel="0" collapsed="false">
      <c r="B814" s="44"/>
      <c r="C814" s="44"/>
      <c r="D814" s="44"/>
      <c r="E814" s="44"/>
      <c r="F814" s="44"/>
      <c r="L814" s="44"/>
    </row>
    <row r="815" customFormat="false" ht="15.75" hidden="false" customHeight="false" outlineLevel="0" collapsed="false">
      <c r="B815" s="44"/>
      <c r="C815" s="44"/>
      <c r="D815" s="44"/>
      <c r="E815" s="44"/>
      <c r="F815" s="44"/>
      <c r="L815" s="44"/>
    </row>
    <row r="816" customFormat="false" ht="15.75" hidden="false" customHeight="false" outlineLevel="0" collapsed="false">
      <c r="B816" s="44"/>
      <c r="C816" s="44"/>
      <c r="D816" s="44"/>
      <c r="E816" s="44"/>
      <c r="F816" s="44"/>
      <c r="L816" s="44"/>
    </row>
    <row r="817" customFormat="false" ht="15.75" hidden="false" customHeight="false" outlineLevel="0" collapsed="false">
      <c r="B817" s="44"/>
      <c r="C817" s="44"/>
      <c r="D817" s="44"/>
      <c r="E817" s="44"/>
      <c r="F817" s="44"/>
      <c r="L817" s="44"/>
    </row>
    <row r="818" customFormat="false" ht="15.75" hidden="false" customHeight="false" outlineLevel="0" collapsed="false">
      <c r="B818" s="44"/>
      <c r="C818" s="44"/>
      <c r="D818" s="44"/>
      <c r="E818" s="44"/>
      <c r="F818" s="44"/>
      <c r="L818" s="44"/>
    </row>
    <row r="819" customFormat="false" ht="15.75" hidden="false" customHeight="false" outlineLevel="0" collapsed="false">
      <c r="B819" s="44"/>
      <c r="C819" s="44"/>
      <c r="D819" s="44"/>
      <c r="E819" s="44"/>
      <c r="F819" s="44"/>
      <c r="L819" s="44"/>
    </row>
    <row r="820" customFormat="false" ht="15.75" hidden="false" customHeight="false" outlineLevel="0" collapsed="false">
      <c r="B820" s="44"/>
      <c r="C820" s="44"/>
      <c r="D820" s="44"/>
      <c r="E820" s="44"/>
      <c r="F820" s="44"/>
      <c r="L820" s="44"/>
    </row>
    <row r="821" customFormat="false" ht="15.75" hidden="false" customHeight="false" outlineLevel="0" collapsed="false">
      <c r="B821" s="44"/>
      <c r="C821" s="44"/>
      <c r="D821" s="44"/>
      <c r="E821" s="44"/>
      <c r="F821" s="44"/>
      <c r="L821" s="44"/>
    </row>
    <row r="822" customFormat="false" ht="15.75" hidden="false" customHeight="false" outlineLevel="0" collapsed="false">
      <c r="B822" s="44"/>
      <c r="C822" s="44"/>
      <c r="D822" s="44"/>
      <c r="E822" s="44"/>
      <c r="F822" s="44"/>
      <c r="L822" s="44"/>
    </row>
    <row r="823" customFormat="false" ht="15.75" hidden="false" customHeight="false" outlineLevel="0" collapsed="false">
      <c r="B823" s="44"/>
      <c r="C823" s="44"/>
      <c r="D823" s="44"/>
      <c r="E823" s="44"/>
      <c r="F823" s="44"/>
      <c r="L823" s="44"/>
    </row>
    <row r="824" customFormat="false" ht="15.75" hidden="false" customHeight="false" outlineLevel="0" collapsed="false">
      <c r="B824" s="44"/>
      <c r="C824" s="44"/>
      <c r="D824" s="44"/>
      <c r="E824" s="44"/>
      <c r="F824" s="44"/>
      <c r="L824" s="44"/>
    </row>
    <row r="825" customFormat="false" ht="15.75" hidden="false" customHeight="false" outlineLevel="0" collapsed="false">
      <c r="B825" s="44"/>
      <c r="C825" s="44"/>
      <c r="D825" s="44"/>
      <c r="E825" s="44"/>
      <c r="F825" s="44"/>
      <c r="L825" s="44"/>
    </row>
    <row r="826" customFormat="false" ht="15.75" hidden="false" customHeight="false" outlineLevel="0" collapsed="false">
      <c r="B826" s="44"/>
      <c r="C826" s="44"/>
      <c r="D826" s="44"/>
      <c r="E826" s="44"/>
      <c r="F826" s="44"/>
      <c r="L826" s="44"/>
    </row>
    <row r="827" customFormat="false" ht="15.75" hidden="false" customHeight="false" outlineLevel="0" collapsed="false">
      <c r="B827" s="44"/>
      <c r="C827" s="44"/>
      <c r="D827" s="44"/>
      <c r="E827" s="44"/>
      <c r="F827" s="44"/>
      <c r="L827" s="44"/>
    </row>
    <row r="828" customFormat="false" ht="15.75" hidden="false" customHeight="false" outlineLevel="0" collapsed="false">
      <c r="B828" s="44"/>
      <c r="C828" s="44"/>
      <c r="D828" s="44"/>
      <c r="E828" s="44"/>
      <c r="F828" s="44"/>
      <c r="L828" s="44"/>
    </row>
    <row r="829" customFormat="false" ht="15.75" hidden="false" customHeight="false" outlineLevel="0" collapsed="false">
      <c r="B829" s="44"/>
      <c r="C829" s="44"/>
      <c r="D829" s="44"/>
      <c r="E829" s="44"/>
      <c r="F829" s="44"/>
      <c r="L829" s="44"/>
    </row>
    <row r="830" customFormat="false" ht="15.75" hidden="false" customHeight="false" outlineLevel="0" collapsed="false">
      <c r="B830" s="44"/>
      <c r="C830" s="44"/>
      <c r="D830" s="44"/>
      <c r="E830" s="44"/>
      <c r="F830" s="44"/>
      <c r="L830" s="44"/>
    </row>
    <row r="831" customFormat="false" ht="15.75" hidden="false" customHeight="false" outlineLevel="0" collapsed="false">
      <c r="B831" s="44"/>
      <c r="C831" s="44"/>
      <c r="D831" s="44"/>
      <c r="E831" s="44"/>
      <c r="F831" s="44"/>
      <c r="L831" s="44"/>
    </row>
    <row r="832" customFormat="false" ht="15.75" hidden="false" customHeight="false" outlineLevel="0" collapsed="false">
      <c r="B832" s="44"/>
      <c r="C832" s="44"/>
      <c r="D832" s="44"/>
      <c r="E832" s="44"/>
      <c r="F832" s="44"/>
      <c r="L832" s="44"/>
    </row>
    <row r="833" customFormat="false" ht="15.75" hidden="false" customHeight="false" outlineLevel="0" collapsed="false">
      <c r="B833" s="44"/>
      <c r="C833" s="44"/>
      <c r="D833" s="44"/>
      <c r="E833" s="44"/>
      <c r="F833" s="44"/>
      <c r="L833" s="44"/>
    </row>
    <row r="834" customFormat="false" ht="15.75" hidden="false" customHeight="false" outlineLevel="0" collapsed="false">
      <c r="B834" s="44"/>
      <c r="C834" s="44"/>
      <c r="D834" s="44"/>
      <c r="E834" s="44"/>
      <c r="F834" s="44"/>
      <c r="L834" s="44"/>
    </row>
    <row r="835" customFormat="false" ht="15.75" hidden="false" customHeight="false" outlineLevel="0" collapsed="false">
      <c r="B835" s="44"/>
      <c r="C835" s="44"/>
      <c r="D835" s="44"/>
      <c r="E835" s="44"/>
      <c r="F835" s="44"/>
      <c r="L835" s="44"/>
    </row>
    <row r="836" customFormat="false" ht="15.75" hidden="false" customHeight="false" outlineLevel="0" collapsed="false">
      <c r="B836" s="44"/>
      <c r="C836" s="44"/>
      <c r="D836" s="44"/>
      <c r="E836" s="44"/>
      <c r="F836" s="44"/>
      <c r="L836" s="44"/>
    </row>
    <row r="837" customFormat="false" ht="15.75" hidden="false" customHeight="false" outlineLevel="0" collapsed="false">
      <c r="B837" s="44"/>
      <c r="C837" s="44"/>
      <c r="D837" s="44"/>
      <c r="E837" s="44"/>
      <c r="F837" s="44"/>
      <c r="L837" s="44"/>
    </row>
    <row r="838" customFormat="false" ht="15.75" hidden="false" customHeight="false" outlineLevel="0" collapsed="false">
      <c r="B838" s="44"/>
      <c r="C838" s="44"/>
      <c r="D838" s="44"/>
      <c r="E838" s="44"/>
      <c r="F838" s="44"/>
      <c r="L838" s="44"/>
    </row>
    <row r="839" customFormat="false" ht="15.75" hidden="false" customHeight="false" outlineLevel="0" collapsed="false">
      <c r="B839" s="44"/>
      <c r="C839" s="44"/>
      <c r="D839" s="44"/>
      <c r="E839" s="44"/>
      <c r="F839" s="44"/>
      <c r="L839" s="44"/>
    </row>
    <row r="840" customFormat="false" ht="15.75" hidden="false" customHeight="false" outlineLevel="0" collapsed="false">
      <c r="B840" s="44"/>
      <c r="C840" s="44"/>
      <c r="D840" s="44"/>
      <c r="E840" s="44"/>
      <c r="F840" s="44"/>
      <c r="L840" s="44"/>
    </row>
    <row r="841" customFormat="false" ht="15.75" hidden="false" customHeight="false" outlineLevel="0" collapsed="false">
      <c r="B841" s="44"/>
      <c r="C841" s="44"/>
      <c r="D841" s="44"/>
      <c r="E841" s="44"/>
      <c r="F841" s="44"/>
      <c r="L841" s="44"/>
    </row>
    <row r="842" customFormat="false" ht="15.75" hidden="false" customHeight="false" outlineLevel="0" collapsed="false">
      <c r="B842" s="44"/>
      <c r="C842" s="44"/>
      <c r="D842" s="44"/>
      <c r="E842" s="44"/>
      <c r="F842" s="44"/>
      <c r="L842" s="44"/>
    </row>
    <row r="843" customFormat="false" ht="15.75" hidden="false" customHeight="false" outlineLevel="0" collapsed="false">
      <c r="B843" s="44"/>
      <c r="C843" s="44"/>
      <c r="D843" s="44"/>
      <c r="E843" s="44"/>
      <c r="F843" s="44"/>
      <c r="L843" s="44"/>
    </row>
    <row r="844" customFormat="false" ht="15.75" hidden="false" customHeight="false" outlineLevel="0" collapsed="false">
      <c r="B844" s="44"/>
      <c r="C844" s="44"/>
      <c r="D844" s="44"/>
      <c r="E844" s="44"/>
      <c r="F844" s="44"/>
      <c r="L844" s="44"/>
    </row>
    <row r="845" customFormat="false" ht="15.75" hidden="false" customHeight="false" outlineLevel="0" collapsed="false">
      <c r="B845" s="44"/>
      <c r="C845" s="44"/>
      <c r="D845" s="44"/>
      <c r="E845" s="44"/>
      <c r="F845" s="44"/>
      <c r="L845" s="44"/>
    </row>
    <row r="846" customFormat="false" ht="15.75" hidden="false" customHeight="false" outlineLevel="0" collapsed="false">
      <c r="B846" s="44"/>
      <c r="C846" s="44"/>
      <c r="D846" s="44"/>
      <c r="E846" s="44"/>
      <c r="F846" s="44"/>
      <c r="L846" s="44"/>
    </row>
    <row r="847" customFormat="false" ht="15.75" hidden="false" customHeight="false" outlineLevel="0" collapsed="false">
      <c r="B847" s="44"/>
      <c r="C847" s="44"/>
      <c r="D847" s="44"/>
      <c r="E847" s="44"/>
      <c r="F847" s="44"/>
      <c r="L847" s="44"/>
    </row>
    <row r="848" customFormat="false" ht="15.75" hidden="false" customHeight="false" outlineLevel="0" collapsed="false">
      <c r="B848" s="44"/>
      <c r="C848" s="44"/>
      <c r="D848" s="44"/>
      <c r="E848" s="44"/>
      <c r="F848" s="44"/>
      <c r="L848" s="44"/>
    </row>
    <row r="849" customFormat="false" ht="15.75" hidden="false" customHeight="false" outlineLevel="0" collapsed="false">
      <c r="B849" s="44"/>
      <c r="C849" s="44"/>
      <c r="D849" s="44"/>
      <c r="E849" s="44"/>
      <c r="F849" s="44"/>
      <c r="L849" s="44"/>
    </row>
    <row r="850" customFormat="false" ht="15.75" hidden="false" customHeight="false" outlineLevel="0" collapsed="false">
      <c r="B850" s="44"/>
      <c r="C850" s="44"/>
      <c r="D850" s="44"/>
      <c r="E850" s="44"/>
      <c r="F850" s="44"/>
      <c r="L850" s="44"/>
    </row>
    <row r="851" customFormat="false" ht="15.75" hidden="false" customHeight="false" outlineLevel="0" collapsed="false">
      <c r="B851" s="44"/>
      <c r="C851" s="44"/>
      <c r="D851" s="44"/>
      <c r="E851" s="44"/>
      <c r="F851" s="44"/>
      <c r="L851" s="44"/>
    </row>
    <row r="852" customFormat="false" ht="15.75" hidden="false" customHeight="false" outlineLevel="0" collapsed="false">
      <c r="B852" s="44"/>
      <c r="C852" s="44"/>
      <c r="D852" s="44"/>
      <c r="E852" s="44"/>
      <c r="F852" s="44"/>
      <c r="L852" s="44"/>
    </row>
    <row r="853" customFormat="false" ht="15.75" hidden="false" customHeight="false" outlineLevel="0" collapsed="false">
      <c r="B853" s="44"/>
      <c r="C853" s="44"/>
      <c r="D853" s="44"/>
      <c r="E853" s="44"/>
      <c r="F853" s="44"/>
      <c r="L853" s="44"/>
    </row>
    <row r="854" customFormat="false" ht="15.75" hidden="false" customHeight="false" outlineLevel="0" collapsed="false">
      <c r="B854" s="44"/>
      <c r="C854" s="44"/>
      <c r="D854" s="44"/>
      <c r="E854" s="44"/>
      <c r="F854" s="44"/>
      <c r="L854" s="44"/>
    </row>
    <row r="855" customFormat="false" ht="15.75" hidden="false" customHeight="false" outlineLevel="0" collapsed="false">
      <c r="B855" s="44"/>
      <c r="C855" s="44"/>
      <c r="D855" s="44"/>
      <c r="E855" s="44"/>
      <c r="F855" s="44"/>
      <c r="L855" s="44"/>
    </row>
    <row r="856" customFormat="false" ht="15.75" hidden="false" customHeight="false" outlineLevel="0" collapsed="false">
      <c r="B856" s="44"/>
      <c r="C856" s="44"/>
      <c r="D856" s="44"/>
      <c r="E856" s="44"/>
      <c r="F856" s="44"/>
      <c r="L856" s="44"/>
    </row>
    <row r="857" customFormat="false" ht="15.75" hidden="false" customHeight="false" outlineLevel="0" collapsed="false">
      <c r="B857" s="44"/>
      <c r="C857" s="44"/>
      <c r="D857" s="44"/>
      <c r="E857" s="44"/>
      <c r="F857" s="44"/>
      <c r="L857" s="44"/>
    </row>
    <row r="858" customFormat="false" ht="15.75" hidden="false" customHeight="false" outlineLevel="0" collapsed="false">
      <c r="B858" s="44"/>
      <c r="C858" s="44"/>
      <c r="D858" s="44"/>
      <c r="E858" s="44"/>
      <c r="F858" s="44"/>
      <c r="L858" s="44"/>
    </row>
    <row r="859" customFormat="false" ht="15.75" hidden="false" customHeight="false" outlineLevel="0" collapsed="false">
      <c r="B859" s="44"/>
      <c r="C859" s="44"/>
      <c r="D859" s="44"/>
      <c r="E859" s="44"/>
      <c r="F859" s="44"/>
      <c r="L859" s="44"/>
    </row>
    <row r="860" customFormat="false" ht="15.75" hidden="false" customHeight="false" outlineLevel="0" collapsed="false">
      <c r="B860" s="44"/>
      <c r="C860" s="44"/>
      <c r="D860" s="44"/>
      <c r="E860" s="44"/>
      <c r="F860" s="44"/>
      <c r="L860" s="44"/>
    </row>
    <row r="861" customFormat="false" ht="15.75" hidden="false" customHeight="false" outlineLevel="0" collapsed="false">
      <c r="B861" s="44"/>
      <c r="C861" s="44"/>
      <c r="D861" s="44"/>
      <c r="E861" s="44"/>
      <c r="F861" s="44"/>
      <c r="L861" s="44"/>
    </row>
    <row r="862" customFormat="false" ht="15.75" hidden="false" customHeight="false" outlineLevel="0" collapsed="false">
      <c r="B862" s="44"/>
      <c r="C862" s="44"/>
      <c r="D862" s="44"/>
      <c r="E862" s="44"/>
      <c r="F862" s="44"/>
      <c r="L862" s="44"/>
    </row>
    <row r="863" customFormat="false" ht="15.75" hidden="false" customHeight="false" outlineLevel="0" collapsed="false">
      <c r="B863" s="44"/>
      <c r="C863" s="44"/>
      <c r="D863" s="44"/>
      <c r="E863" s="44"/>
      <c r="F863" s="44"/>
      <c r="L863" s="44"/>
    </row>
    <row r="864" customFormat="false" ht="15.75" hidden="false" customHeight="false" outlineLevel="0" collapsed="false">
      <c r="B864" s="44"/>
      <c r="C864" s="44"/>
      <c r="D864" s="44"/>
      <c r="E864" s="44"/>
      <c r="F864" s="44"/>
      <c r="L864" s="44"/>
    </row>
    <row r="865" customFormat="false" ht="15.75" hidden="false" customHeight="false" outlineLevel="0" collapsed="false">
      <c r="B865" s="44"/>
      <c r="C865" s="44"/>
      <c r="D865" s="44"/>
      <c r="E865" s="44"/>
      <c r="F865" s="44"/>
      <c r="L865" s="44"/>
    </row>
    <row r="866" customFormat="false" ht="15.75" hidden="false" customHeight="false" outlineLevel="0" collapsed="false">
      <c r="B866" s="44"/>
      <c r="C866" s="44"/>
      <c r="D866" s="44"/>
      <c r="E866" s="44"/>
      <c r="F866" s="44"/>
      <c r="L866" s="44"/>
    </row>
    <row r="867" customFormat="false" ht="15.75" hidden="false" customHeight="false" outlineLevel="0" collapsed="false">
      <c r="B867" s="44"/>
      <c r="C867" s="44"/>
      <c r="D867" s="44"/>
      <c r="E867" s="44"/>
      <c r="F867" s="44"/>
      <c r="L867" s="44"/>
    </row>
    <row r="868" customFormat="false" ht="15.75" hidden="false" customHeight="false" outlineLevel="0" collapsed="false">
      <c r="B868" s="44"/>
      <c r="C868" s="44"/>
      <c r="D868" s="44"/>
      <c r="E868" s="44"/>
      <c r="F868" s="44"/>
      <c r="L868" s="44"/>
    </row>
    <row r="869" customFormat="false" ht="15.75" hidden="false" customHeight="false" outlineLevel="0" collapsed="false">
      <c r="B869" s="44"/>
      <c r="C869" s="44"/>
      <c r="D869" s="44"/>
      <c r="E869" s="44"/>
      <c r="F869" s="44"/>
      <c r="L869" s="44"/>
    </row>
    <row r="870" customFormat="false" ht="15.75" hidden="false" customHeight="false" outlineLevel="0" collapsed="false">
      <c r="B870" s="44"/>
      <c r="C870" s="44"/>
      <c r="D870" s="44"/>
      <c r="E870" s="44"/>
      <c r="F870" s="44"/>
      <c r="L870" s="44"/>
    </row>
    <row r="871" customFormat="false" ht="15.75" hidden="false" customHeight="false" outlineLevel="0" collapsed="false">
      <c r="B871" s="44"/>
      <c r="C871" s="44"/>
      <c r="D871" s="44"/>
      <c r="E871" s="44"/>
      <c r="F871" s="44"/>
      <c r="L871" s="44"/>
    </row>
    <row r="872" customFormat="false" ht="15.75" hidden="false" customHeight="false" outlineLevel="0" collapsed="false">
      <c r="B872" s="44"/>
      <c r="C872" s="44"/>
      <c r="D872" s="44"/>
      <c r="E872" s="44"/>
      <c r="F872" s="44"/>
      <c r="L872" s="44"/>
    </row>
    <row r="873" customFormat="false" ht="15.75" hidden="false" customHeight="false" outlineLevel="0" collapsed="false">
      <c r="B873" s="44"/>
      <c r="C873" s="44"/>
      <c r="D873" s="44"/>
      <c r="E873" s="44"/>
      <c r="F873" s="44"/>
      <c r="L873" s="44"/>
    </row>
    <row r="874" customFormat="false" ht="15.75" hidden="false" customHeight="false" outlineLevel="0" collapsed="false">
      <c r="B874" s="44"/>
      <c r="C874" s="44"/>
      <c r="D874" s="44"/>
      <c r="E874" s="44"/>
      <c r="F874" s="44"/>
      <c r="L874" s="44"/>
    </row>
    <row r="875" customFormat="false" ht="15.75" hidden="false" customHeight="false" outlineLevel="0" collapsed="false">
      <c r="B875" s="44"/>
      <c r="C875" s="44"/>
      <c r="D875" s="44"/>
      <c r="E875" s="44"/>
      <c r="F875" s="44"/>
      <c r="L875" s="44"/>
    </row>
    <row r="876" customFormat="false" ht="15.75" hidden="false" customHeight="false" outlineLevel="0" collapsed="false">
      <c r="B876" s="44"/>
      <c r="C876" s="44"/>
      <c r="D876" s="44"/>
      <c r="E876" s="44"/>
      <c r="F876" s="44"/>
      <c r="L876" s="44"/>
    </row>
    <row r="877" customFormat="false" ht="15.75" hidden="false" customHeight="false" outlineLevel="0" collapsed="false">
      <c r="B877" s="44"/>
      <c r="C877" s="44"/>
      <c r="D877" s="44"/>
      <c r="E877" s="44"/>
      <c r="F877" s="44"/>
      <c r="L877" s="44"/>
    </row>
    <row r="878" customFormat="false" ht="15.75" hidden="false" customHeight="false" outlineLevel="0" collapsed="false">
      <c r="B878" s="44"/>
      <c r="C878" s="44"/>
      <c r="D878" s="44"/>
      <c r="E878" s="44"/>
      <c r="F878" s="44"/>
      <c r="L878" s="44"/>
    </row>
    <row r="879" customFormat="false" ht="15.75" hidden="false" customHeight="false" outlineLevel="0" collapsed="false">
      <c r="B879" s="44"/>
      <c r="C879" s="44"/>
      <c r="D879" s="44"/>
      <c r="E879" s="44"/>
      <c r="F879" s="44"/>
      <c r="L879" s="44"/>
    </row>
    <row r="880" customFormat="false" ht="15.75" hidden="false" customHeight="false" outlineLevel="0" collapsed="false">
      <c r="B880" s="44"/>
      <c r="C880" s="44"/>
      <c r="D880" s="44"/>
      <c r="E880" s="44"/>
      <c r="F880" s="44"/>
      <c r="L880" s="44"/>
    </row>
    <row r="881" customFormat="false" ht="15.75" hidden="false" customHeight="false" outlineLevel="0" collapsed="false">
      <c r="B881" s="44"/>
      <c r="C881" s="44"/>
      <c r="D881" s="44"/>
      <c r="E881" s="44"/>
      <c r="F881" s="44"/>
      <c r="L881" s="44"/>
    </row>
    <row r="882" customFormat="false" ht="15.75" hidden="false" customHeight="false" outlineLevel="0" collapsed="false">
      <c r="B882" s="44"/>
      <c r="C882" s="44"/>
      <c r="D882" s="44"/>
      <c r="E882" s="44"/>
      <c r="F882" s="44"/>
      <c r="L882" s="44"/>
    </row>
    <row r="883" customFormat="false" ht="15.75" hidden="false" customHeight="false" outlineLevel="0" collapsed="false">
      <c r="B883" s="44"/>
      <c r="C883" s="44"/>
      <c r="D883" s="44"/>
      <c r="E883" s="44"/>
      <c r="F883" s="44"/>
      <c r="L883" s="44"/>
    </row>
    <row r="884" customFormat="false" ht="15.75" hidden="false" customHeight="false" outlineLevel="0" collapsed="false">
      <c r="B884" s="44"/>
      <c r="C884" s="44"/>
      <c r="D884" s="44"/>
      <c r="E884" s="44"/>
      <c r="F884" s="44"/>
      <c r="L884" s="44"/>
    </row>
    <row r="885" customFormat="false" ht="15.75" hidden="false" customHeight="false" outlineLevel="0" collapsed="false">
      <c r="B885" s="44"/>
      <c r="C885" s="44"/>
      <c r="D885" s="44"/>
      <c r="E885" s="44"/>
      <c r="F885" s="44"/>
      <c r="L885" s="44"/>
    </row>
    <row r="886" customFormat="false" ht="15.75" hidden="false" customHeight="false" outlineLevel="0" collapsed="false">
      <c r="B886" s="44"/>
      <c r="C886" s="44"/>
      <c r="D886" s="44"/>
      <c r="E886" s="44"/>
      <c r="F886" s="44"/>
      <c r="L886" s="44"/>
    </row>
    <row r="887" customFormat="false" ht="15.75" hidden="false" customHeight="false" outlineLevel="0" collapsed="false">
      <c r="B887" s="44"/>
      <c r="C887" s="44"/>
      <c r="D887" s="44"/>
      <c r="E887" s="44"/>
      <c r="F887" s="44"/>
      <c r="L887" s="44"/>
    </row>
    <row r="888" customFormat="false" ht="15.75" hidden="false" customHeight="false" outlineLevel="0" collapsed="false">
      <c r="B888" s="44"/>
      <c r="C888" s="44"/>
      <c r="D888" s="44"/>
      <c r="E888" s="44"/>
      <c r="F888" s="44"/>
      <c r="L888" s="44"/>
    </row>
    <row r="889" customFormat="false" ht="15.75" hidden="false" customHeight="false" outlineLevel="0" collapsed="false">
      <c r="B889" s="44"/>
      <c r="C889" s="44"/>
      <c r="D889" s="44"/>
      <c r="E889" s="44"/>
      <c r="F889" s="44"/>
      <c r="L889" s="44"/>
    </row>
    <row r="890" customFormat="false" ht="15.75" hidden="false" customHeight="false" outlineLevel="0" collapsed="false">
      <c r="B890" s="44"/>
      <c r="C890" s="44"/>
      <c r="D890" s="44"/>
      <c r="E890" s="44"/>
      <c r="F890" s="44"/>
      <c r="L890" s="44"/>
    </row>
    <row r="891" customFormat="false" ht="15.75" hidden="false" customHeight="false" outlineLevel="0" collapsed="false">
      <c r="B891" s="44"/>
      <c r="C891" s="44"/>
      <c r="D891" s="44"/>
      <c r="E891" s="44"/>
      <c r="F891" s="44"/>
      <c r="L891" s="44"/>
    </row>
    <row r="892" customFormat="false" ht="15.75" hidden="false" customHeight="false" outlineLevel="0" collapsed="false">
      <c r="B892" s="44"/>
      <c r="C892" s="44"/>
      <c r="D892" s="44"/>
      <c r="E892" s="44"/>
      <c r="F892" s="44"/>
      <c r="L892" s="44"/>
    </row>
    <row r="893" customFormat="false" ht="15.75" hidden="false" customHeight="false" outlineLevel="0" collapsed="false">
      <c r="B893" s="44"/>
      <c r="C893" s="44"/>
      <c r="D893" s="44"/>
      <c r="E893" s="44"/>
      <c r="F893" s="44"/>
      <c r="L893" s="44"/>
    </row>
    <row r="894" customFormat="false" ht="15.75" hidden="false" customHeight="false" outlineLevel="0" collapsed="false">
      <c r="B894" s="44"/>
      <c r="C894" s="44"/>
      <c r="D894" s="44"/>
      <c r="E894" s="44"/>
      <c r="F894" s="44"/>
      <c r="L894" s="44"/>
    </row>
    <row r="895" customFormat="false" ht="15.75" hidden="false" customHeight="false" outlineLevel="0" collapsed="false">
      <c r="B895" s="44"/>
      <c r="C895" s="44"/>
      <c r="D895" s="44"/>
      <c r="E895" s="44"/>
      <c r="F895" s="44"/>
      <c r="L895" s="44"/>
    </row>
    <row r="896" customFormat="false" ht="15.75" hidden="false" customHeight="false" outlineLevel="0" collapsed="false">
      <c r="B896" s="44"/>
      <c r="C896" s="44"/>
      <c r="D896" s="44"/>
      <c r="E896" s="44"/>
      <c r="F896" s="44"/>
      <c r="L896" s="44"/>
    </row>
    <row r="897" customFormat="false" ht="15.75" hidden="false" customHeight="false" outlineLevel="0" collapsed="false">
      <c r="B897" s="44"/>
      <c r="C897" s="44"/>
      <c r="D897" s="44"/>
      <c r="E897" s="44"/>
      <c r="F897" s="44"/>
      <c r="L897" s="44"/>
    </row>
    <row r="898" customFormat="false" ht="15.75" hidden="false" customHeight="false" outlineLevel="0" collapsed="false">
      <c r="B898" s="44"/>
      <c r="C898" s="44"/>
      <c r="D898" s="44"/>
      <c r="E898" s="44"/>
      <c r="F898" s="44"/>
      <c r="L898" s="44"/>
    </row>
    <row r="899" customFormat="false" ht="15.75" hidden="false" customHeight="false" outlineLevel="0" collapsed="false">
      <c r="B899" s="44"/>
      <c r="C899" s="44"/>
      <c r="D899" s="44"/>
      <c r="E899" s="44"/>
      <c r="F899" s="44"/>
      <c r="L899" s="44"/>
    </row>
    <row r="900" customFormat="false" ht="15.75" hidden="false" customHeight="false" outlineLevel="0" collapsed="false">
      <c r="B900" s="44"/>
      <c r="C900" s="44"/>
      <c r="D900" s="44"/>
      <c r="E900" s="44"/>
      <c r="F900" s="44"/>
      <c r="L900" s="44"/>
    </row>
    <row r="901" customFormat="false" ht="15.75" hidden="false" customHeight="false" outlineLevel="0" collapsed="false">
      <c r="B901" s="44"/>
      <c r="C901" s="44"/>
      <c r="D901" s="44"/>
      <c r="E901" s="44"/>
      <c r="F901" s="44"/>
      <c r="L901" s="44"/>
    </row>
    <row r="902" customFormat="false" ht="15.75" hidden="false" customHeight="false" outlineLevel="0" collapsed="false">
      <c r="B902" s="44"/>
      <c r="C902" s="44"/>
      <c r="D902" s="44"/>
      <c r="E902" s="44"/>
      <c r="F902" s="44"/>
      <c r="L902" s="44"/>
    </row>
    <row r="903" customFormat="false" ht="15.75" hidden="false" customHeight="false" outlineLevel="0" collapsed="false">
      <c r="B903" s="44"/>
      <c r="C903" s="44"/>
      <c r="D903" s="44"/>
      <c r="E903" s="44"/>
      <c r="F903" s="44"/>
      <c r="L903" s="44"/>
    </row>
    <row r="904" customFormat="false" ht="15.75" hidden="false" customHeight="false" outlineLevel="0" collapsed="false">
      <c r="B904" s="44"/>
      <c r="C904" s="44"/>
      <c r="D904" s="44"/>
      <c r="E904" s="44"/>
      <c r="F904" s="44"/>
      <c r="L904" s="44"/>
    </row>
    <row r="905" customFormat="false" ht="15.75" hidden="false" customHeight="false" outlineLevel="0" collapsed="false">
      <c r="B905" s="44"/>
      <c r="C905" s="44"/>
      <c r="D905" s="44"/>
      <c r="E905" s="44"/>
      <c r="F905" s="44"/>
      <c r="L905" s="44"/>
    </row>
    <row r="906" customFormat="false" ht="15.75" hidden="false" customHeight="false" outlineLevel="0" collapsed="false">
      <c r="B906" s="44"/>
      <c r="C906" s="44"/>
      <c r="D906" s="44"/>
      <c r="E906" s="44"/>
      <c r="F906" s="44"/>
      <c r="L906" s="44"/>
    </row>
    <row r="907" customFormat="false" ht="15.75" hidden="false" customHeight="false" outlineLevel="0" collapsed="false">
      <c r="B907" s="44"/>
      <c r="C907" s="44"/>
      <c r="D907" s="44"/>
      <c r="E907" s="44"/>
      <c r="F907" s="44"/>
      <c r="L907" s="44"/>
    </row>
    <row r="908" customFormat="false" ht="15.75" hidden="false" customHeight="false" outlineLevel="0" collapsed="false">
      <c r="B908" s="44"/>
      <c r="C908" s="44"/>
      <c r="D908" s="44"/>
      <c r="E908" s="44"/>
      <c r="F908" s="44"/>
      <c r="L908" s="44"/>
    </row>
    <row r="909" customFormat="false" ht="15.75" hidden="false" customHeight="false" outlineLevel="0" collapsed="false">
      <c r="B909" s="44"/>
      <c r="C909" s="44"/>
      <c r="D909" s="44"/>
      <c r="E909" s="44"/>
      <c r="F909" s="44"/>
      <c r="L909" s="44"/>
    </row>
    <row r="910" customFormat="false" ht="15.75" hidden="false" customHeight="false" outlineLevel="0" collapsed="false">
      <c r="B910" s="44"/>
      <c r="C910" s="44"/>
      <c r="D910" s="44"/>
      <c r="E910" s="44"/>
      <c r="F910" s="44"/>
      <c r="L910" s="44"/>
    </row>
    <row r="911" customFormat="false" ht="15.75" hidden="false" customHeight="false" outlineLevel="0" collapsed="false">
      <c r="B911" s="44"/>
      <c r="C911" s="44"/>
      <c r="D911" s="44"/>
      <c r="E911" s="44"/>
      <c r="F911" s="44"/>
      <c r="L911" s="44"/>
    </row>
    <row r="912" customFormat="false" ht="15.75" hidden="false" customHeight="false" outlineLevel="0" collapsed="false">
      <c r="B912" s="44"/>
      <c r="C912" s="44"/>
      <c r="D912" s="44"/>
      <c r="E912" s="44"/>
      <c r="F912" s="44"/>
      <c r="L912" s="44"/>
    </row>
    <row r="913" customFormat="false" ht="15.75" hidden="false" customHeight="false" outlineLevel="0" collapsed="false">
      <c r="B913" s="44"/>
      <c r="C913" s="44"/>
      <c r="D913" s="44"/>
      <c r="E913" s="44"/>
      <c r="F913" s="44"/>
      <c r="L913" s="44"/>
    </row>
    <row r="914" customFormat="false" ht="15.75" hidden="false" customHeight="false" outlineLevel="0" collapsed="false">
      <c r="B914" s="44"/>
      <c r="C914" s="44"/>
      <c r="D914" s="44"/>
      <c r="E914" s="44"/>
      <c r="F914" s="44"/>
      <c r="L914" s="44"/>
    </row>
    <row r="915" customFormat="false" ht="15.75" hidden="false" customHeight="false" outlineLevel="0" collapsed="false">
      <c r="B915" s="44"/>
      <c r="C915" s="44"/>
      <c r="D915" s="44"/>
      <c r="E915" s="44"/>
      <c r="F915" s="44"/>
      <c r="L915" s="44"/>
    </row>
    <row r="916" customFormat="false" ht="15.75" hidden="false" customHeight="false" outlineLevel="0" collapsed="false">
      <c r="B916" s="44"/>
      <c r="C916" s="44"/>
      <c r="D916" s="44"/>
      <c r="E916" s="44"/>
      <c r="F916" s="44"/>
      <c r="L916" s="44"/>
    </row>
    <row r="917" customFormat="false" ht="15.75" hidden="false" customHeight="false" outlineLevel="0" collapsed="false">
      <c r="B917" s="44"/>
      <c r="C917" s="44"/>
      <c r="D917" s="44"/>
      <c r="E917" s="44"/>
      <c r="F917" s="44"/>
      <c r="L917" s="44"/>
    </row>
    <row r="918" customFormat="false" ht="15.75" hidden="false" customHeight="false" outlineLevel="0" collapsed="false">
      <c r="B918" s="44"/>
      <c r="C918" s="44"/>
      <c r="D918" s="44"/>
      <c r="E918" s="44"/>
      <c r="F918" s="44"/>
      <c r="L918" s="44"/>
    </row>
    <row r="919" customFormat="false" ht="15.75" hidden="false" customHeight="false" outlineLevel="0" collapsed="false">
      <c r="B919" s="44"/>
      <c r="C919" s="44"/>
      <c r="D919" s="44"/>
      <c r="E919" s="44"/>
      <c r="F919" s="44"/>
      <c r="L919" s="44"/>
    </row>
    <row r="920" customFormat="false" ht="15.75" hidden="false" customHeight="false" outlineLevel="0" collapsed="false">
      <c r="B920" s="44"/>
      <c r="C920" s="44"/>
      <c r="D920" s="44"/>
      <c r="E920" s="44"/>
      <c r="F920" s="44"/>
      <c r="L920" s="44"/>
    </row>
    <row r="921" customFormat="false" ht="15.75" hidden="false" customHeight="false" outlineLevel="0" collapsed="false">
      <c r="B921" s="44"/>
      <c r="C921" s="44"/>
      <c r="D921" s="44"/>
      <c r="E921" s="44"/>
      <c r="F921" s="44"/>
      <c r="L921" s="44"/>
    </row>
    <row r="922" customFormat="false" ht="15.75" hidden="false" customHeight="false" outlineLevel="0" collapsed="false">
      <c r="B922" s="44"/>
      <c r="C922" s="44"/>
      <c r="D922" s="44"/>
      <c r="E922" s="44"/>
      <c r="F922" s="44"/>
      <c r="L922" s="44"/>
    </row>
    <row r="923" customFormat="false" ht="15.75" hidden="false" customHeight="false" outlineLevel="0" collapsed="false">
      <c r="B923" s="44"/>
      <c r="C923" s="44"/>
      <c r="D923" s="44"/>
      <c r="E923" s="44"/>
      <c r="F923" s="44"/>
      <c r="L923" s="44"/>
    </row>
    <row r="924" customFormat="false" ht="15.75" hidden="false" customHeight="false" outlineLevel="0" collapsed="false">
      <c r="B924" s="44"/>
      <c r="C924" s="44"/>
      <c r="D924" s="44"/>
      <c r="E924" s="44"/>
      <c r="F924" s="44"/>
      <c r="L924" s="44"/>
    </row>
    <row r="925" customFormat="false" ht="15.75" hidden="false" customHeight="false" outlineLevel="0" collapsed="false">
      <c r="B925" s="44"/>
      <c r="C925" s="44"/>
      <c r="D925" s="44"/>
      <c r="E925" s="44"/>
      <c r="F925" s="44"/>
      <c r="L925" s="44"/>
    </row>
    <row r="926" customFormat="false" ht="15.75" hidden="false" customHeight="false" outlineLevel="0" collapsed="false">
      <c r="B926" s="44"/>
      <c r="C926" s="44"/>
      <c r="D926" s="44"/>
      <c r="E926" s="44"/>
      <c r="F926" s="44"/>
      <c r="L926" s="44"/>
    </row>
    <row r="927" customFormat="false" ht="15.75" hidden="false" customHeight="false" outlineLevel="0" collapsed="false">
      <c r="B927" s="44"/>
      <c r="C927" s="44"/>
      <c r="D927" s="44"/>
      <c r="E927" s="44"/>
      <c r="F927" s="44"/>
      <c r="L927" s="44"/>
    </row>
    <row r="928" customFormat="false" ht="15.75" hidden="false" customHeight="false" outlineLevel="0" collapsed="false">
      <c r="B928" s="44"/>
      <c r="C928" s="44"/>
      <c r="D928" s="44"/>
      <c r="E928" s="44"/>
      <c r="F928" s="44"/>
      <c r="L928" s="44"/>
    </row>
    <row r="929" customFormat="false" ht="15.75" hidden="false" customHeight="false" outlineLevel="0" collapsed="false">
      <c r="B929" s="44"/>
      <c r="C929" s="44"/>
      <c r="D929" s="44"/>
      <c r="E929" s="44"/>
      <c r="F929" s="44"/>
      <c r="L929" s="44"/>
    </row>
    <row r="930" customFormat="false" ht="15.75" hidden="false" customHeight="false" outlineLevel="0" collapsed="false">
      <c r="B930" s="44"/>
      <c r="C930" s="44"/>
      <c r="D930" s="44"/>
      <c r="E930" s="44"/>
      <c r="F930" s="44"/>
      <c r="L930" s="44"/>
    </row>
    <row r="931" customFormat="false" ht="15.75" hidden="false" customHeight="false" outlineLevel="0" collapsed="false">
      <c r="B931" s="44"/>
      <c r="C931" s="44"/>
      <c r="D931" s="44"/>
      <c r="E931" s="44"/>
      <c r="F931" s="44"/>
      <c r="L931" s="44"/>
    </row>
    <row r="932" customFormat="false" ht="15.75" hidden="false" customHeight="false" outlineLevel="0" collapsed="false">
      <c r="B932" s="44"/>
      <c r="C932" s="44"/>
      <c r="D932" s="44"/>
      <c r="E932" s="44"/>
      <c r="F932" s="44"/>
      <c r="L932" s="44"/>
    </row>
    <row r="933" customFormat="false" ht="15.75" hidden="false" customHeight="false" outlineLevel="0" collapsed="false">
      <c r="B933" s="44"/>
      <c r="C933" s="44"/>
      <c r="D933" s="44"/>
      <c r="E933" s="44"/>
      <c r="F933" s="44"/>
      <c r="L933" s="44"/>
    </row>
    <row r="934" customFormat="false" ht="15.75" hidden="false" customHeight="false" outlineLevel="0" collapsed="false">
      <c r="B934" s="44"/>
      <c r="C934" s="44"/>
      <c r="D934" s="44"/>
      <c r="E934" s="44"/>
      <c r="F934" s="44"/>
      <c r="L934" s="44"/>
    </row>
    <row r="935" customFormat="false" ht="15.75" hidden="false" customHeight="false" outlineLevel="0" collapsed="false">
      <c r="B935" s="44"/>
      <c r="C935" s="44"/>
      <c r="D935" s="44"/>
      <c r="E935" s="44"/>
      <c r="F935" s="44"/>
      <c r="L935" s="44"/>
    </row>
    <row r="936" customFormat="false" ht="15.75" hidden="false" customHeight="false" outlineLevel="0" collapsed="false">
      <c r="B936" s="44"/>
      <c r="C936" s="44"/>
      <c r="D936" s="44"/>
      <c r="E936" s="44"/>
      <c r="F936" s="44"/>
      <c r="L936" s="44"/>
    </row>
    <row r="937" customFormat="false" ht="15.75" hidden="false" customHeight="false" outlineLevel="0" collapsed="false">
      <c r="B937" s="44"/>
      <c r="C937" s="44"/>
      <c r="D937" s="44"/>
      <c r="E937" s="44"/>
      <c r="F937" s="44"/>
      <c r="L937" s="44"/>
    </row>
    <row r="938" customFormat="false" ht="15.75" hidden="false" customHeight="false" outlineLevel="0" collapsed="false">
      <c r="B938" s="44"/>
      <c r="C938" s="44"/>
      <c r="D938" s="44"/>
      <c r="E938" s="44"/>
      <c r="F938" s="44"/>
      <c r="L938" s="44"/>
    </row>
    <row r="939" customFormat="false" ht="15.75" hidden="false" customHeight="false" outlineLevel="0" collapsed="false">
      <c r="B939" s="44"/>
      <c r="C939" s="44"/>
      <c r="D939" s="44"/>
      <c r="E939" s="44"/>
      <c r="F939" s="44"/>
      <c r="L939" s="44"/>
    </row>
    <row r="940" customFormat="false" ht="15.75" hidden="false" customHeight="false" outlineLevel="0" collapsed="false">
      <c r="B940" s="44"/>
      <c r="C940" s="44"/>
      <c r="D940" s="44"/>
      <c r="E940" s="44"/>
      <c r="F940" s="44"/>
      <c r="L940" s="44"/>
    </row>
    <row r="941" customFormat="false" ht="15.75" hidden="false" customHeight="false" outlineLevel="0" collapsed="false">
      <c r="B941" s="44"/>
      <c r="C941" s="44"/>
      <c r="D941" s="44"/>
      <c r="E941" s="44"/>
      <c r="F941" s="44"/>
      <c r="L941" s="44"/>
    </row>
    <row r="942" customFormat="false" ht="15.75" hidden="false" customHeight="false" outlineLevel="0" collapsed="false">
      <c r="B942" s="44"/>
      <c r="C942" s="44"/>
      <c r="D942" s="44"/>
      <c r="E942" s="44"/>
      <c r="F942" s="44"/>
      <c r="L942" s="44"/>
    </row>
    <row r="943" customFormat="false" ht="15.75" hidden="false" customHeight="false" outlineLevel="0" collapsed="false">
      <c r="B943" s="44"/>
      <c r="C943" s="44"/>
      <c r="D943" s="44"/>
      <c r="E943" s="44"/>
      <c r="F943" s="44"/>
      <c r="L943" s="44"/>
    </row>
    <row r="944" customFormat="false" ht="15.75" hidden="false" customHeight="false" outlineLevel="0" collapsed="false">
      <c r="B944" s="44"/>
      <c r="C944" s="44"/>
      <c r="D944" s="44"/>
      <c r="E944" s="44"/>
      <c r="F944" s="44"/>
      <c r="L944" s="44"/>
    </row>
    <row r="945" customFormat="false" ht="15.75" hidden="false" customHeight="false" outlineLevel="0" collapsed="false">
      <c r="B945" s="44"/>
      <c r="C945" s="44"/>
      <c r="D945" s="44"/>
      <c r="E945" s="44"/>
      <c r="F945" s="44"/>
      <c r="L945" s="44"/>
    </row>
    <row r="946" customFormat="false" ht="15.75" hidden="false" customHeight="false" outlineLevel="0" collapsed="false">
      <c r="B946" s="44"/>
      <c r="C946" s="44"/>
      <c r="D946" s="44"/>
      <c r="E946" s="44"/>
      <c r="F946" s="44"/>
      <c r="L946" s="44"/>
    </row>
    <row r="947" customFormat="false" ht="15.75" hidden="false" customHeight="false" outlineLevel="0" collapsed="false">
      <c r="B947" s="44"/>
      <c r="C947" s="44"/>
      <c r="D947" s="44"/>
      <c r="E947" s="44"/>
      <c r="F947" s="44"/>
      <c r="L947" s="44"/>
    </row>
    <row r="948" customFormat="false" ht="15.75" hidden="false" customHeight="false" outlineLevel="0" collapsed="false">
      <c r="B948" s="44"/>
      <c r="C948" s="44"/>
      <c r="D948" s="44"/>
      <c r="E948" s="44"/>
      <c r="F948" s="44"/>
      <c r="L948" s="44"/>
    </row>
    <row r="949" customFormat="false" ht="15.75" hidden="false" customHeight="false" outlineLevel="0" collapsed="false">
      <c r="B949" s="44"/>
      <c r="C949" s="44"/>
      <c r="D949" s="44"/>
      <c r="E949" s="44"/>
      <c r="F949" s="44"/>
      <c r="L949" s="44"/>
    </row>
    <row r="950" customFormat="false" ht="15.75" hidden="false" customHeight="false" outlineLevel="0" collapsed="false">
      <c r="B950" s="44"/>
      <c r="C950" s="44"/>
      <c r="D950" s="44"/>
      <c r="E950" s="44"/>
      <c r="F950" s="44"/>
      <c r="L950" s="44"/>
    </row>
    <row r="951" customFormat="false" ht="15.75" hidden="false" customHeight="false" outlineLevel="0" collapsed="false">
      <c r="B951" s="44"/>
      <c r="C951" s="44"/>
      <c r="D951" s="44"/>
      <c r="E951" s="44"/>
      <c r="F951" s="44"/>
      <c r="L951" s="44"/>
    </row>
    <row r="952" customFormat="false" ht="15.75" hidden="false" customHeight="false" outlineLevel="0" collapsed="false">
      <c r="B952" s="44"/>
      <c r="C952" s="44"/>
      <c r="D952" s="44"/>
      <c r="E952" s="44"/>
      <c r="F952" s="44"/>
      <c r="L952" s="44"/>
    </row>
    <row r="953" customFormat="false" ht="15.75" hidden="false" customHeight="false" outlineLevel="0" collapsed="false">
      <c r="B953" s="44"/>
      <c r="C953" s="44"/>
      <c r="D953" s="44"/>
      <c r="E953" s="44"/>
      <c r="F953" s="44"/>
      <c r="L953" s="44"/>
    </row>
    <row r="954" customFormat="false" ht="15.75" hidden="false" customHeight="false" outlineLevel="0" collapsed="false">
      <c r="B954" s="44"/>
      <c r="C954" s="44"/>
      <c r="D954" s="44"/>
      <c r="E954" s="44"/>
      <c r="F954" s="44"/>
      <c r="L954" s="44"/>
    </row>
    <row r="955" customFormat="false" ht="15.75" hidden="false" customHeight="false" outlineLevel="0" collapsed="false">
      <c r="B955" s="44"/>
      <c r="C955" s="44"/>
      <c r="D955" s="44"/>
      <c r="E955" s="44"/>
      <c r="F955" s="44"/>
      <c r="L955" s="44"/>
    </row>
    <row r="956" customFormat="false" ht="15.75" hidden="false" customHeight="false" outlineLevel="0" collapsed="false">
      <c r="B956" s="44"/>
      <c r="C956" s="44"/>
      <c r="D956" s="44"/>
      <c r="E956" s="44"/>
      <c r="F956" s="44"/>
      <c r="L956" s="44"/>
    </row>
    <row r="957" customFormat="false" ht="15.75" hidden="false" customHeight="false" outlineLevel="0" collapsed="false">
      <c r="B957" s="44"/>
      <c r="C957" s="44"/>
      <c r="D957" s="44"/>
      <c r="E957" s="44"/>
      <c r="F957" s="44"/>
      <c r="L957" s="44"/>
    </row>
    <row r="958" customFormat="false" ht="15.75" hidden="false" customHeight="false" outlineLevel="0" collapsed="false">
      <c r="B958" s="44"/>
      <c r="C958" s="44"/>
      <c r="D958" s="44"/>
      <c r="E958" s="44"/>
      <c r="F958" s="44"/>
      <c r="L958" s="44"/>
    </row>
    <row r="959" customFormat="false" ht="15.75" hidden="false" customHeight="false" outlineLevel="0" collapsed="false">
      <c r="B959" s="44"/>
      <c r="C959" s="44"/>
      <c r="D959" s="44"/>
      <c r="E959" s="44"/>
      <c r="F959" s="44"/>
      <c r="L959" s="44"/>
    </row>
    <row r="960" customFormat="false" ht="15.75" hidden="false" customHeight="false" outlineLevel="0" collapsed="false">
      <c r="B960" s="44"/>
      <c r="C960" s="44"/>
      <c r="D960" s="44"/>
      <c r="E960" s="44"/>
      <c r="F960" s="44"/>
      <c r="L960" s="44"/>
    </row>
    <row r="961" customFormat="false" ht="15.75" hidden="false" customHeight="false" outlineLevel="0" collapsed="false">
      <c r="B961" s="44"/>
      <c r="C961" s="44"/>
      <c r="D961" s="44"/>
      <c r="E961" s="44"/>
      <c r="F961" s="44"/>
      <c r="L961" s="44"/>
    </row>
    <row r="962" customFormat="false" ht="15.75" hidden="false" customHeight="false" outlineLevel="0" collapsed="false">
      <c r="B962" s="44"/>
      <c r="C962" s="44"/>
      <c r="D962" s="44"/>
      <c r="E962" s="44"/>
      <c r="F962" s="44"/>
      <c r="L962" s="44"/>
    </row>
    <row r="963" customFormat="false" ht="15.75" hidden="false" customHeight="false" outlineLevel="0" collapsed="false">
      <c r="B963" s="44"/>
      <c r="C963" s="44"/>
      <c r="D963" s="44"/>
      <c r="E963" s="44"/>
      <c r="F963" s="44"/>
      <c r="L963" s="44"/>
    </row>
    <row r="964" customFormat="false" ht="15.75" hidden="false" customHeight="false" outlineLevel="0" collapsed="false">
      <c r="B964" s="44"/>
      <c r="C964" s="44"/>
      <c r="D964" s="44"/>
      <c r="E964" s="44"/>
      <c r="F964" s="44"/>
      <c r="L964" s="44"/>
    </row>
    <row r="965" customFormat="false" ht="15.75" hidden="false" customHeight="false" outlineLevel="0" collapsed="false">
      <c r="B965" s="44"/>
      <c r="C965" s="44"/>
      <c r="D965" s="44"/>
      <c r="E965" s="44"/>
      <c r="F965" s="44"/>
      <c r="L965" s="44"/>
    </row>
    <row r="966" customFormat="false" ht="15.75" hidden="false" customHeight="false" outlineLevel="0" collapsed="false">
      <c r="B966" s="44"/>
      <c r="C966" s="44"/>
      <c r="D966" s="44"/>
      <c r="E966" s="44"/>
      <c r="F966" s="44"/>
      <c r="L966" s="44"/>
    </row>
    <row r="967" customFormat="false" ht="15.75" hidden="false" customHeight="false" outlineLevel="0" collapsed="false">
      <c r="B967" s="44"/>
      <c r="C967" s="44"/>
      <c r="D967" s="44"/>
      <c r="E967" s="44"/>
      <c r="F967" s="44"/>
      <c r="L967" s="44"/>
    </row>
    <row r="968" customFormat="false" ht="15.75" hidden="false" customHeight="false" outlineLevel="0" collapsed="false">
      <c r="B968" s="44"/>
      <c r="C968" s="44"/>
      <c r="D968" s="44"/>
      <c r="E968" s="44"/>
      <c r="F968" s="44"/>
      <c r="L968" s="44"/>
    </row>
    <row r="969" customFormat="false" ht="15.75" hidden="false" customHeight="false" outlineLevel="0" collapsed="false">
      <c r="B969" s="44"/>
      <c r="C969" s="44"/>
      <c r="D969" s="44"/>
      <c r="E969" s="44"/>
      <c r="F969" s="44"/>
      <c r="L969" s="44"/>
    </row>
    <row r="970" customFormat="false" ht="15.75" hidden="false" customHeight="false" outlineLevel="0" collapsed="false">
      <c r="B970" s="44"/>
      <c r="C970" s="44"/>
      <c r="D970" s="44"/>
      <c r="E970" s="44"/>
      <c r="F970" s="44"/>
      <c r="L970" s="44"/>
    </row>
    <row r="971" customFormat="false" ht="15.75" hidden="false" customHeight="false" outlineLevel="0" collapsed="false">
      <c r="B971" s="44"/>
      <c r="C971" s="44"/>
      <c r="D971" s="44"/>
      <c r="E971" s="44"/>
      <c r="F971" s="44"/>
      <c r="L971" s="44"/>
    </row>
    <row r="972" customFormat="false" ht="15.75" hidden="false" customHeight="false" outlineLevel="0" collapsed="false">
      <c r="B972" s="44"/>
      <c r="C972" s="44"/>
      <c r="D972" s="44"/>
      <c r="E972" s="44"/>
      <c r="F972" s="44"/>
      <c r="L972" s="44"/>
    </row>
    <row r="973" customFormat="false" ht="15.75" hidden="false" customHeight="false" outlineLevel="0" collapsed="false">
      <c r="B973" s="44"/>
      <c r="C973" s="44"/>
      <c r="D973" s="44"/>
      <c r="E973" s="44"/>
      <c r="F973" s="44"/>
      <c r="L973" s="44"/>
    </row>
    <row r="974" customFormat="false" ht="15.75" hidden="false" customHeight="false" outlineLevel="0" collapsed="false">
      <c r="B974" s="44"/>
      <c r="C974" s="44"/>
      <c r="D974" s="44"/>
      <c r="E974" s="44"/>
      <c r="F974" s="44"/>
      <c r="L974" s="44"/>
    </row>
    <row r="975" customFormat="false" ht="15.75" hidden="false" customHeight="false" outlineLevel="0" collapsed="false">
      <c r="B975" s="44"/>
      <c r="C975" s="44"/>
      <c r="D975" s="44"/>
      <c r="E975" s="44"/>
      <c r="F975" s="44"/>
      <c r="L975" s="44"/>
    </row>
    <row r="976" customFormat="false" ht="15.75" hidden="false" customHeight="false" outlineLevel="0" collapsed="false">
      <c r="B976" s="44"/>
      <c r="C976" s="44"/>
      <c r="D976" s="44"/>
      <c r="E976" s="44"/>
      <c r="F976" s="44"/>
      <c r="L976" s="44"/>
    </row>
    <row r="977" customFormat="false" ht="15.75" hidden="false" customHeight="false" outlineLevel="0" collapsed="false">
      <c r="B977" s="44"/>
      <c r="C977" s="44"/>
      <c r="D977" s="44"/>
      <c r="E977" s="44"/>
      <c r="F977" s="44"/>
      <c r="L977" s="44"/>
    </row>
    <row r="978" customFormat="false" ht="15.75" hidden="false" customHeight="false" outlineLevel="0" collapsed="false">
      <c r="B978" s="44"/>
      <c r="C978" s="44"/>
      <c r="D978" s="44"/>
      <c r="E978" s="44"/>
      <c r="F978" s="44"/>
      <c r="L978" s="44"/>
    </row>
    <row r="979" customFormat="false" ht="15.75" hidden="false" customHeight="false" outlineLevel="0" collapsed="false">
      <c r="B979" s="44"/>
      <c r="C979" s="44"/>
      <c r="D979" s="44"/>
      <c r="E979" s="44"/>
      <c r="F979" s="44"/>
      <c r="L979" s="44"/>
    </row>
    <row r="980" customFormat="false" ht="15.75" hidden="false" customHeight="false" outlineLevel="0" collapsed="false">
      <c r="B980" s="44"/>
      <c r="C980" s="44"/>
      <c r="D980" s="44"/>
      <c r="E980" s="44"/>
      <c r="F980" s="44"/>
      <c r="L980" s="44"/>
    </row>
    <row r="981" customFormat="false" ht="15.75" hidden="false" customHeight="false" outlineLevel="0" collapsed="false">
      <c r="B981" s="44"/>
      <c r="C981" s="44"/>
      <c r="D981" s="44"/>
      <c r="E981" s="44"/>
      <c r="F981" s="44"/>
      <c r="L981" s="44"/>
    </row>
    <row r="982" customFormat="false" ht="15.75" hidden="false" customHeight="false" outlineLevel="0" collapsed="false">
      <c r="B982" s="44"/>
      <c r="C982" s="44"/>
      <c r="D982" s="44"/>
      <c r="E982" s="44"/>
      <c r="F982" s="44"/>
      <c r="L982" s="44"/>
    </row>
    <row r="983" customFormat="false" ht="15.75" hidden="false" customHeight="false" outlineLevel="0" collapsed="false">
      <c r="B983" s="44"/>
      <c r="C983" s="44"/>
      <c r="D983" s="44"/>
      <c r="E983" s="44"/>
      <c r="F983" s="44"/>
      <c r="L983" s="44"/>
    </row>
    <row r="984" customFormat="false" ht="15.75" hidden="false" customHeight="false" outlineLevel="0" collapsed="false">
      <c r="B984" s="44"/>
      <c r="C984" s="44"/>
      <c r="D984" s="44"/>
      <c r="E984" s="44"/>
      <c r="F984" s="44"/>
      <c r="L984" s="44"/>
    </row>
    <row r="985" customFormat="false" ht="15.75" hidden="false" customHeight="false" outlineLevel="0" collapsed="false">
      <c r="B985" s="44"/>
      <c r="C985" s="44"/>
      <c r="D985" s="44"/>
      <c r="E985" s="44"/>
      <c r="F985" s="44"/>
      <c r="L985" s="44"/>
    </row>
    <row r="986" customFormat="false" ht="15.75" hidden="false" customHeight="false" outlineLevel="0" collapsed="false">
      <c r="B986" s="44"/>
      <c r="C986" s="44"/>
      <c r="D986" s="44"/>
      <c r="E986" s="44"/>
      <c r="F986" s="44"/>
      <c r="L986" s="44"/>
    </row>
    <row r="987" customFormat="false" ht="15.75" hidden="false" customHeight="false" outlineLevel="0" collapsed="false">
      <c r="B987" s="44"/>
      <c r="C987" s="44"/>
      <c r="D987" s="44"/>
      <c r="E987" s="44"/>
      <c r="F987" s="44"/>
      <c r="L987" s="44"/>
    </row>
    <row r="988" customFormat="false" ht="15.75" hidden="false" customHeight="false" outlineLevel="0" collapsed="false">
      <c r="B988" s="44"/>
      <c r="C988" s="44"/>
      <c r="D988" s="44"/>
      <c r="E988" s="44"/>
      <c r="F988" s="44"/>
      <c r="L988" s="44"/>
    </row>
    <row r="989" customFormat="false" ht="15.75" hidden="false" customHeight="false" outlineLevel="0" collapsed="false">
      <c r="B989" s="44"/>
      <c r="C989" s="44"/>
      <c r="D989" s="44"/>
      <c r="E989" s="44"/>
      <c r="F989" s="44"/>
      <c r="L989" s="44"/>
    </row>
    <row r="990" customFormat="false" ht="15.75" hidden="false" customHeight="false" outlineLevel="0" collapsed="false">
      <c r="B990" s="44"/>
      <c r="C990" s="44"/>
      <c r="D990" s="44"/>
      <c r="E990" s="44"/>
      <c r="F990" s="44"/>
      <c r="L990" s="44"/>
    </row>
    <row r="991" customFormat="false" ht="15.75" hidden="false" customHeight="false" outlineLevel="0" collapsed="false">
      <c r="B991" s="44"/>
      <c r="C991" s="44"/>
      <c r="D991" s="44"/>
      <c r="E991" s="44"/>
      <c r="F991" s="44"/>
      <c r="L991" s="44"/>
    </row>
    <row r="992" customFormat="false" ht="15.75" hidden="false" customHeight="false" outlineLevel="0" collapsed="false">
      <c r="B992" s="44"/>
      <c r="C992" s="44"/>
      <c r="D992" s="44"/>
      <c r="E992" s="44"/>
      <c r="F992" s="44"/>
      <c r="L992" s="44"/>
    </row>
    <row r="993" customFormat="false" ht="15.75" hidden="false" customHeight="false" outlineLevel="0" collapsed="false">
      <c r="B993" s="44"/>
      <c r="C993" s="44"/>
      <c r="D993" s="44"/>
      <c r="E993" s="44"/>
      <c r="F993" s="44"/>
      <c r="L993" s="44"/>
    </row>
    <row r="994" customFormat="false" ht="15.75" hidden="false" customHeight="false" outlineLevel="0" collapsed="false">
      <c r="B994" s="44"/>
      <c r="C994" s="44"/>
      <c r="D994" s="44"/>
      <c r="E994" s="44"/>
      <c r="F994" s="44"/>
      <c r="L994" s="44"/>
    </row>
    <row r="995" customFormat="false" ht="15.75" hidden="false" customHeight="false" outlineLevel="0" collapsed="false">
      <c r="B995" s="44"/>
      <c r="C995" s="44"/>
      <c r="D995" s="44"/>
      <c r="E995" s="44"/>
      <c r="F995" s="44"/>
      <c r="L995" s="44"/>
    </row>
    <row r="996" customFormat="false" ht="15.75" hidden="false" customHeight="false" outlineLevel="0" collapsed="false">
      <c r="B996" s="44"/>
      <c r="C996" s="44"/>
      <c r="D996" s="44"/>
      <c r="E996" s="44"/>
      <c r="F996" s="44"/>
      <c r="L996" s="44"/>
    </row>
    <row r="997" customFormat="false" ht="15.75" hidden="false" customHeight="false" outlineLevel="0" collapsed="false">
      <c r="B997" s="44"/>
      <c r="C997" s="44"/>
      <c r="D997" s="44"/>
      <c r="E997" s="44"/>
      <c r="F997" s="44"/>
      <c r="L997" s="44"/>
    </row>
    <row r="998" customFormat="false" ht="15.75" hidden="false" customHeight="false" outlineLevel="0" collapsed="false">
      <c r="B998" s="44"/>
      <c r="C998" s="44"/>
      <c r="D998" s="44"/>
      <c r="E998" s="44"/>
      <c r="F998" s="44"/>
      <c r="L998" s="44"/>
    </row>
    <row r="999" customFormat="false" ht="15.75" hidden="false" customHeight="false" outlineLevel="0" collapsed="false">
      <c r="B999" s="44"/>
      <c r="C999" s="44"/>
      <c r="D999" s="44"/>
      <c r="E999" s="44"/>
      <c r="F999" s="44"/>
      <c r="L999" s="44"/>
    </row>
    <row r="1000" customFormat="false" ht="15.75" hidden="false" customHeight="false" outlineLevel="0" collapsed="false">
      <c r="B1000" s="44"/>
      <c r="C1000" s="44"/>
      <c r="D1000" s="44"/>
      <c r="E1000" s="44"/>
      <c r="F1000" s="44"/>
      <c r="L1000" s="44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5.86"/>
    <col collapsed="false" customWidth="true" hidden="false" outlineLevel="0" max="2" min="2" style="0" width="7.57"/>
    <col collapsed="false" customWidth="true" hidden="false" outlineLevel="0" max="5" min="3" style="0" width="8.29"/>
    <col collapsed="false" customWidth="true" hidden="false" outlineLevel="0" max="10" min="10" style="0" width="24"/>
    <col collapsed="false" customWidth="true" hidden="false" outlineLevel="0" max="11" min="11" style="0" width="39.43"/>
    <col collapsed="false" customWidth="true" hidden="false" outlineLevel="0" max="12" min="12" style="0" width="9.58"/>
    <col collapsed="false" customWidth="true" hidden="false" outlineLevel="0" max="13" min="13" style="0" width="47.43"/>
  </cols>
  <sheetData>
    <row r="1" customFormat="false" ht="15.75" hidden="false" customHeight="false" outlineLevel="0" collapsed="false">
      <c r="A1" s="459" t="n">
        <f aca="false">SUBTOTAL(3,A3:A200)</f>
        <v>10</v>
      </c>
      <c r="B1" s="460" t="s">
        <v>1360</v>
      </c>
      <c r="C1" s="420"/>
      <c r="D1" s="461"/>
      <c r="E1" s="461"/>
      <c r="F1" s="459"/>
      <c r="G1" s="459"/>
      <c r="H1" s="459"/>
      <c r="I1" s="459" t="n">
        <v>5</v>
      </c>
      <c r="J1" s="460"/>
      <c r="K1" s="462"/>
      <c r="L1" s="460"/>
      <c r="M1" s="460"/>
    </row>
    <row r="2" customFormat="false" ht="15.75" hidden="false" customHeight="false" outlineLevel="0" collapsed="false">
      <c r="A2" s="396" t="s">
        <v>36</v>
      </c>
      <c r="B2" s="396" t="s">
        <v>1361</v>
      </c>
      <c r="C2" s="387" t="s">
        <v>1205</v>
      </c>
      <c r="D2" s="387" t="s">
        <v>1206</v>
      </c>
      <c r="E2" s="387" t="s">
        <v>1121</v>
      </c>
      <c r="F2" s="396" t="s">
        <v>150</v>
      </c>
      <c r="G2" s="396" t="s">
        <v>1362</v>
      </c>
      <c r="H2" s="396" t="s">
        <v>1080</v>
      </c>
      <c r="I2" s="396" t="s">
        <v>1109</v>
      </c>
      <c r="J2" s="387" t="s">
        <v>1213</v>
      </c>
      <c r="K2" s="396" t="s">
        <v>1215</v>
      </c>
      <c r="L2" s="401" t="s">
        <v>72</v>
      </c>
      <c r="M2" s="401"/>
    </row>
    <row r="3" customFormat="false" ht="15.75" hidden="false" customHeight="false" outlineLevel="0" collapsed="false">
      <c r="A3" s="420" t="n">
        <v>1</v>
      </c>
      <c r="B3" s="420" t="n">
        <v>25</v>
      </c>
      <c r="C3" s="420" t="n">
        <v>53</v>
      </c>
      <c r="D3" s="420" t="s">
        <v>1217</v>
      </c>
      <c r="E3" s="420" t="s">
        <v>1242</v>
      </c>
      <c r="F3" s="420" t="s">
        <v>74</v>
      </c>
      <c r="G3" s="421" t="s">
        <v>223</v>
      </c>
      <c r="H3" s="426" t="n">
        <v>43900</v>
      </c>
      <c r="I3" s="426" t="n">
        <v>43901</v>
      </c>
      <c r="J3" s="417" t="s">
        <v>1243</v>
      </c>
      <c r="K3" s="463" t="s">
        <v>1244</v>
      </c>
      <c r="L3" s="464" t="str">
        <f aca="false">HYPERLINK("https://nasional.kompas.com/read/2020/03/11/13061741/breaking-news-satu-pasien-covid-19-di-indonesia-meninggal-dunia#source=clicktitle","Sumber")</f>
        <v>Sumber</v>
      </c>
      <c r="M3" s="464"/>
    </row>
    <row r="4" customFormat="false" ht="15.75" hidden="false" customHeight="false" outlineLevel="0" collapsed="false">
      <c r="A4" s="420" t="n">
        <v>2</v>
      </c>
      <c r="B4" s="420" t="n">
        <v>35</v>
      </c>
      <c r="C4" s="420" t="n">
        <v>57</v>
      </c>
      <c r="D4" s="420" t="s">
        <v>1217</v>
      </c>
      <c r="E4" s="420" t="s">
        <v>1218</v>
      </c>
      <c r="F4" s="420" t="s">
        <v>75</v>
      </c>
      <c r="G4" s="421" t="s">
        <v>1363</v>
      </c>
      <c r="H4" s="426" t="n">
        <v>43903</v>
      </c>
      <c r="I4" s="426" t="n">
        <v>43902</v>
      </c>
      <c r="J4" s="422"/>
      <c r="K4" s="423" t="s">
        <v>1364</v>
      </c>
      <c r="L4" s="465" t="str">
        <f aca="false">HYPERLINK("https://metro.tempo.co/read/1320690/meninggal-positif-corona-warga-pondok-aren-pasien-nomor-35","Sumber")</f>
        <v>Sumber</v>
      </c>
      <c r="M4" s="417"/>
    </row>
    <row r="5" customFormat="false" ht="15.75" hidden="false" customHeight="false" outlineLevel="0" collapsed="false">
      <c r="A5" s="420" t="n">
        <v>3</v>
      </c>
      <c r="B5" s="420" t="n">
        <v>36</v>
      </c>
      <c r="C5" s="420" t="n">
        <v>37</v>
      </c>
      <c r="D5" s="420" t="s">
        <v>1217</v>
      </c>
      <c r="E5" s="420" t="s">
        <v>1218</v>
      </c>
      <c r="F5" s="420" t="s">
        <v>82</v>
      </c>
      <c r="G5" s="421" t="s">
        <v>308</v>
      </c>
      <c r="H5" s="426" t="n">
        <v>43903</v>
      </c>
      <c r="I5" s="426" t="n">
        <v>43902</v>
      </c>
      <c r="J5" s="422" t="s">
        <v>1221</v>
      </c>
      <c r="K5" s="423" t="s">
        <v>1365</v>
      </c>
      <c r="L5" s="465" t="str">
        <f aca="false">HYPERLINK("https://news.detik.com/berita/d-4937481/rspi-sulianti-saroso-tegaskan-pasien-isolasi-yang-meninggal-dunia-1-orang","Sumber")</f>
        <v>Sumber</v>
      </c>
      <c r="M5" s="465" t="str">
        <f aca="false">HYPERLINK("https://nasional.tempo.co/read/1320383/perawat-yang-meninggal-di-jakarta-karena-covid-19-ber-ktp-bekasi/full&amp;view=ok","Sumber")</f>
        <v>Sumber</v>
      </c>
    </row>
    <row r="6" customFormat="false" ht="15.75" hidden="false" customHeight="false" outlineLevel="0" collapsed="false">
      <c r="A6" s="420" t="n">
        <v>4</v>
      </c>
      <c r="B6" s="420" t="n">
        <v>50</v>
      </c>
      <c r="C6" s="420" t="n">
        <v>59</v>
      </c>
      <c r="D6" s="420" t="s">
        <v>1225</v>
      </c>
      <c r="E6" s="420" t="s">
        <v>1218</v>
      </c>
      <c r="F6" s="420" t="s">
        <v>83</v>
      </c>
      <c r="G6" s="421" t="s">
        <v>413</v>
      </c>
      <c r="H6" s="426" t="n">
        <v>43903</v>
      </c>
      <c r="I6" s="426" t="n">
        <v>43901</v>
      </c>
      <c r="J6" s="422" t="s">
        <v>1253</v>
      </c>
      <c r="K6" s="423" t="s">
        <v>1366</v>
      </c>
      <c r="L6" s="465" t="str">
        <f aca="false">HYPERLINK("https://www.kompas.com/tren/read/2020/03/13/120826665/satu-pasien-isolasi-yang-meninggal-di-rsud-moewardi-solo-positif-corona","Sumber")</f>
        <v>Sumber</v>
      </c>
      <c r="M6" s="422"/>
    </row>
    <row r="7" customFormat="false" ht="15.75" hidden="false" customHeight="false" outlineLevel="0" collapsed="false">
      <c r="A7" s="420" t="n">
        <v>5</v>
      </c>
      <c r="B7" s="420" t="s">
        <v>138</v>
      </c>
      <c r="C7" s="420" t="n">
        <v>50</v>
      </c>
      <c r="D7" s="420" t="s">
        <v>1225</v>
      </c>
      <c r="E7" s="420" t="s">
        <v>1218</v>
      </c>
      <c r="F7" s="420" t="s">
        <v>82</v>
      </c>
      <c r="G7" s="421" t="s">
        <v>308</v>
      </c>
      <c r="H7" s="466" t="n">
        <v>43905</v>
      </c>
      <c r="I7" s="466" t="n">
        <v>43893</v>
      </c>
      <c r="J7" s="417" t="s">
        <v>1367</v>
      </c>
      <c r="K7" s="463" t="s">
        <v>1368</v>
      </c>
      <c r="L7" s="467" t="str">
        <f aca="false">HYPERLINK("https://kumparan.com/kumparannews/ridwan-kamil-karyawan-telkom-yang-meninggal-di-cianjur-positif-corona-1t1rxZr4Vt3","Sumber")</f>
        <v>Sumber</v>
      </c>
      <c r="M7" s="417"/>
    </row>
    <row r="8" customFormat="false" ht="15.75" hidden="false" customHeight="false" outlineLevel="0" collapsed="false">
      <c r="A8" s="420" t="n">
        <v>6</v>
      </c>
      <c r="B8" s="420" t="s">
        <v>138</v>
      </c>
      <c r="C8" s="420" t="n">
        <v>43</v>
      </c>
      <c r="D8" s="420" t="s">
        <v>1225</v>
      </c>
      <c r="E8" s="420" t="s">
        <v>1218</v>
      </c>
      <c r="F8" s="420" t="s">
        <v>83</v>
      </c>
      <c r="G8" s="421" t="s">
        <v>405</v>
      </c>
      <c r="H8" s="466" t="n">
        <v>43906</v>
      </c>
      <c r="I8" s="466" t="n">
        <v>43907</v>
      </c>
      <c r="J8" s="417" t="s">
        <v>1369</v>
      </c>
      <c r="K8" s="463"/>
      <c r="L8" s="465" t="str">
        <f aca="false">HYPERLINK("https://news.detik.com/berita-jawa-tengah/d-4942759/1-pasien-positif-corona-meninggal-di-rs-kariadi-semarang-hari-ini","Sumber")</f>
        <v>Sumber</v>
      </c>
      <c r="M8" s="422"/>
    </row>
    <row r="9" customFormat="false" ht="15.75" hidden="false" customHeight="false" outlineLevel="0" collapsed="false">
      <c r="A9" s="420" t="n">
        <v>7</v>
      </c>
      <c r="B9" s="420" t="s">
        <v>138</v>
      </c>
      <c r="C9" s="420"/>
      <c r="D9" s="420"/>
      <c r="E9" s="420" t="s">
        <v>1218</v>
      </c>
      <c r="F9" s="420" t="s">
        <v>75</v>
      </c>
      <c r="G9" s="421" t="s">
        <v>1370</v>
      </c>
      <c r="H9" s="466" t="n">
        <v>43906</v>
      </c>
      <c r="I9" s="466" t="n">
        <v>43907</v>
      </c>
      <c r="J9" s="417"/>
      <c r="K9" s="417"/>
      <c r="L9" s="467" t="str">
        <f aca="false">HYPERLINK("https://tirto.id/data-daerah-per-17-maret-kasus-meninggal-positif-corona-7-orang-eFLd","Sumber")</f>
        <v>Sumber</v>
      </c>
      <c r="M9" s="417"/>
    </row>
    <row r="10" customFormat="false" ht="15.75" hidden="false" customHeight="false" outlineLevel="0" collapsed="false">
      <c r="A10" s="420" t="n">
        <v>8</v>
      </c>
      <c r="B10" s="420" t="s">
        <v>138</v>
      </c>
      <c r="C10" s="420" t="n">
        <v>51</v>
      </c>
      <c r="D10" s="420" t="s">
        <v>1217</v>
      </c>
      <c r="E10" s="420" t="s">
        <v>1218</v>
      </c>
      <c r="F10" s="420" t="s">
        <v>84</v>
      </c>
      <c r="G10" s="421" t="s">
        <v>459</v>
      </c>
      <c r="H10" s="466" t="n">
        <v>43908</v>
      </c>
      <c r="I10" s="466" t="n">
        <v>43904</v>
      </c>
      <c r="J10" s="417" t="s">
        <v>1371</v>
      </c>
      <c r="K10" s="463"/>
      <c r="L10" s="467" t="str">
        <f aca="false">HYPERLINK("https://kumparan.com/kumparannews/khofifah-2-orang-meninggal-di-jatim-1-positif-corona-dan-1-pdp-covid-19-1t37I4VL3Cs?utm_medium=post&amp;utm_source=Twitter&amp;utm_campaign=int", "Sumber")</f>
        <v>Sumber</v>
      </c>
      <c r="M10" s="417"/>
    </row>
    <row r="11" customFormat="false" ht="15.75" hidden="false" customHeight="false" outlineLevel="0" collapsed="false">
      <c r="A11" s="420" t="n">
        <v>9</v>
      </c>
      <c r="B11" s="420"/>
      <c r="C11" s="420"/>
      <c r="D11" s="420"/>
      <c r="E11" s="420"/>
      <c r="F11" s="420" t="s">
        <v>83</v>
      </c>
      <c r="G11" s="421" t="s">
        <v>413</v>
      </c>
      <c r="H11" s="466" t="n">
        <v>43908</v>
      </c>
      <c r="I11" s="466" t="n">
        <v>43908</v>
      </c>
      <c r="J11" s="417"/>
      <c r="K11" s="463" t="s">
        <v>1372</v>
      </c>
      <c r="L11" s="465" t="s">
        <v>1373</v>
      </c>
      <c r="M11" s="422"/>
    </row>
    <row r="12" customFormat="false" ht="15.75" hidden="false" customHeight="false" outlineLevel="0" collapsed="false">
      <c r="A12" s="420" t="n">
        <v>10</v>
      </c>
      <c r="B12" s="420"/>
      <c r="C12" s="420"/>
      <c r="D12" s="420" t="s">
        <v>1225</v>
      </c>
      <c r="E12" s="420" t="s">
        <v>1218</v>
      </c>
      <c r="F12" s="420" t="s">
        <v>95</v>
      </c>
      <c r="G12" s="421" t="s">
        <v>1018</v>
      </c>
      <c r="H12" s="466" t="n">
        <v>43908</v>
      </c>
      <c r="I12" s="466" t="n">
        <v>43907</v>
      </c>
      <c r="J12" s="417" t="s">
        <v>1374</v>
      </c>
      <c r="K12" s="463"/>
      <c r="L12" s="465" t="s">
        <v>1375</v>
      </c>
      <c r="M12" s="422"/>
    </row>
    <row r="13" customFormat="false" ht="15.75" hidden="false" customHeight="false" outlineLevel="0" collapsed="false">
      <c r="A13" s="420"/>
      <c r="B13" s="420"/>
      <c r="C13" s="420"/>
      <c r="D13" s="420"/>
      <c r="E13" s="420"/>
      <c r="F13" s="420"/>
      <c r="G13" s="421"/>
      <c r="H13" s="420"/>
      <c r="I13" s="420"/>
      <c r="J13" s="417"/>
      <c r="K13" s="463"/>
      <c r="L13" s="422"/>
      <c r="M13" s="422"/>
    </row>
    <row r="14" customFormat="false" ht="15.75" hidden="false" customHeight="false" outlineLevel="0" collapsed="false">
      <c r="A14" s="420"/>
      <c r="B14" s="420"/>
      <c r="C14" s="420"/>
      <c r="D14" s="420"/>
      <c r="E14" s="420"/>
      <c r="F14" s="420"/>
      <c r="G14" s="421"/>
      <c r="H14" s="420"/>
      <c r="I14" s="420"/>
      <c r="J14" s="417"/>
      <c r="K14" s="463"/>
      <c r="L14" s="422"/>
      <c r="M14" s="422"/>
    </row>
    <row r="15" customFormat="false" ht="15.75" hidden="false" customHeight="false" outlineLevel="0" collapsed="false">
      <c r="A15" s="420"/>
      <c r="B15" s="420"/>
      <c r="C15" s="420"/>
      <c r="D15" s="420"/>
      <c r="E15" s="420"/>
      <c r="F15" s="420"/>
      <c r="G15" s="421"/>
      <c r="H15" s="420"/>
      <c r="I15" s="420"/>
      <c r="J15" s="417"/>
      <c r="K15" s="463"/>
      <c r="L15" s="422"/>
      <c r="M15" s="422"/>
    </row>
    <row r="16" customFormat="false" ht="15.75" hidden="false" customHeight="false" outlineLevel="0" collapsed="false">
      <c r="A16" s="420"/>
      <c r="B16" s="420"/>
      <c r="C16" s="420"/>
      <c r="D16" s="420"/>
      <c r="E16" s="420"/>
      <c r="F16" s="420"/>
      <c r="G16" s="421"/>
      <c r="H16" s="420"/>
      <c r="I16" s="420"/>
      <c r="J16" s="417"/>
      <c r="K16" s="463"/>
      <c r="L16" s="422"/>
      <c r="M16" s="422"/>
    </row>
    <row r="17" customFormat="false" ht="15.75" hidden="false" customHeight="false" outlineLevel="0" collapsed="false">
      <c r="A17" s="420"/>
      <c r="B17" s="420"/>
      <c r="C17" s="420"/>
      <c r="D17" s="420"/>
      <c r="E17" s="420"/>
      <c r="F17" s="420"/>
      <c r="G17" s="421"/>
      <c r="H17" s="420"/>
      <c r="I17" s="420"/>
      <c r="J17" s="417"/>
      <c r="K17" s="463"/>
      <c r="L17" s="422"/>
      <c r="M17" s="422"/>
    </row>
    <row r="18" customFormat="false" ht="15.75" hidden="false" customHeight="false" outlineLevel="0" collapsed="false">
      <c r="A18" s="420"/>
      <c r="B18" s="420"/>
      <c r="C18" s="420"/>
      <c r="D18" s="420"/>
      <c r="E18" s="420"/>
      <c r="F18" s="420"/>
      <c r="G18" s="421"/>
      <c r="H18" s="420"/>
      <c r="I18" s="420"/>
      <c r="J18" s="417"/>
      <c r="K18" s="463"/>
      <c r="L18" s="422"/>
      <c r="M18" s="422"/>
    </row>
    <row r="19" customFormat="false" ht="15.75" hidden="false" customHeight="false" outlineLevel="0" collapsed="false">
      <c r="A19" s="420"/>
      <c r="B19" s="420"/>
      <c r="C19" s="420"/>
      <c r="D19" s="420"/>
      <c r="E19" s="420"/>
      <c r="F19" s="420"/>
      <c r="G19" s="421"/>
      <c r="H19" s="420"/>
      <c r="I19" s="420"/>
      <c r="J19" s="417"/>
      <c r="K19" s="463"/>
      <c r="L19" s="422"/>
      <c r="M19" s="422"/>
    </row>
    <row r="20" customFormat="false" ht="15.75" hidden="false" customHeight="false" outlineLevel="0" collapsed="false">
      <c r="A20" s="420"/>
      <c r="B20" s="420"/>
      <c r="C20" s="420"/>
      <c r="D20" s="420"/>
      <c r="E20" s="420"/>
      <c r="F20" s="420"/>
      <c r="G20" s="421"/>
      <c r="H20" s="420"/>
      <c r="I20" s="420"/>
      <c r="J20" s="417"/>
      <c r="K20" s="463"/>
      <c r="L20" s="422"/>
      <c r="M20" s="422"/>
    </row>
    <row r="21" customFormat="false" ht="15.75" hidden="false" customHeight="false" outlineLevel="0" collapsed="false">
      <c r="A21" s="420"/>
      <c r="B21" s="420"/>
      <c r="C21" s="420"/>
      <c r="D21" s="420"/>
      <c r="E21" s="420"/>
      <c r="F21" s="420"/>
      <c r="G21" s="421"/>
      <c r="H21" s="420"/>
      <c r="I21" s="420"/>
      <c r="J21" s="417"/>
      <c r="K21" s="463"/>
      <c r="L21" s="422"/>
      <c r="M21" s="422"/>
    </row>
    <row r="22" customFormat="false" ht="15.75" hidden="false" customHeight="false" outlineLevel="0" collapsed="false">
      <c r="A22" s="420"/>
      <c r="B22" s="420"/>
      <c r="C22" s="420"/>
      <c r="D22" s="420"/>
      <c r="E22" s="420"/>
      <c r="F22" s="420"/>
      <c r="G22" s="421"/>
      <c r="H22" s="420"/>
      <c r="I22" s="420"/>
      <c r="J22" s="417"/>
      <c r="K22" s="463"/>
      <c r="L22" s="422"/>
      <c r="M22" s="422"/>
    </row>
    <row r="23" customFormat="false" ht="15.75" hidden="false" customHeight="false" outlineLevel="0" collapsed="false">
      <c r="A23" s="420"/>
      <c r="B23" s="420"/>
      <c r="C23" s="420"/>
      <c r="D23" s="420"/>
      <c r="E23" s="420"/>
      <c r="F23" s="420"/>
      <c r="G23" s="421"/>
      <c r="H23" s="420"/>
      <c r="I23" s="420"/>
      <c r="J23" s="417"/>
      <c r="K23" s="463"/>
      <c r="L23" s="422"/>
      <c r="M23" s="422"/>
    </row>
    <row r="24" customFormat="false" ht="15.75" hidden="false" customHeight="false" outlineLevel="0" collapsed="false">
      <c r="A24" s="420"/>
      <c r="B24" s="420"/>
      <c r="C24" s="420"/>
      <c r="D24" s="420"/>
      <c r="E24" s="420"/>
      <c r="F24" s="420"/>
      <c r="G24" s="421"/>
      <c r="H24" s="420"/>
      <c r="I24" s="420"/>
      <c r="J24" s="417"/>
      <c r="K24" s="463"/>
      <c r="L24" s="422"/>
      <c r="M24" s="422"/>
    </row>
    <row r="25" customFormat="false" ht="15.75" hidden="false" customHeight="false" outlineLevel="0" collapsed="false">
      <c r="A25" s="420"/>
      <c r="B25" s="420"/>
      <c r="C25" s="420"/>
      <c r="D25" s="420"/>
      <c r="E25" s="420"/>
      <c r="F25" s="420"/>
      <c r="G25" s="421"/>
      <c r="H25" s="420"/>
      <c r="I25" s="420"/>
      <c r="J25" s="417"/>
      <c r="K25" s="463"/>
      <c r="L25" s="422"/>
      <c r="M25" s="422"/>
    </row>
    <row r="26" customFormat="false" ht="15.75" hidden="false" customHeight="false" outlineLevel="0" collapsed="false">
      <c r="A26" s="420"/>
      <c r="B26" s="420"/>
      <c r="C26" s="420"/>
      <c r="D26" s="420"/>
      <c r="E26" s="420"/>
      <c r="F26" s="420"/>
      <c r="G26" s="421"/>
      <c r="H26" s="420"/>
      <c r="I26" s="420"/>
      <c r="J26" s="417"/>
      <c r="K26" s="463"/>
      <c r="L26" s="422"/>
      <c r="M26" s="422"/>
    </row>
    <row r="27" customFormat="false" ht="15.75" hidden="false" customHeight="false" outlineLevel="0" collapsed="false">
      <c r="A27" s="420"/>
      <c r="B27" s="420"/>
      <c r="C27" s="420"/>
      <c r="D27" s="420"/>
      <c r="E27" s="420"/>
      <c r="F27" s="420"/>
      <c r="G27" s="421"/>
      <c r="H27" s="420"/>
      <c r="I27" s="420"/>
      <c r="J27" s="417"/>
      <c r="K27" s="463"/>
      <c r="L27" s="422"/>
      <c r="M27" s="422"/>
    </row>
    <row r="28" customFormat="false" ht="15.75" hidden="false" customHeight="false" outlineLevel="0" collapsed="false">
      <c r="A28" s="420"/>
      <c r="B28" s="420"/>
      <c r="C28" s="420"/>
      <c r="D28" s="420"/>
      <c r="E28" s="420"/>
      <c r="F28" s="420"/>
      <c r="G28" s="421"/>
      <c r="H28" s="420"/>
      <c r="I28" s="420"/>
      <c r="J28" s="417"/>
      <c r="K28" s="463"/>
      <c r="L28" s="422"/>
      <c r="M28" s="422"/>
    </row>
    <row r="29" customFormat="false" ht="15.75" hidden="false" customHeight="false" outlineLevel="0" collapsed="false">
      <c r="A29" s="420"/>
      <c r="B29" s="420"/>
      <c r="C29" s="420"/>
      <c r="D29" s="420"/>
      <c r="E29" s="420"/>
      <c r="F29" s="420"/>
      <c r="G29" s="421"/>
      <c r="H29" s="420"/>
      <c r="I29" s="420"/>
      <c r="J29" s="417"/>
      <c r="K29" s="463"/>
      <c r="L29" s="422"/>
      <c r="M29" s="422"/>
    </row>
    <row r="30" customFormat="false" ht="15.75" hidden="false" customHeight="false" outlineLevel="0" collapsed="false">
      <c r="A30" s="420"/>
      <c r="B30" s="420"/>
      <c r="C30" s="420"/>
      <c r="D30" s="420"/>
      <c r="E30" s="420"/>
      <c r="F30" s="420"/>
      <c r="G30" s="421"/>
      <c r="H30" s="420"/>
      <c r="I30" s="420"/>
      <c r="J30" s="417"/>
      <c r="K30" s="463"/>
      <c r="L30" s="422"/>
      <c r="M30" s="422"/>
    </row>
    <row r="31" customFormat="false" ht="15.75" hidden="false" customHeight="false" outlineLevel="0" collapsed="false">
      <c r="A31" s="420"/>
      <c r="B31" s="420"/>
      <c r="C31" s="420"/>
      <c r="D31" s="420"/>
      <c r="E31" s="420"/>
      <c r="F31" s="420"/>
      <c r="G31" s="421"/>
      <c r="H31" s="420"/>
      <c r="I31" s="420"/>
      <c r="J31" s="417"/>
      <c r="K31" s="463"/>
      <c r="L31" s="422"/>
      <c r="M31" s="422"/>
    </row>
    <row r="32" customFormat="false" ht="15.75" hidden="false" customHeight="false" outlineLevel="0" collapsed="false">
      <c r="A32" s="420"/>
      <c r="B32" s="420"/>
      <c r="C32" s="420"/>
      <c r="D32" s="420"/>
      <c r="E32" s="420"/>
      <c r="F32" s="420"/>
      <c r="G32" s="421"/>
      <c r="H32" s="420"/>
      <c r="I32" s="420"/>
      <c r="J32" s="417"/>
      <c r="K32" s="463"/>
      <c r="L32" s="422"/>
      <c r="M32" s="422"/>
    </row>
    <row r="33" customFormat="false" ht="15.75" hidden="false" customHeight="false" outlineLevel="0" collapsed="false">
      <c r="A33" s="420"/>
      <c r="B33" s="420"/>
      <c r="C33" s="420"/>
      <c r="D33" s="420"/>
      <c r="E33" s="420"/>
      <c r="F33" s="420"/>
      <c r="G33" s="421"/>
      <c r="H33" s="420"/>
      <c r="I33" s="420"/>
      <c r="J33" s="417"/>
      <c r="K33" s="463"/>
      <c r="L33" s="422"/>
      <c r="M33" s="422"/>
    </row>
    <row r="34" customFormat="false" ht="15.75" hidden="false" customHeight="false" outlineLevel="0" collapsed="false">
      <c r="A34" s="420"/>
      <c r="B34" s="420"/>
      <c r="C34" s="420"/>
      <c r="D34" s="420"/>
      <c r="E34" s="420"/>
      <c r="F34" s="420"/>
      <c r="G34" s="421"/>
      <c r="H34" s="420"/>
      <c r="I34" s="420"/>
      <c r="J34" s="417"/>
      <c r="K34" s="463"/>
      <c r="L34" s="422"/>
      <c r="M34" s="422"/>
    </row>
    <row r="35" customFormat="false" ht="15.75" hidden="false" customHeight="false" outlineLevel="0" collapsed="false">
      <c r="A35" s="420"/>
      <c r="B35" s="420"/>
      <c r="C35" s="420"/>
      <c r="D35" s="420"/>
      <c r="E35" s="420"/>
      <c r="F35" s="420"/>
      <c r="G35" s="421"/>
      <c r="H35" s="420"/>
      <c r="I35" s="420"/>
      <c r="J35" s="417"/>
      <c r="K35" s="463"/>
      <c r="L35" s="422"/>
      <c r="M35" s="422"/>
    </row>
    <row r="36" customFormat="false" ht="15.75" hidden="false" customHeight="false" outlineLevel="0" collapsed="false">
      <c r="A36" s="420"/>
      <c r="B36" s="420"/>
      <c r="C36" s="420"/>
      <c r="D36" s="420"/>
      <c r="E36" s="420"/>
      <c r="F36" s="420"/>
      <c r="G36" s="421"/>
      <c r="H36" s="420"/>
      <c r="I36" s="420"/>
      <c r="J36" s="417"/>
      <c r="K36" s="463"/>
      <c r="L36" s="422"/>
      <c r="M36" s="422"/>
    </row>
    <row r="37" customFormat="false" ht="15.75" hidden="false" customHeight="false" outlineLevel="0" collapsed="false">
      <c r="A37" s="420"/>
      <c r="B37" s="420"/>
      <c r="C37" s="420"/>
      <c r="D37" s="420"/>
      <c r="E37" s="420"/>
      <c r="F37" s="420"/>
      <c r="G37" s="421"/>
      <c r="H37" s="420"/>
      <c r="I37" s="420"/>
      <c r="J37" s="417"/>
      <c r="K37" s="463"/>
      <c r="L37" s="422"/>
      <c r="M37" s="422"/>
    </row>
    <row r="38" customFormat="false" ht="15.75" hidden="false" customHeight="false" outlineLevel="0" collapsed="false">
      <c r="A38" s="420"/>
      <c r="B38" s="420"/>
      <c r="C38" s="420"/>
      <c r="D38" s="420"/>
      <c r="E38" s="420"/>
      <c r="F38" s="420"/>
      <c r="G38" s="421"/>
      <c r="H38" s="420"/>
      <c r="I38" s="420"/>
      <c r="J38" s="417"/>
      <c r="K38" s="463"/>
      <c r="L38" s="422"/>
      <c r="M38" s="422"/>
    </row>
    <row r="39" customFormat="false" ht="15.75" hidden="false" customHeight="false" outlineLevel="0" collapsed="false">
      <c r="A39" s="420"/>
      <c r="B39" s="420"/>
      <c r="C39" s="420"/>
      <c r="D39" s="420"/>
      <c r="E39" s="420"/>
      <c r="F39" s="420"/>
      <c r="G39" s="421"/>
      <c r="H39" s="420"/>
      <c r="I39" s="420"/>
      <c r="J39" s="417"/>
      <c r="K39" s="463"/>
      <c r="L39" s="422"/>
      <c r="M39" s="422"/>
    </row>
    <row r="40" customFormat="false" ht="15.75" hidden="false" customHeight="false" outlineLevel="0" collapsed="false">
      <c r="A40" s="420"/>
      <c r="B40" s="420"/>
      <c r="C40" s="420"/>
      <c r="D40" s="420"/>
      <c r="E40" s="420"/>
      <c r="F40" s="420"/>
      <c r="G40" s="421"/>
      <c r="H40" s="420"/>
      <c r="I40" s="420"/>
      <c r="J40" s="417"/>
      <c r="K40" s="463"/>
      <c r="L40" s="422"/>
      <c r="M40" s="422"/>
    </row>
    <row r="41" customFormat="false" ht="15.75" hidden="false" customHeight="false" outlineLevel="0" collapsed="false">
      <c r="A41" s="420"/>
      <c r="B41" s="420"/>
      <c r="C41" s="420"/>
      <c r="D41" s="420"/>
      <c r="E41" s="420"/>
      <c r="F41" s="420"/>
      <c r="G41" s="421"/>
      <c r="H41" s="420"/>
      <c r="I41" s="420"/>
      <c r="J41" s="417"/>
      <c r="K41" s="463"/>
      <c r="L41" s="422"/>
      <c r="M41" s="422"/>
    </row>
    <row r="42" customFormat="false" ht="15.75" hidden="false" customHeight="false" outlineLevel="0" collapsed="false">
      <c r="A42" s="420"/>
      <c r="B42" s="420"/>
      <c r="C42" s="420"/>
      <c r="D42" s="420"/>
      <c r="E42" s="420"/>
      <c r="F42" s="420"/>
      <c r="G42" s="421"/>
      <c r="H42" s="420"/>
      <c r="I42" s="420"/>
      <c r="J42" s="417"/>
      <c r="K42" s="463"/>
      <c r="L42" s="422"/>
      <c r="M42" s="422"/>
    </row>
    <row r="43" customFormat="false" ht="15.75" hidden="false" customHeight="false" outlineLevel="0" collapsed="false">
      <c r="A43" s="420"/>
      <c r="B43" s="420"/>
      <c r="C43" s="420"/>
      <c r="D43" s="420"/>
      <c r="E43" s="420"/>
      <c r="F43" s="420"/>
      <c r="G43" s="421"/>
      <c r="H43" s="420"/>
      <c r="I43" s="420"/>
      <c r="J43" s="417"/>
      <c r="K43" s="463"/>
      <c r="L43" s="422"/>
      <c r="M43" s="422"/>
    </row>
    <row r="44" customFormat="false" ht="15.75" hidden="false" customHeight="false" outlineLevel="0" collapsed="false">
      <c r="A44" s="420"/>
      <c r="B44" s="420"/>
      <c r="C44" s="420"/>
      <c r="D44" s="420"/>
      <c r="E44" s="420"/>
      <c r="F44" s="420"/>
      <c r="G44" s="421"/>
      <c r="H44" s="420"/>
      <c r="I44" s="420"/>
      <c r="J44" s="417"/>
      <c r="K44" s="463"/>
      <c r="L44" s="422"/>
      <c r="M44" s="422"/>
    </row>
    <row r="45" customFormat="false" ht="15.75" hidden="false" customHeight="false" outlineLevel="0" collapsed="false">
      <c r="A45" s="420"/>
      <c r="B45" s="420"/>
      <c r="C45" s="420"/>
      <c r="D45" s="420"/>
      <c r="E45" s="420"/>
      <c r="F45" s="420"/>
      <c r="G45" s="421"/>
      <c r="H45" s="420"/>
      <c r="I45" s="420"/>
      <c r="J45" s="417"/>
      <c r="K45" s="463"/>
      <c r="L45" s="422"/>
      <c r="M45" s="422"/>
    </row>
    <row r="46" customFormat="false" ht="15.75" hidden="false" customHeight="false" outlineLevel="0" collapsed="false">
      <c r="A46" s="420"/>
      <c r="B46" s="420"/>
      <c r="C46" s="420"/>
      <c r="D46" s="420"/>
      <c r="E46" s="420"/>
      <c r="F46" s="420"/>
      <c r="G46" s="421"/>
      <c r="H46" s="420"/>
      <c r="I46" s="420"/>
      <c r="J46" s="417"/>
      <c r="K46" s="463"/>
      <c r="L46" s="422"/>
      <c r="M46" s="422"/>
    </row>
    <row r="47" customFormat="false" ht="15.75" hidden="false" customHeight="false" outlineLevel="0" collapsed="false">
      <c r="A47" s="420"/>
      <c r="B47" s="420"/>
      <c r="C47" s="420"/>
      <c r="D47" s="420"/>
      <c r="E47" s="420"/>
      <c r="F47" s="420"/>
      <c r="G47" s="421"/>
      <c r="H47" s="420"/>
      <c r="I47" s="420"/>
      <c r="J47" s="417"/>
      <c r="K47" s="463"/>
      <c r="L47" s="422"/>
      <c r="M47" s="422"/>
    </row>
    <row r="48" customFormat="false" ht="15.75" hidden="false" customHeight="false" outlineLevel="0" collapsed="false">
      <c r="A48" s="420"/>
      <c r="B48" s="420"/>
      <c r="C48" s="420"/>
      <c r="D48" s="420"/>
      <c r="E48" s="420"/>
      <c r="F48" s="420"/>
      <c r="G48" s="421"/>
      <c r="H48" s="420"/>
      <c r="I48" s="420"/>
      <c r="J48" s="417"/>
      <c r="K48" s="463"/>
      <c r="L48" s="422"/>
      <c r="M48" s="422"/>
    </row>
    <row r="49" customFormat="false" ht="15.75" hidden="false" customHeight="false" outlineLevel="0" collapsed="false">
      <c r="A49" s="420"/>
      <c r="B49" s="420"/>
      <c r="C49" s="420"/>
      <c r="D49" s="420"/>
      <c r="E49" s="420"/>
      <c r="F49" s="420"/>
      <c r="G49" s="421"/>
      <c r="H49" s="420"/>
      <c r="I49" s="420"/>
      <c r="J49" s="417"/>
      <c r="K49" s="463"/>
      <c r="L49" s="422"/>
      <c r="M49" s="422"/>
    </row>
    <row r="50" customFormat="false" ht="15.75" hidden="false" customHeight="false" outlineLevel="0" collapsed="false">
      <c r="A50" s="420"/>
      <c r="B50" s="420"/>
      <c r="C50" s="420"/>
      <c r="D50" s="420"/>
      <c r="E50" s="420"/>
      <c r="F50" s="420"/>
      <c r="G50" s="421"/>
      <c r="H50" s="420"/>
      <c r="I50" s="420"/>
      <c r="J50" s="417"/>
      <c r="K50" s="463"/>
      <c r="L50" s="422"/>
      <c r="M50" s="422"/>
    </row>
    <row r="51" customFormat="false" ht="15.75" hidden="false" customHeight="false" outlineLevel="0" collapsed="false">
      <c r="A51" s="420"/>
      <c r="B51" s="420"/>
      <c r="C51" s="420"/>
      <c r="D51" s="420"/>
      <c r="E51" s="420"/>
      <c r="F51" s="420"/>
      <c r="G51" s="421"/>
      <c r="H51" s="420"/>
      <c r="I51" s="420"/>
      <c r="J51" s="417"/>
      <c r="K51" s="463"/>
      <c r="L51" s="422"/>
      <c r="M51" s="422"/>
    </row>
    <row r="52" customFormat="false" ht="15.75" hidden="false" customHeight="false" outlineLevel="0" collapsed="false">
      <c r="A52" s="420"/>
      <c r="B52" s="420"/>
      <c r="C52" s="420"/>
      <c r="D52" s="420"/>
      <c r="E52" s="420"/>
      <c r="F52" s="420"/>
      <c r="G52" s="421"/>
      <c r="H52" s="420"/>
      <c r="I52" s="420"/>
      <c r="J52" s="417"/>
      <c r="K52" s="463"/>
      <c r="L52" s="422"/>
      <c r="M52" s="422"/>
    </row>
    <row r="53" customFormat="false" ht="15.75" hidden="false" customHeight="false" outlineLevel="0" collapsed="false">
      <c r="A53" s="420"/>
      <c r="B53" s="420"/>
      <c r="C53" s="420"/>
      <c r="D53" s="420"/>
      <c r="E53" s="420"/>
      <c r="F53" s="420"/>
      <c r="G53" s="421"/>
      <c r="H53" s="420"/>
      <c r="I53" s="420"/>
      <c r="J53" s="417"/>
      <c r="K53" s="463"/>
      <c r="L53" s="422"/>
      <c r="M53" s="422"/>
    </row>
    <row r="54" customFormat="false" ht="15.75" hidden="false" customHeight="false" outlineLevel="0" collapsed="false">
      <c r="A54" s="420"/>
      <c r="B54" s="420"/>
      <c r="C54" s="420"/>
      <c r="D54" s="420"/>
      <c r="E54" s="420"/>
      <c r="F54" s="420"/>
      <c r="G54" s="421"/>
      <c r="H54" s="420"/>
      <c r="I54" s="420"/>
      <c r="J54" s="417"/>
      <c r="K54" s="463"/>
      <c r="L54" s="422"/>
      <c r="M54" s="422"/>
    </row>
    <row r="55" customFormat="false" ht="15.75" hidden="false" customHeight="false" outlineLevel="0" collapsed="false">
      <c r="A55" s="420"/>
      <c r="B55" s="420"/>
      <c r="C55" s="420"/>
      <c r="D55" s="420"/>
      <c r="E55" s="420"/>
      <c r="F55" s="420"/>
      <c r="G55" s="421"/>
      <c r="H55" s="420"/>
      <c r="I55" s="420"/>
      <c r="J55" s="417"/>
      <c r="K55" s="463"/>
      <c r="L55" s="422"/>
      <c r="M55" s="422"/>
    </row>
    <row r="56" customFormat="false" ht="15.75" hidden="false" customHeight="false" outlineLevel="0" collapsed="false">
      <c r="A56" s="420"/>
      <c r="B56" s="420"/>
      <c r="C56" s="420"/>
      <c r="D56" s="420"/>
      <c r="E56" s="420"/>
      <c r="F56" s="420"/>
      <c r="G56" s="421"/>
      <c r="H56" s="420"/>
      <c r="I56" s="420"/>
      <c r="J56" s="417"/>
      <c r="K56" s="463"/>
      <c r="L56" s="422"/>
      <c r="M56" s="422"/>
    </row>
    <row r="57" customFormat="false" ht="15.75" hidden="false" customHeight="false" outlineLevel="0" collapsed="false">
      <c r="A57" s="420"/>
      <c r="B57" s="420"/>
      <c r="C57" s="420"/>
      <c r="D57" s="420"/>
      <c r="E57" s="420"/>
      <c r="F57" s="420"/>
      <c r="G57" s="421"/>
      <c r="H57" s="420"/>
      <c r="I57" s="420"/>
      <c r="J57" s="417"/>
      <c r="K57" s="463"/>
      <c r="L57" s="422"/>
      <c r="M57" s="422"/>
    </row>
    <row r="58" customFormat="false" ht="15.75" hidden="false" customHeight="false" outlineLevel="0" collapsed="false">
      <c r="A58" s="420"/>
      <c r="B58" s="420"/>
      <c r="C58" s="420"/>
      <c r="D58" s="420"/>
      <c r="E58" s="420"/>
      <c r="F58" s="420"/>
      <c r="G58" s="421"/>
      <c r="H58" s="420"/>
      <c r="I58" s="420"/>
      <c r="J58" s="417"/>
      <c r="K58" s="463"/>
      <c r="L58" s="422"/>
      <c r="M58" s="422"/>
    </row>
    <row r="59" customFormat="false" ht="15.75" hidden="false" customHeight="false" outlineLevel="0" collapsed="false">
      <c r="A59" s="420"/>
      <c r="B59" s="420"/>
      <c r="C59" s="420"/>
      <c r="D59" s="420"/>
      <c r="E59" s="420"/>
      <c r="F59" s="420"/>
      <c r="G59" s="421"/>
      <c r="H59" s="420"/>
      <c r="I59" s="420"/>
      <c r="J59" s="417"/>
      <c r="K59" s="463"/>
      <c r="L59" s="422"/>
      <c r="M59" s="422"/>
    </row>
    <row r="60" customFormat="false" ht="15.75" hidden="false" customHeight="false" outlineLevel="0" collapsed="false">
      <c r="A60" s="420"/>
      <c r="B60" s="420"/>
      <c r="C60" s="420"/>
      <c r="D60" s="420"/>
      <c r="E60" s="420"/>
      <c r="F60" s="420"/>
      <c r="G60" s="421"/>
      <c r="H60" s="420"/>
      <c r="I60" s="420"/>
      <c r="J60" s="417"/>
      <c r="K60" s="463"/>
      <c r="L60" s="422"/>
      <c r="M60" s="422"/>
    </row>
    <row r="61" customFormat="false" ht="15.75" hidden="false" customHeight="false" outlineLevel="0" collapsed="false">
      <c r="A61" s="420"/>
      <c r="B61" s="420"/>
      <c r="C61" s="420"/>
      <c r="D61" s="420"/>
      <c r="E61" s="420"/>
      <c r="F61" s="420"/>
      <c r="G61" s="421"/>
      <c r="H61" s="420"/>
      <c r="I61" s="420"/>
      <c r="J61" s="417"/>
      <c r="K61" s="463"/>
      <c r="L61" s="422"/>
      <c r="M61" s="422"/>
    </row>
    <row r="62" customFormat="false" ht="15.75" hidden="false" customHeight="false" outlineLevel="0" collapsed="false">
      <c r="A62" s="420"/>
      <c r="B62" s="420"/>
      <c r="C62" s="420"/>
      <c r="D62" s="420"/>
      <c r="E62" s="420"/>
      <c r="F62" s="420"/>
      <c r="G62" s="421"/>
      <c r="H62" s="420"/>
      <c r="I62" s="420"/>
      <c r="J62" s="417"/>
      <c r="K62" s="463"/>
      <c r="L62" s="422"/>
      <c r="M62" s="422"/>
    </row>
    <row r="63" customFormat="false" ht="15.75" hidden="false" customHeight="false" outlineLevel="0" collapsed="false">
      <c r="A63" s="420"/>
      <c r="B63" s="420"/>
      <c r="C63" s="420"/>
      <c r="D63" s="420"/>
      <c r="E63" s="420"/>
      <c r="F63" s="420"/>
      <c r="G63" s="421"/>
      <c r="H63" s="420"/>
      <c r="I63" s="420"/>
      <c r="J63" s="417"/>
      <c r="K63" s="463"/>
      <c r="L63" s="422"/>
      <c r="M63" s="422"/>
    </row>
    <row r="64" customFormat="false" ht="15.75" hidden="false" customHeight="false" outlineLevel="0" collapsed="false">
      <c r="A64" s="420"/>
      <c r="B64" s="420"/>
      <c r="C64" s="420"/>
      <c r="D64" s="420"/>
      <c r="E64" s="420"/>
      <c r="F64" s="420"/>
      <c r="G64" s="421"/>
      <c r="H64" s="420"/>
      <c r="I64" s="420"/>
      <c r="J64" s="417"/>
      <c r="K64" s="463"/>
      <c r="L64" s="422"/>
      <c r="M64" s="422"/>
    </row>
    <row r="65" customFormat="false" ht="15.75" hidden="false" customHeight="false" outlineLevel="0" collapsed="false">
      <c r="A65" s="420"/>
      <c r="B65" s="420"/>
      <c r="C65" s="420"/>
      <c r="D65" s="420"/>
      <c r="E65" s="420"/>
      <c r="F65" s="420"/>
      <c r="G65" s="421"/>
      <c r="H65" s="420"/>
      <c r="I65" s="420"/>
      <c r="J65" s="417"/>
      <c r="K65" s="463"/>
      <c r="L65" s="422"/>
      <c r="M65" s="422"/>
    </row>
    <row r="66" customFormat="false" ht="15.75" hidden="false" customHeight="false" outlineLevel="0" collapsed="false">
      <c r="A66" s="420"/>
      <c r="B66" s="420"/>
      <c r="C66" s="420"/>
      <c r="D66" s="420"/>
      <c r="E66" s="420"/>
      <c r="F66" s="420"/>
      <c r="G66" s="421"/>
      <c r="H66" s="420"/>
      <c r="I66" s="420"/>
      <c r="J66" s="417"/>
      <c r="K66" s="463"/>
      <c r="L66" s="422"/>
      <c r="M66" s="422"/>
    </row>
    <row r="67" customFormat="false" ht="15.75" hidden="false" customHeight="false" outlineLevel="0" collapsed="false">
      <c r="A67" s="420"/>
      <c r="B67" s="420"/>
      <c r="C67" s="420"/>
      <c r="D67" s="420"/>
      <c r="E67" s="420"/>
      <c r="F67" s="420"/>
      <c r="G67" s="421"/>
      <c r="H67" s="420"/>
      <c r="I67" s="420"/>
      <c r="J67" s="417"/>
      <c r="K67" s="463"/>
      <c r="L67" s="422"/>
      <c r="M67" s="422"/>
    </row>
    <row r="68" customFormat="false" ht="15.75" hidden="false" customHeight="false" outlineLevel="0" collapsed="false">
      <c r="A68" s="420"/>
      <c r="B68" s="420"/>
      <c r="C68" s="420"/>
      <c r="D68" s="420"/>
      <c r="E68" s="420"/>
      <c r="F68" s="420"/>
      <c r="G68" s="421"/>
      <c r="H68" s="420"/>
      <c r="I68" s="420"/>
      <c r="J68" s="417"/>
      <c r="K68" s="463"/>
      <c r="L68" s="422"/>
      <c r="M68" s="422"/>
    </row>
    <row r="69" customFormat="false" ht="15.75" hidden="false" customHeight="false" outlineLevel="0" collapsed="false">
      <c r="A69" s="420"/>
      <c r="B69" s="420"/>
      <c r="C69" s="420"/>
      <c r="D69" s="420"/>
      <c r="E69" s="420"/>
      <c r="F69" s="420"/>
      <c r="G69" s="421"/>
      <c r="H69" s="420"/>
      <c r="I69" s="420"/>
      <c r="J69" s="417"/>
      <c r="K69" s="463"/>
      <c r="L69" s="422"/>
      <c r="M69" s="422"/>
    </row>
    <row r="70" customFormat="false" ht="15.75" hidden="false" customHeight="false" outlineLevel="0" collapsed="false">
      <c r="A70" s="420"/>
      <c r="B70" s="420"/>
      <c r="C70" s="420"/>
      <c r="D70" s="420"/>
      <c r="E70" s="420"/>
      <c r="F70" s="420"/>
      <c r="G70" s="421"/>
      <c r="H70" s="420"/>
      <c r="I70" s="420"/>
      <c r="J70" s="417"/>
      <c r="K70" s="463"/>
      <c r="L70" s="422"/>
      <c r="M70" s="422"/>
    </row>
    <row r="71" customFormat="false" ht="15.75" hidden="false" customHeight="false" outlineLevel="0" collapsed="false">
      <c r="A71" s="420"/>
      <c r="B71" s="420"/>
      <c r="C71" s="420"/>
      <c r="D71" s="420"/>
      <c r="E71" s="420"/>
      <c r="F71" s="420"/>
      <c r="G71" s="421"/>
      <c r="H71" s="420"/>
      <c r="I71" s="420"/>
      <c r="J71" s="417"/>
      <c r="K71" s="463"/>
      <c r="L71" s="422"/>
      <c r="M71" s="422"/>
    </row>
    <row r="72" customFormat="false" ht="15.75" hidden="false" customHeight="false" outlineLevel="0" collapsed="false">
      <c r="A72" s="420"/>
      <c r="B72" s="420"/>
      <c r="C72" s="420"/>
      <c r="D72" s="420"/>
      <c r="E72" s="420"/>
      <c r="F72" s="420"/>
      <c r="G72" s="421"/>
      <c r="H72" s="420"/>
      <c r="I72" s="420"/>
      <c r="J72" s="417"/>
      <c r="K72" s="463"/>
      <c r="L72" s="422"/>
      <c r="M72" s="422"/>
    </row>
    <row r="73" customFormat="false" ht="15.75" hidden="false" customHeight="false" outlineLevel="0" collapsed="false">
      <c r="A73" s="420"/>
      <c r="B73" s="420"/>
      <c r="C73" s="420"/>
      <c r="D73" s="420"/>
      <c r="E73" s="420"/>
      <c r="F73" s="420"/>
      <c r="G73" s="421"/>
      <c r="H73" s="420"/>
      <c r="I73" s="420"/>
      <c r="J73" s="417"/>
      <c r="K73" s="463"/>
      <c r="L73" s="422"/>
      <c r="M73" s="422"/>
    </row>
    <row r="74" customFormat="false" ht="15.75" hidden="false" customHeight="false" outlineLevel="0" collapsed="false">
      <c r="A74" s="420"/>
      <c r="B74" s="420"/>
      <c r="C74" s="420"/>
      <c r="D74" s="420"/>
      <c r="E74" s="420"/>
      <c r="F74" s="420"/>
      <c r="G74" s="421"/>
      <c r="H74" s="420"/>
      <c r="I74" s="420"/>
      <c r="J74" s="417"/>
      <c r="K74" s="463"/>
      <c r="L74" s="422"/>
      <c r="M74" s="422"/>
    </row>
    <row r="75" customFormat="false" ht="15.75" hidden="false" customHeight="false" outlineLevel="0" collapsed="false">
      <c r="A75" s="420"/>
      <c r="B75" s="420"/>
      <c r="C75" s="420"/>
      <c r="D75" s="420"/>
      <c r="E75" s="420"/>
      <c r="F75" s="420"/>
      <c r="G75" s="421"/>
      <c r="H75" s="420"/>
      <c r="I75" s="420"/>
      <c r="J75" s="417"/>
      <c r="K75" s="463"/>
      <c r="L75" s="422"/>
      <c r="M75" s="422"/>
    </row>
    <row r="76" customFormat="false" ht="15.75" hidden="false" customHeight="false" outlineLevel="0" collapsed="false">
      <c r="A76" s="420"/>
      <c r="B76" s="420"/>
      <c r="C76" s="420"/>
      <c r="D76" s="420"/>
      <c r="E76" s="420"/>
      <c r="F76" s="420"/>
      <c r="G76" s="421"/>
      <c r="H76" s="420"/>
      <c r="I76" s="420"/>
      <c r="J76" s="417"/>
      <c r="K76" s="463"/>
      <c r="L76" s="422"/>
      <c r="M76" s="422"/>
    </row>
    <row r="77" customFormat="false" ht="15.75" hidden="false" customHeight="false" outlineLevel="0" collapsed="false">
      <c r="A77" s="420"/>
      <c r="B77" s="420"/>
      <c r="C77" s="420"/>
      <c r="D77" s="420"/>
      <c r="E77" s="420"/>
      <c r="F77" s="420"/>
      <c r="G77" s="421"/>
      <c r="H77" s="420"/>
      <c r="I77" s="420"/>
      <c r="J77" s="417"/>
      <c r="K77" s="463"/>
      <c r="L77" s="422"/>
      <c r="M77" s="422"/>
    </row>
    <row r="78" customFormat="false" ht="15.75" hidden="false" customHeight="false" outlineLevel="0" collapsed="false">
      <c r="A78" s="420"/>
      <c r="B78" s="420"/>
      <c r="C78" s="420"/>
      <c r="D78" s="420"/>
      <c r="E78" s="420"/>
      <c r="F78" s="420"/>
      <c r="G78" s="421"/>
      <c r="H78" s="420"/>
      <c r="I78" s="420"/>
      <c r="J78" s="417"/>
      <c r="K78" s="463"/>
      <c r="L78" s="422"/>
      <c r="M78" s="422"/>
    </row>
    <row r="79" customFormat="false" ht="15.75" hidden="false" customHeight="false" outlineLevel="0" collapsed="false">
      <c r="A79" s="420"/>
      <c r="B79" s="420"/>
      <c r="C79" s="420"/>
      <c r="D79" s="420"/>
      <c r="E79" s="420"/>
      <c r="F79" s="420"/>
      <c r="G79" s="421"/>
      <c r="H79" s="420"/>
      <c r="I79" s="420"/>
      <c r="J79" s="417"/>
      <c r="K79" s="463"/>
      <c r="L79" s="422"/>
      <c r="M79" s="422"/>
    </row>
    <row r="80" customFormat="false" ht="15.75" hidden="false" customHeight="false" outlineLevel="0" collapsed="false">
      <c r="A80" s="420"/>
      <c r="B80" s="420"/>
      <c r="C80" s="420"/>
      <c r="D80" s="420"/>
      <c r="E80" s="420"/>
      <c r="F80" s="420"/>
      <c r="G80" s="421"/>
      <c r="H80" s="420"/>
      <c r="I80" s="420"/>
      <c r="J80" s="417"/>
      <c r="K80" s="463"/>
      <c r="L80" s="422"/>
      <c r="M80" s="422"/>
    </row>
    <row r="81" customFormat="false" ht="15.75" hidden="false" customHeight="false" outlineLevel="0" collapsed="false">
      <c r="A81" s="420"/>
      <c r="B81" s="420"/>
      <c r="C81" s="420"/>
      <c r="D81" s="420"/>
      <c r="E81" s="420"/>
      <c r="F81" s="420"/>
      <c r="G81" s="421"/>
      <c r="H81" s="420"/>
      <c r="I81" s="420"/>
      <c r="J81" s="417"/>
      <c r="K81" s="463"/>
      <c r="L81" s="422"/>
      <c r="M81" s="422"/>
    </row>
    <row r="82" customFormat="false" ht="15.75" hidden="false" customHeight="false" outlineLevel="0" collapsed="false">
      <c r="A82" s="420"/>
      <c r="B82" s="420"/>
      <c r="C82" s="420"/>
      <c r="D82" s="420"/>
      <c r="E82" s="420"/>
      <c r="F82" s="420"/>
      <c r="G82" s="421"/>
      <c r="H82" s="420"/>
      <c r="I82" s="420"/>
      <c r="J82" s="417"/>
      <c r="K82" s="463"/>
      <c r="L82" s="422"/>
      <c r="M82" s="422"/>
    </row>
    <row r="83" customFormat="false" ht="15.75" hidden="false" customHeight="false" outlineLevel="0" collapsed="false">
      <c r="A83" s="420"/>
      <c r="B83" s="420"/>
      <c r="C83" s="420"/>
      <c r="D83" s="420"/>
      <c r="E83" s="420"/>
      <c r="F83" s="420"/>
      <c r="G83" s="421"/>
      <c r="H83" s="420"/>
      <c r="I83" s="420"/>
      <c r="J83" s="417"/>
      <c r="K83" s="463"/>
      <c r="L83" s="422"/>
      <c r="M83" s="422"/>
    </row>
    <row r="84" customFormat="false" ht="15.75" hidden="false" customHeight="false" outlineLevel="0" collapsed="false">
      <c r="A84" s="420"/>
      <c r="B84" s="420"/>
      <c r="C84" s="420"/>
      <c r="D84" s="420"/>
      <c r="E84" s="420"/>
      <c r="F84" s="420"/>
      <c r="G84" s="421"/>
      <c r="H84" s="420"/>
      <c r="I84" s="420"/>
      <c r="J84" s="417"/>
      <c r="K84" s="463"/>
      <c r="L84" s="422"/>
      <c r="M84" s="422"/>
    </row>
    <row r="85" customFormat="false" ht="15.75" hidden="false" customHeight="false" outlineLevel="0" collapsed="false">
      <c r="A85" s="420"/>
      <c r="B85" s="420"/>
      <c r="C85" s="420"/>
      <c r="D85" s="420"/>
      <c r="E85" s="420"/>
      <c r="F85" s="420"/>
      <c r="G85" s="421"/>
      <c r="H85" s="420"/>
      <c r="I85" s="420"/>
      <c r="J85" s="417"/>
      <c r="K85" s="463"/>
      <c r="L85" s="422"/>
      <c r="M85" s="422"/>
    </row>
    <row r="86" customFormat="false" ht="15.75" hidden="false" customHeight="false" outlineLevel="0" collapsed="false">
      <c r="A86" s="420"/>
      <c r="B86" s="420"/>
      <c r="C86" s="420"/>
      <c r="D86" s="420"/>
      <c r="E86" s="420"/>
      <c r="F86" s="420"/>
      <c r="G86" s="421"/>
      <c r="H86" s="420"/>
      <c r="I86" s="420"/>
      <c r="J86" s="417"/>
      <c r="K86" s="463"/>
      <c r="L86" s="422"/>
      <c r="M86" s="422"/>
    </row>
    <row r="87" customFormat="false" ht="15.75" hidden="false" customHeight="false" outlineLevel="0" collapsed="false">
      <c r="A87" s="420"/>
      <c r="B87" s="420"/>
      <c r="C87" s="420"/>
      <c r="D87" s="420"/>
      <c r="E87" s="420"/>
      <c r="F87" s="420"/>
      <c r="G87" s="421"/>
      <c r="H87" s="420"/>
      <c r="I87" s="420"/>
      <c r="J87" s="417"/>
      <c r="K87" s="463"/>
      <c r="L87" s="422"/>
      <c r="M87" s="422"/>
    </row>
    <row r="88" customFormat="false" ht="15.75" hidden="false" customHeight="false" outlineLevel="0" collapsed="false">
      <c r="A88" s="420"/>
      <c r="B88" s="420"/>
      <c r="C88" s="420"/>
      <c r="D88" s="420"/>
      <c r="E88" s="420"/>
      <c r="F88" s="420"/>
      <c r="G88" s="421"/>
      <c r="H88" s="420"/>
      <c r="I88" s="420"/>
      <c r="J88" s="417"/>
      <c r="K88" s="463"/>
      <c r="L88" s="422"/>
      <c r="M88" s="422"/>
    </row>
    <row r="89" customFormat="false" ht="15.75" hidden="false" customHeight="false" outlineLevel="0" collapsed="false">
      <c r="A89" s="420"/>
      <c r="B89" s="420"/>
      <c r="C89" s="420"/>
      <c r="D89" s="420"/>
      <c r="E89" s="420"/>
      <c r="F89" s="420"/>
      <c r="G89" s="421"/>
      <c r="H89" s="420"/>
      <c r="I89" s="420"/>
      <c r="J89" s="417"/>
      <c r="K89" s="463"/>
      <c r="L89" s="422"/>
      <c r="M89" s="422"/>
    </row>
    <row r="90" customFormat="false" ht="15.75" hidden="false" customHeight="false" outlineLevel="0" collapsed="false">
      <c r="A90" s="420"/>
      <c r="B90" s="420"/>
      <c r="C90" s="420"/>
      <c r="D90" s="420"/>
      <c r="E90" s="420"/>
      <c r="F90" s="420"/>
      <c r="G90" s="421"/>
      <c r="H90" s="420"/>
      <c r="I90" s="420"/>
      <c r="J90" s="417"/>
      <c r="K90" s="463"/>
      <c r="L90" s="422"/>
      <c r="M90" s="422"/>
    </row>
    <row r="91" customFormat="false" ht="15.75" hidden="false" customHeight="false" outlineLevel="0" collapsed="false">
      <c r="A91" s="420"/>
      <c r="B91" s="420"/>
      <c r="C91" s="420"/>
      <c r="D91" s="420"/>
      <c r="E91" s="420"/>
      <c r="F91" s="420"/>
      <c r="G91" s="421"/>
      <c r="H91" s="420"/>
      <c r="I91" s="420"/>
      <c r="J91" s="417"/>
      <c r="K91" s="463"/>
      <c r="L91" s="422"/>
      <c r="M91" s="422"/>
    </row>
    <row r="92" customFormat="false" ht="15.75" hidden="false" customHeight="false" outlineLevel="0" collapsed="false">
      <c r="A92" s="420"/>
      <c r="B92" s="420"/>
      <c r="C92" s="420"/>
      <c r="D92" s="420"/>
      <c r="E92" s="420"/>
      <c r="F92" s="420"/>
      <c r="G92" s="421"/>
      <c r="H92" s="420"/>
      <c r="I92" s="420"/>
      <c r="J92" s="417"/>
      <c r="K92" s="463"/>
      <c r="L92" s="422"/>
      <c r="M92" s="422"/>
    </row>
    <row r="93" customFormat="false" ht="15.75" hidden="false" customHeight="false" outlineLevel="0" collapsed="false">
      <c r="A93" s="420"/>
      <c r="B93" s="420"/>
      <c r="C93" s="420"/>
      <c r="D93" s="420"/>
      <c r="E93" s="420"/>
      <c r="F93" s="420"/>
      <c r="G93" s="421"/>
      <c r="H93" s="420"/>
      <c r="I93" s="420"/>
      <c r="J93" s="417"/>
      <c r="K93" s="463"/>
      <c r="L93" s="422"/>
      <c r="M93" s="422"/>
    </row>
    <row r="94" customFormat="false" ht="15.75" hidden="false" customHeight="false" outlineLevel="0" collapsed="false">
      <c r="A94" s="420"/>
      <c r="B94" s="420"/>
      <c r="C94" s="420"/>
      <c r="D94" s="420"/>
      <c r="E94" s="420"/>
      <c r="F94" s="420"/>
      <c r="G94" s="421"/>
      <c r="H94" s="420"/>
      <c r="I94" s="420"/>
      <c r="J94" s="417"/>
      <c r="K94" s="463"/>
      <c r="L94" s="422"/>
      <c r="M94" s="422"/>
    </row>
    <row r="95" customFormat="false" ht="15.75" hidden="false" customHeight="false" outlineLevel="0" collapsed="false">
      <c r="A95" s="420"/>
      <c r="B95" s="420"/>
      <c r="C95" s="420"/>
      <c r="D95" s="420"/>
      <c r="E95" s="420"/>
      <c r="F95" s="420"/>
      <c r="G95" s="421"/>
      <c r="H95" s="420"/>
      <c r="I95" s="420"/>
      <c r="J95" s="417"/>
      <c r="K95" s="463"/>
      <c r="L95" s="422"/>
      <c r="M95" s="422"/>
    </row>
    <row r="96" customFormat="false" ht="15.75" hidden="false" customHeight="false" outlineLevel="0" collapsed="false">
      <c r="A96" s="420"/>
      <c r="B96" s="420"/>
      <c r="C96" s="420"/>
      <c r="D96" s="420"/>
      <c r="E96" s="420"/>
      <c r="F96" s="420"/>
      <c r="G96" s="421"/>
      <c r="H96" s="420"/>
      <c r="I96" s="420"/>
      <c r="J96" s="417"/>
      <c r="K96" s="463"/>
      <c r="L96" s="422"/>
      <c r="M96" s="422"/>
    </row>
    <row r="97" customFormat="false" ht="15.75" hidden="false" customHeight="false" outlineLevel="0" collapsed="false">
      <c r="A97" s="420"/>
      <c r="B97" s="420"/>
      <c r="C97" s="420"/>
      <c r="D97" s="420"/>
      <c r="E97" s="420"/>
      <c r="F97" s="420"/>
      <c r="G97" s="421"/>
      <c r="H97" s="420"/>
      <c r="I97" s="420"/>
      <c r="J97" s="417"/>
      <c r="K97" s="463"/>
      <c r="L97" s="422"/>
      <c r="M97" s="422"/>
    </row>
    <row r="98" customFormat="false" ht="15.75" hidden="false" customHeight="false" outlineLevel="0" collapsed="false">
      <c r="A98" s="420"/>
      <c r="B98" s="420"/>
      <c r="C98" s="420"/>
      <c r="D98" s="420"/>
      <c r="E98" s="420"/>
      <c r="F98" s="420"/>
      <c r="G98" s="421"/>
      <c r="H98" s="420"/>
      <c r="I98" s="420"/>
      <c r="J98" s="417"/>
      <c r="K98" s="463"/>
      <c r="L98" s="422"/>
      <c r="M98" s="422"/>
    </row>
    <row r="99" customFormat="false" ht="15.75" hidden="false" customHeight="false" outlineLevel="0" collapsed="false">
      <c r="A99" s="420"/>
      <c r="B99" s="420"/>
      <c r="C99" s="420"/>
      <c r="D99" s="420"/>
      <c r="E99" s="420"/>
      <c r="F99" s="420"/>
      <c r="G99" s="421"/>
      <c r="H99" s="420"/>
      <c r="I99" s="420"/>
      <c r="J99" s="417"/>
      <c r="K99" s="463"/>
      <c r="L99" s="422"/>
      <c r="M99" s="422"/>
    </row>
    <row r="100" customFormat="false" ht="15.75" hidden="false" customHeight="false" outlineLevel="0" collapsed="false">
      <c r="A100" s="420"/>
      <c r="B100" s="420"/>
      <c r="C100" s="420"/>
      <c r="D100" s="420"/>
      <c r="E100" s="420"/>
      <c r="F100" s="420"/>
      <c r="G100" s="421"/>
      <c r="H100" s="420"/>
      <c r="I100" s="420"/>
      <c r="J100" s="417"/>
      <c r="K100" s="463"/>
      <c r="L100" s="422"/>
      <c r="M100" s="422"/>
    </row>
    <row r="101" customFormat="false" ht="15.75" hidden="false" customHeight="false" outlineLevel="0" collapsed="false">
      <c r="A101" s="420"/>
      <c r="B101" s="420"/>
      <c r="C101" s="420"/>
      <c r="D101" s="420"/>
      <c r="E101" s="420"/>
      <c r="F101" s="420"/>
      <c r="G101" s="421"/>
      <c r="H101" s="420"/>
      <c r="I101" s="420"/>
      <c r="J101" s="417"/>
      <c r="K101" s="463"/>
      <c r="L101" s="422"/>
      <c r="M101" s="422"/>
    </row>
    <row r="102" customFormat="false" ht="15.75" hidden="false" customHeight="false" outlineLevel="0" collapsed="false">
      <c r="A102" s="420"/>
      <c r="B102" s="420"/>
      <c r="C102" s="420"/>
      <c r="D102" s="420"/>
      <c r="E102" s="420"/>
      <c r="F102" s="420"/>
      <c r="G102" s="421"/>
      <c r="H102" s="420"/>
      <c r="I102" s="420"/>
      <c r="J102" s="417"/>
      <c r="K102" s="463"/>
      <c r="L102" s="422"/>
      <c r="M102" s="422"/>
    </row>
    <row r="103" customFormat="false" ht="15.75" hidden="false" customHeight="false" outlineLevel="0" collapsed="false">
      <c r="A103" s="420"/>
      <c r="B103" s="420"/>
      <c r="C103" s="420"/>
      <c r="D103" s="420"/>
      <c r="E103" s="420"/>
      <c r="F103" s="420"/>
      <c r="G103" s="421"/>
      <c r="H103" s="420"/>
      <c r="I103" s="420"/>
      <c r="J103" s="417"/>
      <c r="K103" s="463"/>
      <c r="L103" s="422"/>
      <c r="M103" s="422"/>
    </row>
    <row r="104" customFormat="false" ht="15.75" hidden="false" customHeight="false" outlineLevel="0" collapsed="false">
      <c r="A104" s="420"/>
      <c r="B104" s="420"/>
      <c r="C104" s="420"/>
      <c r="D104" s="420"/>
      <c r="E104" s="420"/>
      <c r="F104" s="420"/>
      <c r="G104" s="421"/>
      <c r="H104" s="420"/>
      <c r="I104" s="420"/>
      <c r="J104" s="417"/>
      <c r="K104" s="463"/>
      <c r="L104" s="422"/>
      <c r="M104" s="422"/>
    </row>
    <row r="105" customFormat="false" ht="15.75" hidden="false" customHeight="false" outlineLevel="0" collapsed="false">
      <c r="A105" s="420"/>
      <c r="B105" s="420"/>
      <c r="C105" s="420"/>
      <c r="D105" s="420"/>
      <c r="E105" s="420"/>
      <c r="F105" s="420"/>
      <c r="G105" s="421"/>
      <c r="H105" s="420"/>
      <c r="I105" s="420"/>
      <c r="J105" s="417"/>
      <c r="K105" s="463"/>
      <c r="L105" s="422"/>
      <c r="M105" s="422"/>
    </row>
    <row r="106" customFormat="false" ht="15.75" hidden="false" customHeight="false" outlineLevel="0" collapsed="false">
      <c r="A106" s="420"/>
      <c r="B106" s="420"/>
      <c r="C106" s="420"/>
      <c r="D106" s="420"/>
      <c r="E106" s="420"/>
      <c r="F106" s="420"/>
      <c r="G106" s="421"/>
      <c r="H106" s="420"/>
      <c r="I106" s="420"/>
      <c r="J106" s="417"/>
      <c r="K106" s="463"/>
      <c r="L106" s="422"/>
      <c r="M106" s="422"/>
    </row>
    <row r="107" customFormat="false" ht="15.75" hidden="false" customHeight="false" outlineLevel="0" collapsed="false">
      <c r="A107" s="420"/>
      <c r="B107" s="420"/>
      <c r="C107" s="420"/>
      <c r="D107" s="420"/>
      <c r="E107" s="420"/>
      <c r="F107" s="420"/>
      <c r="G107" s="421"/>
      <c r="H107" s="420"/>
      <c r="I107" s="420"/>
      <c r="J107" s="417"/>
      <c r="K107" s="463"/>
      <c r="L107" s="422"/>
      <c r="M107" s="422"/>
    </row>
    <row r="108" customFormat="false" ht="15.75" hidden="false" customHeight="false" outlineLevel="0" collapsed="false">
      <c r="A108" s="420"/>
      <c r="B108" s="420"/>
      <c r="C108" s="420"/>
      <c r="D108" s="420"/>
      <c r="E108" s="420"/>
      <c r="F108" s="420"/>
      <c r="G108" s="421"/>
      <c r="H108" s="420"/>
      <c r="I108" s="420"/>
      <c r="J108" s="417"/>
      <c r="K108" s="463"/>
      <c r="L108" s="422"/>
      <c r="M108" s="422"/>
    </row>
    <row r="109" customFormat="false" ht="15.75" hidden="false" customHeight="false" outlineLevel="0" collapsed="false">
      <c r="A109" s="420"/>
      <c r="B109" s="420"/>
      <c r="C109" s="420"/>
      <c r="D109" s="420"/>
      <c r="E109" s="420"/>
      <c r="F109" s="420"/>
      <c r="G109" s="421"/>
      <c r="H109" s="420"/>
      <c r="I109" s="420"/>
      <c r="J109" s="417"/>
      <c r="K109" s="463"/>
      <c r="L109" s="422"/>
      <c r="M109" s="422"/>
    </row>
    <row r="110" customFormat="false" ht="15.75" hidden="false" customHeight="false" outlineLevel="0" collapsed="false">
      <c r="A110" s="420"/>
      <c r="B110" s="420"/>
      <c r="C110" s="420"/>
      <c r="D110" s="420"/>
      <c r="E110" s="420"/>
      <c r="F110" s="420"/>
      <c r="G110" s="421"/>
      <c r="H110" s="420"/>
      <c r="I110" s="420"/>
      <c r="J110" s="417"/>
      <c r="K110" s="463"/>
      <c r="L110" s="422"/>
      <c r="M110" s="422"/>
    </row>
    <row r="111" customFormat="false" ht="15.75" hidden="false" customHeight="false" outlineLevel="0" collapsed="false">
      <c r="A111" s="420"/>
      <c r="B111" s="420"/>
      <c r="C111" s="420"/>
      <c r="D111" s="420"/>
      <c r="E111" s="420"/>
      <c r="F111" s="420"/>
      <c r="G111" s="421"/>
      <c r="H111" s="420"/>
      <c r="I111" s="420"/>
      <c r="J111" s="417"/>
      <c r="K111" s="463"/>
      <c r="L111" s="422"/>
      <c r="M111" s="422"/>
    </row>
    <row r="112" customFormat="false" ht="15.75" hidden="false" customHeight="false" outlineLevel="0" collapsed="false">
      <c r="A112" s="420"/>
      <c r="B112" s="420"/>
      <c r="C112" s="420"/>
      <c r="D112" s="420"/>
      <c r="E112" s="420"/>
      <c r="F112" s="420"/>
      <c r="G112" s="421"/>
      <c r="H112" s="420"/>
      <c r="I112" s="420"/>
      <c r="J112" s="417"/>
      <c r="K112" s="463"/>
      <c r="L112" s="422"/>
      <c r="M112" s="422"/>
    </row>
    <row r="113" customFormat="false" ht="15.75" hidden="false" customHeight="false" outlineLevel="0" collapsed="false">
      <c r="A113" s="420"/>
      <c r="B113" s="420"/>
      <c r="C113" s="420"/>
      <c r="D113" s="420"/>
      <c r="E113" s="420"/>
      <c r="F113" s="420"/>
      <c r="G113" s="421"/>
      <c r="H113" s="420"/>
      <c r="I113" s="420"/>
      <c r="J113" s="417"/>
      <c r="K113" s="463"/>
      <c r="L113" s="422"/>
      <c r="M113" s="422"/>
    </row>
    <row r="114" customFormat="false" ht="15.75" hidden="false" customHeight="false" outlineLevel="0" collapsed="false">
      <c r="A114" s="420"/>
      <c r="B114" s="420"/>
      <c r="C114" s="420"/>
      <c r="D114" s="420"/>
      <c r="E114" s="420"/>
      <c r="F114" s="420"/>
      <c r="G114" s="421"/>
      <c r="H114" s="420"/>
      <c r="I114" s="420"/>
      <c r="J114" s="417"/>
      <c r="K114" s="463"/>
      <c r="L114" s="422"/>
      <c r="M114" s="422"/>
    </row>
    <row r="115" customFormat="false" ht="15.75" hidden="false" customHeight="false" outlineLevel="0" collapsed="false">
      <c r="A115" s="420"/>
      <c r="B115" s="420"/>
      <c r="C115" s="420"/>
      <c r="D115" s="420"/>
      <c r="E115" s="420"/>
      <c r="F115" s="420"/>
      <c r="G115" s="421"/>
      <c r="H115" s="420"/>
      <c r="I115" s="420"/>
      <c r="J115" s="417"/>
      <c r="K115" s="463"/>
      <c r="L115" s="422"/>
      <c r="M115" s="422"/>
    </row>
    <row r="116" customFormat="false" ht="15.75" hidden="false" customHeight="false" outlineLevel="0" collapsed="false">
      <c r="A116" s="420"/>
      <c r="B116" s="420"/>
      <c r="C116" s="420"/>
      <c r="D116" s="420"/>
      <c r="E116" s="420"/>
      <c r="F116" s="420"/>
      <c r="G116" s="421"/>
      <c r="H116" s="420"/>
      <c r="I116" s="420"/>
      <c r="J116" s="417"/>
      <c r="K116" s="463"/>
      <c r="L116" s="422"/>
      <c r="M116" s="422"/>
    </row>
    <row r="117" customFormat="false" ht="15.75" hidden="false" customHeight="false" outlineLevel="0" collapsed="false">
      <c r="A117" s="420"/>
      <c r="B117" s="420"/>
      <c r="C117" s="420"/>
      <c r="D117" s="420"/>
      <c r="E117" s="420"/>
      <c r="F117" s="420"/>
      <c r="G117" s="421"/>
      <c r="H117" s="420"/>
      <c r="I117" s="420"/>
      <c r="J117" s="417"/>
      <c r="K117" s="463"/>
      <c r="L117" s="422"/>
      <c r="M117" s="422"/>
    </row>
    <row r="118" customFormat="false" ht="15.75" hidden="false" customHeight="false" outlineLevel="0" collapsed="false">
      <c r="A118" s="420"/>
      <c r="B118" s="420"/>
      <c r="C118" s="420"/>
      <c r="D118" s="420"/>
      <c r="E118" s="420"/>
      <c r="F118" s="420"/>
      <c r="G118" s="421"/>
      <c r="H118" s="420"/>
      <c r="I118" s="420"/>
      <c r="J118" s="417"/>
      <c r="K118" s="463"/>
      <c r="L118" s="422"/>
      <c r="M118" s="422"/>
    </row>
    <row r="119" customFormat="false" ht="15.75" hidden="false" customHeight="false" outlineLevel="0" collapsed="false">
      <c r="A119" s="420"/>
      <c r="B119" s="420"/>
      <c r="C119" s="420"/>
      <c r="D119" s="420"/>
      <c r="E119" s="420"/>
      <c r="F119" s="420"/>
      <c r="G119" s="421"/>
      <c r="H119" s="420"/>
      <c r="I119" s="420"/>
      <c r="J119" s="417"/>
      <c r="K119" s="463"/>
      <c r="L119" s="422"/>
      <c r="M119" s="422"/>
    </row>
    <row r="120" customFormat="false" ht="15.75" hidden="false" customHeight="false" outlineLevel="0" collapsed="false">
      <c r="A120" s="420"/>
      <c r="B120" s="420"/>
      <c r="C120" s="420"/>
      <c r="D120" s="420"/>
      <c r="E120" s="420"/>
      <c r="F120" s="420"/>
      <c r="G120" s="421"/>
      <c r="H120" s="420"/>
      <c r="I120" s="420"/>
      <c r="J120" s="417"/>
      <c r="K120" s="463"/>
      <c r="L120" s="422"/>
      <c r="M120" s="422"/>
    </row>
    <row r="121" customFormat="false" ht="15.75" hidden="false" customHeight="false" outlineLevel="0" collapsed="false">
      <c r="A121" s="420"/>
      <c r="B121" s="420"/>
      <c r="C121" s="420"/>
      <c r="D121" s="420"/>
      <c r="E121" s="420"/>
      <c r="F121" s="420"/>
      <c r="G121" s="421"/>
      <c r="H121" s="420"/>
      <c r="I121" s="420"/>
      <c r="J121" s="417"/>
      <c r="K121" s="463"/>
      <c r="L121" s="422"/>
      <c r="M121" s="422"/>
    </row>
    <row r="122" customFormat="false" ht="15.75" hidden="false" customHeight="false" outlineLevel="0" collapsed="false">
      <c r="A122" s="420"/>
      <c r="B122" s="420"/>
      <c r="C122" s="420"/>
      <c r="D122" s="420"/>
      <c r="E122" s="420"/>
      <c r="F122" s="420"/>
      <c r="G122" s="421"/>
      <c r="H122" s="420"/>
      <c r="I122" s="420"/>
      <c r="J122" s="417"/>
      <c r="K122" s="463"/>
      <c r="L122" s="422"/>
      <c r="M122" s="422"/>
    </row>
    <row r="123" customFormat="false" ht="15.75" hidden="false" customHeight="false" outlineLevel="0" collapsed="false">
      <c r="A123" s="420"/>
      <c r="B123" s="420"/>
      <c r="C123" s="420"/>
      <c r="D123" s="420"/>
      <c r="E123" s="420"/>
      <c r="F123" s="420"/>
      <c r="G123" s="421"/>
      <c r="H123" s="420"/>
      <c r="I123" s="420"/>
      <c r="J123" s="417"/>
      <c r="K123" s="463"/>
      <c r="L123" s="422"/>
      <c r="M123" s="422"/>
    </row>
    <row r="124" customFormat="false" ht="15.75" hidden="false" customHeight="false" outlineLevel="0" collapsed="false">
      <c r="A124" s="420"/>
      <c r="B124" s="420"/>
      <c r="C124" s="420"/>
      <c r="D124" s="420"/>
      <c r="E124" s="420"/>
      <c r="F124" s="420"/>
      <c r="G124" s="421"/>
      <c r="H124" s="420"/>
      <c r="I124" s="420"/>
      <c r="J124" s="417"/>
      <c r="K124" s="463"/>
      <c r="L124" s="422"/>
      <c r="M124" s="422"/>
    </row>
    <row r="125" customFormat="false" ht="15.75" hidden="false" customHeight="false" outlineLevel="0" collapsed="false">
      <c r="A125" s="420"/>
      <c r="B125" s="420"/>
      <c r="C125" s="420"/>
      <c r="D125" s="420"/>
      <c r="E125" s="420"/>
      <c r="F125" s="420"/>
      <c r="G125" s="421"/>
      <c r="H125" s="420"/>
      <c r="I125" s="420"/>
      <c r="J125" s="417"/>
      <c r="K125" s="463"/>
      <c r="L125" s="422"/>
      <c r="M125" s="422"/>
    </row>
    <row r="126" customFormat="false" ht="15.75" hidden="false" customHeight="false" outlineLevel="0" collapsed="false">
      <c r="A126" s="420"/>
      <c r="B126" s="420"/>
      <c r="C126" s="420"/>
      <c r="D126" s="420"/>
      <c r="E126" s="420"/>
      <c r="F126" s="420"/>
      <c r="G126" s="421"/>
      <c r="H126" s="420"/>
      <c r="I126" s="420"/>
      <c r="J126" s="417"/>
      <c r="K126" s="463"/>
      <c r="L126" s="422"/>
      <c r="M126" s="422"/>
    </row>
    <row r="127" customFormat="false" ht="15.75" hidden="false" customHeight="false" outlineLevel="0" collapsed="false">
      <c r="A127" s="420"/>
      <c r="B127" s="420"/>
      <c r="C127" s="420"/>
      <c r="D127" s="420"/>
      <c r="E127" s="420"/>
      <c r="F127" s="420"/>
      <c r="G127" s="421"/>
      <c r="H127" s="420"/>
      <c r="I127" s="420"/>
      <c r="J127" s="417"/>
      <c r="K127" s="463"/>
      <c r="L127" s="422"/>
      <c r="M127" s="422"/>
    </row>
    <row r="128" customFormat="false" ht="15.75" hidden="false" customHeight="false" outlineLevel="0" collapsed="false">
      <c r="A128" s="420"/>
      <c r="B128" s="420"/>
      <c r="C128" s="420"/>
      <c r="D128" s="420"/>
      <c r="E128" s="420"/>
      <c r="F128" s="420"/>
      <c r="G128" s="421"/>
      <c r="H128" s="420"/>
      <c r="I128" s="420"/>
      <c r="J128" s="417"/>
      <c r="K128" s="463"/>
      <c r="L128" s="422"/>
      <c r="M128" s="422"/>
    </row>
    <row r="129" customFormat="false" ht="15.75" hidden="false" customHeight="false" outlineLevel="0" collapsed="false">
      <c r="A129" s="420"/>
      <c r="B129" s="420"/>
      <c r="C129" s="420"/>
      <c r="D129" s="420"/>
      <c r="E129" s="420"/>
      <c r="F129" s="420"/>
      <c r="G129" s="421"/>
      <c r="H129" s="420"/>
      <c r="I129" s="420"/>
      <c r="J129" s="417"/>
      <c r="K129" s="463"/>
      <c r="L129" s="422"/>
      <c r="M129" s="422"/>
    </row>
    <row r="130" customFormat="false" ht="15.75" hidden="false" customHeight="false" outlineLevel="0" collapsed="false">
      <c r="A130" s="420"/>
      <c r="B130" s="420"/>
      <c r="C130" s="420"/>
      <c r="D130" s="420"/>
      <c r="E130" s="420"/>
      <c r="F130" s="420"/>
      <c r="G130" s="421"/>
      <c r="H130" s="420"/>
      <c r="I130" s="420"/>
      <c r="J130" s="417"/>
      <c r="K130" s="463"/>
      <c r="L130" s="422"/>
      <c r="M130" s="422"/>
    </row>
    <row r="131" customFormat="false" ht="15.75" hidden="false" customHeight="false" outlineLevel="0" collapsed="false">
      <c r="A131" s="420"/>
      <c r="B131" s="420"/>
      <c r="C131" s="420"/>
      <c r="D131" s="420"/>
      <c r="E131" s="420"/>
      <c r="F131" s="420"/>
      <c r="G131" s="421"/>
      <c r="H131" s="420"/>
      <c r="I131" s="420"/>
      <c r="J131" s="417"/>
      <c r="K131" s="463"/>
      <c r="L131" s="422"/>
      <c r="M131" s="422"/>
    </row>
    <row r="132" customFormat="false" ht="15.75" hidden="false" customHeight="false" outlineLevel="0" collapsed="false">
      <c r="A132" s="420"/>
      <c r="B132" s="420"/>
      <c r="C132" s="420"/>
      <c r="D132" s="420"/>
      <c r="E132" s="420"/>
      <c r="F132" s="420"/>
      <c r="G132" s="421"/>
      <c r="H132" s="420"/>
      <c r="I132" s="420"/>
      <c r="J132" s="417"/>
      <c r="K132" s="463"/>
      <c r="L132" s="422"/>
      <c r="M132" s="422"/>
    </row>
    <row r="133" customFormat="false" ht="15.75" hidden="false" customHeight="false" outlineLevel="0" collapsed="false">
      <c r="A133" s="420"/>
      <c r="B133" s="420"/>
      <c r="C133" s="420"/>
      <c r="D133" s="420"/>
      <c r="E133" s="420"/>
      <c r="F133" s="420"/>
      <c r="G133" s="421"/>
      <c r="H133" s="420"/>
      <c r="I133" s="420"/>
      <c r="J133" s="417"/>
      <c r="K133" s="463"/>
      <c r="L133" s="422"/>
      <c r="M133" s="422"/>
    </row>
    <row r="134" customFormat="false" ht="15.75" hidden="false" customHeight="false" outlineLevel="0" collapsed="false">
      <c r="A134" s="420"/>
      <c r="B134" s="420"/>
      <c r="C134" s="420"/>
      <c r="D134" s="420"/>
      <c r="E134" s="420"/>
      <c r="F134" s="420"/>
      <c r="G134" s="421"/>
      <c r="H134" s="420"/>
      <c r="I134" s="420"/>
      <c r="J134" s="417"/>
      <c r="K134" s="463"/>
      <c r="L134" s="422"/>
      <c r="M134" s="422"/>
    </row>
    <row r="135" customFormat="false" ht="15.75" hidden="false" customHeight="false" outlineLevel="0" collapsed="false">
      <c r="A135" s="420"/>
      <c r="B135" s="420"/>
      <c r="C135" s="420"/>
      <c r="D135" s="420"/>
      <c r="E135" s="420"/>
      <c r="F135" s="420"/>
      <c r="G135" s="421"/>
      <c r="H135" s="420"/>
      <c r="I135" s="420"/>
      <c r="J135" s="417"/>
      <c r="K135" s="463"/>
      <c r="L135" s="422"/>
      <c r="M135" s="422"/>
    </row>
    <row r="136" customFormat="false" ht="15.75" hidden="false" customHeight="false" outlineLevel="0" collapsed="false">
      <c r="A136" s="420"/>
      <c r="B136" s="420"/>
      <c r="C136" s="420"/>
      <c r="D136" s="420"/>
      <c r="E136" s="420"/>
      <c r="F136" s="420"/>
      <c r="G136" s="421"/>
      <c r="H136" s="420"/>
      <c r="I136" s="420"/>
      <c r="J136" s="417"/>
      <c r="K136" s="463"/>
      <c r="L136" s="422"/>
      <c r="M136" s="422"/>
    </row>
    <row r="137" customFormat="false" ht="15.75" hidden="false" customHeight="false" outlineLevel="0" collapsed="false">
      <c r="A137" s="420"/>
      <c r="B137" s="420"/>
      <c r="C137" s="420"/>
      <c r="D137" s="420"/>
      <c r="E137" s="420"/>
      <c r="F137" s="420"/>
      <c r="G137" s="421"/>
      <c r="H137" s="420"/>
      <c r="I137" s="420"/>
      <c r="J137" s="417"/>
      <c r="K137" s="463"/>
      <c r="L137" s="422"/>
      <c r="M137" s="422"/>
    </row>
    <row r="138" customFormat="false" ht="15.75" hidden="false" customHeight="false" outlineLevel="0" collapsed="false">
      <c r="A138" s="420"/>
      <c r="B138" s="420"/>
      <c r="C138" s="420"/>
      <c r="D138" s="420"/>
      <c r="E138" s="420"/>
      <c r="F138" s="420"/>
      <c r="G138" s="421"/>
      <c r="H138" s="420"/>
      <c r="I138" s="420"/>
      <c r="J138" s="417"/>
      <c r="K138" s="463"/>
      <c r="L138" s="422"/>
      <c r="M138" s="422"/>
    </row>
    <row r="139" customFormat="false" ht="15.75" hidden="false" customHeight="false" outlineLevel="0" collapsed="false">
      <c r="A139" s="420"/>
      <c r="B139" s="420"/>
      <c r="C139" s="420"/>
      <c r="D139" s="420"/>
      <c r="E139" s="420"/>
      <c r="F139" s="420"/>
      <c r="G139" s="421"/>
      <c r="H139" s="420"/>
      <c r="I139" s="420"/>
      <c r="J139" s="417"/>
      <c r="K139" s="463"/>
      <c r="L139" s="422"/>
      <c r="M139" s="422"/>
    </row>
    <row r="140" customFormat="false" ht="15.75" hidden="false" customHeight="false" outlineLevel="0" collapsed="false">
      <c r="A140" s="420"/>
      <c r="B140" s="420"/>
      <c r="C140" s="420"/>
      <c r="D140" s="420"/>
      <c r="E140" s="420"/>
      <c r="F140" s="420"/>
      <c r="G140" s="421"/>
      <c r="H140" s="420"/>
      <c r="I140" s="420"/>
      <c r="J140" s="417"/>
      <c r="K140" s="463"/>
      <c r="L140" s="422"/>
      <c r="M140" s="422"/>
    </row>
    <row r="141" customFormat="false" ht="15.75" hidden="false" customHeight="false" outlineLevel="0" collapsed="false">
      <c r="A141" s="420"/>
      <c r="B141" s="420"/>
      <c r="C141" s="420"/>
      <c r="D141" s="420"/>
      <c r="E141" s="420"/>
      <c r="F141" s="420"/>
      <c r="G141" s="421"/>
      <c r="H141" s="420"/>
      <c r="I141" s="420"/>
      <c r="J141" s="417"/>
      <c r="K141" s="463"/>
      <c r="L141" s="422"/>
      <c r="M141" s="422"/>
    </row>
    <row r="142" customFormat="false" ht="15.75" hidden="false" customHeight="false" outlineLevel="0" collapsed="false">
      <c r="A142" s="420"/>
      <c r="B142" s="420"/>
      <c r="C142" s="420"/>
      <c r="D142" s="420"/>
      <c r="E142" s="420"/>
      <c r="F142" s="420"/>
      <c r="G142" s="421"/>
      <c r="H142" s="420"/>
      <c r="I142" s="420"/>
      <c r="J142" s="417"/>
      <c r="K142" s="463"/>
      <c r="L142" s="422"/>
      <c r="M142" s="422"/>
    </row>
    <row r="143" customFormat="false" ht="15.75" hidden="false" customHeight="false" outlineLevel="0" collapsed="false">
      <c r="A143" s="420"/>
      <c r="B143" s="420"/>
      <c r="C143" s="420"/>
      <c r="D143" s="420"/>
      <c r="E143" s="420"/>
      <c r="F143" s="420"/>
      <c r="G143" s="421"/>
      <c r="H143" s="420"/>
      <c r="I143" s="420"/>
      <c r="J143" s="417"/>
      <c r="K143" s="463"/>
      <c r="L143" s="422"/>
      <c r="M143" s="422"/>
    </row>
    <row r="144" customFormat="false" ht="15.75" hidden="false" customHeight="false" outlineLevel="0" collapsed="false">
      <c r="A144" s="420"/>
      <c r="B144" s="420"/>
      <c r="C144" s="420"/>
      <c r="D144" s="420"/>
      <c r="E144" s="420"/>
      <c r="F144" s="420"/>
      <c r="G144" s="421"/>
      <c r="H144" s="420"/>
      <c r="I144" s="420"/>
      <c r="J144" s="417"/>
      <c r="K144" s="463"/>
      <c r="L144" s="422"/>
      <c r="M144" s="422"/>
    </row>
    <row r="145" customFormat="false" ht="15.75" hidden="false" customHeight="false" outlineLevel="0" collapsed="false">
      <c r="A145" s="420"/>
      <c r="B145" s="420"/>
      <c r="C145" s="420"/>
      <c r="D145" s="420"/>
      <c r="E145" s="420"/>
      <c r="F145" s="420"/>
      <c r="G145" s="421"/>
      <c r="H145" s="420"/>
      <c r="I145" s="420"/>
      <c r="J145" s="417"/>
      <c r="K145" s="463"/>
      <c r="L145" s="422"/>
      <c r="M145" s="422"/>
    </row>
    <row r="146" customFormat="false" ht="15.75" hidden="false" customHeight="false" outlineLevel="0" collapsed="false">
      <c r="A146" s="420"/>
      <c r="B146" s="420"/>
      <c r="C146" s="420"/>
      <c r="D146" s="420"/>
      <c r="E146" s="420"/>
      <c r="F146" s="420"/>
      <c r="G146" s="421"/>
      <c r="H146" s="420"/>
      <c r="I146" s="420"/>
      <c r="J146" s="417"/>
      <c r="K146" s="463"/>
      <c r="L146" s="422"/>
      <c r="M146" s="422"/>
    </row>
    <row r="147" customFormat="false" ht="15.75" hidden="false" customHeight="false" outlineLevel="0" collapsed="false">
      <c r="A147" s="420"/>
      <c r="B147" s="420"/>
      <c r="C147" s="420"/>
      <c r="D147" s="420"/>
      <c r="E147" s="420"/>
      <c r="F147" s="420"/>
      <c r="G147" s="421"/>
      <c r="H147" s="420"/>
      <c r="I147" s="420"/>
      <c r="J147" s="417"/>
      <c r="K147" s="463"/>
      <c r="L147" s="422"/>
      <c r="M147" s="422"/>
    </row>
    <row r="148" customFormat="false" ht="15.75" hidden="false" customHeight="false" outlineLevel="0" collapsed="false">
      <c r="A148" s="420"/>
      <c r="B148" s="420"/>
      <c r="C148" s="420"/>
      <c r="D148" s="420"/>
      <c r="E148" s="420"/>
      <c r="F148" s="420"/>
      <c r="G148" s="421"/>
      <c r="H148" s="420"/>
      <c r="I148" s="420"/>
      <c r="J148" s="417"/>
      <c r="K148" s="463"/>
      <c r="L148" s="422"/>
      <c r="M148" s="422"/>
    </row>
    <row r="149" customFormat="false" ht="15.75" hidden="false" customHeight="false" outlineLevel="0" collapsed="false">
      <c r="A149" s="420"/>
      <c r="B149" s="420"/>
      <c r="C149" s="420"/>
      <c r="D149" s="420"/>
      <c r="E149" s="420"/>
      <c r="F149" s="420"/>
      <c r="G149" s="421"/>
      <c r="H149" s="420"/>
      <c r="I149" s="420"/>
      <c r="J149" s="417"/>
      <c r="K149" s="463"/>
      <c r="L149" s="422"/>
      <c r="M149" s="422"/>
    </row>
    <row r="150" customFormat="false" ht="15.75" hidden="false" customHeight="false" outlineLevel="0" collapsed="false">
      <c r="A150" s="420"/>
      <c r="B150" s="420"/>
      <c r="C150" s="420"/>
      <c r="D150" s="420"/>
      <c r="E150" s="420"/>
      <c r="F150" s="420"/>
      <c r="G150" s="421"/>
      <c r="H150" s="420"/>
      <c r="I150" s="420"/>
      <c r="J150" s="417"/>
      <c r="K150" s="463"/>
      <c r="L150" s="422"/>
      <c r="M150" s="422"/>
    </row>
    <row r="151" customFormat="false" ht="15.75" hidden="false" customHeight="false" outlineLevel="0" collapsed="false">
      <c r="A151" s="420"/>
      <c r="B151" s="420"/>
      <c r="C151" s="420"/>
      <c r="D151" s="420"/>
      <c r="E151" s="420"/>
      <c r="F151" s="420"/>
      <c r="G151" s="421"/>
      <c r="H151" s="420"/>
      <c r="I151" s="420"/>
      <c r="J151" s="417"/>
      <c r="K151" s="463"/>
      <c r="L151" s="422"/>
      <c r="M151" s="422"/>
    </row>
    <row r="152" customFormat="false" ht="15.75" hidden="false" customHeight="false" outlineLevel="0" collapsed="false">
      <c r="A152" s="420"/>
      <c r="B152" s="420"/>
      <c r="C152" s="420"/>
      <c r="D152" s="420"/>
      <c r="E152" s="420"/>
      <c r="F152" s="420"/>
      <c r="G152" s="421"/>
      <c r="H152" s="420"/>
      <c r="I152" s="420"/>
      <c r="J152" s="417"/>
      <c r="K152" s="463"/>
      <c r="L152" s="422"/>
      <c r="M152" s="422"/>
    </row>
    <row r="153" customFormat="false" ht="15.75" hidden="false" customHeight="false" outlineLevel="0" collapsed="false">
      <c r="A153" s="420"/>
      <c r="B153" s="420"/>
      <c r="C153" s="420"/>
      <c r="D153" s="420"/>
      <c r="E153" s="420"/>
      <c r="F153" s="420"/>
      <c r="G153" s="421"/>
      <c r="H153" s="420"/>
      <c r="I153" s="420"/>
      <c r="J153" s="417"/>
      <c r="K153" s="463"/>
      <c r="L153" s="422"/>
      <c r="M153" s="422"/>
    </row>
    <row r="154" customFormat="false" ht="15.75" hidden="false" customHeight="false" outlineLevel="0" collapsed="false">
      <c r="A154" s="420"/>
      <c r="B154" s="420"/>
      <c r="C154" s="420"/>
      <c r="D154" s="420"/>
      <c r="E154" s="420"/>
      <c r="F154" s="420"/>
      <c r="G154" s="421"/>
      <c r="H154" s="420"/>
      <c r="I154" s="420"/>
      <c r="J154" s="417"/>
      <c r="K154" s="463"/>
      <c r="L154" s="422"/>
      <c r="M154" s="422"/>
    </row>
    <row r="155" customFormat="false" ht="15.75" hidden="false" customHeight="false" outlineLevel="0" collapsed="false">
      <c r="A155" s="420"/>
      <c r="B155" s="420"/>
      <c r="C155" s="420"/>
      <c r="D155" s="420"/>
      <c r="E155" s="420"/>
      <c r="F155" s="420"/>
      <c r="G155" s="421"/>
      <c r="H155" s="420"/>
      <c r="I155" s="420"/>
      <c r="J155" s="417"/>
      <c r="K155" s="463"/>
      <c r="L155" s="422"/>
      <c r="M155" s="422"/>
    </row>
    <row r="156" customFormat="false" ht="15.75" hidden="false" customHeight="false" outlineLevel="0" collapsed="false">
      <c r="A156" s="420"/>
      <c r="B156" s="420"/>
      <c r="C156" s="420"/>
      <c r="D156" s="420"/>
      <c r="E156" s="420"/>
      <c r="F156" s="420"/>
      <c r="G156" s="421"/>
      <c r="H156" s="420"/>
      <c r="I156" s="420"/>
      <c r="J156" s="417"/>
      <c r="K156" s="463"/>
      <c r="L156" s="422"/>
      <c r="M156" s="422"/>
    </row>
    <row r="157" customFormat="false" ht="15.75" hidden="false" customHeight="false" outlineLevel="0" collapsed="false">
      <c r="A157" s="420"/>
      <c r="B157" s="420"/>
      <c r="C157" s="420"/>
      <c r="D157" s="420"/>
      <c r="E157" s="420"/>
      <c r="F157" s="420"/>
      <c r="G157" s="421"/>
      <c r="H157" s="420"/>
      <c r="I157" s="420"/>
      <c r="J157" s="417"/>
      <c r="K157" s="463"/>
      <c r="L157" s="422"/>
      <c r="M157" s="422"/>
    </row>
    <row r="158" customFormat="false" ht="15.75" hidden="false" customHeight="false" outlineLevel="0" collapsed="false">
      <c r="A158" s="420"/>
      <c r="B158" s="420"/>
      <c r="C158" s="420"/>
      <c r="D158" s="420"/>
      <c r="E158" s="420"/>
      <c r="F158" s="420"/>
      <c r="G158" s="421"/>
      <c r="H158" s="420"/>
      <c r="I158" s="420"/>
      <c r="J158" s="417"/>
      <c r="K158" s="463"/>
      <c r="L158" s="422"/>
      <c r="M158" s="422"/>
    </row>
    <row r="159" customFormat="false" ht="15.75" hidden="false" customHeight="false" outlineLevel="0" collapsed="false">
      <c r="A159" s="420"/>
      <c r="B159" s="420"/>
      <c r="C159" s="420"/>
      <c r="D159" s="420"/>
      <c r="E159" s="420"/>
      <c r="F159" s="420"/>
      <c r="G159" s="421"/>
      <c r="H159" s="420"/>
      <c r="I159" s="420"/>
      <c r="J159" s="417"/>
      <c r="K159" s="463"/>
      <c r="L159" s="422"/>
      <c r="M159" s="422"/>
    </row>
    <row r="160" customFormat="false" ht="15.75" hidden="false" customHeight="false" outlineLevel="0" collapsed="false">
      <c r="A160" s="420"/>
      <c r="B160" s="420"/>
      <c r="C160" s="420"/>
      <c r="D160" s="420"/>
      <c r="E160" s="420"/>
      <c r="F160" s="420"/>
      <c r="G160" s="421"/>
      <c r="H160" s="420"/>
      <c r="I160" s="420"/>
      <c r="J160" s="417"/>
      <c r="K160" s="463"/>
      <c r="L160" s="422"/>
      <c r="M160" s="422"/>
    </row>
    <row r="161" customFormat="false" ht="15.75" hidden="false" customHeight="false" outlineLevel="0" collapsed="false">
      <c r="A161" s="420"/>
      <c r="B161" s="420"/>
      <c r="C161" s="420"/>
      <c r="D161" s="420"/>
      <c r="E161" s="420"/>
      <c r="F161" s="420"/>
      <c r="G161" s="421"/>
      <c r="H161" s="420"/>
      <c r="I161" s="420"/>
      <c r="J161" s="417"/>
      <c r="K161" s="463"/>
      <c r="L161" s="422"/>
      <c r="M161" s="422"/>
    </row>
    <row r="162" customFormat="false" ht="15.75" hidden="false" customHeight="false" outlineLevel="0" collapsed="false">
      <c r="A162" s="420"/>
      <c r="B162" s="420"/>
      <c r="C162" s="420"/>
      <c r="D162" s="420"/>
      <c r="E162" s="420"/>
      <c r="F162" s="420"/>
      <c r="G162" s="421"/>
      <c r="H162" s="420"/>
      <c r="I162" s="420"/>
      <c r="J162" s="417"/>
      <c r="K162" s="463"/>
      <c r="L162" s="422"/>
      <c r="M162" s="422"/>
    </row>
    <row r="163" customFormat="false" ht="15.75" hidden="false" customHeight="false" outlineLevel="0" collapsed="false">
      <c r="A163" s="420"/>
      <c r="B163" s="420"/>
      <c r="C163" s="420"/>
      <c r="D163" s="420"/>
      <c r="E163" s="420"/>
      <c r="F163" s="420"/>
      <c r="G163" s="421"/>
      <c r="H163" s="420"/>
      <c r="I163" s="420"/>
      <c r="J163" s="417"/>
      <c r="K163" s="463"/>
      <c r="L163" s="422"/>
      <c r="M163" s="422"/>
    </row>
    <row r="164" customFormat="false" ht="15.75" hidden="false" customHeight="false" outlineLevel="0" collapsed="false">
      <c r="A164" s="420"/>
      <c r="B164" s="420"/>
      <c r="C164" s="420"/>
      <c r="D164" s="420"/>
      <c r="E164" s="420"/>
      <c r="F164" s="420"/>
      <c r="G164" s="421"/>
      <c r="H164" s="420"/>
      <c r="I164" s="420"/>
      <c r="J164" s="417"/>
      <c r="K164" s="463"/>
      <c r="L164" s="422"/>
      <c r="M164" s="422"/>
    </row>
    <row r="165" customFormat="false" ht="15.75" hidden="false" customHeight="false" outlineLevel="0" collapsed="false">
      <c r="A165" s="420"/>
      <c r="B165" s="420"/>
      <c r="C165" s="420"/>
      <c r="D165" s="420"/>
      <c r="E165" s="420"/>
      <c r="F165" s="420"/>
      <c r="G165" s="421"/>
      <c r="H165" s="420"/>
      <c r="I165" s="420"/>
      <c r="J165" s="417"/>
      <c r="K165" s="463"/>
      <c r="L165" s="422"/>
      <c r="M165" s="422"/>
    </row>
    <row r="166" customFormat="false" ht="15.75" hidden="false" customHeight="false" outlineLevel="0" collapsed="false">
      <c r="A166" s="420"/>
      <c r="B166" s="420"/>
      <c r="C166" s="420"/>
      <c r="D166" s="420"/>
      <c r="E166" s="420"/>
      <c r="F166" s="420"/>
      <c r="G166" s="421"/>
      <c r="H166" s="420"/>
      <c r="I166" s="420"/>
      <c r="J166" s="417"/>
      <c r="K166" s="463"/>
      <c r="L166" s="422"/>
      <c r="M166" s="422"/>
    </row>
    <row r="167" customFormat="false" ht="15.75" hidden="false" customHeight="false" outlineLevel="0" collapsed="false">
      <c r="A167" s="420"/>
      <c r="B167" s="420"/>
      <c r="C167" s="420"/>
      <c r="D167" s="420"/>
      <c r="E167" s="420"/>
      <c r="F167" s="420"/>
      <c r="G167" s="421"/>
      <c r="H167" s="420"/>
      <c r="I167" s="420"/>
      <c r="J167" s="417"/>
      <c r="K167" s="463"/>
      <c r="L167" s="422"/>
      <c r="M167" s="422"/>
    </row>
    <row r="168" customFormat="false" ht="15.75" hidden="false" customHeight="false" outlineLevel="0" collapsed="false">
      <c r="A168" s="420"/>
      <c r="B168" s="420"/>
      <c r="C168" s="420"/>
      <c r="D168" s="420"/>
      <c r="E168" s="420"/>
      <c r="F168" s="420"/>
      <c r="G168" s="421"/>
      <c r="H168" s="420"/>
      <c r="I168" s="420"/>
      <c r="J168" s="417"/>
      <c r="K168" s="463"/>
      <c r="L168" s="422"/>
      <c r="M168" s="422"/>
    </row>
    <row r="169" customFormat="false" ht="15.75" hidden="false" customHeight="false" outlineLevel="0" collapsed="false">
      <c r="A169" s="420"/>
      <c r="B169" s="420"/>
      <c r="C169" s="420"/>
      <c r="D169" s="420"/>
      <c r="E169" s="420"/>
      <c r="F169" s="420"/>
      <c r="G169" s="421"/>
      <c r="H169" s="420"/>
      <c r="I169" s="420"/>
      <c r="J169" s="417"/>
      <c r="K169" s="463"/>
      <c r="L169" s="422"/>
      <c r="M169" s="422"/>
    </row>
    <row r="170" customFormat="false" ht="15.75" hidden="false" customHeight="false" outlineLevel="0" collapsed="false">
      <c r="A170" s="420"/>
      <c r="B170" s="420"/>
      <c r="C170" s="420"/>
      <c r="D170" s="420"/>
      <c r="E170" s="420"/>
      <c r="F170" s="420"/>
      <c r="G170" s="421"/>
      <c r="H170" s="420"/>
      <c r="I170" s="420"/>
      <c r="J170" s="417"/>
      <c r="K170" s="463"/>
      <c r="L170" s="422"/>
      <c r="M170" s="422"/>
    </row>
    <row r="171" customFormat="false" ht="15.75" hidden="false" customHeight="false" outlineLevel="0" collapsed="false">
      <c r="A171" s="420"/>
      <c r="B171" s="420"/>
      <c r="C171" s="420"/>
      <c r="D171" s="420"/>
      <c r="E171" s="420"/>
      <c r="F171" s="420"/>
      <c r="G171" s="421"/>
      <c r="H171" s="420"/>
      <c r="I171" s="420"/>
      <c r="J171" s="417"/>
      <c r="K171" s="463"/>
      <c r="L171" s="422"/>
      <c r="M171" s="422"/>
    </row>
    <row r="172" customFormat="false" ht="15.75" hidden="false" customHeight="false" outlineLevel="0" collapsed="false">
      <c r="A172" s="420"/>
      <c r="B172" s="420"/>
      <c r="C172" s="420"/>
      <c r="D172" s="420"/>
      <c r="E172" s="420"/>
      <c r="F172" s="420"/>
      <c r="G172" s="421"/>
      <c r="H172" s="420"/>
      <c r="I172" s="420"/>
      <c r="J172" s="417"/>
      <c r="K172" s="463"/>
      <c r="L172" s="422"/>
      <c r="M172" s="422"/>
    </row>
    <row r="173" customFormat="false" ht="15.75" hidden="false" customHeight="false" outlineLevel="0" collapsed="false">
      <c r="A173" s="420"/>
      <c r="B173" s="420"/>
      <c r="C173" s="420"/>
      <c r="D173" s="420"/>
      <c r="E173" s="420"/>
      <c r="F173" s="420"/>
      <c r="G173" s="421"/>
      <c r="H173" s="420"/>
      <c r="I173" s="420"/>
      <c r="J173" s="417"/>
      <c r="K173" s="463"/>
      <c r="L173" s="422"/>
      <c r="M173" s="422"/>
    </row>
    <row r="174" customFormat="false" ht="15.75" hidden="false" customHeight="false" outlineLevel="0" collapsed="false">
      <c r="A174" s="420"/>
      <c r="B174" s="420"/>
      <c r="C174" s="420"/>
      <c r="D174" s="420"/>
      <c r="E174" s="420"/>
      <c r="F174" s="420"/>
      <c r="G174" s="421"/>
      <c r="H174" s="420"/>
      <c r="I174" s="420"/>
      <c r="J174" s="417"/>
      <c r="K174" s="463"/>
      <c r="L174" s="422"/>
      <c r="M174" s="422"/>
    </row>
    <row r="175" customFormat="false" ht="15.75" hidden="false" customHeight="false" outlineLevel="0" collapsed="false">
      <c r="A175" s="420"/>
      <c r="B175" s="420"/>
      <c r="C175" s="420"/>
      <c r="D175" s="420"/>
      <c r="E175" s="420"/>
      <c r="F175" s="420"/>
      <c r="G175" s="421"/>
      <c r="H175" s="420"/>
      <c r="I175" s="420"/>
      <c r="J175" s="417"/>
      <c r="K175" s="463"/>
      <c r="L175" s="422"/>
      <c r="M175" s="422"/>
    </row>
    <row r="176" customFormat="false" ht="15.75" hidden="false" customHeight="false" outlineLevel="0" collapsed="false">
      <c r="A176" s="420"/>
      <c r="B176" s="420"/>
      <c r="C176" s="420"/>
      <c r="D176" s="420"/>
      <c r="E176" s="420"/>
      <c r="F176" s="420"/>
      <c r="G176" s="421"/>
      <c r="H176" s="420"/>
      <c r="I176" s="420"/>
      <c r="J176" s="417"/>
      <c r="K176" s="463"/>
      <c r="L176" s="422"/>
      <c r="M176" s="422"/>
    </row>
    <row r="177" customFormat="false" ht="15.75" hidden="false" customHeight="false" outlineLevel="0" collapsed="false">
      <c r="A177" s="420"/>
      <c r="B177" s="420"/>
      <c r="C177" s="420"/>
      <c r="D177" s="420"/>
      <c r="E177" s="420"/>
      <c r="F177" s="420"/>
      <c r="G177" s="421"/>
      <c r="H177" s="420"/>
      <c r="I177" s="420"/>
      <c r="J177" s="417"/>
      <c r="K177" s="463"/>
      <c r="L177" s="422"/>
      <c r="M177" s="422"/>
    </row>
    <row r="178" customFormat="false" ht="15.75" hidden="false" customHeight="false" outlineLevel="0" collapsed="false">
      <c r="A178" s="420"/>
      <c r="B178" s="420"/>
      <c r="C178" s="420"/>
      <c r="D178" s="420"/>
      <c r="E178" s="420"/>
      <c r="F178" s="420"/>
      <c r="G178" s="421"/>
      <c r="H178" s="420"/>
      <c r="I178" s="420"/>
      <c r="J178" s="417"/>
      <c r="K178" s="463"/>
      <c r="L178" s="422"/>
      <c r="M178" s="422"/>
    </row>
    <row r="179" customFormat="false" ht="15.75" hidden="false" customHeight="false" outlineLevel="0" collapsed="false">
      <c r="A179" s="420"/>
      <c r="B179" s="420"/>
      <c r="C179" s="420"/>
      <c r="D179" s="420"/>
      <c r="E179" s="420"/>
      <c r="F179" s="420"/>
      <c r="G179" s="421"/>
      <c r="H179" s="420"/>
      <c r="I179" s="420"/>
      <c r="J179" s="417"/>
      <c r="K179" s="463"/>
      <c r="L179" s="422"/>
      <c r="M179" s="422"/>
    </row>
    <row r="180" customFormat="false" ht="15.75" hidden="false" customHeight="false" outlineLevel="0" collapsed="false">
      <c r="A180" s="420"/>
      <c r="B180" s="420"/>
      <c r="C180" s="420"/>
      <c r="D180" s="420"/>
      <c r="E180" s="420"/>
      <c r="F180" s="420"/>
      <c r="G180" s="421"/>
      <c r="H180" s="420"/>
      <c r="I180" s="420"/>
      <c r="J180" s="417"/>
      <c r="K180" s="463"/>
      <c r="L180" s="422"/>
      <c r="M180" s="422"/>
    </row>
    <row r="181" customFormat="false" ht="15.75" hidden="false" customHeight="false" outlineLevel="0" collapsed="false">
      <c r="A181" s="420"/>
      <c r="B181" s="420"/>
      <c r="C181" s="420"/>
      <c r="D181" s="420"/>
      <c r="E181" s="420"/>
      <c r="F181" s="420"/>
      <c r="G181" s="421"/>
      <c r="H181" s="420"/>
      <c r="I181" s="420"/>
      <c r="J181" s="417"/>
      <c r="K181" s="463"/>
      <c r="L181" s="422"/>
      <c r="M181" s="422"/>
    </row>
    <row r="182" customFormat="false" ht="15.75" hidden="false" customHeight="false" outlineLevel="0" collapsed="false">
      <c r="A182" s="420"/>
      <c r="B182" s="420"/>
      <c r="C182" s="420"/>
      <c r="D182" s="420"/>
      <c r="E182" s="420"/>
      <c r="F182" s="420"/>
      <c r="G182" s="421"/>
      <c r="H182" s="420"/>
      <c r="I182" s="420"/>
      <c r="J182" s="417"/>
      <c r="K182" s="463"/>
      <c r="L182" s="422"/>
      <c r="M182" s="422"/>
    </row>
    <row r="183" customFormat="false" ht="15.75" hidden="false" customHeight="false" outlineLevel="0" collapsed="false">
      <c r="A183" s="420"/>
      <c r="B183" s="420"/>
      <c r="C183" s="420"/>
      <c r="D183" s="420"/>
      <c r="E183" s="420"/>
      <c r="F183" s="420"/>
      <c r="G183" s="421"/>
      <c r="H183" s="420"/>
      <c r="I183" s="420"/>
      <c r="J183" s="417"/>
      <c r="K183" s="463"/>
      <c r="L183" s="422"/>
      <c r="M183" s="422"/>
    </row>
    <row r="184" customFormat="false" ht="15.75" hidden="false" customHeight="false" outlineLevel="0" collapsed="false">
      <c r="A184" s="420"/>
      <c r="B184" s="420"/>
      <c r="C184" s="420"/>
      <c r="D184" s="420"/>
      <c r="E184" s="420"/>
      <c r="F184" s="420"/>
      <c r="G184" s="421"/>
      <c r="H184" s="420"/>
      <c r="I184" s="420"/>
      <c r="J184" s="417"/>
      <c r="K184" s="463"/>
      <c r="L184" s="422"/>
      <c r="M184" s="422"/>
    </row>
    <row r="185" customFormat="false" ht="15.75" hidden="false" customHeight="false" outlineLevel="0" collapsed="false">
      <c r="A185" s="420"/>
      <c r="B185" s="420"/>
      <c r="C185" s="420"/>
      <c r="D185" s="420"/>
      <c r="E185" s="420"/>
      <c r="F185" s="420"/>
      <c r="G185" s="421"/>
      <c r="H185" s="420"/>
      <c r="I185" s="420"/>
      <c r="J185" s="417"/>
      <c r="K185" s="463"/>
      <c r="L185" s="422"/>
      <c r="M185" s="422"/>
    </row>
    <row r="186" customFormat="false" ht="15.75" hidden="false" customHeight="false" outlineLevel="0" collapsed="false">
      <c r="A186" s="420"/>
      <c r="B186" s="420"/>
      <c r="C186" s="420"/>
      <c r="D186" s="420"/>
      <c r="E186" s="420"/>
      <c r="F186" s="420"/>
      <c r="G186" s="421"/>
      <c r="H186" s="420"/>
      <c r="I186" s="420"/>
      <c r="J186" s="417"/>
      <c r="K186" s="463"/>
      <c r="L186" s="422"/>
      <c r="M186" s="422"/>
    </row>
    <row r="187" customFormat="false" ht="15.75" hidden="false" customHeight="false" outlineLevel="0" collapsed="false">
      <c r="A187" s="420"/>
      <c r="B187" s="420"/>
      <c r="C187" s="420"/>
      <c r="D187" s="420"/>
      <c r="E187" s="420"/>
      <c r="F187" s="420"/>
      <c r="G187" s="421"/>
      <c r="H187" s="420"/>
      <c r="I187" s="420"/>
      <c r="J187" s="417"/>
      <c r="K187" s="463"/>
      <c r="L187" s="422"/>
      <c r="M187" s="422"/>
    </row>
    <row r="188" customFormat="false" ht="15.75" hidden="false" customHeight="false" outlineLevel="0" collapsed="false">
      <c r="A188" s="420"/>
      <c r="B188" s="420"/>
      <c r="C188" s="420"/>
      <c r="D188" s="420"/>
      <c r="E188" s="420"/>
      <c r="F188" s="420"/>
      <c r="G188" s="421"/>
      <c r="H188" s="420"/>
      <c r="I188" s="420"/>
      <c r="J188" s="417"/>
      <c r="K188" s="463"/>
      <c r="L188" s="422"/>
      <c r="M188" s="422"/>
    </row>
    <row r="189" customFormat="false" ht="15.75" hidden="false" customHeight="false" outlineLevel="0" collapsed="false">
      <c r="A189" s="420"/>
      <c r="B189" s="420"/>
      <c r="C189" s="420"/>
      <c r="D189" s="420"/>
      <c r="E189" s="420"/>
      <c r="F189" s="420"/>
      <c r="G189" s="421"/>
      <c r="H189" s="420"/>
      <c r="I189" s="420"/>
      <c r="J189" s="417"/>
      <c r="K189" s="463"/>
      <c r="L189" s="422"/>
      <c r="M189" s="422"/>
    </row>
    <row r="190" customFormat="false" ht="15.75" hidden="false" customHeight="false" outlineLevel="0" collapsed="false">
      <c r="A190" s="420"/>
      <c r="B190" s="420"/>
      <c r="C190" s="420"/>
      <c r="D190" s="420"/>
      <c r="E190" s="420"/>
      <c r="F190" s="420"/>
      <c r="G190" s="421"/>
      <c r="H190" s="420"/>
      <c r="I190" s="420"/>
      <c r="J190" s="417"/>
      <c r="K190" s="463"/>
      <c r="L190" s="422"/>
      <c r="M190" s="422"/>
    </row>
    <row r="191" customFormat="false" ht="15.75" hidden="false" customHeight="false" outlineLevel="0" collapsed="false">
      <c r="A191" s="420"/>
      <c r="B191" s="420"/>
      <c r="C191" s="420"/>
      <c r="D191" s="420"/>
      <c r="E191" s="420"/>
      <c r="F191" s="420"/>
      <c r="G191" s="421"/>
      <c r="H191" s="420"/>
      <c r="I191" s="420"/>
      <c r="J191" s="417"/>
      <c r="K191" s="463"/>
      <c r="L191" s="422"/>
      <c r="M191" s="422"/>
    </row>
    <row r="192" customFormat="false" ht="15.75" hidden="false" customHeight="false" outlineLevel="0" collapsed="false">
      <c r="A192" s="420"/>
      <c r="B192" s="420"/>
      <c r="C192" s="420"/>
      <c r="D192" s="420"/>
      <c r="E192" s="420"/>
      <c r="F192" s="420"/>
      <c r="G192" s="421"/>
      <c r="H192" s="420"/>
      <c r="I192" s="420"/>
      <c r="J192" s="417"/>
      <c r="K192" s="463"/>
      <c r="L192" s="422"/>
      <c r="M192" s="422"/>
    </row>
    <row r="193" customFormat="false" ht="15.75" hidden="false" customHeight="false" outlineLevel="0" collapsed="false">
      <c r="A193" s="420"/>
      <c r="B193" s="420"/>
      <c r="C193" s="420"/>
      <c r="D193" s="420"/>
      <c r="E193" s="420"/>
      <c r="F193" s="420"/>
      <c r="G193" s="421"/>
      <c r="H193" s="420"/>
      <c r="I193" s="420"/>
      <c r="J193" s="417"/>
      <c r="K193" s="463"/>
      <c r="L193" s="422"/>
      <c r="M193" s="422"/>
    </row>
    <row r="194" customFormat="false" ht="15.75" hidden="false" customHeight="false" outlineLevel="0" collapsed="false">
      <c r="A194" s="420"/>
      <c r="B194" s="420"/>
      <c r="C194" s="420"/>
      <c r="D194" s="420"/>
      <c r="E194" s="420"/>
      <c r="F194" s="420"/>
      <c r="G194" s="421"/>
      <c r="H194" s="420"/>
      <c r="I194" s="420"/>
      <c r="J194" s="417"/>
      <c r="K194" s="463"/>
      <c r="L194" s="422"/>
      <c r="M194" s="422"/>
    </row>
    <row r="195" customFormat="false" ht="15.75" hidden="false" customHeight="false" outlineLevel="0" collapsed="false">
      <c r="A195" s="420"/>
      <c r="B195" s="420"/>
      <c r="C195" s="420"/>
      <c r="D195" s="420"/>
      <c r="E195" s="420"/>
      <c r="F195" s="420"/>
      <c r="G195" s="421"/>
      <c r="H195" s="420"/>
      <c r="I195" s="420"/>
      <c r="J195" s="417"/>
      <c r="K195" s="463"/>
      <c r="L195" s="422"/>
      <c r="M195" s="422"/>
    </row>
    <row r="196" customFormat="false" ht="15.75" hidden="false" customHeight="false" outlineLevel="0" collapsed="false">
      <c r="A196" s="420"/>
      <c r="B196" s="420"/>
      <c r="C196" s="420"/>
      <c r="D196" s="420"/>
      <c r="E196" s="420"/>
      <c r="F196" s="420"/>
      <c r="G196" s="421"/>
      <c r="H196" s="420"/>
      <c r="I196" s="420"/>
      <c r="J196" s="417"/>
      <c r="K196" s="463"/>
      <c r="L196" s="422"/>
      <c r="M196" s="422"/>
    </row>
    <row r="197" customFormat="false" ht="15.75" hidden="false" customHeight="false" outlineLevel="0" collapsed="false">
      <c r="A197" s="420"/>
      <c r="B197" s="420"/>
      <c r="C197" s="420"/>
      <c r="D197" s="420"/>
      <c r="E197" s="420"/>
      <c r="F197" s="420"/>
      <c r="G197" s="421"/>
      <c r="H197" s="420"/>
      <c r="I197" s="420"/>
      <c r="J197" s="417"/>
      <c r="K197" s="463"/>
      <c r="L197" s="422"/>
      <c r="M197" s="422"/>
    </row>
    <row r="198" customFormat="false" ht="15.75" hidden="false" customHeight="false" outlineLevel="0" collapsed="false">
      <c r="A198" s="420"/>
      <c r="B198" s="420"/>
      <c r="C198" s="420"/>
      <c r="D198" s="420"/>
      <c r="E198" s="420"/>
      <c r="F198" s="420"/>
      <c r="G198" s="421"/>
      <c r="H198" s="420"/>
      <c r="I198" s="420"/>
      <c r="J198" s="417"/>
      <c r="K198" s="463"/>
      <c r="L198" s="422"/>
      <c r="M198" s="422"/>
    </row>
    <row r="199" customFormat="false" ht="15.75" hidden="false" customHeight="false" outlineLevel="0" collapsed="false">
      <c r="A199" s="420"/>
      <c r="B199" s="420"/>
      <c r="C199" s="420"/>
      <c r="D199" s="420"/>
      <c r="E199" s="420"/>
      <c r="F199" s="420"/>
      <c r="G199" s="421"/>
      <c r="H199" s="420"/>
      <c r="I199" s="420"/>
      <c r="J199" s="417"/>
      <c r="K199" s="463"/>
      <c r="L199" s="422"/>
      <c r="M199" s="422"/>
    </row>
    <row r="200" customFormat="false" ht="15.75" hidden="false" customHeight="false" outlineLevel="0" collapsed="false">
      <c r="A200" s="420"/>
      <c r="B200" s="420"/>
      <c r="C200" s="420"/>
      <c r="D200" s="420"/>
      <c r="E200" s="420"/>
      <c r="F200" s="420"/>
      <c r="G200" s="421"/>
      <c r="H200" s="420"/>
      <c r="I200" s="420"/>
      <c r="J200" s="417"/>
      <c r="K200" s="463"/>
      <c r="L200" s="422"/>
      <c r="M200" s="422"/>
    </row>
    <row r="201" customFormat="false" ht="15.75" hidden="false" customHeight="false" outlineLevel="0" collapsed="false">
      <c r="A201" s="420"/>
      <c r="B201" s="420"/>
      <c r="C201" s="420"/>
      <c r="D201" s="420"/>
      <c r="E201" s="420"/>
      <c r="F201" s="420"/>
      <c r="G201" s="421"/>
      <c r="H201" s="420"/>
      <c r="I201" s="420"/>
      <c r="J201" s="417"/>
      <c r="K201" s="463"/>
      <c r="L201" s="422"/>
      <c r="M201" s="422"/>
    </row>
    <row r="202" customFormat="false" ht="15.75" hidden="false" customHeight="false" outlineLevel="0" collapsed="false">
      <c r="A202" s="420"/>
      <c r="B202" s="420"/>
      <c r="C202" s="420"/>
      <c r="D202" s="420"/>
      <c r="E202" s="420"/>
      <c r="F202" s="420"/>
      <c r="G202" s="421"/>
      <c r="H202" s="420"/>
      <c r="I202" s="420"/>
      <c r="J202" s="417"/>
      <c r="K202" s="463"/>
      <c r="L202" s="422"/>
      <c r="M202" s="422"/>
    </row>
    <row r="203" customFormat="false" ht="15.75" hidden="false" customHeight="false" outlineLevel="0" collapsed="false">
      <c r="A203" s="420"/>
      <c r="B203" s="420"/>
      <c r="C203" s="420"/>
      <c r="D203" s="420"/>
      <c r="E203" s="420"/>
      <c r="F203" s="420"/>
      <c r="G203" s="421"/>
      <c r="H203" s="420"/>
      <c r="I203" s="420"/>
      <c r="J203" s="417"/>
      <c r="K203" s="463"/>
      <c r="L203" s="422"/>
      <c r="M203" s="422"/>
    </row>
    <row r="204" customFormat="false" ht="15.75" hidden="false" customHeight="false" outlineLevel="0" collapsed="false">
      <c r="A204" s="420"/>
      <c r="B204" s="420"/>
      <c r="C204" s="420"/>
      <c r="D204" s="420"/>
      <c r="E204" s="420"/>
      <c r="F204" s="420"/>
      <c r="G204" s="421"/>
      <c r="H204" s="420"/>
      <c r="I204" s="420"/>
      <c r="J204" s="417"/>
      <c r="K204" s="463"/>
      <c r="L204" s="422"/>
      <c r="M204" s="422"/>
    </row>
    <row r="205" customFormat="false" ht="15.75" hidden="false" customHeight="false" outlineLevel="0" collapsed="false">
      <c r="A205" s="420"/>
      <c r="B205" s="420"/>
      <c r="C205" s="420"/>
      <c r="D205" s="420"/>
      <c r="E205" s="420"/>
      <c r="F205" s="420"/>
      <c r="G205" s="421"/>
      <c r="H205" s="420"/>
      <c r="I205" s="420"/>
      <c r="J205" s="417"/>
      <c r="K205" s="463"/>
      <c r="L205" s="422"/>
      <c r="M205" s="422"/>
    </row>
    <row r="206" customFormat="false" ht="15.75" hidden="false" customHeight="false" outlineLevel="0" collapsed="false">
      <c r="A206" s="420"/>
      <c r="B206" s="420"/>
      <c r="C206" s="420"/>
      <c r="D206" s="420"/>
      <c r="E206" s="420"/>
      <c r="F206" s="420"/>
      <c r="G206" s="421"/>
      <c r="H206" s="420"/>
      <c r="I206" s="420"/>
      <c r="J206" s="417"/>
      <c r="K206" s="463"/>
      <c r="L206" s="422"/>
      <c r="M206" s="422"/>
    </row>
    <row r="207" customFormat="false" ht="15.75" hidden="false" customHeight="false" outlineLevel="0" collapsed="false">
      <c r="A207" s="420"/>
      <c r="B207" s="420"/>
      <c r="C207" s="420"/>
      <c r="D207" s="420"/>
      <c r="E207" s="420"/>
      <c r="F207" s="420"/>
      <c r="G207" s="421"/>
      <c r="H207" s="420"/>
      <c r="I207" s="420"/>
      <c r="J207" s="417"/>
      <c r="K207" s="463"/>
      <c r="L207" s="422"/>
      <c r="M207" s="422"/>
    </row>
    <row r="208" customFormat="false" ht="15.75" hidden="false" customHeight="false" outlineLevel="0" collapsed="false">
      <c r="A208" s="420"/>
      <c r="B208" s="420"/>
      <c r="C208" s="420"/>
      <c r="D208" s="420"/>
      <c r="E208" s="420"/>
      <c r="F208" s="420"/>
      <c r="G208" s="421"/>
      <c r="H208" s="420"/>
      <c r="I208" s="420"/>
      <c r="J208" s="417"/>
      <c r="K208" s="463"/>
      <c r="L208" s="422"/>
      <c r="M208" s="422"/>
    </row>
    <row r="209" customFormat="false" ht="15.75" hidden="false" customHeight="false" outlineLevel="0" collapsed="false">
      <c r="A209" s="420"/>
      <c r="B209" s="420"/>
      <c r="C209" s="420"/>
      <c r="D209" s="420"/>
      <c r="E209" s="420"/>
      <c r="F209" s="420"/>
      <c r="G209" s="421"/>
      <c r="H209" s="420"/>
      <c r="I209" s="420"/>
      <c r="J209" s="417"/>
      <c r="K209" s="463"/>
      <c r="L209" s="422"/>
      <c r="M209" s="422"/>
    </row>
    <row r="210" customFormat="false" ht="15.75" hidden="false" customHeight="false" outlineLevel="0" collapsed="false">
      <c r="A210" s="420"/>
      <c r="B210" s="420"/>
      <c r="C210" s="420"/>
      <c r="D210" s="420"/>
      <c r="E210" s="420"/>
      <c r="F210" s="420"/>
      <c r="G210" s="421"/>
      <c r="H210" s="420"/>
      <c r="I210" s="420"/>
      <c r="J210" s="417"/>
      <c r="K210" s="463"/>
      <c r="L210" s="422"/>
      <c r="M210" s="422"/>
    </row>
    <row r="211" customFormat="false" ht="15.75" hidden="false" customHeight="false" outlineLevel="0" collapsed="false">
      <c r="A211" s="420"/>
      <c r="B211" s="420"/>
      <c r="C211" s="420"/>
      <c r="D211" s="420"/>
      <c r="E211" s="420"/>
      <c r="F211" s="420"/>
      <c r="G211" s="421"/>
      <c r="H211" s="420"/>
      <c r="I211" s="420"/>
      <c r="J211" s="417"/>
      <c r="K211" s="463"/>
      <c r="L211" s="422"/>
      <c r="M211" s="422"/>
    </row>
    <row r="212" customFormat="false" ht="15.75" hidden="false" customHeight="false" outlineLevel="0" collapsed="false">
      <c r="A212" s="420"/>
      <c r="B212" s="420"/>
      <c r="C212" s="420"/>
      <c r="D212" s="420"/>
      <c r="E212" s="420"/>
      <c r="F212" s="420"/>
      <c r="G212" s="421"/>
      <c r="H212" s="420"/>
      <c r="I212" s="420"/>
      <c r="J212" s="417"/>
      <c r="K212" s="463"/>
      <c r="L212" s="422"/>
      <c r="M212" s="422"/>
    </row>
    <row r="213" customFormat="false" ht="15.75" hidden="false" customHeight="false" outlineLevel="0" collapsed="false">
      <c r="A213" s="420"/>
      <c r="B213" s="420"/>
      <c r="C213" s="420"/>
      <c r="D213" s="420"/>
      <c r="E213" s="420"/>
      <c r="F213" s="420"/>
      <c r="G213" s="421"/>
      <c r="H213" s="420"/>
      <c r="I213" s="420"/>
      <c r="J213" s="417"/>
      <c r="K213" s="463"/>
      <c r="L213" s="422"/>
      <c r="M213" s="422"/>
    </row>
    <row r="214" customFormat="false" ht="15.75" hidden="false" customHeight="false" outlineLevel="0" collapsed="false">
      <c r="A214" s="420"/>
      <c r="B214" s="420"/>
      <c r="C214" s="420"/>
      <c r="D214" s="420"/>
      <c r="E214" s="420"/>
      <c r="F214" s="420"/>
      <c r="G214" s="421"/>
      <c r="H214" s="420"/>
      <c r="I214" s="420"/>
      <c r="J214" s="417"/>
      <c r="K214" s="463"/>
      <c r="L214" s="422"/>
      <c r="M214" s="422"/>
    </row>
    <row r="215" customFormat="false" ht="15.75" hidden="false" customHeight="false" outlineLevel="0" collapsed="false">
      <c r="A215" s="420"/>
      <c r="B215" s="420"/>
      <c r="C215" s="420"/>
      <c r="D215" s="420"/>
      <c r="E215" s="420"/>
      <c r="F215" s="420"/>
      <c r="G215" s="421"/>
      <c r="H215" s="420"/>
      <c r="I215" s="420"/>
      <c r="J215" s="417"/>
      <c r="K215" s="463"/>
      <c r="L215" s="422"/>
      <c r="M215" s="422"/>
    </row>
    <row r="216" customFormat="false" ht="15.75" hidden="false" customHeight="false" outlineLevel="0" collapsed="false">
      <c r="A216" s="420"/>
      <c r="B216" s="420"/>
      <c r="C216" s="420"/>
      <c r="D216" s="420"/>
      <c r="E216" s="420"/>
      <c r="F216" s="420"/>
      <c r="G216" s="421"/>
      <c r="H216" s="420"/>
      <c r="I216" s="420"/>
      <c r="J216" s="417"/>
      <c r="K216" s="463"/>
      <c r="L216" s="422"/>
      <c r="M216" s="422"/>
    </row>
    <row r="217" customFormat="false" ht="15.75" hidden="false" customHeight="false" outlineLevel="0" collapsed="false">
      <c r="A217" s="420"/>
      <c r="B217" s="420"/>
      <c r="C217" s="420"/>
      <c r="D217" s="420"/>
      <c r="E217" s="420"/>
      <c r="F217" s="420"/>
      <c r="G217" s="421"/>
      <c r="H217" s="420"/>
      <c r="I217" s="420"/>
      <c r="J217" s="417"/>
      <c r="K217" s="463"/>
      <c r="L217" s="422"/>
      <c r="M217" s="422"/>
    </row>
    <row r="218" customFormat="false" ht="15.75" hidden="false" customHeight="false" outlineLevel="0" collapsed="false">
      <c r="A218" s="420"/>
      <c r="B218" s="420"/>
      <c r="C218" s="420"/>
      <c r="D218" s="420"/>
      <c r="E218" s="420"/>
      <c r="F218" s="420"/>
      <c r="G218" s="421"/>
      <c r="H218" s="420"/>
      <c r="I218" s="420"/>
      <c r="J218" s="417"/>
      <c r="K218" s="463"/>
      <c r="L218" s="422"/>
      <c r="M218" s="422"/>
    </row>
    <row r="219" customFormat="false" ht="15.75" hidden="false" customHeight="false" outlineLevel="0" collapsed="false">
      <c r="A219" s="420"/>
      <c r="B219" s="420"/>
      <c r="C219" s="420"/>
      <c r="D219" s="420"/>
      <c r="E219" s="420"/>
      <c r="F219" s="420"/>
      <c r="G219" s="421"/>
      <c r="H219" s="420"/>
      <c r="I219" s="420"/>
      <c r="J219" s="417"/>
      <c r="K219" s="463"/>
      <c r="L219" s="422"/>
      <c r="M219" s="422"/>
    </row>
    <row r="220" customFormat="false" ht="15.75" hidden="false" customHeight="false" outlineLevel="0" collapsed="false">
      <c r="A220" s="420"/>
      <c r="B220" s="420"/>
      <c r="C220" s="420"/>
      <c r="D220" s="420"/>
      <c r="E220" s="420"/>
      <c r="F220" s="420"/>
      <c r="G220" s="421"/>
      <c r="H220" s="420"/>
      <c r="I220" s="420"/>
      <c r="J220" s="417"/>
      <c r="K220" s="463"/>
      <c r="L220" s="422"/>
      <c r="M220" s="422"/>
    </row>
    <row r="221" customFormat="false" ht="15.75" hidden="false" customHeight="false" outlineLevel="0" collapsed="false">
      <c r="A221" s="420"/>
      <c r="B221" s="420"/>
      <c r="C221" s="420"/>
      <c r="D221" s="420"/>
      <c r="E221" s="420"/>
      <c r="F221" s="420"/>
      <c r="G221" s="421"/>
      <c r="H221" s="420"/>
      <c r="I221" s="420"/>
      <c r="J221" s="417"/>
      <c r="K221" s="463"/>
      <c r="L221" s="422"/>
      <c r="M221" s="422"/>
    </row>
    <row r="222" customFormat="false" ht="15.75" hidden="false" customHeight="false" outlineLevel="0" collapsed="false">
      <c r="A222" s="420"/>
      <c r="B222" s="420"/>
      <c r="C222" s="420"/>
      <c r="D222" s="420"/>
      <c r="E222" s="420"/>
      <c r="F222" s="420"/>
      <c r="G222" s="421"/>
      <c r="H222" s="420"/>
      <c r="I222" s="420"/>
      <c r="J222" s="417"/>
      <c r="K222" s="463"/>
      <c r="L222" s="422"/>
      <c r="M222" s="422"/>
    </row>
    <row r="223" customFormat="false" ht="15.75" hidden="false" customHeight="false" outlineLevel="0" collapsed="false">
      <c r="A223" s="420"/>
      <c r="B223" s="420"/>
      <c r="C223" s="420"/>
      <c r="D223" s="420"/>
      <c r="E223" s="420"/>
      <c r="F223" s="420"/>
      <c r="G223" s="421"/>
      <c r="H223" s="420"/>
      <c r="I223" s="420"/>
      <c r="J223" s="417"/>
      <c r="K223" s="463"/>
      <c r="L223" s="422"/>
      <c r="M223" s="422"/>
    </row>
    <row r="224" customFormat="false" ht="15.75" hidden="false" customHeight="false" outlineLevel="0" collapsed="false">
      <c r="A224" s="420"/>
      <c r="B224" s="420"/>
      <c r="C224" s="420"/>
      <c r="D224" s="420"/>
      <c r="E224" s="420"/>
      <c r="F224" s="420"/>
      <c r="G224" s="421"/>
      <c r="H224" s="420"/>
      <c r="I224" s="420"/>
      <c r="J224" s="417"/>
      <c r="K224" s="463"/>
      <c r="L224" s="422"/>
      <c r="M224" s="422"/>
    </row>
    <row r="225" customFormat="false" ht="15.75" hidden="false" customHeight="false" outlineLevel="0" collapsed="false">
      <c r="A225" s="420"/>
      <c r="B225" s="420"/>
      <c r="C225" s="420"/>
      <c r="D225" s="420"/>
      <c r="E225" s="420"/>
      <c r="F225" s="420"/>
      <c r="G225" s="421"/>
      <c r="H225" s="420"/>
      <c r="I225" s="420"/>
      <c r="J225" s="417"/>
      <c r="K225" s="463"/>
      <c r="L225" s="422"/>
      <c r="M225" s="422"/>
    </row>
    <row r="226" customFormat="false" ht="15.75" hidden="false" customHeight="false" outlineLevel="0" collapsed="false">
      <c r="A226" s="420"/>
      <c r="B226" s="420"/>
      <c r="C226" s="420"/>
      <c r="D226" s="420"/>
      <c r="E226" s="420"/>
      <c r="F226" s="420"/>
      <c r="G226" s="421"/>
      <c r="H226" s="420"/>
      <c r="I226" s="420"/>
      <c r="J226" s="417"/>
      <c r="K226" s="463"/>
      <c r="L226" s="422"/>
      <c r="M226" s="422"/>
    </row>
    <row r="227" customFormat="false" ht="15.75" hidden="false" customHeight="false" outlineLevel="0" collapsed="false">
      <c r="A227" s="420"/>
      <c r="B227" s="420"/>
      <c r="C227" s="420"/>
      <c r="D227" s="420"/>
      <c r="E227" s="420"/>
      <c r="F227" s="420"/>
      <c r="G227" s="421"/>
      <c r="H227" s="420"/>
      <c r="I227" s="420"/>
      <c r="J227" s="417"/>
      <c r="K227" s="463"/>
      <c r="L227" s="422"/>
      <c r="M227" s="422"/>
    </row>
    <row r="228" customFormat="false" ht="15.75" hidden="false" customHeight="false" outlineLevel="0" collapsed="false">
      <c r="A228" s="420"/>
      <c r="B228" s="420"/>
      <c r="C228" s="420"/>
      <c r="D228" s="420"/>
      <c r="E228" s="420"/>
      <c r="F228" s="420"/>
      <c r="G228" s="421"/>
      <c r="H228" s="420"/>
      <c r="I228" s="420"/>
      <c r="J228" s="417"/>
      <c r="K228" s="463"/>
      <c r="L228" s="422"/>
      <c r="M228" s="422"/>
    </row>
    <row r="229" customFormat="false" ht="15.75" hidden="false" customHeight="false" outlineLevel="0" collapsed="false">
      <c r="A229" s="420"/>
      <c r="B229" s="420"/>
      <c r="C229" s="420"/>
      <c r="D229" s="420"/>
      <c r="E229" s="420"/>
      <c r="F229" s="420"/>
      <c r="G229" s="421"/>
      <c r="H229" s="420"/>
      <c r="I229" s="420"/>
      <c r="J229" s="417"/>
      <c r="K229" s="463"/>
      <c r="L229" s="422"/>
      <c r="M229" s="422"/>
    </row>
    <row r="230" customFormat="false" ht="15.75" hidden="false" customHeight="false" outlineLevel="0" collapsed="false">
      <c r="A230" s="420"/>
      <c r="B230" s="420"/>
      <c r="C230" s="420"/>
      <c r="D230" s="420"/>
      <c r="E230" s="420"/>
      <c r="F230" s="420"/>
      <c r="G230" s="421"/>
      <c r="H230" s="420"/>
      <c r="I230" s="420"/>
      <c r="J230" s="417"/>
      <c r="K230" s="463"/>
      <c r="L230" s="422"/>
      <c r="M230" s="422"/>
    </row>
    <row r="231" customFormat="false" ht="15.75" hidden="false" customHeight="false" outlineLevel="0" collapsed="false">
      <c r="A231" s="420"/>
      <c r="B231" s="420"/>
      <c r="C231" s="420"/>
      <c r="D231" s="420"/>
      <c r="E231" s="420"/>
      <c r="F231" s="420"/>
      <c r="G231" s="421"/>
      <c r="H231" s="420"/>
      <c r="I231" s="420"/>
      <c r="J231" s="417"/>
      <c r="K231" s="463"/>
      <c r="L231" s="422"/>
      <c r="M231" s="422"/>
    </row>
    <row r="232" customFormat="false" ht="15.75" hidden="false" customHeight="false" outlineLevel="0" collapsed="false">
      <c r="A232" s="420"/>
      <c r="B232" s="420"/>
      <c r="C232" s="420"/>
      <c r="D232" s="420"/>
      <c r="E232" s="420"/>
      <c r="F232" s="420"/>
      <c r="G232" s="421"/>
      <c r="H232" s="420"/>
      <c r="I232" s="420"/>
      <c r="J232" s="417"/>
      <c r="K232" s="463"/>
      <c r="L232" s="422"/>
      <c r="M232" s="422"/>
    </row>
    <row r="233" customFormat="false" ht="15.75" hidden="false" customHeight="false" outlineLevel="0" collapsed="false">
      <c r="A233" s="420"/>
      <c r="B233" s="420"/>
      <c r="C233" s="420"/>
      <c r="D233" s="420"/>
      <c r="E233" s="420"/>
      <c r="F233" s="420"/>
      <c r="G233" s="421"/>
      <c r="H233" s="420"/>
      <c r="I233" s="420"/>
      <c r="J233" s="417"/>
      <c r="K233" s="463"/>
      <c r="L233" s="422"/>
      <c r="M233" s="422"/>
    </row>
    <row r="234" customFormat="false" ht="15.75" hidden="false" customHeight="false" outlineLevel="0" collapsed="false">
      <c r="A234" s="420"/>
      <c r="B234" s="420"/>
      <c r="C234" s="420"/>
      <c r="D234" s="420"/>
      <c r="E234" s="420"/>
      <c r="F234" s="420"/>
      <c r="G234" s="421"/>
      <c r="H234" s="420"/>
      <c r="I234" s="420"/>
      <c r="J234" s="417"/>
      <c r="K234" s="463"/>
      <c r="L234" s="422"/>
      <c r="M234" s="422"/>
    </row>
    <row r="235" customFormat="false" ht="15.75" hidden="false" customHeight="false" outlineLevel="0" collapsed="false">
      <c r="A235" s="420"/>
      <c r="B235" s="420"/>
      <c r="C235" s="420"/>
      <c r="D235" s="420"/>
      <c r="E235" s="420"/>
      <c r="F235" s="420"/>
      <c r="G235" s="421"/>
      <c r="H235" s="420"/>
      <c r="I235" s="420"/>
      <c r="J235" s="417"/>
      <c r="K235" s="463"/>
      <c r="L235" s="422"/>
      <c r="M235" s="422"/>
    </row>
    <row r="236" customFormat="false" ht="15.75" hidden="false" customHeight="false" outlineLevel="0" collapsed="false">
      <c r="A236" s="420"/>
      <c r="B236" s="420"/>
      <c r="C236" s="420"/>
      <c r="D236" s="420"/>
      <c r="E236" s="420"/>
      <c r="F236" s="420"/>
      <c r="G236" s="421"/>
      <c r="H236" s="420"/>
      <c r="I236" s="420"/>
      <c r="J236" s="417"/>
      <c r="K236" s="463"/>
      <c r="L236" s="422"/>
      <c r="M236" s="422"/>
    </row>
    <row r="237" customFormat="false" ht="15.75" hidden="false" customHeight="false" outlineLevel="0" collapsed="false">
      <c r="A237" s="420"/>
      <c r="B237" s="420"/>
      <c r="C237" s="420"/>
      <c r="D237" s="420"/>
      <c r="E237" s="420"/>
      <c r="F237" s="420"/>
      <c r="G237" s="421"/>
      <c r="H237" s="420"/>
      <c r="I237" s="420"/>
      <c r="J237" s="417"/>
      <c r="K237" s="463"/>
      <c r="L237" s="422"/>
      <c r="M237" s="422"/>
    </row>
    <row r="238" customFormat="false" ht="15.75" hidden="false" customHeight="false" outlineLevel="0" collapsed="false">
      <c r="A238" s="420"/>
      <c r="B238" s="420"/>
      <c r="C238" s="420"/>
      <c r="D238" s="420"/>
      <c r="E238" s="420"/>
      <c r="F238" s="420"/>
      <c r="G238" s="421"/>
      <c r="H238" s="420"/>
      <c r="I238" s="420"/>
      <c r="J238" s="417"/>
      <c r="K238" s="463"/>
      <c r="L238" s="422"/>
      <c r="M238" s="422"/>
    </row>
    <row r="239" customFormat="false" ht="15.75" hidden="false" customHeight="false" outlineLevel="0" collapsed="false">
      <c r="A239" s="420"/>
      <c r="B239" s="420"/>
      <c r="C239" s="420"/>
      <c r="D239" s="420"/>
      <c r="E239" s="420"/>
      <c r="F239" s="420"/>
      <c r="G239" s="421"/>
      <c r="H239" s="420"/>
      <c r="I239" s="420"/>
      <c r="J239" s="417"/>
      <c r="K239" s="463"/>
      <c r="L239" s="422"/>
      <c r="M239" s="422"/>
    </row>
    <row r="240" customFormat="false" ht="15.75" hidden="false" customHeight="false" outlineLevel="0" collapsed="false">
      <c r="A240" s="420"/>
      <c r="B240" s="420"/>
      <c r="C240" s="420"/>
      <c r="D240" s="420"/>
      <c r="E240" s="420"/>
      <c r="F240" s="420"/>
      <c r="G240" s="421"/>
      <c r="H240" s="420"/>
      <c r="I240" s="420"/>
      <c r="J240" s="417"/>
      <c r="K240" s="463"/>
      <c r="L240" s="422"/>
      <c r="M240" s="422"/>
    </row>
    <row r="241" customFormat="false" ht="15.75" hidden="false" customHeight="false" outlineLevel="0" collapsed="false">
      <c r="A241" s="420"/>
      <c r="B241" s="420"/>
      <c r="C241" s="420"/>
      <c r="D241" s="420"/>
      <c r="E241" s="420"/>
      <c r="F241" s="420"/>
      <c r="G241" s="421"/>
      <c r="H241" s="420"/>
      <c r="I241" s="420"/>
      <c r="J241" s="417"/>
      <c r="K241" s="463"/>
      <c r="L241" s="422"/>
      <c r="M241" s="422"/>
    </row>
    <row r="242" customFormat="false" ht="15.75" hidden="false" customHeight="false" outlineLevel="0" collapsed="false">
      <c r="A242" s="420"/>
      <c r="B242" s="420"/>
      <c r="C242" s="420"/>
      <c r="D242" s="420"/>
      <c r="E242" s="420"/>
      <c r="F242" s="420"/>
      <c r="G242" s="421"/>
      <c r="H242" s="420"/>
      <c r="I242" s="420"/>
      <c r="J242" s="417"/>
      <c r="K242" s="463"/>
      <c r="L242" s="422"/>
      <c r="M242" s="422"/>
    </row>
    <row r="243" customFormat="false" ht="15.75" hidden="false" customHeight="false" outlineLevel="0" collapsed="false">
      <c r="A243" s="420"/>
      <c r="B243" s="420"/>
      <c r="C243" s="420"/>
      <c r="D243" s="420"/>
      <c r="E243" s="420"/>
      <c r="F243" s="420"/>
      <c r="G243" s="421"/>
      <c r="H243" s="420"/>
      <c r="I243" s="420"/>
      <c r="J243" s="417"/>
      <c r="K243" s="463"/>
      <c r="L243" s="422"/>
      <c r="M243" s="422"/>
    </row>
    <row r="244" customFormat="false" ht="15.75" hidden="false" customHeight="false" outlineLevel="0" collapsed="false">
      <c r="A244" s="420"/>
      <c r="B244" s="420"/>
      <c r="C244" s="420"/>
      <c r="D244" s="420"/>
      <c r="E244" s="420"/>
      <c r="F244" s="420"/>
      <c r="G244" s="421"/>
      <c r="H244" s="420"/>
      <c r="I244" s="420"/>
      <c r="J244" s="417"/>
      <c r="K244" s="463"/>
      <c r="L244" s="422"/>
      <c r="M244" s="422"/>
    </row>
    <row r="245" customFormat="false" ht="15.75" hidden="false" customHeight="false" outlineLevel="0" collapsed="false">
      <c r="A245" s="420"/>
      <c r="B245" s="420"/>
      <c r="C245" s="420"/>
      <c r="D245" s="420"/>
      <c r="E245" s="420"/>
      <c r="F245" s="420"/>
      <c r="G245" s="421"/>
      <c r="H245" s="420"/>
      <c r="I245" s="420"/>
      <c r="J245" s="417"/>
      <c r="K245" s="463"/>
      <c r="L245" s="422"/>
      <c r="M245" s="422"/>
    </row>
    <row r="246" customFormat="false" ht="15.75" hidden="false" customHeight="false" outlineLevel="0" collapsed="false">
      <c r="A246" s="420"/>
      <c r="B246" s="420"/>
      <c r="C246" s="420"/>
      <c r="D246" s="420"/>
      <c r="E246" s="420"/>
      <c r="F246" s="420"/>
      <c r="G246" s="421"/>
      <c r="H246" s="420"/>
      <c r="I246" s="420"/>
      <c r="J246" s="417"/>
      <c r="K246" s="463"/>
      <c r="L246" s="422"/>
      <c r="M246" s="422"/>
    </row>
    <row r="247" customFormat="false" ht="15.75" hidden="false" customHeight="false" outlineLevel="0" collapsed="false">
      <c r="A247" s="420"/>
      <c r="B247" s="420"/>
      <c r="C247" s="420"/>
      <c r="D247" s="420"/>
      <c r="E247" s="420"/>
      <c r="F247" s="420"/>
      <c r="G247" s="421"/>
      <c r="H247" s="420"/>
      <c r="I247" s="420"/>
      <c r="J247" s="417"/>
      <c r="K247" s="463"/>
      <c r="L247" s="422"/>
      <c r="M247" s="422"/>
    </row>
    <row r="248" customFormat="false" ht="15.75" hidden="false" customHeight="false" outlineLevel="0" collapsed="false">
      <c r="A248" s="420"/>
      <c r="B248" s="420"/>
      <c r="C248" s="420"/>
      <c r="D248" s="420"/>
      <c r="E248" s="420"/>
      <c r="F248" s="420"/>
      <c r="G248" s="421"/>
      <c r="H248" s="420"/>
      <c r="I248" s="420"/>
      <c r="J248" s="417"/>
      <c r="K248" s="463"/>
      <c r="L248" s="422"/>
      <c r="M248" s="422"/>
    </row>
    <row r="249" customFormat="false" ht="15.75" hidden="false" customHeight="false" outlineLevel="0" collapsed="false">
      <c r="A249" s="420"/>
      <c r="B249" s="420"/>
      <c r="C249" s="420"/>
      <c r="D249" s="420"/>
      <c r="E249" s="420"/>
      <c r="F249" s="420"/>
      <c r="G249" s="421"/>
      <c r="H249" s="420"/>
      <c r="I249" s="420"/>
      <c r="J249" s="417"/>
      <c r="K249" s="463"/>
      <c r="L249" s="422"/>
      <c r="M249" s="422"/>
    </row>
    <row r="250" customFormat="false" ht="15.75" hidden="false" customHeight="false" outlineLevel="0" collapsed="false">
      <c r="A250" s="420"/>
      <c r="B250" s="420"/>
      <c r="C250" s="420"/>
      <c r="D250" s="420"/>
      <c r="E250" s="420"/>
      <c r="F250" s="420"/>
      <c r="G250" s="421"/>
      <c r="H250" s="420"/>
      <c r="I250" s="420"/>
      <c r="J250" s="417"/>
      <c r="K250" s="463"/>
      <c r="L250" s="422"/>
      <c r="M250" s="422"/>
    </row>
    <row r="251" customFormat="false" ht="15.75" hidden="false" customHeight="false" outlineLevel="0" collapsed="false">
      <c r="A251" s="420"/>
      <c r="B251" s="420"/>
      <c r="C251" s="420"/>
      <c r="D251" s="420"/>
      <c r="E251" s="420"/>
      <c r="F251" s="420"/>
      <c r="G251" s="421"/>
      <c r="H251" s="420"/>
      <c r="I251" s="420"/>
      <c r="J251" s="417"/>
      <c r="K251" s="463"/>
      <c r="L251" s="422"/>
      <c r="M251" s="422"/>
    </row>
    <row r="252" customFormat="false" ht="15.75" hidden="false" customHeight="false" outlineLevel="0" collapsed="false">
      <c r="A252" s="420"/>
      <c r="B252" s="420"/>
      <c r="C252" s="420"/>
      <c r="D252" s="420"/>
      <c r="E252" s="420"/>
      <c r="F252" s="420"/>
      <c r="G252" s="421"/>
      <c r="H252" s="420"/>
      <c r="I252" s="420"/>
      <c r="J252" s="417"/>
      <c r="K252" s="463"/>
      <c r="L252" s="422"/>
      <c r="M252" s="422"/>
    </row>
    <row r="253" customFormat="false" ht="15.75" hidden="false" customHeight="false" outlineLevel="0" collapsed="false">
      <c r="A253" s="420"/>
      <c r="B253" s="420"/>
      <c r="C253" s="420"/>
      <c r="D253" s="420"/>
      <c r="E253" s="420"/>
      <c r="F253" s="420"/>
      <c r="G253" s="421"/>
      <c r="H253" s="420"/>
      <c r="I253" s="420"/>
      <c r="J253" s="417"/>
      <c r="K253" s="463"/>
      <c r="L253" s="422"/>
      <c r="M253" s="422"/>
    </row>
    <row r="254" customFormat="false" ht="15.75" hidden="false" customHeight="false" outlineLevel="0" collapsed="false">
      <c r="A254" s="420"/>
      <c r="B254" s="420"/>
      <c r="C254" s="420"/>
      <c r="D254" s="420"/>
      <c r="E254" s="420"/>
      <c r="F254" s="420"/>
      <c r="G254" s="421"/>
      <c r="H254" s="420"/>
      <c r="I254" s="420"/>
      <c r="J254" s="417"/>
      <c r="K254" s="463"/>
      <c r="L254" s="422"/>
      <c r="M254" s="422"/>
    </row>
    <row r="255" customFormat="false" ht="15.75" hidden="false" customHeight="false" outlineLevel="0" collapsed="false">
      <c r="A255" s="420"/>
      <c r="B255" s="420"/>
      <c r="C255" s="420"/>
      <c r="D255" s="420"/>
      <c r="E255" s="420"/>
      <c r="F255" s="420"/>
      <c r="G255" s="421"/>
      <c r="H255" s="420"/>
      <c r="I255" s="420"/>
      <c r="J255" s="417"/>
      <c r="K255" s="463"/>
      <c r="L255" s="422"/>
      <c r="M255" s="422"/>
    </row>
    <row r="256" customFormat="false" ht="15.75" hidden="false" customHeight="false" outlineLevel="0" collapsed="false">
      <c r="A256" s="420"/>
      <c r="B256" s="420"/>
      <c r="C256" s="420"/>
      <c r="D256" s="420"/>
      <c r="E256" s="420"/>
      <c r="F256" s="420"/>
      <c r="G256" s="421"/>
      <c r="H256" s="420"/>
      <c r="I256" s="420"/>
      <c r="J256" s="417"/>
      <c r="K256" s="463"/>
      <c r="L256" s="422"/>
      <c r="M256" s="422"/>
    </row>
    <row r="257" customFormat="false" ht="15.75" hidden="false" customHeight="false" outlineLevel="0" collapsed="false">
      <c r="A257" s="420"/>
      <c r="B257" s="420"/>
      <c r="C257" s="420"/>
      <c r="D257" s="420"/>
      <c r="E257" s="420"/>
      <c r="F257" s="420"/>
      <c r="G257" s="421"/>
      <c r="H257" s="420"/>
      <c r="I257" s="420"/>
      <c r="J257" s="417"/>
      <c r="K257" s="463"/>
      <c r="L257" s="422"/>
      <c r="M257" s="422"/>
    </row>
    <row r="258" customFormat="false" ht="15.75" hidden="false" customHeight="false" outlineLevel="0" collapsed="false">
      <c r="A258" s="420"/>
      <c r="B258" s="420"/>
      <c r="C258" s="420"/>
      <c r="D258" s="420"/>
      <c r="E258" s="420"/>
      <c r="F258" s="420"/>
      <c r="G258" s="421"/>
      <c r="H258" s="420"/>
      <c r="I258" s="420"/>
      <c r="J258" s="417"/>
      <c r="K258" s="463"/>
      <c r="L258" s="422"/>
      <c r="M258" s="422"/>
    </row>
    <row r="259" customFormat="false" ht="15.75" hidden="false" customHeight="false" outlineLevel="0" collapsed="false">
      <c r="A259" s="420"/>
      <c r="B259" s="420"/>
      <c r="C259" s="420"/>
      <c r="D259" s="420"/>
      <c r="E259" s="420"/>
      <c r="F259" s="420"/>
      <c r="G259" s="421"/>
      <c r="H259" s="420"/>
      <c r="I259" s="420"/>
      <c r="J259" s="417"/>
      <c r="K259" s="463"/>
      <c r="L259" s="422"/>
      <c r="M259" s="422"/>
    </row>
    <row r="260" customFormat="false" ht="15.75" hidden="false" customHeight="false" outlineLevel="0" collapsed="false">
      <c r="A260" s="420"/>
      <c r="B260" s="420"/>
      <c r="C260" s="420"/>
      <c r="D260" s="420"/>
      <c r="E260" s="420"/>
      <c r="F260" s="420"/>
      <c r="G260" s="421"/>
      <c r="H260" s="420"/>
      <c r="I260" s="420"/>
      <c r="J260" s="417"/>
      <c r="K260" s="463"/>
      <c r="L260" s="422"/>
      <c r="M260" s="422"/>
    </row>
    <row r="261" customFormat="false" ht="15.75" hidden="false" customHeight="false" outlineLevel="0" collapsed="false">
      <c r="A261" s="420"/>
      <c r="B261" s="420"/>
      <c r="C261" s="420"/>
      <c r="D261" s="420"/>
      <c r="E261" s="420"/>
      <c r="F261" s="420"/>
      <c r="G261" s="421"/>
      <c r="H261" s="420"/>
      <c r="I261" s="420"/>
      <c r="J261" s="417"/>
      <c r="K261" s="463"/>
      <c r="L261" s="422"/>
      <c r="M261" s="422"/>
    </row>
    <row r="262" customFormat="false" ht="15.75" hidden="false" customHeight="false" outlineLevel="0" collapsed="false">
      <c r="A262" s="420"/>
      <c r="B262" s="420"/>
      <c r="C262" s="420"/>
      <c r="D262" s="420"/>
      <c r="E262" s="420"/>
      <c r="F262" s="420"/>
      <c r="G262" s="421"/>
      <c r="H262" s="420"/>
      <c r="I262" s="420"/>
      <c r="J262" s="417"/>
      <c r="K262" s="463"/>
      <c r="L262" s="422"/>
      <c r="M262" s="422"/>
    </row>
    <row r="263" customFormat="false" ht="15.75" hidden="false" customHeight="false" outlineLevel="0" collapsed="false">
      <c r="A263" s="420"/>
      <c r="B263" s="420"/>
      <c r="C263" s="420"/>
      <c r="D263" s="420"/>
      <c r="E263" s="420"/>
      <c r="F263" s="420"/>
      <c r="G263" s="421"/>
      <c r="H263" s="420"/>
      <c r="I263" s="420"/>
      <c r="J263" s="417"/>
      <c r="K263" s="463"/>
      <c r="L263" s="422"/>
      <c r="M263" s="422"/>
    </row>
    <row r="264" customFormat="false" ht="15.75" hidden="false" customHeight="false" outlineLevel="0" collapsed="false">
      <c r="A264" s="420"/>
      <c r="B264" s="420"/>
      <c r="C264" s="420"/>
      <c r="D264" s="420"/>
      <c r="E264" s="420"/>
      <c r="F264" s="420"/>
      <c r="G264" s="421"/>
      <c r="H264" s="420"/>
      <c r="I264" s="420"/>
      <c r="J264" s="417"/>
      <c r="K264" s="463"/>
      <c r="L264" s="422"/>
      <c r="M264" s="422"/>
    </row>
    <row r="265" customFormat="false" ht="15.75" hidden="false" customHeight="false" outlineLevel="0" collapsed="false">
      <c r="A265" s="420"/>
      <c r="B265" s="420"/>
      <c r="C265" s="420"/>
      <c r="D265" s="420"/>
      <c r="E265" s="420"/>
      <c r="F265" s="420"/>
      <c r="G265" s="421"/>
      <c r="H265" s="420"/>
      <c r="I265" s="420"/>
      <c r="J265" s="417"/>
      <c r="K265" s="463"/>
      <c r="L265" s="422"/>
      <c r="M265" s="422"/>
    </row>
    <row r="266" customFormat="false" ht="15.75" hidden="false" customHeight="false" outlineLevel="0" collapsed="false">
      <c r="A266" s="420"/>
      <c r="B266" s="420"/>
      <c r="C266" s="420"/>
      <c r="D266" s="420"/>
      <c r="E266" s="420"/>
      <c r="F266" s="420"/>
      <c r="G266" s="421"/>
      <c r="H266" s="420"/>
      <c r="I266" s="420"/>
      <c r="J266" s="417"/>
      <c r="K266" s="463"/>
      <c r="L266" s="422"/>
      <c r="M266" s="422"/>
    </row>
    <row r="267" customFormat="false" ht="15.75" hidden="false" customHeight="false" outlineLevel="0" collapsed="false">
      <c r="A267" s="420"/>
      <c r="B267" s="420"/>
      <c r="C267" s="420"/>
      <c r="D267" s="420"/>
      <c r="E267" s="420"/>
      <c r="F267" s="420"/>
      <c r="G267" s="421"/>
      <c r="H267" s="420"/>
      <c r="I267" s="420"/>
      <c r="J267" s="417"/>
      <c r="K267" s="463"/>
      <c r="L267" s="422"/>
      <c r="M267" s="422"/>
    </row>
    <row r="268" customFormat="false" ht="15.75" hidden="false" customHeight="false" outlineLevel="0" collapsed="false">
      <c r="A268" s="420"/>
      <c r="B268" s="420"/>
      <c r="C268" s="420"/>
      <c r="D268" s="420"/>
      <c r="E268" s="420"/>
      <c r="F268" s="420"/>
      <c r="G268" s="421"/>
      <c r="H268" s="420"/>
      <c r="I268" s="420"/>
      <c r="J268" s="417"/>
      <c r="K268" s="463"/>
      <c r="L268" s="422"/>
      <c r="M268" s="422"/>
    </row>
    <row r="269" customFormat="false" ht="15.75" hidden="false" customHeight="false" outlineLevel="0" collapsed="false">
      <c r="A269" s="420"/>
      <c r="B269" s="420"/>
      <c r="C269" s="420"/>
      <c r="D269" s="420"/>
      <c r="E269" s="420"/>
      <c r="F269" s="420"/>
      <c r="G269" s="421"/>
      <c r="H269" s="420"/>
      <c r="I269" s="420"/>
      <c r="J269" s="417"/>
      <c r="K269" s="463"/>
      <c r="L269" s="422"/>
      <c r="M269" s="422"/>
    </row>
    <row r="270" customFormat="false" ht="15.75" hidden="false" customHeight="false" outlineLevel="0" collapsed="false">
      <c r="A270" s="420"/>
      <c r="B270" s="420"/>
      <c r="C270" s="420"/>
      <c r="D270" s="420"/>
      <c r="E270" s="420"/>
      <c r="F270" s="420"/>
      <c r="G270" s="421"/>
      <c r="H270" s="420"/>
      <c r="I270" s="420"/>
      <c r="J270" s="417"/>
      <c r="K270" s="463"/>
      <c r="L270" s="422"/>
      <c r="M270" s="422"/>
    </row>
    <row r="271" customFormat="false" ht="15.75" hidden="false" customHeight="false" outlineLevel="0" collapsed="false">
      <c r="A271" s="420"/>
      <c r="B271" s="420"/>
      <c r="C271" s="420"/>
      <c r="D271" s="420"/>
      <c r="E271" s="420"/>
      <c r="F271" s="420"/>
      <c r="G271" s="421"/>
      <c r="H271" s="420"/>
      <c r="I271" s="420"/>
      <c r="J271" s="417"/>
      <c r="K271" s="463"/>
      <c r="L271" s="422"/>
      <c r="M271" s="422"/>
    </row>
    <row r="272" customFormat="false" ht="15.75" hidden="false" customHeight="false" outlineLevel="0" collapsed="false">
      <c r="A272" s="420"/>
      <c r="B272" s="420"/>
      <c r="C272" s="420"/>
      <c r="D272" s="420"/>
      <c r="E272" s="420"/>
      <c r="F272" s="420"/>
      <c r="G272" s="421"/>
      <c r="H272" s="420"/>
      <c r="I272" s="420"/>
      <c r="J272" s="417"/>
      <c r="K272" s="463"/>
      <c r="L272" s="422"/>
      <c r="M272" s="422"/>
    </row>
    <row r="273" customFormat="false" ht="15.75" hidden="false" customHeight="false" outlineLevel="0" collapsed="false">
      <c r="A273" s="420"/>
      <c r="B273" s="420"/>
      <c r="C273" s="420"/>
      <c r="D273" s="420"/>
      <c r="E273" s="420"/>
      <c r="F273" s="420"/>
      <c r="G273" s="421"/>
      <c r="H273" s="420"/>
      <c r="I273" s="420"/>
      <c r="J273" s="417"/>
      <c r="K273" s="463"/>
      <c r="L273" s="422"/>
      <c r="M273" s="422"/>
    </row>
    <row r="274" customFormat="false" ht="15.75" hidden="false" customHeight="false" outlineLevel="0" collapsed="false">
      <c r="A274" s="420"/>
      <c r="B274" s="420"/>
      <c r="C274" s="420"/>
      <c r="D274" s="420"/>
      <c r="E274" s="420"/>
      <c r="F274" s="420"/>
      <c r="G274" s="421"/>
      <c r="H274" s="420"/>
      <c r="I274" s="420"/>
      <c r="J274" s="417"/>
      <c r="K274" s="463"/>
      <c r="L274" s="422"/>
      <c r="M274" s="422"/>
    </row>
    <row r="275" customFormat="false" ht="15.75" hidden="false" customHeight="false" outlineLevel="0" collapsed="false">
      <c r="A275" s="420"/>
      <c r="B275" s="420"/>
      <c r="C275" s="420"/>
      <c r="D275" s="420"/>
      <c r="E275" s="420"/>
      <c r="F275" s="420"/>
      <c r="G275" s="421"/>
      <c r="H275" s="420"/>
      <c r="I275" s="420"/>
      <c r="J275" s="417"/>
      <c r="K275" s="463"/>
      <c r="L275" s="422"/>
      <c r="M275" s="422"/>
    </row>
    <row r="276" customFormat="false" ht="15.75" hidden="false" customHeight="false" outlineLevel="0" collapsed="false">
      <c r="A276" s="420"/>
      <c r="B276" s="420"/>
      <c r="C276" s="420"/>
      <c r="D276" s="420"/>
      <c r="E276" s="420"/>
      <c r="F276" s="420"/>
      <c r="G276" s="421"/>
      <c r="H276" s="420"/>
      <c r="I276" s="420"/>
      <c r="J276" s="417"/>
      <c r="K276" s="463"/>
      <c r="L276" s="422"/>
      <c r="M276" s="422"/>
    </row>
    <row r="277" customFormat="false" ht="15.75" hidden="false" customHeight="false" outlineLevel="0" collapsed="false">
      <c r="A277" s="420"/>
      <c r="B277" s="420"/>
      <c r="C277" s="420"/>
      <c r="D277" s="420"/>
      <c r="E277" s="420"/>
      <c r="F277" s="420"/>
      <c r="G277" s="421"/>
      <c r="H277" s="420"/>
      <c r="I277" s="420"/>
      <c r="J277" s="417"/>
      <c r="K277" s="463"/>
      <c r="L277" s="422"/>
      <c r="M277" s="422"/>
    </row>
    <row r="278" customFormat="false" ht="15.75" hidden="false" customHeight="false" outlineLevel="0" collapsed="false">
      <c r="A278" s="420"/>
      <c r="B278" s="420"/>
      <c r="C278" s="420"/>
      <c r="D278" s="420"/>
      <c r="E278" s="420"/>
      <c r="F278" s="420"/>
      <c r="G278" s="421"/>
      <c r="H278" s="420"/>
      <c r="I278" s="420"/>
      <c r="J278" s="417"/>
      <c r="K278" s="463"/>
      <c r="L278" s="422"/>
      <c r="M278" s="422"/>
    </row>
    <row r="279" customFormat="false" ht="15.75" hidden="false" customHeight="false" outlineLevel="0" collapsed="false">
      <c r="A279" s="420"/>
      <c r="B279" s="420"/>
      <c r="C279" s="420"/>
      <c r="D279" s="420"/>
      <c r="E279" s="420"/>
      <c r="F279" s="420"/>
      <c r="G279" s="421"/>
      <c r="H279" s="420"/>
      <c r="I279" s="420"/>
      <c r="J279" s="417"/>
      <c r="K279" s="463"/>
      <c r="L279" s="422"/>
      <c r="M279" s="422"/>
    </row>
    <row r="280" customFormat="false" ht="15.75" hidden="false" customHeight="false" outlineLevel="0" collapsed="false">
      <c r="A280" s="420"/>
      <c r="B280" s="420"/>
      <c r="C280" s="420"/>
      <c r="D280" s="420"/>
      <c r="E280" s="420"/>
      <c r="F280" s="420"/>
      <c r="G280" s="421"/>
      <c r="H280" s="420"/>
      <c r="I280" s="420"/>
      <c r="J280" s="417"/>
      <c r="K280" s="463"/>
      <c r="L280" s="422"/>
      <c r="M280" s="422"/>
    </row>
    <row r="281" customFormat="false" ht="15.75" hidden="false" customHeight="false" outlineLevel="0" collapsed="false">
      <c r="A281" s="420"/>
      <c r="B281" s="420"/>
      <c r="C281" s="420"/>
      <c r="D281" s="420"/>
      <c r="E281" s="420"/>
      <c r="F281" s="420"/>
      <c r="G281" s="421"/>
      <c r="H281" s="420"/>
      <c r="I281" s="420"/>
      <c r="J281" s="417"/>
      <c r="K281" s="463"/>
      <c r="L281" s="422"/>
      <c r="M281" s="422"/>
    </row>
    <row r="282" customFormat="false" ht="15.75" hidden="false" customHeight="false" outlineLevel="0" collapsed="false">
      <c r="A282" s="420"/>
      <c r="B282" s="420"/>
      <c r="C282" s="420"/>
      <c r="D282" s="420"/>
      <c r="E282" s="420"/>
      <c r="F282" s="420"/>
      <c r="G282" s="421"/>
      <c r="H282" s="420"/>
      <c r="I282" s="420"/>
      <c r="J282" s="417"/>
      <c r="K282" s="463"/>
      <c r="L282" s="422"/>
      <c r="M282" s="422"/>
    </row>
    <row r="283" customFormat="false" ht="15.75" hidden="false" customHeight="false" outlineLevel="0" collapsed="false">
      <c r="A283" s="420"/>
      <c r="B283" s="420"/>
      <c r="C283" s="420"/>
      <c r="D283" s="420"/>
      <c r="E283" s="420"/>
      <c r="F283" s="420"/>
      <c r="G283" s="421"/>
      <c r="H283" s="420"/>
      <c r="I283" s="420"/>
      <c r="J283" s="417"/>
      <c r="K283" s="463"/>
      <c r="L283" s="422"/>
      <c r="M283" s="422"/>
    </row>
    <row r="284" customFormat="false" ht="15.75" hidden="false" customHeight="false" outlineLevel="0" collapsed="false">
      <c r="A284" s="420"/>
      <c r="B284" s="420"/>
      <c r="C284" s="420"/>
      <c r="D284" s="420"/>
      <c r="E284" s="420"/>
      <c r="F284" s="420"/>
      <c r="G284" s="421"/>
      <c r="H284" s="420"/>
      <c r="I284" s="420"/>
      <c r="J284" s="417"/>
      <c r="K284" s="463"/>
      <c r="L284" s="422"/>
      <c r="M284" s="422"/>
    </row>
    <row r="285" customFormat="false" ht="15.75" hidden="false" customHeight="false" outlineLevel="0" collapsed="false">
      <c r="A285" s="420"/>
      <c r="B285" s="420"/>
      <c r="C285" s="420"/>
      <c r="D285" s="420"/>
      <c r="E285" s="420"/>
      <c r="F285" s="420"/>
      <c r="G285" s="421"/>
      <c r="H285" s="420"/>
      <c r="I285" s="420"/>
      <c r="J285" s="417"/>
      <c r="K285" s="463"/>
      <c r="L285" s="422"/>
      <c r="M285" s="422"/>
    </row>
    <row r="286" customFormat="false" ht="15.75" hidden="false" customHeight="false" outlineLevel="0" collapsed="false">
      <c r="A286" s="420"/>
      <c r="B286" s="420"/>
      <c r="C286" s="420"/>
      <c r="D286" s="420"/>
      <c r="E286" s="420"/>
      <c r="F286" s="420"/>
      <c r="G286" s="421"/>
      <c r="H286" s="420"/>
      <c r="I286" s="420"/>
      <c r="J286" s="417"/>
      <c r="K286" s="463"/>
      <c r="L286" s="422"/>
      <c r="M286" s="422"/>
    </row>
    <row r="287" customFormat="false" ht="15.75" hidden="false" customHeight="false" outlineLevel="0" collapsed="false">
      <c r="A287" s="420"/>
      <c r="B287" s="420"/>
      <c r="C287" s="420"/>
      <c r="D287" s="420"/>
      <c r="E287" s="420"/>
      <c r="F287" s="420"/>
      <c r="G287" s="421"/>
      <c r="H287" s="420"/>
      <c r="I287" s="420"/>
      <c r="J287" s="417"/>
      <c r="K287" s="463"/>
      <c r="L287" s="422"/>
      <c r="M287" s="422"/>
    </row>
    <row r="288" customFormat="false" ht="15.75" hidden="false" customHeight="false" outlineLevel="0" collapsed="false">
      <c r="A288" s="420"/>
      <c r="B288" s="420"/>
      <c r="C288" s="420"/>
      <c r="D288" s="420"/>
      <c r="E288" s="420"/>
      <c r="F288" s="420"/>
      <c r="G288" s="421"/>
      <c r="H288" s="420"/>
      <c r="I288" s="420"/>
      <c r="J288" s="417"/>
      <c r="K288" s="463"/>
      <c r="L288" s="422"/>
      <c r="M288" s="422"/>
    </row>
    <row r="289" customFormat="false" ht="15.75" hidden="false" customHeight="false" outlineLevel="0" collapsed="false">
      <c r="A289" s="420"/>
      <c r="B289" s="420"/>
      <c r="C289" s="420"/>
      <c r="D289" s="420"/>
      <c r="E289" s="420"/>
      <c r="F289" s="420"/>
      <c r="G289" s="421"/>
      <c r="H289" s="420"/>
      <c r="I289" s="420"/>
      <c r="J289" s="417"/>
      <c r="K289" s="463"/>
      <c r="L289" s="422"/>
      <c r="M289" s="422"/>
    </row>
    <row r="290" customFormat="false" ht="15.75" hidden="false" customHeight="false" outlineLevel="0" collapsed="false">
      <c r="A290" s="420"/>
      <c r="B290" s="420"/>
      <c r="C290" s="420"/>
      <c r="D290" s="420"/>
      <c r="E290" s="420"/>
      <c r="F290" s="420"/>
      <c r="G290" s="421"/>
      <c r="H290" s="420"/>
      <c r="I290" s="420"/>
      <c r="J290" s="417"/>
      <c r="K290" s="463"/>
      <c r="L290" s="422"/>
      <c r="M290" s="422"/>
    </row>
    <row r="291" customFormat="false" ht="15.75" hidden="false" customHeight="false" outlineLevel="0" collapsed="false">
      <c r="A291" s="420"/>
      <c r="B291" s="420"/>
      <c r="C291" s="420"/>
      <c r="D291" s="420"/>
      <c r="E291" s="420"/>
      <c r="F291" s="420"/>
      <c r="G291" s="421"/>
      <c r="H291" s="420"/>
      <c r="I291" s="420"/>
      <c r="J291" s="417"/>
      <c r="K291" s="463"/>
      <c r="L291" s="422"/>
      <c r="M291" s="422"/>
    </row>
    <row r="292" customFormat="false" ht="15.75" hidden="false" customHeight="false" outlineLevel="0" collapsed="false">
      <c r="A292" s="420"/>
      <c r="B292" s="420"/>
      <c r="C292" s="420"/>
      <c r="D292" s="420"/>
      <c r="E292" s="420"/>
      <c r="F292" s="420"/>
      <c r="G292" s="421"/>
      <c r="H292" s="420"/>
      <c r="I292" s="420"/>
      <c r="J292" s="417"/>
      <c r="K292" s="463"/>
      <c r="L292" s="422"/>
      <c r="M292" s="422"/>
    </row>
    <row r="293" customFormat="false" ht="15.75" hidden="false" customHeight="false" outlineLevel="0" collapsed="false">
      <c r="A293" s="420"/>
      <c r="B293" s="420"/>
      <c r="C293" s="420"/>
      <c r="D293" s="420"/>
      <c r="E293" s="420"/>
      <c r="F293" s="420"/>
      <c r="G293" s="421"/>
      <c r="H293" s="420"/>
      <c r="I293" s="420"/>
      <c r="J293" s="417"/>
      <c r="K293" s="463"/>
      <c r="L293" s="422"/>
      <c r="M293" s="422"/>
    </row>
    <row r="294" customFormat="false" ht="15.75" hidden="false" customHeight="false" outlineLevel="0" collapsed="false">
      <c r="A294" s="420"/>
      <c r="B294" s="420"/>
      <c r="C294" s="420"/>
      <c r="D294" s="420"/>
      <c r="E294" s="420"/>
      <c r="F294" s="420"/>
      <c r="G294" s="421"/>
      <c r="H294" s="420"/>
      <c r="I294" s="420"/>
      <c r="J294" s="417"/>
      <c r="K294" s="463"/>
      <c r="L294" s="422"/>
      <c r="M294" s="422"/>
    </row>
    <row r="295" customFormat="false" ht="15.75" hidden="false" customHeight="false" outlineLevel="0" collapsed="false">
      <c r="A295" s="420"/>
      <c r="B295" s="420"/>
      <c r="C295" s="420"/>
      <c r="D295" s="420"/>
      <c r="E295" s="420"/>
      <c r="F295" s="420"/>
      <c r="G295" s="421"/>
      <c r="H295" s="420"/>
      <c r="I295" s="420"/>
      <c r="J295" s="417"/>
      <c r="K295" s="463"/>
      <c r="L295" s="422"/>
      <c r="M295" s="422"/>
    </row>
    <row r="296" customFormat="false" ht="15.75" hidden="false" customHeight="false" outlineLevel="0" collapsed="false">
      <c r="A296" s="420"/>
      <c r="B296" s="420"/>
      <c r="C296" s="420"/>
      <c r="D296" s="420"/>
      <c r="E296" s="420"/>
      <c r="F296" s="420"/>
      <c r="G296" s="421"/>
      <c r="H296" s="420"/>
      <c r="I296" s="420"/>
      <c r="J296" s="417"/>
      <c r="K296" s="463"/>
      <c r="L296" s="422"/>
      <c r="M296" s="422"/>
    </row>
    <row r="297" customFormat="false" ht="15.75" hidden="false" customHeight="false" outlineLevel="0" collapsed="false">
      <c r="A297" s="420"/>
      <c r="B297" s="420"/>
      <c r="C297" s="420"/>
      <c r="D297" s="420"/>
      <c r="E297" s="420"/>
      <c r="F297" s="420"/>
      <c r="G297" s="421"/>
      <c r="H297" s="420"/>
      <c r="I297" s="420"/>
      <c r="J297" s="417"/>
      <c r="K297" s="463"/>
      <c r="L297" s="422"/>
      <c r="M297" s="422"/>
    </row>
    <row r="298" customFormat="false" ht="15.75" hidden="false" customHeight="false" outlineLevel="0" collapsed="false">
      <c r="A298" s="420"/>
      <c r="B298" s="420"/>
      <c r="C298" s="420"/>
      <c r="D298" s="420"/>
      <c r="E298" s="420"/>
      <c r="F298" s="420"/>
      <c r="G298" s="421"/>
      <c r="H298" s="420"/>
      <c r="I298" s="420"/>
      <c r="J298" s="417"/>
      <c r="K298" s="463"/>
      <c r="L298" s="422"/>
      <c r="M298" s="422"/>
    </row>
    <row r="299" customFormat="false" ht="15.75" hidden="false" customHeight="false" outlineLevel="0" collapsed="false">
      <c r="A299" s="420"/>
      <c r="B299" s="420"/>
      <c r="C299" s="420"/>
      <c r="D299" s="420"/>
      <c r="E299" s="420"/>
      <c r="F299" s="420"/>
      <c r="G299" s="421"/>
      <c r="H299" s="420"/>
      <c r="I299" s="420"/>
      <c r="J299" s="417"/>
      <c r="K299" s="463"/>
      <c r="L299" s="422"/>
      <c r="M299" s="422"/>
    </row>
    <row r="300" customFormat="false" ht="15.75" hidden="false" customHeight="false" outlineLevel="0" collapsed="false">
      <c r="A300" s="420"/>
      <c r="B300" s="420"/>
      <c r="C300" s="420"/>
      <c r="D300" s="420"/>
      <c r="E300" s="420"/>
      <c r="F300" s="420"/>
      <c r="G300" s="421"/>
      <c r="H300" s="420"/>
      <c r="I300" s="420"/>
      <c r="J300" s="417"/>
      <c r="K300" s="463"/>
      <c r="L300" s="422"/>
      <c r="M300" s="422"/>
    </row>
    <row r="301" customFormat="false" ht="15.75" hidden="false" customHeight="false" outlineLevel="0" collapsed="false">
      <c r="A301" s="420"/>
      <c r="B301" s="420"/>
      <c r="C301" s="420"/>
      <c r="D301" s="420"/>
      <c r="E301" s="420"/>
      <c r="F301" s="420"/>
      <c r="G301" s="421"/>
      <c r="H301" s="420"/>
      <c r="I301" s="420"/>
      <c r="J301" s="417"/>
      <c r="K301" s="463"/>
      <c r="L301" s="422"/>
      <c r="M301" s="422"/>
    </row>
    <row r="302" customFormat="false" ht="15.75" hidden="false" customHeight="false" outlineLevel="0" collapsed="false">
      <c r="A302" s="420"/>
      <c r="B302" s="420"/>
      <c r="C302" s="420"/>
      <c r="D302" s="420"/>
      <c r="E302" s="420"/>
      <c r="F302" s="420"/>
      <c r="G302" s="421"/>
      <c r="H302" s="420"/>
      <c r="I302" s="420"/>
      <c r="J302" s="417"/>
      <c r="K302" s="463"/>
      <c r="L302" s="422"/>
      <c r="M302" s="422"/>
    </row>
    <row r="303" customFormat="false" ht="15.75" hidden="false" customHeight="false" outlineLevel="0" collapsed="false">
      <c r="A303" s="420"/>
      <c r="B303" s="420"/>
      <c r="C303" s="420"/>
      <c r="D303" s="420"/>
      <c r="E303" s="420"/>
      <c r="F303" s="420"/>
      <c r="G303" s="421"/>
      <c r="H303" s="420"/>
      <c r="I303" s="420"/>
      <c r="J303" s="417"/>
      <c r="K303" s="463"/>
      <c r="L303" s="422"/>
      <c r="M303" s="422"/>
    </row>
    <row r="304" customFormat="false" ht="15.75" hidden="false" customHeight="false" outlineLevel="0" collapsed="false">
      <c r="A304" s="420"/>
      <c r="B304" s="420"/>
      <c r="C304" s="420"/>
      <c r="D304" s="420"/>
      <c r="E304" s="420"/>
      <c r="F304" s="420"/>
      <c r="G304" s="421"/>
      <c r="H304" s="420"/>
      <c r="I304" s="420"/>
      <c r="J304" s="417"/>
      <c r="K304" s="463"/>
      <c r="L304" s="422"/>
      <c r="M304" s="422"/>
    </row>
    <row r="305" customFormat="false" ht="15.75" hidden="false" customHeight="false" outlineLevel="0" collapsed="false">
      <c r="A305" s="420"/>
      <c r="B305" s="420"/>
      <c r="C305" s="420"/>
      <c r="D305" s="420"/>
      <c r="E305" s="420"/>
      <c r="F305" s="420"/>
      <c r="G305" s="421"/>
      <c r="H305" s="420"/>
      <c r="I305" s="420"/>
      <c r="J305" s="417"/>
      <c r="K305" s="463"/>
      <c r="L305" s="422"/>
      <c r="M305" s="422"/>
    </row>
    <row r="306" customFormat="false" ht="15.75" hidden="false" customHeight="false" outlineLevel="0" collapsed="false">
      <c r="A306" s="420"/>
      <c r="B306" s="420"/>
      <c r="C306" s="420"/>
      <c r="D306" s="420"/>
      <c r="E306" s="420"/>
      <c r="F306" s="420"/>
      <c r="G306" s="421"/>
      <c r="H306" s="420"/>
      <c r="I306" s="420"/>
      <c r="J306" s="417"/>
      <c r="K306" s="463"/>
      <c r="L306" s="422"/>
      <c r="M306" s="422"/>
    </row>
    <row r="307" customFormat="false" ht="15.75" hidden="false" customHeight="false" outlineLevel="0" collapsed="false">
      <c r="A307" s="420"/>
      <c r="B307" s="420"/>
      <c r="C307" s="420"/>
      <c r="D307" s="420"/>
      <c r="E307" s="420"/>
      <c r="F307" s="420"/>
      <c r="G307" s="421"/>
      <c r="H307" s="420"/>
      <c r="I307" s="420"/>
      <c r="J307" s="417"/>
      <c r="K307" s="463"/>
      <c r="L307" s="422"/>
      <c r="M307" s="422"/>
    </row>
    <row r="308" customFormat="false" ht="15.75" hidden="false" customHeight="false" outlineLevel="0" collapsed="false">
      <c r="A308" s="420"/>
      <c r="B308" s="420"/>
      <c r="C308" s="420"/>
      <c r="D308" s="420"/>
      <c r="E308" s="420"/>
      <c r="F308" s="420"/>
      <c r="G308" s="421"/>
      <c r="H308" s="420"/>
      <c r="I308" s="420"/>
      <c r="J308" s="417"/>
      <c r="K308" s="463"/>
      <c r="L308" s="422"/>
      <c r="M308" s="422"/>
    </row>
    <row r="309" customFormat="false" ht="15.75" hidden="false" customHeight="false" outlineLevel="0" collapsed="false">
      <c r="A309" s="420"/>
      <c r="B309" s="420"/>
      <c r="C309" s="420"/>
      <c r="D309" s="420"/>
      <c r="E309" s="420"/>
      <c r="F309" s="420"/>
      <c r="G309" s="421"/>
      <c r="H309" s="420"/>
      <c r="I309" s="420"/>
      <c r="J309" s="417"/>
      <c r="K309" s="463"/>
      <c r="L309" s="422"/>
      <c r="M309" s="422"/>
    </row>
    <row r="310" customFormat="false" ht="15.75" hidden="false" customHeight="false" outlineLevel="0" collapsed="false">
      <c r="A310" s="420"/>
      <c r="B310" s="420"/>
      <c r="C310" s="420"/>
      <c r="D310" s="420"/>
      <c r="E310" s="420"/>
      <c r="F310" s="420"/>
      <c r="G310" s="421"/>
      <c r="H310" s="420"/>
      <c r="I310" s="420"/>
      <c r="J310" s="417"/>
      <c r="K310" s="463"/>
      <c r="L310" s="422"/>
      <c r="M310" s="422"/>
    </row>
    <row r="311" customFormat="false" ht="15.75" hidden="false" customHeight="false" outlineLevel="0" collapsed="false">
      <c r="A311" s="420"/>
      <c r="B311" s="420"/>
      <c r="C311" s="420"/>
      <c r="D311" s="420"/>
      <c r="E311" s="420"/>
      <c r="F311" s="420"/>
      <c r="G311" s="421"/>
      <c r="H311" s="420"/>
      <c r="I311" s="420"/>
      <c r="J311" s="417"/>
      <c r="K311" s="463"/>
      <c r="L311" s="422"/>
      <c r="M311" s="422"/>
    </row>
    <row r="312" customFormat="false" ht="15.75" hidden="false" customHeight="false" outlineLevel="0" collapsed="false">
      <c r="A312" s="420"/>
      <c r="B312" s="420"/>
      <c r="C312" s="420"/>
      <c r="D312" s="420"/>
      <c r="E312" s="420"/>
      <c r="F312" s="420"/>
      <c r="G312" s="421"/>
      <c r="H312" s="420"/>
      <c r="I312" s="420"/>
      <c r="J312" s="417"/>
      <c r="K312" s="463"/>
      <c r="L312" s="422"/>
      <c r="M312" s="422"/>
    </row>
    <row r="313" customFormat="false" ht="15.75" hidden="false" customHeight="false" outlineLevel="0" collapsed="false">
      <c r="A313" s="420"/>
      <c r="B313" s="420"/>
      <c r="C313" s="420"/>
      <c r="D313" s="420"/>
      <c r="E313" s="420"/>
      <c r="F313" s="420"/>
      <c r="G313" s="421"/>
      <c r="H313" s="420"/>
      <c r="I313" s="420"/>
      <c r="J313" s="417"/>
      <c r="K313" s="463"/>
      <c r="L313" s="422"/>
      <c r="M313" s="422"/>
    </row>
    <row r="314" customFormat="false" ht="15.75" hidden="false" customHeight="false" outlineLevel="0" collapsed="false">
      <c r="A314" s="420"/>
      <c r="B314" s="420"/>
      <c r="C314" s="420"/>
      <c r="D314" s="420"/>
      <c r="E314" s="420"/>
      <c r="F314" s="420"/>
      <c r="G314" s="421"/>
      <c r="H314" s="420"/>
      <c r="I314" s="420"/>
      <c r="J314" s="417"/>
      <c r="K314" s="463"/>
      <c r="L314" s="422"/>
      <c r="M314" s="422"/>
    </row>
    <row r="315" customFormat="false" ht="15.75" hidden="false" customHeight="false" outlineLevel="0" collapsed="false">
      <c r="A315" s="420"/>
      <c r="B315" s="420"/>
      <c r="C315" s="420"/>
      <c r="D315" s="420"/>
      <c r="E315" s="420"/>
      <c r="F315" s="420"/>
      <c r="G315" s="421"/>
      <c r="H315" s="420"/>
      <c r="I315" s="420"/>
      <c r="J315" s="417"/>
      <c r="K315" s="463"/>
      <c r="L315" s="422"/>
      <c r="M315" s="422"/>
    </row>
    <row r="316" customFormat="false" ht="15.75" hidden="false" customHeight="false" outlineLevel="0" collapsed="false">
      <c r="A316" s="420"/>
      <c r="B316" s="420"/>
      <c r="C316" s="420"/>
      <c r="D316" s="420"/>
      <c r="E316" s="420"/>
      <c r="F316" s="420"/>
      <c r="G316" s="421"/>
      <c r="H316" s="420"/>
      <c r="I316" s="420"/>
      <c r="J316" s="417"/>
      <c r="K316" s="463"/>
      <c r="L316" s="422"/>
      <c r="M316" s="422"/>
    </row>
    <row r="317" customFormat="false" ht="15.75" hidden="false" customHeight="false" outlineLevel="0" collapsed="false">
      <c r="A317" s="420"/>
      <c r="B317" s="420"/>
      <c r="C317" s="420"/>
      <c r="D317" s="420"/>
      <c r="E317" s="420"/>
      <c r="F317" s="420"/>
      <c r="G317" s="421"/>
      <c r="H317" s="420"/>
      <c r="I317" s="420"/>
      <c r="J317" s="417"/>
      <c r="K317" s="463"/>
      <c r="L317" s="422"/>
      <c r="M317" s="422"/>
    </row>
    <row r="318" customFormat="false" ht="15.75" hidden="false" customHeight="false" outlineLevel="0" collapsed="false">
      <c r="A318" s="420"/>
      <c r="B318" s="420"/>
      <c r="C318" s="420"/>
      <c r="D318" s="420"/>
      <c r="E318" s="420"/>
      <c r="F318" s="420"/>
      <c r="G318" s="421"/>
      <c r="H318" s="420"/>
      <c r="I318" s="420"/>
      <c r="J318" s="417"/>
      <c r="K318" s="463"/>
      <c r="L318" s="422"/>
      <c r="M318" s="422"/>
    </row>
    <row r="319" customFormat="false" ht="15.75" hidden="false" customHeight="false" outlineLevel="0" collapsed="false">
      <c r="A319" s="420"/>
      <c r="B319" s="420"/>
      <c r="C319" s="420"/>
      <c r="D319" s="420"/>
      <c r="E319" s="420"/>
      <c r="F319" s="420"/>
      <c r="G319" s="421"/>
      <c r="H319" s="420"/>
      <c r="I319" s="420"/>
      <c r="J319" s="417"/>
      <c r="K319" s="463"/>
      <c r="L319" s="422"/>
      <c r="M319" s="422"/>
    </row>
    <row r="320" customFormat="false" ht="15.75" hidden="false" customHeight="false" outlineLevel="0" collapsed="false">
      <c r="A320" s="420"/>
      <c r="B320" s="420"/>
      <c r="C320" s="420"/>
      <c r="D320" s="420"/>
      <c r="E320" s="420"/>
      <c r="F320" s="420"/>
      <c r="G320" s="421"/>
      <c r="H320" s="420"/>
      <c r="I320" s="420"/>
      <c r="J320" s="417"/>
      <c r="K320" s="463"/>
      <c r="L320" s="422"/>
      <c r="M320" s="422"/>
    </row>
    <row r="321" customFormat="false" ht="15.75" hidden="false" customHeight="false" outlineLevel="0" collapsed="false">
      <c r="A321" s="420"/>
      <c r="B321" s="420"/>
      <c r="C321" s="420"/>
      <c r="D321" s="420"/>
      <c r="E321" s="420"/>
      <c r="F321" s="420"/>
      <c r="G321" s="421"/>
      <c r="H321" s="420"/>
      <c r="I321" s="420"/>
      <c r="J321" s="417"/>
      <c r="K321" s="463"/>
      <c r="L321" s="422"/>
      <c r="M321" s="422"/>
    </row>
    <row r="322" customFormat="false" ht="15.75" hidden="false" customHeight="false" outlineLevel="0" collapsed="false">
      <c r="A322" s="420"/>
      <c r="B322" s="420"/>
      <c r="C322" s="420"/>
      <c r="D322" s="420"/>
      <c r="E322" s="420"/>
      <c r="F322" s="420"/>
      <c r="G322" s="421"/>
      <c r="H322" s="420"/>
      <c r="I322" s="420"/>
      <c r="J322" s="417"/>
      <c r="K322" s="463"/>
      <c r="L322" s="422"/>
      <c r="M322" s="422"/>
    </row>
    <row r="323" customFormat="false" ht="15.75" hidden="false" customHeight="false" outlineLevel="0" collapsed="false">
      <c r="A323" s="420"/>
      <c r="B323" s="420"/>
      <c r="C323" s="420"/>
      <c r="D323" s="420"/>
      <c r="E323" s="420"/>
      <c r="F323" s="420"/>
      <c r="G323" s="421"/>
      <c r="H323" s="420"/>
      <c r="I323" s="420"/>
      <c r="J323" s="417"/>
      <c r="K323" s="463"/>
      <c r="L323" s="422"/>
      <c r="M323" s="422"/>
    </row>
    <row r="324" customFormat="false" ht="15.75" hidden="false" customHeight="false" outlineLevel="0" collapsed="false">
      <c r="A324" s="420"/>
      <c r="B324" s="420"/>
      <c r="C324" s="420"/>
      <c r="D324" s="420"/>
      <c r="E324" s="420"/>
      <c r="F324" s="420"/>
      <c r="G324" s="421"/>
      <c r="H324" s="420"/>
      <c r="I324" s="420"/>
      <c r="J324" s="417"/>
      <c r="K324" s="463"/>
      <c r="L324" s="422"/>
      <c r="M324" s="422"/>
    </row>
    <row r="325" customFormat="false" ht="15.75" hidden="false" customHeight="false" outlineLevel="0" collapsed="false">
      <c r="A325" s="420"/>
      <c r="B325" s="420"/>
      <c r="C325" s="420"/>
      <c r="D325" s="420"/>
      <c r="E325" s="420"/>
      <c r="F325" s="420"/>
      <c r="G325" s="421"/>
      <c r="H325" s="420"/>
      <c r="I325" s="420"/>
      <c r="J325" s="417"/>
      <c r="K325" s="463"/>
      <c r="L325" s="422"/>
      <c r="M325" s="422"/>
    </row>
    <row r="326" customFormat="false" ht="15.75" hidden="false" customHeight="false" outlineLevel="0" collapsed="false">
      <c r="A326" s="420"/>
      <c r="B326" s="420"/>
      <c r="C326" s="420"/>
      <c r="D326" s="420"/>
      <c r="E326" s="420"/>
      <c r="F326" s="420"/>
      <c r="G326" s="421"/>
      <c r="H326" s="420"/>
      <c r="I326" s="420"/>
      <c r="J326" s="417"/>
      <c r="K326" s="463"/>
      <c r="L326" s="422"/>
      <c r="M326" s="422"/>
    </row>
    <row r="327" customFormat="false" ht="15.75" hidden="false" customHeight="false" outlineLevel="0" collapsed="false">
      <c r="A327" s="420"/>
      <c r="B327" s="420"/>
      <c r="C327" s="420"/>
      <c r="D327" s="420"/>
      <c r="E327" s="420"/>
      <c r="F327" s="420"/>
      <c r="G327" s="421"/>
      <c r="H327" s="420"/>
      <c r="I327" s="420"/>
      <c r="J327" s="417"/>
      <c r="K327" s="463"/>
      <c r="L327" s="422"/>
      <c r="M327" s="422"/>
    </row>
    <row r="328" customFormat="false" ht="15.75" hidden="false" customHeight="false" outlineLevel="0" collapsed="false">
      <c r="A328" s="420"/>
      <c r="B328" s="420"/>
      <c r="C328" s="420"/>
      <c r="D328" s="420"/>
      <c r="E328" s="420"/>
      <c r="F328" s="420"/>
      <c r="G328" s="421"/>
      <c r="H328" s="420"/>
      <c r="I328" s="420"/>
      <c r="J328" s="417"/>
      <c r="K328" s="463"/>
      <c r="L328" s="422"/>
      <c r="M328" s="422"/>
    </row>
    <row r="329" customFormat="false" ht="15.75" hidden="false" customHeight="false" outlineLevel="0" collapsed="false">
      <c r="A329" s="420"/>
      <c r="B329" s="420"/>
      <c r="C329" s="420"/>
      <c r="D329" s="420"/>
      <c r="E329" s="420"/>
      <c r="F329" s="420"/>
      <c r="G329" s="421"/>
      <c r="H329" s="420"/>
      <c r="I329" s="420"/>
      <c r="J329" s="417"/>
      <c r="K329" s="463"/>
      <c r="L329" s="422"/>
      <c r="M329" s="422"/>
    </row>
    <row r="330" customFormat="false" ht="15.75" hidden="false" customHeight="false" outlineLevel="0" collapsed="false">
      <c r="A330" s="420"/>
      <c r="B330" s="420"/>
      <c r="C330" s="420"/>
      <c r="D330" s="420"/>
      <c r="E330" s="420"/>
      <c r="F330" s="420"/>
      <c r="G330" s="421"/>
      <c r="H330" s="420"/>
      <c r="I330" s="420"/>
      <c r="J330" s="417"/>
      <c r="K330" s="463"/>
      <c r="L330" s="422"/>
      <c r="M330" s="422"/>
    </row>
    <row r="331" customFormat="false" ht="15.75" hidden="false" customHeight="false" outlineLevel="0" collapsed="false">
      <c r="A331" s="420"/>
      <c r="B331" s="420"/>
      <c r="C331" s="420"/>
      <c r="D331" s="420"/>
      <c r="E331" s="420"/>
      <c r="F331" s="420"/>
      <c r="G331" s="421"/>
      <c r="H331" s="420"/>
      <c r="I331" s="420"/>
      <c r="J331" s="417"/>
      <c r="K331" s="463"/>
      <c r="L331" s="422"/>
      <c r="M331" s="422"/>
    </row>
    <row r="332" customFormat="false" ht="15.75" hidden="false" customHeight="false" outlineLevel="0" collapsed="false">
      <c r="A332" s="420"/>
      <c r="B332" s="420"/>
      <c r="C332" s="420"/>
      <c r="D332" s="420"/>
      <c r="E332" s="420"/>
      <c r="F332" s="420"/>
      <c r="G332" s="421"/>
      <c r="H332" s="420"/>
      <c r="I332" s="420"/>
      <c r="J332" s="417"/>
      <c r="K332" s="463"/>
      <c r="L332" s="422"/>
      <c r="M332" s="422"/>
    </row>
    <row r="333" customFormat="false" ht="15.75" hidden="false" customHeight="false" outlineLevel="0" collapsed="false">
      <c r="A333" s="420"/>
      <c r="B333" s="420"/>
      <c r="C333" s="420"/>
      <c r="D333" s="420"/>
      <c r="E333" s="420"/>
      <c r="F333" s="420"/>
      <c r="G333" s="421"/>
      <c r="H333" s="420"/>
      <c r="I333" s="420"/>
      <c r="J333" s="417"/>
      <c r="K333" s="463"/>
      <c r="L333" s="422"/>
      <c r="M333" s="422"/>
    </row>
    <row r="334" customFormat="false" ht="15.75" hidden="false" customHeight="false" outlineLevel="0" collapsed="false">
      <c r="A334" s="420"/>
      <c r="B334" s="420"/>
      <c r="C334" s="420"/>
      <c r="D334" s="420"/>
      <c r="E334" s="420"/>
      <c r="F334" s="420"/>
      <c r="G334" s="421"/>
      <c r="H334" s="420"/>
      <c r="I334" s="420"/>
      <c r="J334" s="417"/>
      <c r="K334" s="463"/>
      <c r="L334" s="422"/>
      <c r="M334" s="422"/>
    </row>
    <row r="335" customFormat="false" ht="15.75" hidden="false" customHeight="false" outlineLevel="0" collapsed="false">
      <c r="A335" s="420"/>
      <c r="B335" s="420"/>
      <c r="C335" s="420"/>
      <c r="D335" s="420"/>
      <c r="E335" s="420"/>
      <c r="F335" s="420"/>
      <c r="G335" s="421"/>
      <c r="H335" s="420"/>
      <c r="I335" s="420"/>
      <c r="J335" s="417"/>
      <c r="K335" s="463"/>
      <c r="L335" s="422"/>
      <c r="M335" s="422"/>
    </row>
    <row r="336" customFormat="false" ht="15.75" hidden="false" customHeight="false" outlineLevel="0" collapsed="false">
      <c r="A336" s="420"/>
      <c r="B336" s="420"/>
      <c r="C336" s="420"/>
      <c r="D336" s="420"/>
      <c r="E336" s="420"/>
      <c r="F336" s="420"/>
      <c r="G336" s="421"/>
      <c r="H336" s="420"/>
      <c r="I336" s="420"/>
      <c r="J336" s="417"/>
      <c r="K336" s="463"/>
      <c r="L336" s="422"/>
      <c r="M336" s="422"/>
    </row>
    <row r="337" customFormat="false" ht="15.75" hidden="false" customHeight="false" outlineLevel="0" collapsed="false">
      <c r="A337" s="420"/>
      <c r="B337" s="420"/>
      <c r="C337" s="420"/>
      <c r="D337" s="420"/>
      <c r="E337" s="420"/>
      <c r="F337" s="420"/>
      <c r="G337" s="421"/>
      <c r="H337" s="420"/>
      <c r="I337" s="420"/>
      <c r="J337" s="417"/>
      <c r="K337" s="463"/>
      <c r="L337" s="422"/>
      <c r="M337" s="422"/>
    </row>
    <row r="338" customFormat="false" ht="15.75" hidden="false" customHeight="false" outlineLevel="0" collapsed="false">
      <c r="A338" s="420"/>
      <c r="B338" s="420"/>
      <c r="C338" s="420"/>
      <c r="D338" s="420"/>
      <c r="E338" s="420"/>
      <c r="F338" s="420"/>
      <c r="G338" s="421"/>
      <c r="H338" s="420"/>
      <c r="I338" s="420"/>
      <c r="J338" s="417"/>
      <c r="K338" s="463"/>
      <c r="L338" s="422"/>
      <c r="M338" s="422"/>
    </row>
    <row r="339" customFormat="false" ht="15.75" hidden="false" customHeight="false" outlineLevel="0" collapsed="false">
      <c r="A339" s="420"/>
      <c r="B339" s="420"/>
      <c r="C339" s="420"/>
      <c r="D339" s="420"/>
      <c r="E339" s="420"/>
      <c r="F339" s="420"/>
      <c r="G339" s="421"/>
      <c r="H339" s="420"/>
      <c r="I339" s="420"/>
      <c r="J339" s="417"/>
      <c r="K339" s="463"/>
      <c r="L339" s="422"/>
      <c r="M339" s="422"/>
    </row>
    <row r="340" customFormat="false" ht="15.75" hidden="false" customHeight="false" outlineLevel="0" collapsed="false">
      <c r="A340" s="420"/>
      <c r="B340" s="420"/>
      <c r="C340" s="420"/>
      <c r="D340" s="420"/>
      <c r="E340" s="420"/>
      <c r="F340" s="420"/>
      <c r="G340" s="421"/>
      <c r="H340" s="420"/>
      <c r="I340" s="420"/>
      <c r="J340" s="417"/>
      <c r="K340" s="463"/>
      <c r="L340" s="422"/>
      <c r="M340" s="422"/>
    </row>
    <row r="341" customFormat="false" ht="15.75" hidden="false" customHeight="false" outlineLevel="0" collapsed="false">
      <c r="A341" s="420"/>
      <c r="B341" s="420"/>
      <c r="C341" s="420"/>
      <c r="D341" s="420"/>
      <c r="E341" s="420"/>
      <c r="F341" s="420"/>
      <c r="G341" s="421"/>
      <c r="H341" s="420"/>
      <c r="I341" s="420"/>
      <c r="J341" s="417"/>
      <c r="K341" s="463"/>
      <c r="L341" s="422"/>
      <c r="M341" s="422"/>
    </row>
    <row r="342" customFormat="false" ht="15.75" hidden="false" customHeight="false" outlineLevel="0" collapsed="false">
      <c r="A342" s="420"/>
      <c r="B342" s="420"/>
      <c r="C342" s="420"/>
      <c r="D342" s="420"/>
      <c r="E342" s="420"/>
      <c r="F342" s="420"/>
      <c r="G342" s="421"/>
      <c r="H342" s="420"/>
      <c r="I342" s="420"/>
      <c r="J342" s="417"/>
      <c r="K342" s="463"/>
      <c r="L342" s="422"/>
      <c r="M342" s="422"/>
    </row>
    <row r="343" customFormat="false" ht="15.75" hidden="false" customHeight="false" outlineLevel="0" collapsed="false">
      <c r="A343" s="420"/>
      <c r="B343" s="420"/>
      <c r="C343" s="420"/>
      <c r="D343" s="420"/>
      <c r="E343" s="420"/>
      <c r="F343" s="420"/>
      <c r="G343" s="421"/>
      <c r="H343" s="420"/>
      <c r="I343" s="420"/>
      <c r="J343" s="417"/>
      <c r="K343" s="463"/>
      <c r="L343" s="422"/>
      <c r="M343" s="422"/>
    </row>
    <row r="344" customFormat="false" ht="15.75" hidden="false" customHeight="false" outlineLevel="0" collapsed="false">
      <c r="A344" s="420"/>
      <c r="B344" s="420"/>
      <c r="C344" s="420"/>
      <c r="D344" s="420"/>
      <c r="E344" s="420"/>
      <c r="F344" s="420"/>
      <c r="G344" s="421"/>
      <c r="H344" s="420"/>
      <c r="I344" s="420"/>
      <c r="J344" s="417"/>
      <c r="K344" s="463"/>
      <c r="L344" s="422"/>
      <c r="M344" s="422"/>
    </row>
    <row r="345" customFormat="false" ht="15.75" hidden="false" customHeight="false" outlineLevel="0" collapsed="false">
      <c r="A345" s="420"/>
      <c r="B345" s="420"/>
      <c r="C345" s="420"/>
      <c r="D345" s="420"/>
      <c r="E345" s="420"/>
      <c r="F345" s="420"/>
      <c r="G345" s="421"/>
      <c r="H345" s="420"/>
      <c r="I345" s="420"/>
      <c r="J345" s="417"/>
      <c r="K345" s="463"/>
      <c r="L345" s="422"/>
      <c r="M345" s="422"/>
    </row>
    <row r="346" customFormat="false" ht="15.75" hidden="false" customHeight="false" outlineLevel="0" collapsed="false">
      <c r="A346" s="420"/>
      <c r="B346" s="420"/>
      <c r="C346" s="420"/>
      <c r="D346" s="420"/>
      <c r="E346" s="420"/>
      <c r="F346" s="420"/>
      <c r="G346" s="421"/>
      <c r="H346" s="420"/>
      <c r="I346" s="420"/>
      <c r="J346" s="417"/>
      <c r="K346" s="463"/>
      <c r="L346" s="422"/>
      <c r="M346" s="422"/>
    </row>
    <row r="347" customFormat="false" ht="15.75" hidden="false" customHeight="false" outlineLevel="0" collapsed="false">
      <c r="A347" s="420"/>
      <c r="B347" s="420"/>
      <c r="C347" s="420"/>
      <c r="D347" s="420"/>
      <c r="E347" s="420"/>
      <c r="F347" s="420"/>
      <c r="G347" s="421"/>
      <c r="H347" s="420"/>
      <c r="I347" s="420"/>
      <c r="J347" s="417"/>
      <c r="K347" s="463"/>
      <c r="L347" s="422"/>
      <c r="M347" s="422"/>
    </row>
    <row r="348" customFormat="false" ht="15.75" hidden="false" customHeight="false" outlineLevel="0" collapsed="false">
      <c r="A348" s="420"/>
      <c r="B348" s="420"/>
      <c r="C348" s="420"/>
      <c r="D348" s="420"/>
      <c r="E348" s="420"/>
      <c r="F348" s="420"/>
      <c r="G348" s="421"/>
      <c r="H348" s="420"/>
      <c r="I348" s="420"/>
      <c r="J348" s="417"/>
      <c r="K348" s="463"/>
      <c r="L348" s="422"/>
      <c r="M348" s="422"/>
    </row>
    <row r="349" customFormat="false" ht="15.75" hidden="false" customHeight="false" outlineLevel="0" collapsed="false">
      <c r="A349" s="420"/>
      <c r="B349" s="420"/>
      <c r="C349" s="420"/>
      <c r="D349" s="420"/>
      <c r="E349" s="420"/>
      <c r="F349" s="420"/>
      <c r="G349" s="421"/>
      <c r="H349" s="420"/>
      <c r="I349" s="420"/>
      <c r="J349" s="417"/>
      <c r="K349" s="463"/>
      <c r="L349" s="422"/>
      <c r="M349" s="422"/>
    </row>
    <row r="350" customFormat="false" ht="15.75" hidden="false" customHeight="false" outlineLevel="0" collapsed="false">
      <c r="A350" s="420"/>
      <c r="B350" s="420"/>
      <c r="C350" s="420"/>
      <c r="D350" s="420"/>
      <c r="E350" s="420"/>
      <c r="F350" s="420"/>
      <c r="G350" s="421"/>
      <c r="H350" s="420"/>
      <c r="I350" s="420"/>
      <c r="J350" s="417"/>
      <c r="K350" s="463"/>
      <c r="L350" s="422"/>
      <c r="M350" s="422"/>
    </row>
    <row r="351" customFormat="false" ht="15.75" hidden="false" customHeight="false" outlineLevel="0" collapsed="false">
      <c r="A351" s="420"/>
      <c r="B351" s="420"/>
      <c r="C351" s="420"/>
      <c r="D351" s="420"/>
      <c r="E351" s="420"/>
      <c r="F351" s="420"/>
      <c r="G351" s="421"/>
      <c r="H351" s="420"/>
      <c r="I351" s="420"/>
      <c r="J351" s="417"/>
      <c r="K351" s="463"/>
      <c r="L351" s="422"/>
      <c r="M351" s="422"/>
    </row>
    <row r="352" customFormat="false" ht="15.75" hidden="false" customHeight="false" outlineLevel="0" collapsed="false">
      <c r="A352" s="420"/>
      <c r="B352" s="420"/>
      <c r="C352" s="420"/>
      <c r="D352" s="420"/>
      <c r="E352" s="420"/>
      <c r="F352" s="420"/>
      <c r="G352" s="421"/>
      <c r="H352" s="420"/>
      <c r="I352" s="420"/>
      <c r="J352" s="417"/>
      <c r="K352" s="463"/>
      <c r="L352" s="422"/>
      <c r="M352" s="422"/>
    </row>
    <row r="353" customFormat="false" ht="15.75" hidden="false" customHeight="false" outlineLevel="0" collapsed="false">
      <c r="A353" s="420"/>
      <c r="B353" s="420"/>
      <c r="C353" s="420"/>
      <c r="D353" s="420"/>
      <c r="E353" s="420"/>
      <c r="F353" s="420"/>
      <c r="G353" s="421"/>
      <c r="H353" s="420"/>
      <c r="I353" s="420"/>
      <c r="J353" s="417"/>
      <c r="K353" s="463"/>
      <c r="L353" s="422"/>
      <c r="M353" s="422"/>
    </row>
    <row r="354" customFormat="false" ht="15.75" hidden="false" customHeight="false" outlineLevel="0" collapsed="false">
      <c r="A354" s="420"/>
      <c r="B354" s="420"/>
      <c r="C354" s="420"/>
      <c r="D354" s="420"/>
      <c r="E354" s="420"/>
      <c r="F354" s="420"/>
      <c r="G354" s="421"/>
      <c r="H354" s="420"/>
      <c r="I354" s="420"/>
      <c r="J354" s="417"/>
      <c r="K354" s="463"/>
      <c r="L354" s="422"/>
      <c r="M354" s="422"/>
    </row>
    <row r="355" customFormat="false" ht="15.75" hidden="false" customHeight="false" outlineLevel="0" collapsed="false">
      <c r="A355" s="420"/>
      <c r="B355" s="420"/>
      <c r="C355" s="420"/>
      <c r="D355" s="420"/>
      <c r="E355" s="420"/>
      <c r="F355" s="420"/>
      <c r="G355" s="421"/>
      <c r="H355" s="420"/>
      <c r="I355" s="420"/>
      <c r="J355" s="417"/>
      <c r="K355" s="463"/>
      <c r="L355" s="422"/>
      <c r="M355" s="422"/>
    </row>
    <row r="356" customFormat="false" ht="15.75" hidden="false" customHeight="false" outlineLevel="0" collapsed="false">
      <c r="A356" s="420"/>
      <c r="B356" s="420"/>
      <c r="C356" s="420"/>
      <c r="D356" s="420"/>
      <c r="E356" s="420"/>
      <c r="F356" s="420"/>
      <c r="G356" s="421"/>
      <c r="H356" s="420"/>
      <c r="I356" s="420"/>
      <c r="J356" s="417"/>
      <c r="K356" s="463"/>
      <c r="L356" s="422"/>
      <c r="M356" s="422"/>
    </row>
    <row r="357" customFormat="false" ht="15.75" hidden="false" customHeight="false" outlineLevel="0" collapsed="false">
      <c r="A357" s="420"/>
      <c r="B357" s="420"/>
      <c r="C357" s="420"/>
      <c r="D357" s="420"/>
      <c r="E357" s="420"/>
      <c r="F357" s="420"/>
      <c r="G357" s="421"/>
      <c r="H357" s="420"/>
      <c r="I357" s="420"/>
      <c r="J357" s="417"/>
      <c r="K357" s="463"/>
      <c r="L357" s="422"/>
      <c r="M357" s="422"/>
    </row>
    <row r="358" customFormat="false" ht="15.75" hidden="false" customHeight="false" outlineLevel="0" collapsed="false">
      <c r="A358" s="420"/>
      <c r="B358" s="420"/>
      <c r="C358" s="420"/>
      <c r="D358" s="420"/>
      <c r="E358" s="420"/>
      <c r="F358" s="420"/>
      <c r="G358" s="421"/>
      <c r="H358" s="420"/>
      <c r="I358" s="420"/>
      <c r="J358" s="417"/>
      <c r="K358" s="463"/>
      <c r="L358" s="422"/>
      <c r="M358" s="422"/>
    </row>
    <row r="359" customFormat="false" ht="15.75" hidden="false" customHeight="false" outlineLevel="0" collapsed="false">
      <c r="A359" s="420"/>
      <c r="B359" s="420"/>
      <c r="C359" s="420"/>
      <c r="D359" s="420"/>
      <c r="E359" s="420"/>
      <c r="F359" s="420"/>
      <c r="G359" s="421"/>
      <c r="H359" s="420"/>
      <c r="I359" s="420"/>
      <c r="J359" s="417"/>
      <c r="K359" s="463"/>
      <c r="L359" s="422"/>
      <c r="M359" s="422"/>
    </row>
    <row r="360" customFormat="false" ht="15.75" hidden="false" customHeight="false" outlineLevel="0" collapsed="false">
      <c r="A360" s="420"/>
      <c r="B360" s="420"/>
      <c r="C360" s="420"/>
      <c r="D360" s="420"/>
      <c r="E360" s="420"/>
      <c r="F360" s="420"/>
      <c r="G360" s="421"/>
      <c r="H360" s="420"/>
      <c r="I360" s="420"/>
      <c r="J360" s="417"/>
      <c r="K360" s="463"/>
      <c r="L360" s="422"/>
      <c r="M360" s="422"/>
    </row>
    <row r="361" customFormat="false" ht="15.75" hidden="false" customHeight="false" outlineLevel="0" collapsed="false">
      <c r="A361" s="420"/>
      <c r="B361" s="420"/>
      <c r="C361" s="420"/>
      <c r="D361" s="420"/>
      <c r="E361" s="420"/>
      <c r="F361" s="420"/>
      <c r="G361" s="421"/>
      <c r="H361" s="420"/>
      <c r="I361" s="420"/>
      <c r="J361" s="417"/>
      <c r="K361" s="463"/>
      <c r="L361" s="422"/>
      <c r="M361" s="422"/>
    </row>
    <row r="362" customFormat="false" ht="15.75" hidden="false" customHeight="false" outlineLevel="0" collapsed="false">
      <c r="A362" s="420"/>
      <c r="B362" s="420"/>
      <c r="C362" s="420"/>
      <c r="D362" s="420"/>
      <c r="E362" s="420"/>
      <c r="F362" s="420"/>
      <c r="G362" s="421"/>
      <c r="H362" s="420"/>
      <c r="I362" s="420"/>
      <c r="J362" s="417"/>
      <c r="K362" s="463"/>
      <c r="L362" s="422"/>
      <c r="M362" s="422"/>
    </row>
    <row r="363" customFormat="false" ht="15.75" hidden="false" customHeight="false" outlineLevel="0" collapsed="false">
      <c r="A363" s="420"/>
      <c r="B363" s="420"/>
      <c r="C363" s="420"/>
      <c r="D363" s="420"/>
      <c r="E363" s="420"/>
      <c r="F363" s="420"/>
      <c r="G363" s="421"/>
      <c r="H363" s="420"/>
      <c r="I363" s="420"/>
      <c r="J363" s="417"/>
      <c r="K363" s="463"/>
      <c r="L363" s="422"/>
      <c r="M363" s="422"/>
    </row>
    <row r="364" customFormat="false" ht="15.75" hidden="false" customHeight="false" outlineLevel="0" collapsed="false">
      <c r="A364" s="420"/>
      <c r="B364" s="420"/>
      <c r="C364" s="420"/>
      <c r="D364" s="420"/>
      <c r="E364" s="420"/>
      <c r="F364" s="420"/>
      <c r="G364" s="421"/>
      <c r="H364" s="420"/>
      <c r="I364" s="420"/>
      <c r="J364" s="417"/>
      <c r="K364" s="463"/>
      <c r="L364" s="422"/>
      <c r="M364" s="422"/>
    </row>
    <row r="365" customFormat="false" ht="15.75" hidden="false" customHeight="false" outlineLevel="0" collapsed="false">
      <c r="A365" s="420"/>
      <c r="B365" s="420"/>
      <c r="C365" s="420"/>
      <c r="D365" s="420"/>
      <c r="E365" s="420"/>
      <c r="F365" s="420"/>
      <c r="G365" s="421"/>
      <c r="H365" s="420"/>
      <c r="I365" s="420"/>
      <c r="J365" s="417"/>
      <c r="K365" s="463"/>
      <c r="L365" s="422"/>
      <c r="M365" s="422"/>
    </row>
    <row r="366" customFormat="false" ht="15.75" hidden="false" customHeight="false" outlineLevel="0" collapsed="false">
      <c r="A366" s="420"/>
      <c r="B366" s="420"/>
      <c r="C366" s="420"/>
      <c r="D366" s="420"/>
      <c r="E366" s="420"/>
      <c r="F366" s="420"/>
      <c r="G366" s="421"/>
      <c r="H366" s="420"/>
      <c r="I366" s="420"/>
      <c r="J366" s="417"/>
      <c r="K366" s="463"/>
      <c r="L366" s="422"/>
      <c r="M366" s="422"/>
    </row>
    <row r="367" customFormat="false" ht="15.75" hidden="false" customHeight="false" outlineLevel="0" collapsed="false">
      <c r="A367" s="420"/>
      <c r="B367" s="420"/>
      <c r="C367" s="420"/>
      <c r="D367" s="420"/>
      <c r="E367" s="420"/>
      <c r="F367" s="420"/>
      <c r="G367" s="421"/>
      <c r="H367" s="420"/>
      <c r="I367" s="420"/>
      <c r="J367" s="417"/>
      <c r="K367" s="463"/>
      <c r="L367" s="422"/>
      <c r="M367" s="422"/>
    </row>
    <row r="368" customFormat="false" ht="15.75" hidden="false" customHeight="false" outlineLevel="0" collapsed="false">
      <c r="A368" s="420"/>
      <c r="B368" s="420"/>
      <c r="C368" s="420"/>
      <c r="D368" s="420"/>
      <c r="E368" s="420"/>
      <c r="F368" s="420"/>
      <c r="G368" s="421"/>
      <c r="H368" s="420"/>
      <c r="I368" s="420"/>
      <c r="J368" s="417"/>
      <c r="K368" s="463"/>
      <c r="L368" s="422"/>
      <c r="M368" s="422"/>
    </row>
    <row r="369" customFormat="false" ht="15.75" hidden="false" customHeight="false" outlineLevel="0" collapsed="false">
      <c r="A369" s="420"/>
      <c r="B369" s="420"/>
      <c r="C369" s="420"/>
      <c r="D369" s="420"/>
      <c r="E369" s="420"/>
      <c r="F369" s="420"/>
      <c r="G369" s="421"/>
      <c r="H369" s="420"/>
      <c r="I369" s="420"/>
      <c r="J369" s="417"/>
      <c r="K369" s="463"/>
      <c r="L369" s="422"/>
      <c r="M369" s="422"/>
    </row>
    <row r="370" customFormat="false" ht="15.75" hidden="false" customHeight="false" outlineLevel="0" collapsed="false">
      <c r="A370" s="420"/>
      <c r="B370" s="420"/>
      <c r="C370" s="420"/>
      <c r="D370" s="420"/>
      <c r="E370" s="420"/>
      <c r="F370" s="420"/>
      <c r="G370" s="421"/>
      <c r="H370" s="420"/>
      <c r="I370" s="420"/>
      <c r="J370" s="417"/>
      <c r="K370" s="463"/>
      <c r="L370" s="422"/>
      <c r="M370" s="422"/>
    </row>
    <row r="371" customFormat="false" ht="15.75" hidden="false" customHeight="false" outlineLevel="0" collapsed="false">
      <c r="A371" s="420"/>
      <c r="B371" s="420"/>
      <c r="C371" s="420"/>
      <c r="D371" s="420"/>
      <c r="E371" s="420"/>
      <c r="F371" s="420"/>
      <c r="G371" s="421"/>
      <c r="H371" s="420"/>
      <c r="I371" s="420"/>
      <c r="J371" s="417"/>
      <c r="K371" s="463"/>
      <c r="L371" s="422"/>
      <c r="M371" s="422"/>
    </row>
    <row r="372" customFormat="false" ht="15.75" hidden="false" customHeight="false" outlineLevel="0" collapsed="false">
      <c r="A372" s="420"/>
      <c r="B372" s="420"/>
      <c r="C372" s="420"/>
      <c r="D372" s="420"/>
      <c r="E372" s="420"/>
      <c r="F372" s="420"/>
      <c r="G372" s="421"/>
      <c r="H372" s="420"/>
      <c r="I372" s="420"/>
      <c r="J372" s="417"/>
      <c r="K372" s="463"/>
      <c r="L372" s="422"/>
      <c r="M372" s="422"/>
    </row>
    <row r="373" customFormat="false" ht="15.75" hidden="false" customHeight="false" outlineLevel="0" collapsed="false">
      <c r="A373" s="420"/>
      <c r="B373" s="420"/>
      <c r="C373" s="420"/>
      <c r="D373" s="420"/>
      <c r="E373" s="420"/>
      <c r="F373" s="420"/>
      <c r="G373" s="421"/>
      <c r="H373" s="420"/>
      <c r="I373" s="420"/>
      <c r="J373" s="417"/>
      <c r="K373" s="463"/>
      <c r="L373" s="422"/>
      <c r="M373" s="422"/>
    </row>
    <row r="374" customFormat="false" ht="15.75" hidden="false" customHeight="false" outlineLevel="0" collapsed="false">
      <c r="A374" s="420"/>
      <c r="B374" s="420"/>
      <c r="C374" s="420"/>
      <c r="D374" s="420"/>
      <c r="E374" s="420"/>
      <c r="F374" s="420"/>
      <c r="G374" s="421"/>
      <c r="H374" s="420"/>
      <c r="I374" s="420"/>
      <c r="J374" s="417"/>
      <c r="K374" s="463"/>
      <c r="L374" s="422"/>
      <c r="M374" s="422"/>
    </row>
    <row r="375" customFormat="false" ht="15.75" hidden="false" customHeight="false" outlineLevel="0" collapsed="false">
      <c r="A375" s="420"/>
      <c r="B375" s="420"/>
      <c r="C375" s="420"/>
      <c r="D375" s="420"/>
      <c r="E375" s="420"/>
      <c r="F375" s="420"/>
      <c r="G375" s="421"/>
      <c r="H375" s="420"/>
      <c r="I375" s="420"/>
      <c r="J375" s="417"/>
      <c r="K375" s="463"/>
      <c r="L375" s="422"/>
      <c r="M375" s="422"/>
    </row>
    <row r="376" customFormat="false" ht="15.75" hidden="false" customHeight="false" outlineLevel="0" collapsed="false">
      <c r="A376" s="420"/>
      <c r="B376" s="420"/>
      <c r="C376" s="420"/>
      <c r="D376" s="420"/>
      <c r="E376" s="420"/>
      <c r="F376" s="420"/>
      <c r="G376" s="421"/>
      <c r="H376" s="420"/>
      <c r="I376" s="420"/>
      <c r="J376" s="417"/>
      <c r="K376" s="463"/>
      <c r="L376" s="422"/>
      <c r="M376" s="422"/>
    </row>
    <row r="377" customFormat="false" ht="15.75" hidden="false" customHeight="false" outlineLevel="0" collapsed="false">
      <c r="A377" s="420"/>
      <c r="B377" s="420"/>
      <c r="C377" s="420"/>
      <c r="D377" s="420"/>
      <c r="E377" s="420"/>
      <c r="F377" s="420"/>
      <c r="G377" s="421"/>
      <c r="H377" s="420"/>
      <c r="I377" s="420"/>
      <c r="J377" s="417"/>
      <c r="K377" s="463"/>
      <c r="L377" s="422"/>
      <c r="M377" s="422"/>
    </row>
    <row r="378" customFormat="false" ht="15.75" hidden="false" customHeight="false" outlineLevel="0" collapsed="false">
      <c r="A378" s="420"/>
      <c r="B378" s="420"/>
      <c r="C378" s="420"/>
      <c r="D378" s="420"/>
      <c r="E378" s="420"/>
      <c r="F378" s="420"/>
      <c r="G378" s="421"/>
      <c r="H378" s="420"/>
      <c r="I378" s="420"/>
      <c r="J378" s="417"/>
      <c r="K378" s="463"/>
      <c r="L378" s="422"/>
      <c r="M378" s="422"/>
    </row>
    <row r="379" customFormat="false" ht="15.75" hidden="false" customHeight="false" outlineLevel="0" collapsed="false">
      <c r="A379" s="420"/>
      <c r="B379" s="420"/>
      <c r="C379" s="420"/>
      <c r="D379" s="420"/>
      <c r="E379" s="420"/>
      <c r="F379" s="420"/>
      <c r="G379" s="421"/>
      <c r="H379" s="420"/>
      <c r="I379" s="420"/>
      <c r="J379" s="417"/>
      <c r="K379" s="463"/>
      <c r="L379" s="422"/>
      <c r="M379" s="422"/>
    </row>
    <row r="380" customFormat="false" ht="15.75" hidden="false" customHeight="false" outlineLevel="0" collapsed="false">
      <c r="A380" s="420"/>
      <c r="B380" s="420"/>
      <c r="C380" s="420"/>
      <c r="D380" s="420"/>
      <c r="E380" s="420"/>
      <c r="F380" s="420"/>
      <c r="G380" s="421"/>
      <c r="H380" s="420"/>
      <c r="I380" s="420"/>
      <c r="J380" s="417"/>
      <c r="K380" s="463"/>
      <c r="L380" s="422"/>
      <c r="M380" s="422"/>
    </row>
    <row r="381" customFormat="false" ht="15.75" hidden="false" customHeight="false" outlineLevel="0" collapsed="false">
      <c r="A381" s="420"/>
      <c r="B381" s="420"/>
      <c r="C381" s="420"/>
      <c r="D381" s="420"/>
      <c r="E381" s="420"/>
      <c r="F381" s="420"/>
      <c r="G381" s="421"/>
      <c r="H381" s="420"/>
      <c r="I381" s="420"/>
      <c r="J381" s="417"/>
      <c r="K381" s="463"/>
      <c r="L381" s="422"/>
      <c r="M381" s="422"/>
    </row>
    <row r="382" customFormat="false" ht="15.75" hidden="false" customHeight="false" outlineLevel="0" collapsed="false">
      <c r="A382" s="420"/>
      <c r="B382" s="420"/>
      <c r="C382" s="420"/>
      <c r="D382" s="420"/>
      <c r="E382" s="420"/>
      <c r="F382" s="420"/>
      <c r="G382" s="421"/>
      <c r="H382" s="420"/>
      <c r="I382" s="420"/>
      <c r="J382" s="417"/>
      <c r="K382" s="463"/>
      <c r="L382" s="422"/>
      <c r="M382" s="422"/>
    </row>
    <row r="383" customFormat="false" ht="15.75" hidden="false" customHeight="false" outlineLevel="0" collapsed="false">
      <c r="A383" s="420"/>
      <c r="B383" s="420"/>
      <c r="C383" s="420"/>
      <c r="D383" s="420"/>
      <c r="E383" s="420"/>
      <c r="F383" s="420"/>
      <c r="G383" s="421"/>
      <c r="H383" s="420"/>
      <c r="I383" s="420"/>
      <c r="J383" s="417"/>
      <c r="K383" s="463"/>
      <c r="L383" s="422"/>
      <c r="M383" s="422"/>
    </row>
    <row r="384" customFormat="false" ht="15.75" hidden="false" customHeight="false" outlineLevel="0" collapsed="false">
      <c r="A384" s="420"/>
      <c r="B384" s="420"/>
      <c r="C384" s="420"/>
      <c r="D384" s="420"/>
      <c r="E384" s="420"/>
      <c r="F384" s="420"/>
      <c r="G384" s="421"/>
      <c r="H384" s="420"/>
      <c r="I384" s="420"/>
      <c r="J384" s="417"/>
      <c r="K384" s="463"/>
      <c r="L384" s="422"/>
      <c r="M384" s="422"/>
    </row>
    <row r="385" customFormat="false" ht="15.75" hidden="false" customHeight="false" outlineLevel="0" collapsed="false">
      <c r="A385" s="420"/>
      <c r="B385" s="420"/>
      <c r="C385" s="420"/>
      <c r="D385" s="420"/>
      <c r="E385" s="420"/>
      <c r="F385" s="420"/>
      <c r="G385" s="421"/>
      <c r="H385" s="420"/>
      <c r="I385" s="420"/>
      <c r="J385" s="417"/>
      <c r="K385" s="463"/>
      <c r="L385" s="422"/>
      <c r="M385" s="422"/>
    </row>
    <row r="386" customFormat="false" ht="15.75" hidden="false" customHeight="false" outlineLevel="0" collapsed="false">
      <c r="A386" s="420"/>
      <c r="B386" s="420"/>
      <c r="C386" s="420"/>
      <c r="D386" s="420"/>
      <c r="E386" s="420"/>
      <c r="F386" s="420"/>
      <c r="G386" s="421"/>
      <c r="H386" s="420"/>
      <c r="I386" s="420"/>
      <c r="J386" s="417"/>
      <c r="K386" s="463"/>
      <c r="L386" s="422"/>
      <c r="M386" s="422"/>
    </row>
    <row r="387" customFormat="false" ht="15.75" hidden="false" customHeight="false" outlineLevel="0" collapsed="false">
      <c r="A387" s="420"/>
      <c r="B387" s="420"/>
      <c r="C387" s="420"/>
      <c r="D387" s="420"/>
      <c r="E387" s="420"/>
      <c r="F387" s="420"/>
      <c r="G387" s="421"/>
      <c r="H387" s="420"/>
      <c r="I387" s="420"/>
      <c r="J387" s="417"/>
      <c r="K387" s="463"/>
      <c r="L387" s="422"/>
      <c r="M387" s="422"/>
    </row>
    <row r="388" customFormat="false" ht="15.75" hidden="false" customHeight="false" outlineLevel="0" collapsed="false">
      <c r="A388" s="420"/>
      <c r="B388" s="420"/>
      <c r="C388" s="420"/>
      <c r="D388" s="420"/>
      <c r="E388" s="420"/>
      <c r="F388" s="420"/>
      <c r="G388" s="421"/>
      <c r="H388" s="420"/>
      <c r="I388" s="420"/>
      <c r="J388" s="417"/>
      <c r="K388" s="463"/>
      <c r="L388" s="422"/>
      <c r="M388" s="422"/>
    </row>
    <row r="389" customFormat="false" ht="15.75" hidden="false" customHeight="false" outlineLevel="0" collapsed="false">
      <c r="A389" s="420"/>
      <c r="B389" s="420"/>
      <c r="C389" s="420"/>
      <c r="D389" s="420"/>
      <c r="E389" s="420"/>
      <c r="F389" s="420"/>
      <c r="G389" s="421"/>
      <c r="H389" s="420"/>
      <c r="I389" s="420"/>
      <c r="J389" s="417"/>
      <c r="K389" s="463"/>
      <c r="L389" s="422"/>
      <c r="M389" s="422"/>
    </row>
    <row r="390" customFormat="false" ht="15.75" hidden="false" customHeight="false" outlineLevel="0" collapsed="false">
      <c r="A390" s="420"/>
      <c r="B390" s="420"/>
      <c r="C390" s="420"/>
      <c r="D390" s="420"/>
      <c r="E390" s="420"/>
      <c r="F390" s="420"/>
      <c r="G390" s="421"/>
      <c r="H390" s="420"/>
      <c r="I390" s="420"/>
      <c r="J390" s="417"/>
      <c r="K390" s="463"/>
      <c r="L390" s="422"/>
      <c r="M390" s="422"/>
    </row>
    <row r="391" customFormat="false" ht="15.75" hidden="false" customHeight="false" outlineLevel="0" collapsed="false">
      <c r="A391" s="420"/>
      <c r="B391" s="420"/>
      <c r="C391" s="420"/>
      <c r="D391" s="420"/>
      <c r="E391" s="420"/>
      <c r="F391" s="420"/>
      <c r="G391" s="421"/>
      <c r="H391" s="420"/>
      <c r="I391" s="420"/>
      <c r="J391" s="417"/>
      <c r="K391" s="463"/>
      <c r="L391" s="422"/>
      <c r="M391" s="422"/>
    </row>
    <row r="392" customFormat="false" ht="15.75" hidden="false" customHeight="false" outlineLevel="0" collapsed="false">
      <c r="A392" s="420"/>
      <c r="B392" s="420"/>
      <c r="C392" s="420"/>
      <c r="D392" s="420"/>
      <c r="E392" s="420"/>
      <c r="F392" s="420"/>
      <c r="G392" s="421"/>
      <c r="H392" s="420"/>
      <c r="I392" s="420"/>
      <c r="J392" s="417"/>
      <c r="K392" s="463"/>
      <c r="L392" s="422"/>
      <c r="M392" s="422"/>
    </row>
    <row r="393" customFormat="false" ht="15.75" hidden="false" customHeight="false" outlineLevel="0" collapsed="false">
      <c r="A393" s="420"/>
      <c r="B393" s="420"/>
      <c r="C393" s="420"/>
      <c r="D393" s="420"/>
      <c r="E393" s="420"/>
      <c r="F393" s="420"/>
      <c r="G393" s="421"/>
      <c r="H393" s="420"/>
      <c r="I393" s="420"/>
      <c r="J393" s="417"/>
      <c r="K393" s="463"/>
      <c r="L393" s="422"/>
      <c r="M393" s="422"/>
    </row>
    <row r="394" customFormat="false" ht="15.75" hidden="false" customHeight="false" outlineLevel="0" collapsed="false">
      <c r="A394" s="420"/>
      <c r="B394" s="420"/>
      <c r="C394" s="420"/>
      <c r="D394" s="420"/>
      <c r="E394" s="420"/>
      <c r="F394" s="420"/>
      <c r="G394" s="421"/>
      <c r="H394" s="420"/>
      <c r="I394" s="420"/>
      <c r="J394" s="417"/>
      <c r="K394" s="463"/>
      <c r="L394" s="422"/>
      <c r="M394" s="422"/>
    </row>
    <row r="395" customFormat="false" ht="15.75" hidden="false" customHeight="false" outlineLevel="0" collapsed="false">
      <c r="A395" s="420"/>
      <c r="B395" s="420"/>
      <c r="C395" s="420"/>
      <c r="D395" s="420"/>
      <c r="E395" s="420"/>
      <c r="F395" s="420"/>
      <c r="G395" s="421"/>
      <c r="H395" s="420"/>
      <c r="I395" s="420"/>
      <c r="J395" s="417"/>
      <c r="K395" s="463"/>
      <c r="L395" s="422"/>
      <c r="M395" s="422"/>
    </row>
    <row r="396" customFormat="false" ht="15.75" hidden="false" customHeight="false" outlineLevel="0" collapsed="false">
      <c r="A396" s="420"/>
      <c r="B396" s="420"/>
      <c r="C396" s="420"/>
      <c r="D396" s="420"/>
      <c r="E396" s="420"/>
      <c r="F396" s="420"/>
      <c r="G396" s="421"/>
      <c r="H396" s="420"/>
      <c r="I396" s="420"/>
      <c r="J396" s="417"/>
      <c r="K396" s="463"/>
      <c r="L396" s="422"/>
      <c r="M396" s="422"/>
    </row>
    <row r="397" customFormat="false" ht="15.75" hidden="false" customHeight="false" outlineLevel="0" collapsed="false">
      <c r="A397" s="420"/>
      <c r="B397" s="420"/>
      <c r="C397" s="420"/>
      <c r="D397" s="420"/>
      <c r="E397" s="420"/>
      <c r="F397" s="420"/>
      <c r="G397" s="421"/>
      <c r="H397" s="420"/>
      <c r="I397" s="420"/>
      <c r="J397" s="417"/>
      <c r="K397" s="463"/>
      <c r="L397" s="422"/>
      <c r="M397" s="422"/>
    </row>
    <row r="398" customFormat="false" ht="15.75" hidden="false" customHeight="false" outlineLevel="0" collapsed="false">
      <c r="A398" s="420"/>
      <c r="B398" s="420"/>
      <c r="C398" s="420"/>
      <c r="D398" s="420"/>
      <c r="E398" s="420"/>
      <c r="F398" s="420"/>
      <c r="G398" s="421"/>
      <c r="H398" s="420"/>
      <c r="I398" s="420"/>
      <c r="J398" s="417"/>
      <c r="K398" s="463"/>
      <c r="L398" s="422"/>
      <c r="M398" s="422"/>
    </row>
    <row r="399" customFormat="false" ht="15.75" hidden="false" customHeight="false" outlineLevel="0" collapsed="false">
      <c r="A399" s="420"/>
      <c r="B399" s="420"/>
      <c r="C399" s="420"/>
      <c r="D399" s="420"/>
      <c r="E399" s="420"/>
      <c r="F399" s="420"/>
      <c r="G399" s="421"/>
      <c r="H399" s="420"/>
      <c r="I399" s="420"/>
      <c r="J399" s="417"/>
      <c r="K399" s="463"/>
      <c r="L399" s="422"/>
      <c r="M399" s="422"/>
    </row>
    <row r="400" customFormat="false" ht="15.75" hidden="false" customHeight="false" outlineLevel="0" collapsed="false">
      <c r="A400" s="420"/>
      <c r="B400" s="420"/>
      <c r="C400" s="420"/>
      <c r="D400" s="420"/>
      <c r="E400" s="420"/>
      <c r="F400" s="420"/>
      <c r="G400" s="421"/>
      <c r="H400" s="420"/>
      <c r="I400" s="420"/>
      <c r="J400" s="417"/>
      <c r="K400" s="463"/>
      <c r="L400" s="422"/>
      <c r="M400" s="422"/>
    </row>
    <row r="401" customFormat="false" ht="15.75" hidden="false" customHeight="false" outlineLevel="0" collapsed="false">
      <c r="A401" s="420"/>
      <c r="B401" s="420"/>
      <c r="C401" s="420"/>
      <c r="D401" s="420"/>
      <c r="E401" s="420"/>
      <c r="F401" s="420"/>
      <c r="G401" s="421"/>
      <c r="H401" s="420"/>
      <c r="I401" s="420"/>
      <c r="J401" s="417"/>
      <c r="K401" s="463"/>
      <c r="L401" s="422"/>
      <c r="M401" s="422"/>
    </row>
    <row r="402" customFormat="false" ht="15.75" hidden="false" customHeight="false" outlineLevel="0" collapsed="false">
      <c r="A402" s="420"/>
      <c r="B402" s="420"/>
      <c r="C402" s="420"/>
      <c r="D402" s="420"/>
      <c r="E402" s="420"/>
      <c r="F402" s="420"/>
      <c r="G402" s="421"/>
      <c r="H402" s="420"/>
      <c r="I402" s="420"/>
      <c r="J402" s="417"/>
      <c r="K402" s="463"/>
      <c r="L402" s="422"/>
      <c r="M402" s="422"/>
    </row>
    <row r="403" customFormat="false" ht="15.75" hidden="false" customHeight="false" outlineLevel="0" collapsed="false">
      <c r="A403" s="420"/>
      <c r="B403" s="420"/>
      <c r="C403" s="420"/>
      <c r="D403" s="420"/>
      <c r="E403" s="420"/>
      <c r="F403" s="420"/>
      <c r="G403" s="421"/>
      <c r="H403" s="420"/>
      <c r="I403" s="420"/>
      <c r="J403" s="417"/>
      <c r="K403" s="463"/>
      <c r="L403" s="422"/>
      <c r="M403" s="422"/>
    </row>
    <row r="404" customFormat="false" ht="15.75" hidden="false" customHeight="false" outlineLevel="0" collapsed="false">
      <c r="A404" s="420"/>
      <c r="B404" s="420"/>
      <c r="C404" s="420"/>
      <c r="D404" s="420"/>
      <c r="E404" s="420"/>
      <c r="F404" s="420"/>
      <c r="G404" s="421"/>
      <c r="H404" s="420"/>
      <c r="I404" s="420"/>
      <c r="J404" s="417"/>
      <c r="K404" s="463"/>
      <c r="L404" s="422"/>
      <c r="M404" s="422"/>
    </row>
    <row r="405" customFormat="false" ht="15.75" hidden="false" customHeight="false" outlineLevel="0" collapsed="false">
      <c r="A405" s="420"/>
      <c r="B405" s="420"/>
      <c r="C405" s="420"/>
      <c r="D405" s="420"/>
      <c r="E405" s="420"/>
      <c r="F405" s="420"/>
      <c r="G405" s="421"/>
      <c r="H405" s="420"/>
      <c r="I405" s="420"/>
      <c r="J405" s="417"/>
      <c r="K405" s="463"/>
      <c r="L405" s="422"/>
      <c r="M405" s="422"/>
    </row>
    <row r="406" customFormat="false" ht="15.75" hidden="false" customHeight="false" outlineLevel="0" collapsed="false">
      <c r="A406" s="420"/>
      <c r="B406" s="420"/>
      <c r="C406" s="420"/>
      <c r="D406" s="420"/>
      <c r="E406" s="420"/>
      <c r="F406" s="420"/>
      <c r="G406" s="421"/>
      <c r="H406" s="420"/>
      <c r="I406" s="420"/>
      <c r="J406" s="417"/>
      <c r="K406" s="463"/>
      <c r="L406" s="422"/>
      <c r="M406" s="422"/>
    </row>
    <row r="407" customFormat="false" ht="15.75" hidden="false" customHeight="false" outlineLevel="0" collapsed="false">
      <c r="A407" s="420"/>
      <c r="B407" s="420"/>
      <c r="C407" s="420"/>
      <c r="D407" s="420"/>
      <c r="E407" s="420"/>
      <c r="F407" s="420"/>
      <c r="G407" s="421"/>
      <c r="H407" s="420"/>
      <c r="I407" s="420"/>
      <c r="J407" s="417"/>
      <c r="K407" s="463"/>
      <c r="L407" s="422"/>
      <c r="M407" s="422"/>
    </row>
    <row r="408" customFormat="false" ht="15.75" hidden="false" customHeight="false" outlineLevel="0" collapsed="false">
      <c r="A408" s="420"/>
      <c r="B408" s="420"/>
      <c r="C408" s="420"/>
      <c r="D408" s="420"/>
      <c r="E408" s="420"/>
      <c r="F408" s="420"/>
      <c r="G408" s="421"/>
      <c r="H408" s="420"/>
      <c r="I408" s="420"/>
      <c r="J408" s="417"/>
      <c r="K408" s="463"/>
      <c r="L408" s="422"/>
      <c r="M408" s="422"/>
    </row>
    <row r="409" customFormat="false" ht="15.75" hidden="false" customHeight="false" outlineLevel="0" collapsed="false">
      <c r="A409" s="420"/>
      <c r="B409" s="420"/>
      <c r="C409" s="420"/>
      <c r="D409" s="420"/>
      <c r="E409" s="420"/>
      <c r="F409" s="420"/>
      <c r="G409" s="421"/>
      <c r="H409" s="420"/>
      <c r="I409" s="420"/>
      <c r="J409" s="417"/>
      <c r="K409" s="463"/>
      <c r="L409" s="422"/>
      <c r="M409" s="422"/>
    </row>
    <row r="410" customFormat="false" ht="15.75" hidden="false" customHeight="false" outlineLevel="0" collapsed="false">
      <c r="A410" s="420"/>
      <c r="B410" s="420"/>
      <c r="C410" s="420"/>
      <c r="D410" s="420"/>
      <c r="E410" s="420"/>
      <c r="F410" s="420"/>
      <c r="G410" s="421"/>
      <c r="H410" s="420"/>
      <c r="I410" s="420"/>
      <c r="J410" s="417"/>
      <c r="K410" s="463"/>
      <c r="L410" s="422"/>
      <c r="M410" s="422"/>
    </row>
    <row r="411" customFormat="false" ht="15.75" hidden="false" customHeight="false" outlineLevel="0" collapsed="false">
      <c r="A411" s="420"/>
      <c r="B411" s="420"/>
      <c r="C411" s="420"/>
      <c r="D411" s="420"/>
      <c r="E411" s="420"/>
      <c r="F411" s="420"/>
      <c r="G411" s="421"/>
      <c r="H411" s="420"/>
      <c r="I411" s="420"/>
      <c r="J411" s="417"/>
      <c r="K411" s="463"/>
      <c r="L411" s="422"/>
      <c r="M411" s="422"/>
    </row>
    <row r="412" customFormat="false" ht="15.75" hidden="false" customHeight="false" outlineLevel="0" collapsed="false">
      <c r="A412" s="420"/>
      <c r="B412" s="420"/>
      <c r="C412" s="420"/>
      <c r="D412" s="420"/>
      <c r="E412" s="420"/>
      <c r="F412" s="420"/>
      <c r="G412" s="421"/>
      <c r="H412" s="420"/>
      <c r="I412" s="420"/>
      <c r="J412" s="417"/>
      <c r="K412" s="463"/>
      <c r="L412" s="422"/>
      <c r="M412" s="422"/>
    </row>
    <row r="413" customFormat="false" ht="15.75" hidden="false" customHeight="false" outlineLevel="0" collapsed="false">
      <c r="A413" s="420"/>
      <c r="B413" s="420"/>
      <c r="C413" s="420"/>
      <c r="D413" s="420"/>
      <c r="E413" s="420"/>
      <c r="F413" s="420"/>
      <c r="G413" s="421"/>
      <c r="H413" s="420"/>
      <c r="I413" s="420"/>
      <c r="J413" s="417"/>
      <c r="K413" s="463"/>
      <c r="L413" s="422"/>
      <c r="M413" s="422"/>
    </row>
    <row r="414" customFormat="false" ht="15.75" hidden="false" customHeight="false" outlineLevel="0" collapsed="false">
      <c r="A414" s="420"/>
      <c r="B414" s="420"/>
      <c r="C414" s="420"/>
      <c r="D414" s="420"/>
      <c r="E414" s="420"/>
      <c r="F414" s="420"/>
      <c r="G414" s="421"/>
      <c r="H414" s="420"/>
      <c r="I414" s="420"/>
      <c r="J414" s="417"/>
      <c r="K414" s="463"/>
      <c r="L414" s="422"/>
      <c r="M414" s="422"/>
    </row>
    <row r="415" customFormat="false" ht="15.75" hidden="false" customHeight="false" outlineLevel="0" collapsed="false">
      <c r="A415" s="420"/>
      <c r="B415" s="420"/>
      <c r="C415" s="420"/>
      <c r="D415" s="420"/>
      <c r="E415" s="420"/>
      <c r="F415" s="420"/>
      <c r="G415" s="421"/>
      <c r="H415" s="420"/>
      <c r="I415" s="420"/>
      <c r="J415" s="417"/>
      <c r="K415" s="463"/>
      <c r="L415" s="422"/>
      <c r="M415" s="422"/>
    </row>
    <row r="416" customFormat="false" ht="15.75" hidden="false" customHeight="false" outlineLevel="0" collapsed="false">
      <c r="A416" s="420"/>
      <c r="B416" s="420"/>
      <c r="C416" s="420"/>
      <c r="D416" s="420"/>
      <c r="E416" s="420"/>
      <c r="F416" s="420"/>
      <c r="G416" s="421"/>
      <c r="H416" s="420"/>
      <c r="I416" s="420"/>
      <c r="J416" s="417"/>
      <c r="K416" s="463"/>
      <c r="L416" s="422"/>
      <c r="M416" s="422"/>
    </row>
    <row r="417" customFormat="false" ht="15.75" hidden="false" customHeight="false" outlineLevel="0" collapsed="false">
      <c r="A417" s="420"/>
      <c r="B417" s="420"/>
      <c r="C417" s="420"/>
      <c r="D417" s="420"/>
      <c r="E417" s="420"/>
      <c r="F417" s="420"/>
      <c r="G417" s="421"/>
      <c r="H417" s="420"/>
      <c r="I417" s="420"/>
      <c r="J417" s="417"/>
      <c r="K417" s="463"/>
      <c r="L417" s="422"/>
      <c r="M417" s="422"/>
    </row>
    <row r="418" customFormat="false" ht="15.75" hidden="false" customHeight="false" outlineLevel="0" collapsed="false">
      <c r="A418" s="420"/>
      <c r="B418" s="420"/>
      <c r="C418" s="420"/>
      <c r="D418" s="420"/>
      <c r="E418" s="420"/>
      <c r="F418" s="420"/>
      <c r="G418" s="421"/>
      <c r="H418" s="420"/>
      <c r="I418" s="420"/>
      <c r="J418" s="417"/>
      <c r="K418" s="463"/>
      <c r="L418" s="422"/>
      <c r="M418" s="422"/>
    </row>
    <row r="419" customFormat="false" ht="15.75" hidden="false" customHeight="false" outlineLevel="0" collapsed="false">
      <c r="A419" s="420"/>
      <c r="B419" s="420"/>
      <c r="C419" s="420"/>
      <c r="D419" s="420"/>
      <c r="E419" s="420"/>
      <c r="F419" s="420"/>
      <c r="G419" s="421"/>
      <c r="H419" s="420"/>
      <c r="I419" s="420"/>
      <c r="J419" s="417"/>
      <c r="K419" s="463"/>
      <c r="L419" s="422"/>
      <c r="M419" s="422"/>
    </row>
    <row r="420" customFormat="false" ht="15.75" hidden="false" customHeight="false" outlineLevel="0" collapsed="false">
      <c r="A420" s="420"/>
      <c r="B420" s="420"/>
      <c r="C420" s="420"/>
      <c r="D420" s="420"/>
      <c r="E420" s="420"/>
      <c r="F420" s="420"/>
      <c r="G420" s="421"/>
      <c r="H420" s="420"/>
      <c r="I420" s="420"/>
      <c r="J420" s="417"/>
      <c r="K420" s="463"/>
      <c r="L420" s="422"/>
      <c r="M420" s="422"/>
    </row>
    <row r="421" customFormat="false" ht="15.75" hidden="false" customHeight="false" outlineLevel="0" collapsed="false">
      <c r="A421" s="420"/>
      <c r="B421" s="420"/>
      <c r="C421" s="420"/>
      <c r="D421" s="420"/>
      <c r="E421" s="420"/>
      <c r="F421" s="420"/>
      <c r="G421" s="421"/>
      <c r="H421" s="420"/>
      <c r="I421" s="420"/>
      <c r="J421" s="417"/>
      <c r="K421" s="463"/>
      <c r="L421" s="422"/>
      <c r="M421" s="422"/>
    </row>
    <row r="422" customFormat="false" ht="15.75" hidden="false" customHeight="false" outlineLevel="0" collapsed="false">
      <c r="A422" s="420"/>
      <c r="B422" s="420"/>
      <c r="C422" s="420"/>
      <c r="D422" s="420"/>
      <c r="E422" s="420"/>
      <c r="F422" s="420"/>
      <c r="G422" s="421"/>
      <c r="H422" s="420"/>
      <c r="I422" s="420"/>
      <c r="J422" s="417"/>
      <c r="K422" s="463"/>
      <c r="L422" s="422"/>
      <c r="M422" s="422"/>
    </row>
    <row r="423" customFormat="false" ht="15.75" hidden="false" customHeight="false" outlineLevel="0" collapsed="false">
      <c r="A423" s="420"/>
      <c r="B423" s="420"/>
      <c r="C423" s="420"/>
      <c r="D423" s="420"/>
      <c r="E423" s="420"/>
      <c r="F423" s="420"/>
      <c r="G423" s="421"/>
      <c r="H423" s="420"/>
      <c r="I423" s="420"/>
      <c r="J423" s="417"/>
      <c r="K423" s="463"/>
      <c r="L423" s="422"/>
      <c r="M423" s="422"/>
    </row>
    <row r="424" customFormat="false" ht="15.75" hidden="false" customHeight="false" outlineLevel="0" collapsed="false">
      <c r="A424" s="420"/>
      <c r="B424" s="420"/>
      <c r="C424" s="420"/>
      <c r="D424" s="420"/>
      <c r="E424" s="420"/>
      <c r="F424" s="420"/>
      <c r="G424" s="421"/>
      <c r="H424" s="420"/>
      <c r="I424" s="420"/>
      <c r="J424" s="417"/>
      <c r="K424" s="463"/>
      <c r="L424" s="422"/>
      <c r="M424" s="422"/>
    </row>
    <row r="425" customFormat="false" ht="15.75" hidden="false" customHeight="false" outlineLevel="0" collapsed="false">
      <c r="A425" s="420"/>
      <c r="B425" s="420"/>
      <c r="C425" s="420"/>
      <c r="D425" s="420"/>
      <c r="E425" s="420"/>
      <c r="F425" s="420"/>
      <c r="G425" s="421"/>
      <c r="H425" s="420"/>
      <c r="I425" s="420"/>
      <c r="J425" s="417"/>
      <c r="K425" s="463"/>
      <c r="L425" s="422"/>
      <c r="M425" s="422"/>
    </row>
    <row r="426" customFormat="false" ht="15.75" hidden="false" customHeight="false" outlineLevel="0" collapsed="false">
      <c r="A426" s="420"/>
      <c r="B426" s="420"/>
      <c r="C426" s="420"/>
      <c r="D426" s="420"/>
      <c r="E426" s="420"/>
      <c r="F426" s="420"/>
      <c r="G426" s="421"/>
      <c r="H426" s="420"/>
      <c r="I426" s="420"/>
      <c r="J426" s="417"/>
      <c r="K426" s="463"/>
      <c r="L426" s="422"/>
      <c r="M426" s="422"/>
    </row>
    <row r="427" customFormat="false" ht="15.75" hidden="false" customHeight="false" outlineLevel="0" collapsed="false">
      <c r="A427" s="420"/>
      <c r="B427" s="420"/>
      <c r="C427" s="420"/>
      <c r="D427" s="420"/>
      <c r="E427" s="420"/>
      <c r="F427" s="420"/>
      <c r="G427" s="421"/>
      <c r="H427" s="420"/>
      <c r="I427" s="420"/>
      <c r="J427" s="417"/>
      <c r="K427" s="463"/>
      <c r="L427" s="422"/>
      <c r="M427" s="422"/>
    </row>
    <row r="428" customFormat="false" ht="15.75" hidden="false" customHeight="false" outlineLevel="0" collapsed="false">
      <c r="A428" s="420"/>
      <c r="B428" s="420"/>
      <c r="C428" s="420"/>
      <c r="D428" s="420"/>
      <c r="E428" s="420"/>
      <c r="F428" s="420"/>
      <c r="G428" s="421"/>
      <c r="H428" s="420"/>
      <c r="I428" s="420"/>
      <c r="J428" s="417"/>
      <c r="K428" s="463"/>
      <c r="L428" s="422"/>
      <c r="M428" s="422"/>
    </row>
    <row r="429" customFormat="false" ht="15.75" hidden="false" customHeight="false" outlineLevel="0" collapsed="false">
      <c r="A429" s="420"/>
      <c r="B429" s="420"/>
      <c r="C429" s="420"/>
      <c r="D429" s="420"/>
      <c r="E429" s="420"/>
      <c r="F429" s="420"/>
      <c r="G429" s="421"/>
      <c r="H429" s="420"/>
      <c r="I429" s="420"/>
      <c r="J429" s="417"/>
      <c r="K429" s="463"/>
      <c r="L429" s="422"/>
      <c r="M429" s="422"/>
    </row>
    <row r="430" customFormat="false" ht="15.75" hidden="false" customHeight="false" outlineLevel="0" collapsed="false">
      <c r="A430" s="420"/>
      <c r="B430" s="420"/>
      <c r="C430" s="420"/>
      <c r="D430" s="420"/>
      <c r="E430" s="420"/>
      <c r="F430" s="420"/>
      <c r="G430" s="421"/>
      <c r="H430" s="420"/>
      <c r="I430" s="420"/>
      <c r="J430" s="417"/>
      <c r="K430" s="463"/>
      <c r="L430" s="422"/>
      <c r="M430" s="422"/>
    </row>
    <row r="431" customFormat="false" ht="15.75" hidden="false" customHeight="false" outlineLevel="0" collapsed="false">
      <c r="A431" s="420"/>
      <c r="B431" s="420"/>
      <c r="C431" s="420"/>
      <c r="D431" s="420"/>
      <c r="E431" s="420"/>
      <c r="F431" s="420"/>
      <c r="G431" s="421"/>
      <c r="H431" s="420"/>
      <c r="I431" s="420"/>
      <c r="J431" s="417"/>
      <c r="K431" s="463"/>
      <c r="L431" s="422"/>
      <c r="M431" s="422"/>
    </row>
    <row r="432" customFormat="false" ht="15.75" hidden="false" customHeight="false" outlineLevel="0" collapsed="false">
      <c r="A432" s="420"/>
      <c r="B432" s="420"/>
      <c r="C432" s="420"/>
      <c r="D432" s="420"/>
      <c r="E432" s="420"/>
      <c r="F432" s="420"/>
      <c r="G432" s="421"/>
      <c r="H432" s="420"/>
      <c r="I432" s="420"/>
      <c r="J432" s="417"/>
      <c r="K432" s="463"/>
      <c r="L432" s="422"/>
      <c r="M432" s="422"/>
    </row>
    <row r="433" customFormat="false" ht="15.75" hidden="false" customHeight="false" outlineLevel="0" collapsed="false">
      <c r="A433" s="420"/>
      <c r="B433" s="420"/>
      <c r="C433" s="420"/>
      <c r="D433" s="420"/>
      <c r="E433" s="420"/>
      <c r="F433" s="420"/>
      <c r="G433" s="421"/>
      <c r="H433" s="420"/>
      <c r="I433" s="420"/>
      <c r="J433" s="417"/>
      <c r="K433" s="463"/>
      <c r="L433" s="422"/>
      <c r="M433" s="422"/>
    </row>
    <row r="434" customFormat="false" ht="15.75" hidden="false" customHeight="false" outlineLevel="0" collapsed="false">
      <c r="A434" s="420"/>
      <c r="B434" s="420"/>
      <c r="C434" s="420"/>
      <c r="D434" s="420"/>
      <c r="E434" s="420"/>
      <c r="F434" s="420"/>
      <c r="G434" s="421"/>
      <c r="H434" s="420"/>
      <c r="I434" s="420"/>
      <c r="J434" s="417"/>
      <c r="K434" s="463"/>
      <c r="L434" s="422"/>
      <c r="M434" s="422"/>
    </row>
    <row r="435" customFormat="false" ht="15.75" hidden="false" customHeight="false" outlineLevel="0" collapsed="false">
      <c r="A435" s="420"/>
      <c r="B435" s="420"/>
      <c r="C435" s="420"/>
      <c r="D435" s="420"/>
      <c r="E435" s="420"/>
      <c r="F435" s="420"/>
      <c r="G435" s="421"/>
      <c r="H435" s="420"/>
      <c r="I435" s="420"/>
      <c r="J435" s="417"/>
      <c r="K435" s="463"/>
      <c r="L435" s="422"/>
      <c r="M435" s="422"/>
    </row>
    <row r="436" customFormat="false" ht="15.75" hidden="false" customHeight="false" outlineLevel="0" collapsed="false">
      <c r="A436" s="420"/>
      <c r="B436" s="420"/>
      <c r="C436" s="420"/>
      <c r="D436" s="420"/>
      <c r="E436" s="420"/>
      <c r="F436" s="420"/>
      <c r="G436" s="421"/>
      <c r="H436" s="420"/>
      <c r="I436" s="420"/>
      <c r="J436" s="417"/>
      <c r="K436" s="463"/>
      <c r="L436" s="422"/>
      <c r="M436" s="422"/>
    </row>
    <row r="437" customFormat="false" ht="15.75" hidden="false" customHeight="false" outlineLevel="0" collapsed="false">
      <c r="A437" s="420"/>
      <c r="B437" s="420"/>
      <c r="C437" s="420"/>
      <c r="D437" s="420"/>
      <c r="E437" s="420"/>
      <c r="F437" s="420"/>
      <c r="G437" s="421"/>
      <c r="H437" s="420"/>
      <c r="I437" s="420"/>
      <c r="J437" s="417"/>
      <c r="K437" s="463"/>
      <c r="L437" s="422"/>
      <c r="M437" s="422"/>
    </row>
    <row r="438" customFormat="false" ht="15.75" hidden="false" customHeight="false" outlineLevel="0" collapsed="false">
      <c r="A438" s="420"/>
      <c r="B438" s="420"/>
      <c r="C438" s="420"/>
      <c r="D438" s="420"/>
      <c r="E438" s="420"/>
      <c r="F438" s="420"/>
      <c r="G438" s="421"/>
      <c r="H438" s="420"/>
      <c r="I438" s="420"/>
      <c r="J438" s="417"/>
      <c r="K438" s="463"/>
      <c r="L438" s="422"/>
      <c r="M438" s="422"/>
    </row>
    <row r="439" customFormat="false" ht="15.75" hidden="false" customHeight="false" outlineLevel="0" collapsed="false">
      <c r="A439" s="420"/>
      <c r="B439" s="420"/>
      <c r="C439" s="420"/>
      <c r="D439" s="420"/>
      <c r="E439" s="420"/>
      <c r="F439" s="420"/>
      <c r="G439" s="421"/>
      <c r="H439" s="420"/>
      <c r="I439" s="420"/>
      <c r="J439" s="417"/>
      <c r="K439" s="463"/>
      <c r="L439" s="422"/>
      <c r="M439" s="422"/>
    </row>
    <row r="440" customFormat="false" ht="15.75" hidden="false" customHeight="false" outlineLevel="0" collapsed="false">
      <c r="A440" s="420"/>
      <c r="B440" s="420"/>
      <c r="C440" s="420"/>
      <c r="D440" s="420"/>
      <c r="E440" s="420"/>
      <c r="F440" s="420"/>
      <c r="G440" s="421"/>
      <c r="H440" s="420"/>
      <c r="I440" s="420"/>
      <c r="J440" s="417"/>
      <c r="K440" s="463"/>
      <c r="L440" s="422"/>
      <c r="M440" s="422"/>
    </row>
    <row r="441" customFormat="false" ht="15.75" hidden="false" customHeight="false" outlineLevel="0" collapsed="false">
      <c r="A441" s="420"/>
      <c r="B441" s="420"/>
      <c r="C441" s="420"/>
      <c r="D441" s="420"/>
      <c r="E441" s="420"/>
      <c r="F441" s="420"/>
      <c r="G441" s="421"/>
      <c r="H441" s="420"/>
      <c r="I441" s="420"/>
      <c r="J441" s="417"/>
      <c r="K441" s="463"/>
      <c r="L441" s="422"/>
      <c r="M441" s="422"/>
    </row>
    <row r="442" customFormat="false" ht="15.75" hidden="false" customHeight="false" outlineLevel="0" collapsed="false">
      <c r="A442" s="420"/>
      <c r="B442" s="420"/>
      <c r="C442" s="420"/>
      <c r="D442" s="420"/>
      <c r="E442" s="420"/>
      <c r="F442" s="420"/>
      <c r="G442" s="421"/>
      <c r="H442" s="420"/>
      <c r="I442" s="420"/>
      <c r="J442" s="417"/>
      <c r="K442" s="463"/>
      <c r="L442" s="422"/>
      <c r="M442" s="422"/>
    </row>
    <row r="443" customFormat="false" ht="15.75" hidden="false" customHeight="false" outlineLevel="0" collapsed="false">
      <c r="A443" s="420"/>
      <c r="B443" s="420"/>
      <c r="C443" s="420"/>
      <c r="D443" s="420"/>
      <c r="E443" s="420"/>
      <c r="F443" s="420"/>
      <c r="G443" s="421"/>
      <c r="H443" s="420"/>
      <c r="I443" s="420"/>
      <c r="J443" s="417"/>
      <c r="K443" s="463"/>
      <c r="L443" s="422"/>
      <c r="M443" s="422"/>
    </row>
    <row r="444" customFormat="false" ht="15.75" hidden="false" customHeight="false" outlineLevel="0" collapsed="false">
      <c r="A444" s="420"/>
      <c r="B444" s="420"/>
      <c r="C444" s="420"/>
      <c r="D444" s="420"/>
      <c r="E444" s="420"/>
      <c r="F444" s="420"/>
      <c r="G444" s="421"/>
      <c r="H444" s="420"/>
      <c r="I444" s="420"/>
      <c r="J444" s="417"/>
      <c r="K444" s="463"/>
      <c r="L444" s="422"/>
      <c r="M444" s="422"/>
    </row>
    <row r="445" customFormat="false" ht="15.75" hidden="false" customHeight="false" outlineLevel="0" collapsed="false">
      <c r="A445" s="420"/>
      <c r="B445" s="420"/>
      <c r="C445" s="420"/>
      <c r="D445" s="420"/>
      <c r="E445" s="420"/>
      <c r="F445" s="420"/>
      <c r="G445" s="421"/>
      <c r="H445" s="420"/>
      <c r="I445" s="420"/>
      <c r="J445" s="417"/>
      <c r="K445" s="463"/>
      <c r="L445" s="422"/>
      <c r="M445" s="422"/>
    </row>
    <row r="446" customFormat="false" ht="15.75" hidden="false" customHeight="false" outlineLevel="0" collapsed="false">
      <c r="A446" s="420"/>
      <c r="B446" s="420"/>
      <c r="C446" s="420"/>
      <c r="D446" s="420"/>
      <c r="E446" s="420"/>
      <c r="F446" s="420"/>
      <c r="G446" s="421"/>
      <c r="H446" s="420"/>
      <c r="I446" s="420"/>
      <c r="J446" s="417"/>
      <c r="K446" s="463"/>
      <c r="L446" s="422"/>
      <c r="M446" s="422"/>
    </row>
    <row r="447" customFormat="false" ht="15.75" hidden="false" customHeight="false" outlineLevel="0" collapsed="false">
      <c r="A447" s="420"/>
      <c r="B447" s="420"/>
      <c r="C447" s="420"/>
      <c r="D447" s="420"/>
      <c r="E447" s="420"/>
      <c r="F447" s="420"/>
      <c r="G447" s="421"/>
      <c r="H447" s="420"/>
      <c r="I447" s="420"/>
      <c r="J447" s="417"/>
      <c r="K447" s="463"/>
      <c r="L447" s="422"/>
      <c r="M447" s="422"/>
    </row>
    <row r="448" customFormat="false" ht="15.75" hidden="false" customHeight="false" outlineLevel="0" collapsed="false">
      <c r="A448" s="420"/>
      <c r="B448" s="420"/>
      <c r="C448" s="420"/>
      <c r="D448" s="420"/>
      <c r="E448" s="420"/>
      <c r="F448" s="420"/>
      <c r="G448" s="421"/>
      <c r="H448" s="420"/>
      <c r="I448" s="420"/>
      <c r="J448" s="417"/>
      <c r="K448" s="463"/>
      <c r="L448" s="422"/>
      <c r="M448" s="422"/>
    </row>
    <row r="449" customFormat="false" ht="15.75" hidden="false" customHeight="false" outlineLevel="0" collapsed="false">
      <c r="A449" s="420"/>
      <c r="B449" s="420"/>
      <c r="C449" s="420"/>
      <c r="D449" s="420"/>
      <c r="E449" s="420"/>
      <c r="F449" s="420"/>
      <c r="G449" s="421"/>
      <c r="H449" s="420"/>
      <c r="I449" s="420"/>
      <c r="J449" s="417"/>
      <c r="K449" s="463"/>
      <c r="L449" s="422"/>
      <c r="M449" s="422"/>
    </row>
    <row r="450" customFormat="false" ht="15.75" hidden="false" customHeight="false" outlineLevel="0" collapsed="false">
      <c r="A450" s="420"/>
      <c r="B450" s="420"/>
      <c r="C450" s="420"/>
      <c r="D450" s="420"/>
      <c r="E450" s="420"/>
      <c r="F450" s="420"/>
      <c r="G450" s="421"/>
      <c r="H450" s="420"/>
      <c r="I450" s="420"/>
      <c r="J450" s="417"/>
      <c r="K450" s="463"/>
      <c r="L450" s="422"/>
      <c r="M450" s="422"/>
    </row>
    <row r="451" customFormat="false" ht="15.75" hidden="false" customHeight="false" outlineLevel="0" collapsed="false">
      <c r="A451" s="420"/>
      <c r="B451" s="420"/>
      <c r="C451" s="420"/>
      <c r="D451" s="420"/>
      <c r="E451" s="420"/>
      <c r="F451" s="420"/>
      <c r="G451" s="421"/>
      <c r="H451" s="420"/>
      <c r="I451" s="420"/>
      <c r="J451" s="417"/>
      <c r="K451" s="463"/>
      <c r="L451" s="422"/>
      <c r="M451" s="422"/>
    </row>
    <row r="452" customFormat="false" ht="15.75" hidden="false" customHeight="false" outlineLevel="0" collapsed="false">
      <c r="A452" s="420"/>
      <c r="B452" s="420"/>
      <c r="C452" s="420"/>
      <c r="D452" s="420"/>
      <c r="E452" s="420"/>
      <c r="F452" s="420"/>
      <c r="G452" s="421"/>
      <c r="H452" s="420"/>
      <c r="I452" s="420"/>
      <c r="J452" s="417"/>
      <c r="K452" s="463"/>
      <c r="L452" s="422"/>
      <c r="M452" s="422"/>
    </row>
    <row r="453" customFormat="false" ht="15.75" hidden="false" customHeight="false" outlineLevel="0" collapsed="false">
      <c r="A453" s="420"/>
      <c r="B453" s="420"/>
      <c r="C453" s="420"/>
      <c r="D453" s="420"/>
      <c r="E453" s="420"/>
      <c r="F453" s="420"/>
      <c r="G453" s="421"/>
      <c r="H453" s="420"/>
      <c r="I453" s="420"/>
      <c r="J453" s="417"/>
      <c r="K453" s="463"/>
      <c r="L453" s="422"/>
      <c r="M453" s="422"/>
    </row>
    <row r="454" customFormat="false" ht="15.75" hidden="false" customHeight="false" outlineLevel="0" collapsed="false">
      <c r="A454" s="420"/>
      <c r="B454" s="420"/>
      <c r="C454" s="420"/>
      <c r="D454" s="420"/>
      <c r="E454" s="420"/>
      <c r="F454" s="420"/>
      <c r="G454" s="421"/>
      <c r="H454" s="420"/>
      <c r="I454" s="420"/>
      <c r="J454" s="417"/>
      <c r="K454" s="463"/>
      <c r="L454" s="422"/>
      <c r="M454" s="422"/>
    </row>
    <row r="455" customFormat="false" ht="15.75" hidden="false" customHeight="false" outlineLevel="0" collapsed="false">
      <c r="A455" s="420"/>
      <c r="B455" s="420"/>
      <c r="C455" s="420"/>
      <c r="D455" s="420"/>
      <c r="E455" s="420"/>
      <c r="F455" s="420"/>
      <c r="G455" s="421"/>
      <c r="H455" s="420"/>
      <c r="I455" s="420"/>
      <c r="J455" s="417"/>
      <c r="K455" s="463"/>
      <c r="L455" s="422"/>
      <c r="M455" s="422"/>
    </row>
    <row r="456" customFormat="false" ht="15.75" hidden="false" customHeight="false" outlineLevel="0" collapsed="false">
      <c r="A456" s="420"/>
      <c r="B456" s="420"/>
      <c r="C456" s="420"/>
      <c r="D456" s="420"/>
      <c r="E456" s="420"/>
      <c r="F456" s="420"/>
      <c r="G456" s="421"/>
      <c r="H456" s="420"/>
      <c r="I456" s="420"/>
      <c r="J456" s="417"/>
      <c r="K456" s="463"/>
      <c r="L456" s="422"/>
      <c r="M456" s="422"/>
    </row>
    <row r="457" customFormat="false" ht="15.75" hidden="false" customHeight="false" outlineLevel="0" collapsed="false">
      <c r="A457" s="420"/>
      <c r="B457" s="420"/>
      <c r="C457" s="420"/>
      <c r="D457" s="420"/>
      <c r="E457" s="420"/>
      <c r="F457" s="420"/>
      <c r="G457" s="421"/>
      <c r="H457" s="420"/>
      <c r="I457" s="420"/>
      <c r="J457" s="417"/>
      <c r="K457" s="463"/>
      <c r="L457" s="422"/>
      <c r="M457" s="422"/>
    </row>
    <row r="458" customFormat="false" ht="15.75" hidden="false" customHeight="false" outlineLevel="0" collapsed="false">
      <c r="A458" s="420"/>
      <c r="B458" s="420"/>
      <c r="C458" s="420"/>
      <c r="D458" s="420"/>
      <c r="E458" s="420"/>
      <c r="F458" s="420"/>
      <c r="G458" s="421"/>
      <c r="H458" s="420"/>
      <c r="I458" s="420"/>
      <c r="J458" s="417"/>
      <c r="K458" s="463"/>
      <c r="L458" s="422"/>
      <c r="M458" s="422"/>
    </row>
    <row r="459" customFormat="false" ht="15.75" hidden="false" customHeight="false" outlineLevel="0" collapsed="false">
      <c r="A459" s="420"/>
      <c r="B459" s="420"/>
      <c r="C459" s="420"/>
      <c r="D459" s="420"/>
      <c r="E459" s="420"/>
      <c r="F459" s="420"/>
      <c r="G459" s="421"/>
      <c r="H459" s="420"/>
      <c r="I459" s="420"/>
      <c r="J459" s="417"/>
      <c r="K459" s="463"/>
      <c r="L459" s="422"/>
      <c r="M459" s="422"/>
    </row>
    <row r="460" customFormat="false" ht="15.75" hidden="false" customHeight="false" outlineLevel="0" collapsed="false">
      <c r="A460" s="420"/>
      <c r="B460" s="420"/>
      <c r="C460" s="420"/>
      <c r="D460" s="420"/>
      <c r="E460" s="420"/>
      <c r="F460" s="420"/>
      <c r="G460" s="421"/>
      <c r="H460" s="420"/>
      <c r="I460" s="420"/>
      <c r="J460" s="417"/>
      <c r="K460" s="463"/>
      <c r="L460" s="422"/>
      <c r="M460" s="422"/>
    </row>
    <row r="461" customFormat="false" ht="15.75" hidden="false" customHeight="false" outlineLevel="0" collapsed="false">
      <c r="A461" s="420"/>
      <c r="B461" s="420"/>
      <c r="C461" s="420"/>
      <c r="D461" s="420"/>
      <c r="E461" s="420"/>
      <c r="F461" s="420"/>
      <c r="G461" s="421"/>
      <c r="H461" s="420"/>
      <c r="I461" s="420"/>
      <c r="J461" s="417"/>
      <c r="K461" s="463"/>
      <c r="L461" s="422"/>
      <c r="M461" s="422"/>
    </row>
    <row r="462" customFormat="false" ht="15.75" hidden="false" customHeight="false" outlineLevel="0" collapsed="false">
      <c r="A462" s="420"/>
      <c r="B462" s="420"/>
      <c r="C462" s="420"/>
      <c r="D462" s="420"/>
      <c r="E462" s="420"/>
      <c r="F462" s="420"/>
      <c r="G462" s="421"/>
      <c r="H462" s="420"/>
      <c r="I462" s="420"/>
      <c r="J462" s="417"/>
      <c r="K462" s="463"/>
      <c r="L462" s="422"/>
      <c r="M462" s="422"/>
    </row>
    <row r="463" customFormat="false" ht="15.75" hidden="false" customHeight="false" outlineLevel="0" collapsed="false">
      <c r="A463" s="420"/>
      <c r="B463" s="420"/>
      <c r="C463" s="420"/>
      <c r="D463" s="420"/>
      <c r="E463" s="420"/>
      <c r="F463" s="420"/>
      <c r="G463" s="421"/>
      <c r="H463" s="420"/>
      <c r="I463" s="420"/>
      <c r="J463" s="417"/>
      <c r="K463" s="463"/>
      <c r="L463" s="422"/>
      <c r="M463" s="422"/>
    </row>
    <row r="464" customFormat="false" ht="15.75" hidden="false" customHeight="false" outlineLevel="0" collapsed="false">
      <c r="A464" s="420"/>
      <c r="B464" s="420"/>
      <c r="C464" s="420"/>
      <c r="D464" s="420"/>
      <c r="E464" s="420"/>
      <c r="F464" s="420"/>
      <c r="G464" s="421"/>
      <c r="H464" s="420"/>
      <c r="I464" s="420"/>
      <c r="J464" s="417"/>
      <c r="K464" s="463"/>
      <c r="L464" s="422"/>
      <c r="M464" s="422"/>
    </row>
    <row r="465" customFormat="false" ht="15.75" hidden="false" customHeight="false" outlineLevel="0" collapsed="false">
      <c r="A465" s="420"/>
      <c r="B465" s="420"/>
      <c r="C465" s="420"/>
      <c r="D465" s="420"/>
      <c r="E465" s="420"/>
      <c r="F465" s="420"/>
      <c r="G465" s="421"/>
      <c r="H465" s="420"/>
      <c r="I465" s="420"/>
      <c r="J465" s="417"/>
      <c r="K465" s="463"/>
      <c r="L465" s="422"/>
      <c r="M465" s="422"/>
    </row>
    <row r="466" customFormat="false" ht="15.75" hidden="false" customHeight="false" outlineLevel="0" collapsed="false">
      <c r="A466" s="420"/>
      <c r="B466" s="420"/>
      <c r="C466" s="420"/>
      <c r="D466" s="420"/>
      <c r="E466" s="420"/>
      <c r="F466" s="420"/>
      <c r="G466" s="421"/>
      <c r="H466" s="420"/>
      <c r="I466" s="420"/>
      <c r="J466" s="417"/>
      <c r="K466" s="463"/>
      <c r="L466" s="422"/>
      <c r="M466" s="422"/>
    </row>
    <row r="467" customFormat="false" ht="15.75" hidden="false" customHeight="false" outlineLevel="0" collapsed="false">
      <c r="A467" s="420"/>
      <c r="B467" s="420"/>
      <c r="C467" s="420"/>
      <c r="D467" s="420"/>
      <c r="E467" s="420"/>
      <c r="F467" s="420"/>
      <c r="G467" s="421"/>
      <c r="H467" s="420"/>
      <c r="I467" s="420"/>
      <c r="J467" s="417"/>
      <c r="K467" s="463"/>
      <c r="L467" s="422"/>
      <c r="M467" s="422"/>
    </row>
    <row r="468" customFormat="false" ht="15.75" hidden="false" customHeight="false" outlineLevel="0" collapsed="false">
      <c r="A468" s="420"/>
      <c r="B468" s="420"/>
      <c r="C468" s="420"/>
      <c r="D468" s="420"/>
      <c r="E468" s="420"/>
      <c r="F468" s="420"/>
      <c r="G468" s="421"/>
      <c r="H468" s="420"/>
      <c r="I468" s="420"/>
      <c r="J468" s="417"/>
      <c r="K468" s="463"/>
      <c r="L468" s="422"/>
      <c r="M468" s="422"/>
    </row>
    <row r="469" customFormat="false" ht="15.75" hidden="false" customHeight="false" outlineLevel="0" collapsed="false">
      <c r="A469" s="420"/>
      <c r="B469" s="420"/>
      <c r="C469" s="420"/>
      <c r="D469" s="420"/>
      <c r="E469" s="420"/>
      <c r="F469" s="420"/>
      <c r="G469" s="421"/>
      <c r="H469" s="420"/>
      <c r="I469" s="420"/>
      <c r="J469" s="417"/>
      <c r="K469" s="463"/>
      <c r="L469" s="422"/>
      <c r="M469" s="422"/>
    </row>
    <row r="470" customFormat="false" ht="15.75" hidden="false" customHeight="false" outlineLevel="0" collapsed="false">
      <c r="A470" s="420"/>
      <c r="B470" s="420"/>
      <c r="C470" s="420"/>
      <c r="D470" s="420"/>
      <c r="E470" s="420"/>
      <c r="F470" s="420"/>
      <c r="G470" s="421"/>
      <c r="H470" s="420"/>
      <c r="I470" s="420"/>
      <c r="J470" s="417"/>
      <c r="K470" s="463"/>
      <c r="L470" s="422"/>
      <c r="M470" s="422"/>
    </row>
    <row r="471" customFormat="false" ht="15.75" hidden="false" customHeight="false" outlineLevel="0" collapsed="false">
      <c r="A471" s="420"/>
      <c r="B471" s="420"/>
      <c r="C471" s="420"/>
      <c r="D471" s="420"/>
      <c r="E471" s="420"/>
      <c r="F471" s="420"/>
      <c r="G471" s="421"/>
      <c r="H471" s="420"/>
      <c r="I471" s="420"/>
      <c r="J471" s="417"/>
      <c r="K471" s="463"/>
      <c r="L471" s="422"/>
      <c r="M471" s="422"/>
    </row>
    <row r="472" customFormat="false" ht="15.75" hidden="false" customHeight="false" outlineLevel="0" collapsed="false">
      <c r="A472" s="420"/>
      <c r="B472" s="420"/>
      <c r="C472" s="420"/>
      <c r="D472" s="420"/>
      <c r="E472" s="420"/>
      <c r="F472" s="420"/>
      <c r="G472" s="421"/>
      <c r="H472" s="420"/>
      <c r="I472" s="420"/>
      <c r="J472" s="417"/>
      <c r="K472" s="463"/>
      <c r="L472" s="422"/>
      <c r="M472" s="422"/>
    </row>
    <row r="473" customFormat="false" ht="15.75" hidden="false" customHeight="false" outlineLevel="0" collapsed="false">
      <c r="A473" s="420"/>
      <c r="B473" s="420"/>
      <c r="C473" s="420"/>
      <c r="D473" s="420"/>
      <c r="E473" s="420"/>
      <c r="F473" s="420"/>
      <c r="G473" s="421"/>
      <c r="H473" s="420"/>
      <c r="I473" s="420"/>
      <c r="J473" s="417"/>
      <c r="K473" s="463"/>
      <c r="L473" s="422"/>
      <c r="M473" s="422"/>
    </row>
    <row r="474" customFormat="false" ht="15.75" hidden="false" customHeight="false" outlineLevel="0" collapsed="false">
      <c r="A474" s="420"/>
      <c r="B474" s="420"/>
      <c r="C474" s="420"/>
      <c r="D474" s="420"/>
      <c r="E474" s="420"/>
      <c r="F474" s="420"/>
      <c r="G474" s="421"/>
      <c r="H474" s="420"/>
      <c r="I474" s="420"/>
      <c r="J474" s="417"/>
      <c r="K474" s="463"/>
      <c r="L474" s="422"/>
      <c r="M474" s="422"/>
    </row>
    <row r="475" customFormat="false" ht="15.75" hidden="false" customHeight="false" outlineLevel="0" collapsed="false">
      <c r="A475" s="420"/>
      <c r="B475" s="420"/>
      <c r="C475" s="420"/>
      <c r="D475" s="420"/>
      <c r="E475" s="420"/>
      <c r="F475" s="420"/>
      <c r="G475" s="421"/>
      <c r="H475" s="420"/>
      <c r="I475" s="420"/>
      <c r="J475" s="417"/>
      <c r="K475" s="463"/>
      <c r="L475" s="422"/>
      <c r="M475" s="422"/>
    </row>
    <row r="476" customFormat="false" ht="15.75" hidden="false" customHeight="false" outlineLevel="0" collapsed="false">
      <c r="A476" s="420"/>
      <c r="B476" s="420"/>
      <c r="C476" s="420"/>
      <c r="D476" s="420"/>
      <c r="E476" s="420"/>
      <c r="F476" s="420"/>
      <c r="G476" s="421"/>
      <c r="H476" s="420"/>
      <c r="I476" s="420"/>
      <c r="J476" s="417"/>
      <c r="K476" s="463"/>
      <c r="L476" s="422"/>
      <c r="M476" s="422"/>
    </row>
    <row r="477" customFormat="false" ht="15.75" hidden="false" customHeight="false" outlineLevel="0" collapsed="false">
      <c r="A477" s="420"/>
      <c r="B477" s="420"/>
      <c r="C477" s="420"/>
      <c r="D477" s="420"/>
      <c r="E477" s="420"/>
      <c r="F477" s="420"/>
      <c r="G477" s="421"/>
      <c r="H477" s="420"/>
      <c r="I477" s="420"/>
      <c r="J477" s="417"/>
      <c r="K477" s="463"/>
      <c r="L477" s="422"/>
      <c r="M477" s="422"/>
    </row>
    <row r="478" customFormat="false" ht="15.75" hidden="false" customHeight="false" outlineLevel="0" collapsed="false">
      <c r="A478" s="420"/>
      <c r="B478" s="420"/>
      <c r="C478" s="420"/>
      <c r="D478" s="420"/>
      <c r="E478" s="420"/>
      <c r="F478" s="420"/>
      <c r="G478" s="421"/>
      <c r="H478" s="420"/>
      <c r="I478" s="420"/>
      <c r="J478" s="417"/>
      <c r="K478" s="463"/>
      <c r="L478" s="422"/>
      <c r="M478" s="422"/>
    </row>
    <row r="479" customFormat="false" ht="15.75" hidden="false" customHeight="false" outlineLevel="0" collapsed="false">
      <c r="A479" s="420"/>
      <c r="B479" s="420"/>
      <c r="C479" s="420"/>
      <c r="D479" s="420"/>
      <c r="E479" s="420"/>
      <c r="F479" s="420"/>
      <c r="G479" s="421"/>
      <c r="H479" s="420"/>
      <c r="I479" s="420"/>
      <c r="J479" s="417"/>
      <c r="K479" s="463"/>
      <c r="L479" s="422"/>
      <c r="M479" s="422"/>
    </row>
    <row r="480" customFormat="false" ht="15.75" hidden="false" customHeight="false" outlineLevel="0" collapsed="false">
      <c r="A480" s="420"/>
      <c r="B480" s="420"/>
      <c r="C480" s="420"/>
      <c r="D480" s="420"/>
      <c r="E480" s="420"/>
      <c r="F480" s="420"/>
      <c r="G480" s="421"/>
      <c r="H480" s="420"/>
      <c r="I480" s="420"/>
      <c r="J480" s="417"/>
      <c r="K480" s="463"/>
      <c r="L480" s="422"/>
      <c r="M480" s="422"/>
    </row>
    <row r="481" customFormat="false" ht="15.75" hidden="false" customHeight="false" outlineLevel="0" collapsed="false">
      <c r="A481" s="420"/>
      <c r="B481" s="420"/>
      <c r="C481" s="420"/>
      <c r="D481" s="420"/>
      <c r="E481" s="420"/>
      <c r="F481" s="420"/>
      <c r="G481" s="421"/>
      <c r="H481" s="420"/>
      <c r="I481" s="420"/>
      <c r="J481" s="417"/>
      <c r="K481" s="463"/>
      <c r="L481" s="422"/>
      <c r="M481" s="422"/>
    </row>
    <row r="482" customFormat="false" ht="15.75" hidden="false" customHeight="false" outlineLevel="0" collapsed="false">
      <c r="A482" s="420"/>
      <c r="B482" s="420"/>
      <c r="C482" s="420"/>
      <c r="D482" s="420"/>
      <c r="E482" s="420"/>
      <c r="F482" s="420"/>
      <c r="G482" s="421"/>
      <c r="H482" s="420"/>
      <c r="I482" s="420"/>
      <c r="J482" s="417"/>
      <c r="K482" s="463"/>
      <c r="L482" s="422"/>
      <c r="M482" s="422"/>
    </row>
    <row r="483" customFormat="false" ht="15.75" hidden="false" customHeight="false" outlineLevel="0" collapsed="false">
      <c r="A483" s="420"/>
      <c r="B483" s="420"/>
      <c r="C483" s="420"/>
      <c r="D483" s="420"/>
      <c r="E483" s="420"/>
      <c r="F483" s="420"/>
      <c r="G483" s="421"/>
      <c r="H483" s="420"/>
      <c r="I483" s="420"/>
      <c r="J483" s="417"/>
      <c r="K483" s="463"/>
      <c r="L483" s="422"/>
      <c r="M483" s="422"/>
    </row>
    <row r="484" customFormat="false" ht="15.75" hidden="false" customHeight="false" outlineLevel="0" collapsed="false">
      <c r="A484" s="420"/>
      <c r="B484" s="420"/>
      <c r="C484" s="420"/>
      <c r="D484" s="420"/>
      <c r="E484" s="420"/>
      <c r="F484" s="420"/>
      <c r="G484" s="421"/>
      <c r="H484" s="420"/>
      <c r="I484" s="420"/>
      <c r="J484" s="417"/>
      <c r="K484" s="463"/>
      <c r="L484" s="422"/>
      <c r="M484" s="422"/>
    </row>
    <row r="485" customFormat="false" ht="15.75" hidden="false" customHeight="false" outlineLevel="0" collapsed="false">
      <c r="A485" s="420"/>
      <c r="B485" s="420"/>
      <c r="C485" s="420"/>
      <c r="D485" s="420"/>
      <c r="E485" s="420"/>
      <c r="F485" s="420"/>
      <c r="G485" s="421"/>
      <c r="H485" s="420"/>
      <c r="I485" s="420"/>
      <c r="J485" s="417"/>
      <c r="K485" s="463"/>
      <c r="L485" s="422"/>
      <c r="M485" s="422"/>
    </row>
    <row r="486" customFormat="false" ht="15.75" hidden="false" customHeight="false" outlineLevel="0" collapsed="false">
      <c r="A486" s="420"/>
      <c r="B486" s="420"/>
      <c r="C486" s="420"/>
      <c r="D486" s="420"/>
      <c r="E486" s="420"/>
      <c r="F486" s="420"/>
      <c r="G486" s="421"/>
      <c r="H486" s="420"/>
      <c r="I486" s="420"/>
      <c r="J486" s="417"/>
      <c r="K486" s="463"/>
      <c r="L486" s="422"/>
      <c r="M486" s="422"/>
    </row>
    <row r="487" customFormat="false" ht="15.75" hidden="false" customHeight="false" outlineLevel="0" collapsed="false">
      <c r="A487" s="420"/>
      <c r="B487" s="420"/>
      <c r="C487" s="420"/>
      <c r="D487" s="420"/>
      <c r="E487" s="420"/>
      <c r="F487" s="420"/>
      <c r="G487" s="421"/>
      <c r="H487" s="420"/>
      <c r="I487" s="420"/>
      <c r="J487" s="417"/>
      <c r="K487" s="463"/>
      <c r="L487" s="422"/>
      <c r="M487" s="422"/>
    </row>
    <row r="488" customFormat="false" ht="15.75" hidden="false" customHeight="false" outlineLevel="0" collapsed="false">
      <c r="A488" s="420"/>
      <c r="B488" s="420"/>
      <c r="C488" s="420"/>
      <c r="D488" s="420"/>
      <c r="E488" s="420"/>
      <c r="F488" s="420"/>
      <c r="G488" s="421"/>
      <c r="H488" s="420"/>
      <c r="I488" s="420"/>
      <c r="J488" s="417"/>
      <c r="K488" s="463"/>
      <c r="L488" s="422"/>
      <c r="M488" s="422"/>
    </row>
    <row r="489" customFormat="false" ht="15.75" hidden="false" customHeight="false" outlineLevel="0" collapsed="false">
      <c r="A489" s="420"/>
      <c r="B489" s="420"/>
      <c r="C489" s="420"/>
      <c r="D489" s="420"/>
      <c r="E489" s="420"/>
      <c r="F489" s="420"/>
      <c r="G489" s="421"/>
      <c r="H489" s="420"/>
      <c r="I489" s="420"/>
      <c r="J489" s="417"/>
      <c r="K489" s="463"/>
      <c r="L489" s="422"/>
      <c r="M489" s="422"/>
    </row>
    <row r="490" customFormat="false" ht="15.75" hidden="false" customHeight="false" outlineLevel="0" collapsed="false">
      <c r="A490" s="420"/>
      <c r="B490" s="420"/>
      <c r="C490" s="420"/>
      <c r="D490" s="420"/>
      <c r="E490" s="420"/>
      <c r="F490" s="420"/>
      <c r="G490" s="421"/>
      <c r="H490" s="420"/>
      <c r="I490" s="420"/>
      <c r="J490" s="417"/>
      <c r="K490" s="463"/>
      <c r="L490" s="422"/>
      <c r="M490" s="422"/>
    </row>
    <row r="491" customFormat="false" ht="15.75" hidden="false" customHeight="false" outlineLevel="0" collapsed="false">
      <c r="A491" s="420"/>
      <c r="B491" s="420"/>
      <c r="C491" s="420"/>
      <c r="D491" s="420"/>
      <c r="E491" s="420"/>
      <c r="F491" s="420"/>
      <c r="G491" s="421"/>
      <c r="H491" s="420"/>
      <c r="I491" s="420"/>
      <c r="J491" s="417"/>
      <c r="K491" s="463"/>
      <c r="L491" s="422"/>
      <c r="M491" s="422"/>
    </row>
    <row r="492" customFormat="false" ht="15.75" hidden="false" customHeight="false" outlineLevel="0" collapsed="false">
      <c r="A492" s="420"/>
      <c r="B492" s="420"/>
      <c r="C492" s="420"/>
      <c r="D492" s="420"/>
      <c r="E492" s="420"/>
      <c r="F492" s="420"/>
      <c r="G492" s="421"/>
      <c r="H492" s="420"/>
      <c r="I492" s="420"/>
      <c r="J492" s="417"/>
      <c r="K492" s="463"/>
      <c r="L492" s="422"/>
      <c r="M492" s="422"/>
    </row>
    <row r="493" customFormat="false" ht="15.75" hidden="false" customHeight="false" outlineLevel="0" collapsed="false">
      <c r="A493" s="420"/>
      <c r="B493" s="420"/>
      <c r="C493" s="420"/>
      <c r="D493" s="420"/>
      <c r="E493" s="420"/>
      <c r="F493" s="420"/>
      <c r="G493" s="421"/>
      <c r="H493" s="420"/>
      <c r="I493" s="420"/>
      <c r="J493" s="417"/>
      <c r="K493" s="463"/>
      <c r="L493" s="422"/>
      <c r="M493" s="422"/>
    </row>
    <row r="494" customFormat="false" ht="15.75" hidden="false" customHeight="false" outlineLevel="0" collapsed="false">
      <c r="A494" s="420"/>
      <c r="B494" s="420"/>
      <c r="C494" s="420"/>
      <c r="D494" s="420"/>
      <c r="E494" s="420"/>
      <c r="F494" s="420"/>
      <c r="G494" s="421"/>
      <c r="H494" s="420"/>
      <c r="I494" s="420"/>
      <c r="J494" s="417"/>
      <c r="K494" s="463"/>
      <c r="L494" s="422"/>
      <c r="M494" s="422"/>
    </row>
    <row r="495" customFormat="false" ht="15.75" hidden="false" customHeight="false" outlineLevel="0" collapsed="false">
      <c r="A495" s="420"/>
      <c r="B495" s="420"/>
      <c r="C495" s="420"/>
      <c r="D495" s="420"/>
      <c r="E495" s="420"/>
      <c r="F495" s="420"/>
      <c r="G495" s="421"/>
      <c r="H495" s="420"/>
      <c r="I495" s="420"/>
      <c r="J495" s="417"/>
      <c r="K495" s="463"/>
      <c r="L495" s="422"/>
      <c r="M495" s="422"/>
    </row>
    <row r="496" customFormat="false" ht="15.75" hidden="false" customHeight="false" outlineLevel="0" collapsed="false">
      <c r="A496" s="420"/>
      <c r="B496" s="420"/>
      <c r="C496" s="420"/>
      <c r="D496" s="420"/>
      <c r="E496" s="420"/>
      <c r="F496" s="420"/>
      <c r="G496" s="421"/>
      <c r="H496" s="420"/>
      <c r="I496" s="420"/>
      <c r="J496" s="417"/>
      <c r="K496" s="463"/>
      <c r="L496" s="422"/>
      <c r="M496" s="422"/>
    </row>
    <row r="497" customFormat="false" ht="15.75" hidden="false" customHeight="false" outlineLevel="0" collapsed="false">
      <c r="A497" s="420"/>
      <c r="B497" s="420"/>
      <c r="C497" s="420"/>
      <c r="D497" s="420"/>
      <c r="E497" s="420"/>
      <c r="F497" s="420"/>
      <c r="G497" s="421"/>
      <c r="H497" s="420"/>
      <c r="I497" s="420"/>
      <c r="J497" s="417"/>
      <c r="K497" s="463"/>
      <c r="L497" s="422"/>
      <c r="M497" s="422"/>
    </row>
    <row r="498" customFormat="false" ht="15.75" hidden="false" customHeight="false" outlineLevel="0" collapsed="false">
      <c r="A498" s="420"/>
      <c r="B498" s="420"/>
      <c r="C498" s="420"/>
      <c r="D498" s="420"/>
      <c r="E498" s="420"/>
      <c r="F498" s="420"/>
      <c r="G498" s="421"/>
      <c r="H498" s="420"/>
      <c r="I498" s="420"/>
      <c r="J498" s="417"/>
      <c r="K498" s="463"/>
      <c r="L498" s="422"/>
      <c r="M498" s="422"/>
    </row>
    <row r="499" customFormat="false" ht="15.75" hidden="false" customHeight="false" outlineLevel="0" collapsed="false">
      <c r="A499" s="420"/>
      <c r="B499" s="420"/>
      <c r="C499" s="420"/>
      <c r="D499" s="420"/>
      <c r="E499" s="420"/>
      <c r="F499" s="420"/>
      <c r="G499" s="421"/>
      <c r="H499" s="420"/>
      <c r="I499" s="420"/>
      <c r="J499" s="417"/>
      <c r="K499" s="463"/>
      <c r="L499" s="422"/>
      <c r="M499" s="422"/>
    </row>
    <row r="500" customFormat="false" ht="15.75" hidden="false" customHeight="false" outlineLevel="0" collapsed="false">
      <c r="A500" s="420"/>
      <c r="B500" s="420"/>
      <c r="C500" s="420"/>
      <c r="D500" s="420"/>
      <c r="E500" s="420"/>
      <c r="F500" s="420"/>
      <c r="G500" s="421"/>
      <c r="H500" s="420"/>
      <c r="I500" s="420"/>
      <c r="J500" s="417"/>
      <c r="K500" s="463"/>
      <c r="L500" s="422"/>
      <c r="M500" s="422"/>
    </row>
    <row r="501" customFormat="false" ht="15.75" hidden="false" customHeight="false" outlineLevel="0" collapsed="false">
      <c r="A501" s="420"/>
      <c r="B501" s="420"/>
      <c r="C501" s="420"/>
      <c r="D501" s="420"/>
      <c r="E501" s="420"/>
      <c r="F501" s="420"/>
      <c r="G501" s="421"/>
      <c r="H501" s="420"/>
      <c r="I501" s="420"/>
      <c r="J501" s="417"/>
      <c r="K501" s="463"/>
      <c r="L501" s="422"/>
      <c r="M501" s="422"/>
    </row>
    <row r="502" customFormat="false" ht="15.75" hidden="false" customHeight="false" outlineLevel="0" collapsed="false">
      <c r="A502" s="420"/>
      <c r="B502" s="420"/>
      <c r="C502" s="420"/>
      <c r="D502" s="420"/>
      <c r="E502" s="420"/>
      <c r="F502" s="420"/>
      <c r="G502" s="421"/>
      <c r="H502" s="420"/>
      <c r="I502" s="420"/>
      <c r="J502" s="417"/>
      <c r="K502" s="463"/>
      <c r="L502" s="422"/>
      <c r="M502" s="422"/>
    </row>
    <row r="503" customFormat="false" ht="15.75" hidden="false" customHeight="false" outlineLevel="0" collapsed="false">
      <c r="A503" s="420"/>
      <c r="B503" s="420"/>
      <c r="C503" s="420"/>
      <c r="D503" s="420"/>
      <c r="E503" s="420"/>
      <c r="F503" s="420"/>
      <c r="G503" s="421"/>
      <c r="H503" s="420"/>
      <c r="I503" s="420"/>
      <c r="J503" s="417"/>
      <c r="K503" s="463"/>
      <c r="L503" s="422"/>
      <c r="M503" s="422"/>
    </row>
    <row r="504" customFormat="false" ht="15.75" hidden="false" customHeight="false" outlineLevel="0" collapsed="false">
      <c r="A504" s="420"/>
      <c r="B504" s="420"/>
      <c r="C504" s="420"/>
      <c r="D504" s="420"/>
      <c r="E504" s="420"/>
      <c r="F504" s="420"/>
      <c r="G504" s="421"/>
      <c r="H504" s="420"/>
      <c r="I504" s="420"/>
      <c r="J504" s="417"/>
      <c r="K504" s="463"/>
      <c r="L504" s="422"/>
      <c r="M504" s="422"/>
    </row>
    <row r="505" customFormat="false" ht="15.75" hidden="false" customHeight="false" outlineLevel="0" collapsed="false">
      <c r="A505" s="420"/>
      <c r="B505" s="420"/>
      <c r="C505" s="420"/>
      <c r="D505" s="420"/>
      <c r="E505" s="420"/>
      <c r="F505" s="420"/>
      <c r="G505" s="421"/>
      <c r="H505" s="420"/>
      <c r="I505" s="420"/>
      <c r="J505" s="417"/>
      <c r="K505" s="463"/>
      <c r="L505" s="422"/>
      <c r="M505" s="422"/>
    </row>
    <row r="506" customFormat="false" ht="15.75" hidden="false" customHeight="false" outlineLevel="0" collapsed="false">
      <c r="A506" s="420"/>
      <c r="B506" s="420"/>
      <c r="C506" s="420"/>
      <c r="D506" s="420"/>
      <c r="E506" s="420"/>
      <c r="F506" s="420"/>
      <c r="G506" s="421"/>
      <c r="H506" s="420"/>
      <c r="I506" s="420"/>
      <c r="J506" s="417"/>
      <c r="K506" s="463"/>
      <c r="L506" s="422"/>
      <c r="M506" s="422"/>
    </row>
    <row r="507" customFormat="false" ht="15.75" hidden="false" customHeight="false" outlineLevel="0" collapsed="false">
      <c r="A507" s="420"/>
      <c r="B507" s="420"/>
      <c r="C507" s="420"/>
      <c r="D507" s="420"/>
      <c r="E507" s="420"/>
      <c r="F507" s="420"/>
      <c r="G507" s="421"/>
      <c r="H507" s="420"/>
      <c r="I507" s="420"/>
      <c r="J507" s="417"/>
      <c r="K507" s="463"/>
      <c r="L507" s="422"/>
      <c r="M507" s="422"/>
    </row>
    <row r="508" customFormat="false" ht="15.75" hidden="false" customHeight="false" outlineLevel="0" collapsed="false">
      <c r="A508" s="420"/>
      <c r="B508" s="420"/>
      <c r="C508" s="420"/>
      <c r="D508" s="420"/>
      <c r="E508" s="420"/>
      <c r="F508" s="420"/>
      <c r="G508" s="421"/>
      <c r="H508" s="420"/>
      <c r="I508" s="420"/>
      <c r="J508" s="417"/>
      <c r="K508" s="463"/>
      <c r="L508" s="422"/>
      <c r="M508" s="422"/>
    </row>
    <row r="509" customFormat="false" ht="15.75" hidden="false" customHeight="false" outlineLevel="0" collapsed="false">
      <c r="A509" s="420"/>
      <c r="B509" s="420"/>
      <c r="C509" s="420"/>
      <c r="D509" s="420"/>
      <c r="E509" s="420"/>
      <c r="F509" s="420"/>
      <c r="G509" s="421"/>
      <c r="H509" s="420"/>
      <c r="I509" s="420"/>
      <c r="J509" s="417"/>
      <c r="K509" s="463"/>
      <c r="L509" s="422"/>
      <c r="M509" s="422"/>
    </row>
    <row r="510" customFormat="false" ht="15.75" hidden="false" customHeight="false" outlineLevel="0" collapsed="false">
      <c r="A510" s="420"/>
      <c r="B510" s="420"/>
      <c r="C510" s="420"/>
      <c r="D510" s="420"/>
      <c r="E510" s="420"/>
      <c r="F510" s="420"/>
      <c r="G510" s="421"/>
      <c r="H510" s="420"/>
      <c r="I510" s="420"/>
      <c r="J510" s="417"/>
      <c r="K510" s="463"/>
      <c r="L510" s="422"/>
      <c r="M510" s="422"/>
    </row>
    <row r="511" customFormat="false" ht="15.75" hidden="false" customHeight="false" outlineLevel="0" collapsed="false">
      <c r="A511" s="420"/>
      <c r="B511" s="420"/>
      <c r="C511" s="420"/>
      <c r="D511" s="420"/>
      <c r="E511" s="420"/>
      <c r="F511" s="420"/>
      <c r="G511" s="421"/>
      <c r="H511" s="420"/>
      <c r="I511" s="420"/>
      <c r="J511" s="417"/>
      <c r="K511" s="463"/>
      <c r="L511" s="422"/>
      <c r="M511" s="422"/>
    </row>
    <row r="512" customFormat="false" ht="15.75" hidden="false" customHeight="false" outlineLevel="0" collapsed="false">
      <c r="A512" s="420"/>
      <c r="B512" s="420"/>
      <c r="C512" s="420"/>
      <c r="D512" s="420"/>
      <c r="E512" s="420"/>
      <c r="F512" s="420"/>
      <c r="G512" s="421"/>
      <c r="H512" s="420"/>
      <c r="I512" s="420"/>
      <c r="J512" s="417"/>
      <c r="K512" s="463"/>
      <c r="L512" s="422"/>
      <c r="M512" s="422"/>
    </row>
    <row r="513" customFormat="false" ht="15.75" hidden="false" customHeight="false" outlineLevel="0" collapsed="false">
      <c r="A513" s="420"/>
      <c r="B513" s="420"/>
      <c r="C513" s="420"/>
      <c r="D513" s="420"/>
      <c r="E513" s="420"/>
      <c r="F513" s="420"/>
      <c r="G513" s="421"/>
      <c r="H513" s="420"/>
      <c r="I513" s="420"/>
      <c r="J513" s="417"/>
      <c r="K513" s="463"/>
      <c r="L513" s="422"/>
      <c r="M513" s="422"/>
    </row>
    <row r="514" customFormat="false" ht="15.75" hidden="false" customHeight="false" outlineLevel="0" collapsed="false">
      <c r="A514" s="420"/>
      <c r="B514" s="420"/>
      <c r="C514" s="420"/>
      <c r="D514" s="420"/>
      <c r="E514" s="420"/>
      <c r="F514" s="420"/>
      <c r="G514" s="421"/>
      <c r="H514" s="420"/>
      <c r="I514" s="420"/>
      <c r="J514" s="417"/>
      <c r="K514" s="463"/>
      <c r="L514" s="422"/>
      <c r="M514" s="422"/>
    </row>
    <row r="515" customFormat="false" ht="15.75" hidden="false" customHeight="false" outlineLevel="0" collapsed="false">
      <c r="A515" s="420"/>
      <c r="B515" s="420"/>
      <c r="C515" s="420"/>
      <c r="D515" s="420"/>
      <c r="E515" s="420"/>
      <c r="F515" s="420"/>
      <c r="G515" s="421"/>
      <c r="H515" s="420"/>
      <c r="I515" s="420"/>
      <c r="J515" s="417"/>
      <c r="K515" s="463"/>
      <c r="L515" s="422"/>
      <c r="M515" s="422"/>
    </row>
    <row r="516" customFormat="false" ht="15.75" hidden="false" customHeight="false" outlineLevel="0" collapsed="false">
      <c r="A516" s="420"/>
      <c r="B516" s="420"/>
      <c r="C516" s="420"/>
      <c r="D516" s="420"/>
      <c r="E516" s="420"/>
      <c r="F516" s="420"/>
      <c r="G516" s="421"/>
      <c r="H516" s="420"/>
      <c r="I516" s="420"/>
      <c r="J516" s="417"/>
      <c r="K516" s="463"/>
      <c r="L516" s="422"/>
      <c r="M516" s="422"/>
    </row>
    <row r="517" customFormat="false" ht="15.75" hidden="false" customHeight="false" outlineLevel="0" collapsed="false">
      <c r="A517" s="420"/>
      <c r="B517" s="420"/>
      <c r="C517" s="420"/>
      <c r="D517" s="420"/>
      <c r="E517" s="420"/>
      <c r="F517" s="420"/>
      <c r="G517" s="421"/>
      <c r="H517" s="420"/>
      <c r="I517" s="420"/>
      <c r="J517" s="417"/>
      <c r="K517" s="463"/>
      <c r="L517" s="422"/>
      <c r="M517" s="422"/>
    </row>
    <row r="518" customFormat="false" ht="15.75" hidden="false" customHeight="false" outlineLevel="0" collapsed="false">
      <c r="A518" s="420"/>
      <c r="B518" s="420"/>
      <c r="C518" s="420"/>
      <c r="D518" s="420"/>
      <c r="E518" s="420"/>
      <c r="F518" s="420"/>
      <c r="G518" s="421"/>
      <c r="H518" s="420"/>
      <c r="I518" s="420"/>
      <c r="J518" s="417"/>
      <c r="K518" s="463"/>
      <c r="L518" s="422"/>
      <c r="M518" s="422"/>
    </row>
    <row r="519" customFormat="false" ht="15.75" hidden="false" customHeight="false" outlineLevel="0" collapsed="false">
      <c r="A519" s="420"/>
      <c r="B519" s="420"/>
      <c r="C519" s="420"/>
      <c r="D519" s="420"/>
      <c r="E519" s="420"/>
      <c r="F519" s="420"/>
      <c r="G519" s="421"/>
      <c r="H519" s="420"/>
      <c r="I519" s="420"/>
      <c r="J519" s="417"/>
      <c r="K519" s="463"/>
      <c r="L519" s="422"/>
      <c r="M519" s="422"/>
    </row>
    <row r="520" customFormat="false" ht="15.75" hidden="false" customHeight="false" outlineLevel="0" collapsed="false">
      <c r="A520" s="420"/>
      <c r="B520" s="420"/>
      <c r="C520" s="420"/>
      <c r="D520" s="420"/>
      <c r="E520" s="420"/>
      <c r="F520" s="420"/>
      <c r="G520" s="421"/>
      <c r="H520" s="420"/>
      <c r="I520" s="420"/>
      <c r="J520" s="417"/>
      <c r="K520" s="463"/>
      <c r="L520" s="422"/>
      <c r="M520" s="422"/>
    </row>
    <row r="521" customFormat="false" ht="15.75" hidden="false" customHeight="false" outlineLevel="0" collapsed="false">
      <c r="A521" s="420"/>
      <c r="B521" s="420"/>
      <c r="C521" s="420"/>
      <c r="D521" s="420"/>
      <c r="E521" s="420"/>
      <c r="F521" s="420"/>
      <c r="G521" s="421"/>
      <c r="H521" s="420"/>
      <c r="I521" s="420"/>
      <c r="J521" s="417"/>
      <c r="K521" s="463"/>
      <c r="L521" s="422"/>
      <c r="M521" s="422"/>
    </row>
    <row r="522" customFormat="false" ht="15.75" hidden="false" customHeight="false" outlineLevel="0" collapsed="false">
      <c r="A522" s="420"/>
      <c r="B522" s="420"/>
      <c r="C522" s="420"/>
      <c r="D522" s="420"/>
      <c r="E522" s="420"/>
      <c r="F522" s="420"/>
      <c r="G522" s="421"/>
      <c r="H522" s="420"/>
      <c r="I522" s="420"/>
      <c r="J522" s="417"/>
      <c r="K522" s="463"/>
      <c r="L522" s="422"/>
      <c r="M522" s="422"/>
    </row>
    <row r="523" customFormat="false" ht="15.75" hidden="false" customHeight="false" outlineLevel="0" collapsed="false">
      <c r="A523" s="420"/>
      <c r="B523" s="420"/>
      <c r="C523" s="420"/>
      <c r="D523" s="420"/>
      <c r="E523" s="420"/>
      <c r="F523" s="420"/>
      <c r="G523" s="421"/>
      <c r="H523" s="420"/>
      <c r="I523" s="420"/>
      <c r="J523" s="417"/>
      <c r="K523" s="463"/>
      <c r="L523" s="422"/>
      <c r="M523" s="422"/>
    </row>
    <row r="524" customFormat="false" ht="15.75" hidden="false" customHeight="false" outlineLevel="0" collapsed="false">
      <c r="A524" s="420"/>
      <c r="B524" s="420"/>
      <c r="C524" s="420"/>
      <c r="D524" s="420"/>
      <c r="E524" s="420"/>
      <c r="F524" s="420"/>
      <c r="G524" s="421"/>
      <c r="H524" s="420"/>
      <c r="I524" s="420"/>
      <c r="J524" s="417"/>
      <c r="K524" s="463"/>
      <c r="L524" s="422"/>
      <c r="M524" s="422"/>
    </row>
    <row r="525" customFormat="false" ht="15.75" hidden="false" customHeight="false" outlineLevel="0" collapsed="false">
      <c r="A525" s="420"/>
      <c r="B525" s="420"/>
      <c r="C525" s="420"/>
      <c r="D525" s="420"/>
      <c r="E525" s="420"/>
      <c r="F525" s="420"/>
      <c r="G525" s="421"/>
      <c r="H525" s="420"/>
      <c r="I525" s="420"/>
      <c r="J525" s="417"/>
      <c r="K525" s="463"/>
      <c r="L525" s="422"/>
      <c r="M525" s="422"/>
    </row>
    <row r="526" customFormat="false" ht="15.75" hidden="false" customHeight="false" outlineLevel="0" collapsed="false">
      <c r="A526" s="420"/>
      <c r="B526" s="420"/>
      <c r="C526" s="420"/>
      <c r="D526" s="420"/>
      <c r="E526" s="420"/>
      <c r="F526" s="420"/>
      <c r="G526" s="421"/>
      <c r="H526" s="420"/>
      <c r="I526" s="420"/>
      <c r="J526" s="417"/>
      <c r="K526" s="463"/>
      <c r="L526" s="422"/>
      <c r="M526" s="422"/>
    </row>
    <row r="527" customFormat="false" ht="15.75" hidden="false" customHeight="false" outlineLevel="0" collapsed="false">
      <c r="A527" s="420"/>
      <c r="B527" s="420"/>
      <c r="C527" s="420"/>
      <c r="D527" s="420"/>
      <c r="E527" s="420"/>
      <c r="F527" s="420"/>
      <c r="G527" s="421"/>
      <c r="H527" s="420"/>
      <c r="I527" s="420"/>
      <c r="J527" s="417"/>
      <c r="K527" s="463"/>
      <c r="L527" s="422"/>
      <c r="M527" s="422"/>
    </row>
    <row r="528" customFormat="false" ht="15.75" hidden="false" customHeight="false" outlineLevel="0" collapsed="false">
      <c r="A528" s="420"/>
      <c r="B528" s="420"/>
      <c r="C528" s="420"/>
      <c r="D528" s="420"/>
      <c r="E528" s="420"/>
      <c r="F528" s="420"/>
      <c r="G528" s="421"/>
      <c r="H528" s="420"/>
      <c r="I528" s="420"/>
      <c r="J528" s="417"/>
      <c r="K528" s="463"/>
      <c r="L528" s="422"/>
      <c r="M528" s="422"/>
    </row>
    <row r="529" customFormat="false" ht="15.75" hidden="false" customHeight="false" outlineLevel="0" collapsed="false">
      <c r="A529" s="420"/>
      <c r="B529" s="420"/>
      <c r="C529" s="420"/>
      <c r="D529" s="420"/>
      <c r="E529" s="420"/>
      <c r="F529" s="420"/>
      <c r="G529" s="421"/>
      <c r="H529" s="420"/>
      <c r="I529" s="420"/>
      <c r="J529" s="417"/>
      <c r="K529" s="463"/>
      <c r="L529" s="422"/>
      <c r="M529" s="422"/>
    </row>
    <row r="530" customFormat="false" ht="15.75" hidden="false" customHeight="false" outlineLevel="0" collapsed="false">
      <c r="A530" s="420"/>
      <c r="B530" s="420"/>
      <c r="C530" s="420"/>
      <c r="D530" s="420"/>
      <c r="E530" s="420"/>
      <c r="F530" s="420"/>
      <c r="G530" s="421"/>
      <c r="H530" s="420"/>
      <c r="I530" s="420"/>
      <c r="J530" s="417"/>
      <c r="K530" s="463"/>
      <c r="L530" s="422"/>
      <c r="M530" s="422"/>
    </row>
    <row r="531" customFormat="false" ht="15.75" hidden="false" customHeight="false" outlineLevel="0" collapsed="false">
      <c r="A531" s="420"/>
      <c r="B531" s="420"/>
      <c r="C531" s="420"/>
      <c r="D531" s="420"/>
      <c r="E531" s="420"/>
      <c r="F531" s="420"/>
      <c r="G531" s="421"/>
      <c r="H531" s="420"/>
      <c r="I531" s="420"/>
      <c r="J531" s="417"/>
      <c r="K531" s="463"/>
      <c r="L531" s="422"/>
      <c r="M531" s="422"/>
    </row>
    <row r="532" customFormat="false" ht="15.75" hidden="false" customHeight="false" outlineLevel="0" collapsed="false">
      <c r="A532" s="420"/>
      <c r="B532" s="420"/>
      <c r="C532" s="420"/>
      <c r="D532" s="420"/>
      <c r="E532" s="420"/>
      <c r="F532" s="420"/>
      <c r="G532" s="421"/>
      <c r="H532" s="420"/>
      <c r="I532" s="420"/>
      <c r="J532" s="417"/>
      <c r="K532" s="463"/>
      <c r="L532" s="422"/>
      <c r="M532" s="422"/>
    </row>
    <row r="533" customFormat="false" ht="15.75" hidden="false" customHeight="false" outlineLevel="0" collapsed="false">
      <c r="A533" s="420"/>
      <c r="B533" s="420"/>
      <c r="C533" s="420"/>
      <c r="D533" s="420"/>
      <c r="E533" s="420"/>
      <c r="F533" s="420"/>
      <c r="G533" s="421"/>
      <c r="H533" s="420"/>
      <c r="I533" s="420"/>
      <c r="J533" s="417"/>
      <c r="K533" s="463"/>
      <c r="L533" s="422"/>
      <c r="M533" s="422"/>
    </row>
    <row r="534" customFormat="false" ht="15.75" hidden="false" customHeight="false" outlineLevel="0" collapsed="false">
      <c r="A534" s="420"/>
      <c r="B534" s="420"/>
      <c r="C534" s="420"/>
      <c r="D534" s="420"/>
      <c r="E534" s="420"/>
      <c r="F534" s="420"/>
      <c r="G534" s="421"/>
      <c r="H534" s="420"/>
      <c r="I534" s="420"/>
      <c r="J534" s="417"/>
      <c r="K534" s="463"/>
      <c r="L534" s="422"/>
      <c r="M534" s="422"/>
    </row>
    <row r="535" customFormat="false" ht="15.75" hidden="false" customHeight="false" outlineLevel="0" collapsed="false">
      <c r="A535" s="420"/>
      <c r="B535" s="420"/>
      <c r="C535" s="420"/>
      <c r="D535" s="420"/>
      <c r="E535" s="420"/>
      <c r="F535" s="420"/>
      <c r="G535" s="421"/>
      <c r="H535" s="420"/>
      <c r="I535" s="420"/>
      <c r="J535" s="417"/>
      <c r="K535" s="463"/>
      <c r="L535" s="422"/>
      <c r="M535" s="422"/>
    </row>
    <row r="536" customFormat="false" ht="15.75" hidden="false" customHeight="false" outlineLevel="0" collapsed="false">
      <c r="A536" s="420"/>
      <c r="B536" s="420"/>
      <c r="C536" s="420"/>
      <c r="D536" s="420"/>
      <c r="E536" s="420"/>
      <c r="F536" s="420"/>
      <c r="G536" s="421"/>
      <c r="H536" s="420"/>
      <c r="I536" s="420"/>
      <c r="J536" s="417"/>
      <c r="K536" s="463"/>
      <c r="L536" s="422"/>
      <c r="M536" s="422"/>
    </row>
    <row r="537" customFormat="false" ht="15.75" hidden="false" customHeight="false" outlineLevel="0" collapsed="false">
      <c r="A537" s="420"/>
      <c r="B537" s="420"/>
      <c r="C537" s="420"/>
      <c r="D537" s="420"/>
      <c r="E537" s="420"/>
      <c r="F537" s="420"/>
      <c r="G537" s="421"/>
      <c r="H537" s="420"/>
      <c r="I537" s="420"/>
      <c r="J537" s="417"/>
      <c r="K537" s="463"/>
      <c r="L537" s="422"/>
      <c r="M537" s="422"/>
    </row>
    <row r="538" customFormat="false" ht="15.75" hidden="false" customHeight="false" outlineLevel="0" collapsed="false">
      <c r="A538" s="420"/>
      <c r="B538" s="420"/>
      <c r="C538" s="420"/>
      <c r="D538" s="420"/>
      <c r="E538" s="420"/>
      <c r="F538" s="420"/>
      <c r="G538" s="421"/>
      <c r="H538" s="420"/>
      <c r="I538" s="420"/>
      <c r="J538" s="417"/>
      <c r="K538" s="463"/>
      <c r="L538" s="422"/>
      <c r="M538" s="422"/>
    </row>
    <row r="539" customFormat="false" ht="15.75" hidden="false" customHeight="false" outlineLevel="0" collapsed="false">
      <c r="A539" s="420"/>
      <c r="B539" s="420"/>
      <c r="C539" s="420"/>
      <c r="D539" s="420"/>
      <c r="E539" s="420"/>
      <c r="F539" s="420"/>
      <c r="G539" s="421"/>
      <c r="H539" s="420"/>
      <c r="I539" s="420"/>
      <c r="J539" s="417"/>
      <c r="K539" s="463"/>
      <c r="L539" s="422"/>
      <c r="M539" s="422"/>
    </row>
    <row r="540" customFormat="false" ht="15.75" hidden="false" customHeight="false" outlineLevel="0" collapsed="false">
      <c r="A540" s="420"/>
      <c r="B540" s="420"/>
      <c r="C540" s="420"/>
      <c r="D540" s="420"/>
      <c r="E540" s="420"/>
      <c r="F540" s="420"/>
      <c r="G540" s="421"/>
      <c r="H540" s="420"/>
      <c r="I540" s="420"/>
      <c r="J540" s="417"/>
      <c r="K540" s="463"/>
      <c r="L540" s="422"/>
      <c r="M540" s="422"/>
    </row>
    <row r="541" customFormat="false" ht="15.75" hidden="false" customHeight="false" outlineLevel="0" collapsed="false">
      <c r="A541" s="420"/>
      <c r="B541" s="420"/>
      <c r="C541" s="420"/>
      <c r="D541" s="420"/>
      <c r="E541" s="420"/>
      <c r="F541" s="420"/>
      <c r="G541" s="421"/>
      <c r="H541" s="420"/>
      <c r="I541" s="420"/>
      <c r="J541" s="417"/>
      <c r="K541" s="463"/>
      <c r="L541" s="422"/>
      <c r="M541" s="422"/>
    </row>
    <row r="542" customFormat="false" ht="15.75" hidden="false" customHeight="false" outlineLevel="0" collapsed="false">
      <c r="A542" s="420"/>
      <c r="B542" s="420"/>
      <c r="C542" s="420"/>
      <c r="D542" s="420"/>
      <c r="E542" s="420"/>
      <c r="F542" s="420"/>
      <c r="G542" s="421"/>
      <c r="H542" s="420"/>
      <c r="I542" s="420"/>
      <c r="J542" s="417"/>
      <c r="K542" s="463"/>
      <c r="L542" s="422"/>
      <c r="M542" s="422"/>
    </row>
    <row r="543" customFormat="false" ht="15.75" hidden="false" customHeight="false" outlineLevel="0" collapsed="false">
      <c r="A543" s="420"/>
      <c r="B543" s="420"/>
      <c r="C543" s="420"/>
      <c r="D543" s="420"/>
      <c r="E543" s="420"/>
      <c r="F543" s="420"/>
      <c r="G543" s="421"/>
      <c r="H543" s="420"/>
      <c r="I543" s="420"/>
      <c r="J543" s="417"/>
      <c r="K543" s="463"/>
      <c r="L543" s="422"/>
      <c r="M543" s="422"/>
    </row>
    <row r="544" customFormat="false" ht="15.75" hidden="false" customHeight="false" outlineLevel="0" collapsed="false">
      <c r="A544" s="420"/>
      <c r="B544" s="420"/>
      <c r="C544" s="420"/>
      <c r="D544" s="420"/>
      <c r="E544" s="420"/>
      <c r="F544" s="420"/>
      <c r="G544" s="421"/>
      <c r="H544" s="420"/>
      <c r="I544" s="420"/>
      <c r="J544" s="417"/>
      <c r="K544" s="463"/>
      <c r="L544" s="422"/>
      <c r="M544" s="422"/>
    </row>
    <row r="545" customFormat="false" ht="15.75" hidden="false" customHeight="false" outlineLevel="0" collapsed="false">
      <c r="A545" s="420"/>
      <c r="B545" s="420"/>
      <c r="C545" s="420"/>
      <c r="D545" s="420"/>
      <c r="E545" s="420"/>
      <c r="F545" s="420"/>
      <c r="G545" s="421"/>
      <c r="H545" s="420"/>
      <c r="I545" s="420"/>
      <c r="J545" s="417"/>
      <c r="K545" s="463"/>
      <c r="L545" s="422"/>
      <c r="M545" s="422"/>
    </row>
    <row r="546" customFormat="false" ht="15.75" hidden="false" customHeight="false" outlineLevel="0" collapsed="false">
      <c r="A546" s="420"/>
      <c r="B546" s="420"/>
      <c r="C546" s="420"/>
      <c r="D546" s="420"/>
      <c r="E546" s="420"/>
      <c r="F546" s="420"/>
      <c r="G546" s="421"/>
      <c r="H546" s="420"/>
      <c r="I546" s="420"/>
      <c r="J546" s="417"/>
      <c r="K546" s="463"/>
      <c r="L546" s="422"/>
      <c r="M546" s="422"/>
    </row>
    <row r="547" customFormat="false" ht="15.75" hidden="false" customHeight="false" outlineLevel="0" collapsed="false">
      <c r="A547" s="420"/>
      <c r="B547" s="420"/>
      <c r="C547" s="420"/>
      <c r="D547" s="420"/>
      <c r="E547" s="420"/>
      <c r="F547" s="420"/>
      <c r="G547" s="421"/>
      <c r="H547" s="420"/>
      <c r="I547" s="420"/>
      <c r="J547" s="417"/>
      <c r="K547" s="463"/>
      <c r="L547" s="422"/>
      <c r="M547" s="422"/>
    </row>
    <row r="548" customFormat="false" ht="15.75" hidden="false" customHeight="false" outlineLevel="0" collapsed="false">
      <c r="A548" s="420"/>
      <c r="B548" s="420"/>
      <c r="C548" s="420"/>
      <c r="D548" s="420"/>
      <c r="E548" s="420"/>
      <c r="F548" s="420"/>
      <c r="G548" s="421"/>
      <c r="H548" s="420"/>
      <c r="I548" s="420"/>
      <c r="J548" s="417"/>
      <c r="K548" s="463"/>
      <c r="L548" s="422"/>
      <c r="M548" s="422"/>
    </row>
    <row r="549" customFormat="false" ht="15.75" hidden="false" customHeight="false" outlineLevel="0" collapsed="false">
      <c r="A549" s="420"/>
      <c r="B549" s="420"/>
      <c r="C549" s="420"/>
      <c r="D549" s="420"/>
      <c r="E549" s="420"/>
      <c r="F549" s="420"/>
      <c r="G549" s="421"/>
      <c r="H549" s="420"/>
      <c r="I549" s="420"/>
      <c r="J549" s="417"/>
      <c r="K549" s="463"/>
      <c r="L549" s="422"/>
      <c r="M549" s="422"/>
    </row>
    <row r="550" customFormat="false" ht="15.75" hidden="false" customHeight="false" outlineLevel="0" collapsed="false">
      <c r="A550" s="420"/>
      <c r="B550" s="420"/>
      <c r="C550" s="420"/>
      <c r="D550" s="420"/>
      <c r="E550" s="420"/>
      <c r="F550" s="420"/>
      <c r="G550" s="421"/>
      <c r="H550" s="420"/>
      <c r="I550" s="420"/>
      <c r="J550" s="417"/>
      <c r="K550" s="463"/>
      <c r="L550" s="422"/>
      <c r="M550" s="422"/>
    </row>
    <row r="551" customFormat="false" ht="15.75" hidden="false" customHeight="false" outlineLevel="0" collapsed="false">
      <c r="A551" s="420"/>
      <c r="B551" s="420"/>
      <c r="C551" s="420"/>
      <c r="D551" s="420"/>
      <c r="E551" s="420"/>
      <c r="F551" s="420"/>
      <c r="G551" s="421"/>
      <c r="H551" s="420"/>
      <c r="I551" s="420"/>
      <c r="J551" s="417"/>
      <c r="K551" s="463"/>
      <c r="L551" s="422"/>
      <c r="M551" s="422"/>
    </row>
    <row r="552" customFormat="false" ht="15.75" hidden="false" customHeight="false" outlineLevel="0" collapsed="false">
      <c r="A552" s="420"/>
      <c r="B552" s="420"/>
      <c r="C552" s="420"/>
      <c r="D552" s="420"/>
      <c r="E552" s="420"/>
      <c r="F552" s="420"/>
      <c r="G552" s="421"/>
      <c r="H552" s="420"/>
      <c r="I552" s="420"/>
      <c r="J552" s="417"/>
      <c r="K552" s="463"/>
      <c r="L552" s="422"/>
      <c r="M552" s="422"/>
    </row>
    <row r="553" customFormat="false" ht="15.75" hidden="false" customHeight="false" outlineLevel="0" collapsed="false">
      <c r="A553" s="420"/>
      <c r="B553" s="420"/>
      <c r="C553" s="420"/>
      <c r="D553" s="420"/>
      <c r="E553" s="420"/>
      <c r="F553" s="420"/>
      <c r="G553" s="421"/>
      <c r="H553" s="420"/>
      <c r="I553" s="420"/>
      <c r="J553" s="417"/>
      <c r="K553" s="463"/>
      <c r="L553" s="422"/>
      <c r="M553" s="422"/>
    </row>
    <row r="554" customFormat="false" ht="15.75" hidden="false" customHeight="false" outlineLevel="0" collapsed="false">
      <c r="A554" s="420"/>
      <c r="B554" s="420"/>
      <c r="C554" s="420"/>
      <c r="D554" s="420"/>
      <c r="E554" s="420"/>
      <c r="F554" s="420"/>
      <c r="G554" s="421"/>
      <c r="H554" s="420"/>
      <c r="I554" s="420"/>
      <c r="J554" s="417"/>
      <c r="K554" s="463"/>
      <c r="L554" s="422"/>
      <c r="M554" s="422"/>
    </row>
    <row r="555" customFormat="false" ht="15.75" hidden="false" customHeight="false" outlineLevel="0" collapsed="false">
      <c r="A555" s="420"/>
      <c r="B555" s="420"/>
      <c r="C555" s="420"/>
      <c r="D555" s="420"/>
      <c r="E555" s="420"/>
      <c r="F555" s="420"/>
      <c r="G555" s="421"/>
      <c r="H555" s="420"/>
      <c r="I555" s="420"/>
      <c r="J555" s="417"/>
      <c r="K555" s="463"/>
      <c r="L555" s="422"/>
      <c r="M555" s="422"/>
    </row>
    <row r="556" customFormat="false" ht="15.75" hidden="false" customHeight="false" outlineLevel="0" collapsed="false">
      <c r="A556" s="420"/>
      <c r="B556" s="420"/>
      <c r="C556" s="420"/>
      <c r="D556" s="420"/>
      <c r="E556" s="420"/>
      <c r="F556" s="420"/>
      <c r="G556" s="421"/>
      <c r="H556" s="420"/>
      <c r="I556" s="420"/>
      <c r="J556" s="417"/>
      <c r="K556" s="463"/>
      <c r="L556" s="422"/>
      <c r="M556" s="422"/>
    </row>
    <row r="557" customFormat="false" ht="15.75" hidden="false" customHeight="false" outlineLevel="0" collapsed="false">
      <c r="A557" s="420"/>
      <c r="B557" s="420"/>
      <c r="C557" s="420"/>
      <c r="D557" s="420"/>
      <c r="E557" s="420"/>
      <c r="F557" s="420"/>
      <c r="G557" s="421"/>
      <c r="H557" s="420"/>
      <c r="I557" s="420"/>
      <c r="J557" s="417"/>
      <c r="K557" s="463"/>
      <c r="L557" s="422"/>
      <c r="M557" s="422"/>
    </row>
    <row r="558" customFormat="false" ht="15.75" hidden="false" customHeight="false" outlineLevel="0" collapsed="false">
      <c r="A558" s="420"/>
      <c r="B558" s="420"/>
      <c r="C558" s="420"/>
      <c r="D558" s="420"/>
      <c r="E558" s="420"/>
      <c r="F558" s="420"/>
      <c r="G558" s="421"/>
      <c r="H558" s="420"/>
      <c r="I558" s="420"/>
      <c r="J558" s="417"/>
      <c r="K558" s="463"/>
      <c r="L558" s="422"/>
      <c r="M558" s="422"/>
    </row>
    <row r="559" customFormat="false" ht="15.75" hidden="false" customHeight="false" outlineLevel="0" collapsed="false">
      <c r="A559" s="420"/>
      <c r="B559" s="420"/>
      <c r="C559" s="420"/>
      <c r="D559" s="420"/>
      <c r="E559" s="420"/>
      <c r="F559" s="420"/>
      <c r="G559" s="421"/>
      <c r="H559" s="420"/>
      <c r="I559" s="420"/>
      <c r="J559" s="417"/>
      <c r="K559" s="463"/>
      <c r="L559" s="422"/>
      <c r="M559" s="422"/>
    </row>
    <row r="560" customFormat="false" ht="15.75" hidden="false" customHeight="false" outlineLevel="0" collapsed="false">
      <c r="A560" s="420"/>
      <c r="B560" s="420"/>
      <c r="C560" s="420"/>
      <c r="D560" s="420"/>
      <c r="E560" s="420"/>
      <c r="F560" s="420"/>
      <c r="G560" s="421"/>
      <c r="H560" s="420"/>
      <c r="I560" s="420"/>
      <c r="J560" s="417"/>
      <c r="K560" s="463"/>
      <c r="L560" s="422"/>
      <c r="M560" s="422"/>
    </row>
    <row r="561" customFormat="false" ht="15.75" hidden="false" customHeight="false" outlineLevel="0" collapsed="false">
      <c r="A561" s="420"/>
      <c r="B561" s="420"/>
      <c r="C561" s="420"/>
      <c r="D561" s="420"/>
      <c r="E561" s="420"/>
      <c r="F561" s="420"/>
      <c r="G561" s="421"/>
      <c r="H561" s="420"/>
      <c r="I561" s="420"/>
      <c r="J561" s="417"/>
      <c r="K561" s="463"/>
      <c r="L561" s="422"/>
      <c r="M561" s="422"/>
    </row>
    <row r="562" customFormat="false" ht="15.75" hidden="false" customHeight="false" outlineLevel="0" collapsed="false">
      <c r="A562" s="420"/>
      <c r="B562" s="420"/>
      <c r="C562" s="420"/>
      <c r="D562" s="420"/>
      <c r="E562" s="420"/>
      <c r="F562" s="420"/>
      <c r="G562" s="421"/>
      <c r="H562" s="420"/>
      <c r="I562" s="420"/>
      <c r="J562" s="417"/>
      <c r="K562" s="463"/>
      <c r="L562" s="422"/>
      <c r="M562" s="422"/>
    </row>
    <row r="563" customFormat="false" ht="15.75" hidden="false" customHeight="false" outlineLevel="0" collapsed="false">
      <c r="A563" s="420"/>
      <c r="B563" s="420"/>
      <c r="C563" s="420"/>
      <c r="D563" s="420"/>
      <c r="E563" s="420"/>
      <c r="F563" s="420"/>
      <c r="G563" s="421"/>
      <c r="H563" s="420"/>
      <c r="I563" s="420"/>
      <c r="J563" s="417"/>
      <c r="K563" s="463"/>
      <c r="L563" s="422"/>
      <c r="M563" s="422"/>
    </row>
    <row r="564" customFormat="false" ht="15.75" hidden="false" customHeight="false" outlineLevel="0" collapsed="false">
      <c r="A564" s="420"/>
      <c r="B564" s="420"/>
      <c r="C564" s="420"/>
      <c r="D564" s="420"/>
      <c r="E564" s="420"/>
      <c r="F564" s="420"/>
      <c r="G564" s="421"/>
      <c r="H564" s="420"/>
      <c r="I564" s="420"/>
      <c r="J564" s="417"/>
      <c r="K564" s="463"/>
      <c r="L564" s="422"/>
      <c r="M564" s="422"/>
    </row>
    <row r="565" customFormat="false" ht="15.75" hidden="false" customHeight="false" outlineLevel="0" collapsed="false">
      <c r="A565" s="420"/>
      <c r="B565" s="420"/>
      <c r="C565" s="420"/>
      <c r="D565" s="420"/>
      <c r="E565" s="420"/>
      <c r="F565" s="420"/>
      <c r="G565" s="421"/>
      <c r="H565" s="420"/>
      <c r="I565" s="420"/>
      <c r="J565" s="417"/>
      <c r="K565" s="463"/>
      <c r="L565" s="422"/>
      <c r="M565" s="422"/>
    </row>
    <row r="566" customFormat="false" ht="15.75" hidden="false" customHeight="false" outlineLevel="0" collapsed="false">
      <c r="A566" s="420"/>
      <c r="B566" s="420"/>
      <c r="C566" s="420"/>
      <c r="D566" s="420"/>
      <c r="E566" s="420"/>
      <c r="F566" s="420"/>
      <c r="G566" s="421"/>
      <c r="H566" s="420"/>
      <c r="I566" s="420"/>
      <c r="J566" s="417"/>
      <c r="K566" s="463"/>
      <c r="L566" s="422"/>
      <c r="M566" s="422"/>
    </row>
    <row r="567" customFormat="false" ht="15.75" hidden="false" customHeight="false" outlineLevel="0" collapsed="false">
      <c r="A567" s="420"/>
      <c r="B567" s="420"/>
      <c r="C567" s="420"/>
      <c r="D567" s="420"/>
      <c r="E567" s="420"/>
      <c r="F567" s="420"/>
      <c r="G567" s="421"/>
      <c r="H567" s="420"/>
      <c r="I567" s="420"/>
      <c r="J567" s="417"/>
      <c r="K567" s="463"/>
      <c r="L567" s="422"/>
      <c r="M567" s="422"/>
    </row>
    <row r="568" customFormat="false" ht="15.75" hidden="false" customHeight="false" outlineLevel="0" collapsed="false">
      <c r="A568" s="420"/>
      <c r="B568" s="420"/>
      <c r="C568" s="420"/>
      <c r="D568" s="420"/>
      <c r="E568" s="420"/>
      <c r="F568" s="420"/>
      <c r="G568" s="421"/>
      <c r="H568" s="420"/>
      <c r="I568" s="420"/>
      <c r="J568" s="417"/>
      <c r="K568" s="463"/>
      <c r="L568" s="422"/>
      <c r="M568" s="422"/>
    </row>
    <row r="569" customFormat="false" ht="15.75" hidden="false" customHeight="false" outlineLevel="0" collapsed="false">
      <c r="A569" s="420"/>
      <c r="B569" s="420"/>
      <c r="C569" s="420"/>
      <c r="D569" s="420"/>
      <c r="E569" s="420"/>
      <c r="F569" s="420"/>
      <c r="G569" s="421"/>
      <c r="H569" s="420"/>
      <c r="I569" s="420"/>
      <c r="J569" s="417"/>
      <c r="K569" s="463"/>
      <c r="L569" s="422"/>
      <c r="M569" s="422"/>
    </row>
    <row r="570" customFormat="false" ht="15.75" hidden="false" customHeight="false" outlineLevel="0" collapsed="false">
      <c r="A570" s="420"/>
      <c r="B570" s="420"/>
      <c r="C570" s="420"/>
      <c r="D570" s="420"/>
      <c r="E570" s="420"/>
      <c r="F570" s="420"/>
      <c r="G570" s="421"/>
      <c r="H570" s="420"/>
      <c r="I570" s="420"/>
      <c r="J570" s="417"/>
      <c r="K570" s="463"/>
      <c r="L570" s="422"/>
      <c r="M570" s="422"/>
    </row>
    <row r="571" customFormat="false" ht="15.75" hidden="false" customHeight="false" outlineLevel="0" collapsed="false">
      <c r="A571" s="420"/>
      <c r="B571" s="420"/>
      <c r="C571" s="420"/>
      <c r="D571" s="420"/>
      <c r="E571" s="420"/>
      <c r="F571" s="420"/>
      <c r="G571" s="421"/>
      <c r="H571" s="420"/>
      <c r="I571" s="420"/>
      <c r="J571" s="417"/>
      <c r="K571" s="463"/>
      <c r="L571" s="422"/>
      <c r="M571" s="422"/>
    </row>
    <row r="572" customFormat="false" ht="15.75" hidden="false" customHeight="false" outlineLevel="0" collapsed="false">
      <c r="A572" s="420"/>
      <c r="B572" s="420"/>
      <c r="C572" s="420"/>
      <c r="D572" s="420"/>
      <c r="E572" s="420"/>
      <c r="F572" s="420"/>
      <c r="G572" s="421"/>
      <c r="H572" s="420"/>
      <c r="I572" s="420"/>
      <c r="J572" s="417"/>
      <c r="K572" s="463"/>
      <c r="L572" s="422"/>
      <c r="M572" s="422"/>
    </row>
    <row r="573" customFormat="false" ht="15.75" hidden="false" customHeight="false" outlineLevel="0" collapsed="false">
      <c r="A573" s="420"/>
      <c r="B573" s="420"/>
      <c r="C573" s="420"/>
      <c r="D573" s="420"/>
      <c r="E573" s="420"/>
      <c r="F573" s="420"/>
      <c r="G573" s="421"/>
      <c r="H573" s="420"/>
      <c r="I573" s="420"/>
      <c r="J573" s="417"/>
      <c r="K573" s="463"/>
      <c r="L573" s="422"/>
      <c r="M573" s="422"/>
    </row>
    <row r="574" customFormat="false" ht="15.75" hidden="false" customHeight="false" outlineLevel="0" collapsed="false">
      <c r="A574" s="420"/>
      <c r="B574" s="420"/>
      <c r="C574" s="420"/>
      <c r="D574" s="420"/>
      <c r="E574" s="420"/>
      <c r="F574" s="420"/>
      <c r="G574" s="421"/>
      <c r="H574" s="420"/>
      <c r="I574" s="420"/>
      <c r="J574" s="417"/>
      <c r="K574" s="463"/>
      <c r="L574" s="422"/>
      <c r="M574" s="422"/>
    </row>
    <row r="575" customFormat="false" ht="15.75" hidden="false" customHeight="false" outlineLevel="0" collapsed="false">
      <c r="A575" s="420"/>
      <c r="B575" s="420"/>
      <c r="C575" s="420"/>
      <c r="D575" s="420"/>
      <c r="E575" s="420"/>
      <c r="F575" s="420"/>
      <c r="G575" s="421"/>
      <c r="H575" s="420"/>
      <c r="I575" s="420"/>
      <c r="J575" s="417"/>
      <c r="K575" s="463"/>
      <c r="L575" s="422"/>
      <c r="M575" s="422"/>
    </row>
    <row r="576" customFormat="false" ht="15.75" hidden="false" customHeight="false" outlineLevel="0" collapsed="false">
      <c r="A576" s="420"/>
      <c r="B576" s="420"/>
      <c r="C576" s="420"/>
      <c r="D576" s="420"/>
      <c r="E576" s="420"/>
      <c r="F576" s="420"/>
      <c r="G576" s="421"/>
      <c r="H576" s="420"/>
      <c r="I576" s="420"/>
      <c r="J576" s="417"/>
      <c r="K576" s="463"/>
      <c r="L576" s="422"/>
      <c r="M576" s="422"/>
    </row>
    <row r="577" customFormat="false" ht="15.75" hidden="false" customHeight="false" outlineLevel="0" collapsed="false">
      <c r="A577" s="420"/>
      <c r="B577" s="420"/>
      <c r="C577" s="420"/>
      <c r="D577" s="420"/>
      <c r="E577" s="420"/>
      <c r="F577" s="420"/>
      <c r="G577" s="421"/>
      <c r="H577" s="420"/>
      <c r="I577" s="420"/>
      <c r="J577" s="417"/>
      <c r="K577" s="463"/>
      <c r="L577" s="422"/>
      <c r="M577" s="422"/>
    </row>
    <row r="578" customFormat="false" ht="15.75" hidden="false" customHeight="false" outlineLevel="0" collapsed="false">
      <c r="A578" s="420"/>
      <c r="B578" s="420"/>
      <c r="C578" s="420"/>
      <c r="D578" s="420"/>
      <c r="E578" s="420"/>
      <c r="F578" s="420"/>
      <c r="G578" s="421"/>
      <c r="H578" s="420"/>
      <c r="I578" s="420"/>
      <c r="J578" s="417"/>
      <c r="K578" s="463"/>
      <c r="L578" s="422"/>
      <c r="M578" s="422"/>
    </row>
    <row r="579" customFormat="false" ht="15.75" hidden="false" customHeight="false" outlineLevel="0" collapsed="false">
      <c r="A579" s="420"/>
      <c r="B579" s="420"/>
      <c r="C579" s="420"/>
      <c r="D579" s="420"/>
      <c r="E579" s="420"/>
      <c r="F579" s="420"/>
      <c r="G579" s="421"/>
      <c r="H579" s="420"/>
      <c r="I579" s="420"/>
      <c r="J579" s="417"/>
      <c r="K579" s="463"/>
      <c r="L579" s="422"/>
      <c r="M579" s="422"/>
    </row>
    <row r="580" customFormat="false" ht="15.75" hidden="false" customHeight="false" outlineLevel="0" collapsed="false">
      <c r="A580" s="420"/>
      <c r="B580" s="420"/>
      <c r="C580" s="420"/>
      <c r="D580" s="420"/>
      <c r="E580" s="420"/>
      <c r="F580" s="420"/>
      <c r="G580" s="421"/>
      <c r="H580" s="420"/>
      <c r="I580" s="420"/>
      <c r="J580" s="417"/>
      <c r="K580" s="463"/>
      <c r="L580" s="422"/>
      <c r="M580" s="422"/>
    </row>
    <row r="581" customFormat="false" ht="15.75" hidden="false" customHeight="false" outlineLevel="0" collapsed="false">
      <c r="A581" s="420"/>
      <c r="B581" s="420"/>
      <c r="C581" s="420"/>
      <c r="D581" s="420"/>
      <c r="E581" s="420"/>
      <c r="F581" s="420"/>
      <c r="G581" s="421"/>
      <c r="H581" s="420"/>
      <c r="I581" s="420"/>
      <c r="J581" s="417"/>
      <c r="K581" s="463"/>
      <c r="L581" s="422"/>
      <c r="M581" s="422"/>
    </row>
    <row r="582" customFormat="false" ht="15.75" hidden="false" customHeight="false" outlineLevel="0" collapsed="false">
      <c r="A582" s="420"/>
      <c r="B582" s="420"/>
      <c r="C582" s="420"/>
      <c r="D582" s="420"/>
      <c r="E582" s="420"/>
      <c r="F582" s="420"/>
      <c r="G582" s="421"/>
      <c r="H582" s="420"/>
      <c r="I582" s="420"/>
      <c r="J582" s="417"/>
      <c r="K582" s="463"/>
      <c r="L582" s="422"/>
      <c r="M582" s="422"/>
    </row>
    <row r="583" customFormat="false" ht="15.75" hidden="false" customHeight="false" outlineLevel="0" collapsed="false">
      <c r="A583" s="420"/>
      <c r="B583" s="420"/>
      <c r="C583" s="420"/>
      <c r="D583" s="420"/>
      <c r="E583" s="420"/>
      <c r="F583" s="420"/>
      <c r="G583" s="421"/>
      <c r="H583" s="420"/>
      <c r="I583" s="420"/>
      <c r="J583" s="417"/>
      <c r="K583" s="463"/>
      <c r="L583" s="422"/>
      <c r="M583" s="422"/>
    </row>
    <row r="584" customFormat="false" ht="15.75" hidden="false" customHeight="false" outlineLevel="0" collapsed="false">
      <c r="A584" s="420"/>
      <c r="B584" s="420"/>
      <c r="C584" s="420"/>
      <c r="D584" s="420"/>
      <c r="E584" s="420"/>
      <c r="F584" s="420"/>
      <c r="G584" s="421"/>
      <c r="H584" s="420"/>
      <c r="I584" s="420"/>
      <c r="J584" s="417"/>
      <c r="K584" s="463"/>
      <c r="L584" s="422"/>
      <c r="M584" s="422"/>
    </row>
    <row r="585" customFormat="false" ht="15.75" hidden="false" customHeight="false" outlineLevel="0" collapsed="false">
      <c r="A585" s="420"/>
      <c r="B585" s="420"/>
      <c r="C585" s="420"/>
      <c r="D585" s="420"/>
      <c r="E585" s="420"/>
      <c r="F585" s="420"/>
      <c r="G585" s="421"/>
      <c r="H585" s="420"/>
      <c r="I585" s="420"/>
      <c r="J585" s="417"/>
      <c r="K585" s="463"/>
      <c r="L585" s="422"/>
      <c r="M585" s="422"/>
    </row>
    <row r="586" customFormat="false" ht="15.75" hidden="false" customHeight="false" outlineLevel="0" collapsed="false">
      <c r="A586" s="420"/>
      <c r="B586" s="420"/>
      <c r="C586" s="420"/>
      <c r="D586" s="420"/>
      <c r="E586" s="420"/>
      <c r="F586" s="420"/>
      <c r="G586" s="421"/>
      <c r="H586" s="420"/>
      <c r="I586" s="420"/>
      <c r="J586" s="417"/>
      <c r="K586" s="463"/>
      <c r="L586" s="422"/>
      <c r="M586" s="422"/>
    </row>
    <row r="587" customFormat="false" ht="15.75" hidden="false" customHeight="false" outlineLevel="0" collapsed="false">
      <c r="A587" s="420"/>
      <c r="B587" s="420"/>
      <c r="C587" s="420"/>
      <c r="D587" s="420"/>
      <c r="E587" s="420"/>
      <c r="F587" s="420"/>
      <c r="G587" s="421"/>
      <c r="H587" s="420"/>
      <c r="I587" s="420"/>
      <c r="J587" s="417"/>
      <c r="K587" s="463"/>
      <c r="L587" s="422"/>
      <c r="M587" s="422"/>
    </row>
    <row r="588" customFormat="false" ht="15.75" hidden="false" customHeight="false" outlineLevel="0" collapsed="false">
      <c r="A588" s="420"/>
      <c r="B588" s="420"/>
      <c r="C588" s="420"/>
      <c r="D588" s="420"/>
      <c r="E588" s="420"/>
      <c r="F588" s="420"/>
      <c r="G588" s="421"/>
      <c r="H588" s="420"/>
      <c r="I588" s="420"/>
      <c r="J588" s="417"/>
      <c r="K588" s="463"/>
      <c r="L588" s="422"/>
      <c r="M588" s="422"/>
    </row>
    <row r="589" customFormat="false" ht="15.75" hidden="false" customHeight="false" outlineLevel="0" collapsed="false">
      <c r="A589" s="420"/>
      <c r="B589" s="420"/>
      <c r="C589" s="420"/>
      <c r="D589" s="420"/>
      <c r="E589" s="420"/>
      <c r="F589" s="420"/>
      <c r="G589" s="421"/>
      <c r="H589" s="420"/>
      <c r="I589" s="420"/>
      <c r="J589" s="417"/>
      <c r="K589" s="463"/>
      <c r="L589" s="422"/>
      <c r="M589" s="422"/>
    </row>
    <row r="590" customFormat="false" ht="15.75" hidden="false" customHeight="false" outlineLevel="0" collapsed="false">
      <c r="A590" s="420"/>
      <c r="B590" s="420"/>
      <c r="C590" s="420"/>
      <c r="D590" s="420"/>
      <c r="E590" s="420"/>
      <c r="F590" s="420"/>
      <c r="G590" s="421"/>
      <c r="H590" s="420"/>
      <c r="I590" s="420"/>
      <c r="J590" s="417"/>
      <c r="K590" s="463"/>
      <c r="L590" s="422"/>
      <c r="M590" s="422"/>
    </row>
    <row r="591" customFormat="false" ht="15.75" hidden="false" customHeight="false" outlineLevel="0" collapsed="false">
      <c r="A591" s="420"/>
      <c r="B591" s="420"/>
      <c r="C591" s="420"/>
      <c r="D591" s="420"/>
      <c r="E591" s="420"/>
      <c r="F591" s="420"/>
      <c r="G591" s="421"/>
      <c r="H591" s="420"/>
      <c r="I591" s="420"/>
      <c r="J591" s="417"/>
      <c r="K591" s="463"/>
      <c r="L591" s="422"/>
      <c r="M591" s="422"/>
    </row>
    <row r="592" customFormat="false" ht="15.75" hidden="false" customHeight="false" outlineLevel="0" collapsed="false">
      <c r="A592" s="420"/>
      <c r="B592" s="420"/>
      <c r="C592" s="420"/>
      <c r="D592" s="420"/>
      <c r="E592" s="420"/>
      <c r="F592" s="420"/>
      <c r="G592" s="421"/>
      <c r="H592" s="420"/>
      <c r="I592" s="420"/>
      <c r="J592" s="417"/>
      <c r="K592" s="463"/>
      <c r="L592" s="422"/>
      <c r="M592" s="422"/>
    </row>
    <row r="593" customFormat="false" ht="15.75" hidden="false" customHeight="false" outlineLevel="0" collapsed="false">
      <c r="A593" s="420"/>
      <c r="B593" s="420"/>
      <c r="C593" s="420"/>
      <c r="D593" s="420"/>
      <c r="E593" s="420"/>
      <c r="F593" s="420"/>
      <c r="G593" s="421"/>
      <c r="H593" s="420"/>
      <c r="I593" s="420"/>
      <c r="J593" s="417"/>
      <c r="K593" s="463"/>
      <c r="L593" s="422"/>
      <c r="M593" s="422"/>
    </row>
    <row r="594" customFormat="false" ht="15.75" hidden="false" customHeight="false" outlineLevel="0" collapsed="false">
      <c r="A594" s="420"/>
      <c r="B594" s="420"/>
      <c r="C594" s="420"/>
      <c r="D594" s="420"/>
      <c r="E594" s="420"/>
      <c r="F594" s="420"/>
      <c r="G594" s="421"/>
      <c r="H594" s="420"/>
      <c r="I594" s="420"/>
      <c r="J594" s="417"/>
      <c r="K594" s="463"/>
      <c r="L594" s="422"/>
      <c r="M594" s="422"/>
    </row>
    <row r="595" customFormat="false" ht="15.75" hidden="false" customHeight="false" outlineLevel="0" collapsed="false">
      <c r="A595" s="420"/>
      <c r="B595" s="420"/>
      <c r="C595" s="420"/>
      <c r="D595" s="420"/>
      <c r="E595" s="420"/>
      <c r="F595" s="420"/>
      <c r="G595" s="421"/>
      <c r="H595" s="420"/>
      <c r="I595" s="420"/>
      <c r="J595" s="417"/>
      <c r="K595" s="463"/>
      <c r="L595" s="422"/>
      <c r="M595" s="422"/>
    </row>
    <row r="596" customFormat="false" ht="15.75" hidden="false" customHeight="false" outlineLevel="0" collapsed="false">
      <c r="A596" s="420"/>
      <c r="B596" s="420"/>
      <c r="C596" s="420"/>
      <c r="D596" s="420"/>
      <c r="E596" s="420"/>
      <c r="F596" s="420"/>
      <c r="G596" s="421"/>
      <c r="H596" s="420"/>
      <c r="I596" s="420"/>
      <c r="J596" s="417"/>
      <c r="K596" s="463"/>
      <c r="L596" s="422"/>
      <c r="M596" s="422"/>
    </row>
    <row r="597" customFormat="false" ht="15.75" hidden="false" customHeight="false" outlineLevel="0" collapsed="false">
      <c r="A597" s="420"/>
      <c r="B597" s="420"/>
      <c r="C597" s="420"/>
      <c r="D597" s="420"/>
      <c r="E597" s="420"/>
      <c r="F597" s="420"/>
      <c r="G597" s="421"/>
      <c r="H597" s="420"/>
      <c r="I597" s="420"/>
      <c r="J597" s="417"/>
      <c r="K597" s="463"/>
      <c r="L597" s="422"/>
      <c r="M597" s="422"/>
    </row>
    <row r="598" customFormat="false" ht="15.75" hidden="false" customHeight="false" outlineLevel="0" collapsed="false">
      <c r="A598" s="420"/>
      <c r="B598" s="420"/>
      <c r="C598" s="420"/>
      <c r="D598" s="420"/>
      <c r="E598" s="420"/>
      <c r="F598" s="420"/>
      <c r="G598" s="421"/>
      <c r="H598" s="420"/>
      <c r="I598" s="420"/>
      <c r="J598" s="417"/>
      <c r="K598" s="463"/>
      <c r="L598" s="422"/>
      <c r="M598" s="422"/>
    </row>
    <row r="599" customFormat="false" ht="15.75" hidden="false" customHeight="false" outlineLevel="0" collapsed="false">
      <c r="A599" s="420"/>
      <c r="B599" s="420"/>
      <c r="C599" s="420"/>
      <c r="D599" s="420"/>
      <c r="E599" s="420"/>
      <c r="F599" s="420"/>
      <c r="G599" s="421"/>
      <c r="H599" s="420"/>
      <c r="I599" s="420"/>
      <c r="J599" s="417"/>
      <c r="K599" s="463"/>
      <c r="L599" s="422"/>
      <c r="M599" s="422"/>
    </row>
    <row r="600" customFormat="false" ht="15.75" hidden="false" customHeight="false" outlineLevel="0" collapsed="false">
      <c r="A600" s="420"/>
      <c r="B600" s="420"/>
      <c r="C600" s="420"/>
      <c r="D600" s="420"/>
      <c r="E600" s="420"/>
      <c r="F600" s="420"/>
      <c r="G600" s="421"/>
      <c r="H600" s="420"/>
      <c r="I600" s="420"/>
      <c r="J600" s="417"/>
      <c r="K600" s="463"/>
      <c r="L600" s="422"/>
      <c r="M600" s="422"/>
    </row>
    <row r="601" customFormat="false" ht="15.75" hidden="false" customHeight="false" outlineLevel="0" collapsed="false">
      <c r="A601" s="420"/>
      <c r="B601" s="420"/>
      <c r="C601" s="420"/>
      <c r="D601" s="420"/>
      <c r="E601" s="420"/>
      <c r="F601" s="420"/>
      <c r="G601" s="421"/>
      <c r="H601" s="420"/>
      <c r="I601" s="420"/>
      <c r="J601" s="417"/>
      <c r="K601" s="463"/>
      <c r="L601" s="422"/>
      <c r="M601" s="422"/>
    </row>
    <row r="602" customFormat="false" ht="15.75" hidden="false" customHeight="false" outlineLevel="0" collapsed="false">
      <c r="A602" s="420"/>
      <c r="B602" s="420"/>
      <c r="C602" s="420"/>
      <c r="D602" s="420"/>
      <c r="E602" s="420"/>
      <c r="F602" s="420"/>
      <c r="G602" s="421"/>
      <c r="H602" s="420"/>
      <c r="I602" s="420"/>
      <c r="J602" s="417"/>
      <c r="K602" s="463"/>
      <c r="L602" s="422"/>
      <c r="M602" s="422"/>
    </row>
    <row r="603" customFormat="false" ht="15.75" hidden="false" customHeight="false" outlineLevel="0" collapsed="false">
      <c r="A603" s="420"/>
      <c r="B603" s="420"/>
      <c r="C603" s="420"/>
      <c r="D603" s="420"/>
      <c r="E603" s="420"/>
      <c r="F603" s="420"/>
      <c r="G603" s="421"/>
      <c r="H603" s="420"/>
      <c r="I603" s="420"/>
      <c r="J603" s="417"/>
      <c r="K603" s="463"/>
      <c r="L603" s="422"/>
      <c r="M603" s="422"/>
    </row>
    <row r="604" customFormat="false" ht="15.75" hidden="false" customHeight="false" outlineLevel="0" collapsed="false">
      <c r="A604" s="420"/>
      <c r="B604" s="420"/>
      <c r="C604" s="420"/>
      <c r="D604" s="420"/>
      <c r="E604" s="420"/>
      <c r="F604" s="420"/>
      <c r="G604" s="421"/>
      <c r="H604" s="420"/>
      <c r="I604" s="420"/>
      <c r="J604" s="417"/>
      <c r="K604" s="463"/>
      <c r="L604" s="422"/>
      <c r="M604" s="422"/>
    </row>
    <row r="605" customFormat="false" ht="15.75" hidden="false" customHeight="false" outlineLevel="0" collapsed="false">
      <c r="A605" s="420"/>
      <c r="B605" s="420"/>
      <c r="C605" s="420"/>
      <c r="D605" s="420"/>
      <c r="E605" s="420"/>
      <c r="F605" s="420"/>
      <c r="G605" s="421"/>
      <c r="H605" s="420"/>
      <c r="I605" s="420"/>
      <c r="J605" s="417"/>
      <c r="K605" s="463"/>
      <c r="L605" s="422"/>
      <c r="M605" s="422"/>
    </row>
    <row r="606" customFormat="false" ht="15.75" hidden="false" customHeight="false" outlineLevel="0" collapsed="false">
      <c r="A606" s="420"/>
      <c r="B606" s="420"/>
      <c r="C606" s="420"/>
      <c r="D606" s="420"/>
      <c r="E606" s="420"/>
      <c r="F606" s="420"/>
      <c r="G606" s="421"/>
      <c r="H606" s="420"/>
      <c r="I606" s="420"/>
      <c r="J606" s="417"/>
      <c r="K606" s="463"/>
      <c r="L606" s="422"/>
      <c r="M606" s="422"/>
    </row>
    <row r="607" customFormat="false" ht="15.75" hidden="false" customHeight="false" outlineLevel="0" collapsed="false">
      <c r="A607" s="420"/>
      <c r="B607" s="420"/>
      <c r="C607" s="420"/>
      <c r="D607" s="420"/>
      <c r="E607" s="420"/>
      <c r="F607" s="420"/>
      <c r="G607" s="421"/>
      <c r="H607" s="420"/>
      <c r="I607" s="420"/>
      <c r="J607" s="417"/>
      <c r="K607" s="463"/>
      <c r="L607" s="422"/>
      <c r="M607" s="422"/>
    </row>
    <row r="608" customFormat="false" ht="15.75" hidden="false" customHeight="false" outlineLevel="0" collapsed="false">
      <c r="A608" s="420"/>
      <c r="B608" s="420"/>
      <c r="C608" s="420"/>
      <c r="D608" s="420"/>
      <c r="E608" s="420"/>
      <c r="F608" s="420"/>
      <c r="G608" s="421"/>
      <c r="H608" s="420"/>
      <c r="I608" s="420"/>
      <c r="J608" s="417"/>
      <c r="K608" s="463"/>
      <c r="L608" s="422"/>
      <c r="M608" s="422"/>
    </row>
    <row r="609" customFormat="false" ht="15.75" hidden="false" customHeight="false" outlineLevel="0" collapsed="false">
      <c r="A609" s="420"/>
      <c r="B609" s="420"/>
      <c r="C609" s="420"/>
      <c r="D609" s="420"/>
      <c r="E609" s="420"/>
      <c r="F609" s="420"/>
      <c r="G609" s="421"/>
      <c r="H609" s="420"/>
      <c r="I609" s="420"/>
      <c r="J609" s="417"/>
      <c r="K609" s="463"/>
      <c r="L609" s="422"/>
      <c r="M609" s="422"/>
    </row>
    <row r="610" customFormat="false" ht="15.75" hidden="false" customHeight="false" outlineLevel="0" collapsed="false">
      <c r="A610" s="420"/>
      <c r="B610" s="420"/>
      <c r="C610" s="420"/>
      <c r="D610" s="420"/>
      <c r="E610" s="420"/>
      <c r="F610" s="420"/>
      <c r="G610" s="421"/>
      <c r="H610" s="420"/>
      <c r="I610" s="420"/>
      <c r="J610" s="417"/>
      <c r="K610" s="463"/>
      <c r="L610" s="422"/>
      <c r="M610" s="422"/>
    </row>
    <row r="611" customFormat="false" ht="15.75" hidden="false" customHeight="false" outlineLevel="0" collapsed="false">
      <c r="A611" s="420"/>
      <c r="B611" s="420"/>
      <c r="C611" s="420"/>
      <c r="D611" s="420"/>
      <c r="E611" s="420"/>
      <c r="F611" s="420"/>
      <c r="G611" s="421"/>
      <c r="H611" s="420"/>
      <c r="I611" s="420"/>
      <c r="J611" s="417"/>
      <c r="K611" s="463"/>
      <c r="L611" s="422"/>
      <c r="M611" s="422"/>
    </row>
    <row r="612" customFormat="false" ht="15.75" hidden="false" customHeight="false" outlineLevel="0" collapsed="false">
      <c r="A612" s="420"/>
      <c r="B612" s="420"/>
      <c r="C612" s="420"/>
      <c r="D612" s="420"/>
      <c r="E612" s="420"/>
      <c r="F612" s="420"/>
      <c r="G612" s="421"/>
      <c r="H612" s="420"/>
      <c r="I612" s="420"/>
      <c r="J612" s="417"/>
      <c r="K612" s="463"/>
      <c r="L612" s="422"/>
      <c r="M612" s="422"/>
    </row>
    <row r="613" customFormat="false" ht="15.75" hidden="false" customHeight="false" outlineLevel="0" collapsed="false">
      <c r="A613" s="420"/>
      <c r="B613" s="420"/>
      <c r="C613" s="420"/>
      <c r="D613" s="420"/>
      <c r="E613" s="420"/>
      <c r="F613" s="420"/>
      <c r="G613" s="421"/>
      <c r="H613" s="420"/>
      <c r="I613" s="420"/>
      <c r="J613" s="417"/>
      <c r="K613" s="463"/>
      <c r="L613" s="422"/>
      <c r="M613" s="422"/>
    </row>
    <row r="614" customFormat="false" ht="15.75" hidden="false" customHeight="false" outlineLevel="0" collapsed="false">
      <c r="A614" s="420"/>
      <c r="B614" s="420"/>
      <c r="C614" s="420"/>
      <c r="D614" s="420"/>
      <c r="E614" s="420"/>
      <c r="F614" s="420"/>
      <c r="G614" s="421"/>
      <c r="H614" s="420"/>
      <c r="I614" s="420"/>
      <c r="J614" s="417"/>
      <c r="K614" s="463"/>
      <c r="L614" s="422"/>
      <c r="M614" s="422"/>
    </row>
    <row r="615" customFormat="false" ht="15.75" hidden="false" customHeight="false" outlineLevel="0" collapsed="false">
      <c r="A615" s="420"/>
      <c r="B615" s="420"/>
      <c r="C615" s="420"/>
      <c r="D615" s="420"/>
      <c r="E615" s="420"/>
      <c r="F615" s="420"/>
      <c r="G615" s="421"/>
      <c r="H615" s="420"/>
      <c r="I615" s="420"/>
      <c r="J615" s="417"/>
      <c r="K615" s="463"/>
      <c r="L615" s="422"/>
      <c r="M615" s="422"/>
    </row>
    <row r="616" customFormat="false" ht="15.75" hidden="false" customHeight="false" outlineLevel="0" collapsed="false">
      <c r="A616" s="420"/>
      <c r="B616" s="420"/>
      <c r="C616" s="420"/>
      <c r="D616" s="420"/>
      <c r="E616" s="420"/>
      <c r="F616" s="420"/>
      <c r="G616" s="421"/>
      <c r="H616" s="420"/>
      <c r="I616" s="420"/>
      <c r="J616" s="417"/>
      <c r="K616" s="463"/>
      <c r="L616" s="422"/>
      <c r="M616" s="422"/>
    </row>
    <row r="617" customFormat="false" ht="15.75" hidden="false" customHeight="false" outlineLevel="0" collapsed="false">
      <c r="A617" s="420"/>
      <c r="B617" s="420"/>
      <c r="C617" s="420"/>
      <c r="D617" s="420"/>
      <c r="E617" s="420"/>
      <c r="F617" s="420"/>
      <c r="G617" s="421"/>
      <c r="H617" s="420"/>
      <c r="I617" s="420"/>
      <c r="J617" s="417"/>
      <c r="K617" s="463"/>
      <c r="L617" s="422"/>
      <c r="M617" s="422"/>
    </row>
    <row r="618" customFormat="false" ht="15.75" hidden="false" customHeight="false" outlineLevel="0" collapsed="false">
      <c r="A618" s="420"/>
      <c r="B618" s="420"/>
      <c r="C618" s="420"/>
      <c r="D618" s="420"/>
      <c r="E618" s="420"/>
      <c r="F618" s="420"/>
      <c r="G618" s="421"/>
      <c r="H618" s="420"/>
      <c r="I618" s="420"/>
      <c r="J618" s="417"/>
      <c r="K618" s="463"/>
      <c r="L618" s="422"/>
      <c r="M618" s="422"/>
    </row>
    <row r="619" customFormat="false" ht="15.75" hidden="false" customHeight="false" outlineLevel="0" collapsed="false">
      <c r="A619" s="420"/>
      <c r="B619" s="420"/>
      <c r="C619" s="420"/>
      <c r="D619" s="420"/>
      <c r="E619" s="420"/>
      <c r="F619" s="420"/>
      <c r="G619" s="421"/>
      <c r="H619" s="420"/>
      <c r="I619" s="420"/>
      <c r="J619" s="417"/>
      <c r="K619" s="463"/>
      <c r="L619" s="422"/>
      <c r="M619" s="422"/>
    </row>
    <row r="620" customFormat="false" ht="15.75" hidden="false" customHeight="false" outlineLevel="0" collapsed="false">
      <c r="A620" s="420"/>
      <c r="B620" s="420"/>
      <c r="C620" s="420"/>
      <c r="D620" s="420"/>
      <c r="E620" s="420"/>
      <c r="F620" s="420"/>
      <c r="G620" s="421"/>
      <c r="H620" s="420"/>
      <c r="I620" s="420"/>
      <c r="J620" s="417"/>
      <c r="K620" s="463"/>
      <c r="L620" s="422"/>
      <c r="M620" s="422"/>
    </row>
    <row r="621" customFormat="false" ht="15.75" hidden="false" customHeight="false" outlineLevel="0" collapsed="false">
      <c r="A621" s="420"/>
      <c r="B621" s="420"/>
      <c r="C621" s="420"/>
      <c r="D621" s="420"/>
      <c r="E621" s="420"/>
      <c r="F621" s="420"/>
      <c r="G621" s="421"/>
      <c r="H621" s="420"/>
      <c r="I621" s="420"/>
      <c r="J621" s="417"/>
      <c r="K621" s="463"/>
      <c r="L621" s="422"/>
      <c r="M621" s="422"/>
    </row>
    <row r="622" customFormat="false" ht="15.75" hidden="false" customHeight="false" outlineLevel="0" collapsed="false">
      <c r="A622" s="420"/>
      <c r="B622" s="420"/>
      <c r="C622" s="420"/>
      <c r="D622" s="420"/>
      <c r="E622" s="420"/>
      <c r="F622" s="420"/>
      <c r="G622" s="421"/>
      <c r="H622" s="420"/>
      <c r="I622" s="420"/>
      <c r="J622" s="417"/>
      <c r="K622" s="463"/>
      <c r="L622" s="422"/>
      <c r="M622" s="422"/>
    </row>
    <row r="623" customFormat="false" ht="15.75" hidden="false" customHeight="false" outlineLevel="0" collapsed="false">
      <c r="A623" s="420"/>
      <c r="B623" s="420"/>
      <c r="C623" s="420"/>
      <c r="D623" s="420"/>
      <c r="E623" s="420"/>
      <c r="F623" s="420"/>
      <c r="G623" s="421"/>
      <c r="H623" s="420"/>
      <c r="I623" s="420"/>
      <c r="J623" s="417"/>
      <c r="K623" s="463"/>
      <c r="L623" s="422"/>
      <c r="M623" s="422"/>
    </row>
    <row r="624" customFormat="false" ht="15.75" hidden="false" customHeight="false" outlineLevel="0" collapsed="false">
      <c r="A624" s="420"/>
      <c r="B624" s="420"/>
      <c r="C624" s="420"/>
      <c r="D624" s="420"/>
      <c r="E624" s="420"/>
      <c r="F624" s="420"/>
      <c r="G624" s="421"/>
      <c r="H624" s="420"/>
      <c r="I624" s="420"/>
      <c r="J624" s="417"/>
      <c r="K624" s="463"/>
      <c r="L624" s="422"/>
      <c r="M624" s="422"/>
    </row>
    <row r="625" customFormat="false" ht="15.75" hidden="false" customHeight="false" outlineLevel="0" collapsed="false">
      <c r="A625" s="420"/>
      <c r="B625" s="420"/>
      <c r="C625" s="420"/>
      <c r="D625" s="420"/>
      <c r="E625" s="420"/>
      <c r="F625" s="420"/>
      <c r="G625" s="421"/>
      <c r="H625" s="420"/>
      <c r="I625" s="420"/>
      <c r="J625" s="417"/>
      <c r="K625" s="463"/>
      <c r="L625" s="422"/>
      <c r="M625" s="422"/>
    </row>
    <row r="626" customFormat="false" ht="15.75" hidden="false" customHeight="false" outlineLevel="0" collapsed="false">
      <c r="A626" s="420"/>
      <c r="B626" s="420"/>
      <c r="C626" s="420"/>
      <c r="D626" s="420"/>
      <c r="E626" s="420"/>
      <c r="F626" s="420"/>
      <c r="G626" s="421"/>
      <c r="H626" s="420"/>
      <c r="I626" s="420"/>
      <c r="J626" s="417"/>
      <c r="K626" s="463"/>
      <c r="L626" s="422"/>
      <c r="M626" s="422"/>
    </row>
    <row r="627" customFormat="false" ht="15.75" hidden="false" customHeight="false" outlineLevel="0" collapsed="false">
      <c r="A627" s="420"/>
      <c r="B627" s="420"/>
      <c r="C627" s="420"/>
      <c r="D627" s="420"/>
      <c r="E627" s="420"/>
      <c r="F627" s="420"/>
      <c r="G627" s="421"/>
      <c r="H627" s="420"/>
      <c r="I627" s="420"/>
      <c r="J627" s="417"/>
      <c r="K627" s="463"/>
      <c r="L627" s="422"/>
      <c r="M627" s="422"/>
    </row>
    <row r="628" customFormat="false" ht="15.75" hidden="false" customHeight="false" outlineLevel="0" collapsed="false">
      <c r="A628" s="420"/>
      <c r="B628" s="420"/>
      <c r="C628" s="420"/>
      <c r="D628" s="420"/>
      <c r="E628" s="420"/>
      <c r="F628" s="420"/>
      <c r="G628" s="421"/>
      <c r="H628" s="420"/>
      <c r="I628" s="420"/>
      <c r="J628" s="417"/>
      <c r="K628" s="463"/>
      <c r="L628" s="422"/>
      <c r="M628" s="422"/>
    </row>
    <row r="629" customFormat="false" ht="15.75" hidden="false" customHeight="false" outlineLevel="0" collapsed="false">
      <c r="A629" s="420"/>
      <c r="B629" s="420"/>
      <c r="C629" s="420"/>
      <c r="D629" s="420"/>
      <c r="E629" s="420"/>
      <c r="F629" s="420"/>
      <c r="G629" s="421"/>
      <c r="H629" s="420"/>
      <c r="I629" s="420"/>
      <c r="J629" s="417"/>
      <c r="K629" s="463"/>
      <c r="L629" s="422"/>
      <c r="M629" s="422"/>
    </row>
    <row r="630" customFormat="false" ht="15.75" hidden="false" customHeight="false" outlineLevel="0" collapsed="false">
      <c r="A630" s="420"/>
      <c r="B630" s="420"/>
      <c r="C630" s="420"/>
      <c r="D630" s="420"/>
      <c r="E630" s="420"/>
      <c r="F630" s="420"/>
      <c r="G630" s="421"/>
      <c r="H630" s="420"/>
      <c r="I630" s="420"/>
      <c r="J630" s="417"/>
      <c r="K630" s="463"/>
      <c r="L630" s="422"/>
      <c r="M630" s="422"/>
    </row>
    <row r="631" customFormat="false" ht="15.75" hidden="false" customHeight="false" outlineLevel="0" collapsed="false">
      <c r="A631" s="420"/>
      <c r="B631" s="420"/>
      <c r="C631" s="420"/>
      <c r="D631" s="420"/>
      <c r="E631" s="420"/>
      <c r="F631" s="420"/>
      <c r="G631" s="421"/>
      <c r="H631" s="420"/>
      <c r="I631" s="420"/>
      <c r="J631" s="417"/>
      <c r="K631" s="463"/>
      <c r="L631" s="422"/>
      <c r="M631" s="422"/>
    </row>
    <row r="632" customFormat="false" ht="15.75" hidden="false" customHeight="false" outlineLevel="0" collapsed="false">
      <c r="A632" s="420"/>
      <c r="B632" s="420"/>
      <c r="C632" s="420"/>
      <c r="D632" s="420"/>
      <c r="E632" s="420"/>
      <c r="F632" s="420"/>
      <c r="G632" s="421"/>
      <c r="H632" s="420"/>
      <c r="I632" s="420"/>
      <c r="J632" s="417"/>
      <c r="K632" s="463"/>
      <c r="L632" s="422"/>
      <c r="M632" s="422"/>
    </row>
    <row r="633" customFormat="false" ht="15.75" hidden="false" customHeight="false" outlineLevel="0" collapsed="false">
      <c r="A633" s="420"/>
      <c r="B633" s="420"/>
      <c r="C633" s="420"/>
      <c r="D633" s="420"/>
      <c r="E633" s="420"/>
      <c r="F633" s="420"/>
      <c r="G633" s="421"/>
      <c r="H633" s="420"/>
      <c r="I633" s="420"/>
      <c r="J633" s="417"/>
      <c r="K633" s="463"/>
      <c r="L633" s="422"/>
      <c r="M633" s="422"/>
    </row>
    <row r="634" customFormat="false" ht="15.75" hidden="false" customHeight="false" outlineLevel="0" collapsed="false">
      <c r="A634" s="420"/>
      <c r="B634" s="420"/>
      <c r="C634" s="420"/>
      <c r="D634" s="420"/>
      <c r="E634" s="420"/>
      <c r="F634" s="420"/>
      <c r="G634" s="421"/>
      <c r="H634" s="420"/>
      <c r="I634" s="420"/>
      <c r="J634" s="417"/>
      <c r="K634" s="463"/>
      <c r="L634" s="422"/>
      <c r="M634" s="422"/>
    </row>
    <row r="635" customFormat="false" ht="15.75" hidden="false" customHeight="false" outlineLevel="0" collapsed="false">
      <c r="A635" s="420"/>
      <c r="B635" s="420"/>
      <c r="C635" s="420"/>
      <c r="D635" s="420"/>
      <c r="E635" s="420"/>
      <c r="F635" s="420"/>
      <c r="G635" s="421"/>
      <c r="H635" s="420"/>
      <c r="I635" s="420"/>
      <c r="J635" s="417"/>
      <c r="K635" s="463"/>
      <c r="L635" s="422"/>
      <c r="M635" s="422"/>
    </row>
    <row r="636" customFormat="false" ht="15.75" hidden="false" customHeight="false" outlineLevel="0" collapsed="false">
      <c r="A636" s="420"/>
      <c r="B636" s="420"/>
      <c r="C636" s="420"/>
      <c r="D636" s="420"/>
      <c r="E636" s="420"/>
      <c r="F636" s="420"/>
      <c r="G636" s="421"/>
      <c r="H636" s="420"/>
      <c r="I636" s="420"/>
      <c r="J636" s="417"/>
      <c r="K636" s="463"/>
      <c r="L636" s="422"/>
      <c r="M636" s="422"/>
    </row>
    <row r="637" customFormat="false" ht="15.75" hidden="false" customHeight="false" outlineLevel="0" collapsed="false">
      <c r="A637" s="420"/>
      <c r="B637" s="420"/>
      <c r="C637" s="420"/>
      <c r="D637" s="420"/>
      <c r="E637" s="420"/>
      <c r="F637" s="420"/>
      <c r="G637" s="421"/>
      <c r="H637" s="420"/>
      <c r="I637" s="420"/>
      <c r="J637" s="417"/>
      <c r="K637" s="463"/>
      <c r="L637" s="422"/>
      <c r="M637" s="422"/>
    </row>
    <row r="638" customFormat="false" ht="15.75" hidden="false" customHeight="false" outlineLevel="0" collapsed="false">
      <c r="A638" s="420"/>
      <c r="B638" s="420"/>
      <c r="C638" s="420"/>
      <c r="D638" s="420"/>
      <c r="E638" s="420"/>
      <c r="F638" s="420"/>
      <c r="G638" s="421"/>
      <c r="H638" s="420"/>
      <c r="I638" s="420"/>
      <c r="J638" s="417"/>
      <c r="K638" s="463"/>
      <c r="L638" s="422"/>
      <c r="M638" s="422"/>
    </row>
    <row r="639" customFormat="false" ht="15.75" hidden="false" customHeight="false" outlineLevel="0" collapsed="false">
      <c r="A639" s="420"/>
      <c r="B639" s="420"/>
      <c r="C639" s="420"/>
      <c r="D639" s="420"/>
      <c r="E639" s="420"/>
      <c r="F639" s="420"/>
      <c r="G639" s="421"/>
      <c r="H639" s="420"/>
      <c r="I639" s="420"/>
      <c r="J639" s="417"/>
      <c r="K639" s="463"/>
      <c r="L639" s="422"/>
      <c r="M639" s="422"/>
    </row>
    <row r="640" customFormat="false" ht="15.75" hidden="false" customHeight="false" outlineLevel="0" collapsed="false">
      <c r="A640" s="420"/>
      <c r="B640" s="420"/>
      <c r="C640" s="420"/>
      <c r="D640" s="420"/>
      <c r="E640" s="420"/>
      <c r="F640" s="420"/>
      <c r="G640" s="421"/>
      <c r="H640" s="420"/>
      <c r="I640" s="420"/>
      <c r="J640" s="417"/>
      <c r="K640" s="463"/>
      <c r="L640" s="422"/>
      <c r="M640" s="422"/>
    </row>
    <row r="641" customFormat="false" ht="15.75" hidden="false" customHeight="false" outlineLevel="0" collapsed="false">
      <c r="A641" s="420"/>
      <c r="B641" s="420"/>
      <c r="C641" s="420"/>
      <c r="D641" s="420"/>
      <c r="E641" s="420"/>
      <c r="F641" s="420"/>
      <c r="G641" s="421"/>
      <c r="H641" s="420"/>
      <c r="I641" s="420"/>
      <c r="J641" s="417"/>
      <c r="K641" s="463"/>
      <c r="L641" s="422"/>
      <c r="M641" s="422"/>
    </row>
    <row r="642" customFormat="false" ht="15.75" hidden="false" customHeight="false" outlineLevel="0" collapsed="false">
      <c r="A642" s="420"/>
      <c r="B642" s="420"/>
      <c r="C642" s="420"/>
      <c r="D642" s="420"/>
      <c r="E642" s="420"/>
      <c r="F642" s="420"/>
      <c r="G642" s="421"/>
      <c r="H642" s="420"/>
      <c r="I642" s="420"/>
      <c r="J642" s="417"/>
      <c r="K642" s="463"/>
      <c r="L642" s="422"/>
      <c r="M642" s="422"/>
    </row>
    <row r="643" customFormat="false" ht="15.75" hidden="false" customHeight="false" outlineLevel="0" collapsed="false">
      <c r="A643" s="420"/>
      <c r="B643" s="420"/>
      <c r="C643" s="420"/>
      <c r="D643" s="420"/>
      <c r="E643" s="420"/>
      <c r="F643" s="420"/>
      <c r="G643" s="421"/>
      <c r="H643" s="420"/>
      <c r="I643" s="420"/>
      <c r="J643" s="417"/>
      <c r="K643" s="463"/>
      <c r="L643" s="422"/>
      <c r="M643" s="422"/>
    </row>
    <row r="644" customFormat="false" ht="15.75" hidden="false" customHeight="false" outlineLevel="0" collapsed="false">
      <c r="A644" s="420"/>
      <c r="B644" s="420"/>
      <c r="C644" s="420"/>
      <c r="D644" s="420"/>
      <c r="E644" s="420"/>
      <c r="F644" s="420"/>
      <c r="G644" s="421"/>
      <c r="H644" s="420"/>
      <c r="I644" s="420"/>
      <c r="J644" s="417"/>
      <c r="K644" s="463"/>
      <c r="L644" s="422"/>
      <c r="M644" s="422"/>
    </row>
    <row r="645" customFormat="false" ht="15.75" hidden="false" customHeight="false" outlineLevel="0" collapsed="false">
      <c r="A645" s="420"/>
      <c r="B645" s="420"/>
      <c r="C645" s="420"/>
      <c r="D645" s="420"/>
      <c r="E645" s="420"/>
      <c r="F645" s="420"/>
      <c r="G645" s="421"/>
      <c r="H645" s="420"/>
      <c r="I645" s="420"/>
      <c r="J645" s="417"/>
      <c r="K645" s="463"/>
      <c r="L645" s="422"/>
      <c r="M645" s="422"/>
    </row>
    <row r="646" customFormat="false" ht="15.75" hidden="false" customHeight="false" outlineLevel="0" collapsed="false">
      <c r="A646" s="420"/>
      <c r="B646" s="420"/>
      <c r="C646" s="420"/>
      <c r="D646" s="420"/>
      <c r="E646" s="420"/>
      <c r="F646" s="420"/>
      <c r="G646" s="421"/>
      <c r="H646" s="420"/>
      <c r="I646" s="420"/>
      <c r="J646" s="417"/>
      <c r="K646" s="463"/>
      <c r="L646" s="422"/>
      <c r="M646" s="422"/>
    </row>
    <row r="647" customFormat="false" ht="15.75" hidden="false" customHeight="false" outlineLevel="0" collapsed="false">
      <c r="A647" s="420"/>
      <c r="B647" s="420"/>
      <c r="C647" s="420"/>
      <c r="D647" s="420"/>
      <c r="E647" s="420"/>
      <c r="F647" s="420"/>
      <c r="G647" s="421"/>
      <c r="H647" s="420"/>
      <c r="I647" s="420"/>
      <c r="J647" s="417"/>
      <c r="K647" s="463"/>
      <c r="L647" s="422"/>
      <c r="M647" s="422"/>
    </row>
    <row r="648" customFormat="false" ht="15.75" hidden="false" customHeight="false" outlineLevel="0" collapsed="false">
      <c r="A648" s="420"/>
      <c r="B648" s="420"/>
      <c r="C648" s="420"/>
      <c r="D648" s="420"/>
      <c r="E648" s="420"/>
      <c r="F648" s="420"/>
      <c r="G648" s="421"/>
      <c r="H648" s="420"/>
      <c r="I648" s="420"/>
      <c r="J648" s="417"/>
      <c r="K648" s="463"/>
      <c r="L648" s="422"/>
      <c r="M648" s="422"/>
    </row>
    <row r="649" customFormat="false" ht="15.75" hidden="false" customHeight="false" outlineLevel="0" collapsed="false">
      <c r="A649" s="420"/>
      <c r="B649" s="420"/>
      <c r="C649" s="420"/>
      <c r="D649" s="420"/>
      <c r="E649" s="420"/>
      <c r="F649" s="420"/>
      <c r="G649" s="421"/>
      <c r="H649" s="420"/>
      <c r="I649" s="420"/>
      <c r="J649" s="417"/>
      <c r="K649" s="463"/>
      <c r="L649" s="422"/>
      <c r="M649" s="422"/>
    </row>
    <row r="650" customFormat="false" ht="15.75" hidden="false" customHeight="false" outlineLevel="0" collapsed="false">
      <c r="A650" s="420"/>
      <c r="B650" s="420"/>
      <c r="C650" s="420"/>
      <c r="D650" s="420"/>
      <c r="E650" s="420"/>
      <c r="F650" s="420"/>
      <c r="G650" s="421"/>
      <c r="H650" s="420"/>
      <c r="I650" s="420"/>
      <c r="J650" s="417"/>
      <c r="K650" s="463"/>
      <c r="L650" s="422"/>
      <c r="M650" s="422"/>
    </row>
    <row r="651" customFormat="false" ht="15.75" hidden="false" customHeight="false" outlineLevel="0" collapsed="false">
      <c r="A651" s="420"/>
      <c r="B651" s="420"/>
      <c r="C651" s="420"/>
      <c r="D651" s="420"/>
      <c r="E651" s="420"/>
      <c r="F651" s="420"/>
      <c r="G651" s="421"/>
      <c r="H651" s="420"/>
      <c r="I651" s="420"/>
      <c r="J651" s="417"/>
      <c r="K651" s="463"/>
      <c r="L651" s="422"/>
      <c r="M651" s="422"/>
    </row>
    <row r="652" customFormat="false" ht="15.75" hidden="false" customHeight="false" outlineLevel="0" collapsed="false">
      <c r="A652" s="420"/>
      <c r="B652" s="420"/>
      <c r="C652" s="420"/>
      <c r="D652" s="420"/>
      <c r="E652" s="420"/>
      <c r="F652" s="420"/>
      <c r="G652" s="421"/>
      <c r="H652" s="420"/>
      <c r="I652" s="420"/>
      <c r="J652" s="417"/>
      <c r="K652" s="463"/>
      <c r="L652" s="422"/>
      <c r="M652" s="422"/>
    </row>
    <row r="653" customFormat="false" ht="15.75" hidden="false" customHeight="false" outlineLevel="0" collapsed="false">
      <c r="A653" s="420"/>
      <c r="B653" s="420"/>
      <c r="C653" s="420"/>
      <c r="D653" s="420"/>
      <c r="E653" s="420"/>
      <c r="F653" s="420"/>
      <c r="G653" s="421"/>
      <c r="H653" s="420"/>
      <c r="I653" s="420"/>
      <c r="J653" s="417"/>
      <c r="K653" s="463"/>
      <c r="L653" s="422"/>
      <c r="M653" s="422"/>
    </row>
    <row r="654" customFormat="false" ht="15.75" hidden="false" customHeight="false" outlineLevel="0" collapsed="false">
      <c r="A654" s="420"/>
      <c r="B654" s="420"/>
      <c r="C654" s="420"/>
      <c r="D654" s="420"/>
      <c r="E654" s="420"/>
      <c r="F654" s="420"/>
      <c r="G654" s="421"/>
      <c r="H654" s="420"/>
      <c r="I654" s="420"/>
      <c r="J654" s="417"/>
      <c r="K654" s="463"/>
      <c r="L654" s="422"/>
      <c r="M654" s="422"/>
    </row>
    <row r="655" customFormat="false" ht="15.75" hidden="false" customHeight="false" outlineLevel="0" collapsed="false">
      <c r="A655" s="420"/>
      <c r="B655" s="420"/>
      <c r="C655" s="420"/>
      <c r="D655" s="420"/>
      <c r="E655" s="420"/>
      <c r="F655" s="420"/>
      <c r="G655" s="421"/>
      <c r="H655" s="420"/>
      <c r="I655" s="420"/>
      <c r="J655" s="417"/>
      <c r="K655" s="463"/>
      <c r="L655" s="422"/>
      <c r="M655" s="422"/>
    </row>
    <row r="656" customFormat="false" ht="15.75" hidden="false" customHeight="false" outlineLevel="0" collapsed="false">
      <c r="A656" s="420"/>
      <c r="B656" s="420"/>
      <c r="C656" s="420"/>
      <c r="D656" s="420"/>
      <c r="E656" s="420"/>
      <c r="F656" s="420"/>
      <c r="G656" s="421"/>
      <c r="H656" s="420"/>
      <c r="I656" s="420"/>
      <c r="J656" s="417"/>
      <c r="K656" s="463"/>
      <c r="L656" s="422"/>
      <c r="M656" s="422"/>
    </row>
    <row r="657" customFormat="false" ht="15.75" hidden="false" customHeight="false" outlineLevel="0" collapsed="false">
      <c r="A657" s="420"/>
      <c r="B657" s="420"/>
      <c r="C657" s="420"/>
      <c r="D657" s="420"/>
      <c r="E657" s="420"/>
      <c r="F657" s="420"/>
      <c r="G657" s="421"/>
      <c r="H657" s="420"/>
      <c r="I657" s="420"/>
      <c r="J657" s="417"/>
      <c r="K657" s="463"/>
      <c r="L657" s="422"/>
      <c r="M657" s="422"/>
    </row>
    <row r="658" customFormat="false" ht="15.75" hidden="false" customHeight="false" outlineLevel="0" collapsed="false">
      <c r="A658" s="420"/>
      <c r="B658" s="420"/>
      <c r="C658" s="420"/>
      <c r="D658" s="420"/>
      <c r="E658" s="420"/>
      <c r="F658" s="420"/>
      <c r="G658" s="421"/>
      <c r="H658" s="420"/>
      <c r="I658" s="420"/>
      <c r="J658" s="417"/>
      <c r="K658" s="463"/>
      <c r="L658" s="422"/>
      <c r="M658" s="422"/>
    </row>
    <row r="659" customFormat="false" ht="15.75" hidden="false" customHeight="false" outlineLevel="0" collapsed="false">
      <c r="A659" s="420"/>
      <c r="B659" s="420"/>
      <c r="C659" s="420"/>
      <c r="D659" s="420"/>
      <c r="E659" s="420"/>
      <c r="F659" s="420"/>
      <c r="G659" s="421"/>
      <c r="H659" s="420"/>
      <c r="I659" s="420"/>
      <c r="J659" s="417"/>
      <c r="K659" s="463"/>
      <c r="L659" s="422"/>
      <c r="M659" s="422"/>
    </row>
    <row r="660" customFormat="false" ht="15.75" hidden="false" customHeight="false" outlineLevel="0" collapsed="false">
      <c r="A660" s="420"/>
      <c r="B660" s="420"/>
      <c r="C660" s="420"/>
      <c r="D660" s="420"/>
      <c r="E660" s="420"/>
      <c r="F660" s="420"/>
      <c r="G660" s="421"/>
      <c r="H660" s="420"/>
      <c r="I660" s="420"/>
      <c r="J660" s="417"/>
      <c r="K660" s="463"/>
      <c r="L660" s="422"/>
      <c r="M660" s="422"/>
    </row>
    <row r="661" customFormat="false" ht="15.75" hidden="false" customHeight="false" outlineLevel="0" collapsed="false">
      <c r="A661" s="420"/>
      <c r="B661" s="420"/>
      <c r="C661" s="420"/>
      <c r="D661" s="420"/>
      <c r="E661" s="420"/>
      <c r="F661" s="420"/>
      <c r="G661" s="421"/>
      <c r="H661" s="420"/>
      <c r="I661" s="420"/>
      <c r="J661" s="417"/>
      <c r="K661" s="463"/>
      <c r="L661" s="422"/>
      <c r="M661" s="422"/>
    </row>
    <row r="662" customFormat="false" ht="15.75" hidden="false" customHeight="false" outlineLevel="0" collapsed="false">
      <c r="A662" s="420"/>
      <c r="B662" s="420"/>
      <c r="C662" s="420"/>
      <c r="D662" s="420"/>
      <c r="E662" s="420"/>
      <c r="F662" s="420"/>
      <c r="G662" s="421"/>
      <c r="H662" s="420"/>
      <c r="I662" s="420"/>
      <c r="J662" s="417"/>
      <c r="K662" s="463"/>
      <c r="L662" s="422"/>
      <c r="M662" s="422"/>
    </row>
    <row r="663" customFormat="false" ht="15.75" hidden="false" customHeight="false" outlineLevel="0" collapsed="false">
      <c r="A663" s="420"/>
      <c r="B663" s="420"/>
      <c r="C663" s="420"/>
      <c r="D663" s="420"/>
      <c r="E663" s="420"/>
      <c r="F663" s="420"/>
      <c r="G663" s="421"/>
      <c r="H663" s="420"/>
      <c r="I663" s="420"/>
      <c r="J663" s="417"/>
      <c r="K663" s="463"/>
      <c r="L663" s="422"/>
      <c r="M663" s="422"/>
    </row>
    <row r="664" customFormat="false" ht="15.75" hidden="false" customHeight="false" outlineLevel="0" collapsed="false">
      <c r="A664" s="420"/>
      <c r="B664" s="420"/>
      <c r="C664" s="420"/>
      <c r="D664" s="420"/>
      <c r="E664" s="420"/>
      <c r="F664" s="420"/>
      <c r="G664" s="421"/>
      <c r="H664" s="420"/>
      <c r="I664" s="420"/>
      <c r="J664" s="417"/>
      <c r="K664" s="463"/>
      <c r="L664" s="422"/>
      <c r="M664" s="422"/>
    </row>
    <row r="665" customFormat="false" ht="15.75" hidden="false" customHeight="false" outlineLevel="0" collapsed="false">
      <c r="A665" s="420"/>
      <c r="B665" s="420"/>
      <c r="C665" s="420"/>
      <c r="D665" s="420"/>
      <c r="E665" s="420"/>
      <c r="F665" s="420"/>
      <c r="G665" s="421"/>
      <c r="H665" s="420"/>
      <c r="I665" s="420"/>
      <c r="J665" s="417"/>
      <c r="K665" s="463"/>
      <c r="L665" s="422"/>
      <c r="M665" s="422"/>
    </row>
    <row r="666" customFormat="false" ht="15.75" hidden="false" customHeight="false" outlineLevel="0" collapsed="false">
      <c r="A666" s="420"/>
      <c r="B666" s="420"/>
      <c r="C666" s="420"/>
      <c r="D666" s="420"/>
      <c r="E666" s="420"/>
      <c r="F666" s="420"/>
      <c r="G666" s="421"/>
      <c r="H666" s="420"/>
      <c r="I666" s="420"/>
      <c r="J666" s="417"/>
      <c r="K666" s="463"/>
      <c r="L666" s="422"/>
      <c r="M666" s="422"/>
    </row>
    <row r="667" customFormat="false" ht="15.75" hidden="false" customHeight="false" outlineLevel="0" collapsed="false">
      <c r="A667" s="420"/>
      <c r="B667" s="420"/>
      <c r="C667" s="420"/>
      <c r="D667" s="420"/>
      <c r="E667" s="420"/>
      <c r="F667" s="420"/>
      <c r="G667" s="421"/>
      <c r="H667" s="420"/>
      <c r="I667" s="420"/>
      <c r="J667" s="417"/>
      <c r="K667" s="463"/>
      <c r="L667" s="422"/>
      <c r="M667" s="422"/>
    </row>
    <row r="668" customFormat="false" ht="15.75" hidden="false" customHeight="false" outlineLevel="0" collapsed="false">
      <c r="A668" s="420"/>
      <c r="B668" s="420"/>
      <c r="C668" s="420"/>
      <c r="D668" s="420"/>
      <c r="E668" s="420"/>
      <c r="F668" s="420"/>
      <c r="G668" s="421"/>
      <c r="H668" s="420"/>
      <c r="I668" s="420"/>
      <c r="J668" s="417"/>
      <c r="K668" s="463"/>
      <c r="L668" s="422"/>
      <c r="M668" s="422"/>
    </row>
    <row r="669" customFormat="false" ht="15.75" hidden="false" customHeight="false" outlineLevel="0" collapsed="false">
      <c r="A669" s="420"/>
      <c r="B669" s="420"/>
      <c r="C669" s="420"/>
      <c r="D669" s="420"/>
      <c r="E669" s="420"/>
      <c r="F669" s="420"/>
      <c r="G669" s="421"/>
      <c r="H669" s="420"/>
      <c r="I669" s="420"/>
      <c r="J669" s="417"/>
      <c r="K669" s="463"/>
      <c r="L669" s="422"/>
      <c r="M669" s="422"/>
    </row>
    <row r="670" customFormat="false" ht="15.75" hidden="false" customHeight="false" outlineLevel="0" collapsed="false">
      <c r="A670" s="420"/>
      <c r="B670" s="420"/>
      <c r="C670" s="420"/>
      <c r="D670" s="420"/>
      <c r="E670" s="420"/>
      <c r="F670" s="420"/>
      <c r="G670" s="421"/>
      <c r="H670" s="420"/>
      <c r="I670" s="420"/>
      <c r="J670" s="417"/>
      <c r="K670" s="463"/>
      <c r="L670" s="422"/>
      <c r="M670" s="422"/>
    </row>
    <row r="671" customFormat="false" ht="15.75" hidden="false" customHeight="false" outlineLevel="0" collapsed="false">
      <c r="A671" s="420"/>
      <c r="B671" s="420"/>
      <c r="C671" s="420"/>
      <c r="D671" s="420"/>
      <c r="E671" s="420"/>
      <c r="F671" s="420"/>
      <c r="G671" s="421"/>
      <c r="H671" s="420"/>
      <c r="I671" s="420"/>
      <c r="J671" s="417"/>
      <c r="K671" s="463"/>
      <c r="L671" s="422"/>
      <c r="M671" s="422"/>
    </row>
    <row r="672" customFormat="false" ht="15.75" hidden="false" customHeight="false" outlineLevel="0" collapsed="false">
      <c r="A672" s="420"/>
      <c r="B672" s="420"/>
      <c r="C672" s="420"/>
      <c r="D672" s="420"/>
      <c r="E672" s="420"/>
      <c r="F672" s="420"/>
      <c r="G672" s="421"/>
      <c r="H672" s="420"/>
      <c r="I672" s="420"/>
      <c r="J672" s="417"/>
      <c r="K672" s="463"/>
      <c r="L672" s="422"/>
      <c r="M672" s="422"/>
    </row>
    <row r="673" customFormat="false" ht="15.75" hidden="false" customHeight="false" outlineLevel="0" collapsed="false">
      <c r="A673" s="420"/>
      <c r="B673" s="420"/>
      <c r="C673" s="420"/>
      <c r="D673" s="420"/>
      <c r="E673" s="420"/>
      <c r="F673" s="420"/>
      <c r="G673" s="421"/>
      <c r="H673" s="420"/>
      <c r="I673" s="420"/>
      <c r="J673" s="417"/>
      <c r="K673" s="463"/>
      <c r="L673" s="422"/>
      <c r="M673" s="422"/>
    </row>
    <row r="674" customFormat="false" ht="15.75" hidden="false" customHeight="false" outlineLevel="0" collapsed="false">
      <c r="A674" s="420"/>
      <c r="B674" s="420"/>
      <c r="C674" s="420"/>
      <c r="D674" s="420"/>
      <c r="E674" s="420"/>
      <c r="F674" s="420"/>
      <c r="G674" s="421"/>
      <c r="H674" s="420"/>
      <c r="I674" s="420"/>
      <c r="J674" s="417"/>
      <c r="K674" s="463"/>
      <c r="L674" s="422"/>
      <c r="M674" s="422"/>
    </row>
    <row r="675" customFormat="false" ht="15.75" hidden="false" customHeight="false" outlineLevel="0" collapsed="false">
      <c r="A675" s="420"/>
      <c r="B675" s="420"/>
      <c r="C675" s="420"/>
      <c r="D675" s="420"/>
      <c r="E675" s="420"/>
      <c r="F675" s="420"/>
      <c r="G675" s="421"/>
      <c r="H675" s="420"/>
      <c r="I675" s="420"/>
      <c r="J675" s="417"/>
      <c r="K675" s="463"/>
      <c r="L675" s="422"/>
      <c r="M675" s="422"/>
    </row>
    <row r="676" customFormat="false" ht="15.75" hidden="false" customHeight="false" outlineLevel="0" collapsed="false">
      <c r="A676" s="420"/>
      <c r="B676" s="420"/>
      <c r="C676" s="420"/>
      <c r="D676" s="420"/>
      <c r="E676" s="420"/>
      <c r="F676" s="420"/>
      <c r="G676" s="421"/>
      <c r="H676" s="420"/>
      <c r="I676" s="420"/>
      <c r="J676" s="417"/>
      <c r="K676" s="463"/>
      <c r="L676" s="422"/>
      <c r="M676" s="422"/>
    </row>
    <row r="677" customFormat="false" ht="15.75" hidden="false" customHeight="false" outlineLevel="0" collapsed="false">
      <c r="A677" s="420"/>
      <c r="B677" s="420"/>
      <c r="C677" s="420"/>
      <c r="D677" s="420"/>
      <c r="E677" s="420"/>
      <c r="F677" s="420"/>
      <c r="G677" s="421"/>
      <c r="H677" s="420"/>
      <c r="I677" s="420"/>
      <c r="J677" s="417"/>
      <c r="K677" s="463"/>
      <c r="L677" s="422"/>
      <c r="M677" s="422"/>
    </row>
    <row r="678" customFormat="false" ht="15.75" hidden="false" customHeight="false" outlineLevel="0" collapsed="false">
      <c r="A678" s="420"/>
      <c r="B678" s="420"/>
      <c r="C678" s="420"/>
      <c r="D678" s="420"/>
      <c r="E678" s="420"/>
      <c r="F678" s="420"/>
      <c r="G678" s="421"/>
      <c r="H678" s="420"/>
      <c r="I678" s="420"/>
      <c r="J678" s="417"/>
      <c r="K678" s="463"/>
      <c r="L678" s="422"/>
      <c r="M678" s="422"/>
    </row>
    <row r="679" customFormat="false" ht="15.75" hidden="false" customHeight="false" outlineLevel="0" collapsed="false">
      <c r="A679" s="420"/>
      <c r="B679" s="420"/>
      <c r="C679" s="420"/>
      <c r="D679" s="420"/>
      <c r="E679" s="420"/>
      <c r="F679" s="420"/>
      <c r="G679" s="421"/>
      <c r="H679" s="420"/>
      <c r="I679" s="420"/>
      <c r="J679" s="417"/>
      <c r="K679" s="463"/>
      <c r="L679" s="422"/>
      <c r="M679" s="422"/>
    </row>
    <row r="680" customFormat="false" ht="15.75" hidden="false" customHeight="false" outlineLevel="0" collapsed="false">
      <c r="A680" s="420"/>
      <c r="B680" s="420"/>
      <c r="C680" s="420"/>
      <c r="D680" s="420"/>
      <c r="E680" s="420"/>
      <c r="F680" s="420"/>
      <c r="G680" s="421"/>
      <c r="H680" s="420"/>
      <c r="I680" s="420"/>
      <c r="J680" s="417"/>
      <c r="K680" s="463"/>
      <c r="L680" s="422"/>
      <c r="M680" s="422"/>
    </row>
    <row r="681" customFormat="false" ht="15.75" hidden="false" customHeight="false" outlineLevel="0" collapsed="false">
      <c r="A681" s="420"/>
      <c r="B681" s="420"/>
      <c r="C681" s="420"/>
      <c r="D681" s="420"/>
      <c r="E681" s="420"/>
      <c r="F681" s="420"/>
      <c r="G681" s="421"/>
      <c r="H681" s="420"/>
      <c r="I681" s="420"/>
      <c r="J681" s="417"/>
      <c r="K681" s="463"/>
      <c r="L681" s="422"/>
      <c r="M681" s="422"/>
    </row>
    <row r="682" customFormat="false" ht="15.75" hidden="false" customHeight="false" outlineLevel="0" collapsed="false">
      <c r="A682" s="420"/>
      <c r="B682" s="420"/>
      <c r="C682" s="420"/>
      <c r="D682" s="420"/>
      <c r="E682" s="420"/>
      <c r="F682" s="420"/>
      <c r="G682" s="421"/>
      <c r="H682" s="420"/>
      <c r="I682" s="420"/>
      <c r="J682" s="417"/>
      <c r="K682" s="463"/>
      <c r="L682" s="422"/>
      <c r="M682" s="422"/>
    </row>
    <row r="683" customFormat="false" ht="15.75" hidden="false" customHeight="false" outlineLevel="0" collapsed="false">
      <c r="A683" s="420"/>
      <c r="B683" s="420"/>
      <c r="C683" s="420"/>
      <c r="D683" s="420"/>
      <c r="E683" s="420"/>
      <c r="F683" s="420"/>
      <c r="G683" s="421"/>
      <c r="H683" s="420"/>
      <c r="I683" s="420"/>
      <c r="J683" s="417"/>
      <c r="K683" s="463"/>
      <c r="L683" s="422"/>
      <c r="M683" s="422"/>
    </row>
    <row r="684" customFormat="false" ht="15.75" hidden="false" customHeight="false" outlineLevel="0" collapsed="false">
      <c r="A684" s="420"/>
      <c r="B684" s="420"/>
      <c r="C684" s="420"/>
      <c r="D684" s="420"/>
      <c r="E684" s="420"/>
      <c r="F684" s="420"/>
      <c r="G684" s="421"/>
      <c r="H684" s="420"/>
      <c r="I684" s="420"/>
      <c r="J684" s="417"/>
      <c r="K684" s="463"/>
      <c r="L684" s="422"/>
      <c r="M684" s="422"/>
    </row>
    <row r="685" customFormat="false" ht="15.75" hidden="false" customHeight="false" outlineLevel="0" collapsed="false">
      <c r="A685" s="420"/>
      <c r="B685" s="420"/>
      <c r="C685" s="420"/>
      <c r="D685" s="420"/>
      <c r="E685" s="420"/>
      <c r="F685" s="420"/>
      <c r="G685" s="421"/>
      <c r="H685" s="420"/>
      <c r="I685" s="420"/>
      <c r="J685" s="417"/>
      <c r="K685" s="463"/>
      <c r="L685" s="422"/>
      <c r="M685" s="422"/>
    </row>
    <row r="686" customFormat="false" ht="15.75" hidden="false" customHeight="false" outlineLevel="0" collapsed="false">
      <c r="A686" s="420"/>
      <c r="B686" s="420"/>
      <c r="C686" s="420"/>
      <c r="D686" s="420"/>
      <c r="E686" s="420"/>
      <c r="F686" s="420"/>
      <c r="G686" s="421"/>
      <c r="H686" s="420"/>
      <c r="I686" s="420"/>
      <c r="J686" s="417"/>
      <c r="K686" s="463"/>
      <c r="L686" s="422"/>
      <c r="M686" s="422"/>
    </row>
    <row r="687" customFormat="false" ht="15.75" hidden="false" customHeight="false" outlineLevel="0" collapsed="false">
      <c r="A687" s="420"/>
      <c r="B687" s="420"/>
      <c r="C687" s="420"/>
      <c r="D687" s="420"/>
      <c r="E687" s="420"/>
      <c r="F687" s="420"/>
      <c r="G687" s="421"/>
      <c r="H687" s="420"/>
      <c r="I687" s="420"/>
      <c r="J687" s="417"/>
      <c r="K687" s="463"/>
      <c r="L687" s="422"/>
      <c r="M687" s="422"/>
    </row>
    <row r="688" customFormat="false" ht="15.75" hidden="false" customHeight="false" outlineLevel="0" collapsed="false">
      <c r="A688" s="420"/>
      <c r="B688" s="420"/>
      <c r="C688" s="420"/>
      <c r="D688" s="420"/>
      <c r="E688" s="420"/>
      <c r="F688" s="420"/>
      <c r="G688" s="421"/>
      <c r="H688" s="420"/>
      <c r="I688" s="420"/>
      <c r="J688" s="417"/>
      <c r="K688" s="463"/>
      <c r="L688" s="422"/>
      <c r="M688" s="422"/>
    </row>
    <row r="689" customFormat="false" ht="15.75" hidden="false" customHeight="false" outlineLevel="0" collapsed="false">
      <c r="A689" s="420"/>
      <c r="B689" s="420"/>
      <c r="C689" s="420"/>
      <c r="D689" s="420"/>
      <c r="E689" s="420"/>
      <c r="F689" s="420"/>
      <c r="G689" s="421"/>
      <c r="H689" s="420"/>
      <c r="I689" s="420"/>
      <c r="J689" s="417"/>
      <c r="K689" s="463"/>
      <c r="L689" s="422"/>
      <c r="M689" s="422"/>
    </row>
    <row r="690" customFormat="false" ht="15.75" hidden="false" customHeight="false" outlineLevel="0" collapsed="false">
      <c r="A690" s="420"/>
      <c r="B690" s="420"/>
      <c r="C690" s="420"/>
      <c r="D690" s="420"/>
      <c r="E690" s="420"/>
      <c r="F690" s="420"/>
      <c r="G690" s="421"/>
      <c r="H690" s="420"/>
      <c r="I690" s="420"/>
      <c r="J690" s="417"/>
      <c r="K690" s="463"/>
      <c r="L690" s="422"/>
      <c r="M690" s="422"/>
    </row>
    <row r="691" customFormat="false" ht="15.75" hidden="false" customHeight="false" outlineLevel="0" collapsed="false">
      <c r="A691" s="420"/>
      <c r="B691" s="420"/>
      <c r="C691" s="420"/>
      <c r="D691" s="420"/>
      <c r="E691" s="420"/>
      <c r="F691" s="420"/>
      <c r="G691" s="421"/>
      <c r="H691" s="420"/>
      <c r="I691" s="420"/>
      <c r="J691" s="417"/>
      <c r="K691" s="463"/>
      <c r="L691" s="422"/>
      <c r="M691" s="422"/>
    </row>
    <row r="692" customFormat="false" ht="15.75" hidden="false" customHeight="false" outlineLevel="0" collapsed="false">
      <c r="A692" s="420"/>
      <c r="B692" s="420"/>
      <c r="C692" s="420"/>
      <c r="D692" s="420"/>
      <c r="E692" s="420"/>
      <c r="F692" s="420"/>
      <c r="G692" s="421"/>
      <c r="H692" s="420"/>
      <c r="I692" s="420"/>
      <c r="J692" s="417"/>
      <c r="K692" s="463"/>
      <c r="L692" s="422"/>
      <c r="M692" s="422"/>
    </row>
    <row r="693" customFormat="false" ht="15.75" hidden="false" customHeight="false" outlineLevel="0" collapsed="false">
      <c r="A693" s="420"/>
      <c r="B693" s="420"/>
      <c r="C693" s="420"/>
      <c r="D693" s="420"/>
      <c r="E693" s="420"/>
      <c r="F693" s="420"/>
      <c r="G693" s="421"/>
      <c r="H693" s="420"/>
      <c r="I693" s="420"/>
      <c r="J693" s="417"/>
      <c r="K693" s="463"/>
      <c r="L693" s="422"/>
      <c r="M693" s="422"/>
    </row>
    <row r="694" customFormat="false" ht="15.75" hidden="false" customHeight="false" outlineLevel="0" collapsed="false">
      <c r="A694" s="420"/>
      <c r="B694" s="420"/>
      <c r="C694" s="420"/>
      <c r="D694" s="420"/>
      <c r="E694" s="420"/>
      <c r="F694" s="420"/>
      <c r="G694" s="421"/>
      <c r="H694" s="420"/>
      <c r="I694" s="420"/>
      <c r="J694" s="417"/>
      <c r="K694" s="463"/>
      <c r="L694" s="422"/>
      <c r="M694" s="422"/>
    </row>
    <row r="695" customFormat="false" ht="15.75" hidden="false" customHeight="false" outlineLevel="0" collapsed="false">
      <c r="A695" s="420"/>
      <c r="B695" s="420"/>
      <c r="C695" s="420"/>
      <c r="D695" s="420"/>
      <c r="E695" s="420"/>
      <c r="F695" s="420"/>
      <c r="G695" s="421"/>
      <c r="H695" s="420"/>
      <c r="I695" s="420"/>
      <c r="J695" s="417"/>
      <c r="K695" s="463"/>
      <c r="L695" s="422"/>
      <c r="M695" s="422"/>
    </row>
    <row r="696" customFormat="false" ht="15.75" hidden="false" customHeight="false" outlineLevel="0" collapsed="false">
      <c r="A696" s="420"/>
      <c r="B696" s="420"/>
      <c r="C696" s="420"/>
      <c r="D696" s="420"/>
      <c r="E696" s="420"/>
      <c r="F696" s="420"/>
      <c r="G696" s="421"/>
      <c r="H696" s="420"/>
      <c r="I696" s="420"/>
      <c r="J696" s="417"/>
      <c r="K696" s="463"/>
      <c r="L696" s="422"/>
      <c r="M696" s="422"/>
    </row>
    <row r="697" customFormat="false" ht="15.75" hidden="false" customHeight="false" outlineLevel="0" collapsed="false">
      <c r="A697" s="420"/>
      <c r="B697" s="420"/>
      <c r="C697" s="420"/>
      <c r="D697" s="420"/>
      <c r="E697" s="420"/>
      <c r="F697" s="420"/>
      <c r="G697" s="421"/>
      <c r="H697" s="420"/>
      <c r="I697" s="420"/>
      <c r="J697" s="417"/>
      <c r="K697" s="463"/>
      <c r="L697" s="422"/>
      <c r="M697" s="422"/>
    </row>
    <row r="698" customFormat="false" ht="15.75" hidden="false" customHeight="false" outlineLevel="0" collapsed="false">
      <c r="A698" s="420"/>
      <c r="B698" s="420"/>
      <c r="C698" s="420"/>
      <c r="D698" s="420"/>
      <c r="E698" s="420"/>
      <c r="F698" s="420"/>
      <c r="G698" s="421"/>
      <c r="H698" s="420"/>
      <c r="I698" s="420"/>
      <c r="J698" s="417"/>
      <c r="K698" s="463"/>
      <c r="L698" s="422"/>
      <c r="M698" s="422"/>
    </row>
    <row r="699" customFormat="false" ht="15.75" hidden="false" customHeight="false" outlineLevel="0" collapsed="false">
      <c r="A699" s="420"/>
      <c r="B699" s="420"/>
      <c r="C699" s="420"/>
      <c r="D699" s="420"/>
      <c r="E699" s="420"/>
      <c r="F699" s="420"/>
      <c r="G699" s="421"/>
      <c r="H699" s="420"/>
      <c r="I699" s="420"/>
      <c r="J699" s="417"/>
      <c r="K699" s="463"/>
      <c r="L699" s="422"/>
      <c r="M699" s="422"/>
    </row>
    <row r="700" customFormat="false" ht="15.75" hidden="false" customHeight="false" outlineLevel="0" collapsed="false">
      <c r="A700" s="420"/>
      <c r="B700" s="420"/>
      <c r="C700" s="420"/>
      <c r="D700" s="420"/>
      <c r="E700" s="420"/>
      <c r="F700" s="420"/>
      <c r="G700" s="421"/>
      <c r="H700" s="420"/>
      <c r="I700" s="420"/>
      <c r="J700" s="417"/>
      <c r="K700" s="463"/>
      <c r="L700" s="422"/>
      <c r="M700" s="422"/>
    </row>
    <row r="701" customFormat="false" ht="15.75" hidden="false" customHeight="false" outlineLevel="0" collapsed="false">
      <c r="A701" s="420"/>
      <c r="B701" s="420"/>
      <c r="C701" s="420"/>
      <c r="D701" s="420"/>
      <c r="E701" s="420"/>
      <c r="F701" s="420"/>
      <c r="G701" s="421"/>
      <c r="H701" s="420"/>
      <c r="I701" s="420"/>
      <c r="J701" s="417"/>
      <c r="K701" s="463"/>
      <c r="L701" s="422"/>
      <c r="M701" s="422"/>
    </row>
    <row r="702" customFormat="false" ht="15.75" hidden="false" customHeight="false" outlineLevel="0" collapsed="false">
      <c r="A702" s="420"/>
      <c r="B702" s="420"/>
      <c r="C702" s="420"/>
      <c r="D702" s="420"/>
      <c r="E702" s="420"/>
      <c r="F702" s="420"/>
      <c r="G702" s="421"/>
      <c r="H702" s="420"/>
      <c r="I702" s="420"/>
      <c r="J702" s="417"/>
      <c r="K702" s="463"/>
      <c r="L702" s="422"/>
      <c r="M702" s="422"/>
    </row>
    <row r="703" customFormat="false" ht="15.75" hidden="false" customHeight="false" outlineLevel="0" collapsed="false">
      <c r="A703" s="420"/>
      <c r="B703" s="420"/>
      <c r="C703" s="420"/>
      <c r="D703" s="420"/>
      <c r="E703" s="420"/>
      <c r="F703" s="420"/>
      <c r="G703" s="421"/>
      <c r="H703" s="420"/>
      <c r="I703" s="420"/>
      <c r="J703" s="417"/>
      <c r="K703" s="463"/>
      <c r="L703" s="422"/>
      <c r="M703" s="422"/>
    </row>
    <row r="704" customFormat="false" ht="15.75" hidden="false" customHeight="false" outlineLevel="0" collapsed="false">
      <c r="A704" s="420"/>
      <c r="B704" s="420"/>
      <c r="C704" s="420"/>
      <c r="D704" s="420"/>
      <c r="E704" s="420"/>
      <c r="F704" s="420"/>
      <c r="G704" s="421"/>
      <c r="H704" s="420"/>
      <c r="I704" s="420"/>
      <c r="J704" s="417"/>
      <c r="K704" s="463"/>
      <c r="L704" s="422"/>
      <c r="M704" s="422"/>
    </row>
    <row r="705" customFormat="false" ht="15.75" hidden="false" customHeight="false" outlineLevel="0" collapsed="false">
      <c r="A705" s="420"/>
      <c r="B705" s="420"/>
      <c r="C705" s="420"/>
      <c r="D705" s="420"/>
      <c r="E705" s="420"/>
      <c r="F705" s="420"/>
      <c r="G705" s="421"/>
      <c r="H705" s="420"/>
      <c r="I705" s="420"/>
      <c r="J705" s="417"/>
      <c r="K705" s="463"/>
      <c r="L705" s="422"/>
      <c r="M705" s="422"/>
    </row>
    <row r="706" customFormat="false" ht="15.75" hidden="false" customHeight="false" outlineLevel="0" collapsed="false">
      <c r="A706" s="420"/>
      <c r="B706" s="420"/>
      <c r="C706" s="420"/>
      <c r="D706" s="420"/>
      <c r="E706" s="420"/>
      <c r="F706" s="420"/>
      <c r="G706" s="421"/>
      <c r="H706" s="420"/>
      <c r="I706" s="420"/>
      <c r="J706" s="417"/>
      <c r="K706" s="463"/>
      <c r="L706" s="422"/>
      <c r="M706" s="422"/>
    </row>
    <row r="707" customFormat="false" ht="15.75" hidden="false" customHeight="false" outlineLevel="0" collapsed="false">
      <c r="A707" s="420"/>
      <c r="B707" s="420"/>
      <c r="C707" s="420"/>
      <c r="D707" s="420"/>
      <c r="E707" s="420"/>
      <c r="F707" s="420"/>
      <c r="G707" s="421"/>
      <c r="H707" s="420"/>
      <c r="I707" s="420"/>
      <c r="J707" s="417"/>
      <c r="K707" s="463"/>
      <c r="L707" s="422"/>
      <c r="M707" s="422"/>
    </row>
    <row r="708" customFormat="false" ht="15.75" hidden="false" customHeight="false" outlineLevel="0" collapsed="false">
      <c r="A708" s="420"/>
      <c r="B708" s="420"/>
      <c r="C708" s="420"/>
      <c r="D708" s="420"/>
      <c r="E708" s="420"/>
      <c r="F708" s="420"/>
      <c r="G708" s="421"/>
      <c r="H708" s="420"/>
      <c r="I708" s="420"/>
      <c r="J708" s="417"/>
      <c r="K708" s="463"/>
      <c r="L708" s="422"/>
      <c r="M708" s="422"/>
    </row>
    <row r="709" customFormat="false" ht="15.75" hidden="false" customHeight="false" outlineLevel="0" collapsed="false">
      <c r="A709" s="420"/>
      <c r="B709" s="420"/>
      <c r="C709" s="420"/>
      <c r="D709" s="420"/>
      <c r="E709" s="420"/>
      <c r="F709" s="420"/>
      <c r="G709" s="421"/>
      <c r="H709" s="420"/>
      <c r="I709" s="420"/>
      <c r="J709" s="417"/>
      <c r="K709" s="463"/>
      <c r="L709" s="422"/>
      <c r="M709" s="422"/>
    </row>
    <row r="710" customFormat="false" ht="15.75" hidden="false" customHeight="false" outlineLevel="0" collapsed="false">
      <c r="A710" s="420"/>
      <c r="B710" s="420"/>
      <c r="C710" s="420"/>
      <c r="D710" s="420"/>
      <c r="E710" s="420"/>
      <c r="F710" s="420"/>
      <c r="G710" s="421"/>
      <c r="H710" s="420"/>
      <c r="I710" s="420"/>
      <c r="J710" s="417"/>
      <c r="K710" s="463"/>
      <c r="L710" s="422"/>
      <c r="M710" s="422"/>
    </row>
    <row r="711" customFormat="false" ht="15.75" hidden="false" customHeight="false" outlineLevel="0" collapsed="false">
      <c r="A711" s="420"/>
      <c r="B711" s="420"/>
      <c r="C711" s="420"/>
      <c r="D711" s="420"/>
      <c r="E711" s="420"/>
      <c r="F711" s="420"/>
      <c r="G711" s="421"/>
      <c r="H711" s="420"/>
      <c r="I711" s="420"/>
      <c r="J711" s="417"/>
      <c r="K711" s="463"/>
      <c r="L711" s="422"/>
      <c r="M711" s="422"/>
    </row>
    <row r="712" customFormat="false" ht="15.75" hidden="false" customHeight="false" outlineLevel="0" collapsed="false">
      <c r="A712" s="420"/>
      <c r="B712" s="420"/>
      <c r="C712" s="420"/>
      <c r="D712" s="420"/>
      <c r="E712" s="420"/>
      <c r="F712" s="420"/>
      <c r="G712" s="421"/>
      <c r="H712" s="420"/>
      <c r="I712" s="420"/>
      <c r="J712" s="417"/>
      <c r="K712" s="463"/>
      <c r="L712" s="422"/>
      <c r="M712" s="422"/>
    </row>
    <row r="713" customFormat="false" ht="15.75" hidden="false" customHeight="false" outlineLevel="0" collapsed="false">
      <c r="A713" s="420"/>
      <c r="B713" s="420"/>
      <c r="C713" s="420"/>
      <c r="D713" s="420"/>
      <c r="E713" s="420"/>
      <c r="F713" s="420"/>
      <c r="G713" s="421"/>
      <c r="H713" s="420"/>
      <c r="I713" s="420"/>
      <c r="J713" s="417"/>
      <c r="K713" s="463"/>
      <c r="L713" s="422"/>
      <c r="M713" s="422"/>
    </row>
    <row r="714" customFormat="false" ht="15.75" hidden="false" customHeight="false" outlineLevel="0" collapsed="false">
      <c r="A714" s="420"/>
      <c r="B714" s="420"/>
      <c r="C714" s="420"/>
      <c r="D714" s="420"/>
      <c r="E714" s="420"/>
      <c r="F714" s="420"/>
      <c r="G714" s="421"/>
      <c r="H714" s="420"/>
      <c r="I714" s="420"/>
      <c r="J714" s="417"/>
      <c r="K714" s="463"/>
      <c r="L714" s="422"/>
      <c r="M714" s="422"/>
    </row>
    <row r="715" customFormat="false" ht="15.75" hidden="false" customHeight="false" outlineLevel="0" collapsed="false">
      <c r="A715" s="420"/>
      <c r="B715" s="420"/>
      <c r="C715" s="420"/>
      <c r="D715" s="420"/>
      <c r="E715" s="420"/>
      <c r="F715" s="420"/>
      <c r="G715" s="421"/>
      <c r="H715" s="420"/>
      <c r="I715" s="420"/>
      <c r="J715" s="417"/>
      <c r="K715" s="463"/>
      <c r="L715" s="422"/>
      <c r="M715" s="422"/>
    </row>
    <row r="716" customFormat="false" ht="15.75" hidden="false" customHeight="false" outlineLevel="0" collapsed="false">
      <c r="A716" s="420"/>
      <c r="B716" s="420"/>
      <c r="C716" s="420"/>
      <c r="D716" s="420"/>
      <c r="E716" s="420"/>
      <c r="F716" s="420"/>
      <c r="G716" s="421"/>
      <c r="H716" s="420"/>
      <c r="I716" s="420"/>
      <c r="J716" s="417"/>
      <c r="K716" s="463"/>
      <c r="L716" s="422"/>
      <c r="M716" s="422"/>
    </row>
    <row r="717" customFormat="false" ht="15.75" hidden="false" customHeight="false" outlineLevel="0" collapsed="false">
      <c r="A717" s="420"/>
      <c r="B717" s="420"/>
      <c r="C717" s="420"/>
      <c r="D717" s="420"/>
      <c r="E717" s="420"/>
      <c r="F717" s="420"/>
      <c r="G717" s="421"/>
      <c r="H717" s="420"/>
      <c r="I717" s="420"/>
      <c r="J717" s="417"/>
      <c r="K717" s="463"/>
      <c r="L717" s="422"/>
      <c r="M717" s="422"/>
    </row>
    <row r="718" customFormat="false" ht="15.75" hidden="false" customHeight="false" outlineLevel="0" collapsed="false">
      <c r="A718" s="420"/>
      <c r="B718" s="420"/>
      <c r="C718" s="420"/>
      <c r="D718" s="420"/>
      <c r="E718" s="420"/>
      <c r="F718" s="420"/>
      <c r="G718" s="421"/>
      <c r="H718" s="420"/>
      <c r="I718" s="420"/>
      <c r="J718" s="417"/>
      <c r="K718" s="463"/>
      <c r="L718" s="422"/>
      <c r="M718" s="422"/>
    </row>
    <row r="719" customFormat="false" ht="15.75" hidden="false" customHeight="false" outlineLevel="0" collapsed="false">
      <c r="A719" s="420"/>
      <c r="B719" s="420"/>
      <c r="C719" s="420"/>
      <c r="D719" s="420"/>
      <c r="E719" s="420"/>
      <c r="F719" s="420"/>
      <c r="G719" s="421"/>
      <c r="H719" s="420"/>
      <c r="I719" s="420"/>
      <c r="J719" s="417"/>
      <c r="K719" s="463"/>
      <c r="L719" s="422"/>
      <c r="M719" s="422"/>
    </row>
    <row r="720" customFormat="false" ht="15.75" hidden="false" customHeight="false" outlineLevel="0" collapsed="false">
      <c r="A720" s="420"/>
      <c r="B720" s="420"/>
      <c r="C720" s="420"/>
      <c r="D720" s="420"/>
      <c r="E720" s="420"/>
      <c r="F720" s="420"/>
      <c r="G720" s="421"/>
      <c r="H720" s="420"/>
      <c r="I720" s="420"/>
      <c r="J720" s="417"/>
      <c r="K720" s="463"/>
      <c r="L720" s="422"/>
      <c r="M720" s="422"/>
    </row>
    <row r="721" customFormat="false" ht="15.75" hidden="false" customHeight="false" outlineLevel="0" collapsed="false">
      <c r="A721" s="420"/>
      <c r="B721" s="420"/>
      <c r="C721" s="420"/>
      <c r="D721" s="420"/>
      <c r="E721" s="420"/>
      <c r="F721" s="420"/>
      <c r="G721" s="421"/>
      <c r="H721" s="420"/>
      <c r="I721" s="420"/>
      <c r="J721" s="417"/>
      <c r="K721" s="463"/>
      <c r="L721" s="422"/>
      <c r="M721" s="422"/>
    </row>
    <row r="722" customFormat="false" ht="15.75" hidden="false" customHeight="false" outlineLevel="0" collapsed="false">
      <c r="A722" s="420"/>
      <c r="B722" s="420"/>
      <c r="C722" s="420"/>
      <c r="D722" s="420"/>
      <c r="E722" s="420"/>
      <c r="F722" s="420"/>
      <c r="G722" s="421"/>
      <c r="H722" s="420"/>
      <c r="I722" s="420"/>
      <c r="J722" s="417"/>
      <c r="K722" s="463"/>
      <c r="L722" s="422"/>
      <c r="M722" s="422"/>
    </row>
    <row r="723" customFormat="false" ht="15.75" hidden="false" customHeight="false" outlineLevel="0" collapsed="false">
      <c r="A723" s="420"/>
      <c r="B723" s="420"/>
      <c r="C723" s="420"/>
      <c r="D723" s="420"/>
      <c r="E723" s="420"/>
      <c r="F723" s="420"/>
      <c r="G723" s="421"/>
      <c r="H723" s="420"/>
      <c r="I723" s="420"/>
      <c r="J723" s="417"/>
      <c r="K723" s="463"/>
      <c r="L723" s="422"/>
      <c r="M723" s="422"/>
    </row>
    <row r="724" customFormat="false" ht="15.75" hidden="false" customHeight="false" outlineLevel="0" collapsed="false">
      <c r="A724" s="420"/>
      <c r="B724" s="420"/>
      <c r="C724" s="420"/>
      <c r="D724" s="420"/>
      <c r="E724" s="420"/>
      <c r="F724" s="420"/>
      <c r="G724" s="421"/>
      <c r="H724" s="420"/>
      <c r="I724" s="420"/>
      <c r="J724" s="417"/>
      <c r="K724" s="463"/>
      <c r="L724" s="422"/>
      <c r="M724" s="422"/>
    </row>
    <row r="725" customFormat="false" ht="15.75" hidden="false" customHeight="false" outlineLevel="0" collapsed="false">
      <c r="A725" s="420"/>
      <c r="B725" s="420"/>
      <c r="C725" s="420"/>
      <c r="D725" s="420"/>
      <c r="E725" s="420"/>
      <c r="F725" s="420"/>
      <c r="G725" s="421"/>
      <c r="H725" s="420"/>
      <c r="I725" s="420"/>
      <c r="J725" s="417"/>
      <c r="K725" s="463"/>
      <c r="L725" s="422"/>
      <c r="M725" s="422"/>
    </row>
    <row r="726" customFormat="false" ht="15.75" hidden="false" customHeight="false" outlineLevel="0" collapsed="false">
      <c r="A726" s="420"/>
      <c r="B726" s="420"/>
      <c r="C726" s="420"/>
      <c r="D726" s="420"/>
      <c r="E726" s="420"/>
      <c r="F726" s="420"/>
      <c r="G726" s="421"/>
      <c r="H726" s="420"/>
      <c r="I726" s="420"/>
      <c r="J726" s="417"/>
      <c r="K726" s="463"/>
      <c r="L726" s="422"/>
      <c r="M726" s="422"/>
    </row>
    <row r="727" customFormat="false" ht="15.75" hidden="false" customHeight="false" outlineLevel="0" collapsed="false">
      <c r="A727" s="420"/>
      <c r="B727" s="420"/>
      <c r="C727" s="420"/>
      <c r="D727" s="420"/>
      <c r="E727" s="420"/>
      <c r="F727" s="420"/>
      <c r="G727" s="421"/>
      <c r="H727" s="420"/>
      <c r="I727" s="420"/>
      <c r="J727" s="417"/>
      <c r="K727" s="463"/>
      <c r="L727" s="422"/>
      <c r="M727" s="422"/>
    </row>
    <row r="728" customFormat="false" ht="15.75" hidden="false" customHeight="false" outlineLevel="0" collapsed="false">
      <c r="A728" s="420"/>
      <c r="B728" s="420"/>
      <c r="C728" s="420"/>
      <c r="D728" s="420"/>
      <c r="E728" s="420"/>
      <c r="F728" s="420"/>
      <c r="G728" s="421"/>
      <c r="H728" s="420"/>
      <c r="I728" s="420"/>
      <c r="J728" s="417"/>
      <c r="K728" s="463"/>
      <c r="L728" s="422"/>
      <c r="M728" s="422"/>
    </row>
    <row r="729" customFormat="false" ht="15.75" hidden="false" customHeight="false" outlineLevel="0" collapsed="false">
      <c r="A729" s="420"/>
      <c r="B729" s="420"/>
      <c r="C729" s="420"/>
      <c r="D729" s="420"/>
      <c r="E729" s="420"/>
      <c r="F729" s="420"/>
      <c r="G729" s="421"/>
      <c r="H729" s="420"/>
      <c r="I729" s="420"/>
      <c r="J729" s="417"/>
      <c r="K729" s="463"/>
      <c r="L729" s="422"/>
      <c r="M729" s="422"/>
    </row>
    <row r="730" customFormat="false" ht="15.75" hidden="false" customHeight="false" outlineLevel="0" collapsed="false">
      <c r="A730" s="420"/>
      <c r="B730" s="420"/>
      <c r="C730" s="420"/>
      <c r="D730" s="420"/>
      <c r="E730" s="420"/>
      <c r="F730" s="420"/>
      <c r="G730" s="421"/>
      <c r="H730" s="420"/>
      <c r="I730" s="420"/>
      <c r="J730" s="417"/>
      <c r="K730" s="463"/>
      <c r="L730" s="422"/>
      <c r="M730" s="422"/>
    </row>
    <row r="731" customFormat="false" ht="15.75" hidden="false" customHeight="false" outlineLevel="0" collapsed="false">
      <c r="A731" s="420"/>
      <c r="B731" s="420"/>
      <c r="C731" s="420"/>
      <c r="D731" s="420"/>
      <c r="E731" s="420"/>
      <c r="F731" s="420"/>
      <c r="G731" s="421"/>
      <c r="H731" s="420"/>
      <c r="I731" s="420"/>
      <c r="J731" s="417"/>
      <c r="K731" s="463"/>
      <c r="L731" s="422"/>
      <c r="M731" s="422"/>
    </row>
    <row r="732" customFormat="false" ht="15.75" hidden="false" customHeight="false" outlineLevel="0" collapsed="false">
      <c r="A732" s="420"/>
      <c r="B732" s="420"/>
      <c r="C732" s="420"/>
      <c r="D732" s="420"/>
      <c r="E732" s="420"/>
      <c r="F732" s="420"/>
      <c r="G732" s="421"/>
      <c r="H732" s="420"/>
      <c r="I732" s="420"/>
      <c r="J732" s="417"/>
      <c r="K732" s="463"/>
      <c r="L732" s="422"/>
      <c r="M732" s="422"/>
    </row>
    <row r="733" customFormat="false" ht="15.75" hidden="false" customHeight="false" outlineLevel="0" collapsed="false">
      <c r="A733" s="420"/>
      <c r="B733" s="420"/>
      <c r="C733" s="420"/>
      <c r="D733" s="420"/>
      <c r="E733" s="420"/>
      <c r="F733" s="420"/>
      <c r="G733" s="421"/>
      <c r="H733" s="420"/>
      <c r="I733" s="420"/>
      <c r="J733" s="417"/>
      <c r="K733" s="463"/>
      <c r="L733" s="422"/>
      <c r="M733" s="422"/>
    </row>
    <row r="734" customFormat="false" ht="15.75" hidden="false" customHeight="false" outlineLevel="0" collapsed="false">
      <c r="A734" s="420"/>
      <c r="B734" s="420"/>
      <c r="C734" s="420"/>
      <c r="D734" s="420"/>
      <c r="E734" s="420"/>
      <c r="F734" s="420"/>
      <c r="G734" s="421"/>
      <c r="H734" s="420"/>
      <c r="I734" s="420"/>
      <c r="J734" s="417"/>
      <c r="K734" s="463"/>
      <c r="L734" s="422"/>
      <c r="M734" s="422"/>
    </row>
    <row r="735" customFormat="false" ht="15.75" hidden="false" customHeight="false" outlineLevel="0" collapsed="false">
      <c r="A735" s="420"/>
      <c r="B735" s="420"/>
      <c r="C735" s="420"/>
      <c r="D735" s="420"/>
      <c r="E735" s="420"/>
      <c r="F735" s="420"/>
      <c r="G735" s="421"/>
      <c r="H735" s="420"/>
      <c r="I735" s="420"/>
      <c r="J735" s="417"/>
      <c r="K735" s="463"/>
      <c r="L735" s="422"/>
      <c r="M735" s="422"/>
    </row>
    <row r="736" customFormat="false" ht="15.75" hidden="false" customHeight="false" outlineLevel="0" collapsed="false">
      <c r="A736" s="420"/>
      <c r="B736" s="420"/>
      <c r="C736" s="420"/>
      <c r="D736" s="420"/>
      <c r="E736" s="420"/>
      <c r="F736" s="420"/>
      <c r="G736" s="421"/>
      <c r="H736" s="420"/>
      <c r="I736" s="420"/>
      <c r="J736" s="417"/>
      <c r="K736" s="463"/>
      <c r="L736" s="422"/>
      <c r="M736" s="422"/>
    </row>
    <row r="737" customFormat="false" ht="15.75" hidden="false" customHeight="false" outlineLevel="0" collapsed="false">
      <c r="A737" s="420"/>
      <c r="B737" s="420"/>
      <c r="C737" s="420"/>
      <c r="D737" s="420"/>
      <c r="E737" s="420"/>
      <c r="F737" s="420"/>
      <c r="G737" s="421"/>
      <c r="H737" s="420"/>
      <c r="I737" s="420"/>
      <c r="J737" s="417"/>
      <c r="K737" s="463"/>
      <c r="L737" s="422"/>
      <c r="M737" s="422"/>
    </row>
    <row r="738" customFormat="false" ht="15.75" hidden="false" customHeight="false" outlineLevel="0" collapsed="false">
      <c r="A738" s="420"/>
      <c r="B738" s="420"/>
      <c r="C738" s="420"/>
      <c r="D738" s="420"/>
      <c r="E738" s="420"/>
      <c r="F738" s="420"/>
      <c r="G738" s="421"/>
      <c r="H738" s="420"/>
      <c r="I738" s="420"/>
      <c r="J738" s="417"/>
      <c r="K738" s="463"/>
      <c r="L738" s="422"/>
      <c r="M738" s="422"/>
    </row>
    <row r="739" customFormat="false" ht="15.75" hidden="false" customHeight="false" outlineLevel="0" collapsed="false">
      <c r="A739" s="420"/>
      <c r="B739" s="420"/>
      <c r="C739" s="420"/>
      <c r="D739" s="420"/>
      <c r="E739" s="420"/>
      <c r="F739" s="420"/>
      <c r="G739" s="421"/>
      <c r="H739" s="420"/>
      <c r="I739" s="420"/>
      <c r="J739" s="417"/>
      <c r="K739" s="463"/>
      <c r="L739" s="422"/>
      <c r="M739" s="422"/>
    </row>
    <row r="740" customFormat="false" ht="15.75" hidden="false" customHeight="false" outlineLevel="0" collapsed="false">
      <c r="A740" s="420"/>
      <c r="B740" s="420"/>
      <c r="C740" s="420"/>
      <c r="D740" s="420"/>
      <c r="E740" s="420"/>
      <c r="F740" s="420"/>
      <c r="G740" s="421"/>
      <c r="H740" s="420"/>
      <c r="I740" s="420"/>
      <c r="J740" s="417"/>
      <c r="K740" s="463"/>
      <c r="L740" s="422"/>
      <c r="M740" s="422"/>
    </row>
    <row r="741" customFormat="false" ht="15.75" hidden="false" customHeight="false" outlineLevel="0" collapsed="false">
      <c r="A741" s="420"/>
      <c r="B741" s="420"/>
      <c r="C741" s="420"/>
      <c r="D741" s="420"/>
      <c r="E741" s="420"/>
      <c r="F741" s="420"/>
      <c r="G741" s="421"/>
      <c r="H741" s="420"/>
      <c r="I741" s="420"/>
      <c r="J741" s="417"/>
      <c r="K741" s="463"/>
      <c r="L741" s="422"/>
      <c r="M741" s="422"/>
    </row>
    <row r="742" customFormat="false" ht="15.75" hidden="false" customHeight="false" outlineLevel="0" collapsed="false">
      <c r="A742" s="420"/>
      <c r="B742" s="420"/>
      <c r="C742" s="420"/>
      <c r="D742" s="420"/>
      <c r="E742" s="420"/>
      <c r="F742" s="420"/>
      <c r="G742" s="421"/>
      <c r="H742" s="420"/>
      <c r="I742" s="420"/>
      <c r="J742" s="417"/>
      <c r="K742" s="463"/>
      <c r="L742" s="422"/>
      <c r="M742" s="422"/>
    </row>
    <row r="743" customFormat="false" ht="15.75" hidden="false" customHeight="false" outlineLevel="0" collapsed="false">
      <c r="A743" s="420"/>
      <c r="B743" s="420"/>
      <c r="C743" s="420"/>
      <c r="D743" s="420"/>
      <c r="E743" s="420"/>
      <c r="F743" s="420"/>
      <c r="G743" s="421"/>
      <c r="H743" s="420"/>
      <c r="I743" s="420"/>
      <c r="J743" s="417"/>
      <c r="K743" s="463"/>
      <c r="L743" s="422"/>
      <c r="M743" s="422"/>
    </row>
    <row r="744" customFormat="false" ht="15.75" hidden="false" customHeight="false" outlineLevel="0" collapsed="false">
      <c r="A744" s="420"/>
      <c r="B744" s="420"/>
      <c r="C744" s="420"/>
      <c r="D744" s="420"/>
      <c r="E744" s="420"/>
      <c r="F744" s="420"/>
      <c r="G744" s="421"/>
      <c r="H744" s="420"/>
      <c r="I744" s="420"/>
      <c r="J744" s="417"/>
      <c r="K744" s="463"/>
      <c r="L744" s="422"/>
      <c r="M744" s="422"/>
    </row>
    <row r="745" customFormat="false" ht="15.75" hidden="false" customHeight="false" outlineLevel="0" collapsed="false">
      <c r="A745" s="420"/>
      <c r="B745" s="420"/>
      <c r="C745" s="420"/>
      <c r="D745" s="420"/>
      <c r="E745" s="420"/>
      <c r="F745" s="420"/>
      <c r="G745" s="421"/>
      <c r="H745" s="420"/>
      <c r="I745" s="420"/>
      <c r="J745" s="417"/>
      <c r="K745" s="463"/>
      <c r="L745" s="422"/>
      <c r="M745" s="422"/>
    </row>
    <row r="746" customFormat="false" ht="15.75" hidden="false" customHeight="false" outlineLevel="0" collapsed="false">
      <c r="A746" s="420"/>
      <c r="B746" s="420"/>
      <c r="C746" s="420"/>
      <c r="D746" s="420"/>
      <c r="E746" s="420"/>
      <c r="F746" s="420"/>
      <c r="G746" s="421"/>
      <c r="H746" s="420"/>
      <c r="I746" s="420"/>
      <c r="J746" s="417"/>
      <c r="K746" s="463"/>
      <c r="L746" s="422"/>
      <c r="M746" s="422"/>
    </row>
    <row r="747" customFormat="false" ht="15.75" hidden="false" customHeight="false" outlineLevel="0" collapsed="false">
      <c r="A747" s="420"/>
      <c r="B747" s="420"/>
      <c r="C747" s="420"/>
      <c r="D747" s="420"/>
      <c r="E747" s="420"/>
      <c r="F747" s="420"/>
      <c r="G747" s="421"/>
      <c r="H747" s="420"/>
      <c r="I747" s="420"/>
      <c r="J747" s="417"/>
      <c r="K747" s="463"/>
      <c r="L747" s="422"/>
      <c r="M747" s="422"/>
    </row>
    <row r="748" customFormat="false" ht="15.75" hidden="false" customHeight="false" outlineLevel="0" collapsed="false">
      <c r="A748" s="420"/>
      <c r="B748" s="420"/>
      <c r="C748" s="420"/>
      <c r="D748" s="420"/>
      <c r="E748" s="420"/>
      <c r="F748" s="420"/>
      <c r="G748" s="421"/>
      <c r="H748" s="420"/>
      <c r="I748" s="420"/>
      <c r="J748" s="417"/>
      <c r="K748" s="463"/>
      <c r="L748" s="422"/>
      <c r="M748" s="422"/>
    </row>
    <row r="749" customFormat="false" ht="15.75" hidden="false" customHeight="false" outlineLevel="0" collapsed="false">
      <c r="A749" s="420"/>
      <c r="B749" s="420"/>
      <c r="C749" s="420"/>
      <c r="D749" s="420"/>
      <c r="E749" s="420"/>
      <c r="F749" s="420"/>
      <c r="G749" s="421"/>
      <c r="H749" s="420"/>
      <c r="I749" s="420"/>
      <c r="J749" s="417"/>
      <c r="K749" s="463"/>
      <c r="L749" s="422"/>
      <c r="M749" s="422"/>
    </row>
    <row r="750" customFormat="false" ht="15.75" hidden="false" customHeight="false" outlineLevel="0" collapsed="false">
      <c r="A750" s="420"/>
      <c r="B750" s="420"/>
      <c r="C750" s="420"/>
      <c r="D750" s="420"/>
      <c r="E750" s="420"/>
      <c r="F750" s="420"/>
      <c r="G750" s="421"/>
      <c r="H750" s="420"/>
      <c r="I750" s="420"/>
      <c r="J750" s="417"/>
      <c r="K750" s="463"/>
      <c r="L750" s="422"/>
      <c r="M750" s="422"/>
    </row>
    <row r="751" customFormat="false" ht="15.75" hidden="false" customHeight="false" outlineLevel="0" collapsed="false">
      <c r="A751" s="420"/>
      <c r="B751" s="420"/>
      <c r="C751" s="420"/>
      <c r="D751" s="420"/>
      <c r="E751" s="420"/>
      <c r="F751" s="420"/>
      <c r="G751" s="421"/>
      <c r="H751" s="420"/>
      <c r="I751" s="420"/>
      <c r="J751" s="417"/>
      <c r="K751" s="463"/>
      <c r="L751" s="422"/>
      <c r="M751" s="422"/>
    </row>
    <row r="752" customFormat="false" ht="15.75" hidden="false" customHeight="false" outlineLevel="0" collapsed="false">
      <c r="A752" s="420"/>
      <c r="B752" s="420"/>
      <c r="C752" s="420"/>
      <c r="D752" s="420"/>
      <c r="E752" s="420"/>
      <c r="F752" s="420"/>
      <c r="G752" s="421"/>
      <c r="H752" s="420"/>
      <c r="I752" s="420"/>
      <c r="J752" s="417"/>
      <c r="K752" s="463"/>
      <c r="L752" s="422"/>
      <c r="M752" s="422"/>
    </row>
    <row r="753" customFormat="false" ht="15.75" hidden="false" customHeight="false" outlineLevel="0" collapsed="false">
      <c r="A753" s="420"/>
      <c r="B753" s="420"/>
      <c r="C753" s="420"/>
      <c r="D753" s="420"/>
      <c r="E753" s="420"/>
      <c r="F753" s="420"/>
      <c r="G753" s="421"/>
      <c r="H753" s="420"/>
      <c r="I753" s="420"/>
      <c r="J753" s="417"/>
      <c r="K753" s="463"/>
      <c r="L753" s="422"/>
      <c r="M753" s="422"/>
    </row>
    <row r="754" customFormat="false" ht="15.75" hidden="false" customHeight="false" outlineLevel="0" collapsed="false">
      <c r="A754" s="420"/>
      <c r="B754" s="420"/>
      <c r="C754" s="420"/>
      <c r="D754" s="420"/>
      <c r="E754" s="420"/>
      <c r="F754" s="420"/>
      <c r="G754" s="421"/>
      <c r="H754" s="420"/>
      <c r="I754" s="420"/>
      <c r="J754" s="417"/>
      <c r="K754" s="463"/>
      <c r="L754" s="422"/>
      <c r="M754" s="422"/>
    </row>
    <row r="755" customFormat="false" ht="15.75" hidden="false" customHeight="false" outlineLevel="0" collapsed="false">
      <c r="A755" s="420"/>
      <c r="B755" s="420"/>
      <c r="C755" s="420"/>
      <c r="D755" s="420"/>
      <c r="E755" s="420"/>
      <c r="F755" s="420"/>
      <c r="G755" s="421"/>
      <c r="H755" s="420"/>
      <c r="I755" s="420"/>
      <c r="J755" s="417"/>
      <c r="K755" s="463"/>
      <c r="L755" s="422"/>
      <c r="M755" s="422"/>
    </row>
    <row r="756" customFormat="false" ht="15.75" hidden="false" customHeight="false" outlineLevel="0" collapsed="false">
      <c r="A756" s="420"/>
      <c r="B756" s="420"/>
      <c r="C756" s="420"/>
      <c r="D756" s="420"/>
      <c r="E756" s="420"/>
      <c r="F756" s="420"/>
      <c r="G756" s="421"/>
      <c r="H756" s="420"/>
      <c r="I756" s="420"/>
      <c r="J756" s="417"/>
      <c r="K756" s="463"/>
      <c r="L756" s="422"/>
      <c r="M756" s="422"/>
    </row>
    <row r="757" customFormat="false" ht="15.75" hidden="false" customHeight="false" outlineLevel="0" collapsed="false">
      <c r="A757" s="420"/>
      <c r="B757" s="420"/>
      <c r="C757" s="420"/>
      <c r="D757" s="420"/>
      <c r="E757" s="420"/>
      <c r="F757" s="420"/>
      <c r="G757" s="421"/>
      <c r="H757" s="420"/>
      <c r="I757" s="420"/>
      <c r="J757" s="417"/>
      <c r="K757" s="463"/>
      <c r="L757" s="422"/>
      <c r="M757" s="422"/>
    </row>
    <row r="758" customFormat="false" ht="15.75" hidden="false" customHeight="false" outlineLevel="0" collapsed="false">
      <c r="A758" s="420"/>
      <c r="B758" s="420"/>
      <c r="C758" s="420"/>
      <c r="D758" s="420"/>
      <c r="E758" s="420"/>
      <c r="F758" s="420"/>
      <c r="G758" s="421"/>
      <c r="H758" s="420"/>
      <c r="I758" s="420"/>
      <c r="J758" s="417"/>
      <c r="K758" s="463"/>
      <c r="L758" s="422"/>
      <c r="M758" s="422"/>
    </row>
    <row r="759" customFormat="false" ht="15.75" hidden="false" customHeight="false" outlineLevel="0" collapsed="false">
      <c r="A759" s="420"/>
      <c r="B759" s="420"/>
      <c r="C759" s="420"/>
      <c r="D759" s="420"/>
      <c r="E759" s="420"/>
      <c r="F759" s="420"/>
      <c r="G759" s="421"/>
      <c r="H759" s="420"/>
      <c r="I759" s="420"/>
      <c r="J759" s="417"/>
      <c r="K759" s="463"/>
      <c r="L759" s="422"/>
      <c r="M759" s="422"/>
    </row>
    <row r="760" customFormat="false" ht="15.75" hidden="false" customHeight="false" outlineLevel="0" collapsed="false">
      <c r="A760" s="420"/>
      <c r="B760" s="420"/>
      <c r="C760" s="420"/>
      <c r="D760" s="420"/>
      <c r="E760" s="420"/>
      <c r="F760" s="420"/>
      <c r="G760" s="421"/>
      <c r="H760" s="420"/>
      <c r="I760" s="420"/>
      <c r="J760" s="417"/>
      <c r="K760" s="463"/>
      <c r="L760" s="422"/>
      <c r="M760" s="422"/>
    </row>
    <row r="761" customFormat="false" ht="15.75" hidden="false" customHeight="false" outlineLevel="0" collapsed="false">
      <c r="A761" s="420"/>
      <c r="B761" s="420"/>
      <c r="C761" s="420"/>
      <c r="D761" s="420"/>
      <c r="E761" s="420"/>
      <c r="F761" s="420"/>
      <c r="G761" s="421"/>
      <c r="H761" s="420"/>
      <c r="I761" s="420"/>
      <c r="J761" s="417"/>
      <c r="K761" s="463"/>
      <c r="L761" s="422"/>
      <c r="M761" s="422"/>
    </row>
    <row r="762" customFormat="false" ht="15.75" hidden="false" customHeight="false" outlineLevel="0" collapsed="false">
      <c r="A762" s="420"/>
      <c r="B762" s="420"/>
      <c r="C762" s="420"/>
      <c r="D762" s="420"/>
      <c r="E762" s="420"/>
      <c r="F762" s="420"/>
      <c r="G762" s="421"/>
      <c r="H762" s="420"/>
      <c r="I762" s="420"/>
      <c r="J762" s="417"/>
      <c r="K762" s="463"/>
      <c r="L762" s="422"/>
      <c r="M762" s="422"/>
    </row>
    <row r="763" customFormat="false" ht="15.75" hidden="false" customHeight="false" outlineLevel="0" collapsed="false">
      <c r="A763" s="420"/>
      <c r="B763" s="420"/>
      <c r="C763" s="420"/>
      <c r="D763" s="420"/>
      <c r="E763" s="420"/>
      <c r="F763" s="420"/>
      <c r="G763" s="421"/>
      <c r="H763" s="420"/>
      <c r="I763" s="420"/>
      <c r="J763" s="417"/>
      <c r="K763" s="463"/>
      <c r="L763" s="422"/>
      <c r="M763" s="422"/>
    </row>
    <row r="764" customFormat="false" ht="15.75" hidden="false" customHeight="false" outlineLevel="0" collapsed="false">
      <c r="A764" s="420"/>
      <c r="B764" s="420"/>
      <c r="C764" s="420"/>
      <c r="D764" s="420"/>
      <c r="E764" s="420"/>
      <c r="F764" s="420"/>
      <c r="G764" s="421"/>
      <c r="H764" s="420"/>
      <c r="I764" s="420"/>
      <c r="J764" s="417"/>
      <c r="K764" s="463"/>
      <c r="L764" s="422"/>
      <c r="M764" s="422"/>
    </row>
    <row r="765" customFormat="false" ht="15.75" hidden="false" customHeight="false" outlineLevel="0" collapsed="false">
      <c r="A765" s="420"/>
      <c r="B765" s="420"/>
      <c r="C765" s="420"/>
      <c r="D765" s="420"/>
      <c r="E765" s="420"/>
      <c r="F765" s="420"/>
      <c r="G765" s="421"/>
      <c r="H765" s="420"/>
      <c r="I765" s="420"/>
      <c r="J765" s="417"/>
      <c r="K765" s="463"/>
      <c r="L765" s="422"/>
      <c r="M765" s="422"/>
    </row>
    <row r="766" customFormat="false" ht="15.75" hidden="false" customHeight="false" outlineLevel="0" collapsed="false">
      <c r="A766" s="420"/>
      <c r="B766" s="420"/>
      <c r="C766" s="420"/>
      <c r="D766" s="420"/>
      <c r="E766" s="420"/>
      <c r="F766" s="420"/>
      <c r="G766" s="421"/>
      <c r="H766" s="420"/>
      <c r="I766" s="420"/>
      <c r="J766" s="417"/>
      <c r="K766" s="463"/>
      <c r="L766" s="422"/>
      <c r="M766" s="422"/>
    </row>
    <row r="767" customFormat="false" ht="15.75" hidden="false" customHeight="false" outlineLevel="0" collapsed="false">
      <c r="A767" s="420"/>
      <c r="B767" s="420"/>
      <c r="C767" s="420"/>
      <c r="D767" s="420"/>
      <c r="E767" s="420"/>
      <c r="F767" s="420"/>
      <c r="G767" s="421"/>
      <c r="H767" s="420"/>
      <c r="I767" s="420"/>
      <c r="J767" s="417"/>
      <c r="K767" s="463"/>
      <c r="L767" s="422"/>
      <c r="M767" s="422"/>
    </row>
    <row r="768" customFormat="false" ht="15.75" hidden="false" customHeight="false" outlineLevel="0" collapsed="false">
      <c r="A768" s="420"/>
      <c r="B768" s="420"/>
      <c r="C768" s="420"/>
      <c r="D768" s="420"/>
      <c r="E768" s="420"/>
      <c r="F768" s="420"/>
      <c r="G768" s="421"/>
      <c r="H768" s="420"/>
      <c r="I768" s="420"/>
      <c r="J768" s="417"/>
      <c r="K768" s="463"/>
      <c r="L768" s="422"/>
      <c r="M768" s="422"/>
    </row>
    <row r="769" customFormat="false" ht="15.75" hidden="false" customHeight="false" outlineLevel="0" collapsed="false">
      <c r="A769" s="420"/>
      <c r="B769" s="420"/>
      <c r="C769" s="420"/>
      <c r="D769" s="420"/>
      <c r="E769" s="420"/>
      <c r="F769" s="420"/>
      <c r="G769" s="421"/>
      <c r="H769" s="420"/>
      <c r="I769" s="420"/>
      <c r="J769" s="417"/>
      <c r="K769" s="463"/>
      <c r="L769" s="422"/>
      <c r="M769" s="422"/>
    </row>
    <row r="770" customFormat="false" ht="15.75" hidden="false" customHeight="false" outlineLevel="0" collapsed="false">
      <c r="A770" s="420"/>
      <c r="B770" s="420"/>
      <c r="C770" s="420"/>
      <c r="D770" s="420"/>
      <c r="E770" s="420"/>
      <c r="F770" s="420"/>
      <c r="G770" s="421"/>
      <c r="H770" s="420"/>
      <c r="I770" s="420"/>
      <c r="J770" s="417"/>
      <c r="K770" s="463"/>
      <c r="L770" s="422"/>
      <c r="M770" s="422"/>
    </row>
    <row r="771" customFormat="false" ht="15.75" hidden="false" customHeight="false" outlineLevel="0" collapsed="false">
      <c r="A771" s="420"/>
      <c r="B771" s="420"/>
      <c r="C771" s="420"/>
      <c r="D771" s="420"/>
      <c r="E771" s="420"/>
      <c r="F771" s="420"/>
      <c r="G771" s="421"/>
      <c r="H771" s="420"/>
      <c r="I771" s="420"/>
      <c r="J771" s="417"/>
      <c r="K771" s="463"/>
      <c r="L771" s="422"/>
      <c r="M771" s="422"/>
    </row>
    <row r="772" customFormat="false" ht="15.75" hidden="false" customHeight="false" outlineLevel="0" collapsed="false">
      <c r="A772" s="420"/>
      <c r="B772" s="420"/>
      <c r="C772" s="420"/>
      <c r="D772" s="420"/>
      <c r="E772" s="420"/>
      <c r="F772" s="420"/>
      <c r="G772" s="421"/>
      <c r="H772" s="420"/>
      <c r="I772" s="420"/>
      <c r="J772" s="417"/>
      <c r="K772" s="463"/>
      <c r="L772" s="422"/>
      <c r="M772" s="422"/>
    </row>
    <row r="773" customFormat="false" ht="15.75" hidden="false" customHeight="false" outlineLevel="0" collapsed="false">
      <c r="A773" s="420"/>
      <c r="B773" s="420"/>
      <c r="C773" s="420"/>
      <c r="D773" s="420"/>
      <c r="E773" s="420"/>
      <c r="F773" s="420"/>
      <c r="G773" s="421"/>
      <c r="H773" s="420"/>
      <c r="I773" s="420"/>
      <c r="J773" s="417"/>
      <c r="K773" s="463"/>
      <c r="L773" s="422"/>
      <c r="M773" s="422"/>
    </row>
    <row r="774" customFormat="false" ht="15.75" hidden="false" customHeight="false" outlineLevel="0" collapsed="false">
      <c r="A774" s="420"/>
      <c r="B774" s="420"/>
      <c r="C774" s="420"/>
      <c r="D774" s="420"/>
      <c r="E774" s="420"/>
      <c r="F774" s="420"/>
      <c r="G774" s="421"/>
      <c r="H774" s="420"/>
      <c r="I774" s="420"/>
      <c r="J774" s="417"/>
      <c r="K774" s="463"/>
      <c r="L774" s="422"/>
      <c r="M774" s="422"/>
    </row>
    <row r="775" customFormat="false" ht="15.75" hidden="false" customHeight="false" outlineLevel="0" collapsed="false">
      <c r="A775" s="420"/>
      <c r="B775" s="420"/>
      <c r="C775" s="420"/>
      <c r="D775" s="420"/>
      <c r="E775" s="420"/>
      <c r="F775" s="420"/>
      <c r="G775" s="421"/>
      <c r="H775" s="420"/>
      <c r="I775" s="420"/>
      <c r="J775" s="417"/>
      <c r="K775" s="463"/>
      <c r="L775" s="422"/>
      <c r="M775" s="422"/>
    </row>
    <row r="776" customFormat="false" ht="15.75" hidden="false" customHeight="false" outlineLevel="0" collapsed="false">
      <c r="A776" s="420"/>
      <c r="B776" s="420"/>
      <c r="C776" s="420"/>
      <c r="D776" s="420"/>
      <c r="E776" s="420"/>
      <c r="F776" s="420"/>
      <c r="G776" s="421"/>
      <c r="H776" s="420"/>
      <c r="I776" s="420"/>
      <c r="J776" s="417"/>
      <c r="K776" s="463"/>
      <c r="L776" s="422"/>
      <c r="M776" s="422"/>
    </row>
    <row r="777" customFormat="false" ht="15.75" hidden="false" customHeight="false" outlineLevel="0" collapsed="false">
      <c r="A777" s="420"/>
      <c r="B777" s="420"/>
      <c r="C777" s="420"/>
      <c r="D777" s="420"/>
      <c r="E777" s="420"/>
      <c r="F777" s="420"/>
      <c r="G777" s="421"/>
      <c r="H777" s="420"/>
      <c r="I777" s="420"/>
      <c r="J777" s="417"/>
      <c r="K777" s="463"/>
      <c r="L777" s="422"/>
      <c r="M777" s="422"/>
    </row>
    <row r="778" customFormat="false" ht="15.75" hidden="false" customHeight="false" outlineLevel="0" collapsed="false">
      <c r="A778" s="420"/>
      <c r="B778" s="420"/>
      <c r="C778" s="420"/>
      <c r="D778" s="420"/>
      <c r="E778" s="420"/>
      <c r="F778" s="420"/>
      <c r="G778" s="421"/>
      <c r="H778" s="420"/>
      <c r="I778" s="420"/>
      <c r="J778" s="417"/>
      <c r="K778" s="463"/>
      <c r="L778" s="422"/>
      <c r="M778" s="422"/>
    </row>
    <row r="779" customFormat="false" ht="15.75" hidden="false" customHeight="false" outlineLevel="0" collapsed="false">
      <c r="A779" s="420"/>
      <c r="B779" s="420"/>
      <c r="C779" s="420"/>
      <c r="D779" s="420"/>
      <c r="E779" s="420"/>
      <c r="F779" s="420"/>
      <c r="G779" s="421"/>
      <c r="H779" s="420"/>
      <c r="I779" s="420"/>
      <c r="J779" s="417"/>
      <c r="K779" s="463"/>
      <c r="L779" s="422"/>
      <c r="M779" s="422"/>
    </row>
    <row r="780" customFormat="false" ht="15.75" hidden="false" customHeight="false" outlineLevel="0" collapsed="false">
      <c r="A780" s="420"/>
      <c r="B780" s="420"/>
      <c r="C780" s="420"/>
      <c r="D780" s="420"/>
      <c r="E780" s="420"/>
      <c r="F780" s="420"/>
      <c r="G780" s="421"/>
      <c r="H780" s="420"/>
      <c r="I780" s="420"/>
      <c r="J780" s="417"/>
      <c r="K780" s="463"/>
      <c r="L780" s="422"/>
      <c r="M780" s="422"/>
    </row>
    <row r="781" customFormat="false" ht="15.75" hidden="false" customHeight="false" outlineLevel="0" collapsed="false">
      <c r="A781" s="420"/>
      <c r="B781" s="420"/>
      <c r="C781" s="420"/>
      <c r="D781" s="420"/>
      <c r="E781" s="420"/>
      <c r="F781" s="420"/>
      <c r="G781" s="421"/>
      <c r="H781" s="420"/>
      <c r="I781" s="420"/>
      <c r="J781" s="417"/>
      <c r="K781" s="463"/>
      <c r="L781" s="422"/>
      <c r="M781" s="422"/>
    </row>
    <row r="782" customFormat="false" ht="15.75" hidden="false" customHeight="false" outlineLevel="0" collapsed="false">
      <c r="A782" s="420"/>
      <c r="B782" s="420"/>
      <c r="C782" s="420"/>
      <c r="D782" s="420"/>
      <c r="E782" s="420"/>
      <c r="F782" s="420"/>
      <c r="G782" s="421"/>
      <c r="H782" s="420"/>
      <c r="I782" s="420"/>
      <c r="J782" s="417"/>
      <c r="K782" s="463"/>
      <c r="L782" s="422"/>
      <c r="M782" s="422"/>
    </row>
    <row r="783" customFormat="false" ht="15.75" hidden="false" customHeight="false" outlineLevel="0" collapsed="false">
      <c r="A783" s="420"/>
      <c r="B783" s="420"/>
      <c r="C783" s="420"/>
      <c r="D783" s="420"/>
      <c r="E783" s="420"/>
      <c r="F783" s="420"/>
      <c r="G783" s="421"/>
      <c r="H783" s="420"/>
      <c r="I783" s="420"/>
      <c r="J783" s="417"/>
      <c r="K783" s="463"/>
      <c r="L783" s="422"/>
      <c r="M783" s="422"/>
    </row>
    <row r="784" customFormat="false" ht="15.75" hidden="false" customHeight="false" outlineLevel="0" collapsed="false">
      <c r="A784" s="420"/>
      <c r="B784" s="420"/>
      <c r="C784" s="420"/>
      <c r="D784" s="420"/>
      <c r="E784" s="420"/>
      <c r="F784" s="420"/>
      <c r="G784" s="421"/>
      <c r="H784" s="420"/>
      <c r="I784" s="420"/>
      <c r="J784" s="417"/>
      <c r="K784" s="463"/>
      <c r="L784" s="422"/>
      <c r="M784" s="422"/>
    </row>
    <row r="785" customFormat="false" ht="15.75" hidden="false" customHeight="false" outlineLevel="0" collapsed="false">
      <c r="A785" s="420"/>
      <c r="B785" s="420"/>
      <c r="C785" s="420"/>
      <c r="D785" s="420"/>
      <c r="E785" s="420"/>
      <c r="F785" s="420"/>
      <c r="G785" s="421"/>
      <c r="H785" s="420"/>
      <c r="I785" s="420"/>
      <c r="J785" s="417"/>
      <c r="K785" s="463"/>
      <c r="L785" s="422"/>
      <c r="M785" s="422"/>
    </row>
    <row r="786" customFormat="false" ht="15.75" hidden="false" customHeight="false" outlineLevel="0" collapsed="false">
      <c r="A786" s="420"/>
      <c r="B786" s="420"/>
      <c r="C786" s="420"/>
      <c r="D786" s="420"/>
      <c r="E786" s="420"/>
      <c r="F786" s="420"/>
      <c r="G786" s="421"/>
      <c r="H786" s="420"/>
      <c r="I786" s="420"/>
      <c r="J786" s="417"/>
      <c r="K786" s="463"/>
      <c r="L786" s="422"/>
      <c r="M786" s="422"/>
    </row>
    <row r="787" customFormat="false" ht="15.75" hidden="false" customHeight="false" outlineLevel="0" collapsed="false">
      <c r="A787" s="420"/>
      <c r="B787" s="420"/>
      <c r="C787" s="420"/>
      <c r="D787" s="420"/>
      <c r="E787" s="420"/>
      <c r="F787" s="420"/>
      <c r="G787" s="421"/>
      <c r="H787" s="420"/>
      <c r="I787" s="420"/>
      <c r="J787" s="417"/>
      <c r="K787" s="463"/>
      <c r="L787" s="422"/>
      <c r="M787" s="422"/>
    </row>
    <row r="788" customFormat="false" ht="15.75" hidden="false" customHeight="false" outlineLevel="0" collapsed="false">
      <c r="A788" s="420"/>
      <c r="B788" s="420"/>
      <c r="C788" s="420"/>
      <c r="D788" s="420"/>
      <c r="E788" s="420"/>
      <c r="F788" s="420"/>
      <c r="G788" s="421"/>
      <c r="H788" s="420"/>
      <c r="I788" s="420"/>
      <c r="J788" s="417"/>
      <c r="K788" s="463"/>
      <c r="L788" s="422"/>
      <c r="M788" s="422"/>
    </row>
    <row r="789" customFormat="false" ht="15.75" hidden="false" customHeight="false" outlineLevel="0" collapsed="false">
      <c r="A789" s="420"/>
      <c r="B789" s="420"/>
      <c r="C789" s="420"/>
      <c r="D789" s="420"/>
      <c r="E789" s="420"/>
      <c r="F789" s="420"/>
      <c r="G789" s="421"/>
      <c r="H789" s="420"/>
      <c r="I789" s="420"/>
      <c r="J789" s="417"/>
      <c r="K789" s="463"/>
      <c r="L789" s="422"/>
      <c r="M789" s="422"/>
    </row>
    <row r="790" customFormat="false" ht="15.75" hidden="false" customHeight="false" outlineLevel="0" collapsed="false">
      <c r="A790" s="420"/>
      <c r="B790" s="420"/>
      <c r="C790" s="420"/>
      <c r="D790" s="420"/>
      <c r="E790" s="420"/>
      <c r="F790" s="420"/>
      <c r="G790" s="421"/>
      <c r="H790" s="420"/>
      <c r="I790" s="420"/>
      <c r="J790" s="417"/>
      <c r="K790" s="463"/>
      <c r="L790" s="422"/>
      <c r="M790" s="422"/>
    </row>
    <row r="791" customFormat="false" ht="15.75" hidden="false" customHeight="false" outlineLevel="0" collapsed="false">
      <c r="A791" s="420"/>
      <c r="B791" s="420"/>
      <c r="C791" s="420"/>
      <c r="D791" s="420"/>
      <c r="E791" s="420"/>
      <c r="F791" s="420"/>
      <c r="G791" s="421"/>
      <c r="H791" s="420"/>
      <c r="I791" s="420"/>
      <c r="J791" s="417"/>
      <c r="K791" s="463"/>
      <c r="L791" s="422"/>
      <c r="M791" s="422"/>
    </row>
    <row r="792" customFormat="false" ht="15.75" hidden="false" customHeight="false" outlineLevel="0" collapsed="false">
      <c r="A792" s="420"/>
      <c r="B792" s="420"/>
      <c r="C792" s="420"/>
      <c r="D792" s="420"/>
      <c r="E792" s="420"/>
      <c r="F792" s="420"/>
      <c r="G792" s="421"/>
      <c r="H792" s="420"/>
      <c r="I792" s="420"/>
      <c r="J792" s="417"/>
      <c r="K792" s="463"/>
      <c r="L792" s="422"/>
      <c r="M792" s="422"/>
    </row>
    <row r="793" customFormat="false" ht="15.75" hidden="false" customHeight="false" outlineLevel="0" collapsed="false">
      <c r="A793" s="420"/>
      <c r="B793" s="420"/>
      <c r="C793" s="420"/>
      <c r="D793" s="420"/>
      <c r="E793" s="420"/>
      <c r="F793" s="420"/>
      <c r="G793" s="421"/>
      <c r="H793" s="420"/>
      <c r="I793" s="420"/>
      <c r="J793" s="417"/>
      <c r="K793" s="463"/>
      <c r="L793" s="422"/>
      <c r="M793" s="422"/>
    </row>
    <row r="794" customFormat="false" ht="15.75" hidden="false" customHeight="false" outlineLevel="0" collapsed="false">
      <c r="A794" s="420"/>
      <c r="B794" s="420"/>
      <c r="C794" s="420"/>
      <c r="D794" s="420"/>
      <c r="E794" s="420"/>
      <c r="F794" s="420"/>
      <c r="G794" s="421"/>
      <c r="H794" s="420"/>
      <c r="I794" s="420"/>
      <c r="J794" s="417"/>
      <c r="K794" s="463"/>
      <c r="L794" s="422"/>
      <c r="M794" s="422"/>
    </row>
    <row r="795" customFormat="false" ht="15.75" hidden="false" customHeight="false" outlineLevel="0" collapsed="false">
      <c r="A795" s="420"/>
      <c r="B795" s="420"/>
      <c r="C795" s="420"/>
      <c r="D795" s="420"/>
      <c r="E795" s="420"/>
      <c r="F795" s="420"/>
      <c r="G795" s="421"/>
      <c r="H795" s="420"/>
      <c r="I795" s="420"/>
      <c r="J795" s="417"/>
      <c r="K795" s="463"/>
      <c r="L795" s="422"/>
      <c r="M795" s="422"/>
    </row>
    <row r="796" customFormat="false" ht="15.75" hidden="false" customHeight="false" outlineLevel="0" collapsed="false">
      <c r="A796" s="420"/>
      <c r="B796" s="420"/>
      <c r="C796" s="420"/>
      <c r="D796" s="420"/>
      <c r="E796" s="420"/>
      <c r="F796" s="420"/>
      <c r="G796" s="421"/>
      <c r="H796" s="420"/>
      <c r="I796" s="420"/>
      <c r="J796" s="417"/>
      <c r="K796" s="463"/>
      <c r="L796" s="422"/>
      <c r="M796" s="422"/>
    </row>
    <row r="797" customFormat="false" ht="15.75" hidden="false" customHeight="false" outlineLevel="0" collapsed="false">
      <c r="A797" s="420"/>
      <c r="B797" s="420"/>
      <c r="C797" s="420"/>
      <c r="D797" s="420"/>
      <c r="E797" s="420"/>
      <c r="F797" s="420"/>
      <c r="G797" s="421"/>
      <c r="H797" s="420"/>
      <c r="I797" s="420"/>
      <c r="J797" s="417"/>
      <c r="K797" s="463"/>
      <c r="L797" s="422"/>
      <c r="M797" s="422"/>
    </row>
    <row r="798" customFormat="false" ht="15.75" hidden="false" customHeight="false" outlineLevel="0" collapsed="false">
      <c r="A798" s="420"/>
      <c r="B798" s="420"/>
      <c r="C798" s="420"/>
      <c r="D798" s="420"/>
      <c r="E798" s="420"/>
      <c r="F798" s="420"/>
      <c r="G798" s="421"/>
      <c r="H798" s="420"/>
      <c r="I798" s="420"/>
      <c r="J798" s="417"/>
      <c r="K798" s="463"/>
      <c r="L798" s="422"/>
      <c r="M798" s="422"/>
    </row>
    <row r="799" customFormat="false" ht="15.75" hidden="false" customHeight="false" outlineLevel="0" collapsed="false">
      <c r="A799" s="420"/>
      <c r="B799" s="420"/>
      <c r="C799" s="420"/>
      <c r="D799" s="420"/>
      <c r="E799" s="420"/>
      <c r="F799" s="420"/>
      <c r="G799" s="421"/>
      <c r="H799" s="420"/>
      <c r="I799" s="420"/>
      <c r="J799" s="417"/>
      <c r="K799" s="463"/>
      <c r="L799" s="422"/>
      <c r="M799" s="422"/>
    </row>
    <row r="800" customFormat="false" ht="15.75" hidden="false" customHeight="false" outlineLevel="0" collapsed="false">
      <c r="A800" s="420"/>
      <c r="B800" s="420"/>
      <c r="C800" s="420"/>
      <c r="D800" s="420"/>
      <c r="E800" s="420"/>
      <c r="F800" s="420"/>
      <c r="G800" s="421"/>
      <c r="H800" s="420"/>
      <c r="I800" s="420"/>
      <c r="J800" s="417"/>
      <c r="K800" s="463"/>
      <c r="L800" s="422"/>
      <c r="M800" s="422"/>
    </row>
    <row r="801" customFormat="false" ht="15.75" hidden="false" customHeight="false" outlineLevel="0" collapsed="false">
      <c r="A801" s="420"/>
      <c r="B801" s="420"/>
      <c r="C801" s="420"/>
      <c r="D801" s="420"/>
      <c r="E801" s="420"/>
      <c r="F801" s="420"/>
      <c r="G801" s="421"/>
      <c r="H801" s="420"/>
      <c r="I801" s="420"/>
      <c r="J801" s="417"/>
      <c r="K801" s="463"/>
      <c r="L801" s="422"/>
      <c r="M801" s="422"/>
    </row>
    <row r="802" customFormat="false" ht="15.75" hidden="false" customHeight="false" outlineLevel="0" collapsed="false">
      <c r="A802" s="420"/>
      <c r="B802" s="420"/>
      <c r="C802" s="420"/>
      <c r="D802" s="420"/>
      <c r="E802" s="420"/>
      <c r="F802" s="420"/>
      <c r="G802" s="421"/>
      <c r="H802" s="420"/>
      <c r="I802" s="420"/>
      <c r="J802" s="417"/>
      <c r="K802" s="463"/>
      <c r="L802" s="422"/>
      <c r="M802" s="422"/>
    </row>
    <row r="803" customFormat="false" ht="15.75" hidden="false" customHeight="false" outlineLevel="0" collapsed="false">
      <c r="A803" s="420"/>
      <c r="B803" s="420"/>
      <c r="C803" s="420"/>
      <c r="D803" s="420"/>
      <c r="E803" s="420"/>
      <c r="F803" s="420"/>
      <c r="G803" s="421"/>
      <c r="H803" s="420"/>
      <c r="I803" s="420"/>
      <c r="J803" s="417"/>
      <c r="K803" s="463"/>
      <c r="L803" s="422"/>
      <c r="M803" s="422"/>
    </row>
    <row r="804" customFormat="false" ht="15.75" hidden="false" customHeight="false" outlineLevel="0" collapsed="false">
      <c r="A804" s="420"/>
      <c r="B804" s="420"/>
      <c r="C804" s="420"/>
      <c r="D804" s="420"/>
      <c r="E804" s="420"/>
      <c r="F804" s="420"/>
      <c r="G804" s="421"/>
      <c r="H804" s="420"/>
      <c r="I804" s="420"/>
      <c r="J804" s="417"/>
      <c r="K804" s="463"/>
      <c r="L804" s="422"/>
      <c r="M804" s="422"/>
    </row>
    <row r="805" customFormat="false" ht="15.75" hidden="false" customHeight="false" outlineLevel="0" collapsed="false">
      <c r="A805" s="420"/>
      <c r="B805" s="420"/>
      <c r="C805" s="420"/>
      <c r="D805" s="420"/>
      <c r="E805" s="420"/>
      <c r="F805" s="420"/>
      <c r="G805" s="421"/>
      <c r="H805" s="420"/>
      <c r="I805" s="420"/>
      <c r="J805" s="417"/>
      <c r="K805" s="463"/>
      <c r="L805" s="422"/>
      <c r="M805" s="422"/>
    </row>
    <row r="806" customFormat="false" ht="15.75" hidden="false" customHeight="false" outlineLevel="0" collapsed="false">
      <c r="A806" s="420"/>
      <c r="B806" s="420"/>
      <c r="C806" s="420"/>
      <c r="D806" s="420"/>
      <c r="E806" s="420"/>
      <c r="F806" s="420"/>
      <c r="G806" s="421"/>
      <c r="H806" s="420"/>
      <c r="I806" s="420"/>
      <c r="J806" s="417"/>
      <c r="K806" s="463"/>
      <c r="L806" s="422"/>
      <c r="M806" s="422"/>
    </row>
    <row r="807" customFormat="false" ht="15.75" hidden="false" customHeight="false" outlineLevel="0" collapsed="false">
      <c r="A807" s="420"/>
      <c r="B807" s="420"/>
      <c r="C807" s="420"/>
      <c r="D807" s="420"/>
      <c r="E807" s="420"/>
      <c r="F807" s="420"/>
      <c r="G807" s="421"/>
      <c r="H807" s="420"/>
      <c r="I807" s="420"/>
      <c r="J807" s="417"/>
      <c r="K807" s="463"/>
      <c r="L807" s="422"/>
      <c r="M807" s="422"/>
    </row>
    <row r="808" customFormat="false" ht="15.75" hidden="false" customHeight="false" outlineLevel="0" collapsed="false">
      <c r="A808" s="420"/>
      <c r="B808" s="420"/>
      <c r="C808" s="420"/>
      <c r="D808" s="420"/>
      <c r="E808" s="420"/>
      <c r="F808" s="420"/>
      <c r="G808" s="421"/>
      <c r="H808" s="420"/>
      <c r="I808" s="420"/>
      <c r="J808" s="417"/>
      <c r="K808" s="463"/>
      <c r="L808" s="422"/>
      <c r="M808" s="422"/>
    </row>
    <row r="809" customFormat="false" ht="15.75" hidden="false" customHeight="false" outlineLevel="0" collapsed="false">
      <c r="A809" s="420"/>
      <c r="B809" s="420"/>
      <c r="C809" s="420"/>
      <c r="D809" s="420"/>
      <c r="E809" s="420"/>
      <c r="F809" s="420"/>
      <c r="G809" s="421"/>
      <c r="H809" s="420"/>
      <c r="I809" s="420"/>
      <c r="J809" s="417"/>
      <c r="K809" s="463"/>
      <c r="L809" s="422"/>
      <c r="M809" s="422"/>
    </row>
    <row r="810" customFormat="false" ht="15.75" hidden="false" customHeight="false" outlineLevel="0" collapsed="false">
      <c r="A810" s="420"/>
      <c r="B810" s="420"/>
      <c r="C810" s="420"/>
      <c r="D810" s="420"/>
      <c r="E810" s="420"/>
      <c r="F810" s="420"/>
      <c r="G810" s="421"/>
      <c r="H810" s="420"/>
      <c r="I810" s="420"/>
      <c r="J810" s="417"/>
      <c r="K810" s="463"/>
      <c r="L810" s="422"/>
      <c r="M810" s="422"/>
    </row>
    <row r="811" customFormat="false" ht="15.75" hidden="false" customHeight="false" outlineLevel="0" collapsed="false">
      <c r="A811" s="420"/>
      <c r="B811" s="420"/>
      <c r="C811" s="420"/>
      <c r="D811" s="420"/>
      <c r="E811" s="420"/>
      <c r="F811" s="420"/>
      <c r="G811" s="421"/>
      <c r="H811" s="420"/>
      <c r="I811" s="420"/>
      <c r="J811" s="417"/>
      <c r="K811" s="463"/>
      <c r="L811" s="422"/>
      <c r="M811" s="422"/>
    </row>
    <row r="812" customFormat="false" ht="15.75" hidden="false" customHeight="false" outlineLevel="0" collapsed="false">
      <c r="A812" s="420"/>
      <c r="B812" s="420"/>
      <c r="C812" s="420"/>
      <c r="D812" s="420"/>
      <c r="E812" s="420"/>
      <c r="F812" s="420"/>
      <c r="G812" s="421"/>
      <c r="H812" s="420"/>
      <c r="I812" s="420"/>
      <c r="J812" s="417"/>
      <c r="K812" s="463"/>
      <c r="L812" s="422"/>
      <c r="M812" s="422"/>
    </row>
    <row r="813" customFormat="false" ht="15.75" hidden="false" customHeight="false" outlineLevel="0" collapsed="false">
      <c r="A813" s="420"/>
      <c r="B813" s="420"/>
      <c r="C813" s="420"/>
      <c r="D813" s="420"/>
      <c r="E813" s="420"/>
      <c r="F813" s="420"/>
      <c r="G813" s="421"/>
      <c r="H813" s="420"/>
      <c r="I813" s="420"/>
      <c r="J813" s="417"/>
      <c r="K813" s="463"/>
      <c r="L813" s="422"/>
      <c r="M813" s="422"/>
    </row>
    <row r="814" customFormat="false" ht="15.75" hidden="false" customHeight="false" outlineLevel="0" collapsed="false">
      <c r="A814" s="420"/>
      <c r="B814" s="420"/>
      <c r="C814" s="420"/>
      <c r="D814" s="420"/>
      <c r="E814" s="420"/>
      <c r="F814" s="420"/>
      <c r="G814" s="421"/>
      <c r="H814" s="420"/>
      <c r="I814" s="420"/>
      <c r="J814" s="417"/>
      <c r="K814" s="463"/>
      <c r="L814" s="422"/>
      <c r="M814" s="422"/>
    </row>
    <row r="815" customFormat="false" ht="15.75" hidden="false" customHeight="false" outlineLevel="0" collapsed="false">
      <c r="A815" s="420"/>
      <c r="B815" s="420"/>
      <c r="C815" s="420"/>
      <c r="D815" s="420"/>
      <c r="E815" s="420"/>
      <c r="F815" s="420"/>
      <c r="G815" s="421"/>
      <c r="H815" s="420"/>
      <c r="I815" s="420"/>
      <c r="J815" s="417"/>
      <c r="K815" s="463"/>
      <c r="L815" s="422"/>
      <c r="M815" s="422"/>
    </row>
    <row r="816" customFormat="false" ht="15.75" hidden="false" customHeight="false" outlineLevel="0" collapsed="false">
      <c r="A816" s="420"/>
      <c r="B816" s="420"/>
      <c r="C816" s="420"/>
      <c r="D816" s="420"/>
      <c r="E816" s="420"/>
      <c r="F816" s="420"/>
      <c r="G816" s="421"/>
      <c r="H816" s="420"/>
      <c r="I816" s="420"/>
      <c r="J816" s="417"/>
      <c r="K816" s="463"/>
      <c r="L816" s="422"/>
      <c r="M816" s="422"/>
    </row>
    <row r="817" customFormat="false" ht="15.75" hidden="false" customHeight="false" outlineLevel="0" collapsed="false">
      <c r="A817" s="420"/>
      <c r="B817" s="420"/>
      <c r="C817" s="420"/>
      <c r="D817" s="420"/>
      <c r="E817" s="420"/>
      <c r="F817" s="420"/>
      <c r="G817" s="421"/>
      <c r="H817" s="420"/>
      <c r="I817" s="420"/>
      <c r="J817" s="417"/>
      <c r="K817" s="463"/>
      <c r="L817" s="422"/>
      <c r="M817" s="422"/>
    </row>
    <row r="818" customFormat="false" ht="15.75" hidden="false" customHeight="false" outlineLevel="0" collapsed="false">
      <c r="A818" s="420"/>
      <c r="B818" s="420"/>
      <c r="C818" s="420"/>
      <c r="D818" s="420"/>
      <c r="E818" s="420"/>
      <c r="F818" s="420"/>
      <c r="G818" s="421"/>
      <c r="H818" s="420"/>
      <c r="I818" s="420"/>
      <c r="J818" s="417"/>
      <c r="K818" s="463"/>
      <c r="L818" s="422"/>
      <c r="M818" s="422"/>
    </row>
    <row r="819" customFormat="false" ht="15.75" hidden="false" customHeight="false" outlineLevel="0" collapsed="false">
      <c r="A819" s="420"/>
      <c r="B819" s="420"/>
      <c r="C819" s="420"/>
      <c r="D819" s="420"/>
      <c r="E819" s="420"/>
      <c r="F819" s="420"/>
      <c r="G819" s="421"/>
      <c r="H819" s="420"/>
      <c r="I819" s="420"/>
      <c r="J819" s="417"/>
      <c r="K819" s="463"/>
      <c r="L819" s="422"/>
      <c r="M819" s="422"/>
    </row>
    <row r="820" customFormat="false" ht="15.75" hidden="false" customHeight="false" outlineLevel="0" collapsed="false">
      <c r="A820" s="420"/>
      <c r="B820" s="420"/>
      <c r="C820" s="420"/>
      <c r="D820" s="420"/>
      <c r="E820" s="420"/>
      <c r="F820" s="420"/>
      <c r="G820" s="421"/>
      <c r="H820" s="420"/>
      <c r="I820" s="420"/>
      <c r="J820" s="417"/>
      <c r="K820" s="463"/>
      <c r="L820" s="422"/>
      <c r="M820" s="422"/>
    </row>
    <row r="821" customFormat="false" ht="15.75" hidden="false" customHeight="false" outlineLevel="0" collapsed="false">
      <c r="A821" s="420"/>
      <c r="B821" s="420"/>
      <c r="C821" s="420"/>
      <c r="D821" s="420"/>
      <c r="E821" s="420"/>
      <c r="F821" s="420"/>
      <c r="G821" s="421"/>
      <c r="H821" s="420"/>
      <c r="I821" s="420"/>
      <c r="J821" s="417"/>
      <c r="K821" s="463"/>
      <c r="L821" s="422"/>
      <c r="M821" s="422"/>
    </row>
    <row r="822" customFormat="false" ht="15.75" hidden="false" customHeight="false" outlineLevel="0" collapsed="false">
      <c r="A822" s="420"/>
      <c r="B822" s="420"/>
      <c r="C822" s="420"/>
      <c r="D822" s="420"/>
      <c r="E822" s="420"/>
      <c r="F822" s="420"/>
      <c r="G822" s="421"/>
      <c r="H822" s="420"/>
      <c r="I822" s="420"/>
      <c r="J822" s="417"/>
      <c r="K822" s="463"/>
      <c r="L822" s="422"/>
      <c r="M822" s="422"/>
    </row>
    <row r="823" customFormat="false" ht="15.75" hidden="false" customHeight="false" outlineLevel="0" collapsed="false">
      <c r="A823" s="420"/>
      <c r="B823" s="420"/>
      <c r="C823" s="420"/>
      <c r="D823" s="420"/>
      <c r="E823" s="420"/>
      <c r="F823" s="420"/>
      <c r="G823" s="421"/>
      <c r="H823" s="420"/>
      <c r="I823" s="420"/>
      <c r="J823" s="417"/>
      <c r="K823" s="463"/>
      <c r="L823" s="422"/>
      <c r="M823" s="422"/>
    </row>
    <row r="824" customFormat="false" ht="15.75" hidden="false" customHeight="false" outlineLevel="0" collapsed="false">
      <c r="A824" s="420"/>
      <c r="B824" s="420"/>
      <c r="C824" s="420"/>
      <c r="D824" s="420"/>
      <c r="E824" s="420"/>
      <c r="F824" s="420"/>
      <c r="G824" s="421"/>
      <c r="H824" s="420"/>
      <c r="I824" s="420"/>
      <c r="J824" s="417"/>
      <c r="K824" s="463"/>
      <c r="L824" s="422"/>
      <c r="M824" s="422"/>
    </row>
    <row r="825" customFormat="false" ht="15.75" hidden="false" customHeight="false" outlineLevel="0" collapsed="false">
      <c r="A825" s="420"/>
      <c r="B825" s="420"/>
      <c r="C825" s="420"/>
      <c r="D825" s="420"/>
      <c r="E825" s="420"/>
      <c r="F825" s="420"/>
      <c r="G825" s="421"/>
      <c r="H825" s="420"/>
      <c r="I825" s="420"/>
      <c r="J825" s="417"/>
      <c r="K825" s="463"/>
      <c r="L825" s="422"/>
      <c r="M825" s="422"/>
    </row>
    <row r="826" customFormat="false" ht="15.75" hidden="false" customHeight="false" outlineLevel="0" collapsed="false">
      <c r="A826" s="420"/>
      <c r="B826" s="420"/>
      <c r="C826" s="420"/>
      <c r="D826" s="420"/>
      <c r="E826" s="420"/>
      <c r="F826" s="420"/>
      <c r="G826" s="421"/>
      <c r="H826" s="420"/>
      <c r="I826" s="420"/>
      <c r="J826" s="417"/>
      <c r="K826" s="463"/>
      <c r="L826" s="422"/>
      <c r="M826" s="422"/>
    </row>
    <row r="827" customFormat="false" ht="15.75" hidden="false" customHeight="false" outlineLevel="0" collapsed="false">
      <c r="A827" s="420"/>
      <c r="B827" s="420"/>
      <c r="C827" s="420"/>
      <c r="D827" s="420"/>
      <c r="E827" s="420"/>
      <c r="F827" s="420"/>
      <c r="G827" s="421"/>
      <c r="H827" s="420"/>
      <c r="I827" s="420"/>
      <c r="J827" s="417"/>
      <c r="K827" s="463"/>
      <c r="L827" s="422"/>
      <c r="M827" s="422"/>
    </row>
    <row r="828" customFormat="false" ht="15.75" hidden="false" customHeight="false" outlineLevel="0" collapsed="false">
      <c r="A828" s="420"/>
      <c r="B828" s="420"/>
      <c r="C828" s="420"/>
      <c r="D828" s="420"/>
      <c r="E828" s="420"/>
      <c r="F828" s="420"/>
      <c r="G828" s="421"/>
      <c r="H828" s="420"/>
      <c r="I828" s="420"/>
      <c r="J828" s="417"/>
      <c r="K828" s="463"/>
      <c r="L828" s="422"/>
      <c r="M828" s="422"/>
    </row>
    <row r="829" customFormat="false" ht="15.75" hidden="false" customHeight="false" outlineLevel="0" collapsed="false">
      <c r="A829" s="420"/>
      <c r="B829" s="420"/>
      <c r="C829" s="420"/>
      <c r="D829" s="420"/>
      <c r="E829" s="420"/>
      <c r="F829" s="420"/>
      <c r="G829" s="421"/>
      <c r="H829" s="420"/>
      <c r="I829" s="420"/>
      <c r="J829" s="417"/>
      <c r="K829" s="463"/>
      <c r="L829" s="422"/>
      <c r="M829" s="422"/>
    </row>
    <row r="830" customFormat="false" ht="15.75" hidden="false" customHeight="false" outlineLevel="0" collapsed="false">
      <c r="A830" s="420"/>
      <c r="B830" s="420"/>
      <c r="C830" s="420"/>
      <c r="D830" s="420"/>
      <c r="E830" s="420"/>
      <c r="F830" s="420"/>
      <c r="G830" s="421"/>
      <c r="H830" s="420"/>
      <c r="I830" s="420"/>
      <c r="J830" s="417"/>
      <c r="K830" s="463"/>
      <c r="L830" s="422"/>
      <c r="M830" s="422"/>
    </row>
    <row r="831" customFormat="false" ht="15.75" hidden="false" customHeight="false" outlineLevel="0" collapsed="false">
      <c r="A831" s="420"/>
      <c r="B831" s="420"/>
      <c r="C831" s="420"/>
      <c r="D831" s="420"/>
      <c r="E831" s="420"/>
      <c r="F831" s="420"/>
      <c r="G831" s="421"/>
      <c r="H831" s="420"/>
      <c r="I831" s="420"/>
      <c r="J831" s="417"/>
      <c r="K831" s="463"/>
      <c r="L831" s="422"/>
      <c r="M831" s="422"/>
    </row>
    <row r="832" customFormat="false" ht="15.75" hidden="false" customHeight="false" outlineLevel="0" collapsed="false">
      <c r="A832" s="420"/>
      <c r="B832" s="420"/>
      <c r="C832" s="420"/>
      <c r="D832" s="420"/>
      <c r="E832" s="420"/>
      <c r="F832" s="420"/>
      <c r="G832" s="421"/>
      <c r="H832" s="420"/>
      <c r="I832" s="420"/>
      <c r="J832" s="417"/>
      <c r="K832" s="463"/>
      <c r="L832" s="422"/>
      <c r="M832" s="422"/>
    </row>
    <row r="833" customFormat="false" ht="15.75" hidden="false" customHeight="false" outlineLevel="0" collapsed="false">
      <c r="A833" s="420"/>
      <c r="B833" s="420"/>
      <c r="C833" s="420"/>
      <c r="D833" s="420"/>
      <c r="E833" s="420"/>
      <c r="F833" s="420"/>
      <c r="G833" s="421"/>
      <c r="H833" s="420"/>
      <c r="I833" s="420"/>
      <c r="J833" s="417"/>
      <c r="K833" s="463"/>
      <c r="L833" s="422"/>
      <c r="M833" s="422"/>
    </row>
    <row r="834" customFormat="false" ht="15.75" hidden="false" customHeight="false" outlineLevel="0" collapsed="false">
      <c r="A834" s="420"/>
      <c r="B834" s="420"/>
      <c r="C834" s="420"/>
      <c r="D834" s="420"/>
      <c r="E834" s="420"/>
      <c r="F834" s="420"/>
      <c r="G834" s="421"/>
      <c r="H834" s="420"/>
      <c r="I834" s="420"/>
      <c r="J834" s="417"/>
      <c r="K834" s="463"/>
      <c r="L834" s="422"/>
      <c r="M834" s="422"/>
    </row>
    <row r="835" customFormat="false" ht="15.75" hidden="false" customHeight="false" outlineLevel="0" collapsed="false">
      <c r="A835" s="420"/>
      <c r="B835" s="420"/>
      <c r="C835" s="420"/>
      <c r="D835" s="420"/>
      <c r="E835" s="420"/>
      <c r="F835" s="420"/>
      <c r="G835" s="421"/>
      <c r="H835" s="420"/>
      <c r="I835" s="420"/>
      <c r="J835" s="417"/>
      <c r="K835" s="463"/>
      <c r="L835" s="422"/>
      <c r="M835" s="422"/>
    </row>
    <row r="836" customFormat="false" ht="15.75" hidden="false" customHeight="false" outlineLevel="0" collapsed="false">
      <c r="A836" s="420"/>
      <c r="B836" s="420"/>
      <c r="C836" s="420"/>
      <c r="D836" s="420"/>
      <c r="E836" s="420"/>
      <c r="F836" s="420"/>
      <c r="G836" s="421"/>
      <c r="H836" s="420"/>
      <c r="I836" s="420"/>
      <c r="J836" s="417"/>
      <c r="K836" s="463"/>
      <c r="L836" s="422"/>
      <c r="M836" s="422"/>
    </row>
    <row r="837" customFormat="false" ht="15.75" hidden="false" customHeight="false" outlineLevel="0" collapsed="false">
      <c r="A837" s="420"/>
      <c r="B837" s="420"/>
      <c r="C837" s="420"/>
      <c r="D837" s="420"/>
      <c r="E837" s="420"/>
      <c r="F837" s="420"/>
      <c r="G837" s="421"/>
      <c r="H837" s="420"/>
      <c r="I837" s="420"/>
      <c r="J837" s="417"/>
      <c r="K837" s="463"/>
      <c r="L837" s="422"/>
      <c r="M837" s="422"/>
    </row>
    <row r="838" customFormat="false" ht="15.75" hidden="false" customHeight="false" outlineLevel="0" collapsed="false">
      <c r="A838" s="420"/>
      <c r="B838" s="420"/>
      <c r="C838" s="420"/>
      <c r="D838" s="420"/>
      <c r="E838" s="420"/>
      <c r="F838" s="420"/>
      <c r="G838" s="421"/>
      <c r="H838" s="420"/>
      <c r="I838" s="420"/>
      <c r="J838" s="417"/>
      <c r="K838" s="463"/>
      <c r="L838" s="422"/>
      <c r="M838" s="422"/>
    </row>
    <row r="839" customFormat="false" ht="15.75" hidden="false" customHeight="false" outlineLevel="0" collapsed="false">
      <c r="A839" s="420"/>
      <c r="B839" s="420"/>
      <c r="C839" s="420"/>
      <c r="D839" s="420"/>
      <c r="E839" s="420"/>
      <c r="F839" s="420"/>
      <c r="G839" s="421"/>
      <c r="H839" s="420"/>
      <c r="I839" s="420"/>
      <c r="J839" s="417"/>
      <c r="K839" s="463"/>
      <c r="L839" s="422"/>
      <c r="M839" s="422"/>
    </row>
    <row r="840" customFormat="false" ht="15.75" hidden="false" customHeight="false" outlineLevel="0" collapsed="false">
      <c r="A840" s="420"/>
      <c r="B840" s="420"/>
      <c r="C840" s="420"/>
      <c r="D840" s="420"/>
      <c r="E840" s="420"/>
      <c r="F840" s="420"/>
      <c r="G840" s="421"/>
      <c r="H840" s="420"/>
      <c r="I840" s="420"/>
      <c r="J840" s="417"/>
      <c r="K840" s="463"/>
      <c r="L840" s="422"/>
      <c r="M840" s="422"/>
    </row>
    <row r="841" customFormat="false" ht="15.75" hidden="false" customHeight="false" outlineLevel="0" collapsed="false">
      <c r="A841" s="420"/>
      <c r="B841" s="420"/>
      <c r="C841" s="420"/>
      <c r="D841" s="420"/>
      <c r="E841" s="420"/>
      <c r="F841" s="420"/>
      <c r="G841" s="421"/>
      <c r="H841" s="420"/>
      <c r="I841" s="420"/>
      <c r="J841" s="417"/>
      <c r="K841" s="463"/>
      <c r="L841" s="422"/>
      <c r="M841" s="422"/>
    </row>
    <row r="842" customFormat="false" ht="15.75" hidden="false" customHeight="false" outlineLevel="0" collapsed="false">
      <c r="A842" s="420"/>
      <c r="B842" s="420"/>
      <c r="C842" s="420"/>
      <c r="D842" s="420"/>
      <c r="E842" s="420"/>
      <c r="F842" s="420"/>
      <c r="G842" s="421"/>
      <c r="H842" s="420"/>
      <c r="I842" s="420"/>
      <c r="J842" s="417"/>
      <c r="K842" s="463"/>
      <c r="L842" s="422"/>
      <c r="M842" s="422"/>
    </row>
    <row r="843" customFormat="false" ht="15.75" hidden="false" customHeight="false" outlineLevel="0" collapsed="false">
      <c r="A843" s="420"/>
      <c r="B843" s="420"/>
      <c r="C843" s="420"/>
      <c r="D843" s="420"/>
      <c r="E843" s="420"/>
      <c r="F843" s="420"/>
      <c r="G843" s="421"/>
      <c r="H843" s="420"/>
      <c r="I843" s="420"/>
      <c r="J843" s="417"/>
      <c r="K843" s="463"/>
      <c r="L843" s="422"/>
      <c r="M843" s="422"/>
    </row>
    <row r="844" customFormat="false" ht="15.75" hidden="false" customHeight="false" outlineLevel="0" collapsed="false">
      <c r="A844" s="420"/>
      <c r="B844" s="420"/>
      <c r="C844" s="420"/>
      <c r="D844" s="420"/>
      <c r="E844" s="420"/>
      <c r="F844" s="420"/>
      <c r="G844" s="421"/>
      <c r="H844" s="420"/>
      <c r="I844" s="420"/>
      <c r="J844" s="417"/>
      <c r="K844" s="463"/>
      <c r="L844" s="422"/>
      <c r="M844" s="422"/>
    </row>
    <row r="845" customFormat="false" ht="15.75" hidden="false" customHeight="false" outlineLevel="0" collapsed="false">
      <c r="A845" s="420"/>
      <c r="B845" s="420"/>
      <c r="C845" s="420"/>
      <c r="D845" s="420"/>
      <c r="E845" s="420"/>
      <c r="F845" s="420"/>
      <c r="G845" s="421"/>
      <c r="H845" s="420"/>
      <c r="I845" s="420"/>
      <c r="J845" s="417"/>
      <c r="K845" s="463"/>
      <c r="L845" s="422"/>
      <c r="M845" s="422"/>
    </row>
    <row r="846" customFormat="false" ht="15.75" hidden="false" customHeight="false" outlineLevel="0" collapsed="false">
      <c r="A846" s="420"/>
      <c r="B846" s="420"/>
      <c r="C846" s="420"/>
      <c r="D846" s="420"/>
      <c r="E846" s="420"/>
      <c r="F846" s="420"/>
      <c r="G846" s="421"/>
      <c r="H846" s="420"/>
      <c r="I846" s="420"/>
      <c r="J846" s="417"/>
      <c r="K846" s="463"/>
      <c r="L846" s="422"/>
      <c r="M846" s="422"/>
    </row>
    <row r="847" customFormat="false" ht="15.75" hidden="false" customHeight="false" outlineLevel="0" collapsed="false">
      <c r="A847" s="420"/>
      <c r="B847" s="420"/>
      <c r="C847" s="420"/>
      <c r="D847" s="420"/>
      <c r="E847" s="420"/>
      <c r="F847" s="420"/>
      <c r="G847" s="421"/>
      <c r="H847" s="420"/>
      <c r="I847" s="420"/>
      <c r="J847" s="417"/>
      <c r="K847" s="463"/>
      <c r="L847" s="422"/>
      <c r="M847" s="422"/>
    </row>
    <row r="848" customFormat="false" ht="15.75" hidden="false" customHeight="false" outlineLevel="0" collapsed="false">
      <c r="A848" s="420"/>
      <c r="B848" s="420"/>
      <c r="C848" s="420"/>
      <c r="D848" s="420"/>
      <c r="E848" s="420"/>
      <c r="F848" s="420"/>
      <c r="G848" s="421"/>
      <c r="H848" s="420"/>
      <c r="I848" s="420"/>
      <c r="J848" s="417"/>
      <c r="K848" s="463"/>
      <c r="L848" s="422"/>
      <c r="M848" s="422"/>
    </row>
    <row r="849" customFormat="false" ht="15.75" hidden="false" customHeight="false" outlineLevel="0" collapsed="false">
      <c r="A849" s="420"/>
      <c r="B849" s="420"/>
      <c r="C849" s="420"/>
      <c r="D849" s="420"/>
      <c r="E849" s="420"/>
      <c r="F849" s="420"/>
      <c r="G849" s="421"/>
      <c r="H849" s="420"/>
      <c r="I849" s="420"/>
      <c r="J849" s="417"/>
      <c r="K849" s="463"/>
      <c r="L849" s="422"/>
      <c r="M849" s="422"/>
    </row>
    <row r="850" customFormat="false" ht="15.75" hidden="false" customHeight="false" outlineLevel="0" collapsed="false">
      <c r="A850" s="420"/>
      <c r="B850" s="420"/>
      <c r="C850" s="420"/>
      <c r="D850" s="420"/>
      <c r="E850" s="420"/>
      <c r="F850" s="420"/>
      <c r="G850" s="421"/>
      <c r="H850" s="420"/>
      <c r="I850" s="420"/>
      <c r="J850" s="417"/>
      <c r="K850" s="463"/>
      <c r="L850" s="422"/>
      <c r="M850" s="422"/>
    </row>
    <row r="851" customFormat="false" ht="15.75" hidden="false" customHeight="false" outlineLevel="0" collapsed="false">
      <c r="A851" s="420"/>
      <c r="B851" s="420"/>
      <c r="C851" s="420"/>
      <c r="D851" s="420"/>
      <c r="E851" s="420"/>
      <c r="F851" s="420"/>
      <c r="G851" s="421"/>
      <c r="H851" s="420"/>
      <c r="I851" s="420"/>
      <c r="J851" s="417"/>
      <c r="K851" s="463"/>
      <c r="L851" s="422"/>
      <c r="M851" s="422"/>
    </row>
    <row r="852" customFormat="false" ht="15.75" hidden="false" customHeight="false" outlineLevel="0" collapsed="false">
      <c r="A852" s="420"/>
      <c r="B852" s="420"/>
      <c r="C852" s="420"/>
      <c r="D852" s="420"/>
      <c r="E852" s="420"/>
      <c r="F852" s="420"/>
      <c r="G852" s="421"/>
      <c r="H852" s="420"/>
      <c r="I852" s="420"/>
      <c r="J852" s="417"/>
      <c r="K852" s="463"/>
      <c r="L852" s="422"/>
      <c r="M852" s="422"/>
    </row>
    <row r="853" customFormat="false" ht="15.75" hidden="false" customHeight="false" outlineLevel="0" collapsed="false">
      <c r="A853" s="420"/>
      <c r="B853" s="420"/>
      <c r="C853" s="420"/>
      <c r="D853" s="420"/>
      <c r="E853" s="420"/>
      <c r="F853" s="420"/>
      <c r="G853" s="421"/>
      <c r="H853" s="420"/>
      <c r="I853" s="420"/>
      <c r="J853" s="417"/>
      <c r="K853" s="463"/>
      <c r="L853" s="422"/>
      <c r="M853" s="422"/>
    </row>
    <row r="854" customFormat="false" ht="15.75" hidden="false" customHeight="false" outlineLevel="0" collapsed="false">
      <c r="A854" s="420"/>
      <c r="B854" s="420"/>
      <c r="C854" s="420"/>
      <c r="D854" s="420"/>
      <c r="E854" s="420"/>
      <c r="F854" s="420"/>
      <c r="G854" s="421"/>
      <c r="H854" s="420"/>
      <c r="I854" s="420"/>
      <c r="J854" s="417"/>
      <c r="K854" s="463"/>
      <c r="L854" s="422"/>
      <c r="M854" s="422"/>
    </row>
    <row r="855" customFormat="false" ht="15.75" hidden="false" customHeight="false" outlineLevel="0" collapsed="false">
      <c r="A855" s="420"/>
      <c r="B855" s="420"/>
      <c r="C855" s="420"/>
      <c r="D855" s="420"/>
      <c r="E855" s="420"/>
      <c r="F855" s="420"/>
      <c r="G855" s="421"/>
      <c r="H855" s="420"/>
      <c r="I855" s="420"/>
      <c r="J855" s="417"/>
      <c r="K855" s="463"/>
      <c r="L855" s="422"/>
      <c r="M855" s="422"/>
    </row>
    <row r="856" customFormat="false" ht="15.75" hidden="false" customHeight="false" outlineLevel="0" collapsed="false">
      <c r="A856" s="420"/>
      <c r="B856" s="420"/>
      <c r="C856" s="420"/>
      <c r="D856" s="420"/>
      <c r="E856" s="420"/>
      <c r="F856" s="420"/>
      <c r="G856" s="421"/>
      <c r="H856" s="420"/>
      <c r="I856" s="420"/>
      <c r="J856" s="417"/>
      <c r="K856" s="463"/>
      <c r="L856" s="422"/>
      <c r="M856" s="422"/>
    </row>
    <row r="857" customFormat="false" ht="15.75" hidden="false" customHeight="false" outlineLevel="0" collapsed="false">
      <c r="A857" s="420"/>
      <c r="B857" s="420"/>
      <c r="C857" s="420"/>
      <c r="D857" s="420"/>
      <c r="E857" s="420"/>
      <c r="F857" s="420"/>
      <c r="G857" s="421"/>
      <c r="H857" s="420"/>
      <c r="I857" s="420"/>
      <c r="J857" s="417"/>
      <c r="K857" s="463"/>
      <c r="L857" s="422"/>
      <c r="M857" s="422"/>
    </row>
    <row r="858" customFormat="false" ht="15.75" hidden="false" customHeight="false" outlineLevel="0" collapsed="false">
      <c r="A858" s="420"/>
      <c r="B858" s="420"/>
      <c r="C858" s="420"/>
      <c r="D858" s="420"/>
      <c r="E858" s="420"/>
      <c r="F858" s="420"/>
      <c r="G858" s="421"/>
      <c r="H858" s="420"/>
      <c r="I858" s="420"/>
      <c r="J858" s="417"/>
      <c r="K858" s="463"/>
      <c r="L858" s="422"/>
      <c r="M858" s="422"/>
    </row>
    <row r="859" customFormat="false" ht="15.75" hidden="false" customHeight="false" outlineLevel="0" collapsed="false">
      <c r="A859" s="420"/>
      <c r="B859" s="420"/>
      <c r="C859" s="420"/>
      <c r="D859" s="420"/>
      <c r="E859" s="420"/>
      <c r="F859" s="420"/>
      <c r="G859" s="421"/>
      <c r="H859" s="420"/>
      <c r="I859" s="420"/>
      <c r="J859" s="417"/>
      <c r="K859" s="463"/>
      <c r="L859" s="422"/>
      <c r="M859" s="422"/>
    </row>
    <row r="860" customFormat="false" ht="15.75" hidden="false" customHeight="false" outlineLevel="0" collapsed="false">
      <c r="A860" s="420"/>
      <c r="B860" s="420"/>
      <c r="C860" s="420"/>
      <c r="D860" s="420"/>
      <c r="E860" s="420"/>
      <c r="F860" s="420"/>
      <c r="G860" s="421"/>
      <c r="H860" s="420"/>
      <c r="I860" s="420"/>
      <c r="J860" s="417"/>
      <c r="K860" s="463"/>
      <c r="L860" s="422"/>
      <c r="M860" s="422"/>
    </row>
    <row r="861" customFormat="false" ht="15.75" hidden="false" customHeight="false" outlineLevel="0" collapsed="false">
      <c r="A861" s="420"/>
      <c r="B861" s="420"/>
      <c r="C861" s="420"/>
      <c r="D861" s="420"/>
      <c r="E861" s="420"/>
      <c r="F861" s="420"/>
      <c r="G861" s="421"/>
      <c r="H861" s="420"/>
      <c r="I861" s="420"/>
      <c r="J861" s="417"/>
      <c r="K861" s="463"/>
      <c r="L861" s="422"/>
      <c r="M861" s="422"/>
    </row>
    <row r="862" customFormat="false" ht="15.75" hidden="false" customHeight="false" outlineLevel="0" collapsed="false">
      <c r="A862" s="420"/>
      <c r="B862" s="420"/>
      <c r="C862" s="420"/>
      <c r="D862" s="420"/>
      <c r="E862" s="420"/>
      <c r="F862" s="420"/>
      <c r="G862" s="421"/>
      <c r="H862" s="420"/>
      <c r="I862" s="420"/>
      <c r="J862" s="417"/>
      <c r="K862" s="463"/>
      <c r="L862" s="422"/>
      <c r="M862" s="422"/>
    </row>
    <row r="863" customFormat="false" ht="15.75" hidden="false" customHeight="false" outlineLevel="0" collapsed="false">
      <c r="A863" s="420"/>
      <c r="B863" s="420"/>
      <c r="C863" s="420"/>
      <c r="D863" s="420"/>
      <c r="E863" s="420"/>
      <c r="F863" s="420"/>
      <c r="G863" s="421"/>
      <c r="H863" s="420"/>
      <c r="I863" s="420"/>
      <c r="J863" s="417"/>
      <c r="K863" s="463"/>
      <c r="L863" s="422"/>
      <c r="M863" s="422"/>
    </row>
    <row r="864" customFormat="false" ht="15.75" hidden="false" customHeight="false" outlineLevel="0" collapsed="false">
      <c r="A864" s="420"/>
      <c r="B864" s="420"/>
      <c r="C864" s="420"/>
      <c r="D864" s="420"/>
      <c r="E864" s="420"/>
      <c r="F864" s="420"/>
      <c r="G864" s="421"/>
      <c r="H864" s="420"/>
      <c r="I864" s="420"/>
      <c r="J864" s="417"/>
      <c r="K864" s="463"/>
      <c r="L864" s="422"/>
      <c r="M864" s="422"/>
    </row>
    <row r="865" customFormat="false" ht="15.75" hidden="false" customHeight="false" outlineLevel="0" collapsed="false">
      <c r="A865" s="420"/>
      <c r="B865" s="420"/>
      <c r="C865" s="420"/>
      <c r="D865" s="420"/>
      <c r="E865" s="420"/>
      <c r="F865" s="420"/>
      <c r="G865" s="421"/>
      <c r="H865" s="420"/>
      <c r="I865" s="420"/>
      <c r="J865" s="417"/>
      <c r="K865" s="463"/>
      <c r="L865" s="422"/>
      <c r="M865" s="422"/>
    </row>
    <row r="866" customFormat="false" ht="15.75" hidden="false" customHeight="false" outlineLevel="0" collapsed="false">
      <c r="A866" s="420"/>
      <c r="B866" s="420"/>
      <c r="C866" s="420"/>
      <c r="D866" s="420"/>
      <c r="E866" s="420"/>
      <c r="F866" s="420"/>
      <c r="G866" s="421"/>
      <c r="H866" s="420"/>
      <c r="I866" s="420"/>
      <c r="J866" s="417"/>
      <c r="K866" s="463"/>
      <c r="L866" s="422"/>
      <c r="M866" s="422"/>
    </row>
    <row r="867" customFormat="false" ht="15.75" hidden="false" customHeight="false" outlineLevel="0" collapsed="false">
      <c r="A867" s="420"/>
      <c r="B867" s="420"/>
      <c r="C867" s="420"/>
      <c r="D867" s="420"/>
      <c r="E867" s="420"/>
      <c r="F867" s="420"/>
      <c r="G867" s="421"/>
      <c r="H867" s="420"/>
      <c r="I867" s="420"/>
      <c r="J867" s="417"/>
      <c r="K867" s="463"/>
      <c r="L867" s="422"/>
      <c r="M867" s="422"/>
    </row>
    <row r="868" customFormat="false" ht="15.75" hidden="false" customHeight="false" outlineLevel="0" collapsed="false">
      <c r="A868" s="420"/>
      <c r="B868" s="420"/>
      <c r="C868" s="420"/>
      <c r="D868" s="420"/>
      <c r="E868" s="420"/>
      <c r="F868" s="420"/>
      <c r="G868" s="421"/>
      <c r="H868" s="420"/>
      <c r="I868" s="420"/>
      <c r="J868" s="417"/>
      <c r="K868" s="463"/>
      <c r="L868" s="422"/>
      <c r="M868" s="422"/>
    </row>
    <row r="869" customFormat="false" ht="15.75" hidden="false" customHeight="false" outlineLevel="0" collapsed="false">
      <c r="A869" s="420"/>
      <c r="B869" s="420"/>
      <c r="C869" s="420"/>
      <c r="D869" s="420"/>
      <c r="E869" s="420"/>
      <c r="F869" s="420"/>
      <c r="G869" s="421"/>
      <c r="H869" s="420"/>
      <c r="I869" s="420"/>
      <c r="J869" s="417"/>
      <c r="K869" s="463"/>
      <c r="L869" s="422"/>
      <c r="M869" s="422"/>
    </row>
    <row r="870" customFormat="false" ht="15.75" hidden="false" customHeight="false" outlineLevel="0" collapsed="false">
      <c r="A870" s="420"/>
      <c r="B870" s="420"/>
      <c r="C870" s="420"/>
      <c r="D870" s="420"/>
      <c r="E870" s="420"/>
      <c r="F870" s="420"/>
      <c r="G870" s="421"/>
      <c r="H870" s="420"/>
      <c r="I870" s="420"/>
      <c r="J870" s="417"/>
      <c r="K870" s="463"/>
      <c r="L870" s="422"/>
      <c r="M870" s="422"/>
    </row>
    <row r="871" customFormat="false" ht="15.75" hidden="false" customHeight="false" outlineLevel="0" collapsed="false">
      <c r="A871" s="420"/>
      <c r="B871" s="420"/>
      <c r="C871" s="420"/>
      <c r="D871" s="420"/>
      <c r="E871" s="420"/>
      <c r="F871" s="420"/>
      <c r="G871" s="421"/>
      <c r="H871" s="420"/>
      <c r="I871" s="420"/>
      <c r="J871" s="417"/>
      <c r="K871" s="463"/>
      <c r="L871" s="422"/>
      <c r="M871" s="422"/>
    </row>
    <row r="872" customFormat="false" ht="15.75" hidden="false" customHeight="false" outlineLevel="0" collapsed="false">
      <c r="A872" s="420"/>
      <c r="B872" s="420"/>
      <c r="C872" s="420"/>
      <c r="D872" s="420"/>
      <c r="E872" s="420"/>
      <c r="F872" s="420"/>
      <c r="G872" s="421"/>
      <c r="H872" s="420"/>
      <c r="I872" s="420"/>
      <c r="J872" s="417"/>
      <c r="K872" s="463"/>
      <c r="L872" s="422"/>
      <c r="M872" s="422"/>
    </row>
    <row r="873" customFormat="false" ht="15.75" hidden="false" customHeight="false" outlineLevel="0" collapsed="false">
      <c r="A873" s="420"/>
      <c r="B873" s="420"/>
      <c r="C873" s="420"/>
      <c r="D873" s="420"/>
      <c r="E873" s="420"/>
      <c r="F873" s="420"/>
      <c r="G873" s="421"/>
      <c r="H873" s="420"/>
      <c r="I873" s="420"/>
      <c r="J873" s="417"/>
      <c r="K873" s="463"/>
      <c r="L873" s="422"/>
      <c r="M873" s="422"/>
    </row>
    <row r="874" customFormat="false" ht="15.75" hidden="false" customHeight="false" outlineLevel="0" collapsed="false">
      <c r="A874" s="420"/>
      <c r="B874" s="420"/>
      <c r="C874" s="420"/>
      <c r="D874" s="420"/>
      <c r="E874" s="420"/>
      <c r="F874" s="420"/>
      <c r="G874" s="421"/>
      <c r="H874" s="420"/>
      <c r="I874" s="420"/>
      <c r="J874" s="417"/>
      <c r="K874" s="463"/>
      <c r="L874" s="422"/>
      <c r="M874" s="422"/>
    </row>
    <row r="875" customFormat="false" ht="15.75" hidden="false" customHeight="false" outlineLevel="0" collapsed="false">
      <c r="A875" s="420"/>
      <c r="B875" s="420"/>
      <c r="C875" s="420"/>
      <c r="D875" s="420"/>
      <c r="E875" s="420"/>
      <c r="F875" s="420"/>
      <c r="G875" s="421"/>
      <c r="H875" s="420"/>
      <c r="I875" s="420"/>
      <c r="J875" s="417"/>
      <c r="K875" s="463"/>
      <c r="L875" s="422"/>
      <c r="M875" s="422"/>
    </row>
    <row r="876" customFormat="false" ht="15.75" hidden="false" customHeight="false" outlineLevel="0" collapsed="false">
      <c r="A876" s="420"/>
      <c r="B876" s="420"/>
      <c r="C876" s="420"/>
      <c r="D876" s="420"/>
      <c r="E876" s="420"/>
      <c r="F876" s="420"/>
      <c r="G876" s="421"/>
      <c r="H876" s="420"/>
      <c r="I876" s="420"/>
      <c r="J876" s="417"/>
      <c r="K876" s="463"/>
      <c r="L876" s="422"/>
      <c r="M876" s="422"/>
    </row>
    <row r="877" customFormat="false" ht="15.75" hidden="false" customHeight="false" outlineLevel="0" collapsed="false">
      <c r="A877" s="420"/>
      <c r="B877" s="420"/>
      <c r="C877" s="420"/>
      <c r="D877" s="420"/>
      <c r="E877" s="420"/>
      <c r="F877" s="420"/>
      <c r="G877" s="421"/>
      <c r="H877" s="420"/>
      <c r="I877" s="420"/>
      <c r="J877" s="417"/>
      <c r="K877" s="463"/>
      <c r="L877" s="422"/>
      <c r="M877" s="422"/>
    </row>
    <row r="878" customFormat="false" ht="15.75" hidden="false" customHeight="false" outlineLevel="0" collapsed="false">
      <c r="A878" s="420"/>
      <c r="B878" s="420"/>
      <c r="C878" s="420"/>
      <c r="D878" s="420"/>
      <c r="E878" s="420"/>
      <c r="F878" s="420"/>
      <c r="G878" s="421"/>
      <c r="H878" s="420"/>
      <c r="I878" s="420"/>
      <c r="J878" s="417"/>
      <c r="K878" s="463"/>
      <c r="L878" s="422"/>
      <c r="M878" s="422"/>
    </row>
    <row r="879" customFormat="false" ht="15.75" hidden="false" customHeight="false" outlineLevel="0" collapsed="false">
      <c r="A879" s="420"/>
      <c r="B879" s="420"/>
      <c r="C879" s="420"/>
      <c r="D879" s="420"/>
      <c r="E879" s="420"/>
      <c r="F879" s="420"/>
      <c r="G879" s="421"/>
      <c r="H879" s="420"/>
      <c r="I879" s="420"/>
      <c r="J879" s="417"/>
      <c r="K879" s="463"/>
      <c r="L879" s="422"/>
      <c r="M879" s="422"/>
    </row>
    <row r="880" customFormat="false" ht="15.75" hidden="false" customHeight="false" outlineLevel="0" collapsed="false">
      <c r="A880" s="420"/>
      <c r="B880" s="420"/>
      <c r="C880" s="420"/>
      <c r="D880" s="420"/>
      <c r="E880" s="420"/>
      <c r="F880" s="420"/>
      <c r="G880" s="421"/>
      <c r="H880" s="420"/>
      <c r="I880" s="420"/>
      <c r="J880" s="417"/>
      <c r="K880" s="463"/>
      <c r="L880" s="422"/>
      <c r="M880" s="422"/>
    </row>
    <row r="881" customFormat="false" ht="15.75" hidden="false" customHeight="false" outlineLevel="0" collapsed="false">
      <c r="A881" s="420"/>
      <c r="B881" s="420"/>
      <c r="C881" s="420"/>
      <c r="D881" s="420"/>
      <c r="E881" s="420"/>
      <c r="F881" s="420"/>
      <c r="G881" s="421"/>
      <c r="H881" s="420"/>
      <c r="I881" s="420"/>
      <c r="J881" s="417"/>
      <c r="K881" s="463"/>
      <c r="L881" s="422"/>
      <c r="M881" s="422"/>
    </row>
    <row r="882" customFormat="false" ht="15.75" hidden="false" customHeight="false" outlineLevel="0" collapsed="false">
      <c r="A882" s="420"/>
      <c r="B882" s="420"/>
      <c r="C882" s="420"/>
      <c r="D882" s="420"/>
      <c r="E882" s="420"/>
      <c r="F882" s="420"/>
      <c r="G882" s="421"/>
      <c r="H882" s="420"/>
      <c r="I882" s="420"/>
      <c r="J882" s="417"/>
      <c r="K882" s="463"/>
      <c r="L882" s="422"/>
      <c r="M882" s="422"/>
    </row>
    <row r="883" customFormat="false" ht="15.75" hidden="false" customHeight="false" outlineLevel="0" collapsed="false">
      <c r="A883" s="420"/>
      <c r="B883" s="420"/>
      <c r="C883" s="420"/>
      <c r="D883" s="420"/>
      <c r="E883" s="420"/>
      <c r="F883" s="420"/>
      <c r="G883" s="421"/>
      <c r="H883" s="420"/>
      <c r="I883" s="420"/>
      <c r="J883" s="417"/>
      <c r="K883" s="463"/>
      <c r="L883" s="422"/>
      <c r="M883" s="422"/>
    </row>
    <row r="884" customFormat="false" ht="15.75" hidden="false" customHeight="false" outlineLevel="0" collapsed="false">
      <c r="A884" s="420"/>
      <c r="B884" s="420"/>
      <c r="C884" s="420"/>
      <c r="D884" s="420"/>
      <c r="E884" s="420"/>
      <c r="F884" s="420"/>
      <c r="G884" s="421"/>
      <c r="H884" s="420"/>
      <c r="I884" s="420"/>
      <c r="J884" s="417"/>
      <c r="K884" s="463"/>
      <c r="L884" s="422"/>
      <c r="M884" s="422"/>
    </row>
    <row r="885" customFormat="false" ht="15.75" hidden="false" customHeight="false" outlineLevel="0" collapsed="false">
      <c r="A885" s="420"/>
      <c r="B885" s="420"/>
      <c r="C885" s="420"/>
      <c r="D885" s="420"/>
      <c r="E885" s="420"/>
      <c r="F885" s="420"/>
      <c r="G885" s="421"/>
      <c r="H885" s="420"/>
      <c r="I885" s="420"/>
      <c r="J885" s="417"/>
      <c r="K885" s="463"/>
      <c r="L885" s="422"/>
      <c r="M885" s="422"/>
    </row>
    <row r="886" customFormat="false" ht="15.75" hidden="false" customHeight="false" outlineLevel="0" collapsed="false">
      <c r="A886" s="420"/>
      <c r="B886" s="420"/>
      <c r="C886" s="420"/>
      <c r="D886" s="420"/>
      <c r="E886" s="420"/>
      <c r="F886" s="420"/>
      <c r="G886" s="421"/>
      <c r="H886" s="420"/>
      <c r="I886" s="420"/>
      <c r="J886" s="417"/>
      <c r="K886" s="463"/>
      <c r="L886" s="422"/>
      <c r="M886" s="422"/>
    </row>
    <row r="887" customFormat="false" ht="15.75" hidden="false" customHeight="false" outlineLevel="0" collapsed="false">
      <c r="A887" s="420"/>
      <c r="B887" s="420"/>
      <c r="C887" s="420"/>
      <c r="D887" s="420"/>
      <c r="E887" s="420"/>
      <c r="F887" s="420"/>
      <c r="G887" s="421"/>
      <c r="H887" s="420"/>
      <c r="I887" s="420"/>
      <c r="J887" s="417"/>
      <c r="K887" s="463"/>
      <c r="L887" s="422"/>
      <c r="M887" s="422"/>
    </row>
    <row r="888" customFormat="false" ht="15.75" hidden="false" customHeight="false" outlineLevel="0" collapsed="false">
      <c r="A888" s="420"/>
      <c r="B888" s="420"/>
      <c r="C888" s="420"/>
      <c r="D888" s="420"/>
      <c r="E888" s="420"/>
      <c r="F888" s="420"/>
      <c r="G888" s="421"/>
      <c r="H888" s="420"/>
      <c r="I888" s="420"/>
      <c r="J888" s="417"/>
      <c r="K888" s="463"/>
      <c r="L888" s="422"/>
      <c r="M888" s="422"/>
    </row>
    <row r="889" customFormat="false" ht="15.75" hidden="false" customHeight="false" outlineLevel="0" collapsed="false">
      <c r="A889" s="420"/>
      <c r="B889" s="420"/>
      <c r="C889" s="420"/>
      <c r="D889" s="420"/>
      <c r="E889" s="420"/>
      <c r="F889" s="420"/>
      <c r="G889" s="421"/>
      <c r="H889" s="420"/>
      <c r="I889" s="420"/>
      <c r="J889" s="417"/>
      <c r="K889" s="463"/>
      <c r="L889" s="422"/>
      <c r="M889" s="422"/>
    </row>
    <row r="890" customFormat="false" ht="15.75" hidden="false" customHeight="false" outlineLevel="0" collapsed="false">
      <c r="A890" s="420"/>
      <c r="B890" s="420"/>
      <c r="C890" s="420"/>
      <c r="D890" s="420"/>
      <c r="E890" s="420"/>
      <c r="F890" s="420"/>
      <c r="G890" s="421"/>
      <c r="H890" s="420"/>
      <c r="I890" s="420"/>
      <c r="J890" s="417"/>
      <c r="K890" s="463"/>
      <c r="L890" s="422"/>
      <c r="M890" s="422"/>
    </row>
    <row r="891" customFormat="false" ht="15.75" hidden="false" customHeight="false" outlineLevel="0" collapsed="false">
      <c r="A891" s="420"/>
      <c r="B891" s="420"/>
      <c r="C891" s="420"/>
      <c r="D891" s="420"/>
      <c r="E891" s="420"/>
      <c r="F891" s="420"/>
      <c r="G891" s="421"/>
      <c r="H891" s="420"/>
      <c r="I891" s="420"/>
      <c r="J891" s="417"/>
      <c r="K891" s="463"/>
      <c r="L891" s="422"/>
      <c r="M891" s="422"/>
    </row>
    <row r="892" customFormat="false" ht="15.75" hidden="false" customHeight="false" outlineLevel="0" collapsed="false">
      <c r="A892" s="420"/>
      <c r="B892" s="420"/>
      <c r="C892" s="420"/>
      <c r="D892" s="420"/>
      <c r="E892" s="420"/>
      <c r="F892" s="420"/>
      <c r="G892" s="421"/>
      <c r="H892" s="420"/>
      <c r="I892" s="420"/>
      <c r="J892" s="417"/>
      <c r="K892" s="463"/>
      <c r="L892" s="422"/>
      <c r="M892" s="422"/>
    </row>
    <row r="893" customFormat="false" ht="15.75" hidden="false" customHeight="false" outlineLevel="0" collapsed="false">
      <c r="A893" s="420"/>
      <c r="B893" s="420"/>
      <c r="C893" s="420"/>
      <c r="D893" s="420"/>
      <c r="E893" s="420"/>
      <c r="F893" s="420"/>
      <c r="G893" s="421"/>
      <c r="H893" s="420"/>
      <c r="I893" s="420"/>
      <c r="J893" s="417"/>
      <c r="K893" s="463"/>
      <c r="L893" s="422"/>
      <c r="M893" s="422"/>
    </row>
    <row r="894" customFormat="false" ht="15.75" hidden="false" customHeight="false" outlineLevel="0" collapsed="false">
      <c r="A894" s="420"/>
      <c r="B894" s="420"/>
      <c r="C894" s="420"/>
      <c r="D894" s="420"/>
      <c r="E894" s="420"/>
      <c r="F894" s="420"/>
      <c r="G894" s="421"/>
      <c r="H894" s="420"/>
      <c r="I894" s="420"/>
      <c r="J894" s="417"/>
      <c r="K894" s="463"/>
      <c r="L894" s="422"/>
      <c r="M894" s="422"/>
    </row>
    <row r="895" customFormat="false" ht="15.75" hidden="false" customHeight="false" outlineLevel="0" collapsed="false">
      <c r="A895" s="420"/>
      <c r="B895" s="420"/>
      <c r="C895" s="420"/>
      <c r="D895" s="420"/>
      <c r="E895" s="420"/>
      <c r="F895" s="420"/>
      <c r="G895" s="421"/>
      <c r="H895" s="420"/>
      <c r="I895" s="420"/>
      <c r="J895" s="417"/>
      <c r="K895" s="463"/>
      <c r="L895" s="422"/>
      <c r="M895" s="422"/>
    </row>
    <row r="896" customFormat="false" ht="15.75" hidden="false" customHeight="false" outlineLevel="0" collapsed="false">
      <c r="A896" s="420"/>
      <c r="B896" s="420"/>
      <c r="C896" s="420"/>
      <c r="D896" s="420"/>
      <c r="E896" s="420"/>
      <c r="F896" s="420"/>
      <c r="G896" s="421"/>
      <c r="H896" s="420"/>
      <c r="I896" s="420"/>
      <c r="J896" s="417"/>
      <c r="K896" s="463"/>
      <c r="L896" s="422"/>
      <c r="M896" s="422"/>
    </row>
    <row r="897" customFormat="false" ht="15.75" hidden="false" customHeight="false" outlineLevel="0" collapsed="false">
      <c r="A897" s="420"/>
      <c r="B897" s="420"/>
      <c r="C897" s="420"/>
      <c r="D897" s="420"/>
      <c r="E897" s="420"/>
      <c r="F897" s="420"/>
      <c r="G897" s="421"/>
      <c r="H897" s="420"/>
      <c r="I897" s="420"/>
      <c r="J897" s="417"/>
      <c r="K897" s="463"/>
      <c r="L897" s="422"/>
      <c r="M897" s="422"/>
    </row>
    <row r="898" customFormat="false" ht="15.75" hidden="false" customHeight="false" outlineLevel="0" collapsed="false">
      <c r="A898" s="420"/>
      <c r="B898" s="420"/>
      <c r="C898" s="420"/>
      <c r="D898" s="420"/>
      <c r="E898" s="420"/>
      <c r="F898" s="420"/>
      <c r="G898" s="421"/>
      <c r="H898" s="420"/>
      <c r="I898" s="420"/>
      <c r="J898" s="417"/>
      <c r="K898" s="463"/>
      <c r="L898" s="422"/>
      <c r="M898" s="422"/>
    </row>
    <row r="899" customFormat="false" ht="15.75" hidden="false" customHeight="false" outlineLevel="0" collapsed="false">
      <c r="A899" s="420"/>
      <c r="B899" s="420"/>
      <c r="C899" s="420"/>
      <c r="D899" s="420"/>
      <c r="E899" s="420"/>
      <c r="F899" s="420"/>
      <c r="G899" s="421"/>
      <c r="H899" s="420"/>
      <c r="I899" s="420"/>
      <c r="J899" s="417"/>
      <c r="K899" s="463"/>
      <c r="L899" s="422"/>
      <c r="M899" s="422"/>
    </row>
    <row r="900" customFormat="false" ht="15.75" hidden="false" customHeight="false" outlineLevel="0" collapsed="false">
      <c r="A900" s="420"/>
      <c r="B900" s="420"/>
      <c r="C900" s="420"/>
      <c r="D900" s="420"/>
      <c r="E900" s="420"/>
      <c r="F900" s="420"/>
      <c r="G900" s="421"/>
      <c r="H900" s="420"/>
      <c r="I900" s="420"/>
      <c r="J900" s="417"/>
      <c r="K900" s="463"/>
      <c r="L900" s="422"/>
      <c r="M900" s="422"/>
    </row>
    <row r="901" customFormat="false" ht="15.75" hidden="false" customHeight="false" outlineLevel="0" collapsed="false">
      <c r="A901" s="420"/>
      <c r="B901" s="420"/>
      <c r="C901" s="420"/>
      <c r="D901" s="420"/>
      <c r="E901" s="420"/>
      <c r="F901" s="420"/>
      <c r="G901" s="421"/>
      <c r="H901" s="420"/>
      <c r="I901" s="420"/>
      <c r="J901" s="417"/>
      <c r="K901" s="463"/>
      <c r="L901" s="422"/>
      <c r="M901" s="422"/>
    </row>
    <row r="902" customFormat="false" ht="15.75" hidden="false" customHeight="false" outlineLevel="0" collapsed="false">
      <c r="A902" s="420"/>
      <c r="B902" s="420"/>
      <c r="C902" s="420"/>
      <c r="D902" s="420"/>
      <c r="E902" s="420"/>
      <c r="F902" s="420"/>
      <c r="G902" s="421"/>
      <c r="H902" s="420"/>
      <c r="I902" s="420"/>
      <c r="J902" s="417"/>
      <c r="K902" s="463"/>
      <c r="L902" s="422"/>
      <c r="M902" s="422"/>
    </row>
    <row r="903" customFormat="false" ht="15.75" hidden="false" customHeight="false" outlineLevel="0" collapsed="false">
      <c r="A903" s="420"/>
      <c r="B903" s="420"/>
      <c r="C903" s="420"/>
      <c r="D903" s="420"/>
      <c r="E903" s="420"/>
      <c r="F903" s="420"/>
      <c r="G903" s="421"/>
      <c r="H903" s="420"/>
      <c r="I903" s="420"/>
      <c r="J903" s="417"/>
      <c r="K903" s="463"/>
      <c r="L903" s="422"/>
      <c r="M903" s="422"/>
    </row>
    <row r="904" customFormat="false" ht="15.75" hidden="false" customHeight="false" outlineLevel="0" collapsed="false">
      <c r="A904" s="420"/>
      <c r="B904" s="420"/>
      <c r="C904" s="420"/>
      <c r="D904" s="420"/>
      <c r="E904" s="420"/>
      <c r="F904" s="420"/>
      <c r="G904" s="421"/>
      <c r="H904" s="420"/>
      <c r="I904" s="420"/>
      <c r="J904" s="417"/>
      <c r="K904" s="463"/>
      <c r="L904" s="422"/>
      <c r="M904" s="422"/>
    </row>
    <row r="905" customFormat="false" ht="15.75" hidden="false" customHeight="false" outlineLevel="0" collapsed="false">
      <c r="A905" s="420"/>
      <c r="B905" s="420"/>
      <c r="C905" s="420"/>
      <c r="D905" s="420"/>
      <c r="E905" s="420"/>
      <c r="F905" s="420"/>
      <c r="G905" s="421"/>
      <c r="H905" s="420"/>
      <c r="I905" s="420"/>
      <c r="J905" s="417"/>
      <c r="K905" s="463"/>
      <c r="L905" s="422"/>
      <c r="M905" s="422"/>
    </row>
    <row r="906" customFormat="false" ht="15.75" hidden="false" customHeight="false" outlineLevel="0" collapsed="false">
      <c r="A906" s="420"/>
      <c r="B906" s="420"/>
      <c r="C906" s="420"/>
      <c r="D906" s="420"/>
      <c r="E906" s="420"/>
      <c r="F906" s="420"/>
      <c r="G906" s="421"/>
      <c r="H906" s="420"/>
      <c r="I906" s="420"/>
      <c r="J906" s="417"/>
      <c r="K906" s="463"/>
      <c r="L906" s="422"/>
      <c r="M906" s="422"/>
    </row>
    <row r="907" customFormat="false" ht="15.75" hidden="false" customHeight="false" outlineLevel="0" collapsed="false">
      <c r="A907" s="420"/>
      <c r="B907" s="420"/>
      <c r="C907" s="420"/>
      <c r="D907" s="420"/>
      <c r="E907" s="420"/>
      <c r="F907" s="420"/>
      <c r="G907" s="421"/>
      <c r="H907" s="420"/>
      <c r="I907" s="420"/>
      <c r="J907" s="417"/>
      <c r="K907" s="463"/>
      <c r="L907" s="422"/>
      <c r="M907" s="422"/>
    </row>
    <row r="908" customFormat="false" ht="15.75" hidden="false" customHeight="false" outlineLevel="0" collapsed="false">
      <c r="A908" s="420"/>
      <c r="B908" s="420"/>
      <c r="C908" s="420"/>
      <c r="D908" s="420"/>
      <c r="E908" s="420"/>
      <c r="F908" s="420"/>
      <c r="G908" s="421"/>
      <c r="H908" s="420"/>
      <c r="I908" s="420"/>
      <c r="J908" s="417"/>
      <c r="K908" s="463"/>
      <c r="L908" s="422"/>
      <c r="M908" s="422"/>
    </row>
    <row r="909" customFormat="false" ht="15.75" hidden="false" customHeight="false" outlineLevel="0" collapsed="false">
      <c r="A909" s="420"/>
      <c r="B909" s="420"/>
      <c r="C909" s="420"/>
      <c r="D909" s="420"/>
      <c r="E909" s="420"/>
      <c r="F909" s="420"/>
      <c r="G909" s="421"/>
      <c r="H909" s="420"/>
      <c r="I909" s="420"/>
      <c r="J909" s="417"/>
      <c r="K909" s="463"/>
      <c r="L909" s="422"/>
      <c r="M909" s="422"/>
    </row>
    <row r="910" customFormat="false" ht="15.75" hidden="false" customHeight="false" outlineLevel="0" collapsed="false">
      <c r="A910" s="420"/>
      <c r="B910" s="420"/>
      <c r="C910" s="420"/>
      <c r="D910" s="420"/>
      <c r="E910" s="420"/>
      <c r="F910" s="420"/>
      <c r="G910" s="421"/>
      <c r="H910" s="420"/>
      <c r="I910" s="420"/>
      <c r="J910" s="417"/>
      <c r="K910" s="463"/>
      <c r="L910" s="422"/>
      <c r="M910" s="422"/>
    </row>
    <row r="911" customFormat="false" ht="15.75" hidden="false" customHeight="false" outlineLevel="0" collapsed="false">
      <c r="A911" s="420"/>
      <c r="B911" s="420"/>
      <c r="C911" s="420"/>
      <c r="D911" s="420"/>
      <c r="E911" s="420"/>
      <c r="F911" s="420"/>
      <c r="G911" s="421"/>
      <c r="H911" s="420"/>
      <c r="I911" s="420"/>
      <c r="J911" s="417"/>
      <c r="K911" s="463"/>
      <c r="L911" s="422"/>
      <c r="M911" s="422"/>
    </row>
    <row r="912" customFormat="false" ht="15.75" hidden="false" customHeight="false" outlineLevel="0" collapsed="false">
      <c r="A912" s="420"/>
      <c r="B912" s="420"/>
      <c r="C912" s="420"/>
      <c r="D912" s="420"/>
      <c r="E912" s="420"/>
      <c r="F912" s="420"/>
      <c r="G912" s="421"/>
      <c r="H912" s="420"/>
      <c r="I912" s="420"/>
      <c r="J912" s="417"/>
      <c r="K912" s="463"/>
      <c r="L912" s="422"/>
      <c r="M912" s="422"/>
    </row>
    <row r="913" customFormat="false" ht="15.75" hidden="false" customHeight="false" outlineLevel="0" collapsed="false">
      <c r="A913" s="420"/>
      <c r="B913" s="420"/>
      <c r="C913" s="420"/>
      <c r="D913" s="420"/>
      <c r="E913" s="420"/>
      <c r="F913" s="420"/>
      <c r="G913" s="421"/>
      <c r="H913" s="420"/>
      <c r="I913" s="420"/>
      <c r="J913" s="417"/>
      <c r="K913" s="463"/>
      <c r="L913" s="422"/>
      <c r="M913" s="422"/>
    </row>
    <row r="914" customFormat="false" ht="15.75" hidden="false" customHeight="false" outlineLevel="0" collapsed="false">
      <c r="A914" s="420"/>
      <c r="B914" s="420"/>
      <c r="C914" s="420"/>
      <c r="D914" s="420"/>
      <c r="E914" s="420"/>
      <c r="F914" s="420"/>
      <c r="G914" s="421"/>
      <c r="H914" s="420"/>
      <c r="I914" s="420"/>
      <c r="J914" s="417"/>
      <c r="K914" s="463"/>
      <c r="L914" s="422"/>
      <c r="M914" s="422"/>
    </row>
    <row r="915" customFormat="false" ht="15.75" hidden="false" customHeight="false" outlineLevel="0" collapsed="false">
      <c r="A915" s="420"/>
      <c r="B915" s="420"/>
      <c r="C915" s="420"/>
      <c r="D915" s="420"/>
      <c r="E915" s="420"/>
      <c r="F915" s="420"/>
      <c r="G915" s="421"/>
      <c r="H915" s="420"/>
      <c r="I915" s="420"/>
      <c r="J915" s="417"/>
      <c r="K915" s="463"/>
      <c r="L915" s="422"/>
      <c r="M915" s="422"/>
    </row>
    <row r="916" customFormat="false" ht="15.75" hidden="false" customHeight="false" outlineLevel="0" collapsed="false">
      <c r="A916" s="420"/>
      <c r="B916" s="420"/>
      <c r="C916" s="420"/>
      <c r="D916" s="420"/>
      <c r="E916" s="420"/>
      <c r="F916" s="420"/>
      <c r="G916" s="421"/>
      <c r="H916" s="420"/>
      <c r="I916" s="420"/>
      <c r="J916" s="417"/>
      <c r="K916" s="463"/>
      <c r="L916" s="422"/>
      <c r="M916" s="422"/>
    </row>
    <row r="917" customFormat="false" ht="15.75" hidden="false" customHeight="false" outlineLevel="0" collapsed="false">
      <c r="A917" s="420"/>
      <c r="B917" s="420"/>
      <c r="C917" s="420"/>
      <c r="D917" s="420"/>
      <c r="E917" s="420"/>
      <c r="F917" s="420"/>
      <c r="G917" s="421"/>
      <c r="H917" s="420"/>
      <c r="I917" s="420"/>
      <c r="J917" s="417"/>
      <c r="K917" s="463"/>
      <c r="L917" s="422"/>
      <c r="M917" s="422"/>
    </row>
    <row r="918" customFormat="false" ht="15.75" hidden="false" customHeight="false" outlineLevel="0" collapsed="false">
      <c r="A918" s="420"/>
      <c r="B918" s="420"/>
      <c r="C918" s="420"/>
      <c r="D918" s="420"/>
      <c r="E918" s="420"/>
      <c r="F918" s="420"/>
      <c r="G918" s="421"/>
      <c r="H918" s="420"/>
      <c r="I918" s="420"/>
      <c r="J918" s="417"/>
      <c r="K918" s="463"/>
      <c r="L918" s="422"/>
      <c r="M918" s="422"/>
    </row>
    <row r="919" customFormat="false" ht="15.75" hidden="false" customHeight="false" outlineLevel="0" collapsed="false">
      <c r="A919" s="420"/>
      <c r="B919" s="420"/>
      <c r="C919" s="420"/>
      <c r="D919" s="420"/>
      <c r="E919" s="420"/>
      <c r="F919" s="420"/>
      <c r="G919" s="421"/>
      <c r="H919" s="420"/>
      <c r="I919" s="420"/>
      <c r="J919" s="417"/>
      <c r="K919" s="463"/>
      <c r="L919" s="422"/>
      <c r="M919" s="422"/>
    </row>
    <row r="920" customFormat="false" ht="15.75" hidden="false" customHeight="false" outlineLevel="0" collapsed="false">
      <c r="A920" s="420"/>
      <c r="B920" s="420"/>
      <c r="C920" s="420"/>
      <c r="D920" s="420"/>
      <c r="E920" s="420"/>
      <c r="F920" s="420"/>
      <c r="G920" s="421"/>
      <c r="H920" s="420"/>
      <c r="I920" s="420"/>
      <c r="J920" s="417"/>
      <c r="K920" s="463"/>
      <c r="L920" s="422"/>
      <c r="M920" s="422"/>
    </row>
    <row r="921" customFormat="false" ht="15.75" hidden="false" customHeight="false" outlineLevel="0" collapsed="false">
      <c r="A921" s="420"/>
      <c r="B921" s="420"/>
      <c r="C921" s="420"/>
      <c r="D921" s="420"/>
      <c r="E921" s="420"/>
      <c r="F921" s="420"/>
      <c r="G921" s="421"/>
      <c r="H921" s="420"/>
      <c r="I921" s="420"/>
      <c r="J921" s="417"/>
      <c r="K921" s="463"/>
      <c r="L921" s="422"/>
      <c r="M921" s="422"/>
    </row>
    <row r="922" customFormat="false" ht="15.75" hidden="false" customHeight="false" outlineLevel="0" collapsed="false">
      <c r="A922" s="420"/>
      <c r="B922" s="420"/>
      <c r="C922" s="420"/>
      <c r="D922" s="420"/>
      <c r="E922" s="420"/>
      <c r="F922" s="420"/>
      <c r="G922" s="421"/>
      <c r="H922" s="420"/>
      <c r="I922" s="420"/>
      <c r="J922" s="417"/>
      <c r="K922" s="463"/>
      <c r="L922" s="422"/>
      <c r="M922" s="422"/>
    </row>
    <row r="923" customFormat="false" ht="15.75" hidden="false" customHeight="false" outlineLevel="0" collapsed="false">
      <c r="A923" s="420"/>
      <c r="B923" s="420"/>
      <c r="C923" s="420"/>
      <c r="D923" s="420"/>
      <c r="E923" s="420"/>
      <c r="F923" s="420"/>
      <c r="G923" s="421"/>
      <c r="H923" s="420"/>
      <c r="I923" s="420"/>
      <c r="J923" s="417"/>
      <c r="K923" s="463"/>
      <c r="L923" s="422"/>
      <c r="M923" s="422"/>
    </row>
    <row r="924" customFormat="false" ht="15.75" hidden="false" customHeight="false" outlineLevel="0" collapsed="false">
      <c r="A924" s="420"/>
      <c r="B924" s="420"/>
      <c r="C924" s="420"/>
      <c r="D924" s="420"/>
      <c r="E924" s="420"/>
      <c r="F924" s="420"/>
      <c r="G924" s="421"/>
      <c r="H924" s="420"/>
      <c r="I924" s="420"/>
      <c r="J924" s="417"/>
      <c r="K924" s="463"/>
      <c r="L924" s="422"/>
      <c r="M924" s="422"/>
    </row>
    <row r="925" customFormat="false" ht="15.75" hidden="false" customHeight="false" outlineLevel="0" collapsed="false">
      <c r="A925" s="420"/>
      <c r="B925" s="420"/>
      <c r="C925" s="420"/>
      <c r="D925" s="420"/>
      <c r="E925" s="420"/>
      <c r="F925" s="420"/>
      <c r="G925" s="421"/>
      <c r="H925" s="420"/>
      <c r="I925" s="420"/>
      <c r="J925" s="417"/>
      <c r="K925" s="463"/>
      <c r="L925" s="422"/>
      <c r="M925" s="422"/>
    </row>
    <row r="926" customFormat="false" ht="15.75" hidden="false" customHeight="false" outlineLevel="0" collapsed="false">
      <c r="A926" s="420"/>
      <c r="B926" s="420"/>
      <c r="C926" s="420"/>
      <c r="D926" s="420"/>
      <c r="E926" s="420"/>
      <c r="F926" s="420"/>
      <c r="G926" s="421"/>
      <c r="H926" s="420"/>
      <c r="I926" s="420"/>
      <c r="J926" s="417"/>
      <c r="K926" s="463"/>
      <c r="L926" s="422"/>
      <c r="M926" s="422"/>
    </row>
    <row r="927" customFormat="false" ht="15.75" hidden="false" customHeight="false" outlineLevel="0" collapsed="false">
      <c r="A927" s="420"/>
      <c r="B927" s="420"/>
      <c r="C927" s="420"/>
      <c r="D927" s="420"/>
      <c r="E927" s="420"/>
      <c r="F927" s="420"/>
      <c r="G927" s="421"/>
      <c r="H927" s="420"/>
      <c r="I927" s="420"/>
      <c r="J927" s="417"/>
      <c r="K927" s="463"/>
      <c r="L927" s="422"/>
      <c r="M927" s="422"/>
    </row>
    <row r="928" customFormat="false" ht="15.75" hidden="false" customHeight="false" outlineLevel="0" collapsed="false">
      <c r="A928" s="420"/>
      <c r="B928" s="420"/>
      <c r="C928" s="420"/>
      <c r="D928" s="420"/>
      <c r="E928" s="420"/>
      <c r="F928" s="420"/>
      <c r="G928" s="421"/>
      <c r="H928" s="420"/>
      <c r="I928" s="420"/>
      <c r="J928" s="417"/>
      <c r="K928" s="463"/>
      <c r="L928" s="422"/>
      <c r="M928" s="422"/>
    </row>
    <row r="929" customFormat="false" ht="15.75" hidden="false" customHeight="false" outlineLevel="0" collapsed="false">
      <c r="A929" s="420"/>
      <c r="B929" s="420"/>
      <c r="C929" s="420"/>
      <c r="D929" s="420"/>
      <c r="E929" s="420"/>
      <c r="F929" s="420"/>
      <c r="G929" s="421"/>
      <c r="H929" s="420"/>
      <c r="I929" s="420"/>
      <c r="J929" s="417"/>
      <c r="K929" s="463"/>
      <c r="L929" s="422"/>
      <c r="M929" s="422"/>
    </row>
    <row r="930" customFormat="false" ht="15.75" hidden="false" customHeight="false" outlineLevel="0" collapsed="false">
      <c r="A930" s="420"/>
      <c r="B930" s="420"/>
      <c r="C930" s="420"/>
      <c r="D930" s="420"/>
      <c r="E930" s="420"/>
      <c r="F930" s="420"/>
      <c r="G930" s="421"/>
      <c r="H930" s="420"/>
      <c r="I930" s="420"/>
      <c r="J930" s="417"/>
      <c r="K930" s="463"/>
      <c r="L930" s="422"/>
      <c r="M930" s="422"/>
    </row>
    <row r="931" customFormat="false" ht="15.75" hidden="false" customHeight="false" outlineLevel="0" collapsed="false">
      <c r="A931" s="420"/>
      <c r="B931" s="420"/>
      <c r="C931" s="420"/>
      <c r="D931" s="420"/>
      <c r="E931" s="420"/>
      <c r="F931" s="420"/>
      <c r="G931" s="421"/>
      <c r="H931" s="420"/>
      <c r="I931" s="420"/>
      <c r="J931" s="417"/>
      <c r="K931" s="463"/>
      <c r="L931" s="422"/>
      <c r="M931" s="422"/>
    </row>
    <row r="932" customFormat="false" ht="15.75" hidden="false" customHeight="false" outlineLevel="0" collapsed="false">
      <c r="A932" s="420"/>
      <c r="B932" s="420"/>
      <c r="C932" s="420"/>
      <c r="D932" s="420"/>
      <c r="E932" s="420"/>
      <c r="F932" s="420"/>
      <c r="G932" s="421"/>
      <c r="H932" s="420"/>
      <c r="I932" s="420"/>
      <c r="J932" s="417"/>
      <c r="K932" s="463"/>
      <c r="L932" s="422"/>
      <c r="M932" s="422"/>
    </row>
    <row r="933" customFormat="false" ht="15.75" hidden="false" customHeight="false" outlineLevel="0" collapsed="false">
      <c r="A933" s="420"/>
      <c r="B933" s="420"/>
      <c r="C933" s="420"/>
      <c r="D933" s="420"/>
      <c r="E933" s="420"/>
      <c r="F933" s="420"/>
      <c r="G933" s="421"/>
      <c r="H933" s="420"/>
      <c r="I933" s="420"/>
      <c r="J933" s="417"/>
      <c r="K933" s="463"/>
      <c r="L933" s="422"/>
      <c r="M933" s="422"/>
    </row>
    <row r="934" customFormat="false" ht="15.75" hidden="false" customHeight="false" outlineLevel="0" collapsed="false">
      <c r="A934" s="420"/>
      <c r="B934" s="420"/>
      <c r="C934" s="420"/>
      <c r="D934" s="420"/>
      <c r="E934" s="420"/>
      <c r="F934" s="420"/>
      <c r="G934" s="421"/>
      <c r="H934" s="420"/>
      <c r="I934" s="420"/>
      <c r="J934" s="417"/>
      <c r="K934" s="463"/>
      <c r="L934" s="422"/>
      <c r="M934" s="422"/>
    </row>
    <row r="935" customFormat="false" ht="15.75" hidden="false" customHeight="false" outlineLevel="0" collapsed="false">
      <c r="A935" s="420"/>
      <c r="B935" s="420"/>
      <c r="C935" s="420"/>
      <c r="D935" s="420"/>
      <c r="E935" s="420"/>
      <c r="F935" s="420"/>
      <c r="G935" s="421"/>
      <c r="H935" s="420"/>
      <c r="I935" s="420"/>
      <c r="J935" s="417"/>
      <c r="K935" s="463"/>
      <c r="L935" s="422"/>
      <c r="M935" s="422"/>
    </row>
    <row r="936" customFormat="false" ht="15.75" hidden="false" customHeight="false" outlineLevel="0" collapsed="false">
      <c r="A936" s="420"/>
      <c r="B936" s="420"/>
      <c r="C936" s="420"/>
      <c r="D936" s="420"/>
      <c r="E936" s="420"/>
      <c r="F936" s="420"/>
      <c r="G936" s="421"/>
      <c r="H936" s="420"/>
      <c r="I936" s="420"/>
      <c r="J936" s="417"/>
      <c r="K936" s="463"/>
      <c r="L936" s="422"/>
      <c r="M936" s="422"/>
    </row>
    <row r="937" customFormat="false" ht="15.75" hidden="false" customHeight="false" outlineLevel="0" collapsed="false">
      <c r="A937" s="420"/>
      <c r="B937" s="420"/>
      <c r="C937" s="420"/>
      <c r="D937" s="420"/>
      <c r="E937" s="420"/>
      <c r="F937" s="420"/>
      <c r="G937" s="421"/>
      <c r="H937" s="420"/>
      <c r="I937" s="420"/>
      <c r="J937" s="417"/>
      <c r="K937" s="463"/>
      <c r="L937" s="422"/>
      <c r="M937" s="422"/>
    </row>
    <row r="938" customFormat="false" ht="15.75" hidden="false" customHeight="false" outlineLevel="0" collapsed="false">
      <c r="A938" s="420"/>
      <c r="B938" s="420"/>
      <c r="C938" s="420"/>
      <c r="D938" s="420"/>
      <c r="E938" s="420"/>
      <c r="F938" s="420"/>
      <c r="G938" s="421"/>
      <c r="H938" s="420"/>
      <c r="I938" s="420"/>
      <c r="J938" s="417"/>
      <c r="K938" s="463"/>
      <c r="L938" s="422"/>
      <c r="M938" s="422"/>
    </row>
    <row r="939" customFormat="false" ht="15.75" hidden="false" customHeight="false" outlineLevel="0" collapsed="false">
      <c r="A939" s="420"/>
      <c r="B939" s="420"/>
      <c r="C939" s="420"/>
      <c r="D939" s="420"/>
      <c r="E939" s="420"/>
      <c r="F939" s="420"/>
      <c r="G939" s="421"/>
      <c r="H939" s="420"/>
      <c r="I939" s="420"/>
      <c r="J939" s="417"/>
      <c r="K939" s="463"/>
      <c r="L939" s="422"/>
      <c r="M939" s="422"/>
    </row>
    <row r="940" customFormat="false" ht="15.75" hidden="false" customHeight="false" outlineLevel="0" collapsed="false">
      <c r="A940" s="420"/>
      <c r="B940" s="420"/>
      <c r="C940" s="420"/>
      <c r="D940" s="420"/>
      <c r="E940" s="420"/>
      <c r="F940" s="420"/>
      <c r="G940" s="421"/>
      <c r="H940" s="420"/>
      <c r="I940" s="420"/>
      <c r="J940" s="417"/>
      <c r="K940" s="463"/>
      <c r="L940" s="422"/>
      <c r="M940" s="422"/>
    </row>
    <row r="941" customFormat="false" ht="15.75" hidden="false" customHeight="false" outlineLevel="0" collapsed="false">
      <c r="A941" s="420"/>
      <c r="B941" s="420"/>
      <c r="C941" s="420"/>
      <c r="D941" s="420"/>
      <c r="E941" s="420"/>
      <c r="F941" s="420"/>
      <c r="G941" s="421"/>
      <c r="H941" s="420"/>
      <c r="I941" s="420"/>
      <c r="J941" s="417"/>
      <c r="K941" s="463"/>
      <c r="L941" s="422"/>
      <c r="M941" s="422"/>
    </row>
    <row r="942" customFormat="false" ht="15.75" hidden="false" customHeight="false" outlineLevel="0" collapsed="false">
      <c r="A942" s="420"/>
      <c r="B942" s="420"/>
      <c r="C942" s="420"/>
      <c r="D942" s="420"/>
      <c r="E942" s="420"/>
      <c r="F942" s="420"/>
      <c r="G942" s="421"/>
      <c r="H942" s="420"/>
      <c r="I942" s="420"/>
      <c r="J942" s="417"/>
      <c r="K942" s="463"/>
      <c r="L942" s="422"/>
      <c r="M942" s="422"/>
    </row>
    <row r="943" customFormat="false" ht="15.75" hidden="false" customHeight="false" outlineLevel="0" collapsed="false">
      <c r="A943" s="420"/>
      <c r="B943" s="420"/>
      <c r="C943" s="420"/>
      <c r="D943" s="420"/>
      <c r="E943" s="420"/>
      <c r="F943" s="420"/>
      <c r="G943" s="421"/>
      <c r="H943" s="420"/>
      <c r="I943" s="420"/>
      <c r="J943" s="417"/>
      <c r="K943" s="463"/>
      <c r="L943" s="422"/>
      <c r="M943" s="422"/>
    </row>
    <row r="944" customFormat="false" ht="15.75" hidden="false" customHeight="false" outlineLevel="0" collapsed="false">
      <c r="A944" s="420"/>
      <c r="B944" s="420"/>
      <c r="C944" s="420"/>
      <c r="D944" s="420"/>
      <c r="E944" s="420"/>
      <c r="F944" s="420"/>
      <c r="G944" s="421"/>
      <c r="H944" s="420"/>
      <c r="I944" s="420"/>
      <c r="J944" s="417"/>
      <c r="K944" s="463"/>
      <c r="L944" s="422"/>
      <c r="M944" s="422"/>
    </row>
    <row r="945" customFormat="false" ht="15.75" hidden="false" customHeight="false" outlineLevel="0" collapsed="false">
      <c r="A945" s="420"/>
      <c r="B945" s="420"/>
      <c r="C945" s="420"/>
      <c r="D945" s="420"/>
      <c r="E945" s="420"/>
      <c r="F945" s="420"/>
      <c r="G945" s="421"/>
      <c r="H945" s="420"/>
      <c r="I945" s="420"/>
      <c r="J945" s="417"/>
      <c r="K945" s="463"/>
      <c r="L945" s="422"/>
      <c r="M945" s="422"/>
    </row>
    <row r="946" customFormat="false" ht="15.75" hidden="false" customHeight="false" outlineLevel="0" collapsed="false">
      <c r="A946" s="420"/>
      <c r="B946" s="420"/>
      <c r="C946" s="420"/>
      <c r="D946" s="420"/>
      <c r="E946" s="420"/>
      <c r="F946" s="420"/>
      <c r="G946" s="421"/>
      <c r="H946" s="420"/>
      <c r="I946" s="420"/>
      <c r="J946" s="417"/>
      <c r="K946" s="463"/>
      <c r="L946" s="422"/>
      <c r="M946" s="422"/>
    </row>
    <row r="947" customFormat="false" ht="15.75" hidden="false" customHeight="false" outlineLevel="0" collapsed="false">
      <c r="A947" s="420"/>
      <c r="B947" s="420"/>
      <c r="C947" s="420"/>
      <c r="D947" s="420"/>
      <c r="E947" s="420"/>
      <c r="F947" s="420"/>
      <c r="G947" s="421"/>
      <c r="H947" s="420"/>
      <c r="I947" s="420"/>
      <c r="J947" s="417"/>
      <c r="K947" s="463"/>
      <c r="L947" s="422"/>
      <c r="M947" s="422"/>
    </row>
    <row r="948" customFormat="false" ht="15.75" hidden="false" customHeight="false" outlineLevel="0" collapsed="false">
      <c r="A948" s="420"/>
      <c r="B948" s="420"/>
      <c r="C948" s="420"/>
      <c r="D948" s="420"/>
      <c r="E948" s="420"/>
      <c r="F948" s="420"/>
      <c r="G948" s="421"/>
      <c r="H948" s="420"/>
      <c r="I948" s="420"/>
      <c r="J948" s="417"/>
      <c r="K948" s="463"/>
      <c r="L948" s="422"/>
      <c r="M948" s="422"/>
    </row>
    <row r="949" customFormat="false" ht="15.75" hidden="false" customHeight="false" outlineLevel="0" collapsed="false">
      <c r="A949" s="420"/>
      <c r="B949" s="420"/>
      <c r="C949" s="420"/>
      <c r="D949" s="420"/>
      <c r="E949" s="420"/>
      <c r="F949" s="420"/>
      <c r="G949" s="421"/>
      <c r="H949" s="420"/>
      <c r="I949" s="420"/>
      <c r="J949" s="417"/>
      <c r="K949" s="463"/>
      <c r="L949" s="422"/>
      <c r="M949" s="422"/>
    </row>
    <row r="950" customFormat="false" ht="15.75" hidden="false" customHeight="false" outlineLevel="0" collapsed="false">
      <c r="A950" s="420"/>
      <c r="B950" s="420"/>
      <c r="C950" s="420"/>
      <c r="D950" s="420"/>
      <c r="E950" s="420"/>
      <c r="F950" s="420"/>
      <c r="G950" s="421"/>
      <c r="H950" s="420"/>
      <c r="I950" s="420"/>
      <c r="J950" s="417"/>
      <c r="K950" s="463"/>
      <c r="L950" s="422"/>
      <c r="M950" s="422"/>
    </row>
    <row r="951" customFormat="false" ht="15.75" hidden="false" customHeight="false" outlineLevel="0" collapsed="false">
      <c r="A951" s="420"/>
      <c r="B951" s="420"/>
      <c r="C951" s="420"/>
      <c r="D951" s="420"/>
      <c r="E951" s="420"/>
      <c r="F951" s="420"/>
      <c r="G951" s="421"/>
      <c r="H951" s="420"/>
      <c r="I951" s="420"/>
      <c r="J951" s="417"/>
      <c r="K951" s="463"/>
      <c r="L951" s="422"/>
      <c r="M951" s="422"/>
    </row>
    <row r="952" customFormat="false" ht="15.75" hidden="false" customHeight="false" outlineLevel="0" collapsed="false">
      <c r="A952" s="420"/>
      <c r="B952" s="420"/>
      <c r="C952" s="420"/>
      <c r="D952" s="420"/>
      <c r="E952" s="420"/>
      <c r="F952" s="420"/>
      <c r="G952" s="421"/>
      <c r="H952" s="420"/>
      <c r="I952" s="420"/>
      <c r="J952" s="417"/>
      <c r="K952" s="463"/>
      <c r="L952" s="422"/>
      <c r="M952" s="422"/>
    </row>
    <row r="953" customFormat="false" ht="15.75" hidden="false" customHeight="false" outlineLevel="0" collapsed="false">
      <c r="A953" s="420"/>
      <c r="B953" s="420"/>
      <c r="C953" s="420"/>
      <c r="D953" s="420"/>
      <c r="E953" s="420"/>
      <c r="F953" s="420"/>
      <c r="G953" s="421"/>
      <c r="H953" s="420"/>
      <c r="I953" s="420"/>
      <c r="J953" s="417"/>
      <c r="K953" s="463"/>
      <c r="L953" s="422"/>
      <c r="M953" s="422"/>
    </row>
    <row r="954" customFormat="false" ht="15.75" hidden="false" customHeight="false" outlineLevel="0" collapsed="false">
      <c r="A954" s="420"/>
      <c r="B954" s="420"/>
      <c r="C954" s="420"/>
      <c r="D954" s="420"/>
      <c r="E954" s="420"/>
      <c r="F954" s="420"/>
      <c r="G954" s="421"/>
      <c r="H954" s="420"/>
      <c r="I954" s="420"/>
      <c r="J954" s="417"/>
      <c r="K954" s="463"/>
      <c r="L954" s="422"/>
      <c r="M954" s="422"/>
    </row>
    <row r="955" customFormat="false" ht="15.75" hidden="false" customHeight="false" outlineLevel="0" collapsed="false">
      <c r="A955" s="420"/>
      <c r="B955" s="420"/>
      <c r="C955" s="420"/>
      <c r="D955" s="420"/>
      <c r="E955" s="420"/>
      <c r="F955" s="420"/>
      <c r="G955" s="421"/>
      <c r="H955" s="420"/>
      <c r="I955" s="420"/>
      <c r="J955" s="417"/>
      <c r="K955" s="463"/>
      <c r="L955" s="422"/>
      <c r="M955" s="422"/>
    </row>
    <row r="956" customFormat="false" ht="15.75" hidden="false" customHeight="false" outlineLevel="0" collapsed="false">
      <c r="A956" s="420"/>
      <c r="B956" s="420"/>
      <c r="C956" s="420"/>
      <c r="D956" s="420"/>
      <c r="E956" s="420"/>
      <c r="F956" s="420"/>
      <c r="G956" s="421"/>
      <c r="H956" s="420"/>
      <c r="I956" s="420"/>
      <c r="J956" s="417"/>
      <c r="K956" s="463"/>
      <c r="L956" s="422"/>
      <c r="M956" s="422"/>
    </row>
    <row r="957" customFormat="false" ht="15.75" hidden="false" customHeight="false" outlineLevel="0" collapsed="false">
      <c r="A957" s="420"/>
      <c r="B957" s="420"/>
      <c r="C957" s="420"/>
      <c r="D957" s="420"/>
      <c r="E957" s="420"/>
      <c r="F957" s="420"/>
      <c r="G957" s="421"/>
      <c r="H957" s="420"/>
      <c r="I957" s="420"/>
      <c r="J957" s="417"/>
      <c r="K957" s="463"/>
      <c r="L957" s="422"/>
      <c r="M957" s="422"/>
    </row>
    <row r="958" customFormat="false" ht="15.75" hidden="false" customHeight="false" outlineLevel="0" collapsed="false">
      <c r="A958" s="420"/>
      <c r="B958" s="420"/>
      <c r="C958" s="420"/>
      <c r="D958" s="420"/>
      <c r="E958" s="420"/>
      <c r="F958" s="420"/>
      <c r="G958" s="421"/>
      <c r="H958" s="420"/>
      <c r="I958" s="420"/>
      <c r="J958" s="417"/>
      <c r="K958" s="463"/>
      <c r="L958" s="422"/>
      <c r="M958" s="422"/>
    </row>
    <row r="959" customFormat="false" ht="15.75" hidden="false" customHeight="false" outlineLevel="0" collapsed="false">
      <c r="A959" s="420"/>
      <c r="B959" s="420"/>
      <c r="C959" s="420"/>
      <c r="D959" s="420"/>
      <c r="E959" s="420"/>
      <c r="F959" s="420"/>
      <c r="G959" s="421"/>
      <c r="H959" s="420"/>
      <c r="I959" s="420"/>
      <c r="J959" s="417"/>
      <c r="K959" s="463"/>
      <c r="L959" s="422"/>
      <c r="M959" s="422"/>
    </row>
    <row r="960" customFormat="false" ht="15.75" hidden="false" customHeight="false" outlineLevel="0" collapsed="false">
      <c r="A960" s="420"/>
      <c r="B960" s="420"/>
      <c r="C960" s="420"/>
      <c r="D960" s="420"/>
      <c r="E960" s="420"/>
      <c r="F960" s="420"/>
      <c r="G960" s="421"/>
      <c r="H960" s="420"/>
      <c r="I960" s="420"/>
      <c r="J960" s="417"/>
      <c r="K960" s="463"/>
      <c r="L960" s="422"/>
      <c r="M960" s="422"/>
    </row>
    <row r="961" customFormat="false" ht="15.75" hidden="false" customHeight="false" outlineLevel="0" collapsed="false">
      <c r="A961" s="420"/>
      <c r="B961" s="420"/>
      <c r="C961" s="420"/>
      <c r="D961" s="420"/>
      <c r="E961" s="420"/>
      <c r="F961" s="420"/>
      <c r="G961" s="421"/>
      <c r="H961" s="420"/>
      <c r="I961" s="420"/>
      <c r="J961" s="417"/>
      <c r="K961" s="463"/>
      <c r="L961" s="422"/>
      <c r="M961" s="422"/>
    </row>
    <row r="962" customFormat="false" ht="15.75" hidden="false" customHeight="false" outlineLevel="0" collapsed="false">
      <c r="A962" s="420"/>
      <c r="B962" s="420"/>
      <c r="C962" s="420"/>
      <c r="D962" s="420"/>
      <c r="E962" s="420"/>
      <c r="F962" s="420"/>
      <c r="G962" s="421"/>
      <c r="H962" s="420"/>
      <c r="I962" s="420"/>
      <c r="J962" s="417"/>
      <c r="K962" s="463"/>
      <c r="L962" s="422"/>
      <c r="M962" s="422"/>
    </row>
    <row r="963" customFormat="false" ht="15.75" hidden="false" customHeight="false" outlineLevel="0" collapsed="false">
      <c r="A963" s="420"/>
      <c r="B963" s="420"/>
      <c r="C963" s="420"/>
      <c r="D963" s="420"/>
      <c r="E963" s="420"/>
      <c r="F963" s="420"/>
      <c r="G963" s="421"/>
      <c r="H963" s="420"/>
      <c r="I963" s="420"/>
      <c r="J963" s="417"/>
      <c r="K963" s="463"/>
      <c r="L963" s="422"/>
      <c r="M963" s="422"/>
    </row>
    <row r="964" customFormat="false" ht="15.75" hidden="false" customHeight="false" outlineLevel="0" collapsed="false">
      <c r="A964" s="420"/>
      <c r="B964" s="420"/>
      <c r="C964" s="420"/>
      <c r="D964" s="420"/>
      <c r="E964" s="420"/>
      <c r="F964" s="420"/>
      <c r="G964" s="421"/>
      <c r="H964" s="420"/>
      <c r="I964" s="420"/>
      <c r="J964" s="417"/>
      <c r="K964" s="463"/>
      <c r="L964" s="422"/>
      <c r="M964" s="422"/>
    </row>
    <row r="965" customFormat="false" ht="15.75" hidden="false" customHeight="false" outlineLevel="0" collapsed="false">
      <c r="A965" s="420"/>
      <c r="B965" s="420"/>
      <c r="C965" s="420"/>
      <c r="D965" s="420"/>
      <c r="E965" s="420"/>
      <c r="F965" s="420"/>
      <c r="G965" s="421"/>
      <c r="H965" s="420"/>
      <c r="I965" s="420"/>
      <c r="J965" s="417"/>
      <c r="K965" s="463"/>
      <c r="L965" s="422"/>
      <c r="M965" s="422"/>
    </row>
    <row r="966" customFormat="false" ht="15.75" hidden="false" customHeight="false" outlineLevel="0" collapsed="false">
      <c r="A966" s="420"/>
      <c r="B966" s="420"/>
      <c r="C966" s="420"/>
      <c r="D966" s="420"/>
      <c r="E966" s="420"/>
      <c r="F966" s="420"/>
      <c r="G966" s="421"/>
      <c r="H966" s="420"/>
      <c r="I966" s="420"/>
      <c r="J966" s="417"/>
      <c r="K966" s="463"/>
      <c r="L966" s="422"/>
      <c r="M966" s="422"/>
    </row>
    <row r="967" customFormat="false" ht="15.75" hidden="false" customHeight="false" outlineLevel="0" collapsed="false">
      <c r="A967" s="420"/>
      <c r="B967" s="420"/>
      <c r="C967" s="420"/>
      <c r="D967" s="420"/>
      <c r="E967" s="420"/>
      <c r="F967" s="420"/>
      <c r="G967" s="421"/>
      <c r="H967" s="420"/>
      <c r="I967" s="420"/>
      <c r="J967" s="417"/>
      <c r="K967" s="463"/>
      <c r="L967" s="422"/>
      <c r="M967" s="422"/>
    </row>
    <row r="968" customFormat="false" ht="15.75" hidden="false" customHeight="false" outlineLevel="0" collapsed="false">
      <c r="A968" s="420"/>
      <c r="B968" s="420"/>
      <c r="C968" s="420"/>
      <c r="D968" s="420"/>
      <c r="E968" s="420"/>
      <c r="F968" s="420"/>
      <c r="G968" s="421"/>
      <c r="H968" s="420"/>
      <c r="I968" s="420"/>
      <c r="J968" s="417"/>
      <c r="K968" s="463"/>
      <c r="L968" s="422"/>
      <c r="M968" s="422"/>
    </row>
    <row r="969" customFormat="false" ht="15.75" hidden="false" customHeight="false" outlineLevel="0" collapsed="false">
      <c r="A969" s="420"/>
      <c r="B969" s="420"/>
      <c r="C969" s="420"/>
      <c r="D969" s="420"/>
      <c r="E969" s="420"/>
      <c r="F969" s="420"/>
      <c r="G969" s="421"/>
      <c r="H969" s="420"/>
      <c r="I969" s="420"/>
      <c r="J969" s="417"/>
      <c r="K969" s="463"/>
      <c r="L969" s="422"/>
      <c r="M969" s="422"/>
    </row>
    <row r="970" customFormat="false" ht="15.75" hidden="false" customHeight="false" outlineLevel="0" collapsed="false">
      <c r="A970" s="420"/>
      <c r="B970" s="420"/>
      <c r="C970" s="420"/>
      <c r="D970" s="420"/>
      <c r="E970" s="420"/>
      <c r="F970" s="420"/>
      <c r="G970" s="421"/>
      <c r="H970" s="420"/>
      <c r="I970" s="420"/>
      <c r="J970" s="417"/>
      <c r="K970" s="463"/>
      <c r="L970" s="422"/>
      <c r="M970" s="422"/>
    </row>
    <row r="971" customFormat="false" ht="15.75" hidden="false" customHeight="false" outlineLevel="0" collapsed="false">
      <c r="A971" s="420"/>
      <c r="B971" s="420"/>
      <c r="C971" s="420"/>
      <c r="D971" s="420"/>
      <c r="E971" s="420"/>
      <c r="F971" s="420"/>
      <c r="G971" s="421"/>
      <c r="H971" s="420"/>
      <c r="I971" s="420"/>
      <c r="J971" s="417"/>
      <c r="K971" s="463"/>
      <c r="L971" s="422"/>
      <c r="M971" s="422"/>
    </row>
    <row r="972" customFormat="false" ht="15.75" hidden="false" customHeight="false" outlineLevel="0" collapsed="false">
      <c r="A972" s="420"/>
      <c r="B972" s="420"/>
      <c r="C972" s="420"/>
      <c r="D972" s="420"/>
      <c r="E972" s="420"/>
      <c r="F972" s="420"/>
      <c r="G972" s="421"/>
      <c r="H972" s="420"/>
      <c r="I972" s="420"/>
      <c r="J972" s="417"/>
      <c r="K972" s="463"/>
      <c r="L972" s="422"/>
      <c r="M972" s="422"/>
    </row>
    <row r="973" customFormat="false" ht="15.75" hidden="false" customHeight="false" outlineLevel="0" collapsed="false">
      <c r="A973" s="420"/>
      <c r="B973" s="420"/>
      <c r="C973" s="420"/>
      <c r="D973" s="420"/>
      <c r="E973" s="420"/>
      <c r="F973" s="420"/>
      <c r="G973" s="421"/>
      <c r="H973" s="420"/>
      <c r="I973" s="420"/>
      <c r="J973" s="417"/>
      <c r="K973" s="463"/>
      <c r="L973" s="422"/>
      <c r="M973" s="422"/>
    </row>
    <row r="974" customFormat="false" ht="15.75" hidden="false" customHeight="false" outlineLevel="0" collapsed="false">
      <c r="A974" s="420"/>
      <c r="B974" s="420"/>
      <c r="C974" s="420"/>
      <c r="D974" s="420"/>
      <c r="E974" s="420"/>
      <c r="F974" s="420"/>
      <c r="G974" s="421"/>
      <c r="H974" s="420"/>
      <c r="I974" s="420"/>
      <c r="J974" s="417"/>
      <c r="K974" s="463"/>
      <c r="L974" s="422"/>
      <c r="M974" s="422"/>
    </row>
    <row r="975" customFormat="false" ht="15.75" hidden="false" customHeight="false" outlineLevel="0" collapsed="false">
      <c r="A975" s="420"/>
      <c r="B975" s="420"/>
      <c r="C975" s="420"/>
      <c r="D975" s="420"/>
      <c r="E975" s="420"/>
      <c r="F975" s="420"/>
      <c r="G975" s="421"/>
      <c r="H975" s="420"/>
      <c r="I975" s="420"/>
      <c r="J975" s="417"/>
      <c r="K975" s="463"/>
      <c r="L975" s="422"/>
      <c r="M975" s="422"/>
    </row>
    <row r="976" customFormat="false" ht="15.75" hidden="false" customHeight="false" outlineLevel="0" collapsed="false">
      <c r="A976" s="420"/>
      <c r="B976" s="420"/>
      <c r="C976" s="420"/>
      <c r="D976" s="420"/>
      <c r="E976" s="420"/>
      <c r="F976" s="420"/>
      <c r="G976" s="421"/>
      <c r="H976" s="420"/>
      <c r="I976" s="420"/>
      <c r="J976" s="417"/>
      <c r="K976" s="463"/>
      <c r="L976" s="422"/>
      <c r="M976" s="422"/>
    </row>
    <row r="977" customFormat="false" ht="15.75" hidden="false" customHeight="false" outlineLevel="0" collapsed="false">
      <c r="A977" s="420"/>
      <c r="B977" s="420"/>
      <c r="C977" s="420"/>
      <c r="D977" s="420"/>
      <c r="E977" s="420"/>
      <c r="F977" s="420"/>
      <c r="G977" s="421"/>
      <c r="H977" s="420"/>
      <c r="I977" s="420"/>
      <c r="J977" s="417"/>
      <c r="K977" s="463"/>
      <c r="L977" s="422"/>
      <c r="M977" s="422"/>
    </row>
    <row r="978" customFormat="false" ht="15.75" hidden="false" customHeight="false" outlineLevel="0" collapsed="false">
      <c r="A978" s="420"/>
      <c r="B978" s="420"/>
      <c r="C978" s="420"/>
      <c r="D978" s="420"/>
      <c r="E978" s="420"/>
      <c r="F978" s="420"/>
      <c r="G978" s="421"/>
      <c r="H978" s="420"/>
      <c r="I978" s="420"/>
      <c r="J978" s="417"/>
      <c r="K978" s="463"/>
      <c r="L978" s="422"/>
      <c r="M978" s="422"/>
    </row>
    <row r="979" customFormat="false" ht="15.75" hidden="false" customHeight="false" outlineLevel="0" collapsed="false">
      <c r="A979" s="420"/>
      <c r="B979" s="420"/>
      <c r="C979" s="420"/>
      <c r="D979" s="420"/>
      <c r="E979" s="420"/>
      <c r="F979" s="420"/>
      <c r="G979" s="421"/>
      <c r="H979" s="420"/>
      <c r="I979" s="420"/>
      <c r="J979" s="417"/>
      <c r="K979" s="463"/>
      <c r="L979" s="422"/>
      <c r="M979" s="422"/>
    </row>
    <row r="980" customFormat="false" ht="15.75" hidden="false" customHeight="false" outlineLevel="0" collapsed="false">
      <c r="A980" s="420"/>
      <c r="B980" s="420"/>
      <c r="C980" s="420"/>
      <c r="D980" s="420"/>
      <c r="E980" s="420"/>
      <c r="F980" s="420"/>
      <c r="G980" s="421"/>
      <c r="H980" s="420"/>
      <c r="I980" s="420"/>
      <c r="J980" s="417"/>
      <c r="K980" s="463"/>
      <c r="L980" s="422"/>
      <c r="M980" s="422"/>
    </row>
    <row r="981" customFormat="false" ht="15.75" hidden="false" customHeight="false" outlineLevel="0" collapsed="false">
      <c r="A981" s="420"/>
      <c r="B981" s="420"/>
      <c r="C981" s="420"/>
      <c r="D981" s="420"/>
      <c r="E981" s="420"/>
      <c r="F981" s="420"/>
      <c r="G981" s="421"/>
      <c r="H981" s="420"/>
      <c r="I981" s="420"/>
      <c r="J981" s="417"/>
      <c r="K981" s="463"/>
      <c r="L981" s="422"/>
      <c r="M981" s="422"/>
    </row>
    <row r="982" customFormat="false" ht="15.75" hidden="false" customHeight="false" outlineLevel="0" collapsed="false">
      <c r="A982" s="420"/>
      <c r="B982" s="420"/>
      <c r="C982" s="420"/>
      <c r="D982" s="420"/>
      <c r="E982" s="420"/>
      <c r="F982" s="420"/>
      <c r="G982" s="421"/>
      <c r="H982" s="420"/>
      <c r="I982" s="420"/>
      <c r="J982" s="417"/>
      <c r="K982" s="463"/>
      <c r="L982" s="422"/>
      <c r="M982" s="422"/>
    </row>
    <row r="983" customFormat="false" ht="15.75" hidden="false" customHeight="false" outlineLevel="0" collapsed="false">
      <c r="A983" s="420"/>
      <c r="B983" s="420"/>
      <c r="C983" s="420"/>
      <c r="D983" s="420"/>
      <c r="E983" s="420"/>
      <c r="F983" s="420"/>
      <c r="G983" s="421"/>
      <c r="H983" s="420"/>
      <c r="I983" s="420"/>
      <c r="J983" s="417"/>
      <c r="K983" s="463"/>
      <c r="L983" s="422"/>
      <c r="M983" s="422"/>
    </row>
    <row r="984" customFormat="false" ht="15.75" hidden="false" customHeight="false" outlineLevel="0" collapsed="false">
      <c r="A984" s="420"/>
      <c r="B984" s="420"/>
      <c r="C984" s="420"/>
      <c r="D984" s="420"/>
      <c r="E984" s="420"/>
      <c r="F984" s="420"/>
      <c r="G984" s="421"/>
      <c r="H984" s="420"/>
      <c r="I984" s="420"/>
      <c r="J984" s="417"/>
      <c r="K984" s="463"/>
      <c r="L984" s="422"/>
      <c r="M984" s="422"/>
    </row>
    <row r="985" customFormat="false" ht="15.75" hidden="false" customHeight="false" outlineLevel="0" collapsed="false">
      <c r="A985" s="420"/>
      <c r="B985" s="420"/>
      <c r="C985" s="420"/>
      <c r="D985" s="420"/>
      <c r="E985" s="420"/>
      <c r="F985" s="420"/>
      <c r="G985" s="421"/>
      <c r="H985" s="420"/>
      <c r="I985" s="420"/>
      <c r="J985" s="417"/>
      <c r="K985" s="463"/>
      <c r="L985" s="422"/>
      <c r="M985" s="422"/>
    </row>
    <row r="986" customFormat="false" ht="15.75" hidden="false" customHeight="false" outlineLevel="0" collapsed="false">
      <c r="A986" s="420"/>
      <c r="B986" s="420"/>
      <c r="C986" s="420"/>
      <c r="D986" s="420"/>
      <c r="E986" s="420"/>
      <c r="F986" s="420"/>
      <c r="G986" s="421"/>
      <c r="H986" s="420"/>
      <c r="I986" s="420"/>
      <c r="J986" s="417"/>
      <c r="K986" s="463"/>
      <c r="L986" s="422"/>
      <c r="M986" s="422"/>
    </row>
    <row r="987" customFormat="false" ht="15.75" hidden="false" customHeight="false" outlineLevel="0" collapsed="false">
      <c r="A987" s="420"/>
      <c r="B987" s="420"/>
      <c r="C987" s="420"/>
      <c r="D987" s="420"/>
      <c r="E987" s="420"/>
      <c r="F987" s="420"/>
      <c r="G987" s="421"/>
      <c r="H987" s="420"/>
      <c r="I987" s="420"/>
      <c r="J987" s="417"/>
      <c r="K987" s="463"/>
      <c r="L987" s="422"/>
      <c r="M987" s="422"/>
    </row>
    <row r="988" customFormat="false" ht="15.75" hidden="false" customHeight="false" outlineLevel="0" collapsed="false">
      <c r="A988" s="420"/>
      <c r="B988" s="420"/>
      <c r="C988" s="420"/>
      <c r="D988" s="420"/>
      <c r="E988" s="420"/>
      <c r="F988" s="420"/>
      <c r="G988" s="421"/>
      <c r="H988" s="420"/>
      <c r="I988" s="420"/>
      <c r="J988" s="417"/>
      <c r="K988" s="463"/>
      <c r="L988" s="422"/>
      <c r="M988" s="422"/>
    </row>
    <row r="989" customFormat="false" ht="15.75" hidden="false" customHeight="false" outlineLevel="0" collapsed="false">
      <c r="A989" s="420"/>
      <c r="B989" s="420"/>
      <c r="C989" s="420"/>
      <c r="D989" s="420"/>
      <c r="E989" s="420"/>
      <c r="F989" s="420"/>
      <c r="G989" s="421"/>
      <c r="H989" s="420"/>
      <c r="I989" s="420"/>
      <c r="J989" s="417"/>
      <c r="K989" s="463"/>
      <c r="L989" s="422"/>
      <c r="M989" s="422"/>
    </row>
    <row r="990" customFormat="false" ht="15.75" hidden="false" customHeight="false" outlineLevel="0" collapsed="false">
      <c r="A990" s="420"/>
      <c r="B990" s="420"/>
      <c r="C990" s="420"/>
      <c r="D990" s="420"/>
      <c r="E990" s="420"/>
      <c r="F990" s="420"/>
      <c r="G990" s="421"/>
      <c r="H990" s="420"/>
      <c r="I990" s="420"/>
      <c r="J990" s="417"/>
      <c r="K990" s="463"/>
      <c r="L990" s="422"/>
      <c r="M990" s="422"/>
    </row>
    <row r="991" customFormat="false" ht="15.75" hidden="false" customHeight="false" outlineLevel="0" collapsed="false">
      <c r="A991" s="420"/>
      <c r="B991" s="420"/>
      <c r="C991" s="420"/>
      <c r="D991" s="420"/>
      <c r="E991" s="420"/>
      <c r="F991" s="420"/>
      <c r="G991" s="421"/>
      <c r="H991" s="420"/>
      <c r="I991" s="420"/>
      <c r="J991" s="417"/>
      <c r="K991" s="463"/>
      <c r="L991" s="422"/>
      <c r="M991" s="422"/>
    </row>
    <row r="992" customFormat="false" ht="15.75" hidden="false" customHeight="false" outlineLevel="0" collapsed="false">
      <c r="A992" s="420"/>
      <c r="B992" s="420"/>
      <c r="C992" s="420"/>
      <c r="D992" s="420"/>
      <c r="E992" s="420"/>
      <c r="F992" s="420"/>
      <c r="G992" s="421"/>
      <c r="H992" s="420"/>
      <c r="I992" s="420"/>
      <c r="J992" s="417"/>
      <c r="K992" s="463"/>
      <c r="L992" s="422"/>
      <c r="M992" s="422"/>
    </row>
    <row r="993" customFormat="false" ht="15.75" hidden="false" customHeight="false" outlineLevel="0" collapsed="false">
      <c r="A993" s="420"/>
      <c r="B993" s="420"/>
      <c r="C993" s="420"/>
      <c r="D993" s="420"/>
      <c r="E993" s="420"/>
      <c r="F993" s="420"/>
      <c r="G993" s="421"/>
      <c r="H993" s="420"/>
      <c r="I993" s="420"/>
      <c r="J993" s="417"/>
      <c r="K993" s="463"/>
      <c r="L993" s="422"/>
      <c r="M993" s="422"/>
    </row>
    <row r="994" customFormat="false" ht="15.75" hidden="false" customHeight="false" outlineLevel="0" collapsed="false">
      <c r="A994" s="420"/>
      <c r="B994" s="420"/>
      <c r="C994" s="420"/>
      <c r="D994" s="420"/>
      <c r="E994" s="420"/>
      <c r="F994" s="420"/>
      <c r="G994" s="421"/>
      <c r="H994" s="420"/>
      <c r="I994" s="420"/>
      <c r="J994" s="417"/>
      <c r="K994" s="463"/>
      <c r="L994" s="422"/>
      <c r="M994" s="422"/>
    </row>
    <row r="995" customFormat="false" ht="15.75" hidden="false" customHeight="false" outlineLevel="0" collapsed="false">
      <c r="A995" s="420"/>
      <c r="B995" s="420"/>
      <c r="C995" s="420"/>
      <c r="D995" s="420"/>
      <c r="E995" s="420"/>
      <c r="F995" s="420"/>
      <c r="G995" s="421"/>
      <c r="H995" s="420"/>
      <c r="I995" s="420"/>
      <c r="J995" s="417"/>
      <c r="K995" s="463"/>
      <c r="L995" s="422"/>
      <c r="M995" s="422"/>
    </row>
    <row r="996" customFormat="false" ht="15.75" hidden="false" customHeight="false" outlineLevel="0" collapsed="false">
      <c r="A996" s="420"/>
      <c r="B996" s="420"/>
      <c r="C996" s="420"/>
      <c r="D996" s="420"/>
      <c r="E996" s="420"/>
      <c r="F996" s="420"/>
      <c r="G996" s="421"/>
      <c r="H996" s="420"/>
      <c r="I996" s="420"/>
      <c r="J996" s="417"/>
      <c r="K996" s="463"/>
      <c r="L996" s="422"/>
      <c r="M996" s="422"/>
    </row>
    <row r="997" customFormat="false" ht="15.75" hidden="false" customHeight="false" outlineLevel="0" collapsed="false">
      <c r="A997" s="420"/>
      <c r="B997" s="420"/>
      <c r="C997" s="420"/>
      <c r="D997" s="420"/>
      <c r="E997" s="420"/>
      <c r="F997" s="420"/>
      <c r="G997" s="421"/>
      <c r="H997" s="420"/>
      <c r="I997" s="420"/>
      <c r="J997" s="417"/>
      <c r="K997" s="463"/>
      <c r="L997" s="422"/>
      <c r="M997" s="422"/>
    </row>
    <row r="998" customFormat="false" ht="15.75" hidden="false" customHeight="false" outlineLevel="0" collapsed="false">
      <c r="A998" s="420"/>
      <c r="B998" s="420"/>
      <c r="C998" s="420"/>
      <c r="D998" s="420"/>
      <c r="E998" s="420"/>
      <c r="F998" s="420"/>
      <c r="G998" s="421"/>
      <c r="H998" s="420"/>
      <c r="I998" s="420"/>
      <c r="J998" s="417"/>
      <c r="K998" s="463"/>
      <c r="L998" s="422"/>
      <c r="M998" s="422"/>
    </row>
    <row r="999" customFormat="false" ht="15.75" hidden="false" customHeight="false" outlineLevel="0" collapsed="false">
      <c r="A999" s="420"/>
      <c r="B999" s="420"/>
      <c r="C999" s="420"/>
      <c r="D999" s="420"/>
      <c r="E999" s="420"/>
      <c r="F999" s="420"/>
      <c r="G999" s="421"/>
      <c r="H999" s="420"/>
      <c r="I999" s="420"/>
      <c r="J999" s="417"/>
      <c r="K999" s="463"/>
      <c r="L999" s="422"/>
      <c r="M999" s="422"/>
    </row>
    <row r="1000" customFormat="false" ht="15.75" hidden="false" customHeight="false" outlineLevel="0" collapsed="false">
      <c r="A1000" s="420"/>
      <c r="B1000" s="420"/>
      <c r="C1000" s="420"/>
      <c r="D1000" s="420"/>
      <c r="E1000" s="420"/>
      <c r="F1000" s="420"/>
      <c r="G1000" s="421"/>
      <c r="H1000" s="420"/>
      <c r="I1000" s="420"/>
      <c r="J1000" s="417"/>
      <c r="K1000" s="463"/>
      <c r="L1000" s="422"/>
      <c r="M1000" s="422"/>
    </row>
  </sheetData>
  <hyperlinks>
    <hyperlink ref="L11" r:id="rId2" display="https://news.detik.com/berita-jawa-tengah/d-4944696/pasien-ke-2-corona-meninggal-di-solo-juga-peserta-seminar-di-bogor"/>
    <hyperlink ref="L12" r:id="rId3" display="https://kumparan.com/sumutnews/pasien-virus-corona-yang-meninggal-di-medan-adalah-seorang-dokter-1t3Bvjkz7YA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4"/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cols>
    <col collapsed="false" customWidth="true" hidden="false" outlineLevel="0" max="2" min="2" style="0" width="7.71"/>
    <col collapsed="false" customWidth="true" hidden="false" outlineLevel="0" max="3" min="3" style="0" width="6.14"/>
    <col collapsed="false" customWidth="true" hidden="false" outlineLevel="0" max="4" min="4" style="0" width="7"/>
    <col collapsed="false" customWidth="true" hidden="false" outlineLevel="0" max="5" min="5" style="0" width="6.42"/>
    <col collapsed="false" customWidth="true" hidden="false" outlineLevel="0" max="6" min="6" style="0" width="6.14"/>
    <col collapsed="false" customWidth="true" hidden="false" outlineLevel="0" max="7" min="7" style="0" width="6.42"/>
    <col collapsed="false" customWidth="true" hidden="false" outlineLevel="0" max="8" min="8" style="0" width="6.14"/>
    <col collapsed="false" customWidth="true" hidden="false" outlineLevel="0" max="9" min="9" style="0" width="6.42"/>
    <col collapsed="false" customWidth="true" hidden="false" outlineLevel="0" max="10" min="10" style="0" width="6.14"/>
    <col collapsed="false" customWidth="true" hidden="false" outlineLevel="0" max="12" min="12" style="0" width="7.42"/>
    <col collapsed="false" customWidth="true" hidden="false" outlineLevel="0" max="13" min="13" style="0" width="7.14"/>
    <col collapsed="false" customWidth="true" hidden="false" outlineLevel="0" max="14" min="14" style="0" width="7.42"/>
    <col collapsed="false" customWidth="true" hidden="false" outlineLevel="0" max="16" min="16" style="0" width="8.57"/>
    <col collapsed="false" customWidth="true" hidden="false" outlineLevel="0" max="17" min="17" style="0" width="9.13"/>
    <col collapsed="false" customWidth="true" hidden="false" outlineLevel="0" max="18" min="18" style="0" width="6.42"/>
    <col collapsed="false" customWidth="true" hidden="false" outlineLevel="0" max="20" min="20" style="0" width="5.86"/>
    <col collapsed="false" customWidth="true" hidden="false" outlineLevel="0" max="21" min="21" style="0" width="9.13"/>
    <col collapsed="false" customWidth="true" hidden="false" outlineLevel="0" max="22" min="22" style="0" width="6.42"/>
  </cols>
  <sheetData>
    <row r="1" customFormat="false" ht="15.75" hidden="false" customHeight="false" outlineLevel="0" collapsed="false">
      <c r="B1" s="468" t="s">
        <v>1376</v>
      </c>
      <c r="C1" s="468"/>
      <c r="D1" s="468"/>
      <c r="E1" s="469" t="s">
        <v>1377</v>
      </c>
      <c r="F1" s="469"/>
      <c r="G1" s="469" t="s">
        <v>1378</v>
      </c>
      <c r="H1" s="469"/>
      <c r="I1" s="469" t="s">
        <v>1379</v>
      </c>
      <c r="J1" s="469"/>
      <c r="P1" s="134" t="s">
        <v>1380</v>
      </c>
    </row>
    <row r="2" customFormat="false" ht="15.75" hidden="false" customHeight="false" outlineLevel="0" collapsed="false">
      <c r="B2" s="134" t="s">
        <v>1381</v>
      </c>
      <c r="C2" s="134" t="s">
        <v>1382</v>
      </c>
      <c r="D2" s="134" t="s">
        <v>44</v>
      </c>
      <c r="E2" s="134" t="s">
        <v>1381</v>
      </c>
      <c r="F2" s="134" t="s">
        <v>1382</v>
      </c>
      <c r="G2" s="134" t="s">
        <v>1381</v>
      </c>
      <c r="H2" s="134" t="s">
        <v>1382</v>
      </c>
      <c r="I2" s="134" t="s">
        <v>1381</v>
      </c>
      <c r="J2" s="134" t="s">
        <v>1382</v>
      </c>
      <c r="L2" s="134" t="s">
        <v>1205</v>
      </c>
      <c r="M2" s="134" t="s">
        <v>1383</v>
      </c>
      <c r="N2" s="134" t="s">
        <v>1384</v>
      </c>
      <c r="P2" s="289" t="s">
        <v>1385</v>
      </c>
      <c r="Q2" s="134"/>
    </row>
    <row r="3" customFormat="false" ht="15.75" hidden="false" customHeight="false" outlineLevel="0" collapsed="false">
      <c r="A3" s="470" t="s">
        <v>1263</v>
      </c>
      <c r="B3" s="471" t="n">
        <f aca="false">E3+G3+I3</f>
        <v>720</v>
      </c>
      <c r="C3" s="397" t="n">
        <f aca="false">F3+H3+J3</f>
        <v>0</v>
      </c>
      <c r="D3" s="472" t="n">
        <f aca="false">C3/B3</f>
        <v>0</v>
      </c>
      <c r="E3" s="397" t="n">
        <v>99</v>
      </c>
      <c r="F3" s="397" t="n">
        <v>0</v>
      </c>
      <c r="G3" s="397" t="n">
        <v>205</v>
      </c>
      <c r="H3" s="397" t="n">
        <v>0</v>
      </c>
      <c r="I3" s="397" t="n">
        <v>416</v>
      </c>
      <c r="J3" s="397" t="n">
        <v>0</v>
      </c>
      <c r="L3" s="470" t="str">
        <f aca="false">A3</f>
        <v>0-9</v>
      </c>
      <c r="M3" s="473" t="n">
        <f aca="false">100%-N3</f>
        <v>1</v>
      </c>
      <c r="N3" s="473" t="n">
        <f aca="false">D3</f>
        <v>0</v>
      </c>
      <c r="P3" s="289" t="s">
        <v>1386</v>
      </c>
      <c r="Q3" s="134"/>
    </row>
    <row r="4" customFormat="false" ht="15.75" hidden="false" customHeight="false" outlineLevel="0" collapsed="false">
      <c r="A4" s="470" t="s">
        <v>1264</v>
      </c>
      <c r="B4" s="471" t="n">
        <f aca="false">E4+G4+I4</f>
        <v>1276</v>
      </c>
      <c r="C4" s="397" t="n">
        <f aca="false">F4+H4+J4</f>
        <v>1</v>
      </c>
      <c r="D4" s="472" t="n">
        <f aca="false">C4/B4</f>
        <v>0.000783699059561129</v>
      </c>
      <c r="E4" s="397" t="n">
        <v>457</v>
      </c>
      <c r="F4" s="397" t="n">
        <v>0</v>
      </c>
      <c r="G4" s="397" t="n">
        <v>270</v>
      </c>
      <c r="H4" s="397" t="n">
        <v>0</v>
      </c>
      <c r="I4" s="397" t="n">
        <v>549</v>
      </c>
      <c r="J4" s="397" t="n">
        <v>1</v>
      </c>
      <c r="L4" s="470" t="str">
        <f aca="false">A4</f>
        <v>10-19</v>
      </c>
      <c r="M4" s="473" t="n">
        <f aca="false">100%-N4</f>
        <v>0.999216300940439</v>
      </c>
      <c r="N4" s="473" t="n">
        <f aca="false">D4</f>
        <v>0.000783699059561129</v>
      </c>
      <c r="P4" s="289" t="s">
        <v>1387</v>
      </c>
      <c r="Q4" s="134"/>
    </row>
    <row r="5" customFormat="false" ht="15.75" hidden="false" customHeight="false" outlineLevel="0" collapsed="false">
      <c r="A5" s="470" t="s">
        <v>1187</v>
      </c>
      <c r="B5" s="471" t="n">
        <f aca="false">E5+G5+I5</f>
        <v>7373</v>
      </c>
      <c r="C5" s="397" t="n">
        <f aca="false">F5+H5+J5</f>
        <v>7</v>
      </c>
      <c r="D5" s="472" t="n">
        <f aca="false">C5/B5</f>
        <v>0.0009494100094941</v>
      </c>
      <c r="E5" s="397" t="n">
        <v>2380</v>
      </c>
      <c r="F5" s="397" t="n">
        <v>0</v>
      </c>
      <c r="G5" s="397" t="n">
        <v>1374</v>
      </c>
      <c r="H5" s="397" t="n">
        <v>0</v>
      </c>
      <c r="I5" s="397" t="n">
        <v>3619</v>
      </c>
      <c r="J5" s="397" t="n">
        <v>7</v>
      </c>
      <c r="L5" s="470" t="str">
        <f aca="false">A5</f>
        <v>20-29</v>
      </c>
      <c r="M5" s="473" t="n">
        <f aca="false">100%-N5</f>
        <v>0.999050589990506</v>
      </c>
      <c r="N5" s="473" t="n">
        <f aca="false">D5</f>
        <v>0.0009494100094941</v>
      </c>
      <c r="P5" s="289" t="s">
        <v>1388</v>
      </c>
      <c r="Q5" s="134"/>
    </row>
    <row r="6" customFormat="false" ht="15.75" hidden="false" customHeight="false" outlineLevel="0" collapsed="false">
      <c r="A6" s="470" t="s">
        <v>1188</v>
      </c>
      <c r="B6" s="471" t="n">
        <f aca="false">E6+G6+I6</f>
        <v>11025</v>
      </c>
      <c r="C6" s="397" t="n">
        <f aca="false">F6+H6+J6</f>
        <v>28</v>
      </c>
      <c r="D6" s="472" t="n">
        <f aca="false">C6/B6</f>
        <v>0.00253968253968254</v>
      </c>
      <c r="E6" s="397" t="n">
        <v>900</v>
      </c>
      <c r="F6" s="397" t="n">
        <v>1</v>
      </c>
      <c r="G6" s="397" t="n">
        <v>2525</v>
      </c>
      <c r="H6" s="397" t="n">
        <v>9</v>
      </c>
      <c r="I6" s="397" t="n">
        <v>7600</v>
      </c>
      <c r="J6" s="397" t="n">
        <v>18</v>
      </c>
      <c r="L6" s="470" t="str">
        <f aca="false">A6</f>
        <v>30-39</v>
      </c>
      <c r="M6" s="473" t="n">
        <f aca="false">100%-N6</f>
        <v>0.997460317460318</v>
      </c>
      <c r="N6" s="473" t="n">
        <f aca="false">D6</f>
        <v>0.00253968253968254</v>
      </c>
    </row>
    <row r="7" customFormat="false" ht="15.75" hidden="false" customHeight="false" outlineLevel="0" collapsed="false">
      <c r="A7" s="470" t="s">
        <v>1265</v>
      </c>
      <c r="B7" s="471" t="n">
        <f aca="false">E7+G7+I7</f>
        <v>14170</v>
      </c>
      <c r="C7" s="397" t="n">
        <f aca="false">F7+H7+J7</f>
        <v>64</v>
      </c>
      <c r="D7" s="472" t="n">
        <f aca="false">C7/B7</f>
        <v>0.0045165843330981</v>
      </c>
      <c r="E7" s="397" t="n">
        <v>1203</v>
      </c>
      <c r="F7" s="397" t="n">
        <v>1</v>
      </c>
      <c r="G7" s="397" t="n">
        <v>4396</v>
      </c>
      <c r="H7" s="397" t="n">
        <v>25</v>
      </c>
      <c r="I7" s="397" t="n">
        <v>8571</v>
      </c>
      <c r="J7" s="397" t="n">
        <v>38</v>
      </c>
      <c r="L7" s="470" t="str">
        <f aca="false">A7</f>
        <v>40-49</v>
      </c>
      <c r="M7" s="473" t="n">
        <f aca="false">100%-N7</f>
        <v>0.995483415666902</v>
      </c>
      <c r="N7" s="473" t="n">
        <f aca="false">D7</f>
        <v>0.0045165843330981</v>
      </c>
    </row>
    <row r="8" customFormat="false" ht="15.75" hidden="false" customHeight="false" outlineLevel="0" collapsed="false">
      <c r="A8" s="470" t="s">
        <v>1132</v>
      </c>
      <c r="B8" s="471" t="n">
        <f aca="false">E8+G8+I8</f>
        <v>18514</v>
      </c>
      <c r="C8" s="397" t="n">
        <f aca="false">F8+H8+J8</f>
        <v>220</v>
      </c>
      <c r="D8" s="472" t="n">
        <f aca="false">C8/B8</f>
        <v>0.0118828994274603</v>
      </c>
      <c r="E8" s="397" t="n">
        <v>1672</v>
      </c>
      <c r="F8" s="397" t="n">
        <v>7</v>
      </c>
      <c r="G8" s="397" t="n">
        <v>6834</v>
      </c>
      <c r="H8" s="397" t="n">
        <v>83</v>
      </c>
      <c r="I8" s="397" t="n">
        <v>10008</v>
      </c>
      <c r="J8" s="397" t="n">
        <v>130</v>
      </c>
      <c r="L8" s="470" t="str">
        <f aca="false">A8</f>
        <v>50-59</v>
      </c>
      <c r="M8" s="473" t="n">
        <f aca="false">100%-N8</f>
        <v>0.98811710057254</v>
      </c>
      <c r="N8" s="473" t="n">
        <f aca="false">D8</f>
        <v>0.0118828994274603</v>
      </c>
      <c r="T8" s="134" t="s">
        <v>1205</v>
      </c>
      <c r="U8" s="134" t="s">
        <v>1383</v>
      </c>
      <c r="V8" s="134" t="s">
        <v>1384</v>
      </c>
    </row>
    <row r="9" customFormat="false" ht="15.75" hidden="false" customHeight="false" outlineLevel="0" collapsed="false">
      <c r="A9" s="470" t="s">
        <v>1266</v>
      </c>
      <c r="B9" s="471" t="n">
        <f aca="false">E9+G9+I9</f>
        <v>16038</v>
      </c>
      <c r="C9" s="397" t="n">
        <f aca="false">F9+H9+J9</f>
        <v>638</v>
      </c>
      <c r="D9" s="472" t="n">
        <f aca="false">C9/B9</f>
        <v>0.0397805212620027</v>
      </c>
      <c r="E9" s="397" t="n">
        <v>1118</v>
      </c>
      <c r="F9" s="397" t="n">
        <v>17</v>
      </c>
      <c r="G9" s="397" t="n">
        <v>6337</v>
      </c>
      <c r="H9" s="397" t="n">
        <v>312</v>
      </c>
      <c r="I9" s="397" t="n">
        <v>8583</v>
      </c>
      <c r="J9" s="397" t="n">
        <v>309</v>
      </c>
      <c r="L9" s="470" t="str">
        <f aca="false">A9</f>
        <v>60-69</v>
      </c>
      <c r="M9" s="473" t="n">
        <f aca="false">100%-N9</f>
        <v>0.960219478737997</v>
      </c>
      <c r="N9" s="473" t="n">
        <f aca="false">D9</f>
        <v>0.0397805212620027</v>
      </c>
      <c r="P9" s="134" t="s">
        <v>1205</v>
      </c>
      <c r="Q9" s="134" t="s">
        <v>1383</v>
      </c>
      <c r="R9" s="134" t="s">
        <v>1384</v>
      </c>
      <c r="T9" s="470" t="str">
        <f aca="false">L3</f>
        <v>0-9</v>
      </c>
      <c r="U9" s="473" t="n">
        <f aca="false">M3</f>
        <v>1</v>
      </c>
      <c r="V9" s="473" t="n">
        <f aca="false">N3</f>
        <v>0</v>
      </c>
    </row>
    <row r="10" customFormat="false" ht="15.75" hidden="false" customHeight="false" outlineLevel="0" collapsed="false">
      <c r="A10" s="470" t="s">
        <v>1267</v>
      </c>
      <c r="B10" s="471" t="n">
        <f aca="false">E10+G10+I10</f>
        <v>11628</v>
      </c>
      <c r="C10" s="397" t="n">
        <f aca="false">F10+H10+J10</f>
        <v>1439</v>
      </c>
      <c r="D10" s="472" t="n">
        <f aca="false">C10/B10</f>
        <v>0.12375300997592</v>
      </c>
      <c r="E10" s="397" t="n">
        <v>589</v>
      </c>
      <c r="F10" s="397" t="n">
        <v>37</v>
      </c>
      <c r="G10" s="397" t="n">
        <v>7121</v>
      </c>
      <c r="H10" s="397" t="n">
        <v>1090</v>
      </c>
      <c r="I10" s="397" t="n">
        <v>3918</v>
      </c>
      <c r="J10" s="397" t="n">
        <v>312</v>
      </c>
      <c r="L10" s="470" t="str">
        <f aca="false">A10</f>
        <v>70-79</v>
      </c>
      <c r="M10" s="473" t="n">
        <f aca="false">100%-N10</f>
        <v>0.87624699002408</v>
      </c>
      <c r="N10" s="473" t="n">
        <f aca="false">D10</f>
        <v>0.12375300997592</v>
      </c>
      <c r="P10" s="470" t="str">
        <f aca="false">L4</f>
        <v>10-19</v>
      </c>
      <c r="Q10" s="473" t="n">
        <f aca="false">M4</f>
        <v>0.999216300940439</v>
      </c>
      <c r="R10" s="473" t="n">
        <f aca="false">N4</f>
        <v>0.000783699059561129</v>
      </c>
      <c r="T10" s="134" t="s">
        <v>1205</v>
      </c>
      <c r="U10" s="134" t="s">
        <v>1383</v>
      </c>
      <c r="V10" s="134" t="s">
        <v>1384</v>
      </c>
    </row>
    <row r="11" customFormat="false" ht="15.75" hidden="false" customHeight="false" outlineLevel="0" collapsed="false">
      <c r="A11" s="470" t="s">
        <v>1268</v>
      </c>
      <c r="B11" s="471" t="n">
        <f aca="false">E11+G11+I11</f>
        <v>7141</v>
      </c>
      <c r="C11" s="397" t="n">
        <f aca="false">F11+H11+J11</f>
        <v>1490</v>
      </c>
      <c r="D11" s="472" t="n">
        <f aca="false">C11/B11</f>
        <v>0.208654250105027</v>
      </c>
      <c r="E11" s="397" t="n">
        <v>381</v>
      </c>
      <c r="F11" s="397" t="n">
        <v>39</v>
      </c>
      <c r="G11" s="397" t="n">
        <v>5352</v>
      </c>
      <c r="H11" s="397" t="n">
        <v>1243</v>
      </c>
      <c r="I11" s="397" t="n">
        <v>1408</v>
      </c>
      <c r="J11" s="397" t="n">
        <v>208</v>
      </c>
      <c r="L11" s="470" t="str">
        <f aca="false">A11</f>
        <v>80-89</v>
      </c>
      <c r="M11" s="473" t="n">
        <f aca="false">100%-N11</f>
        <v>0.791345749894973</v>
      </c>
      <c r="N11" s="473" t="n">
        <f aca="false">D11</f>
        <v>0.208654250105027</v>
      </c>
      <c r="P11" s="134" t="s">
        <v>1205</v>
      </c>
      <c r="Q11" s="134" t="s">
        <v>1383</v>
      </c>
      <c r="R11" s="134" t="s">
        <v>1384</v>
      </c>
      <c r="T11" s="470" t="str">
        <f aca="false">L5</f>
        <v>20-29</v>
      </c>
      <c r="U11" s="473" t="n">
        <f aca="false">M5</f>
        <v>0.999050589990506</v>
      </c>
      <c r="V11" s="473" t="n">
        <f aca="false">N5</f>
        <v>0.0009494100094941</v>
      </c>
    </row>
    <row r="12" customFormat="false" ht="15.75" hidden="false" customHeight="false" outlineLevel="0" collapsed="false">
      <c r="A12" s="470" t="s">
        <v>1389</v>
      </c>
      <c r="B12" s="471" t="n">
        <f aca="false">E12+G12+I12</f>
        <v>1115</v>
      </c>
      <c r="C12" s="397" t="n">
        <f aca="false">F12+H12+J12</f>
        <v>285</v>
      </c>
      <c r="D12" s="472" t="n">
        <f aca="false">C12/B12</f>
        <v>0.255605381165919</v>
      </c>
      <c r="G12" s="397" t="n">
        <v>1115</v>
      </c>
      <c r="H12" s="397" t="n">
        <v>285</v>
      </c>
      <c r="L12" s="470" t="str">
        <f aca="false">A12</f>
        <v>90+</v>
      </c>
      <c r="M12" s="473" t="n">
        <f aca="false">100%-N12</f>
        <v>0.744394618834081</v>
      </c>
      <c r="N12" s="473" t="n">
        <f aca="false">D12</f>
        <v>0.255605381165919</v>
      </c>
      <c r="P12" s="470" t="str">
        <f aca="false">L6</f>
        <v>30-39</v>
      </c>
      <c r="Q12" s="473" t="n">
        <f aca="false">M6</f>
        <v>0.997460317460318</v>
      </c>
      <c r="R12" s="473" t="n">
        <f aca="false">N6</f>
        <v>0.00253968253968254</v>
      </c>
      <c r="T12" s="134" t="s">
        <v>1205</v>
      </c>
      <c r="U12" s="134" t="s">
        <v>1383</v>
      </c>
      <c r="V12" s="134" t="s">
        <v>1384</v>
      </c>
    </row>
    <row r="13" customFormat="false" ht="15.75" hidden="false" customHeight="false" outlineLevel="0" collapsed="false">
      <c r="A13" s="134" t="s">
        <v>109</v>
      </c>
      <c r="B13" s="397" t="n">
        <f aca="false">SUM(B3:B12)</f>
        <v>89000</v>
      </c>
      <c r="C13" s="397" t="n">
        <v>2804</v>
      </c>
      <c r="E13" s="397" t="n">
        <v>8413</v>
      </c>
      <c r="F13" s="397" t="n">
        <v>84</v>
      </c>
      <c r="G13" s="397" t="n">
        <v>23882</v>
      </c>
      <c r="H13" s="397" t="n">
        <v>1697</v>
      </c>
      <c r="I13" s="397" t="n">
        <v>44672</v>
      </c>
      <c r="J13" s="397" t="n">
        <v>1023</v>
      </c>
      <c r="P13" s="134" t="s">
        <v>1205</v>
      </c>
      <c r="Q13" s="134" t="s">
        <v>1383</v>
      </c>
      <c r="R13" s="134" t="s">
        <v>1384</v>
      </c>
      <c r="T13" s="470" t="str">
        <f aca="false">L7</f>
        <v>40-49</v>
      </c>
      <c r="U13" s="473" t="n">
        <f aca="false">M7</f>
        <v>0.995483415666902</v>
      </c>
      <c r="V13" s="473" t="n">
        <f aca="false">N7</f>
        <v>0.0045165843330981</v>
      </c>
    </row>
    <row r="14" customFormat="false" ht="15.75" hidden="false" customHeight="false" outlineLevel="0" collapsed="false">
      <c r="P14" s="470" t="str">
        <f aca="false">L8</f>
        <v>50-59</v>
      </c>
      <c r="Q14" s="473" t="n">
        <f aca="false">M8</f>
        <v>0.98811710057254</v>
      </c>
      <c r="R14" s="473" t="n">
        <f aca="false">N8</f>
        <v>0.0118828994274603</v>
      </c>
      <c r="T14" s="134" t="s">
        <v>1205</v>
      </c>
      <c r="U14" s="134" t="s">
        <v>1383</v>
      </c>
      <c r="V14" s="134" t="s">
        <v>1384</v>
      </c>
    </row>
    <row r="15" customFormat="false" ht="15.75" hidden="false" customHeight="false" outlineLevel="0" collapsed="false">
      <c r="P15" s="134" t="s">
        <v>1205</v>
      </c>
      <c r="Q15" s="134" t="s">
        <v>1383</v>
      </c>
      <c r="R15" s="134" t="s">
        <v>1384</v>
      </c>
      <c r="T15" s="470" t="str">
        <f aca="false">L9</f>
        <v>60-69</v>
      </c>
      <c r="U15" s="473" t="n">
        <f aca="false">M9</f>
        <v>0.960219478737997</v>
      </c>
      <c r="V15" s="473" t="n">
        <f aca="false">N9</f>
        <v>0.0397805212620027</v>
      </c>
    </row>
    <row r="16" customFormat="false" ht="15.75" hidden="false" customHeight="false" outlineLevel="0" collapsed="false">
      <c r="P16" s="470" t="str">
        <f aca="false">L10</f>
        <v>70-79</v>
      </c>
      <c r="Q16" s="473" t="n">
        <f aca="false">M10</f>
        <v>0.87624699002408</v>
      </c>
      <c r="R16" s="473" t="n">
        <f aca="false">N10</f>
        <v>0.12375300997592</v>
      </c>
      <c r="T16" s="134" t="s">
        <v>1205</v>
      </c>
      <c r="U16" s="134" t="s">
        <v>1383</v>
      </c>
      <c r="V16" s="134" t="s">
        <v>1384</v>
      </c>
    </row>
    <row r="17" customFormat="false" ht="15.75" hidden="false" customHeight="false" outlineLevel="0" collapsed="false">
      <c r="A17" s="134" t="s">
        <v>1128</v>
      </c>
      <c r="B17" s="471" t="n">
        <f aca="false">E17+G17+I17</f>
        <v>47054</v>
      </c>
      <c r="C17" s="397" t="n">
        <f aca="false">F17+H17+J17</f>
        <v>2846</v>
      </c>
      <c r="D17" s="472" t="n">
        <f aca="false">C17/B17</f>
        <v>0.0604836995792069</v>
      </c>
      <c r="E17" s="134" t="n">
        <v>3387</v>
      </c>
      <c r="F17" s="134" t="n">
        <v>54</v>
      </c>
      <c r="G17" s="134" t="n">
        <v>20686</v>
      </c>
      <c r="H17" s="134" t="n">
        <v>2139</v>
      </c>
      <c r="I17" s="134" t="n">
        <v>22981</v>
      </c>
      <c r="J17" s="134" t="n">
        <v>653</v>
      </c>
      <c r="P17" s="134" t="s">
        <v>1205</v>
      </c>
      <c r="Q17" s="134" t="s">
        <v>1383</v>
      </c>
      <c r="R17" s="134" t="s">
        <v>1384</v>
      </c>
      <c r="T17" s="470" t="str">
        <f aca="false">L11</f>
        <v>80-89</v>
      </c>
      <c r="U17" s="473" t="n">
        <f aca="false">M11</f>
        <v>0.791345749894973</v>
      </c>
      <c r="V17" s="473" t="n">
        <f aca="false">N11</f>
        <v>0.208654250105027</v>
      </c>
    </row>
    <row r="18" customFormat="false" ht="15.75" hidden="false" customHeight="false" outlineLevel="0" collapsed="false">
      <c r="A18" s="134" t="s">
        <v>1134</v>
      </c>
      <c r="B18" s="471" t="n">
        <f aca="false">E18+G18+I18</f>
        <v>41481</v>
      </c>
      <c r="C18" s="397" t="n">
        <f aca="false">F18+H18+J18</f>
        <v>1308</v>
      </c>
      <c r="D18" s="472" t="n">
        <f aca="false">C18/B18</f>
        <v>0.0315325088594778</v>
      </c>
      <c r="E18" s="134" t="n">
        <v>5412</v>
      </c>
      <c r="F18" s="134" t="n">
        <v>48</v>
      </c>
      <c r="G18" s="134" t="n">
        <v>14378</v>
      </c>
      <c r="H18" s="134" t="n">
        <v>890</v>
      </c>
      <c r="I18" s="134" t="n">
        <v>21691</v>
      </c>
      <c r="J18" s="134" t="n">
        <v>370</v>
      </c>
      <c r="P18" s="470" t="str">
        <f aca="false">L12</f>
        <v>90+</v>
      </c>
      <c r="Q18" s="473" t="n">
        <f aca="false">M12</f>
        <v>0.744394618834081</v>
      </c>
      <c r="R18" s="473" t="n">
        <f aca="false">N12</f>
        <v>0.255605381165919</v>
      </c>
    </row>
  </sheetData>
  <mergeCells count="4">
    <mergeCell ref="B1:D1"/>
    <mergeCell ref="E1:F1"/>
    <mergeCell ref="G1:H1"/>
    <mergeCell ref="I1:J1"/>
  </mergeCells>
  <hyperlinks>
    <hyperlink ref="P2" r:id="rId1" display="https://en.wikipedia.org/wiki/2020_coronavirus_pandemic_in_South_Korea"/>
    <hyperlink ref="P3" r:id="rId2" display="https://en.wikipedia.org/wiki/2020_coronavirus_pandemic_in_Italy"/>
    <hyperlink ref="P4" r:id="rId3" display="http://weekly.chinacdc.cn/en/article/id/e53946e2-c6c4-41e9-9a9b-fea8db1a8f51"/>
    <hyperlink ref="P5" r:id="rId4" display="https://en.wikipedia.org/wiki/Template:2019%E2%80%9320_coronavirus_pandemic_data/China_medical_cases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5"/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11.86"/>
    <col collapsed="false" customWidth="true" hidden="false" outlineLevel="0" max="2" min="2" style="0" width="33.29"/>
    <col collapsed="false" customWidth="true" hidden="false" outlineLevel="0" max="3" min="3" style="0" width="15.87"/>
  </cols>
  <sheetData>
    <row r="1" customFormat="false" ht="15.75" hidden="false" customHeight="false" outlineLevel="0" collapsed="false">
      <c r="A1" s="474"/>
      <c r="B1" s="474"/>
      <c r="C1" s="475"/>
      <c r="D1" s="476"/>
      <c r="E1" s="476"/>
      <c r="F1" s="476"/>
      <c r="G1" s="476"/>
      <c r="H1" s="476"/>
      <c r="I1" s="476"/>
      <c r="J1" s="476"/>
      <c r="K1" s="476"/>
      <c r="L1" s="476"/>
      <c r="M1" s="476"/>
      <c r="N1" s="476"/>
      <c r="O1" s="476"/>
      <c r="P1" s="476"/>
      <c r="Q1" s="476"/>
      <c r="R1" s="476"/>
      <c r="S1" s="476"/>
      <c r="T1" s="476"/>
      <c r="U1" s="476"/>
      <c r="V1" s="476"/>
      <c r="W1" s="476"/>
      <c r="X1" s="476"/>
      <c r="Y1" s="476"/>
      <c r="Z1" s="476"/>
      <c r="AA1" s="476"/>
    </row>
    <row r="2" customFormat="false" ht="15.75" hidden="false" customHeight="false" outlineLevel="0" collapsed="false">
      <c r="A2" s="474"/>
      <c r="B2" s="477" t="s">
        <v>149</v>
      </c>
      <c r="C2" s="478" t="n">
        <f aca="true">TODAY()</f>
        <v>44048</v>
      </c>
      <c r="D2" s="479"/>
      <c r="E2" s="476"/>
      <c r="F2" s="476"/>
      <c r="G2" s="476"/>
      <c r="H2" s="476"/>
      <c r="I2" s="476"/>
      <c r="J2" s="476"/>
      <c r="K2" s="476"/>
      <c r="L2" s="476"/>
      <c r="M2" s="476"/>
      <c r="N2" s="476"/>
      <c r="O2" s="476"/>
      <c r="P2" s="476"/>
      <c r="Q2" s="476"/>
      <c r="R2" s="476"/>
      <c r="S2" s="476"/>
      <c r="T2" s="476"/>
      <c r="U2" s="476"/>
      <c r="V2" s="476"/>
      <c r="W2" s="476"/>
      <c r="X2" s="476"/>
      <c r="Y2" s="476"/>
      <c r="Z2" s="476"/>
      <c r="AA2" s="476"/>
    </row>
    <row r="3" customFormat="false" ht="15.75" hidden="false" customHeight="false" outlineLevel="0" collapsed="false">
      <c r="A3" s="474"/>
      <c r="B3" s="477" t="s">
        <v>1390</v>
      </c>
      <c r="C3" s="480" t="n">
        <f aca="false">COUNT('Daftar Kasus'!A3:A844)</f>
        <v>70</v>
      </c>
      <c r="D3" s="479"/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6"/>
      <c r="Q3" s="476"/>
      <c r="R3" s="476"/>
      <c r="S3" s="476"/>
      <c r="T3" s="476"/>
      <c r="U3" s="476"/>
      <c r="V3" s="476"/>
      <c r="W3" s="476"/>
      <c r="X3" s="476"/>
      <c r="Y3" s="476"/>
      <c r="Z3" s="476"/>
      <c r="AA3" s="476"/>
    </row>
    <row r="4" customFormat="false" ht="15.75" hidden="false" customHeight="false" outlineLevel="0" collapsed="false">
      <c r="A4" s="474"/>
      <c r="B4" s="477" t="s">
        <v>1391</v>
      </c>
      <c r="C4" s="480" t="n">
        <f aca="false">COUNTIF('Daftar Kasus'!$U$3:$U$841,"Aktif")</f>
        <v>60</v>
      </c>
      <c r="D4" s="479"/>
      <c r="E4" s="476"/>
      <c r="F4" s="476"/>
      <c r="G4" s="476"/>
      <c r="H4" s="476"/>
      <c r="I4" s="476"/>
      <c r="J4" s="476"/>
      <c r="K4" s="476"/>
      <c r="L4" s="476"/>
      <c r="M4" s="476"/>
      <c r="N4" s="476"/>
      <c r="O4" s="476"/>
      <c r="P4" s="476"/>
      <c r="Q4" s="476"/>
      <c r="R4" s="476"/>
      <c r="S4" s="476"/>
      <c r="T4" s="476"/>
      <c r="U4" s="476"/>
      <c r="V4" s="476"/>
      <c r="W4" s="476"/>
      <c r="X4" s="476"/>
      <c r="Y4" s="476"/>
      <c r="Z4" s="476"/>
      <c r="AA4" s="476"/>
    </row>
    <row r="5" customFormat="false" ht="15.75" hidden="false" customHeight="false" outlineLevel="0" collapsed="false">
      <c r="A5" s="474"/>
      <c r="B5" s="477" t="s">
        <v>1109</v>
      </c>
      <c r="C5" s="480" t="n">
        <f aca="false">COUNTIF(#REF!,"Meninggal")</f>
        <v>0</v>
      </c>
      <c r="D5" s="479"/>
      <c r="E5" s="476"/>
      <c r="F5" s="476"/>
      <c r="G5" s="476"/>
      <c r="H5" s="476"/>
      <c r="I5" s="476"/>
      <c r="J5" s="476"/>
      <c r="K5" s="476"/>
      <c r="L5" s="476"/>
      <c r="M5" s="476"/>
      <c r="N5" s="476"/>
      <c r="O5" s="476"/>
      <c r="P5" s="476"/>
      <c r="Q5" s="476"/>
      <c r="R5" s="476"/>
      <c r="S5" s="476"/>
      <c r="T5" s="476"/>
      <c r="U5" s="476"/>
      <c r="V5" s="476"/>
      <c r="W5" s="476"/>
      <c r="X5" s="476"/>
      <c r="Y5" s="476"/>
      <c r="Z5" s="476"/>
      <c r="AA5" s="476"/>
    </row>
    <row r="6" customFormat="false" ht="15.75" hidden="false" customHeight="false" outlineLevel="0" collapsed="false">
      <c r="A6" s="474"/>
      <c r="B6" s="477" t="s">
        <v>7</v>
      </c>
      <c r="C6" s="480" t="n">
        <f aca="false">COUNTIF(#REF!,"Sembuh")</f>
        <v>0</v>
      </c>
      <c r="D6" s="479"/>
      <c r="E6" s="476"/>
      <c r="F6" s="476"/>
      <c r="G6" s="476"/>
      <c r="H6" s="476"/>
      <c r="I6" s="476"/>
      <c r="J6" s="476"/>
      <c r="K6" s="476"/>
      <c r="L6" s="476"/>
      <c r="M6" s="476"/>
      <c r="N6" s="476"/>
      <c r="O6" s="476"/>
      <c r="P6" s="476"/>
      <c r="Q6" s="476"/>
      <c r="R6" s="476"/>
      <c r="S6" s="476"/>
      <c r="T6" s="476"/>
      <c r="U6" s="476"/>
      <c r="V6" s="476"/>
      <c r="W6" s="476"/>
      <c r="X6" s="476"/>
      <c r="Y6" s="476"/>
      <c r="Z6" s="476"/>
      <c r="AA6" s="476"/>
    </row>
    <row r="7" customFormat="false" ht="15.75" hidden="false" customHeight="false" outlineLevel="0" collapsed="false">
      <c r="A7" s="474"/>
      <c r="B7" s="477" t="s">
        <v>1171</v>
      </c>
      <c r="C7" s="481" t="n">
        <f aca="false">C5/C3</f>
        <v>0</v>
      </c>
      <c r="D7" s="479"/>
      <c r="E7" s="476"/>
      <c r="F7" s="476"/>
      <c r="G7" s="476"/>
      <c r="H7" s="476"/>
      <c r="I7" s="476"/>
      <c r="J7" s="476"/>
      <c r="K7" s="476"/>
      <c r="L7" s="476"/>
      <c r="M7" s="476"/>
      <c r="N7" s="476"/>
      <c r="O7" s="476"/>
      <c r="P7" s="476"/>
      <c r="Q7" s="476"/>
      <c r="R7" s="476"/>
      <c r="S7" s="476"/>
      <c r="T7" s="476"/>
      <c r="U7" s="476"/>
      <c r="V7" s="476"/>
      <c r="W7" s="476"/>
      <c r="X7" s="476"/>
      <c r="Y7" s="476"/>
      <c r="Z7" s="476"/>
      <c r="AA7" s="476"/>
    </row>
    <row r="8" customFormat="false" ht="15.75" hidden="false" customHeight="false" outlineLevel="0" collapsed="false">
      <c r="A8" s="476"/>
      <c r="B8" s="476"/>
      <c r="C8" s="482"/>
      <c r="D8" s="476"/>
      <c r="E8" s="476"/>
      <c r="F8" s="476"/>
      <c r="G8" s="476"/>
      <c r="H8" s="476"/>
      <c r="I8" s="476"/>
      <c r="J8" s="476"/>
      <c r="K8" s="476"/>
      <c r="L8" s="476"/>
      <c r="M8" s="476"/>
      <c r="N8" s="476"/>
      <c r="O8" s="476"/>
      <c r="P8" s="476"/>
      <c r="Q8" s="476"/>
      <c r="R8" s="476"/>
      <c r="S8" s="476"/>
      <c r="T8" s="476"/>
      <c r="U8" s="476"/>
      <c r="V8" s="476"/>
      <c r="W8" s="476"/>
      <c r="X8" s="476"/>
      <c r="Y8" s="476"/>
      <c r="Z8" s="476"/>
      <c r="AA8" s="476"/>
    </row>
    <row r="9" customFormat="false" ht="15.75" hidden="false" customHeight="false" outlineLevel="0" collapsed="false">
      <c r="A9" s="476"/>
      <c r="B9" s="477" t="s">
        <v>1392</v>
      </c>
      <c r="C9" s="483" t="n">
        <f aca="false">AVERAGE('Daftar Kasus'!B3:B841)</f>
        <v>45.7</v>
      </c>
      <c r="D9" s="484" t="s">
        <v>1393</v>
      </c>
      <c r="E9" s="476"/>
      <c r="F9" s="476"/>
      <c r="G9" s="476"/>
      <c r="H9" s="476"/>
      <c r="I9" s="476"/>
      <c r="J9" s="476"/>
      <c r="K9" s="476"/>
      <c r="L9" s="476"/>
      <c r="M9" s="476"/>
      <c r="N9" s="476"/>
      <c r="O9" s="476"/>
      <c r="P9" s="476"/>
      <c r="Q9" s="476"/>
      <c r="R9" s="476"/>
      <c r="S9" s="476"/>
      <c r="T9" s="476"/>
      <c r="U9" s="476"/>
      <c r="V9" s="476"/>
      <c r="W9" s="476"/>
      <c r="X9" s="476"/>
      <c r="Y9" s="476"/>
      <c r="Z9" s="476"/>
      <c r="AA9" s="476"/>
    </row>
    <row r="10" customFormat="false" ht="15.75" hidden="false" customHeight="false" outlineLevel="0" collapsed="false">
      <c r="A10" s="476"/>
      <c r="B10" s="477" t="s">
        <v>1394</v>
      </c>
      <c r="C10" s="483" t="n">
        <f aca="false">SUM('Daftar Kasus'!T3:T842)/C3</f>
        <v>0.02857142857</v>
      </c>
      <c r="D10" s="484" t="s">
        <v>1395</v>
      </c>
      <c r="E10" s="476"/>
      <c r="F10" s="476"/>
      <c r="G10" s="476"/>
      <c r="H10" s="476"/>
      <c r="I10" s="476"/>
      <c r="J10" s="476"/>
      <c r="K10" s="476"/>
      <c r="L10" s="476"/>
      <c r="M10" s="476"/>
      <c r="N10" s="476"/>
      <c r="O10" s="476"/>
      <c r="P10" s="476"/>
      <c r="Q10" s="476"/>
      <c r="R10" s="476"/>
      <c r="S10" s="476"/>
      <c r="T10" s="476"/>
      <c r="U10" s="476"/>
      <c r="V10" s="476"/>
      <c r="W10" s="476"/>
      <c r="X10" s="476"/>
      <c r="Y10" s="476"/>
      <c r="Z10" s="476"/>
      <c r="AA10" s="476"/>
    </row>
    <row r="11" customFormat="false" ht="15.75" hidden="false" customHeight="false" outlineLevel="0" collapsed="false">
      <c r="A11" s="476"/>
      <c r="B11" s="476"/>
      <c r="C11" s="485"/>
      <c r="D11" s="476"/>
      <c r="E11" s="476"/>
      <c r="F11" s="476"/>
      <c r="G11" s="476"/>
      <c r="H11" s="476"/>
      <c r="I11" s="476"/>
      <c r="J11" s="476"/>
      <c r="K11" s="476"/>
      <c r="L11" s="476"/>
      <c r="M11" s="476"/>
      <c r="N11" s="476"/>
      <c r="O11" s="476"/>
      <c r="P11" s="476"/>
      <c r="Q11" s="476"/>
      <c r="R11" s="476"/>
      <c r="S11" s="476"/>
      <c r="T11" s="476"/>
      <c r="U11" s="476"/>
      <c r="V11" s="476"/>
      <c r="W11" s="476"/>
      <c r="X11" s="476"/>
      <c r="Y11" s="476"/>
      <c r="Z11" s="476"/>
      <c r="AA11" s="476"/>
    </row>
    <row r="12" customFormat="false" ht="15.75" hidden="false" customHeight="false" outlineLevel="0" collapsed="false">
      <c r="A12" s="476"/>
      <c r="B12" s="476"/>
      <c r="C12" s="476"/>
      <c r="D12" s="476"/>
      <c r="E12" s="476"/>
      <c r="F12" s="476"/>
      <c r="G12" s="476"/>
      <c r="H12" s="476"/>
      <c r="I12" s="476"/>
      <c r="J12" s="476"/>
      <c r="K12" s="476"/>
      <c r="L12" s="476"/>
      <c r="M12" s="476"/>
      <c r="N12" s="476"/>
      <c r="O12" s="476"/>
      <c r="P12" s="476"/>
      <c r="Q12" s="476"/>
      <c r="R12" s="476"/>
      <c r="S12" s="476"/>
      <c r="T12" s="476"/>
      <c r="U12" s="476"/>
      <c r="V12" s="476"/>
      <c r="W12" s="476"/>
      <c r="X12" s="476"/>
      <c r="Y12" s="476"/>
      <c r="Z12" s="476"/>
      <c r="AA12" s="476"/>
    </row>
    <row r="13" customFormat="false" ht="15.75" hidden="false" customHeight="false" outlineLevel="0" collapsed="false">
      <c r="A13" s="476"/>
      <c r="B13" s="476"/>
      <c r="C13" s="476"/>
      <c r="D13" s="476"/>
      <c r="E13" s="476"/>
      <c r="F13" s="476"/>
      <c r="G13" s="476"/>
      <c r="H13" s="476"/>
      <c r="I13" s="476"/>
      <c r="J13" s="476"/>
      <c r="K13" s="476"/>
      <c r="L13" s="476"/>
      <c r="M13" s="476"/>
      <c r="N13" s="476"/>
      <c r="O13" s="476"/>
      <c r="P13" s="476"/>
      <c r="Q13" s="476"/>
      <c r="R13" s="476"/>
      <c r="S13" s="476"/>
      <c r="T13" s="476"/>
      <c r="U13" s="476"/>
      <c r="V13" s="476"/>
      <c r="W13" s="476"/>
      <c r="X13" s="476"/>
      <c r="Y13" s="476"/>
      <c r="Z13" s="476"/>
      <c r="AA13" s="476"/>
    </row>
    <row r="14" customFormat="false" ht="15.75" hidden="false" customHeight="false" outlineLevel="0" collapsed="false">
      <c r="A14" s="476"/>
      <c r="B14" s="476"/>
      <c r="C14" s="476"/>
      <c r="D14" s="476"/>
      <c r="E14" s="476"/>
      <c r="F14" s="476"/>
      <c r="G14" s="476"/>
      <c r="H14" s="476"/>
      <c r="I14" s="476"/>
      <c r="J14" s="476"/>
      <c r="K14" s="476"/>
      <c r="L14" s="476"/>
      <c r="M14" s="476"/>
      <c r="N14" s="476"/>
      <c r="O14" s="476"/>
      <c r="P14" s="476"/>
      <c r="Q14" s="476"/>
      <c r="R14" s="476"/>
      <c r="S14" s="476"/>
      <c r="T14" s="476"/>
      <c r="U14" s="476"/>
      <c r="V14" s="476"/>
      <c r="W14" s="476"/>
      <c r="X14" s="476"/>
      <c r="Y14" s="476"/>
      <c r="Z14" s="476"/>
      <c r="AA14" s="476"/>
    </row>
    <row r="15" customFormat="false" ht="15.75" hidden="false" customHeight="false" outlineLevel="0" collapsed="false">
      <c r="A15" s="476"/>
      <c r="B15" s="476"/>
      <c r="C15" s="476"/>
      <c r="D15" s="476"/>
      <c r="E15" s="476"/>
      <c r="F15" s="476"/>
      <c r="G15" s="476"/>
      <c r="H15" s="476"/>
      <c r="I15" s="476"/>
      <c r="J15" s="476"/>
      <c r="K15" s="476"/>
      <c r="L15" s="476"/>
      <c r="M15" s="476"/>
      <c r="N15" s="476"/>
      <c r="O15" s="476"/>
      <c r="P15" s="476"/>
      <c r="Q15" s="476"/>
      <c r="R15" s="476"/>
      <c r="S15" s="476"/>
      <c r="T15" s="476"/>
      <c r="U15" s="476"/>
      <c r="V15" s="476"/>
      <c r="W15" s="476"/>
      <c r="X15" s="476"/>
      <c r="Y15" s="476"/>
      <c r="Z15" s="476"/>
      <c r="AA15" s="476"/>
    </row>
    <row r="16" customFormat="false" ht="15.75" hidden="false" customHeight="false" outlineLevel="0" collapsed="false">
      <c r="A16" s="476"/>
      <c r="B16" s="476"/>
      <c r="C16" s="476"/>
      <c r="D16" s="476"/>
      <c r="E16" s="476"/>
      <c r="F16" s="476"/>
      <c r="G16" s="476"/>
      <c r="H16" s="476"/>
      <c r="I16" s="476"/>
      <c r="J16" s="476"/>
      <c r="K16" s="476"/>
      <c r="L16" s="476"/>
      <c r="M16" s="476"/>
      <c r="N16" s="476"/>
      <c r="O16" s="476"/>
      <c r="P16" s="476"/>
      <c r="Q16" s="476"/>
      <c r="R16" s="476"/>
      <c r="S16" s="476"/>
      <c r="T16" s="476"/>
      <c r="U16" s="476"/>
      <c r="V16" s="476"/>
      <c r="W16" s="476"/>
      <c r="X16" s="476"/>
      <c r="Y16" s="476"/>
      <c r="Z16" s="476"/>
      <c r="AA16" s="476"/>
    </row>
    <row r="17" customFormat="false" ht="15.75" hidden="false" customHeight="false" outlineLevel="0" collapsed="false">
      <c r="A17" s="476"/>
      <c r="B17" s="476"/>
      <c r="C17" s="476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476"/>
      <c r="R17" s="476"/>
      <c r="S17" s="476"/>
      <c r="T17" s="476"/>
      <c r="U17" s="476"/>
      <c r="V17" s="476"/>
      <c r="W17" s="476"/>
      <c r="X17" s="476"/>
      <c r="Y17" s="476"/>
      <c r="Z17" s="476"/>
      <c r="AA17" s="476"/>
    </row>
    <row r="18" customFormat="false" ht="15.75" hidden="false" customHeight="false" outlineLevel="0" collapsed="false">
      <c r="A18" s="476"/>
      <c r="B18" s="476"/>
      <c r="C18" s="476"/>
      <c r="D18" s="476"/>
      <c r="E18" s="476"/>
      <c r="F18" s="476"/>
      <c r="G18" s="476"/>
      <c r="H18" s="476"/>
      <c r="I18" s="476"/>
      <c r="J18" s="476"/>
      <c r="K18" s="476"/>
      <c r="L18" s="476"/>
      <c r="M18" s="476"/>
      <c r="N18" s="476"/>
      <c r="O18" s="476"/>
      <c r="P18" s="476"/>
      <c r="Q18" s="476"/>
      <c r="R18" s="476"/>
      <c r="S18" s="476"/>
      <c r="T18" s="476"/>
      <c r="U18" s="476"/>
      <c r="V18" s="476"/>
      <c r="W18" s="476"/>
      <c r="X18" s="476"/>
      <c r="Y18" s="476"/>
      <c r="Z18" s="476"/>
      <c r="AA18" s="476"/>
    </row>
    <row r="19" customFormat="false" ht="15.75" hidden="false" customHeight="false" outlineLevel="0" collapsed="false">
      <c r="A19" s="476"/>
      <c r="B19" s="476"/>
      <c r="C19" s="476"/>
      <c r="D19" s="476"/>
      <c r="E19" s="476"/>
      <c r="F19" s="476"/>
      <c r="G19" s="476"/>
      <c r="H19" s="476"/>
      <c r="I19" s="476"/>
      <c r="J19" s="476"/>
      <c r="K19" s="476"/>
      <c r="L19" s="476"/>
      <c r="M19" s="476"/>
      <c r="N19" s="476"/>
      <c r="O19" s="476"/>
      <c r="P19" s="476"/>
      <c r="Q19" s="476"/>
      <c r="R19" s="476"/>
      <c r="S19" s="476"/>
      <c r="T19" s="476"/>
      <c r="U19" s="476"/>
      <c r="V19" s="476"/>
      <c r="W19" s="476"/>
      <c r="X19" s="476"/>
      <c r="Y19" s="476"/>
      <c r="Z19" s="476"/>
      <c r="AA19" s="476"/>
    </row>
    <row r="20" customFormat="false" ht="15.75" hidden="false" customHeight="false" outlineLevel="0" collapsed="false">
      <c r="A20" s="476"/>
      <c r="B20" s="476"/>
      <c r="C20" s="476"/>
      <c r="D20" s="476"/>
      <c r="E20" s="476"/>
      <c r="F20" s="476"/>
      <c r="G20" s="476"/>
      <c r="H20" s="476"/>
      <c r="I20" s="476"/>
      <c r="J20" s="476"/>
      <c r="K20" s="476"/>
      <c r="L20" s="476"/>
      <c r="M20" s="476"/>
      <c r="N20" s="476"/>
      <c r="O20" s="476"/>
      <c r="P20" s="476"/>
      <c r="Q20" s="476"/>
      <c r="R20" s="476"/>
      <c r="S20" s="476"/>
      <c r="T20" s="476"/>
      <c r="U20" s="476"/>
      <c r="V20" s="476"/>
      <c r="W20" s="476"/>
      <c r="X20" s="476"/>
      <c r="Y20" s="476"/>
      <c r="Z20" s="476"/>
      <c r="AA20" s="476"/>
    </row>
    <row r="21" customFormat="false" ht="15.75" hidden="false" customHeight="false" outlineLevel="0" collapsed="false">
      <c r="A21" s="476"/>
      <c r="B21" s="476"/>
      <c r="C21" s="476"/>
      <c r="D21" s="476"/>
      <c r="E21" s="476"/>
      <c r="F21" s="476"/>
      <c r="G21" s="476"/>
      <c r="H21" s="476"/>
      <c r="I21" s="476"/>
      <c r="J21" s="476"/>
      <c r="K21" s="476"/>
      <c r="L21" s="476"/>
      <c r="M21" s="476"/>
      <c r="N21" s="476"/>
      <c r="O21" s="476"/>
      <c r="P21" s="476"/>
      <c r="Q21" s="476"/>
      <c r="R21" s="476"/>
      <c r="S21" s="476"/>
      <c r="T21" s="476"/>
      <c r="U21" s="476"/>
      <c r="V21" s="476"/>
      <c r="W21" s="476"/>
      <c r="X21" s="476"/>
      <c r="Y21" s="476"/>
      <c r="Z21" s="476"/>
      <c r="AA21" s="476"/>
    </row>
    <row r="22" customFormat="false" ht="15.75" hidden="false" customHeight="false" outlineLevel="0" collapsed="false">
      <c r="A22" s="476"/>
      <c r="B22" s="476"/>
      <c r="C22" s="476"/>
      <c r="D22" s="476"/>
      <c r="E22" s="476"/>
      <c r="F22" s="476"/>
      <c r="G22" s="476"/>
      <c r="H22" s="476"/>
      <c r="I22" s="476"/>
      <c r="J22" s="476"/>
      <c r="K22" s="476"/>
      <c r="L22" s="476"/>
      <c r="M22" s="476"/>
      <c r="N22" s="476"/>
      <c r="O22" s="476"/>
      <c r="P22" s="476"/>
      <c r="Q22" s="476"/>
      <c r="R22" s="476"/>
      <c r="S22" s="476"/>
      <c r="T22" s="476"/>
      <c r="U22" s="476"/>
      <c r="V22" s="476"/>
      <c r="W22" s="476"/>
      <c r="X22" s="476"/>
      <c r="Y22" s="476"/>
      <c r="Z22" s="476"/>
      <c r="AA22" s="476"/>
    </row>
    <row r="23" customFormat="false" ht="15.75" hidden="false" customHeight="false" outlineLevel="0" collapsed="false">
      <c r="A23" s="476"/>
      <c r="B23" s="476"/>
      <c r="C23" s="476"/>
      <c r="D23" s="476"/>
      <c r="E23" s="476"/>
      <c r="F23" s="476"/>
      <c r="G23" s="476"/>
      <c r="H23" s="476"/>
      <c r="I23" s="476"/>
      <c r="J23" s="476"/>
      <c r="K23" s="476"/>
      <c r="L23" s="476"/>
      <c r="M23" s="476"/>
      <c r="N23" s="476"/>
      <c r="O23" s="476"/>
      <c r="P23" s="476"/>
      <c r="Q23" s="476"/>
      <c r="R23" s="476"/>
      <c r="S23" s="476"/>
      <c r="T23" s="476"/>
      <c r="U23" s="476"/>
      <c r="V23" s="476"/>
      <c r="W23" s="476"/>
      <c r="X23" s="476"/>
      <c r="Y23" s="476"/>
      <c r="Z23" s="476"/>
      <c r="AA23" s="476"/>
    </row>
    <row r="24" customFormat="false" ht="15.75" hidden="false" customHeight="false" outlineLevel="0" collapsed="false">
      <c r="A24" s="476"/>
      <c r="B24" s="476"/>
      <c r="C24" s="476"/>
      <c r="D24" s="476"/>
      <c r="E24" s="476"/>
      <c r="F24" s="476"/>
      <c r="G24" s="476"/>
      <c r="H24" s="476"/>
      <c r="I24" s="476"/>
      <c r="J24" s="476"/>
      <c r="K24" s="476"/>
      <c r="L24" s="476"/>
      <c r="M24" s="476"/>
      <c r="N24" s="476"/>
      <c r="O24" s="476"/>
      <c r="P24" s="476"/>
      <c r="Q24" s="476"/>
      <c r="R24" s="476"/>
      <c r="S24" s="476"/>
      <c r="T24" s="476"/>
      <c r="U24" s="476"/>
      <c r="V24" s="476"/>
      <c r="W24" s="476"/>
      <c r="X24" s="476"/>
      <c r="Y24" s="476"/>
      <c r="Z24" s="476"/>
      <c r="AA24" s="476"/>
    </row>
    <row r="25" customFormat="false" ht="15.75" hidden="false" customHeight="false" outlineLevel="0" collapsed="false">
      <c r="A25" s="476"/>
      <c r="B25" s="476"/>
      <c r="C25" s="476"/>
      <c r="D25" s="476"/>
      <c r="E25" s="476"/>
      <c r="F25" s="476"/>
      <c r="G25" s="476"/>
      <c r="H25" s="476"/>
      <c r="I25" s="476"/>
      <c r="J25" s="476"/>
      <c r="K25" s="476"/>
      <c r="L25" s="476"/>
      <c r="M25" s="476"/>
      <c r="N25" s="476"/>
      <c r="O25" s="476"/>
      <c r="P25" s="476"/>
      <c r="Q25" s="476"/>
      <c r="R25" s="476"/>
      <c r="S25" s="476"/>
      <c r="T25" s="476"/>
      <c r="U25" s="476"/>
      <c r="V25" s="476"/>
      <c r="W25" s="476"/>
      <c r="X25" s="476"/>
      <c r="Y25" s="476"/>
      <c r="Z25" s="476"/>
      <c r="AA25" s="476"/>
    </row>
    <row r="26" customFormat="false" ht="15.75" hidden="false" customHeight="false" outlineLevel="0" collapsed="false">
      <c r="A26" s="476"/>
      <c r="B26" s="476"/>
      <c r="C26" s="476"/>
      <c r="D26" s="476"/>
      <c r="E26" s="476"/>
      <c r="F26" s="476"/>
      <c r="G26" s="476"/>
      <c r="H26" s="476"/>
      <c r="I26" s="476"/>
      <c r="J26" s="476"/>
      <c r="K26" s="476"/>
      <c r="L26" s="476"/>
      <c r="M26" s="476"/>
      <c r="N26" s="476"/>
      <c r="O26" s="476"/>
      <c r="P26" s="476"/>
      <c r="Q26" s="476"/>
      <c r="R26" s="476"/>
      <c r="S26" s="476"/>
      <c r="T26" s="476"/>
      <c r="U26" s="476"/>
      <c r="V26" s="476"/>
      <c r="W26" s="476"/>
      <c r="X26" s="476"/>
      <c r="Y26" s="476"/>
      <c r="Z26" s="476"/>
      <c r="AA26" s="476"/>
    </row>
    <row r="27" customFormat="false" ht="15.75" hidden="false" customHeight="false" outlineLevel="0" collapsed="false">
      <c r="A27" s="476"/>
      <c r="B27" s="476"/>
      <c r="C27" s="476"/>
      <c r="D27" s="476"/>
      <c r="E27" s="476"/>
      <c r="F27" s="476"/>
      <c r="G27" s="476"/>
      <c r="H27" s="476"/>
      <c r="I27" s="476"/>
      <c r="J27" s="476"/>
      <c r="K27" s="476"/>
      <c r="L27" s="476"/>
      <c r="M27" s="476"/>
      <c r="N27" s="476"/>
      <c r="O27" s="476"/>
      <c r="P27" s="476"/>
      <c r="Q27" s="476"/>
      <c r="R27" s="476"/>
      <c r="S27" s="476"/>
      <c r="T27" s="476"/>
      <c r="U27" s="476"/>
      <c r="V27" s="476"/>
      <c r="W27" s="476"/>
      <c r="X27" s="476"/>
      <c r="Y27" s="476"/>
      <c r="Z27" s="476"/>
      <c r="AA27" s="476"/>
    </row>
    <row r="28" customFormat="false" ht="15.75" hidden="false" customHeight="false" outlineLevel="0" collapsed="false">
      <c r="A28" s="476"/>
      <c r="B28" s="476"/>
      <c r="C28" s="476"/>
      <c r="D28" s="476"/>
      <c r="E28" s="476"/>
      <c r="F28" s="476"/>
      <c r="G28" s="476"/>
      <c r="H28" s="476"/>
      <c r="I28" s="476"/>
      <c r="J28" s="476"/>
      <c r="K28" s="476"/>
      <c r="L28" s="476"/>
      <c r="M28" s="476"/>
      <c r="N28" s="476"/>
      <c r="O28" s="476"/>
      <c r="P28" s="476"/>
      <c r="Q28" s="476"/>
      <c r="R28" s="476"/>
      <c r="S28" s="476"/>
      <c r="T28" s="476"/>
      <c r="U28" s="476"/>
      <c r="V28" s="476"/>
      <c r="W28" s="476"/>
      <c r="X28" s="476"/>
      <c r="Y28" s="476"/>
      <c r="Z28" s="476"/>
      <c r="AA28" s="476"/>
    </row>
    <row r="29" customFormat="false" ht="15.75" hidden="false" customHeight="false" outlineLevel="0" collapsed="false">
      <c r="A29" s="476"/>
      <c r="B29" s="476"/>
      <c r="C29" s="476"/>
      <c r="D29" s="476"/>
      <c r="E29" s="476"/>
      <c r="F29" s="476"/>
      <c r="G29" s="476"/>
      <c r="H29" s="476"/>
      <c r="I29" s="476"/>
      <c r="J29" s="476"/>
      <c r="K29" s="476"/>
      <c r="L29" s="476"/>
      <c r="M29" s="476"/>
      <c r="N29" s="476"/>
      <c r="O29" s="476"/>
      <c r="P29" s="476"/>
      <c r="Q29" s="476"/>
      <c r="R29" s="476"/>
      <c r="S29" s="476"/>
      <c r="T29" s="476"/>
      <c r="U29" s="476"/>
      <c r="V29" s="476"/>
      <c r="W29" s="476"/>
      <c r="X29" s="476"/>
      <c r="Y29" s="476"/>
      <c r="Z29" s="476"/>
      <c r="AA29" s="476"/>
    </row>
    <row r="30" customFormat="false" ht="15.75" hidden="false" customHeight="false" outlineLevel="0" collapsed="false">
      <c r="A30" s="476"/>
      <c r="B30" s="476"/>
      <c r="C30" s="476"/>
      <c r="D30" s="476"/>
      <c r="E30" s="476"/>
      <c r="F30" s="476"/>
      <c r="G30" s="476"/>
      <c r="H30" s="476"/>
      <c r="I30" s="476"/>
      <c r="J30" s="476"/>
      <c r="K30" s="476"/>
      <c r="L30" s="476"/>
      <c r="M30" s="476"/>
      <c r="N30" s="476"/>
      <c r="O30" s="476"/>
      <c r="P30" s="476"/>
      <c r="Q30" s="476"/>
      <c r="R30" s="476"/>
      <c r="S30" s="476"/>
      <c r="T30" s="476"/>
      <c r="U30" s="476"/>
      <c r="V30" s="476"/>
      <c r="W30" s="476"/>
      <c r="X30" s="476"/>
      <c r="Y30" s="476"/>
      <c r="Z30" s="476"/>
      <c r="AA30" s="476"/>
    </row>
    <row r="31" customFormat="false" ht="15.75" hidden="false" customHeight="false" outlineLevel="0" collapsed="false">
      <c r="A31" s="476"/>
      <c r="B31" s="476"/>
      <c r="C31" s="476"/>
      <c r="D31" s="476"/>
      <c r="E31" s="476"/>
      <c r="F31" s="476"/>
      <c r="G31" s="476"/>
      <c r="H31" s="476"/>
      <c r="I31" s="476"/>
      <c r="J31" s="476"/>
      <c r="K31" s="476"/>
      <c r="L31" s="476"/>
      <c r="M31" s="476"/>
      <c r="N31" s="476"/>
      <c r="O31" s="476"/>
      <c r="P31" s="476"/>
      <c r="Q31" s="476"/>
      <c r="R31" s="476"/>
      <c r="S31" s="476"/>
      <c r="T31" s="476"/>
      <c r="U31" s="476"/>
      <c r="V31" s="476"/>
      <c r="W31" s="476"/>
      <c r="X31" s="476"/>
      <c r="Y31" s="476"/>
      <c r="Z31" s="476"/>
      <c r="AA31" s="476"/>
    </row>
    <row r="32" customFormat="false" ht="15.75" hidden="false" customHeight="false" outlineLevel="0" collapsed="false">
      <c r="A32" s="476"/>
      <c r="B32" s="476"/>
      <c r="C32" s="476"/>
      <c r="D32" s="476"/>
      <c r="E32" s="476"/>
      <c r="F32" s="476"/>
      <c r="G32" s="476"/>
      <c r="H32" s="476"/>
      <c r="I32" s="476"/>
      <c r="J32" s="476"/>
      <c r="K32" s="476"/>
      <c r="L32" s="476"/>
      <c r="M32" s="476"/>
      <c r="N32" s="476"/>
      <c r="O32" s="476"/>
      <c r="P32" s="476"/>
      <c r="Q32" s="476"/>
      <c r="R32" s="476"/>
      <c r="S32" s="476"/>
      <c r="T32" s="476"/>
      <c r="U32" s="476"/>
      <c r="V32" s="476"/>
      <c r="W32" s="476"/>
      <c r="X32" s="476"/>
      <c r="Y32" s="476"/>
      <c r="Z32" s="476"/>
      <c r="AA32" s="476"/>
    </row>
    <row r="33" customFormat="false" ht="15.75" hidden="false" customHeight="false" outlineLevel="0" collapsed="false">
      <c r="A33" s="476"/>
      <c r="B33" s="476"/>
      <c r="C33" s="476"/>
      <c r="D33" s="476"/>
      <c r="E33" s="476"/>
      <c r="F33" s="476"/>
      <c r="G33" s="476"/>
      <c r="H33" s="476"/>
      <c r="I33" s="476"/>
      <c r="J33" s="476"/>
      <c r="K33" s="476"/>
      <c r="L33" s="476"/>
      <c r="M33" s="476"/>
      <c r="N33" s="476"/>
      <c r="O33" s="476"/>
      <c r="P33" s="476"/>
      <c r="Q33" s="476"/>
      <c r="R33" s="476"/>
      <c r="S33" s="476"/>
      <c r="T33" s="476"/>
      <c r="U33" s="476"/>
      <c r="V33" s="476"/>
      <c r="W33" s="476"/>
      <c r="X33" s="476"/>
      <c r="Y33" s="476"/>
      <c r="Z33" s="476"/>
      <c r="AA33" s="476"/>
    </row>
    <row r="34" customFormat="false" ht="15.75" hidden="false" customHeight="false" outlineLevel="0" collapsed="false">
      <c r="A34" s="476"/>
      <c r="B34" s="476"/>
      <c r="C34" s="476"/>
      <c r="D34" s="476"/>
      <c r="E34" s="476"/>
      <c r="F34" s="476"/>
      <c r="G34" s="476"/>
      <c r="H34" s="476"/>
      <c r="I34" s="476"/>
      <c r="J34" s="476"/>
      <c r="K34" s="476"/>
      <c r="L34" s="476"/>
      <c r="M34" s="476"/>
      <c r="N34" s="476"/>
      <c r="O34" s="476"/>
      <c r="P34" s="476"/>
      <c r="Q34" s="476"/>
      <c r="R34" s="476"/>
      <c r="S34" s="476"/>
      <c r="T34" s="476"/>
      <c r="U34" s="476"/>
      <c r="V34" s="476"/>
      <c r="W34" s="476"/>
      <c r="X34" s="476"/>
      <c r="Y34" s="476"/>
      <c r="Z34" s="476"/>
      <c r="AA34" s="476"/>
    </row>
    <row r="35" customFormat="false" ht="15.75" hidden="false" customHeight="false" outlineLevel="0" collapsed="false">
      <c r="A35" s="476"/>
      <c r="B35" s="476"/>
      <c r="C35" s="476"/>
      <c r="D35" s="476"/>
      <c r="E35" s="476"/>
      <c r="F35" s="476"/>
      <c r="G35" s="476"/>
      <c r="H35" s="476"/>
      <c r="I35" s="476"/>
      <c r="J35" s="476"/>
      <c r="K35" s="476"/>
      <c r="L35" s="476"/>
      <c r="M35" s="476"/>
      <c r="N35" s="476"/>
      <c r="O35" s="476"/>
      <c r="P35" s="476"/>
      <c r="Q35" s="476"/>
      <c r="R35" s="476"/>
      <c r="S35" s="476"/>
      <c r="T35" s="476"/>
      <c r="U35" s="476"/>
      <c r="V35" s="476"/>
      <c r="W35" s="476"/>
      <c r="X35" s="476"/>
      <c r="Y35" s="476"/>
      <c r="Z35" s="476"/>
      <c r="AA35" s="476"/>
    </row>
    <row r="36" customFormat="false" ht="15.75" hidden="false" customHeight="false" outlineLevel="0" collapsed="false">
      <c r="A36" s="476"/>
      <c r="B36" s="476"/>
      <c r="C36" s="476"/>
      <c r="D36" s="476"/>
      <c r="E36" s="476"/>
      <c r="F36" s="476"/>
      <c r="G36" s="476"/>
      <c r="H36" s="476"/>
      <c r="I36" s="476"/>
      <c r="J36" s="476"/>
      <c r="K36" s="476"/>
      <c r="L36" s="476"/>
      <c r="M36" s="476"/>
      <c r="N36" s="476"/>
      <c r="O36" s="476"/>
      <c r="P36" s="476"/>
      <c r="Q36" s="476"/>
      <c r="R36" s="476"/>
      <c r="S36" s="476"/>
      <c r="T36" s="476"/>
      <c r="U36" s="476"/>
      <c r="V36" s="476"/>
      <c r="W36" s="476"/>
      <c r="X36" s="476"/>
      <c r="Y36" s="476"/>
      <c r="Z36" s="476"/>
      <c r="AA36" s="476"/>
    </row>
    <row r="37" customFormat="false" ht="15.75" hidden="false" customHeight="false" outlineLevel="0" collapsed="false">
      <c r="A37" s="476"/>
      <c r="B37" s="476"/>
      <c r="C37" s="476"/>
      <c r="D37" s="476"/>
      <c r="E37" s="476"/>
      <c r="F37" s="476"/>
      <c r="G37" s="476"/>
      <c r="H37" s="476"/>
      <c r="I37" s="476"/>
      <c r="J37" s="476"/>
      <c r="K37" s="476"/>
      <c r="L37" s="476"/>
      <c r="M37" s="476"/>
      <c r="N37" s="476"/>
      <c r="O37" s="476"/>
      <c r="P37" s="476"/>
      <c r="Q37" s="476"/>
      <c r="R37" s="476"/>
      <c r="S37" s="476"/>
      <c r="T37" s="476"/>
      <c r="U37" s="476"/>
      <c r="V37" s="476"/>
      <c r="W37" s="476"/>
      <c r="X37" s="476"/>
      <c r="Y37" s="476"/>
      <c r="Z37" s="476"/>
      <c r="AA37" s="476"/>
    </row>
    <row r="38" customFormat="false" ht="15.75" hidden="false" customHeight="false" outlineLevel="0" collapsed="false">
      <c r="A38" s="476"/>
      <c r="B38" s="476"/>
      <c r="C38" s="476"/>
      <c r="D38" s="476"/>
      <c r="E38" s="476"/>
      <c r="F38" s="476"/>
      <c r="G38" s="476"/>
      <c r="H38" s="476"/>
      <c r="I38" s="476"/>
      <c r="J38" s="476"/>
      <c r="K38" s="476"/>
      <c r="L38" s="476"/>
      <c r="M38" s="476"/>
      <c r="N38" s="476"/>
      <c r="O38" s="476"/>
      <c r="P38" s="476"/>
      <c r="Q38" s="476"/>
      <c r="R38" s="476"/>
      <c r="S38" s="476"/>
      <c r="T38" s="476"/>
      <c r="U38" s="476"/>
      <c r="V38" s="476"/>
      <c r="W38" s="476"/>
      <c r="X38" s="476"/>
      <c r="Y38" s="476"/>
      <c r="Z38" s="476"/>
      <c r="AA38" s="476"/>
    </row>
    <row r="39" customFormat="false" ht="15.75" hidden="false" customHeight="false" outlineLevel="0" collapsed="false">
      <c r="A39" s="476"/>
      <c r="B39" s="476"/>
      <c r="C39" s="476"/>
      <c r="D39" s="476"/>
      <c r="E39" s="476"/>
      <c r="F39" s="476"/>
      <c r="G39" s="476"/>
      <c r="H39" s="476"/>
      <c r="I39" s="476"/>
      <c r="J39" s="476"/>
      <c r="K39" s="476"/>
      <c r="L39" s="476"/>
      <c r="M39" s="476"/>
      <c r="N39" s="476"/>
      <c r="O39" s="476"/>
      <c r="P39" s="476"/>
      <c r="Q39" s="476"/>
      <c r="R39" s="476"/>
      <c r="S39" s="476"/>
      <c r="T39" s="476"/>
      <c r="U39" s="476"/>
      <c r="V39" s="476"/>
      <c r="W39" s="476"/>
      <c r="X39" s="476"/>
      <c r="Y39" s="476"/>
      <c r="Z39" s="476"/>
      <c r="AA39" s="476"/>
    </row>
    <row r="40" customFormat="false" ht="15.75" hidden="false" customHeight="false" outlineLevel="0" collapsed="false">
      <c r="A40" s="476"/>
      <c r="B40" s="476"/>
      <c r="C40" s="476"/>
      <c r="D40" s="476"/>
      <c r="E40" s="476"/>
      <c r="F40" s="476"/>
      <c r="G40" s="476"/>
      <c r="H40" s="476"/>
      <c r="I40" s="476"/>
      <c r="J40" s="476"/>
      <c r="K40" s="476"/>
      <c r="L40" s="476"/>
      <c r="M40" s="476"/>
      <c r="N40" s="476"/>
      <c r="O40" s="476"/>
      <c r="P40" s="476"/>
      <c r="Q40" s="476"/>
      <c r="R40" s="476"/>
      <c r="S40" s="476"/>
      <c r="T40" s="476"/>
      <c r="U40" s="476"/>
      <c r="V40" s="476"/>
      <c r="W40" s="476"/>
      <c r="X40" s="476"/>
      <c r="Y40" s="476"/>
      <c r="Z40" s="476"/>
      <c r="AA40" s="476"/>
    </row>
    <row r="41" customFormat="false" ht="15.75" hidden="false" customHeight="false" outlineLevel="0" collapsed="false">
      <c r="A41" s="476"/>
      <c r="B41" s="476"/>
      <c r="C41" s="476"/>
      <c r="D41" s="476"/>
      <c r="E41" s="476"/>
      <c r="F41" s="476"/>
      <c r="G41" s="476"/>
      <c r="H41" s="476"/>
      <c r="I41" s="476"/>
      <c r="J41" s="476"/>
      <c r="K41" s="476"/>
      <c r="L41" s="476"/>
      <c r="M41" s="476"/>
      <c r="N41" s="476"/>
      <c r="O41" s="476"/>
      <c r="P41" s="476"/>
      <c r="Q41" s="476"/>
      <c r="R41" s="476"/>
      <c r="S41" s="476"/>
      <c r="T41" s="476"/>
      <c r="U41" s="476"/>
      <c r="V41" s="476"/>
      <c r="W41" s="476"/>
      <c r="X41" s="476"/>
      <c r="Y41" s="476"/>
      <c r="Z41" s="476"/>
      <c r="AA41" s="476"/>
    </row>
    <row r="42" customFormat="false" ht="15.75" hidden="false" customHeight="false" outlineLevel="0" collapsed="false">
      <c r="A42" s="476"/>
      <c r="B42" s="476"/>
      <c r="C42" s="476"/>
      <c r="D42" s="476"/>
      <c r="E42" s="476"/>
      <c r="F42" s="476"/>
      <c r="G42" s="476"/>
      <c r="H42" s="476"/>
      <c r="I42" s="476"/>
      <c r="J42" s="476"/>
      <c r="K42" s="476"/>
      <c r="L42" s="476"/>
      <c r="M42" s="476"/>
      <c r="N42" s="476"/>
      <c r="O42" s="476"/>
      <c r="P42" s="476"/>
      <c r="Q42" s="476"/>
      <c r="R42" s="476"/>
      <c r="S42" s="476"/>
      <c r="T42" s="476"/>
      <c r="U42" s="476"/>
      <c r="V42" s="476"/>
      <c r="W42" s="476"/>
      <c r="X42" s="476"/>
      <c r="Y42" s="476"/>
      <c r="Z42" s="476"/>
      <c r="AA42" s="476"/>
    </row>
    <row r="43" customFormat="false" ht="15.75" hidden="false" customHeight="false" outlineLevel="0" collapsed="false">
      <c r="A43" s="476"/>
      <c r="B43" s="476"/>
      <c r="C43" s="476"/>
      <c r="D43" s="476"/>
      <c r="E43" s="476"/>
      <c r="F43" s="476"/>
      <c r="G43" s="476"/>
      <c r="H43" s="476"/>
      <c r="I43" s="476"/>
      <c r="J43" s="476"/>
      <c r="K43" s="476"/>
      <c r="L43" s="476"/>
      <c r="M43" s="476"/>
      <c r="N43" s="476"/>
      <c r="O43" s="476"/>
      <c r="P43" s="476"/>
      <c r="Q43" s="476"/>
      <c r="R43" s="476"/>
      <c r="S43" s="476"/>
      <c r="T43" s="476"/>
      <c r="U43" s="476"/>
      <c r="V43" s="476"/>
      <c r="W43" s="476"/>
      <c r="X43" s="476"/>
      <c r="Y43" s="476"/>
      <c r="Z43" s="476"/>
      <c r="AA43" s="476"/>
    </row>
    <row r="44" customFormat="false" ht="15.75" hidden="false" customHeight="false" outlineLevel="0" collapsed="false">
      <c r="A44" s="476"/>
      <c r="B44" s="476"/>
      <c r="C44" s="476"/>
      <c r="D44" s="476"/>
      <c r="E44" s="476"/>
      <c r="F44" s="476"/>
      <c r="G44" s="476"/>
      <c r="H44" s="476"/>
      <c r="I44" s="476"/>
      <c r="J44" s="476"/>
      <c r="K44" s="476"/>
      <c r="L44" s="476"/>
      <c r="M44" s="476"/>
      <c r="N44" s="476"/>
      <c r="O44" s="476"/>
      <c r="P44" s="476"/>
      <c r="Q44" s="476"/>
      <c r="R44" s="476"/>
      <c r="S44" s="476"/>
      <c r="T44" s="476"/>
      <c r="U44" s="476"/>
      <c r="V44" s="476"/>
      <c r="W44" s="476"/>
      <c r="X44" s="476"/>
      <c r="Y44" s="476"/>
      <c r="Z44" s="476"/>
      <c r="AA44" s="476"/>
    </row>
    <row r="45" customFormat="false" ht="15.75" hidden="false" customHeight="false" outlineLevel="0" collapsed="false">
      <c r="A45" s="476"/>
      <c r="B45" s="476"/>
      <c r="C45" s="476"/>
      <c r="D45" s="476"/>
      <c r="E45" s="476"/>
      <c r="F45" s="476"/>
      <c r="G45" s="476"/>
      <c r="H45" s="476"/>
      <c r="I45" s="476"/>
      <c r="J45" s="476"/>
      <c r="K45" s="476"/>
      <c r="L45" s="476"/>
      <c r="M45" s="476"/>
      <c r="N45" s="476"/>
      <c r="O45" s="476"/>
      <c r="P45" s="476"/>
      <c r="Q45" s="476"/>
      <c r="R45" s="476"/>
      <c r="S45" s="476"/>
      <c r="T45" s="476"/>
      <c r="U45" s="476"/>
      <c r="V45" s="476"/>
      <c r="W45" s="476"/>
      <c r="X45" s="476"/>
      <c r="Y45" s="476"/>
      <c r="Z45" s="476"/>
      <c r="AA45" s="476"/>
    </row>
    <row r="46" customFormat="false" ht="15.75" hidden="false" customHeight="false" outlineLevel="0" collapsed="false">
      <c r="A46" s="476"/>
      <c r="B46" s="476"/>
      <c r="C46" s="476"/>
      <c r="D46" s="476"/>
      <c r="E46" s="476"/>
      <c r="F46" s="476"/>
      <c r="G46" s="476"/>
      <c r="H46" s="476"/>
      <c r="I46" s="476"/>
      <c r="J46" s="476"/>
      <c r="K46" s="476"/>
      <c r="L46" s="476"/>
      <c r="M46" s="476"/>
      <c r="N46" s="476"/>
      <c r="O46" s="476"/>
      <c r="P46" s="476"/>
      <c r="Q46" s="476"/>
      <c r="R46" s="476"/>
      <c r="S46" s="476"/>
      <c r="T46" s="476"/>
      <c r="U46" s="476"/>
      <c r="V46" s="476"/>
      <c r="W46" s="476"/>
      <c r="X46" s="476"/>
      <c r="Y46" s="476"/>
      <c r="Z46" s="476"/>
      <c r="AA46" s="476"/>
    </row>
    <row r="47" customFormat="false" ht="15.75" hidden="false" customHeight="false" outlineLevel="0" collapsed="false">
      <c r="A47" s="476"/>
      <c r="B47" s="476"/>
      <c r="C47" s="476"/>
      <c r="D47" s="476"/>
      <c r="E47" s="476"/>
      <c r="F47" s="476"/>
      <c r="G47" s="476"/>
      <c r="H47" s="476"/>
      <c r="I47" s="476"/>
      <c r="J47" s="476"/>
      <c r="K47" s="476"/>
      <c r="L47" s="476"/>
      <c r="M47" s="476"/>
      <c r="N47" s="476"/>
      <c r="O47" s="476"/>
      <c r="P47" s="476"/>
      <c r="Q47" s="476"/>
      <c r="R47" s="476"/>
      <c r="S47" s="476"/>
      <c r="T47" s="476"/>
      <c r="U47" s="476"/>
      <c r="V47" s="476"/>
      <c r="W47" s="476"/>
      <c r="X47" s="476"/>
      <c r="Y47" s="476"/>
      <c r="Z47" s="476"/>
      <c r="AA47" s="476"/>
    </row>
    <row r="48" customFormat="false" ht="15.75" hidden="false" customHeight="false" outlineLevel="0" collapsed="false">
      <c r="A48" s="476"/>
      <c r="B48" s="476"/>
      <c r="C48" s="476"/>
      <c r="D48" s="476"/>
      <c r="E48" s="476"/>
      <c r="F48" s="476"/>
      <c r="G48" s="476"/>
      <c r="H48" s="476"/>
      <c r="I48" s="476"/>
      <c r="J48" s="476"/>
      <c r="K48" s="476"/>
      <c r="L48" s="476"/>
      <c r="M48" s="476"/>
      <c r="N48" s="476"/>
      <c r="O48" s="476"/>
      <c r="P48" s="476"/>
      <c r="Q48" s="476"/>
      <c r="R48" s="476"/>
      <c r="S48" s="476"/>
      <c r="T48" s="476"/>
      <c r="U48" s="476"/>
      <c r="V48" s="476"/>
      <c r="W48" s="476"/>
      <c r="X48" s="476"/>
      <c r="Y48" s="476"/>
      <c r="Z48" s="476"/>
      <c r="AA48" s="476"/>
    </row>
    <row r="49" customFormat="false" ht="15.75" hidden="false" customHeight="false" outlineLevel="0" collapsed="false">
      <c r="A49" s="476"/>
      <c r="B49" s="476"/>
      <c r="C49" s="476"/>
      <c r="D49" s="476"/>
      <c r="E49" s="476"/>
      <c r="F49" s="476"/>
      <c r="G49" s="476"/>
      <c r="H49" s="476"/>
      <c r="I49" s="476"/>
      <c r="J49" s="476"/>
      <c r="K49" s="476"/>
      <c r="L49" s="476"/>
      <c r="M49" s="476"/>
      <c r="N49" s="476"/>
      <c r="O49" s="476"/>
      <c r="P49" s="476"/>
      <c r="Q49" s="476"/>
      <c r="R49" s="476"/>
      <c r="S49" s="476"/>
      <c r="T49" s="476"/>
      <c r="U49" s="476"/>
      <c r="V49" s="476"/>
      <c r="W49" s="476"/>
      <c r="X49" s="476"/>
      <c r="Y49" s="476"/>
      <c r="Z49" s="476"/>
      <c r="AA49" s="476"/>
    </row>
    <row r="50" customFormat="false" ht="15.75" hidden="false" customHeight="false" outlineLevel="0" collapsed="false">
      <c r="A50" s="476"/>
      <c r="B50" s="476"/>
      <c r="C50" s="476"/>
      <c r="D50" s="476"/>
      <c r="E50" s="476"/>
      <c r="F50" s="476"/>
      <c r="G50" s="476"/>
      <c r="H50" s="476"/>
      <c r="I50" s="476"/>
      <c r="J50" s="476"/>
      <c r="K50" s="476"/>
      <c r="L50" s="476"/>
      <c r="M50" s="476"/>
      <c r="N50" s="476"/>
      <c r="O50" s="476"/>
      <c r="P50" s="476"/>
      <c r="Q50" s="476"/>
      <c r="R50" s="476"/>
      <c r="S50" s="476"/>
      <c r="T50" s="476"/>
      <c r="U50" s="476"/>
      <c r="V50" s="476"/>
      <c r="W50" s="476"/>
      <c r="X50" s="476"/>
      <c r="Y50" s="476"/>
      <c r="Z50" s="476"/>
      <c r="AA50" s="476"/>
    </row>
    <row r="51" customFormat="false" ht="15.75" hidden="false" customHeight="false" outlineLevel="0" collapsed="false">
      <c r="A51" s="476"/>
      <c r="B51" s="476"/>
      <c r="C51" s="476"/>
      <c r="D51" s="476"/>
      <c r="E51" s="476"/>
      <c r="F51" s="476"/>
      <c r="G51" s="476"/>
      <c r="H51" s="476"/>
      <c r="I51" s="476"/>
      <c r="J51" s="476"/>
      <c r="K51" s="476"/>
      <c r="L51" s="476"/>
      <c r="M51" s="476"/>
      <c r="N51" s="476"/>
      <c r="O51" s="476"/>
      <c r="P51" s="476"/>
      <c r="Q51" s="476"/>
      <c r="R51" s="476"/>
      <c r="S51" s="476"/>
      <c r="T51" s="476"/>
      <c r="U51" s="476"/>
      <c r="V51" s="476"/>
      <c r="W51" s="476"/>
      <c r="X51" s="476"/>
      <c r="Y51" s="476"/>
      <c r="Z51" s="476"/>
      <c r="AA51" s="476"/>
    </row>
    <row r="52" customFormat="false" ht="15.75" hidden="false" customHeight="false" outlineLevel="0" collapsed="false">
      <c r="A52" s="476"/>
      <c r="B52" s="476"/>
      <c r="C52" s="476"/>
      <c r="D52" s="476"/>
      <c r="E52" s="476"/>
      <c r="F52" s="476"/>
      <c r="G52" s="476"/>
      <c r="H52" s="476"/>
      <c r="I52" s="476"/>
      <c r="J52" s="476"/>
      <c r="K52" s="476"/>
      <c r="L52" s="476"/>
      <c r="M52" s="476"/>
      <c r="N52" s="476"/>
      <c r="O52" s="476"/>
      <c r="P52" s="476"/>
      <c r="Q52" s="476"/>
      <c r="R52" s="476"/>
      <c r="S52" s="476"/>
      <c r="T52" s="476"/>
      <c r="U52" s="476"/>
      <c r="V52" s="476"/>
      <c r="W52" s="476"/>
      <c r="X52" s="476"/>
      <c r="Y52" s="476"/>
      <c r="Z52" s="476"/>
      <c r="AA52" s="476"/>
    </row>
    <row r="53" customFormat="false" ht="15.75" hidden="false" customHeight="false" outlineLevel="0" collapsed="false">
      <c r="A53" s="476"/>
      <c r="B53" s="476"/>
      <c r="C53" s="476"/>
      <c r="D53" s="476"/>
      <c r="E53" s="476"/>
      <c r="F53" s="476"/>
      <c r="G53" s="476"/>
      <c r="H53" s="476"/>
      <c r="I53" s="476"/>
      <c r="J53" s="476"/>
      <c r="K53" s="476"/>
      <c r="L53" s="476"/>
      <c r="M53" s="476"/>
      <c r="N53" s="476"/>
      <c r="O53" s="476"/>
      <c r="P53" s="476"/>
      <c r="Q53" s="476"/>
      <c r="R53" s="476"/>
      <c r="S53" s="476"/>
      <c r="T53" s="476"/>
      <c r="U53" s="476"/>
      <c r="V53" s="476"/>
      <c r="W53" s="476"/>
      <c r="X53" s="476"/>
      <c r="Y53" s="476"/>
      <c r="Z53" s="476"/>
      <c r="AA53" s="476"/>
    </row>
    <row r="54" customFormat="false" ht="15.75" hidden="false" customHeight="false" outlineLevel="0" collapsed="false">
      <c r="A54" s="476"/>
      <c r="B54" s="476"/>
      <c r="C54" s="476"/>
      <c r="D54" s="476"/>
      <c r="E54" s="476"/>
      <c r="F54" s="476"/>
      <c r="G54" s="476"/>
      <c r="H54" s="476"/>
      <c r="I54" s="476"/>
      <c r="J54" s="476"/>
      <c r="K54" s="476"/>
      <c r="L54" s="476"/>
      <c r="M54" s="476"/>
      <c r="N54" s="476"/>
      <c r="O54" s="476"/>
      <c r="P54" s="476"/>
      <c r="Q54" s="476"/>
      <c r="R54" s="476"/>
      <c r="S54" s="476"/>
      <c r="T54" s="476"/>
      <c r="U54" s="476"/>
      <c r="V54" s="476"/>
      <c r="W54" s="476"/>
      <c r="X54" s="476"/>
      <c r="Y54" s="476"/>
      <c r="Z54" s="476"/>
      <c r="AA54" s="476"/>
    </row>
    <row r="55" customFormat="false" ht="15.75" hidden="false" customHeight="false" outlineLevel="0" collapsed="false">
      <c r="A55" s="476"/>
      <c r="B55" s="476"/>
      <c r="C55" s="476"/>
      <c r="D55" s="476"/>
      <c r="E55" s="476"/>
      <c r="F55" s="476"/>
      <c r="G55" s="476"/>
      <c r="H55" s="476"/>
      <c r="I55" s="476"/>
      <c r="J55" s="476"/>
      <c r="K55" s="476"/>
      <c r="L55" s="476"/>
      <c r="M55" s="476"/>
      <c r="N55" s="476"/>
      <c r="O55" s="476"/>
      <c r="P55" s="476"/>
      <c r="Q55" s="476"/>
      <c r="R55" s="476"/>
      <c r="S55" s="476"/>
      <c r="T55" s="476"/>
      <c r="U55" s="476"/>
      <c r="V55" s="476"/>
      <c r="W55" s="476"/>
      <c r="X55" s="476"/>
      <c r="Y55" s="476"/>
      <c r="Z55" s="476"/>
      <c r="AA55" s="476"/>
    </row>
    <row r="56" customFormat="false" ht="15.75" hidden="false" customHeight="false" outlineLevel="0" collapsed="false">
      <c r="A56" s="476"/>
      <c r="B56" s="476"/>
      <c r="C56" s="476"/>
      <c r="D56" s="476"/>
      <c r="E56" s="476"/>
      <c r="F56" s="476"/>
      <c r="G56" s="476"/>
      <c r="H56" s="476"/>
      <c r="I56" s="476"/>
      <c r="J56" s="476"/>
      <c r="K56" s="476"/>
      <c r="L56" s="476"/>
      <c r="M56" s="476"/>
      <c r="N56" s="476"/>
      <c r="O56" s="476"/>
      <c r="P56" s="476"/>
      <c r="Q56" s="476"/>
      <c r="R56" s="476"/>
      <c r="S56" s="476"/>
      <c r="T56" s="476"/>
      <c r="U56" s="476"/>
      <c r="V56" s="476"/>
      <c r="W56" s="476"/>
      <c r="X56" s="476"/>
      <c r="Y56" s="476"/>
      <c r="Z56" s="476"/>
      <c r="AA56" s="476"/>
    </row>
    <row r="57" customFormat="false" ht="15.75" hidden="false" customHeight="false" outlineLevel="0" collapsed="false">
      <c r="A57" s="476"/>
      <c r="B57" s="476"/>
      <c r="C57" s="476"/>
      <c r="D57" s="476"/>
      <c r="E57" s="476"/>
      <c r="F57" s="476"/>
      <c r="G57" s="476"/>
      <c r="H57" s="476"/>
      <c r="I57" s="476"/>
      <c r="J57" s="476"/>
      <c r="K57" s="476"/>
      <c r="L57" s="476"/>
      <c r="M57" s="476"/>
      <c r="N57" s="476"/>
      <c r="O57" s="476"/>
      <c r="P57" s="476"/>
      <c r="Q57" s="476"/>
      <c r="R57" s="476"/>
      <c r="S57" s="476"/>
      <c r="T57" s="476"/>
      <c r="U57" s="476"/>
      <c r="V57" s="476"/>
      <c r="W57" s="476"/>
      <c r="X57" s="476"/>
      <c r="Y57" s="476"/>
      <c r="Z57" s="476"/>
      <c r="AA57" s="476"/>
    </row>
    <row r="58" customFormat="false" ht="15.75" hidden="false" customHeight="false" outlineLevel="0" collapsed="false">
      <c r="A58" s="476"/>
      <c r="B58" s="476"/>
      <c r="C58" s="476"/>
      <c r="D58" s="476"/>
      <c r="E58" s="476"/>
      <c r="F58" s="476"/>
      <c r="G58" s="476"/>
      <c r="H58" s="476"/>
      <c r="I58" s="476"/>
      <c r="J58" s="476"/>
      <c r="K58" s="476"/>
      <c r="L58" s="476"/>
      <c r="M58" s="476"/>
      <c r="N58" s="476"/>
      <c r="O58" s="476"/>
      <c r="P58" s="476"/>
      <c r="Q58" s="476"/>
      <c r="R58" s="476"/>
      <c r="S58" s="476"/>
      <c r="T58" s="476"/>
      <c r="U58" s="476"/>
      <c r="V58" s="476"/>
      <c r="W58" s="476"/>
      <c r="X58" s="476"/>
      <c r="Y58" s="476"/>
      <c r="Z58" s="476"/>
      <c r="AA58" s="476"/>
    </row>
    <row r="59" customFormat="false" ht="15.75" hidden="false" customHeight="false" outlineLevel="0" collapsed="false">
      <c r="A59" s="476"/>
      <c r="B59" s="476"/>
      <c r="C59" s="476"/>
      <c r="D59" s="476"/>
      <c r="E59" s="476"/>
      <c r="F59" s="476"/>
      <c r="G59" s="476"/>
      <c r="H59" s="476"/>
      <c r="I59" s="476"/>
      <c r="J59" s="476"/>
      <c r="K59" s="476"/>
      <c r="L59" s="476"/>
      <c r="M59" s="476"/>
      <c r="N59" s="476"/>
      <c r="O59" s="476"/>
      <c r="P59" s="476"/>
      <c r="Q59" s="476"/>
      <c r="R59" s="476"/>
      <c r="S59" s="476"/>
      <c r="T59" s="476"/>
      <c r="U59" s="476"/>
      <c r="V59" s="476"/>
      <c r="W59" s="476"/>
      <c r="X59" s="476"/>
      <c r="Y59" s="476"/>
      <c r="Z59" s="476"/>
      <c r="AA59" s="476"/>
    </row>
    <row r="60" customFormat="false" ht="15.75" hidden="false" customHeight="false" outlineLevel="0" collapsed="false">
      <c r="A60" s="476"/>
      <c r="B60" s="476"/>
      <c r="C60" s="476"/>
      <c r="D60" s="476"/>
      <c r="E60" s="476"/>
      <c r="F60" s="476"/>
      <c r="G60" s="476"/>
      <c r="H60" s="476"/>
      <c r="I60" s="476"/>
      <c r="J60" s="476"/>
      <c r="K60" s="476"/>
      <c r="L60" s="476"/>
      <c r="M60" s="476"/>
      <c r="N60" s="476"/>
      <c r="O60" s="476"/>
      <c r="P60" s="476"/>
      <c r="Q60" s="476"/>
      <c r="R60" s="476"/>
      <c r="S60" s="476"/>
      <c r="T60" s="476"/>
      <c r="U60" s="476"/>
      <c r="V60" s="476"/>
      <c r="W60" s="476"/>
      <c r="X60" s="476"/>
      <c r="Y60" s="476"/>
      <c r="Z60" s="476"/>
      <c r="AA60" s="476"/>
    </row>
    <row r="61" customFormat="false" ht="15.75" hidden="false" customHeight="false" outlineLevel="0" collapsed="false">
      <c r="A61" s="476"/>
      <c r="B61" s="476"/>
      <c r="C61" s="476"/>
      <c r="D61" s="476"/>
      <c r="E61" s="476"/>
      <c r="F61" s="476"/>
      <c r="G61" s="476"/>
      <c r="H61" s="476"/>
      <c r="I61" s="476"/>
      <c r="J61" s="476"/>
      <c r="K61" s="476"/>
      <c r="L61" s="476"/>
      <c r="M61" s="476"/>
      <c r="N61" s="476"/>
      <c r="O61" s="476"/>
      <c r="P61" s="476"/>
      <c r="Q61" s="476"/>
      <c r="R61" s="476"/>
      <c r="S61" s="476"/>
      <c r="T61" s="476"/>
      <c r="U61" s="476"/>
      <c r="V61" s="476"/>
      <c r="W61" s="476"/>
      <c r="X61" s="476"/>
      <c r="Y61" s="476"/>
      <c r="Z61" s="476"/>
      <c r="AA61" s="476"/>
    </row>
    <row r="62" customFormat="false" ht="15.75" hidden="false" customHeight="false" outlineLevel="0" collapsed="false">
      <c r="A62" s="476"/>
      <c r="B62" s="476"/>
      <c r="C62" s="476"/>
      <c r="D62" s="476"/>
      <c r="E62" s="476"/>
      <c r="F62" s="476"/>
      <c r="G62" s="476"/>
      <c r="H62" s="476"/>
      <c r="I62" s="476"/>
      <c r="J62" s="476"/>
      <c r="K62" s="476"/>
      <c r="L62" s="476"/>
      <c r="M62" s="476"/>
      <c r="N62" s="476"/>
      <c r="O62" s="476"/>
      <c r="P62" s="476"/>
      <c r="Q62" s="476"/>
      <c r="R62" s="476"/>
      <c r="S62" s="476"/>
      <c r="T62" s="476"/>
      <c r="U62" s="476"/>
      <c r="V62" s="476"/>
      <c r="W62" s="476"/>
      <c r="X62" s="476"/>
      <c r="Y62" s="476"/>
      <c r="Z62" s="476"/>
      <c r="AA62" s="476"/>
    </row>
    <row r="63" customFormat="false" ht="15.75" hidden="false" customHeight="false" outlineLevel="0" collapsed="false">
      <c r="A63" s="476"/>
      <c r="B63" s="476"/>
      <c r="C63" s="476"/>
      <c r="D63" s="476"/>
      <c r="E63" s="476"/>
      <c r="F63" s="476"/>
      <c r="G63" s="476"/>
      <c r="H63" s="476"/>
      <c r="I63" s="476"/>
      <c r="J63" s="476"/>
      <c r="K63" s="476"/>
      <c r="L63" s="476"/>
      <c r="M63" s="476"/>
      <c r="N63" s="476"/>
      <c r="O63" s="476"/>
      <c r="P63" s="476"/>
      <c r="Q63" s="476"/>
      <c r="R63" s="476"/>
      <c r="S63" s="476"/>
      <c r="T63" s="476"/>
      <c r="U63" s="476"/>
      <c r="V63" s="476"/>
      <c r="W63" s="476"/>
      <c r="X63" s="476"/>
      <c r="Y63" s="476"/>
      <c r="Z63" s="476"/>
      <c r="AA63" s="476"/>
    </row>
    <row r="64" customFormat="false" ht="15.75" hidden="false" customHeight="false" outlineLevel="0" collapsed="false">
      <c r="A64" s="476"/>
      <c r="B64" s="476"/>
      <c r="C64" s="476"/>
      <c r="D64" s="476"/>
      <c r="E64" s="476"/>
      <c r="F64" s="476"/>
      <c r="G64" s="476"/>
      <c r="H64" s="476"/>
      <c r="I64" s="476"/>
      <c r="J64" s="476"/>
      <c r="K64" s="476"/>
      <c r="L64" s="476"/>
      <c r="M64" s="476"/>
      <c r="N64" s="476"/>
      <c r="O64" s="476"/>
      <c r="P64" s="476"/>
      <c r="Q64" s="476"/>
      <c r="R64" s="476"/>
      <c r="S64" s="476"/>
      <c r="T64" s="476"/>
      <c r="U64" s="476"/>
      <c r="V64" s="476"/>
      <c r="W64" s="476"/>
      <c r="X64" s="476"/>
      <c r="Y64" s="476"/>
      <c r="Z64" s="476"/>
      <c r="AA64" s="476"/>
    </row>
    <row r="65" customFormat="false" ht="15.75" hidden="false" customHeight="false" outlineLevel="0" collapsed="false">
      <c r="A65" s="476"/>
      <c r="B65" s="476"/>
      <c r="C65" s="476"/>
      <c r="D65" s="476"/>
      <c r="E65" s="476"/>
      <c r="F65" s="476"/>
      <c r="G65" s="476"/>
      <c r="H65" s="476"/>
      <c r="I65" s="476"/>
      <c r="J65" s="476"/>
      <c r="K65" s="476"/>
      <c r="L65" s="476"/>
      <c r="M65" s="476"/>
      <c r="N65" s="476"/>
      <c r="O65" s="476"/>
      <c r="P65" s="476"/>
      <c r="Q65" s="476"/>
      <c r="R65" s="476"/>
      <c r="S65" s="476"/>
      <c r="T65" s="476"/>
      <c r="U65" s="476"/>
      <c r="V65" s="476"/>
      <c r="W65" s="476"/>
      <c r="X65" s="476"/>
      <c r="Y65" s="476"/>
      <c r="Z65" s="476"/>
      <c r="AA65" s="476"/>
    </row>
    <row r="66" customFormat="false" ht="15.75" hidden="false" customHeight="false" outlineLevel="0" collapsed="false">
      <c r="A66" s="476"/>
      <c r="B66" s="476"/>
      <c r="C66" s="476"/>
      <c r="D66" s="476"/>
      <c r="E66" s="476"/>
      <c r="F66" s="476"/>
      <c r="G66" s="476"/>
      <c r="H66" s="476"/>
      <c r="I66" s="476"/>
      <c r="J66" s="476"/>
      <c r="K66" s="476"/>
      <c r="L66" s="476"/>
      <c r="M66" s="476"/>
      <c r="N66" s="476"/>
      <c r="O66" s="476"/>
      <c r="P66" s="476"/>
      <c r="Q66" s="476"/>
      <c r="R66" s="476"/>
      <c r="S66" s="476"/>
      <c r="T66" s="476"/>
      <c r="U66" s="476"/>
      <c r="V66" s="476"/>
      <c r="W66" s="476"/>
      <c r="X66" s="476"/>
      <c r="Y66" s="476"/>
      <c r="Z66" s="476"/>
      <c r="AA66" s="476"/>
    </row>
    <row r="67" customFormat="false" ht="15.75" hidden="false" customHeight="false" outlineLevel="0" collapsed="false">
      <c r="A67" s="476"/>
      <c r="B67" s="476"/>
      <c r="C67" s="476"/>
      <c r="D67" s="476"/>
      <c r="E67" s="476"/>
      <c r="F67" s="476"/>
      <c r="G67" s="476"/>
      <c r="H67" s="476"/>
      <c r="I67" s="476"/>
      <c r="J67" s="476"/>
      <c r="K67" s="476"/>
      <c r="L67" s="476"/>
      <c r="M67" s="476"/>
      <c r="N67" s="476"/>
      <c r="O67" s="476"/>
      <c r="P67" s="476"/>
      <c r="Q67" s="476"/>
      <c r="R67" s="476"/>
      <c r="S67" s="476"/>
      <c r="T67" s="476"/>
      <c r="U67" s="476"/>
      <c r="V67" s="476"/>
      <c r="W67" s="476"/>
      <c r="X67" s="476"/>
      <c r="Y67" s="476"/>
      <c r="Z67" s="476"/>
      <c r="AA67" s="476"/>
    </row>
    <row r="68" customFormat="false" ht="15.75" hidden="false" customHeight="false" outlineLevel="0" collapsed="false">
      <c r="A68" s="476"/>
      <c r="B68" s="476"/>
      <c r="C68" s="476"/>
      <c r="D68" s="476"/>
      <c r="E68" s="476"/>
      <c r="F68" s="476"/>
      <c r="G68" s="476"/>
      <c r="H68" s="476"/>
      <c r="I68" s="476"/>
      <c r="J68" s="476"/>
      <c r="K68" s="476"/>
      <c r="L68" s="476"/>
      <c r="M68" s="476"/>
      <c r="N68" s="476"/>
      <c r="O68" s="476"/>
      <c r="P68" s="476"/>
      <c r="Q68" s="476"/>
      <c r="R68" s="476"/>
      <c r="S68" s="476"/>
      <c r="T68" s="476"/>
      <c r="U68" s="476"/>
      <c r="V68" s="476"/>
      <c r="W68" s="476"/>
      <c r="X68" s="476"/>
      <c r="Y68" s="476"/>
      <c r="Z68" s="476"/>
      <c r="AA68" s="476"/>
    </row>
    <row r="69" customFormat="false" ht="15.75" hidden="false" customHeight="false" outlineLevel="0" collapsed="false">
      <c r="A69" s="476"/>
      <c r="B69" s="476"/>
      <c r="C69" s="476"/>
      <c r="D69" s="476"/>
      <c r="E69" s="476"/>
      <c r="F69" s="476"/>
      <c r="G69" s="476"/>
      <c r="H69" s="476"/>
      <c r="I69" s="476"/>
      <c r="J69" s="476"/>
      <c r="K69" s="476"/>
      <c r="L69" s="476"/>
      <c r="M69" s="476"/>
      <c r="N69" s="476"/>
      <c r="O69" s="476"/>
      <c r="P69" s="476"/>
      <c r="Q69" s="476"/>
      <c r="R69" s="476"/>
      <c r="S69" s="476"/>
      <c r="T69" s="476"/>
      <c r="U69" s="476"/>
      <c r="V69" s="476"/>
      <c r="W69" s="476"/>
      <c r="X69" s="476"/>
      <c r="Y69" s="476"/>
      <c r="Z69" s="476"/>
      <c r="AA69" s="476"/>
    </row>
    <row r="70" customFormat="false" ht="15.75" hidden="false" customHeight="false" outlineLevel="0" collapsed="false">
      <c r="A70" s="476"/>
      <c r="B70" s="476"/>
      <c r="C70" s="476"/>
      <c r="D70" s="476"/>
      <c r="E70" s="476"/>
      <c r="F70" s="476"/>
      <c r="G70" s="476"/>
      <c r="H70" s="476"/>
      <c r="I70" s="476"/>
      <c r="J70" s="476"/>
      <c r="K70" s="476"/>
      <c r="L70" s="476"/>
      <c r="M70" s="476"/>
      <c r="N70" s="476"/>
      <c r="O70" s="476"/>
      <c r="P70" s="476"/>
      <c r="Q70" s="476"/>
      <c r="R70" s="476"/>
      <c r="S70" s="476"/>
      <c r="T70" s="476"/>
      <c r="U70" s="476"/>
      <c r="V70" s="476"/>
      <c r="W70" s="476"/>
      <c r="X70" s="476"/>
      <c r="Y70" s="476"/>
      <c r="Z70" s="476"/>
      <c r="AA70" s="476"/>
    </row>
    <row r="71" customFormat="false" ht="15.75" hidden="false" customHeight="false" outlineLevel="0" collapsed="false">
      <c r="A71" s="476"/>
      <c r="B71" s="476"/>
      <c r="C71" s="476"/>
      <c r="D71" s="476"/>
      <c r="E71" s="476"/>
      <c r="F71" s="476"/>
      <c r="G71" s="476"/>
      <c r="H71" s="476"/>
      <c r="I71" s="476"/>
      <c r="J71" s="476"/>
      <c r="K71" s="476"/>
      <c r="L71" s="476"/>
      <c r="M71" s="476"/>
      <c r="N71" s="476"/>
      <c r="O71" s="476"/>
      <c r="P71" s="476"/>
      <c r="Q71" s="476"/>
      <c r="R71" s="476"/>
      <c r="S71" s="476"/>
      <c r="T71" s="476"/>
      <c r="U71" s="476"/>
      <c r="V71" s="476"/>
      <c r="W71" s="476"/>
      <c r="X71" s="476"/>
      <c r="Y71" s="476"/>
      <c r="Z71" s="476"/>
      <c r="AA71" s="476"/>
    </row>
    <row r="72" customFormat="false" ht="15.75" hidden="false" customHeight="false" outlineLevel="0" collapsed="false">
      <c r="A72" s="476"/>
      <c r="B72" s="476"/>
      <c r="C72" s="476"/>
      <c r="D72" s="476"/>
      <c r="E72" s="476"/>
      <c r="F72" s="476"/>
      <c r="G72" s="476"/>
      <c r="H72" s="476"/>
      <c r="I72" s="476"/>
      <c r="J72" s="476"/>
      <c r="K72" s="476"/>
      <c r="L72" s="476"/>
      <c r="M72" s="476"/>
      <c r="N72" s="476"/>
      <c r="O72" s="476"/>
      <c r="P72" s="476"/>
      <c r="Q72" s="476"/>
      <c r="R72" s="476"/>
      <c r="S72" s="476"/>
      <c r="T72" s="476"/>
      <c r="U72" s="476"/>
      <c r="V72" s="476"/>
      <c r="W72" s="476"/>
      <c r="X72" s="476"/>
      <c r="Y72" s="476"/>
      <c r="Z72" s="476"/>
      <c r="AA72" s="476"/>
    </row>
    <row r="73" customFormat="false" ht="15.75" hidden="false" customHeight="false" outlineLevel="0" collapsed="false">
      <c r="A73" s="476"/>
      <c r="B73" s="476"/>
      <c r="C73" s="476"/>
      <c r="D73" s="476"/>
      <c r="E73" s="476"/>
      <c r="F73" s="476"/>
      <c r="G73" s="476"/>
      <c r="H73" s="476"/>
      <c r="I73" s="476"/>
      <c r="J73" s="476"/>
      <c r="K73" s="476"/>
      <c r="L73" s="476"/>
      <c r="M73" s="476"/>
      <c r="N73" s="476"/>
      <c r="O73" s="476"/>
      <c r="P73" s="476"/>
      <c r="Q73" s="476"/>
      <c r="R73" s="476"/>
      <c r="S73" s="476"/>
      <c r="T73" s="476"/>
      <c r="U73" s="476"/>
      <c r="V73" s="476"/>
      <c r="W73" s="476"/>
      <c r="X73" s="476"/>
      <c r="Y73" s="476"/>
      <c r="Z73" s="476"/>
      <c r="AA73" s="476"/>
    </row>
    <row r="74" customFormat="false" ht="15.75" hidden="false" customHeight="false" outlineLevel="0" collapsed="false">
      <c r="A74" s="476"/>
      <c r="B74" s="476"/>
      <c r="C74" s="476"/>
      <c r="D74" s="476"/>
      <c r="E74" s="476"/>
      <c r="F74" s="476"/>
      <c r="G74" s="476"/>
      <c r="H74" s="476"/>
      <c r="I74" s="476"/>
      <c r="J74" s="476"/>
      <c r="K74" s="476"/>
      <c r="L74" s="476"/>
      <c r="M74" s="476"/>
      <c r="N74" s="476"/>
      <c r="O74" s="476"/>
      <c r="P74" s="476"/>
      <c r="Q74" s="476"/>
      <c r="R74" s="476"/>
      <c r="S74" s="476"/>
      <c r="T74" s="476"/>
      <c r="U74" s="476"/>
      <c r="V74" s="476"/>
      <c r="W74" s="476"/>
      <c r="X74" s="476"/>
      <c r="Y74" s="476"/>
      <c r="Z74" s="476"/>
      <c r="AA74" s="476"/>
    </row>
    <row r="75" customFormat="false" ht="15.75" hidden="false" customHeight="false" outlineLevel="0" collapsed="false">
      <c r="A75" s="476"/>
      <c r="B75" s="476"/>
      <c r="C75" s="476"/>
      <c r="D75" s="476"/>
      <c r="E75" s="476"/>
      <c r="F75" s="476"/>
      <c r="G75" s="476"/>
      <c r="H75" s="476"/>
      <c r="I75" s="476"/>
      <c r="J75" s="476"/>
      <c r="K75" s="476"/>
      <c r="L75" s="476"/>
      <c r="M75" s="476"/>
      <c r="N75" s="476"/>
      <c r="O75" s="476"/>
      <c r="P75" s="476"/>
      <c r="Q75" s="476"/>
      <c r="R75" s="476"/>
      <c r="S75" s="476"/>
      <c r="T75" s="476"/>
      <c r="U75" s="476"/>
      <c r="V75" s="476"/>
      <c r="W75" s="476"/>
      <c r="X75" s="476"/>
      <c r="Y75" s="476"/>
      <c r="Z75" s="476"/>
      <c r="AA75" s="476"/>
    </row>
    <row r="76" customFormat="false" ht="15.75" hidden="false" customHeight="false" outlineLevel="0" collapsed="false">
      <c r="A76" s="476"/>
      <c r="B76" s="476"/>
      <c r="C76" s="476"/>
      <c r="D76" s="476"/>
      <c r="E76" s="476"/>
      <c r="F76" s="476"/>
      <c r="G76" s="476"/>
      <c r="H76" s="476"/>
      <c r="I76" s="476"/>
      <c r="J76" s="476"/>
      <c r="K76" s="476"/>
      <c r="L76" s="476"/>
      <c r="M76" s="476"/>
      <c r="N76" s="476"/>
      <c r="O76" s="476"/>
      <c r="P76" s="476"/>
      <c r="Q76" s="476"/>
      <c r="R76" s="476"/>
      <c r="S76" s="476"/>
      <c r="T76" s="476"/>
      <c r="U76" s="476"/>
      <c r="V76" s="476"/>
      <c r="W76" s="476"/>
      <c r="X76" s="476"/>
      <c r="Y76" s="476"/>
      <c r="Z76" s="476"/>
      <c r="AA76" s="476"/>
    </row>
    <row r="77" customFormat="false" ht="15.75" hidden="false" customHeight="false" outlineLevel="0" collapsed="false">
      <c r="A77" s="476"/>
      <c r="B77" s="476"/>
      <c r="C77" s="476"/>
      <c r="D77" s="476"/>
      <c r="E77" s="476"/>
      <c r="F77" s="476"/>
      <c r="G77" s="476"/>
      <c r="H77" s="476"/>
      <c r="I77" s="476"/>
      <c r="J77" s="476"/>
      <c r="K77" s="476"/>
      <c r="L77" s="476"/>
      <c r="M77" s="476"/>
      <c r="N77" s="476"/>
      <c r="O77" s="476"/>
      <c r="P77" s="476"/>
      <c r="Q77" s="476"/>
      <c r="R77" s="476"/>
      <c r="S77" s="476"/>
      <c r="T77" s="476"/>
      <c r="U77" s="476"/>
      <c r="V77" s="476"/>
      <c r="W77" s="476"/>
      <c r="X77" s="476"/>
      <c r="Y77" s="476"/>
      <c r="Z77" s="476"/>
      <c r="AA77" s="476"/>
    </row>
    <row r="78" customFormat="false" ht="15.75" hidden="false" customHeight="false" outlineLevel="0" collapsed="false">
      <c r="A78" s="476"/>
      <c r="B78" s="476"/>
      <c r="C78" s="476"/>
      <c r="D78" s="476"/>
      <c r="E78" s="476"/>
      <c r="F78" s="476"/>
      <c r="G78" s="476"/>
      <c r="H78" s="476"/>
      <c r="I78" s="476"/>
      <c r="J78" s="476"/>
      <c r="K78" s="476"/>
      <c r="L78" s="476"/>
      <c r="M78" s="476"/>
      <c r="N78" s="476"/>
      <c r="O78" s="476"/>
      <c r="P78" s="476"/>
      <c r="Q78" s="476"/>
      <c r="R78" s="476"/>
      <c r="S78" s="476"/>
      <c r="T78" s="476"/>
      <c r="U78" s="476"/>
      <c r="V78" s="476"/>
      <c r="W78" s="476"/>
      <c r="X78" s="476"/>
      <c r="Y78" s="476"/>
      <c r="Z78" s="476"/>
      <c r="AA78" s="476"/>
    </row>
    <row r="79" customFormat="false" ht="15.75" hidden="false" customHeight="false" outlineLevel="0" collapsed="false">
      <c r="A79" s="476"/>
      <c r="B79" s="476"/>
      <c r="C79" s="476"/>
      <c r="D79" s="476"/>
      <c r="E79" s="476"/>
      <c r="F79" s="476"/>
      <c r="G79" s="476"/>
      <c r="H79" s="476"/>
      <c r="I79" s="476"/>
      <c r="J79" s="476"/>
      <c r="K79" s="476"/>
      <c r="L79" s="476"/>
      <c r="M79" s="476"/>
      <c r="N79" s="476"/>
      <c r="O79" s="476"/>
      <c r="P79" s="476"/>
      <c r="Q79" s="476"/>
      <c r="R79" s="476"/>
      <c r="S79" s="476"/>
      <c r="T79" s="476"/>
      <c r="U79" s="476"/>
      <c r="V79" s="476"/>
      <c r="W79" s="476"/>
      <c r="X79" s="476"/>
      <c r="Y79" s="476"/>
      <c r="Z79" s="476"/>
      <c r="AA79" s="476"/>
    </row>
    <row r="80" customFormat="false" ht="15.75" hidden="false" customHeight="false" outlineLevel="0" collapsed="false">
      <c r="A80" s="476"/>
      <c r="B80" s="476"/>
      <c r="C80" s="476"/>
      <c r="D80" s="476"/>
      <c r="E80" s="476"/>
      <c r="F80" s="476"/>
      <c r="G80" s="476"/>
      <c r="H80" s="476"/>
      <c r="I80" s="476"/>
      <c r="J80" s="476"/>
      <c r="K80" s="476"/>
      <c r="L80" s="476"/>
      <c r="M80" s="476"/>
      <c r="N80" s="476"/>
      <c r="O80" s="476"/>
      <c r="P80" s="476"/>
      <c r="Q80" s="476"/>
      <c r="R80" s="476"/>
      <c r="S80" s="476"/>
      <c r="T80" s="476"/>
      <c r="U80" s="476"/>
      <c r="V80" s="476"/>
      <c r="W80" s="476"/>
      <c r="X80" s="476"/>
      <c r="Y80" s="476"/>
      <c r="Z80" s="476"/>
      <c r="AA80" s="476"/>
    </row>
    <row r="81" customFormat="false" ht="15.75" hidden="false" customHeight="false" outlineLevel="0" collapsed="false">
      <c r="A81" s="476"/>
      <c r="B81" s="476"/>
      <c r="C81" s="476"/>
      <c r="D81" s="476"/>
      <c r="E81" s="476"/>
      <c r="F81" s="476"/>
      <c r="G81" s="476"/>
      <c r="H81" s="476"/>
      <c r="I81" s="476"/>
      <c r="J81" s="476"/>
      <c r="K81" s="476"/>
      <c r="L81" s="476"/>
      <c r="M81" s="476"/>
      <c r="N81" s="476"/>
      <c r="O81" s="476"/>
      <c r="P81" s="476"/>
      <c r="Q81" s="476"/>
      <c r="R81" s="476"/>
      <c r="S81" s="476"/>
      <c r="T81" s="476"/>
      <c r="U81" s="476"/>
      <c r="V81" s="476"/>
      <c r="W81" s="476"/>
      <c r="X81" s="476"/>
      <c r="Y81" s="476"/>
      <c r="Z81" s="476"/>
      <c r="AA81" s="476"/>
    </row>
    <row r="82" customFormat="false" ht="15.75" hidden="false" customHeight="false" outlineLevel="0" collapsed="false">
      <c r="A82" s="476"/>
      <c r="B82" s="476"/>
      <c r="C82" s="476"/>
      <c r="D82" s="476"/>
      <c r="E82" s="476"/>
      <c r="F82" s="476"/>
      <c r="G82" s="476"/>
      <c r="H82" s="476"/>
      <c r="I82" s="476"/>
      <c r="J82" s="476"/>
      <c r="K82" s="476"/>
      <c r="L82" s="476"/>
      <c r="M82" s="476"/>
      <c r="N82" s="476"/>
      <c r="O82" s="476"/>
      <c r="P82" s="476"/>
      <c r="Q82" s="476"/>
      <c r="R82" s="476"/>
      <c r="S82" s="476"/>
      <c r="T82" s="476"/>
      <c r="U82" s="476"/>
      <c r="V82" s="476"/>
      <c r="W82" s="476"/>
      <c r="X82" s="476"/>
      <c r="Y82" s="476"/>
      <c r="Z82" s="476"/>
      <c r="AA82" s="476"/>
    </row>
    <row r="83" customFormat="false" ht="15.75" hidden="false" customHeight="false" outlineLevel="0" collapsed="false">
      <c r="A83" s="476"/>
      <c r="B83" s="476"/>
      <c r="C83" s="476"/>
      <c r="D83" s="476"/>
      <c r="E83" s="476"/>
      <c r="F83" s="476"/>
      <c r="G83" s="476"/>
      <c r="H83" s="476"/>
      <c r="I83" s="476"/>
      <c r="J83" s="476"/>
      <c r="K83" s="476"/>
      <c r="L83" s="476"/>
      <c r="M83" s="476"/>
      <c r="N83" s="476"/>
      <c r="O83" s="476"/>
      <c r="P83" s="476"/>
      <c r="Q83" s="476"/>
      <c r="R83" s="476"/>
      <c r="S83" s="476"/>
      <c r="T83" s="476"/>
      <c r="U83" s="476"/>
      <c r="V83" s="476"/>
      <c r="W83" s="476"/>
      <c r="X83" s="476"/>
      <c r="Y83" s="476"/>
      <c r="Z83" s="476"/>
      <c r="AA83" s="476"/>
    </row>
    <row r="84" customFormat="false" ht="15.75" hidden="false" customHeight="false" outlineLevel="0" collapsed="false">
      <c r="A84" s="476"/>
      <c r="B84" s="476"/>
      <c r="C84" s="476"/>
      <c r="D84" s="476"/>
      <c r="E84" s="476"/>
      <c r="F84" s="476"/>
      <c r="G84" s="476"/>
      <c r="H84" s="476"/>
      <c r="I84" s="476"/>
      <c r="J84" s="476"/>
      <c r="K84" s="476"/>
      <c r="L84" s="476"/>
      <c r="M84" s="476"/>
      <c r="N84" s="476"/>
      <c r="O84" s="476"/>
      <c r="P84" s="476"/>
      <c r="Q84" s="476"/>
      <c r="R84" s="476"/>
      <c r="S84" s="476"/>
      <c r="T84" s="476"/>
      <c r="U84" s="476"/>
      <c r="V84" s="476"/>
      <c r="W84" s="476"/>
      <c r="X84" s="476"/>
      <c r="Y84" s="476"/>
      <c r="Z84" s="476"/>
      <c r="AA84" s="476"/>
    </row>
    <row r="85" customFormat="false" ht="15.75" hidden="false" customHeight="false" outlineLevel="0" collapsed="false">
      <c r="A85" s="476"/>
      <c r="B85" s="476"/>
      <c r="C85" s="476"/>
      <c r="D85" s="476"/>
      <c r="E85" s="476"/>
      <c r="F85" s="476"/>
      <c r="G85" s="476"/>
      <c r="H85" s="476"/>
      <c r="I85" s="476"/>
      <c r="J85" s="476"/>
      <c r="K85" s="476"/>
      <c r="L85" s="476"/>
      <c r="M85" s="476"/>
      <c r="N85" s="476"/>
      <c r="O85" s="476"/>
      <c r="P85" s="476"/>
      <c r="Q85" s="476"/>
      <c r="R85" s="476"/>
      <c r="S85" s="476"/>
      <c r="T85" s="476"/>
      <c r="U85" s="476"/>
      <c r="V85" s="476"/>
      <c r="W85" s="476"/>
      <c r="X85" s="476"/>
      <c r="Y85" s="476"/>
      <c r="Z85" s="476"/>
      <c r="AA85" s="476"/>
    </row>
    <row r="86" customFormat="false" ht="15.75" hidden="false" customHeight="false" outlineLevel="0" collapsed="false">
      <c r="A86" s="476"/>
      <c r="B86" s="476"/>
      <c r="C86" s="476"/>
      <c r="D86" s="476"/>
      <c r="E86" s="476"/>
      <c r="F86" s="476"/>
      <c r="G86" s="476"/>
      <c r="H86" s="476"/>
      <c r="I86" s="476"/>
      <c r="J86" s="476"/>
      <c r="K86" s="476"/>
      <c r="L86" s="476"/>
      <c r="M86" s="476"/>
      <c r="N86" s="476"/>
      <c r="O86" s="476"/>
      <c r="P86" s="476"/>
      <c r="Q86" s="476"/>
      <c r="R86" s="476"/>
      <c r="S86" s="476"/>
      <c r="T86" s="476"/>
      <c r="U86" s="476"/>
      <c r="V86" s="476"/>
      <c r="W86" s="476"/>
      <c r="X86" s="476"/>
      <c r="Y86" s="476"/>
      <c r="Z86" s="476"/>
      <c r="AA86" s="476"/>
    </row>
    <row r="87" customFormat="false" ht="15.75" hidden="false" customHeight="false" outlineLevel="0" collapsed="false">
      <c r="A87" s="476"/>
      <c r="B87" s="476"/>
      <c r="C87" s="476"/>
      <c r="D87" s="476"/>
      <c r="E87" s="476"/>
      <c r="F87" s="476"/>
      <c r="G87" s="476"/>
      <c r="H87" s="476"/>
      <c r="I87" s="476"/>
      <c r="J87" s="476"/>
      <c r="K87" s="476"/>
      <c r="L87" s="476"/>
      <c r="M87" s="476"/>
      <c r="N87" s="476"/>
      <c r="O87" s="476"/>
      <c r="P87" s="476"/>
      <c r="Q87" s="476"/>
      <c r="R87" s="476"/>
      <c r="S87" s="476"/>
      <c r="T87" s="476"/>
      <c r="U87" s="476"/>
      <c r="V87" s="476"/>
      <c r="W87" s="476"/>
      <c r="X87" s="476"/>
      <c r="Y87" s="476"/>
      <c r="Z87" s="476"/>
      <c r="AA87" s="476"/>
    </row>
    <row r="88" customFormat="false" ht="15.75" hidden="false" customHeight="false" outlineLevel="0" collapsed="false">
      <c r="A88" s="476"/>
      <c r="B88" s="476"/>
      <c r="C88" s="476"/>
      <c r="D88" s="476"/>
      <c r="E88" s="476"/>
      <c r="F88" s="476"/>
      <c r="G88" s="476"/>
      <c r="H88" s="476"/>
      <c r="I88" s="476"/>
      <c r="J88" s="476"/>
      <c r="K88" s="476"/>
      <c r="L88" s="476"/>
      <c r="M88" s="476"/>
      <c r="N88" s="476"/>
      <c r="O88" s="476"/>
      <c r="P88" s="476"/>
      <c r="Q88" s="476"/>
      <c r="R88" s="476"/>
      <c r="S88" s="476"/>
      <c r="T88" s="476"/>
      <c r="U88" s="476"/>
      <c r="V88" s="476"/>
      <c r="W88" s="476"/>
      <c r="X88" s="476"/>
      <c r="Y88" s="476"/>
      <c r="Z88" s="476"/>
      <c r="AA88" s="476"/>
    </row>
    <row r="89" customFormat="false" ht="15.75" hidden="false" customHeight="false" outlineLevel="0" collapsed="false">
      <c r="A89" s="476"/>
      <c r="B89" s="476"/>
      <c r="C89" s="476"/>
      <c r="D89" s="476"/>
      <c r="E89" s="476"/>
      <c r="F89" s="476"/>
      <c r="G89" s="476"/>
      <c r="H89" s="476"/>
      <c r="I89" s="476"/>
      <c r="J89" s="476"/>
      <c r="K89" s="476"/>
      <c r="L89" s="476"/>
      <c r="M89" s="476"/>
      <c r="N89" s="476"/>
      <c r="O89" s="476"/>
      <c r="P89" s="476"/>
      <c r="Q89" s="476"/>
      <c r="R89" s="476"/>
      <c r="S89" s="476"/>
      <c r="T89" s="476"/>
      <c r="U89" s="476"/>
      <c r="V89" s="476"/>
      <c r="W89" s="476"/>
      <c r="X89" s="476"/>
      <c r="Y89" s="476"/>
      <c r="Z89" s="476"/>
      <c r="AA89" s="476"/>
    </row>
    <row r="90" customFormat="false" ht="15.75" hidden="false" customHeight="false" outlineLevel="0" collapsed="false">
      <c r="A90" s="476"/>
      <c r="B90" s="476"/>
      <c r="C90" s="476"/>
      <c r="D90" s="476"/>
      <c r="E90" s="476"/>
      <c r="F90" s="476"/>
      <c r="G90" s="476"/>
      <c r="H90" s="476"/>
      <c r="I90" s="476"/>
      <c r="J90" s="476"/>
      <c r="K90" s="476"/>
      <c r="L90" s="476"/>
      <c r="M90" s="476"/>
      <c r="N90" s="476"/>
      <c r="O90" s="476"/>
      <c r="P90" s="476"/>
      <c r="Q90" s="476"/>
      <c r="R90" s="476"/>
      <c r="S90" s="476"/>
      <c r="T90" s="476"/>
      <c r="U90" s="476"/>
      <c r="V90" s="476"/>
      <c r="W90" s="476"/>
      <c r="X90" s="476"/>
      <c r="Y90" s="476"/>
      <c r="Z90" s="476"/>
      <c r="AA90" s="476"/>
    </row>
    <row r="91" customFormat="false" ht="15.75" hidden="false" customHeight="false" outlineLevel="0" collapsed="false">
      <c r="A91" s="476"/>
      <c r="B91" s="476"/>
      <c r="C91" s="476"/>
      <c r="D91" s="476"/>
      <c r="E91" s="476"/>
      <c r="F91" s="476"/>
      <c r="G91" s="476"/>
      <c r="H91" s="476"/>
      <c r="I91" s="476"/>
      <c r="J91" s="476"/>
      <c r="K91" s="476"/>
      <c r="L91" s="476"/>
      <c r="M91" s="476"/>
      <c r="N91" s="476"/>
      <c r="O91" s="476"/>
      <c r="P91" s="476"/>
      <c r="Q91" s="476"/>
      <c r="R91" s="476"/>
      <c r="S91" s="476"/>
      <c r="T91" s="476"/>
      <c r="U91" s="476"/>
      <c r="V91" s="476"/>
      <c r="W91" s="476"/>
      <c r="X91" s="476"/>
      <c r="Y91" s="476"/>
      <c r="Z91" s="476"/>
      <c r="AA91" s="476"/>
    </row>
    <row r="92" customFormat="false" ht="15.75" hidden="false" customHeight="false" outlineLevel="0" collapsed="false">
      <c r="A92" s="476"/>
      <c r="B92" s="476"/>
      <c r="C92" s="476"/>
      <c r="D92" s="476"/>
      <c r="E92" s="476"/>
      <c r="F92" s="476"/>
      <c r="G92" s="476"/>
      <c r="H92" s="476"/>
      <c r="I92" s="476"/>
      <c r="J92" s="476"/>
      <c r="K92" s="476"/>
      <c r="L92" s="476"/>
      <c r="M92" s="476"/>
      <c r="N92" s="476"/>
      <c r="O92" s="476"/>
      <c r="P92" s="476"/>
      <c r="Q92" s="476"/>
      <c r="R92" s="476"/>
      <c r="S92" s="476"/>
      <c r="T92" s="476"/>
      <c r="U92" s="476"/>
      <c r="V92" s="476"/>
      <c r="W92" s="476"/>
      <c r="X92" s="476"/>
      <c r="Y92" s="476"/>
      <c r="Z92" s="476"/>
      <c r="AA92" s="476"/>
    </row>
    <row r="93" customFormat="false" ht="15.75" hidden="false" customHeight="false" outlineLevel="0" collapsed="false">
      <c r="A93" s="476"/>
      <c r="B93" s="476"/>
      <c r="C93" s="476"/>
      <c r="D93" s="476"/>
      <c r="E93" s="476"/>
      <c r="F93" s="476"/>
      <c r="G93" s="476"/>
      <c r="H93" s="476"/>
      <c r="I93" s="476"/>
      <c r="J93" s="476"/>
      <c r="K93" s="476"/>
      <c r="L93" s="476"/>
      <c r="M93" s="476"/>
      <c r="N93" s="476"/>
      <c r="O93" s="476"/>
      <c r="P93" s="476"/>
      <c r="Q93" s="476"/>
      <c r="R93" s="476"/>
      <c r="S93" s="476"/>
      <c r="T93" s="476"/>
      <c r="U93" s="476"/>
      <c r="V93" s="476"/>
      <c r="W93" s="476"/>
      <c r="X93" s="476"/>
      <c r="Y93" s="476"/>
      <c r="Z93" s="476"/>
      <c r="AA93" s="476"/>
    </row>
    <row r="94" customFormat="false" ht="15.75" hidden="false" customHeight="false" outlineLevel="0" collapsed="false">
      <c r="A94" s="476"/>
      <c r="B94" s="476"/>
      <c r="C94" s="476"/>
      <c r="D94" s="476"/>
      <c r="E94" s="476"/>
      <c r="F94" s="476"/>
      <c r="G94" s="476"/>
      <c r="H94" s="476"/>
      <c r="I94" s="476"/>
      <c r="J94" s="476"/>
      <c r="K94" s="476"/>
      <c r="L94" s="476"/>
      <c r="M94" s="476"/>
      <c r="N94" s="476"/>
      <c r="O94" s="476"/>
      <c r="P94" s="476"/>
      <c r="Q94" s="476"/>
      <c r="R94" s="476"/>
      <c r="S94" s="476"/>
      <c r="T94" s="476"/>
      <c r="U94" s="476"/>
      <c r="V94" s="476"/>
      <c r="W94" s="476"/>
      <c r="X94" s="476"/>
      <c r="Y94" s="476"/>
      <c r="Z94" s="476"/>
      <c r="AA94" s="476"/>
    </row>
    <row r="95" customFormat="false" ht="15.75" hidden="false" customHeight="false" outlineLevel="0" collapsed="false">
      <c r="A95" s="476"/>
      <c r="B95" s="476"/>
      <c r="C95" s="476"/>
      <c r="D95" s="476"/>
      <c r="E95" s="476"/>
      <c r="F95" s="476"/>
      <c r="G95" s="476"/>
      <c r="H95" s="476"/>
      <c r="I95" s="476"/>
      <c r="J95" s="476"/>
      <c r="K95" s="476"/>
      <c r="L95" s="476"/>
      <c r="M95" s="476"/>
      <c r="N95" s="476"/>
      <c r="O95" s="476"/>
      <c r="P95" s="476"/>
      <c r="Q95" s="476"/>
      <c r="R95" s="476"/>
      <c r="S95" s="476"/>
      <c r="T95" s="476"/>
      <c r="U95" s="476"/>
      <c r="V95" s="476"/>
      <c r="W95" s="476"/>
      <c r="X95" s="476"/>
      <c r="Y95" s="476"/>
      <c r="Z95" s="476"/>
      <c r="AA95" s="476"/>
    </row>
    <row r="96" customFormat="false" ht="15.75" hidden="false" customHeight="false" outlineLevel="0" collapsed="false">
      <c r="A96" s="476"/>
      <c r="B96" s="476"/>
      <c r="C96" s="476"/>
      <c r="D96" s="476"/>
      <c r="E96" s="476"/>
      <c r="F96" s="476"/>
      <c r="G96" s="476"/>
      <c r="H96" s="476"/>
      <c r="I96" s="476"/>
      <c r="J96" s="476"/>
      <c r="K96" s="476"/>
      <c r="L96" s="476"/>
      <c r="M96" s="476"/>
      <c r="N96" s="476"/>
      <c r="O96" s="476"/>
      <c r="P96" s="476"/>
      <c r="Q96" s="476"/>
      <c r="R96" s="476"/>
      <c r="S96" s="476"/>
      <c r="T96" s="476"/>
      <c r="U96" s="476"/>
      <c r="V96" s="476"/>
      <c r="W96" s="476"/>
      <c r="X96" s="476"/>
      <c r="Y96" s="476"/>
      <c r="Z96" s="476"/>
      <c r="AA96" s="476"/>
    </row>
    <row r="97" customFormat="false" ht="15.75" hidden="false" customHeight="false" outlineLevel="0" collapsed="false">
      <c r="A97" s="476"/>
      <c r="B97" s="476"/>
      <c r="C97" s="476"/>
      <c r="D97" s="476"/>
      <c r="E97" s="476"/>
      <c r="F97" s="476"/>
      <c r="G97" s="476"/>
      <c r="H97" s="476"/>
      <c r="I97" s="476"/>
      <c r="J97" s="476"/>
      <c r="K97" s="476"/>
      <c r="L97" s="476"/>
      <c r="M97" s="476"/>
      <c r="N97" s="476"/>
      <c r="O97" s="476"/>
      <c r="P97" s="476"/>
      <c r="Q97" s="476"/>
      <c r="R97" s="476"/>
      <c r="S97" s="476"/>
      <c r="T97" s="476"/>
      <c r="U97" s="476"/>
      <c r="V97" s="476"/>
      <c r="W97" s="476"/>
      <c r="X97" s="476"/>
      <c r="Y97" s="476"/>
      <c r="Z97" s="476"/>
      <c r="AA97" s="476"/>
    </row>
    <row r="98" customFormat="false" ht="15.75" hidden="false" customHeight="false" outlineLevel="0" collapsed="false">
      <c r="A98" s="476"/>
      <c r="B98" s="476"/>
      <c r="C98" s="476"/>
      <c r="D98" s="476"/>
      <c r="E98" s="476"/>
      <c r="F98" s="476"/>
      <c r="G98" s="476"/>
      <c r="H98" s="476"/>
      <c r="I98" s="476"/>
      <c r="J98" s="476"/>
      <c r="K98" s="476"/>
      <c r="L98" s="476"/>
      <c r="M98" s="476"/>
      <c r="N98" s="476"/>
      <c r="O98" s="476"/>
      <c r="P98" s="476"/>
      <c r="Q98" s="476"/>
      <c r="R98" s="476"/>
      <c r="S98" s="476"/>
      <c r="T98" s="476"/>
      <c r="U98" s="476"/>
      <c r="V98" s="476"/>
      <c r="W98" s="476"/>
      <c r="X98" s="476"/>
      <c r="Y98" s="476"/>
      <c r="Z98" s="476"/>
      <c r="AA98" s="476"/>
    </row>
    <row r="99" customFormat="false" ht="15.75" hidden="false" customHeight="false" outlineLevel="0" collapsed="false">
      <c r="A99" s="476"/>
      <c r="B99" s="476"/>
      <c r="C99" s="476"/>
      <c r="D99" s="476"/>
      <c r="E99" s="476"/>
      <c r="F99" s="476"/>
      <c r="G99" s="476"/>
      <c r="H99" s="476"/>
      <c r="I99" s="476"/>
      <c r="J99" s="476"/>
      <c r="K99" s="476"/>
      <c r="L99" s="476"/>
      <c r="M99" s="476"/>
      <c r="N99" s="476"/>
      <c r="O99" s="476"/>
      <c r="P99" s="476"/>
      <c r="Q99" s="476"/>
      <c r="R99" s="476"/>
      <c r="S99" s="476"/>
      <c r="T99" s="476"/>
      <c r="U99" s="476"/>
      <c r="V99" s="476"/>
      <c r="W99" s="476"/>
      <c r="X99" s="476"/>
      <c r="Y99" s="476"/>
      <c r="Z99" s="476"/>
      <c r="AA99" s="476"/>
    </row>
    <row r="100" customFormat="false" ht="15.75" hidden="false" customHeight="false" outlineLevel="0" collapsed="false">
      <c r="A100" s="476"/>
      <c r="B100" s="476"/>
      <c r="C100" s="476"/>
      <c r="D100" s="476"/>
      <c r="E100" s="476"/>
      <c r="F100" s="476"/>
      <c r="G100" s="476"/>
      <c r="H100" s="476"/>
      <c r="I100" s="476"/>
      <c r="J100" s="476"/>
      <c r="K100" s="476"/>
      <c r="L100" s="476"/>
      <c r="M100" s="476"/>
      <c r="N100" s="476"/>
      <c r="O100" s="476"/>
      <c r="P100" s="476"/>
      <c r="Q100" s="476"/>
      <c r="R100" s="476"/>
      <c r="S100" s="476"/>
      <c r="T100" s="476"/>
      <c r="U100" s="476"/>
      <c r="V100" s="476"/>
      <c r="W100" s="476"/>
      <c r="X100" s="476"/>
      <c r="Y100" s="476"/>
      <c r="Z100" s="476"/>
      <c r="AA100" s="476"/>
    </row>
    <row r="101" customFormat="false" ht="15.75" hidden="false" customHeight="false" outlineLevel="0" collapsed="false">
      <c r="A101" s="476"/>
      <c r="B101" s="476"/>
      <c r="C101" s="476"/>
      <c r="D101" s="476"/>
      <c r="E101" s="476"/>
      <c r="F101" s="476"/>
      <c r="G101" s="476"/>
      <c r="H101" s="476"/>
      <c r="I101" s="476"/>
      <c r="J101" s="476"/>
      <c r="K101" s="476"/>
      <c r="L101" s="476"/>
      <c r="M101" s="476"/>
      <c r="N101" s="476"/>
      <c r="O101" s="476"/>
      <c r="P101" s="476"/>
      <c r="Q101" s="476"/>
      <c r="R101" s="476"/>
      <c r="S101" s="476"/>
      <c r="T101" s="476"/>
      <c r="U101" s="476"/>
      <c r="V101" s="476"/>
      <c r="W101" s="476"/>
      <c r="X101" s="476"/>
      <c r="Y101" s="476"/>
      <c r="Z101" s="476"/>
      <c r="AA101" s="476"/>
    </row>
    <row r="102" customFormat="false" ht="15.75" hidden="false" customHeight="false" outlineLevel="0" collapsed="false">
      <c r="A102" s="476"/>
      <c r="B102" s="476"/>
      <c r="C102" s="476"/>
      <c r="D102" s="476"/>
      <c r="E102" s="476"/>
      <c r="F102" s="476"/>
      <c r="G102" s="476"/>
      <c r="H102" s="476"/>
      <c r="I102" s="476"/>
      <c r="J102" s="476"/>
      <c r="K102" s="476"/>
      <c r="L102" s="476"/>
      <c r="M102" s="476"/>
      <c r="N102" s="476"/>
      <c r="O102" s="476"/>
      <c r="P102" s="476"/>
      <c r="Q102" s="476"/>
      <c r="R102" s="476"/>
      <c r="S102" s="476"/>
      <c r="T102" s="476"/>
      <c r="U102" s="476"/>
      <c r="V102" s="476"/>
      <c r="W102" s="476"/>
      <c r="X102" s="476"/>
      <c r="Y102" s="476"/>
      <c r="Z102" s="476"/>
      <c r="AA102" s="476"/>
    </row>
    <row r="103" customFormat="false" ht="15.75" hidden="false" customHeight="false" outlineLevel="0" collapsed="false">
      <c r="A103" s="476"/>
      <c r="B103" s="476"/>
      <c r="C103" s="476"/>
      <c r="D103" s="476"/>
      <c r="E103" s="476"/>
      <c r="F103" s="476"/>
      <c r="G103" s="476"/>
      <c r="H103" s="476"/>
      <c r="I103" s="476"/>
      <c r="J103" s="476"/>
      <c r="K103" s="476"/>
      <c r="L103" s="476"/>
      <c r="M103" s="476"/>
      <c r="N103" s="476"/>
      <c r="O103" s="476"/>
      <c r="P103" s="476"/>
      <c r="Q103" s="476"/>
      <c r="R103" s="476"/>
      <c r="S103" s="476"/>
      <c r="T103" s="476"/>
      <c r="U103" s="476"/>
      <c r="V103" s="476"/>
      <c r="W103" s="476"/>
      <c r="X103" s="476"/>
      <c r="Y103" s="476"/>
      <c r="Z103" s="476"/>
      <c r="AA103" s="476"/>
    </row>
    <row r="104" customFormat="false" ht="15.75" hidden="false" customHeight="false" outlineLevel="0" collapsed="false">
      <c r="A104" s="476"/>
      <c r="B104" s="476"/>
      <c r="C104" s="476"/>
      <c r="D104" s="476"/>
      <c r="E104" s="476"/>
      <c r="F104" s="476"/>
      <c r="G104" s="476"/>
      <c r="H104" s="476"/>
      <c r="I104" s="476"/>
      <c r="J104" s="476"/>
      <c r="K104" s="476"/>
      <c r="L104" s="476"/>
      <c r="M104" s="476"/>
      <c r="N104" s="476"/>
      <c r="O104" s="476"/>
      <c r="P104" s="476"/>
      <c r="Q104" s="476"/>
      <c r="R104" s="476"/>
      <c r="S104" s="476"/>
      <c r="T104" s="476"/>
      <c r="U104" s="476"/>
      <c r="V104" s="476"/>
      <c r="W104" s="476"/>
      <c r="X104" s="476"/>
      <c r="Y104" s="476"/>
      <c r="Z104" s="476"/>
      <c r="AA104" s="476"/>
    </row>
    <row r="105" customFormat="false" ht="15.75" hidden="false" customHeight="false" outlineLevel="0" collapsed="false">
      <c r="A105" s="476"/>
      <c r="B105" s="476"/>
      <c r="C105" s="476"/>
      <c r="D105" s="476"/>
      <c r="E105" s="476"/>
      <c r="F105" s="476"/>
      <c r="G105" s="476"/>
      <c r="H105" s="476"/>
      <c r="I105" s="476"/>
      <c r="J105" s="476"/>
      <c r="K105" s="476"/>
      <c r="L105" s="476"/>
      <c r="M105" s="476"/>
      <c r="N105" s="476"/>
      <c r="O105" s="476"/>
      <c r="P105" s="476"/>
      <c r="Q105" s="476"/>
      <c r="R105" s="476"/>
      <c r="S105" s="476"/>
      <c r="T105" s="476"/>
      <c r="U105" s="476"/>
      <c r="V105" s="476"/>
      <c r="W105" s="476"/>
      <c r="X105" s="476"/>
      <c r="Y105" s="476"/>
      <c r="Z105" s="476"/>
      <c r="AA105" s="476"/>
    </row>
    <row r="106" customFormat="false" ht="15.75" hidden="false" customHeight="false" outlineLevel="0" collapsed="false">
      <c r="A106" s="476"/>
      <c r="B106" s="476"/>
      <c r="C106" s="476"/>
      <c r="D106" s="476"/>
      <c r="E106" s="476"/>
      <c r="F106" s="476"/>
      <c r="G106" s="476"/>
      <c r="H106" s="476"/>
      <c r="I106" s="476"/>
      <c r="J106" s="476"/>
      <c r="K106" s="476"/>
      <c r="L106" s="476"/>
      <c r="M106" s="476"/>
      <c r="N106" s="476"/>
      <c r="O106" s="476"/>
      <c r="P106" s="476"/>
      <c r="Q106" s="476"/>
      <c r="R106" s="476"/>
      <c r="S106" s="476"/>
      <c r="T106" s="476"/>
      <c r="U106" s="476"/>
      <c r="V106" s="476"/>
      <c r="W106" s="476"/>
      <c r="X106" s="476"/>
      <c r="Y106" s="476"/>
      <c r="Z106" s="476"/>
      <c r="AA106" s="476"/>
    </row>
    <row r="107" customFormat="false" ht="15.75" hidden="false" customHeight="false" outlineLevel="0" collapsed="false">
      <c r="A107" s="476"/>
      <c r="B107" s="476"/>
      <c r="C107" s="476"/>
      <c r="D107" s="476"/>
      <c r="E107" s="476"/>
      <c r="F107" s="476"/>
      <c r="G107" s="476"/>
      <c r="H107" s="476"/>
      <c r="I107" s="476"/>
      <c r="J107" s="476"/>
      <c r="K107" s="476"/>
      <c r="L107" s="476"/>
      <c r="M107" s="476"/>
      <c r="N107" s="476"/>
      <c r="O107" s="476"/>
      <c r="P107" s="476"/>
      <c r="Q107" s="476"/>
      <c r="R107" s="476"/>
      <c r="S107" s="476"/>
      <c r="T107" s="476"/>
      <c r="U107" s="476"/>
      <c r="V107" s="476"/>
      <c r="W107" s="476"/>
      <c r="X107" s="476"/>
      <c r="Y107" s="476"/>
      <c r="Z107" s="476"/>
      <c r="AA107" s="476"/>
    </row>
    <row r="108" customFormat="false" ht="15.75" hidden="false" customHeight="false" outlineLevel="0" collapsed="false">
      <c r="A108" s="476"/>
      <c r="B108" s="476"/>
      <c r="C108" s="476"/>
      <c r="D108" s="476"/>
      <c r="E108" s="476"/>
      <c r="F108" s="476"/>
      <c r="G108" s="476"/>
      <c r="H108" s="476"/>
      <c r="I108" s="476"/>
      <c r="J108" s="476"/>
      <c r="K108" s="476"/>
      <c r="L108" s="476"/>
      <c r="M108" s="476"/>
      <c r="N108" s="476"/>
      <c r="O108" s="476"/>
      <c r="P108" s="476"/>
      <c r="Q108" s="476"/>
      <c r="R108" s="476"/>
      <c r="S108" s="476"/>
      <c r="T108" s="476"/>
      <c r="U108" s="476"/>
      <c r="V108" s="476"/>
      <c r="W108" s="476"/>
      <c r="X108" s="476"/>
      <c r="Y108" s="476"/>
      <c r="Z108" s="476"/>
      <c r="AA108" s="476"/>
    </row>
    <row r="109" customFormat="false" ht="15.75" hidden="false" customHeight="false" outlineLevel="0" collapsed="false">
      <c r="A109" s="476"/>
      <c r="B109" s="476"/>
      <c r="C109" s="476"/>
      <c r="D109" s="476"/>
      <c r="E109" s="476"/>
      <c r="F109" s="476"/>
      <c r="G109" s="476"/>
      <c r="H109" s="476"/>
      <c r="I109" s="476"/>
      <c r="J109" s="476"/>
      <c r="K109" s="476"/>
      <c r="L109" s="476"/>
      <c r="M109" s="476"/>
      <c r="N109" s="476"/>
      <c r="O109" s="476"/>
      <c r="P109" s="476"/>
      <c r="Q109" s="476"/>
      <c r="R109" s="476"/>
      <c r="S109" s="476"/>
      <c r="T109" s="476"/>
      <c r="U109" s="476"/>
      <c r="V109" s="476"/>
      <c r="W109" s="476"/>
      <c r="X109" s="476"/>
      <c r="Y109" s="476"/>
      <c r="Z109" s="476"/>
      <c r="AA109" s="476"/>
    </row>
    <row r="110" customFormat="false" ht="15.75" hidden="false" customHeight="false" outlineLevel="0" collapsed="false">
      <c r="A110" s="476"/>
      <c r="B110" s="476"/>
      <c r="C110" s="476"/>
      <c r="D110" s="476"/>
      <c r="E110" s="476"/>
      <c r="F110" s="476"/>
      <c r="G110" s="476"/>
      <c r="H110" s="476"/>
      <c r="I110" s="476"/>
      <c r="J110" s="476"/>
      <c r="K110" s="476"/>
      <c r="L110" s="476"/>
      <c r="M110" s="476"/>
      <c r="N110" s="476"/>
      <c r="O110" s="476"/>
      <c r="P110" s="476"/>
      <c r="Q110" s="476"/>
      <c r="R110" s="476"/>
      <c r="S110" s="476"/>
      <c r="T110" s="476"/>
      <c r="U110" s="476"/>
      <c r="V110" s="476"/>
      <c r="W110" s="476"/>
      <c r="X110" s="476"/>
      <c r="Y110" s="476"/>
      <c r="Z110" s="476"/>
      <c r="AA110" s="476"/>
    </row>
    <row r="111" customFormat="false" ht="15.75" hidden="false" customHeight="false" outlineLevel="0" collapsed="false">
      <c r="A111" s="476"/>
      <c r="B111" s="476"/>
      <c r="C111" s="476"/>
      <c r="D111" s="476"/>
      <c r="E111" s="476"/>
      <c r="F111" s="476"/>
      <c r="G111" s="476"/>
      <c r="H111" s="476"/>
      <c r="I111" s="476"/>
      <c r="J111" s="476"/>
      <c r="K111" s="476"/>
      <c r="L111" s="476"/>
      <c r="M111" s="476"/>
      <c r="N111" s="476"/>
      <c r="O111" s="476"/>
      <c r="P111" s="476"/>
      <c r="Q111" s="476"/>
      <c r="R111" s="476"/>
      <c r="S111" s="476"/>
      <c r="T111" s="476"/>
      <c r="U111" s="476"/>
      <c r="V111" s="476"/>
      <c r="W111" s="476"/>
      <c r="X111" s="476"/>
      <c r="Y111" s="476"/>
      <c r="Z111" s="476"/>
      <c r="AA111" s="476"/>
    </row>
    <row r="112" customFormat="false" ht="15.75" hidden="false" customHeight="false" outlineLevel="0" collapsed="false">
      <c r="A112" s="476"/>
      <c r="B112" s="476"/>
      <c r="C112" s="476"/>
      <c r="D112" s="476"/>
      <c r="E112" s="476"/>
      <c r="F112" s="476"/>
      <c r="G112" s="476"/>
      <c r="H112" s="476"/>
      <c r="I112" s="476"/>
      <c r="J112" s="476"/>
      <c r="K112" s="476"/>
      <c r="L112" s="476"/>
      <c r="M112" s="476"/>
      <c r="N112" s="476"/>
      <c r="O112" s="476"/>
      <c r="P112" s="476"/>
      <c r="Q112" s="476"/>
      <c r="R112" s="476"/>
      <c r="S112" s="476"/>
      <c r="T112" s="476"/>
      <c r="U112" s="476"/>
      <c r="V112" s="476"/>
      <c r="W112" s="476"/>
      <c r="X112" s="476"/>
      <c r="Y112" s="476"/>
      <c r="Z112" s="476"/>
      <c r="AA112" s="476"/>
    </row>
    <row r="113" customFormat="false" ht="15.75" hidden="false" customHeight="false" outlineLevel="0" collapsed="false">
      <c r="A113" s="476"/>
      <c r="B113" s="476"/>
      <c r="C113" s="476"/>
      <c r="D113" s="476"/>
      <c r="E113" s="476"/>
      <c r="F113" s="476"/>
      <c r="G113" s="476"/>
      <c r="H113" s="476"/>
      <c r="I113" s="476"/>
      <c r="J113" s="476"/>
      <c r="K113" s="476"/>
      <c r="L113" s="476"/>
      <c r="M113" s="476"/>
      <c r="N113" s="476"/>
      <c r="O113" s="476"/>
      <c r="P113" s="476"/>
      <c r="Q113" s="476"/>
      <c r="R113" s="476"/>
      <c r="S113" s="476"/>
      <c r="T113" s="476"/>
      <c r="U113" s="476"/>
      <c r="V113" s="476"/>
      <c r="W113" s="476"/>
      <c r="X113" s="476"/>
      <c r="Y113" s="476"/>
      <c r="Z113" s="476"/>
      <c r="AA113" s="476"/>
    </row>
    <row r="114" customFormat="false" ht="15.75" hidden="false" customHeight="false" outlineLevel="0" collapsed="false">
      <c r="A114" s="476"/>
      <c r="B114" s="476"/>
      <c r="C114" s="476"/>
      <c r="D114" s="476"/>
      <c r="E114" s="476"/>
      <c r="F114" s="476"/>
      <c r="G114" s="476"/>
      <c r="H114" s="476"/>
      <c r="I114" s="476"/>
      <c r="J114" s="476"/>
      <c r="K114" s="476"/>
      <c r="L114" s="476"/>
      <c r="M114" s="476"/>
      <c r="N114" s="476"/>
      <c r="O114" s="476"/>
      <c r="P114" s="476"/>
      <c r="Q114" s="476"/>
      <c r="R114" s="476"/>
      <c r="S114" s="476"/>
      <c r="T114" s="476"/>
      <c r="U114" s="476"/>
      <c r="V114" s="476"/>
      <c r="W114" s="476"/>
      <c r="X114" s="476"/>
      <c r="Y114" s="476"/>
      <c r="Z114" s="476"/>
      <c r="AA114" s="476"/>
    </row>
    <row r="115" customFormat="false" ht="15.75" hidden="false" customHeight="false" outlineLevel="0" collapsed="false">
      <c r="A115" s="476"/>
      <c r="B115" s="476"/>
      <c r="C115" s="476"/>
      <c r="D115" s="476"/>
      <c r="E115" s="476"/>
      <c r="F115" s="476"/>
      <c r="G115" s="476"/>
      <c r="H115" s="476"/>
      <c r="I115" s="476"/>
      <c r="J115" s="476"/>
      <c r="K115" s="476"/>
      <c r="L115" s="476"/>
      <c r="M115" s="476"/>
      <c r="N115" s="476"/>
      <c r="O115" s="476"/>
      <c r="P115" s="476"/>
      <c r="Q115" s="476"/>
      <c r="R115" s="476"/>
      <c r="S115" s="476"/>
      <c r="T115" s="476"/>
      <c r="U115" s="476"/>
      <c r="V115" s="476"/>
      <c r="W115" s="476"/>
      <c r="X115" s="476"/>
      <c r="Y115" s="476"/>
      <c r="Z115" s="476"/>
      <c r="AA115" s="476"/>
    </row>
    <row r="116" customFormat="false" ht="15.75" hidden="false" customHeight="false" outlineLevel="0" collapsed="false">
      <c r="A116" s="476"/>
      <c r="B116" s="476"/>
      <c r="C116" s="476"/>
      <c r="D116" s="476"/>
      <c r="E116" s="476"/>
      <c r="F116" s="476"/>
      <c r="G116" s="476"/>
      <c r="H116" s="476"/>
      <c r="I116" s="476"/>
      <c r="J116" s="476"/>
      <c r="K116" s="476"/>
      <c r="L116" s="476"/>
      <c r="M116" s="476"/>
      <c r="N116" s="476"/>
      <c r="O116" s="476"/>
      <c r="P116" s="476"/>
      <c r="Q116" s="476"/>
      <c r="R116" s="476"/>
      <c r="S116" s="476"/>
      <c r="T116" s="476"/>
      <c r="U116" s="476"/>
      <c r="V116" s="476"/>
      <c r="W116" s="476"/>
      <c r="X116" s="476"/>
      <c r="Y116" s="476"/>
      <c r="Z116" s="476"/>
      <c r="AA116" s="476"/>
    </row>
    <row r="117" customFormat="false" ht="15.75" hidden="false" customHeight="false" outlineLevel="0" collapsed="false">
      <c r="A117" s="476"/>
      <c r="B117" s="476"/>
      <c r="C117" s="476"/>
      <c r="D117" s="476"/>
      <c r="E117" s="476"/>
      <c r="F117" s="476"/>
      <c r="G117" s="476"/>
      <c r="H117" s="476"/>
      <c r="I117" s="476"/>
      <c r="J117" s="476"/>
      <c r="K117" s="476"/>
      <c r="L117" s="476"/>
      <c r="M117" s="476"/>
      <c r="N117" s="476"/>
      <c r="O117" s="476"/>
      <c r="P117" s="476"/>
      <c r="Q117" s="476"/>
      <c r="R117" s="476"/>
      <c r="S117" s="476"/>
      <c r="T117" s="476"/>
      <c r="U117" s="476"/>
      <c r="V117" s="476"/>
      <c r="W117" s="476"/>
      <c r="X117" s="476"/>
      <c r="Y117" s="476"/>
      <c r="Z117" s="476"/>
      <c r="AA117" s="476"/>
    </row>
    <row r="118" customFormat="false" ht="15.75" hidden="false" customHeight="false" outlineLevel="0" collapsed="false">
      <c r="A118" s="476"/>
      <c r="B118" s="476"/>
      <c r="C118" s="476"/>
      <c r="D118" s="476"/>
      <c r="E118" s="476"/>
      <c r="F118" s="476"/>
      <c r="G118" s="476"/>
      <c r="H118" s="476"/>
      <c r="I118" s="476"/>
      <c r="J118" s="476"/>
      <c r="K118" s="476"/>
      <c r="L118" s="476"/>
      <c r="M118" s="476"/>
      <c r="N118" s="476"/>
      <c r="O118" s="476"/>
      <c r="P118" s="476"/>
      <c r="Q118" s="476"/>
      <c r="R118" s="476"/>
      <c r="S118" s="476"/>
      <c r="T118" s="476"/>
      <c r="U118" s="476"/>
      <c r="V118" s="476"/>
      <c r="W118" s="476"/>
      <c r="X118" s="476"/>
      <c r="Y118" s="476"/>
      <c r="Z118" s="476"/>
      <c r="AA118" s="476"/>
    </row>
    <row r="119" customFormat="false" ht="15.75" hidden="false" customHeight="false" outlineLevel="0" collapsed="false">
      <c r="A119" s="476"/>
      <c r="B119" s="476"/>
      <c r="C119" s="476"/>
      <c r="D119" s="476"/>
      <c r="E119" s="476"/>
      <c r="F119" s="476"/>
      <c r="G119" s="476"/>
      <c r="H119" s="476"/>
      <c r="I119" s="476"/>
      <c r="J119" s="476"/>
      <c r="K119" s="476"/>
      <c r="L119" s="476"/>
      <c r="M119" s="476"/>
      <c r="N119" s="476"/>
      <c r="O119" s="476"/>
      <c r="P119" s="476"/>
      <c r="Q119" s="476"/>
      <c r="R119" s="476"/>
      <c r="S119" s="476"/>
      <c r="T119" s="476"/>
      <c r="U119" s="476"/>
      <c r="V119" s="476"/>
      <c r="W119" s="476"/>
      <c r="X119" s="476"/>
      <c r="Y119" s="476"/>
      <c r="Z119" s="476"/>
      <c r="AA119" s="476"/>
    </row>
    <row r="120" customFormat="false" ht="15.75" hidden="false" customHeight="false" outlineLevel="0" collapsed="false">
      <c r="A120" s="476"/>
      <c r="B120" s="476"/>
      <c r="C120" s="476"/>
      <c r="D120" s="476"/>
      <c r="E120" s="476"/>
      <c r="F120" s="476"/>
      <c r="G120" s="476"/>
      <c r="H120" s="476"/>
      <c r="I120" s="476"/>
      <c r="J120" s="476"/>
      <c r="K120" s="476"/>
      <c r="L120" s="476"/>
      <c r="M120" s="476"/>
      <c r="N120" s="476"/>
      <c r="O120" s="476"/>
      <c r="P120" s="476"/>
      <c r="Q120" s="476"/>
      <c r="R120" s="476"/>
      <c r="S120" s="476"/>
      <c r="T120" s="476"/>
      <c r="U120" s="476"/>
      <c r="V120" s="476"/>
      <c r="W120" s="476"/>
      <c r="X120" s="476"/>
      <c r="Y120" s="476"/>
      <c r="Z120" s="476"/>
      <c r="AA120" s="476"/>
    </row>
    <row r="121" customFormat="false" ht="15.75" hidden="false" customHeight="false" outlineLevel="0" collapsed="false">
      <c r="A121" s="476"/>
      <c r="B121" s="476"/>
      <c r="C121" s="476"/>
      <c r="D121" s="476"/>
      <c r="E121" s="476"/>
      <c r="F121" s="476"/>
      <c r="G121" s="476"/>
      <c r="H121" s="476"/>
      <c r="I121" s="476"/>
      <c r="J121" s="476"/>
      <c r="K121" s="476"/>
      <c r="L121" s="476"/>
      <c r="M121" s="476"/>
      <c r="N121" s="476"/>
      <c r="O121" s="476"/>
      <c r="P121" s="476"/>
      <c r="Q121" s="476"/>
      <c r="R121" s="476"/>
      <c r="S121" s="476"/>
      <c r="T121" s="476"/>
      <c r="U121" s="476"/>
      <c r="V121" s="476"/>
      <c r="W121" s="476"/>
      <c r="X121" s="476"/>
      <c r="Y121" s="476"/>
      <c r="Z121" s="476"/>
      <c r="AA121" s="476"/>
    </row>
    <row r="122" customFormat="false" ht="15.75" hidden="false" customHeight="false" outlineLevel="0" collapsed="false">
      <c r="A122" s="476"/>
      <c r="B122" s="476"/>
      <c r="C122" s="476"/>
      <c r="D122" s="476"/>
      <c r="E122" s="476"/>
      <c r="F122" s="476"/>
      <c r="G122" s="476"/>
      <c r="H122" s="476"/>
      <c r="I122" s="476"/>
      <c r="J122" s="476"/>
      <c r="K122" s="476"/>
      <c r="L122" s="476"/>
      <c r="M122" s="476"/>
      <c r="N122" s="476"/>
      <c r="O122" s="476"/>
      <c r="P122" s="476"/>
      <c r="Q122" s="476"/>
      <c r="R122" s="476"/>
      <c r="S122" s="476"/>
      <c r="T122" s="476"/>
      <c r="U122" s="476"/>
      <c r="V122" s="476"/>
      <c r="W122" s="476"/>
      <c r="X122" s="476"/>
      <c r="Y122" s="476"/>
      <c r="Z122" s="476"/>
      <c r="AA122" s="476"/>
    </row>
    <row r="123" customFormat="false" ht="15.75" hidden="false" customHeight="false" outlineLevel="0" collapsed="false">
      <c r="A123" s="476"/>
      <c r="B123" s="476"/>
      <c r="C123" s="476"/>
      <c r="D123" s="476"/>
      <c r="E123" s="476"/>
      <c r="F123" s="476"/>
      <c r="G123" s="476"/>
      <c r="H123" s="476"/>
      <c r="I123" s="476"/>
      <c r="J123" s="476"/>
      <c r="K123" s="476"/>
      <c r="L123" s="476"/>
      <c r="M123" s="476"/>
      <c r="N123" s="476"/>
      <c r="O123" s="476"/>
      <c r="P123" s="476"/>
      <c r="Q123" s="476"/>
      <c r="R123" s="476"/>
      <c r="S123" s="476"/>
      <c r="T123" s="476"/>
      <c r="U123" s="476"/>
      <c r="V123" s="476"/>
      <c r="W123" s="476"/>
      <c r="X123" s="476"/>
      <c r="Y123" s="476"/>
      <c r="Z123" s="476"/>
      <c r="AA123" s="476"/>
    </row>
    <row r="124" customFormat="false" ht="15.75" hidden="false" customHeight="false" outlineLevel="0" collapsed="false">
      <c r="A124" s="476"/>
      <c r="B124" s="476"/>
      <c r="C124" s="476"/>
      <c r="D124" s="476"/>
      <c r="E124" s="476"/>
      <c r="F124" s="476"/>
      <c r="G124" s="476"/>
      <c r="H124" s="476"/>
      <c r="I124" s="476"/>
      <c r="J124" s="476"/>
      <c r="K124" s="476"/>
      <c r="L124" s="476"/>
      <c r="M124" s="476"/>
      <c r="N124" s="476"/>
      <c r="O124" s="476"/>
      <c r="P124" s="476"/>
      <c r="Q124" s="476"/>
      <c r="R124" s="476"/>
      <c r="S124" s="476"/>
      <c r="T124" s="476"/>
      <c r="U124" s="476"/>
      <c r="V124" s="476"/>
      <c r="W124" s="476"/>
      <c r="X124" s="476"/>
      <c r="Y124" s="476"/>
      <c r="Z124" s="476"/>
      <c r="AA124" s="476"/>
    </row>
    <row r="125" customFormat="false" ht="15.75" hidden="false" customHeight="false" outlineLevel="0" collapsed="false">
      <c r="A125" s="476"/>
      <c r="B125" s="476"/>
      <c r="C125" s="476"/>
      <c r="D125" s="476"/>
      <c r="E125" s="476"/>
      <c r="F125" s="476"/>
      <c r="G125" s="476"/>
      <c r="H125" s="476"/>
      <c r="I125" s="476"/>
      <c r="J125" s="476"/>
      <c r="K125" s="476"/>
      <c r="L125" s="476"/>
      <c r="M125" s="476"/>
      <c r="N125" s="476"/>
      <c r="O125" s="476"/>
      <c r="P125" s="476"/>
      <c r="Q125" s="476"/>
      <c r="R125" s="476"/>
      <c r="S125" s="476"/>
      <c r="T125" s="476"/>
      <c r="U125" s="476"/>
      <c r="V125" s="476"/>
      <c r="W125" s="476"/>
      <c r="X125" s="476"/>
      <c r="Y125" s="476"/>
      <c r="Z125" s="476"/>
      <c r="AA125" s="476"/>
    </row>
    <row r="126" customFormat="false" ht="15.75" hidden="false" customHeight="false" outlineLevel="0" collapsed="false">
      <c r="A126" s="476"/>
      <c r="B126" s="476"/>
      <c r="C126" s="476"/>
      <c r="D126" s="476"/>
      <c r="E126" s="476"/>
      <c r="F126" s="476"/>
      <c r="G126" s="476"/>
      <c r="H126" s="476"/>
      <c r="I126" s="476"/>
      <c r="J126" s="476"/>
      <c r="K126" s="476"/>
      <c r="L126" s="476"/>
      <c r="M126" s="476"/>
      <c r="N126" s="476"/>
      <c r="O126" s="476"/>
      <c r="P126" s="476"/>
      <c r="Q126" s="476"/>
      <c r="R126" s="476"/>
      <c r="S126" s="476"/>
      <c r="T126" s="476"/>
      <c r="U126" s="476"/>
      <c r="V126" s="476"/>
      <c r="W126" s="476"/>
      <c r="X126" s="476"/>
      <c r="Y126" s="476"/>
      <c r="Z126" s="476"/>
      <c r="AA126" s="476"/>
    </row>
    <row r="127" customFormat="false" ht="15.75" hidden="false" customHeight="false" outlineLevel="0" collapsed="false">
      <c r="A127" s="476"/>
      <c r="B127" s="476"/>
      <c r="C127" s="476"/>
      <c r="D127" s="476"/>
      <c r="E127" s="476"/>
      <c r="F127" s="476"/>
      <c r="G127" s="476"/>
      <c r="H127" s="476"/>
      <c r="I127" s="476"/>
      <c r="J127" s="476"/>
      <c r="K127" s="476"/>
      <c r="L127" s="476"/>
      <c r="M127" s="476"/>
      <c r="N127" s="476"/>
      <c r="O127" s="476"/>
      <c r="P127" s="476"/>
      <c r="Q127" s="476"/>
      <c r="R127" s="476"/>
      <c r="S127" s="476"/>
      <c r="T127" s="476"/>
      <c r="U127" s="476"/>
      <c r="V127" s="476"/>
      <c r="W127" s="476"/>
      <c r="X127" s="476"/>
      <c r="Y127" s="476"/>
      <c r="Z127" s="476"/>
      <c r="AA127" s="476"/>
    </row>
    <row r="128" customFormat="false" ht="15.75" hidden="false" customHeight="false" outlineLevel="0" collapsed="false">
      <c r="A128" s="476"/>
      <c r="B128" s="476"/>
      <c r="C128" s="476"/>
      <c r="D128" s="476"/>
      <c r="E128" s="476"/>
      <c r="F128" s="476"/>
      <c r="G128" s="476"/>
      <c r="H128" s="476"/>
      <c r="I128" s="476"/>
      <c r="J128" s="476"/>
      <c r="K128" s="476"/>
      <c r="L128" s="476"/>
      <c r="M128" s="476"/>
      <c r="N128" s="476"/>
      <c r="O128" s="476"/>
      <c r="P128" s="476"/>
      <c r="Q128" s="476"/>
      <c r="R128" s="476"/>
      <c r="S128" s="476"/>
      <c r="T128" s="476"/>
      <c r="U128" s="476"/>
      <c r="V128" s="476"/>
      <c r="W128" s="476"/>
      <c r="X128" s="476"/>
      <c r="Y128" s="476"/>
      <c r="Z128" s="476"/>
      <c r="AA128" s="476"/>
    </row>
    <row r="129" customFormat="false" ht="15.75" hidden="false" customHeight="false" outlineLevel="0" collapsed="false">
      <c r="A129" s="476"/>
      <c r="B129" s="476"/>
      <c r="C129" s="476"/>
      <c r="D129" s="476"/>
      <c r="E129" s="476"/>
      <c r="F129" s="476"/>
      <c r="G129" s="476"/>
      <c r="H129" s="476"/>
      <c r="I129" s="476"/>
      <c r="J129" s="476"/>
      <c r="K129" s="476"/>
      <c r="L129" s="476"/>
      <c r="M129" s="476"/>
      <c r="N129" s="476"/>
      <c r="O129" s="476"/>
      <c r="P129" s="476"/>
      <c r="Q129" s="476"/>
      <c r="R129" s="476"/>
      <c r="S129" s="476"/>
      <c r="T129" s="476"/>
      <c r="U129" s="476"/>
      <c r="V129" s="476"/>
      <c r="W129" s="476"/>
      <c r="X129" s="476"/>
      <c r="Y129" s="476"/>
      <c r="Z129" s="476"/>
      <c r="AA129" s="476"/>
    </row>
    <row r="130" customFormat="false" ht="15.75" hidden="false" customHeight="false" outlineLevel="0" collapsed="false">
      <c r="A130" s="476"/>
      <c r="B130" s="476"/>
      <c r="C130" s="476"/>
      <c r="D130" s="476"/>
      <c r="E130" s="476"/>
      <c r="F130" s="476"/>
      <c r="G130" s="476"/>
      <c r="H130" s="476"/>
      <c r="I130" s="476"/>
      <c r="J130" s="476"/>
      <c r="K130" s="476"/>
      <c r="L130" s="476"/>
      <c r="M130" s="476"/>
      <c r="N130" s="476"/>
      <c r="O130" s="476"/>
      <c r="P130" s="476"/>
      <c r="Q130" s="476"/>
      <c r="R130" s="476"/>
      <c r="S130" s="476"/>
      <c r="T130" s="476"/>
      <c r="U130" s="476"/>
      <c r="V130" s="476"/>
      <c r="W130" s="476"/>
      <c r="X130" s="476"/>
      <c r="Y130" s="476"/>
      <c r="Z130" s="476"/>
      <c r="AA130" s="476"/>
    </row>
    <row r="131" customFormat="false" ht="15.75" hidden="false" customHeight="false" outlineLevel="0" collapsed="false">
      <c r="A131" s="476"/>
      <c r="B131" s="476"/>
      <c r="C131" s="476"/>
      <c r="D131" s="476"/>
      <c r="E131" s="476"/>
      <c r="F131" s="476"/>
      <c r="G131" s="476"/>
      <c r="H131" s="476"/>
      <c r="I131" s="476"/>
      <c r="J131" s="476"/>
      <c r="K131" s="476"/>
      <c r="L131" s="476"/>
      <c r="M131" s="476"/>
      <c r="N131" s="476"/>
      <c r="O131" s="476"/>
      <c r="P131" s="476"/>
      <c r="Q131" s="476"/>
      <c r="R131" s="476"/>
      <c r="S131" s="476"/>
      <c r="T131" s="476"/>
      <c r="U131" s="476"/>
      <c r="V131" s="476"/>
      <c r="W131" s="476"/>
      <c r="X131" s="476"/>
      <c r="Y131" s="476"/>
      <c r="Z131" s="476"/>
      <c r="AA131" s="476"/>
    </row>
    <row r="132" customFormat="false" ht="15.75" hidden="false" customHeight="false" outlineLevel="0" collapsed="false">
      <c r="A132" s="476"/>
      <c r="B132" s="476"/>
      <c r="C132" s="476"/>
      <c r="D132" s="476"/>
      <c r="E132" s="476"/>
      <c r="F132" s="476"/>
      <c r="G132" s="476"/>
      <c r="H132" s="476"/>
      <c r="I132" s="476"/>
      <c r="J132" s="476"/>
      <c r="K132" s="476"/>
      <c r="L132" s="476"/>
      <c r="M132" s="476"/>
      <c r="N132" s="476"/>
      <c r="O132" s="476"/>
      <c r="P132" s="476"/>
      <c r="Q132" s="476"/>
      <c r="R132" s="476"/>
      <c r="S132" s="476"/>
      <c r="T132" s="476"/>
      <c r="U132" s="476"/>
      <c r="V132" s="476"/>
      <c r="W132" s="476"/>
      <c r="X132" s="476"/>
      <c r="Y132" s="476"/>
      <c r="Z132" s="476"/>
      <c r="AA132" s="476"/>
    </row>
    <row r="133" customFormat="false" ht="15.75" hidden="false" customHeight="false" outlineLevel="0" collapsed="false">
      <c r="A133" s="476"/>
      <c r="B133" s="476"/>
      <c r="C133" s="476"/>
      <c r="D133" s="476"/>
      <c r="E133" s="476"/>
      <c r="F133" s="476"/>
      <c r="G133" s="476"/>
      <c r="H133" s="476"/>
      <c r="I133" s="476"/>
      <c r="J133" s="476"/>
      <c r="K133" s="476"/>
      <c r="L133" s="476"/>
      <c r="M133" s="476"/>
      <c r="N133" s="476"/>
      <c r="O133" s="476"/>
      <c r="P133" s="476"/>
      <c r="Q133" s="476"/>
      <c r="R133" s="476"/>
      <c r="S133" s="476"/>
      <c r="T133" s="476"/>
      <c r="U133" s="476"/>
      <c r="V133" s="476"/>
      <c r="W133" s="476"/>
      <c r="X133" s="476"/>
      <c r="Y133" s="476"/>
      <c r="Z133" s="476"/>
      <c r="AA133" s="476"/>
    </row>
    <row r="134" customFormat="false" ht="15.75" hidden="false" customHeight="false" outlineLevel="0" collapsed="false">
      <c r="A134" s="476"/>
      <c r="B134" s="476"/>
      <c r="C134" s="476"/>
      <c r="D134" s="476"/>
      <c r="E134" s="476"/>
      <c r="F134" s="476"/>
      <c r="G134" s="476"/>
      <c r="H134" s="476"/>
      <c r="I134" s="476"/>
      <c r="J134" s="476"/>
      <c r="K134" s="476"/>
      <c r="L134" s="476"/>
      <c r="M134" s="476"/>
      <c r="N134" s="476"/>
      <c r="O134" s="476"/>
      <c r="P134" s="476"/>
      <c r="Q134" s="476"/>
      <c r="R134" s="476"/>
      <c r="S134" s="476"/>
      <c r="T134" s="476"/>
      <c r="U134" s="476"/>
      <c r="V134" s="476"/>
      <c r="W134" s="476"/>
      <c r="X134" s="476"/>
      <c r="Y134" s="476"/>
      <c r="Z134" s="476"/>
      <c r="AA134" s="476"/>
    </row>
    <row r="135" customFormat="false" ht="15.75" hidden="false" customHeight="false" outlineLevel="0" collapsed="false">
      <c r="A135" s="476"/>
      <c r="B135" s="476"/>
      <c r="C135" s="476"/>
      <c r="D135" s="476"/>
      <c r="E135" s="476"/>
      <c r="F135" s="476"/>
      <c r="G135" s="476"/>
      <c r="H135" s="476"/>
      <c r="I135" s="476"/>
      <c r="J135" s="476"/>
      <c r="K135" s="476"/>
      <c r="L135" s="476"/>
      <c r="M135" s="476"/>
      <c r="N135" s="476"/>
      <c r="O135" s="476"/>
      <c r="P135" s="476"/>
      <c r="Q135" s="476"/>
      <c r="R135" s="476"/>
      <c r="S135" s="476"/>
      <c r="T135" s="476"/>
      <c r="U135" s="476"/>
      <c r="V135" s="476"/>
      <c r="W135" s="476"/>
      <c r="X135" s="476"/>
      <c r="Y135" s="476"/>
      <c r="Z135" s="476"/>
      <c r="AA135" s="476"/>
    </row>
    <row r="136" customFormat="false" ht="15.75" hidden="false" customHeight="false" outlineLevel="0" collapsed="false">
      <c r="A136" s="476"/>
      <c r="B136" s="476"/>
      <c r="C136" s="476"/>
      <c r="D136" s="476"/>
      <c r="E136" s="476"/>
      <c r="F136" s="476"/>
      <c r="G136" s="476"/>
      <c r="H136" s="476"/>
      <c r="I136" s="476"/>
      <c r="J136" s="476"/>
      <c r="K136" s="476"/>
      <c r="L136" s="476"/>
      <c r="M136" s="476"/>
      <c r="N136" s="476"/>
      <c r="O136" s="476"/>
      <c r="P136" s="476"/>
      <c r="Q136" s="476"/>
      <c r="R136" s="476"/>
      <c r="S136" s="476"/>
      <c r="T136" s="476"/>
      <c r="U136" s="476"/>
      <c r="V136" s="476"/>
      <c r="W136" s="476"/>
      <c r="X136" s="476"/>
      <c r="Y136" s="476"/>
      <c r="Z136" s="476"/>
      <c r="AA136" s="476"/>
    </row>
    <row r="137" customFormat="false" ht="15.75" hidden="false" customHeight="false" outlineLevel="0" collapsed="false">
      <c r="A137" s="476"/>
      <c r="B137" s="476"/>
      <c r="C137" s="476"/>
      <c r="D137" s="476"/>
      <c r="E137" s="476"/>
      <c r="F137" s="476"/>
      <c r="G137" s="476"/>
      <c r="H137" s="476"/>
      <c r="I137" s="476"/>
      <c r="J137" s="476"/>
      <c r="K137" s="476"/>
      <c r="L137" s="476"/>
      <c r="M137" s="476"/>
      <c r="N137" s="476"/>
      <c r="O137" s="476"/>
      <c r="P137" s="476"/>
      <c r="Q137" s="476"/>
      <c r="R137" s="476"/>
      <c r="S137" s="476"/>
      <c r="T137" s="476"/>
      <c r="U137" s="476"/>
      <c r="V137" s="476"/>
      <c r="W137" s="476"/>
      <c r="X137" s="476"/>
      <c r="Y137" s="476"/>
      <c r="Z137" s="476"/>
      <c r="AA137" s="476"/>
    </row>
    <row r="138" customFormat="false" ht="15.75" hidden="false" customHeight="false" outlineLevel="0" collapsed="false">
      <c r="A138" s="476"/>
      <c r="B138" s="476"/>
      <c r="C138" s="476"/>
      <c r="D138" s="476"/>
      <c r="E138" s="476"/>
      <c r="F138" s="476"/>
      <c r="G138" s="476"/>
      <c r="H138" s="476"/>
      <c r="I138" s="476"/>
      <c r="J138" s="476"/>
      <c r="K138" s="476"/>
      <c r="L138" s="476"/>
      <c r="M138" s="476"/>
      <c r="N138" s="476"/>
      <c r="O138" s="476"/>
      <c r="P138" s="476"/>
      <c r="Q138" s="476"/>
      <c r="R138" s="476"/>
      <c r="S138" s="476"/>
      <c r="T138" s="476"/>
      <c r="U138" s="476"/>
      <c r="V138" s="476"/>
      <c r="W138" s="476"/>
      <c r="X138" s="476"/>
      <c r="Y138" s="476"/>
      <c r="Z138" s="476"/>
      <c r="AA138" s="476"/>
    </row>
    <row r="139" customFormat="false" ht="15.75" hidden="false" customHeight="false" outlineLevel="0" collapsed="false">
      <c r="A139" s="476"/>
      <c r="B139" s="476"/>
      <c r="C139" s="476"/>
      <c r="D139" s="476"/>
      <c r="E139" s="476"/>
      <c r="F139" s="476"/>
      <c r="G139" s="476"/>
      <c r="H139" s="476"/>
      <c r="I139" s="476"/>
      <c r="J139" s="476"/>
      <c r="K139" s="476"/>
      <c r="L139" s="476"/>
      <c r="M139" s="476"/>
      <c r="N139" s="476"/>
      <c r="O139" s="476"/>
      <c r="P139" s="476"/>
      <c r="Q139" s="476"/>
      <c r="R139" s="476"/>
      <c r="S139" s="476"/>
      <c r="T139" s="476"/>
      <c r="U139" s="476"/>
      <c r="V139" s="476"/>
      <c r="W139" s="476"/>
      <c r="X139" s="476"/>
      <c r="Y139" s="476"/>
      <c r="Z139" s="476"/>
      <c r="AA139" s="476"/>
    </row>
    <row r="140" customFormat="false" ht="15.75" hidden="false" customHeight="false" outlineLevel="0" collapsed="false">
      <c r="A140" s="476"/>
      <c r="B140" s="476"/>
      <c r="C140" s="476"/>
      <c r="D140" s="476"/>
      <c r="E140" s="476"/>
      <c r="F140" s="476"/>
      <c r="G140" s="476"/>
      <c r="H140" s="476"/>
      <c r="I140" s="476"/>
      <c r="J140" s="476"/>
      <c r="K140" s="476"/>
      <c r="L140" s="476"/>
      <c r="M140" s="476"/>
      <c r="N140" s="476"/>
      <c r="O140" s="476"/>
      <c r="P140" s="476"/>
      <c r="Q140" s="476"/>
      <c r="R140" s="476"/>
      <c r="S140" s="476"/>
      <c r="T140" s="476"/>
      <c r="U140" s="476"/>
      <c r="V140" s="476"/>
      <c r="W140" s="476"/>
      <c r="X140" s="476"/>
      <c r="Y140" s="476"/>
      <c r="Z140" s="476"/>
      <c r="AA140" s="476"/>
    </row>
    <row r="141" customFormat="false" ht="15.75" hidden="false" customHeight="false" outlineLevel="0" collapsed="false">
      <c r="A141" s="476"/>
      <c r="B141" s="476"/>
      <c r="C141" s="476"/>
      <c r="D141" s="476"/>
      <c r="E141" s="476"/>
      <c r="F141" s="476"/>
      <c r="G141" s="476"/>
      <c r="H141" s="476"/>
      <c r="I141" s="476"/>
      <c r="J141" s="476"/>
      <c r="K141" s="476"/>
      <c r="L141" s="476"/>
      <c r="M141" s="476"/>
      <c r="N141" s="476"/>
      <c r="O141" s="476"/>
      <c r="P141" s="476"/>
      <c r="Q141" s="476"/>
      <c r="R141" s="476"/>
      <c r="S141" s="476"/>
      <c r="T141" s="476"/>
      <c r="U141" s="476"/>
      <c r="V141" s="476"/>
      <c r="W141" s="476"/>
      <c r="X141" s="476"/>
      <c r="Y141" s="476"/>
      <c r="Z141" s="476"/>
      <c r="AA141" s="476"/>
    </row>
    <row r="142" customFormat="false" ht="15.75" hidden="false" customHeight="false" outlineLevel="0" collapsed="false">
      <c r="A142" s="476"/>
      <c r="B142" s="476"/>
      <c r="C142" s="476"/>
      <c r="D142" s="476"/>
      <c r="E142" s="476"/>
      <c r="F142" s="476"/>
      <c r="G142" s="476"/>
      <c r="H142" s="476"/>
      <c r="I142" s="476"/>
      <c r="J142" s="476"/>
      <c r="K142" s="476"/>
      <c r="L142" s="476"/>
      <c r="M142" s="476"/>
      <c r="N142" s="476"/>
      <c r="O142" s="476"/>
      <c r="P142" s="476"/>
      <c r="Q142" s="476"/>
      <c r="R142" s="476"/>
      <c r="S142" s="476"/>
      <c r="T142" s="476"/>
      <c r="U142" s="476"/>
      <c r="V142" s="476"/>
      <c r="W142" s="476"/>
      <c r="X142" s="476"/>
      <c r="Y142" s="476"/>
      <c r="Z142" s="476"/>
      <c r="AA142" s="476"/>
    </row>
    <row r="143" customFormat="false" ht="15.75" hidden="false" customHeight="false" outlineLevel="0" collapsed="false">
      <c r="A143" s="476"/>
      <c r="B143" s="476"/>
      <c r="C143" s="476"/>
      <c r="D143" s="476"/>
      <c r="E143" s="476"/>
      <c r="F143" s="476"/>
      <c r="G143" s="476"/>
      <c r="H143" s="476"/>
      <c r="I143" s="476"/>
      <c r="J143" s="476"/>
      <c r="K143" s="476"/>
      <c r="L143" s="476"/>
      <c r="M143" s="476"/>
      <c r="N143" s="476"/>
      <c r="O143" s="476"/>
      <c r="P143" s="476"/>
      <c r="Q143" s="476"/>
      <c r="R143" s="476"/>
      <c r="S143" s="476"/>
      <c r="T143" s="476"/>
      <c r="U143" s="476"/>
      <c r="V143" s="476"/>
      <c r="W143" s="476"/>
      <c r="X143" s="476"/>
      <c r="Y143" s="476"/>
      <c r="Z143" s="476"/>
      <c r="AA143" s="476"/>
    </row>
    <row r="144" customFormat="false" ht="15.75" hidden="false" customHeight="false" outlineLevel="0" collapsed="false">
      <c r="A144" s="476"/>
      <c r="B144" s="476"/>
      <c r="C144" s="476"/>
      <c r="D144" s="476"/>
      <c r="E144" s="476"/>
      <c r="F144" s="476"/>
      <c r="G144" s="476"/>
      <c r="H144" s="476"/>
      <c r="I144" s="476"/>
      <c r="J144" s="476"/>
      <c r="K144" s="476"/>
      <c r="L144" s="476"/>
      <c r="M144" s="476"/>
      <c r="N144" s="476"/>
      <c r="O144" s="476"/>
      <c r="P144" s="476"/>
      <c r="Q144" s="476"/>
      <c r="R144" s="476"/>
      <c r="S144" s="476"/>
      <c r="T144" s="476"/>
      <c r="U144" s="476"/>
      <c r="V144" s="476"/>
      <c r="W144" s="476"/>
      <c r="X144" s="476"/>
      <c r="Y144" s="476"/>
      <c r="Z144" s="476"/>
      <c r="AA144" s="476"/>
    </row>
    <row r="145" customFormat="false" ht="15.75" hidden="false" customHeight="false" outlineLevel="0" collapsed="false">
      <c r="A145" s="476"/>
      <c r="B145" s="476"/>
      <c r="C145" s="476"/>
      <c r="D145" s="476"/>
      <c r="E145" s="476"/>
      <c r="F145" s="476"/>
      <c r="G145" s="476"/>
      <c r="H145" s="476"/>
      <c r="I145" s="476"/>
      <c r="J145" s="476"/>
      <c r="K145" s="476"/>
      <c r="L145" s="476"/>
      <c r="M145" s="476"/>
      <c r="N145" s="476"/>
      <c r="O145" s="476"/>
      <c r="P145" s="476"/>
      <c r="Q145" s="476"/>
      <c r="R145" s="476"/>
      <c r="S145" s="476"/>
      <c r="T145" s="476"/>
      <c r="U145" s="476"/>
      <c r="V145" s="476"/>
      <c r="W145" s="476"/>
      <c r="X145" s="476"/>
      <c r="Y145" s="476"/>
      <c r="Z145" s="476"/>
      <c r="AA145" s="476"/>
    </row>
    <row r="146" customFormat="false" ht="15.75" hidden="false" customHeight="false" outlineLevel="0" collapsed="false">
      <c r="A146" s="476"/>
      <c r="B146" s="476"/>
      <c r="C146" s="476"/>
      <c r="D146" s="476"/>
      <c r="E146" s="476"/>
      <c r="F146" s="476"/>
      <c r="G146" s="476"/>
      <c r="H146" s="476"/>
      <c r="I146" s="476"/>
      <c r="J146" s="476"/>
      <c r="K146" s="476"/>
      <c r="L146" s="476"/>
      <c r="M146" s="476"/>
      <c r="N146" s="476"/>
      <c r="O146" s="476"/>
      <c r="P146" s="476"/>
      <c r="Q146" s="476"/>
      <c r="R146" s="476"/>
      <c r="S146" s="476"/>
      <c r="T146" s="476"/>
      <c r="U146" s="476"/>
      <c r="V146" s="476"/>
      <c r="W146" s="476"/>
      <c r="X146" s="476"/>
      <c r="Y146" s="476"/>
      <c r="Z146" s="476"/>
      <c r="AA146" s="476"/>
    </row>
    <row r="147" customFormat="false" ht="15.75" hidden="false" customHeight="false" outlineLevel="0" collapsed="false">
      <c r="A147" s="476"/>
      <c r="B147" s="476"/>
      <c r="C147" s="476"/>
      <c r="D147" s="476"/>
      <c r="E147" s="476"/>
      <c r="F147" s="476"/>
      <c r="G147" s="476"/>
      <c r="H147" s="476"/>
      <c r="I147" s="476"/>
      <c r="J147" s="476"/>
      <c r="K147" s="476"/>
      <c r="L147" s="476"/>
      <c r="M147" s="476"/>
      <c r="N147" s="476"/>
      <c r="O147" s="476"/>
      <c r="P147" s="476"/>
      <c r="Q147" s="476"/>
      <c r="R147" s="476"/>
      <c r="S147" s="476"/>
      <c r="T147" s="476"/>
      <c r="U147" s="476"/>
      <c r="V147" s="476"/>
      <c r="W147" s="476"/>
      <c r="X147" s="476"/>
      <c r="Y147" s="476"/>
      <c r="Z147" s="476"/>
      <c r="AA147" s="476"/>
    </row>
    <row r="148" customFormat="false" ht="15.75" hidden="false" customHeight="false" outlineLevel="0" collapsed="false">
      <c r="A148" s="476"/>
      <c r="B148" s="476"/>
      <c r="C148" s="476"/>
      <c r="D148" s="476"/>
      <c r="E148" s="476"/>
      <c r="F148" s="476"/>
      <c r="G148" s="476"/>
      <c r="H148" s="476"/>
      <c r="I148" s="476"/>
      <c r="J148" s="476"/>
      <c r="K148" s="476"/>
      <c r="L148" s="476"/>
      <c r="M148" s="476"/>
      <c r="N148" s="476"/>
      <c r="O148" s="476"/>
      <c r="P148" s="476"/>
      <c r="Q148" s="476"/>
      <c r="R148" s="476"/>
      <c r="S148" s="476"/>
      <c r="T148" s="476"/>
      <c r="U148" s="476"/>
      <c r="V148" s="476"/>
      <c r="W148" s="476"/>
      <c r="X148" s="476"/>
      <c r="Y148" s="476"/>
      <c r="Z148" s="476"/>
      <c r="AA148" s="476"/>
    </row>
    <row r="149" customFormat="false" ht="15.75" hidden="false" customHeight="false" outlineLevel="0" collapsed="false">
      <c r="A149" s="476"/>
      <c r="B149" s="476"/>
      <c r="C149" s="476"/>
      <c r="D149" s="476"/>
      <c r="E149" s="476"/>
      <c r="F149" s="476"/>
      <c r="G149" s="476"/>
      <c r="H149" s="476"/>
      <c r="I149" s="476"/>
      <c r="J149" s="476"/>
      <c r="K149" s="476"/>
      <c r="L149" s="476"/>
      <c r="M149" s="476"/>
      <c r="N149" s="476"/>
      <c r="O149" s="476"/>
      <c r="P149" s="476"/>
      <c r="Q149" s="476"/>
      <c r="R149" s="476"/>
      <c r="S149" s="476"/>
      <c r="T149" s="476"/>
      <c r="U149" s="476"/>
      <c r="V149" s="476"/>
      <c r="W149" s="476"/>
      <c r="X149" s="476"/>
      <c r="Y149" s="476"/>
      <c r="Z149" s="476"/>
      <c r="AA149" s="476"/>
    </row>
    <row r="150" customFormat="false" ht="15.75" hidden="false" customHeight="false" outlineLevel="0" collapsed="false">
      <c r="A150" s="476"/>
      <c r="B150" s="476"/>
      <c r="C150" s="476"/>
      <c r="D150" s="476"/>
      <c r="E150" s="476"/>
      <c r="F150" s="476"/>
      <c r="G150" s="476"/>
      <c r="H150" s="476"/>
      <c r="I150" s="476"/>
      <c r="J150" s="476"/>
      <c r="K150" s="476"/>
      <c r="L150" s="476"/>
      <c r="M150" s="476"/>
      <c r="N150" s="476"/>
      <c r="O150" s="476"/>
      <c r="P150" s="476"/>
      <c r="Q150" s="476"/>
      <c r="R150" s="476"/>
      <c r="S150" s="476"/>
      <c r="T150" s="476"/>
      <c r="U150" s="476"/>
      <c r="V150" s="476"/>
      <c r="W150" s="476"/>
      <c r="X150" s="476"/>
      <c r="Y150" s="476"/>
      <c r="Z150" s="476"/>
      <c r="AA150" s="476"/>
    </row>
    <row r="151" customFormat="false" ht="15.75" hidden="false" customHeight="false" outlineLevel="0" collapsed="false">
      <c r="A151" s="476"/>
      <c r="B151" s="476"/>
      <c r="C151" s="476"/>
      <c r="D151" s="476"/>
      <c r="E151" s="476"/>
      <c r="F151" s="476"/>
      <c r="G151" s="476"/>
      <c r="H151" s="476"/>
      <c r="I151" s="476"/>
      <c r="J151" s="476"/>
      <c r="K151" s="476"/>
      <c r="L151" s="476"/>
      <c r="M151" s="476"/>
      <c r="N151" s="476"/>
      <c r="O151" s="476"/>
      <c r="P151" s="476"/>
      <c r="Q151" s="476"/>
      <c r="R151" s="476"/>
      <c r="S151" s="476"/>
      <c r="T151" s="476"/>
      <c r="U151" s="476"/>
      <c r="V151" s="476"/>
      <c r="W151" s="476"/>
      <c r="X151" s="476"/>
      <c r="Y151" s="476"/>
      <c r="Z151" s="476"/>
      <c r="AA151" s="476"/>
    </row>
    <row r="152" customFormat="false" ht="15.75" hidden="false" customHeight="false" outlineLevel="0" collapsed="false">
      <c r="A152" s="476"/>
      <c r="B152" s="476"/>
      <c r="C152" s="476"/>
      <c r="D152" s="476"/>
      <c r="E152" s="476"/>
      <c r="F152" s="476"/>
      <c r="G152" s="476"/>
      <c r="H152" s="476"/>
      <c r="I152" s="476"/>
      <c r="J152" s="476"/>
      <c r="K152" s="476"/>
      <c r="L152" s="476"/>
      <c r="M152" s="476"/>
      <c r="N152" s="476"/>
      <c r="O152" s="476"/>
      <c r="P152" s="476"/>
      <c r="Q152" s="476"/>
      <c r="R152" s="476"/>
      <c r="S152" s="476"/>
      <c r="T152" s="476"/>
      <c r="U152" s="476"/>
      <c r="V152" s="476"/>
      <c r="W152" s="476"/>
      <c r="X152" s="476"/>
      <c r="Y152" s="476"/>
      <c r="Z152" s="476"/>
      <c r="AA152" s="476"/>
    </row>
    <row r="153" customFormat="false" ht="15.75" hidden="false" customHeight="false" outlineLevel="0" collapsed="false">
      <c r="A153" s="476"/>
      <c r="B153" s="476"/>
      <c r="C153" s="476"/>
      <c r="D153" s="476"/>
      <c r="E153" s="476"/>
      <c r="F153" s="476"/>
      <c r="G153" s="476"/>
      <c r="H153" s="476"/>
      <c r="I153" s="476"/>
      <c r="J153" s="476"/>
      <c r="K153" s="476"/>
      <c r="L153" s="476"/>
      <c r="M153" s="476"/>
      <c r="N153" s="476"/>
      <c r="O153" s="476"/>
      <c r="P153" s="476"/>
      <c r="Q153" s="476"/>
      <c r="R153" s="476"/>
      <c r="S153" s="476"/>
      <c r="T153" s="476"/>
      <c r="U153" s="476"/>
      <c r="V153" s="476"/>
      <c r="W153" s="476"/>
      <c r="X153" s="476"/>
      <c r="Y153" s="476"/>
      <c r="Z153" s="476"/>
      <c r="AA153" s="476"/>
    </row>
    <row r="154" customFormat="false" ht="15.75" hidden="false" customHeight="false" outlineLevel="0" collapsed="false">
      <c r="A154" s="476"/>
      <c r="B154" s="476"/>
      <c r="C154" s="476"/>
      <c r="D154" s="476"/>
      <c r="E154" s="476"/>
      <c r="F154" s="476"/>
      <c r="G154" s="476"/>
      <c r="H154" s="476"/>
      <c r="I154" s="476"/>
      <c r="J154" s="476"/>
      <c r="K154" s="476"/>
      <c r="L154" s="476"/>
      <c r="M154" s="476"/>
      <c r="N154" s="476"/>
      <c r="O154" s="476"/>
      <c r="P154" s="476"/>
      <c r="Q154" s="476"/>
      <c r="R154" s="476"/>
      <c r="S154" s="476"/>
      <c r="T154" s="476"/>
      <c r="U154" s="476"/>
      <c r="V154" s="476"/>
      <c r="W154" s="476"/>
      <c r="X154" s="476"/>
      <c r="Y154" s="476"/>
      <c r="Z154" s="476"/>
      <c r="AA154" s="476"/>
    </row>
    <row r="155" customFormat="false" ht="15.75" hidden="false" customHeight="false" outlineLevel="0" collapsed="false">
      <c r="A155" s="476"/>
      <c r="B155" s="476"/>
      <c r="C155" s="476"/>
      <c r="D155" s="476"/>
      <c r="E155" s="476"/>
      <c r="F155" s="476"/>
      <c r="G155" s="476"/>
      <c r="H155" s="476"/>
      <c r="I155" s="476"/>
      <c r="J155" s="476"/>
      <c r="K155" s="476"/>
      <c r="L155" s="476"/>
      <c r="M155" s="476"/>
      <c r="N155" s="476"/>
      <c r="O155" s="476"/>
      <c r="P155" s="476"/>
      <c r="Q155" s="476"/>
      <c r="R155" s="476"/>
      <c r="S155" s="476"/>
      <c r="T155" s="476"/>
      <c r="U155" s="476"/>
      <c r="V155" s="476"/>
      <c r="W155" s="476"/>
      <c r="X155" s="476"/>
      <c r="Y155" s="476"/>
      <c r="Z155" s="476"/>
      <c r="AA155" s="476"/>
    </row>
    <row r="156" customFormat="false" ht="15.75" hidden="false" customHeight="false" outlineLevel="0" collapsed="false">
      <c r="A156" s="476"/>
      <c r="B156" s="476"/>
      <c r="C156" s="476"/>
      <c r="D156" s="476"/>
      <c r="E156" s="476"/>
      <c r="F156" s="476"/>
      <c r="G156" s="476"/>
      <c r="H156" s="476"/>
      <c r="I156" s="476"/>
      <c r="J156" s="476"/>
      <c r="K156" s="476"/>
      <c r="L156" s="476"/>
      <c r="M156" s="476"/>
      <c r="N156" s="476"/>
      <c r="O156" s="476"/>
      <c r="P156" s="476"/>
      <c r="Q156" s="476"/>
      <c r="R156" s="476"/>
      <c r="S156" s="476"/>
      <c r="T156" s="476"/>
      <c r="U156" s="476"/>
      <c r="V156" s="476"/>
      <c r="W156" s="476"/>
      <c r="X156" s="476"/>
      <c r="Y156" s="476"/>
      <c r="Z156" s="476"/>
      <c r="AA156" s="476"/>
    </row>
    <row r="157" customFormat="false" ht="15.75" hidden="false" customHeight="false" outlineLevel="0" collapsed="false">
      <c r="A157" s="476"/>
      <c r="B157" s="476"/>
      <c r="C157" s="476"/>
      <c r="D157" s="476"/>
      <c r="E157" s="476"/>
      <c r="F157" s="476"/>
      <c r="G157" s="476"/>
      <c r="H157" s="476"/>
      <c r="I157" s="476"/>
      <c r="J157" s="476"/>
      <c r="K157" s="476"/>
      <c r="L157" s="476"/>
      <c r="M157" s="476"/>
      <c r="N157" s="476"/>
      <c r="O157" s="476"/>
      <c r="P157" s="476"/>
      <c r="Q157" s="476"/>
      <c r="R157" s="476"/>
      <c r="S157" s="476"/>
      <c r="T157" s="476"/>
      <c r="U157" s="476"/>
      <c r="V157" s="476"/>
      <c r="W157" s="476"/>
      <c r="X157" s="476"/>
      <c r="Y157" s="476"/>
      <c r="Z157" s="476"/>
      <c r="AA157" s="476"/>
    </row>
    <row r="158" customFormat="false" ht="15.75" hidden="false" customHeight="false" outlineLevel="0" collapsed="false">
      <c r="A158" s="476"/>
      <c r="B158" s="476"/>
      <c r="C158" s="476"/>
      <c r="D158" s="476"/>
      <c r="E158" s="476"/>
      <c r="F158" s="476"/>
      <c r="G158" s="476"/>
      <c r="H158" s="476"/>
      <c r="I158" s="476"/>
      <c r="J158" s="476"/>
      <c r="K158" s="476"/>
      <c r="L158" s="476"/>
      <c r="M158" s="476"/>
      <c r="N158" s="476"/>
      <c r="O158" s="476"/>
      <c r="P158" s="476"/>
      <c r="Q158" s="476"/>
      <c r="R158" s="476"/>
      <c r="S158" s="476"/>
      <c r="T158" s="476"/>
      <c r="U158" s="476"/>
      <c r="V158" s="476"/>
      <c r="W158" s="476"/>
      <c r="X158" s="476"/>
      <c r="Y158" s="476"/>
      <c r="Z158" s="476"/>
      <c r="AA158" s="476"/>
    </row>
    <row r="159" customFormat="false" ht="15.75" hidden="false" customHeight="false" outlineLevel="0" collapsed="false">
      <c r="A159" s="476"/>
      <c r="B159" s="476"/>
      <c r="C159" s="476"/>
      <c r="D159" s="476"/>
      <c r="E159" s="476"/>
      <c r="F159" s="476"/>
      <c r="G159" s="476"/>
      <c r="H159" s="476"/>
      <c r="I159" s="476"/>
      <c r="J159" s="476"/>
      <c r="K159" s="476"/>
      <c r="L159" s="476"/>
      <c r="M159" s="476"/>
      <c r="N159" s="476"/>
      <c r="O159" s="476"/>
      <c r="P159" s="476"/>
      <c r="Q159" s="476"/>
      <c r="R159" s="476"/>
      <c r="S159" s="476"/>
      <c r="T159" s="476"/>
      <c r="U159" s="476"/>
      <c r="V159" s="476"/>
      <c r="W159" s="476"/>
      <c r="X159" s="476"/>
      <c r="Y159" s="476"/>
      <c r="Z159" s="476"/>
      <c r="AA159" s="476"/>
    </row>
    <row r="160" customFormat="false" ht="15.75" hidden="false" customHeight="false" outlineLevel="0" collapsed="false">
      <c r="A160" s="476"/>
      <c r="B160" s="476"/>
      <c r="C160" s="476"/>
      <c r="D160" s="476"/>
      <c r="E160" s="476"/>
      <c r="F160" s="476"/>
      <c r="G160" s="476"/>
      <c r="H160" s="476"/>
      <c r="I160" s="476"/>
      <c r="J160" s="476"/>
      <c r="K160" s="476"/>
      <c r="L160" s="476"/>
      <c r="M160" s="476"/>
      <c r="N160" s="476"/>
      <c r="O160" s="476"/>
      <c r="P160" s="476"/>
      <c r="Q160" s="476"/>
      <c r="R160" s="476"/>
      <c r="S160" s="476"/>
      <c r="T160" s="476"/>
      <c r="U160" s="476"/>
      <c r="V160" s="476"/>
      <c r="W160" s="476"/>
      <c r="X160" s="476"/>
      <c r="Y160" s="476"/>
      <c r="Z160" s="476"/>
      <c r="AA160" s="476"/>
    </row>
    <row r="161" customFormat="false" ht="15.75" hidden="false" customHeight="false" outlineLevel="0" collapsed="false">
      <c r="A161" s="476"/>
      <c r="B161" s="476"/>
      <c r="C161" s="476"/>
      <c r="D161" s="476"/>
      <c r="E161" s="476"/>
      <c r="F161" s="476"/>
      <c r="G161" s="476"/>
      <c r="H161" s="476"/>
      <c r="I161" s="476"/>
      <c r="J161" s="476"/>
      <c r="K161" s="476"/>
      <c r="L161" s="476"/>
      <c r="M161" s="476"/>
      <c r="N161" s="476"/>
      <c r="O161" s="476"/>
      <c r="P161" s="476"/>
      <c r="Q161" s="476"/>
      <c r="R161" s="476"/>
      <c r="S161" s="476"/>
      <c r="T161" s="476"/>
      <c r="U161" s="476"/>
      <c r="V161" s="476"/>
      <c r="W161" s="476"/>
      <c r="X161" s="476"/>
      <c r="Y161" s="476"/>
      <c r="Z161" s="476"/>
      <c r="AA161" s="476"/>
    </row>
    <row r="162" customFormat="false" ht="15.75" hidden="false" customHeight="false" outlineLevel="0" collapsed="false">
      <c r="A162" s="476"/>
      <c r="B162" s="476"/>
      <c r="C162" s="476"/>
      <c r="D162" s="476"/>
      <c r="E162" s="476"/>
      <c r="F162" s="476"/>
      <c r="G162" s="476"/>
      <c r="H162" s="476"/>
      <c r="I162" s="476"/>
      <c r="J162" s="476"/>
      <c r="K162" s="476"/>
      <c r="L162" s="476"/>
      <c r="M162" s="476"/>
      <c r="N162" s="476"/>
      <c r="O162" s="476"/>
      <c r="P162" s="476"/>
      <c r="Q162" s="476"/>
      <c r="R162" s="476"/>
      <c r="S162" s="476"/>
      <c r="T162" s="476"/>
      <c r="U162" s="476"/>
      <c r="V162" s="476"/>
      <c r="W162" s="476"/>
      <c r="X162" s="476"/>
      <c r="Y162" s="476"/>
      <c r="Z162" s="476"/>
      <c r="AA162" s="476"/>
    </row>
    <row r="163" customFormat="false" ht="15.75" hidden="false" customHeight="false" outlineLevel="0" collapsed="false">
      <c r="A163" s="476"/>
      <c r="B163" s="476"/>
      <c r="C163" s="476"/>
      <c r="D163" s="476"/>
      <c r="E163" s="476"/>
      <c r="F163" s="476"/>
      <c r="G163" s="476"/>
      <c r="H163" s="476"/>
      <c r="I163" s="476"/>
      <c r="J163" s="476"/>
      <c r="K163" s="476"/>
      <c r="L163" s="476"/>
      <c r="M163" s="476"/>
      <c r="N163" s="476"/>
      <c r="O163" s="476"/>
      <c r="P163" s="476"/>
      <c r="Q163" s="476"/>
      <c r="R163" s="476"/>
      <c r="S163" s="476"/>
      <c r="T163" s="476"/>
      <c r="U163" s="476"/>
      <c r="V163" s="476"/>
      <c r="W163" s="476"/>
      <c r="X163" s="476"/>
      <c r="Y163" s="476"/>
      <c r="Z163" s="476"/>
      <c r="AA163" s="476"/>
    </row>
    <row r="164" customFormat="false" ht="15.75" hidden="false" customHeight="false" outlineLevel="0" collapsed="false">
      <c r="A164" s="476"/>
      <c r="B164" s="476"/>
      <c r="C164" s="476"/>
      <c r="D164" s="476"/>
      <c r="E164" s="476"/>
      <c r="F164" s="476"/>
      <c r="G164" s="476"/>
      <c r="H164" s="476"/>
      <c r="I164" s="476"/>
      <c r="J164" s="476"/>
      <c r="K164" s="476"/>
      <c r="L164" s="476"/>
      <c r="M164" s="476"/>
      <c r="N164" s="476"/>
      <c r="O164" s="476"/>
      <c r="P164" s="476"/>
      <c r="Q164" s="476"/>
      <c r="R164" s="476"/>
      <c r="S164" s="476"/>
      <c r="T164" s="476"/>
      <c r="U164" s="476"/>
      <c r="V164" s="476"/>
      <c r="W164" s="476"/>
      <c r="X164" s="476"/>
      <c r="Y164" s="476"/>
      <c r="Z164" s="476"/>
      <c r="AA164" s="476"/>
    </row>
    <row r="165" customFormat="false" ht="15.75" hidden="false" customHeight="false" outlineLevel="0" collapsed="false">
      <c r="A165" s="476"/>
      <c r="B165" s="476"/>
      <c r="C165" s="476"/>
      <c r="D165" s="476"/>
      <c r="E165" s="476"/>
      <c r="F165" s="476"/>
      <c r="G165" s="476"/>
      <c r="H165" s="476"/>
      <c r="I165" s="476"/>
      <c r="J165" s="476"/>
      <c r="K165" s="476"/>
      <c r="L165" s="476"/>
      <c r="M165" s="476"/>
      <c r="N165" s="476"/>
      <c r="O165" s="476"/>
      <c r="P165" s="476"/>
      <c r="Q165" s="476"/>
      <c r="R165" s="476"/>
      <c r="S165" s="476"/>
      <c r="T165" s="476"/>
      <c r="U165" s="476"/>
      <c r="V165" s="476"/>
      <c r="W165" s="476"/>
      <c r="X165" s="476"/>
      <c r="Y165" s="476"/>
      <c r="Z165" s="476"/>
      <c r="AA165" s="476"/>
    </row>
    <row r="166" customFormat="false" ht="15.75" hidden="false" customHeight="false" outlineLevel="0" collapsed="false">
      <c r="A166" s="476"/>
      <c r="B166" s="476"/>
      <c r="C166" s="476"/>
      <c r="D166" s="476"/>
      <c r="E166" s="476"/>
      <c r="F166" s="476"/>
      <c r="G166" s="476"/>
      <c r="H166" s="476"/>
      <c r="I166" s="476"/>
      <c r="J166" s="476"/>
      <c r="K166" s="476"/>
      <c r="L166" s="476"/>
      <c r="M166" s="476"/>
      <c r="N166" s="476"/>
      <c r="O166" s="476"/>
      <c r="P166" s="476"/>
      <c r="Q166" s="476"/>
      <c r="R166" s="476"/>
      <c r="S166" s="476"/>
      <c r="T166" s="476"/>
      <c r="U166" s="476"/>
      <c r="V166" s="476"/>
      <c r="W166" s="476"/>
      <c r="X166" s="476"/>
      <c r="Y166" s="476"/>
      <c r="Z166" s="476"/>
      <c r="AA166" s="476"/>
    </row>
    <row r="167" customFormat="false" ht="15.75" hidden="false" customHeight="false" outlineLevel="0" collapsed="false">
      <c r="A167" s="476"/>
      <c r="B167" s="476"/>
      <c r="C167" s="476"/>
      <c r="D167" s="476"/>
      <c r="E167" s="476"/>
      <c r="F167" s="476"/>
      <c r="G167" s="476"/>
      <c r="H167" s="476"/>
      <c r="I167" s="476"/>
      <c r="J167" s="476"/>
      <c r="K167" s="476"/>
      <c r="L167" s="476"/>
      <c r="M167" s="476"/>
      <c r="N167" s="476"/>
      <c r="O167" s="476"/>
      <c r="P167" s="476"/>
      <c r="Q167" s="476"/>
      <c r="R167" s="476"/>
      <c r="S167" s="476"/>
      <c r="T167" s="476"/>
      <c r="U167" s="476"/>
      <c r="V167" s="476"/>
      <c r="W167" s="476"/>
      <c r="X167" s="476"/>
      <c r="Y167" s="476"/>
      <c r="Z167" s="476"/>
      <c r="AA167" s="476"/>
    </row>
    <row r="168" customFormat="false" ht="15.75" hidden="false" customHeight="false" outlineLevel="0" collapsed="false">
      <c r="A168" s="476"/>
      <c r="B168" s="476"/>
      <c r="C168" s="476"/>
      <c r="D168" s="476"/>
      <c r="E168" s="476"/>
      <c r="F168" s="476"/>
      <c r="G168" s="476"/>
      <c r="H168" s="476"/>
      <c r="I168" s="476"/>
      <c r="J168" s="476"/>
      <c r="K168" s="476"/>
      <c r="L168" s="476"/>
      <c r="M168" s="476"/>
      <c r="N168" s="476"/>
      <c r="O168" s="476"/>
      <c r="P168" s="476"/>
      <c r="Q168" s="476"/>
      <c r="R168" s="476"/>
      <c r="S168" s="476"/>
      <c r="T168" s="476"/>
      <c r="U168" s="476"/>
      <c r="V168" s="476"/>
      <c r="W168" s="476"/>
      <c r="X168" s="476"/>
      <c r="Y168" s="476"/>
      <c r="Z168" s="476"/>
      <c r="AA168" s="476"/>
    </row>
    <row r="169" customFormat="false" ht="15.75" hidden="false" customHeight="false" outlineLevel="0" collapsed="false">
      <c r="A169" s="476"/>
      <c r="B169" s="476"/>
      <c r="C169" s="476"/>
      <c r="D169" s="476"/>
      <c r="E169" s="476"/>
      <c r="F169" s="476"/>
      <c r="G169" s="476"/>
      <c r="H169" s="476"/>
      <c r="I169" s="476"/>
      <c r="J169" s="476"/>
      <c r="K169" s="476"/>
      <c r="L169" s="476"/>
      <c r="M169" s="476"/>
      <c r="N169" s="476"/>
      <c r="O169" s="476"/>
      <c r="P169" s="476"/>
      <c r="Q169" s="476"/>
      <c r="R169" s="476"/>
      <c r="S169" s="476"/>
      <c r="T169" s="476"/>
      <c r="U169" s="476"/>
      <c r="V169" s="476"/>
      <c r="W169" s="476"/>
      <c r="X169" s="476"/>
      <c r="Y169" s="476"/>
      <c r="Z169" s="476"/>
      <c r="AA169" s="476"/>
    </row>
    <row r="170" customFormat="false" ht="15.75" hidden="false" customHeight="false" outlineLevel="0" collapsed="false">
      <c r="A170" s="476"/>
      <c r="B170" s="476"/>
      <c r="C170" s="476"/>
      <c r="D170" s="476"/>
      <c r="E170" s="476"/>
      <c r="F170" s="476"/>
      <c r="G170" s="476"/>
      <c r="H170" s="476"/>
      <c r="I170" s="476"/>
      <c r="J170" s="476"/>
      <c r="K170" s="476"/>
      <c r="L170" s="476"/>
      <c r="M170" s="476"/>
      <c r="N170" s="476"/>
      <c r="O170" s="476"/>
      <c r="P170" s="476"/>
      <c r="Q170" s="476"/>
      <c r="R170" s="476"/>
      <c r="S170" s="476"/>
      <c r="T170" s="476"/>
      <c r="U170" s="476"/>
      <c r="V170" s="476"/>
      <c r="W170" s="476"/>
      <c r="X170" s="476"/>
      <c r="Y170" s="476"/>
      <c r="Z170" s="476"/>
      <c r="AA170" s="476"/>
    </row>
    <row r="171" customFormat="false" ht="15.75" hidden="false" customHeight="false" outlineLevel="0" collapsed="false">
      <c r="A171" s="476"/>
      <c r="B171" s="476"/>
      <c r="C171" s="476"/>
      <c r="D171" s="476"/>
      <c r="E171" s="476"/>
      <c r="F171" s="476"/>
      <c r="G171" s="476"/>
      <c r="H171" s="476"/>
      <c r="I171" s="476"/>
      <c r="J171" s="476"/>
      <c r="K171" s="476"/>
      <c r="L171" s="476"/>
      <c r="M171" s="476"/>
      <c r="N171" s="476"/>
      <c r="O171" s="476"/>
      <c r="P171" s="476"/>
      <c r="Q171" s="476"/>
      <c r="R171" s="476"/>
      <c r="S171" s="476"/>
      <c r="T171" s="476"/>
      <c r="U171" s="476"/>
      <c r="V171" s="476"/>
      <c r="W171" s="476"/>
      <c r="X171" s="476"/>
      <c r="Y171" s="476"/>
      <c r="Z171" s="476"/>
      <c r="AA171" s="476"/>
    </row>
    <row r="172" customFormat="false" ht="15.75" hidden="false" customHeight="false" outlineLevel="0" collapsed="false">
      <c r="A172" s="476"/>
      <c r="B172" s="476"/>
      <c r="C172" s="476"/>
      <c r="D172" s="476"/>
      <c r="E172" s="476"/>
      <c r="F172" s="476"/>
      <c r="G172" s="476"/>
      <c r="H172" s="476"/>
      <c r="I172" s="476"/>
      <c r="J172" s="476"/>
      <c r="K172" s="476"/>
      <c r="L172" s="476"/>
      <c r="M172" s="476"/>
      <c r="N172" s="476"/>
      <c r="O172" s="476"/>
      <c r="P172" s="476"/>
      <c r="Q172" s="476"/>
      <c r="R172" s="476"/>
      <c r="S172" s="476"/>
      <c r="T172" s="476"/>
      <c r="U172" s="476"/>
      <c r="V172" s="476"/>
      <c r="W172" s="476"/>
      <c r="X172" s="476"/>
      <c r="Y172" s="476"/>
      <c r="Z172" s="476"/>
      <c r="AA172" s="476"/>
    </row>
    <row r="173" customFormat="false" ht="15.75" hidden="false" customHeight="false" outlineLevel="0" collapsed="false">
      <c r="A173" s="476"/>
      <c r="B173" s="476"/>
      <c r="C173" s="476"/>
      <c r="D173" s="476"/>
      <c r="E173" s="476"/>
      <c r="F173" s="476"/>
      <c r="G173" s="476"/>
      <c r="H173" s="476"/>
      <c r="I173" s="476"/>
      <c r="J173" s="476"/>
      <c r="K173" s="476"/>
      <c r="L173" s="476"/>
      <c r="M173" s="476"/>
      <c r="N173" s="476"/>
      <c r="O173" s="476"/>
      <c r="P173" s="476"/>
      <c r="Q173" s="476"/>
      <c r="R173" s="476"/>
      <c r="S173" s="476"/>
      <c r="T173" s="476"/>
      <c r="U173" s="476"/>
      <c r="V173" s="476"/>
      <c r="W173" s="476"/>
      <c r="X173" s="476"/>
      <c r="Y173" s="476"/>
      <c r="Z173" s="476"/>
      <c r="AA173" s="476"/>
    </row>
    <row r="174" customFormat="false" ht="15.75" hidden="false" customHeight="false" outlineLevel="0" collapsed="false">
      <c r="A174" s="476"/>
      <c r="B174" s="476"/>
      <c r="C174" s="476"/>
      <c r="D174" s="476"/>
      <c r="E174" s="476"/>
      <c r="F174" s="476"/>
      <c r="G174" s="476"/>
      <c r="H174" s="476"/>
      <c r="I174" s="476"/>
      <c r="J174" s="476"/>
      <c r="K174" s="476"/>
      <c r="L174" s="476"/>
      <c r="M174" s="476"/>
      <c r="N174" s="476"/>
      <c r="O174" s="476"/>
      <c r="P174" s="476"/>
      <c r="Q174" s="476"/>
      <c r="R174" s="476"/>
      <c r="S174" s="476"/>
      <c r="T174" s="476"/>
      <c r="U174" s="476"/>
      <c r="V174" s="476"/>
      <c r="W174" s="476"/>
      <c r="X174" s="476"/>
      <c r="Y174" s="476"/>
      <c r="Z174" s="476"/>
      <c r="AA174" s="476"/>
    </row>
    <row r="175" customFormat="false" ht="15.75" hidden="false" customHeight="false" outlineLevel="0" collapsed="false">
      <c r="A175" s="476"/>
      <c r="B175" s="476"/>
      <c r="C175" s="476"/>
      <c r="D175" s="476"/>
      <c r="E175" s="476"/>
      <c r="F175" s="476"/>
      <c r="G175" s="476"/>
      <c r="H175" s="476"/>
      <c r="I175" s="476"/>
      <c r="J175" s="476"/>
      <c r="K175" s="476"/>
      <c r="L175" s="476"/>
      <c r="M175" s="476"/>
      <c r="N175" s="476"/>
      <c r="O175" s="476"/>
      <c r="P175" s="476"/>
      <c r="Q175" s="476"/>
      <c r="R175" s="476"/>
      <c r="S175" s="476"/>
      <c r="T175" s="476"/>
      <c r="U175" s="476"/>
      <c r="V175" s="476"/>
      <c r="W175" s="476"/>
      <c r="X175" s="476"/>
      <c r="Y175" s="476"/>
      <c r="Z175" s="476"/>
      <c r="AA175" s="476"/>
    </row>
    <row r="176" customFormat="false" ht="15.75" hidden="false" customHeight="false" outlineLevel="0" collapsed="false">
      <c r="A176" s="476"/>
      <c r="B176" s="476"/>
      <c r="C176" s="476"/>
      <c r="D176" s="476"/>
      <c r="E176" s="476"/>
      <c r="F176" s="476"/>
      <c r="G176" s="476"/>
      <c r="H176" s="476"/>
      <c r="I176" s="476"/>
      <c r="J176" s="476"/>
      <c r="K176" s="476"/>
      <c r="L176" s="476"/>
      <c r="M176" s="476"/>
      <c r="N176" s="476"/>
      <c r="O176" s="476"/>
      <c r="P176" s="476"/>
      <c r="Q176" s="476"/>
      <c r="R176" s="476"/>
      <c r="S176" s="476"/>
      <c r="T176" s="476"/>
      <c r="U176" s="476"/>
      <c r="V176" s="476"/>
      <c r="W176" s="476"/>
      <c r="X176" s="476"/>
      <c r="Y176" s="476"/>
      <c r="Z176" s="476"/>
      <c r="AA176" s="476"/>
    </row>
    <row r="177" customFormat="false" ht="15.75" hidden="false" customHeight="false" outlineLevel="0" collapsed="false">
      <c r="A177" s="476"/>
      <c r="B177" s="476"/>
      <c r="C177" s="476"/>
      <c r="D177" s="476"/>
      <c r="E177" s="476"/>
      <c r="F177" s="476"/>
      <c r="G177" s="476"/>
      <c r="H177" s="476"/>
      <c r="I177" s="476"/>
      <c r="J177" s="476"/>
      <c r="K177" s="476"/>
      <c r="L177" s="476"/>
      <c r="M177" s="476"/>
      <c r="N177" s="476"/>
      <c r="O177" s="476"/>
      <c r="P177" s="476"/>
      <c r="Q177" s="476"/>
      <c r="R177" s="476"/>
      <c r="S177" s="476"/>
      <c r="T177" s="476"/>
      <c r="U177" s="476"/>
      <c r="V177" s="476"/>
      <c r="W177" s="476"/>
      <c r="X177" s="476"/>
      <c r="Y177" s="476"/>
      <c r="Z177" s="476"/>
      <c r="AA177" s="476"/>
    </row>
    <row r="178" customFormat="false" ht="15.75" hidden="false" customHeight="false" outlineLevel="0" collapsed="false">
      <c r="A178" s="476"/>
      <c r="B178" s="476"/>
      <c r="C178" s="476"/>
      <c r="D178" s="476"/>
      <c r="E178" s="476"/>
      <c r="F178" s="476"/>
      <c r="G178" s="476"/>
      <c r="H178" s="476"/>
      <c r="I178" s="476"/>
      <c r="J178" s="476"/>
      <c r="K178" s="476"/>
      <c r="L178" s="476"/>
      <c r="M178" s="476"/>
      <c r="N178" s="476"/>
      <c r="O178" s="476"/>
      <c r="P178" s="476"/>
      <c r="Q178" s="476"/>
      <c r="R178" s="476"/>
      <c r="S178" s="476"/>
      <c r="T178" s="476"/>
      <c r="U178" s="476"/>
      <c r="V178" s="476"/>
      <c r="W178" s="476"/>
      <c r="X178" s="476"/>
      <c r="Y178" s="476"/>
      <c r="Z178" s="476"/>
      <c r="AA178" s="476"/>
    </row>
    <row r="179" customFormat="false" ht="15.75" hidden="false" customHeight="false" outlineLevel="0" collapsed="false">
      <c r="A179" s="476"/>
      <c r="B179" s="476"/>
      <c r="C179" s="476"/>
      <c r="D179" s="476"/>
      <c r="E179" s="476"/>
      <c r="F179" s="476"/>
      <c r="G179" s="476"/>
      <c r="H179" s="476"/>
      <c r="I179" s="476"/>
      <c r="J179" s="476"/>
      <c r="K179" s="476"/>
      <c r="L179" s="476"/>
      <c r="M179" s="476"/>
      <c r="N179" s="476"/>
      <c r="O179" s="476"/>
      <c r="P179" s="476"/>
      <c r="Q179" s="476"/>
      <c r="R179" s="476"/>
      <c r="S179" s="476"/>
      <c r="T179" s="476"/>
      <c r="U179" s="476"/>
      <c r="V179" s="476"/>
      <c r="W179" s="476"/>
      <c r="X179" s="476"/>
      <c r="Y179" s="476"/>
      <c r="Z179" s="476"/>
      <c r="AA179" s="476"/>
    </row>
    <row r="180" customFormat="false" ht="15.75" hidden="false" customHeight="false" outlineLevel="0" collapsed="false">
      <c r="A180" s="476"/>
      <c r="B180" s="476"/>
      <c r="C180" s="476"/>
      <c r="D180" s="476"/>
      <c r="E180" s="476"/>
      <c r="F180" s="476"/>
      <c r="G180" s="476"/>
      <c r="H180" s="476"/>
      <c r="I180" s="476"/>
      <c r="J180" s="476"/>
      <c r="K180" s="476"/>
      <c r="L180" s="476"/>
      <c r="M180" s="476"/>
      <c r="N180" s="476"/>
      <c r="O180" s="476"/>
      <c r="P180" s="476"/>
      <c r="Q180" s="476"/>
      <c r="R180" s="476"/>
      <c r="S180" s="476"/>
      <c r="T180" s="476"/>
      <c r="U180" s="476"/>
      <c r="V180" s="476"/>
      <c r="W180" s="476"/>
      <c r="X180" s="476"/>
      <c r="Y180" s="476"/>
      <c r="Z180" s="476"/>
      <c r="AA180" s="476"/>
    </row>
    <row r="181" customFormat="false" ht="15.75" hidden="false" customHeight="false" outlineLevel="0" collapsed="false">
      <c r="A181" s="476"/>
      <c r="B181" s="476"/>
      <c r="C181" s="476"/>
      <c r="D181" s="476"/>
      <c r="E181" s="476"/>
      <c r="F181" s="476"/>
      <c r="G181" s="476"/>
      <c r="H181" s="476"/>
      <c r="I181" s="476"/>
      <c r="J181" s="476"/>
      <c r="K181" s="476"/>
      <c r="L181" s="476"/>
      <c r="M181" s="476"/>
      <c r="N181" s="476"/>
      <c r="O181" s="476"/>
      <c r="P181" s="476"/>
      <c r="Q181" s="476"/>
      <c r="R181" s="476"/>
      <c r="S181" s="476"/>
      <c r="T181" s="476"/>
      <c r="U181" s="476"/>
      <c r="V181" s="476"/>
      <c r="W181" s="476"/>
      <c r="X181" s="476"/>
      <c r="Y181" s="476"/>
      <c r="Z181" s="476"/>
      <c r="AA181" s="476"/>
    </row>
    <row r="182" customFormat="false" ht="15.75" hidden="false" customHeight="false" outlineLevel="0" collapsed="false">
      <c r="A182" s="476"/>
      <c r="B182" s="476"/>
      <c r="C182" s="476"/>
      <c r="D182" s="476"/>
      <c r="E182" s="476"/>
      <c r="F182" s="476"/>
      <c r="G182" s="476"/>
      <c r="H182" s="476"/>
      <c r="I182" s="476"/>
      <c r="J182" s="476"/>
      <c r="K182" s="476"/>
      <c r="L182" s="476"/>
      <c r="M182" s="476"/>
      <c r="N182" s="476"/>
      <c r="O182" s="476"/>
      <c r="P182" s="476"/>
      <c r="Q182" s="476"/>
      <c r="R182" s="476"/>
      <c r="S182" s="476"/>
      <c r="T182" s="476"/>
      <c r="U182" s="476"/>
      <c r="V182" s="476"/>
      <c r="W182" s="476"/>
      <c r="X182" s="476"/>
      <c r="Y182" s="476"/>
      <c r="Z182" s="476"/>
      <c r="AA182" s="476"/>
    </row>
    <row r="183" customFormat="false" ht="15.75" hidden="false" customHeight="false" outlineLevel="0" collapsed="false">
      <c r="A183" s="476"/>
      <c r="B183" s="476"/>
      <c r="C183" s="476"/>
      <c r="D183" s="476"/>
      <c r="E183" s="476"/>
      <c r="F183" s="476"/>
      <c r="G183" s="476"/>
      <c r="H183" s="476"/>
      <c r="I183" s="476"/>
      <c r="J183" s="476"/>
      <c r="K183" s="476"/>
      <c r="L183" s="476"/>
      <c r="M183" s="476"/>
      <c r="N183" s="476"/>
      <c r="O183" s="476"/>
      <c r="P183" s="476"/>
      <c r="Q183" s="476"/>
      <c r="R183" s="476"/>
      <c r="S183" s="476"/>
      <c r="T183" s="476"/>
      <c r="U183" s="476"/>
      <c r="V183" s="476"/>
      <c r="W183" s="476"/>
      <c r="X183" s="476"/>
      <c r="Y183" s="476"/>
      <c r="Z183" s="476"/>
      <c r="AA183" s="476"/>
    </row>
    <row r="184" customFormat="false" ht="15.75" hidden="false" customHeight="false" outlineLevel="0" collapsed="false">
      <c r="A184" s="476"/>
      <c r="B184" s="476"/>
      <c r="C184" s="476"/>
      <c r="D184" s="476"/>
      <c r="E184" s="476"/>
      <c r="F184" s="476"/>
      <c r="G184" s="476"/>
      <c r="H184" s="476"/>
      <c r="I184" s="476"/>
      <c r="J184" s="476"/>
      <c r="K184" s="476"/>
      <c r="L184" s="476"/>
      <c r="M184" s="476"/>
      <c r="N184" s="476"/>
      <c r="O184" s="476"/>
      <c r="P184" s="476"/>
      <c r="Q184" s="476"/>
      <c r="R184" s="476"/>
      <c r="S184" s="476"/>
      <c r="T184" s="476"/>
      <c r="U184" s="476"/>
      <c r="V184" s="476"/>
      <c r="W184" s="476"/>
      <c r="X184" s="476"/>
      <c r="Y184" s="476"/>
      <c r="Z184" s="476"/>
      <c r="AA184" s="476"/>
    </row>
    <row r="185" customFormat="false" ht="15.75" hidden="false" customHeight="false" outlineLevel="0" collapsed="false">
      <c r="A185" s="476"/>
      <c r="B185" s="476"/>
      <c r="C185" s="476"/>
      <c r="D185" s="476"/>
      <c r="E185" s="476"/>
      <c r="F185" s="476"/>
      <c r="G185" s="476"/>
      <c r="H185" s="476"/>
      <c r="I185" s="476"/>
      <c r="J185" s="476"/>
      <c r="K185" s="476"/>
      <c r="L185" s="476"/>
      <c r="M185" s="476"/>
      <c r="N185" s="476"/>
      <c r="O185" s="476"/>
      <c r="P185" s="476"/>
      <c r="Q185" s="476"/>
      <c r="R185" s="476"/>
      <c r="S185" s="476"/>
      <c r="T185" s="476"/>
      <c r="U185" s="476"/>
      <c r="V185" s="476"/>
      <c r="W185" s="476"/>
      <c r="X185" s="476"/>
      <c r="Y185" s="476"/>
      <c r="Z185" s="476"/>
      <c r="AA185" s="476"/>
    </row>
    <row r="186" customFormat="false" ht="15.75" hidden="false" customHeight="false" outlineLevel="0" collapsed="false">
      <c r="A186" s="476"/>
      <c r="B186" s="476"/>
      <c r="C186" s="476"/>
      <c r="D186" s="476"/>
      <c r="E186" s="476"/>
      <c r="F186" s="476"/>
      <c r="G186" s="476"/>
      <c r="H186" s="476"/>
      <c r="I186" s="476"/>
      <c r="J186" s="476"/>
      <c r="K186" s="476"/>
      <c r="L186" s="476"/>
      <c r="M186" s="476"/>
      <c r="N186" s="476"/>
      <c r="O186" s="476"/>
      <c r="P186" s="476"/>
      <c r="Q186" s="476"/>
      <c r="R186" s="476"/>
      <c r="S186" s="476"/>
      <c r="T186" s="476"/>
      <c r="U186" s="476"/>
      <c r="V186" s="476"/>
      <c r="W186" s="476"/>
      <c r="X186" s="476"/>
      <c r="Y186" s="476"/>
      <c r="Z186" s="476"/>
      <c r="AA186" s="476"/>
    </row>
    <row r="187" customFormat="false" ht="15.75" hidden="false" customHeight="false" outlineLevel="0" collapsed="false">
      <c r="A187" s="476"/>
      <c r="B187" s="476"/>
      <c r="C187" s="476"/>
      <c r="D187" s="476"/>
      <c r="E187" s="476"/>
      <c r="F187" s="476"/>
      <c r="G187" s="476"/>
      <c r="H187" s="476"/>
      <c r="I187" s="476"/>
      <c r="J187" s="476"/>
      <c r="K187" s="476"/>
      <c r="L187" s="476"/>
      <c r="M187" s="476"/>
      <c r="N187" s="476"/>
      <c r="O187" s="476"/>
      <c r="P187" s="476"/>
      <c r="Q187" s="476"/>
      <c r="R187" s="476"/>
      <c r="S187" s="476"/>
      <c r="T187" s="476"/>
      <c r="U187" s="476"/>
      <c r="V187" s="476"/>
      <c r="W187" s="476"/>
      <c r="X187" s="476"/>
      <c r="Y187" s="476"/>
      <c r="Z187" s="476"/>
      <c r="AA187" s="476"/>
    </row>
    <row r="188" customFormat="false" ht="15.75" hidden="false" customHeight="false" outlineLevel="0" collapsed="false">
      <c r="A188" s="476"/>
      <c r="B188" s="476"/>
      <c r="C188" s="476"/>
      <c r="D188" s="476"/>
      <c r="E188" s="476"/>
      <c r="F188" s="476"/>
      <c r="G188" s="476"/>
      <c r="H188" s="476"/>
      <c r="I188" s="476"/>
      <c r="J188" s="476"/>
      <c r="K188" s="476"/>
      <c r="L188" s="476"/>
      <c r="M188" s="476"/>
      <c r="N188" s="476"/>
      <c r="O188" s="476"/>
      <c r="P188" s="476"/>
      <c r="Q188" s="476"/>
      <c r="R188" s="476"/>
      <c r="S188" s="476"/>
      <c r="T188" s="476"/>
      <c r="U188" s="476"/>
      <c r="V188" s="476"/>
      <c r="W188" s="476"/>
      <c r="X188" s="476"/>
      <c r="Y188" s="476"/>
      <c r="Z188" s="476"/>
      <c r="AA188" s="476"/>
    </row>
    <row r="189" customFormat="false" ht="15.75" hidden="false" customHeight="false" outlineLevel="0" collapsed="false">
      <c r="A189" s="476"/>
      <c r="B189" s="476"/>
      <c r="C189" s="476"/>
      <c r="D189" s="476"/>
      <c r="E189" s="476"/>
      <c r="F189" s="476"/>
      <c r="G189" s="476"/>
      <c r="H189" s="476"/>
      <c r="I189" s="476"/>
      <c r="J189" s="476"/>
      <c r="K189" s="476"/>
      <c r="L189" s="476"/>
      <c r="M189" s="476"/>
      <c r="N189" s="476"/>
      <c r="O189" s="476"/>
      <c r="P189" s="476"/>
      <c r="Q189" s="476"/>
      <c r="R189" s="476"/>
      <c r="S189" s="476"/>
      <c r="T189" s="476"/>
      <c r="U189" s="476"/>
      <c r="V189" s="476"/>
      <c r="W189" s="476"/>
      <c r="X189" s="476"/>
      <c r="Y189" s="476"/>
      <c r="Z189" s="476"/>
      <c r="AA189" s="476"/>
    </row>
    <row r="190" customFormat="false" ht="15.75" hidden="false" customHeight="false" outlineLevel="0" collapsed="false">
      <c r="A190" s="476"/>
      <c r="B190" s="476"/>
      <c r="C190" s="476"/>
      <c r="D190" s="476"/>
      <c r="E190" s="476"/>
      <c r="F190" s="476"/>
      <c r="G190" s="476"/>
      <c r="H190" s="476"/>
      <c r="I190" s="476"/>
      <c r="J190" s="476"/>
      <c r="K190" s="476"/>
      <c r="L190" s="476"/>
      <c r="M190" s="476"/>
      <c r="N190" s="476"/>
      <c r="O190" s="476"/>
      <c r="P190" s="476"/>
      <c r="Q190" s="476"/>
      <c r="R190" s="476"/>
      <c r="S190" s="476"/>
      <c r="T190" s="476"/>
      <c r="U190" s="476"/>
      <c r="V190" s="476"/>
      <c r="W190" s="476"/>
      <c r="X190" s="476"/>
      <c r="Y190" s="476"/>
      <c r="Z190" s="476"/>
      <c r="AA190" s="476"/>
    </row>
    <row r="191" customFormat="false" ht="15.75" hidden="false" customHeight="false" outlineLevel="0" collapsed="false">
      <c r="A191" s="476"/>
      <c r="B191" s="476"/>
      <c r="C191" s="476"/>
      <c r="D191" s="476"/>
      <c r="E191" s="476"/>
      <c r="F191" s="476"/>
      <c r="G191" s="476"/>
      <c r="H191" s="476"/>
      <c r="I191" s="476"/>
      <c r="J191" s="476"/>
      <c r="K191" s="476"/>
      <c r="L191" s="476"/>
      <c r="M191" s="476"/>
      <c r="N191" s="476"/>
      <c r="O191" s="476"/>
      <c r="P191" s="476"/>
      <c r="Q191" s="476"/>
      <c r="R191" s="476"/>
      <c r="S191" s="476"/>
      <c r="T191" s="476"/>
      <c r="U191" s="476"/>
      <c r="V191" s="476"/>
      <c r="W191" s="476"/>
      <c r="X191" s="476"/>
      <c r="Y191" s="476"/>
      <c r="Z191" s="476"/>
      <c r="AA191" s="476"/>
    </row>
    <row r="192" customFormat="false" ht="15.75" hidden="false" customHeight="false" outlineLevel="0" collapsed="false">
      <c r="A192" s="476"/>
      <c r="B192" s="476"/>
      <c r="C192" s="476"/>
      <c r="D192" s="476"/>
      <c r="E192" s="476"/>
      <c r="F192" s="476"/>
      <c r="G192" s="476"/>
      <c r="H192" s="476"/>
      <c r="I192" s="476"/>
      <c r="J192" s="476"/>
      <c r="K192" s="476"/>
      <c r="L192" s="476"/>
      <c r="M192" s="476"/>
      <c r="N192" s="476"/>
      <c r="O192" s="476"/>
      <c r="P192" s="476"/>
      <c r="Q192" s="476"/>
      <c r="R192" s="476"/>
      <c r="S192" s="476"/>
      <c r="T192" s="476"/>
      <c r="U192" s="476"/>
      <c r="V192" s="476"/>
      <c r="W192" s="476"/>
      <c r="X192" s="476"/>
      <c r="Y192" s="476"/>
      <c r="Z192" s="476"/>
      <c r="AA192" s="476"/>
    </row>
    <row r="193" customFormat="false" ht="15.75" hidden="false" customHeight="false" outlineLevel="0" collapsed="false">
      <c r="A193" s="476"/>
      <c r="B193" s="476"/>
      <c r="C193" s="476"/>
      <c r="D193" s="476"/>
      <c r="E193" s="476"/>
      <c r="F193" s="476"/>
      <c r="G193" s="476"/>
      <c r="H193" s="476"/>
      <c r="I193" s="476"/>
      <c r="J193" s="476"/>
      <c r="K193" s="476"/>
      <c r="L193" s="476"/>
      <c r="M193" s="476"/>
      <c r="N193" s="476"/>
      <c r="O193" s="476"/>
      <c r="P193" s="476"/>
      <c r="Q193" s="476"/>
      <c r="R193" s="476"/>
      <c r="S193" s="476"/>
      <c r="T193" s="476"/>
      <c r="U193" s="476"/>
      <c r="V193" s="476"/>
      <c r="W193" s="476"/>
      <c r="X193" s="476"/>
      <c r="Y193" s="476"/>
      <c r="Z193" s="476"/>
      <c r="AA193" s="476"/>
    </row>
    <row r="194" customFormat="false" ht="15.75" hidden="false" customHeight="false" outlineLevel="0" collapsed="false">
      <c r="A194" s="476"/>
      <c r="B194" s="476"/>
      <c r="C194" s="476"/>
      <c r="D194" s="476"/>
      <c r="E194" s="476"/>
      <c r="F194" s="476"/>
      <c r="G194" s="476"/>
      <c r="H194" s="476"/>
      <c r="I194" s="476"/>
      <c r="J194" s="476"/>
      <c r="K194" s="476"/>
      <c r="L194" s="476"/>
      <c r="M194" s="476"/>
      <c r="N194" s="476"/>
      <c r="O194" s="476"/>
      <c r="P194" s="476"/>
      <c r="Q194" s="476"/>
      <c r="R194" s="476"/>
      <c r="S194" s="476"/>
      <c r="T194" s="476"/>
      <c r="U194" s="476"/>
      <c r="V194" s="476"/>
      <c r="W194" s="476"/>
      <c r="X194" s="476"/>
      <c r="Y194" s="476"/>
      <c r="Z194" s="476"/>
      <c r="AA194" s="476"/>
    </row>
    <row r="195" customFormat="false" ht="15.75" hidden="false" customHeight="false" outlineLevel="0" collapsed="false">
      <c r="A195" s="476"/>
      <c r="B195" s="476"/>
      <c r="C195" s="476"/>
      <c r="D195" s="476"/>
      <c r="E195" s="476"/>
      <c r="F195" s="476"/>
      <c r="G195" s="476"/>
      <c r="H195" s="476"/>
      <c r="I195" s="476"/>
      <c r="J195" s="476"/>
      <c r="K195" s="476"/>
      <c r="L195" s="476"/>
      <c r="M195" s="476"/>
      <c r="N195" s="476"/>
      <c r="O195" s="476"/>
      <c r="P195" s="476"/>
      <c r="Q195" s="476"/>
      <c r="R195" s="476"/>
      <c r="S195" s="476"/>
      <c r="T195" s="476"/>
      <c r="U195" s="476"/>
      <c r="V195" s="476"/>
      <c r="W195" s="476"/>
      <c r="X195" s="476"/>
      <c r="Y195" s="476"/>
      <c r="Z195" s="476"/>
      <c r="AA195" s="476"/>
    </row>
    <row r="196" customFormat="false" ht="15.75" hidden="false" customHeight="false" outlineLevel="0" collapsed="false">
      <c r="A196" s="476"/>
      <c r="B196" s="476"/>
      <c r="C196" s="476"/>
      <c r="D196" s="476"/>
      <c r="E196" s="476"/>
      <c r="F196" s="476"/>
      <c r="G196" s="476"/>
      <c r="H196" s="476"/>
      <c r="I196" s="476"/>
      <c r="J196" s="476"/>
      <c r="K196" s="476"/>
      <c r="L196" s="476"/>
      <c r="M196" s="476"/>
      <c r="N196" s="476"/>
      <c r="O196" s="476"/>
      <c r="P196" s="476"/>
      <c r="Q196" s="476"/>
      <c r="R196" s="476"/>
      <c r="S196" s="476"/>
      <c r="T196" s="476"/>
      <c r="U196" s="476"/>
      <c r="V196" s="476"/>
      <c r="W196" s="476"/>
      <c r="X196" s="476"/>
      <c r="Y196" s="476"/>
      <c r="Z196" s="476"/>
      <c r="AA196" s="476"/>
    </row>
    <row r="197" customFormat="false" ht="15.75" hidden="false" customHeight="false" outlineLevel="0" collapsed="false">
      <c r="A197" s="476"/>
      <c r="B197" s="476"/>
      <c r="C197" s="476"/>
      <c r="D197" s="476"/>
      <c r="E197" s="476"/>
      <c r="F197" s="476"/>
      <c r="G197" s="476"/>
      <c r="H197" s="476"/>
      <c r="I197" s="476"/>
      <c r="J197" s="476"/>
      <c r="K197" s="476"/>
      <c r="L197" s="476"/>
      <c r="M197" s="476"/>
      <c r="N197" s="476"/>
      <c r="O197" s="476"/>
      <c r="P197" s="476"/>
      <c r="Q197" s="476"/>
      <c r="R197" s="476"/>
      <c r="S197" s="476"/>
      <c r="T197" s="476"/>
      <c r="U197" s="476"/>
      <c r="V197" s="476"/>
      <c r="W197" s="476"/>
      <c r="X197" s="476"/>
      <c r="Y197" s="476"/>
      <c r="Z197" s="476"/>
      <c r="AA197" s="476"/>
    </row>
    <row r="198" customFormat="false" ht="15.75" hidden="false" customHeight="false" outlineLevel="0" collapsed="false">
      <c r="A198" s="476"/>
      <c r="B198" s="476"/>
      <c r="C198" s="476"/>
      <c r="D198" s="476"/>
      <c r="E198" s="476"/>
      <c r="F198" s="476"/>
      <c r="G198" s="476"/>
      <c r="H198" s="476"/>
      <c r="I198" s="476"/>
      <c r="J198" s="476"/>
      <c r="K198" s="476"/>
      <c r="L198" s="476"/>
      <c r="M198" s="476"/>
      <c r="N198" s="476"/>
      <c r="O198" s="476"/>
      <c r="P198" s="476"/>
      <c r="Q198" s="476"/>
      <c r="R198" s="476"/>
      <c r="S198" s="476"/>
      <c r="T198" s="476"/>
      <c r="U198" s="476"/>
      <c r="V198" s="476"/>
      <c r="W198" s="476"/>
      <c r="X198" s="476"/>
      <c r="Y198" s="476"/>
      <c r="Z198" s="476"/>
      <c r="AA198" s="476"/>
    </row>
    <row r="199" customFormat="false" ht="15.75" hidden="false" customHeight="false" outlineLevel="0" collapsed="false">
      <c r="A199" s="476"/>
      <c r="B199" s="476"/>
      <c r="C199" s="476"/>
      <c r="D199" s="476"/>
      <c r="E199" s="476"/>
      <c r="F199" s="476"/>
      <c r="G199" s="476"/>
      <c r="H199" s="476"/>
      <c r="I199" s="476"/>
      <c r="J199" s="476"/>
      <c r="K199" s="476"/>
      <c r="L199" s="476"/>
      <c r="M199" s="476"/>
      <c r="N199" s="476"/>
      <c r="O199" s="476"/>
      <c r="P199" s="476"/>
      <c r="Q199" s="476"/>
      <c r="R199" s="476"/>
      <c r="S199" s="476"/>
      <c r="T199" s="476"/>
      <c r="U199" s="476"/>
      <c r="V199" s="476"/>
      <c r="W199" s="476"/>
      <c r="X199" s="476"/>
      <c r="Y199" s="476"/>
      <c r="Z199" s="476"/>
      <c r="AA199" s="476"/>
    </row>
    <row r="200" customFormat="false" ht="15.75" hidden="false" customHeight="false" outlineLevel="0" collapsed="false">
      <c r="A200" s="476"/>
      <c r="B200" s="476"/>
      <c r="C200" s="476"/>
      <c r="D200" s="476"/>
      <c r="E200" s="476"/>
      <c r="F200" s="476"/>
      <c r="G200" s="476"/>
      <c r="H200" s="476"/>
      <c r="I200" s="476"/>
      <c r="J200" s="476"/>
      <c r="K200" s="476"/>
      <c r="L200" s="476"/>
      <c r="M200" s="476"/>
      <c r="N200" s="476"/>
      <c r="O200" s="476"/>
      <c r="P200" s="476"/>
      <c r="Q200" s="476"/>
      <c r="R200" s="476"/>
      <c r="S200" s="476"/>
      <c r="T200" s="476"/>
      <c r="U200" s="476"/>
      <c r="V200" s="476"/>
      <c r="W200" s="476"/>
      <c r="X200" s="476"/>
      <c r="Y200" s="476"/>
      <c r="Z200" s="476"/>
      <c r="AA200" s="476"/>
    </row>
    <row r="201" customFormat="false" ht="15.75" hidden="false" customHeight="false" outlineLevel="0" collapsed="false">
      <c r="A201" s="476"/>
      <c r="B201" s="476"/>
      <c r="C201" s="476"/>
      <c r="D201" s="476"/>
      <c r="E201" s="476"/>
      <c r="F201" s="476"/>
      <c r="G201" s="476"/>
      <c r="H201" s="476"/>
      <c r="I201" s="476"/>
      <c r="J201" s="476"/>
      <c r="K201" s="476"/>
      <c r="L201" s="476"/>
      <c r="M201" s="476"/>
      <c r="N201" s="476"/>
      <c r="O201" s="476"/>
      <c r="P201" s="476"/>
      <c r="Q201" s="476"/>
      <c r="R201" s="476"/>
      <c r="S201" s="476"/>
      <c r="T201" s="476"/>
      <c r="U201" s="476"/>
      <c r="V201" s="476"/>
      <c r="W201" s="476"/>
      <c r="X201" s="476"/>
      <c r="Y201" s="476"/>
      <c r="Z201" s="476"/>
      <c r="AA201" s="476"/>
    </row>
    <row r="202" customFormat="false" ht="15.75" hidden="false" customHeight="false" outlineLevel="0" collapsed="false">
      <c r="A202" s="476"/>
      <c r="B202" s="476"/>
      <c r="C202" s="476"/>
      <c r="D202" s="476"/>
      <c r="E202" s="476"/>
      <c r="F202" s="476"/>
      <c r="G202" s="476"/>
      <c r="H202" s="476"/>
      <c r="I202" s="476"/>
      <c r="J202" s="476"/>
      <c r="K202" s="476"/>
      <c r="L202" s="476"/>
      <c r="M202" s="476"/>
      <c r="N202" s="476"/>
      <c r="O202" s="476"/>
      <c r="P202" s="476"/>
      <c r="Q202" s="476"/>
      <c r="R202" s="476"/>
      <c r="S202" s="476"/>
      <c r="T202" s="476"/>
      <c r="U202" s="476"/>
      <c r="V202" s="476"/>
      <c r="W202" s="476"/>
      <c r="X202" s="476"/>
      <c r="Y202" s="476"/>
      <c r="Z202" s="476"/>
      <c r="AA202" s="476"/>
    </row>
    <row r="203" customFormat="false" ht="15.75" hidden="false" customHeight="false" outlineLevel="0" collapsed="false">
      <c r="A203" s="476"/>
      <c r="B203" s="476"/>
      <c r="C203" s="476"/>
      <c r="D203" s="476"/>
      <c r="E203" s="476"/>
      <c r="F203" s="476"/>
      <c r="G203" s="476"/>
      <c r="H203" s="476"/>
      <c r="I203" s="476"/>
      <c r="J203" s="476"/>
      <c r="K203" s="476"/>
      <c r="L203" s="476"/>
      <c r="M203" s="476"/>
      <c r="N203" s="476"/>
      <c r="O203" s="476"/>
      <c r="P203" s="476"/>
      <c r="Q203" s="476"/>
      <c r="R203" s="476"/>
      <c r="S203" s="476"/>
      <c r="T203" s="476"/>
      <c r="U203" s="476"/>
      <c r="V203" s="476"/>
      <c r="W203" s="476"/>
      <c r="X203" s="476"/>
      <c r="Y203" s="476"/>
      <c r="Z203" s="476"/>
      <c r="AA203" s="476"/>
    </row>
    <row r="204" customFormat="false" ht="15.75" hidden="false" customHeight="false" outlineLevel="0" collapsed="false">
      <c r="A204" s="476"/>
      <c r="B204" s="476"/>
      <c r="C204" s="476"/>
      <c r="D204" s="476"/>
      <c r="E204" s="476"/>
      <c r="F204" s="476"/>
      <c r="G204" s="476"/>
      <c r="H204" s="476"/>
      <c r="I204" s="476"/>
      <c r="J204" s="476"/>
      <c r="K204" s="476"/>
      <c r="L204" s="476"/>
      <c r="M204" s="476"/>
      <c r="N204" s="476"/>
      <c r="O204" s="476"/>
      <c r="P204" s="476"/>
      <c r="Q204" s="476"/>
      <c r="R204" s="476"/>
      <c r="S204" s="476"/>
      <c r="T204" s="476"/>
      <c r="U204" s="476"/>
      <c r="V204" s="476"/>
      <c r="W204" s="476"/>
      <c r="X204" s="476"/>
      <c r="Y204" s="476"/>
      <c r="Z204" s="476"/>
      <c r="AA204" s="476"/>
    </row>
    <row r="205" customFormat="false" ht="15.75" hidden="false" customHeight="false" outlineLevel="0" collapsed="false">
      <c r="A205" s="476"/>
      <c r="B205" s="476"/>
      <c r="C205" s="476"/>
      <c r="D205" s="476"/>
      <c r="E205" s="476"/>
      <c r="F205" s="476"/>
      <c r="G205" s="476"/>
      <c r="H205" s="476"/>
      <c r="I205" s="476"/>
      <c r="J205" s="476"/>
      <c r="K205" s="476"/>
      <c r="L205" s="476"/>
      <c r="M205" s="476"/>
      <c r="N205" s="476"/>
      <c r="O205" s="476"/>
      <c r="P205" s="476"/>
      <c r="Q205" s="476"/>
      <c r="R205" s="476"/>
      <c r="S205" s="476"/>
      <c r="T205" s="476"/>
      <c r="U205" s="476"/>
      <c r="V205" s="476"/>
      <c r="W205" s="476"/>
      <c r="X205" s="476"/>
      <c r="Y205" s="476"/>
      <c r="Z205" s="476"/>
      <c r="AA205" s="476"/>
    </row>
    <row r="206" customFormat="false" ht="15.75" hidden="false" customHeight="false" outlineLevel="0" collapsed="false">
      <c r="A206" s="476"/>
      <c r="B206" s="476"/>
      <c r="C206" s="476"/>
      <c r="D206" s="476"/>
      <c r="E206" s="476"/>
      <c r="F206" s="476"/>
      <c r="G206" s="476"/>
      <c r="H206" s="476"/>
      <c r="I206" s="476"/>
      <c r="J206" s="476"/>
      <c r="K206" s="476"/>
      <c r="L206" s="476"/>
      <c r="M206" s="476"/>
      <c r="N206" s="476"/>
      <c r="O206" s="476"/>
      <c r="P206" s="476"/>
      <c r="Q206" s="476"/>
      <c r="R206" s="476"/>
      <c r="S206" s="476"/>
      <c r="T206" s="476"/>
      <c r="U206" s="476"/>
      <c r="V206" s="476"/>
      <c r="W206" s="476"/>
      <c r="X206" s="476"/>
      <c r="Y206" s="476"/>
      <c r="Z206" s="476"/>
      <c r="AA206" s="476"/>
    </row>
    <row r="207" customFormat="false" ht="15.75" hidden="false" customHeight="false" outlineLevel="0" collapsed="false">
      <c r="A207" s="476"/>
      <c r="B207" s="476"/>
      <c r="C207" s="476"/>
      <c r="D207" s="476"/>
      <c r="E207" s="476"/>
      <c r="F207" s="476"/>
      <c r="G207" s="476"/>
      <c r="H207" s="476"/>
      <c r="I207" s="476"/>
      <c r="J207" s="476"/>
      <c r="K207" s="476"/>
      <c r="L207" s="476"/>
      <c r="M207" s="476"/>
      <c r="N207" s="476"/>
      <c r="O207" s="476"/>
      <c r="P207" s="476"/>
      <c r="Q207" s="476"/>
      <c r="R207" s="476"/>
      <c r="S207" s="476"/>
      <c r="T207" s="476"/>
      <c r="U207" s="476"/>
      <c r="V207" s="476"/>
      <c r="W207" s="476"/>
      <c r="X207" s="476"/>
      <c r="Y207" s="476"/>
      <c r="Z207" s="476"/>
      <c r="AA207" s="476"/>
    </row>
    <row r="208" customFormat="false" ht="15.75" hidden="false" customHeight="false" outlineLevel="0" collapsed="false">
      <c r="A208" s="476"/>
      <c r="B208" s="476"/>
      <c r="C208" s="476"/>
      <c r="D208" s="476"/>
      <c r="E208" s="476"/>
      <c r="F208" s="476"/>
      <c r="G208" s="476"/>
      <c r="H208" s="476"/>
      <c r="I208" s="476"/>
      <c r="J208" s="476"/>
      <c r="K208" s="476"/>
      <c r="L208" s="476"/>
      <c r="M208" s="476"/>
      <c r="N208" s="476"/>
      <c r="O208" s="476"/>
      <c r="P208" s="476"/>
      <c r="Q208" s="476"/>
      <c r="R208" s="476"/>
      <c r="S208" s="476"/>
      <c r="T208" s="476"/>
      <c r="U208" s="476"/>
      <c r="V208" s="476"/>
      <c r="W208" s="476"/>
      <c r="X208" s="476"/>
      <c r="Y208" s="476"/>
      <c r="Z208" s="476"/>
      <c r="AA208" s="476"/>
    </row>
    <row r="209" customFormat="false" ht="15.75" hidden="false" customHeight="false" outlineLevel="0" collapsed="false">
      <c r="A209" s="476"/>
      <c r="B209" s="476"/>
      <c r="C209" s="476"/>
      <c r="D209" s="476"/>
      <c r="E209" s="476"/>
      <c r="F209" s="476"/>
      <c r="G209" s="476"/>
      <c r="H209" s="476"/>
      <c r="I209" s="476"/>
      <c r="J209" s="476"/>
      <c r="K209" s="476"/>
      <c r="L209" s="476"/>
      <c r="M209" s="476"/>
      <c r="N209" s="476"/>
      <c r="O209" s="476"/>
      <c r="P209" s="476"/>
      <c r="Q209" s="476"/>
      <c r="R209" s="476"/>
      <c r="S209" s="476"/>
      <c r="T209" s="476"/>
      <c r="U209" s="476"/>
      <c r="V209" s="476"/>
      <c r="W209" s="476"/>
      <c r="X209" s="476"/>
      <c r="Y209" s="476"/>
      <c r="Z209" s="476"/>
      <c r="AA209" s="476"/>
    </row>
    <row r="210" customFormat="false" ht="15.75" hidden="false" customHeight="false" outlineLevel="0" collapsed="false">
      <c r="A210" s="476"/>
      <c r="B210" s="476"/>
      <c r="C210" s="476"/>
      <c r="D210" s="476"/>
      <c r="E210" s="476"/>
      <c r="F210" s="476"/>
      <c r="G210" s="476"/>
      <c r="H210" s="476"/>
      <c r="I210" s="476"/>
      <c r="J210" s="476"/>
      <c r="K210" s="476"/>
      <c r="L210" s="476"/>
      <c r="M210" s="476"/>
      <c r="N210" s="476"/>
      <c r="O210" s="476"/>
      <c r="P210" s="476"/>
      <c r="Q210" s="476"/>
      <c r="R210" s="476"/>
      <c r="S210" s="476"/>
      <c r="T210" s="476"/>
      <c r="U210" s="476"/>
      <c r="V210" s="476"/>
      <c r="W210" s="476"/>
      <c r="X210" s="476"/>
      <c r="Y210" s="476"/>
      <c r="Z210" s="476"/>
      <c r="AA210" s="476"/>
    </row>
    <row r="211" customFormat="false" ht="15.75" hidden="false" customHeight="false" outlineLevel="0" collapsed="false">
      <c r="A211" s="476"/>
      <c r="B211" s="476"/>
      <c r="C211" s="476"/>
      <c r="D211" s="476"/>
      <c r="E211" s="476"/>
      <c r="F211" s="476"/>
      <c r="G211" s="476"/>
      <c r="H211" s="476"/>
      <c r="I211" s="476"/>
      <c r="J211" s="476"/>
      <c r="K211" s="476"/>
      <c r="L211" s="476"/>
      <c r="M211" s="476"/>
      <c r="N211" s="476"/>
      <c r="O211" s="476"/>
      <c r="P211" s="476"/>
      <c r="Q211" s="476"/>
      <c r="R211" s="476"/>
      <c r="S211" s="476"/>
      <c r="T211" s="476"/>
      <c r="U211" s="476"/>
      <c r="V211" s="476"/>
      <c r="W211" s="476"/>
      <c r="X211" s="476"/>
      <c r="Y211" s="476"/>
      <c r="Z211" s="476"/>
      <c r="AA211" s="476"/>
    </row>
    <row r="212" customFormat="false" ht="15.75" hidden="false" customHeight="false" outlineLevel="0" collapsed="false">
      <c r="A212" s="476"/>
      <c r="B212" s="476"/>
      <c r="C212" s="476"/>
      <c r="D212" s="476"/>
      <c r="E212" s="476"/>
      <c r="F212" s="476"/>
      <c r="G212" s="476"/>
      <c r="H212" s="476"/>
      <c r="I212" s="476"/>
      <c r="J212" s="476"/>
      <c r="K212" s="476"/>
      <c r="L212" s="476"/>
      <c r="M212" s="476"/>
      <c r="N212" s="476"/>
      <c r="O212" s="476"/>
      <c r="P212" s="476"/>
      <c r="Q212" s="476"/>
      <c r="R212" s="476"/>
      <c r="S212" s="476"/>
      <c r="T212" s="476"/>
      <c r="U212" s="476"/>
      <c r="V212" s="476"/>
      <c r="W212" s="476"/>
      <c r="X212" s="476"/>
      <c r="Y212" s="476"/>
      <c r="Z212" s="476"/>
      <c r="AA212" s="476"/>
    </row>
    <row r="213" customFormat="false" ht="15.75" hidden="false" customHeight="false" outlineLevel="0" collapsed="false">
      <c r="A213" s="476"/>
      <c r="B213" s="476"/>
      <c r="C213" s="476"/>
      <c r="D213" s="476"/>
      <c r="E213" s="476"/>
      <c r="F213" s="476"/>
      <c r="G213" s="476"/>
      <c r="H213" s="476"/>
      <c r="I213" s="476"/>
      <c r="J213" s="476"/>
      <c r="K213" s="476"/>
      <c r="L213" s="476"/>
      <c r="M213" s="476"/>
      <c r="N213" s="476"/>
      <c r="O213" s="476"/>
      <c r="P213" s="476"/>
      <c r="Q213" s="476"/>
      <c r="R213" s="476"/>
      <c r="S213" s="476"/>
      <c r="T213" s="476"/>
      <c r="U213" s="476"/>
      <c r="V213" s="476"/>
      <c r="W213" s="476"/>
      <c r="X213" s="476"/>
      <c r="Y213" s="476"/>
      <c r="Z213" s="476"/>
      <c r="AA213" s="476"/>
    </row>
    <row r="214" customFormat="false" ht="15.75" hidden="false" customHeight="false" outlineLevel="0" collapsed="false">
      <c r="A214" s="476"/>
      <c r="B214" s="476"/>
      <c r="C214" s="476"/>
      <c r="D214" s="476"/>
      <c r="E214" s="476"/>
      <c r="F214" s="476"/>
      <c r="G214" s="476"/>
      <c r="H214" s="476"/>
      <c r="I214" s="476"/>
      <c r="J214" s="476"/>
      <c r="K214" s="476"/>
      <c r="L214" s="476"/>
      <c r="M214" s="476"/>
      <c r="N214" s="476"/>
      <c r="O214" s="476"/>
      <c r="P214" s="476"/>
      <c r="Q214" s="476"/>
      <c r="R214" s="476"/>
      <c r="S214" s="476"/>
      <c r="T214" s="476"/>
      <c r="U214" s="476"/>
      <c r="V214" s="476"/>
      <c r="W214" s="476"/>
      <c r="X214" s="476"/>
      <c r="Y214" s="476"/>
      <c r="Z214" s="476"/>
      <c r="AA214" s="476"/>
    </row>
    <row r="215" customFormat="false" ht="15.75" hidden="false" customHeight="false" outlineLevel="0" collapsed="false">
      <c r="A215" s="476"/>
      <c r="B215" s="476"/>
      <c r="C215" s="476"/>
      <c r="D215" s="476"/>
      <c r="E215" s="476"/>
      <c r="F215" s="476"/>
      <c r="G215" s="476"/>
      <c r="H215" s="476"/>
      <c r="I215" s="476"/>
      <c r="J215" s="476"/>
      <c r="K215" s="476"/>
      <c r="L215" s="476"/>
      <c r="M215" s="476"/>
      <c r="N215" s="476"/>
      <c r="O215" s="476"/>
      <c r="P215" s="476"/>
      <c r="Q215" s="476"/>
      <c r="R215" s="476"/>
      <c r="S215" s="476"/>
      <c r="T215" s="476"/>
      <c r="U215" s="476"/>
      <c r="V215" s="476"/>
      <c r="W215" s="476"/>
      <c r="X215" s="476"/>
      <c r="Y215" s="476"/>
      <c r="Z215" s="476"/>
      <c r="AA215" s="476"/>
    </row>
    <row r="216" customFormat="false" ht="15.75" hidden="false" customHeight="false" outlineLevel="0" collapsed="false">
      <c r="A216" s="476"/>
      <c r="B216" s="476"/>
      <c r="C216" s="476"/>
      <c r="D216" s="476"/>
      <c r="E216" s="476"/>
      <c r="F216" s="476"/>
      <c r="G216" s="476"/>
      <c r="H216" s="476"/>
      <c r="I216" s="476"/>
      <c r="J216" s="476"/>
      <c r="K216" s="476"/>
      <c r="L216" s="476"/>
      <c r="M216" s="476"/>
      <c r="N216" s="476"/>
      <c r="O216" s="476"/>
      <c r="P216" s="476"/>
      <c r="Q216" s="476"/>
      <c r="R216" s="476"/>
      <c r="S216" s="476"/>
      <c r="T216" s="476"/>
      <c r="U216" s="476"/>
      <c r="V216" s="476"/>
      <c r="W216" s="476"/>
      <c r="X216" s="476"/>
      <c r="Y216" s="476"/>
      <c r="Z216" s="476"/>
      <c r="AA216" s="476"/>
    </row>
    <row r="217" customFormat="false" ht="15.75" hidden="false" customHeight="false" outlineLevel="0" collapsed="false">
      <c r="A217" s="476"/>
      <c r="B217" s="476"/>
      <c r="C217" s="476"/>
      <c r="D217" s="476"/>
      <c r="E217" s="476"/>
      <c r="F217" s="476"/>
      <c r="G217" s="476"/>
      <c r="H217" s="476"/>
      <c r="I217" s="476"/>
      <c r="J217" s="476"/>
      <c r="K217" s="476"/>
      <c r="L217" s="476"/>
      <c r="M217" s="476"/>
      <c r="N217" s="476"/>
      <c r="O217" s="476"/>
      <c r="P217" s="476"/>
      <c r="Q217" s="476"/>
      <c r="R217" s="476"/>
      <c r="S217" s="476"/>
      <c r="T217" s="476"/>
      <c r="U217" s="476"/>
      <c r="V217" s="476"/>
      <c r="W217" s="476"/>
      <c r="X217" s="476"/>
      <c r="Y217" s="476"/>
      <c r="Z217" s="476"/>
      <c r="AA217" s="476"/>
    </row>
    <row r="218" customFormat="false" ht="15.75" hidden="false" customHeight="false" outlineLevel="0" collapsed="false">
      <c r="A218" s="476"/>
      <c r="B218" s="476"/>
      <c r="C218" s="476"/>
      <c r="D218" s="476"/>
      <c r="E218" s="476"/>
      <c r="F218" s="476"/>
      <c r="G218" s="476"/>
      <c r="H218" s="476"/>
      <c r="I218" s="476"/>
      <c r="J218" s="476"/>
      <c r="K218" s="476"/>
      <c r="L218" s="476"/>
      <c r="M218" s="476"/>
      <c r="N218" s="476"/>
      <c r="O218" s="476"/>
      <c r="P218" s="476"/>
      <c r="Q218" s="476"/>
      <c r="R218" s="476"/>
      <c r="S218" s="476"/>
      <c r="T218" s="476"/>
      <c r="U218" s="476"/>
      <c r="V218" s="476"/>
      <c r="W218" s="476"/>
      <c r="X218" s="476"/>
      <c r="Y218" s="476"/>
      <c r="Z218" s="476"/>
      <c r="AA218" s="476"/>
    </row>
    <row r="219" customFormat="false" ht="15.75" hidden="false" customHeight="false" outlineLevel="0" collapsed="false">
      <c r="A219" s="476"/>
      <c r="B219" s="476"/>
      <c r="C219" s="476"/>
      <c r="D219" s="476"/>
      <c r="E219" s="476"/>
      <c r="F219" s="476"/>
      <c r="G219" s="476"/>
      <c r="H219" s="476"/>
      <c r="I219" s="476"/>
      <c r="J219" s="476"/>
      <c r="K219" s="476"/>
      <c r="L219" s="476"/>
      <c r="M219" s="476"/>
      <c r="N219" s="476"/>
      <c r="O219" s="476"/>
      <c r="P219" s="476"/>
      <c r="Q219" s="476"/>
      <c r="R219" s="476"/>
      <c r="S219" s="476"/>
      <c r="T219" s="476"/>
      <c r="U219" s="476"/>
      <c r="V219" s="476"/>
      <c r="W219" s="476"/>
      <c r="X219" s="476"/>
      <c r="Y219" s="476"/>
      <c r="Z219" s="476"/>
      <c r="AA219" s="476"/>
    </row>
    <row r="220" customFormat="false" ht="15.75" hidden="false" customHeight="false" outlineLevel="0" collapsed="false">
      <c r="A220" s="476"/>
      <c r="B220" s="476"/>
      <c r="C220" s="476"/>
      <c r="D220" s="476"/>
      <c r="E220" s="476"/>
      <c r="F220" s="476"/>
      <c r="G220" s="476"/>
      <c r="H220" s="476"/>
      <c r="I220" s="476"/>
      <c r="J220" s="476"/>
      <c r="K220" s="476"/>
      <c r="L220" s="476"/>
      <c r="M220" s="476"/>
      <c r="N220" s="476"/>
      <c r="O220" s="476"/>
      <c r="P220" s="476"/>
      <c r="Q220" s="476"/>
      <c r="R220" s="476"/>
      <c r="S220" s="476"/>
      <c r="T220" s="476"/>
      <c r="U220" s="476"/>
      <c r="V220" s="476"/>
      <c r="W220" s="476"/>
      <c r="X220" s="476"/>
      <c r="Y220" s="476"/>
      <c r="Z220" s="476"/>
      <c r="AA220" s="476"/>
    </row>
    <row r="221" customFormat="false" ht="15.75" hidden="false" customHeight="false" outlineLevel="0" collapsed="false">
      <c r="A221" s="476"/>
      <c r="B221" s="476"/>
      <c r="C221" s="476"/>
      <c r="D221" s="476"/>
      <c r="E221" s="476"/>
      <c r="F221" s="476"/>
      <c r="G221" s="476"/>
      <c r="H221" s="476"/>
      <c r="I221" s="476"/>
      <c r="J221" s="476"/>
      <c r="K221" s="476"/>
      <c r="L221" s="476"/>
      <c r="M221" s="476"/>
      <c r="N221" s="476"/>
      <c r="O221" s="476"/>
      <c r="P221" s="476"/>
      <c r="Q221" s="476"/>
      <c r="R221" s="476"/>
      <c r="S221" s="476"/>
      <c r="T221" s="476"/>
      <c r="U221" s="476"/>
      <c r="V221" s="476"/>
      <c r="W221" s="476"/>
      <c r="X221" s="476"/>
      <c r="Y221" s="476"/>
      <c r="Z221" s="476"/>
      <c r="AA221" s="476"/>
    </row>
    <row r="222" customFormat="false" ht="15.75" hidden="false" customHeight="false" outlineLevel="0" collapsed="false">
      <c r="A222" s="476"/>
      <c r="B222" s="476"/>
      <c r="C222" s="476"/>
      <c r="D222" s="476"/>
      <c r="E222" s="476"/>
      <c r="F222" s="476"/>
      <c r="G222" s="476"/>
      <c r="H222" s="476"/>
      <c r="I222" s="476"/>
      <c r="J222" s="476"/>
      <c r="K222" s="476"/>
      <c r="L222" s="476"/>
      <c r="M222" s="476"/>
      <c r="N222" s="476"/>
      <c r="O222" s="476"/>
      <c r="P222" s="476"/>
      <c r="Q222" s="476"/>
      <c r="R222" s="476"/>
      <c r="S222" s="476"/>
      <c r="T222" s="476"/>
      <c r="U222" s="476"/>
      <c r="V222" s="476"/>
      <c r="W222" s="476"/>
      <c r="X222" s="476"/>
      <c r="Y222" s="476"/>
      <c r="Z222" s="476"/>
      <c r="AA222" s="476"/>
    </row>
    <row r="223" customFormat="false" ht="15.75" hidden="false" customHeight="false" outlineLevel="0" collapsed="false">
      <c r="A223" s="476"/>
      <c r="B223" s="476"/>
      <c r="C223" s="476"/>
      <c r="D223" s="476"/>
      <c r="E223" s="476"/>
      <c r="F223" s="476"/>
      <c r="G223" s="476"/>
      <c r="H223" s="476"/>
      <c r="I223" s="476"/>
      <c r="J223" s="476"/>
      <c r="K223" s="476"/>
      <c r="L223" s="476"/>
      <c r="M223" s="476"/>
      <c r="N223" s="476"/>
      <c r="O223" s="476"/>
      <c r="P223" s="476"/>
      <c r="Q223" s="476"/>
      <c r="R223" s="476"/>
      <c r="S223" s="476"/>
      <c r="T223" s="476"/>
      <c r="U223" s="476"/>
      <c r="V223" s="476"/>
      <c r="W223" s="476"/>
      <c r="X223" s="476"/>
      <c r="Y223" s="476"/>
      <c r="Z223" s="476"/>
      <c r="AA223" s="476"/>
    </row>
    <row r="224" customFormat="false" ht="15.75" hidden="false" customHeight="false" outlineLevel="0" collapsed="false">
      <c r="A224" s="476"/>
      <c r="B224" s="476"/>
      <c r="C224" s="476"/>
      <c r="D224" s="476"/>
      <c r="E224" s="476"/>
      <c r="F224" s="476"/>
      <c r="G224" s="476"/>
      <c r="H224" s="476"/>
      <c r="I224" s="476"/>
      <c r="J224" s="476"/>
      <c r="K224" s="476"/>
      <c r="L224" s="476"/>
      <c r="M224" s="476"/>
      <c r="N224" s="476"/>
      <c r="O224" s="476"/>
      <c r="P224" s="476"/>
      <c r="Q224" s="476"/>
      <c r="R224" s="476"/>
      <c r="S224" s="476"/>
      <c r="T224" s="476"/>
      <c r="U224" s="476"/>
      <c r="V224" s="476"/>
      <c r="W224" s="476"/>
      <c r="X224" s="476"/>
      <c r="Y224" s="476"/>
      <c r="Z224" s="476"/>
      <c r="AA224" s="476"/>
    </row>
    <row r="225" customFormat="false" ht="15.75" hidden="false" customHeight="false" outlineLevel="0" collapsed="false">
      <c r="A225" s="476"/>
      <c r="B225" s="476"/>
      <c r="C225" s="476"/>
      <c r="D225" s="476"/>
      <c r="E225" s="476"/>
      <c r="F225" s="476"/>
      <c r="G225" s="476"/>
      <c r="H225" s="476"/>
      <c r="I225" s="476"/>
      <c r="J225" s="476"/>
      <c r="K225" s="476"/>
      <c r="L225" s="476"/>
      <c r="M225" s="476"/>
      <c r="N225" s="476"/>
      <c r="O225" s="476"/>
      <c r="P225" s="476"/>
      <c r="Q225" s="476"/>
      <c r="R225" s="476"/>
      <c r="S225" s="476"/>
      <c r="T225" s="476"/>
      <c r="U225" s="476"/>
      <c r="V225" s="476"/>
      <c r="W225" s="476"/>
      <c r="X225" s="476"/>
      <c r="Y225" s="476"/>
      <c r="Z225" s="476"/>
      <c r="AA225" s="476"/>
    </row>
    <row r="226" customFormat="false" ht="15.75" hidden="false" customHeight="false" outlineLevel="0" collapsed="false">
      <c r="A226" s="476"/>
      <c r="B226" s="476"/>
      <c r="C226" s="476"/>
      <c r="D226" s="476"/>
      <c r="E226" s="476"/>
      <c r="F226" s="476"/>
      <c r="G226" s="476"/>
      <c r="H226" s="476"/>
      <c r="I226" s="476"/>
      <c r="J226" s="476"/>
      <c r="K226" s="476"/>
      <c r="L226" s="476"/>
      <c r="M226" s="476"/>
      <c r="N226" s="476"/>
      <c r="O226" s="476"/>
      <c r="P226" s="476"/>
      <c r="Q226" s="476"/>
      <c r="R226" s="476"/>
      <c r="S226" s="476"/>
      <c r="T226" s="476"/>
      <c r="U226" s="476"/>
      <c r="V226" s="476"/>
      <c r="W226" s="476"/>
      <c r="X226" s="476"/>
      <c r="Y226" s="476"/>
      <c r="Z226" s="476"/>
      <c r="AA226" s="476"/>
    </row>
    <row r="227" customFormat="false" ht="15.75" hidden="false" customHeight="false" outlineLevel="0" collapsed="false">
      <c r="A227" s="476"/>
      <c r="B227" s="476"/>
      <c r="C227" s="476"/>
      <c r="D227" s="476"/>
      <c r="E227" s="476"/>
      <c r="F227" s="476"/>
      <c r="G227" s="476"/>
      <c r="H227" s="476"/>
      <c r="I227" s="476"/>
      <c r="J227" s="476"/>
      <c r="K227" s="476"/>
      <c r="L227" s="476"/>
      <c r="M227" s="476"/>
      <c r="N227" s="476"/>
      <c r="O227" s="476"/>
      <c r="P227" s="476"/>
      <c r="Q227" s="476"/>
      <c r="R227" s="476"/>
      <c r="S227" s="476"/>
      <c r="T227" s="476"/>
      <c r="U227" s="476"/>
      <c r="V227" s="476"/>
      <c r="W227" s="476"/>
      <c r="X227" s="476"/>
      <c r="Y227" s="476"/>
      <c r="Z227" s="476"/>
      <c r="AA227" s="476"/>
    </row>
    <row r="228" customFormat="false" ht="15.75" hidden="false" customHeight="false" outlineLevel="0" collapsed="false">
      <c r="A228" s="476"/>
      <c r="B228" s="476"/>
      <c r="C228" s="476"/>
      <c r="D228" s="476"/>
      <c r="E228" s="476"/>
      <c r="F228" s="476"/>
      <c r="G228" s="476"/>
      <c r="H228" s="476"/>
      <c r="I228" s="476"/>
      <c r="J228" s="476"/>
      <c r="K228" s="476"/>
      <c r="L228" s="476"/>
      <c r="M228" s="476"/>
      <c r="N228" s="476"/>
      <c r="O228" s="476"/>
      <c r="P228" s="476"/>
      <c r="Q228" s="476"/>
      <c r="R228" s="476"/>
      <c r="S228" s="476"/>
      <c r="T228" s="476"/>
      <c r="U228" s="476"/>
      <c r="V228" s="476"/>
      <c r="W228" s="476"/>
      <c r="X228" s="476"/>
      <c r="Y228" s="476"/>
      <c r="Z228" s="476"/>
      <c r="AA228" s="476"/>
    </row>
    <row r="229" customFormat="false" ht="15.75" hidden="false" customHeight="false" outlineLevel="0" collapsed="false">
      <c r="A229" s="476"/>
      <c r="B229" s="476"/>
      <c r="C229" s="476"/>
      <c r="D229" s="476"/>
      <c r="E229" s="476"/>
      <c r="F229" s="476"/>
      <c r="G229" s="476"/>
      <c r="H229" s="476"/>
      <c r="I229" s="476"/>
      <c r="J229" s="476"/>
      <c r="K229" s="476"/>
      <c r="L229" s="476"/>
      <c r="M229" s="476"/>
      <c r="N229" s="476"/>
      <c r="O229" s="476"/>
      <c r="P229" s="476"/>
      <c r="Q229" s="476"/>
      <c r="R229" s="476"/>
      <c r="S229" s="476"/>
      <c r="T229" s="476"/>
      <c r="U229" s="476"/>
      <c r="V229" s="476"/>
      <c r="W229" s="476"/>
      <c r="X229" s="476"/>
      <c r="Y229" s="476"/>
      <c r="Z229" s="476"/>
      <c r="AA229" s="476"/>
    </row>
    <row r="230" customFormat="false" ht="15.75" hidden="false" customHeight="false" outlineLevel="0" collapsed="false">
      <c r="A230" s="476"/>
      <c r="B230" s="476"/>
      <c r="C230" s="476"/>
      <c r="D230" s="476"/>
      <c r="E230" s="476"/>
      <c r="F230" s="476"/>
      <c r="G230" s="476"/>
      <c r="H230" s="476"/>
      <c r="I230" s="476"/>
      <c r="J230" s="476"/>
      <c r="K230" s="476"/>
      <c r="L230" s="476"/>
      <c r="M230" s="476"/>
      <c r="N230" s="476"/>
      <c r="O230" s="476"/>
      <c r="P230" s="476"/>
      <c r="Q230" s="476"/>
      <c r="R230" s="476"/>
      <c r="S230" s="476"/>
      <c r="T230" s="476"/>
      <c r="U230" s="476"/>
      <c r="V230" s="476"/>
      <c r="W230" s="476"/>
      <c r="X230" s="476"/>
      <c r="Y230" s="476"/>
      <c r="Z230" s="476"/>
      <c r="AA230" s="476"/>
    </row>
    <row r="231" customFormat="false" ht="15.75" hidden="false" customHeight="false" outlineLevel="0" collapsed="false">
      <c r="A231" s="476"/>
      <c r="B231" s="476"/>
      <c r="C231" s="476"/>
      <c r="D231" s="476"/>
      <c r="E231" s="476"/>
      <c r="F231" s="476"/>
      <c r="G231" s="476"/>
      <c r="H231" s="476"/>
      <c r="I231" s="476"/>
      <c r="J231" s="476"/>
      <c r="K231" s="476"/>
      <c r="L231" s="476"/>
      <c r="M231" s="476"/>
      <c r="N231" s="476"/>
      <c r="O231" s="476"/>
      <c r="P231" s="476"/>
      <c r="Q231" s="476"/>
      <c r="R231" s="476"/>
      <c r="S231" s="476"/>
      <c r="T231" s="476"/>
      <c r="U231" s="476"/>
      <c r="V231" s="476"/>
      <c r="W231" s="476"/>
      <c r="X231" s="476"/>
      <c r="Y231" s="476"/>
      <c r="Z231" s="476"/>
      <c r="AA231" s="476"/>
    </row>
    <row r="232" customFormat="false" ht="15.75" hidden="false" customHeight="false" outlineLevel="0" collapsed="false">
      <c r="A232" s="476"/>
      <c r="B232" s="476"/>
      <c r="C232" s="476"/>
      <c r="D232" s="476"/>
      <c r="E232" s="476"/>
      <c r="F232" s="476"/>
      <c r="G232" s="476"/>
      <c r="H232" s="476"/>
      <c r="I232" s="476"/>
      <c r="J232" s="476"/>
      <c r="K232" s="476"/>
      <c r="L232" s="476"/>
      <c r="M232" s="476"/>
      <c r="N232" s="476"/>
      <c r="O232" s="476"/>
      <c r="P232" s="476"/>
      <c r="Q232" s="476"/>
      <c r="R232" s="476"/>
      <c r="S232" s="476"/>
      <c r="T232" s="476"/>
      <c r="U232" s="476"/>
      <c r="V232" s="476"/>
      <c r="W232" s="476"/>
      <c r="X232" s="476"/>
      <c r="Y232" s="476"/>
      <c r="Z232" s="476"/>
      <c r="AA232" s="476"/>
    </row>
    <row r="233" customFormat="false" ht="15.75" hidden="false" customHeight="false" outlineLevel="0" collapsed="false">
      <c r="A233" s="476"/>
      <c r="B233" s="476"/>
      <c r="C233" s="476"/>
      <c r="D233" s="476"/>
      <c r="E233" s="476"/>
      <c r="F233" s="476"/>
      <c r="G233" s="476"/>
      <c r="H233" s="476"/>
      <c r="I233" s="476"/>
      <c r="J233" s="476"/>
      <c r="K233" s="476"/>
      <c r="L233" s="476"/>
      <c r="M233" s="476"/>
      <c r="N233" s="476"/>
      <c r="O233" s="476"/>
      <c r="P233" s="476"/>
      <c r="Q233" s="476"/>
      <c r="R233" s="476"/>
      <c r="S233" s="476"/>
      <c r="T233" s="476"/>
      <c r="U233" s="476"/>
      <c r="V233" s="476"/>
      <c r="W233" s="476"/>
      <c r="X233" s="476"/>
      <c r="Y233" s="476"/>
      <c r="Z233" s="476"/>
      <c r="AA233" s="476"/>
    </row>
    <row r="234" customFormat="false" ht="15.75" hidden="false" customHeight="false" outlineLevel="0" collapsed="false">
      <c r="A234" s="476"/>
      <c r="B234" s="476"/>
      <c r="C234" s="476"/>
      <c r="D234" s="476"/>
      <c r="E234" s="476"/>
      <c r="F234" s="476"/>
      <c r="G234" s="476"/>
      <c r="H234" s="476"/>
      <c r="I234" s="476"/>
      <c r="J234" s="476"/>
      <c r="K234" s="476"/>
      <c r="L234" s="476"/>
      <c r="M234" s="476"/>
      <c r="N234" s="476"/>
      <c r="O234" s="476"/>
      <c r="P234" s="476"/>
      <c r="Q234" s="476"/>
      <c r="R234" s="476"/>
      <c r="S234" s="476"/>
      <c r="T234" s="476"/>
      <c r="U234" s="476"/>
      <c r="V234" s="476"/>
      <c r="W234" s="476"/>
      <c r="X234" s="476"/>
      <c r="Y234" s="476"/>
      <c r="Z234" s="476"/>
      <c r="AA234" s="476"/>
    </row>
    <row r="235" customFormat="false" ht="15.75" hidden="false" customHeight="false" outlineLevel="0" collapsed="false">
      <c r="A235" s="476"/>
      <c r="B235" s="476"/>
      <c r="C235" s="476"/>
      <c r="D235" s="476"/>
      <c r="E235" s="476"/>
      <c r="F235" s="476"/>
      <c r="G235" s="476"/>
      <c r="H235" s="476"/>
      <c r="I235" s="476"/>
      <c r="J235" s="476"/>
      <c r="K235" s="476"/>
      <c r="L235" s="476"/>
      <c r="M235" s="476"/>
      <c r="N235" s="476"/>
      <c r="O235" s="476"/>
      <c r="P235" s="476"/>
      <c r="Q235" s="476"/>
      <c r="R235" s="476"/>
      <c r="S235" s="476"/>
      <c r="T235" s="476"/>
      <c r="U235" s="476"/>
      <c r="V235" s="476"/>
      <c r="W235" s="476"/>
      <c r="X235" s="476"/>
      <c r="Y235" s="476"/>
      <c r="Z235" s="476"/>
      <c r="AA235" s="476"/>
    </row>
    <row r="236" customFormat="false" ht="15.75" hidden="false" customHeight="false" outlineLevel="0" collapsed="false">
      <c r="A236" s="476"/>
      <c r="B236" s="476"/>
      <c r="C236" s="476"/>
      <c r="D236" s="476"/>
      <c r="E236" s="476"/>
      <c r="F236" s="476"/>
      <c r="G236" s="476"/>
      <c r="H236" s="476"/>
      <c r="I236" s="476"/>
      <c r="J236" s="476"/>
      <c r="K236" s="476"/>
      <c r="L236" s="476"/>
      <c r="M236" s="476"/>
      <c r="N236" s="476"/>
      <c r="O236" s="476"/>
      <c r="P236" s="476"/>
      <c r="Q236" s="476"/>
      <c r="R236" s="476"/>
      <c r="S236" s="476"/>
      <c r="T236" s="476"/>
      <c r="U236" s="476"/>
      <c r="V236" s="476"/>
      <c r="W236" s="476"/>
      <c r="X236" s="476"/>
      <c r="Y236" s="476"/>
      <c r="Z236" s="476"/>
      <c r="AA236" s="476"/>
    </row>
    <row r="237" customFormat="false" ht="15.75" hidden="false" customHeight="false" outlineLevel="0" collapsed="false">
      <c r="A237" s="476"/>
      <c r="B237" s="476"/>
      <c r="C237" s="476"/>
      <c r="D237" s="476"/>
      <c r="E237" s="476"/>
      <c r="F237" s="476"/>
      <c r="G237" s="476"/>
      <c r="H237" s="476"/>
      <c r="I237" s="476"/>
      <c r="J237" s="476"/>
      <c r="K237" s="476"/>
      <c r="L237" s="476"/>
      <c r="M237" s="476"/>
      <c r="N237" s="476"/>
      <c r="O237" s="476"/>
      <c r="P237" s="476"/>
      <c r="Q237" s="476"/>
      <c r="R237" s="476"/>
      <c r="S237" s="476"/>
      <c r="T237" s="476"/>
      <c r="U237" s="476"/>
      <c r="V237" s="476"/>
      <c r="W237" s="476"/>
      <c r="X237" s="476"/>
      <c r="Y237" s="476"/>
      <c r="Z237" s="476"/>
      <c r="AA237" s="476"/>
    </row>
    <row r="238" customFormat="false" ht="15.75" hidden="false" customHeight="false" outlineLevel="0" collapsed="false">
      <c r="A238" s="476"/>
      <c r="B238" s="476"/>
      <c r="C238" s="476"/>
      <c r="D238" s="476"/>
      <c r="E238" s="476"/>
      <c r="F238" s="476"/>
      <c r="G238" s="476"/>
      <c r="H238" s="476"/>
      <c r="I238" s="476"/>
      <c r="J238" s="476"/>
      <c r="K238" s="476"/>
      <c r="L238" s="476"/>
      <c r="M238" s="476"/>
      <c r="N238" s="476"/>
      <c r="O238" s="476"/>
      <c r="P238" s="476"/>
      <c r="Q238" s="476"/>
      <c r="R238" s="476"/>
      <c r="S238" s="476"/>
      <c r="T238" s="476"/>
      <c r="U238" s="476"/>
      <c r="V238" s="476"/>
      <c r="W238" s="476"/>
      <c r="X238" s="476"/>
      <c r="Y238" s="476"/>
      <c r="Z238" s="476"/>
      <c r="AA238" s="476"/>
    </row>
    <row r="239" customFormat="false" ht="15.75" hidden="false" customHeight="false" outlineLevel="0" collapsed="false">
      <c r="A239" s="476"/>
      <c r="B239" s="476"/>
      <c r="C239" s="476"/>
      <c r="D239" s="476"/>
      <c r="E239" s="476"/>
      <c r="F239" s="476"/>
      <c r="G239" s="476"/>
      <c r="H239" s="476"/>
      <c r="I239" s="476"/>
      <c r="J239" s="476"/>
      <c r="K239" s="476"/>
      <c r="L239" s="476"/>
      <c r="M239" s="476"/>
      <c r="N239" s="476"/>
      <c r="O239" s="476"/>
      <c r="P239" s="476"/>
      <c r="Q239" s="476"/>
      <c r="R239" s="476"/>
      <c r="S239" s="476"/>
      <c r="T239" s="476"/>
      <c r="U239" s="476"/>
      <c r="V239" s="476"/>
      <c r="W239" s="476"/>
      <c r="X239" s="476"/>
      <c r="Y239" s="476"/>
      <c r="Z239" s="476"/>
      <c r="AA239" s="476"/>
    </row>
    <row r="240" customFormat="false" ht="15.75" hidden="false" customHeight="false" outlineLevel="0" collapsed="false">
      <c r="A240" s="476"/>
      <c r="B240" s="476"/>
      <c r="C240" s="476"/>
      <c r="D240" s="476"/>
      <c r="E240" s="476"/>
      <c r="F240" s="476"/>
      <c r="G240" s="476"/>
      <c r="H240" s="476"/>
      <c r="I240" s="476"/>
      <c r="J240" s="476"/>
      <c r="K240" s="476"/>
      <c r="L240" s="476"/>
      <c r="M240" s="476"/>
      <c r="N240" s="476"/>
      <c r="O240" s="476"/>
      <c r="P240" s="476"/>
      <c r="Q240" s="476"/>
      <c r="R240" s="476"/>
      <c r="S240" s="476"/>
      <c r="T240" s="476"/>
      <c r="U240" s="476"/>
      <c r="V240" s="476"/>
      <c r="W240" s="476"/>
      <c r="X240" s="476"/>
      <c r="Y240" s="476"/>
      <c r="Z240" s="476"/>
      <c r="AA240" s="476"/>
    </row>
    <row r="241" customFormat="false" ht="15.75" hidden="false" customHeight="false" outlineLevel="0" collapsed="false">
      <c r="A241" s="476"/>
      <c r="B241" s="476"/>
      <c r="C241" s="476"/>
      <c r="D241" s="476"/>
      <c r="E241" s="476"/>
      <c r="F241" s="476"/>
      <c r="G241" s="476"/>
      <c r="H241" s="476"/>
      <c r="I241" s="476"/>
      <c r="J241" s="476"/>
      <c r="K241" s="476"/>
      <c r="L241" s="476"/>
      <c r="M241" s="476"/>
      <c r="N241" s="476"/>
      <c r="O241" s="476"/>
      <c r="P241" s="476"/>
      <c r="Q241" s="476"/>
      <c r="R241" s="476"/>
      <c r="S241" s="476"/>
      <c r="T241" s="476"/>
      <c r="U241" s="476"/>
      <c r="V241" s="476"/>
      <c r="W241" s="476"/>
      <c r="X241" s="476"/>
      <c r="Y241" s="476"/>
      <c r="Z241" s="476"/>
      <c r="AA241" s="476"/>
    </row>
    <row r="242" customFormat="false" ht="15.75" hidden="false" customHeight="false" outlineLevel="0" collapsed="false">
      <c r="A242" s="476"/>
      <c r="B242" s="476"/>
      <c r="C242" s="476"/>
      <c r="D242" s="476"/>
      <c r="E242" s="476"/>
      <c r="F242" s="476"/>
      <c r="G242" s="476"/>
      <c r="H242" s="476"/>
      <c r="I242" s="476"/>
      <c r="J242" s="476"/>
      <c r="K242" s="476"/>
      <c r="L242" s="476"/>
      <c r="M242" s="476"/>
      <c r="N242" s="476"/>
      <c r="O242" s="476"/>
      <c r="P242" s="476"/>
      <c r="Q242" s="476"/>
      <c r="R242" s="476"/>
      <c r="S242" s="476"/>
      <c r="T242" s="476"/>
      <c r="U242" s="476"/>
      <c r="V242" s="476"/>
      <c r="W242" s="476"/>
      <c r="X242" s="476"/>
      <c r="Y242" s="476"/>
      <c r="Z242" s="476"/>
      <c r="AA242" s="476"/>
    </row>
    <row r="243" customFormat="false" ht="15.75" hidden="false" customHeight="false" outlineLevel="0" collapsed="false">
      <c r="A243" s="476"/>
      <c r="B243" s="476"/>
      <c r="C243" s="476"/>
      <c r="D243" s="476"/>
      <c r="E243" s="476"/>
      <c r="F243" s="476"/>
      <c r="G243" s="476"/>
      <c r="H243" s="476"/>
      <c r="I243" s="476"/>
      <c r="J243" s="476"/>
      <c r="K243" s="476"/>
      <c r="L243" s="476"/>
      <c r="M243" s="476"/>
      <c r="N243" s="476"/>
      <c r="O243" s="476"/>
      <c r="P243" s="476"/>
      <c r="Q243" s="476"/>
      <c r="R243" s="476"/>
      <c r="S243" s="476"/>
      <c r="T243" s="476"/>
      <c r="U243" s="476"/>
      <c r="V243" s="476"/>
      <c r="W243" s="476"/>
      <c r="X243" s="476"/>
      <c r="Y243" s="476"/>
      <c r="Z243" s="476"/>
      <c r="AA243" s="476"/>
    </row>
    <row r="244" customFormat="false" ht="15.75" hidden="false" customHeight="false" outlineLevel="0" collapsed="false">
      <c r="A244" s="476"/>
      <c r="B244" s="476"/>
      <c r="C244" s="476"/>
      <c r="D244" s="476"/>
      <c r="E244" s="476"/>
      <c r="F244" s="476"/>
      <c r="G244" s="476"/>
      <c r="H244" s="476"/>
      <c r="I244" s="476"/>
      <c r="J244" s="476"/>
      <c r="K244" s="476"/>
      <c r="L244" s="476"/>
      <c r="M244" s="476"/>
      <c r="N244" s="476"/>
      <c r="O244" s="476"/>
      <c r="P244" s="476"/>
      <c r="Q244" s="476"/>
      <c r="R244" s="476"/>
      <c r="S244" s="476"/>
      <c r="T244" s="476"/>
      <c r="U244" s="476"/>
      <c r="V244" s="476"/>
      <c r="W244" s="476"/>
      <c r="X244" s="476"/>
      <c r="Y244" s="476"/>
      <c r="Z244" s="476"/>
      <c r="AA244" s="476"/>
    </row>
    <row r="245" customFormat="false" ht="15.75" hidden="false" customHeight="false" outlineLevel="0" collapsed="false">
      <c r="A245" s="476"/>
      <c r="B245" s="476"/>
      <c r="C245" s="476"/>
      <c r="D245" s="476"/>
      <c r="E245" s="476"/>
      <c r="F245" s="476"/>
      <c r="G245" s="476"/>
      <c r="H245" s="476"/>
      <c r="I245" s="476"/>
      <c r="J245" s="476"/>
      <c r="K245" s="476"/>
      <c r="L245" s="476"/>
      <c r="M245" s="476"/>
      <c r="N245" s="476"/>
      <c r="O245" s="476"/>
      <c r="P245" s="476"/>
      <c r="Q245" s="476"/>
      <c r="R245" s="476"/>
      <c r="S245" s="476"/>
      <c r="T245" s="476"/>
      <c r="U245" s="476"/>
      <c r="V245" s="476"/>
      <c r="W245" s="476"/>
      <c r="X245" s="476"/>
      <c r="Y245" s="476"/>
      <c r="Z245" s="476"/>
      <c r="AA245" s="476"/>
    </row>
    <row r="246" customFormat="false" ht="15.75" hidden="false" customHeight="false" outlineLevel="0" collapsed="false">
      <c r="A246" s="476"/>
      <c r="B246" s="476"/>
      <c r="C246" s="476"/>
      <c r="D246" s="476"/>
      <c r="E246" s="476"/>
      <c r="F246" s="476"/>
      <c r="G246" s="476"/>
      <c r="H246" s="476"/>
      <c r="I246" s="476"/>
      <c r="J246" s="476"/>
      <c r="K246" s="476"/>
      <c r="L246" s="476"/>
      <c r="M246" s="476"/>
      <c r="N246" s="476"/>
      <c r="O246" s="476"/>
      <c r="P246" s="476"/>
      <c r="Q246" s="476"/>
      <c r="R246" s="476"/>
      <c r="S246" s="476"/>
      <c r="T246" s="476"/>
      <c r="U246" s="476"/>
      <c r="V246" s="476"/>
      <c r="W246" s="476"/>
      <c r="X246" s="476"/>
      <c r="Y246" s="476"/>
      <c r="Z246" s="476"/>
      <c r="AA246" s="476"/>
    </row>
    <row r="247" customFormat="false" ht="15.75" hidden="false" customHeight="false" outlineLevel="0" collapsed="false">
      <c r="A247" s="476"/>
      <c r="B247" s="476"/>
      <c r="C247" s="476"/>
      <c r="D247" s="476"/>
      <c r="E247" s="476"/>
      <c r="F247" s="476"/>
      <c r="G247" s="476"/>
      <c r="H247" s="476"/>
      <c r="I247" s="476"/>
      <c r="J247" s="476"/>
      <c r="K247" s="476"/>
      <c r="L247" s="476"/>
      <c r="M247" s="476"/>
      <c r="N247" s="476"/>
      <c r="O247" s="476"/>
      <c r="P247" s="476"/>
      <c r="Q247" s="476"/>
      <c r="R247" s="476"/>
      <c r="S247" s="476"/>
      <c r="T247" s="476"/>
      <c r="U247" s="476"/>
      <c r="V247" s="476"/>
      <c r="W247" s="476"/>
      <c r="X247" s="476"/>
      <c r="Y247" s="476"/>
      <c r="Z247" s="476"/>
      <c r="AA247" s="476"/>
    </row>
    <row r="248" customFormat="false" ht="15.75" hidden="false" customHeight="false" outlineLevel="0" collapsed="false">
      <c r="A248" s="476"/>
      <c r="B248" s="476"/>
      <c r="C248" s="476"/>
      <c r="D248" s="476"/>
      <c r="E248" s="476"/>
      <c r="F248" s="476"/>
      <c r="G248" s="476"/>
      <c r="H248" s="476"/>
      <c r="I248" s="476"/>
      <c r="J248" s="476"/>
      <c r="K248" s="476"/>
      <c r="L248" s="476"/>
      <c r="M248" s="476"/>
      <c r="N248" s="476"/>
      <c r="O248" s="476"/>
      <c r="P248" s="476"/>
      <c r="Q248" s="476"/>
      <c r="R248" s="476"/>
      <c r="S248" s="476"/>
      <c r="T248" s="476"/>
      <c r="U248" s="476"/>
      <c r="V248" s="476"/>
      <c r="W248" s="476"/>
      <c r="X248" s="476"/>
      <c r="Y248" s="476"/>
      <c r="Z248" s="476"/>
      <c r="AA248" s="476"/>
    </row>
    <row r="249" customFormat="false" ht="15.75" hidden="false" customHeight="false" outlineLevel="0" collapsed="false">
      <c r="A249" s="476"/>
      <c r="B249" s="476"/>
      <c r="C249" s="476"/>
      <c r="D249" s="476"/>
      <c r="E249" s="476"/>
      <c r="F249" s="476"/>
      <c r="G249" s="476"/>
      <c r="H249" s="476"/>
      <c r="I249" s="476"/>
      <c r="J249" s="476"/>
      <c r="K249" s="476"/>
      <c r="L249" s="476"/>
      <c r="M249" s="476"/>
      <c r="N249" s="476"/>
      <c r="O249" s="476"/>
      <c r="P249" s="476"/>
      <c r="Q249" s="476"/>
      <c r="R249" s="476"/>
      <c r="S249" s="476"/>
      <c r="T249" s="476"/>
      <c r="U249" s="476"/>
      <c r="V249" s="476"/>
      <c r="W249" s="476"/>
      <c r="X249" s="476"/>
      <c r="Y249" s="476"/>
      <c r="Z249" s="476"/>
      <c r="AA249" s="476"/>
    </row>
    <row r="250" customFormat="false" ht="15.75" hidden="false" customHeight="false" outlineLevel="0" collapsed="false">
      <c r="A250" s="476"/>
      <c r="B250" s="476"/>
      <c r="C250" s="476"/>
      <c r="D250" s="476"/>
      <c r="E250" s="476"/>
      <c r="F250" s="476"/>
      <c r="G250" s="476"/>
      <c r="H250" s="476"/>
      <c r="I250" s="476"/>
      <c r="J250" s="476"/>
      <c r="K250" s="476"/>
      <c r="L250" s="476"/>
      <c r="M250" s="476"/>
      <c r="N250" s="476"/>
      <c r="O250" s="476"/>
      <c r="P250" s="476"/>
      <c r="Q250" s="476"/>
      <c r="R250" s="476"/>
      <c r="S250" s="476"/>
      <c r="T250" s="476"/>
      <c r="U250" s="476"/>
      <c r="V250" s="476"/>
      <c r="W250" s="476"/>
      <c r="X250" s="476"/>
      <c r="Y250" s="476"/>
      <c r="Z250" s="476"/>
      <c r="AA250" s="476"/>
    </row>
    <row r="251" customFormat="false" ht="15.75" hidden="false" customHeight="false" outlineLevel="0" collapsed="false">
      <c r="A251" s="476"/>
      <c r="B251" s="476"/>
      <c r="C251" s="476"/>
      <c r="D251" s="476"/>
      <c r="E251" s="476"/>
      <c r="F251" s="476"/>
      <c r="G251" s="476"/>
      <c r="H251" s="476"/>
      <c r="I251" s="476"/>
      <c r="J251" s="476"/>
      <c r="K251" s="476"/>
      <c r="L251" s="476"/>
      <c r="M251" s="476"/>
      <c r="N251" s="476"/>
      <c r="O251" s="476"/>
      <c r="P251" s="476"/>
      <c r="Q251" s="476"/>
      <c r="R251" s="476"/>
      <c r="S251" s="476"/>
      <c r="T251" s="476"/>
      <c r="U251" s="476"/>
      <c r="V251" s="476"/>
      <c r="W251" s="476"/>
      <c r="X251" s="476"/>
      <c r="Y251" s="476"/>
      <c r="Z251" s="476"/>
      <c r="AA251" s="476"/>
    </row>
    <row r="252" customFormat="false" ht="15.75" hidden="false" customHeight="false" outlineLevel="0" collapsed="false">
      <c r="A252" s="476"/>
      <c r="B252" s="476"/>
      <c r="C252" s="476"/>
      <c r="D252" s="476"/>
      <c r="E252" s="476"/>
      <c r="F252" s="476"/>
      <c r="G252" s="476"/>
      <c r="H252" s="476"/>
      <c r="I252" s="476"/>
      <c r="J252" s="476"/>
      <c r="K252" s="476"/>
      <c r="L252" s="476"/>
      <c r="M252" s="476"/>
      <c r="N252" s="476"/>
      <c r="O252" s="476"/>
      <c r="P252" s="476"/>
      <c r="Q252" s="476"/>
      <c r="R252" s="476"/>
      <c r="S252" s="476"/>
      <c r="T252" s="476"/>
      <c r="U252" s="476"/>
      <c r="V252" s="476"/>
      <c r="W252" s="476"/>
      <c r="X252" s="476"/>
      <c r="Y252" s="476"/>
      <c r="Z252" s="476"/>
      <c r="AA252" s="476"/>
    </row>
    <row r="253" customFormat="false" ht="15.75" hidden="false" customHeight="false" outlineLevel="0" collapsed="false">
      <c r="A253" s="476"/>
      <c r="B253" s="476"/>
      <c r="C253" s="476"/>
      <c r="D253" s="476"/>
      <c r="E253" s="476"/>
      <c r="F253" s="476"/>
      <c r="G253" s="476"/>
      <c r="H253" s="476"/>
      <c r="I253" s="476"/>
      <c r="J253" s="476"/>
      <c r="K253" s="476"/>
      <c r="L253" s="476"/>
      <c r="M253" s="476"/>
      <c r="N253" s="476"/>
      <c r="O253" s="476"/>
      <c r="P253" s="476"/>
      <c r="Q253" s="476"/>
      <c r="R253" s="476"/>
      <c r="S253" s="476"/>
      <c r="T253" s="476"/>
      <c r="U253" s="476"/>
      <c r="V253" s="476"/>
      <c r="W253" s="476"/>
      <c r="X253" s="476"/>
      <c r="Y253" s="476"/>
      <c r="Z253" s="476"/>
      <c r="AA253" s="476"/>
    </row>
    <row r="254" customFormat="false" ht="15.75" hidden="false" customHeight="false" outlineLevel="0" collapsed="false">
      <c r="A254" s="476"/>
      <c r="B254" s="476"/>
      <c r="C254" s="476"/>
      <c r="D254" s="476"/>
      <c r="E254" s="476"/>
      <c r="F254" s="476"/>
      <c r="G254" s="476"/>
      <c r="H254" s="476"/>
      <c r="I254" s="476"/>
      <c r="J254" s="476"/>
      <c r="K254" s="476"/>
      <c r="L254" s="476"/>
      <c r="M254" s="476"/>
      <c r="N254" s="476"/>
      <c r="O254" s="476"/>
      <c r="P254" s="476"/>
      <c r="Q254" s="476"/>
      <c r="R254" s="476"/>
      <c r="S254" s="476"/>
      <c r="T254" s="476"/>
      <c r="U254" s="476"/>
      <c r="V254" s="476"/>
      <c r="W254" s="476"/>
      <c r="X254" s="476"/>
      <c r="Y254" s="476"/>
      <c r="Z254" s="476"/>
      <c r="AA254" s="476"/>
    </row>
    <row r="255" customFormat="false" ht="15.75" hidden="false" customHeight="false" outlineLevel="0" collapsed="false">
      <c r="A255" s="476"/>
      <c r="B255" s="476"/>
      <c r="C255" s="476"/>
      <c r="D255" s="476"/>
      <c r="E255" s="476"/>
      <c r="F255" s="476"/>
      <c r="G255" s="476"/>
      <c r="H255" s="476"/>
      <c r="I255" s="476"/>
      <c r="J255" s="476"/>
      <c r="K255" s="476"/>
      <c r="L255" s="476"/>
      <c r="M255" s="476"/>
      <c r="N255" s="476"/>
      <c r="O255" s="476"/>
      <c r="P255" s="476"/>
      <c r="Q255" s="476"/>
      <c r="R255" s="476"/>
      <c r="S255" s="476"/>
      <c r="T255" s="476"/>
      <c r="U255" s="476"/>
      <c r="V255" s="476"/>
      <c r="W255" s="476"/>
      <c r="X255" s="476"/>
      <c r="Y255" s="476"/>
      <c r="Z255" s="476"/>
      <c r="AA255" s="476"/>
    </row>
    <row r="256" customFormat="false" ht="15.75" hidden="false" customHeight="false" outlineLevel="0" collapsed="false">
      <c r="A256" s="476"/>
      <c r="B256" s="476"/>
      <c r="C256" s="476"/>
      <c r="D256" s="476"/>
      <c r="E256" s="476"/>
      <c r="F256" s="476"/>
      <c r="G256" s="476"/>
      <c r="H256" s="476"/>
      <c r="I256" s="476"/>
      <c r="J256" s="476"/>
      <c r="K256" s="476"/>
      <c r="L256" s="476"/>
      <c r="M256" s="476"/>
      <c r="N256" s="476"/>
      <c r="O256" s="476"/>
      <c r="P256" s="476"/>
      <c r="Q256" s="476"/>
      <c r="R256" s="476"/>
      <c r="S256" s="476"/>
      <c r="T256" s="476"/>
      <c r="U256" s="476"/>
      <c r="V256" s="476"/>
      <c r="W256" s="476"/>
      <c r="X256" s="476"/>
      <c r="Y256" s="476"/>
      <c r="Z256" s="476"/>
      <c r="AA256" s="476"/>
    </row>
    <row r="257" customFormat="false" ht="15.75" hidden="false" customHeight="false" outlineLevel="0" collapsed="false">
      <c r="A257" s="476"/>
      <c r="B257" s="476"/>
      <c r="C257" s="476"/>
      <c r="D257" s="476"/>
      <c r="E257" s="476"/>
      <c r="F257" s="476"/>
      <c r="G257" s="476"/>
      <c r="H257" s="476"/>
      <c r="I257" s="476"/>
      <c r="J257" s="476"/>
      <c r="K257" s="476"/>
      <c r="L257" s="476"/>
      <c r="M257" s="476"/>
      <c r="N257" s="476"/>
      <c r="O257" s="476"/>
      <c r="P257" s="476"/>
      <c r="Q257" s="476"/>
      <c r="R257" s="476"/>
      <c r="S257" s="476"/>
      <c r="T257" s="476"/>
      <c r="U257" s="476"/>
      <c r="V257" s="476"/>
      <c r="W257" s="476"/>
      <c r="X257" s="476"/>
      <c r="Y257" s="476"/>
      <c r="Z257" s="476"/>
      <c r="AA257" s="476"/>
    </row>
    <row r="258" customFormat="false" ht="15.75" hidden="false" customHeight="false" outlineLevel="0" collapsed="false">
      <c r="A258" s="476"/>
      <c r="B258" s="476"/>
      <c r="C258" s="476"/>
      <c r="D258" s="476"/>
      <c r="E258" s="476"/>
      <c r="F258" s="476"/>
      <c r="G258" s="476"/>
      <c r="H258" s="476"/>
      <c r="I258" s="476"/>
      <c r="J258" s="476"/>
      <c r="K258" s="476"/>
      <c r="L258" s="476"/>
      <c r="M258" s="476"/>
      <c r="N258" s="476"/>
      <c r="O258" s="476"/>
      <c r="P258" s="476"/>
      <c r="Q258" s="476"/>
      <c r="R258" s="476"/>
      <c r="S258" s="476"/>
      <c r="T258" s="476"/>
      <c r="U258" s="476"/>
      <c r="V258" s="476"/>
      <c r="W258" s="476"/>
      <c r="X258" s="476"/>
      <c r="Y258" s="476"/>
      <c r="Z258" s="476"/>
      <c r="AA258" s="476"/>
    </row>
    <row r="259" customFormat="false" ht="15.75" hidden="false" customHeight="false" outlineLevel="0" collapsed="false">
      <c r="A259" s="476"/>
      <c r="B259" s="476"/>
      <c r="C259" s="476"/>
      <c r="D259" s="476"/>
      <c r="E259" s="476"/>
      <c r="F259" s="476"/>
      <c r="G259" s="476"/>
      <c r="H259" s="476"/>
      <c r="I259" s="476"/>
      <c r="J259" s="476"/>
      <c r="K259" s="476"/>
      <c r="L259" s="476"/>
      <c r="M259" s="476"/>
      <c r="N259" s="476"/>
      <c r="O259" s="476"/>
      <c r="P259" s="476"/>
      <c r="Q259" s="476"/>
      <c r="R259" s="476"/>
      <c r="S259" s="476"/>
      <c r="T259" s="476"/>
      <c r="U259" s="476"/>
      <c r="V259" s="476"/>
      <c r="W259" s="476"/>
      <c r="X259" s="476"/>
      <c r="Y259" s="476"/>
      <c r="Z259" s="476"/>
      <c r="AA259" s="476"/>
    </row>
    <row r="260" customFormat="false" ht="15.75" hidden="false" customHeight="false" outlineLevel="0" collapsed="false">
      <c r="A260" s="476"/>
      <c r="B260" s="476"/>
      <c r="C260" s="476"/>
      <c r="D260" s="476"/>
      <c r="E260" s="476"/>
      <c r="F260" s="476"/>
      <c r="G260" s="476"/>
      <c r="H260" s="476"/>
      <c r="I260" s="476"/>
      <c r="J260" s="476"/>
      <c r="K260" s="476"/>
      <c r="L260" s="476"/>
      <c r="M260" s="476"/>
      <c r="N260" s="476"/>
      <c r="O260" s="476"/>
      <c r="P260" s="476"/>
      <c r="Q260" s="476"/>
      <c r="R260" s="476"/>
      <c r="S260" s="476"/>
      <c r="T260" s="476"/>
      <c r="U260" s="476"/>
      <c r="V260" s="476"/>
      <c r="W260" s="476"/>
      <c r="X260" s="476"/>
      <c r="Y260" s="476"/>
      <c r="Z260" s="476"/>
      <c r="AA260" s="476"/>
    </row>
    <row r="261" customFormat="false" ht="15.75" hidden="false" customHeight="false" outlineLevel="0" collapsed="false">
      <c r="A261" s="476"/>
      <c r="B261" s="476"/>
      <c r="C261" s="476"/>
      <c r="D261" s="476"/>
      <c r="E261" s="476"/>
      <c r="F261" s="476"/>
      <c r="G261" s="476"/>
      <c r="H261" s="476"/>
      <c r="I261" s="476"/>
      <c r="J261" s="476"/>
      <c r="K261" s="476"/>
      <c r="L261" s="476"/>
      <c r="M261" s="476"/>
      <c r="N261" s="476"/>
      <c r="O261" s="476"/>
      <c r="P261" s="476"/>
      <c r="Q261" s="476"/>
      <c r="R261" s="476"/>
      <c r="S261" s="476"/>
      <c r="T261" s="476"/>
      <c r="U261" s="476"/>
      <c r="V261" s="476"/>
      <c r="W261" s="476"/>
      <c r="X261" s="476"/>
      <c r="Y261" s="476"/>
      <c r="Z261" s="476"/>
      <c r="AA261" s="476"/>
    </row>
    <row r="262" customFormat="false" ht="15.75" hidden="false" customHeight="false" outlineLevel="0" collapsed="false">
      <c r="A262" s="476"/>
      <c r="B262" s="476"/>
      <c r="C262" s="476"/>
      <c r="D262" s="476"/>
      <c r="E262" s="476"/>
      <c r="F262" s="476"/>
      <c r="G262" s="476"/>
      <c r="H262" s="476"/>
      <c r="I262" s="476"/>
      <c r="J262" s="476"/>
      <c r="K262" s="476"/>
      <c r="L262" s="476"/>
      <c r="M262" s="476"/>
      <c r="N262" s="476"/>
      <c r="O262" s="476"/>
      <c r="P262" s="476"/>
      <c r="Q262" s="476"/>
      <c r="R262" s="476"/>
      <c r="S262" s="476"/>
      <c r="T262" s="476"/>
      <c r="U262" s="476"/>
      <c r="V262" s="476"/>
      <c r="W262" s="476"/>
      <c r="X262" s="476"/>
      <c r="Y262" s="476"/>
      <c r="Z262" s="476"/>
      <c r="AA262" s="476"/>
    </row>
    <row r="263" customFormat="false" ht="15.75" hidden="false" customHeight="false" outlineLevel="0" collapsed="false">
      <c r="A263" s="476"/>
      <c r="B263" s="476"/>
      <c r="C263" s="476"/>
      <c r="D263" s="476"/>
      <c r="E263" s="476"/>
      <c r="F263" s="476"/>
      <c r="G263" s="476"/>
      <c r="H263" s="476"/>
      <c r="I263" s="476"/>
      <c r="J263" s="476"/>
      <c r="K263" s="476"/>
      <c r="L263" s="476"/>
      <c r="M263" s="476"/>
      <c r="N263" s="476"/>
      <c r="O263" s="476"/>
      <c r="P263" s="476"/>
      <c r="Q263" s="476"/>
      <c r="R263" s="476"/>
      <c r="S263" s="476"/>
      <c r="T263" s="476"/>
      <c r="U263" s="476"/>
      <c r="V263" s="476"/>
      <c r="W263" s="476"/>
      <c r="X263" s="476"/>
      <c r="Y263" s="476"/>
      <c r="Z263" s="476"/>
      <c r="AA263" s="476"/>
    </row>
    <row r="264" customFormat="false" ht="15.75" hidden="false" customHeight="false" outlineLevel="0" collapsed="false">
      <c r="A264" s="476"/>
      <c r="B264" s="476"/>
      <c r="C264" s="476"/>
      <c r="D264" s="476"/>
      <c r="E264" s="476"/>
      <c r="F264" s="476"/>
      <c r="G264" s="476"/>
      <c r="H264" s="476"/>
      <c r="I264" s="476"/>
      <c r="J264" s="476"/>
      <c r="K264" s="476"/>
      <c r="L264" s="476"/>
      <c r="M264" s="476"/>
      <c r="N264" s="476"/>
      <c r="O264" s="476"/>
      <c r="P264" s="476"/>
      <c r="Q264" s="476"/>
      <c r="R264" s="476"/>
      <c r="S264" s="476"/>
      <c r="T264" s="476"/>
      <c r="U264" s="476"/>
      <c r="V264" s="476"/>
      <c r="W264" s="476"/>
      <c r="X264" s="476"/>
      <c r="Y264" s="476"/>
      <c r="Z264" s="476"/>
      <c r="AA264" s="476"/>
    </row>
    <row r="265" customFormat="false" ht="15.75" hidden="false" customHeight="false" outlineLevel="0" collapsed="false">
      <c r="A265" s="476"/>
      <c r="B265" s="476"/>
      <c r="C265" s="476"/>
      <c r="D265" s="476"/>
      <c r="E265" s="476"/>
      <c r="F265" s="476"/>
      <c r="G265" s="476"/>
      <c r="H265" s="476"/>
      <c r="I265" s="476"/>
      <c r="J265" s="476"/>
      <c r="K265" s="476"/>
      <c r="L265" s="476"/>
      <c r="M265" s="476"/>
      <c r="N265" s="476"/>
      <c r="O265" s="476"/>
      <c r="P265" s="476"/>
      <c r="Q265" s="476"/>
      <c r="R265" s="476"/>
      <c r="S265" s="476"/>
      <c r="T265" s="476"/>
      <c r="U265" s="476"/>
      <c r="V265" s="476"/>
      <c r="W265" s="476"/>
      <c r="X265" s="476"/>
      <c r="Y265" s="476"/>
      <c r="Z265" s="476"/>
      <c r="AA265" s="476"/>
    </row>
    <row r="266" customFormat="false" ht="15.75" hidden="false" customHeight="false" outlineLevel="0" collapsed="false">
      <c r="A266" s="476"/>
      <c r="B266" s="476"/>
      <c r="C266" s="476"/>
      <c r="D266" s="476"/>
      <c r="E266" s="476"/>
      <c r="F266" s="476"/>
      <c r="G266" s="476"/>
      <c r="H266" s="476"/>
      <c r="I266" s="476"/>
      <c r="J266" s="476"/>
      <c r="K266" s="476"/>
      <c r="L266" s="476"/>
      <c r="M266" s="476"/>
      <c r="N266" s="476"/>
      <c r="O266" s="476"/>
      <c r="P266" s="476"/>
      <c r="Q266" s="476"/>
      <c r="R266" s="476"/>
      <c r="S266" s="476"/>
      <c r="T266" s="476"/>
      <c r="U266" s="476"/>
      <c r="V266" s="476"/>
      <c r="W266" s="476"/>
      <c r="X266" s="476"/>
      <c r="Y266" s="476"/>
      <c r="Z266" s="476"/>
      <c r="AA266" s="476"/>
    </row>
    <row r="267" customFormat="false" ht="15.75" hidden="false" customHeight="false" outlineLevel="0" collapsed="false">
      <c r="A267" s="476"/>
      <c r="B267" s="476"/>
      <c r="C267" s="476"/>
      <c r="D267" s="476"/>
      <c r="E267" s="476"/>
      <c r="F267" s="476"/>
      <c r="G267" s="476"/>
      <c r="H267" s="476"/>
      <c r="I267" s="476"/>
      <c r="J267" s="476"/>
      <c r="K267" s="476"/>
      <c r="L267" s="476"/>
      <c r="M267" s="476"/>
      <c r="N267" s="476"/>
      <c r="O267" s="476"/>
      <c r="P267" s="476"/>
      <c r="Q267" s="476"/>
      <c r="R267" s="476"/>
      <c r="S267" s="476"/>
      <c r="T267" s="476"/>
      <c r="U267" s="476"/>
      <c r="V267" s="476"/>
      <c r="W267" s="476"/>
      <c r="X267" s="476"/>
      <c r="Y267" s="476"/>
      <c r="Z267" s="476"/>
      <c r="AA267" s="476"/>
    </row>
    <row r="268" customFormat="false" ht="15.75" hidden="false" customHeight="false" outlineLevel="0" collapsed="false">
      <c r="A268" s="476"/>
      <c r="B268" s="476"/>
      <c r="C268" s="476"/>
      <c r="D268" s="476"/>
      <c r="E268" s="476"/>
      <c r="F268" s="476"/>
      <c r="G268" s="476"/>
      <c r="H268" s="476"/>
      <c r="I268" s="476"/>
      <c r="J268" s="476"/>
      <c r="K268" s="476"/>
      <c r="L268" s="476"/>
      <c r="M268" s="476"/>
      <c r="N268" s="476"/>
      <c r="O268" s="476"/>
      <c r="P268" s="476"/>
      <c r="Q268" s="476"/>
      <c r="R268" s="476"/>
      <c r="S268" s="476"/>
      <c r="T268" s="476"/>
      <c r="U268" s="476"/>
      <c r="V268" s="476"/>
      <c r="W268" s="476"/>
      <c r="X268" s="476"/>
      <c r="Y268" s="476"/>
      <c r="Z268" s="476"/>
      <c r="AA268" s="476"/>
    </row>
    <row r="269" customFormat="false" ht="15.75" hidden="false" customHeight="false" outlineLevel="0" collapsed="false">
      <c r="A269" s="476"/>
      <c r="B269" s="476"/>
      <c r="C269" s="476"/>
      <c r="D269" s="476"/>
      <c r="E269" s="476"/>
      <c r="F269" s="476"/>
      <c r="G269" s="476"/>
      <c r="H269" s="476"/>
      <c r="I269" s="476"/>
      <c r="J269" s="476"/>
      <c r="K269" s="476"/>
      <c r="L269" s="476"/>
      <c r="M269" s="476"/>
      <c r="N269" s="476"/>
      <c r="O269" s="476"/>
      <c r="P269" s="476"/>
      <c r="Q269" s="476"/>
      <c r="R269" s="476"/>
      <c r="S269" s="476"/>
      <c r="T269" s="476"/>
      <c r="U269" s="476"/>
      <c r="V269" s="476"/>
      <c r="W269" s="476"/>
      <c r="X269" s="476"/>
      <c r="Y269" s="476"/>
      <c r="Z269" s="476"/>
      <c r="AA269" s="476"/>
    </row>
    <row r="270" customFormat="false" ht="15.75" hidden="false" customHeight="false" outlineLevel="0" collapsed="false">
      <c r="A270" s="476"/>
      <c r="B270" s="476"/>
      <c r="C270" s="476"/>
      <c r="D270" s="476"/>
      <c r="E270" s="476"/>
      <c r="F270" s="476"/>
      <c r="G270" s="476"/>
      <c r="H270" s="476"/>
      <c r="I270" s="476"/>
      <c r="J270" s="476"/>
      <c r="K270" s="476"/>
      <c r="L270" s="476"/>
      <c r="M270" s="476"/>
      <c r="N270" s="476"/>
      <c r="O270" s="476"/>
      <c r="P270" s="476"/>
      <c r="Q270" s="476"/>
      <c r="R270" s="476"/>
      <c r="S270" s="476"/>
      <c r="T270" s="476"/>
      <c r="U270" s="476"/>
      <c r="V270" s="476"/>
      <c r="W270" s="476"/>
      <c r="X270" s="476"/>
      <c r="Y270" s="476"/>
      <c r="Z270" s="476"/>
      <c r="AA270" s="476"/>
    </row>
    <row r="271" customFormat="false" ht="15.75" hidden="false" customHeight="false" outlineLevel="0" collapsed="false">
      <c r="A271" s="476"/>
      <c r="B271" s="476"/>
      <c r="C271" s="476"/>
      <c r="D271" s="476"/>
      <c r="E271" s="476"/>
      <c r="F271" s="476"/>
      <c r="G271" s="476"/>
      <c r="H271" s="476"/>
      <c r="I271" s="476"/>
      <c r="J271" s="476"/>
      <c r="K271" s="476"/>
      <c r="L271" s="476"/>
      <c r="M271" s="476"/>
      <c r="N271" s="476"/>
      <c r="O271" s="476"/>
      <c r="P271" s="476"/>
      <c r="Q271" s="476"/>
      <c r="R271" s="476"/>
      <c r="S271" s="476"/>
      <c r="T271" s="476"/>
      <c r="U271" s="476"/>
      <c r="V271" s="476"/>
      <c r="W271" s="476"/>
      <c r="X271" s="476"/>
      <c r="Y271" s="476"/>
      <c r="Z271" s="476"/>
      <c r="AA271" s="476"/>
    </row>
    <row r="272" customFormat="false" ht="15.75" hidden="false" customHeight="false" outlineLevel="0" collapsed="false">
      <c r="A272" s="476"/>
      <c r="B272" s="476"/>
      <c r="C272" s="476"/>
      <c r="D272" s="476"/>
      <c r="E272" s="476"/>
      <c r="F272" s="476"/>
      <c r="G272" s="476"/>
      <c r="H272" s="476"/>
      <c r="I272" s="476"/>
      <c r="J272" s="476"/>
      <c r="K272" s="476"/>
      <c r="L272" s="476"/>
      <c r="M272" s="476"/>
      <c r="N272" s="476"/>
      <c r="O272" s="476"/>
      <c r="P272" s="476"/>
      <c r="Q272" s="476"/>
      <c r="R272" s="476"/>
      <c r="S272" s="476"/>
      <c r="T272" s="476"/>
      <c r="U272" s="476"/>
      <c r="V272" s="476"/>
      <c r="W272" s="476"/>
      <c r="X272" s="476"/>
      <c r="Y272" s="476"/>
      <c r="Z272" s="476"/>
      <c r="AA272" s="476"/>
    </row>
    <row r="273" customFormat="false" ht="15.75" hidden="false" customHeight="false" outlineLevel="0" collapsed="false">
      <c r="A273" s="476"/>
      <c r="B273" s="476"/>
      <c r="C273" s="476"/>
      <c r="D273" s="476"/>
      <c r="E273" s="476"/>
      <c r="F273" s="476"/>
      <c r="G273" s="476"/>
      <c r="H273" s="476"/>
      <c r="I273" s="476"/>
      <c r="J273" s="476"/>
      <c r="K273" s="476"/>
      <c r="L273" s="476"/>
      <c r="M273" s="476"/>
      <c r="N273" s="476"/>
      <c r="O273" s="476"/>
      <c r="P273" s="476"/>
      <c r="Q273" s="476"/>
      <c r="R273" s="476"/>
      <c r="S273" s="476"/>
      <c r="T273" s="476"/>
      <c r="U273" s="476"/>
      <c r="V273" s="476"/>
      <c r="W273" s="476"/>
      <c r="X273" s="476"/>
      <c r="Y273" s="476"/>
      <c r="Z273" s="476"/>
      <c r="AA273" s="476"/>
    </row>
    <row r="274" customFormat="false" ht="15.75" hidden="false" customHeight="false" outlineLevel="0" collapsed="false">
      <c r="A274" s="476"/>
      <c r="B274" s="476"/>
      <c r="C274" s="476"/>
      <c r="D274" s="476"/>
      <c r="E274" s="476"/>
      <c r="F274" s="476"/>
      <c r="G274" s="476"/>
      <c r="H274" s="476"/>
      <c r="I274" s="476"/>
      <c r="J274" s="476"/>
      <c r="K274" s="476"/>
      <c r="L274" s="476"/>
      <c r="M274" s="476"/>
      <c r="N274" s="476"/>
      <c r="O274" s="476"/>
      <c r="P274" s="476"/>
      <c r="Q274" s="476"/>
      <c r="R274" s="476"/>
      <c r="S274" s="476"/>
      <c r="T274" s="476"/>
      <c r="U274" s="476"/>
      <c r="V274" s="476"/>
      <c r="W274" s="476"/>
      <c r="X274" s="476"/>
      <c r="Y274" s="476"/>
      <c r="Z274" s="476"/>
      <c r="AA274" s="476"/>
    </row>
    <row r="275" customFormat="false" ht="15.75" hidden="false" customHeight="false" outlineLevel="0" collapsed="false">
      <c r="A275" s="476"/>
      <c r="B275" s="476"/>
      <c r="C275" s="476"/>
      <c r="D275" s="476"/>
      <c r="E275" s="476"/>
      <c r="F275" s="476"/>
      <c r="G275" s="476"/>
      <c r="H275" s="476"/>
      <c r="I275" s="476"/>
      <c r="J275" s="476"/>
      <c r="K275" s="476"/>
      <c r="L275" s="476"/>
      <c r="M275" s="476"/>
      <c r="N275" s="476"/>
      <c r="O275" s="476"/>
      <c r="P275" s="476"/>
      <c r="Q275" s="476"/>
      <c r="R275" s="476"/>
      <c r="S275" s="476"/>
      <c r="T275" s="476"/>
      <c r="U275" s="476"/>
      <c r="V275" s="476"/>
      <c r="W275" s="476"/>
      <c r="X275" s="476"/>
      <c r="Y275" s="476"/>
      <c r="Z275" s="476"/>
      <c r="AA275" s="476"/>
    </row>
    <row r="276" customFormat="false" ht="15.75" hidden="false" customHeight="false" outlineLevel="0" collapsed="false">
      <c r="A276" s="476"/>
      <c r="B276" s="476"/>
      <c r="C276" s="476"/>
      <c r="D276" s="476"/>
      <c r="E276" s="476"/>
      <c r="F276" s="476"/>
      <c r="G276" s="476"/>
      <c r="H276" s="476"/>
      <c r="I276" s="476"/>
      <c r="J276" s="476"/>
      <c r="K276" s="476"/>
      <c r="L276" s="476"/>
      <c r="M276" s="476"/>
      <c r="N276" s="476"/>
      <c r="O276" s="476"/>
      <c r="P276" s="476"/>
      <c r="Q276" s="476"/>
      <c r="R276" s="476"/>
      <c r="S276" s="476"/>
      <c r="T276" s="476"/>
      <c r="U276" s="476"/>
      <c r="V276" s="476"/>
      <c r="W276" s="476"/>
      <c r="X276" s="476"/>
      <c r="Y276" s="476"/>
      <c r="Z276" s="476"/>
      <c r="AA276" s="476"/>
    </row>
    <row r="277" customFormat="false" ht="15.75" hidden="false" customHeight="false" outlineLevel="0" collapsed="false">
      <c r="A277" s="476"/>
      <c r="B277" s="476"/>
      <c r="C277" s="476"/>
      <c r="D277" s="476"/>
      <c r="E277" s="476"/>
      <c r="F277" s="476"/>
      <c r="G277" s="476"/>
      <c r="H277" s="476"/>
      <c r="I277" s="476"/>
      <c r="J277" s="476"/>
      <c r="K277" s="476"/>
      <c r="L277" s="476"/>
      <c r="M277" s="476"/>
      <c r="N277" s="476"/>
      <c r="O277" s="476"/>
      <c r="P277" s="476"/>
      <c r="Q277" s="476"/>
      <c r="R277" s="476"/>
      <c r="S277" s="476"/>
      <c r="T277" s="476"/>
      <c r="U277" s="476"/>
      <c r="V277" s="476"/>
      <c r="W277" s="476"/>
      <c r="X277" s="476"/>
      <c r="Y277" s="476"/>
      <c r="Z277" s="476"/>
      <c r="AA277" s="476"/>
    </row>
    <row r="278" customFormat="false" ht="15.75" hidden="false" customHeight="false" outlineLevel="0" collapsed="false">
      <c r="A278" s="476"/>
      <c r="B278" s="476"/>
      <c r="C278" s="476"/>
      <c r="D278" s="476"/>
      <c r="E278" s="476"/>
      <c r="F278" s="476"/>
      <c r="G278" s="476"/>
      <c r="H278" s="476"/>
      <c r="I278" s="476"/>
      <c r="J278" s="476"/>
      <c r="K278" s="476"/>
      <c r="L278" s="476"/>
      <c r="M278" s="476"/>
      <c r="N278" s="476"/>
      <c r="O278" s="476"/>
      <c r="P278" s="476"/>
      <c r="Q278" s="476"/>
      <c r="R278" s="476"/>
      <c r="S278" s="476"/>
      <c r="T278" s="476"/>
      <c r="U278" s="476"/>
      <c r="V278" s="476"/>
      <c r="W278" s="476"/>
      <c r="X278" s="476"/>
      <c r="Y278" s="476"/>
      <c r="Z278" s="476"/>
      <c r="AA278" s="476"/>
    </row>
    <row r="279" customFormat="false" ht="15.75" hidden="false" customHeight="false" outlineLevel="0" collapsed="false">
      <c r="A279" s="476"/>
      <c r="B279" s="476"/>
      <c r="C279" s="476"/>
      <c r="D279" s="476"/>
      <c r="E279" s="476"/>
      <c r="F279" s="476"/>
      <c r="G279" s="476"/>
      <c r="H279" s="476"/>
      <c r="I279" s="476"/>
      <c r="J279" s="476"/>
      <c r="K279" s="476"/>
      <c r="L279" s="476"/>
      <c r="M279" s="476"/>
      <c r="N279" s="476"/>
      <c r="O279" s="476"/>
      <c r="P279" s="476"/>
      <c r="Q279" s="476"/>
      <c r="R279" s="476"/>
      <c r="S279" s="476"/>
      <c r="T279" s="476"/>
      <c r="U279" s="476"/>
      <c r="V279" s="476"/>
      <c r="W279" s="476"/>
      <c r="X279" s="476"/>
      <c r="Y279" s="476"/>
      <c r="Z279" s="476"/>
      <c r="AA279" s="476"/>
    </row>
    <row r="280" customFormat="false" ht="15.75" hidden="false" customHeight="false" outlineLevel="0" collapsed="false">
      <c r="A280" s="476"/>
      <c r="B280" s="476"/>
      <c r="C280" s="476"/>
      <c r="D280" s="476"/>
      <c r="E280" s="476"/>
      <c r="F280" s="476"/>
      <c r="G280" s="476"/>
      <c r="H280" s="476"/>
      <c r="I280" s="476"/>
      <c r="J280" s="476"/>
      <c r="K280" s="476"/>
      <c r="L280" s="476"/>
      <c r="M280" s="476"/>
      <c r="N280" s="476"/>
      <c r="O280" s="476"/>
      <c r="P280" s="476"/>
      <c r="Q280" s="476"/>
      <c r="R280" s="476"/>
      <c r="S280" s="476"/>
      <c r="T280" s="476"/>
      <c r="U280" s="476"/>
      <c r="V280" s="476"/>
      <c r="W280" s="476"/>
      <c r="X280" s="476"/>
      <c r="Y280" s="476"/>
      <c r="Z280" s="476"/>
      <c r="AA280" s="476"/>
    </row>
    <row r="281" customFormat="false" ht="15.75" hidden="false" customHeight="false" outlineLevel="0" collapsed="false">
      <c r="A281" s="476"/>
      <c r="B281" s="476"/>
      <c r="C281" s="476"/>
      <c r="D281" s="476"/>
      <c r="E281" s="476"/>
      <c r="F281" s="476"/>
      <c r="G281" s="476"/>
      <c r="H281" s="476"/>
      <c r="I281" s="476"/>
      <c r="J281" s="476"/>
      <c r="K281" s="476"/>
      <c r="L281" s="476"/>
      <c r="M281" s="476"/>
      <c r="N281" s="476"/>
      <c r="O281" s="476"/>
      <c r="P281" s="476"/>
      <c r="Q281" s="476"/>
      <c r="R281" s="476"/>
      <c r="S281" s="476"/>
      <c r="T281" s="476"/>
      <c r="U281" s="476"/>
      <c r="V281" s="476"/>
      <c r="W281" s="476"/>
      <c r="X281" s="476"/>
      <c r="Y281" s="476"/>
      <c r="Z281" s="476"/>
      <c r="AA281" s="476"/>
    </row>
    <row r="282" customFormat="false" ht="15.75" hidden="false" customHeight="false" outlineLevel="0" collapsed="false">
      <c r="A282" s="476"/>
      <c r="B282" s="476"/>
      <c r="C282" s="476"/>
      <c r="D282" s="476"/>
      <c r="E282" s="476"/>
      <c r="F282" s="476"/>
      <c r="G282" s="476"/>
      <c r="H282" s="476"/>
      <c r="I282" s="476"/>
      <c r="J282" s="476"/>
      <c r="K282" s="476"/>
      <c r="L282" s="476"/>
      <c r="M282" s="476"/>
      <c r="N282" s="476"/>
      <c r="O282" s="476"/>
      <c r="P282" s="476"/>
      <c r="Q282" s="476"/>
      <c r="R282" s="476"/>
      <c r="S282" s="476"/>
      <c r="T282" s="476"/>
      <c r="U282" s="476"/>
      <c r="V282" s="476"/>
      <c r="W282" s="476"/>
      <c r="X282" s="476"/>
      <c r="Y282" s="476"/>
      <c r="Z282" s="476"/>
      <c r="AA282" s="476"/>
    </row>
    <row r="283" customFormat="false" ht="15.75" hidden="false" customHeight="false" outlineLevel="0" collapsed="false">
      <c r="A283" s="476"/>
      <c r="B283" s="476"/>
      <c r="C283" s="476"/>
      <c r="D283" s="476"/>
      <c r="E283" s="476"/>
      <c r="F283" s="476"/>
      <c r="G283" s="476"/>
      <c r="H283" s="476"/>
      <c r="I283" s="476"/>
      <c r="J283" s="476"/>
      <c r="K283" s="476"/>
      <c r="L283" s="476"/>
      <c r="M283" s="476"/>
      <c r="N283" s="476"/>
      <c r="O283" s="476"/>
      <c r="P283" s="476"/>
      <c r="Q283" s="476"/>
      <c r="R283" s="476"/>
      <c r="S283" s="476"/>
      <c r="T283" s="476"/>
      <c r="U283" s="476"/>
      <c r="V283" s="476"/>
      <c r="W283" s="476"/>
      <c r="X283" s="476"/>
      <c r="Y283" s="476"/>
      <c r="Z283" s="476"/>
      <c r="AA283" s="476"/>
    </row>
    <row r="284" customFormat="false" ht="15.75" hidden="false" customHeight="false" outlineLevel="0" collapsed="false">
      <c r="A284" s="476"/>
      <c r="B284" s="476"/>
      <c r="C284" s="476"/>
      <c r="D284" s="476"/>
      <c r="E284" s="476"/>
      <c r="F284" s="476"/>
      <c r="G284" s="476"/>
      <c r="H284" s="476"/>
      <c r="I284" s="476"/>
      <c r="J284" s="476"/>
      <c r="K284" s="476"/>
      <c r="L284" s="476"/>
      <c r="M284" s="476"/>
      <c r="N284" s="476"/>
      <c r="O284" s="476"/>
      <c r="P284" s="476"/>
      <c r="Q284" s="476"/>
      <c r="R284" s="476"/>
      <c r="S284" s="476"/>
      <c r="T284" s="476"/>
      <c r="U284" s="476"/>
      <c r="V284" s="476"/>
      <c r="W284" s="476"/>
      <c r="X284" s="476"/>
      <c r="Y284" s="476"/>
      <c r="Z284" s="476"/>
      <c r="AA284" s="476"/>
    </row>
    <row r="285" customFormat="false" ht="15.75" hidden="false" customHeight="false" outlineLevel="0" collapsed="false">
      <c r="A285" s="476"/>
      <c r="B285" s="476"/>
      <c r="C285" s="476"/>
      <c r="D285" s="476"/>
      <c r="E285" s="476"/>
      <c r="F285" s="476"/>
      <c r="G285" s="476"/>
      <c r="H285" s="476"/>
      <c r="I285" s="476"/>
      <c r="J285" s="476"/>
      <c r="K285" s="476"/>
      <c r="L285" s="476"/>
      <c r="M285" s="476"/>
      <c r="N285" s="476"/>
      <c r="O285" s="476"/>
      <c r="P285" s="476"/>
      <c r="Q285" s="476"/>
      <c r="R285" s="476"/>
      <c r="S285" s="476"/>
      <c r="T285" s="476"/>
      <c r="U285" s="476"/>
      <c r="V285" s="476"/>
      <c r="W285" s="476"/>
      <c r="X285" s="476"/>
      <c r="Y285" s="476"/>
      <c r="Z285" s="476"/>
      <c r="AA285" s="476"/>
    </row>
    <row r="286" customFormat="false" ht="15.75" hidden="false" customHeight="false" outlineLevel="0" collapsed="false">
      <c r="A286" s="476"/>
      <c r="B286" s="476"/>
      <c r="C286" s="476"/>
      <c r="D286" s="476"/>
      <c r="E286" s="476"/>
      <c r="F286" s="476"/>
      <c r="G286" s="476"/>
      <c r="H286" s="476"/>
      <c r="I286" s="476"/>
      <c r="J286" s="476"/>
      <c r="K286" s="476"/>
      <c r="L286" s="476"/>
      <c r="M286" s="476"/>
      <c r="N286" s="476"/>
      <c r="O286" s="476"/>
      <c r="P286" s="476"/>
      <c r="Q286" s="476"/>
      <c r="R286" s="476"/>
      <c r="S286" s="476"/>
      <c r="T286" s="476"/>
      <c r="U286" s="476"/>
      <c r="V286" s="476"/>
      <c r="W286" s="476"/>
      <c r="X286" s="476"/>
      <c r="Y286" s="476"/>
      <c r="Z286" s="476"/>
      <c r="AA286" s="476"/>
    </row>
    <row r="287" customFormat="false" ht="15.75" hidden="false" customHeight="false" outlineLevel="0" collapsed="false">
      <c r="A287" s="476"/>
      <c r="B287" s="476"/>
      <c r="C287" s="476"/>
      <c r="D287" s="476"/>
      <c r="E287" s="476"/>
      <c r="F287" s="476"/>
      <c r="G287" s="476"/>
      <c r="H287" s="476"/>
      <c r="I287" s="476"/>
      <c r="J287" s="476"/>
      <c r="K287" s="476"/>
      <c r="L287" s="476"/>
      <c r="M287" s="476"/>
      <c r="N287" s="476"/>
      <c r="O287" s="476"/>
      <c r="P287" s="476"/>
      <c r="Q287" s="476"/>
      <c r="R287" s="476"/>
      <c r="S287" s="476"/>
      <c r="T287" s="476"/>
      <c r="U287" s="476"/>
      <c r="V287" s="476"/>
      <c r="W287" s="476"/>
      <c r="X287" s="476"/>
      <c r="Y287" s="476"/>
      <c r="Z287" s="476"/>
      <c r="AA287" s="476"/>
    </row>
    <row r="288" customFormat="false" ht="15.75" hidden="false" customHeight="false" outlineLevel="0" collapsed="false">
      <c r="A288" s="476"/>
      <c r="B288" s="476"/>
      <c r="C288" s="476"/>
      <c r="D288" s="476"/>
      <c r="E288" s="476"/>
      <c r="F288" s="476"/>
      <c r="G288" s="476"/>
      <c r="H288" s="476"/>
      <c r="I288" s="476"/>
      <c r="J288" s="476"/>
      <c r="K288" s="476"/>
      <c r="L288" s="476"/>
      <c r="M288" s="476"/>
      <c r="N288" s="476"/>
      <c r="O288" s="476"/>
      <c r="P288" s="476"/>
      <c r="Q288" s="476"/>
      <c r="R288" s="476"/>
      <c r="S288" s="476"/>
      <c r="T288" s="476"/>
      <c r="U288" s="476"/>
      <c r="V288" s="476"/>
      <c r="W288" s="476"/>
      <c r="X288" s="476"/>
      <c r="Y288" s="476"/>
      <c r="Z288" s="476"/>
      <c r="AA288" s="476"/>
    </row>
    <row r="289" customFormat="false" ht="15.75" hidden="false" customHeight="false" outlineLevel="0" collapsed="false">
      <c r="A289" s="476"/>
      <c r="B289" s="476"/>
      <c r="C289" s="476"/>
      <c r="D289" s="476"/>
      <c r="E289" s="476"/>
      <c r="F289" s="476"/>
      <c r="G289" s="476"/>
      <c r="H289" s="476"/>
      <c r="I289" s="476"/>
      <c r="J289" s="476"/>
      <c r="K289" s="476"/>
      <c r="L289" s="476"/>
      <c r="M289" s="476"/>
      <c r="N289" s="476"/>
      <c r="O289" s="476"/>
      <c r="P289" s="476"/>
      <c r="Q289" s="476"/>
      <c r="R289" s="476"/>
      <c r="S289" s="476"/>
      <c r="T289" s="476"/>
      <c r="U289" s="476"/>
      <c r="V289" s="476"/>
      <c r="W289" s="476"/>
      <c r="X289" s="476"/>
      <c r="Y289" s="476"/>
      <c r="Z289" s="476"/>
      <c r="AA289" s="476"/>
    </row>
    <row r="290" customFormat="false" ht="15.75" hidden="false" customHeight="false" outlineLevel="0" collapsed="false">
      <c r="A290" s="476"/>
      <c r="B290" s="476"/>
      <c r="C290" s="476"/>
      <c r="D290" s="476"/>
      <c r="E290" s="476"/>
      <c r="F290" s="476"/>
      <c r="G290" s="476"/>
      <c r="H290" s="476"/>
      <c r="I290" s="476"/>
      <c r="J290" s="476"/>
      <c r="K290" s="476"/>
      <c r="L290" s="476"/>
      <c r="M290" s="476"/>
      <c r="N290" s="476"/>
      <c r="O290" s="476"/>
      <c r="P290" s="476"/>
      <c r="Q290" s="476"/>
      <c r="R290" s="476"/>
      <c r="S290" s="476"/>
      <c r="T290" s="476"/>
      <c r="U290" s="476"/>
      <c r="V290" s="476"/>
      <c r="W290" s="476"/>
      <c r="X290" s="476"/>
      <c r="Y290" s="476"/>
      <c r="Z290" s="476"/>
      <c r="AA290" s="476"/>
    </row>
    <row r="291" customFormat="false" ht="15.75" hidden="false" customHeight="false" outlineLevel="0" collapsed="false">
      <c r="A291" s="476"/>
      <c r="B291" s="476"/>
      <c r="C291" s="476"/>
      <c r="D291" s="476"/>
      <c r="E291" s="476"/>
      <c r="F291" s="476"/>
      <c r="G291" s="476"/>
      <c r="H291" s="476"/>
      <c r="I291" s="476"/>
      <c r="J291" s="476"/>
      <c r="K291" s="476"/>
      <c r="L291" s="476"/>
      <c r="M291" s="476"/>
      <c r="N291" s="476"/>
      <c r="O291" s="476"/>
      <c r="P291" s="476"/>
      <c r="Q291" s="476"/>
      <c r="R291" s="476"/>
      <c r="S291" s="476"/>
      <c r="T291" s="476"/>
      <c r="U291" s="476"/>
      <c r="V291" s="476"/>
      <c r="W291" s="476"/>
      <c r="X291" s="476"/>
      <c r="Y291" s="476"/>
      <c r="Z291" s="476"/>
      <c r="AA291" s="476"/>
    </row>
    <row r="292" customFormat="false" ht="15.75" hidden="false" customHeight="false" outlineLevel="0" collapsed="false">
      <c r="A292" s="476"/>
      <c r="B292" s="476"/>
      <c r="C292" s="476"/>
      <c r="D292" s="476"/>
      <c r="E292" s="476"/>
      <c r="F292" s="476"/>
      <c r="G292" s="476"/>
      <c r="H292" s="476"/>
      <c r="I292" s="476"/>
      <c r="J292" s="476"/>
      <c r="K292" s="476"/>
      <c r="L292" s="476"/>
      <c r="M292" s="476"/>
      <c r="N292" s="476"/>
      <c r="O292" s="476"/>
      <c r="P292" s="476"/>
      <c r="Q292" s="476"/>
      <c r="R292" s="476"/>
      <c r="S292" s="476"/>
      <c r="T292" s="476"/>
      <c r="U292" s="476"/>
      <c r="V292" s="476"/>
      <c r="W292" s="476"/>
      <c r="X292" s="476"/>
      <c r="Y292" s="476"/>
      <c r="Z292" s="476"/>
      <c r="AA292" s="476"/>
    </row>
    <row r="293" customFormat="false" ht="15.75" hidden="false" customHeight="false" outlineLevel="0" collapsed="false">
      <c r="A293" s="476"/>
      <c r="B293" s="476"/>
      <c r="C293" s="476"/>
      <c r="D293" s="476"/>
      <c r="E293" s="476"/>
      <c r="F293" s="476"/>
      <c r="G293" s="476"/>
      <c r="H293" s="476"/>
      <c r="I293" s="476"/>
      <c r="J293" s="476"/>
      <c r="K293" s="476"/>
      <c r="L293" s="476"/>
      <c r="M293" s="476"/>
      <c r="N293" s="476"/>
      <c r="O293" s="476"/>
      <c r="P293" s="476"/>
      <c r="Q293" s="476"/>
      <c r="R293" s="476"/>
      <c r="S293" s="476"/>
      <c r="T293" s="476"/>
      <c r="U293" s="476"/>
      <c r="V293" s="476"/>
      <c r="W293" s="476"/>
      <c r="X293" s="476"/>
      <c r="Y293" s="476"/>
      <c r="Z293" s="476"/>
      <c r="AA293" s="476"/>
    </row>
    <row r="294" customFormat="false" ht="15.75" hidden="false" customHeight="false" outlineLevel="0" collapsed="false">
      <c r="A294" s="476"/>
      <c r="B294" s="476"/>
      <c r="C294" s="476"/>
      <c r="D294" s="476"/>
      <c r="E294" s="476"/>
      <c r="F294" s="476"/>
      <c r="G294" s="476"/>
      <c r="H294" s="476"/>
      <c r="I294" s="476"/>
      <c r="J294" s="476"/>
      <c r="K294" s="476"/>
      <c r="L294" s="476"/>
      <c r="M294" s="476"/>
      <c r="N294" s="476"/>
      <c r="O294" s="476"/>
      <c r="P294" s="476"/>
      <c r="Q294" s="476"/>
      <c r="R294" s="476"/>
      <c r="S294" s="476"/>
      <c r="T294" s="476"/>
      <c r="U294" s="476"/>
      <c r="V294" s="476"/>
      <c r="W294" s="476"/>
      <c r="X294" s="476"/>
      <c r="Y294" s="476"/>
      <c r="Z294" s="476"/>
      <c r="AA294" s="476"/>
    </row>
    <row r="295" customFormat="false" ht="15.75" hidden="false" customHeight="false" outlineLevel="0" collapsed="false">
      <c r="A295" s="476"/>
      <c r="B295" s="476"/>
      <c r="C295" s="476"/>
      <c r="D295" s="476"/>
      <c r="E295" s="476"/>
      <c r="F295" s="476"/>
      <c r="G295" s="476"/>
      <c r="H295" s="476"/>
      <c r="I295" s="476"/>
      <c r="J295" s="476"/>
      <c r="K295" s="476"/>
      <c r="L295" s="476"/>
      <c r="M295" s="476"/>
      <c r="N295" s="476"/>
      <c r="O295" s="476"/>
      <c r="P295" s="476"/>
      <c r="Q295" s="476"/>
      <c r="R295" s="476"/>
      <c r="S295" s="476"/>
      <c r="T295" s="476"/>
      <c r="U295" s="476"/>
      <c r="V295" s="476"/>
      <c r="W295" s="476"/>
      <c r="X295" s="476"/>
      <c r="Y295" s="476"/>
      <c r="Z295" s="476"/>
      <c r="AA295" s="476"/>
    </row>
    <row r="296" customFormat="false" ht="15.75" hidden="false" customHeight="false" outlineLevel="0" collapsed="false">
      <c r="A296" s="476"/>
      <c r="B296" s="476"/>
      <c r="C296" s="476"/>
      <c r="D296" s="476"/>
      <c r="E296" s="476"/>
      <c r="F296" s="476"/>
      <c r="G296" s="476"/>
      <c r="H296" s="476"/>
      <c r="I296" s="476"/>
      <c r="J296" s="476"/>
      <c r="K296" s="476"/>
      <c r="L296" s="476"/>
      <c r="M296" s="476"/>
      <c r="N296" s="476"/>
      <c r="O296" s="476"/>
      <c r="P296" s="476"/>
      <c r="Q296" s="476"/>
      <c r="R296" s="476"/>
      <c r="S296" s="476"/>
      <c r="T296" s="476"/>
      <c r="U296" s="476"/>
      <c r="V296" s="476"/>
      <c r="W296" s="476"/>
      <c r="X296" s="476"/>
      <c r="Y296" s="476"/>
      <c r="Z296" s="476"/>
      <c r="AA296" s="476"/>
    </row>
    <row r="297" customFormat="false" ht="15.75" hidden="false" customHeight="false" outlineLevel="0" collapsed="false">
      <c r="A297" s="476"/>
      <c r="B297" s="476"/>
      <c r="C297" s="476"/>
      <c r="D297" s="476"/>
      <c r="E297" s="476"/>
      <c r="F297" s="476"/>
      <c r="G297" s="476"/>
      <c r="H297" s="476"/>
      <c r="I297" s="476"/>
      <c r="J297" s="476"/>
      <c r="K297" s="476"/>
      <c r="L297" s="476"/>
      <c r="M297" s="476"/>
      <c r="N297" s="476"/>
      <c r="O297" s="476"/>
      <c r="P297" s="476"/>
      <c r="Q297" s="476"/>
      <c r="R297" s="476"/>
      <c r="S297" s="476"/>
      <c r="T297" s="476"/>
      <c r="U297" s="476"/>
      <c r="V297" s="476"/>
      <c r="W297" s="476"/>
      <c r="X297" s="476"/>
      <c r="Y297" s="476"/>
      <c r="Z297" s="476"/>
      <c r="AA297" s="476"/>
    </row>
    <row r="298" customFormat="false" ht="15.75" hidden="false" customHeight="false" outlineLevel="0" collapsed="false">
      <c r="A298" s="476"/>
      <c r="B298" s="476"/>
      <c r="C298" s="476"/>
      <c r="D298" s="476"/>
      <c r="E298" s="476"/>
      <c r="F298" s="476"/>
      <c r="G298" s="476"/>
      <c r="H298" s="476"/>
      <c r="I298" s="476"/>
      <c r="J298" s="476"/>
      <c r="K298" s="476"/>
      <c r="L298" s="476"/>
      <c r="M298" s="476"/>
      <c r="N298" s="476"/>
      <c r="O298" s="476"/>
      <c r="P298" s="476"/>
      <c r="Q298" s="476"/>
      <c r="R298" s="476"/>
      <c r="S298" s="476"/>
      <c r="T298" s="476"/>
      <c r="U298" s="476"/>
      <c r="V298" s="476"/>
      <c r="W298" s="476"/>
      <c r="X298" s="476"/>
      <c r="Y298" s="476"/>
      <c r="Z298" s="476"/>
      <c r="AA298" s="476"/>
    </row>
    <row r="299" customFormat="false" ht="15.75" hidden="false" customHeight="false" outlineLevel="0" collapsed="false">
      <c r="A299" s="476"/>
      <c r="B299" s="476"/>
      <c r="C299" s="476"/>
      <c r="D299" s="476"/>
      <c r="E299" s="476"/>
      <c r="F299" s="476"/>
      <c r="G299" s="476"/>
      <c r="H299" s="476"/>
      <c r="I299" s="476"/>
      <c r="J299" s="476"/>
      <c r="K299" s="476"/>
      <c r="L299" s="476"/>
      <c r="M299" s="476"/>
      <c r="N299" s="476"/>
      <c r="O299" s="476"/>
      <c r="P299" s="476"/>
      <c r="Q299" s="476"/>
      <c r="R299" s="476"/>
      <c r="S299" s="476"/>
      <c r="T299" s="476"/>
      <c r="U299" s="476"/>
      <c r="V299" s="476"/>
      <c r="W299" s="476"/>
      <c r="X299" s="476"/>
      <c r="Y299" s="476"/>
      <c r="Z299" s="476"/>
      <c r="AA299" s="476"/>
    </row>
    <row r="300" customFormat="false" ht="15.75" hidden="false" customHeight="false" outlineLevel="0" collapsed="false">
      <c r="A300" s="476"/>
      <c r="B300" s="476"/>
      <c r="C300" s="476"/>
      <c r="D300" s="476"/>
      <c r="E300" s="476"/>
      <c r="F300" s="476"/>
      <c r="G300" s="476"/>
      <c r="H300" s="476"/>
      <c r="I300" s="476"/>
      <c r="J300" s="476"/>
      <c r="K300" s="476"/>
      <c r="L300" s="476"/>
      <c r="M300" s="476"/>
      <c r="N300" s="476"/>
      <c r="O300" s="476"/>
      <c r="P300" s="476"/>
      <c r="Q300" s="476"/>
      <c r="R300" s="476"/>
      <c r="S300" s="476"/>
      <c r="T300" s="476"/>
      <c r="U300" s="476"/>
      <c r="V300" s="476"/>
      <c r="W300" s="476"/>
      <c r="X300" s="476"/>
      <c r="Y300" s="476"/>
      <c r="Z300" s="476"/>
      <c r="AA300" s="476"/>
    </row>
    <row r="301" customFormat="false" ht="15.75" hidden="false" customHeight="false" outlineLevel="0" collapsed="false">
      <c r="A301" s="476"/>
      <c r="B301" s="476"/>
      <c r="C301" s="476"/>
      <c r="D301" s="476"/>
      <c r="E301" s="476"/>
      <c r="F301" s="476"/>
      <c r="G301" s="476"/>
      <c r="H301" s="476"/>
      <c r="I301" s="476"/>
      <c r="J301" s="476"/>
      <c r="K301" s="476"/>
      <c r="L301" s="476"/>
      <c r="M301" s="476"/>
      <c r="N301" s="476"/>
      <c r="O301" s="476"/>
      <c r="P301" s="476"/>
      <c r="Q301" s="476"/>
      <c r="R301" s="476"/>
      <c r="S301" s="476"/>
      <c r="T301" s="476"/>
      <c r="U301" s="476"/>
      <c r="V301" s="476"/>
      <c r="W301" s="476"/>
      <c r="X301" s="476"/>
      <c r="Y301" s="476"/>
      <c r="Z301" s="476"/>
      <c r="AA301" s="476"/>
    </row>
    <row r="302" customFormat="false" ht="15.75" hidden="false" customHeight="false" outlineLevel="0" collapsed="false">
      <c r="A302" s="476"/>
      <c r="B302" s="476"/>
      <c r="C302" s="476"/>
      <c r="D302" s="476"/>
      <c r="E302" s="476"/>
      <c r="F302" s="476"/>
      <c r="G302" s="476"/>
      <c r="H302" s="476"/>
      <c r="I302" s="476"/>
      <c r="J302" s="476"/>
      <c r="K302" s="476"/>
      <c r="L302" s="476"/>
      <c r="M302" s="476"/>
      <c r="N302" s="476"/>
      <c r="O302" s="476"/>
      <c r="P302" s="476"/>
      <c r="Q302" s="476"/>
      <c r="R302" s="476"/>
      <c r="S302" s="476"/>
      <c r="T302" s="476"/>
      <c r="U302" s="476"/>
      <c r="V302" s="476"/>
      <c r="W302" s="476"/>
      <c r="X302" s="476"/>
      <c r="Y302" s="476"/>
      <c r="Z302" s="476"/>
      <c r="AA302" s="476"/>
    </row>
    <row r="303" customFormat="false" ht="15.75" hidden="false" customHeight="false" outlineLevel="0" collapsed="false">
      <c r="A303" s="476"/>
      <c r="B303" s="476"/>
      <c r="C303" s="476"/>
      <c r="D303" s="476"/>
      <c r="E303" s="476"/>
      <c r="F303" s="476"/>
      <c r="G303" s="476"/>
      <c r="H303" s="476"/>
      <c r="I303" s="476"/>
      <c r="J303" s="476"/>
      <c r="K303" s="476"/>
      <c r="L303" s="476"/>
      <c r="M303" s="476"/>
      <c r="N303" s="476"/>
      <c r="O303" s="476"/>
      <c r="P303" s="476"/>
      <c r="Q303" s="476"/>
      <c r="R303" s="476"/>
      <c r="S303" s="476"/>
      <c r="T303" s="476"/>
      <c r="U303" s="476"/>
      <c r="V303" s="476"/>
      <c r="W303" s="476"/>
      <c r="X303" s="476"/>
      <c r="Y303" s="476"/>
      <c r="Z303" s="476"/>
      <c r="AA303" s="476"/>
    </row>
    <row r="304" customFormat="false" ht="15.75" hidden="false" customHeight="false" outlineLevel="0" collapsed="false">
      <c r="A304" s="476"/>
      <c r="B304" s="476"/>
      <c r="C304" s="476"/>
      <c r="D304" s="476"/>
      <c r="E304" s="476"/>
      <c r="F304" s="476"/>
      <c r="G304" s="476"/>
      <c r="H304" s="476"/>
      <c r="I304" s="476"/>
      <c r="J304" s="476"/>
      <c r="K304" s="476"/>
      <c r="L304" s="476"/>
      <c r="M304" s="476"/>
      <c r="N304" s="476"/>
      <c r="O304" s="476"/>
      <c r="P304" s="476"/>
      <c r="Q304" s="476"/>
      <c r="R304" s="476"/>
      <c r="S304" s="476"/>
      <c r="T304" s="476"/>
      <c r="U304" s="476"/>
      <c r="V304" s="476"/>
      <c r="W304" s="476"/>
      <c r="X304" s="476"/>
      <c r="Y304" s="476"/>
      <c r="Z304" s="476"/>
      <c r="AA304" s="476"/>
    </row>
    <row r="305" customFormat="false" ht="15.75" hidden="false" customHeight="false" outlineLevel="0" collapsed="false">
      <c r="A305" s="476"/>
      <c r="B305" s="476"/>
      <c r="C305" s="476"/>
      <c r="D305" s="476"/>
      <c r="E305" s="476"/>
      <c r="F305" s="476"/>
      <c r="G305" s="476"/>
      <c r="H305" s="476"/>
      <c r="I305" s="476"/>
      <c r="J305" s="476"/>
      <c r="K305" s="476"/>
      <c r="L305" s="476"/>
      <c r="M305" s="476"/>
      <c r="N305" s="476"/>
      <c r="O305" s="476"/>
      <c r="P305" s="476"/>
      <c r="Q305" s="476"/>
      <c r="R305" s="476"/>
      <c r="S305" s="476"/>
      <c r="T305" s="476"/>
      <c r="U305" s="476"/>
      <c r="V305" s="476"/>
      <c r="W305" s="476"/>
      <c r="X305" s="476"/>
      <c r="Y305" s="476"/>
      <c r="Z305" s="476"/>
      <c r="AA305" s="476"/>
    </row>
    <row r="306" customFormat="false" ht="15.75" hidden="false" customHeight="false" outlineLevel="0" collapsed="false">
      <c r="A306" s="476"/>
      <c r="B306" s="476"/>
      <c r="C306" s="476"/>
      <c r="D306" s="476"/>
      <c r="E306" s="476"/>
      <c r="F306" s="476"/>
      <c r="G306" s="476"/>
      <c r="H306" s="476"/>
      <c r="I306" s="476"/>
      <c r="J306" s="476"/>
      <c r="K306" s="476"/>
      <c r="L306" s="476"/>
      <c r="M306" s="476"/>
      <c r="N306" s="476"/>
      <c r="O306" s="476"/>
      <c r="P306" s="476"/>
      <c r="Q306" s="476"/>
      <c r="R306" s="476"/>
      <c r="S306" s="476"/>
      <c r="T306" s="476"/>
      <c r="U306" s="476"/>
      <c r="V306" s="476"/>
      <c r="W306" s="476"/>
      <c r="X306" s="476"/>
      <c r="Y306" s="476"/>
      <c r="Z306" s="476"/>
      <c r="AA306" s="476"/>
    </row>
    <row r="307" customFormat="false" ht="15.75" hidden="false" customHeight="false" outlineLevel="0" collapsed="false">
      <c r="A307" s="476"/>
      <c r="B307" s="476"/>
      <c r="C307" s="476"/>
      <c r="D307" s="476"/>
      <c r="E307" s="476"/>
      <c r="F307" s="476"/>
      <c r="G307" s="476"/>
      <c r="H307" s="476"/>
      <c r="I307" s="476"/>
      <c r="J307" s="476"/>
      <c r="K307" s="476"/>
      <c r="L307" s="476"/>
      <c r="M307" s="476"/>
      <c r="N307" s="476"/>
      <c r="O307" s="476"/>
      <c r="P307" s="476"/>
      <c r="Q307" s="476"/>
      <c r="R307" s="476"/>
      <c r="S307" s="476"/>
      <c r="T307" s="476"/>
      <c r="U307" s="476"/>
      <c r="V307" s="476"/>
      <c r="W307" s="476"/>
      <c r="X307" s="476"/>
      <c r="Y307" s="476"/>
      <c r="Z307" s="476"/>
      <c r="AA307" s="476"/>
    </row>
    <row r="308" customFormat="false" ht="15.75" hidden="false" customHeight="false" outlineLevel="0" collapsed="false">
      <c r="A308" s="476"/>
      <c r="B308" s="476"/>
      <c r="C308" s="476"/>
      <c r="D308" s="476"/>
      <c r="E308" s="476"/>
      <c r="F308" s="476"/>
      <c r="G308" s="476"/>
      <c r="H308" s="476"/>
      <c r="I308" s="476"/>
      <c r="J308" s="476"/>
      <c r="K308" s="476"/>
      <c r="L308" s="476"/>
      <c r="M308" s="476"/>
      <c r="N308" s="476"/>
      <c r="O308" s="476"/>
      <c r="P308" s="476"/>
      <c r="Q308" s="476"/>
      <c r="R308" s="476"/>
      <c r="S308" s="476"/>
      <c r="T308" s="476"/>
      <c r="U308" s="476"/>
      <c r="V308" s="476"/>
      <c r="W308" s="476"/>
      <c r="X308" s="476"/>
      <c r="Y308" s="476"/>
      <c r="Z308" s="476"/>
      <c r="AA308" s="476"/>
    </row>
    <row r="309" customFormat="false" ht="15.75" hidden="false" customHeight="false" outlineLevel="0" collapsed="false">
      <c r="A309" s="476"/>
      <c r="B309" s="476"/>
      <c r="C309" s="476"/>
      <c r="D309" s="476"/>
      <c r="E309" s="476"/>
      <c r="F309" s="476"/>
      <c r="G309" s="476"/>
      <c r="H309" s="476"/>
      <c r="I309" s="476"/>
      <c r="J309" s="476"/>
      <c r="K309" s="476"/>
      <c r="L309" s="476"/>
      <c r="M309" s="476"/>
      <c r="N309" s="476"/>
      <c r="O309" s="476"/>
      <c r="P309" s="476"/>
      <c r="Q309" s="476"/>
      <c r="R309" s="476"/>
      <c r="S309" s="476"/>
      <c r="T309" s="476"/>
      <c r="U309" s="476"/>
      <c r="V309" s="476"/>
      <c r="W309" s="476"/>
      <c r="X309" s="476"/>
      <c r="Y309" s="476"/>
      <c r="Z309" s="476"/>
      <c r="AA309" s="476"/>
    </row>
    <row r="310" customFormat="false" ht="15.75" hidden="false" customHeight="false" outlineLevel="0" collapsed="false">
      <c r="A310" s="476"/>
      <c r="B310" s="476"/>
      <c r="C310" s="476"/>
      <c r="D310" s="476"/>
      <c r="E310" s="476"/>
      <c r="F310" s="476"/>
      <c r="G310" s="476"/>
      <c r="H310" s="476"/>
      <c r="I310" s="476"/>
      <c r="J310" s="476"/>
      <c r="K310" s="476"/>
      <c r="L310" s="476"/>
      <c r="M310" s="476"/>
      <c r="N310" s="476"/>
      <c r="O310" s="476"/>
      <c r="P310" s="476"/>
      <c r="Q310" s="476"/>
      <c r="R310" s="476"/>
      <c r="S310" s="476"/>
      <c r="T310" s="476"/>
      <c r="U310" s="476"/>
      <c r="V310" s="476"/>
      <c r="W310" s="476"/>
      <c r="X310" s="476"/>
      <c r="Y310" s="476"/>
      <c r="Z310" s="476"/>
      <c r="AA310" s="476"/>
    </row>
    <row r="311" customFormat="false" ht="15.75" hidden="false" customHeight="false" outlineLevel="0" collapsed="false">
      <c r="A311" s="476"/>
      <c r="B311" s="476"/>
      <c r="C311" s="476"/>
      <c r="D311" s="476"/>
      <c r="E311" s="476"/>
      <c r="F311" s="476"/>
      <c r="G311" s="476"/>
      <c r="H311" s="476"/>
      <c r="I311" s="476"/>
      <c r="J311" s="476"/>
      <c r="K311" s="476"/>
      <c r="L311" s="476"/>
      <c r="M311" s="476"/>
      <c r="N311" s="476"/>
      <c r="O311" s="476"/>
      <c r="P311" s="476"/>
      <c r="Q311" s="476"/>
      <c r="R311" s="476"/>
      <c r="S311" s="476"/>
      <c r="T311" s="476"/>
      <c r="U311" s="476"/>
      <c r="V311" s="476"/>
      <c r="W311" s="476"/>
      <c r="X311" s="476"/>
      <c r="Y311" s="476"/>
      <c r="Z311" s="476"/>
      <c r="AA311" s="476"/>
    </row>
    <row r="312" customFormat="false" ht="15.75" hidden="false" customHeight="false" outlineLevel="0" collapsed="false">
      <c r="A312" s="476"/>
      <c r="B312" s="476"/>
      <c r="C312" s="476"/>
      <c r="D312" s="476"/>
      <c r="E312" s="476"/>
      <c r="F312" s="476"/>
      <c r="G312" s="476"/>
      <c r="H312" s="476"/>
      <c r="I312" s="476"/>
      <c r="J312" s="476"/>
      <c r="K312" s="476"/>
      <c r="L312" s="476"/>
      <c r="M312" s="476"/>
      <c r="N312" s="476"/>
      <c r="O312" s="476"/>
      <c r="P312" s="476"/>
      <c r="Q312" s="476"/>
      <c r="R312" s="476"/>
      <c r="S312" s="476"/>
      <c r="T312" s="476"/>
      <c r="U312" s="476"/>
      <c r="V312" s="476"/>
      <c r="W312" s="476"/>
      <c r="X312" s="476"/>
      <c r="Y312" s="476"/>
      <c r="Z312" s="476"/>
      <c r="AA312" s="476"/>
    </row>
    <row r="313" customFormat="false" ht="15.75" hidden="false" customHeight="false" outlineLevel="0" collapsed="false">
      <c r="A313" s="476"/>
      <c r="B313" s="476"/>
      <c r="C313" s="476"/>
      <c r="D313" s="476"/>
      <c r="E313" s="476"/>
      <c r="F313" s="476"/>
      <c r="G313" s="476"/>
      <c r="H313" s="476"/>
      <c r="I313" s="476"/>
      <c r="J313" s="476"/>
      <c r="K313" s="476"/>
      <c r="L313" s="476"/>
      <c r="M313" s="476"/>
      <c r="N313" s="476"/>
      <c r="O313" s="476"/>
      <c r="P313" s="476"/>
      <c r="Q313" s="476"/>
      <c r="R313" s="476"/>
      <c r="S313" s="476"/>
      <c r="T313" s="476"/>
      <c r="U313" s="476"/>
      <c r="V313" s="476"/>
      <c r="W313" s="476"/>
      <c r="X313" s="476"/>
      <c r="Y313" s="476"/>
      <c r="Z313" s="476"/>
      <c r="AA313" s="476"/>
    </row>
    <row r="314" customFormat="false" ht="15.75" hidden="false" customHeight="false" outlineLevel="0" collapsed="false">
      <c r="A314" s="476"/>
      <c r="B314" s="476"/>
      <c r="C314" s="476"/>
      <c r="D314" s="476"/>
      <c r="E314" s="476"/>
      <c r="F314" s="476"/>
      <c r="G314" s="476"/>
      <c r="H314" s="476"/>
      <c r="I314" s="476"/>
      <c r="J314" s="476"/>
      <c r="K314" s="476"/>
      <c r="L314" s="476"/>
      <c r="M314" s="476"/>
      <c r="N314" s="476"/>
      <c r="O314" s="476"/>
      <c r="P314" s="476"/>
      <c r="Q314" s="476"/>
      <c r="R314" s="476"/>
      <c r="S314" s="476"/>
      <c r="T314" s="476"/>
      <c r="U314" s="476"/>
      <c r="V314" s="476"/>
      <c r="W314" s="476"/>
      <c r="X314" s="476"/>
      <c r="Y314" s="476"/>
      <c r="Z314" s="476"/>
      <c r="AA314" s="476"/>
    </row>
    <row r="315" customFormat="false" ht="15.75" hidden="false" customHeight="false" outlineLevel="0" collapsed="false">
      <c r="A315" s="476"/>
      <c r="B315" s="476"/>
      <c r="C315" s="476"/>
      <c r="D315" s="476"/>
      <c r="E315" s="476"/>
      <c r="F315" s="476"/>
      <c r="G315" s="476"/>
      <c r="H315" s="476"/>
      <c r="I315" s="476"/>
      <c r="J315" s="476"/>
      <c r="K315" s="476"/>
      <c r="L315" s="476"/>
      <c r="M315" s="476"/>
      <c r="N315" s="476"/>
      <c r="O315" s="476"/>
      <c r="P315" s="476"/>
      <c r="Q315" s="476"/>
      <c r="R315" s="476"/>
      <c r="S315" s="476"/>
      <c r="T315" s="476"/>
      <c r="U315" s="476"/>
      <c r="V315" s="476"/>
      <c r="W315" s="476"/>
      <c r="X315" s="476"/>
      <c r="Y315" s="476"/>
      <c r="Z315" s="476"/>
      <c r="AA315" s="476"/>
    </row>
    <row r="316" customFormat="false" ht="15.75" hidden="false" customHeight="false" outlineLevel="0" collapsed="false">
      <c r="A316" s="476"/>
      <c r="B316" s="476"/>
      <c r="C316" s="476"/>
      <c r="D316" s="476"/>
      <c r="E316" s="476"/>
      <c r="F316" s="476"/>
      <c r="G316" s="476"/>
      <c r="H316" s="476"/>
      <c r="I316" s="476"/>
      <c r="J316" s="476"/>
      <c r="K316" s="476"/>
      <c r="L316" s="476"/>
      <c r="M316" s="476"/>
      <c r="N316" s="476"/>
      <c r="O316" s="476"/>
      <c r="P316" s="476"/>
      <c r="Q316" s="476"/>
      <c r="R316" s="476"/>
      <c r="S316" s="476"/>
      <c r="T316" s="476"/>
      <c r="U316" s="476"/>
      <c r="V316" s="476"/>
      <c r="W316" s="476"/>
      <c r="X316" s="476"/>
      <c r="Y316" s="476"/>
      <c r="Z316" s="476"/>
      <c r="AA316" s="476"/>
    </row>
    <row r="317" customFormat="false" ht="15.75" hidden="false" customHeight="false" outlineLevel="0" collapsed="false">
      <c r="A317" s="476"/>
      <c r="B317" s="476"/>
      <c r="C317" s="476"/>
      <c r="D317" s="476"/>
      <c r="E317" s="476"/>
      <c r="F317" s="476"/>
      <c r="G317" s="476"/>
      <c r="H317" s="476"/>
      <c r="I317" s="476"/>
      <c r="J317" s="476"/>
      <c r="K317" s="476"/>
      <c r="L317" s="476"/>
      <c r="M317" s="476"/>
      <c r="N317" s="476"/>
      <c r="O317" s="476"/>
      <c r="P317" s="476"/>
      <c r="Q317" s="476"/>
      <c r="R317" s="476"/>
      <c r="S317" s="476"/>
      <c r="T317" s="476"/>
      <c r="U317" s="476"/>
      <c r="V317" s="476"/>
      <c r="W317" s="476"/>
      <c r="X317" s="476"/>
      <c r="Y317" s="476"/>
      <c r="Z317" s="476"/>
      <c r="AA317" s="476"/>
    </row>
    <row r="318" customFormat="false" ht="15.75" hidden="false" customHeight="false" outlineLevel="0" collapsed="false">
      <c r="A318" s="476"/>
      <c r="B318" s="476"/>
      <c r="C318" s="476"/>
      <c r="D318" s="476"/>
      <c r="E318" s="476"/>
      <c r="F318" s="476"/>
      <c r="G318" s="476"/>
      <c r="H318" s="476"/>
      <c r="I318" s="476"/>
      <c r="J318" s="476"/>
      <c r="K318" s="476"/>
      <c r="L318" s="476"/>
      <c r="M318" s="476"/>
      <c r="N318" s="476"/>
      <c r="O318" s="476"/>
      <c r="P318" s="476"/>
      <c r="Q318" s="476"/>
      <c r="R318" s="476"/>
      <c r="S318" s="476"/>
      <c r="T318" s="476"/>
      <c r="U318" s="476"/>
      <c r="V318" s="476"/>
      <c r="W318" s="476"/>
      <c r="X318" s="476"/>
      <c r="Y318" s="476"/>
      <c r="Z318" s="476"/>
      <c r="AA318" s="476"/>
    </row>
    <row r="319" customFormat="false" ht="15.75" hidden="false" customHeight="false" outlineLevel="0" collapsed="false">
      <c r="A319" s="476"/>
      <c r="B319" s="476"/>
      <c r="C319" s="476"/>
      <c r="D319" s="476"/>
      <c r="E319" s="476"/>
      <c r="F319" s="476"/>
      <c r="G319" s="476"/>
      <c r="H319" s="476"/>
      <c r="I319" s="476"/>
      <c r="J319" s="476"/>
      <c r="K319" s="476"/>
      <c r="L319" s="476"/>
      <c r="M319" s="476"/>
      <c r="N319" s="476"/>
      <c r="O319" s="476"/>
      <c r="P319" s="476"/>
      <c r="Q319" s="476"/>
      <c r="R319" s="476"/>
      <c r="S319" s="476"/>
      <c r="T319" s="476"/>
      <c r="U319" s="476"/>
      <c r="V319" s="476"/>
      <c r="W319" s="476"/>
      <c r="X319" s="476"/>
      <c r="Y319" s="476"/>
      <c r="Z319" s="476"/>
      <c r="AA319" s="476"/>
    </row>
    <row r="320" customFormat="false" ht="15.75" hidden="false" customHeight="false" outlineLevel="0" collapsed="false">
      <c r="A320" s="476"/>
      <c r="B320" s="476"/>
      <c r="C320" s="476"/>
      <c r="D320" s="476"/>
      <c r="E320" s="476"/>
      <c r="F320" s="476"/>
      <c r="G320" s="476"/>
      <c r="H320" s="476"/>
      <c r="I320" s="476"/>
      <c r="J320" s="476"/>
      <c r="K320" s="476"/>
      <c r="L320" s="476"/>
      <c r="M320" s="476"/>
      <c r="N320" s="476"/>
      <c r="O320" s="476"/>
      <c r="P320" s="476"/>
      <c r="Q320" s="476"/>
      <c r="R320" s="476"/>
      <c r="S320" s="476"/>
      <c r="T320" s="476"/>
      <c r="U320" s="476"/>
      <c r="V320" s="476"/>
      <c r="W320" s="476"/>
      <c r="X320" s="476"/>
      <c r="Y320" s="476"/>
      <c r="Z320" s="476"/>
      <c r="AA320" s="476"/>
    </row>
    <row r="321" customFormat="false" ht="15.75" hidden="false" customHeight="false" outlineLevel="0" collapsed="false">
      <c r="A321" s="476"/>
      <c r="B321" s="476"/>
      <c r="C321" s="476"/>
      <c r="D321" s="476"/>
      <c r="E321" s="476"/>
      <c r="F321" s="476"/>
      <c r="G321" s="476"/>
      <c r="H321" s="476"/>
      <c r="I321" s="476"/>
      <c r="J321" s="476"/>
      <c r="K321" s="476"/>
      <c r="L321" s="476"/>
      <c r="M321" s="476"/>
      <c r="N321" s="476"/>
      <c r="O321" s="476"/>
      <c r="P321" s="476"/>
      <c r="Q321" s="476"/>
      <c r="R321" s="476"/>
      <c r="S321" s="476"/>
      <c r="T321" s="476"/>
      <c r="U321" s="476"/>
      <c r="V321" s="476"/>
      <c r="W321" s="476"/>
      <c r="X321" s="476"/>
      <c r="Y321" s="476"/>
      <c r="Z321" s="476"/>
      <c r="AA321" s="476"/>
    </row>
    <row r="322" customFormat="false" ht="15.75" hidden="false" customHeight="false" outlineLevel="0" collapsed="false">
      <c r="A322" s="476"/>
      <c r="B322" s="476"/>
      <c r="C322" s="476"/>
      <c r="D322" s="476"/>
      <c r="E322" s="476"/>
      <c r="F322" s="476"/>
      <c r="G322" s="476"/>
      <c r="H322" s="476"/>
      <c r="I322" s="476"/>
      <c r="J322" s="476"/>
      <c r="K322" s="476"/>
      <c r="L322" s="476"/>
      <c r="M322" s="476"/>
      <c r="N322" s="476"/>
      <c r="O322" s="476"/>
      <c r="P322" s="476"/>
      <c r="Q322" s="476"/>
      <c r="R322" s="476"/>
      <c r="S322" s="476"/>
      <c r="T322" s="476"/>
      <c r="U322" s="476"/>
      <c r="V322" s="476"/>
      <c r="W322" s="476"/>
      <c r="X322" s="476"/>
      <c r="Y322" s="476"/>
      <c r="Z322" s="476"/>
      <c r="AA322" s="476"/>
    </row>
    <row r="323" customFormat="false" ht="15.75" hidden="false" customHeight="false" outlineLevel="0" collapsed="false">
      <c r="A323" s="476"/>
      <c r="B323" s="476"/>
      <c r="C323" s="476"/>
      <c r="D323" s="476"/>
      <c r="E323" s="476"/>
      <c r="F323" s="476"/>
      <c r="G323" s="476"/>
      <c r="H323" s="476"/>
      <c r="I323" s="476"/>
      <c r="J323" s="476"/>
      <c r="K323" s="476"/>
      <c r="L323" s="476"/>
      <c r="M323" s="476"/>
      <c r="N323" s="476"/>
      <c r="O323" s="476"/>
      <c r="P323" s="476"/>
      <c r="Q323" s="476"/>
      <c r="R323" s="476"/>
      <c r="S323" s="476"/>
      <c r="T323" s="476"/>
      <c r="U323" s="476"/>
      <c r="V323" s="476"/>
      <c r="W323" s="476"/>
      <c r="X323" s="476"/>
      <c r="Y323" s="476"/>
      <c r="Z323" s="476"/>
      <c r="AA323" s="476"/>
    </row>
    <row r="324" customFormat="false" ht="15.75" hidden="false" customHeight="false" outlineLevel="0" collapsed="false">
      <c r="A324" s="476"/>
      <c r="B324" s="476"/>
      <c r="C324" s="476"/>
      <c r="D324" s="476"/>
      <c r="E324" s="476"/>
      <c r="F324" s="476"/>
      <c r="G324" s="476"/>
      <c r="H324" s="476"/>
      <c r="I324" s="476"/>
      <c r="J324" s="476"/>
      <c r="K324" s="476"/>
      <c r="L324" s="476"/>
      <c r="M324" s="476"/>
      <c r="N324" s="476"/>
      <c r="O324" s="476"/>
      <c r="P324" s="476"/>
      <c r="Q324" s="476"/>
      <c r="R324" s="476"/>
      <c r="S324" s="476"/>
      <c r="T324" s="476"/>
      <c r="U324" s="476"/>
      <c r="V324" s="476"/>
      <c r="W324" s="476"/>
      <c r="X324" s="476"/>
      <c r="Y324" s="476"/>
      <c r="Z324" s="476"/>
      <c r="AA324" s="476"/>
    </row>
    <row r="325" customFormat="false" ht="15.75" hidden="false" customHeight="false" outlineLevel="0" collapsed="false">
      <c r="A325" s="476"/>
      <c r="B325" s="476"/>
      <c r="C325" s="476"/>
      <c r="D325" s="476"/>
      <c r="E325" s="476"/>
      <c r="F325" s="476"/>
      <c r="G325" s="476"/>
      <c r="H325" s="476"/>
      <c r="I325" s="476"/>
      <c r="J325" s="476"/>
      <c r="K325" s="476"/>
      <c r="L325" s="476"/>
      <c r="M325" s="476"/>
      <c r="N325" s="476"/>
      <c r="O325" s="476"/>
      <c r="P325" s="476"/>
      <c r="Q325" s="476"/>
      <c r="R325" s="476"/>
      <c r="S325" s="476"/>
      <c r="T325" s="476"/>
      <c r="U325" s="476"/>
      <c r="V325" s="476"/>
      <c r="W325" s="476"/>
      <c r="X325" s="476"/>
      <c r="Y325" s="476"/>
      <c r="Z325" s="476"/>
      <c r="AA325" s="476"/>
    </row>
    <row r="326" customFormat="false" ht="15.75" hidden="false" customHeight="false" outlineLevel="0" collapsed="false">
      <c r="A326" s="476"/>
      <c r="B326" s="476"/>
      <c r="C326" s="476"/>
      <c r="D326" s="476"/>
      <c r="E326" s="476"/>
      <c r="F326" s="476"/>
      <c r="G326" s="476"/>
      <c r="H326" s="476"/>
      <c r="I326" s="476"/>
      <c r="J326" s="476"/>
      <c r="K326" s="476"/>
      <c r="L326" s="476"/>
      <c r="M326" s="476"/>
      <c r="N326" s="476"/>
      <c r="O326" s="476"/>
      <c r="P326" s="476"/>
      <c r="Q326" s="476"/>
      <c r="R326" s="476"/>
      <c r="S326" s="476"/>
      <c r="T326" s="476"/>
      <c r="U326" s="476"/>
      <c r="V326" s="476"/>
      <c r="W326" s="476"/>
      <c r="X326" s="476"/>
      <c r="Y326" s="476"/>
      <c r="Z326" s="476"/>
      <c r="AA326" s="476"/>
    </row>
    <row r="327" customFormat="false" ht="15.75" hidden="false" customHeight="false" outlineLevel="0" collapsed="false">
      <c r="A327" s="476"/>
      <c r="B327" s="476"/>
      <c r="C327" s="476"/>
      <c r="D327" s="476"/>
      <c r="E327" s="476"/>
      <c r="F327" s="476"/>
      <c r="G327" s="476"/>
      <c r="H327" s="476"/>
      <c r="I327" s="476"/>
      <c r="J327" s="476"/>
      <c r="K327" s="476"/>
      <c r="L327" s="476"/>
      <c r="M327" s="476"/>
      <c r="N327" s="476"/>
      <c r="O327" s="476"/>
      <c r="P327" s="476"/>
      <c r="Q327" s="476"/>
      <c r="R327" s="476"/>
      <c r="S327" s="476"/>
      <c r="T327" s="476"/>
      <c r="U327" s="476"/>
      <c r="V327" s="476"/>
      <c r="W327" s="476"/>
      <c r="X327" s="476"/>
      <c r="Y327" s="476"/>
      <c r="Z327" s="476"/>
      <c r="AA327" s="476"/>
    </row>
    <row r="328" customFormat="false" ht="15.75" hidden="false" customHeight="false" outlineLevel="0" collapsed="false">
      <c r="A328" s="476"/>
      <c r="B328" s="476"/>
      <c r="C328" s="476"/>
      <c r="D328" s="476"/>
      <c r="E328" s="476"/>
      <c r="F328" s="476"/>
      <c r="G328" s="476"/>
      <c r="H328" s="476"/>
      <c r="I328" s="476"/>
      <c r="J328" s="476"/>
      <c r="K328" s="476"/>
      <c r="L328" s="476"/>
      <c r="M328" s="476"/>
      <c r="N328" s="476"/>
      <c r="O328" s="476"/>
      <c r="P328" s="476"/>
      <c r="Q328" s="476"/>
      <c r="R328" s="476"/>
      <c r="S328" s="476"/>
      <c r="T328" s="476"/>
      <c r="U328" s="476"/>
      <c r="V328" s="476"/>
      <c r="W328" s="476"/>
      <c r="X328" s="476"/>
      <c r="Y328" s="476"/>
      <c r="Z328" s="476"/>
      <c r="AA328" s="476"/>
    </row>
    <row r="329" customFormat="false" ht="15.75" hidden="false" customHeight="false" outlineLevel="0" collapsed="false">
      <c r="A329" s="476"/>
      <c r="B329" s="476"/>
      <c r="C329" s="476"/>
      <c r="D329" s="476"/>
      <c r="E329" s="476"/>
      <c r="F329" s="476"/>
      <c r="G329" s="476"/>
      <c r="H329" s="476"/>
      <c r="I329" s="476"/>
      <c r="J329" s="476"/>
      <c r="K329" s="476"/>
      <c r="L329" s="476"/>
      <c r="M329" s="476"/>
      <c r="N329" s="476"/>
      <c r="O329" s="476"/>
      <c r="P329" s="476"/>
      <c r="Q329" s="476"/>
      <c r="R329" s="476"/>
      <c r="S329" s="476"/>
      <c r="T329" s="476"/>
      <c r="U329" s="476"/>
      <c r="V329" s="476"/>
      <c r="W329" s="476"/>
      <c r="X329" s="476"/>
      <c r="Y329" s="476"/>
      <c r="Z329" s="476"/>
      <c r="AA329" s="476"/>
    </row>
    <row r="330" customFormat="false" ht="15.75" hidden="false" customHeight="false" outlineLevel="0" collapsed="false">
      <c r="A330" s="476"/>
      <c r="B330" s="476"/>
      <c r="C330" s="476"/>
      <c r="D330" s="476"/>
      <c r="E330" s="476"/>
      <c r="F330" s="476"/>
      <c r="G330" s="476"/>
      <c r="H330" s="476"/>
      <c r="I330" s="476"/>
      <c r="J330" s="476"/>
      <c r="K330" s="476"/>
      <c r="L330" s="476"/>
      <c r="M330" s="476"/>
      <c r="N330" s="476"/>
      <c r="O330" s="476"/>
      <c r="P330" s="476"/>
      <c r="Q330" s="476"/>
      <c r="R330" s="476"/>
      <c r="S330" s="476"/>
      <c r="T330" s="476"/>
      <c r="U330" s="476"/>
      <c r="V330" s="476"/>
      <c r="W330" s="476"/>
      <c r="X330" s="476"/>
      <c r="Y330" s="476"/>
      <c r="Z330" s="476"/>
      <c r="AA330" s="476"/>
    </row>
    <row r="331" customFormat="false" ht="15.75" hidden="false" customHeight="false" outlineLevel="0" collapsed="false">
      <c r="A331" s="476"/>
      <c r="B331" s="476"/>
      <c r="C331" s="476"/>
      <c r="D331" s="476"/>
      <c r="E331" s="476"/>
      <c r="F331" s="476"/>
      <c r="G331" s="476"/>
      <c r="H331" s="476"/>
      <c r="I331" s="476"/>
      <c r="J331" s="476"/>
      <c r="K331" s="476"/>
      <c r="L331" s="476"/>
      <c r="M331" s="476"/>
      <c r="N331" s="476"/>
      <c r="O331" s="476"/>
      <c r="P331" s="476"/>
      <c r="Q331" s="476"/>
      <c r="R331" s="476"/>
      <c r="S331" s="476"/>
      <c r="T331" s="476"/>
      <c r="U331" s="476"/>
      <c r="V331" s="476"/>
      <c r="W331" s="476"/>
      <c r="X331" s="476"/>
      <c r="Y331" s="476"/>
      <c r="Z331" s="476"/>
      <c r="AA331" s="476"/>
    </row>
    <row r="332" customFormat="false" ht="15.75" hidden="false" customHeight="false" outlineLevel="0" collapsed="false">
      <c r="A332" s="476"/>
      <c r="B332" s="476"/>
      <c r="C332" s="476"/>
      <c r="D332" s="476"/>
      <c r="E332" s="476"/>
      <c r="F332" s="476"/>
      <c r="G332" s="476"/>
      <c r="H332" s="476"/>
      <c r="I332" s="476"/>
      <c r="J332" s="476"/>
      <c r="K332" s="476"/>
      <c r="L332" s="476"/>
      <c r="M332" s="476"/>
      <c r="N332" s="476"/>
      <c r="O332" s="476"/>
      <c r="P332" s="476"/>
      <c r="Q332" s="476"/>
      <c r="R332" s="476"/>
      <c r="S332" s="476"/>
      <c r="T332" s="476"/>
      <c r="U332" s="476"/>
      <c r="V332" s="476"/>
      <c r="W332" s="476"/>
      <c r="X332" s="476"/>
      <c r="Y332" s="476"/>
      <c r="Z332" s="476"/>
      <c r="AA332" s="476"/>
    </row>
    <row r="333" customFormat="false" ht="15.75" hidden="false" customHeight="false" outlineLevel="0" collapsed="false">
      <c r="A333" s="476"/>
      <c r="B333" s="476"/>
      <c r="C333" s="476"/>
      <c r="D333" s="476"/>
      <c r="E333" s="476"/>
      <c r="F333" s="476"/>
      <c r="G333" s="476"/>
      <c r="H333" s="476"/>
      <c r="I333" s="476"/>
      <c r="J333" s="476"/>
      <c r="K333" s="476"/>
      <c r="L333" s="476"/>
      <c r="M333" s="476"/>
      <c r="N333" s="476"/>
      <c r="O333" s="476"/>
      <c r="P333" s="476"/>
      <c r="Q333" s="476"/>
      <c r="R333" s="476"/>
      <c r="S333" s="476"/>
      <c r="T333" s="476"/>
      <c r="U333" s="476"/>
      <c r="V333" s="476"/>
      <c r="W333" s="476"/>
      <c r="X333" s="476"/>
      <c r="Y333" s="476"/>
      <c r="Z333" s="476"/>
      <c r="AA333" s="476"/>
    </row>
    <row r="334" customFormat="false" ht="15.75" hidden="false" customHeight="false" outlineLevel="0" collapsed="false">
      <c r="A334" s="476"/>
      <c r="B334" s="476"/>
      <c r="C334" s="476"/>
      <c r="D334" s="476"/>
      <c r="E334" s="476"/>
      <c r="F334" s="476"/>
      <c r="G334" s="476"/>
      <c r="H334" s="476"/>
      <c r="I334" s="476"/>
      <c r="J334" s="476"/>
      <c r="K334" s="476"/>
      <c r="L334" s="476"/>
      <c r="M334" s="476"/>
      <c r="N334" s="476"/>
      <c r="O334" s="476"/>
      <c r="P334" s="476"/>
      <c r="Q334" s="476"/>
      <c r="R334" s="476"/>
      <c r="S334" s="476"/>
      <c r="T334" s="476"/>
      <c r="U334" s="476"/>
      <c r="V334" s="476"/>
      <c r="W334" s="476"/>
      <c r="X334" s="476"/>
      <c r="Y334" s="476"/>
      <c r="Z334" s="476"/>
      <c r="AA334" s="476"/>
    </row>
    <row r="335" customFormat="false" ht="15.75" hidden="false" customHeight="false" outlineLevel="0" collapsed="false">
      <c r="A335" s="476"/>
      <c r="B335" s="476"/>
      <c r="C335" s="476"/>
      <c r="D335" s="476"/>
      <c r="E335" s="476"/>
      <c r="F335" s="476"/>
      <c r="G335" s="476"/>
      <c r="H335" s="476"/>
      <c r="I335" s="476"/>
      <c r="J335" s="476"/>
      <c r="K335" s="476"/>
      <c r="L335" s="476"/>
      <c r="M335" s="476"/>
      <c r="N335" s="476"/>
      <c r="O335" s="476"/>
      <c r="P335" s="476"/>
      <c r="Q335" s="476"/>
      <c r="R335" s="476"/>
      <c r="S335" s="476"/>
      <c r="T335" s="476"/>
      <c r="U335" s="476"/>
      <c r="V335" s="476"/>
      <c r="W335" s="476"/>
      <c r="X335" s="476"/>
      <c r="Y335" s="476"/>
      <c r="Z335" s="476"/>
      <c r="AA335" s="476"/>
    </row>
    <row r="336" customFormat="false" ht="15.75" hidden="false" customHeight="false" outlineLevel="0" collapsed="false">
      <c r="A336" s="476"/>
      <c r="B336" s="476"/>
      <c r="C336" s="476"/>
      <c r="D336" s="476"/>
      <c r="E336" s="476"/>
      <c r="F336" s="476"/>
      <c r="G336" s="476"/>
      <c r="H336" s="476"/>
      <c r="I336" s="476"/>
      <c r="J336" s="476"/>
      <c r="K336" s="476"/>
      <c r="L336" s="476"/>
      <c r="M336" s="476"/>
      <c r="N336" s="476"/>
      <c r="O336" s="476"/>
      <c r="P336" s="476"/>
      <c r="Q336" s="476"/>
      <c r="R336" s="476"/>
      <c r="S336" s="476"/>
      <c r="T336" s="476"/>
      <c r="U336" s="476"/>
      <c r="V336" s="476"/>
      <c r="W336" s="476"/>
      <c r="X336" s="476"/>
      <c r="Y336" s="476"/>
      <c r="Z336" s="476"/>
      <c r="AA336" s="476"/>
    </row>
    <row r="337" customFormat="false" ht="15.75" hidden="false" customHeight="false" outlineLevel="0" collapsed="false">
      <c r="A337" s="476"/>
      <c r="B337" s="476"/>
      <c r="C337" s="476"/>
      <c r="D337" s="476"/>
      <c r="E337" s="476"/>
      <c r="F337" s="476"/>
      <c r="G337" s="476"/>
      <c r="H337" s="476"/>
      <c r="I337" s="476"/>
      <c r="J337" s="476"/>
      <c r="K337" s="476"/>
      <c r="L337" s="476"/>
      <c r="M337" s="476"/>
      <c r="N337" s="476"/>
      <c r="O337" s="476"/>
      <c r="P337" s="476"/>
      <c r="Q337" s="476"/>
      <c r="R337" s="476"/>
      <c r="S337" s="476"/>
      <c r="T337" s="476"/>
      <c r="U337" s="476"/>
      <c r="V337" s="476"/>
      <c r="W337" s="476"/>
      <c r="X337" s="476"/>
      <c r="Y337" s="476"/>
      <c r="Z337" s="476"/>
      <c r="AA337" s="476"/>
    </row>
    <row r="338" customFormat="false" ht="15.75" hidden="false" customHeight="false" outlineLevel="0" collapsed="false">
      <c r="A338" s="476"/>
      <c r="B338" s="476"/>
      <c r="C338" s="476"/>
      <c r="D338" s="476"/>
      <c r="E338" s="476"/>
      <c r="F338" s="476"/>
      <c r="G338" s="476"/>
      <c r="H338" s="476"/>
      <c r="I338" s="476"/>
      <c r="J338" s="476"/>
      <c r="K338" s="476"/>
      <c r="L338" s="476"/>
      <c r="M338" s="476"/>
      <c r="N338" s="476"/>
      <c r="O338" s="476"/>
      <c r="P338" s="476"/>
      <c r="Q338" s="476"/>
      <c r="R338" s="476"/>
      <c r="S338" s="476"/>
      <c r="T338" s="476"/>
      <c r="U338" s="476"/>
      <c r="V338" s="476"/>
      <c r="W338" s="476"/>
      <c r="X338" s="476"/>
      <c r="Y338" s="476"/>
      <c r="Z338" s="476"/>
      <c r="AA338" s="476"/>
    </row>
    <row r="339" customFormat="false" ht="15.75" hidden="false" customHeight="false" outlineLevel="0" collapsed="false">
      <c r="A339" s="476"/>
      <c r="B339" s="476"/>
      <c r="C339" s="476"/>
      <c r="D339" s="476"/>
      <c r="E339" s="476"/>
      <c r="F339" s="476"/>
      <c r="G339" s="476"/>
      <c r="H339" s="476"/>
      <c r="I339" s="476"/>
      <c r="J339" s="476"/>
      <c r="K339" s="476"/>
      <c r="L339" s="476"/>
      <c r="M339" s="476"/>
      <c r="N339" s="476"/>
      <c r="O339" s="476"/>
      <c r="P339" s="476"/>
      <c r="Q339" s="476"/>
      <c r="R339" s="476"/>
      <c r="S339" s="476"/>
      <c r="T339" s="476"/>
      <c r="U339" s="476"/>
      <c r="V339" s="476"/>
      <c r="W339" s="476"/>
      <c r="X339" s="476"/>
      <c r="Y339" s="476"/>
      <c r="Z339" s="476"/>
      <c r="AA339" s="476"/>
    </row>
    <row r="340" customFormat="false" ht="15.75" hidden="false" customHeight="false" outlineLevel="0" collapsed="false">
      <c r="A340" s="476"/>
      <c r="B340" s="476"/>
      <c r="C340" s="476"/>
      <c r="D340" s="476"/>
      <c r="E340" s="476"/>
      <c r="F340" s="476"/>
      <c r="G340" s="476"/>
      <c r="H340" s="476"/>
      <c r="I340" s="476"/>
      <c r="J340" s="476"/>
      <c r="K340" s="476"/>
      <c r="L340" s="476"/>
      <c r="M340" s="476"/>
      <c r="N340" s="476"/>
      <c r="O340" s="476"/>
      <c r="P340" s="476"/>
      <c r="Q340" s="476"/>
      <c r="R340" s="476"/>
      <c r="S340" s="476"/>
      <c r="T340" s="476"/>
      <c r="U340" s="476"/>
      <c r="V340" s="476"/>
      <c r="W340" s="476"/>
      <c r="X340" s="476"/>
      <c r="Y340" s="476"/>
      <c r="Z340" s="476"/>
      <c r="AA340" s="476"/>
    </row>
    <row r="341" customFormat="false" ht="15.75" hidden="false" customHeight="false" outlineLevel="0" collapsed="false">
      <c r="A341" s="476"/>
      <c r="B341" s="476"/>
      <c r="C341" s="476"/>
      <c r="D341" s="476"/>
      <c r="E341" s="476"/>
      <c r="F341" s="476"/>
      <c r="G341" s="476"/>
      <c r="H341" s="476"/>
      <c r="I341" s="476"/>
      <c r="J341" s="476"/>
      <c r="K341" s="476"/>
      <c r="L341" s="476"/>
      <c r="M341" s="476"/>
      <c r="N341" s="476"/>
      <c r="O341" s="476"/>
      <c r="P341" s="476"/>
      <c r="Q341" s="476"/>
      <c r="R341" s="476"/>
      <c r="S341" s="476"/>
      <c r="T341" s="476"/>
      <c r="U341" s="476"/>
      <c r="V341" s="476"/>
      <c r="W341" s="476"/>
      <c r="X341" s="476"/>
      <c r="Y341" s="476"/>
      <c r="Z341" s="476"/>
      <c r="AA341" s="476"/>
    </row>
    <row r="342" customFormat="false" ht="15.75" hidden="false" customHeight="false" outlineLevel="0" collapsed="false">
      <c r="A342" s="476"/>
      <c r="B342" s="476"/>
      <c r="C342" s="476"/>
      <c r="D342" s="476"/>
      <c r="E342" s="476"/>
      <c r="F342" s="476"/>
      <c r="G342" s="476"/>
      <c r="H342" s="476"/>
      <c r="I342" s="476"/>
      <c r="J342" s="476"/>
      <c r="K342" s="476"/>
      <c r="L342" s="476"/>
      <c r="M342" s="476"/>
      <c r="N342" s="476"/>
      <c r="O342" s="476"/>
      <c r="P342" s="476"/>
      <c r="Q342" s="476"/>
      <c r="R342" s="476"/>
      <c r="S342" s="476"/>
      <c r="T342" s="476"/>
      <c r="U342" s="476"/>
      <c r="V342" s="476"/>
      <c r="W342" s="476"/>
      <c r="X342" s="476"/>
      <c r="Y342" s="476"/>
      <c r="Z342" s="476"/>
      <c r="AA342" s="476"/>
    </row>
    <row r="343" customFormat="false" ht="15.75" hidden="false" customHeight="false" outlineLevel="0" collapsed="false">
      <c r="A343" s="476"/>
      <c r="B343" s="476"/>
      <c r="C343" s="476"/>
      <c r="D343" s="476"/>
      <c r="E343" s="476"/>
      <c r="F343" s="476"/>
      <c r="G343" s="476"/>
      <c r="H343" s="476"/>
      <c r="I343" s="476"/>
      <c r="J343" s="476"/>
      <c r="K343" s="476"/>
      <c r="L343" s="476"/>
      <c r="M343" s="476"/>
      <c r="N343" s="476"/>
      <c r="O343" s="476"/>
      <c r="P343" s="476"/>
      <c r="Q343" s="476"/>
      <c r="R343" s="476"/>
      <c r="S343" s="476"/>
      <c r="T343" s="476"/>
      <c r="U343" s="476"/>
      <c r="V343" s="476"/>
      <c r="W343" s="476"/>
      <c r="X343" s="476"/>
      <c r="Y343" s="476"/>
      <c r="Z343" s="476"/>
      <c r="AA343" s="476"/>
    </row>
    <row r="344" customFormat="false" ht="15.75" hidden="false" customHeight="false" outlineLevel="0" collapsed="false">
      <c r="A344" s="476"/>
      <c r="B344" s="476"/>
      <c r="C344" s="476"/>
      <c r="D344" s="476"/>
      <c r="E344" s="476"/>
      <c r="F344" s="476"/>
      <c r="G344" s="476"/>
      <c r="H344" s="476"/>
      <c r="I344" s="476"/>
      <c r="J344" s="476"/>
      <c r="K344" s="476"/>
      <c r="L344" s="476"/>
      <c r="M344" s="476"/>
      <c r="N344" s="476"/>
      <c r="O344" s="476"/>
      <c r="P344" s="476"/>
      <c r="Q344" s="476"/>
      <c r="R344" s="476"/>
      <c r="S344" s="476"/>
      <c r="T344" s="476"/>
      <c r="U344" s="476"/>
      <c r="V344" s="476"/>
      <c r="W344" s="476"/>
      <c r="X344" s="476"/>
      <c r="Y344" s="476"/>
      <c r="Z344" s="476"/>
      <c r="AA344" s="476"/>
    </row>
    <row r="345" customFormat="false" ht="15.75" hidden="false" customHeight="false" outlineLevel="0" collapsed="false">
      <c r="A345" s="476"/>
      <c r="B345" s="476"/>
      <c r="C345" s="476"/>
      <c r="D345" s="476"/>
      <c r="E345" s="476"/>
      <c r="F345" s="476"/>
      <c r="G345" s="476"/>
      <c r="H345" s="476"/>
      <c r="I345" s="476"/>
      <c r="J345" s="476"/>
      <c r="K345" s="476"/>
      <c r="L345" s="476"/>
      <c r="M345" s="476"/>
      <c r="N345" s="476"/>
      <c r="O345" s="476"/>
      <c r="P345" s="476"/>
      <c r="Q345" s="476"/>
      <c r="R345" s="476"/>
      <c r="S345" s="476"/>
      <c r="T345" s="476"/>
      <c r="U345" s="476"/>
      <c r="V345" s="476"/>
      <c r="W345" s="476"/>
      <c r="X345" s="476"/>
      <c r="Y345" s="476"/>
      <c r="Z345" s="476"/>
      <c r="AA345" s="476"/>
    </row>
    <row r="346" customFormat="false" ht="15.75" hidden="false" customHeight="false" outlineLevel="0" collapsed="false">
      <c r="A346" s="476"/>
      <c r="B346" s="476"/>
      <c r="C346" s="476"/>
      <c r="D346" s="476"/>
      <c r="E346" s="476"/>
      <c r="F346" s="476"/>
      <c r="G346" s="476"/>
      <c r="H346" s="476"/>
      <c r="I346" s="476"/>
      <c r="J346" s="476"/>
      <c r="K346" s="476"/>
      <c r="L346" s="476"/>
      <c r="M346" s="476"/>
      <c r="N346" s="476"/>
      <c r="O346" s="476"/>
      <c r="P346" s="476"/>
      <c r="Q346" s="476"/>
      <c r="R346" s="476"/>
      <c r="S346" s="476"/>
      <c r="T346" s="476"/>
      <c r="U346" s="476"/>
      <c r="V346" s="476"/>
      <c r="W346" s="476"/>
      <c r="X346" s="476"/>
      <c r="Y346" s="476"/>
      <c r="Z346" s="476"/>
      <c r="AA346" s="476"/>
    </row>
    <row r="347" customFormat="false" ht="15.75" hidden="false" customHeight="false" outlineLevel="0" collapsed="false">
      <c r="A347" s="476"/>
      <c r="B347" s="476"/>
      <c r="C347" s="476"/>
      <c r="D347" s="476"/>
      <c r="E347" s="476"/>
      <c r="F347" s="476"/>
      <c r="G347" s="476"/>
      <c r="H347" s="476"/>
      <c r="I347" s="476"/>
      <c r="J347" s="476"/>
      <c r="K347" s="476"/>
      <c r="L347" s="476"/>
      <c r="M347" s="476"/>
      <c r="N347" s="476"/>
      <c r="O347" s="476"/>
      <c r="P347" s="476"/>
      <c r="Q347" s="476"/>
      <c r="R347" s="476"/>
      <c r="S347" s="476"/>
      <c r="T347" s="476"/>
      <c r="U347" s="476"/>
      <c r="V347" s="476"/>
      <c r="W347" s="476"/>
      <c r="X347" s="476"/>
      <c r="Y347" s="476"/>
      <c r="Z347" s="476"/>
      <c r="AA347" s="476"/>
    </row>
    <row r="348" customFormat="false" ht="15.75" hidden="false" customHeight="false" outlineLevel="0" collapsed="false">
      <c r="A348" s="476"/>
      <c r="B348" s="476"/>
      <c r="C348" s="476"/>
      <c r="D348" s="476"/>
      <c r="E348" s="476"/>
      <c r="F348" s="476"/>
      <c r="G348" s="476"/>
      <c r="H348" s="476"/>
      <c r="I348" s="476"/>
      <c r="J348" s="476"/>
      <c r="K348" s="476"/>
      <c r="L348" s="476"/>
      <c r="M348" s="476"/>
      <c r="N348" s="476"/>
      <c r="O348" s="476"/>
      <c r="P348" s="476"/>
      <c r="Q348" s="476"/>
      <c r="R348" s="476"/>
      <c r="S348" s="476"/>
      <c r="T348" s="476"/>
      <c r="U348" s="476"/>
      <c r="V348" s="476"/>
      <c r="W348" s="476"/>
      <c r="X348" s="476"/>
      <c r="Y348" s="476"/>
      <c r="Z348" s="476"/>
      <c r="AA348" s="476"/>
    </row>
    <row r="349" customFormat="false" ht="15.75" hidden="false" customHeight="false" outlineLevel="0" collapsed="false">
      <c r="A349" s="476"/>
      <c r="B349" s="476"/>
      <c r="C349" s="476"/>
      <c r="D349" s="476"/>
      <c r="E349" s="476"/>
      <c r="F349" s="476"/>
      <c r="G349" s="476"/>
      <c r="H349" s="476"/>
      <c r="I349" s="476"/>
      <c r="J349" s="476"/>
      <c r="K349" s="476"/>
      <c r="L349" s="476"/>
      <c r="M349" s="476"/>
      <c r="N349" s="476"/>
      <c r="O349" s="476"/>
      <c r="P349" s="476"/>
      <c r="Q349" s="476"/>
      <c r="R349" s="476"/>
      <c r="S349" s="476"/>
      <c r="T349" s="476"/>
      <c r="U349" s="476"/>
      <c r="V349" s="476"/>
      <c r="W349" s="476"/>
      <c r="X349" s="476"/>
      <c r="Y349" s="476"/>
      <c r="Z349" s="476"/>
      <c r="AA349" s="476"/>
    </row>
    <row r="350" customFormat="false" ht="15.75" hidden="false" customHeight="false" outlineLevel="0" collapsed="false">
      <c r="A350" s="476"/>
      <c r="B350" s="476"/>
      <c r="C350" s="476"/>
      <c r="D350" s="476"/>
      <c r="E350" s="476"/>
      <c r="F350" s="476"/>
      <c r="G350" s="476"/>
      <c r="H350" s="476"/>
      <c r="I350" s="476"/>
      <c r="J350" s="476"/>
      <c r="K350" s="476"/>
      <c r="L350" s="476"/>
      <c r="M350" s="476"/>
      <c r="N350" s="476"/>
      <c r="O350" s="476"/>
      <c r="P350" s="476"/>
      <c r="Q350" s="476"/>
      <c r="R350" s="476"/>
      <c r="S350" s="476"/>
      <c r="T350" s="476"/>
      <c r="U350" s="476"/>
      <c r="V350" s="476"/>
      <c r="W350" s="476"/>
      <c r="X350" s="476"/>
      <c r="Y350" s="476"/>
      <c r="Z350" s="476"/>
      <c r="AA350" s="476"/>
    </row>
    <row r="351" customFormat="false" ht="15.75" hidden="false" customHeight="false" outlineLevel="0" collapsed="false">
      <c r="A351" s="476"/>
      <c r="B351" s="476"/>
      <c r="C351" s="476"/>
      <c r="D351" s="476"/>
      <c r="E351" s="476"/>
      <c r="F351" s="476"/>
      <c r="G351" s="476"/>
      <c r="H351" s="476"/>
      <c r="I351" s="476"/>
      <c r="J351" s="476"/>
      <c r="K351" s="476"/>
      <c r="L351" s="476"/>
      <c r="M351" s="476"/>
      <c r="N351" s="476"/>
      <c r="O351" s="476"/>
      <c r="P351" s="476"/>
      <c r="Q351" s="476"/>
      <c r="R351" s="476"/>
      <c r="S351" s="476"/>
      <c r="T351" s="476"/>
      <c r="U351" s="476"/>
      <c r="V351" s="476"/>
      <c r="W351" s="476"/>
      <c r="X351" s="476"/>
      <c r="Y351" s="476"/>
      <c r="Z351" s="476"/>
      <c r="AA351" s="476"/>
    </row>
    <row r="352" customFormat="false" ht="15.75" hidden="false" customHeight="false" outlineLevel="0" collapsed="false">
      <c r="A352" s="476"/>
      <c r="B352" s="476"/>
      <c r="C352" s="476"/>
      <c r="D352" s="476"/>
      <c r="E352" s="476"/>
      <c r="F352" s="476"/>
      <c r="G352" s="476"/>
      <c r="H352" s="476"/>
      <c r="I352" s="476"/>
      <c r="J352" s="476"/>
      <c r="K352" s="476"/>
      <c r="L352" s="476"/>
      <c r="M352" s="476"/>
      <c r="N352" s="476"/>
      <c r="O352" s="476"/>
      <c r="P352" s="476"/>
      <c r="Q352" s="476"/>
      <c r="R352" s="476"/>
      <c r="S352" s="476"/>
      <c r="T352" s="476"/>
      <c r="U352" s="476"/>
      <c r="V352" s="476"/>
      <c r="W352" s="476"/>
      <c r="X352" s="476"/>
      <c r="Y352" s="476"/>
      <c r="Z352" s="476"/>
      <c r="AA352" s="476"/>
    </row>
    <row r="353" customFormat="false" ht="15.75" hidden="false" customHeight="false" outlineLevel="0" collapsed="false">
      <c r="A353" s="476"/>
      <c r="B353" s="476"/>
      <c r="C353" s="476"/>
      <c r="D353" s="476"/>
      <c r="E353" s="476"/>
      <c r="F353" s="476"/>
      <c r="G353" s="476"/>
      <c r="H353" s="476"/>
      <c r="I353" s="476"/>
      <c r="J353" s="476"/>
      <c r="K353" s="476"/>
      <c r="L353" s="476"/>
      <c r="M353" s="476"/>
      <c r="N353" s="476"/>
      <c r="O353" s="476"/>
      <c r="P353" s="476"/>
      <c r="Q353" s="476"/>
      <c r="R353" s="476"/>
      <c r="S353" s="476"/>
      <c r="T353" s="476"/>
      <c r="U353" s="476"/>
      <c r="V353" s="476"/>
      <c r="W353" s="476"/>
      <c r="X353" s="476"/>
      <c r="Y353" s="476"/>
      <c r="Z353" s="476"/>
      <c r="AA353" s="476"/>
    </row>
    <row r="354" customFormat="false" ht="15.75" hidden="false" customHeight="false" outlineLevel="0" collapsed="false">
      <c r="A354" s="476"/>
      <c r="B354" s="476"/>
      <c r="C354" s="476"/>
      <c r="D354" s="476"/>
      <c r="E354" s="476"/>
      <c r="F354" s="476"/>
      <c r="G354" s="476"/>
      <c r="H354" s="476"/>
      <c r="I354" s="476"/>
      <c r="J354" s="476"/>
      <c r="K354" s="476"/>
      <c r="L354" s="476"/>
      <c r="M354" s="476"/>
      <c r="N354" s="476"/>
      <c r="O354" s="476"/>
      <c r="P354" s="476"/>
      <c r="Q354" s="476"/>
      <c r="R354" s="476"/>
      <c r="S354" s="476"/>
      <c r="T354" s="476"/>
      <c r="U354" s="476"/>
      <c r="V354" s="476"/>
      <c r="W354" s="476"/>
      <c r="X354" s="476"/>
      <c r="Y354" s="476"/>
      <c r="Z354" s="476"/>
      <c r="AA354" s="476"/>
    </row>
    <row r="355" customFormat="false" ht="15.75" hidden="false" customHeight="false" outlineLevel="0" collapsed="false">
      <c r="A355" s="476"/>
      <c r="B355" s="476"/>
      <c r="C355" s="476"/>
      <c r="D355" s="476"/>
      <c r="E355" s="476"/>
      <c r="F355" s="476"/>
      <c r="G355" s="476"/>
      <c r="H355" s="476"/>
      <c r="I355" s="476"/>
      <c r="J355" s="476"/>
      <c r="K355" s="476"/>
      <c r="L355" s="476"/>
      <c r="M355" s="476"/>
      <c r="N355" s="476"/>
      <c r="O355" s="476"/>
      <c r="P355" s="476"/>
      <c r="Q355" s="476"/>
      <c r="R355" s="476"/>
      <c r="S355" s="476"/>
      <c r="T355" s="476"/>
      <c r="U355" s="476"/>
      <c r="V355" s="476"/>
      <c r="W355" s="476"/>
      <c r="X355" s="476"/>
      <c r="Y355" s="476"/>
      <c r="Z355" s="476"/>
      <c r="AA355" s="476"/>
    </row>
    <row r="356" customFormat="false" ht="15.75" hidden="false" customHeight="false" outlineLevel="0" collapsed="false">
      <c r="A356" s="476"/>
      <c r="B356" s="476"/>
      <c r="C356" s="476"/>
      <c r="D356" s="476"/>
      <c r="E356" s="476"/>
      <c r="F356" s="476"/>
      <c r="G356" s="476"/>
      <c r="H356" s="476"/>
      <c r="I356" s="476"/>
      <c r="J356" s="476"/>
      <c r="K356" s="476"/>
      <c r="L356" s="476"/>
      <c r="M356" s="476"/>
      <c r="N356" s="476"/>
      <c r="O356" s="476"/>
      <c r="P356" s="476"/>
      <c r="Q356" s="476"/>
      <c r="R356" s="476"/>
      <c r="S356" s="476"/>
      <c r="T356" s="476"/>
      <c r="U356" s="476"/>
      <c r="V356" s="476"/>
      <c r="W356" s="476"/>
      <c r="X356" s="476"/>
      <c r="Y356" s="476"/>
      <c r="Z356" s="476"/>
      <c r="AA356" s="476"/>
    </row>
    <row r="357" customFormat="false" ht="15.75" hidden="false" customHeight="false" outlineLevel="0" collapsed="false">
      <c r="A357" s="476"/>
      <c r="B357" s="476"/>
      <c r="C357" s="476"/>
      <c r="D357" s="476"/>
      <c r="E357" s="476"/>
      <c r="F357" s="476"/>
      <c r="G357" s="476"/>
      <c r="H357" s="476"/>
      <c r="I357" s="476"/>
      <c r="J357" s="476"/>
      <c r="K357" s="476"/>
      <c r="L357" s="476"/>
      <c r="M357" s="476"/>
      <c r="N357" s="476"/>
      <c r="O357" s="476"/>
      <c r="P357" s="476"/>
      <c r="Q357" s="476"/>
      <c r="R357" s="476"/>
      <c r="S357" s="476"/>
      <c r="T357" s="476"/>
      <c r="U357" s="476"/>
      <c r="V357" s="476"/>
      <c r="W357" s="476"/>
      <c r="X357" s="476"/>
      <c r="Y357" s="476"/>
      <c r="Z357" s="476"/>
      <c r="AA357" s="476"/>
    </row>
    <row r="358" customFormat="false" ht="15.75" hidden="false" customHeight="false" outlineLevel="0" collapsed="false">
      <c r="A358" s="476"/>
      <c r="B358" s="476"/>
      <c r="C358" s="476"/>
      <c r="D358" s="476"/>
      <c r="E358" s="476"/>
      <c r="F358" s="476"/>
      <c r="G358" s="476"/>
      <c r="H358" s="476"/>
      <c r="I358" s="476"/>
      <c r="J358" s="476"/>
      <c r="K358" s="476"/>
      <c r="L358" s="476"/>
      <c r="M358" s="476"/>
      <c r="N358" s="476"/>
      <c r="O358" s="476"/>
      <c r="P358" s="476"/>
      <c r="Q358" s="476"/>
      <c r="R358" s="476"/>
      <c r="S358" s="476"/>
      <c r="T358" s="476"/>
      <c r="U358" s="476"/>
      <c r="V358" s="476"/>
      <c r="W358" s="476"/>
      <c r="X358" s="476"/>
      <c r="Y358" s="476"/>
      <c r="Z358" s="476"/>
      <c r="AA358" s="476"/>
    </row>
    <row r="359" customFormat="false" ht="15.75" hidden="false" customHeight="false" outlineLevel="0" collapsed="false">
      <c r="A359" s="476"/>
      <c r="B359" s="476"/>
      <c r="C359" s="476"/>
      <c r="D359" s="476"/>
      <c r="E359" s="476"/>
      <c r="F359" s="476"/>
      <c r="G359" s="476"/>
      <c r="H359" s="476"/>
      <c r="I359" s="476"/>
      <c r="J359" s="476"/>
      <c r="K359" s="476"/>
      <c r="L359" s="476"/>
      <c r="M359" s="476"/>
      <c r="N359" s="476"/>
      <c r="O359" s="476"/>
      <c r="P359" s="476"/>
      <c r="Q359" s="476"/>
      <c r="R359" s="476"/>
      <c r="S359" s="476"/>
      <c r="T359" s="476"/>
      <c r="U359" s="476"/>
      <c r="V359" s="476"/>
      <c r="W359" s="476"/>
      <c r="X359" s="476"/>
      <c r="Y359" s="476"/>
      <c r="Z359" s="476"/>
      <c r="AA359" s="476"/>
    </row>
    <row r="360" customFormat="false" ht="15.75" hidden="false" customHeight="false" outlineLevel="0" collapsed="false">
      <c r="A360" s="476"/>
      <c r="B360" s="476"/>
      <c r="C360" s="476"/>
      <c r="D360" s="476"/>
      <c r="E360" s="476"/>
      <c r="F360" s="476"/>
      <c r="G360" s="476"/>
      <c r="H360" s="476"/>
      <c r="I360" s="476"/>
      <c r="J360" s="476"/>
      <c r="K360" s="476"/>
      <c r="L360" s="476"/>
      <c r="M360" s="476"/>
      <c r="N360" s="476"/>
      <c r="O360" s="476"/>
      <c r="P360" s="476"/>
      <c r="Q360" s="476"/>
      <c r="R360" s="476"/>
      <c r="S360" s="476"/>
      <c r="T360" s="476"/>
      <c r="U360" s="476"/>
      <c r="V360" s="476"/>
      <c r="W360" s="476"/>
      <c r="X360" s="476"/>
      <c r="Y360" s="476"/>
      <c r="Z360" s="476"/>
      <c r="AA360" s="476"/>
    </row>
    <row r="361" customFormat="false" ht="15.75" hidden="false" customHeight="false" outlineLevel="0" collapsed="false">
      <c r="A361" s="476"/>
      <c r="B361" s="476"/>
      <c r="C361" s="476"/>
      <c r="D361" s="476"/>
      <c r="E361" s="476"/>
      <c r="F361" s="476"/>
      <c r="G361" s="476"/>
      <c r="H361" s="476"/>
      <c r="I361" s="476"/>
      <c r="J361" s="476"/>
      <c r="K361" s="476"/>
      <c r="L361" s="476"/>
      <c r="M361" s="476"/>
      <c r="N361" s="476"/>
      <c r="O361" s="476"/>
      <c r="P361" s="476"/>
      <c r="Q361" s="476"/>
      <c r="R361" s="476"/>
      <c r="S361" s="476"/>
      <c r="T361" s="476"/>
      <c r="U361" s="476"/>
      <c r="V361" s="476"/>
      <c r="W361" s="476"/>
      <c r="X361" s="476"/>
      <c r="Y361" s="476"/>
      <c r="Z361" s="476"/>
      <c r="AA361" s="476"/>
    </row>
    <row r="362" customFormat="false" ht="15.75" hidden="false" customHeight="false" outlineLevel="0" collapsed="false">
      <c r="A362" s="476"/>
      <c r="B362" s="476"/>
      <c r="C362" s="476"/>
      <c r="D362" s="476"/>
      <c r="E362" s="476"/>
      <c r="F362" s="476"/>
      <c r="G362" s="476"/>
      <c r="H362" s="476"/>
      <c r="I362" s="476"/>
      <c r="J362" s="476"/>
      <c r="K362" s="476"/>
      <c r="L362" s="476"/>
      <c r="M362" s="476"/>
      <c r="N362" s="476"/>
      <c r="O362" s="476"/>
      <c r="P362" s="476"/>
      <c r="Q362" s="476"/>
      <c r="R362" s="476"/>
      <c r="S362" s="476"/>
      <c r="T362" s="476"/>
      <c r="U362" s="476"/>
      <c r="V362" s="476"/>
      <c r="W362" s="476"/>
      <c r="X362" s="476"/>
      <c r="Y362" s="476"/>
      <c r="Z362" s="476"/>
      <c r="AA362" s="476"/>
    </row>
    <row r="363" customFormat="false" ht="15.75" hidden="false" customHeight="false" outlineLevel="0" collapsed="false">
      <c r="A363" s="476"/>
      <c r="B363" s="476"/>
      <c r="C363" s="476"/>
      <c r="D363" s="476"/>
      <c r="E363" s="476"/>
      <c r="F363" s="476"/>
      <c r="G363" s="476"/>
      <c r="H363" s="476"/>
      <c r="I363" s="476"/>
      <c r="J363" s="476"/>
      <c r="K363" s="476"/>
      <c r="L363" s="476"/>
      <c r="M363" s="476"/>
      <c r="N363" s="476"/>
      <c r="O363" s="476"/>
      <c r="P363" s="476"/>
      <c r="Q363" s="476"/>
      <c r="R363" s="476"/>
      <c r="S363" s="476"/>
      <c r="T363" s="476"/>
      <c r="U363" s="476"/>
      <c r="V363" s="476"/>
      <c r="W363" s="476"/>
      <c r="X363" s="476"/>
      <c r="Y363" s="476"/>
      <c r="Z363" s="476"/>
      <c r="AA363" s="476"/>
    </row>
    <row r="364" customFormat="false" ht="15.75" hidden="false" customHeight="false" outlineLevel="0" collapsed="false">
      <c r="A364" s="476"/>
      <c r="B364" s="476"/>
      <c r="C364" s="476"/>
      <c r="D364" s="476"/>
      <c r="E364" s="476"/>
      <c r="F364" s="476"/>
      <c r="G364" s="476"/>
      <c r="H364" s="476"/>
      <c r="I364" s="476"/>
      <c r="J364" s="476"/>
      <c r="K364" s="476"/>
      <c r="L364" s="476"/>
      <c r="M364" s="476"/>
      <c r="N364" s="476"/>
      <c r="O364" s="476"/>
      <c r="P364" s="476"/>
      <c r="Q364" s="476"/>
      <c r="R364" s="476"/>
      <c r="S364" s="476"/>
      <c r="T364" s="476"/>
      <c r="U364" s="476"/>
      <c r="V364" s="476"/>
      <c r="W364" s="476"/>
      <c r="X364" s="476"/>
      <c r="Y364" s="476"/>
      <c r="Z364" s="476"/>
      <c r="AA364" s="476"/>
    </row>
    <row r="365" customFormat="false" ht="15.75" hidden="false" customHeight="false" outlineLevel="0" collapsed="false">
      <c r="A365" s="476"/>
      <c r="B365" s="476"/>
      <c r="C365" s="476"/>
      <c r="D365" s="476"/>
      <c r="E365" s="476"/>
      <c r="F365" s="476"/>
      <c r="G365" s="476"/>
      <c r="H365" s="476"/>
      <c r="I365" s="476"/>
      <c r="J365" s="476"/>
      <c r="K365" s="476"/>
      <c r="L365" s="476"/>
      <c r="M365" s="476"/>
      <c r="N365" s="476"/>
      <c r="O365" s="476"/>
      <c r="P365" s="476"/>
      <c r="Q365" s="476"/>
      <c r="R365" s="476"/>
      <c r="S365" s="476"/>
      <c r="T365" s="476"/>
      <c r="U365" s="476"/>
      <c r="V365" s="476"/>
      <c r="W365" s="476"/>
      <c r="X365" s="476"/>
      <c r="Y365" s="476"/>
      <c r="Z365" s="476"/>
      <c r="AA365" s="476"/>
    </row>
    <row r="366" customFormat="false" ht="15.75" hidden="false" customHeight="false" outlineLevel="0" collapsed="false">
      <c r="A366" s="476"/>
      <c r="B366" s="476"/>
      <c r="C366" s="476"/>
      <c r="D366" s="476"/>
      <c r="E366" s="476"/>
      <c r="F366" s="476"/>
      <c r="G366" s="476"/>
      <c r="H366" s="476"/>
      <c r="I366" s="476"/>
      <c r="J366" s="476"/>
      <c r="K366" s="476"/>
      <c r="L366" s="476"/>
      <c r="M366" s="476"/>
      <c r="N366" s="476"/>
      <c r="O366" s="476"/>
      <c r="P366" s="476"/>
      <c r="Q366" s="476"/>
      <c r="R366" s="476"/>
      <c r="S366" s="476"/>
      <c r="T366" s="476"/>
      <c r="U366" s="476"/>
      <c r="V366" s="476"/>
      <c r="W366" s="476"/>
      <c r="X366" s="476"/>
      <c r="Y366" s="476"/>
      <c r="Z366" s="476"/>
      <c r="AA366" s="476"/>
    </row>
    <row r="367" customFormat="false" ht="15.75" hidden="false" customHeight="false" outlineLevel="0" collapsed="false">
      <c r="A367" s="476"/>
      <c r="B367" s="476"/>
      <c r="C367" s="476"/>
      <c r="D367" s="476"/>
      <c r="E367" s="476"/>
      <c r="F367" s="476"/>
      <c r="G367" s="476"/>
      <c r="H367" s="476"/>
      <c r="I367" s="476"/>
      <c r="J367" s="476"/>
      <c r="K367" s="476"/>
      <c r="L367" s="476"/>
      <c r="M367" s="476"/>
      <c r="N367" s="476"/>
      <c r="O367" s="476"/>
      <c r="P367" s="476"/>
      <c r="Q367" s="476"/>
      <c r="R367" s="476"/>
      <c r="S367" s="476"/>
      <c r="T367" s="476"/>
      <c r="U367" s="476"/>
      <c r="V367" s="476"/>
      <c r="W367" s="476"/>
      <c r="X367" s="476"/>
      <c r="Y367" s="476"/>
      <c r="Z367" s="476"/>
      <c r="AA367" s="476"/>
    </row>
    <row r="368" customFormat="false" ht="15.75" hidden="false" customHeight="false" outlineLevel="0" collapsed="false">
      <c r="A368" s="476"/>
      <c r="B368" s="476"/>
      <c r="C368" s="476"/>
      <c r="D368" s="476"/>
      <c r="E368" s="476"/>
      <c r="F368" s="476"/>
      <c r="G368" s="476"/>
      <c r="H368" s="476"/>
      <c r="I368" s="476"/>
      <c r="J368" s="476"/>
      <c r="K368" s="476"/>
      <c r="L368" s="476"/>
      <c r="M368" s="476"/>
      <c r="N368" s="476"/>
      <c r="O368" s="476"/>
      <c r="P368" s="476"/>
      <c r="Q368" s="476"/>
      <c r="R368" s="476"/>
      <c r="S368" s="476"/>
      <c r="T368" s="476"/>
      <c r="U368" s="476"/>
      <c r="V368" s="476"/>
      <c r="W368" s="476"/>
      <c r="X368" s="476"/>
      <c r="Y368" s="476"/>
      <c r="Z368" s="476"/>
      <c r="AA368" s="476"/>
    </row>
    <row r="369" customFormat="false" ht="15.75" hidden="false" customHeight="false" outlineLevel="0" collapsed="false">
      <c r="A369" s="476"/>
      <c r="B369" s="476"/>
      <c r="C369" s="476"/>
      <c r="D369" s="476"/>
      <c r="E369" s="476"/>
      <c r="F369" s="476"/>
      <c r="G369" s="476"/>
      <c r="H369" s="476"/>
      <c r="I369" s="476"/>
      <c r="J369" s="476"/>
      <c r="K369" s="476"/>
      <c r="L369" s="476"/>
      <c r="M369" s="476"/>
      <c r="N369" s="476"/>
      <c r="O369" s="476"/>
      <c r="P369" s="476"/>
      <c r="Q369" s="476"/>
      <c r="R369" s="476"/>
      <c r="S369" s="476"/>
      <c r="T369" s="476"/>
      <c r="U369" s="476"/>
      <c r="V369" s="476"/>
      <c r="W369" s="476"/>
      <c r="X369" s="476"/>
      <c r="Y369" s="476"/>
      <c r="Z369" s="476"/>
      <c r="AA369" s="476"/>
    </row>
    <row r="370" customFormat="false" ht="15.75" hidden="false" customHeight="false" outlineLevel="0" collapsed="false">
      <c r="A370" s="476"/>
      <c r="B370" s="476"/>
      <c r="C370" s="476"/>
      <c r="D370" s="476"/>
      <c r="E370" s="476"/>
      <c r="F370" s="476"/>
      <c r="G370" s="476"/>
      <c r="H370" s="476"/>
      <c r="I370" s="476"/>
      <c r="J370" s="476"/>
      <c r="K370" s="476"/>
      <c r="L370" s="476"/>
      <c r="M370" s="476"/>
      <c r="N370" s="476"/>
      <c r="O370" s="476"/>
      <c r="P370" s="476"/>
      <c r="Q370" s="476"/>
      <c r="R370" s="476"/>
      <c r="S370" s="476"/>
      <c r="T370" s="476"/>
      <c r="U370" s="476"/>
      <c r="V370" s="476"/>
      <c r="W370" s="476"/>
      <c r="X370" s="476"/>
      <c r="Y370" s="476"/>
      <c r="Z370" s="476"/>
      <c r="AA370" s="476"/>
    </row>
    <row r="371" customFormat="false" ht="15.75" hidden="false" customHeight="false" outlineLevel="0" collapsed="false">
      <c r="A371" s="476"/>
      <c r="B371" s="476"/>
      <c r="C371" s="476"/>
      <c r="D371" s="476"/>
      <c r="E371" s="476"/>
      <c r="F371" s="476"/>
      <c r="G371" s="476"/>
      <c r="H371" s="476"/>
      <c r="I371" s="476"/>
      <c r="J371" s="476"/>
      <c r="K371" s="476"/>
      <c r="L371" s="476"/>
      <c r="M371" s="476"/>
      <c r="N371" s="476"/>
      <c r="O371" s="476"/>
      <c r="P371" s="476"/>
      <c r="Q371" s="476"/>
      <c r="R371" s="476"/>
      <c r="S371" s="476"/>
      <c r="T371" s="476"/>
      <c r="U371" s="476"/>
      <c r="V371" s="476"/>
      <c r="W371" s="476"/>
      <c r="X371" s="476"/>
      <c r="Y371" s="476"/>
      <c r="Z371" s="476"/>
      <c r="AA371" s="476"/>
    </row>
    <row r="372" customFormat="false" ht="15.75" hidden="false" customHeight="false" outlineLevel="0" collapsed="false">
      <c r="A372" s="476"/>
      <c r="B372" s="476"/>
      <c r="C372" s="476"/>
      <c r="D372" s="476"/>
      <c r="E372" s="476"/>
      <c r="F372" s="476"/>
      <c r="G372" s="476"/>
      <c r="H372" s="476"/>
      <c r="I372" s="476"/>
      <c r="J372" s="476"/>
      <c r="K372" s="476"/>
      <c r="L372" s="476"/>
      <c r="M372" s="476"/>
      <c r="N372" s="476"/>
      <c r="O372" s="476"/>
      <c r="P372" s="476"/>
      <c r="Q372" s="476"/>
      <c r="R372" s="476"/>
      <c r="S372" s="476"/>
      <c r="T372" s="476"/>
      <c r="U372" s="476"/>
      <c r="V372" s="476"/>
      <c r="W372" s="476"/>
      <c r="X372" s="476"/>
      <c r="Y372" s="476"/>
      <c r="Z372" s="476"/>
      <c r="AA372" s="476"/>
    </row>
    <row r="373" customFormat="false" ht="15.75" hidden="false" customHeight="false" outlineLevel="0" collapsed="false">
      <c r="A373" s="476"/>
      <c r="B373" s="476"/>
      <c r="C373" s="476"/>
      <c r="D373" s="476"/>
      <c r="E373" s="476"/>
      <c r="F373" s="476"/>
      <c r="G373" s="476"/>
      <c r="H373" s="476"/>
      <c r="I373" s="476"/>
      <c r="J373" s="476"/>
      <c r="K373" s="476"/>
      <c r="L373" s="476"/>
      <c r="M373" s="476"/>
      <c r="N373" s="476"/>
      <c r="O373" s="476"/>
      <c r="P373" s="476"/>
      <c r="Q373" s="476"/>
      <c r="R373" s="476"/>
      <c r="S373" s="476"/>
      <c r="T373" s="476"/>
      <c r="U373" s="476"/>
      <c r="V373" s="476"/>
      <c r="W373" s="476"/>
      <c r="X373" s="476"/>
      <c r="Y373" s="476"/>
      <c r="Z373" s="476"/>
      <c r="AA373" s="476"/>
    </row>
    <row r="374" customFormat="false" ht="15.75" hidden="false" customHeight="false" outlineLevel="0" collapsed="false">
      <c r="A374" s="476"/>
      <c r="B374" s="476"/>
      <c r="C374" s="476"/>
      <c r="D374" s="476"/>
      <c r="E374" s="476"/>
      <c r="F374" s="476"/>
      <c r="G374" s="476"/>
      <c r="H374" s="476"/>
      <c r="I374" s="476"/>
      <c r="J374" s="476"/>
      <c r="K374" s="476"/>
      <c r="L374" s="476"/>
      <c r="M374" s="476"/>
      <c r="N374" s="476"/>
      <c r="O374" s="476"/>
      <c r="P374" s="476"/>
      <c r="Q374" s="476"/>
      <c r="R374" s="476"/>
      <c r="S374" s="476"/>
      <c r="T374" s="476"/>
      <c r="U374" s="476"/>
      <c r="V374" s="476"/>
      <c r="W374" s="476"/>
      <c r="X374" s="476"/>
      <c r="Y374" s="476"/>
      <c r="Z374" s="476"/>
      <c r="AA374" s="476"/>
    </row>
    <row r="375" customFormat="false" ht="15.75" hidden="false" customHeight="false" outlineLevel="0" collapsed="false">
      <c r="A375" s="476"/>
      <c r="B375" s="476"/>
      <c r="C375" s="476"/>
      <c r="D375" s="476"/>
      <c r="E375" s="476"/>
      <c r="F375" s="476"/>
      <c r="G375" s="476"/>
      <c r="H375" s="476"/>
      <c r="I375" s="476"/>
      <c r="J375" s="476"/>
      <c r="K375" s="476"/>
      <c r="L375" s="476"/>
      <c r="M375" s="476"/>
      <c r="N375" s="476"/>
      <c r="O375" s="476"/>
      <c r="P375" s="476"/>
      <c r="Q375" s="476"/>
      <c r="R375" s="476"/>
      <c r="S375" s="476"/>
      <c r="T375" s="476"/>
      <c r="U375" s="476"/>
      <c r="V375" s="476"/>
      <c r="W375" s="476"/>
      <c r="X375" s="476"/>
      <c r="Y375" s="476"/>
      <c r="Z375" s="476"/>
      <c r="AA375" s="476"/>
    </row>
    <row r="376" customFormat="false" ht="15.75" hidden="false" customHeight="false" outlineLevel="0" collapsed="false">
      <c r="A376" s="476"/>
      <c r="B376" s="476"/>
      <c r="C376" s="476"/>
      <c r="D376" s="476"/>
      <c r="E376" s="476"/>
      <c r="F376" s="476"/>
      <c r="G376" s="476"/>
      <c r="H376" s="476"/>
      <c r="I376" s="476"/>
      <c r="J376" s="476"/>
      <c r="K376" s="476"/>
      <c r="L376" s="476"/>
      <c r="M376" s="476"/>
      <c r="N376" s="476"/>
      <c r="O376" s="476"/>
      <c r="P376" s="476"/>
      <c r="Q376" s="476"/>
      <c r="R376" s="476"/>
      <c r="S376" s="476"/>
      <c r="T376" s="476"/>
      <c r="U376" s="476"/>
      <c r="V376" s="476"/>
      <c r="W376" s="476"/>
      <c r="X376" s="476"/>
      <c r="Y376" s="476"/>
      <c r="Z376" s="476"/>
      <c r="AA376" s="476"/>
    </row>
    <row r="377" customFormat="false" ht="15.75" hidden="false" customHeight="false" outlineLevel="0" collapsed="false">
      <c r="A377" s="476"/>
      <c r="B377" s="476"/>
      <c r="C377" s="476"/>
      <c r="D377" s="476"/>
      <c r="E377" s="476"/>
      <c r="F377" s="476"/>
      <c r="G377" s="476"/>
      <c r="H377" s="476"/>
      <c r="I377" s="476"/>
      <c r="J377" s="476"/>
      <c r="K377" s="476"/>
      <c r="L377" s="476"/>
      <c r="M377" s="476"/>
      <c r="N377" s="476"/>
      <c r="O377" s="476"/>
      <c r="P377" s="476"/>
      <c r="Q377" s="476"/>
      <c r="R377" s="476"/>
      <c r="S377" s="476"/>
      <c r="T377" s="476"/>
      <c r="U377" s="476"/>
      <c r="V377" s="476"/>
      <c r="W377" s="476"/>
      <c r="X377" s="476"/>
      <c r="Y377" s="476"/>
      <c r="Z377" s="476"/>
      <c r="AA377" s="476"/>
    </row>
    <row r="378" customFormat="false" ht="15.75" hidden="false" customHeight="false" outlineLevel="0" collapsed="false">
      <c r="A378" s="476"/>
      <c r="B378" s="476"/>
      <c r="C378" s="476"/>
      <c r="D378" s="476"/>
      <c r="E378" s="476"/>
      <c r="F378" s="476"/>
      <c r="G378" s="476"/>
      <c r="H378" s="476"/>
      <c r="I378" s="476"/>
      <c r="J378" s="476"/>
      <c r="K378" s="476"/>
      <c r="L378" s="476"/>
      <c r="M378" s="476"/>
      <c r="N378" s="476"/>
      <c r="O378" s="476"/>
      <c r="P378" s="476"/>
      <c r="Q378" s="476"/>
      <c r="R378" s="476"/>
      <c r="S378" s="476"/>
      <c r="T378" s="476"/>
      <c r="U378" s="476"/>
      <c r="V378" s="476"/>
      <c r="W378" s="476"/>
      <c r="X378" s="476"/>
      <c r="Y378" s="476"/>
      <c r="Z378" s="476"/>
      <c r="AA378" s="476"/>
    </row>
    <row r="379" customFormat="false" ht="15.75" hidden="false" customHeight="false" outlineLevel="0" collapsed="false">
      <c r="A379" s="476"/>
      <c r="B379" s="476"/>
      <c r="C379" s="476"/>
      <c r="D379" s="476"/>
      <c r="E379" s="476"/>
      <c r="F379" s="476"/>
      <c r="G379" s="476"/>
      <c r="H379" s="476"/>
      <c r="I379" s="476"/>
      <c r="J379" s="476"/>
      <c r="K379" s="476"/>
      <c r="L379" s="476"/>
      <c r="M379" s="476"/>
      <c r="N379" s="476"/>
      <c r="O379" s="476"/>
      <c r="P379" s="476"/>
      <c r="Q379" s="476"/>
      <c r="R379" s="476"/>
      <c r="S379" s="476"/>
      <c r="T379" s="476"/>
      <c r="U379" s="476"/>
      <c r="V379" s="476"/>
      <c r="W379" s="476"/>
      <c r="X379" s="476"/>
      <c r="Y379" s="476"/>
      <c r="Z379" s="476"/>
      <c r="AA379" s="476"/>
    </row>
    <row r="380" customFormat="false" ht="15.75" hidden="false" customHeight="false" outlineLevel="0" collapsed="false">
      <c r="A380" s="476"/>
      <c r="B380" s="476"/>
      <c r="C380" s="476"/>
      <c r="D380" s="476"/>
      <c r="E380" s="476"/>
      <c r="F380" s="476"/>
      <c r="G380" s="476"/>
      <c r="H380" s="476"/>
      <c r="I380" s="476"/>
      <c r="J380" s="476"/>
      <c r="K380" s="476"/>
      <c r="L380" s="476"/>
      <c r="M380" s="476"/>
      <c r="N380" s="476"/>
      <c r="O380" s="476"/>
      <c r="P380" s="476"/>
      <c r="Q380" s="476"/>
      <c r="R380" s="476"/>
      <c r="S380" s="476"/>
      <c r="T380" s="476"/>
      <c r="U380" s="476"/>
      <c r="V380" s="476"/>
      <c r="W380" s="476"/>
      <c r="X380" s="476"/>
      <c r="Y380" s="476"/>
      <c r="Z380" s="476"/>
      <c r="AA380" s="476"/>
    </row>
    <row r="381" customFormat="false" ht="15.75" hidden="false" customHeight="false" outlineLevel="0" collapsed="false">
      <c r="A381" s="476"/>
      <c r="B381" s="476"/>
      <c r="C381" s="476"/>
      <c r="D381" s="476"/>
      <c r="E381" s="476"/>
      <c r="F381" s="476"/>
      <c r="G381" s="476"/>
      <c r="H381" s="476"/>
      <c r="I381" s="476"/>
      <c r="J381" s="476"/>
      <c r="K381" s="476"/>
      <c r="L381" s="476"/>
      <c r="M381" s="476"/>
      <c r="N381" s="476"/>
      <c r="O381" s="476"/>
      <c r="P381" s="476"/>
      <c r="Q381" s="476"/>
      <c r="R381" s="476"/>
      <c r="S381" s="476"/>
      <c r="T381" s="476"/>
      <c r="U381" s="476"/>
      <c r="V381" s="476"/>
      <c r="W381" s="476"/>
      <c r="X381" s="476"/>
      <c r="Y381" s="476"/>
      <c r="Z381" s="476"/>
      <c r="AA381" s="476"/>
    </row>
    <row r="382" customFormat="false" ht="15.75" hidden="false" customHeight="false" outlineLevel="0" collapsed="false">
      <c r="A382" s="476"/>
      <c r="B382" s="476"/>
      <c r="C382" s="476"/>
      <c r="D382" s="476"/>
      <c r="E382" s="476"/>
      <c r="F382" s="476"/>
      <c r="G382" s="476"/>
      <c r="H382" s="476"/>
      <c r="I382" s="476"/>
      <c r="J382" s="476"/>
      <c r="K382" s="476"/>
      <c r="L382" s="476"/>
      <c r="M382" s="476"/>
      <c r="N382" s="476"/>
      <c r="O382" s="476"/>
      <c r="P382" s="476"/>
      <c r="Q382" s="476"/>
      <c r="R382" s="476"/>
      <c r="S382" s="476"/>
      <c r="T382" s="476"/>
      <c r="U382" s="476"/>
      <c r="V382" s="476"/>
      <c r="W382" s="476"/>
      <c r="X382" s="476"/>
      <c r="Y382" s="476"/>
      <c r="Z382" s="476"/>
      <c r="AA382" s="476"/>
    </row>
    <row r="383" customFormat="false" ht="15.75" hidden="false" customHeight="false" outlineLevel="0" collapsed="false">
      <c r="A383" s="476"/>
      <c r="B383" s="476"/>
      <c r="C383" s="476"/>
      <c r="D383" s="476"/>
      <c r="E383" s="476"/>
      <c r="F383" s="476"/>
      <c r="G383" s="476"/>
      <c r="H383" s="476"/>
      <c r="I383" s="476"/>
      <c r="J383" s="476"/>
      <c r="K383" s="476"/>
      <c r="L383" s="476"/>
      <c r="M383" s="476"/>
      <c r="N383" s="476"/>
      <c r="O383" s="476"/>
      <c r="P383" s="476"/>
      <c r="Q383" s="476"/>
      <c r="R383" s="476"/>
      <c r="S383" s="476"/>
      <c r="T383" s="476"/>
      <c r="U383" s="476"/>
      <c r="V383" s="476"/>
      <c r="W383" s="476"/>
      <c r="X383" s="476"/>
      <c r="Y383" s="476"/>
      <c r="Z383" s="476"/>
      <c r="AA383" s="476"/>
    </row>
    <row r="384" customFormat="false" ht="15.75" hidden="false" customHeight="false" outlineLevel="0" collapsed="false">
      <c r="A384" s="476"/>
      <c r="B384" s="476"/>
      <c r="C384" s="476"/>
      <c r="D384" s="476"/>
      <c r="E384" s="476"/>
      <c r="F384" s="476"/>
      <c r="G384" s="476"/>
      <c r="H384" s="476"/>
      <c r="I384" s="476"/>
      <c r="J384" s="476"/>
      <c r="K384" s="476"/>
      <c r="L384" s="476"/>
      <c r="M384" s="476"/>
      <c r="N384" s="476"/>
      <c r="O384" s="476"/>
      <c r="P384" s="476"/>
      <c r="Q384" s="476"/>
      <c r="R384" s="476"/>
      <c r="S384" s="476"/>
      <c r="T384" s="476"/>
      <c r="U384" s="476"/>
      <c r="V384" s="476"/>
      <c r="W384" s="476"/>
      <c r="X384" s="476"/>
      <c r="Y384" s="476"/>
      <c r="Z384" s="476"/>
      <c r="AA384" s="476"/>
    </row>
    <row r="385" customFormat="false" ht="15.75" hidden="false" customHeight="false" outlineLevel="0" collapsed="false">
      <c r="A385" s="476"/>
      <c r="B385" s="476"/>
      <c r="C385" s="476"/>
      <c r="D385" s="476"/>
      <c r="E385" s="476"/>
      <c r="F385" s="476"/>
      <c r="G385" s="476"/>
      <c r="H385" s="476"/>
      <c r="I385" s="476"/>
      <c r="J385" s="476"/>
      <c r="K385" s="476"/>
      <c r="L385" s="476"/>
      <c r="M385" s="476"/>
      <c r="N385" s="476"/>
      <c r="O385" s="476"/>
      <c r="P385" s="476"/>
      <c r="Q385" s="476"/>
      <c r="R385" s="476"/>
      <c r="S385" s="476"/>
      <c r="T385" s="476"/>
      <c r="U385" s="476"/>
      <c r="V385" s="476"/>
      <c r="W385" s="476"/>
      <c r="X385" s="476"/>
      <c r="Y385" s="476"/>
      <c r="Z385" s="476"/>
      <c r="AA385" s="476"/>
    </row>
    <row r="386" customFormat="false" ht="15.75" hidden="false" customHeight="false" outlineLevel="0" collapsed="false">
      <c r="A386" s="476"/>
      <c r="B386" s="476"/>
      <c r="C386" s="476"/>
      <c r="D386" s="476"/>
      <c r="E386" s="476"/>
      <c r="F386" s="476"/>
      <c r="G386" s="476"/>
      <c r="H386" s="476"/>
      <c r="I386" s="476"/>
      <c r="J386" s="476"/>
      <c r="K386" s="476"/>
      <c r="L386" s="476"/>
      <c r="M386" s="476"/>
      <c r="N386" s="476"/>
      <c r="O386" s="476"/>
      <c r="P386" s="476"/>
      <c r="Q386" s="476"/>
      <c r="R386" s="476"/>
      <c r="S386" s="476"/>
      <c r="T386" s="476"/>
      <c r="U386" s="476"/>
      <c r="V386" s="476"/>
      <c r="W386" s="476"/>
      <c r="X386" s="476"/>
      <c r="Y386" s="476"/>
      <c r="Z386" s="476"/>
      <c r="AA386" s="476"/>
    </row>
    <row r="387" customFormat="false" ht="15.75" hidden="false" customHeight="false" outlineLevel="0" collapsed="false">
      <c r="A387" s="476"/>
      <c r="B387" s="476"/>
      <c r="C387" s="476"/>
      <c r="D387" s="476"/>
      <c r="E387" s="476"/>
      <c r="F387" s="476"/>
      <c r="G387" s="476"/>
      <c r="H387" s="476"/>
      <c r="I387" s="476"/>
      <c r="J387" s="476"/>
      <c r="K387" s="476"/>
      <c r="L387" s="476"/>
      <c r="M387" s="476"/>
      <c r="N387" s="476"/>
      <c r="O387" s="476"/>
      <c r="P387" s="476"/>
      <c r="Q387" s="476"/>
      <c r="R387" s="476"/>
      <c r="S387" s="476"/>
      <c r="T387" s="476"/>
      <c r="U387" s="476"/>
      <c r="V387" s="476"/>
      <c r="W387" s="476"/>
      <c r="X387" s="476"/>
      <c r="Y387" s="476"/>
      <c r="Z387" s="476"/>
      <c r="AA387" s="476"/>
    </row>
    <row r="388" customFormat="false" ht="15.75" hidden="false" customHeight="false" outlineLevel="0" collapsed="false">
      <c r="A388" s="476"/>
      <c r="B388" s="476"/>
      <c r="C388" s="476"/>
      <c r="D388" s="476"/>
      <c r="E388" s="476"/>
      <c r="F388" s="476"/>
      <c r="G388" s="476"/>
      <c r="H388" s="476"/>
      <c r="I388" s="476"/>
      <c r="J388" s="476"/>
      <c r="K388" s="476"/>
      <c r="L388" s="476"/>
      <c r="M388" s="476"/>
      <c r="N388" s="476"/>
      <c r="O388" s="476"/>
      <c r="P388" s="476"/>
      <c r="Q388" s="476"/>
      <c r="R388" s="476"/>
      <c r="S388" s="476"/>
      <c r="T388" s="476"/>
      <c r="U388" s="476"/>
      <c r="V388" s="476"/>
      <c r="W388" s="476"/>
      <c r="X388" s="476"/>
      <c r="Y388" s="476"/>
      <c r="Z388" s="476"/>
      <c r="AA388" s="476"/>
    </row>
    <row r="389" customFormat="false" ht="15.75" hidden="false" customHeight="false" outlineLevel="0" collapsed="false">
      <c r="A389" s="476"/>
      <c r="B389" s="476"/>
      <c r="C389" s="476"/>
      <c r="D389" s="476"/>
      <c r="E389" s="476"/>
      <c r="F389" s="476"/>
      <c r="G389" s="476"/>
      <c r="H389" s="476"/>
      <c r="I389" s="476"/>
      <c r="J389" s="476"/>
      <c r="K389" s="476"/>
      <c r="L389" s="476"/>
      <c r="M389" s="476"/>
      <c r="N389" s="476"/>
      <c r="O389" s="476"/>
      <c r="P389" s="476"/>
      <c r="Q389" s="476"/>
      <c r="R389" s="476"/>
      <c r="S389" s="476"/>
      <c r="T389" s="476"/>
      <c r="U389" s="476"/>
      <c r="V389" s="476"/>
      <c r="W389" s="476"/>
      <c r="X389" s="476"/>
      <c r="Y389" s="476"/>
      <c r="Z389" s="476"/>
      <c r="AA389" s="476"/>
    </row>
    <row r="390" customFormat="false" ht="15.75" hidden="false" customHeight="false" outlineLevel="0" collapsed="false">
      <c r="A390" s="476"/>
      <c r="B390" s="476"/>
      <c r="C390" s="476"/>
      <c r="D390" s="476"/>
      <c r="E390" s="476"/>
      <c r="F390" s="476"/>
      <c r="G390" s="476"/>
      <c r="H390" s="476"/>
      <c r="I390" s="476"/>
      <c r="J390" s="476"/>
      <c r="K390" s="476"/>
      <c r="L390" s="476"/>
      <c r="M390" s="476"/>
      <c r="N390" s="476"/>
      <c r="O390" s="476"/>
      <c r="P390" s="476"/>
      <c r="Q390" s="476"/>
      <c r="R390" s="476"/>
      <c r="S390" s="476"/>
      <c r="T390" s="476"/>
      <c r="U390" s="476"/>
      <c r="V390" s="476"/>
      <c r="W390" s="476"/>
      <c r="X390" s="476"/>
      <c r="Y390" s="476"/>
      <c r="Z390" s="476"/>
      <c r="AA390" s="476"/>
    </row>
    <row r="391" customFormat="false" ht="15.75" hidden="false" customHeight="false" outlineLevel="0" collapsed="false">
      <c r="A391" s="476"/>
      <c r="B391" s="476"/>
      <c r="C391" s="476"/>
      <c r="D391" s="476"/>
      <c r="E391" s="476"/>
      <c r="F391" s="476"/>
      <c r="G391" s="476"/>
      <c r="H391" s="476"/>
      <c r="I391" s="476"/>
      <c r="J391" s="476"/>
      <c r="K391" s="476"/>
      <c r="L391" s="476"/>
      <c r="M391" s="476"/>
      <c r="N391" s="476"/>
      <c r="O391" s="476"/>
      <c r="P391" s="476"/>
      <c r="Q391" s="476"/>
      <c r="R391" s="476"/>
      <c r="S391" s="476"/>
      <c r="T391" s="476"/>
      <c r="U391" s="476"/>
      <c r="V391" s="476"/>
      <c r="W391" s="476"/>
      <c r="X391" s="476"/>
      <c r="Y391" s="476"/>
      <c r="Z391" s="476"/>
      <c r="AA391" s="476"/>
    </row>
    <row r="392" customFormat="false" ht="15.75" hidden="false" customHeight="false" outlineLevel="0" collapsed="false">
      <c r="A392" s="476"/>
      <c r="B392" s="476"/>
      <c r="C392" s="476"/>
      <c r="D392" s="476"/>
      <c r="E392" s="476"/>
      <c r="F392" s="476"/>
      <c r="G392" s="476"/>
      <c r="H392" s="476"/>
      <c r="I392" s="476"/>
      <c r="J392" s="476"/>
      <c r="K392" s="476"/>
      <c r="L392" s="476"/>
      <c r="M392" s="476"/>
      <c r="N392" s="476"/>
      <c r="O392" s="476"/>
      <c r="P392" s="476"/>
      <c r="Q392" s="476"/>
      <c r="R392" s="476"/>
      <c r="S392" s="476"/>
      <c r="T392" s="476"/>
      <c r="U392" s="476"/>
      <c r="V392" s="476"/>
      <c r="W392" s="476"/>
      <c r="X392" s="476"/>
      <c r="Y392" s="476"/>
      <c r="Z392" s="476"/>
      <c r="AA392" s="476"/>
    </row>
    <row r="393" customFormat="false" ht="15.75" hidden="false" customHeight="false" outlineLevel="0" collapsed="false">
      <c r="A393" s="476"/>
      <c r="B393" s="476"/>
      <c r="C393" s="476"/>
      <c r="D393" s="476"/>
      <c r="E393" s="476"/>
      <c r="F393" s="476"/>
      <c r="G393" s="476"/>
      <c r="H393" s="476"/>
      <c r="I393" s="476"/>
      <c r="J393" s="476"/>
      <c r="K393" s="476"/>
      <c r="L393" s="476"/>
      <c r="M393" s="476"/>
      <c r="N393" s="476"/>
      <c r="O393" s="476"/>
      <c r="P393" s="476"/>
      <c r="Q393" s="476"/>
      <c r="R393" s="476"/>
      <c r="S393" s="476"/>
      <c r="T393" s="476"/>
      <c r="U393" s="476"/>
      <c r="V393" s="476"/>
      <c r="W393" s="476"/>
      <c r="X393" s="476"/>
      <c r="Y393" s="476"/>
      <c r="Z393" s="476"/>
      <c r="AA393" s="476"/>
    </row>
    <row r="394" customFormat="false" ht="15.75" hidden="false" customHeight="false" outlineLevel="0" collapsed="false">
      <c r="A394" s="476"/>
      <c r="B394" s="476"/>
      <c r="C394" s="476"/>
      <c r="D394" s="476"/>
      <c r="E394" s="476"/>
      <c r="F394" s="476"/>
      <c r="G394" s="476"/>
      <c r="H394" s="476"/>
      <c r="I394" s="476"/>
      <c r="J394" s="476"/>
      <c r="K394" s="476"/>
      <c r="L394" s="476"/>
      <c r="M394" s="476"/>
      <c r="N394" s="476"/>
      <c r="O394" s="476"/>
      <c r="P394" s="476"/>
      <c r="Q394" s="476"/>
      <c r="R394" s="476"/>
      <c r="S394" s="476"/>
      <c r="T394" s="476"/>
      <c r="U394" s="476"/>
      <c r="V394" s="476"/>
      <c r="W394" s="476"/>
      <c r="X394" s="476"/>
      <c r="Y394" s="476"/>
      <c r="Z394" s="476"/>
      <c r="AA394" s="476"/>
    </row>
    <row r="395" customFormat="false" ht="15.75" hidden="false" customHeight="false" outlineLevel="0" collapsed="false">
      <c r="A395" s="476"/>
      <c r="B395" s="476"/>
      <c r="C395" s="476"/>
      <c r="D395" s="476"/>
      <c r="E395" s="476"/>
      <c r="F395" s="476"/>
      <c r="G395" s="476"/>
      <c r="H395" s="476"/>
      <c r="I395" s="476"/>
      <c r="J395" s="476"/>
      <c r="K395" s="476"/>
      <c r="L395" s="476"/>
      <c r="M395" s="476"/>
      <c r="N395" s="476"/>
      <c r="O395" s="476"/>
      <c r="P395" s="476"/>
      <c r="Q395" s="476"/>
      <c r="R395" s="476"/>
      <c r="S395" s="476"/>
      <c r="T395" s="476"/>
      <c r="U395" s="476"/>
      <c r="V395" s="476"/>
      <c r="W395" s="476"/>
      <c r="X395" s="476"/>
      <c r="Y395" s="476"/>
      <c r="Z395" s="476"/>
      <c r="AA395" s="476"/>
    </row>
    <row r="396" customFormat="false" ht="15.75" hidden="false" customHeight="false" outlineLevel="0" collapsed="false">
      <c r="A396" s="476"/>
      <c r="B396" s="476"/>
      <c r="C396" s="476"/>
      <c r="D396" s="476"/>
      <c r="E396" s="476"/>
      <c r="F396" s="476"/>
      <c r="G396" s="476"/>
      <c r="H396" s="476"/>
      <c r="I396" s="476"/>
      <c r="J396" s="476"/>
      <c r="K396" s="476"/>
      <c r="L396" s="476"/>
      <c r="M396" s="476"/>
      <c r="N396" s="476"/>
      <c r="O396" s="476"/>
      <c r="P396" s="476"/>
      <c r="Q396" s="476"/>
      <c r="R396" s="476"/>
      <c r="S396" s="476"/>
      <c r="T396" s="476"/>
      <c r="U396" s="476"/>
      <c r="V396" s="476"/>
      <c r="W396" s="476"/>
      <c r="X396" s="476"/>
      <c r="Y396" s="476"/>
      <c r="Z396" s="476"/>
      <c r="AA396" s="476"/>
    </row>
    <row r="397" customFormat="false" ht="15.75" hidden="false" customHeight="false" outlineLevel="0" collapsed="false">
      <c r="A397" s="476"/>
      <c r="B397" s="476"/>
      <c r="C397" s="476"/>
      <c r="D397" s="476"/>
      <c r="E397" s="476"/>
      <c r="F397" s="476"/>
      <c r="G397" s="476"/>
      <c r="H397" s="476"/>
      <c r="I397" s="476"/>
      <c r="J397" s="476"/>
      <c r="K397" s="476"/>
      <c r="L397" s="476"/>
      <c r="M397" s="476"/>
      <c r="N397" s="476"/>
      <c r="O397" s="476"/>
      <c r="P397" s="476"/>
      <c r="Q397" s="476"/>
      <c r="R397" s="476"/>
      <c r="S397" s="476"/>
      <c r="T397" s="476"/>
      <c r="U397" s="476"/>
      <c r="V397" s="476"/>
      <c r="W397" s="476"/>
      <c r="X397" s="476"/>
      <c r="Y397" s="476"/>
      <c r="Z397" s="476"/>
      <c r="AA397" s="476"/>
    </row>
    <row r="398" customFormat="false" ht="15.75" hidden="false" customHeight="false" outlineLevel="0" collapsed="false">
      <c r="A398" s="476"/>
      <c r="B398" s="476"/>
      <c r="C398" s="476"/>
      <c r="D398" s="476"/>
      <c r="E398" s="476"/>
      <c r="F398" s="476"/>
      <c r="G398" s="476"/>
      <c r="H398" s="476"/>
      <c r="I398" s="476"/>
      <c r="J398" s="476"/>
      <c r="K398" s="476"/>
      <c r="L398" s="476"/>
      <c r="M398" s="476"/>
      <c r="N398" s="476"/>
      <c r="O398" s="476"/>
      <c r="P398" s="476"/>
      <c r="Q398" s="476"/>
      <c r="R398" s="476"/>
      <c r="S398" s="476"/>
      <c r="T398" s="476"/>
      <c r="U398" s="476"/>
      <c r="V398" s="476"/>
      <c r="W398" s="476"/>
      <c r="X398" s="476"/>
      <c r="Y398" s="476"/>
      <c r="Z398" s="476"/>
      <c r="AA398" s="476"/>
    </row>
    <row r="399" customFormat="false" ht="15.75" hidden="false" customHeight="false" outlineLevel="0" collapsed="false">
      <c r="A399" s="476"/>
      <c r="B399" s="476"/>
      <c r="C399" s="476"/>
      <c r="D399" s="476"/>
      <c r="E399" s="476"/>
      <c r="F399" s="476"/>
      <c r="G399" s="476"/>
      <c r="H399" s="476"/>
      <c r="I399" s="476"/>
      <c r="J399" s="476"/>
      <c r="K399" s="476"/>
      <c r="L399" s="476"/>
      <c r="M399" s="476"/>
      <c r="N399" s="476"/>
      <c r="O399" s="476"/>
      <c r="P399" s="476"/>
      <c r="Q399" s="476"/>
      <c r="R399" s="476"/>
      <c r="S399" s="476"/>
      <c r="T399" s="476"/>
      <c r="U399" s="476"/>
      <c r="V399" s="476"/>
      <c r="W399" s="476"/>
      <c r="X399" s="476"/>
      <c r="Y399" s="476"/>
      <c r="Z399" s="476"/>
      <c r="AA399" s="476"/>
    </row>
    <row r="400" customFormat="false" ht="15.75" hidden="false" customHeight="false" outlineLevel="0" collapsed="false">
      <c r="A400" s="476"/>
      <c r="B400" s="476"/>
      <c r="C400" s="476"/>
      <c r="D400" s="476"/>
      <c r="E400" s="476"/>
      <c r="F400" s="476"/>
      <c r="G400" s="476"/>
      <c r="H400" s="476"/>
      <c r="I400" s="476"/>
      <c r="J400" s="476"/>
      <c r="K400" s="476"/>
      <c r="L400" s="476"/>
      <c r="M400" s="476"/>
      <c r="N400" s="476"/>
      <c r="O400" s="476"/>
      <c r="P400" s="476"/>
      <c r="Q400" s="476"/>
      <c r="R400" s="476"/>
      <c r="S400" s="476"/>
      <c r="T400" s="476"/>
      <c r="U400" s="476"/>
      <c r="V400" s="476"/>
      <c r="W400" s="476"/>
      <c r="X400" s="476"/>
      <c r="Y400" s="476"/>
      <c r="Z400" s="476"/>
      <c r="AA400" s="476"/>
    </row>
    <row r="401" customFormat="false" ht="15.75" hidden="false" customHeight="false" outlineLevel="0" collapsed="false">
      <c r="A401" s="476"/>
      <c r="B401" s="476"/>
      <c r="C401" s="476"/>
      <c r="D401" s="476"/>
      <c r="E401" s="476"/>
      <c r="F401" s="476"/>
      <c r="G401" s="476"/>
      <c r="H401" s="476"/>
      <c r="I401" s="476"/>
      <c r="J401" s="476"/>
      <c r="K401" s="476"/>
      <c r="L401" s="476"/>
      <c r="M401" s="476"/>
      <c r="N401" s="476"/>
      <c r="O401" s="476"/>
      <c r="P401" s="476"/>
      <c r="Q401" s="476"/>
      <c r="R401" s="476"/>
      <c r="S401" s="476"/>
      <c r="T401" s="476"/>
      <c r="U401" s="476"/>
      <c r="V401" s="476"/>
      <c r="W401" s="476"/>
      <c r="X401" s="476"/>
      <c r="Y401" s="476"/>
      <c r="Z401" s="476"/>
      <c r="AA401" s="476"/>
    </row>
    <row r="402" customFormat="false" ht="15.75" hidden="false" customHeight="false" outlineLevel="0" collapsed="false">
      <c r="A402" s="476"/>
      <c r="B402" s="476"/>
      <c r="C402" s="476"/>
      <c r="D402" s="476"/>
      <c r="E402" s="476"/>
      <c r="F402" s="476"/>
      <c r="G402" s="476"/>
      <c r="H402" s="476"/>
      <c r="I402" s="476"/>
      <c r="J402" s="476"/>
      <c r="K402" s="476"/>
      <c r="L402" s="476"/>
      <c r="M402" s="476"/>
      <c r="N402" s="476"/>
      <c r="O402" s="476"/>
      <c r="P402" s="476"/>
      <c r="Q402" s="476"/>
      <c r="R402" s="476"/>
      <c r="S402" s="476"/>
      <c r="T402" s="476"/>
      <c r="U402" s="476"/>
      <c r="V402" s="476"/>
      <c r="W402" s="476"/>
      <c r="X402" s="476"/>
      <c r="Y402" s="476"/>
      <c r="Z402" s="476"/>
      <c r="AA402" s="476"/>
    </row>
    <row r="403" customFormat="false" ht="15.75" hidden="false" customHeight="false" outlineLevel="0" collapsed="false">
      <c r="A403" s="476"/>
      <c r="B403" s="476"/>
      <c r="C403" s="476"/>
      <c r="D403" s="476"/>
      <c r="E403" s="476"/>
      <c r="F403" s="476"/>
      <c r="G403" s="476"/>
      <c r="H403" s="476"/>
      <c r="I403" s="476"/>
      <c r="J403" s="476"/>
      <c r="K403" s="476"/>
      <c r="L403" s="476"/>
      <c r="M403" s="476"/>
      <c r="N403" s="476"/>
      <c r="O403" s="476"/>
      <c r="P403" s="476"/>
      <c r="Q403" s="476"/>
      <c r="R403" s="476"/>
      <c r="S403" s="476"/>
      <c r="T403" s="476"/>
      <c r="U403" s="476"/>
      <c r="V403" s="476"/>
      <c r="W403" s="476"/>
      <c r="X403" s="476"/>
      <c r="Y403" s="476"/>
      <c r="Z403" s="476"/>
      <c r="AA403" s="476"/>
    </row>
    <row r="404" customFormat="false" ht="15.75" hidden="false" customHeight="false" outlineLevel="0" collapsed="false">
      <c r="A404" s="476"/>
      <c r="B404" s="476"/>
      <c r="C404" s="476"/>
      <c r="D404" s="476"/>
      <c r="E404" s="476"/>
      <c r="F404" s="476"/>
      <c r="G404" s="476"/>
      <c r="H404" s="476"/>
      <c r="I404" s="476"/>
      <c r="J404" s="476"/>
      <c r="K404" s="476"/>
      <c r="L404" s="476"/>
      <c r="M404" s="476"/>
      <c r="N404" s="476"/>
      <c r="O404" s="476"/>
      <c r="P404" s="476"/>
      <c r="Q404" s="476"/>
      <c r="R404" s="476"/>
      <c r="S404" s="476"/>
      <c r="T404" s="476"/>
      <c r="U404" s="476"/>
      <c r="V404" s="476"/>
      <c r="W404" s="476"/>
      <c r="X404" s="476"/>
      <c r="Y404" s="476"/>
      <c r="Z404" s="476"/>
      <c r="AA404" s="476"/>
    </row>
    <row r="405" customFormat="false" ht="15.75" hidden="false" customHeight="false" outlineLevel="0" collapsed="false">
      <c r="A405" s="476"/>
      <c r="B405" s="476"/>
      <c r="C405" s="476"/>
      <c r="D405" s="476"/>
      <c r="E405" s="476"/>
      <c r="F405" s="476"/>
      <c r="G405" s="476"/>
      <c r="H405" s="476"/>
      <c r="I405" s="476"/>
      <c r="J405" s="476"/>
      <c r="K405" s="476"/>
      <c r="L405" s="476"/>
      <c r="M405" s="476"/>
      <c r="N405" s="476"/>
      <c r="O405" s="476"/>
      <c r="P405" s="476"/>
      <c r="Q405" s="476"/>
      <c r="R405" s="476"/>
      <c r="S405" s="476"/>
      <c r="T405" s="476"/>
      <c r="U405" s="476"/>
      <c r="V405" s="476"/>
      <c r="W405" s="476"/>
      <c r="X405" s="476"/>
      <c r="Y405" s="476"/>
      <c r="Z405" s="476"/>
      <c r="AA405" s="476"/>
    </row>
    <row r="406" customFormat="false" ht="15.75" hidden="false" customHeight="false" outlineLevel="0" collapsed="false">
      <c r="A406" s="476"/>
      <c r="B406" s="476"/>
      <c r="C406" s="476"/>
      <c r="D406" s="476"/>
      <c r="E406" s="476"/>
      <c r="F406" s="476"/>
      <c r="G406" s="476"/>
      <c r="H406" s="476"/>
      <c r="I406" s="476"/>
      <c r="J406" s="476"/>
      <c r="K406" s="476"/>
      <c r="L406" s="476"/>
      <c r="M406" s="476"/>
      <c r="N406" s="476"/>
      <c r="O406" s="476"/>
      <c r="P406" s="476"/>
      <c r="Q406" s="476"/>
      <c r="R406" s="476"/>
      <c r="S406" s="476"/>
      <c r="T406" s="476"/>
      <c r="U406" s="476"/>
      <c r="V406" s="476"/>
      <c r="W406" s="476"/>
      <c r="X406" s="476"/>
      <c r="Y406" s="476"/>
      <c r="Z406" s="476"/>
      <c r="AA406" s="476"/>
    </row>
    <row r="407" customFormat="false" ht="15.75" hidden="false" customHeight="false" outlineLevel="0" collapsed="false">
      <c r="A407" s="476"/>
      <c r="B407" s="476"/>
      <c r="C407" s="476"/>
      <c r="D407" s="476"/>
      <c r="E407" s="476"/>
      <c r="F407" s="476"/>
      <c r="G407" s="476"/>
      <c r="H407" s="476"/>
      <c r="I407" s="476"/>
      <c r="J407" s="476"/>
      <c r="K407" s="476"/>
      <c r="L407" s="476"/>
      <c r="M407" s="476"/>
      <c r="N407" s="476"/>
      <c r="O407" s="476"/>
      <c r="P407" s="476"/>
      <c r="Q407" s="476"/>
      <c r="R407" s="476"/>
      <c r="S407" s="476"/>
      <c r="T407" s="476"/>
      <c r="U407" s="476"/>
      <c r="V407" s="476"/>
      <c r="W407" s="476"/>
      <c r="X407" s="476"/>
      <c r="Y407" s="476"/>
      <c r="Z407" s="476"/>
      <c r="AA407" s="476"/>
    </row>
    <row r="408" customFormat="false" ht="15.75" hidden="false" customHeight="false" outlineLevel="0" collapsed="false">
      <c r="A408" s="476"/>
      <c r="B408" s="476"/>
      <c r="C408" s="476"/>
      <c r="D408" s="476"/>
      <c r="E408" s="476"/>
      <c r="F408" s="476"/>
      <c r="G408" s="476"/>
      <c r="H408" s="476"/>
      <c r="I408" s="476"/>
      <c r="J408" s="476"/>
      <c r="K408" s="476"/>
      <c r="L408" s="476"/>
      <c r="M408" s="476"/>
      <c r="N408" s="476"/>
      <c r="O408" s="476"/>
      <c r="P408" s="476"/>
      <c r="Q408" s="476"/>
      <c r="R408" s="476"/>
      <c r="S408" s="476"/>
      <c r="T408" s="476"/>
      <c r="U408" s="476"/>
      <c r="V408" s="476"/>
      <c r="W408" s="476"/>
      <c r="X408" s="476"/>
      <c r="Y408" s="476"/>
      <c r="Z408" s="476"/>
      <c r="AA408" s="476"/>
    </row>
    <row r="409" customFormat="false" ht="15.75" hidden="false" customHeight="false" outlineLevel="0" collapsed="false">
      <c r="A409" s="476"/>
      <c r="B409" s="476"/>
      <c r="C409" s="476"/>
      <c r="D409" s="476"/>
      <c r="E409" s="476"/>
      <c r="F409" s="476"/>
      <c r="G409" s="476"/>
      <c r="H409" s="476"/>
      <c r="I409" s="476"/>
      <c r="J409" s="476"/>
      <c r="K409" s="476"/>
      <c r="L409" s="476"/>
      <c r="M409" s="476"/>
      <c r="N409" s="476"/>
      <c r="O409" s="476"/>
      <c r="P409" s="476"/>
      <c r="Q409" s="476"/>
      <c r="R409" s="476"/>
      <c r="S409" s="476"/>
      <c r="T409" s="476"/>
      <c r="U409" s="476"/>
      <c r="V409" s="476"/>
      <c r="W409" s="476"/>
      <c r="X409" s="476"/>
      <c r="Y409" s="476"/>
      <c r="Z409" s="476"/>
      <c r="AA409" s="476"/>
    </row>
    <row r="410" customFormat="false" ht="15.75" hidden="false" customHeight="false" outlineLevel="0" collapsed="false">
      <c r="A410" s="476"/>
      <c r="B410" s="476"/>
      <c r="C410" s="476"/>
      <c r="D410" s="476"/>
      <c r="E410" s="476"/>
      <c r="F410" s="476"/>
      <c r="G410" s="476"/>
      <c r="H410" s="476"/>
      <c r="I410" s="476"/>
      <c r="J410" s="476"/>
      <c r="K410" s="476"/>
      <c r="L410" s="476"/>
      <c r="M410" s="476"/>
      <c r="N410" s="476"/>
      <c r="O410" s="476"/>
      <c r="P410" s="476"/>
      <c r="Q410" s="476"/>
      <c r="R410" s="476"/>
      <c r="S410" s="476"/>
      <c r="T410" s="476"/>
      <c r="U410" s="476"/>
      <c r="V410" s="476"/>
      <c r="W410" s="476"/>
      <c r="X410" s="476"/>
      <c r="Y410" s="476"/>
      <c r="Z410" s="476"/>
      <c r="AA410" s="476"/>
    </row>
    <row r="411" customFormat="false" ht="15.75" hidden="false" customHeight="false" outlineLevel="0" collapsed="false">
      <c r="A411" s="476"/>
      <c r="B411" s="476"/>
      <c r="C411" s="476"/>
      <c r="D411" s="476"/>
      <c r="E411" s="476"/>
      <c r="F411" s="476"/>
      <c r="G411" s="476"/>
      <c r="H411" s="476"/>
      <c r="I411" s="476"/>
      <c r="J411" s="476"/>
      <c r="K411" s="476"/>
      <c r="L411" s="476"/>
      <c r="M411" s="476"/>
      <c r="N411" s="476"/>
      <c r="O411" s="476"/>
      <c r="P411" s="476"/>
      <c r="Q411" s="476"/>
      <c r="R411" s="476"/>
      <c r="S411" s="476"/>
      <c r="T411" s="476"/>
      <c r="U411" s="476"/>
      <c r="V411" s="476"/>
      <c r="W411" s="476"/>
      <c r="X411" s="476"/>
      <c r="Y411" s="476"/>
      <c r="Z411" s="476"/>
      <c r="AA411" s="476"/>
    </row>
    <row r="412" customFormat="false" ht="15.75" hidden="false" customHeight="false" outlineLevel="0" collapsed="false">
      <c r="A412" s="476"/>
      <c r="B412" s="476"/>
      <c r="C412" s="476"/>
      <c r="D412" s="476"/>
      <c r="E412" s="476"/>
      <c r="F412" s="476"/>
      <c r="G412" s="476"/>
      <c r="H412" s="476"/>
      <c r="I412" s="476"/>
      <c r="J412" s="476"/>
      <c r="K412" s="476"/>
      <c r="L412" s="476"/>
      <c r="M412" s="476"/>
      <c r="N412" s="476"/>
      <c r="O412" s="476"/>
      <c r="P412" s="476"/>
      <c r="Q412" s="476"/>
      <c r="R412" s="476"/>
      <c r="S412" s="476"/>
      <c r="T412" s="476"/>
      <c r="U412" s="476"/>
      <c r="V412" s="476"/>
      <c r="W412" s="476"/>
      <c r="X412" s="476"/>
      <c r="Y412" s="476"/>
      <c r="Z412" s="476"/>
      <c r="AA412" s="476"/>
    </row>
    <row r="413" customFormat="false" ht="15.75" hidden="false" customHeight="false" outlineLevel="0" collapsed="false">
      <c r="A413" s="476"/>
      <c r="B413" s="476"/>
      <c r="C413" s="476"/>
      <c r="D413" s="476"/>
      <c r="E413" s="476"/>
      <c r="F413" s="476"/>
      <c r="G413" s="476"/>
      <c r="H413" s="476"/>
      <c r="I413" s="476"/>
      <c r="J413" s="476"/>
      <c r="K413" s="476"/>
      <c r="L413" s="476"/>
      <c r="M413" s="476"/>
      <c r="N413" s="476"/>
      <c r="O413" s="476"/>
      <c r="P413" s="476"/>
      <c r="Q413" s="476"/>
      <c r="R413" s="476"/>
      <c r="S413" s="476"/>
      <c r="T413" s="476"/>
      <c r="U413" s="476"/>
      <c r="V413" s="476"/>
      <c r="W413" s="476"/>
      <c r="X413" s="476"/>
      <c r="Y413" s="476"/>
      <c r="Z413" s="476"/>
      <c r="AA413" s="476"/>
    </row>
    <row r="414" customFormat="false" ht="15.75" hidden="false" customHeight="false" outlineLevel="0" collapsed="false">
      <c r="A414" s="476"/>
      <c r="B414" s="476"/>
      <c r="C414" s="476"/>
      <c r="D414" s="476"/>
      <c r="E414" s="476"/>
      <c r="F414" s="476"/>
      <c r="G414" s="476"/>
      <c r="H414" s="476"/>
      <c r="I414" s="476"/>
      <c r="J414" s="476"/>
      <c r="K414" s="476"/>
      <c r="L414" s="476"/>
      <c r="M414" s="476"/>
      <c r="N414" s="476"/>
      <c r="O414" s="476"/>
      <c r="P414" s="476"/>
      <c r="Q414" s="476"/>
      <c r="R414" s="476"/>
      <c r="S414" s="476"/>
      <c r="T414" s="476"/>
      <c r="U414" s="476"/>
      <c r="V414" s="476"/>
      <c r="W414" s="476"/>
      <c r="X414" s="476"/>
      <c r="Y414" s="476"/>
      <c r="Z414" s="476"/>
      <c r="AA414" s="476"/>
    </row>
    <row r="415" customFormat="false" ht="15.75" hidden="false" customHeight="false" outlineLevel="0" collapsed="false">
      <c r="A415" s="476"/>
      <c r="B415" s="476"/>
      <c r="C415" s="476"/>
      <c r="D415" s="476"/>
      <c r="E415" s="476"/>
      <c r="F415" s="476"/>
      <c r="G415" s="476"/>
      <c r="H415" s="476"/>
      <c r="I415" s="476"/>
      <c r="J415" s="476"/>
      <c r="K415" s="476"/>
      <c r="L415" s="476"/>
      <c r="M415" s="476"/>
      <c r="N415" s="476"/>
      <c r="O415" s="476"/>
      <c r="P415" s="476"/>
      <c r="Q415" s="476"/>
      <c r="R415" s="476"/>
      <c r="S415" s="476"/>
      <c r="T415" s="476"/>
      <c r="U415" s="476"/>
      <c r="V415" s="476"/>
      <c r="W415" s="476"/>
      <c r="X415" s="476"/>
      <c r="Y415" s="476"/>
      <c r="Z415" s="476"/>
      <c r="AA415" s="476"/>
    </row>
    <row r="416" customFormat="false" ht="15.75" hidden="false" customHeight="false" outlineLevel="0" collapsed="false">
      <c r="A416" s="476"/>
      <c r="B416" s="476"/>
      <c r="C416" s="476"/>
      <c r="D416" s="476"/>
      <c r="E416" s="476"/>
      <c r="F416" s="476"/>
      <c r="G416" s="476"/>
      <c r="H416" s="476"/>
      <c r="I416" s="476"/>
      <c r="J416" s="476"/>
      <c r="K416" s="476"/>
      <c r="L416" s="476"/>
      <c r="M416" s="476"/>
      <c r="N416" s="476"/>
      <c r="O416" s="476"/>
      <c r="P416" s="476"/>
      <c r="Q416" s="476"/>
      <c r="R416" s="476"/>
      <c r="S416" s="476"/>
      <c r="T416" s="476"/>
      <c r="U416" s="476"/>
      <c r="V416" s="476"/>
      <c r="W416" s="476"/>
      <c r="X416" s="476"/>
      <c r="Y416" s="476"/>
      <c r="Z416" s="476"/>
      <c r="AA416" s="476"/>
    </row>
    <row r="417" customFormat="false" ht="15.75" hidden="false" customHeight="false" outlineLevel="0" collapsed="false">
      <c r="A417" s="476"/>
      <c r="B417" s="476"/>
      <c r="C417" s="476"/>
      <c r="D417" s="476"/>
      <c r="E417" s="476"/>
      <c r="F417" s="476"/>
      <c r="G417" s="476"/>
      <c r="H417" s="476"/>
      <c r="I417" s="476"/>
      <c r="J417" s="476"/>
      <c r="K417" s="476"/>
      <c r="L417" s="476"/>
      <c r="M417" s="476"/>
      <c r="N417" s="476"/>
      <c r="O417" s="476"/>
      <c r="P417" s="476"/>
      <c r="Q417" s="476"/>
      <c r="R417" s="476"/>
      <c r="S417" s="476"/>
      <c r="T417" s="476"/>
      <c r="U417" s="476"/>
      <c r="V417" s="476"/>
      <c r="W417" s="476"/>
      <c r="X417" s="476"/>
      <c r="Y417" s="476"/>
      <c r="Z417" s="476"/>
      <c r="AA417" s="476"/>
    </row>
    <row r="418" customFormat="false" ht="15.75" hidden="false" customHeight="false" outlineLevel="0" collapsed="false">
      <c r="A418" s="476"/>
      <c r="B418" s="476"/>
      <c r="C418" s="476"/>
      <c r="D418" s="476"/>
      <c r="E418" s="476"/>
      <c r="F418" s="476"/>
      <c r="G418" s="476"/>
      <c r="H418" s="476"/>
      <c r="I418" s="476"/>
      <c r="J418" s="476"/>
      <c r="K418" s="476"/>
      <c r="L418" s="476"/>
      <c r="M418" s="476"/>
      <c r="N418" s="476"/>
      <c r="O418" s="476"/>
      <c r="P418" s="476"/>
      <c r="Q418" s="476"/>
      <c r="R418" s="476"/>
      <c r="S418" s="476"/>
      <c r="T418" s="476"/>
      <c r="U418" s="476"/>
      <c r="V418" s="476"/>
      <c r="W418" s="476"/>
      <c r="X418" s="476"/>
      <c r="Y418" s="476"/>
      <c r="Z418" s="476"/>
      <c r="AA418" s="476"/>
    </row>
    <row r="419" customFormat="false" ht="15.75" hidden="false" customHeight="false" outlineLevel="0" collapsed="false">
      <c r="A419" s="476"/>
      <c r="B419" s="476"/>
      <c r="C419" s="476"/>
      <c r="D419" s="476"/>
      <c r="E419" s="476"/>
      <c r="F419" s="476"/>
      <c r="G419" s="476"/>
      <c r="H419" s="476"/>
      <c r="I419" s="476"/>
      <c r="J419" s="476"/>
      <c r="K419" s="476"/>
      <c r="L419" s="476"/>
      <c r="M419" s="476"/>
      <c r="N419" s="476"/>
      <c r="O419" s="476"/>
      <c r="P419" s="476"/>
      <c r="Q419" s="476"/>
      <c r="R419" s="476"/>
      <c r="S419" s="476"/>
      <c r="T419" s="476"/>
      <c r="U419" s="476"/>
      <c r="V419" s="476"/>
      <c r="W419" s="476"/>
      <c r="X419" s="476"/>
      <c r="Y419" s="476"/>
      <c r="Z419" s="476"/>
      <c r="AA419" s="476"/>
    </row>
    <row r="420" customFormat="false" ht="15.75" hidden="false" customHeight="false" outlineLevel="0" collapsed="false">
      <c r="A420" s="476"/>
      <c r="B420" s="476"/>
      <c r="C420" s="476"/>
      <c r="D420" s="476"/>
      <c r="E420" s="476"/>
      <c r="F420" s="476"/>
      <c r="G420" s="476"/>
      <c r="H420" s="476"/>
      <c r="I420" s="476"/>
      <c r="J420" s="476"/>
      <c r="K420" s="476"/>
      <c r="L420" s="476"/>
      <c r="M420" s="476"/>
      <c r="N420" s="476"/>
      <c r="O420" s="476"/>
      <c r="P420" s="476"/>
      <c r="Q420" s="476"/>
      <c r="R420" s="476"/>
      <c r="S420" s="476"/>
      <c r="T420" s="476"/>
      <c r="U420" s="476"/>
      <c r="V420" s="476"/>
      <c r="W420" s="476"/>
      <c r="X420" s="476"/>
      <c r="Y420" s="476"/>
      <c r="Z420" s="476"/>
      <c r="AA420" s="476"/>
    </row>
    <row r="421" customFormat="false" ht="15.75" hidden="false" customHeight="false" outlineLevel="0" collapsed="false">
      <c r="A421" s="476"/>
      <c r="B421" s="476"/>
      <c r="C421" s="476"/>
      <c r="D421" s="476"/>
      <c r="E421" s="476"/>
      <c r="F421" s="476"/>
      <c r="G421" s="476"/>
      <c r="H421" s="476"/>
      <c r="I421" s="476"/>
      <c r="J421" s="476"/>
      <c r="K421" s="476"/>
      <c r="L421" s="476"/>
      <c r="M421" s="476"/>
      <c r="N421" s="476"/>
      <c r="O421" s="476"/>
      <c r="P421" s="476"/>
      <c r="Q421" s="476"/>
      <c r="R421" s="476"/>
      <c r="S421" s="476"/>
      <c r="T421" s="476"/>
      <c r="U421" s="476"/>
      <c r="V421" s="476"/>
      <c r="W421" s="476"/>
      <c r="X421" s="476"/>
      <c r="Y421" s="476"/>
      <c r="Z421" s="476"/>
      <c r="AA421" s="476"/>
    </row>
    <row r="422" customFormat="false" ht="15.75" hidden="false" customHeight="false" outlineLevel="0" collapsed="false">
      <c r="A422" s="476"/>
      <c r="B422" s="476"/>
      <c r="C422" s="476"/>
      <c r="D422" s="476"/>
      <c r="E422" s="476"/>
      <c r="F422" s="476"/>
      <c r="G422" s="476"/>
      <c r="H422" s="476"/>
      <c r="I422" s="476"/>
      <c r="J422" s="476"/>
      <c r="K422" s="476"/>
      <c r="L422" s="476"/>
      <c r="M422" s="476"/>
      <c r="N422" s="476"/>
      <c r="O422" s="476"/>
      <c r="P422" s="476"/>
      <c r="Q422" s="476"/>
      <c r="R422" s="476"/>
      <c r="S422" s="476"/>
      <c r="T422" s="476"/>
      <c r="U422" s="476"/>
      <c r="V422" s="476"/>
      <c r="W422" s="476"/>
      <c r="X422" s="476"/>
      <c r="Y422" s="476"/>
      <c r="Z422" s="476"/>
      <c r="AA422" s="476"/>
    </row>
    <row r="423" customFormat="false" ht="15.75" hidden="false" customHeight="false" outlineLevel="0" collapsed="false">
      <c r="A423" s="476"/>
      <c r="B423" s="476"/>
      <c r="C423" s="476"/>
      <c r="D423" s="476"/>
      <c r="E423" s="476"/>
      <c r="F423" s="476"/>
      <c r="G423" s="476"/>
      <c r="H423" s="476"/>
      <c r="I423" s="476"/>
      <c r="J423" s="476"/>
      <c r="K423" s="476"/>
      <c r="L423" s="476"/>
      <c r="M423" s="476"/>
      <c r="N423" s="476"/>
      <c r="O423" s="476"/>
      <c r="P423" s="476"/>
      <c r="Q423" s="476"/>
      <c r="R423" s="476"/>
      <c r="S423" s="476"/>
      <c r="T423" s="476"/>
      <c r="U423" s="476"/>
      <c r="V423" s="476"/>
      <c r="W423" s="476"/>
      <c r="X423" s="476"/>
      <c r="Y423" s="476"/>
      <c r="Z423" s="476"/>
      <c r="AA423" s="476"/>
    </row>
    <row r="424" customFormat="false" ht="15.75" hidden="false" customHeight="false" outlineLevel="0" collapsed="false">
      <c r="A424" s="476"/>
      <c r="B424" s="476"/>
      <c r="C424" s="476"/>
      <c r="D424" s="476"/>
      <c r="E424" s="476"/>
      <c r="F424" s="476"/>
      <c r="G424" s="476"/>
      <c r="H424" s="476"/>
      <c r="I424" s="476"/>
      <c r="J424" s="476"/>
      <c r="K424" s="476"/>
      <c r="L424" s="476"/>
      <c r="M424" s="476"/>
      <c r="N424" s="476"/>
      <c r="O424" s="476"/>
      <c r="P424" s="476"/>
      <c r="Q424" s="476"/>
      <c r="R424" s="476"/>
      <c r="S424" s="476"/>
      <c r="T424" s="476"/>
      <c r="U424" s="476"/>
      <c r="V424" s="476"/>
      <c r="W424" s="476"/>
      <c r="X424" s="476"/>
      <c r="Y424" s="476"/>
      <c r="Z424" s="476"/>
      <c r="AA424" s="476"/>
    </row>
    <row r="425" customFormat="false" ht="15.75" hidden="false" customHeight="false" outlineLevel="0" collapsed="false">
      <c r="A425" s="476"/>
      <c r="B425" s="476"/>
      <c r="C425" s="476"/>
      <c r="D425" s="476"/>
      <c r="E425" s="476"/>
      <c r="F425" s="476"/>
      <c r="G425" s="476"/>
      <c r="H425" s="476"/>
      <c r="I425" s="476"/>
      <c r="J425" s="476"/>
      <c r="K425" s="476"/>
      <c r="L425" s="476"/>
      <c r="M425" s="476"/>
      <c r="N425" s="476"/>
      <c r="O425" s="476"/>
      <c r="P425" s="476"/>
      <c r="Q425" s="476"/>
      <c r="R425" s="476"/>
      <c r="S425" s="476"/>
      <c r="T425" s="476"/>
      <c r="U425" s="476"/>
      <c r="V425" s="476"/>
      <c r="W425" s="476"/>
      <c r="X425" s="476"/>
      <c r="Y425" s="476"/>
      <c r="Z425" s="476"/>
      <c r="AA425" s="476"/>
    </row>
    <row r="426" customFormat="false" ht="15.75" hidden="false" customHeight="false" outlineLevel="0" collapsed="false">
      <c r="A426" s="476"/>
      <c r="B426" s="476"/>
      <c r="C426" s="476"/>
      <c r="D426" s="476"/>
      <c r="E426" s="476"/>
      <c r="F426" s="476"/>
      <c r="G426" s="476"/>
      <c r="H426" s="476"/>
      <c r="I426" s="476"/>
      <c r="J426" s="476"/>
      <c r="K426" s="476"/>
      <c r="L426" s="476"/>
      <c r="M426" s="476"/>
      <c r="N426" s="476"/>
      <c r="O426" s="476"/>
      <c r="P426" s="476"/>
      <c r="Q426" s="476"/>
      <c r="R426" s="476"/>
      <c r="S426" s="476"/>
      <c r="T426" s="476"/>
      <c r="U426" s="476"/>
      <c r="V426" s="476"/>
      <c r="W426" s="476"/>
      <c r="X426" s="476"/>
      <c r="Y426" s="476"/>
      <c r="Z426" s="476"/>
      <c r="AA426" s="476"/>
    </row>
    <row r="427" customFormat="false" ht="15.75" hidden="false" customHeight="false" outlineLevel="0" collapsed="false">
      <c r="A427" s="476"/>
      <c r="B427" s="476"/>
      <c r="C427" s="476"/>
      <c r="D427" s="476"/>
      <c r="E427" s="476"/>
      <c r="F427" s="476"/>
      <c r="G427" s="476"/>
      <c r="H427" s="476"/>
      <c r="I427" s="476"/>
      <c r="J427" s="476"/>
      <c r="K427" s="476"/>
      <c r="L427" s="476"/>
      <c r="M427" s="476"/>
      <c r="N427" s="476"/>
      <c r="O427" s="476"/>
      <c r="P427" s="476"/>
      <c r="Q427" s="476"/>
      <c r="R427" s="476"/>
      <c r="S427" s="476"/>
      <c r="T427" s="476"/>
      <c r="U427" s="476"/>
      <c r="V427" s="476"/>
      <c r="W427" s="476"/>
      <c r="X427" s="476"/>
      <c r="Y427" s="476"/>
      <c r="Z427" s="476"/>
      <c r="AA427" s="476"/>
    </row>
    <row r="428" customFormat="false" ht="15.75" hidden="false" customHeight="false" outlineLevel="0" collapsed="false">
      <c r="A428" s="476"/>
      <c r="B428" s="476"/>
      <c r="C428" s="476"/>
      <c r="D428" s="476"/>
      <c r="E428" s="476"/>
      <c r="F428" s="476"/>
      <c r="G428" s="476"/>
      <c r="H428" s="476"/>
      <c r="I428" s="476"/>
      <c r="J428" s="476"/>
      <c r="K428" s="476"/>
      <c r="L428" s="476"/>
      <c r="M428" s="476"/>
      <c r="N428" s="476"/>
      <c r="O428" s="476"/>
      <c r="P428" s="476"/>
      <c r="Q428" s="476"/>
      <c r="R428" s="476"/>
      <c r="S428" s="476"/>
      <c r="T428" s="476"/>
      <c r="U428" s="476"/>
      <c r="V428" s="476"/>
      <c r="W428" s="476"/>
      <c r="X428" s="476"/>
      <c r="Y428" s="476"/>
      <c r="Z428" s="476"/>
      <c r="AA428" s="476"/>
    </row>
    <row r="429" customFormat="false" ht="15.75" hidden="false" customHeight="false" outlineLevel="0" collapsed="false">
      <c r="A429" s="476"/>
      <c r="B429" s="476"/>
      <c r="C429" s="476"/>
      <c r="D429" s="476"/>
      <c r="E429" s="476"/>
      <c r="F429" s="476"/>
      <c r="G429" s="476"/>
      <c r="H429" s="476"/>
      <c r="I429" s="476"/>
      <c r="J429" s="476"/>
      <c r="K429" s="476"/>
      <c r="L429" s="476"/>
      <c r="M429" s="476"/>
      <c r="N429" s="476"/>
      <c r="O429" s="476"/>
      <c r="P429" s="476"/>
      <c r="Q429" s="476"/>
      <c r="R429" s="476"/>
      <c r="S429" s="476"/>
      <c r="T429" s="476"/>
      <c r="U429" s="476"/>
      <c r="V429" s="476"/>
      <c r="W429" s="476"/>
      <c r="X429" s="476"/>
      <c r="Y429" s="476"/>
      <c r="Z429" s="476"/>
      <c r="AA429" s="476"/>
    </row>
    <row r="430" customFormat="false" ht="15.75" hidden="false" customHeight="false" outlineLevel="0" collapsed="false">
      <c r="A430" s="476"/>
      <c r="B430" s="476"/>
      <c r="C430" s="476"/>
      <c r="D430" s="476"/>
      <c r="E430" s="476"/>
      <c r="F430" s="476"/>
      <c r="G430" s="476"/>
      <c r="H430" s="476"/>
      <c r="I430" s="476"/>
      <c r="J430" s="476"/>
      <c r="K430" s="476"/>
      <c r="L430" s="476"/>
      <c r="M430" s="476"/>
      <c r="N430" s="476"/>
      <c r="O430" s="476"/>
      <c r="P430" s="476"/>
      <c r="Q430" s="476"/>
      <c r="R430" s="476"/>
      <c r="S430" s="476"/>
      <c r="T430" s="476"/>
      <c r="U430" s="476"/>
      <c r="V430" s="476"/>
      <c r="W430" s="476"/>
      <c r="X430" s="476"/>
      <c r="Y430" s="476"/>
      <c r="Z430" s="476"/>
      <c r="AA430" s="476"/>
    </row>
    <row r="431" customFormat="false" ht="15.75" hidden="false" customHeight="false" outlineLevel="0" collapsed="false">
      <c r="A431" s="476"/>
      <c r="B431" s="476"/>
      <c r="C431" s="476"/>
      <c r="D431" s="476"/>
      <c r="E431" s="476"/>
      <c r="F431" s="476"/>
      <c r="G431" s="476"/>
      <c r="H431" s="476"/>
      <c r="I431" s="476"/>
      <c r="J431" s="476"/>
      <c r="K431" s="476"/>
      <c r="L431" s="476"/>
      <c r="M431" s="476"/>
      <c r="N431" s="476"/>
      <c r="O431" s="476"/>
      <c r="P431" s="476"/>
      <c r="Q431" s="476"/>
      <c r="R431" s="476"/>
      <c r="S431" s="476"/>
      <c r="T431" s="476"/>
      <c r="U431" s="476"/>
      <c r="V431" s="476"/>
      <c r="W431" s="476"/>
      <c r="X431" s="476"/>
      <c r="Y431" s="476"/>
      <c r="Z431" s="476"/>
      <c r="AA431" s="476"/>
    </row>
    <row r="432" customFormat="false" ht="15.75" hidden="false" customHeight="false" outlineLevel="0" collapsed="false">
      <c r="A432" s="476"/>
      <c r="B432" s="476"/>
      <c r="C432" s="476"/>
      <c r="D432" s="476"/>
      <c r="E432" s="476"/>
      <c r="F432" s="476"/>
      <c r="G432" s="476"/>
      <c r="H432" s="476"/>
      <c r="I432" s="476"/>
      <c r="J432" s="476"/>
      <c r="K432" s="476"/>
      <c r="L432" s="476"/>
      <c r="M432" s="476"/>
      <c r="N432" s="476"/>
      <c r="O432" s="476"/>
      <c r="P432" s="476"/>
      <c r="Q432" s="476"/>
      <c r="R432" s="476"/>
      <c r="S432" s="476"/>
      <c r="T432" s="476"/>
      <c r="U432" s="476"/>
      <c r="V432" s="476"/>
      <c r="W432" s="476"/>
      <c r="X432" s="476"/>
      <c r="Y432" s="476"/>
      <c r="Z432" s="476"/>
      <c r="AA432" s="476"/>
    </row>
    <row r="433" customFormat="false" ht="15.75" hidden="false" customHeight="false" outlineLevel="0" collapsed="false">
      <c r="A433" s="476"/>
      <c r="B433" s="476"/>
      <c r="C433" s="476"/>
      <c r="D433" s="476"/>
      <c r="E433" s="476"/>
      <c r="F433" s="476"/>
      <c r="G433" s="476"/>
      <c r="H433" s="476"/>
      <c r="I433" s="476"/>
      <c r="J433" s="476"/>
      <c r="K433" s="476"/>
      <c r="L433" s="476"/>
      <c r="M433" s="476"/>
      <c r="N433" s="476"/>
      <c r="O433" s="476"/>
      <c r="P433" s="476"/>
      <c r="Q433" s="476"/>
      <c r="R433" s="476"/>
      <c r="S433" s="476"/>
      <c r="T433" s="476"/>
      <c r="U433" s="476"/>
      <c r="V433" s="476"/>
      <c r="W433" s="476"/>
      <c r="X433" s="476"/>
      <c r="Y433" s="476"/>
      <c r="Z433" s="476"/>
      <c r="AA433" s="476"/>
    </row>
    <row r="434" customFormat="false" ht="15.75" hidden="false" customHeight="false" outlineLevel="0" collapsed="false">
      <c r="A434" s="476"/>
      <c r="B434" s="476"/>
      <c r="C434" s="476"/>
      <c r="D434" s="476"/>
      <c r="E434" s="476"/>
      <c r="F434" s="476"/>
      <c r="G434" s="476"/>
      <c r="H434" s="476"/>
      <c r="I434" s="476"/>
      <c r="J434" s="476"/>
      <c r="K434" s="476"/>
      <c r="L434" s="476"/>
      <c r="M434" s="476"/>
      <c r="N434" s="476"/>
      <c r="O434" s="476"/>
      <c r="P434" s="476"/>
      <c r="Q434" s="476"/>
      <c r="R434" s="476"/>
      <c r="S434" s="476"/>
      <c r="T434" s="476"/>
      <c r="U434" s="476"/>
      <c r="V434" s="476"/>
      <c r="W434" s="476"/>
      <c r="X434" s="476"/>
      <c r="Y434" s="476"/>
      <c r="Z434" s="476"/>
      <c r="AA434" s="476"/>
    </row>
    <row r="435" customFormat="false" ht="15.75" hidden="false" customHeight="false" outlineLevel="0" collapsed="false">
      <c r="A435" s="476"/>
      <c r="B435" s="476"/>
      <c r="C435" s="476"/>
      <c r="D435" s="476"/>
      <c r="E435" s="476"/>
      <c r="F435" s="476"/>
      <c r="G435" s="476"/>
      <c r="H435" s="476"/>
      <c r="I435" s="476"/>
      <c r="J435" s="476"/>
      <c r="K435" s="476"/>
      <c r="L435" s="476"/>
      <c r="M435" s="476"/>
      <c r="N435" s="476"/>
      <c r="O435" s="476"/>
      <c r="P435" s="476"/>
      <c r="Q435" s="476"/>
      <c r="R435" s="476"/>
      <c r="S435" s="476"/>
      <c r="T435" s="476"/>
      <c r="U435" s="476"/>
      <c r="V435" s="476"/>
      <c r="W435" s="476"/>
      <c r="X435" s="476"/>
      <c r="Y435" s="476"/>
      <c r="Z435" s="476"/>
      <c r="AA435" s="476"/>
    </row>
    <row r="436" customFormat="false" ht="15.75" hidden="false" customHeight="false" outlineLevel="0" collapsed="false">
      <c r="A436" s="476"/>
      <c r="B436" s="476"/>
      <c r="C436" s="476"/>
      <c r="D436" s="476"/>
      <c r="E436" s="476"/>
      <c r="F436" s="476"/>
      <c r="G436" s="476"/>
      <c r="H436" s="476"/>
      <c r="I436" s="476"/>
      <c r="J436" s="476"/>
      <c r="K436" s="476"/>
      <c r="L436" s="476"/>
      <c r="M436" s="476"/>
      <c r="N436" s="476"/>
      <c r="O436" s="476"/>
      <c r="P436" s="476"/>
      <c r="Q436" s="476"/>
      <c r="R436" s="476"/>
      <c r="S436" s="476"/>
      <c r="T436" s="476"/>
      <c r="U436" s="476"/>
      <c r="V436" s="476"/>
      <c r="W436" s="476"/>
      <c r="X436" s="476"/>
      <c r="Y436" s="476"/>
      <c r="Z436" s="476"/>
      <c r="AA436" s="476"/>
    </row>
    <row r="437" customFormat="false" ht="15.75" hidden="false" customHeight="false" outlineLevel="0" collapsed="false">
      <c r="A437" s="476"/>
      <c r="B437" s="476"/>
      <c r="C437" s="476"/>
      <c r="D437" s="476"/>
      <c r="E437" s="476"/>
      <c r="F437" s="476"/>
      <c r="G437" s="476"/>
      <c r="H437" s="476"/>
      <c r="I437" s="476"/>
      <c r="J437" s="476"/>
      <c r="K437" s="476"/>
      <c r="L437" s="476"/>
      <c r="M437" s="476"/>
      <c r="N437" s="476"/>
      <c r="O437" s="476"/>
      <c r="P437" s="476"/>
      <c r="Q437" s="476"/>
      <c r="R437" s="476"/>
      <c r="S437" s="476"/>
      <c r="T437" s="476"/>
      <c r="U437" s="476"/>
      <c r="V437" s="476"/>
      <c r="W437" s="476"/>
      <c r="X437" s="476"/>
      <c r="Y437" s="476"/>
      <c r="Z437" s="476"/>
      <c r="AA437" s="476"/>
    </row>
    <row r="438" customFormat="false" ht="15.75" hidden="false" customHeight="false" outlineLevel="0" collapsed="false">
      <c r="A438" s="476"/>
      <c r="B438" s="476"/>
      <c r="C438" s="476"/>
      <c r="D438" s="476"/>
      <c r="E438" s="476"/>
      <c r="F438" s="476"/>
      <c r="G438" s="476"/>
      <c r="H438" s="476"/>
      <c r="I438" s="476"/>
      <c r="J438" s="476"/>
      <c r="K438" s="476"/>
      <c r="L438" s="476"/>
      <c r="M438" s="476"/>
      <c r="N438" s="476"/>
      <c r="O438" s="476"/>
      <c r="P438" s="476"/>
      <c r="Q438" s="476"/>
      <c r="R438" s="476"/>
      <c r="S438" s="476"/>
      <c r="T438" s="476"/>
      <c r="U438" s="476"/>
      <c r="V438" s="476"/>
      <c r="W438" s="476"/>
      <c r="X438" s="476"/>
      <c r="Y438" s="476"/>
      <c r="Z438" s="476"/>
      <c r="AA438" s="476"/>
    </row>
    <row r="439" customFormat="false" ht="15.75" hidden="false" customHeight="false" outlineLevel="0" collapsed="false">
      <c r="A439" s="476"/>
      <c r="B439" s="476"/>
      <c r="C439" s="476"/>
      <c r="D439" s="476"/>
      <c r="E439" s="476"/>
      <c r="F439" s="476"/>
      <c r="G439" s="476"/>
      <c r="H439" s="476"/>
      <c r="I439" s="476"/>
      <c r="J439" s="476"/>
      <c r="K439" s="476"/>
      <c r="L439" s="476"/>
      <c r="M439" s="476"/>
      <c r="N439" s="476"/>
      <c r="O439" s="476"/>
      <c r="P439" s="476"/>
      <c r="Q439" s="476"/>
      <c r="R439" s="476"/>
      <c r="S439" s="476"/>
      <c r="T439" s="476"/>
      <c r="U439" s="476"/>
      <c r="V439" s="476"/>
      <c r="W439" s="476"/>
      <c r="X439" s="476"/>
      <c r="Y439" s="476"/>
      <c r="Z439" s="476"/>
      <c r="AA439" s="476"/>
    </row>
    <row r="440" customFormat="false" ht="15.75" hidden="false" customHeight="false" outlineLevel="0" collapsed="false">
      <c r="A440" s="476"/>
      <c r="B440" s="476"/>
      <c r="C440" s="476"/>
      <c r="D440" s="476"/>
      <c r="E440" s="476"/>
      <c r="F440" s="476"/>
      <c r="G440" s="476"/>
      <c r="H440" s="476"/>
      <c r="I440" s="476"/>
      <c r="J440" s="476"/>
      <c r="K440" s="476"/>
      <c r="L440" s="476"/>
      <c r="M440" s="476"/>
      <c r="N440" s="476"/>
      <c r="O440" s="476"/>
      <c r="P440" s="476"/>
      <c r="Q440" s="476"/>
      <c r="R440" s="476"/>
      <c r="S440" s="476"/>
      <c r="T440" s="476"/>
      <c r="U440" s="476"/>
      <c r="V440" s="476"/>
      <c r="W440" s="476"/>
      <c r="X440" s="476"/>
      <c r="Y440" s="476"/>
      <c r="Z440" s="476"/>
      <c r="AA440" s="476"/>
    </row>
    <row r="441" customFormat="false" ht="15.75" hidden="false" customHeight="false" outlineLevel="0" collapsed="false">
      <c r="A441" s="476"/>
      <c r="B441" s="476"/>
      <c r="C441" s="476"/>
      <c r="D441" s="476"/>
      <c r="E441" s="476"/>
      <c r="F441" s="476"/>
      <c r="G441" s="476"/>
      <c r="H441" s="476"/>
      <c r="I441" s="476"/>
      <c r="J441" s="476"/>
      <c r="K441" s="476"/>
      <c r="L441" s="476"/>
      <c r="M441" s="476"/>
      <c r="N441" s="476"/>
      <c r="O441" s="476"/>
      <c r="P441" s="476"/>
      <c r="Q441" s="476"/>
      <c r="R441" s="476"/>
      <c r="S441" s="476"/>
      <c r="T441" s="476"/>
      <c r="U441" s="476"/>
      <c r="V441" s="476"/>
      <c r="W441" s="476"/>
      <c r="X441" s="476"/>
      <c r="Y441" s="476"/>
      <c r="Z441" s="476"/>
      <c r="AA441" s="476"/>
    </row>
    <row r="442" customFormat="false" ht="15.75" hidden="false" customHeight="false" outlineLevel="0" collapsed="false">
      <c r="A442" s="476"/>
      <c r="B442" s="476"/>
      <c r="C442" s="476"/>
      <c r="D442" s="476"/>
      <c r="E442" s="476"/>
      <c r="F442" s="476"/>
      <c r="G442" s="476"/>
      <c r="H442" s="476"/>
      <c r="I442" s="476"/>
      <c r="J442" s="476"/>
      <c r="K442" s="476"/>
      <c r="L442" s="476"/>
      <c r="M442" s="476"/>
      <c r="N442" s="476"/>
      <c r="O442" s="476"/>
      <c r="P442" s="476"/>
      <c r="Q442" s="476"/>
      <c r="R442" s="476"/>
      <c r="S442" s="476"/>
      <c r="T442" s="476"/>
      <c r="U442" s="476"/>
      <c r="V442" s="476"/>
      <c r="W442" s="476"/>
      <c r="X442" s="476"/>
      <c r="Y442" s="476"/>
      <c r="Z442" s="476"/>
      <c r="AA442" s="476"/>
    </row>
    <row r="443" customFormat="false" ht="15.75" hidden="false" customHeight="false" outlineLevel="0" collapsed="false">
      <c r="A443" s="476"/>
      <c r="B443" s="476"/>
      <c r="C443" s="476"/>
      <c r="D443" s="476"/>
      <c r="E443" s="476"/>
      <c r="F443" s="476"/>
      <c r="G443" s="476"/>
      <c r="H443" s="476"/>
      <c r="I443" s="476"/>
      <c r="J443" s="476"/>
      <c r="K443" s="476"/>
      <c r="L443" s="476"/>
      <c r="M443" s="476"/>
      <c r="N443" s="476"/>
      <c r="O443" s="476"/>
      <c r="P443" s="476"/>
      <c r="Q443" s="476"/>
      <c r="R443" s="476"/>
      <c r="S443" s="476"/>
      <c r="T443" s="476"/>
      <c r="U443" s="476"/>
      <c r="V443" s="476"/>
      <c r="W443" s="476"/>
      <c r="X443" s="476"/>
      <c r="Y443" s="476"/>
      <c r="Z443" s="476"/>
      <c r="AA443" s="476"/>
    </row>
    <row r="444" customFormat="false" ht="15.75" hidden="false" customHeight="false" outlineLevel="0" collapsed="false">
      <c r="A444" s="476"/>
      <c r="B444" s="476"/>
      <c r="C444" s="476"/>
      <c r="D444" s="476"/>
      <c r="E444" s="476"/>
      <c r="F444" s="476"/>
      <c r="G444" s="476"/>
      <c r="H444" s="476"/>
      <c r="I444" s="476"/>
      <c r="J444" s="476"/>
      <c r="K444" s="476"/>
      <c r="L444" s="476"/>
      <c r="M444" s="476"/>
      <c r="N444" s="476"/>
      <c r="O444" s="476"/>
      <c r="P444" s="476"/>
      <c r="Q444" s="476"/>
      <c r="R444" s="476"/>
      <c r="S444" s="476"/>
      <c r="T444" s="476"/>
      <c r="U444" s="476"/>
      <c r="V444" s="476"/>
      <c r="W444" s="476"/>
      <c r="X444" s="476"/>
      <c r="Y444" s="476"/>
      <c r="Z444" s="476"/>
      <c r="AA444" s="476"/>
    </row>
    <row r="445" customFormat="false" ht="15.75" hidden="false" customHeight="false" outlineLevel="0" collapsed="false">
      <c r="A445" s="476"/>
      <c r="B445" s="476"/>
      <c r="C445" s="476"/>
      <c r="D445" s="476"/>
      <c r="E445" s="476"/>
      <c r="F445" s="476"/>
      <c r="G445" s="476"/>
      <c r="H445" s="476"/>
      <c r="I445" s="476"/>
      <c r="J445" s="476"/>
      <c r="K445" s="476"/>
      <c r="L445" s="476"/>
      <c r="M445" s="476"/>
      <c r="N445" s="476"/>
      <c r="O445" s="476"/>
      <c r="P445" s="476"/>
      <c r="Q445" s="476"/>
      <c r="R445" s="476"/>
      <c r="S445" s="476"/>
      <c r="T445" s="476"/>
      <c r="U445" s="476"/>
      <c r="V445" s="476"/>
      <c r="W445" s="476"/>
      <c r="X445" s="476"/>
      <c r="Y445" s="476"/>
      <c r="Z445" s="476"/>
      <c r="AA445" s="476"/>
    </row>
    <row r="446" customFormat="false" ht="15.75" hidden="false" customHeight="false" outlineLevel="0" collapsed="false">
      <c r="A446" s="476"/>
      <c r="B446" s="476"/>
      <c r="C446" s="476"/>
      <c r="D446" s="476"/>
      <c r="E446" s="476"/>
      <c r="F446" s="476"/>
      <c r="G446" s="476"/>
      <c r="H446" s="476"/>
      <c r="I446" s="476"/>
      <c r="J446" s="476"/>
      <c r="K446" s="476"/>
      <c r="L446" s="476"/>
      <c r="M446" s="476"/>
      <c r="N446" s="476"/>
      <c r="O446" s="476"/>
      <c r="P446" s="476"/>
      <c r="Q446" s="476"/>
      <c r="R446" s="476"/>
      <c r="S446" s="476"/>
      <c r="T446" s="476"/>
      <c r="U446" s="476"/>
      <c r="V446" s="476"/>
      <c r="W446" s="476"/>
      <c r="X446" s="476"/>
      <c r="Y446" s="476"/>
      <c r="Z446" s="476"/>
      <c r="AA446" s="476"/>
    </row>
    <row r="447" customFormat="false" ht="15.75" hidden="false" customHeight="false" outlineLevel="0" collapsed="false">
      <c r="A447" s="476"/>
      <c r="B447" s="476"/>
      <c r="C447" s="476"/>
      <c r="D447" s="476"/>
      <c r="E447" s="476"/>
      <c r="F447" s="476"/>
      <c r="G447" s="476"/>
      <c r="H447" s="476"/>
      <c r="I447" s="476"/>
      <c r="J447" s="476"/>
      <c r="K447" s="476"/>
      <c r="L447" s="476"/>
      <c r="M447" s="476"/>
      <c r="N447" s="476"/>
      <c r="O447" s="476"/>
      <c r="P447" s="476"/>
      <c r="Q447" s="476"/>
      <c r="R447" s="476"/>
      <c r="S447" s="476"/>
      <c r="T447" s="476"/>
      <c r="U447" s="476"/>
      <c r="V447" s="476"/>
      <c r="W447" s="476"/>
      <c r="X447" s="476"/>
      <c r="Y447" s="476"/>
      <c r="Z447" s="476"/>
      <c r="AA447" s="476"/>
    </row>
    <row r="448" customFormat="false" ht="15.75" hidden="false" customHeight="false" outlineLevel="0" collapsed="false">
      <c r="A448" s="476"/>
      <c r="B448" s="476"/>
      <c r="C448" s="476"/>
      <c r="D448" s="476"/>
      <c r="E448" s="476"/>
      <c r="F448" s="476"/>
      <c r="G448" s="476"/>
      <c r="H448" s="476"/>
      <c r="I448" s="476"/>
      <c r="J448" s="476"/>
      <c r="K448" s="476"/>
      <c r="L448" s="476"/>
      <c r="M448" s="476"/>
      <c r="N448" s="476"/>
      <c r="O448" s="476"/>
      <c r="P448" s="476"/>
      <c r="Q448" s="476"/>
      <c r="R448" s="476"/>
      <c r="S448" s="476"/>
      <c r="T448" s="476"/>
      <c r="U448" s="476"/>
      <c r="V448" s="476"/>
      <c r="W448" s="476"/>
      <c r="X448" s="476"/>
      <c r="Y448" s="476"/>
      <c r="Z448" s="476"/>
      <c r="AA448" s="476"/>
    </row>
    <row r="449" customFormat="false" ht="15.75" hidden="false" customHeight="false" outlineLevel="0" collapsed="false">
      <c r="A449" s="476"/>
      <c r="B449" s="476"/>
      <c r="C449" s="476"/>
      <c r="D449" s="476"/>
      <c r="E449" s="476"/>
      <c r="F449" s="476"/>
      <c r="G449" s="476"/>
      <c r="H449" s="476"/>
      <c r="I449" s="476"/>
      <c r="J449" s="476"/>
      <c r="K449" s="476"/>
      <c r="L449" s="476"/>
      <c r="M449" s="476"/>
      <c r="N449" s="476"/>
      <c r="O449" s="476"/>
      <c r="P449" s="476"/>
      <c r="Q449" s="476"/>
      <c r="R449" s="476"/>
      <c r="S449" s="476"/>
      <c r="T449" s="476"/>
      <c r="U449" s="476"/>
      <c r="V449" s="476"/>
      <c r="W449" s="476"/>
      <c r="X449" s="476"/>
      <c r="Y449" s="476"/>
      <c r="Z449" s="476"/>
      <c r="AA449" s="476"/>
    </row>
    <row r="450" customFormat="false" ht="15.75" hidden="false" customHeight="false" outlineLevel="0" collapsed="false">
      <c r="A450" s="476"/>
      <c r="B450" s="476"/>
      <c r="C450" s="476"/>
      <c r="D450" s="476"/>
      <c r="E450" s="476"/>
      <c r="F450" s="476"/>
      <c r="G450" s="476"/>
      <c r="H450" s="476"/>
      <c r="I450" s="476"/>
      <c r="J450" s="476"/>
      <c r="K450" s="476"/>
      <c r="L450" s="476"/>
      <c r="M450" s="476"/>
      <c r="N450" s="476"/>
      <c r="O450" s="476"/>
      <c r="P450" s="476"/>
      <c r="Q450" s="476"/>
      <c r="R450" s="476"/>
      <c r="S450" s="476"/>
      <c r="T450" s="476"/>
      <c r="U450" s="476"/>
      <c r="V450" s="476"/>
      <c r="W450" s="476"/>
      <c r="X450" s="476"/>
      <c r="Y450" s="476"/>
      <c r="Z450" s="476"/>
      <c r="AA450" s="476"/>
    </row>
    <row r="451" customFormat="false" ht="15.75" hidden="false" customHeight="false" outlineLevel="0" collapsed="false">
      <c r="A451" s="476"/>
      <c r="B451" s="476"/>
      <c r="C451" s="476"/>
      <c r="D451" s="476"/>
      <c r="E451" s="476"/>
      <c r="F451" s="476"/>
      <c r="G451" s="476"/>
      <c r="H451" s="476"/>
      <c r="I451" s="476"/>
      <c r="J451" s="476"/>
      <c r="K451" s="476"/>
      <c r="L451" s="476"/>
      <c r="M451" s="476"/>
      <c r="N451" s="476"/>
      <c r="O451" s="476"/>
      <c r="P451" s="476"/>
      <c r="Q451" s="476"/>
      <c r="R451" s="476"/>
      <c r="S451" s="476"/>
      <c r="T451" s="476"/>
      <c r="U451" s="476"/>
      <c r="V451" s="476"/>
      <c r="W451" s="476"/>
      <c r="X451" s="476"/>
      <c r="Y451" s="476"/>
      <c r="Z451" s="476"/>
      <c r="AA451" s="476"/>
    </row>
    <row r="452" customFormat="false" ht="15.75" hidden="false" customHeight="false" outlineLevel="0" collapsed="false">
      <c r="A452" s="476"/>
      <c r="B452" s="476"/>
      <c r="C452" s="476"/>
      <c r="D452" s="476"/>
      <c r="E452" s="476"/>
      <c r="F452" s="476"/>
      <c r="G452" s="476"/>
      <c r="H452" s="476"/>
      <c r="I452" s="476"/>
      <c r="J452" s="476"/>
      <c r="K452" s="476"/>
      <c r="L452" s="476"/>
      <c r="M452" s="476"/>
      <c r="N452" s="476"/>
      <c r="O452" s="476"/>
      <c r="P452" s="476"/>
      <c r="Q452" s="476"/>
      <c r="R452" s="476"/>
      <c r="S452" s="476"/>
      <c r="T452" s="476"/>
      <c r="U452" s="476"/>
      <c r="V452" s="476"/>
      <c r="W452" s="476"/>
      <c r="X452" s="476"/>
      <c r="Y452" s="476"/>
      <c r="Z452" s="476"/>
      <c r="AA452" s="476"/>
    </row>
    <row r="453" customFormat="false" ht="15.75" hidden="false" customHeight="false" outlineLevel="0" collapsed="false">
      <c r="A453" s="476"/>
      <c r="B453" s="476"/>
      <c r="C453" s="476"/>
      <c r="D453" s="476"/>
      <c r="E453" s="476"/>
      <c r="F453" s="476"/>
      <c r="G453" s="476"/>
      <c r="H453" s="476"/>
      <c r="I453" s="476"/>
      <c r="J453" s="476"/>
      <c r="K453" s="476"/>
      <c r="L453" s="476"/>
      <c r="M453" s="476"/>
      <c r="N453" s="476"/>
      <c r="O453" s="476"/>
      <c r="P453" s="476"/>
      <c r="Q453" s="476"/>
      <c r="R453" s="476"/>
      <c r="S453" s="476"/>
      <c r="T453" s="476"/>
      <c r="U453" s="476"/>
      <c r="V453" s="476"/>
      <c r="W453" s="476"/>
      <c r="X453" s="476"/>
      <c r="Y453" s="476"/>
      <c r="Z453" s="476"/>
      <c r="AA453" s="476"/>
    </row>
    <row r="454" customFormat="false" ht="15.75" hidden="false" customHeight="false" outlineLevel="0" collapsed="false">
      <c r="A454" s="476"/>
      <c r="B454" s="476"/>
      <c r="C454" s="476"/>
      <c r="D454" s="476"/>
      <c r="E454" s="476"/>
      <c r="F454" s="476"/>
      <c r="G454" s="476"/>
      <c r="H454" s="476"/>
      <c r="I454" s="476"/>
      <c r="J454" s="476"/>
      <c r="K454" s="476"/>
      <c r="L454" s="476"/>
      <c r="M454" s="476"/>
      <c r="N454" s="476"/>
      <c r="O454" s="476"/>
      <c r="P454" s="476"/>
      <c r="Q454" s="476"/>
      <c r="R454" s="476"/>
      <c r="S454" s="476"/>
      <c r="T454" s="476"/>
      <c r="U454" s="476"/>
      <c r="V454" s="476"/>
      <c r="W454" s="476"/>
      <c r="X454" s="476"/>
      <c r="Y454" s="476"/>
      <c r="Z454" s="476"/>
      <c r="AA454" s="476"/>
    </row>
    <row r="455" customFormat="false" ht="15.75" hidden="false" customHeight="false" outlineLevel="0" collapsed="false">
      <c r="A455" s="476"/>
      <c r="B455" s="476"/>
      <c r="C455" s="476"/>
      <c r="D455" s="476"/>
      <c r="E455" s="476"/>
      <c r="F455" s="476"/>
      <c r="G455" s="476"/>
      <c r="H455" s="476"/>
      <c r="I455" s="476"/>
      <c r="J455" s="476"/>
      <c r="K455" s="476"/>
      <c r="L455" s="476"/>
      <c r="M455" s="476"/>
      <c r="N455" s="476"/>
      <c r="O455" s="476"/>
      <c r="P455" s="476"/>
      <c r="Q455" s="476"/>
      <c r="R455" s="476"/>
      <c r="S455" s="476"/>
      <c r="T455" s="476"/>
      <c r="U455" s="476"/>
      <c r="V455" s="476"/>
      <c r="W455" s="476"/>
      <c r="X455" s="476"/>
      <c r="Y455" s="476"/>
      <c r="Z455" s="476"/>
      <c r="AA455" s="476"/>
    </row>
    <row r="456" customFormat="false" ht="15.75" hidden="false" customHeight="false" outlineLevel="0" collapsed="false">
      <c r="A456" s="476"/>
      <c r="B456" s="476"/>
      <c r="C456" s="476"/>
      <c r="D456" s="476"/>
      <c r="E456" s="476"/>
      <c r="F456" s="476"/>
      <c r="G456" s="476"/>
      <c r="H456" s="476"/>
      <c r="I456" s="476"/>
      <c r="J456" s="476"/>
      <c r="K456" s="476"/>
      <c r="L456" s="476"/>
      <c r="M456" s="476"/>
      <c r="N456" s="476"/>
      <c r="O456" s="476"/>
      <c r="P456" s="476"/>
      <c r="Q456" s="476"/>
      <c r="R456" s="476"/>
      <c r="S456" s="476"/>
      <c r="T456" s="476"/>
      <c r="U456" s="476"/>
      <c r="V456" s="476"/>
      <c r="W456" s="476"/>
      <c r="X456" s="476"/>
      <c r="Y456" s="476"/>
      <c r="Z456" s="476"/>
      <c r="AA456" s="476"/>
    </row>
    <row r="457" customFormat="false" ht="15.75" hidden="false" customHeight="false" outlineLevel="0" collapsed="false">
      <c r="A457" s="476"/>
      <c r="B457" s="476"/>
      <c r="C457" s="476"/>
      <c r="D457" s="476"/>
      <c r="E457" s="476"/>
      <c r="F457" s="476"/>
      <c r="G457" s="476"/>
      <c r="H457" s="476"/>
      <c r="I457" s="476"/>
      <c r="J457" s="476"/>
      <c r="K457" s="476"/>
      <c r="L457" s="476"/>
      <c r="M457" s="476"/>
      <c r="N457" s="476"/>
      <c r="O457" s="476"/>
      <c r="P457" s="476"/>
      <c r="Q457" s="476"/>
      <c r="R457" s="476"/>
      <c r="S457" s="476"/>
      <c r="T457" s="476"/>
      <c r="U457" s="476"/>
      <c r="V457" s="476"/>
      <c r="W457" s="476"/>
      <c r="X457" s="476"/>
      <c r="Y457" s="476"/>
      <c r="Z457" s="476"/>
      <c r="AA457" s="476"/>
    </row>
    <row r="458" customFormat="false" ht="15.75" hidden="false" customHeight="false" outlineLevel="0" collapsed="false">
      <c r="A458" s="476"/>
      <c r="B458" s="476"/>
      <c r="C458" s="476"/>
      <c r="D458" s="476"/>
      <c r="E458" s="476"/>
      <c r="F458" s="476"/>
      <c r="G458" s="476"/>
      <c r="H458" s="476"/>
      <c r="I458" s="476"/>
      <c r="J458" s="476"/>
      <c r="K458" s="476"/>
      <c r="L458" s="476"/>
      <c r="M458" s="476"/>
      <c r="N458" s="476"/>
      <c r="O458" s="476"/>
      <c r="P458" s="476"/>
      <c r="Q458" s="476"/>
      <c r="R458" s="476"/>
      <c r="S458" s="476"/>
      <c r="T458" s="476"/>
      <c r="U458" s="476"/>
      <c r="V458" s="476"/>
      <c r="W458" s="476"/>
      <c r="X458" s="476"/>
      <c r="Y458" s="476"/>
      <c r="Z458" s="476"/>
      <c r="AA458" s="476"/>
    </row>
    <row r="459" customFormat="false" ht="15.75" hidden="false" customHeight="false" outlineLevel="0" collapsed="false">
      <c r="A459" s="476"/>
      <c r="B459" s="476"/>
      <c r="C459" s="476"/>
      <c r="D459" s="476"/>
      <c r="E459" s="476"/>
      <c r="F459" s="476"/>
      <c r="G459" s="476"/>
      <c r="H459" s="476"/>
      <c r="I459" s="476"/>
      <c r="J459" s="476"/>
      <c r="K459" s="476"/>
      <c r="L459" s="476"/>
      <c r="M459" s="476"/>
      <c r="N459" s="476"/>
      <c r="O459" s="476"/>
      <c r="P459" s="476"/>
      <c r="Q459" s="476"/>
      <c r="R459" s="476"/>
      <c r="S459" s="476"/>
      <c r="T459" s="476"/>
      <c r="U459" s="476"/>
      <c r="V459" s="476"/>
      <c r="W459" s="476"/>
      <c r="X459" s="476"/>
      <c r="Y459" s="476"/>
      <c r="Z459" s="476"/>
      <c r="AA459" s="476"/>
    </row>
    <row r="460" customFormat="false" ht="15.75" hidden="false" customHeight="false" outlineLevel="0" collapsed="false">
      <c r="A460" s="476"/>
      <c r="B460" s="476"/>
      <c r="C460" s="476"/>
      <c r="D460" s="476"/>
      <c r="E460" s="476"/>
      <c r="F460" s="476"/>
      <c r="G460" s="476"/>
      <c r="H460" s="476"/>
      <c r="I460" s="476"/>
      <c r="J460" s="476"/>
      <c r="K460" s="476"/>
      <c r="L460" s="476"/>
      <c r="M460" s="476"/>
      <c r="N460" s="476"/>
      <c r="O460" s="476"/>
      <c r="P460" s="476"/>
      <c r="Q460" s="476"/>
      <c r="R460" s="476"/>
      <c r="S460" s="476"/>
      <c r="T460" s="476"/>
      <c r="U460" s="476"/>
      <c r="V460" s="476"/>
      <c r="W460" s="476"/>
      <c r="X460" s="476"/>
      <c r="Y460" s="476"/>
      <c r="Z460" s="476"/>
      <c r="AA460" s="476"/>
    </row>
    <row r="461" customFormat="false" ht="15.75" hidden="false" customHeight="false" outlineLevel="0" collapsed="false">
      <c r="A461" s="476"/>
      <c r="B461" s="476"/>
      <c r="C461" s="476"/>
      <c r="D461" s="476"/>
      <c r="E461" s="476"/>
      <c r="F461" s="476"/>
      <c r="G461" s="476"/>
      <c r="H461" s="476"/>
      <c r="I461" s="476"/>
      <c r="J461" s="476"/>
      <c r="K461" s="476"/>
      <c r="L461" s="476"/>
      <c r="M461" s="476"/>
      <c r="N461" s="476"/>
      <c r="O461" s="476"/>
      <c r="P461" s="476"/>
      <c r="Q461" s="476"/>
      <c r="R461" s="476"/>
      <c r="S461" s="476"/>
      <c r="T461" s="476"/>
      <c r="U461" s="476"/>
      <c r="V461" s="476"/>
      <c r="W461" s="476"/>
      <c r="X461" s="476"/>
      <c r="Y461" s="476"/>
      <c r="Z461" s="476"/>
      <c r="AA461" s="476"/>
    </row>
    <row r="462" customFormat="false" ht="15.75" hidden="false" customHeight="false" outlineLevel="0" collapsed="false">
      <c r="A462" s="476"/>
      <c r="B462" s="476"/>
      <c r="C462" s="476"/>
      <c r="D462" s="476"/>
      <c r="E462" s="476"/>
      <c r="F462" s="476"/>
      <c r="G462" s="476"/>
      <c r="H462" s="476"/>
      <c r="I462" s="476"/>
      <c r="J462" s="476"/>
      <c r="K462" s="476"/>
      <c r="L462" s="476"/>
      <c r="M462" s="476"/>
      <c r="N462" s="476"/>
      <c r="O462" s="476"/>
      <c r="P462" s="476"/>
      <c r="Q462" s="476"/>
      <c r="R462" s="476"/>
      <c r="S462" s="476"/>
      <c r="T462" s="476"/>
      <c r="U462" s="476"/>
      <c r="V462" s="476"/>
      <c r="W462" s="476"/>
      <c r="X462" s="476"/>
      <c r="Y462" s="476"/>
      <c r="Z462" s="476"/>
      <c r="AA462" s="476"/>
    </row>
    <row r="463" customFormat="false" ht="15.75" hidden="false" customHeight="false" outlineLevel="0" collapsed="false">
      <c r="A463" s="476"/>
      <c r="B463" s="476"/>
      <c r="C463" s="476"/>
      <c r="D463" s="476"/>
      <c r="E463" s="476"/>
      <c r="F463" s="476"/>
      <c r="G463" s="476"/>
      <c r="H463" s="476"/>
      <c r="I463" s="476"/>
      <c r="J463" s="476"/>
      <c r="K463" s="476"/>
      <c r="L463" s="476"/>
      <c r="M463" s="476"/>
      <c r="N463" s="476"/>
      <c r="O463" s="476"/>
      <c r="P463" s="476"/>
      <c r="Q463" s="476"/>
      <c r="R463" s="476"/>
      <c r="S463" s="476"/>
      <c r="T463" s="476"/>
      <c r="U463" s="476"/>
      <c r="V463" s="476"/>
      <c r="W463" s="476"/>
      <c r="X463" s="476"/>
      <c r="Y463" s="476"/>
      <c r="Z463" s="476"/>
      <c r="AA463" s="476"/>
    </row>
    <row r="464" customFormat="false" ht="15.75" hidden="false" customHeight="false" outlineLevel="0" collapsed="false">
      <c r="A464" s="476"/>
      <c r="B464" s="476"/>
      <c r="C464" s="476"/>
      <c r="D464" s="476"/>
      <c r="E464" s="476"/>
      <c r="F464" s="476"/>
      <c r="G464" s="476"/>
      <c r="H464" s="476"/>
      <c r="I464" s="476"/>
      <c r="J464" s="476"/>
      <c r="K464" s="476"/>
      <c r="L464" s="476"/>
      <c r="M464" s="476"/>
      <c r="N464" s="476"/>
      <c r="O464" s="476"/>
      <c r="P464" s="476"/>
      <c r="Q464" s="476"/>
      <c r="R464" s="476"/>
      <c r="S464" s="476"/>
      <c r="T464" s="476"/>
      <c r="U464" s="476"/>
      <c r="V464" s="476"/>
      <c r="W464" s="476"/>
      <c r="X464" s="476"/>
      <c r="Y464" s="476"/>
      <c r="Z464" s="476"/>
      <c r="AA464" s="476"/>
    </row>
    <row r="465" customFormat="false" ht="15.75" hidden="false" customHeight="false" outlineLevel="0" collapsed="false">
      <c r="A465" s="476"/>
      <c r="B465" s="476"/>
      <c r="C465" s="476"/>
      <c r="D465" s="476"/>
      <c r="E465" s="476"/>
      <c r="F465" s="476"/>
      <c r="G465" s="476"/>
      <c r="H465" s="476"/>
      <c r="I465" s="476"/>
      <c r="J465" s="476"/>
      <c r="K465" s="476"/>
      <c r="L465" s="476"/>
      <c r="M465" s="476"/>
      <c r="N465" s="476"/>
      <c r="O465" s="476"/>
      <c r="P465" s="476"/>
      <c r="Q465" s="476"/>
      <c r="R465" s="476"/>
      <c r="S465" s="476"/>
      <c r="T465" s="476"/>
      <c r="U465" s="476"/>
      <c r="V465" s="476"/>
      <c r="W465" s="476"/>
      <c r="X465" s="476"/>
      <c r="Y465" s="476"/>
      <c r="Z465" s="476"/>
      <c r="AA465" s="476"/>
    </row>
    <row r="466" customFormat="false" ht="15.75" hidden="false" customHeight="false" outlineLevel="0" collapsed="false">
      <c r="A466" s="476"/>
      <c r="B466" s="476"/>
      <c r="C466" s="476"/>
      <c r="D466" s="476"/>
      <c r="E466" s="476"/>
      <c r="F466" s="476"/>
      <c r="G466" s="476"/>
      <c r="H466" s="476"/>
      <c r="I466" s="476"/>
      <c r="J466" s="476"/>
      <c r="K466" s="476"/>
      <c r="L466" s="476"/>
      <c r="M466" s="476"/>
      <c r="N466" s="476"/>
      <c r="O466" s="476"/>
      <c r="P466" s="476"/>
      <c r="Q466" s="476"/>
      <c r="R466" s="476"/>
      <c r="S466" s="476"/>
      <c r="T466" s="476"/>
      <c r="U466" s="476"/>
      <c r="V466" s="476"/>
      <c r="W466" s="476"/>
      <c r="X466" s="476"/>
      <c r="Y466" s="476"/>
      <c r="Z466" s="476"/>
      <c r="AA466" s="476"/>
    </row>
    <row r="467" customFormat="false" ht="15.75" hidden="false" customHeight="false" outlineLevel="0" collapsed="false">
      <c r="A467" s="476"/>
      <c r="B467" s="476"/>
      <c r="C467" s="476"/>
      <c r="D467" s="476"/>
      <c r="E467" s="476"/>
      <c r="F467" s="476"/>
      <c r="G467" s="476"/>
      <c r="H467" s="476"/>
      <c r="I467" s="476"/>
      <c r="J467" s="476"/>
      <c r="K467" s="476"/>
      <c r="L467" s="476"/>
      <c r="M467" s="476"/>
      <c r="N467" s="476"/>
      <c r="O467" s="476"/>
      <c r="P467" s="476"/>
      <c r="Q467" s="476"/>
      <c r="R467" s="476"/>
      <c r="S467" s="476"/>
      <c r="T467" s="476"/>
      <c r="U467" s="476"/>
      <c r="V467" s="476"/>
      <c r="W467" s="476"/>
      <c r="X467" s="476"/>
      <c r="Y467" s="476"/>
      <c r="Z467" s="476"/>
      <c r="AA467" s="476"/>
    </row>
    <row r="468" customFormat="false" ht="15.75" hidden="false" customHeight="false" outlineLevel="0" collapsed="false">
      <c r="A468" s="476"/>
      <c r="B468" s="476"/>
      <c r="C468" s="476"/>
      <c r="D468" s="476"/>
      <c r="E468" s="476"/>
      <c r="F468" s="476"/>
      <c r="G468" s="476"/>
      <c r="H468" s="476"/>
      <c r="I468" s="476"/>
      <c r="J468" s="476"/>
      <c r="K468" s="476"/>
      <c r="L468" s="476"/>
      <c r="M468" s="476"/>
      <c r="N468" s="476"/>
      <c r="O468" s="476"/>
      <c r="P468" s="476"/>
      <c r="Q468" s="476"/>
      <c r="R468" s="476"/>
      <c r="S468" s="476"/>
      <c r="T468" s="476"/>
      <c r="U468" s="476"/>
      <c r="V468" s="476"/>
      <c r="W468" s="476"/>
      <c r="X468" s="476"/>
      <c r="Y468" s="476"/>
      <c r="Z468" s="476"/>
      <c r="AA468" s="476"/>
    </row>
    <row r="469" customFormat="false" ht="15.75" hidden="false" customHeight="false" outlineLevel="0" collapsed="false">
      <c r="A469" s="476"/>
      <c r="B469" s="476"/>
      <c r="C469" s="476"/>
      <c r="D469" s="476"/>
      <c r="E469" s="476"/>
      <c r="F469" s="476"/>
      <c r="G469" s="476"/>
      <c r="H469" s="476"/>
      <c r="I469" s="476"/>
      <c r="J469" s="476"/>
      <c r="K469" s="476"/>
      <c r="L469" s="476"/>
      <c r="M469" s="476"/>
      <c r="N469" s="476"/>
      <c r="O469" s="476"/>
      <c r="P469" s="476"/>
      <c r="Q469" s="476"/>
      <c r="R469" s="476"/>
      <c r="S469" s="476"/>
      <c r="T469" s="476"/>
      <c r="U469" s="476"/>
      <c r="V469" s="476"/>
      <c r="W469" s="476"/>
      <c r="X469" s="476"/>
      <c r="Y469" s="476"/>
      <c r="Z469" s="476"/>
      <c r="AA469" s="476"/>
    </row>
    <row r="470" customFormat="false" ht="15.75" hidden="false" customHeight="false" outlineLevel="0" collapsed="false">
      <c r="A470" s="476"/>
      <c r="B470" s="476"/>
      <c r="C470" s="476"/>
      <c r="D470" s="476"/>
      <c r="E470" s="476"/>
      <c r="F470" s="476"/>
      <c r="G470" s="476"/>
      <c r="H470" s="476"/>
      <c r="I470" s="476"/>
      <c r="J470" s="476"/>
      <c r="K470" s="476"/>
      <c r="L470" s="476"/>
      <c r="M470" s="476"/>
      <c r="N470" s="476"/>
      <c r="O470" s="476"/>
      <c r="P470" s="476"/>
      <c r="Q470" s="476"/>
      <c r="R470" s="476"/>
      <c r="S470" s="476"/>
      <c r="T470" s="476"/>
      <c r="U470" s="476"/>
      <c r="V470" s="476"/>
      <c r="W470" s="476"/>
      <c r="X470" s="476"/>
      <c r="Y470" s="476"/>
      <c r="Z470" s="476"/>
      <c r="AA470" s="476"/>
    </row>
    <row r="471" customFormat="false" ht="15.75" hidden="false" customHeight="false" outlineLevel="0" collapsed="false">
      <c r="A471" s="476"/>
      <c r="B471" s="476"/>
      <c r="C471" s="476"/>
      <c r="D471" s="476"/>
      <c r="E471" s="476"/>
      <c r="F471" s="476"/>
      <c r="G471" s="476"/>
      <c r="H471" s="476"/>
      <c r="I471" s="476"/>
      <c r="J471" s="476"/>
      <c r="K471" s="476"/>
      <c r="L471" s="476"/>
      <c r="M471" s="476"/>
      <c r="N471" s="476"/>
      <c r="O471" s="476"/>
      <c r="P471" s="476"/>
      <c r="Q471" s="476"/>
      <c r="R471" s="476"/>
      <c r="S471" s="476"/>
      <c r="T471" s="476"/>
      <c r="U471" s="476"/>
      <c r="V471" s="476"/>
      <c r="W471" s="476"/>
      <c r="X471" s="476"/>
      <c r="Y471" s="476"/>
      <c r="Z471" s="476"/>
      <c r="AA471" s="476"/>
    </row>
    <row r="472" customFormat="false" ht="15.75" hidden="false" customHeight="false" outlineLevel="0" collapsed="false">
      <c r="A472" s="476"/>
      <c r="B472" s="476"/>
      <c r="C472" s="476"/>
      <c r="D472" s="476"/>
      <c r="E472" s="476"/>
      <c r="F472" s="476"/>
      <c r="G472" s="476"/>
      <c r="H472" s="476"/>
      <c r="I472" s="476"/>
      <c r="J472" s="476"/>
      <c r="K472" s="476"/>
      <c r="L472" s="476"/>
      <c r="M472" s="476"/>
      <c r="N472" s="476"/>
      <c r="O472" s="476"/>
      <c r="P472" s="476"/>
      <c r="Q472" s="476"/>
      <c r="R472" s="476"/>
      <c r="S472" s="476"/>
      <c r="T472" s="476"/>
      <c r="U472" s="476"/>
      <c r="V472" s="476"/>
      <c r="W472" s="476"/>
      <c r="X472" s="476"/>
      <c r="Y472" s="476"/>
      <c r="Z472" s="476"/>
      <c r="AA472" s="476"/>
    </row>
    <row r="473" customFormat="false" ht="15.75" hidden="false" customHeight="false" outlineLevel="0" collapsed="false">
      <c r="A473" s="476"/>
      <c r="B473" s="476"/>
      <c r="C473" s="476"/>
      <c r="D473" s="476"/>
      <c r="E473" s="476"/>
      <c r="F473" s="476"/>
      <c r="G473" s="476"/>
      <c r="H473" s="476"/>
      <c r="I473" s="476"/>
      <c r="J473" s="476"/>
      <c r="K473" s="476"/>
      <c r="L473" s="476"/>
      <c r="M473" s="476"/>
      <c r="N473" s="476"/>
      <c r="O473" s="476"/>
      <c r="P473" s="476"/>
      <c r="Q473" s="476"/>
      <c r="R473" s="476"/>
      <c r="S473" s="476"/>
      <c r="T473" s="476"/>
      <c r="U473" s="476"/>
      <c r="V473" s="476"/>
      <c r="W473" s="476"/>
      <c r="X473" s="476"/>
      <c r="Y473" s="476"/>
      <c r="Z473" s="476"/>
      <c r="AA473" s="476"/>
    </row>
    <row r="474" customFormat="false" ht="15.75" hidden="false" customHeight="false" outlineLevel="0" collapsed="false">
      <c r="A474" s="476"/>
      <c r="B474" s="476"/>
      <c r="C474" s="476"/>
      <c r="D474" s="476"/>
      <c r="E474" s="476"/>
      <c r="F474" s="476"/>
      <c r="G474" s="476"/>
      <c r="H474" s="476"/>
      <c r="I474" s="476"/>
      <c r="J474" s="476"/>
      <c r="K474" s="476"/>
      <c r="L474" s="476"/>
      <c r="M474" s="476"/>
      <c r="N474" s="476"/>
      <c r="O474" s="476"/>
      <c r="P474" s="476"/>
      <c r="Q474" s="476"/>
      <c r="R474" s="476"/>
      <c r="S474" s="476"/>
      <c r="T474" s="476"/>
      <c r="U474" s="476"/>
      <c r="V474" s="476"/>
      <c r="W474" s="476"/>
      <c r="X474" s="476"/>
      <c r="Y474" s="476"/>
      <c r="Z474" s="476"/>
      <c r="AA474" s="476"/>
    </row>
    <row r="475" customFormat="false" ht="15.75" hidden="false" customHeight="false" outlineLevel="0" collapsed="false">
      <c r="A475" s="476"/>
      <c r="B475" s="476"/>
      <c r="C475" s="476"/>
      <c r="D475" s="476"/>
      <c r="E475" s="476"/>
      <c r="F475" s="476"/>
      <c r="G475" s="476"/>
      <c r="H475" s="476"/>
      <c r="I475" s="476"/>
      <c r="J475" s="476"/>
      <c r="K475" s="476"/>
      <c r="L475" s="476"/>
      <c r="M475" s="476"/>
      <c r="N475" s="476"/>
      <c r="O475" s="476"/>
      <c r="P475" s="476"/>
      <c r="Q475" s="476"/>
      <c r="R475" s="476"/>
      <c r="S475" s="476"/>
      <c r="T475" s="476"/>
      <c r="U475" s="476"/>
      <c r="V475" s="476"/>
      <c r="W475" s="476"/>
      <c r="X475" s="476"/>
      <c r="Y475" s="476"/>
      <c r="Z475" s="476"/>
      <c r="AA475" s="476"/>
    </row>
    <row r="476" customFormat="false" ht="15.75" hidden="false" customHeight="false" outlineLevel="0" collapsed="false">
      <c r="A476" s="476"/>
      <c r="B476" s="476"/>
      <c r="C476" s="476"/>
      <c r="D476" s="476"/>
      <c r="E476" s="476"/>
      <c r="F476" s="476"/>
      <c r="G476" s="476"/>
      <c r="H476" s="476"/>
      <c r="I476" s="476"/>
      <c r="J476" s="476"/>
      <c r="K476" s="476"/>
      <c r="L476" s="476"/>
      <c r="M476" s="476"/>
      <c r="N476" s="476"/>
      <c r="O476" s="476"/>
      <c r="P476" s="476"/>
      <c r="Q476" s="476"/>
      <c r="R476" s="476"/>
      <c r="S476" s="476"/>
      <c r="T476" s="476"/>
      <c r="U476" s="476"/>
      <c r="V476" s="476"/>
      <c r="W476" s="476"/>
      <c r="X476" s="476"/>
      <c r="Y476" s="476"/>
      <c r="Z476" s="476"/>
      <c r="AA476" s="476"/>
    </row>
    <row r="477" customFormat="false" ht="15.75" hidden="false" customHeight="false" outlineLevel="0" collapsed="false">
      <c r="A477" s="476"/>
      <c r="B477" s="476"/>
      <c r="C477" s="476"/>
      <c r="D477" s="476"/>
      <c r="E477" s="476"/>
      <c r="F477" s="476"/>
      <c r="G477" s="476"/>
      <c r="H477" s="476"/>
      <c r="I477" s="476"/>
      <c r="J477" s="476"/>
      <c r="K477" s="476"/>
      <c r="L477" s="476"/>
      <c r="M477" s="476"/>
      <c r="N477" s="476"/>
      <c r="O477" s="476"/>
      <c r="P477" s="476"/>
      <c r="Q477" s="476"/>
      <c r="R477" s="476"/>
      <c r="S477" s="476"/>
      <c r="T477" s="476"/>
      <c r="U477" s="476"/>
      <c r="V477" s="476"/>
      <c r="W477" s="476"/>
      <c r="X477" s="476"/>
      <c r="Y477" s="476"/>
      <c r="Z477" s="476"/>
      <c r="AA477" s="476"/>
    </row>
    <row r="478" customFormat="false" ht="15.75" hidden="false" customHeight="false" outlineLevel="0" collapsed="false">
      <c r="A478" s="476"/>
      <c r="B478" s="476"/>
      <c r="C478" s="476"/>
      <c r="D478" s="476"/>
      <c r="E478" s="476"/>
      <c r="F478" s="476"/>
      <c r="G478" s="476"/>
      <c r="H478" s="476"/>
      <c r="I478" s="476"/>
      <c r="J478" s="476"/>
      <c r="K478" s="476"/>
      <c r="L478" s="476"/>
      <c r="M478" s="476"/>
      <c r="N478" s="476"/>
      <c r="O478" s="476"/>
      <c r="P478" s="476"/>
      <c r="Q478" s="476"/>
      <c r="R478" s="476"/>
      <c r="S478" s="476"/>
      <c r="T478" s="476"/>
      <c r="U478" s="476"/>
      <c r="V478" s="476"/>
      <c r="W478" s="476"/>
      <c r="X478" s="476"/>
      <c r="Y478" s="476"/>
      <c r="Z478" s="476"/>
      <c r="AA478" s="476"/>
    </row>
    <row r="479" customFormat="false" ht="15.75" hidden="false" customHeight="false" outlineLevel="0" collapsed="false">
      <c r="A479" s="476"/>
      <c r="B479" s="476"/>
      <c r="C479" s="476"/>
      <c r="D479" s="476"/>
      <c r="E479" s="476"/>
      <c r="F479" s="476"/>
      <c r="G479" s="476"/>
      <c r="H479" s="476"/>
      <c r="I479" s="476"/>
      <c r="J479" s="476"/>
      <c r="K479" s="476"/>
      <c r="L479" s="476"/>
      <c r="M479" s="476"/>
      <c r="N479" s="476"/>
      <c r="O479" s="476"/>
      <c r="P479" s="476"/>
      <c r="Q479" s="476"/>
      <c r="R479" s="476"/>
      <c r="S479" s="476"/>
      <c r="T479" s="476"/>
      <c r="U479" s="476"/>
      <c r="V479" s="476"/>
      <c r="W479" s="476"/>
      <c r="X479" s="476"/>
      <c r="Y479" s="476"/>
      <c r="Z479" s="476"/>
      <c r="AA479" s="476"/>
    </row>
    <row r="480" customFormat="false" ht="15.75" hidden="false" customHeight="false" outlineLevel="0" collapsed="false">
      <c r="A480" s="476"/>
      <c r="B480" s="476"/>
      <c r="C480" s="476"/>
      <c r="D480" s="476"/>
      <c r="E480" s="476"/>
      <c r="F480" s="476"/>
      <c r="G480" s="476"/>
      <c r="H480" s="476"/>
      <c r="I480" s="476"/>
      <c r="J480" s="476"/>
      <c r="K480" s="476"/>
      <c r="L480" s="476"/>
      <c r="M480" s="476"/>
      <c r="N480" s="476"/>
      <c r="O480" s="476"/>
      <c r="P480" s="476"/>
      <c r="Q480" s="476"/>
      <c r="R480" s="476"/>
      <c r="S480" s="476"/>
      <c r="T480" s="476"/>
      <c r="U480" s="476"/>
      <c r="V480" s="476"/>
      <c r="W480" s="476"/>
      <c r="X480" s="476"/>
      <c r="Y480" s="476"/>
      <c r="Z480" s="476"/>
      <c r="AA480" s="476"/>
    </row>
    <row r="481" customFormat="false" ht="15.75" hidden="false" customHeight="false" outlineLevel="0" collapsed="false">
      <c r="A481" s="476"/>
      <c r="B481" s="476"/>
      <c r="C481" s="476"/>
      <c r="D481" s="476"/>
      <c r="E481" s="476"/>
      <c r="F481" s="476"/>
      <c r="G481" s="476"/>
      <c r="H481" s="476"/>
      <c r="I481" s="476"/>
      <c r="J481" s="476"/>
      <c r="K481" s="476"/>
      <c r="L481" s="476"/>
      <c r="M481" s="476"/>
      <c r="N481" s="476"/>
      <c r="O481" s="476"/>
      <c r="P481" s="476"/>
      <c r="Q481" s="476"/>
      <c r="R481" s="476"/>
      <c r="S481" s="476"/>
      <c r="T481" s="476"/>
      <c r="U481" s="476"/>
      <c r="V481" s="476"/>
      <c r="W481" s="476"/>
      <c r="X481" s="476"/>
      <c r="Y481" s="476"/>
      <c r="Z481" s="476"/>
      <c r="AA481" s="476"/>
    </row>
    <row r="482" customFormat="false" ht="15.75" hidden="false" customHeight="false" outlineLevel="0" collapsed="false">
      <c r="A482" s="476"/>
      <c r="B482" s="476"/>
      <c r="C482" s="476"/>
      <c r="D482" s="476"/>
      <c r="E482" s="476"/>
      <c r="F482" s="476"/>
      <c r="G482" s="476"/>
      <c r="H482" s="476"/>
      <c r="I482" s="476"/>
      <c r="J482" s="476"/>
      <c r="K482" s="476"/>
      <c r="L482" s="476"/>
      <c r="M482" s="476"/>
      <c r="N482" s="476"/>
      <c r="O482" s="476"/>
      <c r="P482" s="476"/>
      <c r="Q482" s="476"/>
      <c r="R482" s="476"/>
      <c r="S482" s="476"/>
      <c r="T482" s="476"/>
      <c r="U482" s="476"/>
      <c r="V482" s="476"/>
      <c r="W482" s="476"/>
      <c r="X482" s="476"/>
      <c r="Y482" s="476"/>
      <c r="Z482" s="476"/>
      <c r="AA482" s="476"/>
    </row>
    <row r="483" customFormat="false" ht="15.75" hidden="false" customHeight="false" outlineLevel="0" collapsed="false">
      <c r="A483" s="476"/>
      <c r="B483" s="476"/>
      <c r="C483" s="476"/>
      <c r="D483" s="476"/>
      <c r="E483" s="476"/>
      <c r="F483" s="476"/>
      <c r="G483" s="476"/>
      <c r="H483" s="476"/>
      <c r="I483" s="476"/>
      <c r="J483" s="476"/>
      <c r="K483" s="476"/>
      <c r="L483" s="476"/>
      <c r="M483" s="476"/>
      <c r="N483" s="476"/>
      <c r="O483" s="476"/>
      <c r="P483" s="476"/>
      <c r="Q483" s="476"/>
      <c r="R483" s="476"/>
      <c r="S483" s="476"/>
      <c r="T483" s="476"/>
      <c r="U483" s="476"/>
      <c r="V483" s="476"/>
      <c r="W483" s="476"/>
      <c r="X483" s="476"/>
      <c r="Y483" s="476"/>
      <c r="Z483" s="476"/>
      <c r="AA483" s="476"/>
    </row>
    <row r="484" customFormat="false" ht="15.75" hidden="false" customHeight="false" outlineLevel="0" collapsed="false">
      <c r="A484" s="476"/>
      <c r="B484" s="476"/>
      <c r="C484" s="476"/>
      <c r="D484" s="476"/>
      <c r="E484" s="476"/>
      <c r="F484" s="476"/>
      <c r="G484" s="476"/>
      <c r="H484" s="476"/>
      <c r="I484" s="476"/>
      <c r="J484" s="476"/>
      <c r="K484" s="476"/>
      <c r="L484" s="476"/>
      <c r="M484" s="476"/>
      <c r="N484" s="476"/>
      <c r="O484" s="476"/>
      <c r="P484" s="476"/>
      <c r="Q484" s="476"/>
      <c r="R484" s="476"/>
      <c r="S484" s="476"/>
      <c r="T484" s="476"/>
      <c r="U484" s="476"/>
      <c r="V484" s="476"/>
      <c r="W484" s="476"/>
      <c r="X484" s="476"/>
      <c r="Y484" s="476"/>
      <c r="Z484" s="476"/>
      <c r="AA484" s="476"/>
    </row>
    <row r="485" customFormat="false" ht="15.75" hidden="false" customHeight="false" outlineLevel="0" collapsed="false">
      <c r="A485" s="476"/>
      <c r="B485" s="476"/>
      <c r="C485" s="476"/>
      <c r="D485" s="476"/>
      <c r="E485" s="476"/>
      <c r="F485" s="476"/>
      <c r="G485" s="476"/>
      <c r="H485" s="476"/>
      <c r="I485" s="476"/>
      <c r="J485" s="476"/>
      <c r="K485" s="476"/>
      <c r="L485" s="476"/>
      <c r="M485" s="476"/>
      <c r="N485" s="476"/>
      <c r="O485" s="476"/>
      <c r="P485" s="476"/>
      <c r="Q485" s="476"/>
      <c r="R485" s="476"/>
      <c r="S485" s="476"/>
      <c r="T485" s="476"/>
      <c r="U485" s="476"/>
      <c r="V485" s="476"/>
      <c r="W485" s="476"/>
      <c r="X485" s="476"/>
      <c r="Y485" s="476"/>
      <c r="Z485" s="476"/>
      <c r="AA485" s="476"/>
    </row>
    <row r="486" customFormat="false" ht="15.75" hidden="false" customHeight="false" outlineLevel="0" collapsed="false">
      <c r="A486" s="476"/>
      <c r="B486" s="476"/>
      <c r="C486" s="476"/>
      <c r="D486" s="476"/>
      <c r="E486" s="476"/>
      <c r="F486" s="476"/>
      <c r="G486" s="476"/>
      <c r="H486" s="476"/>
      <c r="I486" s="476"/>
      <c r="J486" s="476"/>
      <c r="K486" s="476"/>
      <c r="L486" s="476"/>
      <c r="M486" s="476"/>
      <c r="N486" s="476"/>
      <c r="O486" s="476"/>
      <c r="P486" s="476"/>
      <c r="Q486" s="476"/>
      <c r="R486" s="476"/>
      <c r="S486" s="476"/>
      <c r="T486" s="476"/>
      <c r="U486" s="476"/>
      <c r="V486" s="476"/>
      <c r="W486" s="476"/>
      <c r="X486" s="476"/>
      <c r="Y486" s="476"/>
      <c r="Z486" s="476"/>
      <c r="AA486" s="476"/>
    </row>
    <row r="487" customFormat="false" ht="15.75" hidden="false" customHeight="false" outlineLevel="0" collapsed="false">
      <c r="A487" s="476"/>
      <c r="B487" s="476"/>
      <c r="C487" s="476"/>
      <c r="D487" s="476"/>
      <c r="E487" s="476"/>
      <c r="F487" s="476"/>
      <c r="G487" s="476"/>
      <c r="H487" s="476"/>
      <c r="I487" s="476"/>
      <c r="J487" s="476"/>
      <c r="K487" s="476"/>
      <c r="L487" s="476"/>
      <c r="M487" s="476"/>
      <c r="N487" s="476"/>
      <c r="O487" s="476"/>
      <c r="P487" s="476"/>
      <c r="Q487" s="476"/>
      <c r="R487" s="476"/>
      <c r="S487" s="476"/>
      <c r="T487" s="476"/>
      <c r="U487" s="476"/>
      <c r="V487" s="476"/>
      <c r="W487" s="476"/>
      <c r="X487" s="476"/>
      <c r="Y487" s="476"/>
      <c r="Z487" s="476"/>
      <c r="AA487" s="476"/>
    </row>
    <row r="488" customFormat="false" ht="15.75" hidden="false" customHeight="false" outlineLevel="0" collapsed="false">
      <c r="A488" s="476"/>
      <c r="B488" s="476"/>
      <c r="C488" s="476"/>
      <c r="D488" s="476"/>
      <c r="E488" s="476"/>
      <c r="F488" s="476"/>
      <c r="G488" s="476"/>
      <c r="H488" s="476"/>
      <c r="I488" s="476"/>
      <c r="J488" s="476"/>
      <c r="K488" s="476"/>
      <c r="L488" s="476"/>
      <c r="M488" s="476"/>
      <c r="N488" s="476"/>
      <c r="O488" s="476"/>
      <c r="P488" s="476"/>
      <c r="Q488" s="476"/>
      <c r="R488" s="476"/>
      <c r="S488" s="476"/>
      <c r="T488" s="476"/>
      <c r="U488" s="476"/>
      <c r="V488" s="476"/>
      <c r="W488" s="476"/>
      <c r="X488" s="476"/>
      <c r="Y488" s="476"/>
      <c r="Z488" s="476"/>
      <c r="AA488" s="476"/>
    </row>
    <row r="489" customFormat="false" ht="15.75" hidden="false" customHeight="false" outlineLevel="0" collapsed="false">
      <c r="A489" s="476"/>
      <c r="B489" s="476"/>
      <c r="C489" s="476"/>
      <c r="D489" s="476"/>
      <c r="E489" s="476"/>
      <c r="F489" s="476"/>
      <c r="G489" s="476"/>
      <c r="H489" s="476"/>
      <c r="I489" s="476"/>
      <c r="J489" s="476"/>
      <c r="K489" s="476"/>
      <c r="L489" s="476"/>
      <c r="M489" s="476"/>
      <c r="N489" s="476"/>
      <c r="O489" s="476"/>
      <c r="P489" s="476"/>
      <c r="Q489" s="476"/>
      <c r="R489" s="476"/>
      <c r="S489" s="476"/>
      <c r="T489" s="476"/>
      <c r="U489" s="476"/>
      <c r="V489" s="476"/>
      <c r="W489" s="476"/>
      <c r="X489" s="476"/>
      <c r="Y489" s="476"/>
      <c r="Z489" s="476"/>
      <c r="AA489" s="476"/>
    </row>
    <row r="490" customFormat="false" ht="15.75" hidden="false" customHeight="false" outlineLevel="0" collapsed="false">
      <c r="A490" s="476"/>
      <c r="B490" s="476"/>
      <c r="C490" s="476"/>
      <c r="D490" s="476"/>
      <c r="E490" s="476"/>
      <c r="F490" s="476"/>
      <c r="G490" s="476"/>
      <c r="H490" s="476"/>
      <c r="I490" s="476"/>
      <c r="J490" s="476"/>
      <c r="K490" s="476"/>
      <c r="L490" s="476"/>
      <c r="M490" s="476"/>
      <c r="N490" s="476"/>
      <c r="O490" s="476"/>
      <c r="P490" s="476"/>
      <c r="Q490" s="476"/>
      <c r="R490" s="476"/>
      <c r="S490" s="476"/>
      <c r="T490" s="476"/>
      <c r="U490" s="476"/>
      <c r="V490" s="476"/>
      <c r="W490" s="476"/>
      <c r="X490" s="476"/>
      <c r="Y490" s="476"/>
      <c r="Z490" s="476"/>
      <c r="AA490" s="476"/>
    </row>
    <row r="491" customFormat="false" ht="15.75" hidden="false" customHeight="false" outlineLevel="0" collapsed="false">
      <c r="A491" s="476"/>
      <c r="B491" s="476"/>
      <c r="C491" s="476"/>
      <c r="D491" s="476"/>
      <c r="E491" s="476"/>
      <c r="F491" s="476"/>
      <c r="G491" s="476"/>
      <c r="H491" s="476"/>
      <c r="I491" s="476"/>
      <c r="J491" s="476"/>
      <c r="K491" s="476"/>
      <c r="L491" s="476"/>
      <c r="M491" s="476"/>
      <c r="N491" s="476"/>
      <c r="O491" s="476"/>
      <c r="P491" s="476"/>
      <c r="Q491" s="476"/>
      <c r="R491" s="476"/>
      <c r="S491" s="476"/>
      <c r="T491" s="476"/>
      <c r="U491" s="476"/>
      <c r="V491" s="476"/>
      <c r="W491" s="476"/>
      <c r="X491" s="476"/>
      <c r="Y491" s="476"/>
      <c r="Z491" s="476"/>
      <c r="AA491" s="476"/>
    </row>
    <row r="492" customFormat="false" ht="15.75" hidden="false" customHeight="false" outlineLevel="0" collapsed="false">
      <c r="A492" s="476"/>
      <c r="B492" s="476"/>
      <c r="C492" s="476"/>
      <c r="D492" s="476"/>
      <c r="E492" s="476"/>
      <c r="F492" s="476"/>
      <c r="G492" s="476"/>
      <c r="H492" s="476"/>
      <c r="I492" s="476"/>
      <c r="J492" s="476"/>
      <c r="K492" s="476"/>
      <c r="L492" s="476"/>
      <c r="M492" s="476"/>
      <c r="N492" s="476"/>
      <c r="O492" s="476"/>
      <c r="P492" s="476"/>
      <c r="Q492" s="476"/>
      <c r="R492" s="476"/>
      <c r="S492" s="476"/>
      <c r="T492" s="476"/>
      <c r="U492" s="476"/>
      <c r="V492" s="476"/>
      <c r="W492" s="476"/>
      <c r="X492" s="476"/>
      <c r="Y492" s="476"/>
      <c r="Z492" s="476"/>
      <c r="AA492" s="476"/>
    </row>
    <row r="493" customFormat="false" ht="15.75" hidden="false" customHeight="false" outlineLevel="0" collapsed="false">
      <c r="A493" s="476"/>
      <c r="B493" s="476"/>
      <c r="C493" s="476"/>
      <c r="D493" s="476"/>
      <c r="E493" s="476"/>
      <c r="F493" s="476"/>
      <c r="G493" s="476"/>
      <c r="H493" s="476"/>
      <c r="I493" s="476"/>
      <c r="J493" s="476"/>
      <c r="K493" s="476"/>
      <c r="L493" s="476"/>
      <c r="M493" s="476"/>
      <c r="N493" s="476"/>
      <c r="O493" s="476"/>
      <c r="P493" s="476"/>
      <c r="Q493" s="476"/>
      <c r="R493" s="476"/>
      <c r="S493" s="476"/>
      <c r="T493" s="476"/>
      <c r="U493" s="476"/>
      <c r="V493" s="476"/>
      <c r="W493" s="476"/>
      <c r="X493" s="476"/>
      <c r="Y493" s="476"/>
      <c r="Z493" s="476"/>
      <c r="AA493" s="476"/>
    </row>
    <row r="494" customFormat="false" ht="15.75" hidden="false" customHeight="false" outlineLevel="0" collapsed="false">
      <c r="A494" s="476"/>
      <c r="B494" s="476"/>
      <c r="C494" s="476"/>
      <c r="D494" s="476"/>
      <c r="E494" s="476"/>
      <c r="F494" s="476"/>
      <c r="G494" s="476"/>
      <c r="H494" s="476"/>
      <c r="I494" s="476"/>
      <c r="J494" s="476"/>
      <c r="K494" s="476"/>
      <c r="L494" s="476"/>
      <c r="M494" s="476"/>
      <c r="N494" s="476"/>
      <c r="O494" s="476"/>
      <c r="P494" s="476"/>
      <c r="Q494" s="476"/>
      <c r="R494" s="476"/>
      <c r="S494" s="476"/>
      <c r="T494" s="476"/>
      <c r="U494" s="476"/>
      <c r="V494" s="476"/>
      <c r="W494" s="476"/>
      <c r="X494" s="476"/>
      <c r="Y494" s="476"/>
      <c r="Z494" s="476"/>
      <c r="AA494" s="476"/>
    </row>
    <row r="495" customFormat="false" ht="15.75" hidden="false" customHeight="false" outlineLevel="0" collapsed="false">
      <c r="A495" s="476"/>
      <c r="B495" s="476"/>
      <c r="C495" s="476"/>
      <c r="D495" s="476"/>
      <c r="E495" s="476"/>
      <c r="F495" s="476"/>
      <c r="G495" s="476"/>
      <c r="H495" s="476"/>
      <c r="I495" s="476"/>
      <c r="J495" s="476"/>
      <c r="K495" s="476"/>
      <c r="L495" s="476"/>
      <c r="M495" s="476"/>
      <c r="N495" s="476"/>
      <c r="O495" s="476"/>
      <c r="P495" s="476"/>
      <c r="Q495" s="476"/>
      <c r="R495" s="476"/>
      <c r="S495" s="476"/>
      <c r="T495" s="476"/>
      <c r="U495" s="476"/>
      <c r="V495" s="476"/>
      <c r="W495" s="476"/>
      <c r="X495" s="476"/>
      <c r="Y495" s="476"/>
      <c r="Z495" s="476"/>
      <c r="AA495" s="476"/>
    </row>
    <row r="496" customFormat="false" ht="15.75" hidden="false" customHeight="false" outlineLevel="0" collapsed="false">
      <c r="A496" s="476"/>
      <c r="B496" s="476"/>
      <c r="C496" s="476"/>
      <c r="D496" s="476"/>
      <c r="E496" s="476"/>
      <c r="F496" s="476"/>
      <c r="G496" s="476"/>
      <c r="H496" s="476"/>
      <c r="I496" s="476"/>
      <c r="J496" s="476"/>
      <c r="K496" s="476"/>
      <c r="L496" s="476"/>
      <c r="M496" s="476"/>
      <c r="N496" s="476"/>
      <c r="O496" s="476"/>
      <c r="P496" s="476"/>
      <c r="Q496" s="476"/>
      <c r="R496" s="476"/>
      <c r="S496" s="476"/>
      <c r="T496" s="476"/>
      <c r="U496" s="476"/>
      <c r="V496" s="476"/>
      <c r="W496" s="476"/>
      <c r="X496" s="476"/>
      <c r="Y496" s="476"/>
      <c r="Z496" s="476"/>
      <c r="AA496" s="476"/>
    </row>
    <row r="497" customFormat="false" ht="15.75" hidden="false" customHeight="false" outlineLevel="0" collapsed="false">
      <c r="A497" s="476"/>
      <c r="B497" s="476"/>
      <c r="C497" s="476"/>
      <c r="D497" s="476"/>
      <c r="E497" s="476"/>
      <c r="F497" s="476"/>
      <c r="G497" s="476"/>
      <c r="H497" s="476"/>
      <c r="I497" s="476"/>
      <c r="J497" s="476"/>
      <c r="K497" s="476"/>
      <c r="L497" s="476"/>
      <c r="M497" s="476"/>
      <c r="N497" s="476"/>
      <c r="O497" s="476"/>
      <c r="P497" s="476"/>
      <c r="Q497" s="476"/>
      <c r="R497" s="476"/>
      <c r="S497" s="476"/>
      <c r="T497" s="476"/>
      <c r="U497" s="476"/>
      <c r="V497" s="476"/>
      <c r="W497" s="476"/>
      <c r="X497" s="476"/>
      <c r="Y497" s="476"/>
      <c r="Z497" s="476"/>
      <c r="AA497" s="476"/>
    </row>
    <row r="498" customFormat="false" ht="15.75" hidden="false" customHeight="false" outlineLevel="0" collapsed="false">
      <c r="A498" s="476"/>
      <c r="B498" s="476"/>
      <c r="C498" s="476"/>
      <c r="D498" s="476"/>
      <c r="E498" s="476"/>
      <c r="F498" s="476"/>
      <c r="G498" s="476"/>
      <c r="H498" s="476"/>
      <c r="I498" s="476"/>
      <c r="J498" s="476"/>
      <c r="K498" s="476"/>
      <c r="L498" s="476"/>
      <c r="M498" s="476"/>
      <c r="N498" s="476"/>
      <c r="O498" s="476"/>
      <c r="P498" s="476"/>
      <c r="Q498" s="476"/>
      <c r="R498" s="476"/>
      <c r="S498" s="476"/>
      <c r="T498" s="476"/>
      <c r="U498" s="476"/>
      <c r="V498" s="476"/>
      <c r="W498" s="476"/>
      <c r="X498" s="476"/>
      <c r="Y498" s="476"/>
      <c r="Z498" s="476"/>
      <c r="AA498" s="476"/>
    </row>
    <row r="499" customFormat="false" ht="15.75" hidden="false" customHeight="false" outlineLevel="0" collapsed="false">
      <c r="A499" s="476"/>
      <c r="B499" s="476"/>
      <c r="C499" s="476"/>
      <c r="D499" s="476"/>
      <c r="E499" s="476"/>
      <c r="F499" s="476"/>
      <c r="G499" s="476"/>
      <c r="H499" s="476"/>
      <c r="I499" s="476"/>
      <c r="J499" s="476"/>
      <c r="K499" s="476"/>
      <c r="L499" s="476"/>
      <c r="M499" s="476"/>
      <c r="N499" s="476"/>
      <c r="O499" s="476"/>
      <c r="P499" s="476"/>
      <c r="Q499" s="476"/>
      <c r="R499" s="476"/>
      <c r="S499" s="476"/>
      <c r="T499" s="476"/>
      <c r="U499" s="476"/>
      <c r="V499" s="476"/>
      <c r="W499" s="476"/>
      <c r="X499" s="476"/>
      <c r="Y499" s="476"/>
      <c r="Z499" s="476"/>
      <c r="AA499" s="476"/>
    </row>
    <row r="500" customFormat="false" ht="15.75" hidden="false" customHeight="false" outlineLevel="0" collapsed="false">
      <c r="A500" s="476"/>
      <c r="B500" s="476"/>
      <c r="C500" s="476"/>
      <c r="D500" s="476"/>
      <c r="E500" s="476"/>
      <c r="F500" s="476"/>
      <c r="G500" s="476"/>
      <c r="H500" s="476"/>
      <c r="I500" s="476"/>
      <c r="J500" s="476"/>
      <c r="K500" s="476"/>
      <c r="L500" s="476"/>
      <c r="M500" s="476"/>
      <c r="N500" s="476"/>
      <c r="O500" s="476"/>
      <c r="P500" s="476"/>
      <c r="Q500" s="476"/>
      <c r="R500" s="476"/>
      <c r="S500" s="476"/>
      <c r="T500" s="476"/>
      <c r="U500" s="476"/>
      <c r="V500" s="476"/>
      <c r="W500" s="476"/>
      <c r="X500" s="476"/>
      <c r="Y500" s="476"/>
      <c r="Z500" s="476"/>
      <c r="AA500" s="476"/>
    </row>
    <row r="501" customFormat="false" ht="15.75" hidden="false" customHeight="false" outlineLevel="0" collapsed="false">
      <c r="A501" s="476"/>
      <c r="B501" s="476"/>
      <c r="C501" s="476"/>
      <c r="D501" s="476"/>
      <c r="E501" s="476"/>
      <c r="F501" s="476"/>
      <c r="G501" s="476"/>
      <c r="H501" s="476"/>
      <c r="I501" s="476"/>
      <c r="J501" s="476"/>
      <c r="K501" s="476"/>
      <c r="L501" s="476"/>
      <c r="M501" s="476"/>
      <c r="N501" s="476"/>
      <c r="O501" s="476"/>
      <c r="P501" s="476"/>
      <c r="Q501" s="476"/>
      <c r="R501" s="476"/>
      <c r="S501" s="476"/>
      <c r="T501" s="476"/>
      <c r="U501" s="476"/>
      <c r="V501" s="476"/>
      <c r="W501" s="476"/>
      <c r="X501" s="476"/>
      <c r="Y501" s="476"/>
      <c r="Z501" s="476"/>
      <c r="AA501" s="476"/>
    </row>
    <row r="502" customFormat="false" ht="15.75" hidden="false" customHeight="false" outlineLevel="0" collapsed="false">
      <c r="A502" s="476"/>
      <c r="B502" s="476"/>
      <c r="C502" s="476"/>
      <c r="D502" s="476"/>
      <c r="E502" s="476"/>
      <c r="F502" s="476"/>
      <c r="G502" s="476"/>
      <c r="H502" s="476"/>
      <c r="I502" s="476"/>
      <c r="J502" s="476"/>
      <c r="K502" s="476"/>
      <c r="L502" s="476"/>
      <c r="M502" s="476"/>
      <c r="N502" s="476"/>
      <c r="O502" s="476"/>
      <c r="P502" s="476"/>
      <c r="Q502" s="476"/>
      <c r="R502" s="476"/>
      <c r="S502" s="476"/>
      <c r="T502" s="476"/>
      <c r="U502" s="476"/>
      <c r="V502" s="476"/>
      <c r="W502" s="476"/>
      <c r="X502" s="476"/>
      <c r="Y502" s="476"/>
      <c r="Z502" s="476"/>
      <c r="AA502" s="476"/>
    </row>
    <row r="503" customFormat="false" ht="15.75" hidden="false" customHeight="false" outlineLevel="0" collapsed="false">
      <c r="A503" s="476"/>
      <c r="B503" s="476"/>
      <c r="C503" s="476"/>
      <c r="D503" s="476"/>
      <c r="E503" s="476"/>
      <c r="F503" s="476"/>
      <c r="G503" s="476"/>
      <c r="H503" s="476"/>
      <c r="I503" s="476"/>
      <c r="J503" s="476"/>
      <c r="K503" s="476"/>
      <c r="L503" s="476"/>
      <c r="M503" s="476"/>
      <c r="N503" s="476"/>
      <c r="O503" s="476"/>
      <c r="P503" s="476"/>
      <c r="Q503" s="476"/>
      <c r="R503" s="476"/>
      <c r="S503" s="476"/>
      <c r="T503" s="476"/>
      <c r="U503" s="476"/>
      <c r="V503" s="476"/>
      <c r="W503" s="476"/>
      <c r="X503" s="476"/>
      <c r="Y503" s="476"/>
      <c r="Z503" s="476"/>
      <c r="AA503" s="476"/>
    </row>
    <row r="504" customFormat="false" ht="15.75" hidden="false" customHeight="false" outlineLevel="0" collapsed="false">
      <c r="A504" s="476"/>
      <c r="B504" s="476"/>
      <c r="C504" s="476"/>
      <c r="D504" s="476"/>
      <c r="E504" s="476"/>
      <c r="F504" s="476"/>
      <c r="G504" s="476"/>
      <c r="H504" s="476"/>
      <c r="I504" s="476"/>
      <c r="J504" s="476"/>
      <c r="K504" s="476"/>
      <c r="L504" s="476"/>
      <c r="M504" s="476"/>
      <c r="N504" s="476"/>
      <c r="O504" s="476"/>
      <c r="P504" s="476"/>
      <c r="Q504" s="476"/>
      <c r="R504" s="476"/>
      <c r="S504" s="476"/>
      <c r="T504" s="476"/>
      <c r="U504" s="476"/>
      <c r="V504" s="476"/>
      <c r="W504" s="476"/>
      <c r="X504" s="476"/>
      <c r="Y504" s="476"/>
      <c r="Z504" s="476"/>
      <c r="AA504" s="476"/>
    </row>
    <row r="505" customFormat="false" ht="15.75" hidden="false" customHeight="false" outlineLevel="0" collapsed="false">
      <c r="A505" s="476"/>
      <c r="B505" s="476"/>
      <c r="C505" s="476"/>
      <c r="D505" s="476"/>
      <c r="E505" s="476"/>
      <c r="F505" s="476"/>
      <c r="G505" s="476"/>
      <c r="H505" s="476"/>
      <c r="I505" s="476"/>
      <c r="J505" s="476"/>
      <c r="K505" s="476"/>
      <c r="L505" s="476"/>
      <c r="M505" s="476"/>
      <c r="N505" s="476"/>
      <c r="O505" s="476"/>
      <c r="P505" s="476"/>
      <c r="Q505" s="476"/>
      <c r="R505" s="476"/>
      <c r="S505" s="476"/>
      <c r="T505" s="476"/>
      <c r="U505" s="476"/>
      <c r="V505" s="476"/>
      <c r="W505" s="476"/>
      <c r="X505" s="476"/>
      <c r="Y505" s="476"/>
      <c r="Z505" s="476"/>
      <c r="AA505" s="476"/>
    </row>
    <row r="506" customFormat="false" ht="15.75" hidden="false" customHeight="false" outlineLevel="0" collapsed="false">
      <c r="A506" s="476"/>
      <c r="B506" s="476"/>
      <c r="C506" s="476"/>
      <c r="D506" s="476"/>
      <c r="E506" s="476"/>
      <c r="F506" s="476"/>
      <c r="G506" s="476"/>
      <c r="H506" s="476"/>
      <c r="I506" s="476"/>
      <c r="J506" s="476"/>
      <c r="K506" s="476"/>
      <c r="L506" s="476"/>
      <c r="M506" s="476"/>
      <c r="N506" s="476"/>
      <c r="O506" s="476"/>
      <c r="P506" s="476"/>
      <c r="Q506" s="476"/>
      <c r="R506" s="476"/>
      <c r="S506" s="476"/>
      <c r="T506" s="476"/>
      <c r="U506" s="476"/>
      <c r="V506" s="476"/>
      <c r="W506" s="476"/>
      <c r="X506" s="476"/>
      <c r="Y506" s="476"/>
      <c r="Z506" s="476"/>
      <c r="AA506" s="476"/>
    </row>
    <row r="507" customFormat="false" ht="15.75" hidden="false" customHeight="false" outlineLevel="0" collapsed="false">
      <c r="A507" s="476"/>
      <c r="B507" s="476"/>
      <c r="C507" s="476"/>
      <c r="D507" s="476"/>
      <c r="E507" s="476"/>
      <c r="F507" s="476"/>
      <c r="G507" s="476"/>
      <c r="H507" s="476"/>
      <c r="I507" s="476"/>
      <c r="J507" s="476"/>
      <c r="K507" s="476"/>
      <c r="L507" s="476"/>
      <c r="M507" s="476"/>
      <c r="N507" s="476"/>
      <c r="O507" s="476"/>
      <c r="P507" s="476"/>
      <c r="Q507" s="476"/>
      <c r="R507" s="476"/>
      <c r="S507" s="476"/>
      <c r="T507" s="476"/>
      <c r="U507" s="476"/>
      <c r="V507" s="476"/>
      <c r="W507" s="476"/>
      <c r="X507" s="476"/>
      <c r="Y507" s="476"/>
      <c r="Z507" s="476"/>
      <c r="AA507" s="476"/>
    </row>
    <row r="508" customFormat="false" ht="15.75" hidden="false" customHeight="false" outlineLevel="0" collapsed="false">
      <c r="A508" s="476"/>
      <c r="B508" s="476"/>
      <c r="C508" s="476"/>
      <c r="D508" s="476"/>
      <c r="E508" s="476"/>
      <c r="F508" s="476"/>
      <c r="G508" s="476"/>
      <c r="H508" s="476"/>
      <c r="I508" s="476"/>
      <c r="J508" s="476"/>
      <c r="K508" s="476"/>
      <c r="L508" s="476"/>
      <c r="M508" s="476"/>
      <c r="N508" s="476"/>
      <c r="O508" s="476"/>
      <c r="P508" s="476"/>
      <c r="Q508" s="476"/>
      <c r="R508" s="476"/>
      <c r="S508" s="476"/>
      <c r="T508" s="476"/>
      <c r="U508" s="476"/>
      <c r="V508" s="476"/>
      <c r="W508" s="476"/>
      <c r="X508" s="476"/>
      <c r="Y508" s="476"/>
      <c r="Z508" s="476"/>
      <c r="AA508" s="476"/>
    </row>
    <row r="509" customFormat="false" ht="15.75" hidden="false" customHeight="false" outlineLevel="0" collapsed="false">
      <c r="A509" s="476"/>
      <c r="B509" s="476"/>
      <c r="C509" s="476"/>
      <c r="D509" s="476"/>
      <c r="E509" s="476"/>
      <c r="F509" s="476"/>
      <c r="G509" s="476"/>
      <c r="H509" s="476"/>
      <c r="I509" s="476"/>
      <c r="J509" s="476"/>
      <c r="K509" s="476"/>
      <c r="L509" s="476"/>
      <c r="M509" s="476"/>
      <c r="N509" s="476"/>
      <c r="O509" s="476"/>
      <c r="P509" s="476"/>
      <c r="Q509" s="476"/>
      <c r="R509" s="476"/>
      <c r="S509" s="476"/>
      <c r="T509" s="476"/>
      <c r="U509" s="476"/>
      <c r="V509" s="476"/>
      <c r="W509" s="476"/>
      <c r="X509" s="476"/>
      <c r="Y509" s="476"/>
      <c r="Z509" s="476"/>
      <c r="AA509" s="476"/>
    </row>
    <row r="510" customFormat="false" ht="15.75" hidden="false" customHeight="false" outlineLevel="0" collapsed="false">
      <c r="A510" s="476"/>
      <c r="B510" s="476"/>
      <c r="C510" s="476"/>
      <c r="D510" s="476"/>
      <c r="E510" s="476"/>
      <c r="F510" s="476"/>
      <c r="G510" s="476"/>
      <c r="H510" s="476"/>
      <c r="I510" s="476"/>
      <c r="J510" s="476"/>
      <c r="K510" s="476"/>
      <c r="L510" s="476"/>
      <c r="M510" s="476"/>
      <c r="N510" s="476"/>
      <c r="O510" s="476"/>
      <c r="P510" s="476"/>
      <c r="Q510" s="476"/>
      <c r="R510" s="476"/>
      <c r="S510" s="476"/>
      <c r="T510" s="476"/>
      <c r="U510" s="476"/>
      <c r="V510" s="476"/>
      <c r="W510" s="476"/>
      <c r="X510" s="476"/>
      <c r="Y510" s="476"/>
      <c r="Z510" s="476"/>
      <c r="AA510" s="476"/>
    </row>
    <row r="511" customFormat="false" ht="15.75" hidden="false" customHeight="false" outlineLevel="0" collapsed="false">
      <c r="A511" s="476"/>
      <c r="B511" s="476"/>
      <c r="C511" s="476"/>
      <c r="D511" s="476"/>
      <c r="E511" s="476"/>
      <c r="F511" s="476"/>
      <c r="G511" s="476"/>
      <c r="H511" s="476"/>
      <c r="I511" s="476"/>
      <c r="J511" s="476"/>
      <c r="K511" s="476"/>
      <c r="L511" s="476"/>
      <c r="M511" s="476"/>
      <c r="N511" s="476"/>
      <c r="O511" s="476"/>
      <c r="P511" s="476"/>
      <c r="Q511" s="476"/>
      <c r="R511" s="476"/>
      <c r="S511" s="476"/>
      <c r="T511" s="476"/>
      <c r="U511" s="476"/>
      <c r="V511" s="476"/>
      <c r="W511" s="476"/>
      <c r="X511" s="476"/>
      <c r="Y511" s="476"/>
      <c r="Z511" s="476"/>
      <c r="AA511" s="476"/>
    </row>
    <row r="512" customFormat="false" ht="15.75" hidden="false" customHeight="false" outlineLevel="0" collapsed="false">
      <c r="A512" s="476"/>
      <c r="B512" s="476"/>
      <c r="C512" s="476"/>
      <c r="D512" s="476"/>
      <c r="E512" s="476"/>
      <c r="F512" s="476"/>
      <c r="G512" s="476"/>
      <c r="H512" s="476"/>
      <c r="I512" s="476"/>
      <c r="J512" s="476"/>
      <c r="K512" s="476"/>
      <c r="L512" s="476"/>
      <c r="M512" s="476"/>
      <c r="N512" s="476"/>
      <c r="O512" s="476"/>
      <c r="P512" s="476"/>
      <c r="Q512" s="476"/>
      <c r="R512" s="476"/>
      <c r="S512" s="476"/>
      <c r="T512" s="476"/>
      <c r="U512" s="476"/>
      <c r="V512" s="476"/>
      <c r="W512" s="476"/>
      <c r="X512" s="476"/>
      <c r="Y512" s="476"/>
      <c r="Z512" s="476"/>
      <c r="AA512" s="476"/>
    </row>
    <row r="513" customFormat="false" ht="15.75" hidden="false" customHeight="false" outlineLevel="0" collapsed="false">
      <c r="A513" s="476"/>
      <c r="B513" s="476"/>
      <c r="C513" s="476"/>
      <c r="D513" s="476"/>
      <c r="E513" s="476"/>
      <c r="F513" s="476"/>
      <c r="G513" s="476"/>
      <c r="H513" s="476"/>
      <c r="I513" s="476"/>
      <c r="J513" s="476"/>
      <c r="K513" s="476"/>
      <c r="L513" s="476"/>
      <c r="M513" s="476"/>
      <c r="N513" s="476"/>
      <c r="O513" s="476"/>
      <c r="P513" s="476"/>
      <c r="Q513" s="476"/>
      <c r="R513" s="476"/>
      <c r="S513" s="476"/>
      <c r="T513" s="476"/>
      <c r="U513" s="476"/>
      <c r="V513" s="476"/>
      <c r="W513" s="476"/>
      <c r="X513" s="476"/>
      <c r="Y513" s="476"/>
      <c r="Z513" s="476"/>
      <c r="AA513" s="476"/>
    </row>
    <row r="514" customFormat="false" ht="15.75" hidden="false" customHeight="false" outlineLevel="0" collapsed="false">
      <c r="A514" s="476"/>
      <c r="B514" s="476"/>
      <c r="C514" s="476"/>
      <c r="D514" s="476"/>
      <c r="E514" s="476"/>
      <c r="F514" s="476"/>
      <c r="G514" s="476"/>
      <c r="H514" s="476"/>
      <c r="I514" s="476"/>
      <c r="J514" s="476"/>
      <c r="K514" s="476"/>
      <c r="L514" s="476"/>
      <c r="M514" s="476"/>
      <c r="N514" s="476"/>
      <c r="O514" s="476"/>
      <c r="P514" s="476"/>
      <c r="Q514" s="476"/>
      <c r="R514" s="476"/>
      <c r="S514" s="476"/>
      <c r="T514" s="476"/>
      <c r="U514" s="476"/>
      <c r="V514" s="476"/>
      <c r="W514" s="476"/>
      <c r="X514" s="476"/>
      <c r="Y514" s="476"/>
      <c r="Z514" s="476"/>
      <c r="AA514" s="476"/>
    </row>
    <row r="515" customFormat="false" ht="15.75" hidden="false" customHeight="false" outlineLevel="0" collapsed="false">
      <c r="A515" s="476"/>
      <c r="B515" s="476"/>
      <c r="C515" s="476"/>
      <c r="D515" s="476"/>
      <c r="E515" s="476"/>
      <c r="F515" s="476"/>
      <c r="G515" s="476"/>
      <c r="H515" s="476"/>
      <c r="I515" s="476"/>
      <c r="J515" s="476"/>
      <c r="K515" s="476"/>
      <c r="L515" s="476"/>
      <c r="M515" s="476"/>
      <c r="N515" s="476"/>
      <c r="O515" s="476"/>
      <c r="P515" s="476"/>
      <c r="Q515" s="476"/>
      <c r="R515" s="476"/>
      <c r="S515" s="476"/>
      <c r="T515" s="476"/>
      <c r="U515" s="476"/>
      <c r="V515" s="476"/>
      <c r="W515" s="476"/>
      <c r="X515" s="476"/>
      <c r="Y515" s="476"/>
      <c r="Z515" s="476"/>
      <c r="AA515" s="476"/>
    </row>
    <row r="516" customFormat="false" ht="15.75" hidden="false" customHeight="false" outlineLevel="0" collapsed="false">
      <c r="A516" s="476"/>
      <c r="B516" s="476"/>
      <c r="C516" s="476"/>
      <c r="D516" s="476"/>
      <c r="E516" s="476"/>
      <c r="F516" s="476"/>
      <c r="G516" s="476"/>
      <c r="H516" s="476"/>
      <c r="I516" s="476"/>
      <c r="J516" s="476"/>
      <c r="K516" s="476"/>
      <c r="L516" s="476"/>
      <c r="M516" s="476"/>
      <c r="N516" s="476"/>
      <c r="O516" s="476"/>
      <c r="P516" s="476"/>
      <c r="Q516" s="476"/>
      <c r="R516" s="476"/>
      <c r="S516" s="476"/>
      <c r="T516" s="476"/>
      <c r="U516" s="476"/>
      <c r="V516" s="476"/>
      <c r="W516" s="476"/>
      <c r="X516" s="476"/>
      <c r="Y516" s="476"/>
      <c r="Z516" s="476"/>
      <c r="AA516" s="476"/>
    </row>
    <row r="517" customFormat="false" ht="15.75" hidden="false" customHeight="false" outlineLevel="0" collapsed="false">
      <c r="A517" s="476"/>
      <c r="B517" s="476"/>
      <c r="C517" s="476"/>
      <c r="D517" s="476"/>
      <c r="E517" s="476"/>
      <c r="F517" s="476"/>
      <c r="G517" s="476"/>
      <c r="H517" s="476"/>
      <c r="I517" s="476"/>
      <c r="J517" s="476"/>
      <c r="K517" s="476"/>
      <c r="L517" s="476"/>
      <c r="M517" s="476"/>
      <c r="N517" s="476"/>
      <c r="O517" s="476"/>
      <c r="P517" s="476"/>
      <c r="Q517" s="476"/>
      <c r="R517" s="476"/>
      <c r="S517" s="476"/>
      <c r="T517" s="476"/>
      <c r="U517" s="476"/>
      <c r="V517" s="476"/>
      <c r="W517" s="476"/>
      <c r="X517" s="476"/>
      <c r="Y517" s="476"/>
      <c r="Z517" s="476"/>
      <c r="AA517" s="476"/>
    </row>
    <row r="518" customFormat="false" ht="15.75" hidden="false" customHeight="false" outlineLevel="0" collapsed="false">
      <c r="A518" s="476"/>
      <c r="B518" s="476"/>
      <c r="C518" s="476"/>
      <c r="D518" s="476"/>
      <c r="E518" s="476"/>
      <c r="F518" s="476"/>
      <c r="G518" s="476"/>
      <c r="H518" s="476"/>
      <c r="I518" s="476"/>
      <c r="J518" s="476"/>
      <c r="K518" s="476"/>
      <c r="L518" s="476"/>
      <c r="M518" s="476"/>
      <c r="N518" s="476"/>
      <c r="O518" s="476"/>
      <c r="P518" s="476"/>
      <c r="Q518" s="476"/>
      <c r="R518" s="476"/>
      <c r="S518" s="476"/>
      <c r="T518" s="476"/>
      <c r="U518" s="476"/>
      <c r="V518" s="476"/>
      <c r="W518" s="476"/>
      <c r="X518" s="476"/>
      <c r="Y518" s="476"/>
      <c r="Z518" s="476"/>
      <c r="AA518" s="476"/>
    </row>
    <row r="519" customFormat="false" ht="15.75" hidden="false" customHeight="false" outlineLevel="0" collapsed="false">
      <c r="A519" s="476"/>
      <c r="B519" s="476"/>
      <c r="C519" s="476"/>
      <c r="D519" s="476"/>
      <c r="E519" s="476"/>
      <c r="F519" s="476"/>
      <c r="G519" s="476"/>
      <c r="H519" s="476"/>
      <c r="I519" s="476"/>
      <c r="J519" s="476"/>
      <c r="K519" s="476"/>
      <c r="L519" s="476"/>
      <c r="M519" s="476"/>
      <c r="N519" s="476"/>
      <c r="O519" s="476"/>
      <c r="P519" s="476"/>
      <c r="Q519" s="476"/>
      <c r="R519" s="476"/>
      <c r="S519" s="476"/>
      <c r="T519" s="476"/>
      <c r="U519" s="476"/>
      <c r="V519" s="476"/>
      <c r="W519" s="476"/>
      <c r="X519" s="476"/>
      <c r="Y519" s="476"/>
      <c r="Z519" s="476"/>
      <c r="AA519" s="476"/>
    </row>
    <row r="520" customFormat="false" ht="15.75" hidden="false" customHeight="false" outlineLevel="0" collapsed="false">
      <c r="A520" s="476"/>
      <c r="B520" s="476"/>
      <c r="C520" s="476"/>
      <c r="D520" s="476"/>
      <c r="E520" s="476"/>
      <c r="F520" s="476"/>
      <c r="G520" s="476"/>
      <c r="H520" s="476"/>
      <c r="I520" s="476"/>
      <c r="J520" s="476"/>
      <c r="K520" s="476"/>
      <c r="L520" s="476"/>
      <c r="M520" s="476"/>
      <c r="N520" s="476"/>
      <c r="O520" s="476"/>
      <c r="P520" s="476"/>
      <c r="Q520" s="476"/>
      <c r="R520" s="476"/>
      <c r="S520" s="476"/>
      <c r="T520" s="476"/>
      <c r="U520" s="476"/>
      <c r="V520" s="476"/>
      <c r="W520" s="476"/>
      <c r="X520" s="476"/>
      <c r="Y520" s="476"/>
      <c r="Z520" s="476"/>
      <c r="AA520" s="476"/>
    </row>
    <row r="521" customFormat="false" ht="15.75" hidden="false" customHeight="false" outlineLevel="0" collapsed="false">
      <c r="A521" s="476"/>
      <c r="B521" s="476"/>
      <c r="C521" s="476"/>
      <c r="D521" s="476"/>
      <c r="E521" s="476"/>
      <c r="F521" s="476"/>
      <c r="G521" s="476"/>
      <c r="H521" s="476"/>
      <c r="I521" s="476"/>
      <c r="J521" s="476"/>
      <c r="K521" s="476"/>
      <c r="L521" s="476"/>
      <c r="M521" s="476"/>
      <c r="N521" s="476"/>
      <c r="O521" s="476"/>
      <c r="P521" s="476"/>
      <c r="Q521" s="476"/>
      <c r="R521" s="476"/>
      <c r="S521" s="476"/>
      <c r="T521" s="476"/>
      <c r="U521" s="476"/>
      <c r="V521" s="476"/>
      <c r="W521" s="476"/>
      <c r="X521" s="476"/>
      <c r="Y521" s="476"/>
      <c r="Z521" s="476"/>
      <c r="AA521" s="476"/>
    </row>
    <row r="522" customFormat="false" ht="15.75" hidden="false" customHeight="false" outlineLevel="0" collapsed="false">
      <c r="A522" s="476"/>
      <c r="B522" s="476"/>
      <c r="C522" s="476"/>
      <c r="D522" s="476"/>
      <c r="E522" s="476"/>
      <c r="F522" s="476"/>
      <c r="G522" s="476"/>
      <c r="H522" s="476"/>
      <c r="I522" s="476"/>
      <c r="J522" s="476"/>
      <c r="K522" s="476"/>
      <c r="L522" s="476"/>
      <c r="M522" s="476"/>
      <c r="N522" s="476"/>
      <c r="O522" s="476"/>
      <c r="P522" s="476"/>
      <c r="Q522" s="476"/>
      <c r="R522" s="476"/>
      <c r="S522" s="476"/>
      <c r="T522" s="476"/>
      <c r="U522" s="476"/>
      <c r="V522" s="476"/>
      <c r="W522" s="476"/>
      <c r="X522" s="476"/>
      <c r="Y522" s="476"/>
      <c r="Z522" s="476"/>
      <c r="AA522" s="476"/>
    </row>
    <row r="523" customFormat="false" ht="15.75" hidden="false" customHeight="false" outlineLevel="0" collapsed="false">
      <c r="A523" s="476"/>
      <c r="B523" s="476"/>
      <c r="C523" s="476"/>
      <c r="D523" s="476"/>
      <c r="E523" s="476"/>
      <c r="F523" s="476"/>
      <c r="G523" s="476"/>
      <c r="H523" s="476"/>
      <c r="I523" s="476"/>
      <c r="J523" s="476"/>
      <c r="K523" s="476"/>
      <c r="L523" s="476"/>
      <c r="M523" s="476"/>
      <c r="N523" s="476"/>
      <c r="O523" s="476"/>
      <c r="P523" s="476"/>
      <c r="Q523" s="476"/>
      <c r="R523" s="476"/>
      <c r="S523" s="476"/>
      <c r="T523" s="476"/>
      <c r="U523" s="476"/>
      <c r="V523" s="476"/>
      <c r="W523" s="476"/>
      <c r="X523" s="476"/>
      <c r="Y523" s="476"/>
      <c r="Z523" s="476"/>
      <c r="AA523" s="476"/>
    </row>
    <row r="524" customFormat="false" ht="15.75" hidden="false" customHeight="false" outlineLevel="0" collapsed="false">
      <c r="A524" s="476"/>
      <c r="B524" s="476"/>
      <c r="C524" s="476"/>
      <c r="D524" s="476"/>
      <c r="E524" s="476"/>
      <c r="F524" s="476"/>
      <c r="G524" s="476"/>
      <c r="H524" s="476"/>
      <c r="I524" s="476"/>
      <c r="J524" s="476"/>
      <c r="K524" s="476"/>
      <c r="L524" s="476"/>
      <c r="M524" s="476"/>
      <c r="N524" s="476"/>
      <c r="O524" s="476"/>
      <c r="P524" s="476"/>
      <c r="Q524" s="476"/>
      <c r="R524" s="476"/>
      <c r="S524" s="476"/>
      <c r="T524" s="476"/>
      <c r="U524" s="476"/>
      <c r="V524" s="476"/>
      <c r="W524" s="476"/>
      <c r="X524" s="476"/>
      <c r="Y524" s="476"/>
      <c r="Z524" s="476"/>
      <c r="AA524" s="476"/>
    </row>
    <row r="525" customFormat="false" ht="15.75" hidden="false" customHeight="false" outlineLevel="0" collapsed="false">
      <c r="A525" s="476"/>
      <c r="B525" s="476"/>
      <c r="C525" s="476"/>
      <c r="D525" s="476"/>
      <c r="E525" s="476"/>
      <c r="F525" s="476"/>
      <c r="G525" s="476"/>
      <c r="H525" s="476"/>
      <c r="I525" s="476"/>
      <c r="J525" s="476"/>
      <c r="K525" s="476"/>
      <c r="L525" s="476"/>
      <c r="M525" s="476"/>
      <c r="N525" s="476"/>
      <c r="O525" s="476"/>
      <c r="P525" s="476"/>
      <c r="Q525" s="476"/>
      <c r="R525" s="476"/>
      <c r="S525" s="476"/>
      <c r="T525" s="476"/>
      <c r="U525" s="476"/>
      <c r="V525" s="476"/>
      <c r="W525" s="476"/>
      <c r="X525" s="476"/>
      <c r="Y525" s="476"/>
      <c r="Z525" s="476"/>
      <c r="AA525" s="476"/>
    </row>
    <row r="526" customFormat="false" ht="15.75" hidden="false" customHeight="false" outlineLevel="0" collapsed="false">
      <c r="A526" s="476"/>
      <c r="B526" s="476"/>
      <c r="C526" s="476"/>
      <c r="D526" s="476"/>
      <c r="E526" s="476"/>
      <c r="F526" s="476"/>
      <c r="G526" s="476"/>
      <c r="H526" s="476"/>
      <c r="I526" s="476"/>
      <c r="J526" s="476"/>
      <c r="K526" s="476"/>
      <c r="L526" s="476"/>
      <c r="M526" s="476"/>
      <c r="N526" s="476"/>
      <c r="O526" s="476"/>
      <c r="P526" s="476"/>
      <c r="Q526" s="476"/>
      <c r="R526" s="476"/>
      <c r="S526" s="476"/>
      <c r="T526" s="476"/>
      <c r="U526" s="476"/>
      <c r="V526" s="476"/>
      <c r="W526" s="476"/>
      <c r="X526" s="476"/>
      <c r="Y526" s="476"/>
      <c r="Z526" s="476"/>
      <c r="AA526" s="476"/>
    </row>
    <row r="527" customFormat="false" ht="15.75" hidden="false" customHeight="false" outlineLevel="0" collapsed="false">
      <c r="A527" s="476"/>
      <c r="B527" s="476"/>
      <c r="C527" s="476"/>
      <c r="D527" s="476"/>
      <c r="E527" s="476"/>
      <c r="F527" s="476"/>
      <c r="G527" s="476"/>
      <c r="H527" s="476"/>
      <c r="I527" s="476"/>
      <c r="J527" s="476"/>
      <c r="K527" s="476"/>
      <c r="L527" s="476"/>
      <c r="M527" s="476"/>
      <c r="N527" s="476"/>
      <c r="O527" s="476"/>
      <c r="P527" s="476"/>
      <c r="Q527" s="476"/>
      <c r="R527" s="476"/>
      <c r="S527" s="476"/>
      <c r="T527" s="476"/>
      <c r="U527" s="476"/>
      <c r="V527" s="476"/>
      <c r="W527" s="476"/>
      <c r="X527" s="476"/>
      <c r="Y527" s="476"/>
      <c r="Z527" s="476"/>
      <c r="AA527" s="476"/>
    </row>
    <row r="528" customFormat="false" ht="15.75" hidden="false" customHeight="false" outlineLevel="0" collapsed="false">
      <c r="A528" s="476"/>
      <c r="B528" s="476"/>
      <c r="C528" s="476"/>
      <c r="D528" s="476"/>
      <c r="E528" s="476"/>
      <c r="F528" s="476"/>
      <c r="G528" s="476"/>
      <c r="H528" s="476"/>
      <c r="I528" s="476"/>
      <c r="J528" s="476"/>
      <c r="K528" s="476"/>
      <c r="L528" s="476"/>
      <c r="M528" s="476"/>
      <c r="N528" s="476"/>
      <c r="O528" s="476"/>
      <c r="P528" s="476"/>
      <c r="Q528" s="476"/>
      <c r="R528" s="476"/>
      <c r="S528" s="476"/>
      <c r="T528" s="476"/>
      <c r="U528" s="476"/>
      <c r="V528" s="476"/>
      <c r="W528" s="476"/>
      <c r="X528" s="476"/>
      <c r="Y528" s="476"/>
      <c r="Z528" s="476"/>
      <c r="AA528" s="476"/>
    </row>
    <row r="529" customFormat="false" ht="15.75" hidden="false" customHeight="false" outlineLevel="0" collapsed="false">
      <c r="A529" s="476"/>
      <c r="B529" s="476"/>
      <c r="C529" s="476"/>
      <c r="D529" s="476"/>
      <c r="E529" s="476"/>
      <c r="F529" s="476"/>
      <c r="G529" s="476"/>
      <c r="H529" s="476"/>
      <c r="I529" s="476"/>
      <c r="J529" s="476"/>
      <c r="K529" s="476"/>
      <c r="L529" s="476"/>
      <c r="M529" s="476"/>
      <c r="N529" s="476"/>
      <c r="O529" s="476"/>
      <c r="P529" s="476"/>
      <c r="Q529" s="476"/>
      <c r="R529" s="476"/>
      <c r="S529" s="476"/>
      <c r="T529" s="476"/>
      <c r="U529" s="476"/>
      <c r="V529" s="476"/>
      <c r="W529" s="476"/>
      <c r="X529" s="476"/>
      <c r="Y529" s="476"/>
      <c r="Z529" s="476"/>
      <c r="AA529" s="476"/>
    </row>
    <row r="530" customFormat="false" ht="15.75" hidden="false" customHeight="false" outlineLevel="0" collapsed="false">
      <c r="A530" s="476"/>
      <c r="B530" s="476"/>
      <c r="C530" s="476"/>
      <c r="D530" s="476"/>
      <c r="E530" s="476"/>
      <c r="F530" s="476"/>
      <c r="G530" s="476"/>
      <c r="H530" s="476"/>
      <c r="I530" s="476"/>
      <c r="J530" s="476"/>
      <c r="K530" s="476"/>
      <c r="L530" s="476"/>
      <c r="M530" s="476"/>
      <c r="N530" s="476"/>
      <c r="O530" s="476"/>
      <c r="P530" s="476"/>
      <c r="Q530" s="476"/>
      <c r="R530" s="476"/>
      <c r="S530" s="476"/>
      <c r="T530" s="476"/>
      <c r="U530" s="476"/>
      <c r="V530" s="476"/>
      <c r="W530" s="476"/>
      <c r="X530" s="476"/>
      <c r="Y530" s="476"/>
      <c r="Z530" s="476"/>
      <c r="AA530" s="476"/>
    </row>
    <row r="531" customFormat="false" ht="15.75" hidden="false" customHeight="false" outlineLevel="0" collapsed="false">
      <c r="A531" s="476"/>
      <c r="B531" s="476"/>
      <c r="C531" s="476"/>
      <c r="D531" s="476"/>
      <c r="E531" s="476"/>
      <c r="F531" s="476"/>
      <c r="G531" s="476"/>
      <c r="H531" s="476"/>
      <c r="I531" s="476"/>
      <c r="J531" s="476"/>
      <c r="K531" s="476"/>
      <c r="L531" s="476"/>
      <c r="M531" s="476"/>
      <c r="N531" s="476"/>
      <c r="O531" s="476"/>
      <c r="P531" s="476"/>
      <c r="Q531" s="476"/>
      <c r="R531" s="476"/>
      <c r="S531" s="476"/>
      <c r="T531" s="476"/>
      <c r="U531" s="476"/>
      <c r="V531" s="476"/>
      <c r="W531" s="476"/>
      <c r="X531" s="476"/>
      <c r="Y531" s="476"/>
      <c r="Z531" s="476"/>
      <c r="AA531" s="476"/>
    </row>
    <row r="532" customFormat="false" ht="15.75" hidden="false" customHeight="false" outlineLevel="0" collapsed="false">
      <c r="A532" s="476"/>
      <c r="B532" s="476"/>
      <c r="C532" s="476"/>
      <c r="D532" s="476"/>
      <c r="E532" s="476"/>
      <c r="F532" s="476"/>
      <c r="G532" s="476"/>
      <c r="H532" s="476"/>
      <c r="I532" s="476"/>
      <c r="J532" s="476"/>
      <c r="K532" s="476"/>
      <c r="L532" s="476"/>
      <c r="M532" s="476"/>
      <c r="N532" s="476"/>
      <c r="O532" s="476"/>
      <c r="P532" s="476"/>
      <c r="Q532" s="476"/>
      <c r="R532" s="476"/>
      <c r="S532" s="476"/>
      <c r="T532" s="476"/>
      <c r="U532" s="476"/>
      <c r="V532" s="476"/>
      <c r="W532" s="476"/>
      <c r="X532" s="476"/>
      <c r="Y532" s="476"/>
      <c r="Z532" s="476"/>
      <c r="AA532" s="476"/>
    </row>
    <row r="533" customFormat="false" ht="15.75" hidden="false" customHeight="false" outlineLevel="0" collapsed="false">
      <c r="A533" s="476"/>
      <c r="B533" s="476"/>
      <c r="C533" s="476"/>
      <c r="D533" s="476"/>
      <c r="E533" s="476"/>
      <c r="F533" s="476"/>
      <c r="G533" s="476"/>
      <c r="H533" s="476"/>
      <c r="I533" s="476"/>
      <c r="J533" s="476"/>
      <c r="K533" s="476"/>
      <c r="L533" s="476"/>
      <c r="M533" s="476"/>
      <c r="N533" s="476"/>
      <c r="O533" s="476"/>
      <c r="P533" s="476"/>
      <c r="Q533" s="476"/>
      <c r="R533" s="476"/>
      <c r="S533" s="476"/>
      <c r="T533" s="476"/>
      <c r="U533" s="476"/>
      <c r="V533" s="476"/>
      <c r="W533" s="476"/>
      <c r="X533" s="476"/>
      <c r="Y533" s="476"/>
      <c r="Z533" s="476"/>
      <c r="AA533" s="476"/>
    </row>
    <row r="534" customFormat="false" ht="15.75" hidden="false" customHeight="false" outlineLevel="0" collapsed="false">
      <c r="A534" s="476"/>
      <c r="B534" s="476"/>
      <c r="C534" s="476"/>
      <c r="D534" s="476"/>
      <c r="E534" s="476"/>
      <c r="F534" s="476"/>
      <c r="G534" s="476"/>
      <c r="H534" s="476"/>
      <c r="I534" s="476"/>
      <c r="J534" s="476"/>
      <c r="K534" s="476"/>
      <c r="L534" s="476"/>
      <c r="M534" s="476"/>
      <c r="N534" s="476"/>
      <c r="O534" s="476"/>
      <c r="P534" s="476"/>
      <c r="Q534" s="476"/>
      <c r="R534" s="476"/>
      <c r="S534" s="476"/>
      <c r="T534" s="476"/>
      <c r="U534" s="476"/>
      <c r="V534" s="476"/>
      <c r="W534" s="476"/>
      <c r="X534" s="476"/>
      <c r="Y534" s="476"/>
      <c r="Z534" s="476"/>
      <c r="AA534" s="476"/>
    </row>
    <row r="535" customFormat="false" ht="15.75" hidden="false" customHeight="false" outlineLevel="0" collapsed="false">
      <c r="A535" s="476"/>
      <c r="B535" s="476"/>
      <c r="C535" s="476"/>
      <c r="D535" s="476"/>
      <c r="E535" s="476"/>
      <c r="F535" s="476"/>
      <c r="G535" s="476"/>
      <c r="H535" s="476"/>
      <c r="I535" s="476"/>
      <c r="J535" s="476"/>
      <c r="K535" s="476"/>
      <c r="L535" s="476"/>
      <c r="M535" s="476"/>
      <c r="N535" s="476"/>
      <c r="O535" s="476"/>
      <c r="P535" s="476"/>
      <c r="Q535" s="476"/>
      <c r="R535" s="476"/>
      <c r="S535" s="476"/>
      <c r="T535" s="476"/>
      <c r="U535" s="476"/>
      <c r="V535" s="476"/>
      <c r="W535" s="476"/>
      <c r="X535" s="476"/>
      <c r="Y535" s="476"/>
      <c r="Z535" s="476"/>
      <c r="AA535" s="476"/>
    </row>
    <row r="536" customFormat="false" ht="15.75" hidden="false" customHeight="false" outlineLevel="0" collapsed="false">
      <c r="A536" s="476"/>
      <c r="B536" s="476"/>
      <c r="C536" s="476"/>
      <c r="D536" s="476"/>
      <c r="E536" s="476"/>
      <c r="F536" s="476"/>
      <c r="G536" s="476"/>
      <c r="H536" s="476"/>
      <c r="I536" s="476"/>
      <c r="J536" s="476"/>
      <c r="K536" s="476"/>
      <c r="L536" s="476"/>
      <c r="M536" s="476"/>
      <c r="N536" s="476"/>
      <c r="O536" s="476"/>
      <c r="P536" s="476"/>
      <c r="Q536" s="476"/>
      <c r="R536" s="476"/>
      <c r="S536" s="476"/>
      <c r="T536" s="476"/>
      <c r="U536" s="476"/>
      <c r="V536" s="476"/>
      <c r="W536" s="476"/>
      <c r="X536" s="476"/>
      <c r="Y536" s="476"/>
      <c r="Z536" s="476"/>
      <c r="AA536" s="476"/>
    </row>
    <row r="537" customFormat="false" ht="15.75" hidden="false" customHeight="false" outlineLevel="0" collapsed="false">
      <c r="A537" s="476"/>
      <c r="B537" s="476"/>
      <c r="C537" s="476"/>
      <c r="D537" s="476"/>
      <c r="E537" s="476"/>
      <c r="F537" s="476"/>
      <c r="G537" s="476"/>
      <c r="H537" s="476"/>
      <c r="I537" s="476"/>
      <c r="J537" s="476"/>
      <c r="K537" s="476"/>
      <c r="L537" s="476"/>
      <c r="M537" s="476"/>
      <c r="N537" s="476"/>
      <c r="O537" s="476"/>
      <c r="P537" s="476"/>
      <c r="Q537" s="476"/>
      <c r="R537" s="476"/>
      <c r="S537" s="476"/>
      <c r="T537" s="476"/>
      <c r="U537" s="476"/>
      <c r="V537" s="476"/>
      <c r="W537" s="476"/>
      <c r="X537" s="476"/>
      <c r="Y537" s="476"/>
      <c r="Z537" s="476"/>
      <c r="AA537" s="476"/>
    </row>
    <row r="538" customFormat="false" ht="15.75" hidden="false" customHeight="false" outlineLevel="0" collapsed="false">
      <c r="A538" s="476"/>
      <c r="B538" s="476"/>
      <c r="C538" s="476"/>
      <c r="D538" s="476"/>
      <c r="E538" s="476"/>
      <c r="F538" s="476"/>
      <c r="G538" s="476"/>
      <c r="H538" s="476"/>
      <c r="I538" s="476"/>
      <c r="J538" s="476"/>
      <c r="K538" s="476"/>
      <c r="L538" s="476"/>
      <c r="M538" s="476"/>
      <c r="N538" s="476"/>
      <c r="O538" s="476"/>
      <c r="P538" s="476"/>
      <c r="Q538" s="476"/>
      <c r="R538" s="476"/>
      <c r="S538" s="476"/>
      <c r="T538" s="476"/>
      <c r="U538" s="476"/>
      <c r="V538" s="476"/>
      <c r="W538" s="476"/>
      <c r="X538" s="476"/>
      <c r="Y538" s="476"/>
      <c r="Z538" s="476"/>
      <c r="AA538" s="476"/>
    </row>
    <row r="539" customFormat="false" ht="15.75" hidden="false" customHeight="false" outlineLevel="0" collapsed="false">
      <c r="A539" s="476"/>
      <c r="B539" s="476"/>
      <c r="C539" s="476"/>
      <c r="D539" s="476"/>
      <c r="E539" s="476"/>
      <c r="F539" s="476"/>
      <c r="G539" s="476"/>
      <c r="H539" s="476"/>
      <c r="I539" s="476"/>
      <c r="J539" s="476"/>
      <c r="K539" s="476"/>
      <c r="L539" s="476"/>
      <c r="M539" s="476"/>
      <c r="N539" s="476"/>
      <c r="O539" s="476"/>
      <c r="P539" s="476"/>
      <c r="Q539" s="476"/>
      <c r="R539" s="476"/>
      <c r="S539" s="476"/>
      <c r="T539" s="476"/>
      <c r="U539" s="476"/>
      <c r="V539" s="476"/>
      <c r="W539" s="476"/>
      <c r="X539" s="476"/>
      <c r="Y539" s="476"/>
      <c r="Z539" s="476"/>
      <c r="AA539" s="476"/>
    </row>
    <row r="540" customFormat="false" ht="15.75" hidden="false" customHeight="false" outlineLevel="0" collapsed="false">
      <c r="A540" s="476"/>
      <c r="B540" s="476"/>
      <c r="C540" s="476"/>
      <c r="D540" s="476"/>
      <c r="E540" s="476"/>
      <c r="F540" s="476"/>
      <c r="G540" s="476"/>
      <c r="H540" s="476"/>
      <c r="I540" s="476"/>
      <c r="J540" s="476"/>
      <c r="K540" s="476"/>
      <c r="L540" s="476"/>
      <c r="M540" s="476"/>
      <c r="N540" s="476"/>
      <c r="O540" s="476"/>
      <c r="P540" s="476"/>
      <c r="Q540" s="476"/>
      <c r="R540" s="476"/>
      <c r="S540" s="476"/>
      <c r="T540" s="476"/>
      <c r="U540" s="476"/>
      <c r="V540" s="476"/>
      <c r="W540" s="476"/>
      <c r="X540" s="476"/>
      <c r="Y540" s="476"/>
      <c r="Z540" s="476"/>
      <c r="AA540" s="476"/>
    </row>
    <row r="541" customFormat="false" ht="15.75" hidden="false" customHeight="false" outlineLevel="0" collapsed="false">
      <c r="A541" s="476"/>
      <c r="B541" s="476"/>
      <c r="C541" s="476"/>
      <c r="D541" s="476"/>
      <c r="E541" s="476"/>
      <c r="F541" s="476"/>
      <c r="G541" s="476"/>
      <c r="H541" s="476"/>
      <c r="I541" s="476"/>
      <c r="J541" s="476"/>
      <c r="K541" s="476"/>
      <c r="L541" s="476"/>
      <c r="M541" s="476"/>
      <c r="N541" s="476"/>
      <c r="O541" s="476"/>
      <c r="P541" s="476"/>
      <c r="Q541" s="476"/>
      <c r="R541" s="476"/>
      <c r="S541" s="476"/>
      <c r="T541" s="476"/>
      <c r="U541" s="476"/>
      <c r="V541" s="476"/>
      <c r="W541" s="476"/>
      <c r="X541" s="476"/>
      <c r="Y541" s="476"/>
      <c r="Z541" s="476"/>
      <c r="AA541" s="476"/>
    </row>
    <row r="542" customFormat="false" ht="15.75" hidden="false" customHeight="false" outlineLevel="0" collapsed="false">
      <c r="A542" s="476"/>
      <c r="B542" s="476"/>
      <c r="C542" s="476"/>
      <c r="D542" s="476"/>
      <c r="E542" s="476"/>
      <c r="F542" s="476"/>
      <c r="G542" s="476"/>
      <c r="H542" s="476"/>
      <c r="I542" s="476"/>
      <c r="J542" s="476"/>
      <c r="K542" s="476"/>
      <c r="L542" s="476"/>
      <c r="M542" s="476"/>
      <c r="N542" s="476"/>
      <c r="O542" s="476"/>
      <c r="P542" s="476"/>
      <c r="Q542" s="476"/>
      <c r="R542" s="476"/>
      <c r="S542" s="476"/>
      <c r="T542" s="476"/>
      <c r="U542" s="476"/>
      <c r="V542" s="476"/>
      <c r="W542" s="476"/>
      <c r="X542" s="476"/>
      <c r="Y542" s="476"/>
      <c r="Z542" s="476"/>
      <c r="AA542" s="476"/>
    </row>
    <row r="543" customFormat="false" ht="15.75" hidden="false" customHeight="false" outlineLevel="0" collapsed="false">
      <c r="A543" s="476"/>
      <c r="B543" s="476"/>
      <c r="C543" s="476"/>
      <c r="D543" s="476"/>
      <c r="E543" s="476"/>
      <c r="F543" s="476"/>
      <c r="G543" s="476"/>
      <c r="H543" s="476"/>
      <c r="I543" s="476"/>
      <c r="J543" s="476"/>
      <c r="K543" s="476"/>
      <c r="L543" s="476"/>
      <c r="M543" s="476"/>
      <c r="N543" s="476"/>
      <c r="O543" s="476"/>
      <c r="P543" s="476"/>
      <c r="Q543" s="476"/>
      <c r="R543" s="476"/>
      <c r="S543" s="476"/>
      <c r="T543" s="476"/>
      <c r="U543" s="476"/>
      <c r="V543" s="476"/>
      <c r="W543" s="476"/>
      <c r="X543" s="476"/>
      <c r="Y543" s="476"/>
      <c r="Z543" s="476"/>
      <c r="AA543" s="476"/>
    </row>
    <row r="544" customFormat="false" ht="15.75" hidden="false" customHeight="false" outlineLevel="0" collapsed="false">
      <c r="A544" s="476"/>
      <c r="B544" s="476"/>
      <c r="C544" s="476"/>
      <c r="D544" s="476"/>
      <c r="E544" s="476"/>
      <c r="F544" s="476"/>
      <c r="G544" s="476"/>
      <c r="H544" s="476"/>
      <c r="I544" s="476"/>
      <c r="J544" s="476"/>
      <c r="K544" s="476"/>
      <c r="L544" s="476"/>
      <c r="M544" s="476"/>
      <c r="N544" s="476"/>
      <c r="O544" s="476"/>
      <c r="P544" s="476"/>
      <c r="Q544" s="476"/>
      <c r="R544" s="476"/>
      <c r="S544" s="476"/>
      <c r="T544" s="476"/>
      <c r="U544" s="476"/>
      <c r="V544" s="476"/>
      <c r="W544" s="476"/>
      <c r="X544" s="476"/>
      <c r="Y544" s="476"/>
      <c r="Z544" s="476"/>
      <c r="AA544" s="476"/>
    </row>
    <row r="545" customFormat="false" ht="15.75" hidden="false" customHeight="false" outlineLevel="0" collapsed="false">
      <c r="A545" s="476"/>
      <c r="B545" s="476"/>
      <c r="C545" s="476"/>
      <c r="D545" s="476"/>
      <c r="E545" s="476"/>
      <c r="F545" s="476"/>
      <c r="G545" s="476"/>
      <c r="H545" s="476"/>
      <c r="I545" s="476"/>
      <c r="J545" s="476"/>
      <c r="K545" s="476"/>
      <c r="L545" s="476"/>
      <c r="M545" s="476"/>
      <c r="N545" s="476"/>
      <c r="O545" s="476"/>
      <c r="P545" s="476"/>
      <c r="Q545" s="476"/>
      <c r="R545" s="476"/>
      <c r="S545" s="476"/>
      <c r="T545" s="476"/>
      <c r="U545" s="476"/>
      <c r="V545" s="476"/>
      <c r="W545" s="476"/>
      <c r="X545" s="476"/>
      <c r="Y545" s="476"/>
      <c r="Z545" s="476"/>
      <c r="AA545" s="476"/>
    </row>
    <row r="546" customFormat="false" ht="15.75" hidden="false" customHeight="false" outlineLevel="0" collapsed="false">
      <c r="A546" s="476"/>
      <c r="B546" s="476"/>
      <c r="C546" s="476"/>
      <c r="D546" s="476"/>
      <c r="E546" s="476"/>
      <c r="F546" s="476"/>
      <c r="G546" s="476"/>
      <c r="H546" s="476"/>
      <c r="I546" s="476"/>
      <c r="J546" s="476"/>
      <c r="K546" s="476"/>
      <c r="L546" s="476"/>
      <c r="M546" s="476"/>
      <c r="N546" s="476"/>
      <c r="O546" s="476"/>
      <c r="P546" s="476"/>
      <c r="Q546" s="476"/>
      <c r="R546" s="476"/>
      <c r="S546" s="476"/>
      <c r="T546" s="476"/>
      <c r="U546" s="476"/>
      <c r="V546" s="476"/>
      <c r="W546" s="476"/>
      <c r="X546" s="476"/>
      <c r="Y546" s="476"/>
      <c r="Z546" s="476"/>
      <c r="AA546" s="476"/>
    </row>
    <row r="547" customFormat="false" ht="15.75" hidden="false" customHeight="false" outlineLevel="0" collapsed="false">
      <c r="A547" s="476"/>
      <c r="B547" s="476"/>
      <c r="C547" s="476"/>
      <c r="D547" s="476"/>
      <c r="E547" s="476"/>
      <c r="F547" s="476"/>
      <c r="G547" s="476"/>
      <c r="H547" s="476"/>
      <c r="I547" s="476"/>
      <c r="J547" s="476"/>
      <c r="K547" s="476"/>
      <c r="L547" s="476"/>
      <c r="M547" s="476"/>
      <c r="N547" s="476"/>
      <c r="O547" s="476"/>
      <c r="P547" s="476"/>
      <c r="Q547" s="476"/>
      <c r="R547" s="476"/>
      <c r="S547" s="476"/>
      <c r="T547" s="476"/>
      <c r="U547" s="476"/>
      <c r="V547" s="476"/>
      <c r="W547" s="476"/>
      <c r="X547" s="476"/>
      <c r="Y547" s="476"/>
      <c r="Z547" s="476"/>
      <c r="AA547" s="476"/>
    </row>
    <row r="548" customFormat="false" ht="15.75" hidden="false" customHeight="false" outlineLevel="0" collapsed="false">
      <c r="A548" s="476"/>
      <c r="B548" s="476"/>
      <c r="C548" s="476"/>
      <c r="D548" s="476"/>
      <c r="E548" s="476"/>
      <c r="F548" s="476"/>
      <c r="G548" s="476"/>
      <c r="H548" s="476"/>
      <c r="I548" s="476"/>
      <c r="J548" s="476"/>
      <c r="K548" s="476"/>
      <c r="L548" s="476"/>
      <c r="M548" s="476"/>
      <c r="N548" s="476"/>
      <c r="O548" s="476"/>
      <c r="P548" s="476"/>
      <c r="Q548" s="476"/>
      <c r="R548" s="476"/>
      <c r="S548" s="476"/>
      <c r="T548" s="476"/>
      <c r="U548" s="476"/>
      <c r="V548" s="476"/>
      <c r="W548" s="476"/>
      <c r="X548" s="476"/>
      <c r="Y548" s="476"/>
      <c r="Z548" s="476"/>
      <c r="AA548" s="476"/>
    </row>
    <row r="549" customFormat="false" ht="15.75" hidden="false" customHeight="false" outlineLevel="0" collapsed="false">
      <c r="A549" s="476"/>
      <c r="B549" s="476"/>
      <c r="C549" s="476"/>
      <c r="D549" s="476"/>
      <c r="E549" s="476"/>
      <c r="F549" s="476"/>
      <c r="G549" s="476"/>
      <c r="H549" s="476"/>
      <c r="I549" s="476"/>
      <c r="J549" s="476"/>
      <c r="K549" s="476"/>
      <c r="L549" s="476"/>
      <c r="M549" s="476"/>
      <c r="N549" s="476"/>
      <c r="O549" s="476"/>
      <c r="P549" s="476"/>
      <c r="Q549" s="476"/>
      <c r="R549" s="476"/>
      <c r="S549" s="476"/>
      <c r="T549" s="476"/>
      <c r="U549" s="476"/>
      <c r="V549" s="476"/>
      <c r="W549" s="476"/>
      <c r="X549" s="476"/>
      <c r="Y549" s="476"/>
      <c r="Z549" s="476"/>
      <c r="AA549" s="476"/>
    </row>
    <row r="550" customFormat="false" ht="15.75" hidden="false" customHeight="false" outlineLevel="0" collapsed="false">
      <c r="A550" s="476"/>
      <c r="B550" s="476"/>
      <c r="C550" s="476"/>
      <c r="D550" s="476"/>
      <c r="E550" s="476"/>
      <c r="F550" s="476"/>
      <c r="G550" s="476"/>
      <c r="H550" s="476"/>
      <c r="I550" s="476"/>
      <c r="J550" s="476"/>
      <c r="K550" s="476"/>
      <c r="L550" s="476"/>
      <c r="M550" s="476"/>
      <c r="N550" s="476"/>
      <c r="O550" s="476"/>
      <c r="P550" s="476"/>
      <c r="Q550" s="476"/>
      <c r="R550" s="476"/>
      <c r="S550" s="476"/>
      <c r="T550" s="476"/>
      <c r="U550" s="476"/>
      <c r="V550" s="476"/>
      <c r="W550" s="476"/>
      <c r="X550" s="476"/>
      <c r="Y550" s="476"/>
      <c r="Z550" s="476"/>
      <c r="AA550" s="476"/>
    </row>
    <row r="551" customFormat="false" ht="15.75" hidden="false" customHeight="false" outlineLevel="0" collapsed="false">
      <c r="A551" s="476"/>
      <c r="B551" s="476"/>
      <c r="C551" s="476"/>
      <c r="D551" s="476"/>
      <c r="E551" s="476"/>
      <c r="F551" s="476"/>
      <c r="G551" s="476"/>
      <c r="H551" s="476"/>
      <c r="I551" s="476"/>
      <c r="J551" s="476"/>
      <c r="K551" s="476"/>
      <c r="L551" s="476"/>
      <c r="M551" s="476"/>
      <c r="N551" s="476"/>
      <c r="O551" s="476"/>
      <c r="P551" s="476"/>
      <c r="Q551" s="476"/>
      <c r="R551" s="476"/>
      <c r="S551" s="476"/>
      <c r="T551" s="476"/>
      <c r="U551" s="476"/>
      <c r="V551" s="476"/>
      <c r="W551" s="476"/>
      <c r="X551" s="476"/>
      <c r="Y551" s="476"/>
      <c r="Z551" s="476"/>
      <c r="AA551" s="476"/>
    </row>
    <row r="552" customFormat="false" ht="15.75" hidden="false" customHeight="false" outlineLevel="0" collapsed="false">
      <c r="A552" s="476"/>
      <c r="B552" s="476"/>
      <c r="C552" s="476"/>
      <c r="D552" s="476"/>
      <c r="E552" s="476"/>
      <c r="F552" s="476"/>
      <c r="G552" s="476"/>
      <c r="H552" s="476"/>
      <c r="I552" s="476"/>
      <c r="J552" s="476"/>
      <c r="K552" s="476"/>
      <c r="L552" s="476"/>
      <c r="M552" s="476"/>
      <c r="N552" s="476"/>
      <c r="O552" s="476"/>
      <c r="P552" s="476"/>
      <c r="Q552" s="476"/>
      <c r="R552" s="476"/>
      <c r="S552" s="476"/>
      <c r="T552" s="476"/>
      <c r="U552" s="476"/>
      <c r="V552" s="476"/>
      <c r="W552" s="476"/>
      <c r="X552" s="476"/>
      <c r="Y552" s="476"/>
      <c r="Z552" s="476"/>
      <c r="AA552" s="476"/>
    </row>
    <row r="553" customFormat="false" ht="15.75" hidden="false" customHeight="false" outlineLevel="0" collapsed="false">
      <c r="A553" s="476"/>
      <c r="B553" s="476"/>
      <c r="C553" s="476"/>
      <c r="D553" s="476"/>
      <c r="E553" s="476"/>
      <c r="F553" s="476"/>
      <c r="G553" s="476"/>
      <c r="H553" s="476"/>
      <c r="I553" s="476"/>
      <c r="J553" s="476"/>
      <c r="K553" s="476"/>
      <c r="L553" s="476"/>
      <c r="M553" s="476"/>
      <c r="N553" s="476"/>
      <c r="O553" s="476"/>
      <c r="P553" s="476"/>
      <c r="Q553" s="476"/>
      <c r="R553" s="476"/>
      <c r="S553" s="476"/>
      <c r="T553" s="476"/>
      <c r="U553" s="476"/>
      <c r="V553" s="476"/>
      <c r="W553" s="476"/>
      <c r="X553" s="476"/>
      <c r="Y553" s="476"/>
      <c r="Z553" s="476"/>
      <c r="AA553" s="476"/>
    </row>
    <row r="554" customFormat="false" ht="15.75" hidden="false" customHeight="false" outlineLevel="0" collapsed="false">
      <c r="A554" s="476"/>
      <c r="B554" s="476"/>
      <c r="C554" s="476"/>
      <c r="D554" s="476"/>
      <c r="E554" s="476"/>
      <c r="F554" s="476"/>
      <c r="G554" s="476"/>
      <c r="H554" s="476"/>
      <c r="I554" s="476"/>
      <c r="J554" s="476"/>
      <c r="K554" s="476"/>
      <c r="L554" s="476"/>
      <c r="M554" s="476"/>
      <c r="N554" s="476"/>
      <c r="O554" s="476"/>
      <c r="P554" s="476"/>
      <c r="Q554" s="476"/>
      <c r="R554" s="476"/>
      <c r="S554" s="476"/>
      <c r="T554" s="476"/>
      <c r="U554" s="476"/>
      <c r="V554" s="476"/>
      <c r="W554" s="476"/>
      <c r="X554" s="476"/>
      <c r="Y554" s="476"/>
      <c r="Z554" s="476"/>
      <c r="AA554" s="476"/>
    </row>
    <row r="555" customFormat="false" ht="15.75" hidden="false" customHeight="false" outlineLevel="0" collapsed="false">
      <c r="A555" s="476"/>
      <c r="B555" s="476"/>
      <c r="C555" s="476"/>
      <c r="D555" s="476"/>
      <c r="E555" s="476"/>
      <c r="F555" s="476"/>
      <c r="G555" s="476"/>
      <c r="H555" s="476"/>
      <c r="I555" s="476"/>
      <c r="J555" s="476"/>
      <c r="K555" s="476"/>
      <c r="L555" s="476"/>
      <c r="M555" s="476"/>
      <c r="N555" s="476"/>
      <c r="O555" s="476"/>
      <c r="P555" s="476"/>
      <c r="Q555" s="476"/>
      <c r="R555" s="476"/>
      <c r="S555" s="476"/>
      <c r="T555" s="476"/>
      <c r="U555" s="476"/>
      <c r="V555" s="476"/>
      <c r="W555" s="476"/>
      <c r="X555" s="476"/>
      <c r="Y555" s="476"/>
      <c r="Z555" s="476"/>
      <c r="AA555" s="476"/>
    </row>
    <row r="556" customFormat="false" ht="15.75" hidden="false" customHeight="false" outlineLevel="0" collapsed="false">
      <c r="A556" s="476"/>
      <c r="B556" s="476"/>
      <c r="C556" s="476"/>
      <c r="D556" s="476"/>
      <c r="E556" s="476"/>
      <c r="F556" s="476"/>
      <c r="G556" s="476"/>
      <c r="H556" s="476"/>
      <c r="I556" s="476"/>
      <c r="J556" s="476"/>
      <c r="K556" s="476"/>
      <c r="L556" s="476"/>
      <c r="M556" s="476"/>
      <c r="N556" s="476"/>
      <c r="O556" s="476"/>
      <c r="P556" s="476"/>
      <c r="Q556" s="476"/>
      <c r="R556" s="476"/>
      <c r="S556" s="476"/>
      <c r="T556" s="476"/>
      <c r="U556" s="476"/>
      <c r="V556" s="476"/>
      <c r="W556" s="476"/>
      <c r="X556" s="476"/>
      <c r="Y556" s="476"/>
      <c r="Z556" s="476"/>
      <c r="AA556" s="476"/>
    </row>
    <row r="557" customFormat="false" ht="15.75" hidden="false" customHeight="false" outlineLevel="0" collapsed="false">
      <c r="A557" s="476"/>
      <c r="B557" s="476"/>
      <c r="C557" s="476"/>
      <c r="D557" s="476"/>
      <c r="E557" s="476"/>
      <c r="F557" s="476"/>
      <c r="G557" s="476"/>
      <c r="H557" s="476"/>
      <c r="I557" s="476"/>
      <c r="J557" s="476"/>
      <c r="K557" s="476"/>
      <c r="L557" s="476"/>
      <c r="M557" s="476"/>
      <c r="N557" s="476"/>
      <c r="O557" s="476"/>
      <c r="P557" s="476"/>
      <c r="Q557" s="476"/>
      <c r="R557" s="476"/>
      <c r="S557" s="476"/>
      <c r="T557" s="476"/>
      <c r="U557" s="476"/>
      <c r="V557" s="476"/>
      <c r="W557" s="476"/>
      <c r="X557" s="476"/>
      <c r="Y557" s="476"/>
      <c r="Z557" s="476"/>
      <c r="AA557" s="476"/>
    </row>
    <row r="558" customFormat="false" ht="15.75" hidden="false" customHeight="false" outlineLevel="0" collapsed="false">
      <c r="A558" s="476"/>
      <c r="B558" s="476"/>
      <c r="C558" s="476"/>
      <c r="D558" s="476"/>
      <c r="E558" s="476"/>
      <c r="F558" s="476"/>
      <c r="G558" s="476"/>
      <c r="H558" s="476"/>
      <c r="I558" s="476"/>
      <c r="J558" s="476"/>
      <c r="K558" s="476"/>
      <c r="L558" s="476"/>
      <c r="M558" s="476"/>
      <c r="N558" s="476"/>
      <c r="O558" s="476"/>
      <c r="P558" s="476"/>
      <c r="Q558" s="476"/>
      <c r="R558" s="476"/>
      <c r="S558" s="476"/>
      <c r="T558" s="476"/>
      <c r="U558" s="476"/>
      <c r="V558" s="476"/>
      <c r="W558" s="476"/>
      <c r="X558" s="476"/>
      <c r="Y558" s="476"/>
      <c r="Z558" s="476"/>
      <c r="AA558" s="476"/>
    </row>
    <row r="559" customFormat="false" ht="15.75" hidden="false" customHeight="false" outlineLevel="0" collapsed="false">
      <c r="A559" s="476"/>
      <c r="B559" s="476"/>
      <c r="C559" s="476"/>
      <c r="D559" s="476"/>
      <c r="E559" s="476"/>
      <c r="F559" s="476"/>
      <c r="G559" s="476"/>
      <c r="H559" s="476"/>
      <c r="I559" s="476"/>
      <c r="J559" s="476"/>
      <c r="K559" s="476"/>
      <c r="L559" s="476"/>
      <c r="M559" s="476"/>
      <c r="N559" s="476"/>
      <c r="O559" s="476"/>
      <c r="P559" s="476"/>
      <c r="Q559" s="476"/>
      <c r="R559" s="476"/>
      <c r="S559" s="476"/>
      <c r="T559" s="476"/>
      <c r="U559" s="476"/>
      <c r="V559" s="476"/>
      <c r="W559" s="476"/>
      <c r="X559" s="476"/>
      <c r="Y559" s="476"/>
      <c r="Z559" s="476"/>
      <c r="AA559" s="476"/>
    </row>
    <row r="560" customFormat="false" ht="15.75" hidden="false" customHeight="false" outlineLevel="0" collapsed="false">
      <c r="A560" s="476"/>
      <c r="B560" s="476"/>
      <c r="C560" s="476"/>
      <c r="D560" s="476"/>
      <c r="E560" s="476"/>
      <c r="F560" s="476"/>
      <c r="G560" s="476"/>
      <c r="H560" s="476"/>
      <c r="I560" s="476"/>
      <c r="J560" s="476"/>
      <c r="K560" s="476"/>
      <c r="L560" s="476"/>
      <c r="M560" s="476"/>
      <c r="N560" s="476"/>
      <c r="O560" s="476"/>
      <c r="P560" s="476"/>
      <c r="Q560" s="476"/>
      <c r="R560" s="476"/>
      <c r="S560" s="476"/>
      <c r="T560" s="476"/>
      <c r="U560" s="476"/>
      <c r="V560" s="476"/>
      <c r="W560" s="476"/>
      <c r="X560" s="476"/>
      <c r="Y560" s="476"/>
      <c r="Z560" s="476"/>
      <c r="AA560" s="476"/>
    </row>
    <row r="561" customFormat="false" ht="15.75" hidden="false" customHeight="false" outlineLevel="0" collapsed="false">
      <c r="A561" s="476"/>
      <c r="B561" s="476"/>
      <c r="C561" s="476"/>
      <c r="D561" s="476"/>
      <c r="E561" s="476"/>
      <c r="F561" s="476"/>
      <c r="G561" s="476"/>
      <c r="H561" s="476"/>
      <c r="I561" s="476"/>
      <c r="J561" s="476"/>
      <c r="K561" s="476"/>
      <c r="L561" s="476"/>
      <c r="M561" s="476"/>
      <c r="N561" s="476"/>
      <c r="O561" s="476"/>
      <c r="P561" s="476"/>
      <c r="Q561" s="476"/>
      <c r="R561" s="476"/>
      <c r="S561" s="476"/>
      <c r="T561" s="476"/>
      <c r="U561" s="476"/>
      <c r="V561" s="476"/>
      <c r="W561" s="476"/>
      <c r="X561" s="476"/>
      <c r="Y561" s="476"/>
      <c r="Z561" s="476"/>
      <c r="AA561" s="476"/>
    </row>
    <row r="562" customFormat="false" ht="15.75" hidden="false" customHeight="false" outlineLevel="0" collapsed="false">
      <c r="A562" s="476"/>
      <c r="B562" s="476"/>
      <c r="C562" s="476"/>
      <c r="D562" s="476"/>
      <c r="E562" s="476"/>
      <c r="F562" s="476"/>
      <c r="G562" s="476"/>
      <c r="H562" s="476"/>
      <c r="I562" s="476"/>
      <c r="J562" s="476"/>
      <c r="K562" s="476"/>
      <c r="L562" s="476"/>
      <c r="M562" s="476"/>
      <c r="N562" s="476"/>
      <c r="O562" s="476"/>
      <c r="P562" s="476"/>
      <c r="Q562" s="476"/>
      <c r="R562" s="476"/>
      <c r="S562" s="476"/>
      <c r="T562" s="476"/>
      <c r="U562" s="476"/>
      <c r="V562" s="476"/>
      <c r="W562" s="476"/>
      <c r="X562" s="476"/>
      <c r="Y562" s="476"/>
      <c r="Z562" s="476"/>
      <c r="AA562" s="476"/>
    </row>
    <row r="563" customFormat="false" ht="15.75" hidden="false" customHeight="false" outlineLevel="0" collapsed="false">
      <c r="A563" s="476"/>
      <c r="B563" s="476"/>
      <c r="C563" s="476"/>
      <c r="D563" s="476"/>
      <c r="E563" s="476"/>
      <c r="F563" s="476"/>
      <c r="G563" s="476"/>
      <c r="H563" s="476"/>
      <c r="I563" s="476"/>
      <c r="J563" s="476"/>
      <c r="K563" s="476"/>
      <c r="L563" s="476"/>
      <c r="M563" s="476"/>
      <c r="N563" s="476"/>
      <c r="O563" s="476"/>
      <c r="P563" s="476"/>
      <c r="Q563" s="476"/>
      <c r="R563" s="476"/>
      <c r="S563" s="476"/>
      <c r="T563" s="476"/>
      <c r="U563" s="476"/>
      <c r="V563" s="476"/>
      <c r="W563" s="476"/>
      <c r="X563" s="476"/>
      <c r="Y563" s="476"/>
      <c r="Z563" s="476"/>
      <c r="AA563" s="476"/>
    </row>
    <row r="564" customFormat="false" ht="15.75" hidden="false" customHeight="false" outlineLevel="0" collapsed="false">
      <c r="A564" s="476"/>
      <c r="B564" s="476"/>
      <c r="C564" s="476"/>
      <c r="D564" s="476"/>
      <c r="E564" s="476"/>
      <c r="F564" s="476"/>
      <c r="G564" s="476"/>
      <c r="H564" s="476"/>
      <c r="I564" s="476"/>
      <c r="J564" s="476"/>
      <c r="K564" s="476"/>
      <c r="L564" s="476"/>
      <c r="M564" s="476"/>
      <c r="N564" s="476"/>
      <c r="O564" s="476"/>
      <c r="P564" s="476"/>
      <c r="Q564" s="476"/>
      <c r="R564" s="476"/>
      <c r="S564" s="476"/>
      <c r="T564" s="476"/>
      <c r="U564" s="476"/>
      <c r="V564" s="476"/>
      <c r="W564" s="476"/>
      <c r="X564" s="476"/>
      <c r="Y564" s="476"/>
      <c r="Z564" s="476"/>
      <c r="AA564" s="476"/>
    </row>
    <row r="565" customFormat="false" ht="15.75" hidden="false" customHeight="false" outlineLevel="0" collapsed="false">
      <c r="A565" s="476"/>
      <c r="B565" s="476"/>
      <c r="C565" s="476"/>
      <c r="D565" s="476"/>
      <c r="E565" s="476"/>
      <c r="F565" s="476"/>
      <c r="G565" s="476"/>
      <c r="H565" s="476"/>
      <c r="I565" s="476"/>
      <c r="J565" s="476"/>
      <c r="K565" s="476"/>
      <c r="L565" s="476"/>
      <c r="M565" s="476"/>
      <c r="N565" s="476"/>
      <c r="O565" s="476"/>
      <c r="P565" s="476"/>
      <c r="Q565" s="476"/>
      <c r="R565" s="476"/>
      <c r="S565" s="476"/>
      <c r="T565" s="476"/>
      <c r="U565" s="476"/>
      <c r="V565" s="476"/>
      <c r="W565" s="476"/>
      <c r="X565" s="476"/>
      <c r="Y565" s="476"/>
      <c r="Z565" s="476"/>
      <c r="AA565" s="476"/>
    </row>
    <row r="566" customFormat="false" ht="15.75" hidden="false" customHeight="false" outlineLevel="0" collapsed="false">
      <c r="A566" s="476"/>
      <c r="B566" s="476"/>
      <c r="C566" s="476"/>
      <c r="D566" s="476"/>
      <c r="E566" s="476"/>
      <c r="F566" s="476"/>
      <c r="G566" s="476"/>
      <c r="H566" s="476"/>
      <c r="I566" s="476"/>
      <c r="J566" s="476"/>
      <c r="K566" s="476"/>
      <c r="L566" s="476"/>
      <c r="M566" s="476"/>
      <c r="N566" s="476"/>
      <c r="O566" s="476"/>
      <c r="P566" s="476"/>
      <c r="Q566" s="476"/>
      <c r="R566" s="476"/>
      <c r="S566" s="476"/>
      <c r="T566" s="476"/>
      <c r="U566" s="476"/>
      <c r="V566" s="476"/>
      <c r="W566" s="476"/>
      <c r="X566" s="476"/>
      <c r="Y566" s="476"/>
      <c r="Z566" s="476"/>
      <c r="AA566" s="476"/>
    </row>
    <row r="567" customFormat="false" ht="15.75" hidden="false" customHeight="false" outlineLevel="0" collapsed="false">
      <c r="A567" s="476"/>
      <c r="B567" s="476"/>
      <c r="C567" s="476"/>
      <c r="D567" s="476"/>
      <c r="E567" s="476"/>
      <c r="F567" s="476"/>
      <c r="G567" s="476"/>
      <c r="H567" s="476"/>
      <c r="I567" s="476"/>
      <c r="J567" s="476"/>
      <c r="K567" s="476"/>
      <c r="L567" s="476"/>
      <c r="M567" s="476"/>
      <c r="N567" s="476"/>
      <c r="O567" s="476"/>
      <c r="P567" s="476"/>
      <c r="Q567" s="476"/>
      <c r="R567" s="476"/>
      <c r="S567" s="476"/>
      <c r="T567" s="476"/>
      <c r="U567" s="476"/>
      <c r="V567" s="476"/>
      <c r="W567" s="476"/>
      <c r="X567" s="476"/>
      <c r="Y567" s="476"/>
      <c r="Z567" s="476"/>
      <c r="AA567" s="476"/>
    </row>
    <row r="568" customFormat="false" ht="15.75" hidden="false" customHeight="false" outlineLevel="0" collapsed="false">
      <c r="A568" s="476"/>
      <c r="B568" s="476"/>
      <c r="C568" s="476"/>
      <c r="D568" s="476"/>
      <c r="E568" s="476"/>
      <c r="F568" s="476"/>
      <c r="G568" s="476"/>
      <c r="H568" s="476"/>
      <c r="I568" s="476"/>
      <c r="J568" s="476"/>
      <c r="K568" s="476"/>
      <c r="L568" s="476"/>
      <c r="M568" s="476"/>
      <c r="N568" s="476"/>
      <c r="O568" s="476"/>
      <c r="P568" s="476"/>
      <c r="Q568" s="476"/>
      <c r="R568" s="476"/>
      <c r="S568" s="476"/>
      <c r="T568" s="476"/>
      <c r="U568" s="476"/>
      <c r="V568" s="476"/>
      <c r="W568" s="476"/>
      <c r="X568" s="476"/>
      <c r="Y568" s="476"/>
      <c r="Z568" s="476"/>
      <c r="AA568" s="476"/>
    </row>
    <row r="569" customFormat="false" ht="15.75" hidden="false" customHeight="false" outlineLevel="0" collapsed="false">
      <c r="A569" s="476"/>
      <c r="B569" s="476"/>
      <c r="C569" s="476"/>
      <c r="D569" s="476"/>
      <c r="E569" s="476"/>
      <c r="F569" s="476"/>
      <c r="G569" s="476"/>
      <c r="H569" s="476"/>
      <c r="I569" s="476"/>
      <c r="J569" s="476"/>
      <c r="K569" s="476"/>
      <c r="L569" s="476"/>
      <c r="M569" s="476"/>
      <c r="N569" s="476"/>
      <c r="O569" s="476"/>
      <c r="P569" s="476"/>
      <c r="Q569" s="476"/>
      <c r="R569" s="476"/>
      <c r="S569" s="476"/>
      <c r="T569" s="476"/>
      <c r="U569" s="476"/>
      <c r="V569" s="476"/>
      <c r="W569" s="476"/>
      <c r="X569" s="476"/>
      <c r="Y569" s="476"/>
      <c r="Z569" s="476"/>
      <c r="AA569" s="476"/>
    </row>
    <row r="570" customFormat="false" ht="15.75" hidden="false" customHeight="false" outlineLevel="0" collapsed="false">
      <c r="A570" s="476"/>
      <c r="B570" s="476"/>
      <c r="C570" s="476"/>
      <c r="D570" s="476"/>
      <c r="E570" s="476"/>
      <c r="F570" s="476"/>
      <c r="G570" s="476"/>
      <c r="H570" s="476"/>
      <c r="I570" s="476"/>
      <c r="J570" s="476"/>
      <c r="K570" s="476"/>
      <c r="L570" s="476"/>
      <c r="M570" s="476"/>
      <c r="N570" s="476"/>
      <c r="O570" s="476"/>
      <c r="P570" s="476"/>
      <c r="Q570" s="476"/>
      <c r="R570" s="476"/>
      <c r="S570" s="476"/>
      <c r="T570" s="476"/>
      <c r="U570" s="476"/>
      <c r="V570" s="476"/>
      <c r="W570" s="476"/>
      <c r="X570" s="476"/>
      <c r="Y570" s="476"/>
      <c r="Z570" s="476"/>
      <c r="AA570" s="476"/>
    </row>
    <row r="571" customFormat="false" ht="15.75" hidden="false" customHeight="false" outlineLevel="0" collapsed="false">
      <c r="A571" s="476"/>
      <c r="B571" s="476"/>
      <c r="C571" s="476"/>
      <c r="D571" s="476"/>
      <c r="E571" s="476"/>
      <c r="F571" s="476"/>
      <c r="G571" s="476"/>
      <c r="H571" s="476"/>
      <c r="I571" s="476"/>
      <c r="J571" s="476"/>
      <c r="K571" s="476"/>
      <c r="L571" s="476"/>
      <c r="M571" s="476"/>
      <c r="N571" s="476"/>
      <c r="O571" s="476"/>
      <c r="P571" s="476"/>
      <c r="Q571" s="476"/>
      <c r="R571" s="476"/>
      <c r="S571" s="476"/>
      <c r="T571" s="476"/>
      <c r="U571" s="476"/>
      <c r="V571" s="476"/>
      <c r="W571" s="476"/>
      <c r="X571" s="476"/>
      <c r="Y571" s="476"/>
      <c r="Z571" s="476"/>
      <c r="AA571" s="476"/>
    </row>
    <row r="572" customFormat="false" ht="15.75" hidden="false" customHeight="false" outlineLevel="0" collapsed="false">
      <c r="A572" s="476"/>
      <c r="B572" s="476"/>
      <c r="C572" s="476"/>
      <c r="D572" s="476"/>
      <c r="E572" s="476"/>
      <c r="F572" s="476"/>
      <c r="G572" s="476"/>
      <c r="H572" s="476"/>
      <c r="I572" s="476"/>
      <c r="J572" s="476"/>
      <c r="K572" s="476"/>
      <c r="L572" s="476"/>
      <c r="M572" s="476"/>
      <c r="N572" s="476"/>
      <c r="O572" s="476"/>
      <c r="P572" s="476"/>
      <c r="Q572" s="476"/>
      <c r="R572" s="476"/>
      <c r="S572" s="476"/>
      <c r="T572" s="476"/>
      <c r="U572" s="476"/>
      <c r="V572" s="476"/>
      <c r="W572" s="476"/>
      <c r="X572" s="476"/>
      <c r="Y572" s="476"/>
      <c r="Z572" s="476"/>
      <c r="AA572" s="476"/>
    </row>
    <row r="573" customFormat="false" ht="15.75" hidden="false" customHeight="false" outlineLevel="0" collapsed="false">
      <c r="A573" s="476"/>
      <c r="B573" s="476"/>
      <c r="C573" s="476"/>
      <c r="D573" s="476"/>
      <c r="E573" s="476"/>
      <c r="F573" s="476"/>
      <c r="G573" s="476"/>
      <c r="H573" s="476"/>
      <c r="I573" s="476"/>
      <c r="J573" s="476"/>
      <c r="K573" s="476"/>
      <c r="L573" s="476"/>
      <c r="M573" s="476"/>
      <c r="N573" s="476"/>
      <c r="O573" s="476"/>
      <c r="P573" s="476"/>
      <c r="Q573" s="476"/>
      <c r="R573" s="476"/>
      <c r="S573" s="476"/>
      <c r="T573" s="476"/>
      <c r="U573" s="476"/>
      <c r="V573" s="476"/>
      <c r="W573" s="476"/>
      <c r="X573" s="476"/>
      <c r="Y573" s="476"/>
      <c r="Z573" s="476"/>
      <c r="AA573" s="476"/>
    </row>
    <row r="574" customFormat="false" ht="15.75" hidden="false" customHeight="false" outlineLevel="0" collapsed="false">
      <c r="A574" s="476"/>
      <c r="B574" s="476"/>
      <c r="C574" s="476"/>
      <c r="D574" s="476"/>
      <c r="E574" s="476"/>
      <c r="F574" s="476"/>
      <c r="G574" s="476"/>
      <c r="H574" s="476"/>
      <c r="I574" s="476"/>
      <c r="J574" s="476"/>
      <c r="K574" s="476"/>
      <c r="L574" s="476"/>
      <c r="M574" s="476"/>
      <c r="N574" s="476"/>
      <c r="O574" s="476"/>
      <c r="P574" s="476"/>
      <c r="Q574" s="476"/>
      <c r="R574" s="476"/>
      <c r="S574" s="476"/>
      <c r="T574" s="476"/>
      <c r="U574" s="476"/>
      <c r="V574" s="476"/>
      <c r="W574" s="476"/>
      <c r="X574" s="476"/>
      <c r="Y574" s="476"/>
      <c r="Z574" s="476"/>
      <c r="AA574" s="476"/>
    </row>
    <row r="575" customFormat="false" ht="15.75" hidden="false" customHeight="false" outlineLevel="0" collapsed="false">
      <c r="A575" s="476"/>
      <c r="B575" s="476"/>
      <c r="C575" s="476"/>
      <c r="D575" s="476"/>
      <c r="E575" s="476"/>
      <c r="F575" s="476"/>
      <c r="G575" s="476"/>
      <c r="H575" s="476"/>
      <c r="I575" s="476"/>
      <c r="J575" s="476"/>
      <c r="K575" s="476"/>
      <c r="L575" s="476"/>
      <c r="M575" s="476"/>
      <c r="N575" s="476"/>
      <c r="O575" s="476"/>
      <c r="P575" s="476"/>
      <c r="Q575" s="476"/>
      <c r="R575" s="476"/>
      <c r="S575" s="476"/>
      <c r="T575" s="476"/>
      <c r="U575" s="476"/>
      <c r="V575" s="476"/>
      <c r="W575" s="476"/>
      <c r="X575" s="476"/>
      <c r="Y575" s="476"/>
      <c r="Z575" s="476"/>
      <c r="AA575" s="476"/>
    </row>
    <row r="576" customFormat="false" ht="15.75" hidden="false" customHeight="false" outlineLevel="0" collapsed="false">
      <c r="A576" s="476"/>
      <c r="B576" s="476"/>
      <c r="C576" s="476"/>
      <c r="D576" s="476"/>
      <c r="E576" s="476"/>
      <c r="F576" s="476"/>
      <c r="G576" s="476"/>
      <c r="H576" s="476"/>
      <c r="I576" s="476"/>
      <c r="J576" s="476"/>
      <c r="K576" s="476"/>
      <c r="L576" s="476"/>
      <c r="M576" s="476"/>
      <c r="N576" s="476"/>
      <c r="O576" s="476"/>
      <c r="P576" s="476"/>
      <c r="Q576" s="476"/>
      <c r="R576" s="476"/>
      <c r="S576" s="476"/>
      <c r="T576" s="476"/>
      <c r="U576" s="476"/>
      <c r="V576" s="476"/>
      <c r="W576" s="476"/>
      <c r="X576" s="476"/>
      <c r="Y576" s="476"/>
      <c r="Z576" s="476"/>
      <c r="AA576" s="476"/>
    </row>
    <row r="577" customFormat="false" ht="15.75" hidden="false" customHeight="false" outlineLevel="0" collapsed="false">
      <c r="A577" s="476"/>
      <c r="B577" s="476"/>
      <c r="C577" s="476"/>
      <c r="D577" s="476"/>
      <c r="E577" s="476"/>
      <c r="F577" s="476"/>
      <c r="G577" s="476"/>
      <c r="H577" s="476"/>
      <c r="I577" s="476"/>
      <c r="J577" s="476"/>
      <c r="K577" s="476"/>
      <c r="L577" s="476"/>
      <c r="M577" s="476"/>
      <c r="N577" s="476"/>
      <c r="O577" s="476"/>
      <c r="P577" s="476"/>
      <c r="Q577" s="476"/>
      <c r="R577" s="476"/>
      <c r="S577" s="476"/>
      <c r="T577" s="476"/>
      <c r="U577" s="476"/>
      <c r="V577" s="476"/>
      <c r="W577" s="476"/>
      <c r="X577" s="476"/>
      <c r="Y577" s="476"/>
      <c r="Z577" s="476"/>
      <c r="AA577" s="476"/>
    </row>
    <row r="578" customFormat="false" ht="15.75" hidden="false" customHeight="false" outlineLevel="0" collapsed="false">
      <c r="A578" s="476"/>
      <c r="B578" s="476"/>
      <c r="C578" s="476"/>
      <c r="D578" s="476"/>
      <c r="E578" s="476"/>
      <c r="F578" s="476"/>
      <c r="G578" s="476"/>
      <c r="H578" s="476"/>
      <c r="I578" s="476"/>
      <c r="J578" s="476"/>
      <c r="K578" s="476"/>
      <c r="L578" s="476"/>
      <c r="M578" s="476"/>
      <c r="N578" s="476"/>
      <c r="O578" s="476"/>
      <c r="P578" s="476"/>
      <c r="Q578" s="476"/>
      <c r="R578" s="476"/>
      <c r="S578" s="476"/>
      <c r="T578" s="476"/>
      <c r="U578" s="476"/>
      <c r="V578" s="476"/>
      <c r="W578" s="476"/>
      <c r="X578" s="476"/>
      <c r="Y578" s="476"/>
      <c r="Z578" s="476"/>
      <c r="AA578" s="476"/>
    </row>
    <row r="579" customFormat="false" ht="15.75" hidden="false" customHeight="false" outlineLevel="0" collapsed="false">
      <c r="A579" s="476"/>
      <c r="B579" s="476"/>
      <c r="C579" s="476"/>
      <c r="D579" s="476"/>
      <c r="E579" s="476"/>
      <c r="F579" s="476"/>
      <c r="G579" s="476"/>
      <c r="H579" s="476"/>
      <c r="I579" s="476"/>
      <c r="J579" s="476"/>
      <c r="K579" s="476"/>
      <c r="L579" s="476"/>
      <c r="M579" s="476"/>
      <c r="N579" s="476"/>
      <c r="O579" s="476"/>
      <c r="P579" s="476"/>
      <c r="Q579" s="476"/>
      <c r="R579" s="476"/>
      <c r="S579" s="476"/>
      <c r="T579" s="476"/>
      <c r="U579" s="476"/>
      <c r="V579" s="476"/>
      <c r="W579" s="476"/>
      <c r="X579" s="476"/>
      <c r="Y579" s="476"/>
      <c r="Z579" s="476"/>
      <c r="AA579" s="476"/>
    </row>
    <row r="580" customFormat="false" ht="15.75" hidden="false" customHeight="false" outlineLevel="0" collapsed="false">
      <c r="A580" s="476"/>
      <c r="B580" s="476"/>
      <c r="C580" s="476"/>
      <c r="D580" s="476"/>
      <c r="E580" s="476"/>
      <c r="F580" s="476"/>
      <c r="G580" s="476"/>
      <c r="H580" s="476"/>
      <c r="I580" s="476"/>
      <c r="J580" s="476"/>
      <c r="K580" s="476"/>
      <c r="L580" s="476"/>
      <c r="M580" s="476"/>
      <c r="N580" s="476"/>
      <c r="O580" s="476"/>
      <c r="P580" s="476"/>
      <c r="Q580" s="476"/>
      <c r="R580" s="476"/>
      <c r="S580" s="476"/>
      <c r="T580" s="476"/>
      <c r="U580" s="476"/>
      <c r="V580" s="476"/>
      <c r="W580" s="476"/>
      <c r="X580" s="476"/>
      <c r="Y580" s="476"/>
      <c r="Z580" s="476"/>
      <c r="AA580" s="476"/>
    </row>
    <row r="581" customFormat="false" ht="15.75" hidden="false" customHeight="false" outlineLevel="0" collapsed="false">
      <c r="A581" s="476"/>
      <c r="B581" s="476"/>
      <c r="C581" s="476"/>
      <c r="D581" s="476"/>
      <c r="E581" s="476"/>
      <c r="F581" s="476"/>
      <c r="G581" s="476"/>
      <c r="H581" s="476"/>
      <c r="I581" s="476"/>
      <c r="J581" s="476"/>
      <c r="K581" s="476"/>
      <c r="L581" s="476"/>
      <c r="M581" s="476"/>
      <c r="N581" s="476"/>
      <c r="O581" s="476"/>
      <c r="P581" s="476"/>
      <c r="Q581" s="476"/>
      <c r="R581" s="476"/>
      <c r="S581" s="476"/>
      <c r="T581" s="476"/>
      <c r="U581" s="476"/>
      <c r="V581" s="476"/>
      <c r="W581" s="476"/>
      <c r="X581" s="476"/>
      <c r="Y581" s="476"/>
      <c r="Z581" s="476"/>
      <c r="AA581" s="476"/>
    </row>
    <row r="582" customFormat="false" ht="15.75" hidden="false" customHeight="false" outlineLevel="0" collapsed="false">
      <c r="A582" s="476"/>
      <c r="B582" s="476"/>
      <c r="C582" s="476"/>
      <c r="D582" s="476"/>
      <c r="E582" s="476"/>
      <c r="F582" s="476"/>
      <c r="G582" s="476"/>
      <c r="H582" s="476"/>
      <c r="I582" s="476"/>
      <c r="J582" s="476"/>
      <c r="K582" s="476"/>
      <c r="L582" s="476"/>
      <c r="M582" s="476"/>
      <c r="N582" s="476"/>
      <c r="O582" s="476"/>
      <c r="P582" s="476"/>
      <c r="Q582" s="476"/>
      <c r="R582" s="476"/>
      <c r="S582" s="476"/>
      <c r="T582" s="476"/>
      <c r="U582" s="476"/>
      <c r="V582" s="476"/>
      <c r="W582" s="476"/>
      <c r="X582" s="476"/>
      <c r="Y582" s="476"/>
      <c r="Z582" s="476"/>
      <c r="AA582" s="476"/>
    </row>
    <row r="583" customFormat="false" ht="15.75" hidden="false" customHeight="false" outlineLevel="0" collapsed="false">
      <c r="A583" s="476"/>
      <c r="B583" s="476"/>
      <c r="C583" s="476"/>
      <c r="D583" s="476"/>
      <c r="E583" s="476"/>
      <c r="F583" s="476"/>
      <c r="G583" s="476"/>
      <c r="H583" s="476"/>
      <c r="I583" s="476"/>
      <c r="J583" s="476"/>
      <c r="K583" s="476"/>
      <c r="L583" s="476"/>
      <c r="M583" s="476"/>
      <c r="N583" s="476"/>
      <c r="O583" s="476"/>
      <c r="P583" s="476"/>
      <c r="Q583" s="476"/>
      <c r="R583" s="476"/>
      <c r="S583" s="476"/>
      <c r="T583" s="476"/>
      <c r="U583" s="476"/>
      <c r="V583" s="476"/>
      <c r="W583" s="476"/>
      <c r="X583" s="476"/>
      <c r="Y583" s="476"/>
      <c r="Z583" s="476"/>
      <c r="AA583" s="476"/>
    </row>
    <row r="584" customFormat="false" ht="15.75" hidden="false" customHeight="false" outlineLevel="0" collapsed="false">
      <c r="A584" s="476"/>
      <c r="B584" s="476"/>
      <c r="C584" s="476"/>
      <c r="D584" s="476"/>
      <c r="E584" s="476"/>
      <c r="F584" s="476"/>
      <c r="G584" s="476"/>
      <c r="H584" s="476"/>
      <c r="I584" s="476"/>
      <c r="J584" s="476"/>
      <c r="K584" s="476"/>
      <c r="L584" s="476"/>
      <c r="M584" s="476"/>
      <c r="N584" s="476"/>
      <c r="O584" s="476"/>
      <c r="P584" s="476"/>
      <c r="Q584" s="476"/>
      <c r="R584" s="476"/>
      <c r="S584" s="476"/>
      <c r="T584" s="476"/>
      <c r="U584" s="476"/>
      <c r="V584" s="476"/>
      <c r="W584" s="476"/>
      <c r="X584" s="476"/>
      <c r="Y584" s="476"/>
      <c r="Z584" s="476"/>
      <c r="AA584" s="476"/>
    </row>
    <row r="585" customFormat="false" ht="15.75" hidden="false" customHeight="false" outlineLevel="0" collapsed="false">
      <c r="A585" s="476"/>
      <c r="B585" s="476"/>
      <c r="C585" s="476"/>
      <c r="D585" s="476"/>
      <c r="E585" s="476"/>
      <c r="F585" s="476"/>
      <c r="G585" s="476"/>
      <c r="H585" s="476"/>
      <c r="I585" s="476"/>
      <c r="J585" s="476"/>
      <c r="K585" s="476"/>
      <c r="L585" s="476"/>
      <c r="M585" s="476"/>
      <c r="N585" s="476"/>
      <c r="O585" s="476"/>
      <c r="P585" s="476"/>
      <c r="Q585" s="476"/>
      <c r="R585" s="476"/>
      <c r="S585" s="476"/>
      <c r="T585" s="476"/>
      <c r="U585" s="476"/>
      <c r="V585" s="476"/>
      <c r="W585" s="476"/>
      <c r="X585" s="476"/>
      <c r="Y585" s="476"/>
      <c r="Z585" s="476"/>
      <c r="AA585" s="476"/>
    </row>
    <row r="586" customFormat="false" ht="15.75" hidden="false" customHeight="false" outlineLevel="0" collapsed="false">
      <c r="A586" s="476"/>
      <c r="B586" s="476"/>
      <c r="C586" s="476"/>
      <c r="D586" s="476"/>
      <c r="E586" s="476"/>
      <c r="F586" s="476"/>
      <c r="G586" s="476"/>
      <c r="H586" s="476"/>
      <c r="I586" s="476"/>
      <c r="J586" s="476"/>
      <c r="K586" s="476"/>
      <c r="L586" s="476"/>
      <c r="M586" s="476"/>
      <c r="N586" s="476"/>
      <c r="O586" s="476"/>
      <c r="P586" s="476"/>
      <c r="Q586" s="476"/>
      <c r="R586" s="476"/>
      <c r="S586" s="476"/>
      <c r="T586" s="476"/>
      <c r="U586" s="476"/>
      <c r="V586" s="476"/>
      <c r="W586" s="476"/>
      <c r="X586" s="476"/>
      <c r="Y586" s="476"/>
      <c r="Z586" s="476"/>
      <c r="AA586" s="476"/>
    </row>
    <row r="587" customFormat="false" ht="15.75" hidden="false" customHeight="false" outlineLevel="0" collapsed="false">
      <c r="A587" s="476"/>
      <c r="B587" s="476"/>
      <c r="C587" s="476"/>
      <c r="D587" s="476"/>
      <c r="E587" s="476"/>
      <c r="F587" s="476"/>
      <c r="G587" s="476"/>
      <c r="H587" s="476"/>
      <c r="I587" s="476"/>
      <c r="J587" s="476"/>
      <c r="K587" s="476"/>
      <c r="L587" s="476"/>
      <c r="M587" s="476"/>
      <c r="N587" s="476"/>
      <c r="O587" s="476"/>
      <c r="P587" s="476"/>
      <c r="Q587" s="476"/>
      <c r="R587" s="476"/>
      <c r="S587" s="476"/>
      <c r="T587" s="476"/>
      <c r="U587" s="476"/>
      <c r="V587" s="476"/>
      <c r="W587" s="476"/>
      <c r="X587" s="476"/>
      <c r="Y587" s="476"/>
      <c r="Z587" s="476"/>
      <c r="AA587" s="476"/>
    </row>
    <row r="588" customFormat="false" ht="15.75" hidden="false" customHeight="false" outlineLevel="0" collapsed="false">
      <c r="A588" s="476"/>
      <c r="B588" s="476"/>
      <c r="C588" s="476"/>
      <c r="D588" s="476"/>
      <c r="E588" s="476"/>
      <c r="F588" s="476"/>
      <c r="G588" s="476"/>
      <c r="H588" s="476"/>
      <c r="I588" s="476"/>
      <c r="J588" s="476"/>
      <c r="K588" s="476"/>
      <c r="L588" s="476"/>
      <c r="M588" s="476"/>
      <c r="N588" s="476"/>
      <c r="O588" s="476"/>
      <c r="P588" s="476"/>
      <c r="Q588" s="476"/>
      <c r="R588" s="476"/>
      <c r="S588" s="476"/>
      <c r="T588" s="476"/>
      <c r="U588" s="476"/>
      <c r="V588" s="476"/>
      <c r="W588" s="476"/>
      <c r="X588" s="476"/>
      <c r="Y588" s="476"/>
      <c r="Z588" s="476"/>
      <c r="AA588" s="476"/>
    </row>
    <row r="589" customFormat="false" ht="15.75" hidden="false" customHeight="false" outlineLevel="0" collapsed="false">
      <c r="A589" s="476"/>
      <c r="B589" s="476"/>
      <c r="C589" s="476"/>
      <c r="D589" s="476"/>
      <c r="E589" s="476"/>
      <c r="F589" s="476"/>
      <c r="G589" s="476"/>
      <c r="H589" s="476"/>
      <c r="I589" s="476"/>
      <c r="J589" s="476"/>
      <c r="K589" s="476"/>
      <c r="L589" s="476"/>
      <c r="M589" s="476"/>
      <c r="N589" s="476"/>
      <c r="O589" s="476"/>
      <c r="P589" s="476"/>
      <c r="Q589" s="476"/>
      <c r="R589" s="476"/>
      <c r="S589" s="476"/>
      <c r="T589" s="476"/>
      <c r="U589" s="476"/>
      <c r="V589" s="476"/>
      <c r="W589" s="476"/>
      <c r="X589" s="476"/>
      <c r="Y589" s="476"/>
      <c r="Z589" s="476"/>
      <c r="AA589" s="476"/>
    </row>
    <row r="590" customFormat="false" ht="15.75" hidden="false" customHeight="false" outlineLevel="0" collapsed="false">
      <c r="A590" s="476"/>
      <c r="B590" s="476"/>
      <c r="C590" s="476"/>
      <c r="D590" s="476"/>
      <c r="E590" s="476"/>
      <c r="F590" s="476"/>
      <c r="G590" s="476"/>
      <c r="H590" s="476"/>
      <c r="I590" s="476"/>
      <c r="J590" s="476"/>
      <c r="K590" s="476"/>
      <c r="L590" s="476"/>
      <c r="M590" s="476"/>
      <c r="N590" s="476"/>
      <c r="O590" s="476"/>
      <c r="P590" s="476"/>
      <c r="Q590" s="476"/>
      <c r="R590" s="476"/>
      <c r="S590" s="476"/>
      <c r="T590" s="476"/>
      <c r="U590" s="476"/>
      <c r="V590" s="476"/>
      <c r="W590" s="476"/>
      <c r="X590" s="476"/>
      <c r="Y590" s="476"/>
      <c r="Z590" s="476"/>
      <c r="AA590" s="476"/>
    </row>
    <row r="591" customFormat="false" ht="15.75" hidden="false" customHeight="false" outlineLevel="0" collapsed="false">
      <c r="A591" s="476"/>
      <c r="B591" s="476"/>
      <c r="C591" s="476"/>
      <c r="D591" s="476"/>
      <c r="E591" s="476"/>
      <c r="F591" s="476"/>
      <c r="G591" s="476"/>
      <c r="H591" s="476"/>
      <c r="I591" s="476"/>
      <c r="J591" s="476"/>
      <c r="K591" s="476"/>
      <c r="L591" s="476"/>
      <c r="M591" s="476"/>
      <c r="N591" s="476"/>
      <c r="O591" s="476"/>
      <c r="P591" s="476"/>
      <c r="Q591" s="476"/>
      <c r="R591" s="476"/>
      <c r="S591" s="476"/>
      <c r="T591" s="476"/>
      <c r="U591" s="476"/>
      <c r="V591" s="476"/>
      <c r="W591" s="476"/>
      <c r="X591" s="476"/>
      <c r="Y591" s="476"/>
      <c r="Z591" s="476"/>
      <c r="AA591" s="476"/>
    </row>
    <row r="592" customFormat="false" ht="15.75" hidden="false" customHeight="false" outlineLevel="0" collapsed="false">
      <c r="A592" s="476"/>
      <c r="B592" s="476"/>
      <c r="C592" s="476"/>
      <c r="D592" s="476"/>
      <c r="E592" s="476"/>
      <c r="F592" s="476"/>
      <c r="G592" s="476"/>
      <c r="H592" s="476"/>
      <c r="I592" s="476"/>
      <c r="J592" s="476"/>
      <c r="K592" s="476"/>
      <c r="L592" s="476"/>
      <c r="M592" s="476"/>
      <c r="N592" s="476"/>
      <c r="O592" s="476"/>
      <c r="P592" s="476"/>
      <c r="Q592" s="476"/>
      <c r="R592" s="476"/>
      <c r="S592" s="476"/>
      <c r="T592" s="476"/>
      <c r="U592" s="476"/>
      <c r="V592" s="476"/>
      <c r="W592" s="476"/>
      <c r="X592" s="476"/>
      <c r="Y592" s="476"/>
      <c r="Z592" s="476"/>
      <c r="AA592" s="476"/>
    </row>
    <row r="593" customFormat="false" ht="15.75" hidden="false" customHeight="false" outlineLevel="0" collapsed="false">
      <c r="A593" s="476"/>
      <c r="B593" s="476"/>
      <c r="C593" s="476"/>
      <c r="D593" s="476"/>
      <c r="E593" s="476"/>
      <c r="F593" s="476"/>
      <c r="G593" s="476"/>
      <c r="H593" s="476"/>
      <c r="I593" s="476"/>
      <c r="J593" s="476"/>
      <c r="K593" s="476"/>
      <c r="L593" s="476"/>
      <c r="M593" s="476"/>
      <c r="N593" s="476"/>
      <c r="O593" s="476"/>
      <c r="P593" s="476"/>
      <c r="Q593" s="476"/>
      <c r="R593" s="476"/>
      <c r="S593" s="476"/>
      <c r="T593" s="476"/>
      <c r="U593" s="476"/>
      <c r="V593" s="476"/>
      <c r="W593" s="476"/>
      <c r="X593" s="476"/>
      <c r="Y593" s="476"/>
      <c r="Z593" s="476"/>
      <c r="AA593" s="476"/>
    </row>
    <row r="594" customFormat="false" ht="15.75" hidden="false" customHeight="false" outlineLevel="0" collapsed="false">
      <c r="A594" s="476"/>
      <c r="B594" s="476"/>
      <c r="C594" s="476"/>
      <c r="D594" s="476"/>
      <c r="E594" s="476"/>
      <c r="F594" s="476"/>
      <c r="G594" s="476"/>
      <c r="H594" s="476"/>
      <c r="I594" s="476"/>
      <c r="J594" s="476"/>
      <c r="K594" s="476"/>
      <c r="L594" s="476"/>
      <c r="M594" s="476"/>
      <c r="N594" s="476"/>
      <c r="O594" s="476"/>
      <c r="P594" s="476"/>
      <c r="Q594" s="476"/>
      <c r="R594" s="476"/>
      <c r="S594" s="476"/>
      <c r="T594" s="476"/>
      <c r="U594" s="476"/>
      <c r="V594" s="476"/>
      <c r="W594" s="476"/>
      <c r="X594" s="476"/>
      <c r="Y594" s="476"/>
      <c r="Z594" s="476"/>
      <c r="AA594" s="476"/>
    </row>
    <row r="595" customFormat="false" ht="15.75" hidden="false" customHeight="false" outlineLevel="0" collapsed="false">
      <c r="A595" s="476"/>
      <c r="B595" s="476"/>
      <c r="C595" s="476"/>
      <c r="D595" s="476"/>
      <c r="E595" s="476"/>
      <c r="F595" s="476"/>
      <c r="G595" s="476"/>
      <c r="H595" s="476"/>
      <c r="I595" s="476"/>
      <c r="J595" s="476"/>
      <c r="K595" s="476"/>
      <c r="L595" s="476"/>
      <c r="M595" s="476"/>
      <c r="N595" s="476"/>
      <c r="O595" s="476"/>
      <c r="P595" s="476"/>
      <c r="Q595" s="476"/>
      <c r="R595" s="476"/>
      <c r="S595" s="476"/>
      <c r="T595" s="476"/>
      <c r="U595" s="476"/>
      <c r="V595" s="476"/>
      <c r="W595" s="476"/>
      <c r="X595" s="476"/>
      <c r="Y595" s="476"/>
      <c r="Z595" s="476"/>
      <c r="AA595" s="476"/>
    </row>
    <row r="596" customFormat="false" ht="15.75" hidden="false" customHeight="false" outlineLevel="0" collapsed="false">
      <c r="A596" s="476"/>
      <c r="B596" s="476"/>
      <c r="C596" s="476"/>
      <c r="D596" s="476"/>
      <c r="E596" s="476"/>
      <c r="F596" s="476"/>
      <c r="G596" s="476"/>
      <c r="H596" s="476"/>
      <c r="I596" s="476"/>
      <c r="J596" s="476"/>
      <c r="K596" s="476"/>
      <c r="L596" s="476"/>
      <c r="M596" s="476"/>
      <c r="N596" s="476"/>
      <c r="O596" s="476"/>
      <c r="P596" s="476"/>
      <c r="Q596" s="476"/>
      <c r="R596" s="476"/>
      <c r="S596" s="476"/>
      <c r="T596" s="476"/>
      <c r="U596" s="476"/>
      <c r="V596" s="476"/>
      <c r="W596" s="476"/>
      <c r="X596" s="476"/>
      <c r="Y596" s="476"/>
      <c r="Z596" s="476"/>
      <c r="AA596" s="476"/>
    </row>
    <row r="597" customFormat="false" ht="15.75" hidden="false" customHeight="false" outlineLevel="0" collapsed="false">
      <c r="A597" s="476"/>
      <c r="B597" s="476"/>
      <c r="C597" s="476"/>
      <c r="D597" s="476"/>
      <c r="E597" s="476"/>
      <c r="F597" s="476"/>
      <c r="G597" s="476"/>
      <c r="H597" s="476"/>
      <c r="I597" s="476"/>
      <c r="J597" s="476"/>
      <c r="K597" s="476"/>
      <c r="L597" s="476"/>
      <c r="M597" s="476"/>
      <c r="N597" s="476"/>
      <c r="O597" s="476"/>
      <c r="P597" s="476"/>
      <c r="Q597" s="476"/>
      <c r="R597" s="476"/>
      <c r="S597" s="476"/>
      <c r="T597" s="476"/>
      <c r="U597" s="476"/>
      <c r="V597" s="476"/>
      <c r="W597" s="476"/>
      <c r="X597" s="476"/>
      <c r="Y597" s="476"/>
      <c r="Z597" s="476"/>
      <c r="AA597" s="476"/>
    </row>
    <row r="598" customFormat="false" ht="15.75" hidden="false" customHeight="false" outlineLevel="0" collapsed="false">
      <c r="A598" s="476"/>
      <c r="B598" s="476"/>
      <c r="C598" s="476"/>
      <c r="D598" s="476"/>
      <c r="E598" s="476"/>
      <c r="F598" s="476"/>
      <c r="G598" s="476"/>
      <c r="H598" s="476"/>
      <c r="I598" s="476"/>
      <c r="J598" s="476"/>
      <c r="K598" s="476"/>
      <c r="L598" s="476"/>
      <c r="M598" s="476"/>
      <c r="N598" s="476"/>
      <c r="O598" s="476"/>
      <c r="P598" s="476"/>
      <c r="Q598" s="476"/>
      <c r="R598" s="476"/>
      <c r="S598" s="476"/>
      <c r="T598" s="476"/>
      <c r="U598" s="476"/>
      <c r="V598" s="476"/>
      <c r="W598" s="476"/>
      <c r="X598" s="476"/>
      <c r="Y598" s="476"/>
      <c r="Z598" s="476"/>
      <c r="AA598" s="476"/>
    </row>
    <row r="599" customFormat="false" ht="15.75" hidden="false" customHeight="false" outlineLevel="0" collapsed="false">
      <c r="A599" s="476"/>
      <c r="B599" s="476"/>
      <c r="C599" s="476"/>
      <c r="D599" s="476"/>
      <c r="E599" s="476"/>
      <c r="F599" s="476"/>
      <c r="G599" s="476"/>
      <c r="H599" s="476"/>
      <c r="I599" s="476"/>
      <c r="J599" s="476"/>
      <c r="K599" s="476"/>
      <c r="L599" s="476"/>
      <c r="M599" s="476"/>
      <c r="N599" s="476"/>
      <c r="O599" s="476"/>
      <c r="P599" s="476"/>
      <c r="Q599" s="476"/>
      <c r="R599" s="476"/>
      <c r="S599" s="476"/>
      <c r="T599" s="476"/>
      <c r="U599" s="476"/>
      <c r="V599" s="476"/>
      <c r="W599" s="476"/>
      <c r="X599" s="476"/>
      <c r="Y599" s="476"/>
      <c r="Z599" s="476"/>
      <c r="AA599" s="476"/>
    </row>
    <row r="600" customFormat="false" ht="15.75" hidden="false" customHeight="false" outlineLevel="0" collapsed="false">
      <c r="A600" s="476"/>
      <c r="B600" s="476"/>
      <c r="C600" s="476"/>
      <c r="D600" s="476"/>
      <c r="E600" s="476"/>
      <c r="F600" s="476"/>
      <c r="G600" s="476"/>
      <c r="H600" s="476"/>
      <c r="I600" s="476"/>
      <c r="J600" s="476"/>
      <c r="K600" s="476"/>
      <c r="L600" s="476"/>
      <c r="M600" s="476"/>
      <c r="N600" s="476"/>
      <c r="O600" s="476"/>
      <c r="P600" s="476"/>
      <c r="Q600" s="476"/>
      <c r="R600" s="476"/>
      <c r="S600" s="476"/>
      <c r="T600" s="476"/>
      <c r="U600" s="476"/>
      <c r="V600" s="476"/>
      <c r="W600" s="476"/>
      <c r="X600" s="476"/>
      <c r="Y600" s="476"/>
      <c r="Z600" s="476"/>
      <c r="AA600" s="476"/>
    </row>
    <row r="601" customFormat="false" ht="15.75" hidden="false" customHeight="false" outlineLevel="0" collapsed="false">
      <c r="A601" s="476"/>
      <c r="B601" s="476"/>
      <c r="C601" s="476"/>
      <c r="D601" s="476"/>
      <c r="E601" s="476"/>
      <c r="F601" s="476"/>
      <c r="G601" s="476"/>
      <c r="H601" s="476"/>
      <c r="I601" s="476"/>
      <c r="J601" s="476"/>
      <c r="K601" s="476"/>
      <c r="L601" s="476"/>
      <c r="M601" s="476"/>
      <c r="N601" s="476"/>
      <c r="O601" s="476"/>
      <c r="P601" s="476"/>
      <c r="Q601" s="476"/>
      <c r="R601" s="476"/>
      <c r="S601" s="476"/>
      <c r="T601" s="476"/>
      <c r="U601" s="476"/>
      <c r="V601" s="476"/>
      <c r="W601" s="476"/>
      <c r="X601" s="476"/>
      <c r="Y601" s="476"/>
      <c r="Z601" s="476"/>
      <c r="AA601" s="476"/>
    </row>
    <row r="602" customFormat="false" ht="15.75" hidden="false" customHeight="false" outlineLevel="0" collapsed="false">
      <c r="A602" s="476"/>
      <c r="B602" s="476"/>
      <c r="C602" s="476"/>
      <c r="D602" s="476"/>
      <c r="E602" s="476"/>
      <c r="F602" s="476"/>
      <c r="G602" s="476"/>
      <c r="H602" s="476"/>
      <c r="I602" s="476"/>
      <c r="J602" s="476"/>
      <c r="K602" s="476"/>
      <c r="L602" s="476"/>
      <c r="M602" s="476"/>
      <c r="N602" s="476"/>
      <c r="O602" s="476"/>
      <c r="P602" s="476"/>
      <c r="Q602" s="476"/>
      <c r="R602" s="476"/>
      <c r="S602" s="476"/>
      <c r="T602" s="476"/>
      <c r="U602" s="476"/>
      <c r="V602" s="476"/>
      <c r="W602" s="476"/>
      <c r="X602" s="476"/>
      <c r="Y602" s="476"/>
      <c r="Z602" s="476"/>
      <c r="AA602" s="476"/>
    </row>
    <row r="603" customFormat="false" ht="15.75" hidden="false" customHeight="false" outlineLevel="0" collapsed="false">
      <c r="A603" s="476"/>
      <c r="B603" s="476"/>
      <c r="C603" s="476"/>
      <c r="D603" s="476"/>
      <c r="E603" s="476"/>
      <c r="F603" s="476"/>
      <c r="G603" s="476"/>
      <c r="H603" s="476"/>
      <c r="I603" s="476"/>
      <c r="J603" s="476"/>
      <c r="K603" s="476"/>
      <c r="L603" s="476"/>
      <c r="M603" s="476"/>
      <c r="N603" s="476"/>
      <c r="O603" s="476"/>
      <c r="P603" s="476"/>
      <c r="Q603" s="476"/>
      <c r="R603" s="476"/>
      <c r="S603" s="476"/>
      <c r="T603" s="476"/>
      <c r="U603" s="476"/>
      <c r="V603" s="476"/>
      <c r="W603" s="476"/>
      <c r="X603" s="476"/>
      <c r="Y603" s="476"/>
      <c r="Z603" s="476"/>
      <c r="AA603" s="476"/>
    </row>
    <row r="604" customFormat="false" ht="15.75" hidden="false" customHeight="false" outlineLevel="0" collapsed="false">
      <c r="A604" s="476"/>
      <c r="B604" s="476"/>
      <c r="C604" s="476"/>
      <c r="D604" s="476"/>
      <c r="E604" s="476"/>
      <c r="F604" s="476"/>
      <c r="G604" s="476"/>
      <c r="H604" s="476"/>
      <c r="I604" s="476"/>
      <c r="J604" s="476"/>
      <c r="K604" s="476"/>
      <c r="L604" s="476"/>
      <c r="M604" s="476"/>
      <c r="N604" s="476"/>
      <c r="O604" s="476"/>
      <c r="P604" s="476"/>
      <c r="Q604" s="476"/>
      <c r="R604" s="476"/>
      <c r="S604" s="476"/>
      <c r="T604" s="476"/>
      <c r="U604" s="476"/>
      <c r="V604" s="476"/>
      <c r="W604" s="476"/>
      <c r="X604" s="476"/>
      <c r="Y604" s="476"/>
      <c r="Z604" s="476"/>
      <c r="AA604" s="476"/>
    </row>
    <row r="605" customFormat="false" ht="15.75" hidden="false" customHeight="false" outlineLevel="0" collapsed="false">
      <c r="A605" s="476"/>
      <c r="B605" s="476"/>
      <c r="C605" s="476"/>
      <c r="D605" s="476"/>
      <c r="E605" s="476"/>
      <c r="F605" s="476"/>
      <c r="G605" s="476"/>
      <c r="H605" s="476"/>
      <c r="I605" s="476"/>
      <c r="J605" s="476"/>
      <c r="K605" s="476"/>
      <c r="L605" s="476"/>
      <c r="M605" s="476"/>
      <c r="N605" s="476"/>
      <c r="O605" s="476"/>
      <c r="P605" s="476"/>
      <c r="Q605" s="476"/>
      <c r="R605" s="476"/>
      <c r="S605" s="476"/>
      <c r="T605" s="476"/>
      <c r="U605" s="476"/>
      <c r="V605" s="476"/>
      <c r="W605" s="476"/>
      <c r="X605" s="476"/>
      <c r="Y605" s="476"/>
      <c r="Z605" s="476"/>
      <c r="AA605" s="476"/>
    </row>
    <row r="606" customFormat="false" ht="15.75" hidden="false" customHeight="false" outlineLevel="0" collapsed="false">
      <c r="A606" s="476"/>
      <c r="B606" s="476"/>
      <c r="C606" s="476"/>
      <c r="D606" s="476"/>
      <c r="E606" s="476"/>
      <c r="F606" s="476"/>
      <c r="G606" s="476"/>
      <c r="H606" s="476"/>
      <c r="I606" s="476"/>
      <c r="J606" s="476"/>
      <c r="K606" s="476"/>
      <c r="L606" s="476"/>
      <c r="M606" s="476"/>
      <c r="N606" s="476"/>
      <c r="O606" s="476"/>
      <c r="P606" s="476"/>
      <c r="Q606" s="476"/>
      <c r="R606" s="476"/>
      <c r="S606" s="476"/>
      <c r="T606" s="476"/>
      <c r="U606" s="476"/>
      <c r="V606" s="476"/>
      <c r="W606" s="476"/>
      <c r="X606" s="476"/>
      <c r="Y606" s="476"/>
      <c r="Z606" s="476"/>
      <c r="AA606" s="476"/>
    </row>
    <row r="607" customFormat="false" ht="15.75" hidden="false" customHeight="false" outlineLevel="0" collapsed="false">
      <c r="A607" s="476"/>
      <c r="B607" s="476"/>
      <c r="C607" s="476"/>
      <c r="D607" s="476"/>
      <c r="E607" s="476"/>
      <c r="F607" s="476"/>
      <c r="G607" s="476"/>
      <c r="H607" s="476"/>
      <c r="I607" s="476"/>
      <c r="J607" s="476"/>
      <c r="K607" s="476"/>
      <c r="L607" s="476"/>
      <c r="M607" s="476"/>
      <c r="N607" s="476"/>
      <c r="O607" s="476"/>
      <c r="P607" s="476"/>
      <c r="Q607" s="476"/>
      <c r="R607" s="476"/>
      <c r="S607" s="476"/>
      <c r="T607" s="476"/>
      <c r="U607" s="476"/>
      <c r="V607" s="476"/>
      <c r="W607" s="476"/>
      <c r="X607" s="476"/>
      <c r="Y607" s="476"/>
      <c r="Z607" s="476"/>
      <c r="AA607" s="476"/>
    </row>
    <row r="608" customFormat="false" ht="15.75" hidden="false" customHeight="false" outlineLevel="0" collapsed="false">
      <c r="A608" s="476"/>
      <c r="B608" s="476"/>
      <c r="C608" s="476"/>
      <c r="D608" s="476"/>
      <c r="E608" s="476"/>
      <c r="F608" s="476"/>
      <c r="G608" s="476"/>
      <c r="H608" s="476"/>
      <c r="I608" s="476"/>
      <c r="J608" s="476"/>
      <c r="K608" s="476"/>
      <c r="L608" s="476"/>
      <c r="M608" s="476"/>
      <c r="N608" s="476"/>
      <c r="O608" s="476"/>
      <c r="P608" s="476"/>
      <c r="Q608" s="476"/>
      <c r="R608" s="476"/>
      <c r="S608" s="476"/>
      <c r="T608" s="476"/>
      <c r="U608" s="476"/>
      <c r="V608" s="476"/>
      <c r="W608" s="476"/>
      <c r="X608" s="476"/>
      <c r="Y608" s="476"/>
      <c r="Z608" s="476"/>
      <c r="AA608" s="476"/>
    </row>
    <row r="609" customFormat="false" ht="15.75" hidden="false" customHeight="false" outlineLevel="0" collapsed="false">
      <c r="A609" s="476"/>
      <c r="B609" s="476"/>
      <c r="C609" s="476"/>
      <c r="D609" s="476"/>
      <c r="E609" s="476"/>
      <c r="F609" s="476"/>
      <c r="G609" s="476"/>
      <c r="H609" s="476"/>
      <c r="I609" s="476"/>
      <c r="J609" s="476"/>
      <c r="K609" s="476"/>
      <c r="L609" s="476"/>
      <c r="M609" s="476"/>
      <c r="N609" s="476"/>
      <c r="O609" s="476"/>
      <c r="P609" s="476"/>
      <c r="Q609" s="476"/>
      <c r="R609" s="476"/>
      <c r="S609" s="476"/>
      <c r="T609" s="476"/>
      <c r="U609" s="476"/>
      <c r="V609" s="476"/>
      <c r="W609" s="476"/>
      <c r="X609" s="476"/>
      <c r="Y609" s="476"/>
      <c r="Z609" s="476"/>
      <c r="AA609" s="476"/>
    </row>
    <row r="610" customFormat="false" ht="15.75" hidden="false" customHeight="false" outlineLevel="0" collapsed="false">
      <c r="A610" s="476"/>
      <c r="B610" s="476"/>
      <c r="C610" s="476"/>
      <c r="D610" s="476"/>
      <c r="E610" s="476"/>
      <c r="F610" s="476"/>
      <c r="G610" s="476"/>
      <c r="H610" s="476"/>
      <c r="I610" s="476"/>
      <c r="J610" s="476"/>
      <c r="K610" s="476"/>
      <c r="L610" s="476"/>
      <c r="M610" s="476"/>
      <c r="N610" s="476"/>
      <c r="O610" s="476"/>
      <c r="P610" s="476"/>
      <c r="Q610" s="476"/>
      <c r="R610" s="476"/>
      <c r="S610" s="476"/>
      <c r="T610" s="476"/>
      <c r="U610" s="476"/>
      <c r="V610" s="476"/>
      <c r="W610" s="476"/>
      <c r="X610" s="476"/>
      <c r="Y610" s="476"/>
      <c r="Z610" s="476"/>
      <c r="AA610" s="476"/>
    </row>
    <row r="611" customFormat="false" ht="15.75" hidden="false" customHeight="false" outlineLevel="0" collapsed="false">
      <c r="A611" s="476"/>
      <c r="B611" s="476"/>
      <c r="C611" s="476"/>
      <c r="D611" s="476"/>
      <c r="E611" s="476"/>
      <c r="F611" s="476"/>
      <c r="G611" s="476"/>
      <c r="H611" s="476"/>
      <c r="I611" s="476"/>
      <c r="J611" s="476"/>
      <c r="K611" s="476"/>
      <c r="L611" s="476"/>
      <c r="M611" s="476"/>
      <c r="N611" s="476"/>
      <c r="O611" s="476"/>
      <c r="P611" s="476"/>
      <c r="Q611" s="476"/>
      <c r="R611" s="476"/>
      <c r="S611" s="476"/>
      <c r="T611" s="476"/>
      <c r="U611" s="476"/>
      <c r="V611" s="476"/>
      <c r="W611" s="476"/>
      <c r="X611" s="476"/>
      <c r="Y611" s="476"/>
      <c r="Z611" s="476"/>
      <c r="AA611" s="476"/>
    </row>
    <row r="612" customFormat="false" ht="15.75" hidden="false" customHeight="false" outlineLevel="0" collapsed="false">
      <c r="A612" s="476"/>
      <c r="B612" s="476"/>
      <c r="C612" s="476"/>
      <c r="D612" s="476"/>
      <c r="E612" s="476"/>
      <c r="F612" s="476"/>
      <c r="G612" s="476"/>
      <c r="H612" s="476"/>
      <c r="I612" s="476"/>
      <c r="J612" s="476"/>
      <c r="K612" s="476"/>
      <c r="L612" s="476"/>
      <c r="M612" s="476"/>
      <c r="N612" s="476"/>
      <c r="O612" s="476"/>
      <c r="P612" s="476"/>
      <c r="Q612" s="476"/>
      <c r="R612" s="476"/>
      <c r="S612" s="476"/>
      <c r="T612" s="476"/>
      <c r="U612" s="476"/>
      <c r="V612" s="476"/>
      <c r="W612" s="476"/>
      <c r="X612" s="476"/>
      <c r="Y612" s="476"/>
      <c r="Z612" s="476"/>
      <c r="AA612" s="476"/>
    </row>
    <row r="613" customFormat="false" ht="15.75" hidden="false" customHeight="false" outlineLevel="0" collapsed="false">
      <c r="A613" s="476"/>
      <c r="B613" s="476"/>
      <c r="C613" s="476"/>
      <c r="D613" s="476"/>
      <c r="E613" s="476"/>
      <c r="F613" s="476"/>
      <c r="G613" s="476"/>
      <c r="H613" s="476"/>
      <c r="I613" s="476"/>
      <c r="J613" s="476"/>
      <c r="K613" s="476"/>
      <c r="L613" s="476"/>
      <c r="M613" s="476"/>
      <c r="N613" s="476"/>
      <c r="O613" s="476"/>
      <c r="P613" s="476"/>
      <c r="Q613" s="476"/>
      <c r="R613" s="476"/>
      <c r="S613" s="476"/>
      <c r="T613" s="476"/>
      <c r="U613" s="476"/>
      <c r="V613" s="476"/>
      <c r="W613" s="476"/>
      <c r="X613" s="476"/>
      <c r="Y613" s="476"/>
      <c r="Z613" s="476"/>
      <c r="AA613" s="476"/>
    </row>
    <row r="614" customFormat="false" ht="15.75" hidden="false" customHeight="false" outlineLevel="0" collapsed="false">
      <c r="A614" s="476"/>
      <c r="B614" s="476"/>
      <c r="C614" s="476"/>
      <c r="D614" s="476"/>
      <c r="E614" s="476"/>
      <c r="F614" s="476"/>
      <c r="G614" s="476"/>
      <c r="H614" s="476"/>
      <c r="I614" s="476"/>
      <c r="J614" s="476"/>
      <c r="K614" s="476"/>
      <c r="L614" s="476"/>
      <c r="M614" s="476"/>
      <c r="N614" s="476"/>
      <c r="O614" s="476"/>
      <c r="P614" s="476"/>
      <c r="Q614" s="476"/>
      <c r="R614" s="476"/>
      <c r="S614" s="476"/>
      <c r="T614" s="476"/>
      <c r="U614" s="476"/>
      <c r="V614" s="476"/>
      <c r="W614" s="476"/>
      <c r="X614" s="476"/>
      <c r="Y614" s="476"/>
      <c r="Z614" s="476"/>
      <c r="AA614" s="476"/>
    </row>
    <row r="615" customFormat="false" ht="15.75" hidden="false" customHeight="false" outlineLevel="0" collapsed="false">
      <c r="A615" s="476"/>
      <c r="B615" s="476"/>
      <c r="C615" s="476"/>
      <c r="D615" s="476"/>
      <c r="E615" s="476"/>
      <c r="F615" s="476"/>
      <c r="G615" s="476"/>
      <c r="H615" s="476"/>
      <c r="I615" s="476"/>
      <c r="J615" s="476"/>
      <c r="K615" s="476"/>
      <c r="L615" s="476"/>
      <c r="M615" s="476"/>
      <c r="N615" s="476"/>
      <c r="O615" s="476"/>
      <c r="P615" s="476"/>
      <c r="Q615" s="476"/>
      <c r="R615" s="476"/>
      <c r="S615" s="476"/>
      <c r="T615" s="476"/>
      <c r="U615" s="476"/>
      <c r="V615" s="476"/>
      <c r="W615" s="476"/>
      <c r="X615" s="476"/>
      <c r="Y615" s="476"/>
      <c r="Z615" s="476"/>
      <c r="AA615" s="476"/>
    </row>
    <row r="616" customFormat="false" ht="15.75" hidden="false" customHeight="false" outlineLevel="0" collapsed="false">
      <c r="A616" s="476"/>
      <c r="B616" s="476"/>
      <c r="C616" s="476"/>
      <c r="D616" s="476"/>
      <c r="E616" s="476"/>
      <c r="F616" s="476"/>
      <c r="G616" s="476"/>
      <c r="H616" s="476"/>
      <c r="I616" s="476"/>
      <c r="J616" s="476"/>
      <c r="K616" s="476"/>
      <c r="L616" s="476"/>
      <c r="M616" s="476"/>
      <c r="N616" s="476"/>
      <c r="O616" s="476"/>
      <c r="P616" s="476"/>
      <c r="Q616" s="476"/>
      <c r="R616" s="476"/>
      <c r="S616" s="476"/>
      <c r="T616" s="476"/>
      <c r="U616" s="476"/>
      <c r="V616" s="476"/>
      <c r="W616" s="476"/>
      <c r="X616" s="476"/>
      <c r="Y616" s="476"/>
      <c r="Z616" s="476"/>
      <c r="AA616" s="476"/>
    </row>
    <row r="617" customFormat="false" ht="15.75" hidden="false" customHeight="false" outlineLevel="0" collapsed="false">
      <c r="A617" s="476"/>
      <c r="B617" s="476"/>
      <c r="C617" s="476"/>
      <c r="D617" s="476"/>
      <c r="E617" s="476"/>
      <c r="F617" s="476"/>
      <c r="G617" s="476"/>
      <c r="H617" s="476"/>
      <c r="I617" s="476"/>
      <c r="J617" s="476"/>
      <c r="K617" s="476"/>
      <c r="L617" s="476"/>
      <c r="M617" s="476"/>
      <c r="N617" s="476"/>
      <c r="O617" s="476"/>
      <c r="P617" s="476"/>
      <c r="Q617" s="476"/>
      <c r="R617" s="476"/>
      <c r="S617" s="476"/>
      <c r="T617" s="476"/>
      <c r="U617" s="476"/>
      <c r="V617" s="476"/>
      <c r="W617" s="476"/>
      <c r="X617" s="476"/>
      <c r="Y617" s="476"/>
      <c r="Z617" s="476"/>
      <c r="AA617" s="476"/>
    </row>
    <row r="618" customFormat="false" ht="15.75" hidden="false" customHeight="false" outlineLevel="0" collapsed="false">
      <c r="A618" s="476"/>
      <c r="B618" s="476"/>
      <c r="C618" s="476"/>
      <c r="D618" s="476"/>
      <c r="E618" s="476"/>
      <c r="F618" s="476"/>
      <c r="G618" s="476"/>
      <c r="H618" s="476"/>
      <c r="I618" s="476"/>
      <c r="J618" s="476"/>
      <c r="K618" s="476"/>
      <c r="L618" s="476"/>
      <c r="M618" s="476"/>
      <c r="N618" s="476"/>
      <c r="O618" s="476"/>
      <c r="P618" s="476"/>
      <c r="Q618" s="476"/>
      <c r="R618" s="476"/>
      <c r="S618" s="476"/>
      <c r="T618" s="476"/>
      <c r="U618" s="476"/>
      <c r="V618" s="476"/>
      <c r="W618" s="476"/>
      <c r="X618" s="476"/>
      <c r="Y618" s="476"/>
      <c r="Z618" s="476"/>
      <c r="AA618" s="476"/>
    </row>
    <row r="619" customFormat="false" ht="15.75" hidden="false" customHeight="false" outlineLevel="0" collapsed="false">
      <c r="A619" s="476"/>
      <c r="B619" s="476"/>
      <c r="C619" s="476"/>
      <c r="D619" s="476"/>
      <c r="E619" s="476"/>
      <c r="F619" s="476"/>
      <c r="G619" s="476"/>
      <c r="H619" s="476"/>
      <c r="I619" s="476"/>
      <c r="J619" s="476"/>
      <c r="K619" s="476"/>
      <c r="L619" s="476"/>
      <c r="M619" s="476"/>
      <c r="N619" s="476"/>
      <c r="O619" s="476"/>
      <c r="P619" s="476"/>
      <c r="Q619" s="476"/>
      <c r="R619" s="476"/>
      <c r="S619" s="476"/>
      <c r="T619" s="476"/>
      <c r="U619" s="476"/>
      <c r="V619" s="476"/>
      <c r="W619" s="476"/>
      <c r="X619" s="476"/>
      <c r="Y619" s="476"/>
      <c r="Z619" s="476"/>
      <c r="AA619" s="476"/>
    </row>
    <row r="620" customFormat="false" ht="15.75" hidden="false" customHeight="false" outlineLevel="0" collapsed="false">
      <c r="A620" s="476"/>
      <c r="B620" s="476"/>
      <c r="C620" s="476"/>
      <c r="D620" s="476"/>
      <c r="E620" s="476"/>
      <c r="F620" s="476"/>
      <c r="G620" s="476"/>
      <c r="H620" s="476"/>
      <c r="I620" s="476"/>
      <c r="J620" s="476"/>
      <c r="K620" s="476"/>
      <c r="L620" s="476"/>
      <c r="M620" s="476"/>
      <c r="N620" s="476"/>
      <c r="O620" s="476"/>
      <c r="P620" s="476"/>
      <c r="Q620" s="476"/>
      <c r="R620" s="476"/>
      <c r="S620" s="476"/>
      <c r="T620" s="476"/>
      <c r="U620" s="476"/>
      <c r="V620" s="476"/>
      <c r="W620" s="476"/>
      <c r="X620" s="476"/>
      <c r="Y620" s="476"/>
      <c r="Z620" s="476"/>
      <c r="AA620" s="476"/>
    </row>
    <row r="621" customFormat="false" ht="15.75" hidden="false" customHeight="false" outlineLevel="0" collapsed="false">
      <c r="A621" s="476"/>
      <c r="B621" s="476"/>
      <c r="C621" s="476"/>
      <c r="D621" s="476"/>
      <c r="E621" s="476"/>
      <c r="F621" s="476"/>
      <c r="G621" s="476"/>
      <c r="H621" s="476"/>
      <c r="I621" s="476"/>
      <c r="J621" s="476"/>
      <c r="K621" s="476"/>
      <c r="L621" s="476"/>
      <c r="M621" s="476"/>
      <c r="N621" s="476"/>
      <c r="O621" s="476"/>
      <c r="P621" s="476"/>
      <c r="Q621" s="476"/>
      <c r="R621" s="476"/>
      <c r="S621" s="476"/>
      <c r="T621" s="476"/>
      <c r="U621" s="476"/>
      <c r="V621" s="476"/>
      <c r="W621" s="476"/>
      <c r="X621" s="476"/>
      <c r="Y621" s="476"/>
      <c r="Z621" s="476"/>
      <c r="AA621" s="476"/>
    </row>
    <row r="622" customFormat="false" ht="15.75" hidden="false" customHeight="false" outlineLevel="0" collapsed="false">
      <c r="A622" s="476"/>
      <c r="B622" s="476"/>
      <c r="C622" s="476"/>
      <c r="D622" s="476"/>
      <c r="E622" s="476"/>
      <c r="F622" s="476"/>
      <c r="G622" s="476"/>
      <c r="H622" s="476"/>
      <c r="I622" s="476"/>
      <c r="J622" s="476"/>
      <c r="K622" s="476"/>
      <c r="L622" s="476"/>
      <c r="M622" s="476"/>
      <c r="N622" s="476"/>
      <c r="O622" s="476"/>
      <c r="P622" s="476"/>
      <c r="Q622" s="476"/>
      <c r="R622" s="476"/>
      <c r="S622" s="476"/>
      <c r="T622" s="476"/>
      <c r="U622" s="476"/>
      <c r="V622" s="476"/>
      <c r="W622" s="476"/>
      <c r="X622" s="476"/>
      <c r="Y622" s="476"/>
      <c r="Z622" s="476"/>
      <c r="AA622" s="476"/>
    </row>
    <row r="623" customFormat="false" ht="15.75" hidden="false" customHeight="false" outlineLevel="0" collapsed="false">
      <c r="A623" s="476"/>
      <c r="B623" s="476"/>
      <c r="C623" s="476"/>
      <c r="D623" s="476"/>
      <c r="E623" s="476"/>
      <c r="F623" s="476"/>
      <c r="G623" s="476"/>
      <c r="H623" s="476"/>
      <c r="I623" s="476"/>
      <c r="J623" s="476"/>
      <c r="K623" s="476"/>
      <c r="L623" s="476"/>
      <c r="M623" s="476"/>
      <c r="N623" s="476"/>
      <c r="O623" s="476"/>
      <c r="P623" s="476"/>
      <c r="Q623" s="476"/>
      <c r="R623" s="476"/>
      <c r="S623" s="476"/>
      <c r="T623" s="476"/>
      <c r="U623" s="476"/>
      <c r="V623" s="476"/>
      <c r="W623" s="476"/>
      <c r="X623" s="476"/>
      <c r="Y623" s="476"/>
      <c r="Z623" s="476"/>
      <c r="AA623" s="476"/>
    </row>
    <row r="624" customFormat="false" ht="15.75" hidden="false" customHeight="false" outlineLevel="0" collapsed="false">
      <c r="A624" s="476"/>
      <c r="B624" s="476"/>
      <c r="C624" s="476"/>
      <c r="D624" s="476"/>
      <c r="E624" s="476"/>
      <c r="F624" s="476"/>
      <c r="G624" s="476"/>
      <c r="H624" s="476"/>
      <c r="I624" s="476"/>
      <c r="J624" s="476"/>
      <c r="K624" s="476"/>
      <c r="L624" s="476"/>
      <c r="M624" s="476"/>
      <c r="N624" s="476"/>
      <c r="O624" s="476"/>
      <c r="P624" s="476"/>
      <c r="Q624" s="476"/>
      <c r="R624" s="476"/>
      <c r="S624" s="476"/>
      <c r="T624" s="476"/>
      <c r="U624" s="476"/>
      <c r="V624" s="476"/>
      <c r="W624" s="476"/>
      <c r="X624" s="476"/>
      <c r="Y624" s="476"/>
      <c r="Z624" s="476"/>
      <c r="AA624" s="476"/>
    </row>
    <row r="625" customFormat="false" ht="15.75" hidden="false" customHeight="false" outlineLevel="0" collapsed="false">
      <c r="A625" s="476"/>
      <c r="B625" s="476"/>
      <c r="C625" s="476"/>
      <c r="D625" s="476"/>
      <c r="E625" s="476"/>
      <c r="F625" s="476"/>
      <c r="G625" s="476"/>
      <c r="H625" s="476"/>
      <c r="I625" s="476"/>
      <c r="J625" s="476"/>
      <c r="K625" s="476"/>
      <c r="L625" s="476"/>
      <c r="M625" s="476"/>
      <c r="N625" s="476"/>
      <c r="O625" s="476"/>
      <c r="P625" s="476"/>
      <c r="Q625" s="476"/>
      <c r="R625" s="476"/>
      <c r="S625" s="476"/>
      <c r="T625" s="476"/>
      <c r="U625" s="476"/>
      <c r="V625" s="476"/>
      <c r="W625" s="476"/>
      <c r="X625" s="476"/>
      <c r="Y625" s="476"/>
      <c r="Z625" s="476"/>
      <c r="AA625" s="476"/>
    </row>
    <row r="626" customFormat="false" ht="15.75" hidden="false" customHeight="false" outlineLevel="0" collapsed="false">
      <c r="A626" s="476"/>
      <c r="B626" s="476"/>
      <c r="C626" s="476"/>
      <c r="D626" s="476"/>
      <c r="E626" s="476"/>
      <c r="F626" s="476"/>
      <c r="G626" s="476"/>
      <c r="H626" s="476"/>
      <c r="I626" s="476"/>
      <c r="J626" s="476"/>
      <c r="K626" s="476"/>
      <c r="L626" s="476"/>
      <c r="M626" s="476"/>
      <c r="N626" s="476"/>
      <c r="O626" s="476"/>
      <c r="P626" s="476"/>
      <c r="Q626" s="476"/>
      <c r="R626" s="476"/>
      <c r="S626" s="476"/>
      <c r="T626" s="476"/>
      <c r="U626" s="476"/>
      <c r="V626" s="476"/>
      <c r="W626" s="476"/>
      <c r="X626" s="476"/>
      <c r="Y626" s="476"/>
      <c r="Z626" s="476"/>
      <c r="AA626" s="476"/>
    </row>
    <row r="627" customFormat="false" ht="15.75" hidden="false" customHeight="false" outlineLevel="0" collapsed="false">
      <c r="A627" s="476"/>
      <c r="B627" s="476"/>
      <c r="C627" s="476"/>
      <c r="D627" s="476"/>
      <c r="E627" s="476"/>
      <c r="F627" s="476"/>
      <c r="G627" s="476"/>
      <c r="H627" s="476"/>
      <c r="I627" s="476"/>
      <c r="J627" s="476"/>
      <c r="K627" s="476"/>
      <c r="L627" s="476"/>
      <c r="M627" s="476"/>
      <c r="N627" s="476"/>
      <c r="O627" s="476"/>
      <c r="P627" s="476"/>
      <c r="Q627" s="476"/>
      <c r="R627" s="476"/>
      <c r="S627" s="476"/>
      <c r="T627" s="476"/>
      <c r="U627" s="476"/>
      <c r="V627" s="476"/>
      <c r="W627" s="476"/>
      <c r="X627" s="476"/>
      <c r="Y627" s="476"/>
      <c r="Z627" s="476"/>
      <c r="AA627" s="476"/>
    </row>
    <row r="628" customFormat="false" ht="15.75" hidden="false" customHeight="false" outlineLevel="0" collapsed="false">
      <c r="A628" s="476"/>
      <c r="B628" s="476"/>
      <c r="C628" s="476"/>
      <c r="D628" s="476"/>
      <c r="E628" s="476"/>
      <c r="F628" s="476"/>
      <c r="G628" s="476"/>
      <c r="H628" s="476"/>
      <c r="I628" s="476"/>
      <c r="J628" s="476"/>
      <c r="K628" s="476"/>
      <c r="L628" s="476"/>
      <c r="M628" s="476"/>
      <c r="N628" s="476"/>
      <c r="O628" s="476"/>
      <c r="P628" s="476"/>
      <c r="Q628" s="476"/>
      <c r="R628" s="476"/>
      <c r="S628" s="476"/>
      <c r="T628" s="476"/>
      <c r="U628" s="476"/>
      <c r="V628" s="476"/>
      <c r="W628" s="476"/>
      <c r="X628" s="476"/>
      <c r="Y628" s="476"/>
      <c r="Z628" s="476"/>
      <c r="AA628" s="476"/>
    </row>
    <row r="629" customFormat="false" ht="15.75" hidden="false" customHeight="false" outlineLevel="0" collapsed="false">
      <c r="A629" s="476"/>
      <c r="B629" s="476"/>
      <c r="C629" s="476"/>
      <c r="D629" s="476"/>
      <c r="E629" s="476"/>
      <c r="F629" s="476"/>
      <c r="G629" s="476"/>
      <c r="H629" s="476"/>
      <c r="I629" s="476"/>
      <c r="J629" s="476"/>
      <c r="K629" s="476"/>
      <c r="L629" s="476"/>
      <c r="M629" s="476"/>
      <c r="N629" s="476"/>
      <c r="O629" s="476"/>
      <c r="P629" s="476"/>
      <c r="Q629" s="476"/>
      <c r="R629" s="476"/>
      <c r="S629" s="476"/>
      <c r="T629" s="476"/>
      <c r="U629" s="476"/>
      <c r="V629" s="476"/>
      <c r="W629" s="476"/>
      <c r="X629" s="476"/>
      <c r="Y629" s="476"/>
      <c r="Z629" s="476"/>
      <c r="AA629" s="476"/>
    </row>
    <row r="630" customFormat="false" ht="15.75" hidden="false" customHeight="false" outlineLevel="0" collapsed="false">
      <c r="A630" s="476"/>
      <c r="B630" s="476"/>
      <c r="C630" s="476"/>
      <c r="D630" s="476"/>
      <c r="E630" s="476"/>
      <c r="F630" s="476"/>
      <c r="G630" s="476"/>
      <c r="H630" s="476"/>
      <c r="I630" s="476"/>
      <c r="J630" s="476"/>
      <c r="K630" s="476"/>
      <c r="L630" s="476"/>
      <c r="M630" s="476"/>
      <c r="N630" s="476"/>
      <c r="O630" s="476"/>
      <c r="P630" s="476"/>
      <c r="Q630" s="476"/>
      <c r="R630" s="476"/>
      <c r="S630" s="476"/>
      <c r="T630" s="476"/>
      <c r="U630" s="476"/>
      <c r="V630" s="476"/>
      <c r="W630" s="476"/>
      <c r="X630" s="476"/>
      <c r="Y630" s="476"/>
      <c r="Z630" s="476"/>
      <c r="AA630" s="476"/>
    </row>
    <row r="631" customFormat="false" ht="15.75" hidden="false" customHeight="false" outlineLevel="0" collapsed="false">
      <c r="A631" s="476"/>
      <c r="B631" s="476"/>
      <c r="C631" s="476"/>
      <c r="D631" s="476"/>
      <c r="E631" s="476"/>
      <c r="F631" s="476"/>
      <c r="G631" s="476"/>
      <c r="H631" s="476"/>
      <c r="I631" s="476"/>
      <c r="J631" s="476"/>
      <c r="K631" s="476"/>
      <c r="L631" s="476"/>
      <c r="M631" s="476"/>
      <c r="N631" s="476"/>
      <c r="O631" s="476"/>
      <c r="P631" s="476"/>
      <c r="Q631" s="476"/>
      <c r="R631" s="476"/>
      <c r="S631" s="476"/>
      <c r="T631" s="476"/>
      <c r="U631" s="476"/>
      <c r="V631" s="476"/>
      <c r="W631" s="476"/>
      <c r="X631" s="476"/>
      <c r="Y631" s="476"/>
      <c r="Z631" s="476"/>
      <c r="AA631" s="476"/>
    </row>
    <row r="632" customFormat="false" ht="15.75" hidden="false" customHeight="false" outlineLevel="0" collapsed="false">
      <c r="A632" s="476"/>
      <c r="B632" s="476"/>
      <c r="C632" s="476"/>
      <c r="D632" s="476"/>
      <c r="E632" s="476"/>
      <c r="F632" s="476"/>
      <c r="G632" s="476"/>
      <c r="H632" s="476"/>
      <c r="I632" s="476"/>
      <c r="J632" s="476"/>
      <c r="K632" s="476"/>
      <c r="L632" s="476"/>
      <c r="M632" s="476"/>
      <c r="N632" s="476"/>
      <c r="O632" s="476"/>
      <c r="P632" s="476"/>
      <c r="Q632" s="476"/>
      <c r="R632" s="476"/>
      <c r="S632" s="476"/>
      <c r="T632" s="476"/>
      <c r="U632" s="476"/>
      <c r="V632" s="476"/>
      <c r="W632" s="476"/>
      <c r="X632" s="476"/>
      <c r="Y632" s="476"/>
      <c r="Z632" s="476"/>
      <c r="AA632" s="476"/>
    </row>
    <row r="633" customFormat="false" ht="15.75" hidden="false" customHeight="false" outlineLevel="0" collapsed="false">
      <c r="A633" s="476"/>
      <c r="B633" s="476"/>
      <c r="C633" s="476"/>
      <c r="D633" s="476"/>
      <c r="E633" s="476"/>
      <c r="F633" s="476"/>
      <c r="G633" s="476"/>
      <c r="H633" s="476"/>
      <c r="I633" s="476"/>
      <c r="J633" s="476"/>
      <c r="K633" s="476"/>
      <c r="L633" s="476"/>
      <c r="M633" s="476"/>
      <c r="N633" s="476"/>
      <c r="O633" s="476"/>
      <c r="P633" s="476"/>
      <c r="Q633" s="476"/>
      <c r="R633" s="476"/>
      <c r="S633" s="476"/>
      <c r="T633" s="476"/>
      <c r="U633" s="476"/>
      <c r="V633" s="476"/>
      <c r="W633" s="476"/>
      <c r="X633" s="476"/>
      <c r="Y633" s="476"/>
      <c r="Z633" s="476"/>
      <c r="AA633" s="476"/>
    </row>
    <row r="634" customFormat="false" ht="15.75" hidden="false" customHeight="false" outlineLevel="0" collapsed="false">
      <c r="A634" s="476"/>
      <c r="B634" s="476"/>
      <c r="C634" s="476"/>
      <c r="D634" s="476"/>
      <c r="E634" s="476"/>
      <c r="F634" s="476"/>
      <c r="G634" s="476"/>
      <c r="H634" s="476"/>
      <c r="I634" s="476"/>
      <c r="J634" s="476"/>
      <c r="K634" s="476"/>
      <c r="L634" s="476"/>
      <c r="M634" s="476"/>
      <c r="N634" s="476"/>
      <c r="O634" s="476"/>
      <c r="P634" s="476"/>
      <c r="Q634" s="476"/>
      <c r="R634" s="476"/>
      <c r="S634" s="476"/>
      <c r="T634" s="476"/>
      <c r="U634" s="476"/>
      <c r="V634" s="476"/>
      <c r="W634" s="476"/>
      <c r="X634" s="476"/>
      <c r="Y634" s="476"/>
      <c r="Z634" s="476"/>
      <c r="AA634" s="476"/>
    </row>
    <row r="635" customFormat="false" ht="15.75" hidden="false" customHeight="false" outlineLevel="0" collapsed="false">
      <c r="A635" s="476"/>
      <c r="B635" s="476"/>
      <c r="C635" s="476"/>
      <c r="D635" s="476"/>
      <c r="E635" s="476"/>
      <c r="F635" s="476"/>
      <c r="G635" s="476"/>
      <c r="H635" s="476"/>
      <c r="I635" s="476"/>
      <c r="J635" s="476"/>
      <c r="K635" s="476"/>
      <c r="L635" s="476"/>
      <c r="M635" s="476"/>
      <c r="N635" s="476"/>
      <c r="O635" s="476"/>
      <c r="P635" s="476"/>
      <c r="Q635" s="476"/>
      <c r="R635" s="476"/>
      <c r="S635" s="476"/>
      <c r="T635" s="476"/>
      <c r="U635" s="476"/>
      <c r="V635" s="476"/>
      <c r="W635" s="476"/>
      <c r="X635" s="476"/>
      <c r="Y635" s="476"/>
      <c r="Z635" s="476"/>
      <c r="AA635" s="476"/>
    </row>
    <row r="636" customFormat="false" ht="15.75" hidden="false" customHeight="false" outlineLevel="0" collapsed="false">
      <c r="A636" s="476"/>
      <c r="B636" s="476"/>
      <c r="C636" s="476"/>
      <c r="D636" s="476"/>
      <c r="E636" s="476"/>
      <c r="F636" s="476"/>
      <c r="G636" s="476"/>
      <c r="H636" s="476"/>
      <c r="I636" s="476"/>
      <c r="J636" s="476"/>
      <c r="K636" s="476"/>
      <c r="L636" s="476"/>
      <c r="M636" s="476"/>
      <c r="N636" s="476"/>
      <c r="O636" s="476"/>
      <c r="P636" s="476"/>
      <c r="Q636" s="476"/>
      <c r="R636" s="476"/>
      <c r="S636" s="476"/>
      <c r="T636" s="476"/>
      <c r="U636" s="476"/>
      <c r="V636" s="476"/>
      <c r="W636" s="476"/>
      <c r="X636" s="476"/>
      <c r="Y636" s="476"/>
      <c r="Z636" s="476"/>
      <c r="AA636" s="476"/>
    </row>
    <row r="637" customFormat="false" ht="15.75" hidden="false" customHeight="false" outlineLevel="0" collapsed="false">
      <c r="A637" s="476"/>
      <c r="B637" s="476"/>
      <c r="C637" s="476"/>
      <c r="D637" s="476"/>
      <c r="E637" s="476"/>
      <c r="F637" s="476"/>
      <c r="G637" s="476"/>
      <c r="H637" s="476"/>
      <c r="I637" s="476"/>
      <c r="J637" s="476"/>
      <c r="K637" s="476"/>
      <c r="L637" s="476"/>
      <c r="M637" s="476"/>
      <c r="N637" s="476"/>
      <c r="O637" s="476"/>
      <c r="P637" s="476"/>
      <c r="Q637" s="476"/>
      <c r="R637" s="476"/>
      <c r="S637" s="476"/>
      <c r="T637" s="476"/>
      <c r="U637" s="476"/>
      <c r="V637" s="476"/>
      <c r="W637" s="476"/>
      <c r="X637" s="476"/>
      <c r="Y637" s="476"/>
      <c r="Z637" s="476"/>
      <c r="AA637" s="476"/>
    </row>
    <row r="638" customFormat="false" ht="15.75" hidden="false" customHeight="false" outlineLevel="0" collapsed="false">
      <c r="A638" s="476"/>
      <c r="B638" s="476"/>
      <c r="C638" s="476"/>
      <c r="D638" s="476"/>
      <c r="E638" s="476"/>
      <c r="F638" s="476"/>
      <c r="G638" s="476"/>
      <c r="H638" s="476"/>
      <c r="I638" s="476"/>
      <c r="J638" s="476"/>
      <c r="K638" s="476"/>
      <c r="L638" s="476"/>
      <c r="M638" s="476"/>
      <c r="N638" s="476"/>
      <c r="O638" s="476"/>
      <c r="P638" s="476"/>
      <c r="Q638" s="476"/>
      <c r="R638" s="476"/>
      <c r="S638" s="476"/>
      <c r="T638" s="476"/>
      <c r="U638" s="476"/>
      <c r="V638" s="476"/>
      <c r="W638" s="476"/>
      <c r="X638" s="476"/>
      <c r="Y638" s="476"/>
      <c r="Z638" s="476"/>
      <c r="AA638" s="476"/>
    </row>
    <row r="639" customFormat="false" ht="15.75" hidden="false" customHeight="false" outlineLevel="0" collapsed="false">
      <c r="A639" s="476"/>
      <c r="B639" s="476"/>
      <c r="C639" s="476"/>
      <c r="D639" s="476"/>
      <c r="E639" s="476"/>
      <c r="F639" s="476"/>
      <c r="G639" s="476"/>
      <c r="H639" s="476"/>
      <c r="I639" s="476"/>
      <c r="J639" s="476"/>
      <c r="K639" s="476"/>
      <c r="L639" s="476"/>
      <c r="M639" s="476"/>
      <c r="N639" s="476"/>
      <c r="O639" s="476"/>
      <c r="P639" s="476"/>
      <c r="Q639" s="476"/>
      <c r="R639" s="476"/>
      <c r="S639" s="476"/>
      <c r="T639" s="476"/>
      <c r="U639" s="476"/>
      <c r="V639" s="476"/>
      <c r="W639" s="476"/>
      <c r="X639" s="476"/>
      <c r="Y639" s="476"/>
      <c r="Z639" s="476"/>
      <c r="AA639" s="476"/>
    </row>
    <row r="640" customFormat="false" ht="15.75" hidden="false" customHeight="false" outlineLevel="0" collapsed="false">
      <c r="A640" s="476"/>
      <c r="B640" s="476"/>
      <c r="C640" s="476"/>
      <c r="D640" s="476"/>
      <c r="E640" s="476"/>
      <c r="F640" s="476"/>
      <c r="G640" s="476"/>
      <c r="H640" s="476"/>
      <c r="I640" s="476"/>
      <c r="J640" s="476"/>
      <c r="K640" s="476"/>
      <c r="L640" s="476"/>
      <c r="M640" s="476"/>
      <c r="N640" s="476"/>
      <c r="O640" s="476"/>
      <c r="P640" s="476"/>
      <c r="Q640" s="476"/>
      <c r="R640" s="476"/>
      <c r="S640" s="476"/>
      <c r="T640" s="476"/>
      <c r="U640" s="476"/>
      <c r="V640" s="476"/>
      <c r="W640" s="476"/>
      <c r="X640" s="476"/>
      <c r="Y640" s="476"/>
      <c r="Z640" s="476"/>
      <c r="AA640" s="476"/>
    </row>
    <row r="641" customFormat="false" ht="15.75" hidden="false" customHeight="false" outlineLevel="0" collapsed="false">
      <c r="A641" s="476"/>
      <c r="B641" s="476"/>
      <c r="C641" s="476"/>
      <c r="D641" s="476"/>
      <c r="E641" s="476"/>
      <c r="F641" s="476"/>
      <c r="G641" s="476"/>
      <c r="H641" s="476"/>
      <c r="I641" s="476"/>
      <c r="J641" s="476"/>
      <c r="K641" s="476"/>
      <c r="L641" s="476"/>
      <c r="M641" s="476"/>
      <c r="N641" s="476"/>
      <c r="O641" s="476"/>
      <c r="P641" s="476"/>
      <c r="Q641" s="476"/>
      <c r="R641" s="476"/>
      <c r="S641" s="476"/>
      <c r="T641" s="476"/>
      <c r="U641" s="476"/>
      <c r="V641" s="476"/>
      <c r="W641" s="476"/>
      <c r="X641" s="476"/>
      <c r="Y641" s="476"/>
      <c r="Z641" s="476"/>
      <c r="AA641" s="476"/>
    </row>
    <row r="642" customFormat="false" ht="15.75" hidden="false" customHeight="false" outlineLevel="0" collapsed="false">
      <c r="A642" s="476"/>
      <c r="B642" s="476"/>
      <c r="C642" s="476"/>
      <c r="D642" s="476"/>
      <c r="E642" s="476"/>
      <c r="F642" s="476"/>
      <c r="G642" s="476"/>
      <c r="H642" s="476"/>
      <c r="I642" s="476"/>
      <c r="J642" s="476"/>
      <c r="K642" s="476"/>
      <c r="L642" s="476"/>
      <c r="M642" s="476"/>
      <c r="N642" s="476"/>
      <c r="O642" s="476"/>
      <c r="P642" s="476"/>
      <c r="Q642" s="476"/>
      <c r="R642" s="476"/>
      <c r="S642" s="476"/>
      <c r="T642" s="476"/>
      <c r="U642" s="476"/>
      <c r="V642" s="476"/>
      <c r="W642" s="476"/>
      <c r="X642" s="476"/>
      <c r="Y642" s="476"/>
      <c r="Z642" s="476"/>
      <c r="AA642" s="476"/>
    </row>
    <row r="643" customFormat="false" ht="15.75" hidden="false" customHeight="false" outlineLevel="0" collapsed="false">
      <c r="A643" s="476"/>
      <c r="B643" s="476"/>
      <c r="C643" s="476"/>
      <c r="D643" s="476"/>
      <c r="E643" s="476"/>
      <c r="F643" s="476"/>
      <c r="G643" s="476"/>
      <c r="H643" s="476"/>
      <c r="I643" s="476"/>
      <c r="J643" s="476"/>
      <c r="K643" s="476"/>
      <c r="L643" s="476"/>
      <c r="M643" s="476"/>
      <c r="N643" s="476"/>
      <c r="O643" s="476"/>
      <c r="P643" s="476"/>
      <c r="Q643" s="476"/>
      <c r="R643" s="476"/>
      <c r="S643" s="476"/>
      <c r="T643" s="476"/>
      <c r="U643" s="476"/>
      <c r="V643" s="476"/>
      <c r="W643" s="476"/>
      <c r="X643" s="476"/>
      <c r="Y643" s="476"/>
      <c r="Z643" s="476"/>
      <c r="AA643" s="476"/>
    </row>
    <row r="644" customFormat="false" ht="15.75" hidden="false" customHeight="false" outlineLevel="0" collapsed="false">
      <c r="A644" s="476"/>
      <c r="B644" s="476"/>
      <c r="C644" s="476"/>
      <c r="D644" s="476"/>
      <c r="E644" s="476"/>
      <c r="F644" s="476"/>
      <c r="G644" s="476"/>
      <c r="H644" s="476"/>
      <c r="I644" s="476"/>
      <c r="J644" s="476"/>
      <c r="K644" s="476"/>
      <c r="L644" s="476"/>
      <c r="M644" s="476"/>
      <c r="N644" s="476"/>
      <c r="O644" s="476"/>
      <c r="P644" s="476"/>
      <c r="Q644" s="476"/>
      <c r="R644" s="476"/>
      <c r="S644" s="476"/>
      <c r="T644" s="476"/>
      <c r="U644" s="476"/>
      <c r="V644" s="476"/>
      <c r="W644" s="476"/>
      <c r="X644" s="476"/>
      <c r="Y644" s="476"/>
      <c r="Z644" s="476"/>
      <c r="AA644" s="476"/>
    </row>
    <row r="645" customFormat="false" ht="15.75" hidden="false" customHeight="false" outlineLevel="0" collapsed="false">
      <c r="A645" s="476"/>
      <c r="B645" s="476"/>
      <c r="C645" s="476"/>
      <c r="D645" s="476"/>
      <c r="E645" s="476"/>
      <c r="F645" s="476"/>
      <c r="G645" s="476"/>
      <c r="H645" s="476"/>
      <c r="I645" s="476"/>
      <c r="J645" s="476"/>
      <c r="K645" s="476"/>
      <c r="L645" s="476"/>
      <c r="M645" s="476"/>
      <c r="N645" s="476"/>
      <c r="O645" s="476"/>
      <c r="P645" s="476"/>
      <c r="Q645" s="476"/>
      <c r="R645" s="476"/>
      <c r="S645" s="476"/>
      <c r="T645" s="476"/>
      <c r="U645" s="476"/>
      <c r="V645" s="476"/>
      <c r="W645" s="476"/>
      <c r="X645" s="476"/>
      <c r="Y645" s="476"/>
      <c r="Z645" s="476"/>
      <c r="AA645" s="476"/>
    </row>
    <row r="646" customFormat="false" ht="15.75" hidden="false" customHeight="false" outlineLevel="0" collapsed="false">
      <c r="A646" s="476"/>
      <c r="B646" s="476"/>
      <c r="C646" s="476"/>
      <c r="D646" s="476"/>
      <c r="E646" s="476"/>
      <c r="F646" s="476"/>
      <c r="G646" s="476"/>
      <c r="H646" s="476"/>
      <c r="I646" s="476"/>
      <c r="J646" s="476"/>
      <c r="K646" s="476"/>
      <c r="L646" s="476"/>
      <c r="M646" s="476"/>
      <c r="N646" s="476"/>
      <c r="O646" s="476"/>
      <c r="P646" s="476"/>
      <c r="Q646" s="476"/>
      <c r="R646" s="476"/>
      <c r="S646" s="476"/>
      <c r="T646" s="476"/>
      <c r="U646" s="476"/>
      <c r="V646" s="476"/>
      <c r="W646" s="476"/>
      <c r="X646" s="476"/>
      <c r="Y646" s="476"/>
      <c r="Z646" s="476"/>
      <c r="AA646" s="476"/>
    </row>
    <row r="647" customFormat="false" ht="15.75" hidden="false" customHeight="false" outlineLevel="0" collapsed="false">
      <c r="A647" s="476"/>
      <c r="B647" s="476"/>
      <c r="C647" s="476"/>
      <c r="D647" s="476"/>
      <c r="E647" s="476"/>
      <c r="F647" s="476"/>
      <c r="G647" s="476"/>
      <c r="H647" s="476"/>
      <c r="I647" s="476"/>
      <c r="J647" s="476"/>
      <c r="K647" s="476"/>
      <c r="L647" s="476"/>
      <c r="M647" s="476"/>
      <c r="N647" s="476"/>
      <c r="O647" s="476"/>
      <c r="P647" s="476"/>
      <c r="Q647" s="476"/>
      <c r="R647" s="476"/>
      <c r="S647" s="476"/>
      <c r="T647" s="476"/>
      <c r="U647" s="476"/>
      <c r="V647" s="476"/>
      <c r="W647" s="476"/>
      <c r="X647" s="476"/>
      <c r="Y647" s="476"/>
      <c r="Z647" s="476"/>
      <c r="AA647" s="476"/>
    </row>
    <row r="648" customFormat="false" ht="15.75" hidden="false" customHeight="false" outlineLevel="0" collapsed="false">
      <c r="A648" s="476"/>
      <c r="B648" s="476"/>
      <c r="C648" s="476"/>
      <c r="D648" s="476"/>
      <c r="E648" s="476"/>
      <c r="F648" s="476"/>
      <c r="G648" s="476"/>
      <c r="H648" s="476"/>
      <c r="I648" s="476"/>
      <c r="J648" s="476"/>
      <c r="K648" s="476"/>
      <c r="L648" s="476"/>
      <c r="M648" s="476"/>
      <c r="N648" s="476"/>
      <c r="O648" s="476"/>
      <c r="P648" s="476"/>
      <c r="Q648" s="476"/>
      <c r="R648" s="476"/>
      <c r="S648" s="476"/>
      <c r="T648" s="476"/>
      <c r="U648" s="476"/>
      <c r="V648" s="476"/>
      <c r="W648" s="476"/>
      <c r="X648" s="476"/>
      <c r="Y648" s="476"/>
      <c r="Z648" s="476"/>
      <c r="AA648" s="476"/>
    </row>
    <row r="649" customFormat="false" ht="15.75" hidden="false" customHeight="false" outlineLevel="0" collapsed="false">
      <c r="A649" s="476"/>
      <c r="B649" s="476"/>
      <c r="C649" s="476"/>
      <c r="D649" s="476"/>
      <c r="E649" s="476"/>
      <c r="F649" s="476"/>
      <c r="G649" s="476"/>
      <c r="H649" s="476"/>
      <c r="I649" s="476"/>
      <c r="J649" s="476"/>
      <c r="K649" s="476"/>
      <c r="L649" s="476"/>
      <c r="M649" s="476"/>
      <c r="N649" s="476"/>
      <c r="O649" s="476"/>
      <c r="P649" s="476"/>
      <c r="Q649" s="476"/>
      <c r="R649" s="476"/>
      <c r="S649" s="476"/>
      <c r="T649" s="476"/>
      <c r="U649" s="476"/>
      <c r="V649" s="476"/>
      <c r="W649" s="476"/>
      <c r="X649" s="476"/>
      <c r="Y649" s="476"/>
      <c r="Z649" s="476"/>
      <c r="AA649" s="476"/>
    </row>
    <row r="650" customFormat="false" ht="15.75" hidden="false" customHeight="false" outlineLevel="0" collapsed="false">
      <c r="A650" s="476"/>
      <c r="B650" s="476"/>
      <c r="C650" s="476"/>
      <c r="D650" s="476"/>
      <c r="E650" s="476"/>
      <c r="F650" s="476"/>
      <c r="G650" s="476"/>
      <c r="H650" s="476"/>
      <c r="I650" s="476"/>
      <c r="J650" s="476"/>
      <c r="K650" s="476"/>
      <c r="L650" s="476"/>
      <c r="M650" s="476"/>
      <c r="N650" s="476"/>
      <c r="O650" s="476"/>
      <c r="P650" s="476"/>
      <c r="Q650" s="476"/>
      <c r="R650" s="476"/>
      <c r="S650" s="476"/>
      <c r="T650" s="476"/>
      <c r="U650" s="476"/>
      <c r="V650" s="476"/>
      <c r="W650" s="476"/>
      <c r="X650" s="476"/>
      <c r="Y650" s="476"/>
      <c r="Z650" s="476"/>
      <c r="AA650" s="476"/>
    </row>
    <row r="651" customFormat="false" ht="15.75" hidden="false" customHeight="false" outlineLevel="0" collapsed="false">
      <c r="A651" s="476"/>
      <c r="B651" s="476"/>
      <c r="C651" s="476"/>
      <c r="D651" s="476"/>
      <c r="E651" s="476"/>
      <c r="F651" s="476"/>
      <c r="G651" s="476"/>
      <c r="H651" s="476"/>
      <c r="I651" s="476"/>
      <c r="J651" s="476"/>
      <c r="K651" s="476"/>
      <c r="L651" s="476"/>
      <c r="M651" s="476"/>
      <c r="N651" s="476"/>
      <c r="O651" s="476"/>
      <c r="P651" s="476"/>
      <c r="Q651" s="476"/>
      <c r="R651" s="476"/>
      <c r="S651" s="476"/>
      <c r="T651" s="476"/>
      <c r="U651" s="476"/>
      <c r="V651" s="476"/>
      <c r="W651" s="476"/>
      <c r="X651" s="476"/>
      <c r="Y651" s="476"/>
      <c r="Z651" s="476"/>
      <c r="AA651" s="476"/>
    </row>
    <row r="652" customFormat="false" ht="15.75" hidden="false" customHeight="false" outlineLevel="0" collapsed="false">
      <c r="A652" s="476"/>
      <c r="B652" s="476"/>
      <c r="C652" s="476"/>
      <c r="D652" s="476"/>
      <c r="E652" s="476"/>
      <c r="F652" s="476"/>
      <c r="G652" s="476"/>
      <c r="H652" s="476"/>
      <c r="I652" s="476"/>
      <c r="J652" s="476"/>
      <c r="K652" s="476"/>
      <c r="L652" s="476"/>
      <c r="M652" s="476"/>
      <c r="N652" s="476"/>
      <c r="O652" s="476"/>
      <c r="P652" s="476"/>
      <c r="Q652" s="476"/>
      <c r="R652" s="476"/>
      <c r="S652" s="476"/>
      <c r="T652" s="476"/>
      <c r="U652" s="476"/>
      <c r="V652" s="476"/>
      <c r="W652" s="476"/>
      <c r="X652" s="476"/>
      <c r="Y652" s="476"/>
      <c r="Z652" s="476"/>
      <c r="AA652" s="476"/>
    </row>
    <row r="653" customFormat="false" ht="15.75" hidden="false" customHeight="false" outlineLevel="0" collapsed="false">
      <c r="A653" s="476"/>
      <c r="B653" s="476"/>
      <c r="C653" s="476"/>
      <c r="D653" s="476"/>
      <c r="E653" s="476"/>
      <c r="F653" s="476"/>
      <c r="G653" s="476"/>
      <c r="H653" s="476"/>
      <c r="I653" s="476"/>
      <c r="J653" s="476"/>
      <c r="K653" s="476"/>
      <c r="L653" s="476"/>
      <c r="M653" s="476"/>
      <c r="N653" s="476"/>
      <c r="O653" s="476"/>
      <c r="P653" s="476"/>
      <c r="Q653" s="476"/>
      <c r="R653" s="476"/>
      <c r="S653" s="476"/>
      <c r="T653" s="476"/>
      <c r="U653" s="476"/>
      <c r="V653" s="476"/>
      <c r="W653" s="476"/>
      <c r="X653" s="476"/>
      <c r="Y653" s="476"/>
      <c r="Z653" s="476"/>
      <c r="AA653" s="476"/>
    </row>
    <row r="654" customFormat="false" ht="15.75" hidden="false" customHeight="false" outlineLevel="0" collapsed="false">
      <c r="A654" s="476"/>
      <c r="B654" s="476"/>
      <c r="C654" s="476"/>
      <c r="D654" s="476"/>
      <c r="E654" s="476"/>
      <c r="F654" s="476"/>
      <c r="G654" s="476"/>
      <c r="H654" s="476"/>
      <c r="I654" s="476"/>
      <c r="J654" s="476"/>
      <c r="K654" s="476"/>
      <c r="L654" s="476"/>
      <c r="M654" s="476"/>
      <c r="N654" s="476"/>
      <c r="O654" s="476"/>
      <c r="P654" s="476"/>
      <c r="Q654" s="476"/>
      <c r="R654" s="476"/>
      <c r="S654" s="476"/>
      <c r="T654" s="476"/>
      <c r="U654" s="476"/>
      <c r="V654" s="476"/>
      <c r="W654" s="476"/>
      <c r="X654" s="476"/>
      <c r="Y654" s="476"/>
      <c r="Z654" s="476"/>
      <c r="AA654" s="476"/>
    </row>
    <row r="655" customFormat="false" ht="15.75" hidden="false" customHeight="false" outlineLevel="0" collapsed="false">
      <c r="A655" s="476"/>
      <c r="B655" s="476"/>
      <c r="C655" s="476"/>
      <c r="D655" s="476"/>
      <c r="E655" s="476"/>
      <c r="F655" s="476"/>
      <c r="G655" s="476"/>
      <c r="H655" s="476"/>
      <c r="I655" s="476"/>
      <c r="J655" s="476"/>
      <c r="K655" s="476"/>
      <c r="L655" s="476"/>
      <c r="M655" s="476"/>
      <c r="N655" s="476"/>
      <c r="O655" s="476"/>
      <c r="P655" s="476"/>
      <c r="Q655" s="476"/>
      <c r="R655" s="476"/>
      <c r="S655" s="476"/>
      <c r="T655" s="476"/>
      <c r="U655" s="476"/>
      <c r="V655" s="476"/>
      <c r="W655" s="476"/>
      <c r="X655" s="476"/>
      <c r="Y655" s="476"/>
      <c r="Z655" s="476"/>
      <c r="AA655" s="476"/>
    </row>
    <row r="656" customFormat="false" ht="15.75" hidden="false" customHeight="false" outlineLevel="0" collapsed="false">
      <c r="A656" s="476"/>
      <c r="B656" s="476"/>
      <c r="C656" s="476"/>
      <c r="D656" s="476"/>
      <c r="E656" s="476"/>
      <c r="F656" s="476"/>
      <c r="G656" s="476"/>
      <c r="H656" s="476"/>
      <c r="I656" s="476"/>
      <c r="J656" s="476"/>
      <c r="K656" s="476"/>
      <c r="L656" s="476"/>
      <c r="M656" s="476"/>
      <c r="N656" s="476"/>
      <c r="O656" s="476"/>
      <c r="P656" s="476"/>
      <c r="Q656" s="476"/>
      <c r="R656" s="476"/>
      <c r="S656" s="476"/>
      <c r="T656" s="476"/>
      <c r="U656" s="476"/>
      <c r="V656" s="476"/>
      <c r="W656" s="476"/>
      <c r="X656" s="476"/>
      <c r="Y656" s="476"/>
      <c r="Z656" s="476"/>
      <c r="AA656" s="476"/>
    </row>
    <row r="657" customFormat="false" ht="15.75" hidden="false" customHeight="false" outlineLevel="0" collapsed="false">
      <c r="A657" s="476"/>
      <c r="B657" s="476"/>
      <c r="C657" s="476"/>
      <c r="D657" s="476"/>
      <c r="E657" s="476"/>
      <c r="F657" s="476"/>
      <c r="G657" s="476"/>
      <c r="H657" s="476"/>
      <c r="I657" s="476"/>
      <c r="J657" s="476"/>
      <c r="K657" s="476"/>
      <c r="L657" s="476"/>
      <c r="M657" s="476"/>
      <c r="N657" s="476"/>
      <c r="O657" s="476"/>
      <c r="P657" s="476"/>
      <c r="Q657" s="476"/>
      <c r="R657" s="476"/>
      <c r="S657" s="476"/>
      <c r="T657" s="476"/>
      <c r="U657" s="476"/>
      <c r="V657" s="476"/>
      <c r="W657" s="476"/>
      <c r="X657" s="476"/>
      <c r="Y657" s="476"/>
      <c r="Z657" s="476"/>
      <c r="AA657" s="476"/>
    </row>
    <row r="658" customFormat="false" ht="15.75" hidden="false" customHeight="false" outlineLevel="0" collapsed="false">
      <c r="A658" s="476"/>
      <c r="B658" s="476"/>
      <c r="C658" s="476"/>
      <c r="D658" s="476"/>
      <c r="E658" s="476"/>
      <c r="F658" s="476"/>
      <c r="G658" s="476"/>
      <c r="H658" s="476"/>
      <c r="I658" s="476"/>
      <c r="J658" s="476"/>
      <c r="K658" s="476"/>
      <c r="L658" s="476"/>
      <c r="M658" s="476"/>
      <c r="N658" s="476"/>
      <c r="O658" s="476"/>
      <c r="P658" s="476"/>
      <c r="Q658" s="476"/>
      <c r="R658" s="476"/>
      <c r="S658" s="476"/>
      <c r="T658" s="476"/>
      <c r="U658" s="476"/>
      <c r="V658" s="476"/>
      <c r="W658" s="476"/>
      <c r="X658" s="476"/>
      <c r="Y658" s="476"/>
      <c r="Z658" s="476"/>
      <c r="AA658" s="476"/>
    </row>
    <row r="659" customFormat="false" ht="15.75" hidden="false" customHeight="false" outlineLevel="0" collapsed="false">
      <c r="A659" s="476"/>
      <c r="B659" s="476"/>
      <c r="C659" s="476"/>
      <c r="D659" s="476"/>
      <c r="E659" s="476"/>
      <c r="F659" s="476"/>
      <c r="G659" s="476"/>
      <c r="H659" s="476"/>
      <c r="I659" s="476"/>
      <c r="J659" s="476"/>
      <c r="K659" s="476"/>
      <c r="L659" s="476"/>
      <c r="M659" s="476"/>
      <c r="N659" s="476"/>
      <c r="O659" s="476"/>
      <c r="P659" s="476"/>
      <c r="Q659" s="476"/>
      <c r="R659" s="476"/>
      <c r="S659" s="476"/>
      <c r="T659" s="476"/>
      <c r="U659" s="476"/>
      <c r="V659" s="476"/>
      <c r="W659" s="476"/>
      <c r="X659" s="476"/>
      <c r="Y659" s="476"/>
      <c r="Z659" s="476"/>
      <c r="AA659" s="476"/>
    </row>
    <row r="660" customFormat="false" ht="15.75" hidden="false" customHeight="false" outlineLevel="0" collapsed="false">
      <c r="A660" s="476"/>
      <c r="B660" s="476"/>
      <c r="C660" s="476"/>
      <c r="D660" s="476"/>
      <c r="E660" s="476"/>
      <c r="F660" s="476"/>
      <c r="G660" s="476"/>
      <c r="H660" s="476"/>
      <c r="I660" s="476"/>
      <c r="J660" s="476"/>
      <c r="K660" s="476"/>
      <c r="L660" s="476"/>
      <c r="M660" s="476"/>
      <c r="N660" s="476"/>
      <c r="O660" s="476"/>
      <c r="P660" s="476"/>
      <c r="Q660" s="476"/>
      <c r="R660" s="476"/>
      <c r="S660" s="476"/>
      <c r="T660" s="476"/>
      <c r="U660" s="476"/>
      <c r="V660" s="476"/>
      <c r="W660" s="476"/>
      <c r="X660" s="476"/>
      <c r="Y660" s="476"/>
      <c r="Z660" s="476"/>
      <c r="AA660" s="476"/>
    </row>
    <row r="661" customFormat="false" ht="15.75" hidden="false" customHeight="false" outlineLevel="0" collapsed="false">
      <c r="A661" s="476"/>
      <c r="B661" s="476"/>
      <c r="C661" s="476"/>
      <c r="D661" s="476"/>
      <c r="E661" s="476"/>
      <c r="F661" s="476"/>
      <c r="G661" s="476"/>
      <c r="H661" s="476"/>
      <c r="I661" s="476"/>
      <c r="J661" s="476"/>
      <c r="K661" s="476"/>
      <c r="L661" s="476"/>
      <c r="M661" s="476"/>
      <c r="N661" s="476"/>
      <c r="O661" s="476"/>
      <c r="P661" s="476"/>
      <c r="Q661" s="476"/>
      <c r="R661" s="476"/>
      <c r="S661" s="476"/>
      <c r="T661" s="476"/>
      <c r="U661" s="476"/>
      <c r="V661" s="476"/>
      <c r="W661" s="476"/>
      <c r="X661" s="476"/>
      <c r="Y661" s="476"/>
      <c r="Z661" s="476"/>
      <c r="AA661" s="476"/>
    </row>
    <row r="662" customFormat="false" ht="15.75" hidden="false" customHeight="false" outlineLevel="0" collapsed="false">
      <c r="A662" s="476"/>
      <c r="B662" s="476"/>
      <c r="C662" s="476"/>
      <c r="D662" s="476"/>
      <c r="E662" s="476"/>
      <c r="F662" s="476"/>
      <c r="G662" s="476"/>
      <c r="H662" s="476"/>
      <c r="I662" s="476"/>
      <c r="J662" s="476"/>
      <c r="K662" s="476"/>
      <c r="L662" s="476"/>
      <c r="M662" s="476"/>
      <c r="N662" s="476"/>
      <c r="O662" s="476"/>
      <c r="P662" s="476"/>
      <c r="Q662" s="476"/>
      <c r="R662" s="476"/>
      <c r="S662" s="476"/>
      <c r="T662" s="476"/>
      <c r="U662" s="476"/>
      <c r="V662" s="476"/>
      <c r="W662" s="476"/>
      <c r="X662" s="476"/>
      <c r="Y662" s="476"/>
      <c r="Z662" s="476"/>
      <c r="AA662" s="476"/>
    </row>
    <row r="663" customFormat="false" ht="15.75" hidden="false" customHeight="false" outlineLevel="0" collapsed="false">
      <c r="A663" s="476"/>
      <c r="B663" s="476"/>
      <c r="C663" s="476"/>
      <c r="D663" s="476"/>
      <c r="E663" s="476"/>
      <c r="F663" s="476"/>
      <c r="G663" s="476"/>
      <c r="H663" s="476"/>
      <c r="I663" s="476"/>
      <c r="J663" s="476"/>
      <c r="K663" s="476"/>
      <c r="L663" s="476"/>
      <c r="M663" s="476"/>
      <c r="N663" s="476"/>
      <c r="O663" s="476"/>
      <c r="P663" s="476"/>
      <c r="Q663" s="476"/>
      <c r="R663" s="476"/>
      <c r="S663" s="476"/>
      <c r="T663" s="476"/>
      <c r="U663" s="476"/>
      <c r="V663" s="476"/>
      <c r="W663" s="476"/>
      <c r="X663" s="476"/>
      <c r="Y663" s="476"/>
      <c r="Z663" s="476"/>
      <c r="AA663" s="476"/>
    </row>
    <row r="664" customFormat="false" ht="15.75" hidden="false" customHeight="false" outlineLevel="0" collapsed="false">
      <c r="A664" s="476"/>
      <c r="B664" s="476"/>
      <c r="C664" s="476"/>
      <c r="D664" s="476"/>
      <c r="E664" s="476"/>
      <c r="F664" s="476"/>
      <c r="G664" s="476"/>
      <c r="H664" s="476"/>
      <c r="I664" s="476"/>
      <c r="J664" s="476"/>
      <c r="K664" s="476"/>
      <c r="L664" s="476"/>
      <c r="M664" s="476"/>
      <c r="N664" s="476"/>
      <c r="O664" s="476"/>
      <c r="P664" s="476"/>
      <c r="Q664" s="476"/>
      <c r="R664" s="476"/>
      <c r="S664" s="476"/>
      <c r="T664" s="476"/>
      <c r="U664" s="476"/>
      <c r="V664" s="476"/>
      <c r="W664" s="476"/>
      <c r="X664" s="476"/>
      <c r="Y664" s="476"/>
      <c r="Z664" s="476"/>
      <c r="AA664" s="476"/>
    </row>
    <row r="665" customFormat="false" ht="15.75" hidden="false" customHeight="false" outlineLevel="0" collapsed="false">
      <c r="A665" s="476"/>
      <c r="B665" s="476"/>
      <c r="C665" s="476"/>
      <c r="D665" s="476"/>
      <c r="E665" s="476"/>
      <c r="F665" s="476"/>
      <c r="G665" s="476"/>
      <c r="H665" s="476"/>
      <c r="I665" s="476"/>
      <c r="J665" s="476"/>
      <c r="K665" s="476"/>
      <c r="L665" s="476"/>
      <c r="M665" s="476"/>
      <c r="N665" s="476"/>
      <c r="O665" s="476"/>
      <c r="P665" s="476"/>
      <c r="Q665" s="476"/>
      <c r="R665" s="476"/>
      <c r="S665" s="476"/>
      <c r="T665" s="476"/>
      <c r="U665" s="476"/>
      <c r="V665" s="476"/>
      <c r="W665" s="476"/>
      <c r="X665" s="476"/>
      <c r="Y665" s="476"/>
      <c r="Z665" s="476"/>
      <c r="AA665" s="476"/>
    </row>
    <row r="666" customFormat="false" ht="15.75" hidden="false" customHeight="false" outlineLevel="0" collapsed="false">
      <c r="A666" s="476"/>
      <c r="B666" s="476"/>
      <c r="C666" s="476"/>
      <c r="D666" s="476"/>
      <c r="E666" s="476"/>
      <c r="F666" s="476"/>
      <c r="G666" s="476"/>
      <c r="H666" s="476"/>
      <c r="I666" s="476"/>
      <c r="J666" s="476"/>
      <c r="K666" s="476"/>
      <c r="L666" s="476"/>
      <c r="M666" s="476"/>
      <c r="N666" s="476"/>
      <c r="O666" s="476"/>
      <c r="P666" s="476"/>
      <c r="Q666" s="476"/>
      <c r="R666" s="476"/>
      <c r="S666" s="476"/>
      <c r="T666" s="476"/>
      <c r="U666" s="476"/>
      <c r="V666" s="476"/>
      <c r="W666" s="476"/>
      <c r="X666" s="476"/>
      <c r="Y666" s="476"/>
      <c r="Z666" s="476"/>
      <c r="AA666" s="476"/>
    </row>
    <row r="667" customFormat="false" ht="15.75" hidden="false" customHeight="false" outlineLevel="0" collapsed="false">
      <c r="A667" s="476"/>
      <c r="B667" s="476"/>
      <c r="C667" s="476"/>
      <c r="D667" s="476"/>
      <c r="E667" s="476"/>
      <c r="F667" s="476"/>
      <c r="G667" s="476"/>
      <c r="H667" s="476"/>
      <c r="I667" s="476"/>
      <c r="J667" s="476"/>
      <c r="K667" s="476"/>
      <c r="L667" s="476"/>
      <c r="M667" s="476"/>
      <c r="N667" s="476"/>
      <c r="O667" s="476"/>
      <c r="P667" s="476"/>
      <c r="Q667" s="476"/>
      <c r="R667" s="476"/>
      <c r="S667" s="476"/>
      <c r="T667" s="476"/>
      <c r="U667" s="476"/>
      <c r="V667" s="476"/>
      <c r="W667" s="476"/>
      <c r="X667" s="476"/>
      <c r="Y667" s="476"/>
      <c r="Z667" s="476"/>
      <c r="AA667" s="476"/>
    </row>
    <row r="668" customFormat="false" ht="15.75" hidden="false" customHeight="false" outlineLevel="0" collapsed="false">
      <c r="A668" s="476"/>
      <c r="B668" s="476"/>
      <c r="C668" s="476"/>
      <c r="D668" s="476"/>
      <c r="E668" s="476"/>
      <c r="F668" s="476"/>
      <c r="G668" s="476"/>
      <c r="H668" s="476"/>
      <c r="I668" s="476"/>
      <c r="J668" s="476"/>
      <c r="K668" s="476"/>
      <c r="L668" s="476"/>
      <c r="M668" s="476"/>
      <c r="N668" s="476"/>
      <c r="O668" s="476"/>
      <c r="P668" s="476"/>
      <c r="Q668" s="476"/>
      <c r="R668" s="476"/>
      <c r="S668" s="476"/>
      <c r="T668" s="476"/>
      <c r="U668" s="476"/>
      <c r="V668" s="476"/>
      <c r="W668" s="476"/>
      <c r="X668" s="476"/>
      <c r="Y668" s="476"/>
      <c r="Z668" s="476"/>
      <c r="AA668" s="476"/>
    </row>
    <row r="669" customFormat="false" ht="15.75" hidden="false" customHeight="false" outlineLevel="0" collapsed="false">
      <c r="A669" s="476"/>
      <c r="B669" s="476"/>
      <c r="C669" s="476"/>
      <c r="D669" s="476"/>
      <c r="E669" s="476"/>
      <c r="F669" s="476"/>
      <c r="G669" s="476"/>
      <c r="H669" s="476"/>
      <c r="I669" s="476"/>
      <c r="J669" s="476"/>
      <c r="K669" s="476"/>
      <c r="L669" s="476"/>
      <c r="M669" s="476"/>
      <c r="N669" s="476"/>
      <c r="O669" s="476"/>
      <c r="P669" s="476"/>
      <c r="Q669" s="476"/>
      <c r="R669" s="476"/>
      <c r="S669" s="476"/>
      <c r="T669" s="476"/>
      <c r="U669" s="476"/>
      <c r="V669" s="476"/>
      <c r="W669" s="476"/>
      <c r="X669" s="476"/>
      <c r="Y669" s="476"/>
      <c r="Z669" s="476"/>
      <c r="AA669" s="476"/>
    </row>
    <row r="670" customFormat="false" ht="15.75" hidden="false" customHeight="false" outlineLevel="0" collapsed="false">
      <c r="A670" s="476"/>
      <c r="B670" s="476"/>
      <c r="C670" s="476"/>
      <c r="D670" s="476"/>
      <c r="E670" s="476"/>
      <c r="F670" s="476"/>
      <c r="G670" s="476"/>
      <c r="H670" s="476"/>
      <c r="I670" s="476"/>
      <c r="J670" s="476"/>
      <c r="K670" s="476"/>
      <c r="L670" s="476"/>
      <c r="M670" s="476"/>
      <c r="N670" s="476"/>
      <c r="O670" s="476"/>
      <c r="P670" s="476"/>
      <c r="Q670" s="476"/>
      <c r="R670" s="476"/>
      <c r="S670" s="476"/>
      <c r="T670" s="476"/>
      <c r="U670" s="476"/>
      <c r="V670" s="476"/>
      <c r="W670" s="476"/>
      <c r="X670" s="476"/>
      <c r="Y670" s="476"/>
      <c r="Z670" s="476"/>
      <c r="AA670" s="476"/>
    </row>
    <row r="671" customFormat="false" ht="15.75" hidden="false" customHeight="false" outlineLevel="0" collapsed="false">
      <c r="A671" s="476"/>
      <c r="B671" s="476"/>
      <c r="C671" s="476"/>
      <c r="D671" s="476"/>
      <c r="E671" s="476"/>
      <c r="F671" s="476"/>
      <c r="G671" s="476"/>
      <c r="H671" s="476"/>
      <c r="I671" s="476"/>
      <c r="J671" s="476"/>
      <c r="K671" s="476"/>
      <c r="L671" s="476"/>
      <c r="M671" s="476"/>
      <c r="N671" s="476"/>
      <c r="O671" s="476"/>
      <c r="P671" s="476"/>
      <c r="Q671" s="476"/>
      <c r="R671" s="476"/>
      <c r="S671" s="476"/>
      <c r="T671" s="476"/>
      <c r="U671" s="476"/>
      <c r="V671" s="476"/>
      <c r="W671" s="476"/>
      <c r="X671" s="476"/>
      <c r="Y671" s="476"/>
      <c r="Z671" s="476"/>
      <c r="AA671" s="476"/>
    </row>
    <row r="672" customFormat="false" ht="15.75" hidden="false" customHeight="false" outlineLevel="0" collapsed="false">
      <c r="A672" s="476"/>
      <c r="B672" s="476"/>
      <c r="C672" s="476"/>
      <c r="D672" s="476"/>
      <c r="E672" s="476"/>
      <c r="F672" s="476"/>
      <c r="G672" s="476"/>
      <c r="H672" s="476"/>
      <c r="I672" s="476"/>
      <c r="J672" s="476"/>
      <c r="K672" s="476"/>
      <c r="L672" s="476"/>
      <c r="M672" s="476"/>
      <c r="N672" s="476"/>
      <c r="O672" s="476"/>
      <c r="P672" s="476"/>
      <c r="Q672" s="476"/>
      <c r="R672" s="476"/>
      <c r="S672" s="476"/>
      <c r="T672" s="476"/>
      <c r="U672" s="476"/>
      <c r="V672" s="476"/>
      <c r="W672" s="476"/>
      <c r="X672" s="476"/>
      <c r="Y672" s="476"/>
      <c r="Z672" s="476"/>
      <c r="AA672" s="476"/>
    </row>
    <row r="673" customFormat="false" ht="15.75" hidden="false" customHeight="false" outlineLevel="0" collapsed="false">
      <c r="A673" s="476"/>
      <c r="B673" s="476"/>
      <c r="C673" s="476"/>
      <c r="D673" s="476"/>
      <c r="E673" s="476"/>
      <c r="F673" s="476"/>
      <c r="G673" s="476"/>
      <c r="H673" s="476"/>
      <c r="I673" s="476"/>
      <c r="J673" s="476"/>
      <c r="K673" s="476"/>
      <c r="L673" s="476"/>
      <c r="M673" s="476"/>
      <c r="N673" s="476"/>
      <c r="O673" s="476"/>
      <c r="P673" s="476"/>
      <c r="Q673" s="476"/>
      <c r="R673" s="476"/>
      <c r="S673" s="476"/>
      <c r="T673" s="476"/>
      <c r="U673" s="476"/>
      <c r="V673" s="476"/>
      <c r="W673" s="476"/>
      <c r="X673" s="476"/>
      <c r="Y673" s="476"/>
      <c r="Z673" s="476"/>
      <c r="AA673" s="476"/>
    </row>
    <row r="674" customFormat="false" ht="15.75" hidden="false" customHeight="false" outlineLevel="0" collapsed="false">
      <c r="A674" s="476"/>
      <c r="B674" s="476"/>
      <c r="C674" s="476"/>
      <c r="D674" s="476"/>
      <c r="E674" s="476"/>
      <c r="F674" s="476"/>
      <c r="G674" s="476"/>
      <c r="H674" s="476"/>
      <c r="I674" s="476"/>
      <c r="J674" s="476"/>
      <c r="K674" s="476"/>
      <c r="L674" s="476"/>
      <c r="M674" s="476"/>
      <c r="N674" s="476"/>
      <c r="O674" s="476"/>
      <c r="P674" s="476"/>
      <c r="Q674" s="476"/>
      <c r="R674" s="476"/>
      <c r="S674" s="476"/>
      <c r="T674" s="476"/>
      <c r="U674" s="476"/>
      <c r="V674" s="476"/>
      <c r="W674" s="476"/>
      <c r="X674" s="476"/>
      <c r="Y674" s="476"/>
      <c r="Z674" s="476"/>
      <c r="AA674" s="476"/>
    </row>
    <row r="675" customFormat="false" ht="15.75" hidden="false" customHeight="false" outlineLevel="0" collapsed="false">
      <c r="A675" s="476"/>
      <c r="B675" s="476"/>
      <c r="C675" s="476"/>
      <c r="D675" s="476"/>
      <c r="E675" s="476"/>
      <c r="F675" s="476"/>
      <c r="G675" s="476"/>
      <c r="H675" s="476"/>
      <c r="I675" s="476"/>
      <c r="J675" s="476"/>
      <c r="K675" s="476"/>
      <c r="L675" s="476"/>
      <c r="M675" s="476"/>
      <c r="N675" s="476"/>
      <c r="O675" s="476"/>
      <c r="P675" s="476"/>
      <c r="Q675" s="476"/>
      <c r="R675" s="476"/>
      <c r="S675" s="476"/>
      <c r="T675" s="476"/>
      <c r="U675" s="476"/>
      <c r="V675" s="476"/>
      <c r="W675" s="476"/>
      <c r="X675" s="476"/>
      <c r="Y675" s="476"/>
      <c r="Z675" s="476"/>
      <c r="AA675" s="476"/>
    </row>
    <row r="676" customFormat="false" ht="15.75" hidden="false" customHeight="false" outlineLevel="0" collapsed="false">
      <c r="A676" s="476"/>
      <c r="B676" s="476"/>
      <c r="C676" s="476"/>
      <c r="D676" s="476"/>
      <c r="E676" s="476"/>
      <c r="F676" s="476"/>
      <c r="G676" s="476"/>
      <c r="H676" s="476"/>
      <c r="I676" s="476"/>
      <c r="J676" s="476"/>
      <c r="K676" s="476"/>
      <c r="L676" s="476"/>
      <c r="M676" s="476"/>
      <c r="N676" s="476"/>
      <c r="O676" s="476"/>
      <c r="P676" s="476"/>
      <c r="Q676" s="476"/>
      <c r="R676" s="476"/>
      <c r="S676" s="476"/>
      <c r="T676" s="476"/>
      <c r="U676" s="476"/>
      <c r="V676" s="476"/>
      <c r="W676" s="476"/>
      <c r="X676" s="476"/>
      <c r="Y676" s="476"/>
      <c r="Z676" s="476"/>
      <c r="AA676" s="476"/>
    </row>
    <row r="677" customFormat="false" ht="15.75" hidden="false" customHeight="false" outlineLevel="0" collapsed="false">
      <c r="A677" s="476"/>
      <c r="B677" s="476"/>
      <c r="C677" s="476"/>
      <c r="D677" s="476"/>
      <c r="E677" s="476"/>
      <c r="F677" s="476"/>
      <c r="G677" s="476"/>
      <c r="H677" s="476"/>
      <c r="I677" s="476"/>
      <c r="J677" s="476"/>
      <c r="K677" s="476"/>
      <c r="L677" s="476"/>
      <c r="M677" s="476"/>
      <c r="N677" s="476"/>
      <c r="O677" s="476"/>
      <c r="P677" s="476"/>
      <c r="Q677" s="476"/>
      <c r="R677" s="476"/>
      <c r="S677" s="476"/>
      <c r="T677" s="476"/>
      <c r="U677" s="476"/>
      <c r="V677" s="476"/>
      <c r="W677" s="476"/>
      <c r="X677" s="476"/>
      <c r="Y677" s="476"/>
      <c r="Z677" s="476"/>
      <c r="AA677" s="476"/>
    </row>
    <row r="678" customFormat="false" ht="15.75" hidden="false" customHeight="false" outlineLevel="0" collapsed="false">
      <c r="A678" s="476"/>
      <c r="B678" s="476"/>
      <c r="C678" s="476"/>
      <c r="D678" s="476"/>
      <c r="E678" s="476"/>
      <c r="F678" s="476"/>
      <c r="G678" s="476"/>
      <c r="H678" s="476"/>
      <c r="I678" s="476"/>
      <c r="J678" s="476"/>
      <c r="K678" s="476"/>
      <c r="L678" s="476"/>
      <c r="M678" s="476"/>
      <c r="N678" s="476"/>
      <c r="O678" s="476"/>
      <c r="P678" s="476"/>
      <c r="Q678" s="476"/>
      <c r="R678" s="476"/>
      <c r="S678" s="476"/>
      <c r="T678" s="476"/>
      <c r="U678" s="476"/>
      <c r="V678" s="476"/>
      <c r="W678" s="476"/>
      <c r="X678" s="476"/>
      <c r="Y678" s="476"/>
      <c r="Z678" s="476"/>
      <c r="AA678" s="476"/>
    </row>
    <row r="679" customFormat="false" ht="15.75" hidden="false" customHeight="false" outlineLevel="0" collapsed="false">
      <c r="A679" s="476"/>
      <c r="B679" s="476"/>
      <c r="C679" s="476"/>
      <c r="D679" s="476"/>
      <c r="E679" s="476"/>
      <c r="F679" s="476"/>
      <c r="G679" s="476"/>
      <c r="H679" s="476"/>
      <c r="I679" s="476"/>
      <c r="J679" s="476"/>
      <c r="K679" s="476"/>
      <c r="L679" s="476"/>
      <c r="M679" s="476"/>
      <c r="N679" s="476"/>
      <c r="O679" s="476"/>
      <c r="P679" s="476"/>
      <c r="Q679" s="476"/>
      <c r="R679" s="476"/>
      <c r="S679" s="476"/>
      <c r="T679" s="476"/>
      <c r="U679" s="476"/>
      <c r="V679" s="476"/>
      <c r="W679" s="476"/>
      <c r="X679" s="476"/>
      <c r="Y679" s="476"/>
      <c r="Z679" s="476"/>
      <c r="AA679" s="476"/>
    </row>
    <row r="680" customFormat="false" ht="15.75" hidden="false" customHeight="false" outlineLevel="0" collapsed="false">
      <c r="A680" s="476"/>
      <c r="B680" s="476"/>
      <c r="C680" s="476"/>
      <c r="D680" s="476"/>
      <c r="E680" s="476"/>
      <c r="F680" s="476"/>
      <c r="G680" s="476"/>
      <c r="H680" s="476"/>
      <c r="I680" s="476"/>
      <c r="J680" s="476"/>
      <c r="K680" s="476"/>
      <c r="L680" s="476"/>
      <c r="M680" s="476"/>
      <c r="N680" s="476"/>
      <c r="O680" s="476"/>
      <c r="P680" s="476"/>
      <c r="Q680" s="476"/>
      <c r="R680" s="476"/>
      <c r="S680" s="476"/>
      <c r="T680" s="476"/>
      <c r="U680" s="476"/>
      <c r="V680" s="476"/>
      <c r="W680" s="476"/>
      <c r="X680" s="476"/>
      <c r="Y680" s="476"/>
      <c r="Z680" s="476"/>
      <c r="AA680" s="476"/>
    </row>
    <row r="681" customFormat="false" ht="15.75" hidden="false" customHeight="false" outlineLevel="0" collapsed="false">
      <c r="A681" s="476"/>
      <c r="B681" s="476"/>
      <c r="C681" s="476"/>
      <c r="D681" s="476"/>
      <c r="E681" s="476"/>
      <c r="F681" s="476"/>
      <c r="G681" s="476"/>
      <c r="H681" s="476"/>
      <c r="I681" s="476"/>
      <c r="J681" s="476"/>
      <c r="K681" s="476"/>
      <c r="L681" s="476"/>
      <c r="M681" s="476"/>
      <c r="N681" s="476"/>
      <c r="O681" s="476"/>
      <c r="P681" s="476"/>
      <c r="Q681" s="476"/>
      <c r="R681" s="476"/>
      <c r="S681" s="476"/>
      <c r="T681" s="476"/>
      <c r="U681" s="476"/>
      <c r="V681" s="476"/>
      <c r="W681" s="476"/>
      <c r="X681" s="476"/>
      <c r="Y681" s="476"/>
      <c r="Z681" s="476"/>
      <c r="AA681" s="476"/>
    </row>
    <row r="682" customFormat="false" ht="15.75" hidden="false" customHeight="false" outlineLevel="0" collapsed="false">
      <c r="A682" s="476"/>
      <c r="B682" s="476"/>
      <c r="C682" s="476"/>
      <c r="D682" s="476"/>
      <c r="E682" s="476"/>
      <c r="F682" s="476"/>
      <c r="G682" s="476"/>
      <c r="H682" s="476"/>
      <c r="I682" s="476"/>
      <c r="J682" s="476"/>
      <c r="K682" s="476"/>
      <c r="L682" s="476"/>
      <c r="M682" s="476"/>
      <c r="N682" s="476"/>
      <c r="O682" s="476"/>
      <c r="P682" s="476"/>
      <c r="Q682" s="476"/>
      <c r="R682" s="476"/>
      <c r="S682" s="476"/>
      <c r="T682" s="476"/>
      <c r="U682" s="476"/>
      <c r="V682" s="476"/>
      <c r="W682" s="476"/>
      <c r="X682" s="476"/>
      <c r="Y682" s="476"/>
      <c r="Z682" s="476"/>
      <c r="AA682" s="476"/>
    </row>
    <row r="683" customFormat="false" ht="15.75" hidden="false" customHeight="false" outlineLevel="0" collapsed="false">
      <c r="A683" s="476"/>
      <c r="B683" s="476"/>
      <c r="C683" s="476"/>
      <c r="D683" s="476"/>
      <c r="E683" s="476"/>
      <c r="F683" s="476"/>
      <c r="G683" s="476"/>
      <c r="H683" s="476"/>
      <c r="I683" s="476"/>
      <c r="J683" s="476"/>
      <c r="K683" s="476"/>
      <c r="L683" s="476"/>
      <c r="M683" s="476"/>
      <c r="N683" s="476"/>
      <c r="O683" s="476"/>
      <c r="P683" s="476"/>
      <c r="Q683" s="476"/>
      <c r="R683" s="476"/>
      <c r="S683" s="476"/>
      <c r="T683" s="476"/>
      <c r="U683" s="476"/>
      <c r="V683" s="476"/>
      <c r="W683" s="476"/>
      <c r="X683" s="476"/>
      <c r="Y683" s="476"/>
      <c r="Z683" s="476"/>
      <c r="AA683" s="476"/>
    </row>
    <row r="684" customFormat="false" ht="15.75" hidden="false" customHeight="false" outlineLevel="0" collapsed="false">
      <c r="A684" s="476"/>
      <c r="B684" s="476"/>
      <c r="C684" s="476"/>
      <c r="D684" s="476"/>
      <c r="E684" s="476"/>
      <c r="F684" s="476"/>
      <c r="G684" s="476"/>
      <c r="H684" s="476"/>
      <c r="I684" s="476"/>
      <c r="J684" s="476"/>
      <c r="K684" s="476"/>
      <c r="L684" s="476"/>
      <c r="M684" s="476"/>
      <c r="N684" s="476"/>
      <c r="O684" s="476"/>
      <c r="P684" s="476"/>
      <c r="Q684" s="476"/>
      <c r="R684" s="476"/>
      <c r="S684" s="476"/>
      <c r="T684" s="476"/>
      <c r="U684" s="476"/>
      <c r="V684" s="476"/>
      <c r="W684" s="476"/>
      <c r="X684" s="476"/>
      <c r="Y684" s="476"/>
      <c r="Z684" s="476"/>
      <c r="AA684" s="476"/>
    </row>
    <row r="685" customFormat="false" ht="15.75" hidden="false" customHeight="false" outlineLevel="0" collapsed="false">
      <c r="A685" s="476"/>
      <c r="B685" s="476"/>
      <c r="C685" s="476"/>
      <c r="D685" s="476"/>
      <c r="E685" s="476"/>
      <c r="F685" s="476"/>
      <c r="G685" s="476"/>
      <c r="H685" s="476"/>
      <c r="I685" s="476"/>
      <c r="J685" s="476"/>
      <c r="K685" s="476"/>
      <c r="L685" s="476"/>
      <c r="M685" s="476"/>
      <c r="N685" s="476"/>
      <c r="O685" s="476"/>
      <c r="P685" s="476"/>
      <c r="Q685" s="476"/>
      <c r="R685" s="476"/>
      <c r="S685" s="476"/>
      <c r="T685" s="476"/>
      <c r="U685" s="476"/>
      <c r="V685" s="476"/>
      <c r="W685" s="476"/>
      <c r="X685" s="476"/>
      <c r="Y685" s="476"/>
      <c r="Z685" s="476"/>
      <c r="AA685" s="476"/>
    </row>
    <row r="686" customFormat="false" ht="15.75" hidden="false" customHeight="false" outlineLevel="0" collapsed="false">
      <c r="A686" s="476"/>
      <c r="B686" s="476"/>
      <c r="C686" s="476"/>
      <c r="D686" s="476"/>
      <c r="E686" s="476"/>
      <c r="F686" s="476"/>
      <c r="G686" s="476"/>
      <c r="H686" s="476"/>
      <c r="I686" s="476"/>
      <c r="J686" s="476"/>
      <c r="K686" s="476"/>
      <c r="L686" s="476"/>
      <c r="M686" s="476"/>
      <c r="N686" s="476"/>
      <c r="O686" s="476"/>
      <c r="P686" s="476"/>
      <c r="Q686" s="476"/>
      <c r="R686" s="476"/>
      <c r="S686" s="476"/>
      <c r="T686" s="476"/>
      <c r="U686" s="476"/>
      <c r="V686" s="476"/>
      <c r="W686" s="476"/>
      <c r="X686" s="476"/>
      <c r="Y686" s="476"/>
      <c r="Z686" s="476"/>
      <c r="AA686" s="476"/>
    </row>
    <row r="687" customFormat="false" ht="15.75" hidden="false" customHeight="false" outlineLevel="0" collapsed="false">
      <c r="A687" s="476"/>
      <c r="B687" s="476"/>
      <c r="C687" s="476"/>
      <c r="D687" s="476"/>
      <c r="E687" s="476"/>
      <c r="F687" s="476"/>
      <c r="G687" s="476"/>
      <c r="H687" s="476"/>
      <c r="I687" s="476"/>
      <c r="J687" s="476"/>
      <c r="K687" s="476"/>
      <c r="L687" s="476"/>
      <c r="M687" s="476"/>
      <c r="N687" s="476"/>
      <c r="O687" s="476"/>
      <c r="P687" s="476"/>
      <c r="Q687" s="476"/>
      <c r="R687" s="476"/>
      <c r="S687" s="476"/>
      <c r="T687" s="476"/>
      <c r="U687" s="476"/>
      <c r="V687" s="476"/>
      <c r="W687" s="476"/>
      <c r="X687" s="476"/>
      <c r="Y687" s="476"/>
      <c r="Z687" s="476"/>
      <c r="AA687" s="476"/>
    </row>
    <row r="688" customFormat="false" ht="15.75" hidden="false" customHeight="false" outlineLevel="0" collapsed="false">
      <c r="A688" s="476"/>
      <c r="B688" s="476"/>
      <c r="C688" s="476"/>
      <c r="D688" s="476"/>
      <c r="E688" s="476"/>
      <c r="F688" s="476"/>
      <c r="G688" s="476"/>
      <c r="H688" s="476"/>
      <c r="I688" s="476"/>
      <c r="J688" s="476"/>
      <c r="K688" s="476"/>
      <c r="L688" s="476"/>
      <c r="M688" s="476"/>
      <c r="N688" s="476"/>
      <c r="O688" s="476"/>
      <c r="P688" s="476"/>
      <c r="Q688" s="476"/>
      <c r="R688" s="476"/>
      <c r="S688" s="476"/>
      <c r="T688" s="476"/>
      <c r="U688" s="476"/>
      <c r="V688" s="476"/>
      <c r="W688" s="476"/>
      <c r="X688" s="476"/>
      <c r="Y688" s="476"/>
      <c r="Z688" s="476"/>
      <c r="AA688" s="476"/>
    </row>
    <row r="689" customFormat="false" ht="15.75" hidden="false" customHeight="false" outlineLevel="0" collapsed="false">
      <c r="A689" s="476"/>
      <c r="B689" s="476"/>
      <c r="C689" s="476"/>
      <c r="D689" s="476"/>
      <c r="E689" s="476"/>
      <c r="F689" s="476"/>
      <c r="G689" s="476"/>
      <c r="H689" s="476"/>
      <c r="I689" s="476"/>
      <c r="J689" s="476"/>
      <c r="K689" s="476"/>
      <c r="L689" s="476"/>
      <c r="M689" s="476"/>
      <c r="N689" s="476"/>
      <c r="O689" s="476"/>
      <c r="P689" s="476"/>
      <c r="Q689" s="476"/>
      <c r="R689" s="476"/>
      <c r="S689" s="476"/>
      <c r="T689" s="476"/>
      <c r="U689" s="476"/>
      <c r="V689" s="476"/>
      <c r="W689" s="476"/>
      <c r="X689" s="476"/>
      <c r="Y689" s="476"/>
      <c r="Z689" s="476"/>
      <c r="AA689" s="476"/>
    </row>
    <row r="690" customFormat="false" ht="15.75" hidden="false" customHeight="false" outlineLevel="0" collapsed="false">
      <c r="A690" s="476"/>
      <c r="B690" s="476"/>
      <c r="C690" s="476"/>
      <c r="D690" s="476"/>
      <c r="E690" s="476"/>
      <c r="F690" s="476"/>
      <c r="G690" s="476"/>
      <c r="H690" s="476"/>
      <c r="I690" s="476"/>
      <c r="J690" s="476"/>
      <c r="K690" s="476"/>
      <c r="L690" s="476"/>
      <c r="M690" s="476"/>
      <c r="N690" s="476"/>
      <c r="O690" s="476"/>
      <c r="P690" s="476"/>
      <c r="Q690" s="476"/>
      <c r="R690" s="476"/>
      <c r="S690" s="476"/>
      <c r="T690" s="476"/>
      <c r="U690" s="476"/>
      <c r="V690" s="476"/>
      <c r="W690" s="476"/>
      <c r="X690" s="476"/>
      <c r="Y690" s="476"/>
      <c r="Z690" s="476"/>
      <c r="AA690" s="476"/>
    </row>
    <row r="691" customFormat="false" ht="15.75" hidden="false" customHeight="false" outlineLevel="0" collapsed="false">
      <c r="A691" s="476"/>
      <c r="B691" s="476"/>
      <c r="C691" s="476"/>
      <c r="D691" s="476"/>
      <c r="E691" s="476"/>
      <c r="F691" s="476"/>
      <c r="G691" s="476"/>
      <c r="H691" s="476"/>
      <c r="I691" s="476"/>
      <c r="J691" s="476"/>
      <c r="K691" s="476"/>
      <c r="L691" s="476"/>
      <c r="M691" s="476"/>
      <c r="N691" s="476"/>
      <c r="O691" s="476"/>
      <c r="P691" s="476"/>
      <c r="Q691" s="476"/>
      <c r="R691" s="476"/>
      <c r="S691" s="476"/>
      <c r="T691" s="476"/>
      <c r="U691" s="476"/>
      <c r="V691" s="476"/>
      <c r="W691" s="476"/>
      <c r="X691" s="476"/>
      <c r="Y691" s="476"/>
      <c r="Z691" s="476"/>
      <c r="AA691" s="476"/>
    </row>
    <row r="692" customFormat="false" ht="15.75" hidden="false" customHeight="false" outlineLevel="0" collapsed="false">
      <c r="A692" s="476"/>
      <c r="B692" s="476"/>
      <c r="C692" s="476"/>
      <c r="D692" s="476"/>
      <c r="E692" s="476"/>
      <c r="F692" s="476"/>
      <c r="G692" s="476"/>
      <c r="H692" s="476"/>
      <c r="I692" s="476"/>
      <c r="J692" s="476"/>
      <c r="K692" s="476"/>
      <c r="L692" s="476"/>
      <c r="M692" s="476"/>
      <c r="N692" s="476"/>
      <c r="O692" s="476"/>
      <c r="P692" s="476"/>
      <c r="Q692" s="476"/>
      <c r="R692" s="476"/>
      <c r="S692" s="476"/>
      <c r="T692" s="476"/>
      <c r="U692" s="476"/>
      <c r="V692" s="476"/>
      <c r="W692" s="476"/>
      <c r="X692" s="476"/>
      <c r="Y692" s="476"/>
      <c r="Z692" s="476"/>
      <c r="AA692" s="476"/>
    </row>
    <row r="693" customFormat="false" ht="15.75" hidden="false" customHeight="false" outlineLevel="0" collapsed="false">
      <c r="A693" s="476"/>
      <c r="B693" s="476"/>
      <c r="C693" s="476"/>
      <c r="D693" s="476"/>
      <c r="E693" s="476"/>
      <c r="F693" s="476"/>
      <c r="G693" s="476"/>
      <c r="H693" s="476"/>
      <c r="I693" s="476"/>
      <c r="J693" s="476"/>
      <c r="K693" s="476"/>
      <c r="L693" s="476"/>
      <c r="M693" s="476"/>
      <c r="N693" s="476"/>
      <c r="O693" s="476"/>
      <c r="P693" s="476"/>
      <c r="Q693" s="476"/>
      <c r="R693" s="476"/>
      <c r="S693" s="476"/>
      <c r="T693" s="476"/>
      <c r="U693" s="476"/>
      <c r="V693" s="476"/>
      <c r="W693" s="476"/>
      <c r="X693" s="476"/>
      <c r="Y693" s="476"/>
      <c r="Z693" s="476"/>
      <c r="AA693" s="476"/>
    </row>
    <row r="694" customFormat="false" ht="15.75" hidden="false" customHeight="false" outlineLevel="0" collapsed="false">
      <c r="A694" s="476"/>
      <c r="B694" s="476"/>
      <c r="C694" s="476"/>
      <c r="D694" s="476"/>
      <c r="E694" s="476"/>
      <c r="F694" s="476"/>
      <c r="G694" s="476"/>
      <c r="H694" s="476"/>
      <c r="I694" s="476"/>
      <c r="J694" s="476"/>
      <c r="K694" s="476"/>
      <c r="L694" s="476"/>
      <c r="M694" s="476"/>
      <c r="N694" s="476"/>
      <c r="O694" s="476"/>
      <c r="P694" s="476"/>
      <c r="Q694" s="476"/>
      <c r="R694" s="476"/>
      <c r="S694" s="476"/>
      <c r="T694" s="476"/>
      <c r="U694" s="476"/>
      <c r="V694" s="476"/>
      <c r="W694" s="476"/>
      <c r="X694" s="476"/>
      <c r="Y694" s="476"/>
      <c r="Z694" s="476"/>
      <c r="AA694" s="476"/>
    </row>
    <row r="695" customFormat="false" ht="15.75" hidden="false" customHeight="false" outlineLevel="0" collapsed="false">
      <c r="A695" s="476"/>
      <c r="B695" s="476"/>
      <c r="C695" s="476"/>
      <c r="D695" s="476"/>
      <c r="E695" s="476"/>
      <c r="F695" s="476"/>
      <c r="G695" s="476"/>
      <c r="H695" s="476"/>
      <c r="I695" s="476"/>
      <c r="J695" s="476"/>
      <c r="K695" s="476"/>
      <c r="L695" s="476"/>
      <c r="M695" s="476"/>
      <c r="N695" s="476"/>
      <c r="O695" s="476"/>
      <c r="P695" s="476"/>
      <c r="Q695" s="476"/>
      <c r="R695" s="476"/>
      <c r="S695" s="476"/>
      <c r="T695" s="476"/>
      <c r="U695" s="476"/>
      <c r="V695" s="476"/>
      <c r="W695" s="476"/>
      <c r="X695" s="476"/>
      <c r="Y695" s="476"/>
      <c r="Z695" s="476"/>
      <c r="AA695" s="476"/>
    </row>
    <row r="696" customFormat="false" ht="15.75" hidden="false" customHeight="false" outlineLevel="0" collapsed="false">
      <c r="A696" s="476"/>
      <c r="B696" s="476"/>
      <c r="C696" s="476"/>
      <c r="D696" s="476"/>
      <c r="E696" s="476"/>
      <c r="F696" s="476"/>
      <c r="G696" s="476"/>
      <c r="H696" s="476"/>
      <c r="I696" s="476"/>
      <c r="J696" s="476"/>
      <c r="K696" s="476"/>
      <c r="L696" s="476"/>
      <c r="M696" s="476"/>
      <c r="N696" s="476"/>
      <c r="O696" s="476"/>
      <c r="P696" s="476"/>
      <c r="Q696" s="476"/>
      <c r="R696" s="476"/>
      <c r="S696" s="476"/>
      <c r="T696" s="476"/>
      <c r="U696" s="476"/>
      <c r="V696" s="476"/>
      <c r="W696" s="476"/>
      <c r="X696" s="476"/>
      <c r="Y696" s="476"/>
      <c r="Z696" s="476"/>
      <c r="AA696" s="476"/>
    </row>
    <row r="697" customFormat="false" ht="15.75" hidden="false" customHeight="false" outlineLevel="0" collapsed="false">
      <c r="A697" s="476"/>
      <c r="B697" s="476"/>
      <c r="C697" s="476"/>
      <c r="D697" s="476"/>
      <c r="E697" s="476"/>
      <c r="F697" s="476"/>
      <c r="G697" s="476"/>
      <c r="H697" s="476"/>
      <c r="I697" s="476"/>
      <c r="J697" s="476"/>
      <c r="K697" s="476"/>
      <c r="L697" s="476"/>
      <c r="M697" s="476"/>
      <c r="N697" s="476"/>
      <c r="O697" s="476"/>
      <c r="P697" s="476"/>
      <c r="Q697" s="476"/>
      <c r="R697" s="476"/>
      <c r="S697" s="476"/>
      <c r="T697" s="476"/>
      <c r="U697" s="476"/>
      <c r="V697" s="476"/>
      <c r="W697" s="476"/>
      <c r="X697" s="476"/>
      <c r="Y697" s="476"/>
      <c r="Z697" s="476"/>
      <c r="AA697" s="476"/>
    </row>
    <row r="698" customFormat="false" ht="15.75" hidden="false" customHeight="false" outlineLevel="0" collapsed="false">
      <c r="A698" s="476"/>
      <c r="B698" s="476"/>
      <c r="C698" s="476"/>
      <c r="D698" s="476"/>
      <c r="E698" s="476"/>
      <c r="F698" s="476"/>
      <c r="G698" s="476"/>
      <c r="H698" s="476"/>
      <c r="I698" s="476"/>
      <c r="J698" s="476"/>
      <c r="K698" s="476"/>
      <c r="L698" s="476"/>
      <c r="M698" s="476"/>
      <c r="N698" s="476"/>
      <c r="O698" s="476"/>
      <c r="P698" s="476"/>
      <c r="Q698" s="476"/>
      <c r="R698" s="476"/>
      <c r="S698" s="476"/>
      <c r="T698" s="476"/>
      <c r="U698" s="476"/>
      <c r="V698" s="476"/>
      <c r="W698" s="476"/>
      <c r="X698" s="476"/>
      <c r="Y698" s="476"/>
      <c r="Z698" s="476"/>
      <c r="AA698" s="476"/>
    </row>
    <row r="699" customFormat="false" ht="15.75" hidden="false" customHeight="false" outlineLevel="0" collapsed="false">
      <c r="A699" s="476"/>
      <c r="B699" s="476"/>
      <c r="C699" s="476"/>
      <c r="D699" s="476"/>
      <c r="E699" s="476"/>
      <c r="F699" s="476"/>
      <c r="G699" s="476"/>
      <c r="H699" s="476"/>
      <c r="I699" s="476"/>
      <c r="J699" s="476"/>
      <c r="K699" s="476"/>
      <c r="L699" s="476"/>
      <c r="M699" s="476"/>
      <c r="N699" s="476"/>
      <c r="O699" s="476"/>
      <c r="P699" s="476"/>
      <c r="Q699" s="476"/>
      <c r="R699" s="476"/>
      <c r="S699" s="476"/>
      <c r="T699" s="476"/>
      <c r="U699" s="476"/>
      <c r="V699" s="476"/>
      <c r="W699" s="476"/>
      <c r="X699" s="476"/>
      <c r="Y699" s="476"/>
      <c r="Z699" s="476"/>
      <c r="AA699" s="476"/>
    </row>
    <row r="700" customFormat="false" ht="15.75" hidden="false" customHeight="false" outlineLevel="0" collapsed="false">
      <c r="A700" s="476"/>
      <c r="B700" s="476"/>
      <c r="C700" s="476"/>
      <c r="D700" s="476"/>
      <c r="E700" s="476"/>
      <c r="F700" s="476"/>
      <c r="G700" s="476"/>
      <c r="H700" s="476"/>
      <c r="I700" s="476"/>
      <c r="J700" s="476"/>
      <c r="K700" s="476"/>
      <c r="L700" s="476"/>
      <c r="M700" s="476"/>
      <c r="N700" s="476"/>
      <c r="O700" s="476"/>
      <c r="P700" s="476"/>
      <c r="Q700" s="476"/>
      <c r="R700" s="476"/>
      <c r="S700" s="476"/>
      <c r="T700" s="476"/>
      <c r="U700" s="476"/>
      <c r="V700" s="476"/>
      <c r="W700" s="476"/>
      <c r="X700" s="476"/>
      <c r="Y700" s="476"/>
      <c r="Z700" s="476"/>
      <c r="AA700" s="476"/>
    </row>
    <row r="701" customFormat="false" ht="15.75" hidden="false" customHeight="false" outlineLevel="0" collapsed="false">
      <c r="A701" s="476"/>
      <c r="B701" s="476"/>
      <c r="C701" s="476"/>
      <c r="D701" s="476"/>
      <c r="E701" s="476"/>
      <c r="F701" s="476"/>
      <c r="G701" s="476"/>
      <c r="H701" s="476"/>
      <c r="I701" s="476"/>
      <c r="J701" s="476"/>
      <c r="K701" s="476"/>
      <c r="L701" s="476"/>
      <c r="M701" s="476"/>
      <c r="N701" s="476"/>
      <c r="O701" s="476"/>
      <c r="P701" s="476"/>
      <c r="Q701" s="476"/>
      <c r="R701" s="476"/>
      <c r="S701" s="476"/>
      <c r="T701" s="476"/>
      <c r="U701" s="476"/>
      <c r="V701" s="476"/>
      <c r="W701" s="476"/>
      <c r="X701" s="476"/>
      <c r="Y701" s="476"/>
      <c r="Z701" s="476"/>
      <c r="AA701" s="476"/>
    </row>
    <row r="702" customFormat="false" ht="15.75" hidden="false" customHeight="false" outlineLevel="0" collapsed="false">
      <c r="A702" s="476"/>
      <c r="B702" s="476"/>
      <c r="C702" s="476"/>
      <c r="D702" s="476"/>
      <c r="E702" s="476"/>
      <c r="F702" s="476"/>
      <c r="G702" s="476"/>
      <c r="H702" s="476"/>
      <c r="I702" s="476"/>
      <c r="J702" s="476"/>
      <c r="K702" s="476"/>
      <c r="L702" s="476"/>
      <c r="M702" s="476"/>
      <c r="N702" s="476"/>
      <c r="O702" s="476"/>
      <c r="P702" s="476"/>
      <c r="Q702" s="476"/>
      <c r="R702" s="476"/>
      <c r="S702" s="476"/>
      <c r="T702" s="476"/>
      <c r="U702" s="476"/>
      <c r="V702" s="476"/>
      <c r="W702" s="476"/>
      <c r="X702" s="476"/>
      <c r="Y702" s="476"/>
      <c r="Z702" s="476"/>
      <c r="AA702" s="476"/>
    </row>
    <row r="703" customFormat="false" ht="15.75" hidden="false" customHeight="false" outlineLevel="0" collapsed="false">
      <c r="A703" s="476"/>
      <c r="B703" s="476"/>
      <c r="C703" s="476"/>
      <c r="D703" s="476"/>
      <c r="E703" s="476"/>
      <c r="F703" s="476"/>
      <c r="G703" s="476"/>
      <c r="H703" s="476"/>
      <c r="I703" s="476"/>
      <c r="J703" s="476"/>
      <c r="K703" s="476"/>
      <c r="L703" s="476"/>
      <c r="M703" s="476"/>
      <c r="N703" s="476"/>
      <c r="O703" s="476"/>
      <c r="P703" s="476"/>
      <c r="Q703" s="476"/>
      <c r="R703" s="476"/>
      <c r="S703" s="476"/>
      <c r="T703" s="476"/>
      <c r="U703" s="476"/>
      <c r="V703" s="476"/>
      <c r="W703" s="476"/>
      <c r="X703" s="476"/>
      <c r="Y703" s="476"/>
      <c r="Z703" s="476"/>
      <c r="AA703" s="476"/>
    </row>
    <row r="704" customFormat="false" ht="15.75" hidden="false" customHeight="false" outlineLevel="0" collapsed="false">
      <c r="A704" s="476"/>
      <c r="B704" s="476"/>
      <c r="C704" s="476"/>
      <c r="D704" s="476"/>
      <c r="E704" s="476"/>
      <c r="F704" s="476"/>
      <c r="G704" s="476"/>
      <c r="H704" s="476"/>
      <c r="I704" s="476"/>
      <c r="J704" s="476"/>
      <c r="K704" s="476"/>
      <c r="L704" s="476"/>
      <c r="M704" s="476"/>
      <c r="N704" s="476"/>
      <c r="O704" s="476"/>
      <c r="P704" s="476"/>
      <c r="Q704" s="476"/>
      <c r="R704" s="476"/>
      <c r="S704" s="476"/>
      <c r="T704" s="476"/>
      <c r="U704" s="476"/>
      <c r="V704" s="476"/>
      <c r="W704" s="476"/>
      <c r="X704" s="476"/>
      <c r="Y704" s="476"/>
      <c r="Z704" s="476"/>
      <c r="AA704" s="476"/>
    </row>
    <row r="705" customFormat="false" ht="15.75" hidden="false" customHeight="false" outlineLevel="0" collapsed="false">
      <c r="A705" s="476"/>
      <c r="B705" s="476"/>
      <c r="C705" s="476"/>
      <c r="D705" s="476"/>
      <c r="E705" s="476"/>
      <c r="F705" s="476"/>
      <c r="G705" s="476"/>
      <c r="H705" s="476"/>
      <c r="I705" s="476"/>
      <c r="J705" s="476"/>
      <c r="K705" s="476"/>
      <c r="L705" s="476"/>
      <c r="M705" s="476"/>
      <c r="N705" s="476"/>
      <c r="O705" s="476"/>
      <c r="P705" s="476"/>
      <c r="Q705" s="476"/>
      <c r="R705" s="476"/>
      <c r="S705" s="476"/>
      <c r="T705" s="476"/>
      <c r="U705" s="476"/>
      <c r="V705" s="476"/>
      <c r="W705" s="476"/>
      <c r="X705" s="476"/>
      <c r="Y705" s="476"/>
      <c r="Z705" s="476"/>
      <c r="AA705" s="476"/>
    </row>
    <row r="706" customFormat="false" ht="15.75" hidden="false" customHeight="false" outlineLevel="0" collapsed="false">
      <c r="A706" s="476"/>
      <c r="B706" s="476"/>
      <c r="C706" s="476"/>
      <c r="D706" s="476"/>
      <c r="E706" s="476"/>
      <c r="F706" s="476"/>
      <c r="G706" s="476"/>
      <c r="H706" s="476"/>
      <c r="I706" s="476"/>
      <c r="J706" s="476"/>
      <c r="K706" s="476"/>
      <c r="L706" s="476"/>
      <c r="M706" s="476"/>
      <c r="N706" s="476"/>
      <c r="O706" s="476"/>
      <c r="P706" s="476"/>
      <c r="Q706" s="476"/>
      <c r="R706" s="476"/>
      <c r="S706" s="476"/>
      <c r="T706" s="476"/>
      <c r="U706" s="476"/>
      <c r="V706" s="476"/>
      <c r="W706" s="476"/>
      <c r="X706" s="476"/>
      <c r="Y706" s="476"/>
      <c r="Z706" s="476"/>
      <c r="AA706" s="476"/>
    </row>
    <row r="707" customFormat="false" ht="15.75" hidden="false" customHeight="false" outlineLevel="0" collapsed="false">
      <c r="A707" s="476"/>
      <c r="B707" s="476"/>
      <c r="C707" s="476"/>
      <c r="D707" s="476"/>
      <c r="E707" s="476"/>
      <c r="F707" s="476"/>
      <c r="G707" s="476"/>
      <c r="H707" s="476"/>
      <c r="I707" s="476"/>
      <c r="J707" s="476"/>
      <c r="K707" s="476"/>
      <c r="L707" s="476"/>
      <c r="M707" s="476"/>
      <c r="N707" s="476"/>
      <c r="O707" s="476"/>
      <c r="P707" s="476"/>
      <c r="Q707" s="476"/>
      <c r="R707" s="476"/>
      <c r="S707" s="476"/>
      <c r="T707" s="476"/>
      <c r="U707" s="476"/>
      <c r="V707" s="476"/>
      <c r="W707" s="476"/>
      <c r="X707" s="476"/>
      <c r="Y707" s="476"/>
      <c r="Z707" s="476"/>
      <c r="AA707" s="476"/>
    </row>
    <row r="708" customFormat="false" ht="15.75" hidden="false" customHeight="false" outlineLevel="0" collapsed="false">
      <c r="A708" s="476"/>
      <c r="B708" s="476"/>
      <c r="C708" s="476"/>
      <c r="D708" s="476"/>
      <c r="E708" s="476"/>
      <c r="F708" s="476"/>
      <c r="G708" s="476"/>
      <c r="H708" s="476"/>
      <c r="I708" s="476"/>
      <c r="J708" s="476"/>
      <c r="K708" s="476"/>
      <c r="L708" s="476"/>
      <c r="M708" s="476"/>
      <c r="N708" s="476"/>
      <c r="O708" s="476"/>
      <c r="P708" s="476"/>
      <c r="Q708" s="476"/>
      <c r="R708" s="476"/>
      <c r="S708" s="476"/>
      <c r="T708" s="476"/>
      <c r="U708" s="476"/>
      <c r="V708" s="476"/>
      <c r="W708" s="476"/>
      <c r="X708" s="476"/>
      <c r="Y708" s="476"/>
      <c r="Z708" s="476"/>
      <c r="AA708" s="476"/>
    </row>
    <row r="709" customFormat="false" ht="15.75" hidden="false" customHeight="false" outlineLevel="0" collapsed="false">
      <c r="A709" s="476"/>
      <c r="B709" s="476"/>
      <c r="C709" s="476"/>
      <c r="D709" s="476"/>
      <c r="E709" s="476"/>
      <c r="F709" s="476"/>
      <c r="G709" s="476"/>
      <c r="H709" s="476"/>
      <c r="I709" s="476"/>
      <c r="J709" s="476"/>
      <c r="K709" s="476"/>
      <c r="L709" s="476"/>
      <c r="M709" s="476"/>
      <c r="N709" s="476"/>
      <c r="O709" s="476"/>
      <c r="P709" s="476"/>
      <c r="Q709" s="476"/>
      <c r="R709" s="476"/>
      <c r="S709" s="476"/>
      <c r="T709" s="476"/>
      <c r="U709" s="476"/>
      <c r="V709" s="476"/>
      <c r="W709" s="476"/>
      <c r="X709" s="476"/>
      <c r="Y709" s="476"/>
      <c r="Z709" s="476"/>
      <c r="AA709" s="476"/>
    </row>
    <row r="710" customFormat="false" ht="15.75" hidden="false" customHeight="false" outlineLevel="0" collapsed="false">
      <c r="A710" s="476"/>
      <c r="B710" s="476"/>
      <c r="C710" s="476"/>
      <c r="D710" s="476"/>
      <c r="E710" s="476"/>
      <c r="F710" s="476"/>
      <c r="G710" s="476"/>
      <c r="H710" s="476"/>
      <c r="I710" s="476"/>
      <c r="J710" s="476"/>
      <c r="K710" s="476"/>
      <c r="L710" s="476"/>
      <c r="M710" s="476"/>
      <c r="N710" s="476"/>
      <c r="O710" s="476"/>
      <c r="P710" s="476"/>
      <c r="Q710" s="476"/>
      <c r="R710" s="476"/>
      <c r="S710" s="476"/>
      <c r="T710" s="476"/>
      <c r="U710" s="476"/>
      <c r="V710" s="476"/>
      <c r="W710" s="476"/>
      <c r="X710" s="476"/>
      <c r="Y710" s="476"/>
      <c r="Z710" s="476"/>
      <c r="AA710" s="476"/>
    </row>
    <row r="711" customFormat="false" ht="15.75" hidden="false" customHeight="false" outlineLevel="0" collapsed="false">
      <c r="A711" s="476"/>
      <c r="B711" s="476"/>
      <c r="C711" s="476"/>
      <c r="D711" s="476"/>
      <c r="E711" s="476"/>
      <c r="F711" s="476"/>
      <c r="G711" s="476"/>
      <c r="H711" s="476"/>
      <c r="I711" s="476"/>
      <c r="J711" s="476"/>
      <c r="K711" s="476"/>
      <c r="L711" s="476"/>
      <c r="M711" s="476"/>
      <c r="N711" s="476"/>
      <c r="O711" s="476"/>
      <c r="P711" s="476"/>
      <c r="Q711" s="476"/>
      <c r="R711" s="476"/>
      <c r="S711" s="476"/>
      <c r="T711" s="476"/>
      <c r="U711" s="476"/>
      <c r="V711" s="476"/>
      <c r="W711" s="476"/>
      <c r="X711" s="476"/>
      <c r="Y711" s="476"/>
      <c r="Z711" s="476"/>
      <c r="AA711" s="476"/>
    </row>
    <row r="712" customFormat="false" ht="15.75" hidden="false" customHeight="false" outlineLevel="0" collapsed="false">
      <c r="A712" s="476"/>
      <c r="B712" s="476"/>
      <c r="C712" s="476"/>
      <c r="D712" s="476"/>
      <c r="E712" s="476"/>
      <c r="F712" s="476"/>
      <c r="G712" s="476"/>
      <c r="H712" s="476"/>
      <c r="I712" s="476"/>
      <c r="J712" s="476"/>
      <c r="K712" s="476"/>
      <c r="L712" s="476"/>
      <c r="M712" s="476"/>
      <c r="N712" s="476"/>
      <c r="O712" s="476"/>
      <c r="P712" s="476"/>
      <c r="Q712" s="476"/>
      <c r="R712" s="476"/>
      <c r="S712" s="476"/>
      <c r="T712" s="476"/>
      <c r="U712" s="476"/>
      <c r="V712" s="476"/>
      <c r="W712" s="476"/>
      <c r="X712" s="476"/>
      <c r="Y712" s="476"/>
      <c r="Z712" s="476"/>
      <c r="AA712" s="476"/>
    </row>
    <row r="713" customFormat="false" ht="15.75" hidden="false" customHeight="false" outlineLevel="0" collapsed="false">
      <c r="A713" s="476"/>
      <c r="B713" s="476"/>
      <c r="C713" s="476"/>
      <c r="D713" s="476"/>
      <c r="E713" s="476"/>
      <c r="F713" s="476"/>
      <c r="G713" s="476"/>
      <c r="H713" s="476"/>
      <c r="I713" s="476"/>
      <c r="J713" s="476"/>
      <c r="K713" s="476"/>
      <c r="L713" s="476"/>
      <c r="M713" s="476"/>
      <c r="N713" s="476"/>
      <c r="O713" s="476"/>
      <c r="P713" s="476"/>
      <c r="Q713" s="476"/>
      <c r="R713" s="476"/>
      <c r="S713" s="476"/>
      <c r="T713" s="476"/>
      <c r="U713" s="476"/>
      <c r="V713" s="476"/>
      <c r="W713" s="476"/>
      <c r="X713" s="476"/>
      <c r="Y713" s="476"/>
      <c r="Z713" s="476"/>
      <c r="AA713" s="476"/>
    </row>
    <row r="714" customFormat="false" ht="15.75" hidden="false" customHeight="false" outlineLevel="0" collapsed="false">
      <c r="A714" s="476"/>
      <c r="B714" s="476"/>
      <c r="C714" s="476"/>
      <c r="D714" s="476"/>
      <c r="E714" s="476"/>
      <c r="F714" s="476"/>
      <c r="G714" s="476"/>
      <c r="H714" s="476"/>
      <c r="I714" s="476"/>
      <c r="J714" s="476"/>
      <c r="K714" s="476"/>
      <c r="L714" s="476"/>
      <c r="M714" s="476"/>
      <c r="N714" s="476"/>
      <c r="O714" s="476"/>
      <c r="P714" s="476"/>
      <c r="Q714" s="476"/>
      <c r="R714" s="476"/>
      <c r="S714" s="476"/>
      <c r="T714" s="476"/>
      <c r="U714" s="476"/>
      <c r="V714" s="476"/>
      <c r="W714" s="476"/>
      <c r="X714" s="476"/>
      <c r="Y714" s="476"/>
      <c r="Z714" s="476"/>
      <c r="AA714" s="476"/>
    </row>
    <row r="715" customFormat="false" ht="15.75" hidden="false" customHeight="false" outlineLevel="0" collapsed="false">
      <c r="A715" s="476"/>
      <c r="B715" s="476"/>
      <c r="C715" s="476"/>
      <c r="D715" s="476"/>
      <c r="E715" s="476"/>
      <c r="F715" s="476"/>
      <c r="G715" s="476"/>
      <c r="H715" s="476"/>
      <c r="I715" s="476"/>
      <c r="J715" s="476"/>
      <c r="K715" s="476"/>
      <c r="L715" s="476"/>
      <c r="M715" s="476"/>
      <c r="N715" s="476"/>
      <c r="O715" s="476"/>
      <c r="P715" s="476"/>
      <c r="Q715" s="476"/>
      <c r="R715" s="476"/>
      <c r="S715" s="476"/>
      <c r="T715" s="476"/>
      <c r="U715" s="476"/>
      <c r="V715" s="476"/>
      <c r="W715" s="476"/>
      <c r="X715" s="476"/>
      <c r="Y715" s="476"/>
      <c r="Z715" s="476"/>
      <c r="AA715" s="476"/>
    </row>
    <row r="716" customFormat="false" ht="15.75" hidden="false" customHeight="false" outlineLevel="0" collapsed="false">
      <c r="A716" s="476"/>
      <c r="B716" s="476"/>
      <c r="C716" s="476"/>
      <c r="D716" s="476"/>
      <c r="E716" s="476"/>
      <c r="F716" s="476"/>
      <c r="G716" s="476"/>
      <c r="H716" s="476"/>
      <c r="I716" s="476"/>
      <c r="J716" s="476"/>
      <c r="K716" s="476"/>
      <c r="L716" s="476"/>
      <c r="M716" s="476"/>
      <c r="N716" s="476"/>
      <c r="O716" s="476"/>
      <c r="P716" s="476"/>
      <c r="Q716" s="476"/>
      <c r="R716" s="476"/>
      <c r="S716" s="476"/>
      <c r="T716" s="476"/>
      <c r="U716" s="476"/>
      <c r="V716" s="476"/>
      <c r="W716" s="476"/>
      <c r="X716" s="476"/>
      <c r="Y716" s="476"/>
      <c r="Z716" s="476"/>
      <c r="AA716" s="476"/>
    </row>
    <row r="717" customFormat="false" ht="15.75" hidden="false" customHeight="false" outlineLevel="0" collapsed="false">
      <c r="A717" s="476"/>
      <c r="B717" s="476"/>
      <c r="C717" s="476"/>
      <c r="D717" s="476"/>
      <c r="E717" s="476"/>
      <c r="F717" s="476"/>
      <c r="G717" s="476"/>
      <c r="H717" s="476"/>
      <c r="I717" s="476"/>
      <c r="J717" s="476"/>
      <c r="K717" s="476"/>
      <c r="L717" s="476"/>
      <c r="M717" s="476"/>
      <c r="N717" s="476"/>
      <c r="O717" s="476"/>
      <c r="P717" s="476"/>
      <c r="Q717" s="476"/>
      <c r="R717" s="476"/>
      <c r="S717" s="476"/>
      <c r="T717" s="476"/>
      <c r="U717" s="476"/>
      <c r="V717" s="476"/>
      <c r="W717" s="476"/>
      <c r="X717" s="476"/>
      <c r="Y717" s="476"/>
      <c r="Z717" s="476"/>
      <c r="AA717" s="476"/>
    </row>
    <row r="718" customFormat="false" ht="15.75" hidden="false" customHeight="false" outlineLevel="0" collapsed="false">
      <c r="A718" s="476"/>
      <c r="B718" s="476"/>
      <c r="C718" s="476"/>
      <c r="D718" s="476"/>
      <c r="E718" s="476"/>
      <c r="F718" s="476"/>
      <c r="G718" s="476"/>
      <c r="H718" s="476"/>
      <c r="I718" s="476"/>
      <c r="J718" s="476"/>
      <c r="K718" s="476"/>
      <c r="L718" s="476"/>
      <c r="M718" s="476"/>
      <c r="N718" s="476"/>
      <c r="O718" s="476"/>
      <c r="P718" s="476"/>
      <c r="Q718" s="476"/>
      <c r="R718" s="476"/>
      <c r="S718" s="476"/>
      <c r="T718" s="476"/>
      <c r="U718" s="476"/>
      <c r="V718" s="476"/>
      <c r="W718" s="476"/>
      <c r="X718" s="476"/>
      <c r="Y718" s="476"/>
      <c r="Z718" s="476"/>
      <c r="AA718" s="476"/>
    </row>
    <row r="719" customFormat="false" ht="15.75" hidden="false" customHeight="false" outlineLevel="0" collapsed="false">
      <c r="A719" s="476"/>
      <c r="B719" s="476"/>
      <c r="C719" s="476"/>
      <c r="D719" s="476"/>
      <c r="E719" s="476"/>
      <c r="F719" s="476"/>
      <c r="G719" s="476"/>
      <c r="H719" s="476"/>
      <c r="I719" s="476"/>
      <c r="J719" s="476"/>
      <c r="K719" s="476"/>
      <c r="L719" s="476"/>
      <c r="M719" s="476"/>
      <c r="N719" s="476"/>
      <c r="O719" s="476"/>
      <c r="P719" s="476"/>
      <c r="Q719" s="476"/>
      <c r="R719" s="476"/>
      <c r="S719" s="476"/>
      <c r="T719" s="476"/>
      <c r="U719" s="476"/>
      <c r="V719" s="476"/>
      <c r="W719" s="476"/>
      <c r="X719" s="476"/>
      <c r="Y719" s="476"/>
      <c r="Z719" s="476"/>
      <c r="AA719" s="476"/>
    </row>
    <row r="720" customFormat="false" ht="15.75" hidden="false" customHeight="false" outlineLevel="0" collapsed="false">
      <c r="A720" s="476"/>
      <c r="B720" s="476"/>
      <c r="C720" s="476"/>
      <c r="D720" s="476"/>
      <c r="E720" s="476"/>
      <c r="F720" s="476"/>
      <c r="G720" s="476"/>
      <c r="H720" s="476"/>
      <c r="I720" s="476"/>
      <c r="J720" s="476"/>
      <c r="K720" s="476"/>
      <c r="L720" s="476"/>
      <c r="M720" s="476"/>
      <c r="N720" s="476"/>
      <c r="O720" s="476"/>
      <c r="P720" s="476"/>
      <c r="Q720" s="476"/>
      <c r="R720" s="476"/>
      <c r="S720" s="476"/>
      <c r="T720" s="476"/>
      <c r="U720" s="476"/>
      <c r="V720" s="476"/>
      <c r="W720" s="476"/>
      <c r="X720" s="476"/>
      <c r="Y720" s="476"/>
      <c r="Z720" s="476"/>
      <c r="AA720" s="476"/>
    </row>
    <row r="721" customFormat="false" ht="15.75" hidden="false" customHeight="false" outlineLevel="0" collapsed="false">
      <c r="A721" s="476"/>
      <c r="B721" s="476"/>
      <c r="C721" s="476"/>
      <c r="D721" s="476"/>
      <c r="E721" s="476"/>
      <c r="F721" s="476"/>
      <c r="G721" s="476"/>
      <c r="H721" s="476"/>
      <c r="I721" s="476"/>
      <c r="J721" s="476"/>
      <c r="K721" s="476"/>
      <c r="L721" s="476"/>
      <c r="M721" s="476"/>
      <c r="N721" s="476"/>
      <c r="O721" s="476"/>
      <c r="P721" s="476"/>
      <c r="Q721" s="476"/>
      <c r="R721" s="476"/>
      <c r="S721" s="476"/>
      <c r="T721" s="476"/>
      <c r="U721" s="476"/>
      <c r="V721" s="476"/>
      <c r="W721" s="476"/>
      <c r="X721" s="476"/>
      <c r="Y721" s="476"/>
      <c r="Z721" s="476"/>
      <c r="AA721" s="476"/>
    </row>
    <row r="722" customFormat="false" ht="15.75" hidden="false" customHeight="false" outlineLevel="0" collapsed="false">
      <c r="A722" s="476"/>
      <c r="B722" s="476"/>
      <c r="C722" s="476"/>
      <c r="D722" s="476"/>
      <c r="E722" s="476"/>
      <c r="F722" s="476"/>
      <c r="G722" s="476"/>
      <c r="H722" s="476"/>
      <c r="I722" s="476"/>
      <c r="J722" s="476"/>
      <c r="K722" s="476"/>
      <c r="L722" s="476"/>
      <c r="M722" s="476"/>
      <c r="N722" s="476"/>
      <c r="O722" s="476"/>
      <c r="P722" s="476"/>
      <c r="Q722" s="476"/>
      <c r="R722" s="476"/>
      <c r="S722" s="476"/>
      <c r="T722" s="476"/>
      <c r="U722" s="476"/>
      <c r="V722" s="476"/>
      <c r="W722" s="476"/>
      <c r="X722" s="476"/>
      <c r="Y722" s="476"/>
      <c r="Z722" s="476"/>
      <c r="AA722" s="476"/>
    </row>
    <row r="723" customFormat="false" ht="15.75" hidden="false" customHeight="false" outlineLevel="0" collapsed="false">
      <c r="A723" s="476"/>
      <c r="B723" s="476"/>
      <c r="C723" s="476"/>
      <c r="D723" s="476"/>
      <c r="E723" s="476"/>
      <c r="F723" s="476"/>
      <c r="G723" s="476"/>
      <c r="H723" s="476"/>
      <c r="I723" s="476"/>
      <c r="J723" s="476"/>
      <c r="K723" s="476"/>
      <c r="L723" s="476"/>
      <c r="M723" s="476"/>
      <c r="N723" s="476"/>
      <c r="O723" s="476"/>
      <c r="P723" s="476"/>
      <c r="Q723" s="476"/>
      <c r="R723" s="476"/>
      <c r="S723" s="476"/>
      <c r="T723" s="476"/>
      <c r="U723" s="476"/>
      <c r="V723" s="476"/>
      <c r="W723" s="476"/>
      <c r="X723" s="476"/>
      <c r="Y723" s="476"/>
      <c r="Z723" s="476"/>
      <c r="AA723" s="476"/>
    </row>
    <row r="724" customFormat="false" ht="15.75" hidden="false" customHeight="false" outlineLevel="0" collapsed="false">
      <c r="A724" s="476"/>
      <c r="B724" s="476"/>
      <c r="C724" s="476"/>
      <c r="D724" s="476"/>
      <c r="E724" s="476"/>
      <c r="F724" s="476"/>
      <c r="G724" s="476"/>
      <c r="H724" s="476"/>
      <c r="I724" s="476"/>
      <c r="J724" s="476"/>
      <c r="K724" s="476"/>
      <c r="L724" s="476"/>
      <c r="M724" s="476"/>
      <c r="N724" s="476"/>
      <c r="O724" s="476"/>
      <c r="P724" s="476"/>
      <c r="Q724" s="476"/>
      <c r="R724" s="476"/>
      <c r="S724" s="476"/>
      <c r="T724" s="476"/>
      <c r="U724" s="476"/>
      <c r="V724" s="476"/>
      <c r="W724" s="476"/>
      <c r="X724" s="476"/>
      <c r="Y724" s="476"/>
      <c r="Z724" s="476"/>
      <c r="AA724" s="476"/>
    </row>
    <row r="725" customFormat="false" ht="15.75" hidden="false" customHeight="false" outlineLevel="0" collapsed="false">
      <c r="A725" s="476"/>
      <c r="B725" s="476"/>
      <c r="C725" s="476"/>
      <c r="D725" s="476"/>
      <c r="E725" s="476"/>
      <c r="F725" s="476"/>
      <c r="G725" s="476"/>
      <c r="H725" s="476"/>
      <c r="I725" s="476"/>
      <c r="J725" s="476"/>
      <c r="K725" s="476"/>
      <c r="L725" s="476"/>
      <c r="M725" s="476"/>
      <c r="N725" s="476"/>
      <c r="O725" s="476"/>
      <c r="P725" s="476"/>
      <c r="Q725" s="476"/>
      <c r="R725" s="476"/>
      <c r="S725" s="476"/>
      <c r="T725" s="476"/>
      <c r="U725" s="476"/>
      <c r="V725" s="476"/>
      <c r="W725" s="476"/>
      <c r="X725" s="476"/>
      <c r="Y725" s="476"/>
      <c r="Z725" s="476"/>
      <c r="AA725" s="476"/>
    </row>
    <row r="726" customFormat="false" ht="15.75" hidden="false" customHeight="false" outlineLevel="0" collapsed="false">
      <c r="A726" s="476"/>
      <c r="B726" s="476"/>
      <c r="C726" s="476"/>
      <c r="D726" s="476"/>
      <c r="E726" s="476"/>
      <c r="F726" s="476"/>
      <c r="G726" s="476"/>
      <c r="H726" s="476"/>
      <c r="I726" s="476"/>
      <c r="J726" s="476"/>
      <c r="K726" s="476"/>
      <c r="L726" s="476"/>
      <c r="M726" s="476"/>
      <c r="N726" s="476"/>
      <c r="O726" s="476"/>
      <c r="P726" s="476"/>
      <c r="Q726" s="476"/>
      <c r="R726" s="476"/>
      <c r="S726" s="476"/>
      <c r="T726" s="476"/>
      <c r="U726" s="476"/>
      <c r="V726" s="476"/>
      <c r="W726" s="476"/>
      <c r="X726" s="476"/>
      <c r="Y726" s="476"/>
      <c r="Z726" s="476"/>
      <c r="AA726" s="476"/>
    </row>
    <row r="727" customFormat="false" ht="15.75" hidden="false" customHeight="false" outlineLevel="0" collapsed="false">
      <c r="A727" s="476"/>
      <c r="B727" s="476"/>
      <c r="C727" s="476"/>
      <c r="D727" s="476"/>
      <c r="E727" s="476"/>
      <c r="F727" s="476"/>
      <c r="G727" s="476"/>
      <c r="H727" s="476"/>
      <c r="I727" s="476"/>
      <c r="J727" s="476"/>
      <c r="K727" s="476"/>
      <c r="L727" s="476"/>
      <c r="M727" s="476"/>
      <c r="N727" s="476"/>
      <c r="O727" s="476"/>
      <c r="P727" s="476"/>
      <c r="Q727" s="476"/>
      <c r="R727" s="476"/>
      <c r="S727" s="476"/>
      <c r="T727" s="476"/>
      <c r="U727" s="476"/>
      <c r="V727" s="476"/>
      <c r="W727" s="476"/>
      <c r="X727" s="476"/>
      <c r="Y727" s="476"/>
      <c r="Z727" s="476"/>
      <c r="AA727" s="476"/>
    </row>
    <row r="728" customFormat="false" ht="15.75" hidden="false" customHeight="false" outlineLevel="0" collapsed="false">
      <c r="A728" s="476"/>
      <c r="B728" s="476"/>
      <c r="C728" s="476"/>
      <c r="D728" s="476"/>
      <c r="E728" s="476"/>
      <c r="F728" s="476"/>
      <c r="G728" s="476"/>
      <c r="H728" s="476"/>
      <c r="I728" s="476"/>
      <c r="J728" s="476"/>
      <c r="K728" s="476"/>
      <c r="L728" s="476"/>
      <c r="M728" s="476"/>
      <c r="N728" s="476"/>
      <c r="O728" s="476"/>
      <c r="P728" s="476"/>
      <c r="Q728" s="476"/>
      <c r="R728" s="476"/>
      <c r="S728" s="476"/>
      <c r="T728" s="476"/>
      <c r="U728" s="476"/>
      <c r="V728" s="476"/>
      <c r="W728" s="476"/>
      <c r="X728" s="476"/>
      <c r="Y728" s="476"/>
      <c r="Z728" s="476"/>
      <c r="AA728" s="476"/>
    </row>
    <row r="729" customFormat="false" ht="15.75" hidden="false" customHeight="false" outlineLevel="0" collapsed="false">
      <c r="A729" s="476"/>
      <c r="B729" s="476"/>
      <c r="C729" s="476"/>
      <c r="D729" s="476"/>
      <c r="E729" s="476"/>
      <c r="F729" s="476"/>
      <c r="G729" s="476"/>
      <c r="H729" s="476"/>
      <c r="I729" s="476"/>
      <c r="J729" s="476"/>
      <c r="K729" s="476"/>
      <c r="L729" s="476"/>
      <c r="M729" s="476"/>
      <c r="N729" s="476"/>
      <c r="O729" s="476"/>
      <c r="P729" s="476"/>
      <c r="Q729" s="476"/>
      <c r="R729" s="476"/>
      <c r="S729" s="476"/>
      <c r="T729" s="476"/>
      <c r="U729" s="476"/>
      <c r="V729" s="476"/>
      <c r="W729" s="476"/>
      <c r="X729" s="476"/>
      <c r="Y729" s="476"/>
      <c r="Z729" s="476"/>
      <c r="AA729" s="476"/>
    </row>
    <row r="730" customFormat="false" ht="15.75" hidden="false" customHeight="false" outlineLevel="0" collapsed="false">
      <c r="A730" s="476"/>
      <c r="B730" s="476"/>
      <c r="C730" s="476"/>
      <c r="D730" s="476"/>
      <c r="E730" s="476"/>
      <c r="F730" s="476"/>
      <c r="G730" s="476"/>
      <c r="H730" s="476"/>
      <c r="I730" s="476"/>
      <c r="J730" s="476"/>
      <c r="K730" s="476"/>
      <c r="L730" s="476"/>
      <c r="M730" s="476"/>
      <c r="N730" s="476"/>
      <c r="O730" s="476"/>
      <c r="P730" s="476"/>
      <c r="Q730" s="476"/>
      <c r="R730" s="476"/>
      <c r="S730" s="476"/>
      <c r="T730" s="476"/>
      <c r="U730" s="476"/>
      <c r="V730" s="476"/>
      <c r="W730" s="476"/>
      <c r="X730" s="476"/>
      <c r="Y730" s="476"/>
      <c r="Z730" s="476"/>
      <c r="AA730" s="476"/>
    </row>
    <row r="731" customFormat="false" ht="15.75" hidden="false" customHeight="false" outlineLevel="0" collapsed="false">
      <c r="A731" s="476"/>
      <c r="B731" s="476"/>
      <c r="C731" s="476"/>
      <c r="D731" s="476"/>
      <c r="E731" s="476"/>
      <c r="F731" s="476"/>
      <c r="G731" s="476"/>
      <c r="H731" s="476"/>
      <c r="I731" s="476"/>
      <c r="J731" s="476"/>
      <c r="K731" s="476"/>
      <c r="L731" s="476"/>
      <c r="M731" s="476"/>
      <c r="N731" s="476"/>
      <c r="O731" s="476"/>
      <c r="P731" s="476"/>
      <c r="Q731" s="476"/>
      <c r="R731" s="476"/>
      <c r="S731" s="476"/>
      <c r="T731" s="476"/>
      <c r="U731" s="476"/>
      <c r="V731" s="476"/>
      <c r="W731" s="476"/>
      <c r="X731" s="476"/>
      <c r="Y731" s="476"/>
      <c r="Z731" s="476"/>
      <c r="AA731" s="476"/>
    </row>
    <row r="732" customFormat="false" ht="15.75" hidden="false" customHeight="false" outlineLevel="0" collapsed="false">
      <c r="A732" s="476"/>
      <c r="B732" s="476"/>
      <c r="C732" s="476"/>
      <c r="D732" s="476"/>
      <c r="E732" s="476"/>
      <c r="F732" s="476"/>
      <c r="G732" s="476"/>
      <c r="H732" s="476"/>
      <c r="I732" s="476"/>
      <c r="J732" s="476"/>
      <c r="K732" s="476"/>
      <c r="L732" s="476"/>
      <c r="M732" s="476"/>
      <c r="N732" s="476"/>
      <c r="O732" s="476"/>
      <c r="P732" s="476"/>
      <c r="Q732" s="476"/>
      <c r="R732" s="476"/>
      <c r="S732" s="476"/>
      <c r="T732" s="476"/>
      <c r="U732" s="476"/>
      <c r="V732" s="476"/>
      <c r="W732" s="476"/>
      <c r="X732" s="476"/>
      <c r="Y732" s="476"/>
      <c r="Z732" s="476"/>
      <c r="AA732" s="476"/>
    </row>
    <row r="733" customFormat="false" ht="15.75" hidden="false" customHeight="false" outlineLevel="0" collapsed="false">
      <c r="A733" s="476"/>
      <c r="B733" s="476"/>
      <c r="C733" s="476"/>
      <c r="D733" s="476"/>
      <c r="E733" s="476"/>
      <c r="F733" s="476"/>
      <c r="G733" s="476"/>
      <c r="H733" s="476"/>
      <c r="I733" s="476"/>
      <c r="J733" s="476"/>
      <c r="K733" s="476"/>
      <c r="L733" s="476"/>
      <c r="M733" s="476"/>
      <c r="N733" s="476"/>
      <c r="O733" s="476"/>
      <c r="P733" s="476"/>
      <c r="Q733" s="476"/>
      <c r="R733" s="476"/>
      <c r="S733" s="476"/>
      <c r="T733" s="476"/>
      <c r="U733" s="476"/>
      <c r="V733" s="476"/>
      <c r="W733" s="476"/>
      <c r="X733" s="476"/>
      <c r="Y733" s="476"/>
      <c r="Z733" s="476"/>
      <c r="AA733" s="476"/>
    </row>
    <row r="734" customFormat="false" ht="15.75" hidden="false" customHeight="false" outlineLevel="0" collapsed="false">
      <c r="A734" s="476"/>
      <c r="B734" s="476"/>
      <c r="C734" s="476"/>
      <c r="D734" s="476"/>
      <c r="E734" s="476"/>
      <c r="F734" s="476"/>
      <c r="G734" s="476"/>
      <c r="H734" s="476"/>
      <c r="I734" s="476"/>
      <c r="J734" s="476"/>
      <c r="K734" s="476"/>
      <c r="L734" s="476"/>
      <c r="M734" s="476"/>
      <c r="N734" s="476"/>
      <c r="O734" s="476"/>
      <c r="P734" s="476"/>
      <c r="Q734" s="476"/>
      <c r="R734" s="476"/>
      <c r="S734" s="476"/>
      <c r="T734" s="476"/>
      <c r="U734" s="476"/>
      <c r="V734" s="476"/>
      <c r="W734" s="476"/>
      <c r="X734" s="476"/>
      <c r="Y734" s="476"/>
      <c r="Z734" s="476"/>
      <c r="AA734" s="476"/>
    </row>
    <row r="735" customFormat="false" ht="15.75" hidden="false" customHeight="false" outlineLevel="0" collapsed="false">
      <c r="A735" s="476"/>
      <c r="B735" s="476"/>
      <c r="C735" s="476"/>
      <c r="D735" s="476"/>
      <c r="E735" s="476"/>
      <c r="F735" s="476"/>
      <c r="G735" s="476"/>
      <c r="H735" s="476"/>
      <c r="I735" s="476"/>
      <c r="J735" s="476"/>
      <c r="K735" s="476"/>
      <c r="L735" s="476"/>
      <c r="M735" s="476"/>
      <c r="N735" s="476"/>
      <c r="O735" s="476"/>
      <c r="P735" s="476"/>
      <c r="Q735" s="476"/>
      <c r="R735" s="476"/>
      <c r="S735" s="476"/>
      <c r="T735" s="476"/>
      <c r="U735" s="476"/>
      <c r="V735" s="476"/>
      <c r="W735" s="476"/>
      <c r="X735" s="476"/>
      <c r="Y735" s="476"/>
      <c r="Z735" s="476"/>
      <c r="AA735" s="476"/>
    </row>
    <row r="736" customFormat="false" ht="15.75" hidden="false" customHeight="false" outlineLevel="0" collapsed="false">
      <c r="A736" s="476"/>
      <c r="B736" s="476"/>
      <c r="C736" s="476"/>
      <c r="D736" s="476"/>
      <c r="E736" s="476"/>
      <c r="F736" s="476"/>
      <c r="G736" s="476"/>
      <c r="H736" s="476"/>
      <c r="I736" s="476"/>
      <c r="J736" s="476"/>
      <c r="K736" s="476"/>
      <c r="L736" s="476"/>
      <c r="M736" s="476"/>
      <c r="N736" s="476"/>
      <c r="O736" s="476"/>
      <c r="P736" s="476"/>
      <c r="Q736" s="476"/>
      <c r="R736" s="476"/>
      <c r="S736" s="476"/>
      <c r="T736" s="476"/>
      <c r="U736" s="476"/>
      <c r="V736" s="476"/>
      <c r="W736" s="476"/>
      <c r="X736" s="476"/>
      <c r="Y736" s="476"/>
      <c r="Z736" s="476"/>
      <c r="AA736" s="476"/>
    </row>
    <row r="737" customFormat="false" ht="15.75" hidden="false" customHeight="false" outlineLevel="0" collapsed="false">
      <c r="A737" s="476"/>
      <c r="B737" s="476"/>
      <c r="C737" s="476"/>
      <c r="D737" s="476"/>
      <c r="E737" s="476"/>
      <c r="F737" s="476"/>
      <c r="G737" s="476"/>
      <c r="H737" s="476"/>
      <c r="I737" s="476"/>
      <c r="J737" s="476"/>
      <c r="K737" s="476"/>
      <c r="L737" s="476"/>
      <c r="M737" s="476"/>
      <c r="N737" s="476"/>
      <c r="O737" s="476"/>
      <c r="P737" s="476"/>
      <c r="Q737" s="476"/>
      <c r="R737" s="476"/>
      <c r="S737" s="476"/>
      <c r="T737" s="476"/>
      <c r="U737" s="476"/>
      <c r="V737" s="476"/>
      <c r="W737" s="476"/>
      <c r="X737" s="476"/>
      <c r="Y737" s="476"/>
      <c r="Z737" s="476"/>
      <c r="AA737" s="476"/>
    </row>
    <row r="738" customFormat="false" ht="15.75" hidden="false" customHeight="false" outlineLevel="0" collapsed="false">
      <c r="A738" s="476"/>
      <c r="B738" s="476"/>
      <c r="C738" s="476"/>
      <c r="D738" s="476"/>
      <c r="E738" s="476"/>
      <c r="F738" s="476"/>
      <c r="G738" s="476"/>
      <c r="H738" s="476"/>
      <c r="I738" s="476"/>
      <c r="J738" s="476"/>
      <c r="K738" s="476"/>
      <c r="L738" s="476"/>
      <c r="M738" s="476"/>
      <c r="N738" s="476"/>
      <c r="O738" s="476"/>
      <c r="P738" s="476"/>
      <c r="Q738" s="476"/>
      <c r="R738" s="476"/>
      <c r="S738" s="476"/>
      <c r="T738" s="476"/>
      <c r="U738" s="476"/>
      <c r="V738" s="476"/>
      <c r="W738" s="476"/>
      <c r="X738" s="476"/>
      <c r="Y738" s="476"/>
      <c r="Z738" s="476"/>
      <c r="AA738" s="476"/>
    </row>
    <row r="739" customFormat="false" ht="15.75" hidden="false" customHeight="false" outlineLevel="0" collapsed="false">
      <c r="A739" s="476"/>
      <c r="B739" s="476"/>
      <c r="C739" s="476"/>
      <c r="D739" s="476"/>
      <c r="E739" s="476"/>
      <c r="F739" s="476"/>
      <c r="G739" s="476"/>
      <c r="H739" s="476"/>
      <c r="I739" s="476"/>
      <c r="J739" s="476"/>
      <c r="K739" s="476"/>
      <c r="L739" s="476"/>
      <c r="M739" s="476"/>
      <c r="N739" s="476"/>
      <c r="O739" s="476"/>
      <c r="P739" s="476"/>
      <c r="Q739" s="476"/>
      <c r="R739" s="476"/>
      <c r="S739" s="476"/>
      <c r="T739" s="476"/>
      <c r="U739" s="476"/>
      <c r="V739" s="476"/>
      <c r="W739" s="476"/>
      <c r="X739" s="476"/>
      <c r="Y739" s="476"/>
      <c r="Z739" s="476"/>
      <c r="AA739" s="476"/>
    </row>
    <row r="740" customFormat="false" ht="15.75" hidden="false" customHeight="false" outlineLevel="0" collapsed="false">
      <c r="A740" s="476"/>
      <c r="B740" s="476"/>
      <c r="C740" s="476"/>
      <c r="D740" s="476"/>
      <c r="E740" s="476"/>
      <c r="F740" s="476"/>
      <c r="G740" s="476"/>
      <c r="H740" s="476"/>
      <c r="I740" s="476"/>
      <c r="J740" s="476"/>
      <c r="K740" s="476"/>
      <c r="L740" s="476"/>
      <c r="M740" s="476"/>
      <c r="N740" s="476"/>
      <c r="O740" s="476"/>
      <c r="P740" s="476"/>
      <c r="Q740" s="476"/>
      <c r="R740" s="476"/>
      <c r="S740" s="476"/>
      <c r="T740" s="476"/>
      <c r="U740" s="476"/>
      <c r="V740" s="476"/>
      <c r="W740" s="476"/>
      <c r="X740" s="476"/>
      <c r="Y740" s="476"/>
      <c r="Z740" s="476"/>
      <c r="AA740" s="476"/>
    </row>
    <row r="741" customFormat="false" ht="15.75" hidden="false" customHeight="false" outlineLevel="0" collapsed="false">
      <c r="A741" s="476"/>
      <c r="B741" s="476"/>
      <c r="C741" s="476"/>
      <c r="D741" s="476"/>
      <c r="E741" s="476"/>
      <c r="F741" s="476"/>
      <c r="G741" s="476"/>
      <c r="H741" s="476"/>
      <c r="I741" s="476"/>
      <c r="J741" s="476"/>
      <c r="K741" s="476"/>
      <c r="L741" s="476"/>
      <c r="M741" s="476"/>
      <c r="N741" s="476"/>
      <c r="O741" s="476"/>
      <c r="P741" s="476"/>
      <c r="Q741" s="476"/>
      <c r="R741" s="476"/>
      <c r="S741" s="476"/>
      <c r="T741" s="476"/>
      <c r="U741" s="476"/>
      <c r="V741" s="476"/>
      <c r="W741" s="476"/>
      <c r="X741" s="476"/>
      <c r="Y741" s="476"/>
      <c r="Z741" s="476"/>
      <c r="AA741" s="476"/>
    </row>
    <row r="742" customFormat="false" ht="15.75" hidden="false" customHeight="false" outlineLevel="0" collapsed="false">
      <c r="A742" s="476"/>
      <c r="B742" s="476"/>
      <c r="C742" s="476"/>
      <c r="D742" s="476"/>
      <c r="E742" s="476"/>
      <c r="F742" s="476"/>
      <c r="G742" s="476"/>
      <c r="H742" s="476"/>
      <c r="I742" s="476"/>
      <c r="J742" s="476"/>
      <c r="K742" s="476"/>
      <c r="L742" s="476"/>
      <c r="M742" s="476"/>
      <c r="N742" s="476"/>
      <c r="O742" s="476"/>
      <c r="P742" s="476"/>
      <c r="Q742" s="476"/>
      <c r="R742" s="476"/>
      <c r="S742" s="476"/>
      <c r="T742" s="476"/>
      <c r="U742" s="476"/>
      <c r="V742" s="476"/>
      <c r="W742" s="476"/>
      <c r="X742" s="476"/>
      <c r="Y742" s="476"/>
      <c r="Z742" s="476"/>
      <c r="AA742" s="476"/>
    </row>
    <row r="743" customFormat="false" ht="15.75" hidden="false" customHeight="false" outlineLevel="0" collapsed="false">
      <c r="A743" s="476"/>
      <c r="B743" s="476"/>
      <c r="C743" s="476"/>
      <c r="D743" s="476"/>
      <c r="E743" s="476"/>
      <c r="F743" s="476"/>
      <c r="G743" s="476"/>
      <c r="H743" s="476"/>
      <c r="I743" s="476"/>
      <c r="J743" s="476"/>
      <c r="K743" s="476"/>
      <c r="L743" s="476"/>
      <c r="M743" s="476"/>
      <c r="N743" s="476"/>
      <c r="O743" s="476"/>
      <c r="P743" s="476"/>
      <c r="Q743" s="476"/>
      <c r="R743" s="476"/>
      <c r="S743" s="476"/>
      <c r="T743" s="476"/>
      <c r="U743" s="476"/>
      <c r="V743" s="476"/>
      <c r="W743" s="476"/>
      <c r="X743" s="476"/>
      <c r="Y743" s="476"/>
      <c r="Z743" s="476"/>
      <c r="AA743" s="476"/>
    </row>
    <row r="744" customFormat="false" ht="15.75" hidden="false" customHeight="false" outlineLevel="0" collapsed="false">
      <c r="A744" s="476"/>
      <c r="B744" s="476"/>
      <c r="C744" s="476"/>
      <c r="D744" s="476"/>
      <c r="E744" s="476"/>
      <c r="F744" s="476"/>
      <c r="G744" s="476"/>
      <c r="H744" s="476"/>
      <c r="I744" s="476"/>
      <c r="J744" s="476"/>
      <c r="K744" s="476"/>
      <c r="L744" s="476"/>
      <c r="M744" s="476"/>
      <c r="N744" s="476"/>
      <c r="O744" s="476"/>
      <c r="P744" s="476"/>
      <c r="Q744" s="476"/>
      <c r="R744" s="476"/>
      <c r="S744" s="476"/>
      <c r="T744" s="476"/>
      <c r="U744" s="476"/>
      <c r="V744" s="476"/>
      <c r="W744" s="476"/>
      <c r="X744" s="476"/>
      <c r="Y744" s="476"/>
      <c r="Z744" s="476"/>
      <c r="AA744" s="476"/>
    </row>
    <row r="745" customFormat="false" ht="15.75" hidden="false" customHeight="false" outlineLevel="0" collapsed="false">
      <c r="A745" s="476"/>
      <c r="B745" s="476"/>
      <c r="C745" s="476"/>
      <c r="D745" s="476"/>
      <c r="E745" s="476"/>
      <c r="F745" s="476"/>
      <c r="G745" s="476"/>
      <c r="H745" s="476"/>
      <c r="I745" s="476"/>
      <c r="J745" s="476"/>
      <c r="K745" s="476"/>
      <c r="L745" s="476"/>
      <c r="M745" s="476"/>
      <c r="N745" s="476"/>
      <c r="O745" s="476"/>
      <c r="P745" s="476"/>
      <c r="Q745" s="476"/>
      <c r="R745" s="476"/>
      <c r="S745" s="476"/>
      <c r="T745" s="476"/>
      <c r="U745" s="476"/>
      <c r="V745" s="476"/>
      <c r="W745" s="476"/>
      <c r="X745" s="476"/>
      <c r="Y745" s="476"/>
      <c r="Z745" s="476"/>
      <c r="AA745" s="476"/>
    </row>
    <row r="746" customFormat="false" ht="15.75" hidden="false" customHeight="false" outlineLevel="0" collapsed="false">
      <c r="A746" s="476"/>
      <c r="B746" s="476"/>
      <c r="C746" s="476"/>
      <c r="D746" s="476"/>
      <c r="E746" s="476"/>
      <c r="F746" s="476"/>
      <c r="G746" s="476"/>
      <c r="H746" s="476"/>
      <c r="I746" s="476"/>
      <c r="J746" s="476"/>
      <c r="K746" s="476"/>
      <c r="L746" s="476"/>
      <c r="M746" s="476"/>
      <c r="N746" s="476"/>
      <c r="O746" s="476"/>
      <c r="P746" s="476"/>
      <c r="Q746" s="476"/>
      <c r="R746" s="476"/>
      <c r="S746" s="476"/>
      <c r="T746" s="476"/>
      <c r="U746" s="476"/>
      <c r="V746" s="476"/>
      <c r="W746" s="476"/>
      <c r="X746" s="476"/>
      <c r="Y746" s="476"/>
      <c r="Z746" s="476"/>
      <c r="AA746" s="476"/>
    </row>
    <row r="747" customFormat="false" ht="15.75" hidden="false" customHeight="false" outlineLevel="0" collapsed="false">
      <c r="A747" s="476"/>
      <c r="B747" s="476"/>
      <c r="C747" s="476"/>
      <c r="D747" s="476"/>
      <c r="E747" s="476"/>
      <c r="F747" s="476"/>
      <c r="G747" s="476"/>
      <c r="H747" s="476"/>
      <c r="I747" s="476"/>
      <c r="J747" s="476"/>
      <c r="K747" s="476"/>
      <c r="L747" s="476"/>
      <c r="M747" s="476"/>
      <c r="N747" s="476"/>
      <c r="O747" s="476"/>
      <c r="P747" s="476"/>
      <c r="Q747" s="476"/>
      <c r="R747" s="476"/>
      <c r="S747" s="476"/>
      <c r="T747" s="476"/>
      <c r="U747" s="476"/>
      <c r="V747" s="476"/>
      <c r="W747" s="476"/>
      <c r="X747" s="476"/>
      <c r="Y747" s="476"/>
      <c r="Z747" s="476"/>
      <c r="AA747" s="476"/>
    </row>
    <row r="748" customFormat="false" ht="15.75" hidden="false" customHeight="false" outlineLevel="0" collapsed="false">
      <c r="A748" s="476"/>
      <c r="B748" s="476"/>
      <c r="C748" s="476"/>
      <c r="D748" s="476"/>
      <c r="E748" s="476"/>
      <c r="F748" s="476"/>
      <c r="G748" s="476"/>
      <c r="H748" s="476"/>
      <c r="I748" s="476"/>
      <c r="J748" s="476"/>
      <c r="K748" s="476"/>
      <c r="L748" s="476"/>
      <c r="M748" s="476"/>
      <c r="N748" s="476"/>
      <c r="O748" s="476"/>
      <c r="P748" s="476"/>
      <c r="Q748" s="476"/>
      <c r="R748" s="476"/>
      <c r="S748" s="476"/>
      <c r="T748" s="476"/>
      <c r="U748" s="476"/>
      <c r="V748" s="476"/>
      <c r="W748" s="476"/>
      <c r="X748" s="476"/>
      <c r="Y748" s="476"/>
      <c r="Z748" s="476"/>
      <c r="AA748" s="476"/>
    </row>
    <row r="749" customFormat="false" ht="15.75" hidden="false" customHeight="false" outlineLevel="0" collapsed="false">
      <c r="A749" s="476"/>
      <c r="B749" s="476"/>
      <c r="C749" s="476"/>
      <c r="D749" s="476"/>
      <c r="E749" s="476"/>
      <c r="F749" s="476"/>
      <c r="G749" s="476"/>
      <c r="H749" s="476"/>
      <c r="I749" s="476"/>
      <c r="J749" s="476"/>
      <c r="K749" s="476"/>
      <c r="L749" s="476"/>
      <c r="M749" s="476"/>
      <c r="N749" s="476"/>
      <c r="O749" s="476"/>
      <c r="P749" s="476"/>
      <c r="Q749" s="476"/>
      <c r="R749" s="476"/>
      <c r="S749" s="476"/>
      <c r="T749" s="476"/>
      <c r="U749" s="476"/>
      <c r="V749" s="476"/>
      <c r="W749" s="476"/>
      <c r="X749" s="476"/>
      <c r="Y749" s="476"/>
      <c r="Z749" s="476"/>
      <c r="AA749" s="476"/>
    </row>
    <row r="750" customFormat="false" ht="15.75" hidden="false" customHeight="false" outlineLevel="0" collapsed="false">
      <c r="A750" s="476"/>
      <c r="B750" s="476"/>
      <c r="C750" s="476"/>
      <c r="D750" s="476"/>
      <c r="E750" s="476"/>
      <c r="F750" s="476"/>
      <c r="G750" s="476"/>
      <c r="H750" s="476"/>
      <c r="I750" s="476"/>
      <c r="J750" s="476"/>
      <c r="K750" s="476"/>
      <c r="L750" s="476"/>
      <c r="M750" s="476"/>
      <c r="N750" s="476"/>
      <c r="O750" s="476"/>
      <c r="P750" s="476"/>
      <c r="Q750" s="476"/>
      <c r="R750" s="476"/>
      <c r="S750" s="476"/>
      <c r="T750" s="476"/>
      <c r="U750" s="476"/>
      <c r="V750" s="476"/>
      <c r="W750" s="476"/>
      <c r="X750" s="476"/>
      <c r="Y750" s="476"/>
      <c r="Z750" s="476"/>
      <c r="AA750" s="476"/>
    </row>
    <row r="751" customFormat="false" ht="15.75" hidden="false" customHeight="false" outlineLevel="0" collapsed="false">
      <c r="A751" s="476"/>
      <c r="B751" s="476"/>
      <c r="C751" s="476"/>
      <c r="D751" s="476"/>
      <c r="E751" s="476"/>
      <c r="F751" s="476"/>
      <c r="G751" s="476"/>
      <c r="H751" s="476"/>
      <c r="I751" s="476"/>
      <c r="J751" s="476"/>
      <c r="K751" s="476"/>
      <c r="L751" s="476"/>
      <c r="M751" s="476"/>
      <c r="N751" s="476"/>
      <c r="O751" s="476"/>
      <c r="P751" s="476"/>
      <c r="Q751" s="476"/>
      <c r="R751" s="476"/>
      <c r="S751" s="476"/>
      <c r="T751" s="476"/>
      <c r="U751" s="476"/>
      <c r="V751" s="476"/>
      <c r="W751" s="476"/>
      <c r="X751" s="476"/>
      <c r="Y751" s="476"/>
      <c r="Z751" s="476"/>
      <c r="AA751" s="476"/>
    </row>
    <row r="752" customFormat="false" ht="15.75" hidden="false" customHeight="false" outlineLevel="0" collapsed="false">
      <c r="A752" s="476"/>
      <c r="B752" s="476"/>
      <c r="C752" s="476"/>
      <c r="D752" s="476"/>
      <c r="E752" s="476"/>
      <c r="F752" s="476"/>
      <c r="G752" s="476"/>
      <c r="H752" s="476"/>
      <c r="I752" s="476"/>
      <c r="J752" s="476"/>
      <c r="K752" s="476"/>
      <c r="L752" s="476"/>
      <c r="M752" s="476"/>
      <c r="N752" s="476"/>
      <c r="O752" s="476"/>
      <c r="P752" s="476"/>
      <c r="Q752" s="476"/>
      <c r="R752" s="476"/>
      <c r="S752" s="476"/>
      <c r="T752" s="476"/>
      <c r="U752" s="476"/>
      <c r="V752" s="476"/>
      <c r="W752" s="476"/>
      <c r="X752" s="476"/>
      <c r="Y752" s="476"/>
      <c r="Z752" s="476"/>
      <c r="AA752" s="476"/>
    </row>
    <row r="753" customFormat="false" ht="15.75" hidden="false" customHeight="false" outlineLevel="0" collapsed="false">
      <c r="A753" s="476"/>
      <c r="B753" s="476"/>
      <c r="C753" s="476"/>
      <c r="D753" s="476"/>
      <c r="E753" s="476"/>
      <c r="F753" s="476"/>
      <c r="G753" s="476"/>
      <c r="H753" s="476"/>
      <c r="I753" s="476"/>
      <c r="J753" s="476"/>
      <c r="K753" s="476"/>
      <c r="L753" s="476"/>
      <c r="M753" s="476"/>
      <c r="N753" s="476"/>
      <c r="O753" s="476"/>
      <c r="P753" s="476"/>
      <c r="Q753" s="476"/>
      <c r="R753" s="476"/>
      <c r="S753" s="476"/>
      <c r="T753" s="476"/>
      <c r="U753" s="476"/>
      <c r="V753" s="476"/>
      <c r="W753" s="476"/>
      <c r="X753" s="476"/>
      <c r="Y753" s="476"/>
      <c r="Z753" s="476"/>
      <c r="AA753" s="476"/>
    </row>
    <row r="754" customFormat="false" ht="15.75" hidden="false" customHeight="false" outlineLevel="0" collapsed="false">
      <c r="A754" s="476"/>
      <c r="B754" s="476"/>
      <c r="C754" s="476"/>
      <c r="D754" s="476"/>
      <c r="E754" s="476"/>
      <c r="F754" s="476"/>
      <c r="G754" s="476"/>
      <c r="H754" s="476"/>
      <c r="I754" s="476"/>
      <c r="J754" s="476"/>
      <c r="K754" s="476"/>
      <c r="L754" s="476"/>
      <c r="M754" s="476"/>
      <c r="N754" s="476"/>
      <c r="O754" s="476"/>
      <c r="P754" s="476"/>
      <c r="Q754" s="476"/>
      <c r="R754" s="476"/>
      <c r="S754" s="476"/>
      <c r="T754" s="476"/>
      <c r="U754" s="476"/>
      <c r="V754" s="476"/>
      <c r="W754" s="476"/>
      <c r="X754" s="476"/>
      <c r="Y754" s="476"/>
      <c r="Z754" s="476"/>
      <c r="AA754" s="476"/>
    </row>
    <row r="755" customFormat="false" ht="15.75" hidden="false" customHeight="false" outlineLevel="0" collapsed="false">
      <c r="A755" s="476"/>
      <c r="B755" s="476"/>
      <c r="C755" s="476"/>
      <c r="D755" s="476"/>
      <c r="E755" s="476"/>
      <c r="F755" s="476"/>
      <c r="G755" s="476"/>
      <c r="H755" s="476"/>
      <c r="I755" s="476"/>
      <c r="J755" s="476"/>
      <c r="K755" s="476"/>
      <c r="L755" s="476"/>
      <c r="M755" s="476"/>
      <c r="N755" s="476"/>
      <c r="O755" s="476"/>
      <c r="P755" s="476"/>
      <c r="Q755" s="476"/>
      <c r="R755" s="476"/>
      <c r="S755" s="476"/>
      <c r="T755" s="476"/>
      <c r="U755" s="476"/>
      <c r="V755" s="476"/>
      <c r="W755" s="476"/>
      <c r="X755" s="476"/>
      <c r="Y755" s="476"/>
      <c r="Z755" s="476"/>
      <c r="AA755" s="476"/>
    </row>
    <row r="756" customFormat="false" ht="15.75" hidden="false" customHeight="false" outlineLevel="0" collapsed="false">
      <c r="A756" s="476"/>
      <c r="B756" s="476"/>
      <c r="C756" s="476"/>
      <c r="D756" s="476"/>
      <c r="E756" s="476"/>
      <c r="F756" s="476"/>
      <c r="G756" s="476"/>
      <c r="H756" s="476"/>
      <c r="I756" s="476"/>
      <c r="J756" s="476"/>
      <c r="K756" s="476"/>
      <c r="L756" s="476"/>
      <c r="M756" s="476"/>
      <c r="N756" s="476"/>
      <c r="O756" s="476"/>
      <c r="P756" s="476"/>
      <c r="Q756" s="476"/>
      <c r="R756" s="476"/>
      <c r="S756" s="476"/>
      <c r="T756" s="476"/>
      <c r="U756" s="476"/>
      <c r="V756" s="476"/>
      <c r="W756" s="476"/>
      <c r="X756" s="476"/>
      <c r="Y756" s="476"/>
      <c r="Z756" s="476"/>
      <c r="AA756" s="476"/>
    </row>
    <row r="757" customFormat="false" ht="15.75" hidden="false" customHeight="false" outlineLevel="0" collapsed="false">
      <c r="A757" s="476"/>
      <c r="B757" s="476"/>
      <c r="C757" s="476"/>
      <c r="D757" s="476"/>
      <c r="E757" s="476"/>
      <c r="F757" s="476"/>
      <c r="G757" s="476"/>
      <c r="H757" s="476"/>
      <c r="I757" s="476"/>
      <c r="J757" s="476"/>
      <c r="K757" s="476"/>
      <c r="L757" s="476"/>
      <c r="M757" s="476"/>
      <c r="N757" s="476"/>
      <c r="O757" s="476"/>
      <c r="P757" s="476"/>
      <c r="Q757" s="476"/>
      <c r="R757" s="476"/>
      <c r="S757" s="476"/>
      <c r="T757" s="476"/>
      <c r="U757" s="476"/>
      <c r="V757" s="476"/>
      <c r="W757" s="476"/>
      <c r="X757" s="476"/>
      <c r="Y757" s="476"/>
      <c r="Z757" s="476"/>
      <c r="AA757" s="476"/>
    </row>
    <row r="758" customFormat="false" ht="15.75" hidden="false" customHeight="false" outlineLevel="0" collapsed="false">
      <c r="A758" s="476"/>
      <c r="B758" s="476"/>
      <c r="C758" s="476"/>
      <c r="D758" s="476"/>
      <c r="E758" s="476"/>
      <c r="F758" s="476"/>
      <c r="G758" s="476"/>
      <c r="H758" s="476"/>
      <c r="I758" s="476"/>
      <c r="J758" s="476"/>
      <c r="K758" s="476"/>
      <c r="L758" s="476"/>
      <c r="M758" s="476"/>
      <c r="N758" s="476"/>
      <c r="O758" s="476"/>
      <c r="P758" s="476"/>
      <c r="Q758" s="476"/>
      <c r="R758" s="476"/>
      <c r="S758" s="476"/>
      <c r="T758" s="476"/>
      <c r="U758" s="476"/>
      <c r="V758" s="476"/>
      <c r="W758" s="476"/>
      <c r="X758" s="476"/>
      <c r="Y758" s="476"/>
      <c r="Z758" s="476"/>
      <c r="AA758" s="476"/>
    </row>
    <row r="759" customFormat="false" ht="15.75" hidden="false" customHeight="false" outlineLevel="0" collapsed="false">
      <c r="A759" s="476"/>
      <c r="B759" s="476"/>
      <c r="C759" s="476"/>
      <c r="D759" s="476"/>
      <c r="E759" s="476"/>
      <c r="F759" s="476"/>
      <c r="G759" s="476"/>
      <c r="H759" s="476"/>
      <c r="I759" s="476"/>
      <c r="J759" s="476"/>
      <c r="K759" s="476"/>
      <c r="L759" s="476"/>
      <c r="M759" s="476"/>
      <c r="N759" s="476"/>
      <c r="O759" s="476"/>
      <c r="P759" s="476"/>
      <c r="Q759" s="476"/>
      <c r="R759" s="476"/>
      <c r="S759" s="476"/>
      <c r="T759" s="476"/>
      <c r="U759" s="476"/>
      <c r="V759" s="476"/>
      <c r="W759" s="476"/>
      <c r="X759" s="476"/>
      <c r="Y759" s="476"/>
      <c r="Z759" s="476"/>
      <c r="AA759" s="476"/>
    </row>
    <row r="760" customFormat="false" ht="15.75" hidden="false" customHeight="false" outlineLevel="0" collapsed="false">
      <c r="A760" s="476"/>
      <c r="B760" s="476"/>
      <c r="C760" s="476"/>
      <c r="D760" s="476"/>
      <c r="E760" s="476"/>
      <c r="F760" s="476"/>
      <c r="G760" s="476"/>
      <c r="H760" s="476"/>
      <c r="I760" s="476"/>
      <c r="J760" s="476"/>
      <c r="K760" s="476"/>
      <c r="L760" s="476"/>
      <c r="M760" s="476"/>
      <c r="N760" s="476"/>
      <c r="O760" s="476"/>
      <c r="P760" s="476"/>
      <c r="Q760" s="476"/>
      <c r="R760" s="476"/>
      <c r="S760" s="476"/>
      <c r="T760" s="476"/>
      <c r="U760" s="476"/>
      <c r="V760" s="476"/>
      <c r="W760" s="476"/>
      <c r="X760" s="476"/>
      <c r="Y760" s="476"/>
      <c r="Z760" s="476"/>
      <c r="AA760" s="476"/>
    </row>
    <row r="761" customFormat="false" ht="15.75" hidden="false" customHeight="false" outlineLevel="0" collapsed="false">
      <c r="A761" s="476"/>
      <c r="B761" s="476"/>
      <c r="C761" s="476"/>
      <c r="D761" s="476"/>
      <c r="E761" s="476"/>
      <c r="F761" s="476"/>
      <c r="G761" s="476"/>
      <c r="H761" s="476"/>
      <c r="I761" s="476"/>
      <c r="J761" s="476"/>
      <c r="K761" s="476"/>
      <c r="L761" s="476"/>
      <c r="M761" s="476"/>
      <c r="N761" s="476"/>
      <c r="O761" s="476"/>
      <c r="P761" s="476"/>
      <c r="Q761" s="476"/>
      <c r="R761" s="476"/>
      <c r="S761" s="476"/>
      <c r="T761" s="476"/>
      <c r="U761" s="476"/>
      <c r="V761" s="476"/>
      <c r="W761" s="476"/>
      <c r="X761" s="476"/>
      <c r="Y761" s="476"/>
      <c r="Z761" s="476"/>
      <c r="AA761" s="476"/>
    </row>
    <row r="762" customFormat="false" ht="15.75" hidden="false" customHeight="false" outlineLevel="0" collapsed="false">
      <c r="A762" s="476"/>
      <c r="B762" s="476"/>
      <c r="C762" s="476"/>
      <c r="D762" s="476"/>
      <c r="E762" s="476"/>
      <c r="F762" s="476"/>
      <c r="G762" s="476"/>
      <c r="H762" s="476"/>
      <c r="I762" s="476"/>
      <c r="J762" s="476"/>
      <c r="K762" s="476"/>
      <c r="L762" s="476"/>
      <c r="M762" s="476"/>
      <c r="N762" s="476"/>
      <c r="O762" s="476"/>
      <c r="P762" s="476"/>
      <c r="Q762" s="476"/>
      <c r="R762" s="476"/>
      <c r="S762" s="476"/>
      <c r="T762" s="476"/>
      <c r="U762" s="476"/>
      <c r="V762" s="476"/>
      <c r="W762" s="476"/>
      <c r="X762" s="476"/>
      <c r="Y762" s="476"/>
      <c r="Z762" s="476"/>
      <c r="AA762" s="476"/>
    </row>
    <row r="763" customFormat="false" ht="15.75" hidden="false" customHeight="false" outlineLevel="0" collapsed="false">
      <c r="A763" s="476"/>
      <c r="B763" s="476"/>
      <c r="C763" s="476"/>
      <c r="D763" s="476"/>
      <c r="E763" s="476"/>
      <c r="F763" s="476"/>
      <c r="G763" s="476"/>
      <c r="H763" s="476"/>
      <c r="I763" s="476"/>
      <c r="J763" s="476"/>
      <c r="K763" s="476"/>
      <c r="L763" s="476"/>
      <c r="M763" s="476"/>
      <c r="N763" s="476"/>
      <c r="O763" s="476"/>
      <c r="P763" s="476"/>
      <c r="Q763" s="476"/>
      <c r="R763" s="476"/>
      <c r="S763" s="476"/>
      <c r="T763" s="476"/>
      <c r="U763" s="476"/>
      <c r="V763" s="476"/>
      <c r="W763" s="476"/>
      <c r="X763" s="476"/>
      <c r="Y763" s="476"/>
      <c r="Z763" s="476"/>
      <c r="AA763" s="476"/>
    </row>
    <row r="764" customFormat="false" ht="15.75" hidden="false" customHeight="false" outlineLevel="0" collapsed="false">
      <c r="A764" s="476"/>
      <c r="B764" s="476"/>
      <c r="C764" s="476"/>
      <c r="D764" s="476"/>
      <c r="E764" s="476"/>
      <c r="F764" s="476"/>
      <c r="G764" s="476"/>
      <c r="H764" s="476"/>
      <c r="I764" s="476"/>
      <c r="J764" s="476"/>
      <c r="K764" s="476"/>
      <c r="L764" s="476"/>
      <c r="M764" s="476"/>
      <c r="N764" s="476"/>
      <c r="O764" s="476"/>
      <c r="P764" s="476"/>
      <c r="Q764" s="476"/>
      <c r="R764" s="476"/>
      <c r="S764" s="476"/>
      <c r="T764" s="476"/>
      <c r="U764" s="476"/>
      <c r="V764" s="476"/>
      <c r="W764" s="476"/>
      <c r="X764" s="476"/>
      <c r="Y764" s="476"/>
      <c r="Z764" s="476"/>
      <c r="AA764" s="476"/>
    </row>
    <row r="765" customFormat="false" ht="15.75" hidden="false" customHeight="false" outlineLevel="0" collapsed="false">
      <c r="A765" s="476"/>
      <c r="B765" s="476"/>
      <c r="C765" s="476"/>
      <c r="D765" s="476"/>
      <c r="E765" s="476"/>
      <c r="F765" s="476"/>
      <c r="G765" s="476"/>
      <c r="H765" s="476"/>
      <c r="I765" s="476"/>
      <c r="J765" s="476"/>
      <c r="K765" s="476"/>
      <c r="L765" s="476"/>
      <c r="M765" s="476"/>
      <c r="N765" s="476"/>
      <c r="O765" s="476"/>
      <c r="P765" s="476"/>
      <c r="Q765" s="476"/>
      <c r="R765" s="476"/>
      <c r="S765" s="476"/>
      <c r="T765" s="476"/>
      <c r="U765" s="476"/>
      <c r="V765" s="476"/>
      <c r="W765" s="476"/>
      <c r="X765" s="476"/>
      <c r="Y765" s="476"/>
      <c r="Z765" s="476"/>
      <c r="AA765" s="476"/>
    </row>
    <row r="766" customFormat="false" ht="15.75" hidden="false" customHeight="false" outlineLevel="0" collapsed="false">
      <c r="A766" s="476"/>
      <c r="B766" s="476"/>
      <c r="C766" s="476"/>
      <c r="D766" s="476"/>
      <c r="E766" s="476"/>
      <c r="F766" s="476"/>
      <c r="G766" s="476"/>
      <c r="H766" s="476"/>
      <c r="I766" s="476"/>
      <c r="J766" s="476"/>
      <c r="K766" s="476"/>
      <c r="L766" s="476"/>
      <c r="M766" s="476"/>
      <c r="N766" s="476"/>
      <c r="O766" s="476"/>
      <c r="P766" s="476"/>
      <c r="Q766" s="476"/>
      <c r="R766" s="476"/>
      <c r="S766" s="476"/>
      <c r="T766" s="476"/>
      <c r="U766" s="476"/>
      <c r="V766" s="476"/>
      <c r="W766" s="476"/>
      <c r="X766" s="476"/>
      <c r="Y766" s="476"/>
      <c r="Z766" s="476"/>
      <c r="AA766" s="476"/>
    </row>
    <row r="767" customFormat="false" ht="15.75" hidden="false" customHeight="false" outlineLevel="0" collapsed="false">
      <c r="A767" s="476"/>
      <c r="B767" s="476"/>
      <c r="C767" s="476"/>
      <c r="D767" s="476"/>
      <c r="E767" s="476"/>
      <c r="F767" s="476"/>
      <c r="G767" s="476"/>
      <c r="H767" s="476"/>
      <c r="I767" s="476"/>
      <c r="J767" s="476"/>
      <c r="K767" s="476"/>
      <c r="L767" s="476"/>
      <c r="M767" s="476"/>
      <c r="N767" s="476"/>
      <c r="O767" s="476"/>
      <c r="P767" s="476"/>
      <c r="Q767" s="476"/>
      <c r="R767" s="476"/>
      <c r="S767" s="476"/>
      <c r="T767" s="476"/>
      <c r="U767" s="476"/>
      <c r="V767" s="476"/>
      <c r="W767" s="476"/>
      <c r="X767" s="476"/>
      <c r="Y767" s="476"/>
      <c r="Z767" s="476"/>
      <c r="AA767" s="476"/>
    </row>
    <row r="768" customFormat="false" ht="15.75" hidden="false" customHeight="false" outlineLevel="0" collapsed="false">
      <c r="A768" s="476"/>
      <c r="B768" s="476"/>
      <c r="C768" s="476"/>
      <c r="D768" s="476"/>
      <c r="E768" s="476"/>
      <c r="F768" s="476"/>
      <c r="G768" s="476"/>
      <c r="H768" s="476"/>
      <c r="I768" s="476"/>
      <c r="J768" s="476"/>
      <c r="K768" s="476"/>
      <c r="L768" s="476"/>
      <c r="M768" s="476"/>
      <c r="N768" s="476"/>
      <c r="O768" s="476"/>
      <c r="P768" s="476"/>
      <c r="Q768" s="476"/>
      <c r="R768" s="476"/>
      <c r="S768" s="476"/>
      <c r="T768" s="476"/>
      <c r="U768" s="476"/>
      <c r="V768" s="476"/>
      <c r="W768" s="476"/>
      <c r="X768" s="476"/>
      <c r="Y768" s="476"/>
      <c r="Z768" s="476"/>
      <c r="AA768" s="476"/>
    </row>
    <row r="769" customFormat="false" ht="15.75" hidden="false" customHeight="false" outlineLevel="0" collapsed="false">
      <c r="A769" s="476"/>
      <c r="B769" s="476"/>
      <c r="C769" s="476"/>
      <c r="D769" s="476"/>
      <c r="E769" s="476"/>
      <c r="F769" s="476"/>
      <c r="G769" s="476"/>
      <c r="H769" s="476"/>
      <c r="I769" s="476"/>
      <c r="J769" s="476"/>
      <c r="K769" s="476"/>
      <c r="L769" s="476"/>
      <c r="M769" s="476"/>
      <c r="N769" s="476"/>
      <c r="O769" s="476"/>
      <c r="P769" s="476"/>
      <c r="Q769" s="476"/>
      <c r="R769" s="476"/>
      <c r="S769" s="476"/>
      <c r="T769" s="476"/>
      <c r="U769" s="476"/>
      <c r="V769" s="476"/>
      <c r="W769" s="476"/>
      <c r="X769" s="476"/>
      <c r="Y769" s="476"/>
      <c r="Z769" s="476"/>
      <c r="AA769" s="476"/>
    </row>
    <row r="770" customFormat="false" ht="15.75" hidden="false" customHeight="false" outlineLevel="0" collapsed="false">
      <c r="A770" s="476"/>
      <c r="B770" s="476"/>
      <c r="C770" s="476"/>
      <c r="D770" s="476"/>
      <c r="E770" s="476"/>
      <c r="F770" s="476"/>
      <c r="G770" s="476"/>
      <c r="H770" s="476"/>
      <c r="I770" s="476"/>
      <c r="J770" s="476"/>
      <c r="K770" s="476"/>
      <c r="L770" s="476"/>
      <c r="M770" s="476"/>
      <c r="N770" s="476"/>
      <c r="O770" s="476"/>
      <c r="P770" s="476"/>
      <c r="Q770" s="476"/>
      <c r="R770" s="476"/>
      <c r="S770" s="476"/>
      <c r="T770" s="476"/>
      <c r="U770" s="476"/>
      <c r="V770" s="476"/>
      <c r="W770" s="476"/>
      <c r="X770" s="476"/>
      <c r="Y770" s="476"/>
      <c r="Z770" s="476"/>
      <c r="AA770" s="476"/>
    </row>
    <row r="771" customFormat="false" ht="15.75" hidden="false" customHeight="false" outlineLevel="0" collapsed="false">
      <c r="A771" s="476"/>
      <c r="B771" s="476"/>
      <c r="C771" s="476"/>
      <c r="D771" s="476"/>
      <c r="E771" s="476"/>
      <c r="F771" s="476"/>
      <c r="G771" s="476"/>
      <c r="H771" s="476"/>
      <c r="I771" s="476"/>
      <c r="J771" s="476"/>
      <c r="K771" s="476"/>
      <c r="L771" s="476"/>
      <c r="M771" s="476"/>
      <c r="N771" s="476"/>
      <c r="O771" s="476"/>
      <c r="P771" s="476"/>
      <c r="Q771" s="476"/>
      <c r="R771" s="476"/>
      <c r="S771" s="476"/>
      <c r="T771" s="476"/>
      <c r="U771" s="476"/>
      <c r="V771" s="476"/>
      <c r="W771" s="476"/>
      <c r="X771" s="476"/>
      <c r="Y771" s="476"/>
      <c r="Z771" s="476"/>
      <c r="AA771" s="476"/>
    </row>
    <row r="772" customFormat="false" ht="15.75" hidden="false" customHeight="false" outlineLevel="0" collapsed="false">
      <c r="A772" s="476"/>
      <c r="B772" s="476"/>
      <c r="C772" s="476"/>
      <c r="D772" s="476"/>
      <c r="E772" s="476"/>
      <c r="F772" s="476"/>
      <c r="G772" s="476"/>
      <c r="H772" s="476"/>
      <c r="I772" s="476"/>
      <c r="J772" s="476"/>
      <c r="K772" s="476"/>
      <c r="L772" s="476"/>
      <c r="M772" s="476"/>
      <c r="N772" s="476"/>
      <c r="O772" s="476"/>
      <c r="P772" s="476"/>
      <c r="Q772" s="476"/>
      <c r="R772" s="476"/>
      <c r="S772" s="476"/>
      <c r="T772" s="476"/>
      <c r="U772" s="476"/>
      <c r="V772" s="476"/>
      <c r="W772" s="476"/>
      <c r="X772" s="476"/>
      <c r="Y772" s="476"/>
      <c r="Z772" s="476"/>
      <c r="AA772" s="476"/>
    </row>
    <row r="773" customFormat="false" ht="15.75" hidden="false" customHeight="false" outlineLevel="0" collapsed="false">
      <c r="A773" s="476"/>
      <c r="B773" s="476"/>
      <c r="C773" s="476"/>
      <c r="D773" s="476"/>
      <c r="E773" s="476"/>
      <c r="F773" s="476"/>
      <c r="G773" s="476"/>
      <c r="H773" s="476"/>
      <c r="I773" s="476"/>
      <c r="J773" s="476"/>
      <c r="K773" s="476"/>
      <c r="L773" s="476"/>
      <c r="M773" s="476"/>
      <c r="N773" s="476"/>
      <c r="O773" s="476"/>
      <c r="P773" s="476"/>
      <c r="Q773" s="476"/>
      <c r="R773" s="476"/>
      <c r="S773" s="476"/>
      <c r="T773" s="476"/>
      <c r="U773" s="476"/>
      <c r="V773" s="476"/>
      <c r="W773" s="476"/>
      <c r="X773" s="476"/>
      <c r="Y773" s="476"/>
      <c r="Z773" s="476"/>
      <c r="AA773" s="476"/>
    </row>
    <row r="774" customFormat="false" ht="15.75" hidden="false" customHeight="false" outlineLevel="0" collapsed="false">
      <c r="A774" s="476"/>
      <c r="B774" s="476"/>
      <c r="C774" s="476"/>
      <c r="D774" s="476"/>
      <c r="E774" s="476"/>
      <c r="F774" s="476"/>
      <c r="G774" s="476"/>
      <c r="H774" s="476"/>
      <c r="I774" s="476"/>
      <c r="J774" s="476"/>
      <c r="K774" s="476"/>
      <c r="L774" s="476"/>
      <c r="M774" s="476"/>
      <c r="N774" s="476"/>
      <c r="O774" s="476"/>
      <c r="P774" s="476"/>
      <c r="Q774" s="476"/>
      <c r="R774" s="476"/>
      <c r="S774" s="476"/>
      <c r="T774" s="476"/>
      <c r="U774" s="476"/>
      <c r="V774" s="476"/>
      <c r="W774" s="476"/>
      <c r="X774" s="476"/>
      <c r="Y774" s="476"/>
      <c r="Z774" s="476"/>
      <c r="AA774" s="476"/>
    </row>
    <row r="775" customFormat="false" ht="15.75" hidden="false" customHeight="false" outlineLevel="0" collapsed="false">
      <c r="A775" s="476"/>
      <c r="B775" s="476"/>
      <c r="C775" s="476"/>
      <c r="D775" s="476"/>
      <c r="E775" s="476"/>
      <c r="F775" s="476"/>
      <c r="G775" s="476"/>
      <c r="H775" s="476"/>
      <c r="I775" s="476"/>
      <c r="J775" s="476"/>
      <c r="K775" s="476"/>
      <c r="L775" s="476"/>
      <c r="M775" s="476"/>
      <c r="N775" s="476"/>
      <c r="O775" s="476"/>
      <c r="P775" s="476"/>
      <c r="Q775" s="476"/>
      <c r="R775" s="476"/>
      <c r="S775" s="476"/>
      <c r="T775" s="476"/>
      <c r="U775" s="476"/>
      <c r="V775" s="476"/>
      <c r="W775" s="476"/>
      <c r="X775" s="476"/>
      <c r="Y775" s="476"/>
      <c r="Z775" s="476"/>
      <c r="AA775" s="476"/>
    </row>
    <row r="776" customFormat="false" ht="15.75" hidden="false" customHeight="false" outlineLevel="0" collapsed="false">
      <c r="A776" s="476"/>
      <c r="B776" s="476"/>
      <c r="C776" s="476"/>
      <c r="D776" s="476"/>
      <c r="E776" s="476"/>
      <c r="F776" s="476"/>
      <c r="G776" s="476"/>
      <c r="H776" s="476"/>
      <c r="I776" s="476"/>
      <c r="J776" s="476"/>
      <c r="K776" s="476"/>
      <c r="L776" s="476"/>
      <c r="M776" s="476"/>
      <c r="N776" s="476"/>
      <c r="O776" s="476"/>
      <c r="P776" s="476"/>
      <c r="Q776" s="476"/>
      <c r="R776" s="476"/>
      <c r="S776" s="476"/>
      <c r="T776" s="476"/>
      <c r="U776" s="476"/>
      <c r="V776" s="476"/>
      <c r="W776" s="476"/>
      <c r="X776" s="476"/>
      <c r="Y776" s="476"/>
      <c r="Z776" s="476"/>
      <c r="AA776" s="476"/>
    </row>
    <row r="777" customFormat="false" ht="15.75" hidden="false" customHeight="false" outlineLevel="0" collapsed="false">
      <c r="A777" s="476"/>
      <c r="B777" s="476"/>
      <c r="C777" s="476"/>
      <c r="D777" s="476"/>
      <c r="E777" s="476"/>
      <c r="F777" s="476"/>
      <c r="G777" s="476"/>
      <c r="H777" s="476"/>
      <c r="I777" s="476"/>
      <c r="J777" s="476"/>
      <c r="K777" s="476"/>
      <c r="L777" s="476"/>
      <c r="M777" s="476"/>
      <c r="N777" s="476"/>
      <c r="O777" s="476"/>
      <c r="P777" s="476"/>
      <c r="Q777" s="476"/>
      <c r="R777" s="476"/>
      <c r="S777" s="476"/>
      <c r="T777" s="476"/>
      <c r="U777" s="476"/>
      <c r="V777" s="476"/>
      <c r="W777" s="476"/>
      <c r="X777" s="476"/>
      <c r="Y777" s="476"/>
      <c r="Z777" s="476"/>
      <c r="AA777" s="476"/>
    </row>
    <row r="778" customFormat="false" ht="15.75" hidden="false" customHeight="false" outlineLevel="0" collapsed="false">
      <c r="A778" s="476"/>
      <c r="B778" s="476"/>
      <c r="C778" s="476"/>
      <c r="D778" s="476"/>
      <c r="E778" s="476"/>
      <c r="F778" s="476"/>
      <c r="G778" s="476"/>
      <c r="H778" s="476"/>
      <c r="I778" s="476"/>
      <c r="J778" s="476"/>
      <c r="K778" s="476"/>
      <c r="L778" s="476"/>
      <c r="M778" s="476"/>
      <c r="N778" s="476"/>
      <c r="O778" s="476"/>
      <c r="P778" s="476"/>
      <c r="Q778" s="476"/>
      <c r="R778" s="476"/>
      <c r="S778" s="476"/>
      <c r="T778" s="476"/>
      <c r="U778" s="476"/>
      <c r="V778" s="476"/>
      <c r="W778" s="476"/>
      <c r="X778" s="476"/>
      <c r="Y778" s="476"/>
      <c r="Z778" s="476"/>
      <c r="AA778" s="476"/>
    </row>
    <row r="779" customFormat="false" ht="15.75" hidden="false" customHeight="false" outlineLevel="0" collapsed="false">
      <c r="A779" s="476"/>
      <c r="B779" s="476"/>
      <c r="C779" s="476"/>
      <c r="D779" s="476"/>
      <c r="E779" s="476"/>
      <c r="F779" s="476"/>
      <c r="G779" s="476"/>
      <c r="H779" s="476"/>
      <c r="I779" s="476"/>
      <c r="J779" s="476"/>
      <c r="K779" s="476"/>
      <c r="L779" s="476"/>
      <c r="M779" s="476"/>
      <c r="N779" s="476"/>
      <c r="O779" s="476"/>
      <c r="P779" s="476"/>
      <c r="Q779" s="476"/>
      <c r="R779" s="476"/>
      <c r="S779" s="476"/>
      <c r="T779" s="476"/>
      <c r="U779" s="476"/>
      <c r="V779" s="476"/>
      <c r="W779" s="476"/>
      <c r="X779" s="476"/>
      <c r="Y779" s="476"/>
      <c r="Z779" s="476"/>
      <c r="AA779" s="476"/>
    </row>
    <row r="780" customFormat="false" ht="15.75" hidden="false" customHeight="false" outlineLevel="0" collapsed="false">
      <c r="A780" s="476"/>
      <c r="B780" s="476"/>
      <c r="C780" s="476"/>
      <c r="D780" s="476"/>
      <c r="E780" s="476"/>
      <c r="F780" s="476"/>
      <c r="G780" s="476"/>
      <c r="H780" s="476"/>
      <c r="I780" s="476"/>
      <c r="J780" s="476"/>
      <c r="K780" s="476"/>
      <c r="L780" s="476"/>
      <c r="M780" s="476"/>
      <c r="N780" s="476"/>
      <c r="O780" s="476"/>
      <c r="P780" s="476"/>
      <c r="Q780" s="476"/>
      <c r="R780" s="476"/>
      <c r="S780" s="476"/>
      <c r="T780" s="476"/>
      <c r="U780" s="476"/>
      <c r="V780" s="476"/>
      <c r="W780" s="476"/>
      <c r="X780" s="476"/>
      <c r="Y780" s="476"/>
      <c r="Z780" s="476"/>
      <c r="AA780" s="476"/>
    </row>
    <row r="781" customFormat="false" ht="15.75" hidden="false" customHeight="false" outlineLevel="0" collapsed="false">
      <c r="A781" s="476"/>
      <c r="B781" s="476"/>
      <c r="C781" s="476"/>
      <c r="D781" s="476"/>
      <c r="E781" s="476"/>
      <c r="F781" s="476"/>
      <c r="G781" s="476"/>
      <c r="H781" s="476"/>
      <c r="I781" s="476"/>
      <c r="J781" s="476"/>
      <c r="K781" s="476"/>
      <c r="L781" s="476"/>
      <c r="M781" s="476"/>
      <c r="N781" s="476"/>
      <c r="O781" s="476"/>
      <c r="P781" s="476"/>
      <c r="Q781" s="476"/>
      <c r="R781" s="476"/>
      <c r="S781" s="476"/>
      <c r="T781" s="476"/>
      <c r="U781" s="476"/>
      <c r="V781" s="476"/>
      <c r="W781" s="476"/>
      <c r="X781" s="476"/>
      <c r="Y781" s="476"/>
      <c r="Z781" s="476"/>
      <c r="AA781" s="476"/>
    </row>
    <row r="782" customFormat="false" ht="15.75" hidden="false" customHeight="false" outlineLevel="0" collapsed="false">
      <c r="A782" s="476"/>
      <c r="B782" s="476"/>
      <c r="C782" s="476"/>
      <c r="D782" s="476"/>
      <c r="E782" s="476"/>
      <c r="F782" s="476"/>
      <c r="G782" s="476"/>
      <c r="H782" s="476"/>
      <c r="I782" s="476"/>
      <c r="J782" s="476"/>
      <c r="K782" s="476"/>
      <c r="L782" s="476"/>
      <c r="M782" s="476"/>
      <c r="N782" s="476"/>
      <c r="O782" s="476"/>
      <c r="P782" s="476"/>
      <c r="Q782" s="476"/>
      <c r="R782" s="476"/>
      <c r="S782" s="476"/>
      <c r="T782" s="476"/>
      <c r="U782" s="476"/>
      <c r="V782" s="476"/>
      <c r="W782" s="476"/>
      <c r="X782" s="476"/>
      <c r="Y782" s="476"/>
      <c r="Z782" s="476"/>
      <c r="AA782" s="476"/>
    </row>
    <row r="783" customFormat="false" ht="15.75" hidden="false" customHeight="false" outlineLevel="0" collapsed="false">
      <c r="A783" s="476"/>
      <c r="B783" s="476"/>
      <c r="C783" s="476"/>
      <c r="D783" s="476"/>
      <c r="E783" s="476"/>
      <c r="F783" s="476"/>
      <c r="G783" s="476"/>
      <c r="H783" s="476"/>
      <c r="I783" s="476"/>
      <c r="J783" s="476"/>
      <c r="K783" s="476"/>
      <c r="L783" s="476"/>
      <c r="M783" s="476"/>
      <c r="N783" s="476"/>
      <c r="O783" s="476"/>
      <c r="P783" s="476"/>
      <c r="Q783" s="476"/>
      <c r="R783" s="476"/>
      <c r="S783" s="476"/>
      <c r="T783" s="476"/>
      <c r="U783" s="476"/>
      <c r="V783" s="476"/>
      <c r="W783" s="476"/>
      <c r="X783" s="476"/>
      <c r="Y783" s="476"/>
      <c r="Z783" s="476"/>
      <c r="AA783" s="476"/>
    </row>
    <row r="784" customFormat="false" ht="15.75" hidden="false" customHeight="false" outlineLevel="0" collapsed="false">
      <c r="A784" s="476"/>
      <c r="B784" s="476"/>
      <c r="C784" s="476"/>
      <c r="D784" s="476"/>
      <c r="E784" s="476"/>
      <c r="F784" s="476"/>
      <c r="G784" s="476"/>
      <c r="H784" s="476"/>
      <c r="I784" s="476"/>
      <c r="J784" s="476"/>
      <c r="K784" s="476"/>
      <c r="L784" s="476"/>
      <c r="M784" s="476"/>
      <c r="N784" s="476"/>
      <c r="O784" s="476"/>
      <c r="P784" s="476"/>
      <c r="Q784" s="476"/>
      <c r="R784" s="476"/>
      <c r="S784" s="476"/>
      <c r="T784" s="476"/>
      <c r="U784" s="476"/>
      <c r="V784" s="476"/>
      <c r="W784" s="476"/>
      <c r="X784" s="476"/>
      <c r="Y784" s="476"/>
      <c r="Z784" s="476"/>
      <c r="AA784" s="476"/>
    </row>
    <row r="785" customFormat="false" ht="15.75" hidden="false" customHeight="false" outlineLevel="0" collapsed="false">
      <c r="A785" s="476"/>
      <c r="B785" s="476"/>
      <c r="C785" s="476"/>
      <c r="D785" s="476"/>
      <c r="E785" s="476"/>
      <c r="F785" s="476"/>
      <c r="G785" s="476"/>
      <c r="H785" s="476"/>
      <c r="I785" s="476"/>
      <c r="J785" s="476"/>
      <c r="K785" s="476"/>
      <c r="L785" s="476"/>
      <c r="M785" s="476"/>
      <c r="N785" s="476"/>
      <c r="O785" s="476"/>
      <c r="P785" s="476"/>
      <c r="Q785" s="476"/>
      <c r="R785" s="476"/>
      <c r="S785" s="476"/>
      <c r="T785" s="476"/>
      <c r="U785" s="476"/>
      <c r="V785" s="476"/>
      <c r="W785" s="476"/>
      <c r="X785" s="476"/>
      <c r="Y785" s="476"/>
      <c r="Z785" s="476"/>
      <c r="AA785" s="476"/>
    </row>
    <row r="786" customFormat="false" ht="15.75" hidden="false" customHeight="false" outlineLevel="0" collapsed="false">
      <c r="A786" s="476"/>
      <c r="B786" s="476"/>
      <c r="C786" s="476"/>
      <c r="D786" s="476"/>
      <c r="E786" s="476"/>
      <c r="F786" s="476"/>
      <c r="G786" s="476"/>
      <c r="H786" s="476"/>
      <c r="I786" s="476"/>
      <c r="J786" s="476"/>
      <c r="K786" s="476"/>
      <c r="L786" s="476"/>
      <c r="M786" s="476"/>
      <c r="N786" s="476"/>
      <c r="O786" s="476"/>
      <c r="P786" s="476"/>
      <c r="Q786" s="476"/>
      <c r="R786" s="476"/>
      <c r="S786" s="476"/>
      <c r="T786" s="476"/>
      <c r="U786" s="476"/>
      <c r="V786" s="476"/>
      <c r="W786" s="476"/>
      <c r="X786" s="476"/>
      <c r="Y786" s="476"/>
      <c r="Z786" s="476"/>
      <c r="AA786" s="476"/>
    </row>
    <row r="787" customFormat="false" ht="15.75" hidden="false" customHeight="false" outlineLevel="0" collapsed="false">
      <c r="A787" s="476"/>
      <c r="B787" s="476"/>
      <c r="C787" s="476"/>
      <c r="D787" s="476"/>
      <c r="E787" s="476"/>
      <c r="F787" s="476"/>
      <c r="G787" s="476"/>
      <c r="H787" s="476"/>
      <c r="I787" s="476"/>
      <c r="J787" s="476"/>
      <c r="K787" s="476"/>
      <c r="L787" s="476"/>
      <c r="M787" s="476"/>
      <c r="N787" s="476"/>
      <c r="O787" s="476"/>
      <c r="P787" s="476"/>
      <c r="Q787" s="476"/>
      <c r="R787" s="476"/>
      <c r="S787" s="476"/>
      <c r="T787" s="476"/>
      <c r="U787" s="476"/>
      <c r="V787" s="476"/>
      <c r="W787" s="476"/>
      <c r="X787" s="476"/>
      <c r="Y787" s="476"/>
      <c r="Z787" s="476"/>
      <c r="AA787" s="476"/>
    </row>
    <row r="788" customFormat="false" ht="15.75" hidden="false" customHeight="false" outlineLevel="0" collapsed="false">
      <c r="A788" s="476"/>
      <c r="B788" s="476"/>
      <c r="C788" s="476"/>
      <c r="D788" s="476"/>
      <c r="E788" s="476"/>
      <c r="F788" s="476"/>
      <c r="G788" s="476"/>
      <c r="H788" s="476"/>
      <c r="I788" s="476"/>
      <c r="J788" s="476"/>
      <c r="K788" s="476"/>
      <c r="L788" s="476"/>
      <c r="M788" s="476"/>
      <c r="N788" s="476"/>
      <c r="O788" s="476"/>
      <c r="P788" s="476"/>
      <c r="Q788" s="476"/>
      <c r="R788" s="476"/>
      <c r="S788" s="476"/>
      <c r="T788" s="476"/>
      <c r="U788" s="476"/>
      <c r="V788" s="476"/>
      <c r="W788" s="476"/>
      <c r="X788" s="476"/>
      <c r="Y788" s="476"/>
      <c r="Z788" s="476"/>
      <c r="AA788" s="476"/>
    </row>
    <row r="789" customFormat="false" ht="15.75" hidden="false" customHeight="false" outlineLevel="0" collapsed="false">
      <c r="A789" s="476"/>
      <c r="B789" s="476"/>
      <c r="C789" s="476"/>
      <c r="D789" s="476"/>
      <c r="E789" s="476"/>
      <c r="F789" s="476"/>
      <c r="G789" s="476"/>
      <c r="H789" s="476"/>
      <c r="I789" s="476"/>
      <c r="J789" s="476"/>
      <c r="K789" s="476"/>
      <c r="L789" s="476"/>
      <c r="M789" s="476"/>
      <c r="N789" s="476"/>
      <c r="O789" s="476"/>
      <c r="P789" s="476"/>
      <c r="Q789" s="476"/>
      <c r="R789" s="476"/>
      <c r="S789" s="476"/>
      <c r="T789" s="476"/>
      <c r="U789" s="476"/>
      <c r="V789" s="476"/>
      <c r="W789" s="476"/>
      <c r="X789" s="476"/>
      <c r="Y789" s="476"/>
      <c r="Z789" s="476"/>
      <c r="AA789" s="476"/>
    </row>
    <row r="790" customFormat="false" ht="15.75" hidden="false" customHeight="false" outlineLevel="0" collapsed="false">
      <c r="A790" s="476"/>
      <c r="B790" s="476"/>
      <c r="C790" s="476"/>
      <c r="D790" s="476"/>
      <c r="E790" s="476"/>
      <c r="F790" s="476"/>
      <c r="G790" s="476"/>
      <c r="H790" s="476"/>
      <c r="I790" s="476"/>
      <c r="J790" s="476"/>
      <c r="K790" s="476"/>
      <c r="L790" s="476"/>
      <c r="M790" s="476"/>
      <c r="N790" s="476"/>
      <c r="O790" s="476"/>
      <c r="P790" s="476"/>
      <c r="Q790" s="476"/>
      <c r="R790" s="476"/>
      <c r="S790" s="476"/>
      <c r="T790" s="476"/>
      <c r="U790" s="476"/>
      <c r="V790" s="476"/>
      <c r="W790" s="476"/>
      <c r="X790" s="476"/>
      <c r="Y790" s="476"/>
      <c r="Z790" s="476"/>
      <c r="AA790" s="476"/>
    </row>
    <row r="791" customFormat="false" ht="15.75" hidden="false" customHeight="false" outlineLevel="0" collapsed="false">
      <c r="A791" s="476"/>
      <c r="B791" s="476"/>
      <c r="C791" s="476"/>
      <c r="D791" s="476"/>
      <c r="E791" s="476"/>
      <c r="F791" s="476"/>
      <c r="G791" s="476"/>
      <c r="H791" s="476"/>
      <c r="I791" s="476"/>
      <c r="J791" s="476"/>
      <c r="K791" s="476"/>
      <c r="L791" s="476"/>
      <c r="M791" s="476"/>
      <c r="N791" s="476"/>
      <c r="O791" s="476"/>
      <c r="P791" s="476"/>
      <c r="Q791" s="476"/>
      <c r="R791" s="476"/>
      <c r="S791" s="476"/>
      <c r="T791" s="476"/>
      <c r="U791" s="476"/>
      <c r="V791" s="476"/>
      <c r="W791" s="476"/>
      <c r="X791" s="476"/>
      <c r="Y791" s="476"/>
      <c r="Z791" s="476"/>
      <c r="AA791" s="476"/>
    </row>
    <row r="792" customFormat="false" ht="15.75" hidden="false" customHeight="false" outlineLevel="0" collapsed="false">
      <c r="A792" s="476"/>
      <c r="B792" s="476"/>
      <c r="C792" s="476"/>
      <c r="D792" s="476"/>
      <c r="E792" s="476"/>
      <c r="F792" s="476"/>
      <c r="G792" s="476"/>
      <c r="H792" s="476"/>
      <c r="I792" s="476"/>
      <c r="J792" s="476"/>
      <c r="K792" s="476"/>
      <c r="L792" s="476"/>
      <c r="M792" s="476"/>
      <c r="N792" s="476"/>
      <c r="O792" s="476"/>
      <c r="P792" s="476"/>
      <c r="Q792" s="476"/>
      <c r="R792" s="476"/>
      <c r="S792" s="476"/>
      <c r="T792" s="476"/>
      <c r="U792" s="476"/>
      <c r="V792" s="476"/>
      <c r="W792" s="476"/>
      <c r="X792" s="476"/>
      <c r="Y792" s="476"/>
      <c r="Z792" s="476"/>
      <c r="AA792" s="476"/>
    </row>
    <row r="793" customFormat="false" ht="15.75" hidden="false" customHeight="false" outlineLevel="0" collapsed="false">
      <c r="A793" s="476"/>
      <c r="B793" s="476"/>
      <c r="C793" s="476"/>
      <c r="D793" s="476"/>
      <c r="E793" s="476"/>
      <c r="F793" s="476"/>
      <c r="G793" s="476"/>
      <c r="H793" s="476"/>
      <c r="I793" s="476"/>
      <c r="J793" s="476"/>
      <c r="K793" s="476"/>
      <c r="L793" s="476"/>
      <c r="M793" s="476"/>
      <c r="N793" s="476"/>
      <c r="O793" s="476"/>
      <c r="P793" s="476"/>
      <c r="Q793" s="476"/>
      <c r="R793" s="476"/>
      <c r="S793" s="476"/>
      <c r="T793" s="476"/>
      <c r="U793" s="476"/>
      <c r="V793" s="476"/>
      <c r="W793" s="476"/>
      <c r="X793" s="476"/>
      <c r="Y793" s="476"/>
      <c r="Z793" s="476"/>
      <c r="AA793" s="476"/>
    </row>
    <row r="794" customFormat="false" ht="15.75" hidden="false" customHeight="false" outlineLevel="0" collapsed="false">
      <c r="A794" s="476"/>
      <c r="B794" s="476"/>
      <c r="C794" s="476"/>
      <c r="D794" s="476"/>
      <c r="E794" s="476"/>
      <c r="F794" s="476"/>
      <c r="G794" s="476"/>
      <c r="H794" s="476"/>
      <c r="I794" s="476"/>
      <c r="J794" s="476"/>
      <c r="K794" s="476"/>
      <c r="L794" s="476"/>
      <c r="M794" s="476"/>
      <c r="N794" s="476"/>
      <c r="O794" s="476"/>
      <c r="P794" s="476"/>
      <c r="Q794" s="476"/>
      <c r="R794" s="476"/>
      <c r="S794" s="476"/>
      <c r="T794" s="476"/>
      <c r="U794" s="476"/>
      <c r="V794" s="476"/>
      <c r="W794" s="476"/>
      <c r="X794" s="476"/>
      <c r="Y794" s="476"/>
      <c r="Z794" s="476"/>
      <c r="AA794" s="476"/>
    </row>
    <row r="795" customFormat="false" ht="15.75" hidden="false" customHeight="false" outlineLevel="0" collapsed="false">
      <c r="A795" s="476"/>
      <c r="B795" s="476"/>
      <c r="C795" s="476"/>
      <c r="D795" s="476"/>
      <c r="E795" s="476"/>
      <c r="F795" s="476"/>
      <c r="G795" s="476"/>
      <c r="H795" s="476"/>
      <c r="I795" s="476"/>
      <c r="J795" s="476"/>
      <c r="K795" s="476"/>
      <c r="L795" s="476"/>
      <c r="M795" s="476"/>
      <c r="N795" s="476"/>
      <c r="O795" s="476"/>
      <c r="P795" s="476"/>
      <c r="Q795" s="476"/>
      <c r="R795" s="476"/>
      <c r="S795" s="476"/>
      <c r="T795" s="476"/>
      <c r="U795" s="476"/>
      <c r="V795" s="476"/>
      <c r="W795" s="476"/>
      <c r="X795" s="476"/>
      <c r="Y795" s="476"/>
      <c r="Z795" s="476"/>
      <c r="AA795" s="476"/>
    </row>
    <row r="796" customFormat="false" ht="15.75" hidden="false" customHeight="false" outlineLevel="0" collapsed="false">
      <c r="A796" s="476"/>
      <c r="B796" s="476"/>
      <c r="C796" s="476"/>
      <c r="D796" s="476"/>
      <c r="E796" s="476"/>
      <c r="F796" s="476"/>
      <c r="G796" s="476"/>
      <c r="H796" s="476"/>
      <c r="I796" s="476"/>
      <c r="J796" s="476"/>
      <c r="K796" s="476"/>
      <c r="L796" s="476"/>
      <c r="M796" s="476"/>
      <c r="N796" s="476"/>
      <c r="O796" s="476"/>
      <c r="P796" s="476"/>
      <c r="Q796" s="476"/>
      <c r="R796" s="476"/>
      <c r="S796" s="476"/>
      <c r="T796" s="476"/>
      <c r="U796" s="476"/>
      <c r="V796" s="476"/>
      <c r="W796" s="476"/>
      <c r="X796" s="476"/>
      <c r="Y796" s="476"/>
      <c r="Z796" s="476"/>
      <c r="AA796" s="476"/>
    </row>
    <row r="797" customFormat="false" ht="15.75" hidden="false" customHeight="false" outlineLevel="0" collapsed="false">
      <c r="A797" s="476"/>
      <c r="B797" s="476"/>
      <c r="C797" s="476"/>
      <c r="D797" s="476"/>
      <c r="E797" s="476"/>
      <c r="F797" s="476"/>
      <c r="G797" s="476"/>
      <c r="H797" s="476"/>
      <c r="I797" s="476"/>
      <c r="J797" s="476"/>
      <c r="K797" s="476"/>
      <c r="L797" s="476"/>
      <c r="M797" s="476"/>
      <c r="N797" s="476"/>
      <c r="O797" s="476"/>
      <c r="P797" s="476"/>
      <c r="Q797" s="476"/>
      <c r="R797" s="476"/>
      <c r="S797" s="476"/>
      <c r="T797" s="476"/>
      <c r="U797" s="476"/>
      <c r="V797" s="476"/>
      <c r="W797" s="476"/>
      <c r="X797" s="476"/>
      <c r="Y797" s="476"/>
      <c r="Z797" s="476"/>
      <c r="AA797" s="476"/>
    </row>
    <row r="798" customFormat="false" ht="15.75" hidden="false" customHeight="false" outlineLevel="0" collapsed="false">
      <c r="A798" s="476"/>
      <c r="B798" s="476"/>
      <c r="C798" s="476"/>
      <c r="D798" s="476"/>
      <c r="E798" s="476"/>
      <c r="F798" s="476"/>
      <c r="G798" s="476"/>
      <c r="H798" s="476"/>
      <c r="I798" s="476"/>
      <c r="J798" s="476"/>
      <c r="K798" s="476"/>
      <c r="L798" s="476"/>
      <c r="M798" s="476"/>
      <c r="N798" s="476"/>
      <c r="O798" s="476"/>
      <c r="P798" s="476"/>
      <c r="Q798" s="476"/>
      <c r="R798" s="476"/>
      <c r="S798" s="476"/>
      <c r="T798" s="476"/>
      <c r="U798" s="476"/>
      <c r="V798" s="476"/>
      <c r="W798" s="476"/>
      <c r="X798" s="476"/>
      <c r="Y798" s="476"/>
      <c r="Z798" s="476"/>
      <c r="AA798" s="476"/>
    </row>
    <row r="799" customFormat="false" ht="15.75" hidden="false" customHeight="false" outlineLevel="0" collapsed="false">
      <c r="A799" s="476"/>
      <c r="B799" s="476"/>
      <c r="C799" s="476"/>
      <c r="D799" s="476"/>
      <c r="E799" s="476"/>
      <c r="F799" s="476"/>
      <c r="G799" s="476"/>
      <c r="H799" s="476"/>
      <c r="I799" s="476"/>
      <c r="J799" s="476"/>
      <c r="K799" s="476"/>
      <c r="L799" s="476"/>
      <c r="M799" s="476"/>
      <c r="N799" s="476"/>
      <c r="O799" s="476"/>
      <c r="P799" s="476"/>
      <c r="Q799" s="476"/>
      <c r="R799" s="476"/>
      <c r="S799" s="476"/>
      <c r="T799" s="476"/>
      <c r="U799" s="476"/>
      <c r="V799" s="476"/>
      <c r="W799" s="476"/>
      <c r="X799" s="476"/>
      <c r="Y799" s="476"/>
      <c r="Z799" s="476"/>
      <c r="AA799" s="476"/>
    </row>
    <row r="800" customFormat="false" ht="15.75" hidden="false" customHeight="false" outlineLevel="0" collapsed="false">
      <c r="A800" s="476"/>
      <c r="B800" s="476"/>
      <c r="C800" s="476"/>
      <c r="D800" s="476"/>
      <c r="E800" s="476"/>
      <c r="F800" s="476"/>
      <c r="G800" s="476"/>
      <c r="H800" s="476"/>
      <c r="I800" s="476"/>
      <c r="J800" s="476"/>
      <c r="K800" s="476"/>
      <c r="L800" s="476"/>
      <c r="M800" s="476"/>
      <c r="N800" s="476"/>
      <c r="O800" s="476"/>
      <c r="P800" s="476"/>
      <c r="Q800" s="476"/>
      <c r="R800" s="476"/>
      <c r="S800" s="476"/>
      <c r="T800" s="476"/>
      <c r="U800" s="476"/>
      <c r="V800" s="476"/>
      <c r="W800" s="476"/>
      <c r="X800" s="476"/>
      <c r="Y800" s="476"/>
      <c r="Z800" s="476"/>
      <c r="AA800" s="476"/>
    </row>
    <row r="801" customFormat="false" ht="15.75" hidden="false" customHeight="false" outlineLevel="0" collapsed="false">
      <c r="A801" s="476"/>
      <c r="B801" s="476"/>
      <c r="C801" s="476"/>
      <c r="D801" s="476"/>
      <c r="E801" s="476"/>
      <c r="F801" s="476"/>
      <c r="G801" s="476"/>
      <c r="H801" s="476"/>
      <c r="I801" s="476"/>
      <c r="J801" s="476"/>
      <c r="K801" s="476"/>
      <c r="L801" s="476"/>
      <c r="M801" s="476"/>
      <c r="N801" s="476"/>
      <c r="O801" s="476"/>
      <c r="P801" s="476"/>
      <c r="Q801" s="476"/>
      <c r="R801" s="476"/>
      <c r="S801" s="476"/>
      <c r="T801" s="476"/>
      <c r="U801" s="476"/>
      <c r="V801" s="476"/>
      <c r="W801" s="476"/>
      <c r="X801" s="476"/>
      <c r="Y801" s="476"/>
      <c r="Z801" s="476"/>
      <c r="AA801" s="476"/>
    </row>
    <row r="802" customFormat="false" ht="15.75" hidden="false" customHeight="false" outlineLevel="0" collapsed="false">
      <c r="A802" s="476"/>
      <c r="B802" s="476"/>
      <c r="C802" s="476"/>
      <c r="D802" s="476"/>
      <c r="E802" s="476"/>
      <c r="F802" s="476"/>
      <c r="G802" s="476"/>
      <c r="H802" s="476"/>
      <c r="I802" s="476"/>
      <c r="J802" s="476"/>
      <c r="K802" s="476"/>
      <c r="L802" s="476"/>
      <c r="M802" s="476"/>
      <c r="N802" s="476"/>
      <c r="O802" s="476"/>
      <c r="P802" s="476"/>
      <c r="Q802" s="476"/>
      <c r="R802" s="476"/>
      <c r="S802" s="476"/>
      <c r="T802" s="476"/>
      <c r="U802" s="476"/>
      <c r="V802" s="476"/>
      <c r="W802" s="476"/>
      <c r="X802" s="476"/>
      <c r="Y802" s="476"/>
      <c r="Z802" s="476"/>
      <c r="AA802" s="476"/>
    </row>
    <row r="803" customFormat="false" ht="15.75" hidden="false" customHeight="false" outlineLevel="0" collapsed="false">
      <c r="A803" s="476"/>
      <c r="B803" s="476"/>
      <c r="C803" s="476"/>
      <c r="D803" s="476"/>
      <c r="E803" s="476"/>
      <c r="F803" s="476"/>
      <c r="G803" s="476"/>
      <c r="H803" s="476"/>
      <c r="I803" s="476"/>
      <c r="J803" s="476"/>
      <c r="K803" s="476"/>
      <c r="L803" s="476"/>
      <c r="M803" s="476"/>
      <c r="N803" s="476"/>
      <c r="O803" s="476"/>
      <c r="P803" s="476"/>
      <c r="Q803" s="476"/>
      <c r="R803" s="476"/>
      <c r="S803" s="476"/>
      <c r="T803" s="476"/>
      <c r="U803" s="476"/>
      <c r="V803" s="476"/>
      <c r="W803" s="476"/>
      <c r="X803" s="476"/>
      <c r="Y803" s="476"/>
      <c r="Z803" s="476"/>
      <c r="AA803" s="476"/>
    </row>
    <row r="804" customFormat="false" ht="15.75" hidden="false" customHeight="false" outlineLevel="0" collapsed="false">
      <c r="A804" s="476"/>
      <c r="B804" s="476"/>
      <c r="C804" s="476"/>
      <c r="D804" s="476"/>
      <c r="E804" s="476"/>
      <c r="F804" s="476"/>
      <c r="G804" s="476"/>
      <c r="H804" s="476"/>
      <c r="I804" s="476"/>
      <c r="J804" s="476"/>
      <c r="K804" s="476"/>
      <c r="L804" s="476"/>
      <c r="M804" s="476"/>
      <c r="N804" s="476"/>
      <c r="O804" s="476"/>
      <c r="P804" s="476"/>
      <c r="Q804" s="476"/>
      <c r="R804" s="476"/>
      <c r="S804" s="476"/>
      <c r="T804" s="476"/>
      <c r="U804" s="476"/>
      <c r="V804" s="476"/>
      <c r="W804" s="476"/>
      <c r="X804" s="476"/>
      <c r="Y804" s="476"/>
      <c r="Z804" s="476"/>
      <c r="AA804" s="476"/>
    </row>
    <row r="805" customFormat="false" ht="15.75" hidden="false" customHeight="false" outlineLevel="0" collapsed="false">
      <c r="A805" s="476"/>
      <c r="B805" s="476"/>
      <c r="C805" s="476"/>
      <c r="D805" s="476"/>
      <c r="E805" s="476"/>
      <c r="F805" s="476"/>
      <c r="G805" s="476"/>
      <c r="H805" s="476"/>
      <c r="I805" s="476"/>
      <c r="J805" s="476"/>
      <c r="K805" s="476"/>
      <c r="L805" s="476"/>
      <c r="M805" s="476"/>
      <c r="N805" s="476"/>
      <c r="O805" s="476"/>
      <c r="P805" s="476"/>
      <c r="Q805" s="476"/>
      <c r="R805" s="476"/>
      <c r="S805" s="476"/>
      <c r="T805" s="476"/>
      <c r="U805" s="476"/>
      <c r="V805" s="476"/>
      <c r="W805" s="476"/>
      <c r="X805" s="476"/>
      <c r="Y805" s="476"/>
      <c r="Z805" s="476"/>
      <c r="AA805" s="476"/>
    </row>
    <row r="806" customFormat="false" ht="15.75" hidden="false" customHeight="false" outlineLevel="0" collapsed="false">
      <c r="A806" s="476"/>
      <c r="B806" s="476"/>
      <c r="C806" s="476"/>
      <c r="D806" s="476"/>
      <c r="E806" s="476"/>
      <c r="F806" s="476"/>
      <c r="G806" s="476"/>
      <c r="H806" s="476"/>
      <c r="I806" s="476"/>
      <c r="J806" s="476"/>
      <c r="K806" s="476"/>
      <c r="L806" s="476"/>
      <c r="M806" s="476"/>
      <c r="N806" s="476"/>
      <c r="O806" s="476"/>
      <c r="P806" s="476"/>
      <c r="Q806" s="476"/>
      <c r="R806" s="476"/>
      <c r="S806" s="476"/>
      <c r="T806" s="476"/>
      <c r="U806" s="476"/>
      <c r="V806" s="476"/>
      <c r="W806" s="476"/>
      <c r="X806" s="476"/>
      <c r="Y806" s="476"/>
      <c r="Z806" s="476"/>
      <c r="AA806" s="476"/>
    </row>
    <row r="807" customFormat="false" ht="15.75" hidden="false" customHeight="false" outlineLevel="0" collapsed="false">
      <c r="A807" s="476"/>
      <c r="B807" s="476"/>
      <c r="C807" s="476"/>
      <c r="D807" s="476"/>
      <c r="E807" s="476"/>
      <c r="F807" s="476"/>
      <c r="G807" s="476"/>
      <c r="H807" s="476"/>
      <c r="I807" s="476"/>
      <c r="J807" s="476"/>
      <c r="K807" s="476"/>
      <c r="L807" s="476"/>
      <c r="M807" s="476"/>
      <c r="N807" s="476"/>
      <c r="O807" s="476"/>
      <c r="P807" s="476"/>
      <c r="Q807" s="476"/>
      <c r="R807" s="476"/>
      <c r="S807" s="476"/>
      <c r="T807" s="476"/>
      <c r="U807" s="476"/>
      <c r="V807" s="476"/>
      <c r="W807" s="476"/>
      <c r="X807" s="476"/>
      <c r="Y807" s="476"/>
      <c r="Z807" s="476"/>
      <c r="AA807" s="476"/>
    </row>
    <row r="808" customFormat="false" ht="15.75" hidden="false" customHeight="false" outlineLevel="0" collapsed="false">
      <c r="A808" s="476"/>
      <c r="B808" s="476"/>
      <c r="C808" s="476"/>
      <c r="D808" s="476"/>
      <c r="E808" s="476"/>
      <c r="F808" s="476"/>
      <c r="G808" s="476"/>
      <c r="H808" s="476"/>
      <c r="I808" s="476"/>
      <c r="J808" s="476"/>
      <c r="K808" s="476"/>
      <c r="L808" s="476"/>
      <c r="M808" s="476"/>
      <c r="N808" s="476"/>
      <c r="O808" s="476"/>
      <c r="P808" s="476"/>
      <c r="Q808" s="476"/>
      <c r="R808" s="476"/>
      <c r="S808" s="476"/>
      <c r="T808" s="476"/>
      <c r="U808" s="476"/>
      <c r="V808" s="476"/>
      <c r="W808" s="476"/>
      <c r="X808" s="476"/>
      <c r="Y808" s="476"/>
      <c r="Z808" s="476"/>
      <c r="AA808" s="476"/>
    </row>
    <row r="809" customFormat="false" ht="15.75" hidden="false" customHeight="false" outlineLevel="0" collapsed="false">
      <c r="A809" s="476"/>
      <c r="B809" s="476"/>
      <c r="C809" s="476"/>
      <c r="D809" s="476"/>
      <c r="E809" s="476"/>
      <c r="F809" s="476"/>
      <c r="G809" s="476"/>
      <c r="H809" s="476"/>
      <c r="I809" s="476"/>
      <c r="J809" s="476"/>
      <c r="K809" s="476"/>
      <c r="L809" s="476"/>
      <c r="M809" s="476"/>
      <c r="N809" s="476"/>
      <c r="O809" s="476"/>
      <c r="P809" s="476"/>
      <c r="Q809" s="476"/>
      <c r="R809" s="476"/>
      <c r="S809" s="476"/>
      <c r="T809" s="476"/>
      <c r="U809" s="476"/>
      <c r="V809" s="476"/>
      <c r="W809" s="476"/>
      <c r="X809" s="476"/>
      <c r="Y809" s="476"/>
      <c r="Z809" s="476"/>
      <c r="AA809" s="476"/>
    </row>
    <row r="810" customFormat="false" ht="15.75" hidden="false" customHeight="false" outlineLevel="0" collapsed="false">
      <c r="A810" s="476"/>
      <c r="B810" s="476"/>
      <c r="C810" s="476"/>
      <c r="D810" s="476"/>
      <c r="E810" s="476"/>
      <c r="F810" s="476"/>
      <c r="G810" s="476"/>
      <c r="H810" s="476"/>
      <c r="I810" s="476"/>
      <c r="J810" s="476"/>
      <c r="K810" s="476"/>
      <c r="L810" s="476"/>
      <c r="M810" s="476"/>
      <c r="N810" s="476"/>
      <c r="O810" s="476"/>
      <c r="P810" s="476"/>
      <c r="Q810" s="476"/>
      <c r="R810" s="476"/>
      <c r="S810" s="476"/>
      <c r="T810" s="476"/>
      <c r="U810" s="476"/>
      <c r="V810" s="476"/>
      <c r="W810" s="476"/>
      <c r="X810" s="476"/>
      <c r="Y810" s="476"/>
      <c r="Z810" s="476"/>
      <c r="AA810" s="476"/>
    </row>
    <row r="811" customFormat="false" ht="15.75" hidden="false" customHeight="false" outlineLevel="0" collapsed="false">
      <c r="A811" s="476"/>
      <c r="B811" s="476"/>
      <c r="C811" s="476"/>
      <c r="D811" s="476"/>
      <c r="E811" s="476"/>
      <c r="F811" s="476"/>
      <c r="G811" s="476"/>
      <c r="H811" s="476"/>
      <c r="I811" s="476"/>
      <c r="J811" s="476"/>
      <c r="K811" s="476"/>
      <c r="L811" s="476"/>
      <c r="M811" s="476"/>
      <c r="N811" s="476"/>
      <c r="O811" s="476"/>
      <c r="P811" s="476"/>
      <c r="Q811" s="476"/>
      <c r="R811" s="476"/>
      <c r="S811" s="476"/>
      <c r="T811" s="476"/>
      <c r="U811" s="476"/>
      <c r="V811" s="476"/>
      <c r="W811" s="476"/>
      <c r="X811" s="476"/>
      <c r="Y811" s="476"/>
      <c r="Z811" s="476"/>
      <c r="AA811" s="476"/>
    </row>
    <row r="812" customFormat="false" ht="15.75" hidden="false" customHeight="false" outlineLevel="0" collapsed="false">
      <c r="A812" s="476"/>
      <c r="B812" s="476"/>
      <c r="C812" s="476"/>
      <c r="D812" s="476"/>
      <c r="E812" s="476"/>
      <c r="F812" s="476"/>
      <c r="G812" s="476"/>
      <c r="H812" s="476"/>
      <c r="I812" s="476"/>
      <c r="J812" s="476"/>
      <c r="K812" s="476"/>
      <c r="L812" s="476"/>
      <c r="M812" s="476"/>
      <c r="N812" s="476"/>
      <c r="O812" s="476"/>
      <c r="P812" s="476"/>
      <c r="Q812" s="476"/>
      <c r="R812" s="476"/>
      <c r="S812" s="476"/>
      <c r="T812" s="476"/>
      <c r="U812" s="476"/>
      <c r="V812" s="476"/>
      <c r="W812" s="476"/>
      <c r="X812" s="476"/>
      <c r="Y812" s="476"/>
      <c r="Z812" s="476"/>
      <c r="AA812" s="476"/>
    </row>
    <row r="813" customFormat="false" ht="15.75" hidden="false" customHeight="false" outlineLevel="0" collapsed="false">
      <c r="A813" s="476"/>
      <c r="B813" s="476"/>
      <c r="C813" s="476"/>
      <c r="D813" s="476"/>
      <c r="E813" s="476"/>
      <c r="F813" s="476"/>
      <c r="G813" s="476"/>
      <c r="H813" s="476"/>
      <c r="I813" s="476"/>
      <c r="J813" s="476"/>
      <c r="K813" s="476"/>
      <c r="L813" s="476"/>
      <c r="M813" s="476"/>
      <c r="N813" s="476"/>
      <c r="O813" s="476"/>
      <c r="P813" s="476"/>
      <c r="Q813" s="476"/>
      <c r="R813" s="476"/>
      <c r="S813" s="476"/>
      <c r="T813" s="476"/>
      <c r="U813" s="476"/>
      <c r="V813" s="476"/>
      <c r="W813" s="476"/>
      <c r="X813" s="476"/>
      <c r="Y813" s="476"/>
      <c r="Z813" s="476"/>
      <c r="AA813" s="476"/>
    </row>
    <row r="814" customFormat="false" ht="15.75" hidden="false" customHeight="false" outlineLevel="0" collapsed="false">
      <c r="A814" s="476"/>
      <c r="B814" s="476"/>
      <c r="C814" s="476"/>
      <c r="D814" s="476"/>
      <c r="E814" s="476"/>
      <c r="F814" s="476"/>
      <c r="G814" s="476"/>
      <c r="H814" s="476"/>
      <c r="I814" s="476"/>
      <c r="J814" s="476"/>
      <c r="K814" s="476"/>
      <c r="L814" s="476"/>
      <c r="M814" s="476"/>
      <c r="N814" s="476"/>
      <c r="O814" s="476"/>
      <c r="P814" s="476"/>
      <c r="Q814" s="476"/>
      <c r="R814" s="476"/>
      <c r="S814" s="476"/>
      <c r="T814" s="476"/>
      <c r="U814" s="476"/>
      <c r="V814" s="476"/>
      <c r="W814" s="476"/>
      <c r="X814" s="476"/>
      <c r="Y814" s="476"/>
      <c r="Z814" s="476"/>
      <c r="AA814" s="476"/>
    </row>
    <row r="815" customFormat="false" ht="15.75" hidden="false" customHeight="false" outlineLevel="0" collapsed="false">
      <c r="A815" s="476"/>
      <c r="B815" s="476"/>
      <c r="C815" s="476"/>
      <c r="D815" s="476"/>
      <c r="E815" s="476"/>
      <c r="F815" s="476"/>
      <c r="G815" s="476"/>
      <c r="H815" s="476"/>
      <c r="I815" s="476"/>
      <c r="J815" s="476"/>
      <c r="K815" s="476"/>
      <c r="L815" s="476"/>
      <c r="M815" s="476"/>
      <c r="N815" s="476"/>
      <c r="O815" s="476"/>
      <c r="P815" s="476"/>
      <c r="Q815" s="476"/>
      <c r="R815" s="476"/>
      <c r="S815" s="476"/>
      <c r="T815" s="476"/>
      <c r="U815" s="476"/>
      <c r="V815" s="476"/>
      <c r="W815" s="476"/>
      <c r="X815" s="476"/>
      <c r="Y815" s="476"/>
      <c r="Z815" s="476"/>
      <c r="AA815" s="476"/>
    </row>
    <row r="816" customFormat="false" ht="15.75" hidden="false" customHeight="false" outlineLevel="0" collapsed="false">
      <c r="A816" s="476"/>
      <c r="B816" s="476"/>
      <c r="C816" s="476"/>
      <c r="D816" s="476"/>
      <c r="E816" s="476"/>
      <c r="F816" s="476"/>
      <c r="G816" s="476"/>
      <c r="H816" s="476"/>
      <c r="I816" s="476"/>
      <c r="J816" s="476"/>
      <c r="K816" s="476"/>
      <c r="L816" s="476"/>
      <c r="M816" s="476"/>
      <c r="N816" s="476"/>
      <c r="O816" s="476"/>
      <c r="P816" s="476"/>
      <c r="Q816" s="476"/>
      <c r="R816" s="476"/>
      <c r="S816" s="476"/>
      <c r="T816" s="476"/>
      <c r="U816" s="476"/>
      <c r="V816" s="476"/>
      <c r="W816" s="476"/>
      <c r="X816" s="476"/>
      <c r="Y816" s="476"/>
      <c r="Z816" s="476"/>
      <c r="AA816" s="476"/>
    </row>
    <row r="817" customFormat="false" ht="15.75" hidden="false" customHeight="false" outlineLevel="0" collapsed="false">
      <c r="A817" s="476"/>
      <c r="B817" s="476"/>
      <c r="C817" s="476"/>
      <c r="D817" s="476"/>
      <c r="E817" s="476"/>
      <c r="F817" s="476"/>
      <c r="G817" s="476"/>
      <c r="H817" s="476"/>
      <c r="I817" s="476"/>
      <c r="J817" s="476"/>
      <c r="K817" s="476"/>
      <c r="L817" s="476"/>
      <c r="M817" s="476"/>
      <c r="N817" s="476"/>
      <c r="O817" s="476"/>
      <c r="P817" s="476"/>
      <c r="Q817" s="476"/>
      <c r="R817" s="476"/>
      <c r="S817" s="476"/>
      <c r="T817" s="476"/>
      <c r="U817" s="476"/>
      <c r="V817" s="476"/>
      <c r="W817" s="476"/>
      <c r="X817" s="476"/>
      <c r="Y817" s="476"/>
      <c r="Z817" s="476"/>
      <c r="AA817" s="476"/>
    </row>
    <row r="818" customFormat="false" ht="15.75" hidden="false" customHeight="false" outlineLevel="0" collapsed="false">
      <c r="A818" s="476"/>
      <c r="B818" s="476"/>
      <c r="C818" s="476"/>
      <c r="D818" s="476"/>
      <c r="E818" s="476"/>
      <c r="F818" s="476"/>
      <c r="G818" s="476"/>
      <c r="H818" s="476"/>
      <c r="I818" s="476"/>
      <c r="J818" s="476"/>
      <c r="K818" s="476"/>
      <c r="L818" s="476"/>
      <c r="M818" s="476"/>
      <c r="N818" s="476"/>
      <c r="O818" s="476"/>
      <c r="P818" s="476"/>
      <c r="Q818" s="476"/>
      <c r="R818" s="476"/>
      <c r="S818" s="476"/>
      <c r="T818" s="476"/>
      <c r="U818" s="476"/>
      <c r="V818" s="476"/>
      <c r="W818" s="476"/>
      <c r="X818" s="476"/>
      <c r="Y818" s="476"/>
      <c r="Z818" s="476"/>
      <c r="AA818" s="476"/>
    </row>
    <row r="819" customFormat="false" ht="15.75" hidden="false" customHeight="false" outlineLevel="0" collapsed="false">
      <c r="A819" s="476"/>
      <c r="B819" s="476"/>
      <c r="C819" s="476"/>
      <c r="D819" s="476"/>
      <c r="E819" s="476"/>
      <c r="F819" s="476"/>
      <c r="G819" s="476"/>
      <c r="H819" s="476"/>
      <c r="I819" s="476"/>
      <c r="J819" s="476"/>
      <c r="K819" s="476"/>
      <c r="L819" s="476"/>
      <c r="M819" s="476"/>
      <c r="N819" s="476"/>
      <c r="O819" s="476"/>
      <c r="P819" s="476"/>
      <c r="Q819" s="476"/>
      <c r="R819" s="476"/>
      <c r="S819" s="476"/>
      <c r="T819" s="476"/>
      <c r="U819" s="476"/>
      <c r="V819" s="476"/>
      <c r="W819" s="476"/>
      <c r="X819" s="476"/>
      <c r="Y819" s="476"/>
      <c r="Z819" s="476"/>
      <c r="AA819" s="476"/>
    </row>
    <row r="820" customFormat="false" ht="15.75" hidden="false" customHeight="false" outlineLevel="0" collapsed="false">
      <c r="A820" s="476"/>
      <c r="B820" s="476"/>
      <c r="C820" s="476"/>
      <c r="D820" s="476"/>
      <c r="E820" s="476"/>
      <c r="F820" s="476"/>
      <c r="G820" s="476"/>
      <c r="H820" s="476"/>
      <c r="I820" s="476"/>
      <c r="J820" s="476"/>
      <c r="K820" s="476"/>
      <c r="L820" s="476"/>
      <c r="M820" s="476"/>
      <c r="N820" s="476"/>
      <c r="O820" s="476"/>
      <c r="P820" s="476"/>
      <c r="Q820" s="476"/>
      <c r="R820" s="476"/>
      <c r="S820" s="476"/>
      <c r="T820" s="476"/>
      <c r="U820" s="476"/>
      <c r="V820" s="476"/>
      <c r="W820" s="476"/>
      <c r="X820" s="476"/>
      <c r="Y820" s="476"/>
      <c r="Z820" s="476"/>
      <c r="AA820" s="476"/>
    </row>
    <row r="821" customFormat="false" ht="15.75" hidden="false" customHeight="false" outlineLevel="0" collapsed="false">
      <c r="A821" s="476"/>
      <c r="B821" s="476"/>
      <c r="C821" s="476"/>
      <c r="D821" s="476"/>
      <c r="E821" s="476"/>
      <c r="F821" s="476"/>
      <c r="G821" s="476"/>
      <c r="H821" s="476"/>
      <c r="I821" s="476"/>
      <c r="J821" s="476"/>
      <c r="K821" s="476"/>
      <c r="L821" s="476"/>
      <c r="M821" s="476"/>
      <c r="N821" s="476"/>
      <c r="O821" s="476"/>
      <c r="P821" s="476"/>
      <c r="Q821" s="476"/>
      <c r="R821" s="476"/>
      <c r="S821" s="476"/>
      <c r="T821" s="476"/>
      <c r="U821" s="476"/>
      <c r="V821" s="476"/>
      <c r="W821" s="476"/>
      <c r="X821" s="476"/>
      <c r="Y821" s="476"/>
      <c r="Z821" s="476"/>
      <c r="AA821" s="476"/>
    </row>
    <row r="822" customFormat="false" ht="15.75" hidden="false" customHeight="false" outlineLevel="0" collapsed="false">
      <c r="A822" s="476"/>
      <c r="B822" s="476"/>
      <c r="C822" s="476"/>
      <c r="D822" s="476"/>
      <c r="E822" s="476"/>
      <c r="F822" s="476"/>
      <c r="G822" s="476"/>
      <c r="H822" s="476"/>
      <c r="I822" s="476"/>
      <c r="J822" s="476"/>
      <c r="K822" s="476"/>
      <c r="L822" s="476"/>
      <c r="M822" s="476"/>
      <c r="N822" s="476"/>
      <c r="O822" s="476"/>
      <c r="P822" s="476"/>
      <c r="Q822" s="476"/>
      <c r="R822" s="476"/>
      <c r="S822" s="476"/>
      <c r="T822" s="476"/>
      <c r="U822" s="476"/>
      <c r="V822" s="476"/>
      <c r="W822" s="476"/>
      <c r="X822" s="476"/>
      <c r="Y822" s="476"/>
      <c r="Z822" s="476"/>
      <c r="AA822" s="476"/>
    </row>
    <row r="823" customFormat="false" ht="15.75" hidden="false" customHeight="false" outlineLevel="0" collapsed="false">
      <c r="A823" s="476"/>
      <c r="B823" s="476"/>
      <c r="C823" s="476"/>
      <c r="D823" s="476"/>
      <c r="E823" s="476"/>
      <c r="F823" s="476"/>
      <c r="G823" s="476"/>
      <c r="H823" s="476"/>
      <c r="I823" s="476"/>
      <c r="J823" s="476"/>
      <c r="K823" s="476"/>
      <c r="L823" s="476"/>
      <c r="M823" s="476"/>
      <c r="N823" s="476"/>
      <c r="O823" s="476"/>
      <c r="P823" s="476"/>
      <c r="Q823" s="476"/>
      <c r="R823" s="476"/>
      <c r="S823" s="476"/>
      <c r="T823" s="476"/>
      <c r="U823" s="476"/>
      <c r="V823" s="476"/>
      <c r="W823" s="476"/>
      <c r="X823" s="476"/>
      <c r="Y823" s="476"/>
      <c r="Z823" s="476"/>
      <c r="AA823" s="476"/>
    </row>
    <row r="824" customFormat="false" ht="15.75" hidden="false" customHeight="false" outlineLevel="0" collapsed="false">
      <c r="A824" s="476"/>
      <c r="B824" s="476"/>
      <c r="C824" s="476"/>
      <c r="D824" s="476"/>
      <c r="E824" s="476"/>
      <c r="F824" s="476"/>
      <c r="G824" s="476"/>
      <c r="H824" s="476"/>
      <c r="I824" s="476"/>
      <c r="J824" s="476"/>
      <c r="K824" s="476"/>
      <c r="L824" s="476"/>
      <c r="M824" s="476"/>
      <c r="N824" s="476"/>
      <c r="O824" s="476"/>
      <c r="P824" s="476"/>
      <c r="Q824" s="476"/>
      <c r="R824" s="476"/>
      <c r="S824" s="476"/>
      <c r="T824" s="476"/>
      <c r="U824" s="476"/>
      <c r="V824" s="476"/>
      <c r="W824" s="476"/>
      <c r="X824" s="476"/>
      <c r="Y824" s="476"/>
      <c r="Z824" s="476"/>
      <c r="AA824" s="476"/>
    </row>
    <row r="825" customFormat="false" ht="15.75" hidden="false" customHeight="false" outlineLevel="0" collapsed="false">
      <c r="A825" s="476"/>
      <c r="B825" s="476"/>
      <c r="C825" s="476"/>
      <c r="D825" s="476"/>
      <c r="E825" s="476"/>
      <c r="F825" s="476"/>
      <c r="G825" s="476"/>
      <c r="H825" s="476"/>
      <c r="I825" s="476"/>
      <c r="J825" s="476"/>
      <c r="K825" s="476"/>
      <c r="L825" s="476"/>
      <c r="M825" s="476"/>
      <c r="N825" s="476"/>
      <c r="O825" s="476"/>
      <c r="P825" s="476"/>
      <c r="Q825" s="476"/>
      <c r="R825" s="476"/>
      <c r="S825" s="476"/>
      <c r="T825" s="476"/>
      <c r="U825" s="476"/>
      <c r="V825" s="476"/>
      <c r="W825" s="476"/>
      <c r="X825" s="476"/>
      <c r="Y825" s="476"/>
      <c r="Z825" s="476"/>
      <c r="AA825" s="476"/>
    </row>
    <row r="826" customFormat="false" ht="15.75" hidden="false" customHeight="false" outlineLevel="0" collapsed="false">
      <c r="A826" s="476"/>
      <c r="B826" s="476"/>
      <c r="C826" s="476"/>
      <c r="D826" s="476"/>
      <c r="E826" s="476"/>
      <c r="F826" s="476"/>
      <c r="G826" s="476"/>
      <c r="H826" s="476"/>
      <c r="I826" s="476"/>
      <c r="J826" s="476"/>
      <c r="K826" s="476"/>
      <c r="L826" s="476"/>
      <c r="M826" s="476"/>
      <c r="N826" s="476"/>
      <c r="O826" s="476"/>
      <c r="P826" s="476"/>
      <c r="Q826" s="476"/>
      <c r="R826" s="476"/>
      <c r="S826" s="476"/>
      <c r="T826" s="476"/>
      <c r="U826" s="476"/>
      <c r="V826" s="476"/>
      <c r="W826" s="476"/>
      <c r="X826" s="476"/>
      <c r="Y826" s="476"/>
      <c r="Z826" s="476"/>
      <c r="AA826" s="476"/>
    </row>
    <row r="827" customFormat="false" ht="15.75" hidden="false" customHeight="false" outlineLevel="0" collapsed="false">
      <c r="A827" s="476"/>
      <c r="B827" s="476"/>
      <c r="C827" s="476"/>
      <c r="D827" s="476"/>
      <c r="E827" s="476"/>
      <c r="F827" s="476"/>
      <c r="G827" s="476"/>
      <c r="H827" s="476"/>
      <c r="I827" s="476"/>
      <c r="J827" s="476"/>
      <c r="K827" s="476"/>
      <c r="L827" s="476"/>
      <c r="M827" s="476"/>
      <c r="N827" s="476"/>
      <c r="O827" s="476"/>
      <c r="P827" s="476"/>
      <c r="Q827" s="476"/>
      <c r="R827" s="476"/>
      <c r="S827" s="476"/>
      <c r="T827" s="476"/>
      <c r="U827" s="476"/>
      <c r="V827" s="476"/>
      <c r="W827" s="476"/>
      <c r="X827" s="476"/>
      <c r="Y827" s="476"/>
      <c r="Z827" s="476"/>
      <c r="AA827" s="476"/>
    </row>
    <row r="828" customFormat="false" ht="15.75" hidden="false" customHeight="false" outlineLevel="0" collapsed="false">
      <c r="A828" s="476"/>
      <c r="B828" s="476"/>
      <c r="C828" s="476"/>
      <c r="D828" s="476"/>
      <c r="E828" s="476"/>
      <c r="F828" s="476"/>
      <c r="G828" s="476"/>
      <c r="H828" s="476"/>
      <c r="I828" s="476"/>
      <c r="J828" s="476"/>
      <c r="K828" s="476"/>
      <c r="L828" s="476"/>
      <c r="M828" s="476"/>
      <c r="N828" s="476"/>
      <c r="O828" s="476"/>
      <c r="P828" s="476"/>
      <c r="Q828" s="476"/>
      <c r="R828" s="476"/>
      <c r="S828" s="476"/>
      <c r="T828" s="476"/>
      <c r="U828" s="476"/>
      <c r="V828" s="476"/>
      <c r="W828" s="476"/>
      <c r="X828" s="476"/>
      <c r="Y828" s="476"/>
      <c r="Z828" s="476"/>
      <c r="AA828" s="476"/>
    </row>
    <row r="829" customFormat="false" ht="15.75" hidden="false" customHeight="false" outlineLevel="0" collapsed="false">
      <c r="A829" s="476"/>
      <c r="B829" s="476"/>
      <c r="C829" s="476"/>
      <c r="D829" s="476"/>
      <c r="E829" s="476"/>
      <c r="F829" s="476"/>
      <c r="G829" s="476"/>
      <c r="H829" s="476"/>
      <c r="I829" s="476"/>
      <c r="J829" s="476"/>
      <c r="K829" s="476"/>
      <c r="L829" s="476"/>
      <c r="M829" s="476"/>
      <c r="N829" s="476"/>
      <c r="O829" s="476"/>
      <c r="P829" s="476"/>
      <c r="Q829" s="476"/>
      <c r="R829" s="476"/>
      <c r="S829" s="476"/>
      <c r="T829" s="476"/>
      <c r="U829" s="476"/>
      <c r="V829" s="476"/>
      <c r="W829" s="476"/>
      <c r="X829" s="476"/>
      <c r="Y829" s="476"/>
      <c r="Z829" s="476"/>
      <c r="AA829" s="476"/>
    </row>
    <row r="830" customFormat="false" ht="15.75" hidden="false" customHeight="false" outlineLevel="0" collapsed="false">
      <c r="A830" s="476"/>
      <c r="B830" s="476"/>
      <c r="C830" s="476"/>
      <c r="D830" s="476"/>
      <c r="E830" s="476"/>
      <c r="F830" s="476"/>
      <c r="G830" s="476"/>
      <c r="H830" s="476"/>
      <c r="I830" s="476"/>
      <c r="J830" s="476"/>
      <c r="K830" s="476"/>
      <c r="L830" s="476"/>
      <c r="M830" s="476"/>
      <c r="N830" s="476"/>
      <c r="O830" s="476"/>
      <c r="P830" s="476"/>
      <c r="Q830" s="476"/>
      <c r="R830" s="476"/>
      <c r="S830" s="476"/>
      <c r="T830" s="476"/>
      <c r="U830" s="476"/>
      <c r="V830" s="476"/>
      <c r="W830" s="476"/>
      <c r="X830" s="476"/>
      <c r="Y830" s="476"/>
      <c r="Z830" s="476"/>
      <c r="AA830" s="476"/>
    </row>
    <row r="831" customFormat="false" ht="15.75" hidden="false" customHeight="false" outlineLevel="0" collapsed="false">
      <c r="A831" s="476"/>
      <c r="B831" s="476"/>
      <c r="C831" s="476"/>
      <c r="D831" s="476"/>
      <c r="E831" s="476"/>
      <c r="F831" s="476"/>
      <c r="G831" s="476"/>
      <c r="H831" s="476"/>
      <c r="I831" s="476"/>
      <c r="J831" s="476"/>
      <c r="K831" s="476"/>
      <c r="L831" s="476"/>
      <c r="M831" s="476"/>
      <c r="N831" s="476"/>
      <c r="O831" s="476"/>
      <c r="P831" s="476"/>
      <c r="Q831" s="476"/>
      <c r="R831" s="476"/>
      <c r="S831" s="476"/>
      <c r="T831" s="476"/>
      <c r="U831" s="476"/>
      <c r="V831" s="476"/>
      <c r="W831" s="476"/>
      <c r="X831" s="476"/>
      <c r="Y831" s="476"/>
      <c r="Z831" s="476"/>
      <c r="AA831" s="476"/>
    </row>
    <row r="832" customFormat="false" ht="15.75" hidden="false" customHeight="false" outlineLevel="0" collapsed="false">
      <c r="A832" s="476"/>
      <c r="B832" s="476"/>
      <c r="C832" s="476"/>
      <c r="D832" s="476"/>
      <c r="E832" s="476"/>
      <c r="F832" s="476"/>
      <c r="G832" s="476"/>
      <c r="H832" s="476"/>
      <c r="I832" s="476"/>
      <c r="J832" s="476"/>
      <c r="K832" s="476"/>
      <c r="L832" s="476"/>
      <c r="M832" s="476"/>
      <c r="N832" s="476"/>
      <c r="O832" s="476"/>
      <c r="P832" s="476"/>
      <c r="Q832" s="476"/>
      <c r="R832" s="476"/>
      <c r="S832" s="476"/>
      <c r="T832" s="476"/>
      <c r="U832" s="476"/>
      <c r="V832" s="476"/>
      <c r="W832" s="476"/>
      <c r="X832" s="476"/>
      <c r="Y832" s="476"/>
      <c r="Z832" s="476"/>
      <c r="AA832" s="476"/>
    </row>
    <row r="833" customFormat="false" ht="15.75" hidden="false" customHeight="false" outlineLevel="0" collapsed="false">
      <c r="A833" s="476"/>
      <c r="B833" s="476"/>
      <c r="C833" s="476"/>
      <c r="D833" s="476"/>
      <c r="E833" s="476"/>
      <c r="F833" s="476"/>
      <c r="G833" s="476"/>
      <c r="H833" s="476"/>
      <c r="I833" s="476"/>
      <c r="J833" s="476"/>
      <c r="K833" s="476"/>
      <c r="L833" s="476"/>
      <c r="M833" s="476"/>
      <c r="N833" s="476"/>
      <c r="O833" s="476"/>
      <c r="P833" s="476"/>
      <c r="Q833" s="476"/>
      <c r="R833" s="476"/>
      <c r="S833" s="476"/>
      <c r="T833" s="476"/>
      <c r="U833" s="476"/>
      <c r="V833" s="476"/>
      <c r="W833" s="476"/>
      <c r="X833" s="476"/>
      <c r="Y833" s="476"/>
      <c r="Z833" s="476"/>
      <c r="AA833" s="476"/>
    </row>
    <row r="834" customFormat="false" ht="15.75" hidden="false" customHeight="false" outlineLevel="0" collapsed="false">
      <c r="A834" s="476"/>
      <c r="B834" s="476"/>
      <c r="C834" s="476"/>
      <c r="D834" s="476"/>
      <c r="E834" s="476"/>
      <c r="F834" s="476"/>
      <c r="G834" s="476"/>
      <c r="H834" s="476"/>
      <c r="I834" s="476"/>
      <c r="J834" s="476"/>
      <c r="K834" s="476"/>
      <c r="L834" s="476"/>
      <c r="M834" s="476"/>
      <c r="N834" s="476"/>
      <c r="O834" s="476"/>
      <c r="P834" s="476"/>
      <c r="Q834" s="476"/>
      <c r="R834" s="476"/>
      <c r="S834" s="476"/>
      <c r="T834" s="476"/>
      <c r="U834" s="476"/>
      <c r="V834" s="476"/>
      <c r="W834" s="476"/>
      <c r="X834" s="476"/>
      <c r="Y834" s="476"/>
      <c r="Z834" s="476"/>
      <c r="AA834" s="476"/>
    </row>
    <row r="835" customFormat="false" ht="15.75" hidden="false" customHeight="false" outlineLevel="0" collapsed="false">
      <c r="A835" s="476"/>
      <c r="B835" s="476"/>
      <c r="C835" s="476"/>
      <c r="D835" s="476"/>
      <c r="E835" s="476"/>
      <c r="F835" s="476"/>
      <c r="G835" s="476"/>
      <c r="H835" s="476"/>
      <c r="I835" s="476"/>
      <c r="J835" s="476"/>
      <c r="K835" s="476"/>
      <c r="L835" s="476"/>
      <c r="M835" s="476"/>
      <c r="N835" s="476"/>
      <c r="O835" s="476"/>
      <c r="P835" s="476"/>
      <c r="Q835" s="476"/>
      <c r="R835" s="476"/>
      <c r="S835" s="476"/>
      <c r="T835" s="476"/>
      <c r="U835" s="476"/>
      <c r="V835" s="476"/>
      <c r="W835" s="476"/>
      <c r="X835" s="476"/>
      <c r="Y835" s="476"/>
      <c r="Z835" s="476"/>
      <c r="AA835" s="476"/>
    </row>
    <row r="836" customFormat="false" ht="15.75" hidden="false" customHeight="false" outlineLevel="0" collapsed="false">
      <c r="A836" s="476"/>
      <c r="B836" s="476"/>
      <c r="C836" s="476"/>
      <c r="D836" s="476"/>
      <c r="E836" s="476"/>
      <c r="F836" s="476"/>
      <c r="G836" s="476"/>
      <c r="H836" s="476"/>
      <c r="I836" s="476"/>
      <c r="J836" s="476"/>
      <c r="K836" s="476"/>
      <c r="L836" s="476"/>
      <c r="M836" s="476"/>
      <c r="N836" s="476"/>
      <c r="O836" s="476"/>
      <c r="P836" s="476"/>
      <c r="Q836" s="476"/>
      <c r="R836" s="476"/>
      <c r="S836" s="476"/>
      <c r="T836" s="476"/>
      <c r="U836" s="476"/>
      <c r="V836" s="476"/>
      <c r="W836" s="476"/>
      <c r="X836" s="476"/>
      <c r="Y836" s="476"/>
      <c r="Z836" s="476"/>
      <c r="AA836" s="476"/>
    </row>
    <row r="837" customFormat="false" ht="15.75" hidden="false" customHeight="false" outlineLevel="0" collapsed="false">
      <c r="A837" s="476"/>
      <c r="B837" s="476"/>
      <c r="C837" s="476"/>
      <c r="D837" s="476"/>
      <c r="E837" s="476"/>
      <c r="F837" s="476"/>
      <c r="G837" s="476"/>
      <c r="H837" s="476"/>
      <c r="I837" s="476"/>
      <c r="J837" s="476"/>
      <c r="K837" s="476"/>
      <c r="L837" s="476"/>
      <c r="M837" s="476"/>
      <c r="N837" s="476"/>
      <c r="O837" s="476"/>
      <c r="P837" s="476"/>
      <c r="Q837" s="476"/>
      <c r="R837" s="476"/>
      <c r="S837" s="476"/>
      <c r="T837" s="476"/>
      <c r="U837" s="476"/>
      <c r="V837" s="476"/>
      <c r="W837" s="476"/>
      <c r="X837" s="476"/>
      <c r="Y837" s="476"/>
      <c r="Z837" s="476"/>
      <c r="AA837" s="476"/>
    </row>
    <row r="838" customFormat="false" ht="15.75" hidden="false" customHeight="false" outlineLevel="0" collapsed="false">
      <c r="A838" s="476"/>
      <c r="B838" s="476"/>
      <c r="C838" s="476"/>
      <c r="D838" s="476"/>
      <c r="E838" s="476"/>
      <c r="F838" s="476"/>
      <c r="G838" s="476"/>
      <c r="H838" s="476"/>
      <c r="I838" s="476"/>
      <c r="J838" s="476"/>
      <c r="K838" s="476"/>
      <c r="L838" s="476"/>
      <c r="M838" s="476"/>
      <c r="N838" s="476"/>
      <c r="O838" s="476"/>
      <c r="P838" s="476"/>
      <c r="Q838" s="476"/>
      <c r="R838" s="476"/>
      <c r="S838" s="476"/>
      <c r="T838" s="476"/>
      <c r="U838" s="476"/>
      <c r="V838" s="476"/>
      <c r="W838" s="476"/>
      <c r="X838" s="476"/>
      <c r="Y838" s="476"/>
      <c r="Z838" s="476"/>
      <c r="AA838" s="476"/>
    </row>
    <row r="839" customFormat="false" ht="15.75" hidden="false" customHeight="false" outlineLevel="0" collapsed="false">
      <c r="A839" s="476"/>
      <c r="B839" s="476"/>
      <c r="C839" s="476"/>
      <c r="D839" s="476"/>
      <c r="E839" s="476"/>
      <c r="F839" s="476"/>
      <c r="G839" s="476"/>
      <c r="H839" s="476"/>
      <c r="I839" s="476"/>
      <c r="J839" s="476"/>
      <c r="K839" s="476"/>
      <c r="L839" s="476"/>
      <c r="M839" s="476"/>
      <c r="N839" s="476"/>
      <c r="O839" s="476"/>
      <c r="P839" s="476"/>
      <c r="Q839" s="476"/>
      <c r="R839" s="476"/>
      <c r="S839" s="476"/>
      <c r="T839" s="476"/>
      <c r="U839" s="476"/>
      <c r="V839" s="476"/>
      <c r="W839" s="476"/>
      <c r="X839" s="476"/>
      <c r="Y839" s="476"/>
      <c r="Z839" s="476"/>
      <c r="AA839" s="476"/>
    </row>
    <row r="840" customFormat="false" ht="15.75" hidden="false" customHeight="false" outlineLevel="0" collapsed="false">
      <c r="A840" s="476"/>
      <c r="B840" s="476"/>
      <c r="C840" s="476"/>
      <c r="D840" s="476"/>
      <c r="E840" s="476"/>
      <c r="F840" s="476"/>
      <c r="G840" s="476"/>
      <c r="H840" s="476"/>
      <c r="I840" s="476"/>
      <c r="J840" s="476"/>
      <c r="K840" s="476"/>
      <c r="L840" s="476"/>
      <c r="M840" s="476"/>
      <c r="N840" s="476"/>
      <c r="O840" s="476"/>
      <c r="P840" s="476"/>
      <c r="Q840" s="476"/>
      <c r="R840" s="476"/>
      <c r="S840" s="476"/>
      <c r="T840" s="476"/>
      <c r="U840" s="476"/>
      <c r="V840" s="476"/>
      <c r="W840" s="476"/>
      <c r="X840" s="476"/>
      <c r="Y840" s="476"/>
      <c r="Z840" s="476"/>
      <c r="AA840" s="476"/>
    </row>
    <row r="841" customFormat="false" ht="15.75" hidden="false" customHeight="false" outlineLevel="0" collapsed="false">
      <c r="A841" s="476"/>
      <c r="B841" s="476"/>
      <c r="C841" s="476"/>
      <c r="D841" s="476"/>
      <c r="E841" s="476"/>
      <c r="F841" s="476"/>
      <c r="G841" s="476"/>
      <c r="H841" s="476"/>
      <c r="I841" s="476"/>
      <c r="J841" s="476"/>
      <c r="K841" s="476"/>
      <c r="L841" s="476"/>
      <c r="M841" s="476"/>
      <c r="N841" s="476"/>
      <c r="O841" s="476"/>
      <c r="P841" s="476"/>
      <c r="Q841" s="476"/>
      <c r="R841" s="476"/>
      <c r="S841" s="476"/>
      <c r="T841" s="476"/>
      <c r="U841" s="476"/>
      <c r="V841" s="476"/>
      <c r="W841" s="476"/>
      <c r="X841" s="476"/>
      <c r="Y841" s="476"/>
      <c r="Z841" s="476"/>
      <c r="AA841" s="476"/>
    </row>
    <row r="842" customFormat="false" ht="15.75" hidden="false" customHeight="false" outlineLevel="0" collapsed="false">
      <c r="A842" s="476"/>
      <c r="B842" s="476"/>
      <c r="C842" s="476"/>
      <c r="D842" s="476"/>
      <c r="E842" s="476"/>
      <c r="F842" s="476"/>
      <c r="G842" s="476"/>
      <c r="H842" s="476"/>
      <c r="I842" s="476"/>
      <c r="J842" s="476"/>
      <c r="K842" s="476"/>
      <c r="L842" s="476"/>
      <c r="M842" s="476"/>
      <c r="N842" s="476"/>
      <c r="O842" s="476"/>
      <c r="P842" s="476"/>
      <c r="Q842" s="476"/>
      <c r="R842" s="476"/>
      <c r="S842" s="476"/>
      <c r="T842" s="476"/>
      <c r="U842" s="476"/>
      <c r="V842" s="476"/>
      <c r="W842" s="476"/>
      <c r="X842" s="476"/>
      <c r="Y842" s="476"/>
      <c r="Z842" s="476"/>
      <c r="AA842" s="476"/>
    </row>
    <row r="843" customFormat="false" ht="15.75" hidden="false" customHeight="false" outlineLevel="0" collapsed="false">
      <c r="A843" s="476"/>
      <c r="B843" s="476"/>
      <c r="C843" s="476"/>
      <c r="D843" s="476"/>
      <c r="E843" s="476"/>
      <c r="F843" s="476"/>
      <c r="G843" s="476"/>
      <c r="H843" s="476"/>
      <c r="I843" s="476"/>
      <c r="J843" s="476"/>
      <c r="K843" s="476"/>
      <c r="L843" s="476"/>
      <c r="M843" s="476"/>
      <c r="N843" s="476"/>
      <c r="O843" s="476"/>
      <c r="P843" s="476"/>
      <c r="Q843" s="476"/>
      <c r="R843" s="476"/>
      <c r="S843" s="476"/>
      <c r="T843" s="476"/>
      <c r="U843" s="476"/>
      <c r="V843" s="476"/>
      <c r="W843" s="476"/>
      <c r="X843" s="476"/>
      <c r="Y843" s="476"/>
      <c r="Z843" s="476"/>
      <c r="AA843" s="476"/>
    </row>
    <row r="844" customFormat="false" ht="15.75" hidden="false" customHeight="false" outlineLevel="0" collapsed="false">
      <c r="A844" s="476"/>
      <c r="B844" s="476"/>
      <c r="C844" s="476"/>
      <c r="D844" s="476"/>
      <c r="E844" s="476"/>
      <c r="F844" s="476"/>
      <c r="G844" s="476"/>
      <c r="H844" s="476"/>
      <c r="I844" s="476"/>
      <c r="J844" s="476"/>
      <c r="K844" s="476"/>
      <c r="L844" s="476"/>
      <c r="M844" s="476"/>
      <c r="N844" s="476"/>
      <c r="O844" s="476"/>
      <c r="P844" s="476"/>
      <c r="Q844" s="476"/>
      <c r="R844" s="476"/>
      <c r="S844" s="476"/>
      <c r="T844" s="476"/>
      <c r="U844" s="476"/>
      <c r="V844" s="476"/>
      <c r="W844" s="476"/>
      <c r="X844" s="476"/>
      <c r="Y844" s="476"/>
      <c r="Z844" s="476"/>
      <c r="AA844" s="476"/>
    </row>
    <row r="845" customFormat="false" ht="15.75" hidden="false" customHeight="false" outlineLevel="0" collapsed="false">
      <c r="A845" s="476"/>
      <c r="B845" s="476"/>
      <c r="C845" s="476"/>
      <c r="D845" s="476"/>
      <c r="E845" s="476"/>
      <c r="F845" s="476"/>
      <c r="G845" s="476"/>
      <c r="H845" s="476"/>
      <c r="I845" s="476"/>
      <c r="J845" s="476"/>
      <c r="K845" s="476"/>
      <c r="L845" s="476"/>
      <c r="M845" s="476"/>
      <c r="N845" s="476"/>
      <c r="O845" s="476"/>
      <c r="P845" s="476"/>
      <c r="Q845" s="476"/>
      <c r="R845" s="476"/>
      <c r="S845" s="476"/>
      <c r="T845" s="476"/>
      <c r="U845" s="476"/>
      <c r="V845" s="476"/>
      <c r="W845" s="476"/>
      <c r="X845" s="476"/>
      <c r="Y845" s="476"/>
      <c r="Z845" s="476"/>
      <c r="AA845" s="476"/>
    </row>
    <row r="846" customFormat="false" ht="15.75" hidden="false" customHeight="false" outlineLevel="0" collapsed="false">
      <c r="A846" s="476"/>
      <c r="B846" s="476"/>
      <c r="C846" s="476"/>
      <c r="D846" s="476"/>
      <c r="E846" s="476"/>
      <c r="F846" s="476"/>
      <c r="G846" s="476"/>
      <c r="H846" s="476"/>
      <c r="I846" s="476"/>
      <c r="J846" s="476"/>
      <c r="K846" s="476"/>
      <c r="L846" s="476"/>
      <c r="M846" s="476"/>
      <c r="N846" s="476"/>
      <c r="O846" s="476"/>
      <c r="P846" s="476"/>
      <c r="Q846" s="476"/>
      <c r="R846" s="476"/>
      <c r="S846" s="476"/>
      <c r="T846" s="476"/>
      <c r="U846" s="476"/>
      <c r="V846" s="476"/>
      <c r="W846" s="476"/>
      <c r="X846" s="476"/>
      <c r="Y846" s="476"/>
      <c r="Z846" s="476"/>
      <c r="AA846" s="476"/>
    </row>
    <row r="847" customFormat="false" ht="15.75" hidden="false" customHeight="false" outlineLevel="0" collapsed="false">
      <c r="A847" s="476"/>
      <c r="B847" s="476"/>
      <c r="C847" s="476"/>
      <c r="D847" s="476"/>
      <c r="E847" s="476"/>
      <c r="F847" s="476"/>
      <c r="G847" s="476"/>
      <c r="H847" s="476"/>
      <c r="I847" s="476"/>
      <c r="J847" s="476"/>
      <c r="K847" s="476"/>
      <c r="L847" s="476"/>
      <c r="M847" s="476"/>
      <c r="N847" s="476"/>
      <c r="O847" s="476"/>
      <c r="P847" s="476"/>
      <c r="Q847" s="476"/>
      <c r="R847" s="476"/>
      <c r="S847" s="476"/>
      <c r="T847" s="476"/>
      <c r="U847" s="476"/>
      <c r="V847" s="476"/>
      <c r="W847" s="476"/>
      <c r="X847" s="476"/>
      <c r="Y847" s="476"/>
      <c r="Z847" s="476"/>
      <c r="AA847" s="476"/>
    </row>
    <row r="848" customFormat="false" ht="15.75" hidden="false" customHeight="false" outlineLevel="0" collapsed="false">
      <c r="A848" s="476"/>
      <c r="B848" s="476"/>
      <c r="C848" s="476"/>
      <c r="D848" s="476"/>
      <c r="E848" s="476"/>
      <c r="F848" s="476"/>
      <c r="G848" s="476"/>
      <c r="H848" s="476"/>
      <c r="I848" s="476"/>
      <c r="J848" s="476"/>
      <c r="K848" s="476"/>
      <c r="L848" s="476"/>
      <c r="M848" s="476"/>
      <c r="N848" s="476"/>
      <c r="O848" s="476"/>
      <c r="P848" s="476"/>
      <c r="Q848" s="476"/>
      <c r="R848" s="476"/>
      <c r="S848" s="476"/>
      <c r="T848" s="476"/>
      <c r="U848" s="476"/>
      <c r="V848" s="476"/>
      <c r="W848" s="476"/>
      <c r="X848" s="476"/>
      <c r="Y848" s="476"/>
      <c r="Z848" s="476"/>
      <c r="AA848" s="476"/>
    </row>
    <row r="849" customFormat="false" ht="15.75" hidden="false" customHeight="false" outlineLevel="0" collapsed="false">
      <c r="A849" s="476"/>
      <c r="B849" s="476"/>
      <c r="C849" s="476"/>
      <c r="D849" s="476"/>
      <c r="E849" s="476"/>
      <c r="F849" s="476"/>
      <c r="G849" s="476"/>
      <c r="H849" s="476"/>
      <c r="I849" s="476"/>
      <c r="J849" s="476"/>
      <c r="K849" s="476"/>
      <c r="L849" s="476"/>
      <c r="M849" s="476"/>
      <c r="N849" s="476"/>
      <c r="O849" s="476"/>
      <c r="P849" s="476"/>
      <c r="Q849" s="476"/>
      <c r="R849" s="476"/>
      <c r="S849" s="476"/>
      <c r="T849" s="476"/>
      <c r="U849" s="476"/>
      <c r="V849" s="476"/>
      <c r="W849" s="476"/>
      <c r="X849" s="476"/>
      <c r="Y849" s="476"/>
      <c r="Z849" s="476"/>
      <c r="AA849" s="476"/>
    </row>
    <row r="850" customFormat="false" ht="15.75" hidden="false" customHeight="false" outlineLevel="0" collapsed="false">
      <c r="A850" s="476"/>
      <c r="B850" s="476"/>
      <c r="C850" s="476"/>
      <c r="D850" s="476"/>
      <c r="E850" s="476"/>
      <c r="F850" s="476"/>
      <c r="G850" s="476"/>
      <c r="H850" s="476"/>
      <c r="I850" s="476"/>
      <c r="J850" s="476"/>
      <c r="K850" s="476"/>
      <c r="L850" s="476"/>
      <c r="M850" s="476"/>
      <c r="N850" s="476"/>
      <c r="O850" s="476"/>
      <c r="P850" s="476"/>
      <c r="Q850" s="476"/>
      <c r="R850" s="476"/>
      <c r="S850" s="476"/>
      <c r="T850" s="476"/>
      <c r="U850" s="476"/>
      <c r="V850" s="476"/>
      <c r="W850" s="476"/>
      <c r="X850" s="476"/>
      <c r="Y850" s="476"/>
      <c r="Z850" s="476"/>
      <c r="AA850" s="476"/>
    </row>
    <row r="851" customFormat="false" ht="15.75" hidden="false" customHeight="false" outlineLevel="0" collapsed="false">
      <c r="A851" s="476"/>
      <c r="B851" s="476"/>
      <c r="C851" s="476"/>
      <c r="D851" s="476"/>
      <c r="E851" s="476"/>
      <c r="F851" s="476"/>
      <c r="G851" s="476"/>
      <c r="H851" s="476"/>
      <c r="I851" s="476"/>
      <c r="J851" s="476"/>
      <c r="K851" s="476"/>
      <c r="L851" s="476"/>
      <c r="M851" s="476"/>
      <c r="N851" s="476"/>
      <c r="O851" s="476"/>
      <c r="P851" s="476"/>
      <c r="Q851" s="476"/>
      <c r="R851" s="476"/>
      <c r="S851" s="476"/>
      <c r="T851" s="476"/>
      <c r="U851" s="476"/>
      <c r="V851" s="476"/>
      <c r="W851" s="476"/>
      <c r="X851" s="476"/>
      <c r="Y851" s="476"/>
      <c r="Z851" s="476"/>
      <c r="AA851" s="476"/>
    </row>
    <row r="852" customFormat="false" ht="15.75" hidden="false" customHeight="false" outlineLevel="0" collapsed="false">
      <c r="A852" s="476"/>
      <c r="B852" s="476"/>
      <c r="C852" s="476"/>
      <c r="D852" s="476"/>
      <c r="E852" s="476"/>
      <c r="F852" s="476"/>
      <c r="G852" s="476"/>
      <c r="H852" s="476"/>
      <c r="I852" s="476"/>
      <c r="J852" s="476"/>
      <c r="K852" s="476"/>
      <c r="L852" s="476"/>
      <c r="M852" s="476"/>
      <c r="N852" s="476"/>
      <c r="O852" s="476"/>
      <c r="P852" s="476"/>
      <c r="Q852" s="476"/>
      <c r="R852" s="476"/>
      <c r="S852" s="476"/>
      <c r="T852" s="476"/>
      <c r="U852" s="476"/>
      <c r="V852" s="476"/>
      <c r="W852" s="476"/>
      <c r="X852" s="476"/>
      <c r="Y852" s="476"/>
      <c r="Z852" s="476"/>
      <c r="AA852" s="476"/>
    </row>
    <row r="853" customFormat="false" ht="15.75" hidden="false" customHeight="false" outlineLevel="0" collapsed="false">
      <c r="A853" s="476"/>
      <c r="B853" s="476"/>
      <c r="C853" s="476"/>
      <c r="D853" s="476"/>
      <c r="E853" s="476"/>
      <c r="F853" s="476"/>
      <c r="G853" s="476"/>
      <c r="H853" s="476"/>
      <c r="I853" s="476"/>
      <c r="J853" s="476"/>
      <c r="K853" s="476"/>
      <c r="L853" s="476"/>
      <c r="M853" s="476"/>
      <c r="N853" s="476"/>
      <c r="O853" s="476"/>
      <c r="P853" s="476"/>
      <c r="Q853" s="476"/>
      <c r="R853" s="476"/>
      <c r="S853" s="476"/>
      <c r="T853" s="476"/>
      <c r="U853" s="476"/>
      <c r="V853" s="476"/>
      <c r="W853" s="476"/>
      <c r="X853" s="476"/>
      <c r="Y853" s="476"/>
      <c r="Z853" s="476"/>
      <c r="AA853" s="476"/>
    </row>
    <row r="854" customFormat="false" ht="15.75" hidden="false" customHeight="false" outlineLevel="0" collapsed="false">
      <c r="A854" s="476"/>
      <c r="B854" s="476"/>
      <c r="C854" s="476"/>
      <c r="D854" s="476"/>
      <c r="E854" s="476"/>
      <c r="F854" s="476"/>
      <c r="G854" s="476"/>
      <c r="H854" s="476"/>
      <c r="I854" s="476"/>
      <c r="J854" s="476"/>
      <c r="K854" s="476"/>
      <c r="L854" s="476"/>
      <c r="M854" s="476"/>
      <c r="N854" s="476"/>
      <c r="O854" s="476"/>
      <c r="P854" s="476"/>
      <c r="Q854" s="476"/>
      <c r="R854" s="476"/>
      <c r="S854" s="476"/>
      <c r="T854" s="476"/>
      <c r="U854" s="476"/>
      <c r="V854" s="476"/>
      <c r="W854" s="476"/>
      <c r="X854" s="476"/>
      <c r="Y854" s="476"/>
      <c r="Z854" s="476"/>
      <c r="AA854" s="476"/>
    </row>
    <row r="855" customFormat="false" ht="15.75" hidden="false" customHeight="false" outlineLevel="0" collapsed="false">
      <c r="A855" s="476"/>
      <c r="B855" s="476"/>
      <c r="C855" s="476"/>
      <c r="D855" s="476"/>
      <c r="E855" s="476"/>
      <c r="F855" s="476"/>
      <c r="G855" s="476"/>
      <c r="H855" s="476"/>
      <c r="I855" s="476"/>
      <c r="J855" s="476"/>
      <c r="K855" s="476"/>
      <c r="L855" s="476"/>
      <c r="M855" s="476"/>
      <c r="N855" s="476"/>
      <c r="O855" s="476"/>
      <c r="P855" s="476"/>
      <c r="Q855" s="476"/>
      <c r="R855" s="476"/>
      <c r="S855" s="476"/>
      <c r="T855" s="476"/>
      <c r="U855" s="476"/>
      <c r="V855" s="476"/>
      <c r="W855" s="476"/>
      <c r="X855" s="476"/>
      <c r="Y855" s="476"/>
      <c r="Z855" s="476"/>
      <c r="AA855" s="476"/>
    </row>
    <row r="856" customFormat="false" ht="15.75" hidden="false" customHeight="false" outlineLevel="0" collapsed="false">
      <c r="A856" s="476"/>
      <c r="B856" s="476"/>
      <c r="C856" s="476"/>
      <c r="D856" s="476"/>
      <c r="E856" s="476"/>
      <c r="F856" s="476"/>
      <c r="G856" s="476"/>
      <c r="H856" s="476"/>
      <c r="I856" s="476"/>
      <c r="J856" s="476"/>
      <c r="K856" s="476"/>
      <c r="L856" s="476"/>
      <c r="M856" s="476"/>
      <c r="N856" s="476"/>
      <c r="O856" s="476"/>
      <c r="P856" s="476"/>
      <c r="Q856" s="476"/>
      <c r="R856" s="476"/>
      <c r="S856" s="476"/>
      <c r="T856" s="476"/>
      <c r="U856" s="476"/>
      <c r="V856" s="476"/>
      <c r="W856" s="476"/>
      <c r="X856" s="476"/>
      <c r="Y856" s="476"/>
      <c r="Z856" s="476"/>
      <c r="AA856" s="476"/>
    </row>
    <row r="857" customFormat="false" ht="15.75" hidden="false" customHeight="false" outlineLevel="0" collapsed="false">
      <c r="A857" s="476"/>
      <c r="B857" s="476"/>
      <c r="C857" s="476"/>
      <c r="D857" s="476"/>
      <c r="E857" s="476"/>
      <c r="F857" s="476"/>
      <c r="G857" s="476"/>
      <c r="H857" s="476"/>
      <c r="I857" s="476"/>
      <c r="J857" s="476"/>
      <c r="K857" s="476"/>
      <c r="L857" s="476"/>
      <c r="M857" s="476"/>
      <c r="N857" s="476"/>
      <c r="O857" s="476"/>
      <c r="P857" s="476"/>
      <c r="Q857" s="476"/>
      <c r="R857" s="476"/>
      <c r="S857" s="476"/>
      <c r="T857" s="476"/>
      <c r="U857" s="476"/>
      <c r="V857" s="476"/>
      <c r="W857" s="476"/>
      <c r="X857" s="476"/>
      <c r="Y857" s="476"/>
      <c r="Z857" s="476"/>
      <c r="AA857" s="476"/>
    </row>
    <row r="858" customFormat="false" ht="15.75" hidden="false" customHeight="false" outlineLevel="0" collapsed="false">
      <c r="A858" s="476"/>
      <c r="B858" s="476"/>
      <c r="C858" s="476"/>
      <c r="D858" s="476"/>
      <c r="E858" s="476"/>
      <c r="F858" s="476"/>
      <c r="G858" s="476"/>
      <c r="H858" s="476"/>
      <c r="I858" s="476"/>
      <c r="J858" s="476"/>
      <c r="K858" s="476"/>
      <c r="L858" s="476"/>
      <c r="M858" s="476"/>
      <c r="N858" s="476"/>
      <c r="O858" s="476"/>
      <c r="P858" s="476"/>
      <c r="Q858" s="476"/>
      <c r="R858" s="476"/>
      <c r="S858" s="476"/>
      <c r="T858" s="476"/>
      <c r="U858" s="476"/>
      <c r="V858" s="476"/>
      <c r="W858" s="476"/>
      <c r="X858" s="476"/>
      <c r="Y858" s="476"/>
      <c r="Z858" s="476"/>
      <c r="AA858" s="476"/>
    </row>
    <row r="859" customFormat="false" ht="15.75" hidden="false" customHeight="false" outlineLevel="0" collapsed="false">
      <c r="A859" s="476"/>
      <c r="B859" s="476"/>
      <c r="C859" s="476"/>
      <c r="D859" s="476"/>
      <c r="E859" s="476"/>
      <c r="F859" s="476"/>
      <c r="G859" s="476"/>
      <c r="H859" s="476"/>
      <c r="I859" s="476"/>
      <c r="J859" s="476"/>
      <c r="K859" s="476"/>
      <c r="L859" s="476"/>
      <c r="M859" s="476"/>
      <c r="N859" s="476"/>
      <c r="O859" s="476"/>
      <c r="P859" s="476"/>
      <c r="Q859" s="476"/>
      <c r="R859" s="476"/>
      <c r="S859" s="476"/>
      <c r="T859" s="476"/>
      <c r="U859" s="476"/>
      <c r="V859" s="476"/>
      <c r="W859" s="476"/>
      <c r="X859" s="476"/>
      <c r="Y859" s="476"/>
      <c r="Z859" s="476"/>
      <c r="AA859" s="476"/>
    </row>
    <row r="860" customFormat="false" ht="15.75" hidden="false" customHeight="false" outlineLevel="0" collapsed="false">
      <c r="A860" s="476"/>
      <c r="B860" s="476"/>
      <c r="C860" s="476"/>
      <c r="D860" s="476"/>
      <c r="E860" s="476"/>
      <c r="F860" s="476"/>
      <c r="G860" s="476"/>
      <c r="H860" s="476"/>
      <c r="I860" s="476"/>
      <c r="J860" s="476"/>
      <c r="K860" s="476"/>
      <c r="L860" s="476"/>
      <c r="M860" s="476"/>
      <c r="N860" s="476"/>
      <c r="O860" s="476"/>
      <c r="P860" s="476"/>
      <c r="Q860" s="476"/>
      <c r="R860" s="476"/>
      <c r="S860" s="476"/>
      <c r="T860" s="476"/>
      <c r="U860" s="476"/>
      <c r="V860" s="476"/>
      <c r="W860" s="476"/>
      <c r="X860" s="476"/>
      <c r="Y860" s="476"/>
      <c r="Z860" s="476"/>
      <c r="AA860" s="476"/>
    </row>
    <row r="861" customFormat="false" ht="15.75" hidden="false" customHeight="false" outlineLevel="0" collapsed="false">
      <c r="A861" s="476"/>
      <c r="B861" s="476"/>
      <c r="C861" s="476"/>
      <c r="D861" s="476"/>
      <c r="E861" s="476"/>
      <c r="F861" s="476"/>
      <c r="G861" s="476"/>
      <c r="H861" s="476"/>
      <c r="I861" s="476"/>
      <c r="J861" s="476"/>
      <c r="K861" s="476"/>
      <c r="L861" s="476"/>
      <c r="M861" s="476"/>
      <c r="N861" s="476"/>
      <c r="O861" s="476"/>
      <c r="P861" s="476"/>
      <c r="Q861" s="476"/>
      <c r="R861" s="476"/>
      <c r="S861" s="476"/>
      <c r="T861" s="476"/>
      <c r="U861" s="476"/>
      <c r="V861" s="476"/>
      <c r="W861" s="476"/>
      <c r="X861" s="476"/>
      <c r="Y861" s="476"/>
      <c r="Z861" s="476"/>
      <c r="AA861" s="476"/>
    </row>
    <row r="862" customFormat="false" ht="15.75" hidden="false" customHeight="false" outlineLevel="0" collapsed="false">
      <c r="A862" s="476"/>
      <c r="B862" s="476"/>
      <c r="C862" s="476"/>
      <c r="D862" s="476"/>
      <c r="E862" s="476"/>
      <c r="F862" s="476"/>
      <c r="G862" s="476"/>
      <c r="H862" s="476"/>
      <c r="I862" s="476"/>
      <c r="J862" s="476"/>
      <c r="K862" s="476"/>
      <c r="L862" s="476"/>
      <c r="M862" s="476"/>
      <c r="N862" s="476"/>
      <c r="O862" s="476"/>
      <c r="P862" s="476"/>
      <c r="Q862" s="476"/>
      <c r="R862" s="476"/>
      <c r="S862" s="476"/>
      <c r="T862" s="476"/>
      <c r="U862" s="476"/>
      <c r="V862" s="476"/>
      <c r="W862" s="476"/>
      <c r="X862" s="476"/>
      <c r="Y862" s="476"/>
      <c r="Z862" s="476"/>
      <c r="AA862" s="476"/>
    </row>
    <row r="863" customFormat="false" ht="15.75" hidden="false" customHeight="false" outlineLevel="0" collapsed="false">
      <c r="A863" s="476"/>
      <c r="B863" s="476"/>
      <c r="C863" s="476"/>
      <c r="D863" s="476"/>
      <c r="E863" s="476"/>
      <c r="F863" s="476"/>
      <c r="G863" s="476"/>
      <c r="H863" s="476"/>
      <c r="I863" s="476"/>
      <c r="J863" s="476"/>
      <c r="K863" s="476"/>
      <c r="L863" s="476"/>
      <c r="M863" s="476"/>
      <c r="N863" s="476"/>
      <c r="O863" s="476"/>
      <c r="P863" s="476"/>
      <c r="Q863" s="476"/>
      <c r="R863" s="476"/>
      <c r="S863" s="476"/>
      <c r="T863" s="476"/>
      <c r="U863" s="476"/>
      <c r="V863" s="476"/>
      <c r="W863" s="476"/>
      <c r="X863" s="476"/>
      <c r="Y863" s="476"/>
      <c r="Z863" s="476"/>
      <c r="AA863" s="476"/>
    </row>
    <row r="864" customFormat="false" ht="15.75" hidden="false" customHeight="false" outlineLevel="0" collapsed="false">
      <c r="A864" s="476"/>
      <c r="B864" s="476"/>
      <c r="C864" s="476"/>
      <c r="D864" s="476"/>
      <c r="E864" s="476"/>
      <c r="F864" s="476"/>
      <c r="G864" s="476"/>
      <c r="H864" s="476"/>
      <c r="I864" s="476"/>
      <c r="J864" s="476"/>
      <c r="K864" s="476"/>
      <c r="L864" s="476"/>
      <c r="M864" s="476"/>
      <c r="N864" s="476"/>
      <c r="O864" s="476"/>
      <c r="P864" s="476"/>
      <c r="Q864" s="476"/>
      <c r="R864" s="476"/>
      <c r="S864" s="476"/>
      <c r="T864" s="476"/>
      <c r="U864" s="476"/>
      <c r="V864" s="476"/>
      <c r="W864" s="476"/>
      <c r="X864" s="476"/>
      <c r="Y864" s="476"/>
      <c r="Z864" s="476"/>
      <c r="AA864" s="476"/>
    </row>
    <row r="865" customFormat="false" ht="15.75" hidden="false" customHeight="false" outlineLevel="0" collapsed="false">
      <c r="A865" s="476"/>
      <c r="B865" s="476"/>
      <c r="C865" s="476"/>
      <c r="D865" s="476"/>
      <c r="E865" s="476"/>
      <c r="F865" s="476"/>
      <c r="G865" s="476"/>
      <c r="H865" s="476"/>
      <c r="I865" s="476"/>
      <c r="J865" s="476"/>
      <c r="K865" s="476"/>
      <c r="L865" s="476"/>
      <c r="M865" s="476"/>
      <c r="N865" s="476"/>
      <c r="O865" s="476"/>
      <c r="P865" s="476"/>
      <c r="Q865" s="476"/>
      <c r="R865" s="476"/>
      <c r="S865" s="476"/>
      <c r="T865" s="476"/>
      <c r="U865" s="476"/>
      <c r="V865" s="476"/>
      <c r="W865" s="476"/>
      <c r="X865" s="476"/>
      <c r="Y865" s="476"/>
      <c r="Z865" s="476"/>
      <c r="AA865" s="476"/>
    </row>
    <row r="866" customFormat="false" ht="15.75" hidden="false" customHeight="false" outlineLevel="0" collapsed="false">
      <c r="A866" s="476"/>
      <c r="B866" s="476"/>
      <c r="C866" s="476"/>
      <c r="D866" s="476"/>
      <c r="E866" s="476"/>
      <c r="F866" s="476"/>
      <c r="G866" s="476"/>
      <c r="H866" s="476"/>
      <c r="I866" s="476"/>
      <c r="J866" s="476"/>
      <c r="K866" s="476"/>
      <c r="L866" s="476"/>
      <c r="M866" s="476"/>
      <c r="N866" s="476"/>
      <c r="O866" s="476"/>
      <c r="P866" s="476"/>
      <c r="Q866" s="476"/>
      <c r="R866" s="476"/>
      <c r="S866" s="476"/>
      <c r="T866" s="476"/>
      <c r="U866" s="476"/>
      <c r="V866" s="476"/>
      <c r="W866" s="476"/>
      <c r="X866" s="476"/>
      <c r="Y866" s="476"/>
      <c r="Z866" s="476"/>
      <c r="AA866" s="476"/>
    </row>
    <row r="867" customFormat="false" ht="15.75" hidden="false" customHeight="false" outlineLevel="0" collapsed="false">
      <c r="A867" s="476"/>
      <c r="B867" s="476"/>
      <c r="C867" s="476"/>
      <c r="D867" s="476"/>
      <c r="E867" s="476"/>
      <c r="F867" s="476"/>
      <c r="G867" s="476"/>
      <c r="H867" s="476"/>
      <c r="I867" s="476"/>
      <c r="J867" s="476"/>
      <c r="K867" s="476"/>
      <c r="L867" s="476"/>
      <c r="M867" s="476"/>
      <c r="N867" s="476"/>
      <c r="O867" s="476"/>
      <c r="P867" s="476"/>
      <c r="Q867" s="476"/>
      <c r="R867" s="476"/>
      <c r="S867" s="476"/>
      <c r="T867" s="476"/>
      <c r="U867" s="476"/>
      <c r="V867" s="476"/>
      <c r="W867" s="476"/>
      <c r="X867" s="476"/>
      <c r="Y867" s="476"/>
      <c r="Z867" s="476"/>
      <c r="AA867" s="476"/>
    </row>
    <row r="868" customFormat="false" ht="15.75" hidden="false" customHeight="false" outlineLevel="0" collapsed="false">
      <c r="A868" s="476"/>
      <c r="B868" s="476"/>
      <c r="C868" s="476"/>
      <c r="D868" s="476"/>
      <c r="E868" s="476"/>
      <c r="F868" s="476"/>
      <c r="G868" s="476"/>
      <c r="H868" s="476"/>
      <c r="I868" s="476"/>
      <c r="J868" s="476"/>
      <c r="K868" s="476"/>
      <c r="L868" s="476"/>
      <c r="M868" s="476"/>
      <c r="N868" s="476"/>
      <c r="O868" s="476"/>
      <c r="P868" s="476"/>
      <c r="Q868" s="476"/>
      <c r="R868" s="476"/>
      <c r="S868" s="476"/>
      <c r="T868" s="476"/>
      <c r="U868" s="476"/>
      <c r="V868" s="476"/>
      <c r="W868" s="476"/>
      <c r="X868" s="476"/>
      <c r="Y868" s="476"/>
      <c r="Z868" s="476"/>
      <c r="AA868" s="476"/>
    </row>
    <row r="869" customFormat="false" ht="15.75" hidden="false" customHeight="false" outlineLevel="0" collapsed="false">
      <c r="A869" s="476"/>
      <c r="B869" s="476"/>
      <c r="C869" s="476"/>
      <c r="D869" s="476"/>
      <c r="E869" s="476"/>
      <c r="F869" s="476"/>
      <c r="G869" s="476"/>
      <c r="H869" s="476"/>
      <c r="I869" s="476"/>
      <c r="J869" s="476"/>
      <c r="K869" s="476"/>
      <c r="L869" s="476"/>
      <c r="M869" s="476"/>
      <c r="N869" s="476"/>
      <c r="O869" s="476"/>
      <c r="P869" s="476"/>
      <c r="Q869" s="476"/>
      <c r="R869" s="476"/>
      <c r="S869" s="476"/>
      <c r="T869" s="476"/>
      <c r="U869" s="476"/>
      <c r="V869" s="476"/>
      <c r="W869" s="476"/>
      <c r="X869" s="476"/>
      <c r="Y869" s="476"/>
      <c r="Z869" s="476"/>
      <c r="AA869" s="476"/>
    </row>
    <row r="870" customFormat="false" ht="15.75" hidden="false" customHeight="false" outlineLevel="0" collapsed="false">
      <c r="A870" s="476"/>
      <c r="B870" s="476"/>
      <c r="C870" s="476"/>
      <c r="D870" s="476"/>
      <c r="E870" s="476"/>
      <c r="F870" s="476"/>
      <c r="G870" s="476"/>
      <c r="H870" s="476"/>
      <c r="I870" s="476"/>
      <c r="J870" s="476"/>
      <c r="K870" s="476"/>
      <c r="L870" s="476"/>
      <c r="M870" s="476"/>
      <c r="N870" s="476"/>
      <c r="O870" s="476"/>
      <c r="P870" s="476"/>
      <c r="Q870" s="476"/>
      <c r="R870" s="476"/>
      <c r="S870" s="476"/>
      <c r="T870" s="476"/>
      <c r="U870" s="476"/>
      <c r="V870" s="476"/>
      <c r="W870" s="476"/>
      <c r="X870" s="476"/>
      <c r="Y870" s="476"/>
      <c r="Z870" s="476"/>
      <c r="AA870" s="476"/>
    </row>
    <row r="871" customFormat="false" ht="15.75" hidden="false" customHeight="false" outlineLevel="0" collapsed="false">
      <c r="A871" s="476"/>
      <c r="B871" s="476"/>
      <c r="C871" s="476"/>
      <c r="D871" s="476"/>
      <c r="E871" s="476"/>
      <c r="F871" s="476"/>
      <c r="G871" s="476"/>
      <c r="H871" s="476"/>
      <c r="I871" s="476"/>
      <c r="J871" s="476"/>
      <c r="K871" s="476"/>
      <c r="L871" s="476"/>
      <c r="M871" s="476"/>
      <c r="N871" s="476"/>
      <c r="O871" s="476"/>
      <c r="P871" s="476"/>
      <c r="Q871" s="476"/>
      <c r="R871" s="476"/>
      <c r="S871" s="476"/>
      <c r="T871" s="476"/>
      <c r="U871" s="476"/>
      <c r="V871" s="476"/>
      <c r="W871" s="476"/>
      <c r="X871" s="476"/>
      <c r="Y871" s="476"/>
      <c r="Z871" s="476"/>
      <c r="AA871" s="476"/>
    </row>
    <row r="872" customFormat="false" ht="15.75" hidden="false" customHeight="false" outlineLevel="0" collapsed="false">
      <c r="A872" s="476"/>
      <c r="B872" s="476"/>
      <c r="C872" s="476"/>
      <c r="D872" s="476"/>
      <c r="E872" s="476"/>
      <c r="F872" s="476"/>
      <c r="G872" s="476"/>
      <c r="H872" s="476"/>
      <c r="I872" s="476"/>
      <c r="J872" s="476"/>
      <c r="K872" s="476"/>
      <c r="L872" s="476"/>
      <c r="M872" s="476"/>
      <c r="N872" s="476"/>
      <c r="O872" s="476"/>
      <c r="P872" s="476"/>
      <c r="Q872" s="476"/>
      <c r="R872" s="476"/>
      <c r="S872" s="476"/>
      <c r="T872" s="476"/>
      <c r="U872" s="476"/>
      <c r="V872" s="476"/>
      <c r="W872" s="476"/>
      <c r="X872" s="476"/>
      <c r="Y872" s="476"/>
      <c r="Z872" s="476"/>
      <c r="AA872" s="476"/>
    </row>
    <row r="873" customFormat="false" ht="15.75" hidden="false" customHeight="false" outlineLevel="0" collapsed="false">
      <c r="A873" s="476"/>
      <c r="B873" s="476"/>
      <c r="C873" s="476"/>
      <c r="D873" s="476"/>
      <c r="E873" s="476"/>
      <c r="F873" s="476"/>
      <c r="G873" s="476"/>
      <c r="H873" s="476"/>
      <c r="I873" s="476"/>
      <c r="J873" s="476"/>
      <c r="K873" s="476"/>
      <c r="L873" s="476"/>
      <c r="M873" s="476"/>
      <c r="N873" s="476"/>
      <c r="O873" s="476"/>
      <c r="P873" s="476"/>
      <c r="Q873" s="476"/>
      <c r="R873" s="476"/>
      <c r="S873" s="476"/>
      <c r="T873" s="476"/>
      <c r="U873" s="476"/>
      <c r="V873" s="476"/>
      <c r="W873" s="476"/>
      <c r="X873" s="476"/>
      <c r="Y873" s="476"/>
      <c r="Z873" s="476"/>
      <c r="AA873" s="476"/>
    </row>
    <row r="874" customFormat="false" ht="15.75" hidden="false" customHeight="false" outlineLevel="0" collapsed="false">
      <c r="A874" s="476"/>
      <c r="B874" s="476"/>
      <c r="C874" s="476"/>
      <c r="D874" s="476"/>
      <c r="E874" s="476"/>
      <c r="F874" s="476"/>
      <c r="G874" s="476"/>
      <c r="H874" s="476"/>
      <c r="I874" s="476"/>
      <c r="J874" s="476"/>
      <c r="K874" s="476"/>
      <c r="L874" s="476"/>
      <c r="M874" s="476"/>
      <c r="N874" s="476"/>
      <c r="O874" s="476"/>
      <c r="P874" s="476"/>
      <c r="Q874" s="476"/>
      <c r="R874" s="476"/>
      <c r="S874" s="476"/>
      <c r="T874" s="476"/>
      <c r="U874" s="476"/>
      <c r="V874" s="476"/>
      <c r="W874" s="476"/>
      <c r="X874" s="476"/>
      <c r="Y874" s="476"/>
      <c r="Z874" s="476"/>
      <c r="AA874" s="476"/>
    </row>
    <row r="875" customFormat="false" ht="15.75" hidden="false" customHeight="false" outlineLevel="0" collapsed="false">
      <c r="A875" s="476"/>
      <c r="B875" s="476"/>
      <c r="C875" s="476"/>
      <c r="D875" s="476"/>
      <c r="E875" s="476"/>
      <c r="F875" s="476"/>
      <c r="G875" s="476"/>
      <c r="H875" s="476"/>
      <c r="I875" s="476"/>
      <c r="J875" s="476"/>
      <c r="K875" s="476"/>
      <c r="L875" s="476"/>
      <c r="M875" s="476"/>
      <c r="N875" s="476"/>
      <c r="O875" s="476"/>
      <c r="P875" s="476"/>
      <c r="Q875" s="476"/>
      <c r="R875" s="476"/>
      <c r="S875" s="476"/>
      <c r="T875" s="476"/>
      <c r="U875" s="476"/>
      <c r="V875" s="476"/>
      <c r="W875" s="476"/>
      <c r="X875" s="476"/>
      <c r="Y875" s="476"/>
      <c r="Z875" s="476"/>
      <c r="AA875" s="476"/>
    </row>
    <row r="876" customFormat="false" ht="15.75" hidden="false" customHeight="false" outlineLevel="0" collapsed="false">
      <c r="A876" s="476"/>
      <c r="B876" s="476"/>
      <c r="C876" s="476"/>
      <c r="D876" s="476"/>
      <c r="E876" s="476"/>
      <c r="F876" s="476"/>
      <c r="G876" s="476"/>
      <c r="H876" s="476"/>
      <c r="I876" s="476"/>
      <c r="J876" s="476"/>
      <c r="K876" s="476"/>
      <c r="L876" s="476"/>
      <c r="M876" s="476"/>
      <c r="N876" s="476"/>
      <c r="O876" s="476"/>
      <c r="P876" s="476"/>
      <c r="Q876" s="476"/>
      <c r="R876" s="476"/>
      <c r="S876" s="476"/>
      <c r="T876" s="476"/>
      <c r="U876" s="476"/>
      <c r="V876" s="476"/>
      <c r="W876" s="476"/>
      <c r="X876" s="476"/>
      <c r="Y876" s="476"/>
      <c r="Z876" s="476"/>
      <c r="AA876" s="476"/>
    </row>
    <row r="877" customFormat="false" ht="15.75" hidden="false" customHeight="false" outlineLevel="0" collapsed="false">
      <c r="A877" s="476"/>
      <c r="B877" s="476"/>
      <c r="C877" s="476"/>
      <c r="D877" s="476"/>
      <c r="E877" s="476"/>
      <c r="F877" s="476"/>
      <c r="G877" s="476"/>
      <c r="H877" s="476"/>
      <c r="I877" s="476"/>
      <c r="J877" s="476"/>
      <c r="K877" s="476"/>
      <c r="L877" s="476"/>
      <c r="M877" s="476"/>
      <c r="N877" s="476"/>
      <c r="O877" s="476"/>
      <c r="P877" s="476"/>
      <c r="Q877" s="476"/>
      <c r="R877" s="476"/>
      <c r="S877" s="476"/>
      <c r="T877" s="476"/>
      <c r="U877" s="476"/>
      <c r="V877" s="476"/>
      <c r="W877" s="476"/>
      <c r="X877" s="476"/>
      <c r="Y877" s="476"/>
      <c r="Z877" s="476"/>
      <c r="AA877" s="476"/>
    </row>
    <row r="878" customFormat="false" ht="15.75" hidden="false" customHeight="false" outlineLevel="0" collapsed="false">
      <c r="A878" s="476"/>
      <c r="B878" s="476"/>
      <c r="C878" s="476"/>
      <c r="D878" s="476"/>
      <c r="E878" s="476"/>
      <c r="F878" s="476"/>
      <c r="G878" s="476"/>
      <c r="H878" s="476"/>
      <c r="I878" s="476"/>
      <c r="J878" s="476"/>
      <c r="K878" s="476"/>
      <c r="L878" s="476"/>
      <c r="M878" s="476"/>
      <c r="N878" s="476"/>
      <c r="O878" s="476"/>
      <c r="P878" s="476"/>
      <c r="Q878" s="476"/>
      <c r="R878" s="476"/>
      <c r="S878" s="476"/>
      <c r="T878" s="476"/>
      <c r="U878" s="476"/>
      <c r="V878" s="476"/>
      <c r="W878" s="476"/>
      <c r="X878" s="476"/>
      <c r="Y878" s="476"/>
      <c r="Z878" s="476"/>
      <c r="AA878" s="476"/>
    </row>
    <row r="879" customFormat="false" ht="15.75" hidden="false" customHeight="false" outlineLevel="0" collapsed="false">
      <c r="A879" s="476"/>
      <c r="B879" s="476"/>
      <c r="C879" s="476"/>
      <c r="D879" s="476"/>
      <c r="E879" s="476"/>
      <c r="F879" s="476"/>
      <c r="G879" s="476"/>
      <c r="H879" s="476"/>
      <c r="I879" s="476"/>
      <c r="J879" s="476"/>
      <c r="K879" s="476"/>
      <c r="L879" s="476"/>
      <c r="M879" s="476"/>
      <c r="N879" s="476"/>
      <c r="O879" s="476"/>
      <c r="P879" s="476"/>
      <c r="Q879" s="476"/>
      <c r="R879" s="476"/>
      <c r="S879" s="476"/>
      <c r="T879" s="476"/>
      <c r="U879" s="476"/>
      <c r="V879" s="476"/>
      <c r="W879" s="476"/>
      <c r="X879" s="476"/>
      <c r="Y879" s="476"/>
      <c r="Z879" s="476"/>
      <c r="AA879" s="476"/>
    </row>
    <row r="880" customFormat="false" ht="15.75" hidden="false" customHeight="false" outlineLevel="0" collapsed="false">
      <c r="A880" s="476"/>
      <c r="B880" s="476"/>
      <c r="C880" s="476"/>
      <c r="D880" s="476"/>
      <c r="E880" s="476"/>
      <c r="F880" s="476"/>
      <c r="G880" s="476"/>
      <c r="H880" s="476"/>
      <c r="I880" s="476"/>
      <c r="J880" s="476"/>
      <c r="K880" s="476"/>
      <c r="L880" s="476"/>
      <c r="M880" s="476"/>
      <c r="N880" s="476"/>
      <c r="O880" s="476"/>
      <c r="P880" s="476"/>
      <c r="Q880" s="476"/>
      <c r="R880" s="476"/>
      <c r="S880" s="476"/>
      <c r="T880" s="476"/>
      <c r="U880" s="476"/>
      <c r="V880" s="476"/>
      <c r="W880" s="476"/>
      <c r="X880" s="476"/>
      <c r="Y880" s="476"/>
      <c r="Z880" s="476"/>
      <c r="AA880" s="476"/>
    </row>
    <row r="881" customFormat="false" ht="15.75" hidden="false" customHeight="false" outlineLevel="0" collapsed="false">
      <c r="A881" s="476"/>
      <c r="B881" s="476"/>
      <c r="C881" s="476"/>
      <c r="D881" s="476"/>
      <c r="E881" s="476"/>
      <c r="F881" s="476"/>
      <c r="G881" s="476"/>
      <c r="H881" s="476"/>
      <c r="I881" s="476"/>
      <c r="J881" s="476"/>
      <c r="K881" s="476"/>
      <c r="L881" s="476"/>
      <c r="M881" s="476"/>
      <c r="N881" s="476"/>
      <c r="O881" s="476"/>
      <c r="P881" s="476"/>
      <c r="Q881" s="476"/>
      <c r="R881" s="476"/>
      <c r="S881" s="476"/>
      <c r="T881" s="476"/>
      <c r="U881" s="476"/>
      <c r="V881" s="476"/>
      <c r="W881" s="476"/>
      <c r="X881" s="476"/>
      <c r="Y881" s="476"/>
      <c r="Z881" s="476"/>
      <c r="AA881" s="476"/>
    </row>
    <row r="882" customFormat="false" ht="15.75" hidden="false" customHeight="false" outlineLevel="0" collapsed="false">
      <c r="A882" s="476"/>
      <c r="B882" s="476"/>
      <c r="C882" s="476"/>
      <c r="D882" s="476"/>
      <c r="E882" s="476"/>
      <c r="F882" s="476"/>
      <c r="G882" s="476"/>
      <c r="H882" s="476"/>
      <c r="I882" s="476"/>
      <c r="J882" s="476"/>
      <c r="K882" s="476"/>
      <c r="L882" s="476"/>
      <c r="M882" s="476"/>
      <c r="N882" s="476"/>
      <c r="O882" s="476"/>
      <c r="P882" s="476"/>
      <c r="Q882" s="476"/>
      <c r="R882" s="476"/>
      <c r="S882" s="476"/>
      <c r="T882" s="476"/>
      <c r="U882" s="476"/>
      <c r="V882" s="476"/>
      <c r="W882" s="476"/>
      <c r="X882" s="476"/>
      <c r="Y882" s="476"/>
      <c r="Z882" s="476"/>
      <c r="AA882" s="476"/>
    </row>
    <row r="883" customFormat="false" ht="15.75" hidden="false" customHeight="false" outlineLevel="0" collapsed="false">
      <c r="A883" s="476"/>
      <c r="B883" s="476"/>
      <c r="C883" s="476"/>
      <c r="D883" s="476"/>
      <c r="E883" s="476"/>
      <c r="F883" s="476"/>
      <c r="G883" s="476"/>
      <c r="H883" s="476"/>
      <c r="I883" s="476"/>
      <c r="J883" s="476"/>
      <c r="K883" s="476"/>
      <c r="L883" s="476"/>
      <c r="M883" s="476"/>
      <c r="N883" s="476"/>
      <c r="O883" s="476"/>
      <c r="P883" s="476"/>
      <c r="Q883" s="476"/>
      <c r="R883" s="476"/>
      <c r="S883" s="476"/>
      <c r="T883" s="476"/>
      <c r="U883" s="476"/>
      <c r="V883" s="476"/>
      <c r="W883" s="476"/>
      <c r="X883" s="476"/>
      <c r="Y883" s="476"/>
      <c r="Z883" s="476"/>
      <c r="AA883" s="476"/>
    </row>
    <row r="884" customFormat="false" ht="15.75" hidden="false" customHeight="false" outlineLevel="0" collapsed="false">
      <c r="A884" s="476"/>
      <c r="B884" s="476"/>
      <c r="C884" s="476"/>
      <c r="D884" s="476"/>
      <c r="E884" s="476"/>
      <c r="F884" s="476"/>
      <c r="G884" s="476"/>
      <c r="H884" s="476"/>
      <c r="I884" s="476"/>
      <c r="J884" s="476"/>
      <c r="K884" s="476"/>
      <c r="L884" s="476"/>
      <c r="M884" s="476"/>
      <c r="N884" s="476"/>
      <c r="O884" s="476"/>
      <c r="P884" s="476"/>
      <c r="Q884" s="476"/>
      <c r="R884" s="476"/>
      <c r="S884" s="476"/>
      <c r="T884" s="476"/>
      <c r="U884" s="476"/>
      <c r="V884" s="476"/>
      <c r="W884" s="476"/>
      <c r="X884" s="476"/>
      <c r="Y884" s="476"/>
      <c r="Z884" s="476"/>
      <c r="AA884" s="476"/>
    </row>
    <row r="885" customFormat="false" ht="15.75" hidden="false" customHeight="false" outlineLevel="0" collapsed="false">
      <c r="A885" s="476"/>
      <c r="B885" s="476"/>
      <c r="C885" s="476"/>
      <c r="D885" s="476"/>
      <c r="E885" s="476"/>
      <c r="F885" s="476"/>
      <c r="G885" s="476"/>
      <c r="H885" s="476"/>
      <c r="I885" s="476"/>
      <c r="J885" s="476"/>
      <c r="K885" s="476"/>
      <c r="L885" s="476"/>
      <c r="M885" s="476"/>
      <c r="N885" s="476"/>
      <c r="O885" s="476"/>
      <c r="P885" s="476"/>
      <c r="Q885" s="476"/>
      <c r="R885" s="476"/>
      <c r="S885" s="476"/>
      <c r="T885" s="476"/>
      <c r="U885" s="476"/>
      <c r="V885" s="476"/>
      <c r="W885" s="476"/>
      <c r="X885" s="476"/>
      <c r="Y885" s="476"/>
      <c r="Z885" s="476"/>
      <c r="AA885" s="476"/>
    </row>
    <row r="886" customFormat="false" ht="15.75" hidden="false" customHeight="false" outlineLevel="0" collapsed="false">
      <c r="A886" s="476"/>
      <c r="B886" s="476"/>
      <c r="C886" s="476"/>
      <c r="D886" s="476"/>
      <c r="E886" s="476"/>
      <c r="F886" s="476"/>
      <c r="G886" s="476"/>
      <c r="H886" s="476"/>
      <c r="I886" s="476"/>
      <c r="J886" s="476"/>
      <c r="K886" s="476"/>
      <c r="L886" s="476"/>
      <c r="M886" s="476"/>
      <c r="N886" s="476"/>
      <c r="O886" s="476"/>
      <c r="P886" s="476"/>
      <c r="Q886" s="476"/>
      <c r="R886" s="476"/>
      <c r="S886" s="476"/>
      <c r="T886" s="476"/>
      <c r="U886" s="476"/>
      <c r="V886" s="476"/>
      <c r="W886" s="476"/>
      <c r="X886" s="476"/>
      <c r="Y886" s="476"/>
      <c r="Z886" s="476"/>
      <c r="AA886" s="476"/>
    </row>
    <row r="887" customFormat="false" ht="15.75" hidden="false" customHeight="false" outlineLevel="0" collapsed="false">
      <c r="A887" s="476"/>
      <c r="B887" s="476"/>
      <c r="C887" s="476"/>
      <c r="D887" s="476"/>
      <c r="E887" s="476"/>
      <c r="F887" s="476"/>
      <c r="G887" s="476"/>
      <c r="H887" s="476"/>
      <c r="I887" s="476"/>
      <c r="J887" s="476"/>
      <c r="K887" s="476"/>
      <c r="L887" s="476"/>
      <c r="M887" s="476"/>
      <c r="N887" s="476"/>
      <c r="O887" s="476"/>
      <c r="P887" s="476"/>
      <c r="Q887" s="476"/>
      <c r="R887" s="476"/>
      <c r="S887" s="476"/>
      <c r="T887" s="476"/>
      <c r="U887" s="476"/>
      <c r="V887" s="476"/>
      <c r="W887" s="476"/>
      <c r="X887" s="476"/>
      <c r="Y887" s="476"/>
      <c r="Z887" s="476"/>
      <c r="AA887" s="476"/>
    </row>
    <row r="888" customFormat="false" ht="15.75" hidden="false" customHeight="false" outlineLevel="0" collapsed="false">
      <c r="A888" s="476"/>
      <c r="B888" s="476"/>
      <c r="C888" s="476"/>
      <c r="D888" s="476"/>
      <c r="E888" s="476"/>
      <c r="F888" s="476"/>
      <c r="G888" s="476"/>
      <c r="H888" s="476"/>
      <c r="I888" s="476"/>
      <c r="J888" s="476"/>
      <c r="K888" s="476"/>
      <c r="L888" s="476"/>
      <c r="M888" s="476"/>
      <c r="N888" s="476"/>
      <c r="O888" s="476"/>
      <c r="P888" s="476"/>
      <c r="Q888" s="476"/>
      <c r="R888" s="476"/>
      <c r="S888" s="476"/>
      <c r="T888" s="476"/>
      <c r="U888" s="476"/>
      <c r="V888" s="476"/>
      <c r="W888" s="476"/>
      <c r="X888" s="476"/>
      <c r="Y888" s="476"/>
      <c r="Z888" s="476"/>
      <c r="AA888" s="476"/>
    </row>
    <row r="889" customFormat="false" ht="15.75" hidden="false" customHeight="false" outlineLevel="0" collapsed="false">
      <c r="A889" s="476"/>
      <c r="B889" s="476"/>
      <c r="C889" s="476"/>
      <c r="D889" s="476"/>
      <c r="E889" s="476"/>
      <c r="F889" s="476"/>
      <c r="G889" s="476"/>
      <c r="H889" s="476"/>
      <c r="I889" s="476"/>
      <c r="J889" s="476"/>
      <c r="K889" s="476"/>
      <c r="L889" s="476"/>
      <c r="M889" s="476"/>
      <c r="N889" s="476"/>
      <c r="O889" s="476"/>
      <c r="P889" s="476"/>
      <c r="Q889" s="476"/>
      <c r="R889" s="476"/>
      <c r="S889" s="476"/>
      <c r="T889" s="476"/>
      <c r="U889" s="476"/>
      <c r="V889" s="476"/>
      <c r="W889" s="476"/>
      <c r="X889" s="476"/>
      <c r="Y889" s="476"/>
      <c r="Z889" s="476"/>
      <c r="AA889" s="476"/>
    </row>
    <row r="890" customFormat="false" ht="15.75" hidden="false" customHeight="false" outlineLevel="0" collapsed="false">
      <c r="A890" s="476"/>
      <c r="B890" s="476"/>
      <c r="C890" s="476"/>
      <c r="D890" s="476"/>
      <c r="E890" s="476"/>
      <c r="F890" s="476"/>
      <c r="G890" s="476"/>
      <c r="H890" s="476"/>
      <c r="I890" s="476"/>
      <c r="J890" s="476"/>
      <c r="K890" s="476"/>
      <c r="L890" s="476"/>
      <c r="M890" s="476"/>
      <c r="N890" s="476"/>
      <c r="O890" s="476"/>
      <c r="P890" s="476"/>
      <c r="Q890" s="476"/>
      <c r="R890" s="476"/>
      <c r="S890" s="476"/>
      <c r="T890" s="476"/>
      <c r="U890" s="476"/>
      <c r="V890" s="476"/>
      <c r="W890" s="476"/>
      <c r="X890" s="476"/>
      <c r="Y890" s="476"/>
      <c r="Z890" s="476"/>
      <c r="AA890" s="476"/>
    </row>
    <row r="891" customFormat="false" ht="15.75" hidden="false" customHeight="false" outlineLevel="0" collapsed="false">
      <c r="A891" s="476"/>
      <c r="B891" s="476"/>
      <c r="C891" s="476"/>
      <c r="D891" s="476"/>
      <c r="E891" s="476"/>
      <c r="F891" s="476"/>
      <c r="G891" s="476"/>
      <c r="H891" s="476"/>
      <c r="I891" s="476"/>
      <c r="J891" s="476"/>
      <c r="K891" s="476"/>
      <c r="L891" s="476"/>
      <c r="M891" s="476"/>
      <c r="N891" s="476"/>
      <c r="O891" s="476"/>
      <c r="P891" s="476"/>
      <c r="Q891" s="476"/>
      <c r="R891" s="476"/>
      <c r="S891" s="476"/>
      <c r="T891" s="476"/>
      <c r="U891" s="476"/>
      <c r="V891" s="476"/>
      <c r="W891" s="476"/>
      <c r="X891" s="476"/>
      <c r="Y891" s="476"/>
      <c r="Z891" s="476"/>
      <c r="AA891" s="476"/>
    </row>
    <row r="892" customFormat="false" ht="15.75" hidden="false" customHeight="false" outlineLevel="0" collapsed="false">
      <c r="A892" s="476"/>
      <c r="B892" s="476"/>
      <c r="C892" s="476"/>
      <c r="D892" s="476"/>
      <c r="E892" s="476"/>
      <c r="F892" s="476"/>
      <c r="G892" s="476"/>
      <c r="H892" s="476"/>
      <c r="I892" s="476"/>
      <c r="J892" s="476"/>
      <c r="K892" s="476"/>
      <c r="L892" s="476"/>
      <c r="M892" s="476"/>
      <c r="N892" s="476"/>
      <c r="O892" s="476"/>
      <c r="P892" s="476"/>
      <c r="Q892" s="476"/>
      <c r="R892" s="476"/>
      <c r="S892" s="476"/>
      <c r="T892" s="476"/>
      <c r="U892" s="476"/>
      <c r="V892" s="476"/>
      <c r="W892" s="476"/>
      <c r="X892" s="476"/>
      <c r="Y892" s="476"/>
      <c r="Z892" s="476"/>
      <c r="AA892" s="476"/>
    </row>
    <row r="893" customFormat="false" ht="15.75" hidden="false" customHeight="false" outlineLevel="0" collapsed="false">
      <c r="A893" s="476"/>
      <c r="B893" s="476"/>
      <c r="C893" s="476"/>
      <c r="D893" s="476"/>
      <c r="E893" s="476"/>
      <c r="F893" s="476"/>
      <c r="G893" s="476"/>
      <c r="H893" s="476"/>
      <c r="I893" s="476"/>
      <c r="J893" s="476"/>
      <c r="K893" s="476"/>
      <c r="L893" s="476"/>
      <c r="M893" s="476"/>
      <c r="N893" s="476"/>
      <c r="O893" s="476"/>
      <c r="P893" s="476"/>
      <c r="Q893" s="476"/>
      <c r="R893" s="476"/>
      <c r="S893" s="476"/>
      <c r="T893" s="476"/>
      <c r="U893" s="476"/>
      <c r="V893" s="476"/>
      <c r="W893" s="476"/>
      <c r="X893" s="476"/>
      <c r="Y893" s="476"/>
      <c r="Z893" s="476"/>
      <c r="AA893" s="476"/>
    </row>
    <row r="894" customFormat="false" ht="15.75" hidden="false" customHeight="false" outlineLevel="0" collapsed="false">
      <c r="A894" s="476"/>
      <c r="B894" s="476"/>
      <c r="C894" s="476"/>
      <c r="D894" s="476"/>
      <c r="E894" s="476"/>
      <c r="F894" s="476"/>
      <c r="G894" s="476"/>
      <c r="H894" s="476"/>
      <c r="I894" s="476"/>
      <c r="J894" s="476"/>
      <c r="K894" s="476"/>
      <c r="L894" s="476"/>
      <c r="M894" s="476"/>
      <c r="N894" s="476"/>
      <c r="O894" s="476"/>
      <c r="P894" s="476"/>
      <c r="Q894" s="476"/>
      <c r="R894" s="476"/>
      <c r="S894" s="476"/>
      <c r="T894" s="476"/>
      <c r="U894" s="476"/>
      <c r="V894" s="476"/>
      <c r="W894" s="476"/>
      <c r="X894" s="476"/>
      <c r="Y894" s="476"/>
      <c r="Z894" s="476"/>
      <c r="AA894" s="476"/>
    </row>
    <row r="895" customFormat="false" ht="15.75" hidden="false" customHeight="false" outlineLevel="0" collapsed="false">
      <c r="A895" s="476"/>
      <c r="B895" s="476"/>
      <c r="C895" s="476"/>
      <c r="D895" s="476"/>
      <c r="E895" s="476"/>
      <c r="F895" s="476"/>
      <c r="G895" s="476"/>
      <c r="H895" s="476"/>
      <c r="I895" s="476"/>
      <c r="J895" s="476"/>
      <c r="K895" s="476"/>
      <c r="L895" s="476"/>
      <c r="M895" s="476"/>
      <c r="N895" s="476"/>
      <c r="O895" s="476"/>
      <c r="P895" s="476"/>
      <c r="Q895" s="476"/>
      <c r="R895" s="476"/>
      <c r="S895" s="476"/>
      <c r="T895" s="476"/>
      <c r="U895" s="476"/>
      <c r="V895" s="476"/>
      <c r="W895" s="476"/>
      <c r="X895" s="476"/>
      <c r="Y895" s="476"/>
      <c r="Z895" s="476"/>
      <c r="AA895" s="476"/>
    </row>
    <row r="896" customFormat="false" ht="15.75" hidden="false" customHeight="false" outlineLevel="0" collapsed="false">
      <c r="A896" s="476"/>
      <c r="B896" s="476"/>
      <c r="C896" s="476"/>
      <c r="D896" s="476"/>
      <c r="E896" s="476"/>
      <c r="F896" s="476"/>
      <c r="G896" s="476"/>
      <c r="H896" s="476"/>
      <c r="I896" s="476"/>
      <c r="J896" s="476"/>
      <c r="K896" s="476"/>
      <c r="L896" s="476"/>
      <c r="M896" s="476"/>
      <c r="N896" s="476"/>
      <c r="O896" s="476"/>
      <c r="P896" s="476"/>
      <c r="Q896" s="476"/>
      <c r="R896" s="476"/>
      <c r="S896" s="476"/>
      <c r="T896" s="476"/>
      <c r="U896" s="476"/>
      <c r="V896" s="476"/>
      <c r="W896" s="476"/>
      <c r="X896" s="476"/>
      <c r="Y896" s="476"/>
      <c r="Z896" s="476"/>
      <c r="AA896" s="476"/>
    </row>
    <row r="897" customFormat="false" ht="15.75" hidden="false" customHeight="false" outlineLevel="0" collapsed="false">
      <c r="A897" s="476"/>
      <c r="B897" s="476"/>
      <c r="C897" s="476"/>
      <c r="D897" s="476"/>
      <c r="E897" s="476"/>
      <c r="F897" s="476"/>
      <c r="G897" s="476"/>
      <c r="H897" s="476"/>
      <c r="I897" s="476"/>
      <c r="J897" s="476"/>
      <c r="K897" s="476"/>
      <c r="L897" s="476"/>
      <c r="M897" s="476"/>
      <c r="N897" s="476"/>
      <c r="O897" s="476"/>
      <c r="P897" s="476"/>
      <c r="Q897" s="476"/>
      <c r="R897" s="476"/>
      <c r="S897" s="476"/>
      <c r="T897" s="476"/>
      <c r="U897" s="476"/>
      <c r="V897" s="476"/>
      <c r="W897" s="476"/>
      <c r="X897" s="476"/>
      <c r="Y897" s="476"/>
      <c r="Z897" s="476"/>
      <c r="AA897" s="476"/>
    </row>
    <row r="898" customFormat="false" ht="15.75" hidden="false" customHeight="false" outlineLevel="0" collapsed="false">
      <c r="A898" s="476"/>
      <c r="B898" s="476"/>
      <c r="C898" s="476"/>
      <c r="D898" s="476"/>
      <c r="E898" s="476"/>
      <c r="F898" s="476"/>
      <c r="G898" s="476"/>
      <c r="H898" s="476"/>
      <c r="I898" s="476"/>
      <c r="J898" s="476"/>
      <c r="K898" s="476"/>
      <c r="L898" s="476"/>
      <c r="M898" s="476"/>
      <c r="N898" s="476"/>
      <c r="O898" s="476"/>
      <c r="P898" s="476"/>
      <c r="Q898" s="476"/>
      <c r="R898" s="476"/>
      <c r="S898" s="476"/>
      <c r="T898" s="476"/>
      <c r="U898" s="476"/>
      <c r="V898" s="476"/>
      <c r="W898" s="476"/>
      <c r="X898" s="476"/>
      <c r="Y898" s="476"/>
      <c r="Z898" s="476"/>
      <c r="AA898" s="476"/>
    </row>
    <row r="899" customFormat="false" ht="15.75" hidden="false" customHeight="false" outlineLevel="0" collapsed="false">
      <c r="A899" s="476"/>
      <c r="B899" s="476"/>
      <c r="C899" s="476"/>
      <c r="D899" s="476"/>
      <c r="E899" s="476"/>
      <c r="F899" s="476"/>
      <c r="G899" s="476"/>
      <c r="H899" s="476"/>
      <c r="I899" s="476"/>
      <c r="J899" s="476"/>
      <c r="K899" s="476"/>
      <c r="L899" s="476"/>
      <c r="M899" s="476"/>
      <c r="N899" s="476"/>
      <c r="O899" s="476"/>
      <c r="P899" s="476"/>
      <c r="Q899" s="476"/>
      <c r="R899" s="476"/>
      <c r="S899" s="476"/>
      <c r="T899" s="476"/>
      <c r="U899" s="476"/>
      <c r="V899" s="476"/>
      <c r="W899" s="476"/>
      <c r="X899" s="476"/>
      <c r="Y899" s="476"/>
      <c r="Z899" s="476"/>
      <c r="AA899" s="476"/>
    </row>
    <row r="900" customFormat="false" ht="15.75" hidden="false" customHeight="false" outlineLevel="0" collapsed="false">
      <c r="A900" s="476"/>
      <c r="B900" s="476"/>
      <c r="C900" s="476"/>
      <c r="D900" s="476"/>
      <c r="E900" s="476"/>
      <c r="F900" s="476"/>
      <c r="G900" s="476"/>
      <c r="H900" s="476"/>
      <c r="I900" s="476"/>
      <c r="J900" s="476"/>
      <c r="K900" s="476"/>
      <c r="L900" s="476"/>
      <c r="M900" s="476"/>
      <c r="N900" s="476"/>
      <c r="O900" s="476"/>
      <c r="P900" s="476"/>
      <c r="Q900" s="476"/>
      <c r="R900" s="476"/>
      <c r="S900" s="476"/>
      <c r="T900" s="476"/>
      <c r="U900" s="476"/>
      <c r="V900" s="476"/>
      <c r="W900" s="476"/>
      <c r="X900" s="476"/>
      <c r="Y900" s="476"/>
      <c r="Z900" s="476"/>
      <c r="AA900" s="476"/>
    </row>
    <row r="901" customFormat="false" ht="15.75" hidden="false" customHeight="false" outlineLevel="0" collapsed="false">
      <c r="A901" s="476"/>
      <c r="B901" s="476"/>
      <c r="C901" s="476"/>
      <c r="D901" s="476"/>
      <c r="E901" s="476"/>
      <c r="F901" s="476"/>
      <c r="G901" s="476"/>
      <c r="H901" s="476"/>
      <c r="I901" s="476"/>
      <c r="J901" s="476"/>
      <c r="K901" s="476"/>
      <c r="L901" s="476"/>
      <c r="M901" s="476"/>
      <c r="N901" s="476"/>
      <c r="O901" s="476"/>
      <c r="P901" s="476"/>
      <c r="Q901" s="476"/>
      <c r="R901" s="476"/>
      <c r="S901" s="476"/>
      <c r="T901" s="476"/>
      <c r="U901" s="476"/>
      <c r="V901" s="476"/>
      <c r="W901" s="476"/>
      <c r="X901" s="476"/>
      <c r="Y901" s="476"/>
      <c r="Z901" s="476"/>
      <c r="AA901" s="476"/>
    </row>
    <row r="902" customFormat="false" ht="15.75" hidden="false" customHeight="false" outlineLevel="0" collapsed="false">
      <c r="A902" s="476"/>
      <c r="B902" s="476"/>
      <c r="C902" s="476"/>
      <c r="D902" s="476"/>
      <c r="E902" s="476"/>
      <c r="F902" s="476"/>
      <c r="G902" s="476"/>
      <c r="H902" s="476"/>
      <c r="I902" s="476"/>
      <c r="J902" s="476"/>
      <c r="K902" s="476"/>
      <c r="L902" s="476"/>
      <c r="M902" s="476"/>
      <c r="N902" s="476"/>
      <c r="O902" s="476"/>
      <c r="P902" s="476"/>
      <c r="Q902" s="476"/>
      <c r="R902" s="476"/>
      <c r="S902" s="476"/>
      <c r="T902" s="476"/>
      <c r="U902" s="476"/>
      <c r="V902" s="476"/>
      <c r="W902" s="476"/>
      <c r="X902" s="476"/>
      <c r="Y902" s="476"/>
      <c r="Z902" s="476"/>
      <c r="AA902" s="476"/>
    </row>
    <row r="903" customFormat="false" ht="15.75" hidden="false" customHeight="false" outlineLevel="0" collapsed="false">
      <c r="A903" s="476"/>
      <c r="B903" s="476"/>
      <c r="C903" s="476"/>
      <c r="D903" s="476"/>
      <c r="E903" s="476"/>
      <c r="F903" s="476"/>
      <c r="G903" s="476"/>
      <c r="H903" s="476"/>
      <c r="I903" s="476"/>
      <c r="J903" s="476"/>
      <c r="K903" s="476"/>
      <c r="L903" s="476"/>
      <c r="M903" s="476"/>
      <c r="N903" s="476"/>
      <c r="O903" s="476"/>
      <c r="P903" s="476"/>
      <c r="Q903" s="476"/>
      <c r="R903" s="476"/>
      <c r="S903" s="476"/>
      <c r="T903" s="476"/>
      <c r="U903" s="476"/>
      <c r="V903" s="476"/>
      <c r="W903" s="476"/>
      <c r="X903" s="476"/>
      <c r="Y903" s="476"/>
      <c r="Z903" s="476"/>
      <c r="AA903" s="476"/>
    </row>
    <row r="904" customFormat="false" ht="15.75" hidden="false" customHeight="false" outlineLevel="0" collapsed="false">
      <c r="A904" s="476"/>
      <c r="B904" s="476"/>
      <c r="C904" s="476"/>
      <c r="D904" s="476"/>
      <c r="E904" s="476"/>
      <c r="F904" s="476"/>
      <c r="G904" s="476"/>
      <c r="H904" s="476"/>
      <c r="I904" s="476"/>
      <c r="J904" s="476"/>
      <c r="K904" s="476"/>
      <c r="L904" s="476"/>
      <c r="M904" s="476"/>
      <c r="N904" s="476"/>
      <c r="O904" s="476"/>
      <c r="P904" s="476"/>
      <c r="Q904" s="476"/>
      <c r="R904" s="476"/>
      <c r="S904" s="476"/>
      <c r="T904" s="476"/>
      <c r="U904" s="476"/>
      <c r="V904" s="476"/>
      <c r="W904" s="476"/>
      <c r="X904" s="476"/>
      <c r="Y904" s="476"/>
      <c r="Z904" s="476"/>
      <c r="AA904" s="476"/>
    </row>
    <row r="905" customFormat="false" ht="15.75" hidden="false" customHeight="false" outlineLevel="0" collapsed="false">
      <c r="A905" s="476"/>
      <c r="B905" s="476"/>
      <c r="C905" s="476"/>
      <c r="D905" s="476"/>
      <c r="E905" s="476"/>
      <c r="F905" s="476"/>
      <c r="G905" s="476"/>
      <c r="H905" s="476"/>
      <c r="I905" s="476"/>
      <c r="J905" s="476"/>
      <c r="K905" s="476"/>
      <c r="L905" s="476"/>
      <c r="M905" s="476"/>
      <c r="N905" s="476"/>
      <c r="O905" s="476"/>
      <c r="P905" s="476"/>
      <c r="Q905" s="476"/>
      <c r="R905" s="476"/>
      <c r="S905" s="476"/>
      <c r="T905" s="476"/>
      <c r="U905" s="476"/>
      <c r="V905" s="476"/>
      <c r="W905" s="476"/>
      <c r="X905" s="476"/>
      <c r="Y905" s="476"/>
      <c r="Z905" s="476"/>
      <c r="AA905" s="476"/>
    </row>
    <row r="906" customFormat="false" ht="15.75" hidden="false" customHeight="false" outlineLevel="0" collapsed="false">
      <c r="A906" s="476"/>
      <c r="B906" s="476"/>
      <c r="C906" s="476"/>
      <c r="D906" s="476"/>
      <c r="E906" s="476"/>
      <c r="F906" s="476"/>
      <c r="G906" s="476"/>
      <c r="H906" s="476"/>
      <c r="I906" s="476"/>
      <c r="J906" s="476"/>
      <c r="K906" s="476"/>
      <c r="L906" s="476"/>
      <c r="M906" s="476"/>
      <c r="N906" s="476"/>
      <c r="O906" s="476"/>
      <c r="P906" s="476"/>
      <c r="Q906" s="476"/>
      <c r="R906" s="476"/>
      <c r="S906" s="476"/>
      <c r="T906" s="476"/>
      <c r="U906" s="476"/>
      <c r="V906" s="476"/>
      <c r="W906" s="476"/>
      <c r="X906" s="476"/>
      <c r="Y906" s="476"/>
      <c r="Z906" s="476"/>
      <c r="AA906" s="476"/>
    </row>
    <row r="907" customFormat="false" ht="15.75" hidden="false" customHeight="false" outlineLevel="0" collapsed="false">
      <c r="A907" s="476"/>
      <c r="B907" s="476"/>
      <c r="C907" s="476"/>
      <c r="D907" s="476"/>
      <c r="E907" s="476"/>
      <c r="F907" s="476"/>
      <c r="G907" s="476"/>
      <c r="H907" s="476"/>
      <c r="I907" s="476"/>
      <c r="J907" s="476"/>
      <c r="K907" s="476"/>
      <c r="L907" s="476"/>
      <c r="M907" s="476"/>
      <c r="N907" s="476"/>
      <c r="O907" s="476"/>
      <c r="P907" s="476"/>
      <c r="Q907" s="476"/>
      <c r="R907" s="476"/>
      <c r="S907" s="476"/>
      <c r="T907" s="476"/>
      <c r="U907" s="476"/>
      <c r="V907" s="476"/>
      <c r="W907" s="476"/>
      <c r="X907" s="476"/>
      <c r="Y907" s="476"/>
      <c r="Z907" s="476"/>
      <c r="AA907" s="476"/>
    </row>
    <row r="908" customFormat="false" ht="15.75" hidden="false" customHeight="false" outlineLevel="0" collapsed="false">
      <c r="A908" s="476"/>
      <c r="B908" s="476"/>
      <c r="C908" s="476"/>
      <c r="D908" s="476"/>
      <c r="E908" s="476"/>
      <c r="F908" s="476"/>
      <c r="G908" s="476"/>
      <c r="H908" s="476"/>
      <c r="I908" s="476"/>
      <c r="J908" s="476"/>
      <c r="K908" s="476"/>
      <c r="L908" s="476"/>
      <c r="M908" s="476"/>
      <c r="N908" s="476"/>
      <c r="O908" s="476"/>
      <c r="P908" s="476"/>
      <c r="Q908" s="476"/>
      <c r="R908" s="476"/>
      <c r="S908" s="476"/>
      <c r="T908" s="476"/>
      <c r="U908" s="476"/>
      <c r="V908" s="476"/>
      <c r="W908" s="476"/>
      <c r="X908" s="476"/>
      <c r="Y908" s="476"/>
      <c r="Z908" s="476"/>
      <c r="AA908" s="476"/>
    </row>
    <row r="909" customFormat="false" ht="15.75" hidden="false" customHeight="false" outlineLevel="0" collapsed="false">
      <c r="A909" s="476"/>
      <c r="B909" s="476"/>
      <c r="C909" s="476"/>
      <c r="D909" s="476"/>
      <c r="E909" s="476"/>
      <c r="F909" s="476"/>
      <c r="G909" s="476"/>
      <c r="H909" s="476"/>
      <c r="I909" s="476"/>
      <c r="J909" s="476"/>
      <c r="K909" s="476"/>
      <c r="L909" s="476"/>
      <c r="M909" s="476"/>
      <c r="N909" s="476"/>
      <c r="O909" s="476"/>
      <c r="P909" s="476"/>
      <c r="Q909" s="476"/>
      <c r="R909" s="476"/>
      <c r="S909" s="476"/>
      <c r="T909" s="476"/>
      <c r="U909" s="476"/>
      <c r="V909" s="476"/>
      <c r="W909" s="476"/>
      <c r="X909" s="476"/>
      <c r="Y909" s="476"/>
      <c r="Z909" s="476"/>
      <c r="AA909" s="476"/>
    </row>
    <row r="910" customFormat="false" ht="15.75" hidden="false" customHeight="false" outlineLevel="0" collapsed="false">
      <c r="A910" s="476"/>
      <c r="B910" s="476"/>
      <c r="C910" s="476"/>
      <c r="D910" s="476"/>
      <c r="E910" s="476"/>
      <c r="F910" s="476"/>
      <c r="G910" s="476"/>
      <c r="H910" s="476"/>
      <c r="I910" s="476"/>
      <c r="J910" s="476"/>
      <c r="K910" s="476"/>
      <c r="L910" s="476"/>
      <c r="M910" s="476"/>
      <c r="N910" s="476"/>
      <c r="O910" s="476"/>
      <c r="P910" s="476"/>
      <c r="Q910" s="476"/>
      <c r="R910" s="476"/>
      <c r="S910" s="476"/>
      <c r="T910" s="476"/>
      <c r="U910" s="476"/>
      <c r="V910" s="476"/>
      <c r="W910" s="476"/>
      <c r="X910" s="476"/>
      <c r="Y910" s="476"/>
      <c r="Z910" s="476"/>
      <c r="AA910" s="476"/>
    </row>
    <row r="911" customFormat="false" ht="15.75" hidden="false" customHeight="false" outlineLevel="0" collapsed="false">
      <c r="A911" s="476"/>
      <c r="B911" s="476"/>
      <c r="C911" s="476"/>
      <c r="D911" s="476"/>
      <c r="E911" s="476"/>
      <c r="F911" s="476"/>
      <c r="G911" s="476"/>
      <c r="H911" s="476"/>
      <c r="I911" s="476"/>
      <c r="J911" s="476"/>
      <c r="K911" s="476"/>
      <c r="L911" s="476"/>
      <c r="M911" s="476"/>
      <c r="N911" s="476"/>
      <c r="O911" s="476"/>
      <c r="P911" s="476"/>
      <c r="Q911" s="476"/>
      <c r="R911" s="476"/>
      <c r="S911" s="476"/>
      <c r="T911" s="476"/>
      <c r="U911" s="476"/>
      <c r="V911" s="476"/>
      <c r="W911" s="476"/>
      <c r="X911" s="476"/>
      <c r="Y911" s="476"/>
      <c r="Z911" s="476"/>
      <c r="AA911" s="476"/>
    </row>
    <row r="912" customFormat="false" ht="15.75" hidden="false" customHeight="false" outlineLevel="0" collapsed="false">
      <c r="A912" s="476"/>
      <c r="B912" s="476"/>
      <c r="C912" s="476"/>
      <c r="D912" s="476"/>
      <c r="E912" s="476"/>
      <c r="F912" s="476"/>
      <c r="G912" s="476"/>
      <c r="H912" s="476"/>
      <c r="I912" s="476"/>
      <c r="J912" s="476"/>
      <c r="K912" s="476"/>
      <c r="L912" s="476"/>
      <c r="M912" s="476"/>
      <c r="N912" s="476"/>
      <c r="O912" s="476"/>
      <c r="P912" s="476"/>
      <c r="Q912" s="476"/>
      <c r="R912" s="476"/>
      <c r="S912" s="476"/>
      <c r="T912" s="476"/>
      <c r="U912" s="476"/>
      <c r="V912" s="476"/>
      <c r="W912" s="476"/>
      <c r="X912" s="476"/>
      <c r="Y912" s="476"/>
      <c r="Z912" s="476"/>
      <c r="AA912" s="476"/>
    </row>
    <row r="913" customFormat="false" ht="15.75" hidden="false" customHeight="false" outlineLevel="0" collapsed="false">
      <c r="A913" s="476"/>
      <c r="B913" s="476"/>
      <c r="C913" s="476"/>
      <c r="D913" s="476"/>
      <c r="E913" s="476"/>
      <c r="F913" s="476"/>
      <c r="G913" s="476"/>
      <c r="H913" s="476"/>
      <c r="I913" s="476"/>
      <c r="J913" s="476"/>
      <c r="K913" s="476"/>
      <c r="L913" s="476"/>
      <c r="M913" s="476"/>
      <c r="N913" s="476"/>
      <c r="O913" s="476"/>
      <c r="P913" s="476"/>
      <c r="Q913" s="476"/>
      <c r="R913" s="476"/>
      <c r="S913" s="476"/>
      <c r="T913" s="476"/>
      <c r="U913" s="476"/>
      <c r="V913" s="476"/>
      <c r="W913" s="476"/>
      <c r="X913" s="476"/>
      <c r="Y913" s="476"/>
      <c r="Z913" s="476"/>
      <c r="AA913" s="476"/>
    </row>
    <row r="914" customFormat="false" ht="15.75" hidden="false" customHeight="false" outlineLevel="0" collapsed="false">
      <c r="A914" s="476"/>
      <c r="B914" s="476"/>
      <c r="C914" s="476"/>
      <c r="D914" s="476"/>
      <c r="E914" s="476"/>
      <c r="F914" s="476"/>
      <c r="G914" s="476"/>
      <c r="H914" s="476"/>
      <c r="I914" s="476"/>
      <c r="J914" s="476"/>
      <c r="K914" s="476"/>
      <c r="L914" s="476"/>
      <c r="M914" s="476"/>
      <c r="N914" s="476"/>
      <c r="O914" s="476"/>
      <c r="P914" s="476"/>
      <c r="Q914" s="476"/>
      <c r="R914" s="476"/>
      <c r="S914" s="476"/>
      <c r="T914" s="476"/>
      <c r="U914" s="476"/>
      <c r="V914" s="476"/>
      <c r="W914" s="476"/>
      <c r="X914" s="476"/>
      <c r="Y914" s="476"/>
      <c r="Z914" s="476"/>
      <c r="AA914" s="476"/>
    </row>
    <row r="915" customFormat="false" ht="15.75" hidden="false" customHeight="false" outlineLevel="0" collapsed="false">
      <c r="A915" s="476"/>
      <c r="B915" s="476"/>
      <c r="C915" s="476"/>
      <c r="D915" s="476"/>
      <c r="E915" s="476"/>
      <c r="F915" s="476"/>
      <c r="G915" s="476"/>
      <c r="H915" s="476"/>
      <c r="I915" s="476"/>
      <c r="J915" s="476"/>
      <c r="K915" s="476"/>
      <c r="L915" s="476"/>
      <c r="M915" s="476"/>
      <c r="N915" s="476"/>
      <c r="O915" s="476"/>
      <c r="P915" s="476"/>
      <c r="Q915" s="476"/>
      <c r="R915" s="476"/>
      <c r="S915" s="476"/>
      <c r="T915" s="476"/>
      <c r="U915" s="476"/>
      <c r="V915" s="476"/>
      <c r="W915" s="476"/>
      <c r="X915" s="476"/>
      <c r="Y915" s="476"/>
      <c r="Z915" s="476"/>
      <c r="AA915" s="476"/>
    </row>
    <row r="916" customFormat="false" ht="15.75" hidden="false" customHeight="false" outlineLevel="0" collapsed="false">
      <c r="A916" s="476"/>
      <c r="B916" s="476"/>
      <c r="C916" s="476"/>
      <c r="D916" s="476"/>
      <c r="E916" s="476"/>
      <c r="F916" s="476"/>
      <c r="G916" s="476"/>
      <c r="H916" s="476"/>
      <c r="I916" s="476"/>
      <c r="J916" s="476"/>
      <c r="K916" s="476"/>
      <c r="L916" s="476"/>
      <c r="M916" s="476"/>
      <c r="N916" s="476"/>
      <c r="O916" s="476"/>
      <c r="P916" s="476"/>
      <c r="Q916" s="476"/>
      <c r="R916" s="476"/>
      <c r="S916" s="476"/>
      <c r="T916" s="476"/>
      <c r="U916" s="476"/>
      <c r="V916" s="476"/>
      <c r="W916" s="476"/>
      <c r="X916" s="476"/>
      <c r="Y916" s="476"/>
      <c r="Z916" s="476"/>
      <c r="AA916" s="476"/>
    </row>
    <row r="917" customFormat="false" ht="15.75" hidden="false" customHeight="false" outlineLevel="0" collapsed="false">
      <c r="A917" s="476"/>
      <c r="B917" s="476"/>
      <c r="C917" s="476"/>
      <c r="D917" s="476"/>
      <c r="E917" s="476"/>
      <c r="F917" s="476"/>
      <c r="G917" s="476"/>
      <c r="H917" s="476"/>
      <c r="I917" s="476"/>
      <c r="J917" s="476"/>
      <c r="K917" s="476"/>
      <c r="L917" s="476"/>
      <c r="M917" s="476"/>
      <c r="N917" s="476"/>
      <c r="O917" s="476"/>
      <c r="P917" s="476"/>
      <c r="Q917" s="476"/>
      <c r="R917" s="476"/>
      <c r="S917" s="476"/>
      <c r="T917" s="476"/>
      <c r="U917" s="476"/>
      <c r="V917" s="476"/>
      <c r="W917" s="476"/>
      <c r="X917" s="476"/>
      <c r="Y917" s="476"/>
      <c r="Z917" s="476"/>
      <c r="AA917" s="476"/>
    </row>
    <row r="918" customFormat="false" ht="15.75" hidden="false" customHeight="false" outlineLevel="0" collapsed="false">
      <c r="A918" s="476"/>
      <c r="B918" s="476"/>
      <c r="C918" s="476"/>
      <c r="D918" s="476"/>
      <c r="E918" s="476"/>
      <c r="F918" s="476"/>
      <c r="G918" s="476"/>
      <c r="H918" s="476"/>
      <c r="I918" s="476"/>
      <c r="J918" s="476"/>
      <c r="K918" s="476"/>
      <c r="L918" s="476"/>
      <c r="M918" s="476"/>
      <c r="N918" s="476"/>
      <c r="O918" s="476"/>
      <c r="P918" s="476"/>
      <c r="Q918" s="476"/>
      <c r="R918" s="476"/>
      <c r="S918" s="476"/>
      <c r="T918" s="476"/>
      <c r="U918" s="476"/>
      <c r="V918" s="476"/>
      <c r="W918" s="476"/>
      <c r="X918" s="476"/>
      <c r="Y918" s="476"/>
      <c r="Z918" s="476"/>
      <c r="AA918" s="476"/>
    </row>
    <row r="919" customFormat="false" ht="15.75" hidden="false" customHeight="false" outlineLevel="0" collapsed="false">
      <c r="A919" s="476"/>
      <c r="B919" s="476"/>
      <c r="C919" s="476"/>
      <c r="D919" s="476"/>
      <c r="E919" s="476"/>
      <c r="F919" s="476"/>
      <c r="G919" s="476"/>
      <c r="H919" s="476"/>
      <c r="I919" s="476"/>
      <c r="J919" s="476"/>
      <c r="K919" s="476"/>
      <c r="L919" s="476"/>
      <c r="M919" s="476"/>
      <c r="N919" s="476"/>
      <c r="O919" s="476"/>
      <c r="P919" s="476"/>
      <c r="Q919" s="476"/>
      <c r="R919" s="476"/>
      <c r="S919" s="476"/>
      <c r="T919" s="476"/>
      <c r="U919" s="476"/>
      <c r="V919" s="476"/>
      <c r="W919" s="476"/>
      <c r="X919" s="476"/>
      <c r="Y919" s="476"/>
      <c r="Z919" s="476"/>
      <c r="AA919" s="476"/>
    </row>
    <row r="920" customFormat="false" ht="15.75" hidden="false" customHeight="false" outlineLevel="0" collapsed="false">
      <c r="A920" s="476"/>
      <c r="B920" s="476"/>
      <c r="C920" s="476"/>
      <c r="D920" s="476"/>
      <c r="E920" s="476"/>
      <c r="F920" s="476"/>
      <c r="G920" s="476"/>
      <c r="H920" s="476"/>
      <c r="I920" s="476"/>
      <c r="J920" s="476"/>
      <c r="K920" s="476"/>
      <c r="L920" s="476"/>
      <c r="M920" s="476"/>
      <c r="N920" s="476"/>
      <c r="O920" s="476"/>
      <c r="P920" s="476"/>
      <c r="Q920" s="476"/>
      <c r="R920" s="476"/>
      <c r="S920" s="476"/>
      <c r="T920" s="476"/>
      <c r="U920" s="476"/>
      <c r="V920" s="476"/>
      <c r="W920" s="476"/>
      <c r="X920" s="476"/>
      <c r="Y920" s="476"/>
      <c r="Z920" s="476"/>
      <c r="AA920" s="476"/>
    </row>
    <row r="921" customFormat="false" ht="15.75" hidden="false" customHeight="false" outlineLevel="0" collapsed="false">
      <c r="A921" s="476"/>
      <c r="B921" s="476"/>
      <c r="C921" s="476"/>
      <c r="D921" s="476"/>
      <c r="E921" s="476"/>
      <c r="F921" s="476"/>
      <c r="G921" s="476"/>
      <c r="H921" s="476"/>
      <c r="I921" s="476"/>
      <c r="J921" s="476"/>
      <c r="K921" s="476"/>
      <c r="L921" s="476"/>
      <c r="M921" s="476"/>
      <c r="N921" s="476"/>
      <c r="O921" s="476"/>
      <c r="P921" s="476"/>
      <c r="Q921" s="476"/>
      <c r="R921" s="476"/>
      <c r="S921" s="476"/>
      <c r="T921" s="476"/>
      <c r="U921" s="476"/>
      <c r="V921" s="476"/>
      <c r="W921" s="476"/>
      <c r="X921" s="476"/>
      <c r="Y921" s="476"/>
      <c r="Z921" s="476"/>
      <c r="AA921" s="476"/>
    </row>
    <row r="922" customFormat="false" ht="15.75" hidden="false" customHeight="false" outlineLevel="0" collapsed="false">
      <c r="A922" s="476"/>
      <c r="B922" s="476"/>
      <c r="C922" s="476"/>
      <c r="D922" s="476"/>
      <c r="E922" s="476"/>
      <c r="F922" s="476"/>
      <c r="G922" s="476"/>
      <c r="H922" s="476"/>
      <c r="I922" s="476"/>
      <c r="J922" s="476"/>
      <c r="K922" s="476"/>
      <c r="L922" s="476"/>
      <c r="M922" s="476"/>
      <c r="N922" s="476"/>
      <c r="O922" s="476"/>
      <c r="P922" s="476"/>
      <c r="Q922" s="476"/>
      <c r="R922" s="476"/>
      <c r="S922" s="476"/>
      <c r="T922" s="476"/>
      <c r="U922" s="476"/>
      <c r="V922" s="476"/>
      <c r="W922" s="476"/>
      <c r="X922" s="476"/>
      <c r="Y922" s="476"/>
      <c r="Z922" s="476"/>
      <c r="AA922" s="476"/>
    </row>
    <row r="923" customFormat="false" ht="15.75" hidden="false" customHeight="false" outlineLevel="0" collapsed="false">
      <c r="A923" s="476"/>
      <c r="B923" s="476"/>
      <c r="C923" s="476"/>
      <c r="D923" s="476"/>
      <c r="E923" s="476"/>
      <c r="F923" s="476"/>
      <c r="G923" s="476"/>
      <c r="H923" s="476"/>
      <c r="I923" s="476"/>
      <c r="J923" s="476"/>
      <c r="K923" s="476"/>
      <c r="L923" s="476"/>
      <c r="M923" s="476"/>
      <c r="N923" s="476"/>
      <c r="O923" s="476"/>
      <c r="P923" s="476"/>
      <c r="Q923" s="476"/>
      <c r="R923" s="476"/>
      <c r="S923" s="476"/>
      <c r="T923" s="476"/>
      <c r="U923" s="476"/>
      <c r="V923" s="476"/>
      <c r="W923" s="476"/>
      <c r="X923" s="476"/>
      <c r="Y923" s="476"/>
      <c r="Z923" s="476"/>
      <c r="AA923" s="476"/>
    </row>
    <row r="924" customFormat="false" ht="15.75" hidden="false" customHeight="false" outlineLevel="0" collapsed="false">
      <c r="A924" s="476"/>
      <c r="B924" s="476"/>
      <c r="C924" s="476"/>
      <c r="D924" s="476"/>
      <c r="E924" s="476"/>
      <c r="F924" s="476"/>
      <c r="G924" s="476"/>
      <c r="H924" s="476"/>
      <c r="I924" s="476"/>
      <c r="J924" s="476"/>
      <c r="K924" s="476"/>
      <c r="L924" s="476"/>
      <c r="M924" s="476"/>
      <c r="N924" s="476"/>
      <c r="O924" s="476"/>
      <c r="P924" s="476"/>
      <c r="Q924" s="476"/>
      <c r="R924" s="476"/>
      <c r="S924" s="476"/>
      <c r="T924" s="476"/>
      <c r="U924" s="476"/>
      <c r="V924" s="476"/>
      <c r="W924" s="476"/>
      <c r="X924" s="476"/>
      <c r="Y924" s="476"/>
      <c r="Z924" s="476"/>
      <c r="AA924" s="476"/>
    </row>
    <row r="925" customFormat="false" ht="15.75" hidden="false" customHeight="false" outlineLevel="0" collapsed="false">
      <c r="A925" s="476"/>
      <c r="B925" s="476"/>
      <c r="C925" s="476"/>
      <c r="D925" s="476"/>
      <c r="E925" s="476"/>
      <c r="F925" s="476"/>
      <c r="G925" s="476"/>
      <c r="H925" s="476"/>
      <c r="I925" s="476"/>
      <c r="J925" s="476"/>
      <c r="K925" s="476"/>
      <c r="L925" s="476"/>
      <c r="M925" s="476"/>
      <c r="N925" s="476"/>
      <c r="O925" s="476"/>
      <c r="P925" s="476"/>
      <c r="Q925" s="476"/>
      <c r="R925" s="476"/>
      <c r="S925" s="476"/>
      <c r="T925" s="476"/>
      <c r="U925" s="476"/>
      <c r="V925" s="476"/>
      <c r="W925" s="476"/>
      <c r="X925" s="476"/>
      <c r="Y925" s="476"/>
      <c r="Z925" s="476"/>
      <c r="AA925" s="476"/>
    </row>
    <row r="926" customFormat="false" ht="15.75" hidden="false" customHeight="false" outlineLevel="0" collapsed="false">
      <c r="A926" s="476"/>
      <c r="B926" s="476"/>
      <c r="C926" s="476"/>
      <c r="D926" s="476"/>
      <c r="E926" s="476"/>
      <c r="F926" s="476"/>
      <c r="G926" s="476"/>
      <c r="H926" s="476"/>
      <c r="I926" s="476"/>
      <c r="J926" s="476"/>
      <c r="K926" s="476"/>
      <c r="L926" s="476"/>
      <c r="M926" s="476"/>
      <c r="N926" s="476"/>
      <c r="O926" s="476"/>
      <c r="P926" s="476"/>
      <c r="Q926" s="476"/>
      <c r="R926" s="476"/>
      <c r="S926" s="476"/>
      <c r="T926" s="476"/>
      <c r="U926" s="476"/>
      <c r="V926" s="476"/>
      <c r="W926" s="476"/>
      <c r="X926" s="476"/>
      <c r="Y926" s="476"/>
      <c r="Z926" s="476"/>
      <c r="AA926" s="476"/>
    </row>
    <row r="927" customFormat="false" ht="15.75" hidden="false" customHeight="false" outlineLevel="0" collapsed="false">
      <c r="A927" s="476"/>
      <c r="B927" s="476"/>
      <c r="C927" s="476"/>
      <c r="D927" s="476"/>
      <c r="E927" s="476"/>
      <c r="F927" s="476"/>
      <c r="G927" s="476"/>
      <c r="H927" s="476"/>
      <c r="I927" s="476"/>
      <c r="J927" s="476"/>
      <c r="K927" s="476"/>
      <c r="L927" s="476"/>
      <c r="M927" s="476"/>
      <c r="N927" s="476"/>
      <c r="O927" s="476"/>
      <c r="P927" s="476"/>
      <c r="Q927" s="476"/>
      <c r="R927" s="476"/>
      <c r="S927" s="476"/>
      <c r="T927" s="476"/>
      <c r="U927" s="476"/>
      <c r="V927" s="476"/>
      <c r="W927" s="476"/>
      <c r="X927" s="476"/>
      <c r="Y927" s="476"/>
      <c r="Z927" s="476"/>
      <c r="AA927" s="476"/>
    </row>
    <row r="928" customFormat="false" ht="15.75" hidden="false" customHeight="false" outlineLevel="0" collapsed="false">
      <c r="A928" s="476"/>
      <c r="B928" s="476"/>
      <c r="C928" s="476"/>
      <c r="D928" s="476"/>
      <c r="E928" s="476"/>
      <c r="F928" s="476"/>
      <c r="G928" s="476"/>
      <c r="H928" s="476"/>
      <c r="I928" s="476"/>
      <c r="J928" s="476"/>
      <c r="K928" s="476"/>
      <c r="L928" s="476"/>
      <c r="M928" s="476"/>
      <c r="N928" s="476"/>
      <c r="O928" s="476"/>
      <c r="P928" s="476"/>
      <c r="Q928" s="476"/>
      <c r="R928" s="476"/>
      <c r="S928" s="476"/>
      <c r="T928" s="476"/>
      <c r="U928" s="476"/>
      <c r="V928" s="476"/>
      <c r="W928" s="476"/>
      <c r="X928" s="476"/>
      <c r="Y928" s="476"/>
      <c r="Z928" s="476"/>
      <c r="AA928" s="476"/>
    </row>
    <row r="929" customFormat="false" ht="15.75" hidden="false" customHeight="false" outlineLevel="0" collapsed="false">
      <c r="A929" s="476"/>
      <c r="B929" s="476"/>
      <c r="C929" s="476"/>
      <c r="D929" s="476"/>
      <c r="E929" s="476"/>
      <c r="F929" s="476"/>
      <c r="G929" s="476"/>
      <c r="H929" s="476"/>
      <c r="I929" s="476"/>
      <c r="J929" s="476"/>
      <c r="K929" s="476"/>
      <c r="L929" s="476"/>
      <c r="M929" s="476"/>
      <c r="N929" s="476"/>
      <c r="O929" s="476"/>
      <c r="P929" s="476"/>
      <c r="Q929" s="476"/>
      <c r="R929" s="476"/>
      <c r="S929" s="476"/>
      <c r="T929" s="476"/>
      <c r="U929" s="476"/>
      <c r="V929" s="476"/>
      <c r="W929" s="476"/>
      <c r="X929" s="476"/>
      <c r="Y929" s="476"/>
      <c r="Z929" s="476"/>
      <c r="AA929" s="476"/>
    </row>
    <row r="930" customFormat="false" ht="15.75" hidden="false" customHeight="false" outlineLevel="0" collapsed="false">
      <c r="A930" s="476"/>
      <c r="B930" s="476"/>
      <c r="C930" s="476"/>
      <c r="D930" s="476"/>
      <c r="E930" s="476"/>
      <c r="F930" s="476"/>
      <c r="G930" s="476"/>
      <c r="H930" s="476"/>
      <c r="I930" s="476"/>
      <c r="J930" s="476"/>
      <c r="K930" s="476"/>
      <c r="L930" s="476"/>
      <c r="M930" s="476"/>
      <c r="N930" s="476"/>
      <c r="O930" s="476"/>
      <c r="P930" s="476"/>
      <c r="Q930" s="476"/>
      <c r="R930" s="476"/>
      <c r="S930" s="476"/>
      <c r="T930" s="476"/>
      <c r="U930" s="476"/>
      <c r="V930" s="476"/>
      <c r="W930" s="476"/>
      <c r="X930" s="476"/>
      <c r="Y930" s="476"/>
      <c r="Z930" s="476"/>
      <c r="AA930" s="476"/>
    </row>
    <row r="931" customFormat="false" ht="15.75" hidden="false" customHeight="false" outlineLevel="0" collapsed="false">
      <c r="A931" s="476"/>
      <c r="B931" s="476"/>
      <c r="C931" s="476"/>
      <c r="D931" s="476"/>
      <c r="E931" s="476"/>
      <c r="F931" s="476"/>
      <c r="G931" s="476"/>
      <c r="H931" s="476"/>
      <c r="I931" s="476"/>
      <c r="J931" s="476"/>
      <c r="K931" s="476"/>
      <c r="L931" s="476"/>
      <c r="M931" s="476"/>
      <c r="N931" s="476"/>
      <c r="O931" s="476"/>
      <c r="P931" s="476"/>
      <c r="Q931" s="476"/>
      <c r="R931" s="476"/>
      <c r="S931" s="476"/>
      <c r="T931" s="476"/>
      <c r="U931" s="476"/>
      <c r="V931" s="476"/>
      <c r="W931" s="476"/>
      <c r="X931" s="476"/>
      <c r="Y931" s="476"/>
      <c r="Z931" s="476"/>
      <c r="AA931" s="476"/>
    </row>
    <row r="932" customFormat="false" ht="15.75" hidden="false" customHeight="false" outlineLevel="0" collapsed="false">
      <c r="A932" s="476"/>
      <c r="B932" s="476"/>
      <c r="C932" s="476"/>
      <c r="D932" s="476"/>
      <c r="E932" s="476"/>
      <c r="F932" s="476"/>
      <c r="G932" s="476"/>
      <c r="H932" s="476"/>
      <c r="I932" s="476"/>
      <c r="J932" s="476"/>
      <c r="K932" s="476"/>
      <c r="L932" s="476"/>
      <c r="M932" s="476"/>
      <c r="N932" s="476"/>
      <c r="O932" s="476"/>
      <c r="P932" s="476"/>
      <c r="Q932" s="476"/>
      <c r="R932" s="476"/>
      <c r="S932" s="476"/>
      <c r="T932" s="476"/>
      <c r="U932" s="476"/>
      <c r="V932" s="476"/>
      <c r="W932" s="476"/>
      <c r="X932" s="476"/>
      <c r="Y932" s="476"/>
      <c r="Z932" s="476"/>
      <c r="AA932" s="476"/>
    </row>
    <row r="933" customFormat="false" ht="15.75" hidden="false" customHeight="false" outlineLevel="0" collapsed="false">
      <c r="A933" s="476"/>
      <c r="B933" s="476"/>
      <c r="C933" s="476"/>
      <c r="D933" s="476"/>
      <c r="E933" s="476"/>
      <c r="F933" s="476"/>
      <c r="G933" s="476"/>
      <c r="H933" s="476"/>
      <c r="I933" s="476"/>
      <c r="J933" s="476"/>
      <c r="K933" s="476"/>
      <c r="L933" s="476"/>
      <c r="M933" s="476"/>
      <c r="N933" s="476"/>
      <c r="O933" s="476"/>
      <c r="P933" s="476"/>
      <c r="Q933" s="476"/>
      <c r="R933" s="476"/>
      <c r="S933" s="476"/>
      <c r="T933" s="476"/>
      <c r="U933" s="476"/>
      <c r="V933" s="476"/>
      <c r="W933" s="476"/>
      <c r="X933" s="476"/>
      <c r="Y933" s="476"/>
      <c r="Z933" s="476"/>
      <c r="AA933" s="476"/>
    </row>
    <row r="934" customFormat="false" ht="15.75" hidden="false" customHeight="false" outlineLevel="0" collapsed="false">
      <c r="A934" s="476"/>
      <c r="B934" s="476"/>
      <c r="C934" s="476"/>
      <c r="D934" s="476"/>
      <c r="E934" s="476"/>
      <c r="F934" s="476"/>
      <c r="G934" s="476"/>
      <c r="H934" s="476"/>
      <c r="I934" s="476"/>
      <c r="J934" s="476"/>
      <c r="K934" s="476"/>
      <c r="L934" s="476"/>
      <c r="M934" s="476"/>
      <c r="N934" s="476"/>
      <c r="O934" s="476"/>
      <c r="P934" s="476"/>
      <c r="Q934" s="476"/>
      <c r="R934" s="476"/>
      <c r="S934" s="476"/>
      <c r="T934" s="476"/>
      <c r="U934" s="476"/>
      <c r="V934" s="476"/>
      <c r="W934" s="476"/>
      <c r="X934" s="476"/>
      <c r="Y934" s="476"/>
      <c r="Z934" s="476"/>
      <c r="AA934" s="476"/>
    </row>
    <row r="935" customFormat="false" ht="15.75" hidden="false" customHeight="false" outlineLevel="0" collapsed="false">
      <c r="A935" s="476"/>
      <c r="B935" s="476"/>
      <c r="C935" s="476"/>
      <c r="D935" s="476"/>
      <c r="E935" s="476"/>
      <c r="F935" s="476"/>
      <c r="G935" s="476"/>
      <c r="H935" s="476"/>
      <c r="I935" s="476"/>
      <c r="J935" s="476"/>
      <c r="K935" s="476"/>
      <c r="L935" s="476"/>
      <c r="M935" s="476"/>
      <c r="N935" s="476"/>
      <c r="O935" s="476"/>
      <c r="P935" s="476"/>
      <c r="Q935" s="476"/>
      <c r="R935" s="476"/>
      <c r="S935" s="476"/>
      <c r="T935" s="476"/>
      <c r="U935" s="476"/>
      <c r="V935" s="476"/>
      <c r="W935" s="476"/>
      <c r="X935" s="476"/>
      <c r="Y935" s="476"/>
      <c r="Z935" s="476"/>
      <c r="AA935" s="476"/>
    </row>
    <row r="936" customFormat="false" ht="15.75" hidden="false" customHeight="false" outlineLevel="0" collapsed="false">
      <c r="A936" s="476"/>
      <c r="B936" s="476"/>
      <c r="C936" s="476"/>
      <c r="D936" s="476"/>
      <c r="E936" s="476"/>
      <c r="F936" s="476"/>
      <c r="G936" s="476"/>
      <c r="H936" s="476"/>
      <c r="I936" s="476"/>
      <c r="J936" s="476"/>
      <c r="K936" s="476"/>
      <c r="L936" s="476"/>
      <c r="M936" s="476"/>
      <c r="N936" s="476"/>
      <c r="O936" s="476"/>
      <c r="P936" s="476"/>
      <c r="Q936" s="476"/>
      <c r="R936" s="476"/>
      <c r="S936" s="476"/>
      <c r="T936" s="476"/>
      <c r="U936" s="476"/>
      <c r="V936" s="476"/>
      <c r="W936" s="476"/>
      <c r="X936" s="476"/>
      <c r="Y936" s="476"/>
      <c r="Z936" s="476"/>
      <c r="AA936" s="476"/>
    </row>
    <row r="937" customFormat="false" ht="15.75" hidden="false" customHeight="false" outlineLevel="0" collapsed="false">
      <c r="A937" s="476"/>
      <c r="B937" s="476"/>
      <c r="C937" s="476"/>
      <c r="D937" s="476"/>
      <c r="E937" s="476"/>
      <c r="F937" s="476"/>
      <c r="G937" s="476"/>
      <c r="H937" s="476"/>
      <c r="I937" s="476"/>
      <c r="J937" s="476"/>
      <c r="K937" s="476"/>
      <c r="L937" s="476"/>
      <c r="M937" s="476"/>
      <c r="N937" s="476"/>
      <c r="O937" s="476"/>
      <c r="P937" s="476"/>
      <c r="Q937" s="476"/>
      <c r="R937" s="476"/>
      <c r="S937" s="476"/>
      <c r="T937" s="476"/>
      <c r="U937" s="476"/>
      <c r="V937" s="476"/>
      <c r="W937" s="476"/>
      <c r="X937" s="476"/>
      <c r="Y937" s="476"/>
      <c r="Z937" s="476"/>
      <c r="AA937" s="476"/>
    </row>
    <row r="938" customFormat="false" ht="15.75" hidden="false" customHeight="false" outlineLevel="0" collapsed="false">
      <c r="A938" s="476"/>
      <c r="B938" s="476"/>
      <c r="C938" s="476"/>
      <c r="D938" s="476"/>
      <c r="E938" s="476"/>
      <c r="F938" s="476"/>
      <c r="G938" s="476"/>
      <c r="H938" s="476"/>
      <c r="I938" s="476"/>
      <c r="J938" s="476"/>
      <c r="K938" s="476"/>
      <c r="L938" s="476"/>
      <c r="M938" s="476"/>
      <c r="N938" s="476"/>
      <c r="O938" s="476"/>
      <c r="P938" s="476"/>
      <c r="Q938" s="476"/>
      <c r="R938" s="476"/>
      <c r="S938" s="476"/>
      <c r="T938" s="476"/>
      <c r="U938" s="476"/>
      <c r="V938" s="476"/>
      <c r="W938" s="476"/>
      <c r="X938" s="476"/>
      <c r="Y938" s="476"/>
      <c r="Z938" s="476"/>
      <c r="AA938" s="476"/>
    </row>
    <row r="939" customFormat="false" ht="15.75" hidden="false" customHeight="false" outlineLevel="0" collapsed="false">
      <c r="A939" s="476"/>
      <c r="B939" s="476"/>
      <c r="C939" s="476"/>
      <c r="D939" s="476"/>
      <c r="E939" s="476"/>
      <c r="F939" s="476"/>
      <c r="G939" s="476"/>
      <c r="H939" s="476"/>
      <c r="I939" s="476"/>
      <c r="J939" s="476"/>
      <c r="K939" s="476"/>
      <c r="L939" s="476"/>
      <c r="M939" s="476"/>
      <c r="N939" s="476"/>
      <c r="O939" s="476"/>
      <c r="P939" s="476"/>
      <c r="Q939" s="476"/>
      <c r="R939" s="476"/>
      <c r="S939" s="476"/>
      <c r="T939" s="476"/>
      <c r="U939" s="476"/>
      <c r="V939" s="476"/>
      <c r="W939" s="476"/>
      <c r="X939" s="476"/>
      <c r="Y939" s="476"/>
      <c r="Z939" s="476"/>
      <c r="AA939" s="476"/>
    </row>
    <row r="940" customFormat="false" ht="15.75" hidden="false" customHeight="false" outlineLevel="0" collapsed="false">
      <c r="A940" s="476"/>
      <c r="B940" s="476"/>
      <c r="C940" s="476"/>
      <c r="D940" s="476"/>
      <c r="E940" s="476"/>
      <c r="F940" s="476"/>
      <c r="G940" s="476"/>
      <c r="H940" s="476"/>
      <c r="I940" s="476"/>
      <c r="J940" s="476"/>
      <c r="K940" s="476"/>
      <c r="L940" s="476"/>
      <c r="M940" s="476"/>
      <c r="N940" s="476"/>
      <c r="O940" s="476"/>
      <c r="P940" s="476"/>
      <c r="Q940" s="476"/>
      <c r="R940" s="476"/>
      <c r="S940" s="476"/>
      <c r="T940" s="476"/>
      <c r="U940" s="476"/>
      <c r="V940" s="476"/>
      <c r="W940" s="476"/>
      <c r="X940" s="476"/>
      <c r="Y940" s="476"/>
      <c r="Z940" s="476"/>
      <c r="AA940" s="476"/>
    </row>
    <row r="941" customFormat="false" ht="15.75" hidden="false" customHeight="false" outlineLevel="0" collapsed="false">
      <c r="A941" s="476"/>
      <c r="B941" s="476"/>
      <c r="C941" s="476"/>
      <c r="D941" s="476"/>
      <c r="E941" s="476"/>
      <c r="F941" s="476"/>
      <c r="G941" s="476"/>
      <c r="H941" s="476"/>
      <c r="I941" s="476"/>
      <c r="J941" s="476"/>
      <c r="K941" s="476"/>
      <c r="L941" s="476"/>
      <c r="M941" s="476"/>
      <c r="N941" s="476"/>
      <c r="O941" s="476"/>
      <c r="P941" s="476"/>
      <c r="Q941" s="476"/>
      <c r="R941" s="476"/>
      <c r="S941" s="476"/>
      <c r="T941" s="476"/>
      <c r="U941" s="476"/>
      <c r="V941" s="476"/>
      <c r="W941" s="476"/>
      <c r="X941" s="476"/>
      <c r="Y941" s="476"/>
      <c r="Z941" s="476"/>
      <c r="AA941" s="476"/>
    </row>
    <row r="942" customFormat="false" ht="15.75" hidden="false" customHeight="false" outlineLevel="0" collapsed="false">
      <c r="A942" s="476"/>
      <c r="B942" s="476"/>
      <c r="C942" s="476"/>
      <c r="D942" s="476"/>
      <c r="E942" s="476"/>
      <c r="F942" s="476"/>
      <c r="G942" s="476"/>
      <c r="H942" s="476"/>
      <c r="I942" s="476"/>
      <c r="J942" s="476"/>
      <c r="K942" s="476"/>
      <c r="L942" s="476"/>
      <c r="M942" s="476"/>
      <c r="N942" s="476"/>
      <c r="O942" s="476"/>
      <c r="P942" s="476"/>
      <c r="Q942" s="476"/>
      <c r="R942" s="476"/>
      <c r="S942" s="476"/>
      <c r="T942" s="476"/>
      <c r="U942" s="476"/>
      <c r="V942" s="476"/>
      <c r="W942" s="476"/>
      <c r="X942" s="476"/>
      <c r="Y942" s="476"/>
      <c r="Z942" s="476"/>
      <c r="AA942" s="476"/>
    </row>
    <row r="943" customFormat="false" ht="15.75" hidden="false" customHeight="false" outlineLevel="0" collapsed="false">
      <c r="A943" s="476"/>
      <c r="B943" s="476"/>
      <c r="C943" s="476"/>
      <c r="D943" s="476"/>
      <c r="E943" s="476"/>
      <c r="F943" s="476"/>
      <c r="G943" s="476"/>
      <c r="H943" s="476"/>
      <c r="I943" s="476"/>
      <c r="J943" s="476"/>
      <c r="K943" s="476"/>
      <c r="L943" s="476"/>
      <c r="M943" s="476"/>
      <c r="N943" s="476"/>
      <c r="O943" s="476"/>
      <c r="P943" s="476"/>
      <c r="Q943" s="476"/>
      <c r="R943" s="476"/>
      <c r="S943" s="476"/>
      <c r="T943" s="476"/>
      <c r="U943" s="476"/>
      <c r="V943" s="476"/>
      <c r="W943" s="476"/>
      <c r="X943" s="476"/>
      <c r="Y943" s="476"/>
      <c r="Z943" s="476"/>
      <c r="AA943" s="476"/>
    </row>
    <row r="944" customFormat="false" ht="15.75" hidden="false" customHeight="false" outlineLevel="0" collapsed="false">
      <c r="A944" s="476"/>
      <c r="B944" s="476"/>
      <c r="C944" s="476"/>
      <c r="D944" s="476"/>
      <c r="E944" s="476"/>
      <c r="F944" s="476"/>
      <c r="G944" s="476"/>
      <c r="H944" s="476"/>
      <c r="I944" s="476"/>
      <c r="J944" s="476"/>
      <c r="K944" s="476"/>
      <c r="L944" s="476"/>
      <c r="M944" s="476"/>
      <c r="N944" s="476"/>
      <c r="O944" s="476"/>
      <c r="P944" s="476"/>
      <c r="Q944" s="476"/>
      <c r="R944" s="476"/>
      <c r="S944" s="476"/>
      <c r="T944" s="476"/>
      <c r="U944" s="476"/>
      <c r="V944" s="476"/>
      <c r="W944" s="476"/>
      <c r="X944" s="476"/>
      <c r="Y944" s="476"/>
      <c r="Z944" s="476"/>
      <c r="AA944" s="476"/>
    </row>
    <row r="945" customFormat="false" ht="15.75" hidden="false" customHeight="false" outlineLevel="0" collapsed="false">
      <c r="A945" s="476"/>
      <c r="B945" s="476"/>
      <c r="C945" s="476"/>
      <c r="D945" s="476"/>
      <c r="E945" s="476"/>
      <c r="F945" s="476"/>
      <c r="G945" s="476"/>
      <c r="H945" s="476"/>
      <c r="I945" s="476"/>
      <c r="J945" s="476"/>
      <c r="K945" s="476"/>
      <c r="L945" s="476"/>
      <c r="M945" s="476"/>
      <c r="N945" s="476"/>
      <c r="O945" s="476"/>
      <c r="P945" s="476"/>
      <c r="Q945" s="476"/>
      <c r="R945" s="476"/>
      <c r="S945" s="476"/>
      <c r="T945" s="476"/>
      <c r="U945" s="476"/>
      <c r="V945" s="476"/>
      <c r="W945" s="476"/>
      <c r="X945" s="476"/>
      <c r="Y945" s="476"/>
      <c r="Z945" s="476"/>
      <c r="AA945" s="476"/>
    </row>
    <row r="946" customFormat="false" ht="15.75" hidden="false" customHeight="false" outlineLevel="0" collapsed="false">
      <c r="A946" s="476"/>
      <c r="B946" s="476"/>
      <c r="C946" s="476"/>
      <c r="D946" s="476"/>
      <c r="E946" s="476"/>
      <c r="F946" s="476"/>
      <c r="G946" s="476"/>
      <c r="H946" s="476"/>
      <c r="I946" s="476"/>
      <c r="J946" s="476"/>
      <c r="K946" s="476"/>
      <c r="L946" s="476"/>
      <c r="M946" s="476"/>
      <c r="N946" s="476"/>
      <c r="O946" s="476"/>
      <c r="P946" s="476"/>
      <c r="Q946" s="476"/>
      <c r="R946" s="476"/>
      <c r="S946" s="476"/>
      <c r="T946" s="476"/>
      <c r="U946" s="476"/>
      <c r="V946" s="476"/>
      <c r="W946" s="476"/>
      <c r="X946" s="476"/>
      <c r="Y946" s="476"/>
      <c r="Z946" s="476"/>
      <c r="AA946" s="476"/>
    </row>
    <row r="947" customFormat="false" ht="15.75" hidden="false" customHeight="false" outlineLevel="0" collapsed="false">
      <c r="A947" s="476"/>
      <c r="B947" s="476"/>
      <c r="C947" s="476"/>
      <c r="D947" s="476"/>
      <c r="E947" s="476"/>
      <c r="F947" s="476"/>
      <c r="G947" s="476"/>
      <c r="H947" s="476"/>
      <c r="I947" s="476"/>
      <c r="J947" s="476"/>
      <c r="K947" s="476"/>
      <c r="L947" s="476"/>
      <c r="M947" s="476"/>
      <c r="N947" s="476"/>
      <c r="O947" s="476"/>
      <c r="P947" s="476"/>
      <c r="Q947" s="476"/>
      <c r="R947" s="476"/>
      <c r="S947" s="476"/>
      <c r="T947" s="476"/>
      <c r="U947" s="476"/>
      <c r="V947" s="476"/>
      <c r="W947" s="476"/>
      <c r="X947" s="476"/>
      <c r="Y947" s="476"/>
      <c r="Z947" s="476"/>
      <c r="AA947" s="476"/>
    </row>
    <row r="948" customFormat="false" ht="15.75" hidden="false" customHeight="false" outlineLevel="0" collapsed="false">
      <c r="A948" s="476"/>
      <c r="B948" s="476"/>
      <c r="C948" s="476"/>
      <c r="D948" s="476"/>
      <c r="E948" s="476"/>
      <c r="F948" s="476"/>
      <c r="G948" s="476"/>
      <c r="H948" s="476"/>
      <c r="I948" s="476"/>
      <c r="J948" s="476"/>
      <c r="K948" s="476"/>
      <c r="L948" s="476"/>
      <c r="M948" s="476"/>
      <c r="N948" s="476"/>
      <c r="O948" s="476"/>
      <c r="P948" s="476"/>
      <c r="Q948" s="476"/>
      <c r="R948" s="476"/>
      <c r="S948" s="476"/>
      <c r="T948" s="476"/>
      <c r="U948" s="476"/>
      <c r="V948" s="476"/>
      <c r="W948" s="476"/>
      <c r="X948" s="476"/>
      <c r="Y948" s="476"/>
      <c r="Z948" s="476"/>
      <c r="AA948" s="476"/>
    </row>
    <row r="949" customFormat="false" ht="15.75" hidden="false" customHeight="false" outlineLevel="0" collapsed="false">
      <c r="A949" s="476"/>
      <c r="B949" s="476"/>
      <c r="C949" s="476"/>
      <c r="D949" s="476"/>
      <c r="E949" s="476"/>
      <c r="F949" s="476"/>
      <c r="G949" s="476"/>
      <c r="H949" s="476"/>
      <c r="I949" s="476"/>
      <c r="J949" s="476"/>
      <c r="K949" s="476"/>
      <c r="L949" s="476"/>
      <c r="M949" s="476"/>
      <c r="N949" s="476"/>
      <c r="O949" s="476"/>
      <c r="P949" s="476"/>
      <c r="Q949" s="476"/>
      <c r="R949" s="476"/>
      <c r="S949" s="476"/>
      <c r="T949" s="476"/>
      <c r="U949" s="476"/>
      <c r="V949" s="476"/>
      <c r="W949" s="476"/>
      <c r="X949" s="476"/>
      <c r="Y949" s="476"/>
      <c r="Z949" s="476"/>
      <c r="AA949" s="476"/>
    </row>
    <row r="950" customFormat="false" ht="15.75" hidden="false" customHeight="false" outlineLevel="0" collapsed="false">
      <c r="A950" s="476"/>
      <c r="B950" s="476"/>
      <c r="C950" s="476"/>
      <c r="D950" s="476"/>
      <c r="E950" s="476"/>
      <c r="F950" s="476"/>
      <c r="G950" s="476"/>
      <c r="H950" s="476"/>
      <c r="I950" s="476"/>
      <c r="J950" s="476"/>
      <c r="K950" s="476"/>
      <c r="L950" s="476"/>
      <c r="M950" s="476"/>
      <c r="N950" s="476"/>
      <c r="O950" s="476"/>
      <c r="P950" s="476"/>
      <c r="Q950" s="476"/>
      <c r="R950" s="476"/>
      <c r="S950" s="476"/>
      <c r="T950" s="476"/>
      <c r="U950" s="476"/>
      <c r="V950" s="476"/>
      <c r="W950" s="476"/>
      <c r="X950" s="476"/>
      <c r="Y950" s="476"/>
      <c r="Z950" s="476"/>
      <c r="AA950" s="476"/>
    </row>
    <row r="951" customFormat="false" ht="15.75" hidden="false" customHeight="false" outlineLevel="0" collapsed="false">
      <c r="A951" s="476"/>
      <c r="B951" s="476"/>
      <c r="C951" s="476"/>
      <c r="D951" s="476"/>
      <c r="E951" s="476"/>
      <c r="F951" s="476"/>
      <c r="G951" s="476"/>
      <c r="H951" s="476"/>
      <c r="I951" s="476"/>
      <c r="J951" s="476"/>
      <c r="K951" s="476"/>
      <c r="L951" s="476"/>
      <c r="M951" s="476"/>
      <c r="N951" s="476"/>
      <c r="O951" s="476"/>
      <c r="P951" s="476"/>
      <c r="Q951" s="476"/>
      <c r="R951" s="476"/>
      <c r="S951" s="476"/>
      <c r="T951" s="476"/>
      <c r="U951" s="476"/>
      <c r="V951" s="476"/>
      <c r="W951" s="476"/>
      <c r="X951" s="476"/>
      <c r="Y951" s="476"/>
      <c r="Z951" s="476"/>
      <c r="AA951" s="476"/>
    </row>
    <row r="952" customFormat="false" ht="15.75" hidden="false" customHeight="false" outlineLevel="0" collapsed="false">
      <c r="A952" s="476"/>
      <c r="B952" s="476"/>
      <c r="C952" s="476"/>
      <c r="D952" s="476"/>
      <c r="E952" s="476"/>
      <c r="F952" s="476"/>
      <c r="G952" s="476"/>
      <c r="H952" s="476"/>
      <c r="I952" s="476"/>
      <c r="J952" s="476"/>
      <c r="K952" s="476"/>
      <c r="L952" s="476"/>
      <c r="M952" s="476"/>
      <c r="N952" s="476"/>
      <c r="O952" s="476"/>
      <c r="P952" s="476"/>
      <c r="Q952" s="476"/>
      <c r="R952" s="476"/>
      <c r="S952" s="476"/>
      <c r="T952" s="476"/>
      <c r="U952" s="476"/>
      <c r="V952" s="476"/>
      <c r="W952" s="476"/>
      <c r="X952" s="476"/>
      <c r="Y952" s="476"/>
      <c r="Z952" s="476"/>
      <c r="AA952" s="476"/>
    </row>
    <row r="953" customFormat="false" ht="15.75" hidden="false" customHeight="false" outlineLevel="0" collapsed="false">
      <c r="A953" s="476"/>
      <c r="B953" s="476"/>
      <c r="C953" s="476"/>
      <c r="D953" s="476"/>
      <c r="E953" s="476"/>
      <c r="F953" s="476"/>
      <c r="G953" s="476"/>
      <c r="H953" s="476"/>
      <c r="I953" s="476"/>
      <c r="J953" s="476"/>
      <c r="K953" s="476"/>
      <c r="L953" s="476"/>
      <c r="M953" s="476"/>
      <c r="N953" s="476"/>
      <c r="O953" s="476"/>
      <c r="P953" s="476"/>
      <c r="Q953" s="476"/>
      <c r="R953" s="476"/>
      <c r="S953" s="476"/>
      <c r="T953" s="476"/>
      <c r="U953" s="476"/>
      <c r="V953" s="476"/>
      <c r="W953" s="476"/>
      <c r="X953" s="476"/>
      <c r="Y953" s="476"/>
      <c r="Z953" s="476"/>
      <c r="AA953" s="476"/>
    </row>
    <row r="954" customFormat="false" ht="15.75" hidden="false" customHeight="false" outlineLevel="0" collapsed="false">
      <c r="A954" s="476"/>
      <c r="B954" s="476"/>
      <c r="C954" s="476"/>
      <c r="D954" s="476"/>
      <c r="E954" s="476"/>
      <c r="F954" s="476"/>
      <c r="G954" s="476"/>
      <c r="H954" s="476"/>
      <c r="I954" s="476"/>
      <c r="J954" s="476"/>
      <c r="K954" s="476"/>
      <c r="L954" s="476"/>
      <c r="M954" s="476"/>
      <c r="N954" s="476"/>
      <c r="O954" s="476"/>
      <c r="P954" s="476"/>
      <c r="Q954" s="476"/>
      <c r="R954" s="476"/>
      <c r="S954" s="476"/>
      <c r="T954" s="476"/>
      <c r="U954" s="476"/>
      <c r="V954" s="476"/>
      <c r="W954" s="476"/>
      <c r="X954" s="476"/>
      <c r="Y954" s="476"/>
      <c r="Z954" s="476"/>
      <c r="AA954" s="476"/>
    </row>
    <row r="955" customFormat="false" ht="15.75" hidden="false" customHeight="false" outlineLevel="0" collapsed="false">
      <c r="A955" s="476"/>
      <c r="B955" s="476"/>
      <c r="C955" s="476"/>
      <c r="D955" s="476"/>
      <c r="E955" s="476"/>
      <c r="F955" s="476"/>
      <c r="G955" s="476"/>
      <c r="H955" s="476"/>
      <c r="I955" s="476"/>
      <c r="J955" s="476"/>
      <c r="K955" s="476"/>
      <c r="L955" s="476"/>
      <c r="M955" s="476"/>
      <c r="N955" s="476"/>
      <c r="O955" s="476"/>
      <c r="P955" s="476"/>
      <c r="Q955" s="476"/>
      <c r="R955" s="476"/>
      <c r="S955" s="476"/>
      <c r="T955" s="476"/>
      <c r="U955" s="476"/>
      <c r="V955" s="476"/>
      <c r="W955" s="476"/>
      <c r="X955" s="476"/>
      <c r="Y955" s="476"/>
      <c r="Z955" s="476"/>
      <c r="AA955" s="476"/>
    </row>
    <row r="956" customFormat="false" ht="15.75" hidden="false" customHeight="false" outlineLevel="0" collapsed="false">
      <c r="A956" s="476"/>
      <c r="B956" s="476"/>
      <c r="C956" s="476"/>
      <c r="D956" s="476"/>
      <c r="E956" s="476"/>
      <c r="F956" s="476"/>
      <c r="G956" s="476"/>
      <c r="H956" s="476"/>
      <c r="I956" s="476"/>
      <c r="J956" s="476"/>
      <c r="K956" s="476"/>
      <c r="L956" s="476"/>
      <c r="M956" s="476"/>
      <c r="N956" s="476"/>
      <c r="O956" s="476"/>
      <c r="P956" s="476"/>
      <c r="Q956" s="476"/>
      <c r="R956" s="476"/>
      <c r="S956" s="476"/>
      <c r="T956" s="476"/>
      <c r="U956" s="476"/>
      <c r="V956" s="476"/>
      <c r="W956" s="476"/>
      <c r="X956" s="476"/>
      <c r="Y956" s="476"/>
      <c r="Z956" s="476"/>
      <c r="AA956" s="476"/>
    </row>
    <row r="957" customFormat="false" ht="15.75" hidden="false" customHeight="false" outlineLevel="0" collapsed="false">
      <c r="A957" s="476"/>
      <c r="B957" s="476"/>
      <c r="C957" s="476"/>
      <c r="D957" s="476"/>
      <c r="E957" s="476"/>
      <c r="F957" s="476"/>
      <c r="G957" s="476"/>
      <c r="H957" s="476"/>
      <c r="I957" s="476"/>
      <c r="J957" s="476"/>
      <c r="K957" s="476"/>
      <c r="L957" s="476"/>
      <c r="M957" s="476"/>
      <c r="N957" s="476"/>
      <c r="O957" s="476"/>
      <c r="P957" s="476"/>
      <c r="Q957" s="476"/>
      <c r="R957" s="476"/>
      <c r="S957" s="476"/>
      <c r="T957" s="476"/>
      <c r="U957" s="476"/>
      <c r="V957" s="476"/>
      <c r="W957" s="476"/>
      <c r="X957" s="476"/>
      <c r="Y957" s="476"/>
      <c r="Z957" s="476"/>
      <c r="AA957" s="476"/>
    </row>
    <row r="958" customFormat="false" ht="15.75" hidden="false" customHeight="false" outlineLevel="0" collapsed="false">
      <c r="A958" s="476"/>
      <c r="B958" s="476"/>
      <c r="C958" s="476"/>
      <c r="D958" s="476"/>
      <c r="E958" s="476"/>
      <c r="F958" s="476"/>
      <c r="G958" s="476"/>
      <c r="H958" s="476"/>
      <c r="I958" s="476"/>
      <c r="J958" s="476"/>
      <c r="K958" s="476"/>
      <c r="L958" s="476"/>
      <c r="M958" s="476"/>
      <c r="N958" s="476"/>
      <c r="O958" s="476"/>
      <c r="P958" s="476"/>
      <c r="Q958" s="476"/>
      <c r="R958" s="476"/>
      <c r="S958" s="476"/>
      <c r="T958" s="476"/>
      <c r="U958" s="476"/>
      <c r="V958" s="476"/>
      <c r="W958" s="476"/>
      <c r="X958" s="476"/>
      <c r="Y958" s="476"/>
      <c r="Z958" s="476"/>
      <c r="AA958" s="476"/>
    </row>
    <row r="959" customFormat="false" ht="15.75" hidden="false" customHeight="false" outlineLevel="0" collapsed="false">
      <c r="A959" s="476"/>
      <c r="B959" s="476"/>
      <c r="C959" s="476"/>
      <c r="D959" s="476"/>
      <c r="E959" s="476"/>
      <c r="F959" s="476"/>
      <c r="G959" s="476"/>
      <c r="H959" s="476"/>
      <c r="I959" s="476"/>
      <c r="J959" s="476"/>
      <c r="K959" s="476"/>
      <c r="L959" s="476"/>
      <c r="M959" s="476"/>
      <c r="N959" s="476"/>
      <c r="O959" s="476"/>
      <c r="P959" s="476"/>
      <c r="Q959" s="476"/>
      <c r="R959" s="476"/>
      <c r="S959" s="476"/>
      <c r="T959" s="476"/>
      <c r="U959" s="476"/>
      <c r="V959" s="476"/>
      <c r="W959" s="476"/>
      <c r="X959" s="476"/>
      <c r="Y959" s="476"/>
      <c r="Z959" s="476"/>
      <c r="AA959" s="476"/>
    </row>
    <row r="960" customFormat="false" ht="15.75" hidden="false" customHeight="false" outlineLevel="0" collapsed="false">
      <c r="A960" s="476"/>
      <c r="B960" s="476"/>
      <c r="C960" s="476"/>
      <c r="D960" s="476"/>
      <c r="E960" s="476"/>
      <c r="F960" s="476"/>
      <c r="G960" s="476"/>
      <c r="H960" s="476"/>
      <c r="I960" s="476"/>
      <c r="J960" s="476"/>
      <c r="K960" s="476"/>
      <c r="L960" s="476"/>
      <c r="M960" s="476"/>
      <c r="N960" s="476"/>
      <c r="O960" s="476"/>
      <c r="P960" s="476"/>
      <c r="Q960" s="476"/>
      <c r="R960" s="476"/>
      <c r="S960" s="476"/>
      <c r="T960" s="476"/>
      <c r="U960" s="476"/>
      <c r="V960" s="476"/>
      <c r="W960" s="476"/>
      <c r="X960" s="476"/>
      <c r="Y960" s="476"/>
      <c r="Z960" s="476"/>
      <c r="AA960" s="476"/>
    </row>
    <row r="961" customFormat="false" ht="15.75" hidden="false" customHeight="false" outlineLevel="0" collapsed="false">
      <c r="A961" s="476"/>
      <c r="B961" s="476"/>
      <c r="C961" s="476"/>
      <c r="D961" s="476"/>
      <c r="E961" s="476"/>
      <c r="F961" s="476"/>
      <c r="G961" s="476"/>
      <c r="H961" s="476"/>
      <c r="I961" s="476"/>
      <c r="J961" s="476"/>
      <c r="K961" s="476"/>
      <c r="L961" s="476"/>
      <c r="M961" s="476"/>
      <c r="N961" s="476"/>
      <c r="O961" s="476"/>
      <c r="P961" s="476"/>
      <c r="Q961" s="476"/>
      <c r="R961" s="476"/>
      <c r="S961" s="476"/>
      <c r="T961" s="476"/>
      <c r="U961" s="476"/>
      <c r="V961" s="476"/>
      <c r="W961" s="476"/>
      <c r="X961" s="476"/>
      <c r="Y961" s="476"/>
      <c r="Z961" s="476"/>
      <c r="AA961" s="476"/>
    </row>
    <row r="962" customFormat="false" ht="15.75" hidden="false" customHeight="false" outlineLevel="0" collapsed="false">
      <c r="A962" s="476"/>
      <c r="B962" s="476"/>
      <c r="C962" s="476"/>
      <c r="D962" s="476"/>
      <c r="E962" s="476"/>
      <c r="F962" s="476"/>
      <c r="G962" s="476"/>
      <c r="H962" s="476"/>
      <c r="I962" s="476"/>
      <c r="J962" s="476"/>
      <c r="K962" s="476"/>
      <c r="L962" s="476"/>
      <c r="M962" s="476"/>
      <c r="N962" s="476"/>
      <c r="O962" s="476"/>
      <c r="P962" s="476"/>
      <c r="Q962" s="476"/>
      <c r="R962" s="476"/>
      <c r="S962" s="476"/>
      <c r="T962" s="476"/>
      <c r="U962" s="476"/>
      <c r="V962" s="476"/>
      <c r="W962" s="476"/>
      <c r="X962" s="476"/>
      <c r="Y962" s="476"/>
      <c r="Z962" s="476"/>
      <c r="AA962" s="476"/>
    </row>
    <row r="963" customFormat="false" ht="15.75" hidden="false" customHeight="false" outlineLevel="0" collapsed="false">
      <c r="A963" s="476"/>
      <c r="B963" s="476"/>
      <c r="C963" s="476"/>
      <c r="D963" s="476"/>
      <c r="E963" s="476"/>
      <c r="F963" s="476"/>
      <c r="G963" s="476"/>
      <c r="H963" s="476"/>
      <c r="I963" s="476"/>
      <c r="J963" s="476"/>
      <c r="K963" s="476"/>
      <c r="L963" s="476"/>
      <c r="M963" s="476"/>
      <c r="N963" s="476"/>
      <c r="O963" s="476"/>
      <c r="P963" s="476"/>
      <c r="Q963" s="476"/>
      <c r="R963" s="476"/>
      <c r="S963" s="476"/>
      <c r="T963" s="476"/>
      <c r="U963" s="476"/>
      <c r="V963" s="476"/>
      <c r="W963" s="476"/>
      <c r="X963" s="476"/>
      <c r="Y963" s="476"/>
      <c r="Z963" s="476"/>
      <c r="AA963" s="476"/>
    </row>
    <row r="964" customFormat="false" ht="15.75" hidden="false" customHeight="false" outlineLevel="0" collapsed="false">
      <c r="A964" s="476"/>
      <c r="B964" s="476"/>
      <c r="C964" s="476"/>
      <c r="D964" s="476"/>
      <c r="E964" s="476"/>
      <c r="F964" s="476"/>
      <c r="G964" s="476"/>
      <c r="H964" s="476"/>
      <c r="I964" s="476"/>
      <c r="J964" s="476"/>
      <c r="K964" s="476"/>
      <c r="L964" s="476"/>
      <c r="M964" s="476"/>
      <c r="N964" s="476"/>
      <c r="O964" s="476"/>
      <c r="P964" s="476"/>
      <c r="Q964" s="476"/>
      <c r="R964" s="476"/>
      <c r="S964" s="476"/>
      <c r="T964" s="476"/>
      <c r="U964" s="476"/>
      <c r="V964" s="476"/>
      <c r="W964" s="476"/>
      <c r="X964" s="476"/>
      <c r="Y964" s="476"/>
      <c r="Z964" s="476"/>
      <c r="AA964" s="476"/>
    </row>
    <row r="965" customFormat="false" ht="15.75" hidden="false" customHeight="false" outlineLevel="0" collapsed="false">
      <c r="A965" s="476"/>
      <c r="B965" s="476"/>
      <c r="C965" s="476"/>
      <c r="D965" s="476"/>
      <c r="E965" s="476"/>
      <c r="F965" s="476"/>
      <c r="G965" s="476"/>
      <c r="H965" s="476"/>
      <c r="I965" s="476"/>
      <c r="J965" s="476"/>
      <c r="K965" s="476"/>
      <c r="L965" s="476"/>
      <c r="M965" s="476"/>
      <c r="N965" s="476"/>
      <c r="O965" s="476"/>
      <c r="P965" s="476"/>
      <c r="Q965" s="476"/>
      <c r="R965" s="476"/>
      <c r="S965" s="476"/>
      <c r="T965" s="476"/>
      <c r="U965" s="476"/>
      <c r="V965" s="476"/>
      <c r="W965" s="476"/>
      <c r="X965" s="476"/>
      <c r="Y965" s="476"/>
      <c r="Z965" s="476"/>
      <c r="AA965" s="476"/>
    </row>
    <row r="966" customFormat="false" ht="15.75" hidden="false" customHeight="false" outlineLevel="0" collapsed="false">
      <c r="A966" s="476"/>
      <c r="B966" s="476"/>
      <c r="C966" s="476"/>
      <c r="D966" s="476"/>
      <c r="E966" s="476"/>
      <c r="F966" s="476"/>
      <c r="G966" s="476"/>
      <c r="H966" s="476"/>
      <c r="I966" s="476"/>
      <c r="J966" s="476"/>
      <c r="K966" s="476"/>
      <c r="L966" s="476"/>
      <c r="M966" s="476"/>
      <c r="N966" s="476"/>
      <c r="O966" s="476"/>
      <c r="P966" s="476"/>
      <c r="Q966" s="476"/>
      <c r="R966" s="476"/>
      <c r="S966" s="476"/>
      <c r="T966" s="476"/>
      <c r="U966" s="476"/>
      <c r="V966" s="476"/>
      <c r="W966" s="476"/>
      <c r="X966" s="476"/>
      <c r="Y966" s="476"/>
      <c r="Z966" s="476"/>
      <c r="AA966" s="476"/>
    </row>
    <row r="967" customFormat="false" ht="15.75" hidden="false" customHeight="false" outlineLevel="0" collapsed="false">
      <c r="A967" s="476"/>
      <c r="B967" s="476"/>
      <c r="C967" s="476"/>
      <c r="D967" s="476"/>
      <c r="E967" s="476"/>
      <c r="F967" s="476"/>
      <c r="G967" s="476"/>
      <c r="H967" s="476"/>
      <c r="I967" s="476"/>
      <c r="J967" s="476"/>
      <c r="K967" s="476"/>
      <c r="L967" s="476"/>
      <c r="M967" s="476"/>
      <c r="N967" s="476"/>
      <c r="O967" s="476"/>
      <c r="P967" s="476"/>
      <c r="Q967" s="476"/>
      <c r="R967" s="476"/>
      <c r="S967" s="476"/>
      <c r="T967" s="476"/>
      <c r="U967" s="476"/>
      <c r="V967" s="476"/>
      <c r="W967" s="476"/>
      <c r="X967" s="476"/>
      <c r="Y967" s="476"/>
      <c r="Z967" s="476"/>
      <c r="AA967" s="476"/>
    </row>
    <row r="968" customFormat="false" ht="15.75" hidden="false" customHeight="false" outlineLevel="0" collapsed="false">
      <c r="A968" s="476"/>
      <c r="B968" s="476"/>
      <c r="C968" s="476"/>
      <c r="D968" s="476"/>
      <c r="E968" s="476"/>
      <c r="F968" s="476"/>
      <c r="G968" s="476"/>
      <c r="H968" s="476"/>
      <c r="I968" s="476"/>
      <c r="J968" s="476"/>
      <c r="K968" s="476"/>
      <c r="L968" s="476"/>
      <c r="M968" s="476"/>
      <c r="N968" s="476"/>
      <c r="O968" s="476"/>
      <c r="P968" s="476"/>
      <c r="Q968" s="476"/>
      <c r="R968" s="476"/>
      <c r="S968" s="476"/>
      <c r="T968" s="476"/>
      <c r="U968" s="476"/>
      <c r="V968" s="476"/>
      <c r="W968" s="476"/>
      <c r="X968" s="476"/>
      <c r="Y968" s="476"/>
      <c r="Z968" s="476"/>
      <c r="AA968" s="476"/>
    </row>
    <row r="969" customFormat="false" ht="15.75" hidden="false" customHeight="false" outlineLevel="0" collapsed="false">
      <c r="A969" s="476"/>
      <c r="B969" s="476"/>
      <c r="C969" s="476"/>
      <c r="D969" s="476"/>
      <c r="E969" s="476"/>
      <c r="F969" s="476"/>
      <c r="G969" s="476"/>
      <c r="H969" s="476"/>
      <c r="I969" s="476"/>
      <c r="J969" s="476"/>
      <c r="K969" s="476"/>
      <c r="L969" s="476"/>
      <c r="M969" s="476"/>
      <c r="N969" s="476"/>
      <c r="O969" s="476"/>
      <c r="P969" s="476"/>
      <c r="Q969" s="476"/>
      <c r="R969" s="476"/>
      <c r="S969" s="476"/>
      <c r="T969" s="476"/>
      <c r="U969" s="476"/>
      <c r="V969" s="476"/>
      <c r="W969" s="476"/>
      <c r="X969" s="476"/>
      <c r="Y969" s="476"/>
      <c r="Z969" s="476"/>
      <c r="AA969" s="476"/>
    </row>
    <row r="970" customFormat="false" ht="15.75" hidden="false" customHeight="false" outlineLevel="0" collapsed="false">
      <c r="A970" s="476"/>
      <c r="B970" s="476"/>
      <c r="C970" s="476"/>
      <c r="D970" s="476"/>
      <c r="E970" s="476"/>
      <c r="F970" s="476"/>
      <c r="G970" s="476"/>
      <c r="H970" s="476"/>
      <c r="I970" s="476"/>
      <c r="J970" s="476"/>
      <c r="K970" s="476"/>
      <c r="L970" s="476"/>
      <c r="M970" s="476"/>
      <c r="N970" s="476"/>
      <c r="O970" s="476"/>
      <c r="P970" s="476"/>
      <c r="Q970" s="476"/>
      <c r="R970" s="476"/>
      <c r="S970" s="476"/>
      <c r="T970" s="476"/>
      <c r="U970" s="476"/>
      <c r="V970" s="476"/>
      <c r="W970" s="476"/>
      <c r="X970" s="476"/>
      <c r="Y970" s="476"/>
      <c r="Z970" s="476"/>
      <c r="AA970" s="476"/>
    </row>
    <row r="971" customFormat="false" ht="15.75" hidden="false" customHeight="false" outlineLevel="0" collapsed="false">
      <c r="A971" s="476"/>
      <c r="B971" s="476"/>
      <c r="C971" s="476"/>
      <c r="D971" s="476"/>
      <c r="E971" s="476"/>
      <c r="F971" s="476"/>
      <c r="G971" s="476"/>
      <c r="H971" s="476"/>
      <c r="I971" s="476"/>
      <c r="J971" s="476"/>
      <c r="K971" s="476"/>
      <c r="L971" s="476"/>
      <c r="M971" s="476"/>
      <c r="N971" s="476"/>
      <c r="O971" s="476"/>
      <c r="P971" s="476"/>
      <c r="Q971" s="476"/>
      <c r="R971" s="476"/>
      <c r="S971" s="476"/>
      <c r="T971" s="476"/>
      <c r="U971" s="476"/>
      <c r="V971" s="476"/>
      <c r="W971" s="476"/>
      <c r="X971" s="476"/>
      <c r="Y971" s="476"/>
      <c r="Z971" s="476"/>
      <c r="AA971" s="476"/>
    </row>
    <row r="972" customFormat="false" ht="15.75" hidden="false" customHeight="false" outlineLevel="0" collapsed="false">
      <c r="A972" s="476"/>
      <c r="B972" s="476"/>
      <c r="C972" s="476"/>
      <c r="D972" s="476"/>
      <c r="E972" s="476"/>
      <c r="F972" s="476"/>
      <c r="G972" s="476"/>
      <c r="H972" s="476"/>
      <c r="I972" s="476"/>
      <c r="J972" s="476"/>
      <c r="K972" s="476"/>
      <c r="L972" s="476"/>
      <c r="M972" s="476"/>
      <c r="N972" s="476"/>
      <c r="O972" s="476"/>
      <c r="P972" s="476"/>
      <c r="Q972" s="476"/>
      <c r="R972" s="476"/>
      <c r="S972" s="476"/>
      <c r="T972" s="476"/>
      <c r="U972" s="476"/>
      <c r="V972" s="476"/>
      <c r="W972" s="476"/>
      <c r="X972" s="476"/>
      <c r="Y972" s="476"/>
      <c r="Z972" s="476"/>
      <c r="AA972" s="476"/>
    </row>
    <row r="973" customFormat="false" ht="15.75" hidden="false" customHeight="false" outlineLevel="0" collapsed="false">
      <c r="A973" s="476"/>
      <c r="B973" s="476"/>
      <c r="C973" s="476"/>
      <c r="D973" s="476"/>
      <c r="E973" s="476"/>
      <c r="F973" s="476"/>
      <c r="G973" s="476"/>
      <c r="H973" s="476"/>
      <c r="I973" s="476"/>
      <c r="J973" s="476"/>
      <c r="K973" s="476"/>
      <c r="L973" s="476"/>
      <c r="M973" s="476"/>
      <c r="N973" s="476"/>
      <c r="O973" s="476"/>
      <c r="P973" s="476"/>
      <c r="Q973" s="476"/>
      <c r="R973" s="476"/>
      <c r="S973" s="476"/>
      <c r="T973" s="476"/>
      <c r="U973" s="476"/>
      <c r="V973" s="476"/>
      <c r="W973" s="476"/>
      <c r="X973" s="476"/>
      <c r="Y973" s="476"/>
      <c r="Z973" s="476"/>
      <c r="AA973" s="476"/>
    </row>
    <row r="974" customFormat="false" ht="15.75" hidden="false" customHeight="false" outlineLevel="0" collapsed="false">
      <c r="A974" s="476"/>
      <c r="B974" s="476"/>
      <c r="C974" s="476"/>
      <c r="D974" s="476"/>
      <c r="E974" s="476"/>
      <c r="F974" s="476"/>
      <c r="G974" s="476"/>
      <c r="H974" s="476"/>
      <c r="I974" s="476"/>
      <c r="J974" s="476"/>
      <c r="K974" s="476"/>
      <c r="L974" s="476"/>
      <c r="M974" s="476"/>
      <c r="N974" s="476"/>
      <c r="O974" s="476"/>
      <c r="P974" s="476"/>
      <c r="Q974" s="476"/>
      <c r="R974" s="476"/>
      <c r="S974" s="476"/>
      <c r="T974" s="476"/>
      <c r="U974" s="476"/>
      <c r="V974" s="476"/>
      <c r="W974" s="476"/>
      <c r="X974" s="476"/>
      <c r="Y974" s="476"/>
      <c r="Z974" s="476"/>
      <c r="AA974" s="476"/>
    </row>
    <row r="975" customFormat="false" ht="15.75" hidden="false" customHeight="false" outlineLevel="0" collapsed="false">
      <c r="A975" s="476"/>
      <c r="B975" s="476"/>
      <c r="C975" s="476"/>
      <c r="D975" s="476"/>
      <c r="E975" s="476"/>
      <c r="F975" s="476"/>
      <c r="G975" s="476"/>
      <c r="H975" s="476"/>
      <c r="I975" s="476"/>
      <c r="J975" s="476"/>
      <c r="K975" s="476"/>
      <c r="L975" s="476"/>
      <c r="M975" s="476"/>
      <c r="N975" s="476"/>
      <c r="O975" s="476"/>
      <c r="P975" s="476"/>
      <c r="Q975" s="476"/>
      <c r="R975" s="476"/>
      <c r="S975" s="476"/>
      <c r="T975" s="476"/>
      <c r="U975" s="476"/>
      <c r="V975" s="476"/>
      <c r="W975" s="476"/>
      <c r="X975" s="476"/>
      <c r="Y975" s="476"/>
      <c r="Z975" s="476"/>
      <c r="AA975" s="476"/>
    </row>
    <row r="976" customFormat="false" ht="15.75" hidden="false" customHeight="false" outlineLevel="0" collapsed="false">
      <c r="A976" s="476"/>
      <c r="B976" s="476"/>
      <c r="C976" s="476"/>
      <c r="D976" s="476"/>
      <c r="E976" s="476"/>
      <c r="F976" s="476"/>
      <c r="G976" s="476"/>
      <c r="H976" s="476"/>
      <c r="I976" s="476"/>
      <c r="J976" s="476"/>
      <c r="K976" s="476"/>
      <c r="L976" s="476"/>
      <c r="M976" s="476"/>
      <c r="N976" s="476"/>
      <c r="O976" s="476"/>
      <c r="P976" s="476"/>
      <c r="Q976" s="476"/>
      <c r="R976" s="476"/>
      <c r="S976" s="476"/>
      <c r="T976" s="476"/>
      <c r="U976" s="476"/>
      <c r="V976" s="476"/>
      <c r="W976" s="476"/>
      <c r="X976" s="476"/>
      <c r="Y976" s="476"/>
      <c r="Z976" s="476"/>
      <c r="AA976" s="476"/>
    </row>
    <row r="977" customFormat="false" ht="15.75" hidden="false" customHeight="false" outlineLevel="0" collapsed="false">
      <c r="A977" s="476"/>
      <c r="B977" s="476"/>
      <c r="C977" s="476"/>
      <c r="D977" s="476"/>
      <c r="E977" s="476"/>
      <c r="F977" s="476"/>
      <c r="G977" s="476"/>
      <c r="H977" s="476"/>
      <c r="I977" s="476"/>
      <c r="J977" s="476"/>
      <c r="K977" s="476"/>
      <c r="L977" s="476"/>
      <c r="M977" s="476"/>
      <c r="N977" s="476"/>
      <c r="O977" s="476"/>
      <c r="P977" s="476"/>
      <c r="Q977" s="476"/>
      <c r="R977" s="476"/>
      <c r="S977" s="476"/>
      <c r="T977" s="476"/>
      <c r="U977" s="476"/>
      <c r="V977" s="476"/>
      <c r="W977" s="476"/>
      <c r="X977" s="476"/>
      <c r="Y977" s="476"/>
      <c r="Z977" s="476"/>
      <c r="AA977" s="476"/>
    </row>
    <row r="978" customFormat="false" ht="15.75" hidden="false" customHeight="false" outlineLevel="0" collapsed="false">
      <c r="A978" s="476"/>
      <c r="B978" s="476"/>
      <c r="C978" s="476"/>
      <c r="D978" s="476"/>
      <c r="E978" s="476"/>
      <c r="F978" s="476"/>
      <c r="G978" s="476"/>
      <c r="H978" s="476"/>
      <c r="I978" s="476"/>
      <c r="J978" s="476"/>
      <c r="K978" s="476"/>
      <c r="L978" s="476"/>
      <c r="M978" s="476"/>
      <c r="N978" s="476"/>
      <c r="O978" s="476"/>
      <c r="P978" s="476"/>
      <c r="Q978" s="476"/>
      <c r="R978" s="476"/>
      <c r="S978" s="476"/>
      <c r="T978" s="476"/>
      <c r="U978" s="476"/>
      <c r="V978" s="476"/>
      <c r="W978" s="476"/>
      <c r="X978" s="476"/>
      <c r="Y978" s="476"/>
      <c r="Z978" s="476"/>
      <c r="AA978" s="476"/>
    </row>
    <row r="979" customFormat="false" ht="15.75" hidden="false" customHeight="false" outlineLevel="0" collapsed="false">
      <c r="A979" s="476"/>
      <c r="B979" s="476"/>
      <c r="C979" s="476"/>
      <c r="D979" s="476"/>
      <c r="E979" s="476"/>
      <c r="F979" s="476"/>
      <c r="G979" s="476"/>
      <c r="H979" s="476"/>
      <c r="I979" s="476"/>
      <c r="J979" s="476"/>
      <c r="K979" s="476"/>
      <c r="L979" s="476"/>
      <c r="M979" s="476"/>
      <c r="N979" s="476"/>
      <c r="O979" s="476"/>
      <c r="P979" s="476"/>
      <c r="Q979" s="476"/>
      <c r="R979" s="476"/>
      <c r="S979" s="476"/>
      <c r="T979" s="476"/>
      <c r="U979" s="476"/>
      <c r="V979" s="476"/>
      <c r="W979" s="476"/>
      <c r="X979" s="476"/>
      <c r="Y979" s="476"/>
      <c r="Z979" s="476"/>
      <c r="AA979" s="476"/>
    </row>
    <row r="980" customFormat="false" ht="15.75" hidden="false" customHeight="false" outlineLevel="0" collapsed="false">
      <c r="A980" s="476"/>
      <c r="B980" s="476"/>
      <c r="C980" s="476"/>
      <c r="D980" s="476"/>
      <c r="E980" s="476"/>
      <c r="F980" s="476"/>
      <c r="G980" s="476"/>
      <c r="H980" s="476"/>
      <c r="I980" s="476"/>
      <c r="J980" s="476"/>
      <c r="K980" s="476"/>
      <c r="L980" s="476"/>
      <c r="M980" s="476"/>
      <c r="N980" s="476"/>
      <c r="O980" s="476"/>
      <c r="P980" s="476"/>
      <c r="Q980" s="476"/>
      <c r="R980" s="476"/>
      <c r="S980" s="476"/>
      <c r="T980" s="476"/>
      <c r="U980" s="476"/>
      <c r="V980" s="476"/>
      <c r="W980" s="476"/>
      <c r="X980" s="476"/>
      <c r="Y980" s="476"/>
      <c r="Z980" s="476"/>
      <c r="AA980" s="476"/>
    </row>
    <row r="981" customFormat="false" ht="15.75" hidden="false" customHeight="false" outlineLevel="0" collapsed="false">
      <c r="A981" s="476"/>
      <c r="B981" s="476"/>
      <c r="C981" s="476"/>
      <c r="D981" s="476"/>
      <c r="E981" s="476"/>
      <c r="F981" s="476"/>
      <c r="G981" s="476"/>
      <c r="H981" s="476"/>
      <c r="I981" s="476"/>
      <c r="J981" s="476"/>
      <c r="K981" s="476"/>
      <c r="L981" s="476"/>
      <c r="M981" s="476"/>
      <c r="N981" s="476"/>
      <c r="O981" s="476"/>
      <c r="P981" s="476"/>
      <c r="Q981" s="476"/>
      <c r="R981" s="476"/>
      <c r="S981" s="476"/>
      <c r="T981" s="476"/>
      <c r="U981" s="476"/>
      <c r="V981" s="476"/>
      <c r="W981" s="476"/>
      <c r="X981" s="476"/>
      <c r="Y981" s="476"/>
      <c r="Z981" s="476"/>
      <c r="AA981" s="476"/>
    </row>
    <row r="982" customFormat="false" ht="15.75" hidden="false" customHeight="false" outlineLevel="0" collapsed="false">
      <c r="A982" s="476"/>
      <c r="B982" s="476"/>
      <c r="C982" s="476"/>
      <c r="D982" s="476"/>
      <c r="E982" s="476"/>
      <c r="F982" s="476"/>
      <c r="G982" s="476"/>
      <c r="H982" s="476"/>
      <c r="I982" s="476"/>
      <c r="J982" s="476"/>
      <c r="K982" s="476"/>
      <c r="L982" s="476"/>
      <c r="M982" s="476"/>
      <c r="N982" s="476"/>
      <c r="O982" s="476"/>
      <c r="P982" s="476"/>
      <c r="Q982" s="476"/>
      <c r="R982" s="476"/>
      <c r="S982" s="476"/>
      <c r="T982" s="476"/>
      <c r="U982" s="476"/>
      <c r="V982" s="476"/>
      <c r="W982" s="476"/>
      <c r="X982" s="476"/>
      <c r="Y982" s="476"/>
      <c r="Z982" s="476"/>
      <c r="AA982" s="476"/>
    </row>
    <row r="983" customFormat="false" ht="15.75" hidden="false" customHeight="false" outlineLevel="0" collapsed="false">
      <c r="A983" s="476"/>
      <c r="B983" s="476"/>
      <c r="C983" s="476"/>
      <c r="D983" s="476"/>
      <c r="E983" s="476"/>
      <c r="F983" s="476"/>
      <c r="G983" s="476"/>
      <c r="H983" s="476"/>
      <c r="I983" s="476"/>
      <c r="J983" s="476"/>
      <c r="K983" s="476"/>
      <c r="L983" s="476"/>
      <c r="M983" s="476"/>
      <c r="N983" s="476"/>
      <c r="O983" s="476"/>
      <c r="P983" s="476"/>
      <c r="Q983" s="476"/>
      <c r="R983" s="476"/>
      <c r="S983" s="476"/>
      <c r="T983" s="476"/>
      <c r="U983" s="476"/>
      <c r="V983" s="476"/>
      <c r="W983" s="476"/>
      <c r="X983" s="476"/>
      <c r="Y983" s="476"/>
      <c r="Z983" s="476"/>
      <c r="AA983" s="476"/>
    </row>
    <row r="984" customFormat="false" ht="15.75" hidden="false" customHeight="false" outlineLevel="0" collapsed="false">
      <c r="A984" s="476"/>
      <c r="B984" s="476"/>
      <c r="C984" s="476"/>
      <c r="D984" s="476"/>
      <c r="E984" s="476"/>
      <c r="F984" s="476"/>
      <c r="G984" s="476"/>
      <c r="H984" s="476"/>
      <c r="I984" s="476"/>
      <c r="J984" s="476"/>
      <c r="K984" s="476"/>
      <c r="L984" s="476"/>
      <c r="M984" s="476"/>
      <c r="N984" s="476"/>
      <c r="O984" s="476"/>
      <c r="P984" s="476"/>
      <c r="Q984" s="476"/>
      <c r="R984" s="476"/>
      <c r="S984" s="476"/>
      <c r="T984" s="476"/>
      <c r="U984" s="476"/>
      <c r="V984" s="476"/>
      <c r="W984" s="476"/>
      <c r="X984" s="476"/>
      <c r="Y984" s="476"/>
      <c r="Z984" s="476"/>
      <c r="AA984" s="476"/>
    </row>
    <row r="985" customFormat="false" ht="15.75" hidden="false" customHeight="false" outlineLevel="0" collapsed="false">
      <c r="A985" s="476"/>
      <c r="B985" s="476"/>
      <c r="C985" s="476"/>
      <c r="D985" s="476"/>
      <c r="E985" s="476"/>
      <c r="F985" s="476"/>
      <c r="G985" s="476"/>
      <c r="H985" s="476"/>
      <c r="I985" s="476"/>
      <c r="J985" s="476"/>
      <c r="K985" s="476"/>
      <c r="L985" s="476"/>
      <c r="M985" s="476"/>
      <c r="N985" s="476"/>
      <c r="O985" s="476"/>
      <c r="P985" s="476"/>
      <c r="Q985" s="476"/>
      <c r="R985" s="476"/>
      <c r="S985" s="476"/>
      <c r="T985" s="476"/>
      <c r="U985" s="476"/>
      <c r="V985" s="476"/>
      <c r="W985" s="476"/>
      <c r="X985" s="476"/>
      <c r="Y985" s="476"/>
      <c r="Z985" s="476"/>
      <c r="AA985" s="476"/>
    </row>
    <row r="986" customFormat="false" ht="15.75" hidden="false" customHeight="false" outlineLevel="0" collapsed="false">
      <c r="A986" s="476"/>
      <c r="B986" s="476"/>
      <c r="C986" s="476"/>
      <c r="D986" s="476"/>
      <c r="E986" s="476"/>
      <c r="F986" s="476"/>
      <c r="G986" s="476"/>
      <c r="H986" s="476"/>
      <c r="I986" s="476"/>
      <c r="J986" s="476"/>
      <c r="K986" s="476"/>
      <c r="L986" s="476"/>
      <c r="M986" s="476"/>
      <c r="N986" s="476"/>
      <c r="O986" s="476"/>
      <c r="P986" s="476"/>
      <c r="Q986" s="476"/>
      <c r="R986" s="476"/>
      <c r="S986" s="476"/>
      <c r="T986" s="476"/>
      <c r="U986" s="476"/>
      <c r="V986" s="476"/>
      <c r="W986" s="476"/>
      <c r="X986" s="476"/>
      <c r="Y986" s="476"/>
      <c r="Z986" s="476"/>
      <c r="AA986" s="476"/>
    </row>
    <row r="987" customFormat="false" ht="15.75" hidden="false" customHeight="false" outlineLevel="0" collapsed="false">
      <c r="A987" s="476"/>
      <c r="B987" s="476"/>
      <c r="C987" s="476"/>
      <c r="D987" s="476"/>
      <c r="E987" s="476"/>
      <c r="F987" s="476"/>
      <c r="G987" s="476"/>
      <c r="H987" s="476"/>
      <c r="I987" s="476"/>
      <c r="J987" s="476"/>
      <c r="K987" s="476"/>
      <c r="L987" s="476"/>
      <c r="M987" s="476"/>
      <c r="N987" s="476"/>
      <c r="O987" s="476"/>
      <c r="P987" s="476"/>
      <c r="Q987" s="476"/>
      <c r="R987" s="476"/>
      <c r="S987" s="476"/>
      <c r="T987" s="476"/>
      <c r="U987" s="476"/>
      <c r="V987" s="476"/>
      <c r="W987" s="476"/>
      <c r="X987" s="476"/>
      <c r="Y987" s="476"/>
      <c r="Z987" s="476"/>
      <c r="AA987" s="476"/>
    </row>
    <row r="988" customFormat="false" ht="15.75" hidden="false" customHeight="false" outlineLevel="0" collapsed="false">
      <c r="A988" s="476"/>
      <c r="B988" s="476"/>
      <c r="C988" s="476"/>
      <c r="D988" s="476"/>
      <c r="E988" s="476"/>
      <c r="F988" s="476"/>
      <c r="G988" s="476"/>
      <c r="H988" s="476"/>
      <c r="I988" s="476"/>
      <c r="J988" s="476"/>
      <c r="K988" s="476"/>
      <c r="L988" s="476"/>
      <c r="M988" s="476"/>
      <c r="N988" s="476"/>
      <c r="O988" s="476"/>
      <c r="P988" s="476"/>
      <c r="Q988" s="476"/>
      <c r="R988" s="476"/>
      <c r="S988" s="476"/>
      <c r="T988" s="476"/>
      <c r="U988" s="476"/>
      <c r="V988" s="476"/>
      <c r="W988" s="476"/>
      <c r="X988" s="476"/>
      <c r="Y988" s="476"/>
      <c r="Z988" s="476"/>
      <c r="AA988" s="476"/>
    </row>
    <row r="989" customFormat="false" ht="15.75" hidden="false" customHeight="false" outlineLevel="0" collapsed="false">
      <c r="A989" s="476"/>
      <c r="B989" s="476"/>
      <c r="C989" s="476"/>
      <c r="D989" s="476"/>
      <c r="E989" s="476"/>
      <c r="F989" s="476"/>
      <c r="G989" s="476"/>
      <c r="H989" s="476"/>
      <c r="I989" s="476"/>
      <c r="J989" s="476"/>
      <c r="K989" s="476"/>
      <c r="L989" s="476"/>
      <c r="M989" s="476"/>
      <c r="N989" s="476"/>
      <c r="O989" s="476"/>
      <c r="P989" s="476"/>
      <c r="Q989" s="476"/>
      <c r="R989" s="476"/>
      <c r="S989" s="476"/>
      <c r="T989" s="476"/>
      <c r="U989" s="476"/>
      <c r="V989" s="476"/>
      <c r="W989" s="476"/>
      <c r="X989" s="476"/>
      <c r="Y989" s="476"/>
      <c r="Z989" s="476"/>
      <c r="AA989" s="476"/>
    </row>
    <row r="990" customFormat="false" ht="15.75" hidden="false" customHeight="false" outlineLevel="0" collapsed="false">
      <c r="A990" s="476"/>
      <c r="B990" s="476"/>
      <c r="C990" s="476"/>
      <c r="D990" s="476"/>
      <c r="E990" s="476"/>
      <c r="F990" s="476"/>
      <c r="G990" s="476"/>
      <c r="H990" s="476"/>
      <c r="I990" s="476"/>
      <c r="J990" s="476"/>
      <c r="K990" s="476"/>
      <c r="L990" s="476"/>
      <c r="M990" s="476"/>
      <c r="N990" s="476"/>
      <c r="O990" s="476"/>
      <c r="P990" s="476"/>
      <c r="Q990" s="476"/>
      <c r="R990" s="476"/>
      <c r="S990" s="476"/>
      <c r="T990" s="476"/>
      <c r="U990" s="476"/>
      <c r="V990" s="476"/>
      <c r="W990" s="476"/>
      <c r="X990" s="476"/>
      <c r="Y990" s="476"/>
      <c r="Z990" s="476"/>
      <c r="AA990" s="476"/>
    </row>
    <row r="991" customFormat="false" ht="15.75" hidden="false" customHeight="false" outlineLevel="0" collapsed="false">
      <c r="A991" s="476"/>
      <c r="B991" s="476"/>
      <c r="C991" s="476"/>
      <c r="D991" s="476"/>
      <c r="E991" s="476"/>
      <c r="F991" s="476"/>
      <c r="G991" s="476"/>
      <c r="H991" s="476"/>
      <c r="I991" s="476"/>
      <c r="J991" s="476"/>
      <c r="K991" s="476"/>
      <c r="L991" s="476"/>
      <c r="M991" s="476"/>
      <c r="N991" s="476"/>
      <c r="O991" s="476"/>
      <c r="P991" s="476"/>
      <c r="Q991" s="476"/>
      <c r="R991" s="476"/>
      <c r="S991" s="476"/>
      <c r="T991" s="476"/>
      <c r="U991" s="476"/>
      <c r="V991" s="476"/>
      <c r="W991" s="476"/>
      <c r="X991" s="476"/>
      <c r="Y991" s="476"/>
      <c r="Z991" s="476"/>
      <c r="AA991" s="476"/>
    </row>
    <row r="992" customFormat="false" ht="15.75" hidden="false" customHeight="false" outlineLevel="0" collapsed="false">
      <c r="A992" s="476"/>
      <c r="B992" s="476"/>
      <c r="C992" s="476"/>
      <c r="D992" s="476"/>
      <c r="E992" s="476"/>
      <c r="F992" s="476"/>
      <c r="G992" s="476"/>
      <c r="H992" s="476"/>
      <c r="I992" s="476"/>
      <c r="J992" s="476"/>
      <c r="K992" s="476"/>
      <c r="L992" s="476"/>
      <c r="M992" s="476"/>
      <c r="N992" s="476"/>
      <c r="O992" s="476"/>
      <c r="P992" s="476"/>
      <c r="Q992" s="476"/>
      <c r="R992" s="476"/>
      <c r="S992" s="476"/>
      <c r="T992" s="476"/>
      <c r="U992" s="476"/>
      <c r="V992" s="476"/>
      <c r="W992" s="476"/>
      <c r="X992" s="476"/>
      <c r="Y992" s="476"/>
      <c r="Z992" s="476"/>
      <c r="AA992" s="476"/>
    </row>
    <row r="993" customFormat="false" ht="15.75" hidden="false" customHeight="false" outlineLevel="0" collapsed="false">
      <c r="A993" s="476"/>
      <c r="B993" s="476"/>
      <c r="C993" s="476"/>
      <c r="D993" s="476"/>
      <c r="E993" s="476"/>
      <c r="F993" s="476"/>
      <c r="G993" s="476"/>
      <c r="H993" s="476"/>
      <c r="I993" s="476"/>
      <c r="J993" s="476"/>
      <c r="K993" s="476"/>
      <c r="L993" s="476"/>
      <c r="M993" s="476"/>
      <c r="N993" s="476"/>
      <c r="O993" s="476"/>
      <c r="P993" s="476"/>
      <c r="Q993" s="476"/>
      <c r="R993" s="476"/>
      <c r="S993" s="476"/>
      <c r="T993" s="476"/>
      <c r="U993" s="476"/>
      <c r="V993" s="476"/>
      <c r="W993" s="476"/>
      <c r="X993" s="476"/>
      <c r="Y993" s="476"/>
      <c r="Z993" s="476"/>
      <c r="AA993" s="476"/>
    </row>
    <row r="994" customFormat="false" ht="15.75" hidden="false" customHeight="false" outlineLevel="0" collapsed="false">
      <c r="A994" s="476"/>
      <c r="B994" s="476"/>
      <c r="C994" s="476"/>
      <c r="D994" s="476"/>
      <c r="E994" s="476"/>
      <c r="F994" s="476"/>
      <c r="G994" s="476"/>
      <c r="H994" s="476"/>
      <c r="I994" s="476"/>
      <c r="J994" s="476"/>
      <c r="K994" s="476"/>
      <c r="L994" s="476"/>
      <c r="M994" s="476"/>
      <c r="N994" s="476"/>
      <c r="O994" s="476"/>
      <c r="P994" s="476"/>
      <c r="Q994" s="476"/>
      <c r="R994" s="476"/>
      <c r="S994" s="476"/>
      <c r="T994" s="476"/>
      <c r="U994" s="476"/>
      <c r="V994" s="476"/>
      <c r="W994" s="476"/>
      <c r="X994" s="476"/>
      <c r="Y994" s="476"/>
      <c r="Z994" s="476"/>
      <c r="AA994" s="476"/>
    </row>
    <row r="995" customFormat="false" ht="15.75" hidden="false" customHeight="false" outlineLevel="0" collapsed="false">
      <c r="A995" s="476"/>
      <c r="B995" s="476"/>
      <c r="C995" s="476"/>
      <c r="D995" s="476"/>
      <c r="E995" s="476"/>
      <c r="F995" s="476"/>
      <c r="G995" s="476"/>
      <c r="H995" s="476"/>
      <c r="I995" s="476"/>
      <c r="J995" s="476"/>
      <c r="K995" s="476"/>
      <c r="L995" s="476"/>
      <c r="M995" s="476"/>
      <c r="N995" s="476"/>
      <c r="O995" s="476"/>
      <c r="P995" s="476"/>
      <c r="Q995" s="476"/>
      <c r="R995" s="476"/>
      <c r="S995" s="476"/>
      <c r="T995" s="476"/>
      <c r="U995" s="476"/>
      <c r="V995" s="476"/>
      <c r="W995" s="476"/>
      <c r="X995" s="476"/>
      <c r="Y995" s="476"/>
      <c r="Z995" s="476"/>
      <c r="AA995" s="476"/>
    </row>
    <row r="996" customFormat="false" ht="15.75" hidden="false" customHeight="false" outlineLevel="0" collapsed="false">
      <c r="A996" s="476"/>
      <c r="B996" s="476"/>
      <c r="C996" s="476"/>
      <c r="D996" s="476"/>
      <c r="E996" s="476"/>
      <c r="F996" s="476"/>
      <c r="G996" s="476"/>
      <c r="H996" s="476"/>
      <c r="I996" s="476"/>
      <c r="J996" s="476"/>
      <c r="K996" s="476"/>
      <c r="L996" s="476"/>
      <c r="M996" s="476"/>
      <c r="N996" s="476"/>
      <c r="O996" s="476"/>
      <c r="P996" s="476"/>
      <c r="Q996" s="476"/>
      <c r="R996" s="476"/>
      <c r="S996" s="476"/>
      <c r="T996" s="476"/>
      <c r="U996" s="476"/>
      <c r="V996" s="476"/>
      <c r="W996" s="476"/>
      <c r="X996" s="476"/>
      <c r="Y996" s="476"/>
      <c r="Z996" s="476"/>
      <c r="AA996" s="476"/>
    </row>
    <row r="997" customFormat="false" ht="15.75" hidden="false" customHeight="false" outlineLevel="0" collapsed="false">
      <c r="A997" s="476"/>
      <c r="B997" s="476"/>
      <c r="C997" s="476"/>
      <c r="D997" s="476"/>
      <c r="E997" s="476"/>
      <c r="F997" s="476"/>
      <c r="G997" s="476"/>
      <c r="H997" s="476"/>
      <c r="I997" s="476"/>
      <c r="J997" s="476"/>
      <c r="K997" s="476"/>
      <c r="L997" s="476"/>
      <c r="M997" s="476"/>
      <c r="N997" s="476"/>
      <c r="O997" s="476"/>
      <c r="P997" s="476"/>
      <c r="Q997" s="476"/>
      <c r="R997" s="476"/>
      <c r="S997" s="476"/>
      <c r="T997" s="476"/>
      <c r="U997" s="476"/>
      <c r="V997" s="476"/>
      <c r="W997" s="476"/>
      <c r="X997" s="476"/>
      <c r="Y997" s="476"/>
      <c r="Z997" s="476"/>
      <c r="AA997" s="476"/>
    </row>
    <row r="998" customFormat="false" ht="15.75" hidden="false" customHeight="false" outlineLevel="0" collapsed="false">
      <c r="A998" s="476"/>
      <c r="B998" s="476"/>
      <c r="C998" s="476"/>
      <c r="D998" s="476"/>
      <c r="E998" s="476"/>
      <c r="F998" s="476"/>
      <c r="G998" s="476"/>
      <c r="H998" s="476"/>
      <c r="I998" s="476"/>
      <c r="J998" s="476"/>
      <c r="K998" s="476"/>
      <c r="L998" s="476"/>
      <c r="M998" s="476"/>
      <c r="N998" s="476"/>
      <c r="O998" s="476"/>
      <c r="P998" s="476"/>
      <c r="Q998" s="476"/>
      <c r="R998" s="476"/>
      <c r="S998" s="476"/>
      <c r="T998" s="476"/>
      <c r="U998" s="476"/>
      <c r="V998" s="476"/>
      <c r="W998" s="476"/>
      <c r="X998" s="476"/>
      <c r="Y998" s="476"/>
      <c r="Z998" s="476"/>
      <c r="AA998" s="476"/>
    </row>
    <row r="999" customFormat="false" ht="15.75" hidden="false" customHeight="false" outlineLevel="0" collapsed="false">
      <c r="A999" s="476"/>
      <c r="B999" s="476"/>
      <c r="C999" s="476"/>
      <c r="D999" s="476"/>
      <c r="E999" s="476"/>
      <c r="F999" s="476"/>
      <c r="G999" s="476"/>
      <c r="H999" s="476"/>
      <c r="I999" s="476"/>
      <c r="J999" s="476"/>
      <c r="K999" s="476"/>
      <c r="L999" s="476"/>
      <c r="M999" s="476"/>
      <c r="N999" s="476"/>
      <c r="O999" s="476"/>
      <c r="P999" s="476"/>
      <c r="Q999" s="476"/>
      <c r="R999" s="476"/>
      <c r="S999" s="476"/>
      <c r="T999" s="476"/>
      <c r="U999" s="476"/>
      <c r="V999" s="476"/>
      <c r="W999" s="476"/>
      <c r="X999" s="476"/>
      <c r="Y999" s="476"/>
      <c r="Z999" s="476"/>
      <c r="AA999" s="476"/>
    </row>
    <row r="1000" customFormat="false" ht="15.75" hidden="false" customHeight="false" outlineLevel="0" collapsed="false">
      <c r="A1000" s="476"/>
      <c r="B1000" s="476"/>
      <c r="C1000" s="476"/>
      <c r="D1000" s="476"/>
      <c r="E1000" s="476"/>
      <c r="F1000" s="476"/>
      <c r="G1000" s="476"/>
      <c r="H1000" s="476"/>
      <c r="I1000" s="476"/>
      <c r="J1000" s="476"/>
      <c r="K1000" s="476"/>
      <c r="L1000" s="476"/>
      <c r="M1000" s="476"/>
      <c r="N1000" s="476"/>
      <c r="O1000" s="476"/>
      <c r="P1000" s="476"/>
      <c r="Q1000" s="476"/>
      <c r="R1000" s="476"/>
      <c r="S1000" s="476"/>
      <c r="T1000" s="476"/>
      <c r="U1000" s="476"/>
      <c r="V1000" s="476"/>
      <c r="W1000" s="476"/>
      <c r="X1000" s="476"/>
      <c r="Y1000" s="476"/>
      <c r="Z1000" s="476"/>
      <c r="AA1000" s="476"/>
    </row>
    <row r="1001" customFormat="false" ht="15.75" hidden="false" customHeight="false" outlineLevel="0" collapsed="false">
      <c r="A1001" s="476"/>
      <c r="B1001" s="476"/>
      <c r="C1001" s="476"/>
      <c r="D1001" s="476"/>
      <c r="E1001" s="476"/>
      <c r="F1001" s="476"/>
      <c r="G1001" s="476"/>
      <c r="H1001" s="476"/>
      <c r="I1001" s="476"/>
      <c r="J1001" s="476"/>
      <c r="K1001" s="476"/>
      <c r="L1001" s="476"/>
      <c r="M1001" s="476"/>
      <c r="N1001" s="476"/>
      <c r="O1001" s="476"/>
      <c r="P1001" s="476"/>
      <c r="Q1001" s="476"/>
      <c r="R1001" s="476"/>
      <c r="S1001" s="476"/>
      <c r="T1001" s="476"/>
      <c r="U1001" s="476"/>
      <c r="V1001" s="476"/>
      <c r="W1001" s="476"/>
      <c r="X1001" s="476"/>
      <c r="Y1001" s="476"/>
      <c r="Z1001" s="476"/>
      <c r="AA1001" s="476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sheetData>
    <row r="1" customFormat="false" ht="15.75" hidden="false" customHeight="false" outlineLevel="0" collapsed="false">
      <c r="C1" s="134" t="s">
        <v>116</v>
      </c>
    </row>
    <row r="2" customFormat="false" ht="15.75" hidden="false" customHeight="false" outlineLevel="0" collapsed="false">
      <c r="A2" s="134" t="n">
        <v>1</v>
      </c>
      <c r="B2" s="486" t="n">
        <v>43909</v>
      </c>
      <c r="C2" s="398" t="n">
        <f aca="false">SUM('Timeline per Provinsi'!H$2:H2)</f>
        <v>177</v>
      </c>
      <c r="D2" s="398" t="n">
        <f aca="false">LN(C2)</f>
        <v>5.17614973257383</v>
      </c>
      <c r="F2" s="398" t="n">
        <f aca="false">'Timeline per Provinsi'!AL$2:AL2</f>
        <v>132</v>
      </c>
    </row>
    <row r="3" customFormat="false" ht="15.75" hidden="false" customHeight="false" outlineLevel="0" collapsed="false">
      <c r="A3" s="134" t="n">
        <v>2</v>
      </c>
      <c r="B3" s="486" t="n">
        <v>43910</v>
      </c>
      <c r="C3" s="398" t="n">
        <f aca="false">SUM('Timeline per Provinsi'!H$2:H3)</f>
        <v>217</v>
      </c>
      <c r="D3" s="398" t="n">
        <f aca="false">LN(C3)</f>
        <v>5.37989735354046</v>
      </c>
      <c r="F3" s="398" t="n">
        <f aca="false">SUM('Timeline per Provinsi'!AL$2:AL3)</f>
        <v>152</v>
      </c>
    </row>
    <row r="4" customFormat="false" ht="15.75" hidden="false" customHeight="false" outlineLevel="0" collapsed="false">
      <c r="A4" s="134" t="n">
        <v>3</v>
      </c>
      <c r="B4" s="486" t="n">
        <v>43911</v>
      </c>
      <c r="C4" s="398" t="n">
        <f aca="false">SUM('Timeline per Provinsi'!H$2:H4)</f>
        <v>261</v>
      </c>
      <c r="D4" s="398" t="n">
        <f aca="false">LN(C4)</f>
        <v>5.56452040732269</v>
      </c>
      <c r="F4" s="398" t="n">
        <f aca="false">SUM('Timeline per Provinsi'!AL$2:AL4)</f>
        <v>189</v>
      </c>
    </row>
    <row r="5" customFormat="false" ht="15.75" hidden="false" customHeight="false" outlineLevel="0" collapsed="false">
      <c r="A5" s="134" t="n">
        <v>4</v>
      </c>
      <c r="B5" s="486" t="n">
        <v>43912</v>
      </c>
      <c r="C5" s="398" t="n">
        <f aca="false">SUM('Timeline per Provinsi'!H$2:H5)</f>
        <v>301</v>
      </c>
      <c r="D5" s="398" t="n">
        <f aca="false">LN(C5)</f>
        <v>5.70711026474888</v>
      </c>
      <c r="F5" s="398" t="n">
        <f aca="false">SUM('Timeline per Provinsi'!AL$2:AL5)</f>
        <v>213</v>
      </c>
    </row>
    <row r="6" customFormat="false" ht="15.75" hidden="false" customHeight="false" outlineLevel="0" collapsed="false">
      <c r="A6" s="134" t="n">
        <v>5</v>
      </c>
      <c r="B6" s="486" t="n">
        <v>43913</v>
      </c>
      <c r="C6" s="398" t="n">
        <f aca="false">SUM('Timeline per Provinsi'!H$2:H6)</f>
        <v>345</v>
      </c>
      <c r="D6" s="398" t="n">
        <f aca="false">LN(C6)</f>
        <v>5.84354441703136</v>
      </c>
      <c r="F6" s="398" t="n">
        <f aca="false">SUM('Timeline per Provinsi'!AL$2:AL6)</f>
        <v>234</v>
      </c>
    </row>
    <row r="7" customFormat="false" ht="15.75" hidden="false" customHeight="false" outlineLevel="0" collapsed="false">
      <c r="A7" s="134" t="n">
        <v>6</v>
      </c>
      <c r="B7" s="486" t="n">
        <v>43914</v>
      </c>
      <c r="C7" s="398" t="n">
        <f aca="false">SUM('Timeline per Provinsi'!H$2:H7)</f>
        <v>415</v>
      </c>
      <c r="D7" s="398" t="n">
        <f aca="false">LN(C7)</f>
        <v>6.0282785202307</v>
      </c>
      <c r="F7" s="398" t="n">
        <f aca="false">SUM('Timeline per Provinsi'!AL$2:AL7)</f>
        <v>270</v>
      </c>
    </row>
    <row r="8" customFormat="false" ht="15.75" hidden="false" customHeight="false" outlineLevel="0" collapsed="false">
      <c r="A8" s="134" t="n">
        <v>7</v>
      </c>
      <c r="B8" s="486" t="n">
        <v>43915</v>
      </c>
      <c r="C8" s="398" t="n">
        <f aca="false">SUM('Timeline per Provinsi'!H$2:H8)</f>
        <v>453</v>
      </c>
      <c r="D8" s="398" t="n">
        <f aca="false">LN(C8)</f>
        <v>6.11589212548303</v>
      </c>
      <c r="F8" s="398" t="n">
        <f aca="false">SUM('Timeline per Provinsi'!AL$2:AL8)</f>
        <v>337</v>
      </c>
    </row>
    <row r="9" customFormat="false" ht="15.75" hidden="false" customHeight="false" outlineLevel="0" collapsed="false">
      <c r="A9" s="134" t="n">
        <v>8</v>
      </c>
      <c r="B9" s="486" t="n">
        <v>43916</v>
      </c>
      <c r="C9" s="398" t="n">
        <f aca="false">SUM('Timeline per Provinsi'!H$2:H9)</f>
        <v>506</v>
      </c>
      <c r="D9" s="398" t="n">
        <f aca="false">LN(C9)</f>
        <v>6.22653666928747</v>
      </c>
      <c r="F9" s="398" t="n">
        <f aca="false">SUM('Timeline per Provinsi'!AL$2:AL9)</f>
        <v>387</v>
      </c>
    </row>
    <row r="10" customFormat="false" ht="15.75" hidden="false" customHeight="false" outlineLevel="0" collapsed="false">
      <c r="A10" s="134" t="n">
        <v>9</v>
      </c>
    </row>
    <row r="11" customFormat="false" ht="15.75" hidden="false" customHeight="false" outlineLevel="0" collapsed="false">
      <c r="A11" s="134" t="n">
        <v>10</v>
      </c>
    </row>
    <row r="12" customFormat="false" ht="15.75" hidden="false" customHeight="false" outlineLevel="0" collapsed="false">
      <c r="A12" s="134" t="n">
        <v>11</v>
      </c>
    </row>
    <row r="13" customFormat="false" ht="15.75" hidden="false" customHeight="false" outlineLevel="0" collapsed="false">
      <c r="A13" s="134" t="n">
        <v>12</v>
      </c>
    </row>
    <row r="14" customFormat="false" ht="15.75" hidden="false" customHeight="false" outlineLevel="0" collapsed="false">
      <c r="A14" s="134" t="n">
        <v>13</v>
      </c>
    </row>
    <row r="15" customFormat="false" ht="15.75" hidden="false" customHeight="false" outlineLevel="0" collapsed="false">
      <c r="A15" s="134" t="n">
        <v>14</v>
      </c>
    </row>
    <row r="16" customFormat="false" ht="15.75" hidden="false" customHeight="false" outlineLevel="0" collapsed="false">
      <c r="A16" s="134" t="n">
        <v>15</v>
      </c>
    </row>
    <row r="17" customFormat="false" ht="15.75" hidden="false" customHeight="false" outlineLevel="0" collapsed="false">
      <c r="A17" s="134" t="n">
        <v>16</v>
      </c>
    </row>
    <row r="18" customFormat="false" ht="15.75" hidden="false" customHeight="false" outlineLevel="0" collapsed="false">
      <c r="A18" s="134" t="n">
        <v>17</v>
      </c>
    </row>
    <row r="19" customFormat="false" ht="15.75" hidden="false" customHeight="false" outlineLevel="0" collapsed="false">
      <c r="A19" s="134" t="n">
        <v>18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9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5.57"/>
    <col collapsed="false" customWidth="true" hidden="false" outlineLevel="0" max="6" min="5" style="0" width="6.01"/>
    <col collapsed="false" customWidth="true" hidden="false" outlineLevel="0" max="7" min="7" style="0" width="20.99"/>
    <col collapsed="false" customWidth="true" hidden="false" outlineLevel="0" max="8" min="8" style="0" width="7.29"/>
    <col collapsed="false" customWidth="true" hidden="false" outlineLevel="0" max="9" min="9" style="0" width="10.86"/>
    <col collapsed="false" customWidth="true" hidden="false" outlineLevel="0" max="12" min="10" style="0" width="10.43"/>
    <col collapsed="false" customWidth="true" hidden="false" outlineLevel="0" max="14" min="13" style="0" width="14.7"/>
    <col collapsed="false" customWidth="true" hidden="false" outlineLevel="0" max="15" min="15" style="0" width="58.42"/>
  </cols>
  <sheetData>
    <row r="1" customFormat="false" ht="15.75" hidden="false" customHeight="false" outlineLevel="0" collapsed="false">
      <c r="A1" s="395" t="n">
        <f aca="false">COUNT(A3:A85)</f>
        <v>39</v>
      </c>
      <c r="B1" s="395"/>
      <c r="C1" s="395"/>
      <c r="D1" s="395"/>
      <c r="E1" s="395"/>
      <c r="F1" s="395"/>
      <c r="G1" s="395"/>
      <c r="H1" s="285" t="s">
        <v>1396</v>
      </c>
      <c r="I1" s="285"/>
      <c r="J1" s="487"/>
      <c r="K1" s="487"/>
      <c r="L1" s="487"/>
      <c r="M1" s="395"/>
      <c r="N1" s="395"/>
      <c r="O1" s="395"/>
      <c r="P1" s="395"/>
      <c r="Q1" s="395"/>
      <c r="R1" s="395"/>
      <c r="S1" s="395"/>
      <c r="T1" s="395"/>
      <c r="U1" s="395"/>
      <c r="V1" s="395"/>
      <c r="W1" s="395"/>
      <c r="X1" s="395"/>
      <c r="Y1" s="395"/>
      <c r="Z1" s="395"/>
      <c r="AA1" s="395"/>
      <c r="AB1" s="395"/>
      <c r="AC1" s="395"/>
      <c r="AD1" s="395"/>
      <c r="AE1" s="395"/>
    </row>
    <row r="2" customFormat="false" ht="15.75" hidden="false" customHeight="false" outlineLevel="0" collapsed="false">
      <c r="A2" s="387" t="s">
        <v>36</v>
      </c>
      <c r="B2" s="387" t="s">
        <v>1361</v>
      </c>
      <c r="C2" s="387" t="s">
        <v>1121</v>
      </c>
      <c r="D2" s="387" t="s">
        <v>1397</v>
      </c>
      <c r="E2" s="387" t="s">
        <v>1206</v>
      </c>
      <c r="F2" s="387" t="s">
        <v>1205</v>
      </c>
      <c r="G2" s="387" t="s">
        <v>1398</v>
      </c>
      <c r="H2" s="387" t="s">
        <v>1399</v>
      </c>
      <c r="I2" s="387" t="s">
        <v>1400</v>
      </c>
      <c r="J2" s="396" t="s">
        <v>1401</v>
      </c>
      <c r="K2" s="396" t="s">
        <v>1402</v>
      </c>
      <c r="L2" s="396" t="s">
        <v>1403</v>
      </c>
      <c r="M2" s="396" t="s">
        <v>1404</v>
      </c>
      <c r="N2" s="387" t="s">
        <v>1122</v>
      </c>
      <c r="O2" s="387" t="s">
        <v>1215</v>
      </c>
      <c r="P2" s="387" t="s">
        <v>72</v>
      </c>
      <c r="Q2" s="387"/>
      <c r="R2" s="387"/>
      <c r="S2" s="387"/>
      <c r="T2" s="387"/>
      <c r="U2" s="387"/>
      <c r="V2" s="387"/>
      <c r="W2" s="387"/>
      <c r="X2" s="387"/>
      <c r="Y2" s="387"/>
      <c r="Z2" s="387"/>
      <c r="AA2" s="387"/>
      <c r="AB2" s="387"/>
      <c r="AC2" s="387"/>
      <c r="AD2" s="387"/>
      <c r="AE2" s="387"/>
    </row>
    <row r="3" customFormat="false" ht="15.75" hidden="false" customHeight="false" outlineLevel="0" collapsed="false">
      <c r="A3" s="44" t="n">
        <v>1</v>
      </c>
      <c r="B3" s="134" t="s">
        <v>1405</v>
      </c>
      <c r="C3" s="134" t="s">
        <v>1186</v>
      </c>
      <c r="D3" s="134" t="s">
        <v>1406</v>
      </c>
      <c r="E3" s="44" t="s">
        <v>1217</v>
      </c>
      <c r="F3" s="44" t="n">
        <v>50</v>
      </c>
      <c r="G3" s="134" t="s">
        <v>1407</v>
      </c>
      <c r="H3" s="488" t="s">
        <v>138</v>
      </c>
      <c r="I3" s="294" t="n">
        <v>43888</v>
      </c>
      <c r="J3" s="489" t="n">
        <v>43890</v>
      </c>
      <c r="K3" s="489" t="n">
        <v>43897</v>
      </c>
      <c r="L3" s="490"/>
      <c r="M3" s="44"/>
      <c r="N3" s="44" t="s">
        <v>1080</v>
      </c>
      <c r="O3" s="134" t="s">
        <v>1408</v>
      </c>
      <c r="P3" s="491" t="str">
        <f aca="false">HYPERLINK("https://www2.health.vic.gov.au/about/media-centre/MediaReleases/new-case-covid-19-victoria","Sumber")</f>
        <v>Sumber</v>
      </c>
    </row>
    <row r="4" customFormat="false" ht="15.75" hidden="false" customHeight="false" outlineLevel="0" collapsed="false">
      <c r="A4" s="44" t="n">
        <v>2</v>
      </c>
      <c r="B4" s="134" t="s">
        <v>1409</v>
      </c>
      <c r="C4" s="134" t="s">
        <v>1186</v>
      </c>
      <c r="D4" s="134" t="s">
        <v>1183</v>
      </c>
      <c r="E4" s="44" t="s">
        <v>1225</v>
      </c>
      <c r="F4" s="44" t="n">
        <v>64</v>
      </c>
      <c r="G4" s="134" t="s">
        <v>1186</v>
      </c>
      <c r="H4" s="488" t="s">
        <v>138</v>
      </c>
      <c r="I4" s="294" t="n">
        <v>43897</v>
      </c>
      <c r="J4" s="489" t="n">
        <v>43893</v>
      </c>
      <c r="K4" s="489" t="n">
        <v>43898</v>
      </c>
      <c r="L4" s="490"/>
      <c r="M4" s="44"/>
      <c r="N4" s="44" t="s">
        <v>1080</v>
      </c>
      <c r="O4" s="134" t="s">
        <v>1410</v>
      </c>
      <c r="P4" s="419" t="str">
        <f aca="false">HYPERLINK("go.gov.sg/moh9mar","Sumber")</f>
        <v>Sumber</v>
      </c>
    </row>
    <row r="5" customFormat="false" ht="15.75" hidden="false" customHeight="false" outlineLevel="0" collapsed="false">
      <c r="A5" s="44" t="n">
        <v>3</v>
      </c>
      <c r="B5" s="134" t="s">
        <v>1411</v>
      </c>
      <c r="C5" s="134" t="s">
        <v>1186</v>
      </c>
      <c r="D5" s="134" t="s">
        <v>1183</v>
      </c>
      <c r="E5" s="44" t="s">
        <v>1225</v>
      </c>
      <c r="F5" s="44" t="n">
        <v>65</v>
      </c>
      <c r="G5" s="134" t="s">
        <v>1186</v>
      </c>
      <c r="H5" s="488"/>
      <c r="I5" s="294" t="n">
        <v>43897</v>
      </c>
      <c r="J5" s="489" t="n">
        <v>43889</v>
      </c>
      <c r="K5" s="489" t="n">
        <v>43898</v>
      </c>
      <c r="L5" s="490"/>
      <c r="M5" s="44"/>
      <c r="N5" s="44" t="s">
        <v>1080</v>
      </c>
      <c r="O5" s="134" t="s">
        <v>1412</v>
      </c>
      <c r="P5" s="419" t="str">
        <f aca="false">HYPERLINK("go.gov.sg/moh9mar","Sumber")</f>
        <v>Sumber</v>
      </c>
    </row>
    <row r="6" customFormat="false" ht="15.75" hidden="false" customHeight="false" outlineLevel="0" collapsed="false">
      <c r="A6" s="44" t="n">
        <v>4</v>
      </c>
      <c r="B6" s="134" t="s">
        <v>1413</v>
      </c>
      <c r="C6" s="134" t="s">
        <v>1183</v>
      </c>
      <c r="D6" s="134" t="s">
        <v>1183</v>
      </c>
      <c r="E6" s="44" t="s">
        <v>1217</v>
      </c>
      <c r="F6" s="44" t="n">
        <v>65</v>
      </c>
      <c r="G6" s="134" t="s">
        <v>1407</v>
      </c>
      <c r="H6" s="294" t="n">
        <v>43886</v>
      </c>
      <c r="I6" s="294" t="n">
        <v>43889</v>
      </c>
      <c r="J6" s="489" t="n">
        <v>43893</v>
      </c>
      <c r="K6" s="489" t="n">
        <v>43898</v>
      </c>
      <c r="L6" s="489" t="n">
        <v>43917</v>
      </c>
      <c r="M6" s="44"/>
      <c r="N6" s="44" t="s">
        <v>7</v>
      </c>
      <c r="O6" s="463" t="s">
        <v>1414</v>
      </c>
      <c r="P6" s="419" t="str">
        <f aca="false">HYPERLINK("go.gov.sg/moh9mar","Sumber")</f>
        <v>Sumber</v>
      </c>
    </row>
    <row r="7" customFormat="false" ht="15.75" hidden="false" customHeight="false" outlineLevel="0" collapsed="false">
      <c r="A7" s="44" t="n">
        <v>5</v>
      </c>
      <c r="B7" s="134" t="s">
        <v>1415</v>
      </c>
      <c r="C7" s="134" t="s">
        <v>1186</v>
      </c>
      <c r="D7" s="134" t="s">
        <v>1183</v>
      </c>
      <c r="E7" s="44" t="s">
        <v>1217</v>
      </c>
      <c r="F7" s="44" t="n">
        <v>56</v>
      </c>
      <c r="G7" s="134" t="s">
        <v>1186</v>
      </c>
      <c r="H7" s="488"/>
      <c r="I7" s="294" t="n">
        <v>43899</v>
      </c>
      <c r="J7" s="489" t="n">
        <v>43896</v>
      </c>
      <c r="K7" s="489" t="n">
        <v>43900</v>
      </c>
      <c r="L7" s="490"/>
      <c r="M7" s="44"/>
      <c r="N7" s="44" t="s">
        <v>1080</v>
      </c>
      <c r="O7" s="134" t="s">
        <v>1416</v>
      </c>
      <c r="P7" s="419" t="str">
        <f aca="false">HYPERLINK("go.gov.sg/moh11mar","Sumber")</f>
        <v>Sumber</v>
      </c>
    </row>
    <row r="8" customFormat="false" ht="15.75" hidden="false" customHeight="false" outlineLevel="0" collapsed="false">
      <c r="A8" s="44" t="n">
        <v>6</v>
      </c>
      <c r="B8" s="134" t="s">
        <v>1417</v>
      </c>
      <c r="C8" s="134" t="s">
        <v>1186</v>
      </c>
      <c r="D8" s="134" t="s">
        <v>1183</v>
      </c>
      <c r="E8" s="44" t="s">
        <v>1225</v>
      </c>
      <c r="F8" s="44" t="n">
        <v>83</v>
      </c>
      <c r="G8" s="134" t="s">
        <v>1186</v>
      </c>
      <c r="H8" s="488"/>
      <c r="I8" s="294" t="n">
        <v>43899</v>
      </c>
      <c r="J8" s="489" t="n">
        <v>43898</v>
      </c>
      <c r="K8" s="489" t="n">
        <v>43902</v>
      </c>
      <c r="L8" s="490"/>
      <c r="M8" s="44"/>
      <c r="N8" s="44" t="s">
        <v>1080</v>
      </c>
      <c r="P8" s="419" t="str">
        <f aca="false">HYPERLINK("go.gov.sg/moh12mar","Sumber")</f>
        <v>Sumber</v>
      </c>
    </row>
    <row r="9" customFormat="false" ht="15.75" hidden="false" customHeight="false" outlineLevel="0" collapsed="false">
      <c r="A9" s="44" t="n">
        <v>7</v>
      </c>
      <c r="B9" s="134" t="s">
        <v>1418</v>
      </c>
      <c r="C9" s="134" t="s">
        <v>1186</v>
      </c>
      <c r="D9" s="134" t="s">
        <v>1183</v>
      </c>
      <c r="E9" s="44" t="s">
        <v>1217</v>
      </c>
      <c r="F9" s="44" t="n">
        <v>76</v>
      </c>
      <c r="G9" s="134" t="s">
        <v>1186</v>
      </c>
      <c r="H9" s="488"/>
      <c r="I9" s="294" t="n">
        <v>43899</v>
      </c>
      <c r="J9" s="489" t="n">
        <v>43899</v>
      </c>
      <c r="K9" s="489" t="n">
        <v>43902</v>
      </c>
      <c r="L9" s="490"/>
      <c r="M9" s="44"/>
      <c r="N9" s="44" t="s">
        <v>1080</v>
      </c>
      <c r="P9" s="419" t="str">
        <f aca="false">HYPERLINK("go.gov.sg/moh12mar","Sumber")</f>
        <v>Sumber</v>
      </c>
    </row>
    <row r="10" customFormat="false" ht="15.75" hidden="false" customHeight="false" outlineLevel="0" collapsed="false">
      <c r="A10" s="44" t="n">
        <v>8</v>
      </c>
      <c r="B10" s="134" t="s">
        <v>1419</v>
      </c>
      <c r="C10" s="134" t="s">
        <v>1183</v>
      </c>
      <c r="D10" s="134" t="s">
        <v>1183</v>
      </c>
      <c r="E10" s="44" t="s">
        <v>1217</v>
      </c>
      <c r="F10" s="44" t="n">
        <v>36</v>
      </c>
      <c r="G10" s="134" t="s">
        <v>1407</v>
      </c>
      <c r="H10" s="294" t="n">
        <v>43896</v>
      </c>
      <c r="I10" s="294" t="n">
        <v>43898</v>
      </c>
      <c r="J10" s="489" t="n">
        <v>43901</v>
      </c>
      <c r="K10" s="489" t="n">
        <v>43903</v>
      </c>
      <c r="L10" s="489" t="n">
        <v>43920</v>
      </c>
      <c r="M10" s="44"/>
      <c r="N10" s="44" t="s">
        <v>7</v>
      </c>
      <c r="P10" s="419" t="str">
        <f aca="false">HYPERLINK("go.gov.sg/moh14mar","Sumber")</f>
        <v>Sumber</v>
      </c>
    </row>
    <row r="11" customFormat="false" ht="15.75" hidden="false" customHeight="false" outlineLevel="0" collapsed="false">
      <c r="A11" s="44" t="n">
        <v>9</v>
      </c>
      <c r="B11" s="134" t="s">
        <v>1420</v>
      </c>
      <c r="C11" s="134" t="s">
        <v>1186</v>
      </c>
      <c r="D11" s="134" t="s">
        <v>1183</v>
      </c>
      <c r="E11" s="44" t="s">
        <v>1225</v>
      </c>
      <c r="F11" s="44" t="n">
        <v>64</v>
      </c>
      <c r="G11" s="134" t="s">
        <v>1186</v>
      </c>
      <c r="H11" s="488"/>
      <c r="I11" s="294" t="n">
        <v>43903</v>
      </c>
      <c r="J11" s="489" t="n">
        <v>43899</v>
      </c>
      <c r="K11" s="489" t="n">
        <v>43904</v>
      </c>
      <c r="L11" s="490"/>
      <c r="M11" s="492" t="n">
        <v>43911</v>
      </c>
      <c r="N11" s="493" t="s">
        <v>1289</v>
      </c>
      <c r="P11" s="491" t="str">
        <f aca="false">HYPERLINK("https://www.moh.gov.sg/news-highlights/details/passing-of-two-patients-with-covid-19-infection","Sumber")</f>
        <v>Sumber</v>
      </c>
    </row>
    <row r="12" customFormat="false" ht="15.75" hidden="false" customHeight="false" outlineLevel="0" collapsed="false">
      <c r="A12" s="44" t="n">
        <v>10</v>
      </c>
      <c r="B12" s="134" t="s">
        <v>1421</v>
      </c>
      <c r="C12" s="134" t="s">
        <v>1183</v>
      </c>
      <c r="D12" s="134" t="s">
        <v>1183</v>
      </c>
      <c r="E12" s="44" t="s">
        <v>1225</v>
      </c>
      <c r="F12" s="44" t="n">
        <v>48</v>
      </c>
      <c r="G12" s="134" t="s">
        <v>1186</v>
      </c>
      <c r="H12" s="294" t="n">
        <v>43894</v>
      </c>
      <c r="I12" s="294" t="n">
        <v>43903</v>
      </c>
      <c r="J12" s="489" t="n">
        <v>43898</v>
      </c>
      <c r="K12" s="489" t="n">
        <v>43904</v>
      </c>
      <c r="L12" s="489" t="n">
        <v>43918</v>
      </c>
      <c r="M12" s="44"/>
      <c r="N12" s="44" t="s">
        <v>7</v>
      </c>
      <c r="P12" s="491" t="str">
        <f aca="false">HYPERLINK("https://www.moh.gov.sg/news-highlights/details/fourteen-new-cases-of-covid-19-infection-confirmed","Sumber")</f>
        <v>Sumber</v>
      </c>
    </row>
    <row r="13" customFormat="false" ht="15.75" hidden="false" customHeight="false" outlineLevel="0" collapsed="false">
      <c r="A13" s="44" t="n">
        <v>11</v>
      </c>
      <c r="B13" s="134" t="s">
        <v>1422</v>
      </c>
      <c r="C13" s="134" t="s">
        <v>1183</v>
      </c>
      <c r="D13" s="134" t="s">
        <v>1183</v>
      </c>
      <c r="E13" s="44" t="s">
        <v>1225</v>
      </c>
      <c r="F13" s="44" t="n">
        <v>63</v>
      </c>
      <c r="G13" s="134" t="s">
        <v>1186</v>
      </c>
      <c r="H13" s="294" t="n">
        <v>43893</v>
      </c>
      <c r="I13" s="294" t="n">
        <v>43897</v>
      </c>
      <c r="J13" s="489" t="n">
        <v>43899</v>
      </c>
      <c r="K13" s="489" t="n">
        <v>43905</v>
      </c>
      <c r="L13" s="490"/>
      <c r="M13" s="44"/>
      <c r="N13" s="44" t="s">
        <v>1080</v>
      </c>
      <c r="P13" s="491" t="str">
        <f aca="false">HYPERLINK("https://www.moh.gov.sg/news-highlights/details/fourteen-new-cases-of-covid-19-infection-confirmed","Sumber")</f>
        <v>Sumber</v>
      </c>
    </row>
    <row r="14" customFormat="false" ht="15.75" hidden="false" customHeight="false" outlineLevel="0" collapsed="false">
      <c r="A14" s="44" t="n">
        <v>12</v>
      </c>
      <c r="B14" s="134" t="s">
        <v>1423</v>
      </c>
      <c r="C14" s="134" t="s">
        <v>1186</v>
      </c>
      <c r="D14" s="134" t="s">
        <v>1183</v>
      </c>
      <c r="E14" s="44" t="s">
        <v>1217</v>
      </c>
      <c r="F14" s="44" t="n">
        <v>41</v>
      </c>
      <c r="G14" s="134" t="s">
        <v>1186</v>
      </c>
      <c r="H14" s="488"/>
      <c r="I14" s="294" t="n">
        <v>43906</v>
      </c>
      <c r="J14" s="490"/>
      <c r="K14" s="489" t="n">
        <v>43907</v>
      </c>
      <c r="L14" s="489" t="n">
        <v>43918</v>
      </c>
      <c r="M14" s="44"/>
      <c r="N14" s="44" t="s">
        <v>7</v>
      </c>
      <c r="P14" s="491" t="str">
        <f aca="false">HYPERLINK("go.gov.sg/moh17mar","Sumber")</f>
        <v>Sumber</v>
      </c>
    </row>
    <row r="15" customFormat="false" ht="15.75" hidden="false" customHeight="false" outlineLevel="0" collapsed="false">
      <c r="A15" s="44" t="n">
        <v>13</v>
      </c>
      <c r="B15" s="134" t="s">
        <v>1424</v>
      </c>
      <c r="C15" s="134" t="s">
        <v>1183</v>
      </c>
      <c r="D15" s="134" t="s">
        <v>1183</v>
      </c>
      <c r="E15" s="44" t="s">
        <v>1217</v>
      </c>
      <c r="F15" s="44" t="n">
        <v>72</v>
      </c>
      <c r="G15" s="134" t="s">
        <v>1186</v>
      </c>
      <c r="H15" s="44"/>
      <c r="I15" s="44"/>
      <c r="J15" s="490"/>
      <c r="K15" s="489" t="n">
        <v>43907</v>
      </c>
      <c r="L15" s="490"/>
      <c r="M15" s="44"/>
      <c r="N15" s="44" t="s">
        <v>1080</v>
      </c>
      <c r="P15" s="491" t="str">
        <f aca="false">HYPERLINK("go.gov.sg/moh18mar","Sumber")</f>
        <v>Sumber</v>
      </c>
    </row>
    <row r="16" customFormat="false" ht="15.75" hidden="false" customHeight="false" outlineLevel="0" collapsed="false">
      <c r="A16" s="44" t="n">
        <v>14</v>
      </c>
      <c r="B16" s="134" t="s">
        <v>1425</v>
      </c>
      <c r="C16" s="134" t="s">
        <v>1186</v>
      </c>
      <c r="D16" s="134" t="s">
        <v>1183</v>
      </c>
      <c r="E16" s="44" t="s">
        <v>1225</v>
      </c>
      <c r="F16" s="44" t="n">
        <v>31</v>
      </c>
      <c r="G16" s="134" t="s">
        <v>1186</v>
      </c>
      <c r="H16" s="44"/>
      <c r="I16" s="44"/>
      <c r="J16" s="490"/>
      <c r="K16" s="489" t="n">
        <v>43908</v>
      </c>
      <c r="L16" s="490"/>
      <c r="M16" s="44"/>
      <c r="N16" s="44" t="s">
        <v>1080</v>
      </c>
      <c r="P16" s="491" t="str">
        <f aca="false">HYPERLINK("go.gov.sg/moh18mar","Sumber")</f>
        <v>Sumber</v>
      </c>
    </row>
    <row r="17" customFormat="false" ht="15.75" hidden="false" customHeight="false" outlineLevel="0" collapsed="false">
      <c r="A17" s="44" t="n">
        <v>15</v>
      </c>
      <c r="B17" s="134" t="s">
        <v>1426</v>
      </c>
      <c r="C17" s="134" t="s">
        <v>1427</v>
      </c>
      <c r="D17" s="134" t="s">
        <v>1427</v>
      </c>
      <c r="E17" s="44" t="s">
        <v>1225</v>
      </c>
      <c r="F17" s="44" t="n">
        <v>35</v>
      </c>
      <c r="G17" s="134" t="s">
        <v>1186</v>
      </c>
      <c r="H17" s="44"/>
      <c r="I17" s="294" t="n">
        <v>43903</v>
      </c>
      <c r="J17" s="489" t="n">
        <v>43900</v>
      </c>
      <c r="K17" s="489" t="n">
        <v>43907</v>
      </c>
      <c r="L17" s="490"/>
      <c r="M17" s="44"/>
      <c r="N17" s="44" t="s">
        <v>1080</v>
      </c>
      <c r="P17" s="491" t="str">
        <f aca="false">HYPERLINK("https://www.thejakartapost.com/news/2020/03/19/china-reports-imported-covid-19-case-from-indonesia.html","Sumber")</f>
        <v>Sumber</v>
      </c>
    </row>
    <row r="18" customFormat="false" ht="15.75" hidden="false" customHeight="false" outlineLevel="0" collapsed="false">
      <c r="A18" s="44" t="n">
        <v>16</v>
      </c>
      <c r="B18" s="134" t="s">
        <v>1428</v>
      </c>
      <c r="C18" s="134" t="s">
        <v>1183</v>
      </c>
      <c r="D18" s="134" t="s">
        <v>1183</v>
      </c>
      <c r="E18" s="44" t="s">
        <v>1225</v>
      </c>
      <c r="F18" s="44" t="n">
        <v>51</v>
      </c>
      <c r="G18" s="134" t="s">
        <v>1186</v>
      </c>
      <c r="H18" s="44"/>
      <c r="I18" s="44"/>
      <c r="J18" s="490"/>
      <c r="K18" s="489" t="n">
        <v>43910</v>
      </c>
      <c r="L18" s="490"/>
      <c r="M18" s="44"/>
      <c r="N18" s="44" t="s">
        <v>1080</v>
      </c>
      <c r="P18" s="491" t="str">
        <f aca="false">HYPERLINK("go.gov.sg/moh20mar","Sumber")</f>
        <v>Sumber</v>
      </c>
    </row>
    <row r="19" customFormat="false" ht="15.75" hidden="false" customHeight="false" outlineLevel="0" collapsed="false">
      <c r="A19" s="44" t="n">
        <v>17</v>
      </c>
      <c r="B19" s="134" t="s">
        <v>1429</v>
      </c>
      <c r="C19" s="134" t="s">
        <v>1430</v>
      </c>
      <c r="D19" s="134" t="s">
        <v>1183</v>
      </c>
      <c r="E19" s="44" t="s">
        <v>1225</v>
      </c>
      <c r="F19" s="44" t="n">
        <v>73</v>
      </c>
      <c r="G19" s="134" t="s">
        <v>1186</v>
      </c>
      <c r="H19" s="44"/>
      <c r="I19" s="44"/>
      <c r="J19" s="490"/>
      <c r="K19" s="489" t="n">
        <v>43910</v>
      </c>
      <c r="L19" s="490"/>
      <c r="M19" s="44"/>
      <c r="N19" s="44" t="s">
        <v>1080</v>
      </c>
      <c r="P19" s="491" t="str">
        <f aca="false">HYPERLINK("go.gov.sg/moh20mar","Sumber")</f>
        <v>Sumber</v>
      </c>
    </row>
    <row r="20" customFormat="false" ht="15.75" hidden="false" customHeight="false" outlineLevel="0" collapsed="false">
      <c r="A20" s="44" t="n">
        <v>18</v>
      </c>
      <c r="B20" s="134" t="s">
        <v>1431</v>
      </c>
      <c r="C20" s="134" t="s">
        <v>1432</v>
      </c>
      <c r="D20" s="134" t="s">
        <v>1183</v>
      </c>
      <c r="E20" s="44" t="s">
        <v>1225</v>
      </c>
      <c r="F20" s="44" t="n">
        <v>62</v>
      </c>
      <c r="G20" s="134" t="s">
        <v>1186</v>
      </c>
      <c r="H20" s="44"/>
      <c r="I20" s="44"/>
      <c r="J20" s="490"/>
      <c r="K20" s="489" t="n">
        <v>43910</v>
      </c>
      <c r="L20" s="490"/>
      <c r="M20" s="44"/>
      <c r="N20" s="44" t="s">
        <v>1080</v>
      </c>
      <c r="P20" s="491" t="str">
        <f aca="false">HYPERLINK("go.gov.sg/moh20mar","Sumber")</f>
        <v>Sumber</v>
      </c>
    </row>
    <row r="21" customFormat="false" ht="15.75" hidden="false" customHeight="false" outlineLevel="0" collapsed="false">
      <c r="A21" s="44" t="n">
        <v>19</v>
      </c>
      <c r="B21" s="134" t="s">
        <v>1433</v>
      </c>
      <c r="C21" s="134" t="s">
        <v>1186</v>
      </c>
      <c r="D21" s="134" t="s">
        <v>1183</v>
      </c>
      <c r="E21" s="44" t="s">
        <v>1225</v>
      </c>
      <c r="F21" s="44" t="n">
        <v>54</v>
      </c>
      <c r="G21" s="134" t="s">
        <v>1186</v>
      </c>
      <c r="H21" s="44"/>
      <c r="I21" s="44"/>
      <c r="J21" s="490"/>
      <c r="K21" s="489" t="n">
        <v>43910</v>
      </c>
      <c r="L21" s="490"/>
      <c r="M21" s="44"/>
      <c r="N21" s="44" t="s">
        <v>1080</v>
      </c>
      <c r="P21" s="491" t="str">
        <f aca="false">HYPERLINK("go.gov.sg/moh21mar","Sumber")</f>
        <v>Sumber</v>
      </c>
    </row>
    <row r="22" customFormat="false" ht="15.75" hidden="false" customHeight="false" outlineLevel="0" collapsed="false">
      <c r="A22" s="44" t="n">
        <v>20</v>
      </c>
      <c r="B22" s="134" t="s">
        <v>1434</v>
      </c>
      <c r="C22" s="134" t="s">
        <v>1186</v>
      </c>
      <c r="D22" s="134" t="s">
        <v>1183</v>
      </c>
      <c r="E22" s="44" t="s">
        <v>1217</v>
      </c>
      <c r="F22" s="44" t="n">
        <v>22</v>
      </c>
      <c r="G22" s="134" t="s">
        <v>1186</v>
      </c>
      <c r="H22" s="44"/>
      <c r="I22" s="44"/>
      <c r="J22" s="490"/>
      <c r="K22" s="489" t="n">
        <v>43910</v>
      </c>
      <c r="L22" s="490"/>
      <c r="M22" s="44"/>
      <c r="N22" s="44" t="s">
        <v>1080</v>
      </c>
      <c r="P22" s="491" t="str">
        <f aca="false">HYPERLINK("go.gov.sg/moh21mar","Sumber")</f>
        <v>Sumber</v>
      </c>
    </row>
    <row r="23" customFormat="false" ht="15.75" hidden="false" customHeight="false" outlineLevel="0" collapsed="false">
      <c r="A23" s="44" t="n">
        <v>21</v>
      </c>
      <c r="B23" s="134" t="s">
        <v>1435</v>
      </c>
      <c r="C23" s="134" t="s">
        <v>1186</v>
      </c>
      <c r="D23" s="134" t="s">
        <v>1183</v>
      </c>
      <c r="E23" s="44" t="s">
        <v>1225</v>
      </c>
      <c r="F23" s="44" t="n">
        <v>77</v>
      </c>
      <c r="G23" s="134" t="s">
        <v>1186</v>
      </c>
      <c r="H23" s="44"/>
      <c r="I23" s="44"/>
      <c r="J23" s="490"/>
      <c r="K23" s="489" t="n">
        <v>43910</v>
      </c>
      <c r="L23" s="490"/>
      <c r="M23" s="44"/>
      <c r="N23" s="44" t="s">
        <v>1080</v>
      </c>
      <c r="P23" s="491" t="str">
        <f aca="false">HYPERLINK("go.gov.sg/moh21mar","Sumber")</f>
        <v>Sumber</v>
      </c>
    </row>
    <row r="24" customFormat="false" ht="15.75" hidden="false" customHeight="false" outlineLevel="0" collapsed="false">
      <c r="A24" s="44" t="n">
        <v>22</v>
      </c>
      <c r="B24" s="134" t="s">
        <v>1436</v>
      </c>
      <c r="C24" s="134" t="s">
        <v>1186</v>
      </c>
      <c r="D24" s="134" t="s">
        <v>1183</v>
      </c>
      <c r="E24" s="44" t="s">
        <v>1217</v>
      </c>
      <c r="F24" s="44" t="n">
        <v>64</v>
      </c>
      <c r="G24" s="134" t="s">
        <v>1186</v>
      </c>
      <c r="H24" s="44"/>
      <c r="I24" s="44"/>
      <c r="J24" s="490"/>
      <c r="K24" s="489" t="n">
        <v>43911</v>
      </c>
      <c r="L24" s="490"/>
      <c r="M24" s="44"/>
      <c r="N24" s="44" t="s">
        <v>1080</v>
      </c>
      <c r="O24" s="134" t="s">
        <v>1437</v>
      </c>
      <c r="P24" s="491" t="str">
        <f aca="false">HYPERLINK("go.gov.sg/moh21mar","Sumber")</f>
        <v>Sumber</v>
      </c>
    </row>
    <row r="25" customFormat="false" ht="15.75" hidden="false" customHeight="false" outlineLevel="0" collapsed="false">
      <c r="A25" s="44" t="n">
        <v>23</v>
      </c>
      <c r="B25" s="134" t="s">
        <v>1438</v>
      </c>
      <c r="C25" s="134" t="s">
        <v>1439</v>
      </c>
      <c r="D25" s="134" t="s">
        <v>1183</v>
      </c>
      <c r="E25" s="44" t="s">
        <v>1217</v>
      </c>
      <c r="F25" s="44" t="n">
        <v>53</v>
      </c>
      <c r="G25" s="134" t="s">
        <v>1186</v>
      </c>
      <c r="H25" s="44"/>
      <c r="I25" s="44"/>
      <c r="J25" s="490"/>
      <c r="K25" s="489" t="n">
        <v>43911</v>
      </c>
      <c r="L25" s="490"/>
      <c r="M25" s="44"/>
      <c r="N25" s="44" t="s">
        <v>1080</v>
      </c>
      <c r="P25" s="491" t="str">
        <f aca="false">HYPERLINK("go.gov.sg/moh21mar","Sumber")</f>
        <v>Sumber</v>
      </c>
    </row>
    <row r="26" customFormat="false" ht="15.75" hidden="false" customHeight="false" outlineLevel="0" collapsed="false">
      <c r="A26" s="44" t="n">
        <v>24</v>
      </c>
      <c r="B26" s="134" t="s">
        <v>1440</v>
      </c>
      <c r="C26" s="134" t="s">
        <v>1183</v>
      </c>
      <c r="D26" s="134" t="s">
        <v>1183</v>
      </c>
      <c r="E26" s="44" t="s">
        <v>1225</v>
      </c>
      <c r="F26" s="44" t="n">
        <v>64</v>
      </c>
      <c r="G26" s="134" t="s">
        <v>1407</v>
      </c>
      <c r="H26" s="44"/>
      <c r="I26" s="44"/>
      <c r="J26" s="490"/>
      <c r="K26" s="489" t="n">
        <v>43912</v>
      </c>
      <c r="L26" s="490"/>
      <c r="M26" s="44"/>
      <c r="N26" s="44" t="s">
        <v>1080</v>
      </c>
      <c r="P26" s="491" t="str">
        <f aca="false">HYPERLINK("go.gov.sg/moh23mar","Sumber")</f>
        <v>Sumber</v>
      </c>
    </row>
    <row r="27" customFormat="false" ht="15.75" hidden="false" customHeight="false" outlineLevel="0" collapsed="false">
      <c r="A27" s="44" t="n">
        <v>25</v>
      </c>
      <c r="B27" s="134" t="s">
        <v>1441</v>
      </c>
      <c r="C27" s="134" t="s">
        <v>1186</v>
      </c>
      <c r="D27" s="134" t="s">
        <v>1183</v>
      </c>
      <c r="E27" s="44" t="s">
        <v>1225</v>
      </c>
      <c r="F27" s="44" t="n">
        <v>55</v>
      </c>
      <c r="G27" s="134" t="s">
        <v>1186</v>
      </c>
      <c r="H27" s="44"/>
      <c r="I27" s="44"/>
      <c r="J27" s="490"/>
      <c r="K27" s="489" t="n">
        <v>43912</v>
      </c>
      <c r="L27" s="490"/>
      <c r="M27" s="44"/>
      <c r="N27" s="44" t="s">
        <v>1080</v>
      </c>
      <c r="P27" s="491" t="str">
        <f aca="false">HYPERLINK("go.gov.sg/moh23mar","Sumber")</f>
        <v>Sumber</v>
      </c>
    </row>
    <row r="28" customFormat="false" ht="15.75" hidden="false" customHeight="false" outlineLevel="0" collapsed="false">
      <c r="A28" s="44" t="n">
        <v>26</v>
      </c>
      <c r="B28" s="134" t="s">
        <v>1442</v>
      </c>
      <c r="C28" s="134" t="s">
        <v>1186</v>
      </c>
      <c r="D28" s="134" t="s">
        <v>1183</v>
      </c>
      <c r="E28" s="44" t="s">
        <v>1217</v>
      </c>
      <c r="F28" s="44" t="n">
        <v>24</v>
      </c>
      <c r="G28" s="134" t="s">
        <v>1186</v>
      </c>
      <c r="H28" s="44"/>
      <c r="I28" s="44"/>
      <c r="J28" s="490"/>
      <c r="K28" s="489" t="n">
        <v>43912</v>
      </c>
      <c r="L28" s="490"/>
      <c r="M28" s="44"/>
      <c r="N28" s="44" t="s">
        <v>1080</v>
      </c>
      <c r="P28" s="491" t="str">
        <f aca="false">HYPERLINK("go.gov.sg/moh23mar","Sumber")</f>
        <v>Sumber</v>
      </c>
    </row>
    <row r="29" customFormat="false" ht="15.75" hidden="false" customHeight="false" outlineLevel="0" collapsed="false">
      <c r="A29" s="44" t="n">
        <v>27</v>
      </c>
      <c r="B29" s="134" t="s">
        <v>1443</v>
      </c>
      <c r="C29" s="134" t="s">
        <v>1186</v>
      </c>
      <c r="D29" s="134" t="s">
        <v>1183</v>
      </c>
      <c r="E29" s="44" t="s">
        <v>1225</v>
      </c>
      <c r="F29" s="44" t="n">
        <v>68</v>
      </c>
      <c r="G29" s="134" t="s">
        <v>1186</v>
      </c>
      <c r="H29" s="44"/>
      <c r="I29" s="44"/>
      <c r="J29" s="490"/>
      <c r="K29" s="489" t="n">
        <v>43912</v>
      </c>
      <c r="L29" s="490"/>
      <c r="M29" s="492" t="n">
        <v>43923</v>
      </c>
      <c r="N29" s="44" t="s">
        <v>1289</v>
      </c>
      <c r="P29" s="491" t="str">
        <f aca="false">HYPERLINK("https://www.straitstimes.com/singapore/fourth-coronavirus-death-in-singapore?xtor=CS3-18&amp;utm_source=STiPhone&amp;utm_medium=share&amp;utm_term=2020-04-02%209%3A04%3A29","Sumber")</f>
        <v>Sumber</v>
      </c>
    </row>
    <row r="30" customFormat="false" ht="15.75" hidden="false" customHeight="false" outlineLevel="0" collapsed="false">
      <c r="A30" s="44" t="n">
        <v>28</v>
      </c>
      <c r="B30" s="134" t="s">
        <v>1444</v>
      </c>
      <c r="C30" s="134" t="s">
        <v>1183</v>
      </c>
      <c r="D30" s="134" t="s">
        <v>1183</v>
      </c>
      <c r="E30" s="44" t="s">
        <v>1225</v>
      </c>
      <c r="F30" s="44" t="n">
        <v>72</v>
      </c>
      <c r="G30" s="134" t="s">
        <v>1186</v>
      </c>
      <c r="H30" s="44"/>
      <c r="I30" s="44"/>
      <c r="J30" s="490"/>
      <c r="K30" s="489" t="n">
        <v>43912</v>
      </c>
      <c r="L30" s="490"/>
      <c r="M30" s="44"/>
      <c r="N30" s="44" t="s">
        <v>1080</v>
      </c>
      <c r="P30" s="491" t="str">
        <f aca="false">HYPERLINK("go.gov.sg/moh23mar","Sumber")</f>
        <v>Sumber</v>
      </c>
    </row>
    <row r="31" customFormat="false" ht="15.75" hidden="false" customHeight="false" outlineLevel="0" collapsed="false">
      <c r="A31" s="44" t="n">
        <v>29</v>
      </c>
      <c r="B31" s="134" t="s">
        <v>1445</v>
      </c>
      <c r="C31" s="134" t="s">
        <v>1183</v>
      </c>
      <c r="D31" s="134" t="s">
        <v>1183</v>
      </c>
      <c r="E31" s="44" t="s">
        <v>1225</v>
      </c>
      <c r="F31" s="44" t="n">
        <v>53</v>
      </c>
      <c r="G31" s="134" t="s">
        <v>1186</v>
      </c>
      <c r="H31" s="44"/>
      <c r="I31" s="44"/>
      <c r="J31" s="490"/>
      <c r="K31" s="489" t="n">
        <v>43913</v>
      </c>
      <c r="L31" s="490"/>
      <c r="M31" s="44"/>
      <c r="N31" s="44" t="s">
        <v>1080</v>
      </c>
      <c r="O31" s="134" t="s">
        <v>1437</v>
      </c>
      <c r="P31" s="491" t="str">
        <f aca="false">HYPERLINK("go.gov.sg/moh23mar","Sumber")</f>
        <v>Sumber</v>
      </c>
    </row>
    <row r="32" customFormat="false" ht="15.75" hidden="false" customHeight="false" outlineLevel="0" collapsed="false">
      <c r="A32" s="44" t="n">
        <v>30</v>
      </c>
      <c r="B32" s="134" t="s">
        <v>1446</v>
      </c>
      <c r="D32" s="134" t="s">
        <v>1447</v>
      </c>
      <c r="E32" s="44"/>
      <c r="F32" s="44"/>
      <c r="H32" s="44"/>
      <c r="I32" s="44"/>
      <c r="J32" s="490"/>
      <c r="K32" s="489" t="n">
        <v>43914</v>
      </c>
      <c r="L32" s="490"/>
      <c r="M32" s="44"/>
      <c r="N32" s="44" t="s">
        <v>1080</v>
      </c>
      <c r="P32" s="491" t="str">
        <f aca="false">HYPERLINK("https://www.channelnewsasia.com/news/asia/taiwan-covid19-cases-top-200-for-first-time-12570844","Sumber")</f>
        <v>Sumber</v>
      </c>
    </row>
    <row r="33" customFormat="false" ht="15.75" hidden="false" customHeight="false" outlineLevel="0" collapsed="false">
      <c r="A33" s="44" t="n">
        <v>31</v>
      </c>
      <c r="B33" s="134" t="s">
        <v>1448</v>
      </c>
      <c r="C33" s="134" t="s">
        <v>1186</v>
      </c>
      <c r="D33" s="134" t="s">
        <v>1183</v>
      </c>
      <c r="E33" s="44" t="s">
        <v>1217</v>
      </c>
      <c r="F33" s="44" t="n">
        <v>28</v>
      </c>
      <c r="G33" s="134" t="s">
        <v>1186</v>
      </c>
      <c r="H33" s="44"/>
      <c r="I33" s="44"/>
      <c r="J33" s="490"/>
      <c r="K33" s="489" t="n">
        <v>43914</v>
      </c>
      <c r="L33" s="490"/>
      <c r="M33" s="44"/>
      <c r="N33" s="44" t="s">
        <v>1080</v>
      </c>
      <c r="P33" s="491" t="str">
        <f aca="false">HYPERLINK("go.gov.sg/moh25mar","Sumber")</f>
        <v>Sumber</v>
      </c>
    </row>
    <row r="34" customFormat="false" ht="15.75" hidden="false" customHeight="false" outlineLevel="0" collapsed="false">
      <c r="A34" s="44" t="n">
        <v>32</v>
      </c>
      <c r="B34" s="134" t="s">
        <v>1449</v>
      </c>
      <c r="C34" s="134" t="s">
        <v>1186</v>
      </c>
      <c r="D34" s="134" t="s">
        <v>1183</v>
      </c>
      <c r="E34" s="44" t="s">
        <v>1217</v>
      </c>
      <c r="F34" s="44" t="n">
        <v>58</v>
      </c>
      <c r="G34" s="134" t="s">
        <v>1186</v>
      </c>
      <c r="H34" s="44"/>
      <c r="I34" s="44"/>
      <c r="J34" s="490"/>
      <c r="K34" s="489" t="n">
        <v>43915</v>
      </c>
      <c r="L34" s="490"/>
      <c r="M34" s="44"/>
      <c r="N34" s="44" t="s">
        <v>1080</v>
      </c>
      <c r="P34" s="491" t="str">
        <f aca="false">HYPERLINK("go.gov.sg/moh25mar","Sumber")</f>
        <v>Sumber</v>
      </c>
    </row>
    <row r="35" customFormat="false" ht="15.75" hidden="false" customHeight="false" outlineLevel="0" collapsed="false">
      <c r="A35" s="44" t="n">
        <v>33</v>
      </c>
      <c r="B35" s="134" t="s">
        <v>1450</v>
      </c>
      <c r="C35" s="134" t="s">
        <v>1451</v>
      </c>
      <c r="D35" s="134" t="s">
        <v>1183</v>
      </c>
      <c r="E35" s="44" t="s">
        <v>1217</v>
      </c>
      <c r="F35" s="44" t="n">
        <v>56</v>
      </c>
      <c r="G35" s="134" t="s">
        <v>1186</v>
      </c>
      <c r="H35" s="44"/>
      <c r="I35" s="44"/>
      <c r="J35" s="490"/>
      <c r="K35" s="489" t="n">
        <v>43915</v>
      </c>
      <c r="L35" s="490"/>
      <c r="M35" s="44"/>
      <c r="N35" s="44" t="s">
        <v>1080</v>
      </c>
      <c r="P35" s="491" t="str">
        <f aca="false">HYPERLINK("go.gov.sg/moh26mar","Sumber")</f>
        <v>Sumber</v>
      </c>
    </row>
    <row r="36" customFormat="false" ht="15.75" hidden="false" customHeight="false" outlineLevel="0" collapsed="false">
      <c r="A36" s="44" t="n">
        <v>34</v>
      </c>
      <c r="B36" s="134" t="s">
        <v>1452</v>
      </c>
      <c r="C36" s="134" t="s">
        <v>1453</v>
      </c>
      <c r="D36" s="134" t="s">
        <v>1183</v>
      </c>
      <c r="E36" s="44" t="s">
        <v>1225</v>
      </c>
      <c r="F36" s="44" t="n">
        <v>43</v>
      </c>
      <c r="G36" s="134" t="s">
        <v>1186</v>
      </c>
      <c r="H36" s="44"/>
      <c r="I36" s="44"/>
      <c r="J36" s="490"/>
      <c r="K36" s="489" t="n">
        <v>43917</v>
      </c>
      <c r="L36" s="490"/>
      <c r="M36" s="44"/>
      <c r="N36" s="44" t="s">
        <v>1080</v>
      </c>
      <c r="P36" s="491" t="str">
        <f aca="false">HYPERLINK("go.gov.sg/moh28mar","Sumber")</f>
        <v>Sumber</v>
      </c>
    </row>
    <row r="37" customFormat="false" ht="15.75" hidden="false" customHeight="false" outlineLevel="0" collapsed="false">
      <c r="A37" s="44" t="n">
        <v>35</v>
      </c>
      <c r="B37" s="134" t="s">
        <v>1454</v>
      </c>
      <c r="C37" s="134" t="s">
        <v>1451</v>
      </c>
      <c r="D37" s="134" t="s">
        <v>1183</v>
      </c>
      <c r="E37" s="44" t="s">
        <v>1225</v>
      </c>
      <c r="F37" s="44" t="n">
        <v>43</v>
      </c>
      <c r="G37" s="134" t="s">
        <v>1186</v>
      </c>
      <c r="H37" s="44"/>
      <c r="I37" s="44"/>
      <c r="J37" s="490"/>
      <c r="K37" s="489" t="n">
        <v>43920</v>
      </c>
      <c r="L37" s="490"/>
      <c r="M37" s="44"/>
      <c r="N37" s="44" t="s">
        <v>1080</v>
      </c>
      <c r="P37" s="491" t="str">
        <f aca="false">HYPERLINK("go.gov.sg/moh31mar","Sumber")</f>
        <v>Sumber</v>
      </c>
    </row>
    <row r="38" customFormat="false" ht="15.75" hidden="false" customHeight="false" outlineLevel="0" collapsed="false">
      <c r="A38" s="44" t="n">
        <v>36</v>
      </c>
      <c r="B38" s="134" t="s">
        <v>1455</v>
      </c>
      <c r="C38" s="134" t="s">
        <v>1186</v>
      </c>
      <c r="D38" s="134" t="s">
        <v>1183</v>
      </c>
      <c r="E38" s="44" t="s">
        <v>1217</v>
      </c>
      <c r="F38" s="44" t="n">
        <v>72</v>
      </c>
      <c r="G38" s="134" t="s">
        <v>1186</v>
      </c>
      <c r="H38" s="44"/>
      <c r="I38" s="44"/>
      <c r="J38" s="490"/>
      <c r="K38" s="489" t="n">
        <v>43921</v>
      </c>
      <c r="L38" s="490"/>
      <c r="M38" s="44"/>
      <c r="N38" s="44" t="s">
        <v>1080</v>
      </c>
      <c r="P38" s="491" t="str">
        <f aca="false">HYPERLINK("go.gov.sg/moh1apr","Sumber")</f>
        <v>Sumber</v>
      </c>
    </row>
    <row r="39" customFormat="false" ht="15.75" hidden="false" customHeight="false" outlineLevel="0" collapsed="false">
      <c r="A39" s="44" t="n">
        <v>37</v>
      </c>
      <c r="B39" s="134" t="s">
        <v>1456</v>
      </c>
      <c r="C39" s="134" t="s">
        <v>1451</v>
      </c>
      <c r="D39" s="134" t="s">
        <v>1183</v>
      </c>
      <c r="E39" s="44" t="s">
        <v>1217</v>
      </c>
      <c r="F39" s="44" t="n">
        <v>35</v>
      </c>
      <c r="G39" s="134" t="s">
        <v>1407</v>
      </c>
      <c r="H39" s="44"/>
      <c r="I39" s="44"/>
      <c r="J39" s="490"/>
      <c r="K39" s="489" t="n">
        <v>43921</v>
      </c>
      <c r="L39" s="490"/>
      <c r="M39" s="44"/>
      <c r="N39" s="44" t="s">
        <v>1080</v>
      </c>
      <c r="P39" s="491" t="str">
        <f aca="false">HYPERLINK("go.gov.sg/moh1apr","Sumber")</f>
        <v>Sumber</v>
      </c>
    </row>
    <row r="40" customFormat="false" ht="15.75" hidden="false" customHeight="false" outlineLevel="0" collapsed="false">
      <c r="A40" s="44" t="n">
        <v>38</v>
      </c>
      <c r="B40" s="134" t="s">
        <v>1457</v>
      </c>
      <c r="C40" s="134" t="s">
        <v>1453</v>
      </c>
      <c r="D40" s="134" t="s">
        <v>1183</v>
      </c>
      <c r="E40" s="44" t="s">
        <v>1217</v>
      </c>
      <c r="F40" s="44" t="n">
        <v>44</v>
      </c>
      <c r="G40" s="134" t="s">
        <v>1186</v>
      </c>
      <c r="H40" s="44"/>
      <c r="I40" s="44"/>
      <c r="J40" s="490"/>
      <c r="K40" s="489" t="n">
        <v>43923</v>
      </c>
      <c r="L40" s="490"/>
      <c r="M40" s="44"/>
      <c r="N40" s="44" t="s">
        <v>1080</v>
      </c>
      <c r="P40" s="491" t="str">
        <f aca="false">HYPERLINK("go.gov.sg/moh2apr","Sumber")</f>
        <v>Sumber</v>
      </c>
    </row>
    <row r="41" customFormat="false" ht="15.75" hidden="false" customHeight="false" outlineLevel="0" collapsed="false">
      <c r="A41" s="44" t="n">
        <v>39</v>
      </c>
      <c r="B41" s="134" t="s">
        <v>1458</v>
      </c>
      <c r="C41" s="134" t="s">
        <v>1186</v>
      </c>
      <c r="D41" s="134" t="s">
        <v>1183</v>
      </c>
      <c r="E41" s="44" t="s">
        <v>1225</v>
      </c>
      <c r="F41" s="44" t="n">
        <v>72</v>
      </c>
      <c r="G41" s="134" t="s">
        <v>1186</v>
      </c>
      <c r="H41" s="44"/>
      <c r="I41" s="44"/>
      <c r="J41" s="490"/>
      <c r="K41" s="489" t="n">
        <v>43924</v>
      </c>
      <c r="L41" s="490"/>
      <c r="M41" s="44"/>
      <c r="N41" s="44" t="s">
        <v>1080</v>
      </c>
      <c r="P41" s="491" t="str">
        <f aca="false">HYPERLINK("go.gov.sg/moh3apr","Sumber")</f>
        <v>Sumber</v>
      </c>
    </row>
    <row r="42" customFormat="false" ht="15.75" hidden="false" customHeight="false" outlineLevel="0" collapsed="false">
      <c r="A42" s="44"/>
      <c r="E42" s="44"/>
      <c r="F42" s="44"/>
      <c r="H42" s="44"/>
      <c r="I42" s="44"/>
      <c r="J42" s="490"/>
      <c r="K42" s="490"/>
      <c r="L42" s="490"/>
      <c r="M42" s="44"/>
      <c r="N42" s="44"/>
    </row>
    <row r="43" customFormat="false" ht="15.75" hidden="false" customHeight="false" outlineLevel="0" collapsed="false">
      <c r="A43" s="44"/>
      <c r="E43" s="44"/>
      <c r="F43" s="44"/>
      <c r="H43" s="44"/>
      <c r="I43" s="44"/>
      <c r="J43" s="490"/>
      <c r="K43" s="490"/>
      <c r="L43" s="490"/>
      <c r="M43" s="44"/>
      <c r="N43" s="44"/>
    </row>
    <row r="44" customFormat="false" ht="15.75" hidden="false" customHeight="false" outlineLevel="0" collapsed="false">
      <c r="A44" s="44"/>
      <c r="E44" s="44"/>
      <c r="F44" s="44"/>
      <c r="H44" s="44"/>
      <c r="I44" s="44"/>
      <c r="J44" s="490"/>
      <c r="K44" s="490"/>
      <c r="L44" s="490"/>
      <c r="M44" s="44"/>
      <c r="N44" s="44"/>
    </row>
    <row r="45" customFormat="false" ht="15.75" hidden="false" customHeight="false" outlineLevel="0" collapsed="false">
      <c r="A45" s="44"/>
      <c r="E45" s="44"/>
      <c r="F45" s="44"/>
      <c r="H45" s="44"/>
      <c r="I45" s="44"/>
      <c r="J45" s="490"/>
      <c r="K45" s="490"/>
      <c r="L45" s="490"/>
      <c r="M45" s="44"/>
      <c r="N45" s="44"/>
    </row>
    <row r="46" customFormat="false" ht="15.75" hidden="false" customHeight="false" outlineLevel="0" collapsed="false">
      <c r="A46" s="44"/>
      <c r="E46" s="44"/>
      <c r="F46" s="44"/>
      <c r="H46" s="44"/>
      <c r="I46" s="44"/>
      <c r="J46" s="490"/>
      <c r="K46" s="490"/>
      <c r="L46" s="490"/>
      <c r="M46" s="44"/>
      <c r="N46" s="44"/>
    </row>
    <row r="47" customFormat="false" ht="15.75" hidden="false" customHeight="false" outlineLevel="0" collapsed="false">
      <c r="A47" s="44"/>
      <c r="E47" s="44"/>
      <c r="F47" s="44"/>
      <c r="H47" s="44"/>
      <c r="I47" s="44"/>
      <c r="J47" s="490"/>
      <c r="K47" s="490"/>
      <c r="L47" s="490"/>
      <c r="M47" s="44"/>
      <c r="N47" s="44"/>
    </row>
    <row r="48" customFormat="false" ht="15.75" hidden="false" customHeight="false" outlineLevel="0" collapsed="false">
      <c r="A48" s="44"/>
      <c r="E48" s="44"/>
      <c r="F48" s="44"/>
      <c r="H48" s="44"/>
      <c r="I48" s="44"/>
      <c r="J48" s="490"/>
      <c r="K48" s="490"/>
      <c r="L48" s="490"/>
      <c r="M48" s="44"/>
      <c r="N48" s="44"/>
    </row>
    <row r="49" customFormat="false" ht="15.75" hidden="false" customHeight="false" outlineLevel="0" collapsed="false">
      <c r="A49" s="44"/>
      <c r="E49" s="44"/>
      <c r="F49" s="44"/>
      <c r="H49" s="44"/>
      <c r="I49" s="44"/>
      <c r="J49" s="490"/>
      <c r="K49" s="490"/>
      <c r="L49" s="490"/>
      <c r="M49" s="44"/>
      <c r="N49" s="44"/>
    </row>
    <row r="50" customFormat="false" ht="15.75" hidden="false" customHeight="false" outlineLevel="0" collapsed="false">
      <c r="A50" s="44"/>
      <c r="E50" s="44"/>
      <c r="F50" s="44"/>
      <c r="H50" s="44"/>
      <c r="I50" s="44"/>
      <c r="J50" s="490"/>
      <c r="K50" s="490"/>
      <c r="L50" s="490"/>
      <c r="M50" s="44"/>
      <c r="N50" s="44"/>
    </row>
    <row r="51" customFormat="false" ht="15.75" hidden="false" customHeight="false" outlineLevel="0" collapsed="false">
      <c r="A51" s="44"/>
      <c r="E51" s="44"/>
      <c r="F51" s="44"/>
      <c r="H51" s="44"/>
      <c r="I51" s="44"/>
      <c r="J51" s="490"/>
      <c r="K51" s="490"/>
      <c r="L51" s="490"/>
      <c r="M51" s="44"/>
      <c r="N51" s="44"/>
    </row>
    <row r="52" customFormat="false" ht="15.75" hidden="false" customHeight="false" outlineLevel="0" collapsed="false">
      <c r="A52" s="44"/>
      <c r="E52" s="44"/>
      <c r="F52" s="44"/>
      <c r="H52" s="44"/>
      <c r="I52" s="44"/>
      <c r="J52" s="490"/>
      <c r="K52" s="490"/>
      <c r="L52" s="490"/>
      <c r="M52" s="44"/>
      <c r="N52" s="44"/>
    </row>
    <row r="53" customFormat="false" ht="15.75" hidden="false" customHeight="false" outlineLevel="0" collapsed="false">
      <c r="A53" s="44"/>
      <c r="E53" s="44"/>
      <c r="F53" s="44"/>
      <c r="H53" s="44"/>
      <c r="I53" s="44"/>
      <c r="J53" s="490"/>
      <c r="K53" s="490"/>
      <c r="L53" s="490"/>
      <c r="M53" s="44"/>
      <c r="N53" s="44"/>
    </row>
    <row r="54" customFormat="false" ht="15.75" hidden="false" customHeight="false" outlineLevel="0" collapsed="false">
      <c r="A54" s="44"/>
      <c r="E54" s="44"/>
      <c r="F54" s="44"/>
      <c r="H54" s="44"/>
      <c r="I54" s="44"/>
      <c r="J54" s="490"/>
      <c r="K54" s="490"/>
      <c r="L54" s="490"/>
      <c r="M54" s="44"/>
      <c r="N54" s="44"/>
    </row>
    <row r="55" customFormat="false" ht="15.75" hidden="false" customHeight="false" outlineLevel="0" collapsed="false">
      <c r="A55" s="44"/>
      <c r="E55" s="44"/>
      <c r="F55" s="44"/>
      <c r="H55" s="44"/>
      <c r="I55" s="44"/>
      <c r="J55" s="490"/>
      <c r="K55" s="490"/>
      <c r="L55" s="490"/>
      <c r="M55" s="44"/>
      <c r="N55" s="44"/>
    </row>
    <row r="56" customFormat="false" ht="15.75" hidden="false" customHeight="false" outlineLevel="0" collapsed="false">
      <c r="A56" s="44"/>
      <c r="E56" s="44"/>
      <c r="F56" s="44"/>
      <c r="H56" s="44"/>
      <c r="I56" s="44"/>
      <c r="J56" s="490"/>
      <c r="K56" s="490"/>
      <c r="L56" s="490"/>
      <c r="M56" s="44"/>
      <c r="N56" s="44"/>
    </row>
    <row r="57" customFormat="false" ht="15.75" hidden="false" customHeight="false" outlineLevel="0" collapsed="false">
      <c r="A57" s="44"/>
      <c r="E57" s="44"/>
      <c r="F57" s="44"/>
      <c r="H57" s="44"/>
      <c r="I57" s="44"/>
      <c r="J57" s="490"/>
      <c r="K57" s="490"/>
      <c r="L57" s="490"/>
      <c r="M57" s="44"/>
      <c r="N57" s="44"/>
    </row>
    <row r="58" customFormat="false" ht="15.75" hidden="false" customHeight="false" outlineLevel="0" collapsed="false">
      <c r="A58" s="44"/>
      <c r="E58" s="44"/>
      <c r="F58" s="44"/>
      <c r="H58" s="44"/>
      <c r="I58" s="44"/>
      <c r="J58" s="490"/>
      <c r="K58" s="490"/>
      <c r="L58" s="490"/>
      <c r="M58" s="44"/>
      <c r="N58" s="44"/>
    </row>
    <row r="59" customFormat="false" ht="15.75" hidden="false" customHeight="false" outlineLevel="0" collapsed="false">
      <c r="A59" s="44"/>
      <c r="E59" s="44"/>
      <c r="F59" s="44"/>
      <c r="H59" s="44"/>
      <c r="I59" s="44"/>
      <c r="J59" s="490"/>
      <c r="K59" s="490"/>
      <c r="L59" s="490"/>
      <c r="M59" s="44"/>
      <c r="N59" s="44"/>
    </row>
    <row r="60" customFormat="false" ht="15.75" hidden="false" customHeight="false" outlineLevel="0" collapsed="false">
      <c r="A60" s="44"/>
      <c r="E60" s="44"/>
      <c r="F60" s="44"/>
      <c r="H60" s="44"/>
      <c r="I60" s="44"/>
      <c r="J60" s="490"/>
      <c r="K60" s="490"/>
      <c r="L60" s="490"/>
      <c r="M60" s="44"/>
      <c r="N60" s="44"/>
    </row>
    <row r="61" customFormat="false" ht="15.75" hidden="false" customHeight="false" outlineLevel="0" collapsed="false">
      <c r="A61" s="44"/>
      <c r="E61" s="44"/>
      <c r="F61" s="44"/>
      <c r="H61" s="44"/>
      <c r="I61" s="44"/>
      <c r="J61" s="490"/>
      <c r="K61" s="490"/>
      <c r="L61" s="490"/>
      <c r="M61" s="44"/>
      <c r="N61" s="44"/>
    </row>
    <row r="62" customFormat="false" ht="15.75" hidden="false" customHeight="false" outlineLevel="0" collapsed="false">
      <c r="A62" s="44"/>
      <c r="E62" s="44"/>
      <c r="F62" s="44"/>
      <c r="H62" s="44"/>
      <c r="I62" s="44"/>
      <c r="J62" s="490"/>
      <c r="K62" s="490"/>
      <c r="L62" s="490"/>
      <c r="M62" s="44"/>
      <c r="N62" s="44"/>
    </row>
    <row r="63" customFormat="false" ht="15.75" hidden="false" customHeight="false" outlineLevel="0" collapsed="false">
      <c r="A63" s="44"/>
      <c r="E63" s="44"/>
      <c r="F63" s="44"/>
      <c r="H63" s="44"/>
      <c r="I63" s="44"/>
      <c r="J63" s="490"/>
      <c r="K63" s="490"/>
      <c r="L63" s="490"/>
      <c r="M63" s="44"/>
      <c r="N63" s="44"/>
    </row>
    <row r="64" customFormat="false" ht="15.75" hidden="false" customHeight="false" outlineLevel="0" collapsed="false">
      <c r="A64" s="44"/>
      <c r="E64" s="44"/>
      <c r="F64" s="44"/>
      <c r="H64" s="44"/>
      <c r="I64" s="44"/>
      <c r="J64" s="490"/>
      <c r="K64" s="490"/>
      <c r="L64" s="490"/>
      <c r="M64" s="44"/>
      <c r="N64" s="44"/>
    </row>
    <row r="65" customFormat="false" ht="15.75" hidden="false" customHeight="false" outlineLevel="0" collapsed="false">
      <c r="A65" s="44"/>
      <c r="E65" s="44"/>
      <c r="F65" s="44"/>
      <c r="H65" s="44"/>
      <c r="I65" s="44"/>
      <c r="J65" s="490"/>
      <c r="K65" s="490"/>
      <c r="L65" s="490"/>
      <c r="M65" s="44"/>
      <c r="N65" s="44"/>
    </row>
    <row r="66" customFormat="false" ht="15.75" hidden="false" customHeight="false" outlineLevel="0" collapsed="false">
      <c r="A66" s="44"/>
      <c r="E66" s="44"/>
      <c r="F66" s="44"/>
      <c r="H66" s="44"/>
      <c r="I66" s="44"/>
      <c r="J66" s="490"/>
      <c r="K66" s="490"/>
      <c r="L66" s="490"/>
      <c r="M66" s="44"/>
      <c r="N66" s="44"/>
    </row>
    <row r="67" customFormat="false" ht="15.75" hidden="false" customHeight="false" outlineLevel="0" collapsed="false">
      <c r="A67" s="44"/>
      <c r="E67" s="44"/>
      <c r="F67" s="44"/>
      <c r="H67" s="44"/>
      <c r="I67" s="44"/>
      <c r="J67" s="490"/>
      <c r="K67" s="490"/>
      <c r="L67" s="490"/>
      <c r="M67" s="44"/>
      <c r="N67" s="44"/>
    </row>
    <row r="68" customFormat="false" ht="15.75" hidden="false" customHeight="false" outlineLevel="0" collapsed="false">
      <c r="A68" s="44"/>
      <c r="E68" s="44"/>
      <c r="F68" s="44"/>
      <c r="H68" s="44"/>
      <c r="I68" s="44"/>
      <c r="J68" s="490"/>
      <c r="K68" s="490"/>
      <c r="L68" s="490"/>
      <c r="M68" s="44"/>
      <c r="N68" s="44"/>
    </row>
    <row r="69" customFormat="false" ht="15.75" hidden="false" customHeight="false" outlineLevel="0" collapsed="false">
      <c r="A69" s="44"/>
      <c r="E69" s="44"/>
      <c r="F69" s="44"/>
      <c r="H69" s="44"/>
      <c r="I69" s="44"/>
      <c r="J69" s="490"/>
      <c r="K69" s="490"/>
      <c r="L69" s="490"/>
      <c r="M69" s="44"/>
      <c r="N69" s="44"/>
    </row>
    <row r="70" customFormat="false" ht="15.75" hidden="false" customHeight="false" outlineLevel="0" collapsed="false">
      <c r="A70" s="44"/>
      <c r="E70" s="44"/>
      <c r="F70" s="44"/>
      <c r="H70" s="44"/>
      <c r="I70" s="44"/>
      <c r="J70" s="490"/>
      <c r="K70" s="490"/>
      <c r="L70" s="490"/>
      <c r="M70" s="44"/>
      <c r="N70" s="44"/>
    </row>
    <row r="71" customFormat="false" ht="15.75" hidden="false" customHeight="false" outlineLevel="0" collapsed="false">
      <c r="A71" s="44"/>
      <c r="E71" s="44"/>
      <c r="F71" s="44"/>
      <c r="H71" s="44"/>
      <c r="I71" s="44"/>
      <c r="J71" s="490"/>
      <c r="K71" s="490"/>
      <c r="L71" s="490"/>
      <c r="M71" s="44"/>
      <c r="N71" s="44"/>
    </row>
    <row r="72" customFormat="false" ht="15.75" hidden="false" customHeight="false" outlineLevel="0" collapsed="false">
      <c r="A72" s="44"/>
      <c r="E72" s="44"/>
      <c r="F72" s="44"/>
      <c r="H72" s="44"/>
      <c r="I72" s="44"/>
      <c r="J72" s="490"/>
      <c r="K72" s="490"/>
      <c r="L72" s="490"/>
      <c r="M72" s="44"/>
      <c r="N72" s="44"/>
    </row>
    <row r="73" customFormat="false" ht="15.75" hidden="false" customHeight="false" outlineLevel="0" collapsed="false">
      <c r="A73" s="44"/>
      <c r="E73" s="44"/>
      <c r="F73" s="44"/>
      <c r="H73" s="44"/>
      <c r="I73" s="44"/>
      <c r="J73" s="490"/>
      <c r="K73" s="490"/>
      <c r="L73" s="490"/>
      <c r="M73" s="44"/>
      <c r="N73" s="44"/>
    </row>
    <row r="74" customFormat="false" ht="15.75" hidden="false" customHeight="false" outlineLevel="0" collapsed="false">
      <c r="A74" s="44"/>
      <c r="E74" s="44"/>
      <c r="F74" s="44"/>
      <c r="H74" s="44"/>
      <c r="I74" s="44"/>
      <c r="J74" s="490"/>
      <c r="K74" s="490"/>
      <c r="L74" s="490"/>
      <c r="M74" s="44"/>
      <c r="N74" s="44"/>
    </row>
    <row r="75" customFormat="false" ht="15.75" hidden="false" customHeight="false" outlineLevel="0" collapsed="false">
      <c r="A75" s="44"/>
      <c r="E75" s="44"/>
      <c r="F75" s="44"/>
      <c r="H75" s="44"/>
      <c r="I75" s="44"/>
      <c r="J75" s="490"/>
      <c r="K75" s="490"/>
      <c r="L75" s="490"/>
      <c r="M75" s="44"/>
      <c r="N75" s="44"/>
    </row>
    <row r="76" customFormat="false" ht="15.75" hidden="false" customHeight="false" outlineLevel="0" collapsed="false">
      <c r="A76" s="44"/>
      <c r="E76" s="44"/>
      <c r="F76" s="44"/>
      <c r="H76" s="44"/>
      <c r="I76" s="44"/>
      <c r="J76" s="490"/>
      <c r="K76" s="490"/>
      <c r="L76" s="490"/>
      <c r="M76" s="44"/>
      <c r="N76" s="44"/>
    </row>
    <row r="77" customFormat="false" ht="15.75" hidden="false" customHeight="false" outlineLevel="0" collapsed="false">
      <c r="A77" s="44"/>
      <c r="E77" s="44"/>
      <c r="F77" s="44"/>
      <c r="H77" s="44"/>
      <c r="I77" s="44"/>
      <c r="J77" s="490"/>
      <c r="K77" s="490"/>
      <c r="L77" s="490"/>
      <c r="M77" s="44"/>
      <c r="N77" s="44"/>
    </row>
    <row r="78" customFormat="false" ht="15.75" hidden="false" customHeight="false" outlineLevel="0" collapsed="false">
      <c r="A78" s="44"/>
      <c r="E78" s="44"/>
      <c r="F78" s="44"/>
      <c r="H78" s="44"/>
      <c r="I78" s="44"/>
      <c r="J78" s="490"/>
      <c r="K78" s="490"/>
      <c r="L78" s="490"/>
      <c r="M78" s="44"/>
      <c r="N78" s="44"/>
    </row>
    <row r="79" customFormat="false" ht="15.75" hidden="false" customHeight="false" outlineLevel="0" collapsed="false">
      <c r="A79" s="44"/>
      <c r="E79" s="44"/>
      <c r="F79" s="44"/>
      <c r="H79" s="44"/>
      <c r="I79" s="44"/>
      <c r="J79" s="490"/>
      <c r="K79" s="490"/>
      <c r="L79" s="490"/>
      <c r="M79" s="44"/>
      <c r="N79" s="44"/>
    </row>
    <row r="80" customFormat="false" ht="15.75" hidden="false" customHeight="false" outlineLevel="0" collapsed="false">
      <c r="A80" s="44"/>
      <c r="E80" s="44"/>
      <c r="F80" s="44"/>
      <c r="H80" s="44"/>
      <c r="I80" s="44"/>
      <c r="J80" s="490"/>
      <c r="K80" s="490"/>
      <c r="L80" s="490"/>
      <c r="M80" s="44"/>
      <c r="N80" s="44"/>
    </row>
    <row r="81" customFormat="false" ht="15.75" hidden="false" customHeight="false" outlineLevel="0" collapsed="false">
      <c r="A81" s="44"/>
      <c r="E81" s="44"/>
      <c r="F81" s="44"/>
      <c r="H81" s="44"/>
      <c r="I81" s="44"/>
      <c r="J81" s="490"/>
      <c r="K81" s="490"/>
      <c r="L81" s="490"/>
      <c r="M81" s="44"/>
      <c r="N81" s="44"/>
    </row>
    <row r="82" customFormat="false" ht="15.75" hidden="false" customHeight="false" outlineLevel="0" collapsed="false">
      <c r="A82" s="44"/>
      <c r="E82" s="44"/>
      <c r="F82" s="44"/>
      <c r="H82" s="44"/>
      <c r="I82" s="44"/>
      <c r="J82" s="490"/>
      <c r="K82" s="490"/>
      <c r="L82" s="490"/>
      <c r="M82" s="44"/>
      <c r="N82" s="44"/>
    </row>
    <row r="83" customFormat="false" ht="15.75" hidden="false" customHeight="false" outlineLevel="0" collapsed="false">
      <c r="A83" s="44"/>
      <c r="E83" s="44"/>
      <c r="F83" s="44"/>
      <c r="H83" s="44"/>
      <c r="I83" s="44"/>
      <c r="J83" s="490"/>
      <c r="K83" s="490"/>
      <c r="L83" s="490"/>
      <c r="M83" s="44"/>
      <c r="N83" s="44"/>
    </row>
    <row r="84" customFormat="false" ht="15.75" hidden="false" customHeight="false" outlineLevel="0" collapsed="false">
      <c r="A84" s="44"/>
      <c r="E84" s="44"/>
      <c r="F84" s="44"/>
      <c r="H84" s="44"/>
      <c r="I84" s="44"/>
      <c r="J84" s="490"/>
      <c r="K84" s="490"/>
      <c r="L84" s="490"/>
      <c r="M84" s="44"/>
      <c r="N84" s="44"/>
    </row>
    <row r="85" customFormat="false" ht="15.75" hidden="false" customHeight="false" outlineLevel="0" collapsed="false">
      <c r="A85" s="44"/>
      <c r="E85" s="44"/>
      <c r="F85" s="44"/>
      <c r="H85" s="44"/>
      <c r="I85" s="44"/>
      <c r="J85" s="490"/>
      <c r="K85" s="490"/>
      <c r="L85" s="490"/>
      <c r="M85" s="44"/>
      <c r="N85" s="44"/>
    </row>
    <row r="86" customFormat="false" ht="15.75" hidden="false" customHeight="false" outlineLevel="0" collapsed="false">
      <c r="A86" s="44"/>
      <c r="E86" s="44"/>
      <c r="F86" s="44"/>
      <c r="H86" s="44"/>
      <c r="I86" s="44"/>
      <c r="J86" s="490"/>
      <c r="K86" s="490"/>
      <c r="L86" s="490"/>
      <c r="M86" s="44"/>
      <c r="N86" s="44"/>
    </row>
    <row r="87" customFormat="false" ht="15.75" hidden="false" customHeight="false" outlineLevel="0" collapsed="false">
      <c r="A87" s="44"/>
      <c r="E87" s="44"/>
      <c r="F87" s="44"/>
      <c r="H87" s="44"/>
      <c r="I87" s="44"/>
      <c r="J87" s="490"/>
      <c r="K87" s="490"/>
      <c r="L87" s="490"/>
      <c r="M87" s="44"/>
      <c r="N87" s="44"/>
    </row>
    <row r="88" customFormat="false" ht="15.75" hidden="false" customHeight="false" outlineLevel="0" collapsed="false">
      <c r="A88" s="44"/>
      <c r="E88" s="44"/>
      <c r="F88" s="44"/>
      <c r="H88" s="44"/>
      <c r="I88" s="44"/>
      <c r="J88" s="490"/>
      <c r="K88" s="490"/>
      <c r="L88" s="490"/>
      <c r="M88" s="44"/>
      <c r="N88" s="44"/>
    </row>
    <row r="89" customFormat="false" ht="15.75" hidden="false" customHeight="false" outlineLevel="0" collapsed="false">
      <c r="A89" s="44"/>
      <c r="E89" s="44"/>
      <c r="F89" s="44"/>
      <c r="H89" s="44"/>
      <c r="I89" s="44"/>
      <c r="J89" s="490"/>
      <c r="K89" s="490"/>
      <c r="L89" s="490"/>
      <c r="M89" s="44"/>
      <c r="N89" s="44"/>
    </row>
    <row r="90" customFormat="false" ht="15.75" hidden="false" customHeight="false" outlineLevel="0" collapsed="false">
      <c r="A90" s="44"/>
      <c r="E90" s="44"/>
      <c r="F90" s="44"/>
      <c r="H90" s="44"/>
      <c r="I90" s="44"/>
      <c r="J90" s="490"/>
      <c r="K90" s="490"/>
      <c r="L90" s="490"/>
      <c r="M90" s="44"/>
      <c r="N90" s="44"/>
    </row>
    <row r="91" customFormat="false" ht="15.75" hidden="false" customHeight="false" outlineLevel="0" collapsed="false">
      <c r="A91" s="44"/>
      <c r="E91" s="44"/>
      <c r="F91" s="44"/>
      <c r="H91" s="44"/>
      <c r="I91" s="44"/>
      <c r="J91" s="490"/>
      <c r="K91" s="490"/>
      <c r="L91" s="490"/>
      <c r="M91" s="44"/>
      <c r="N91" s="44"/>
    </row>
    <row r="92" customFormat="false" ht="15.75" hidden="false" customHeight="false" outlineLevel="0" collapsed="false">
      <c r="A92" s="44"/>
      <c r="E92" s="44"/>
      <c r="F92" s="44"/>
      <c r="H92" s="44"/>
      <c r="I92" s="44"/>
      <c r="J92" s="490"/>
      <c r="K92" s="490"/>
      <c r="L92" s="490"/>
      <c r="M92" s="44"/>
      <c r="N92" s="44"/>
    </row>
    <row r="93" customFormat="false" ht="15.75" hidden="false" customHeight="false" outlineLevel="0" collapsed="false">
      <c r="A93" s="44"/>
      <c r="E93" s="44"/>
      <c r="F93" s="44"/>
      <c r="H93" s="44"/>
      <c r="I93" s="44"/>
      <c r="J93" s="490"/>
      <c r="K93" s="490"/>
      <c r="L93" s="490"/>
      <c r="M93" s="44"/>
      <c r="N93" s="44"/>
    </row>
    <row r="94" customFormat="false" ht="15.75" hidden="false" customHeight="false" outlineLevel="0" collapsed="false">
      <c r="A94" s="44"/>
      <c r="E94" s="44"/>
      <c r="F94" s="44"/>
      <c r="H94" s="44"/>
      <c r="I94" s="44"/>
      <c r="J94" s="490"/>
      <c r="K94" s="490"/>
      <c r="L94" s="490"/>
      <c r="M94" s="44"/>
      <c r="N94" s="44"/>
    </row>
    <row r="95" customFormat="false" ht="15.75" hidden="false" customHeight="false" outlineLevel="0" collapsed="false">
      <c r="A95" s="44"/>
      <c r="E95" s="44"/>
      <c r="F95" s="44"/>
      <c r="H95" s="44"/>
      <c r="I95" s="44"/>
      <c r="J95" s="490"/>
      <c r="K95" s="490"/>
      <c r="L95" s="490"/>
      <c r="M95" s="44"/>
      <c r="N95" s="44"/>
    </row>
    <row r="96" customFormat="false" ht="15.75" hidden="false" customHeight="false" outlineLevel="0" collapsed="false">
      <c r="A96" s="44"/>
      <c r="E96" s="44"/>
      <c r="F96" s="44"/>
      <c r="H96" s="44"/>
      <c r="I96" s="44"/>
      <c r="J96" s="490"/>
      <c r="K96" s="490"/>
      <c r="L96" s="490"/>
      <c r="M96" s="44"/>
      <c r="N96" s="44"/>
    </row>
    <row r="97" customFormat="false" ht="15.75" hidden="false" customHeight="false" outlineLevel="0" collapsed="false">
      <c r="A97" s="44"/>
      <c r="E97" s="44"/>
      <c r="F97" s="44"/>
      <c r="H97" s="44"/>
      <c r="I97" s="44"/>
      <c r="J97" s="490"/>
      <c r="K97" s="490"/>
      <c r="L97" s="490"/>
      <c r="M97" s="44"/>
      <c r="N97" s="44"/>
    </row>
    <row r="98" customFormat="false" ht="15.75" hidden="false" customHeight="false" outlineLevel="0" collapsed="false">
      <c r="A98" s="44"/>
      <c r="E98" s="44"/>
      <c r="F98" s="44"/>
      <c r="H98" s="44"/>
      <c r="I98" s="44"/>
      <c r="J98" s="490"/>
      <c r="K98" s="490"/>
      <c r="L98" s="490"/>
      <c r="M98" s="44"/>
      <c r="N98" s="44"/>
    </row>
    <row r="99" customFormat="false" ht="15.75" hidden="false" customHeight="false" outlineLevel="0" collapsed="false">
      <c r="A99" s="44"/>
      <c r="E99" s="44"/>
      <c r="F99" s="44"/>
      <c r="H99" s="44"/>
      <c r="I99" s="44"/>
      <c r="J99" s="490"/>
      <c r="K99" s="490"/>
      <c r="L99" s="490"/>
      <c r="M99" s="44"/>
      <c r="N99" s="44"/>
    </row>
    <row r="100" customFormat="false" ht="15.75" hidden="false" customHeight="false" outlineLevel="0" collapsed="false">
      <c r="A100" s="44"/>
      <c r="E100" s="44"/>
      <c r="F100" s="44"/>
      <c r="H100" s="44"/>
      <c r="I100" s="44"/>
      <c r="J100" s="490"/>
      <c r="K100" s="490"/>
      <c r="L100" s="490"/>
      <c r="M100" s="44"/>
      <c r="N100" s="44"/>
    </row>
    <row r="101" customFormat="false" ht="15.75" hidden="false" customHeight="false" outlineLevel="0" collapsed="false">
      <c r="A101" s="44"/>
      <c r="E101" s="44"/>
      <c r="F101" s="44"/>
      <c r="H101" s="44"/>
      <c r="I101" s="44"/>
      <c r="J101" s="490"/>
      <c r="K101" s="490"/>
      <c r="L101" s="490"/>
      <c r="M101" s="44"/>
      <c r="N101" s="44"/>
    </row>
    <row r="102" customFormat="false" ht="15.75" hidden="false" customHeight="false" outlineLevel="0" collapsed="false">
      <c r="A102" s="44"/>
      <c r="E102" s="44"/>
      <c r="F102" s="44"/>
      <c r="H102" s="44"/>
      <c r="I102" s="44"/>
      <c r="J102" s="490"/>
      <c r="K102" s="490"/>
      <c r="L102" s="490"/>
      <c r="M102" s="44"/>
      <c r="N102" s="44"/>
    </row>
    <row r="103" customFormat="false" ht="15.75" hidden="false" customHeight="false" outlineLevel="0" collapsed="false">
      <c r="A103" s="44"/>
      <c r="E103" s="44"/>
      <c r="F103" s="44"/>
      <c r="H103" s="44"/>
      <c r="I103" s="44"/>
      <c r="J103" s="490"/>
      <c r="K103" s="490"/>
      <c r="L103" s="490"/>
      <c r="M103" s="44"/>
      <c r="N103" s="44"/>
    </row>
    <row r="104" customFormat="false" ht="15.75" hidden="false" customHeight="false" outlineLevel="0" collapsed="false">
      <c r="A104" s="44"/>
      <c r="E104" s="44"/>
      <c r="F104" s="44"/>
      <c r="H104" s="44"/>
      <c r="I104" s="44"/>
      <c r="J104" s="490"/>
      <c r="K104" s="490"/>
      <c r="L104" s="490"/>
      <c r="M104" s="44"/>
      <c r="N104" s="44"/>
    </row>
    <row r="105" customFormat="false" ht="15.75" hidden="false" customHeight="false" outlineLevel="0" collapsed="false">
      <c r="A105" s="44"/>
      <c r="E105" s="44"/>
      <c r="F105" s="44"/>
      <c r="H105" s="44"/>
      <c r="I105" s="44"/>
      <c r="J105" s="490"/>
      <c r="K105" s="490"/>
      <c r="L105" s="490"/>
      <c r="M105" s="44"/>
      <c r="N105" s="44"/>
    </row>
    <row r="106" customFormat="false" ht="15.75" hidden="false" customHeight="false" outlineLevel="0" collapsed="false">
      <c r="A106" s="44"/>
      <c r="E106" s="44"/>
      <c r="F106" s="44"/>
      <c r="H106" s="44"/>
      <c r="I106" s="44"/>
      <c r="J106" s="490"/>
      <c r="K106" s="490"/>
      <c r="L106" s="490"/>
      <c r="M106" s="44"/>
      <c r="N106" s="44"/>
    </row>
    <row r="107" customFormat="false" ht="15.75" hidden="false" customHeight="false" outlineLevel="0" collapsed="false">
      <c r="A107" s="44"/>
      <c r="E107" s="44"/>
      <c r="F107" s="44"/>
      <c r="H107" s="44"/>
      <c r="I107" s="44"/>
      <c r="J107" s="490"/>
      <c r="K107" s="490"/>
      <c r="L107" s="490"/>
      <c r="M107" s="44"/>
      <c r="N107" s="44"/>
    </row>
    <row r="108" customFormat="false" ht="15.75" hidden="false" customHeight="false" outlineLevel="0" collapsed="false">
      <c r="A108" s="44"/>
      <c r="E108" s="44"/>
      <c r="F108" s="44"/>
      <c r="H108" s="44"/>
      <c r="I108" s="44"/>
      <c r="J108" s="490"/>
      <c r="K108" s="490"/>
      <c r="L108" s="490"/>
      <c r="M108" s="44"/>
      <c r="N108" s="44"/>
    </row>
    <row r="109" customFormat="false" ht="15.75" hidden="false" customHeight="false" outlineLevel="0" collapsed="false">
      <c r="A109" s="44"/>
      <c r="E109" s="44"/>
      <c r="F109" s="44"/>
      <c r="H109" s="44"/>
      <c r="I109" s="44"/>
      <c r="J109" s="490"/>
      <c r="K109" s="490"/>
      <c r="L109" s="490"/>
      <c r="M109" s="44"/>
      <c r="N109" s="44"/>
    </row>
    <row r="110" customFormat="false" ht="15.75" hidden="false" customHeight="false" outlineLevel="0" collapsed="false">
      <c r="A110" s="44"/>
      <c r="E110" s="44"/>
      <c r="F110" s="44"/>
      <c r="H110" s="44"/>
      <c r="I110" s="44"/>
      <c r="J110" s="490"/>
      <c r="K110" s="490"/>
      <c r="L110" s="490"/>
      <c r="M110" s="44"/>
      <c r="N110" s="44"/>
    </row>
    <row r="111" customFormat="false" ht="15.75" hidden="false" customHeight="false" outlineLevel="0" collapsed="false">
      <c r="A111" s="44"/>
      <c r="E111" s="44"/>
      <c r="F111" s="44"/>
      <c r="H111" s="44"/>
      <c r="I111" s="44"/>
      <c r="J111" s="490"/>
      <c r="K111" s="490"/>
      <c r="L111" s="490"/>
      <c r="M111" s="44"/>
      <c r="N111" s="44"/>
    </row>
    <row r="112" customFormat="false" ht="15.75" hidden="false" customHeight="false" outlineLevel="0" collapsed="false">
      <c r="A112" s="44"/>
      <c r="E112" s="44"/>
      <c r="F112" s="44"/>
      <c r="H112" s="44"/>
      <c r="I112" s="44"/>
      <c r="J112" s="490"/>
      <c r="K112" s="490"/>
      <c r="L112" s="490"/>
      <c r="M112" s="44"/>
      <c r="N112" s="44"/>
    </row>
    <row r="113" customFormat="false" ht="15.75" hidden="false" customHeight="false" outlineLevel="0" collapsed="false">
      <c r="A113" s="44"/>
      <c r="E113" s="44"/>
      <c r="F113" s="44"/>
      <c r="H113" s="44"/>
      <c r="I113" s="44"/>
      <c r="J113" s="490"/>
      <c r="K113" s="490"/>
      <c r="L113" s="490"/>
      <c r="M113" s="44"/>
      <c r="N113" s="44"/>
    </row>
    <row r="114" customFormat="false" ht="15.75" hidden="false" customHeight="false" outlineLevel="0" collapsed="false">
      <c r="A114" s="44"/>
      <c r="E114" s="44"/>
      <c r="F114" s="44"/>
      <c r="H114" s="44"/>
      <c r="I114" s="44"/>
      <c r="J114" s="490"/>
      <c r="K114" s="490"/>
      <c r="L114" s="490"/>
      <c r="M114" s="44"/>
      <c r="N114" s="44"/>
    </row>
    <row r="115" customFormat="false" ht="15.75" hidden="false" customHeight="false" outlineLevel="0" collapsed="false">
      <c r="A115" s="44"/>
      <c r="E115" s="44"/>
      <c r="F115" s="44"/>
      <c r="H115" s="44"/>
      <c r="I115" s="44"/>
      <c r="J115" s="490"/>
      <c r="K115" s="490"/>
      <c r="L115" s="490"/>
      <c r="M115" s="44"/>
      <c r="N115" s="44"/>
    </row>
    <row r="116" customFormat="false" ht="15.75" hidden="false" customHeight="false" outlineLevel="0" collapsed="false">
      <c r="A116" s="44"/>
      <c r="E116" s="44"/>
      <c r="F116" s="44"/>
      <c r="H116" s="44"/>
      <c r="I116" s="44"/>
      <c r="J116" s="490"/>
      <c r="K116" s="490"/>
      <c r="L116" s="490"/>
      <c r="M116" s="44"/>
      <c r="N116" s="44"/>
    </row>
    <row r="117" customFormat="false" ht="15.75" hidden="false" customHeight="false" outlineLevel="0" collapsed="false">
      <c r="A117" s="44"/>
      <c r="E117" s="44"/>
      <c r="F117" s="44"/>
      <c r="H117" s="44"/>
      <c r="I117" s="44"/>
      <c r="J117" s="490"/>
      <c r="K117" s="490"/>
      <c r="L117" s="490"/>
      <c r="M117" s="44"/>
      <c r="N117" s="44"/>
    </row>
    <row r="118" customFormat="false" ht="15.75" hidden="false" customHeight="false" outlineLevel="0" collapsed="false">
      <c r="A118" s="44"/>
      <c r="E118" s="44"/>
      <c r="F118" s="44"/>
      <c r="H118" s="44"/>
      <c r="I118" s="44"/>
      <c r="J118" s="490"/>
      <c r="K118" s="490"/>
      <c r="L118" s="490"/>
      <c r="M118" s="44"/>
      <c r="N118" s="44"/>
    </row>
    <row r="119" customFormat="false" ht="15.75" hidden="false" customHeight="false" outlineLevel="0" collapsed="false">
      <c r="A119" s="44"/>
      <c r="E119" s="44"/>
      <c r="F119" s="44"/>
      <c r="H119" s="44"/>
      <c r="I119" s="44"/>
      <c r="J119" s="490"/>
      <c r="K119" s="490"/>
      <c r="L119" s="490"/>
      <c r="M119" s="44"/>
      <c r="N119" s="44"/>
    </row>
    <row r="120" customFormat="false" ht="15.75" hidden="false" customHeight="false" outlineLevel="0" collapsed="false">
      <c r="A120" s="44"/>
      <c r="E120" s="44"/>
      <c r="F120" s="44"/>
      <c r="H120" s="44"/>
      <c r="I120" s="44"/>
      <c r="J120" s="490"/>
      <c r="K120" s="490"/>
      <c r="L120" s="490"/>
      <c r="M120" s="44"/>
      <c r="N120" s="44"/>
    </row>
    <row r="121" customFormat="false" ht="15.75" hidden="false" customHeight="false" outlineLevel="0" collapsed="false">
      <c r="A121" s="44"/>
      <c r="E121" s="44"/>
      <c r="F121" s="44"/>
      <c r="H121" s="44"/>
      <c r="I121" s="44"/>
      <c r="J121" s="490"/>
      <c r="K121" s="490"/>
      <c r="L121" s="490"/>
      <c r="M121" s="44"/>
      <c r="N121" s="44"/>
    </row>
    <row r="122" customFormat="false" ht="15.75" hidden="false" customHeight="false" outlineLevel="0" collapsed="false">
      <c r="A122" s="44"/>
      <c r="E122" s="44"/>
      <c r="F122" s="44"/>
      <c r="H122" s="44"/>
      <c r="I122" s="44"/>
      <c r="J122" s="490"/>
      <c r="K122" s="490"/>
      <c r="L122" s="490"/>
      <c r="M122" s="44"/>
      <c r="N122" s="44"/>
    </row>
    <row r="123" customFormat="false" ht="15.75" hidden="false" customHeight="false" outlineLevel="0" collapsed="false">
      <c r="A123" s="44"/>
      <c r="E123" s="44"/>
      <c r="F123" s="44"/>
      <c r="H123" s="44"/>
      <c r="I123" s="44"/>
      <c r="J123" s="490"/>
      <c r="K123" s="490"/>
      <c r="L123" s="490"/>
      <c r="M123" s="44"/>
      <c r="N123" s="44"/>
    </row>
    <row r="124" customFormat="false" ht="15.75" hidden="false" customHeight="false" outlineLevel="0" collapsed="false">
      <c r="A124" s="44"/>
      <c r="E124" s="44"/>
      <c r="F124" s="44"/>
      <c r="H124" s="44"/>
      <c r="I124" s="44"/>
      <c r="J124" s="490"/>
      <c r="K124" s="490"/>
      <c r="L124" s="490"/>
      <c r="M124" s="44"/>
      <c r="N124" s="44"/>
    </row>
    <row r="125" customFormat="false" ht="15.75" hidden="false" customHeight="false" outlineLevel="0" collapsed="false">
      <c r="A125" s="44"/>
      <c r="E125" s="44"/>
      <c r="F125" s="44"/>
      <c r="H125" s="44"/>
      <c r="I125" s="44"/>
      <c r="J125" s="490"/>
      <c r="K125" s="490"/>
      <c r="L125" s="490"/>
      <c r="M125" s="44"/>
      <c r="N125" s="44"/>
    </row>
    <row r="126" customFormat="false" ht="15.75" hidden="false" customHeight="false" outlineLevel="0" collapsed="false">
      <c r="A126" s="44"/>
      <c r="E126" s="44"/>
      <c r="F126" s="44"/>
      <c r="H126" s="44"/>
      <c r="I126" s="44"/>
      <c r="J126" s="490"/>
      <c r="K126" s="490"/>
      <c r="L126" s="490"/>
      <c r="M126" s="44"/>
      <c r="N126" s="44"/>
    </row>
    <row r="127" customFormat="false" ht="15.75" hidden="false" customHeight="false" outlineLevel="0" collapsed="false">
      <c r="A127" s="44"/>
      <c r="E127" s="44"/>
      <c r="F127" s="44"/>
      <c r="H127" s="44"/>
      <c r="I127" s="44"/>
      <c r="J127" s="490"/>
      <c r="K127" s="490"/>
      <c r="L127" s="490"/>
      <c r="M127" s="44"/>
      <c r="N127" s="44"/>
    </row>
    <row r="128" customFormat="false" ht="15.75" hidden="false" customHeight="false" outlineLevel="0" collapsed="false">
      <c r="A128" s="44"/>
      <c r="E128" s="44"/>
      <c r="F128" s="44"/>
      <c r="H128" s="44"/>
      <c r="I128" s="44"/>
      <c r="J128" s="490"/>
      <c r="K128" s="490"/>
      <c r="L128" s="490"/>
      <c r="M128" s="44"/>
      <c r="N128" s="44"/>
    </row>
    <row r="129" customFormat="false" ht="15.75" hidden="false" customHeight="false" outlineLevel="0" collapsed="false">
      <c r="A129" s="44"/>
      <c r="E129" s="44"/>
      <c r="F129" s="44"/>
      <c r="H129" s="44"/>
      <c r="I129" s="44"/>
      <c r="J129" s="490"/>
      <c r="K129" s="490"/>
      <c r="L129" s="490"/>
      <c r="M129" s="44"/>
      <c r="N129" s="44"/>
    </row>
    <row r="130" customFormat="false" ht="15.75" hidden="false" customHeight="false" outlineLevel="0" collapsed="false">
      <c r="A130" s="44"/>
      <c r="E130" s="44"/>
      <c r="F130" s="44"/>
      <c r="H130" s="44"/>
      <c r="I130" s="44"/>
      <c r="J130" s="490"/>
      <c r="K130" s="490"/>
      <c r="L130" s="490"/>
      <c r="M130" s="44"/>
      <c r="N130" s="44"/>
    </row>
    <row r="131" customFormat="false" ht="15.75" hidden="false" customHeight="false" outlineLevel="0" collapsed="false">
      <c r="A131" s="44"/>
      <c r="E131" s="44"/>
      <c r="F131" s="44"/>
      <c r="H131" s="44"/>
      <c r="I131" s="44"/>
      <c r="J131" s="490"/>
      <c r="K131" s="490"/>
      <c r="L131" s="490"/>
      <c r="M131" s="44"/>
      <c r="N131" s="44"/>
    </row>
    <row r="132" customFormat="false" ht="15.75" hidden="false" customHeight="false" outlineLevel="0" collapsed="false">
      <c r="A132" s="44"/>
      <c r="E132" s="44"/>
      <c r="F132" s="44"/>
      <c r="H132" s="44"/>
      <c r="I132" s="44"/>
      <c r="J132" s="490"/>
      <c r="K132" s="490"/>
      <c r="L132" s="490"/>
      <c r="M132" s="44"/>
      <c r="N132" s="44"/>
    </row>
    <row r="133" customFormat="false" ht="15.75" hidden="false" customHeight="false" outlineLevel="0" collapsed="false">
      <c r="A133" s="44"/>
      <c r="E133" s="44"/>
      <c r="F133" s="44"/>
      <c r="H133" s="44"/>
      <c r="I133" s="44"/>
      <c r="J133" s="490"/>
      <c r="K133" s="490"/>
      <c r="L133" s="490"/>
      <c r="M133" s="44"/>
      <c r="N133" s="44"/>
    </row>
    <row r="134" customFormat="false" ht="15.75" hidden="false" customHeight="false" outlineLevel="0" collapsed="false">
      <c r="A134" s="44"/>
      <c r="E134" s="44"/>
      <c r="F134" s="44"/>
      <c r="H134" s="44"/>
      <c r="I134" s="44"/>
      <c r="J134" s="490"/>
      <c r="K134" s="490"/>
      <c r="L134" s="490"/>
      <c r="M134" s="44"/>
      <c r="N134" s="44"/>
    </row>
    <row r="135" customFormat="false" ht="15.75" hidden="false" customHeight="false" outlineLevel="0" collapsed="false">
      <c r="A135" s="44"/>
      <c r="E135" s="44"/>
      <c r="F135" s="44"/>
      <c r="H135" s="44"/>
      <c r="I135" s="44"/>
      <c r="J135" s="490"/>
      <c r="K135" s="490"/>
      <c r="L135" s="490"/>
      <c r="M135" s="44"/>
      <c r="N135" s="44"/>
    </row>
    <row r="136" customFormat="false" ht="15.75" hidden="false" customHeight="false" outlineLevel="0" collapsed="false">
      <c r="A136" s="44"/>
      <c r="E136" s="44"/>
      <c r="F136" s="44"/>
      <c r="H136" s="44"/>
      <c r="I136" s="44"/>
      <c r="J136" s="490"/>
      <c r="K136" s="490"/>
      <c r="L136" s="490"/>
      <c r="M136" s="44"/>
      <c r="N136" s="44"/>
    </row>
    <row r="137" customFormat="false" ht="15.75" hidden="false" customHeight="false" outlineLevel="0" collapsed="false">
      <c r="A137" s="44"/>
      <c r="E137" s="44"/>
      <c r="F137" s="44"/>
      <c r="H137" s="44"/>
      <c r="I137" s="44"/>
      <c r="J137" s="490"/>
      <c r="K137" s="490"/>
      <c r="L137" s="490"/>
      <c r="M137" s="44"/>
      <c r="N137" s="44"/>
    </row>
    <row r="138" customFormat="false" ht="15.75" hidden="false" customHeight="false" outlineLevel="0" collapsed="false">
      <c r="A138" s="44"/>
      <c r="E138" s="44"/>
      <c r="F138" s="44"/>
      <c r="H138" s="44"/>
      <c r="I138" s="44"/>
      <c r="J138" s="490"/>
      <c r="K138" s="490"/>
      <c r="L138" s="490"/>
      <c r="M138" s="44"/>
      <c r="N138" s="44"/>
    </row>
    <row r="139" customFormat="false" ht="15.75" hidden="false" customHeight="false" outlineLevel="0" collapsed="false">
      <c r="A139" s="44"/>
      <c r="E139" s="44"/>
      <c r="F139" s="44"/>
      <c r="H139" s="44"/>
      <c r="I139" s="44"/>
      <c r="J139" s="490"/>
      <c r="K139" s="490"/>
      <c r="L139" s="490"/>
      <c r="M139" s="44"/>
      <c r="N139" s="44"/>
    </row>
    <row r="140" customFormat="false" ht="15.75" hidden="false" customHeight="false" outlineLevel="0" collapsed="false">
      <c r="A140" s="44"/>
      <c r="E140" s="44"/>
      <c r="F140" s="44"/>
      <c r="H140" s="44"/>
      <c r="I140" s="44"/>
      <c r="J140" s="490"/>
      <c r="K140" s="490"/>
      <c r="L140" s="490"/>
      <c r="M140" s="44"/>
      <c r="N140" s="44"/>
    </row>
    <row r="141" customFormat="false" ht="15.75" hidden="false" customHeight="false" outlineLevel="0" collapsed="false">
      <c r="A141" s="44"/>
      <c r="E141" s="44"/>
      <c r="F141" s="44"/>
      <c r="H141" s="44"/>
      <c r="I141" s="44"/>
      <c r="J141" s="490"/>
      <c r="K141" s="490"/>
      <c r="L141" s="490"/>
      <c r="M141" s="44"/>
      <c r="N141" s="44"/>
    </row>
    <row r="142" customFormat="false" ht="15.75" hidden="false" customHeight="false" outlineLevel="0" collapsed="false">
      <c r="A142" s="44"/>
      <c r="E142" s="44"/>
      <c r="F142" s="44"/>
      <c r="H142" s="44"/>
      <c r="I142" s="44"/>
      <c r="J142" s="490"/>
      <c r="K142" s="490"/>
      <c r="L142" s="490"/>
      <c r="M142" s="44"/>
      <c r="N142" s="44"/>
    </row>
    <row r="143" customFormat="false" ht="15.75" hidden="false" customHeight="false" outlineLevel="0" collapsed="false">
      <c r="A143" s="44"/>
      <c r="E143" s="44"/>
      <c r="F143" s="44"/>
      <c r="H143" s="44"/>
      <c r="I143" s="44"/>
      <c r="J143" s="490"/>
      <c r="K143" s="490"/>
      <c r="L143" s="490"/>
      <c r="M143" s="44"/>
      <c r="N143" s="44"/>
    </row>
    <row r="144" customFormat="false" ht="15.75" hidden="false" customHeight="false" outlineLevel="0" collapsed="false">
      <c r="A144" s="44"/>
      <c r="E144" s="44"/>
      <c r="F144" s="44"/>
      <c r="H144" s="44"/>
      <c r="I144" s="44"/>
      <c r="J144" s="490"/>
      <c r="K144" s="490"/>
      <c r="L144" s="490"/>
      <c r="M144" s="44"/>
      <c r="N144" s="44"/>
    </row>
    <row r="145" customFormat="false" ht="15.75" hidden="false" customHeight="false" outlineLevel="0" collapsed="false">
      <c r="A145" s="44"/>
      <c r="E145" s="44"/>
      <c r="F145" s="44"/>
      <c r="H145" s="44"/>
      <c r="I145" s="44"/>
      <c r="J145" s="490"/>
      <c r="K145" s="490"/>
      <c r="L145" s="490"/>
      <c r="M145" s="44"/>
      <c r="N145" s="44"/>
    </row>
    <row r="146" customFormat="false" ht="15.75" hidden="false" customHeight="false" outlineLevel="0" collapsed="false">
      <c r="A146" s="44"/>
      <c r="E146" s="44"/>
      <c r="F146" s="44"/>
      <c r="H146" s="44"/>
      <c r="I146" s="44"/>
      <c r="J146" s="490"/>
      <c r="K146" s="490"/>
      <c r="L146" s="490"/>
      <c r="M146" s="44"/>
      <c r="N146" s="44"/>
    </row>
    <row r="147" customFormat="false" ht="15.75" hidden="false" customHeight="false" outlineLevel="0" collapsed="false">
      <c r="A147" s="44"/>
      <c r="E147" s="44"/>
      <c r="F147" s="44"/>
      <c r="H147" s="44"/>
      <c r="I147" s="44"/>
      <c r="J147" s="490"/>
      <c r="K147" s="490"/>
      <c r="L147" s="490"/>
      <c r="M147" s="44"/>
      <c r="N147" s="44"/>
    </row>
    <row r="148" customFormat="false" ht="15.75" hidden="false" customHeight="false" outlineLevel="0" collapsed="false">
      <c r="A148" s="44"/>
      <c r="E148" s="44"/>
      <c r="F148" s="44"/>
      <c r="H148" s="44"/>
      <c r="I148" s="44"/>
      <c r="J148" s="490"/>
      <c r="K148" s="490"/>
      <c r="L148" s="490"/>
      <c r="M148" s="44"/>
      <c r="N148" s="44"/>
    </row>
    <row r="149" customFormat="false" ht="15.75" hidden="false" customHeight="false" outlineLevel="0" collapsed="false">
      <c r="A149" s="44"/>
      <c r="E149" s="44"/>
      <c r="F149" s="44"/>
      <c r="H149" s="44"/>
      <c r="I149" s="44"/>
      <c r="J149" s="490"/>
      <c r="K149" s="490"/>
      <c r="L149" s="490"/>
      <c r="M149" s="44"/>
      <c r="N149" s="44"/>
    </row>
    <row r="150" customFormat="false" ht="15.75" hidden="false" customHeight="false" outlineLevel="0" collapsed="false">
      <c r="A150" s="44"/>
      <c r="E150" s="44"/>
      <c r="F150" s="44"/>
      <c r="H150" s="44"/>
      <c r="I150" s="44"/>
      <c r="J150" s="490"/>
      <c r="K150" s="490"/>
      <c r="L150" s="490"/>
      <c r="M150" s="44"/>
      <c r="N150" s="44"/>
    </row>
    <row r="151" customFormat="false" ht="15.75" hidden="false" customHeight="false" outlineLevel="0" collapsed="false">
      <c r="A151" s="44"/>
      <c r="E151" s="44"/>
      <c r="F151" s="44"/>
      <c r="H151" s="44"/>
      <c r="I151" s="44"/>
      <c r="J151" s="490"/>
      <c r="K151" s="490"/>
      <c r="L151" s="490"/>
      <c r="M151" s="44"/>
      <c r="N151" s="44"/>
    </row>
    <row r="152" customFormat="false" ht="15.75" hidden="false" customHeight="false" outlineLevel="0" collapsed="false">
      <c r="A152" s="44"/>
      <c r="E152" s="44"/>
      <c r="F152" s="44"/>
      <c r="H152" s="44"/>
      <c r="I152" s="44"/>
      <c r="J152" s="490"/>
      <c r="K152" s="490"/>
      <c r="L152" s="490"/>
      <c r="M152" s="44"/>
      <c r="N152" s="44"/>
    </row>
    <row r="153" customFormat="false" ht="15.75" hidden="false" customHeight="false" outlineLevel="0" collapsed="false">
      <c r="A153" s="44"/>
      <c r="E153" s="44"/>
      <c r="F153" s="44"/>
      <c r="H153" s="44"/>
      <c r="I153" s="44"/>
      <c r="J153" s="490"/>
      <c r="K153" s="490"/>
      <c r="L153" s="490"/>
      <c r="M153" s="44"/>
      <c r="N153" s="44"/>
    </row>
    <row r="154" customFormat="false" ht="15.75" hidden="false" customHeight="false" outlineLevel="0" collapsed="false">
      <c r="A154" s="44"/>
      <c r="E154" s="44"/>
      <c r="F154" s="44"/>
      <c r="H154" s="44"/>
      <c r="I154" s="44"/>
      <c r="J154" s="490"/>
      <c r="K154" s="490"/>
      <c r="L154" s="490"/>
      <c r="M154" s="44"/>
      <c r="N154" s="44"/>
    </row>
    <row r="155" customFormat="false" ht="15.75" hidden="false" customHeight="false" outlineLevel="0" collapsed="false">
      <c r="A155" s="44"/>
      <c r="E155" s="44"/>
      <c r="F155" s="44"/>
      <c r="H155" s="44"/>
      <c r="I155" s="44"/>
      <c r="J155" s="490"/>
      <c r="K155" s="490"/>
      <c r="L155" s="490"/>
      <c r="M155" s="44"/>
      <c r="N155" s="44"/>
    </row>
    <row r="156" customFormat="false" ht="15.75" hidden="false" customHeight="false" outlineLevel="0" collapsed="false">
      <c r="A156" s="44"/>
      <c r="E156" s="44"/>
      <c r="F156" s="44"/>
      <c r="H156" s="44"/>
      <c r="I156" s="44"/>
      <c r="J156" s="490"/>
      <c r="K156" s="490"/>
      <c r="L156" s="490"/>
      <c r="M156" s="44"/>
      <c r="N156" s="44"/>
    </row>
    <row r="157" customFormat="false" ht="15.75" hidden="false" customHeight="false" outlineLevel="0" collapsed="false">
      <c r="A157" s="44"/>
      <c r="E157" s="44"/>
      <c r="F157" s="44"/>
      <c r="H157" s="44"/>
      <c r="I157" s="44"/>
      <c r="J157" s="490"/>
      <c r="K157" s="490"/>
      <c r="L157" s="490"/>
      <c r="M157" s="44"/>
      <c r="N157" s="44"/>
    </row>
    <row r="158" customFormat="false" ht="15.75" hidden="false" customHeight="false" outlineLevel="0" collapsed="false">
      <c r="A158" s="44"/>
      <c r="E158" s="44"/>
      <c r="F158" s="44"/>
      <c r="H158" s="44"/>
      <c r="I158" s="44"/>
      <c r="J158" s="490"/>
      <c r="K158" s="490"/>
      <c r="L158" s="490"/>
      <c r="M158" s="44"/>
      <c r="N158" s="44"/>
    </row>
    <row r="159" customFormat="false" ht="15.75" hidden="false" customHeight="false" outlineLevel="0" collapsed="false">
      <c r="A159" s="44"/>
      <c r="E159" s="44"/>
      <c r="F159" s="44"/>
      <c r="H159" s="44"/>
      <c r="I159" s="44"/>
      <c r="J159" s="490"/>
      <c r="K159" s="490"/>
      <c r="L159" s="490"/>
      <c r="M159" s="44"/>
      <c r="N159" s="44"/>
    </row>
    <row r="160" customFormat="false" ht="15.75" hidden="false" customHeight="false" outlineLevel="0" collapsed="false">
      <c r="A160" s="44"/>
      <c r="E160" s="44"/>
      <c r="F160" s="44"/>
      <c r="H160" s="44"/>
      <c r="I160" s="44"/>
      <c r="J160" s="490"/>
      <c r="K160" s="490"/>
      <c r="L160" s="490"/>
      <c r="M160" s="44"/>
      <c r="N160" s="44"/>
    </row>
    <row r="161" customFormat="false" ht="15.75" hidden="false" customHeight="false" outlineLevel="0" collapsed="false">
      <c r="A161" s="44"/>
      <c r="E161" s="44"/>
      <c r="F161" s="44"/>
      <c r="H161" s="44"/>
      <c r="I161" s="44"/>
      <c r="J161" s="490"/>
      <c r="K161" s="490"/>
      <c r="L161" s="490"/>
      <c r="M161" s="44"/>
      <c r="N161" s="44"/>
    </row>
    <row r="162" customFormat="false" ht="15.75" hidden="false" customHeight="false" outlineLevel="0" collapsed="false">
      <c r="A162" s="44"/>
      <c r="E162" s="44"/>
      <c r="F162" s="44"/>
      <c r="H162" s="44"/>
      <c r="I162" s="44"/>
      <c r="J162" s="490"/>
      <c r="K162" s="490"/>
      <c r="L162" s="490"/>
      <c r="M162" s="44"/>
      <c r="N162" s="44"/>
    </row>
    <row r="163" customFormat="false" ht="15.75" hidden="false" customHeight="false" outlineLevel="0" collapsed="false">
      <c r="A163" s="44"/>
      <c r="E163" s="44"/>
      <c r="F163" s="44"/>
      <c r="H163" s="44"/>
      <c r="I163" s="44"/>
      <c r="J163" s="490"/>
      <c r="K163" s="490"/>
      <c r="L163" s="490"/>
      <c r="M163" s="44"/>
      <c r="N163" s="44"/>
    </row>
    <row r="164" customFormat="false" ht="15.75" hidden="false" customHeight="false" outlineLevel="0" collapsed="false">
      <c r="A164" s="44"/>
      <c r="E164" s="44"/>
      <c r="F164" s="44"/>
      <c r="H164" s="44"/>
      <c r="I164" s="44"/>
      <c r="J164" s="490"/>
      <c r="K164" s="490"/>
      <c r="L164" s="490"/>
      <c r="M164" s="44"/>
      <c r="N164" s="44"/>
    </row>
    <row r="165" customFormat="false" ht="15.75" hidden="false" customHeight="false" outlineLevel="0" collapsed="false">
      <c r="A165" s="44"/>
      <c r="E165" s="44"/>
      <c r="F165" s="44"/>
      <c r="H165" s="44"/>
      <c r="I165" s="44"/>
      <c r="J165" s="490"/>
      <c r="K165" s="490"/>
      <c r="L165" s="490"/>
      <c r="M165" s="44"/>
      <c r="N165" s="44"/>
    </row>
    <row r="166" customFormat="false" ht="15.75" hidden="false" customHeight="false" outlineLevel="0" collapsed="false">
      <c r="A166" s="44"/>
      <c r="E166" s="44"/>
      <c r="F166" s="44"/>
      <c r="H166" s="44"/>
      <c r="I166" s="44"/>
      <c r="J166" s="490"/>
      <c r="K166" s="490"/>
      <c r="L166" s="490"/>
      <c r="M166" s="44"/>
      <c r="N166" s="44"/>
    </row>
    <row r="167" customFormat="false" ht="15.75" hidden="false" customHeight="false" outlineLevel="0" collapsed="false">
      <c r="A167" s="44"/>
      <c r="E167" s="44"/>
      <c r="F167" s="44"/>
      <c r="H167" s="44"/>
      <c r="I167" s="44"/>
      <c r="J167" s="490"/>
      <c r="K167" s="490"/>
      <c r="L167" s="490"/>
      <c r="M167" s="44"/>
      <c r="N167" s="44"/>
    </row>
    <row r="168" customFormat="false" ht="15.75" hidden="false" customHeight="false" outlineLevel="0" collapsed="false">
      <c r="A168" s="44"/>
      <c r="E168" s="44"/>
      <c r="F168" s="44"/>
      <c r="H168" s="44"/>
      <c r="I168" s="44"/>
      <c r="J168" s="490"/>
      <c r="K168" s="490"/>
      <c r="L168" s="490"/>
      <c r="M168" s="44"/>
      <c r="N168" s="44"/>
    </row>
    <row r="169" customFormat="false" ht="15.75" hidden="false" customHeight="false" outlineLevel="0" collapsed="false">
      <c r="A169" s="44"/>
      <c r="E169" s="44"/>
      <c r="F169" s="44"/>
      <c r="H169" s="44"/>
      <c r="I169" s="44"/>
      <c r="J169" s="490"/>
      <c r="K169" s="490"/>
      <c r="L169" s="490"/>
      <c r="M169" s="44"/>
      <c r="N169" s="44"/>
    </row>
    <row r="170" customFormat="false" ht="15.75" hidden="false" customHeight="false" outlineLevel="0" collapsed="false">
      <c r="A170" s="44"/>
      <c r="E170" s="44"/>
      <c r="F170" s="44"/>
      <c r="H170" s="44"/>
      <c r="I170" s="44"/>
      <c r="J170" s="490"/>
      <c r="K170" s="490"/>
      <c r="L170" s="490"/>
      <c r="M170" s="44"/>
      <c r="N170" s="44"/>
    </row>
    <row r="171" customFormat="false" ht="15.75" hidden="false" customHeight="false" outlineLevel="0" collapsed="false">
      <c r="A171" s="44"/>
      <c r="E171" s="44"/>
      <c r="F171" s="44"/>
      <c r="H171" s="44"/>
      <c r="I171" s="44"/>
      <c r="J171" s="490"/>
      <c r="K171" s="490"/>
      <c r="L171" s="490"/>
      <c r="M171" s="44"/>
      <c r="N171" s="44"/>
    </row>
    <row r="172" customFormat="false" ht="15.75" hidden="false" customHeight="false" outlineLevel="0" collapsed="false">
      <c r="A172" s="44"/>
      <c r="E172" s="44"/>
      <c r="F172" s="44"/>
      <c r="H172" s="44"/>
      <c r="I172" s="44"/>
      <c r="J172" s="490"/>
      <c r="K172" s="490"/>
      <c r="L172" s="490"/>
      <c r="M172" s="44"/>
      <c r="N172" s="44"/>
    </row>
    <row r="173" customFormat="false" ht="15.75" hidden="false" customHeight="false" outlineLevel="0" collapsed="false">
      <c r="A173" s="44"/>
      <c r="E173" s="44"/>
      <c r="F173" s="44"/>
      <c r="H173" s="44"/>
      <c r="I173" s="44"/>
      <c r="J173" s="490"/>
      <c r="K173" s="490"/>
      <c r="L173" s="490"/>
      <c r="M173" s="44"/>
      <c r="N173" s="44"/>
    </row>
    <row r="174" customFormat="false" ht="15.75" hidden="false" customHeight="false" outlineLevel="0" collapsed="false">
      <c r="A174" s="44"/>
      <c r="E174" s="44"/>
      <c r="F174" s="44"/>
      <c r="H174" s="44"/>
      <c r="I174" s="44"/>
      <c r="J174" s="490"/>
      <c r="K174" s="490"/>
      <c r="L174" s="490"/>
      <c r="M174" s="44"/>
      <c r="N174" s="44"/>
    </row>
    <row r="175" customFormat="false" ht="15.75" hidden="false" customHeight="false" outlineLevel="0" collapsed="false">
      <c r="A175" s="44"/>
      <c r="E175" s="44"/>
      <c r="F175" s="44"/>
      <c r="H175" s="44"/>
      <c r="I175" s="44"/>
      <c r="J175" s="490"/>
      <c r="K175" s="490"/>
      <c r="L175" s="490"/>
      <c r="M175" s="44"/>
      <c r="N175" s="44"/>
    </row>
    <row r="176" customFormat="false" ht="15.75" hidden="false" customHeight="false" outlineLevel="0" collapsed="false">
      <c r="A176" s="44"/>
      <c r="E176" s="44"/>
      <c r="F176" s="44"/>
      <c r="H176" s="44"/>
      <c r="I176" s="44"/>
      <c r="J176" s="490"/>
      <c r="K176" s="490"/>
      <c r="L176" s="490"/>
      <c r="M176" s="44"/>
      <c r="N176" s="44"/>
    </row>
    <row r="177" customFormat="false" ht="15.75" hidden="false" customHeight="false" outlineLevel="0" collapsed="false">
      <c r="A177" s="44"/>
      <c r="E177" s="44"/>
      <c r="F177" s="44"/>
      <c r="H177" s="44"/>
      <c r="I177" s="44"/>
      <c r="J177" s="490"/>
      <c r="K177" s="490"/>
      <c r="L177" s="490"/>
      <c r="M177" s="44"/>
      <c r="N177" s="44"/>
    </row>
    <row r="178" customFormat="false" ht="15.75" hidden="false" customHeight="false" outlineLevel="0" collapsed="false">
      <c r="A178" s="44"/>
      <c r="E178" s="44"/>
      <c r="F178" s="44"/>
      <c r="H178" s="44"/>
      <c r="I178" s="44"/>
      <c r="J178" s="490"/>
      <c r="K178" s="490"/>
      <c r="L178" s="490"/>
      <c r="M178" s="44"/>
      <c r="N178" s="44"/>
    </row>
    <row r="179" customFormat="false" ht="15.75" hidden="false" customHeight="false" outlineLevel="0" collapsed="false">
      <c r="A179" s="44"/>
      <c r="E179" s="44"/>
      <c r="F179" s="44"/>
      <c r="H179" s="44"/>
      <c r="I179" s="44"/>
      <c r="J179" s="490"/>
      <c r="K179" s="490"/>
      <c r="L179" s="490"/>
      <c r="M179" s="44"/>
      <c r="N179" s="44"/>
    </row>
    <row r="180" customFormat="false" ht="15.75" hidden="false" customHeight="false" outlineLevel="0" collapsed="false">
      <c r="A180" s="44"/>
      <c r="E180" s="44"/>
      <c r="F180" s="44"/>
      <c r="H180" s="44"/>
      <c r="I180" s="44"/>
      <c r="J180" s="490"/>
      <c r="K180" s="490"/>
      <c r="L180" s="490"/>
      <c r="M180" s="44"/>
      <c r="N180" s="44"/>
    </row>
    <row r="181" customFormat="false" ht="15.75" hidden="false" customHeight="false" outlineLevel="0" collapsed="false">
      <c r="A181" s="44"/>
      <c r="E181" s="44"/>
      <c r="F181" s="44"/>
      <c r="H181" s="44"/>
      <c r="I181" s="44"/>
      <c r="J181" s="490"/>
      <c r="K181" s="490"/>
      <c r="L181" s="490"/>
      <c r="M181" s="44"/>
      <c r="N181" s="44"/>
    </row>
    <row r="182" customFormat="false" ht="15.75" hidden="false" customHeight="false" outlineLevel="0" collapsed="false">
      <c r="A182" s="44"/>
      <c r="E182" s="44"/>
      <c r="F182" s="44"/>
      <c r="H182" s="44"/>
      <c r="I182" s="44"/>
      <c r="J182" s="490"/>
      <c r="K182" s="490"/>
      <c r="L182" s="490"/>
      <c r="M182" s="44"/>
      <c r="N182" s="44"/>
    </row>
    <row r="183" customFormat="false" ht="15.75" hidden="false" customHeight="false" outlineLevel="0" collapsed="false">
      <c r="A183" s="44"/>
      <c r="E183" s="44"/>
      <c r="F183" s="44"/>
      <c r="H183" s="44"/>
      <c r="I183" s="44"/>
      <c r="J183" s="490"/>
      <c r="K183" s="490"/>
      <c r="L183" s="490"/>
      <c r="M183" s="44"/>
      <c r="N183" s="44"/>
    </row>
    <row r="184" customFormat="false" ht="15.75" hidden="false" customHeight="false" outlineLevel="0" collapsed="false">
      <c r="A184" s="44"/>
      <c r="E184" s="44"/>
      <c r="F184" s="44"/>
      <c r="H184" s="44"/>
      <c r="I184" s="44"/>
      <c r="J184" s="490"/>
      <c r="K184" s="490"/>
      <c r="L184" s="490"/>
      <c r="M184" s="44"/>
      <c r="N184" s="44"/>
    </row>
    <row r="185" customFormat="false" ht="15.75" hidden="false" customHeight="false" outlineLevel="0" collapsed="false">
      <c r="A185" s="44"/>
      <c r="E185" s="44"/>
      <c r="F185" s="44"/>
      <c r="H185" s="44"/>
      <c r="I185" s="44"/>
      <c r="J185" s="490"/>
      <c r="K185" s="490"/>
      <c r="L185" s="490"/>
      <c r="M185" s="44"/>
      <c r="N185" s="44"/>
    </row>
    <row r="186" customFormat="false" ht="15.75" hidden="false" customHeight="false" outlineLevel="0" collapsed="false">
      <c r="A186" s="44"/>
      <c r="E186" s="44"/>
      <c r="F186" s="44"/>
      <c r="H186" s="44"/>
      <c r="I186" s="44"/>
      <c r="J186" s="490"/>
      <c r="K186" s="490"/>
      <c r="L186" s="490"/>
      <c r="M186" s="44"/>
      <c r="N186" s="44"/>
    </row>
    <row r="187" customFormat="false" ht="15.75" hidden="false" customHeight="false" outlineLevel="0" collapsed="false">
      <c r="A187" s="44"/>
      <c r="E187" s="44"/>
      <c r="F187" s="44"/>
      <c r="H187" s="44"/>
      <c r="I187" s="44"/>
      <c r="J187" s="490"/>
      <c r="K187" s="490"/>
      <c r="L187" s="490"/>
      <c r="M187" s="44"/>
      <c r="N187" s="44"/>
    </row>
    <row r="188" customFormat="false" ht="15.75" hidden="false" customHeight="false" outlineLevel="0" collapsed="false">
      <c r="A188" s="44"/>
      <c r="E188" s="44"/>
      <c r="F188" s="44"/>
      <c r="H188" s="44"/>
      <c r="I188" s="44"/>
      <c r="J188" s="490"/>
      <c r="K188" s="490"/>
      <c r="L188" s="490"/>
      <c r="M188" s="44"/>
      <c r="N188" s="44"/>
    </row>
    <row r="189" customFormat="false" ht="15.75" hidden="false" customHeight="false" outlineLevel="0" collapsed="false">
      <c r="A189" s="44"/>
      <c r="E189" s="44"/>
      <c r="F189" s="44"/>
      <c r="H189" s="44"/>
      <c r="I189" s="44"/>
      <c r="J189" s="490"/>
      <c r="K189" s="490"/>
      <c r="L189" s="490"/>
      <c r="M189" s="44"/>
      <c r="N189" s="44"/>
    </row>
    <row r="190" customFormat="false" ht="15.75" hidden="false" customHeight="false" outlineLevel="0" collapsed="false">
      <c r="A190" s="44"/>
      <c r="E190" s="44"/>
      <c r="F190" s="44"/>
      <c r="H190" s="44"/>
      <c r="I190" s="44"/>
      <c r="J190" s="490"/>
      <c r="K190" s="490"/>
      <c r="L190" s="490"/>
      <c r="M190" s="44"/>
      <c r="N190" s="44"/>
    </row>
    <row r="191" customFormat="false" ht="15.75" hidden="false" customHeight="false" outlineLevel="0" collapsed="false">
      <c r="A191" s="44"/>
      <c r="E191" s="44"/>
      <c r="F191" s="44"/>
      <c r="H191" s="44"/>
      <c r="I191" s="44"/>
      <c r="J191" s="490"/>
      <c r="K191" s="490"/>
      <c r="L191" s="490"/>
      <c r="M191" s="44"/>
      <c r="N191" s="44"/>
    </row>
    <row r="192" customFormat="false" ht="15.75" hidden="false" customHeight="false" outlineLevel="0" collapsed="false">
      <c r="A192" s="44"/>
      <c r="E192" s="44"/>
      <c r="F192" s="44"/>
      <c r="H192" s="44"/>
      <c r="I192" s="44"/>
      <c r="J192" s="490"/>
      <c r="K192" s="490"/>
      <c r="L192" s="490"/>
      <c r="M192" s="44"/>
      <c r="N192" s="44"/>
    </row>
    <row r="193" customFormat="false" ht="15.75" hidden="false" customHeight="false" outlineLevel="0" collapsed="false">
      <c r="A193" s="44"/>
      <c r="E193" s="44"/>
      <c r="F193" s="44"/>
      <c r="H193" s="44"/>
      <c r="I193" s="44"/>
      <c r="J193" s="490"/>
      <c r="K193" s="490"/>
      <c r="L193" s="490"/>
      <c r="M193" s="44"/>
      <c r="N193" s="44"/>
    </row>
    <row r="194" customFormat="false" ht="15.75" hidden="false" customHeight="false" outlineLevel="0" collapsed="false">
      <c r="A194" s="44"/>
      <c r="E194" s="44"/>
      <c r="F194" s="44"/>
      <c r="H194" s="44"/>
      <c r="I194" s="44"/>
      <c r="J194" s="490"/>
      <c r="K194" s="490"/>
      <c r="L194" s="490"/>
      <c r="M194" s="44"/>
      <c r="N194" s="44"/>
    </row>
    <row r="195" customFormat="false" ht="15.75" hidden="false" customHeight="false" outlineLevel="0" collapsed="false">
      <c r="A195" s="44"/>
      <c r="E195" s="44"/>
      <c r="F195" s="44"/>
      <c r="H195" s="44"/>
      <c r="I195" s="44"/>
      <c r="J195" s="490"/>
      <c r="K195" s="490"/>
      <c r="L195" s="490"/>
      <c r="M195" s="44"/>
      <c r="N195" s="44"/>
    </row>
    <row r="196" customFormat="false" ht="15.75" hidden="false" customHeight="false" outlineLevel="0" collapsed="false">
      <c r="A196" s="44"/>
      <c r="E196" s="44"/>
      <c r="F196" s="44"/>
      <c r="H196" s="44"/>
      <c r="I196" s="44"/>
      <c r="J196" s="490"/>
      <c r="K196" s="490"/>
      <c r="L196" s="490"/>
      <c r="M196" s="44"/>
      <c r="N196" s="44"/>
    </row>
    <row r="197" customFormat="false" ht="15.75" hidden="false" customHeight="false" outlineLevel="0" collapsed="false">
      <c r="A197" s="44"/>
      <c r="E197" s="44"/>
      <c r="F197" s="44"/>
      <c r="H197" s="44"/>
      <c r="I197" s="44"/>
      <c r="J197" s="490"/>
      <c r="K197" s="490"/>
      <c r="L197" s="490"/>
      <c r="M197" s="44"/>
      <c r="N197" s="44"/>
    </row>
    <row r="198" customFormat="false" ht="15.75" hidden="false" customHeight="false" outlineLevel="0" collapsed="false">
      <c r="A198" s="44"/>
      <c r="E198" s="44"/>
      <c r="F198" s="44"/>
      <c r="H198" s="44"/>
      <c r="I198" s="44"/>
      <c r="J198" s="490"/>
      <c r="K198" s="490"/>
      <c r="L198" s="490"/>
      <c r="M198" s="44"/>
      <c r="N198" s="44"/>
    </row>
    <row r="199" customFormat="false" ht="15.75" hidden="false" customHeight="false" outlineLevel="0" collapsed="false">
      <c r="A199" s="44"/>
      <c r="E199" s="44"/>
      <c r="F199" s="44"/>
      <c r="H199" s="44"/>
      <c r="I199" s="44"/>
      <c r="J199" s="490"/>
      <c r="K199" s="490"/>
      <c r="L199" s="490"/>
      <c r="M199" s="44"/>
      <c r="N199" s="44"/>
    </row>
    <row r="200" customFormat="false" ht="15.75" hidden="false" customHeight="false" outlineLevel="0" collapsed="false">
      <c r="A200" s="44"/>
      <c r="E200" s="44"/>
      <c r="F200" s="44"/>
      <c r="H200" s="44"/>
      <c r="I200" s="44"/>
      <c r="J200" s="490"/>
      <c r="K200" s="490"/>
      <c r="L200" s="490"/>
      <c r="M200" s="44"/>
      <c r="N200" s="44"/>
    </row>
    <row r="201" customFormat="false" ht="15.75" hidden="false" customHeight="false" outlineLevel="0" collapsed="false">
      <c r="A201" s="44"/>
      <c r="E201" s="44"/>
      <c r="F201" s="44"/>
      <c r="H201" s="44"/>
      <c r="I201" s="44"/>
      <c r="J201" s="490"/>
      <c r="K201" s="490"/>
      <c r="L201" s="490"/>
      <c r="M201" s="44"/>
      <c r="N201" s="44"/>
    </row>
    <row r="202" customFormat="false" ht="15.75" hidden="false" customHeight="false" outlineLevel="0" collapsed="false">
      <c r="A202" s="44"/>
      <c r="E202" s="44"/>
      <c r="F202" s="44"/>
      <c r="H202" s="44"/>
      <c r="I202" s="44"/>
      <c r="J202" s="490"/>
      <c r="K202" s="490"/>
      <c r="L202" s="490"/>
      <c r="M202" s="44"/>
      <c r="N202" s="44"/>
    </row>
    <row r="203" customFormat="false" ht="15.75" hidden="false" customHeight="false" outlineLevel="0" collapsed="false">
      <c r="A203" s="44"/>
      <c r="E203" s="44"/>
      <c r="F203" s="44"/>
      <c r="H203" s="44"/>
      <c r="I203" s="44"/>
      <c r="J203" s="490"/>
      <c r="K203" s="490"/>
      <c r="L203" s="490"/>
      <c r="M203" s="44"/>
      <c r="N203" s="44"/>
    </row>
    <row r="204" customFormat="false" ht="15.75" hidden="false" customHeight="false" outlineLevel="0" collapsed="false">
      <c r="A204" s="44"/>
      <c r="E204" s="44"/>
      <c r="F204" s="44"/>
      <c r="H204" s="44"/>
      <c r="I204" s="44"/>
      <c r="J204" s="490"/>
      <c r="K204" s="490"/>
      <c r="L204" s="490"/>
      <c r="M204" s="44"/>
      <c r="N204" s="44"/>
    </row>
    <row r="205" customFormat="false" ht="15.75" hidden="false" customHeight="false" outlineLevel="0" collapsed="false">
      <c r="A205" s="44"/>
      <c r="E205" s="44"/>
      <c r="F205" s="44"/>
      <c r="H205" s="44"/>
      <c r="I205" s="44"/>
      <c r="J205" s="490"/>
      <c r="K205" s="490"/>
      <c r="L205" s="490"/>
      <c r="M205" s="44"/>
      <c r="N205" s="44"/>
    </row>
    <row r="206" customFormat="false" ht="15.75" hidden="false" customHeight="false" outlineLevel="0" collapsed="false">
      <c r="A206" s="44"/>
      <c r="E206" s="44"/>
      <c r="F206" s="44"/>
      <c r="H206" s="44"/>
      <c r="I206" s="44"/>
      <c r="J206" s="490"/>
      <c r="K206" s="490"/>
      <c r="L206" s="490"/>
      <c r="M206" s="44"/>
      <c r="N206" s="44"/>
    </row>
    <row r="207" customFormat="false" ht="15.75" hidden="false" customHeight="false" outlineLevel="0" collapsed="false">
      <c r="A207" s="44"/>
      <c r="E207" s="44"/>
      <c r="F207" s="44"/>
      <c r="H207" s="44"/>
      <c r="I207" s="44"/>
      <c r="J207" s="490"/>
      <c r="K207" s="490"/>
      <c r="L207" s="490"/>
      <c r="M207" s="44"/>
      <c r="N207" s="44"/>
    </row>
    <row r="208" customFormat="false" ht="15.75" hidden="false" customHeight="false" outlineLevel="0" collapsed="false">
      <c r="A208" s="44"/>
      <c r="E208" s="44"/>
      <c r="F208" s="44"/>
      <c r="H208" s="44"/>
      <c r="I208" s="44"/>
      <c r="J208" s="490"/>
      <c r="K208" s="490"/>
      <c r="L208" s="490"/>
      <c r="M208" s="44"/>
      <c r="N208" s="44"/>
    </row>
    <row r="209" customFormat="false" ht="15.75" hidden="false" customHeight="false" outlineLevel="0" collapsed="false">
      <c r="A209" s="44"/>
      <c r="E209" s="44"/>
      <c r="F209" s="44"/>
      <c r="H209" s="44"/>
      <c r="I209" s="44"/>
      <c r="J209" s="490"/>
      <c r="K209" s="490"/>
      <c r="L209" s="490"/>
      <c r="M209" s="44"/>
      <c r="N209" s="44"/>
    </row>
    <row r="210" customFormat="false" ht="15.75" hidden="false" customHeight="false" outlineLevel="0" collapsed="false">
      <c r="A210" s="44"/>
      <c r="E210" s="44"/>
      <c r="F210" s="44"/>
      <c r="H210" s="44"/>
      <c r="I210" s="44"/>
      <c r="J210" s="490"/>
      <c r="K210" s="490"/>
      <c r="L210" s="490"/>
      <c r="M210" s="44"/>
      <c r="N210" s="44"/>
    </row>
    <row r="211" customFormat="false" ht="15.75" hidden="false" customHeight="false" outlineLevel="0" collapsed="false">
      <c r="A211" s="44"/>
      <c r="E211" s="44"/>
      <c r="F211" s="44"/>
      <c r="H211" s="44"/>
      <c r="I211" s="44"/>
      <c r="J211" s="490"/>
      <c r="K211" s="490"/>
      <c r="L211" s="490"/>
      <c r="M211" s="44"/>
      <c r="N211" s="44"/>
    </row>
    <row r="212" customFormat="false" ht="15.75" hidden="false" customHeight="false" outlineLevel="0" collapsed="false">
      <c r="A212" s="44"/>
      <c r="E212" s="44"/>
      <c r="F212" s="44"/>
      <c r="H212" s="44"/>
      <c r="I212" s="44"/>
      <c r="J212" s="490"/>
      <c r="K212" s="490"/>
      <c r="L212" s="490"/>
      <c r="M212" s="44"/>
      <c r="N212" s="44"/>
    </row>
    <row r="213" customFormat="false" ht="15.75" hidden="false" customHeight="false" outlineLevel="0" collapsed="false">
      <c r="A213" s="44"/>
      <c r="E213" s="44"/>
      <c r="F213" s="44"/>
      <c r="H213" s="44"/>
      <c r="I213" s="44"/>
      <c r="J213" s="490"/>
      <c r="K213" s="490"/>
      <c r="L213" s="490"/>
      <c r="M213" s="44"/>
      <c r="N213" s="44"/>
    </row>
    <row r="214" customFormat="false" ht="15.75" hidden="false" customHeight="false" outlineLevel="0" collapsed="false">
      <c r="A214" s="44"/>
      <c r="E214" s="44"/>
      <c r="F214" s="44"/>
      <c r="H214" s="44"/>
      <c r="I214" s="44"/>
      <c r="J214" s="490"/>
      <c r="K214" s="490"/>
      <c r="L214" s="490"/>
      <c r="M214" s="44"/>
      <c r="N214" s="44"/>
    </row>
    <row r="215" customFormat="false" ht="15.75" hidden="false" customHeight="false" outlineLevel="0" collapsed="false">
      <c r="A215" s="44"/>
      <c r="E215" s="44"/>
      <c r="F215" s="44"/>
      <c r="H215" s="44"/>
      <c r="I215" s="44"/>
      <c r="J215" s="490"/>
      <c r="K215" s="490"/>
      <c r="L215" s="490"/>
      <c r="M215" s="44"/>
      <c r="N215" s="44"/>
    </row>
    <row r="216" customFormat="false" ht="15.75" hidden="false" customHeight="false" outlineLevel="0" collapsed="false">
      <c r="A216" s="44"/>
      <c r="E216" s="44"/>
      <c r="F216" s="44"/>
      <c r="H216" s="44"/>
      <c r="I216" s="44"/>
      <c r="J216" s="490"/>
      <c r="K216" s="490"/>
      <c r="L216" s="490"/>
      <c r="M216" s="44"/>
      <c r="N216" s="44"/>
    </row>
    <row r="217" customFormat="false" ht="15.75" hidden="false" customHeight="false" outlineLevel="0" collapsed="false">
      <c r="A217" s="44"/>
      <c r="E217" s="44"/>
      <c r="F217" s="44"/>
      <c r="H217" s="44"/>
      <c r="I217" s="44"/>
      <c r="J217" s="490"/>
      <c r="K217" s="490"/>
      <c r="L217" s="490"/>
      <c r="M217" s="44"/>
      <c r="N217" s="44"/>
    </row>
    <row r="218" customFormat="false" ht="15.75" hidden="false" customHeight="false" outlineLevel="0" collapsed="false">
      <c r="A218" s="44"/>
      <c r="E218" s="44"/>
      <c r="F218" s="44"/>
      <c r="H218" s="44"/>
      <c r="I218" s="44"/>
      <c r="J218" s="490"/>
      <c r="K218" s="490"/>
      <c r="L218" s="490"/>
      <c r="M218" s="44"/>
      <c r="N218" s="44"/>
    </row>
    <row r="219" customFormat="false" ht="15.75" hidden="false" customHeight="false" outlineLevel="0" collapsed="false">
      <c r="A219" s="44"/>
      <c r="E219" s="44"/>
      <c r="F219" s="44"/>
      <c r="H219" s="44"/>
      <c r="I219" s="44"/>
      <c r="J219" s="490"/>
      <c r="K219" s="490"/>
      <c r="L219" s="490"/>
      <c r="M219" s="44"/>
      <c r="N219" s="44"/>
    </row>
    <row r="220" customFormat="false" ht="15.75" hidden="false" customHeight="false" outlineLevel="0" collapsed="false">
      <c r="A220" s="44"/>
      <c r="E220" s="44"/>
      <c r="F220" s="44"/>
      <c r="H220" s="44"/>
      <c r="I220" s="44"/>
      <c r="J220" s="490"/>
      <c r="K220" s="490"/>
      <c r="L220" s="490"/>
      <c r="M220" s="44"/>
      <c r="N220" s="44"/>
    </row>
    <row r="221" customFormat="false" ht="15.75" hidden="false" customHeight="false" outlineLevel="0" collapsed="false">
      <c r="A221" s="44"/>
      <c r="E221" s="44"/>
      <c r="F221" s="44"/>
      <c r="H221" s="44"/>
      <c r="I221" s="44"/>
      <c r="J221" s="490"/>
      <c r="K221" s="490"/>
      <c r="L221" s="490"/>
      <c r="M221" s="44"/>
      <c r="N221" s="44"/>
    </row>
    <row r="222" customFormat="false" ht="15.75" hidden="false" customHeight="false" outlineLevel="0" collapsed="false">
      <c r="A222" s="44"/>
      <c r="E222" s="44"/>
      <c r="F222" s="44"/>
      <c r="H222" s="44"/>
      <c r="I222" s="44"/>
      <c r="J222" s="490"/>
      <c r="K222" s="490"/>
      <c r="L222" s="490"/>
      <c r="M222" s="44"/>
      <c r="N222" s="44"/>
    </row>
    <row r="223" customFormat="false" ht="15.75" hidden="false" customHeight="false" outlineLevel="0" collapsed="false">
      <c r="A223" s="44"/>
      <c r="E223" s="44"/>
      <c r="F223" s="44"/>
      <c r="H223" s="44"/>
      <c r="I223" s="44"/>
      <c r="J223" s="490"/>
      <c r="K223" s="490"/>
      <c r="L223" s="490"/>
      <c r="M223" s="44"/>
      <c r="N223" s="44"/>
    </row>
    <row r="224" customFormat="false" ht="15.75" hidden="false" customHeight="false" outlineLevel="0" collapsed="false">
      <c r="A224" s="44"/>
      <c r="E224" s="44"/>
      <c r="F224" s="44"/>
      <c r="H224" s="44"/>
      <c r="I224" s="44"/>
      <c r="J224" s="490"/>
      <c r="K224" s="490"/>
      <c r="L224" s="490"/>
      <c r="M224" s="44"/>
      <c r="N224" s="44"/>
    </row>
    <row r="225" customFormat="false" ht="15.75" hidden="false" customHeight="false" outlineLevel="0" collapsed="false">
      <c r="A225" s="44"/>
      <c r="E225" s="44"/>
      <c r="F225" s="44"/>
      <c r="H225" s="44"/>
      <c r="I225" s="44"/>
      <c r="J225" s="490"/>
      <c r="K225" s="490"/>
      <c r="L225" s="490"/>
      <c r="M225" s="44"/>
      <c r="N225" s="44"/>
    </row>
    <row r="226" customFormat="false" ht="15.75" hidden="false" customHeight="false" outlineLevel="0" collapsed="false">
      <c r="A226" s="44"/>
      <c r="E226" s="44"/>
      <c r="F226" s="44"/>
      <c r="H226" s="44"/>
      <c r="I226" s="44"/>
      <c r="J226" s="490"/>
      <c r="K226" s="490"/>
      <c r="L226" s="490"/>
      <c r="M226" s="44"/>
      <c r="N226" s="44"/>
    </row>
    <row r="227" customFormat="false" ht="15.75" hidden="false" customHeight="false" outlineLevel="0" collapsed="false">
      <c r="A227" s="44"/>
      <c r="E227" s="44"/>
      <c r="F227" s="44"/>
      <c r="H227" s="44"/>
      <c r="I227" s="44"/>
      <c r="J227" s="490"/>
      <c r="K227" s="490"/>
      <c r="L227" s="490"/>
      <c r="M227" s="44"/>
      <c r="N227" s="44"/>
    </row>
    <row r="228" customFormat="false" ht="15.75" hidden="false" customHeight="false" outlineLevel="0" collapsed="false">
      <c r="A228" s="44"/>
      <c r="E228" s="44"/>
      <c r="F228" s="44"/>
      <c r="H228" s="44"/>
      <c r="I228" s="44"/>
      <c r="J228" s="490"/>
      <c r="K228" s="490"/>
      <c r="L228" s="490"/>
      <c r="M228" s="44"/>
      <c r="N228" s="44"/>
    </row>
    <row r="229" customFormat="false" ht="15.75" hidden="false" customHeight="false" outlineLevel="0" collapsed="false">
      <c r="A229" s="44"/>
      <c r="E229" s="44"/>
      <c r="F229" s="44"/>
      <c r="H229" s="44"/>
      <c r="I229" s="44"/>
      <c r="J229" s="490"/>
      <c r="K229" s="490"/>
      <c r="L229" s="490"/>
      <c r="M229" s="44"/>
      <c r="N229" s="44"/>
    </row>
    <row r="230" customFormat="false" ht="15.75" hidden="false" customHeight="false" outlineLevel="0" collapsed="false">
      <c r="A230" s="44"/>
      <c r="E230" s="44"/>
      <c r="F230" s="44"/>
      <c r="H230" s="44"/>
      <c r="I230" s="44"/>
      <c r="J230" s="490"/>
      <c r="K230" s="490"/>
      <c r="L230" s="490"/>
      <c r="M230" s="44"/>
      <c r="N230" s="44"/>
    </row>
    <row r="231" customFormat="false" ht="15.75" hidden="false" customHeight="false" outlineLevel="0" collapsed="false">
      <c r="A231" s="44"/>
      <c r="E231" s="44"/>
      <c r="F231" s="44"/>
      <c r="H231" s="44"/>
      <c r="I231" s="44"/>
      <c r="J231" s="490"/>
      <c r="K231" s="490"/>
      <c r="L231" s="490"/>
      <c r="M231" s="44"/>
      <c r="N231" s="44"/>
    </row>
    <row r="232" customFormat="false" ht="15.75" hidden="false" customHeight="false" outlineLevel="0" collapsed="false">
      <c r="A232" s="44"/>
      <c r="E232" s="44"/>
      <c r="F232" s="44"/>
      <c r="H232" s="44"/>
      <c r="I232" s="44"/>
      <c r="J232" s="490"/>
      <c r="K232" s="490"/>
      <c r="L232" s="490"/>
      <c r="M232" s="44"/>
      <c r="N232" s="44"/>
    </row>
    <row r="233" customFormat="false" ht="15.75" hidden="false" customHeight="false" outlineLevel="0" collapsed="false">
      <c r="A233" s="44"/>
      <c r="E233" s="44"/>
      <c r="F233" s="44"/>
      <c r="H233" s="44"/>
      <c r="I233" s="44"/>
      <c r="J233" s="490"/>
      <c r="K233" s="490"/>
      <c r="L233" s="490"/>
      <c r="M233" s="44"/>
      <c r="N233" s="44"/>
    </row>
    <row r="234" customFormat="false" ht="15.75" hidden="false" customHeight="false" outlineLevel="0" collapsed="false">
      <c r="A234" s="44"/>
      <c r="E234" s="44"/>
      <c r="F234" s="44"/>
      <c r="H234" s="44"/>
      <c r="I234" s="44"/>
      <c r="J234" s="490"/>
      <c r="K234" s="490"/>
      <c r="L234" s="490"/>
      <c r="M234" s="44"/>
      <c r="N234" s="44"/>
    </row>
    <row r="235" customFormat="false" ht="15.75" hidden="false" customHeight="false" outlineLevel="0" collapsed="false">
      <c r="A235" s="44"/>
      <c r="E235" s="44"/>
      <c r="F235" s="44"/>
      <c r="H235" s="44"/>
      <c r="I235" s="44"/>
      <c r="J235" s="490"/>
      <c r="K235" s="490"/>
      <c r="L235" s="490"/>
      <c r="M235" s="44"/>
      <c r="N235" s="44"/>
    </row>
    <row r="236" customFormat="false" ht="15.75" hidden="false" customHeight="false" outlineLevel="0" collapsed="false">
      <c r="A236" s="44"/>
      <c r="E236" s="44"/>
      <c r="F236" s="44"/>
      <c r="H236" s="44"/>
      <c r="I236" s="44"/>
      <c r="J236" s="490"/>
      <c r="K236" s="490"/>
      <c r="L236" s="490"/>
      <c r="M236" s="44"/>
      <c r="N236" s="44"/>
    </row>
    <row r="237" customFormat="false" ht="15.75" hidden="false" customHeight="false" outlineLevel="0" collapsed="false">
      <c r="A237" s="44"/>
      <c r="E237" s="44"/>
      <c r="F237" s="44"/>
      <c r="H237" s="44"/>
      <c r="I237" s="44"/>
      <c r="J237" s="490"/>
      <c r="K237" s="490"/>
      <c r="L237" s="490"/>
      <c r="M237" s="44"/>
      <c r="N237" s="44"/>
    </row>
    <row r="238" customFormat="false" ht="15.75" hidden="false" customHeight="false" outlineLevel="0" collapsed="false">
      <c r="A238" s="44"/>
      <c r="E238" s="44"/>
      <c r="F238" s="44"/>
      <c r="H238" s="44"/>
      <c r="I238" s="44"/>
      <c r="J238" s="490"/>
      <c r="K238" s="490"/>
      <c r="L238" s="490"/>
      <c r="M238" s="44"/>
      <c r="N238" s="44"/>
    </row>
    <row r="239" customFormat="false" ht="15.75" hidden="false" customHeight="false" outlineLevel="0" collapsed="false">
      <c r="A239" s="44"/>
      <c r="E239" s="44"/>
      <c r="F239" s="44"/>
      <c r="H239" s="44"/>
      <c r="I239" s="44"/>
      <c r="J239" s="490"/>
      <c r="K239" s="490"/>
      <c r="L239" s="490"/>
      <c r="M239" s="44"/>
      <c r="N239" s="44"/>
    </row>
    <row r="240" customFormat="false" ht="15.75" hidden="false" customHeight="false" outlineLevel="0" collapsed="false">
      <c r="A240" s="44"/>
      <c r="E240" s="44"/>
      <c r="F240" s="44"/>
      <c r="H240" s="44"/>
      <c r="I240" s="44"/>
      <c r="J240" s="490"/>
      <c r="K240" s="490"/>
      <c r="L240" s="490"/>
      <c r="M240" s="44"/>
      <c r="N240" s="44"/>
    </row>
    <row r="241" customFormat="false" ht="15.75" hidden="false" customHeight="false" outlineLevel="0" collapsed="false">
      <c r="A241" s="44"/>
      <c r="E241" s="44"/>
      <c r="F241" s="44"/>
      <c r="H241" s="44"/>
      <c r="I241" s="44"/>
      <c r="J241" s="490"/>
      <c r="K241" s="490"/>
      <c r="L241" s="490"/>
      <c r="M241" s="44"/>
      <c r="N241" s="44"/>
    </row>
    <row r="242" customFormat="false" ht="15.75" hidden="false" customHeight="false" outlineLevel="0" collapsed="false">
      <c r="A242" s="44"/>
      <c r="E242" s="44"/>
      <c r="F242" s="44"/>
      <c r="H242" s="44"/>
      <c r="I242" s="44"/>
      <c r="J242" s="490"/>
      <c r="K242" s="490"/>
      <c r="L242" s="490"/>
      <c r="M242" s="44"/>
      <c r="N242" s="44"/>
    </row>
    <row r="243" customFormat="false" ht="15.75" hidden="false" customHeight="false" outlineLevel="0" collapsed="false">
      <c r="A243" s="44"/>
      <c r="E243" s="44"/>
      <c r="F243" s="44"/>
      <c r="H243" s="44"/>
      <c r="I243" s="44"/>
      <c r="J243" s="490"/>
      <c r="K243" s="490"/>
      <c r="L243" s="490"/>
      <c r="M243" s="44"/>
      <c r="N243" s="44"/>
    </row>
    <row r="244" customFormat="false" ht="15.75" hidden="false" customHeight="false" outlineLevel="0" collapsed="false">
      <c r="A244" s="44"/>
      <c r="E244" s="44"/>
      <c r="F244" s="44"/>
      <c r="H244" s="44"/>
      <c r="I244" s="44"/>
      <c r="J244" s="490"/>
      <c r="K244" s="490"/>
      <c r="L244" s="490"/>
      <c r="M244" s="44"/>
      <c r="N244" s="44"/>
    </row>
    <row r="245" customFormat="false" ht="15.75" hidden="false" customHeight="false" outlineLevel="0" collapsed="false">
      <c r="A245" s="44"/>
      <c r="E245" s="44"/>
      <c r="F245" s="44"/>
      <c r="H245" s="44"/>
      <c r="I245" s="44"/>
      <c r="J245" s="490"/>
      <c r="K245" s="490"/>
      <c r="L245" s="490"/>
      <c r="M245" s="44"/>
      <c r="N245" s="44"/>
    </row>
    <row r="246" customFormat="false" ht="15.75" hidden="false" customHeight="false" outlineLevel="0" collapsed="false">
      <c r="A246" s="44"/>
      <c r="E246" s="44"/>
      <c r="F246" s="44"/>
      <c r="H246" s="44"/>
      <c r="I246" s="44"/>
      <c r="J246" s="490"/>
      <c r="K246" s="490"/>
      <c r="L246" s="490"/>
      <c r="M246" s="44"/>
      <c r="N246" s="44"/>
    </row>
    <row r="247" customFormat="false" ht="15.75" hidden="false" customHeight="false" outlineLevel="0" collapsed="false">
      <c r="A247" s="44"/>
      <c r="E247" s="44"/>
      <c r="F247" s="44"/>
      <c r="H247" s="44"/>
      <c r="I247" s="44"/>
      <c r="J247" s="490"/>
      <c r="K247" s="490"/>
      <c r="L247" s="490"/>
      <c r="M247" s="44"/>
      <c r="N247" s="44"/>
    </row>
    <row r="248" customFormat="false" ht="15.75" hidden="false" customHeight="false" outlineLevel="0" collapsed="false">
      <c r="A248" s="44"/>
      <c r="E248" s="44"/>
      <c r="F248" s="44"/>
      <c r="H248" s="44"/>
      <c r="I248" s="44"/>
      <c r="J248" s="490"/>
      <c r="K248" s="490"/>
      <c r="L248" s="490"/>
      <c r="M248" s="44"/>
      <c r="N248" s="44"/>
    </row>
    <row r="249" customFormat="false" ht="15.75" hidden="false" customHeight="false" outlineLevel="0" collapsed="false">
      <c r="A249" s="44"/>
      <c r="E249" s="44"/>
      <c r="F249" s="44"/>
      <c r="H249" s="44"/>
      <c r="I249" s="44"/>
      <c r="J249" s="490"/>
      <c r="K249" s="490"/>
      <c r="L249" s="490"/>
      <c r="M249" s="44"/>
      <c r="N249" s="44"/>
    </row>
    <row r="250" customFormat="false" ht="15.75" hidden="false" customHeight="false" outlineLevel="0" collapsed="false">
      <c r="A250" s="44"/>
      <c r="E250" s="44"/>
      <c r="F250" s="44"/>
      <c r="H250" s="44"/>
      <c r="I250" s="44"/>
      <c r="J250" s="490"/>
      <c r="K250" s="490"/>
      <c r="L250" s="490"/>
      <c r="M250" s="44"/>
      <c r="N250" s="44"/>
    </row>
    <row r="251" customFormat="false" ht="15.75" hidden="false" customHeight="false" outlineLevel="0" collapsed="false">
      <c r="A251" s="44"/>
      <c r="E251" s="44"/>
      <c r="F251" s="44"/>
      <c r="H251" s="44"/>
      <c r="I251" s="44"/>
      <c r="J251" s="490"/>
      <c r="K251" s="490"/>
      <c r="L251" s="490"/>
      <c r="M251" s="44"/>
      <c r="N251" s="44"/>
    </row>
    <row r="252" customFormat="false" ht="15.75" hidden="false" customHeight="false" outlineLevel="0" collapsed="false">
      <c r="A252" s="44"/>
      <c r="E252" s="44"/>
      <c r="F252" s="44"/>
      <c r="H252" s="44"/>
      <c r="I252" s="44"/>
      <c r="J252" s="490"/>
      <c r="K252" s="490"/>
      <c r="L252" s="490"/>
      <c r="M252" s="44"/>
      <c r="N252" s="44"/>
    </row>
    <row r="253" customFormat="false" ht="15.75" hidden="false" customHeight="false" outlineLevel="0" collapsed="false">
      <c r="A253" s="44"/>
      <c r="E253" s="44"/>
      <c r="F253" s="44"/>
      <c r="H253" s="44"/>
      <c r="I253" s="44"/>
      <c r="J253" s="490"/>
      <c r="K253" s="490"/>
      <c r="L253" s="490"/>
      <c r="M253" s="44"/>
      <c r="N253" s="44"/>
    </row>
    <row r="254" customFormat="false" ht="15.75" hidden="false" customHeight="false" outlineLevel="0" collapsed="false">
      <c r="A254" s="44"/>
      <c r="E254" s="44"/>
      <c r="F254" s="44"/>
      <c r="H254" s="44"/>
      <c r="I254" s="44"/>
      <c r="J254" s="490"/>
      <c r="K254" s="490"/>
      <c r="L254" s="490"/>
      <c r="M254" s="44"/>
      <c r="N254" s="44"/>
    </row>
    <row r="255" customFormat="false" ht="15.75" hidden="false" customHeight="false" outlineLevel="0" collapsed="false">
      <c r="A255" s="44"/>
      <c r="E255" s="44"/>
      <c r="F255" s="44"/>
      <c r="H255" s="44"/>
      <c r="I255" s="44"/>
      <c r="J255" s="490"/>
      <c r="K255" s="490"/>
      <c r="L255" s="490"/>
      <c r="M255" s="44"/>
      <c r="N255" s="44"/>
    </row>
    <row r="256" customFormat="false" ht="15.75" hidden="false" customHeight="false" outlineLevel="0" collapsed="false">
      <c r="A256" s="44"/>
      <c r="E256" s="44"/>
      <c r="F256" s="44"/>
      <c r="H256" s="44"/>
      <c r="I256" s="44"/>
      <c r="J256" s="490"/>
      <c r="K256" s="490"/>
      <c r="L256" s="490"/>
      <c r="M256" s="44"/>
      <c r="N256" s="44"/>
    </row>
    <row r="257" customFormat="false" ht="15.75" hidden="false" customHeight="false" outlineLevel="0" collapsed="false">
      <c r="A257" s="44"/>
      <c r="E257" s="44"/>
      <c r="F257" s="44"/>
      <c r="H257" s="44"/>
      <c r="I257" s="44"/>
      <c r="J257" s="490"/>
      <c r="K257" s="490"/>
      <c r="L257" s="490"/>
      <c r="M257" s="44"/>
      <c r="N257" s="44"/>
    </row>
    <row r="258" customFormat="false" ht="15.75" hidden="false" customHeight="false" outlineLevel="0" collapsed="false">
      <c r="A258" s="44"/>
      <c r="E258" s="44"/>
      <c r="F258" s="44"/>
      <c r="H258" s="44"/>
      <c r="I258" s="44"/>
      <c r="J258" s="490"/>
      <c r="K258" s="490"/>
      <c r="L258" s="490"/>
      <c r="M258" s="44"/>
      <c r="N258" s="44"/>
    </row>
    <row r="259" customFormat="false" ht="15.75" hidden="false" customHeight="false" outlineLevel="0" collapsed="false">
      <c r="A259" s="44"/>
      <c r="E259" s="44"/>
      <c r="F259" s="44"/>
      <c r="H259" s="44"/>
      <c r="I259" s="44"/>
      <c r="J259" s="490"/>
      <c r="K259" s="490"/>
      <c r="L259" s="490"/>
      <c r="M259" s="44"/>
      <c r="N259" s="44"/>
    </row>
    <row r="260" customFormat="false" ht="15.75" hidden="false" customHeight="false" outlineLevel="0" collapsed="false">
      <c r="A260" s="44"/>
      <c r="E260" s="44"/>
      <c r="F260" s="44"/>
      <c r="H260" s="44"/>
      <c r="I260" s="44"/>
      <c r="J260" s="490"/>
      <c r="K260" s="490"/>
      <c r="L260" s="490"/>
      <c r="M260" s="44"/>
      <c r="N260" s="44"/>
    </row>
    <row r="261" customFormat="false" ht="15.75" hidden="false" customHeight="false" outlineLevel="0" collapsed="false">
      <c r="A261" s="44"/>
      <c r="E261" s="44"/>
      <c r="F261" s="44"/>
      <c r="H261" s="44"/>
      <c r="I261" s="44"/>
      <c r="J261" s="490"/>
      <c r="K261" s="490"/>
      <c r="L261" s="490"/>
      <c r="M261" s="44"/>
      <c r="N261" s="44"/>
    </row>
    <row r="262" customFormat="false" ht="15.75" hidden="false" customHeight="false" outlineLevel="0" collapsed="false">
      <c r="A262" s="44"/>
      <c r="E262" s="44"/>
      <c r="F262" s="44"/>
      <c r="H262" s="44"/>
      <c r="I262" s="44"/>
      <c r="J262" s="490"/>
      <c r="K262" s="490"/>
      <c r="L262" s="490"/>
      <c r="M262" s="44"/>
      <c r="N262" s="44"/>
    </row>
    <row r="263" customFormat="false" ht="15.75" hidden="false" customHeight="false" outlineLevel="0" collapsed="false">
      <c r="A263" s="44"/>
      <c r="E263" s="44"/>
      <c r="F263" s="44"/>
      <c r="H263" s="44"/>
      <c r="I263" s="44"/>
      <c r="J263" s="490"/>
      <c r="K263" s="490"/>
      <c r="L263" s="490"/>
      <c r="M263" s="44"/>
      <c r="N263" s="44"/>
    </row>
    <row r="264" customFormat="false" ht="15.75" hidden="false" customHeight="false" outlineLevel="0" collapsed="false">
      <c r="A264" s="44"/>
      <c r="E264" s="44"/>
      <c r="F264" s="44"/>
      <c r="H264" s="44"/>
      <c r="I264" s="44"/>
      <c r="J264" s="490"/>
      <c r="K264" s="490"/>
      <c r="L264" s="490"/>
      <c r="M264" s="44"/>
      <c r="N264" s="44"/>
    </row>
    <row r="265" customFormat="false" ht="15.75" hidden="false" customHeight="false" outlineLevel="0" collapsed="false">
      <c r="A265" s="44"/>
      <c r="E265" s="44"/>
      <c r="F265" s="44"/>
      <c r="H265" s="44"/>
      <c r="I265" s="44"/>
      <c r="J265" s="490"/>
      <c r="K265" s="490"/>
      <c r="L265" s="490"/>
      <c r="M265" s="44"/>
      <c r="N265" s="44"/>
    </row>
    <row r="266" customFormat="false" ht="15.75" hidden="false" customHeight="false" outlineLevel="0" collapsed="false">
      <c r="A266" s="44"/>
      <c r="E266" s="44"/>
      <c r="F266" s="44"/>
      <c r="H266" s="44"/>
      <c r="I266" s="44"/>
      <c r="J266" s="490"/>
      <c r="K266" s="490"/>
      <c r="L266" s="490"/>
      <c r="M266" s="44"/>
      <c r="N266" s="44"/>
    </row>
    <row r="267" customFormat="false" ht="15.75" hidden="false" customHeight="false" outlineLevel="0" collapsed="false">
      <c r="A267" s="44"/>
      <c r="E267" s="44"/>
      <c r="F267" s="44"/>
      <c r="H267" s="44"/>
      <c r="I267" s="44"/>
      <c r="J267" s="490"/>
      <c r="K267" s="490"/>
      <c r="L267" s="490"/>
      <c r="M267" s="44"/>
      <c r="N267" s="44"/>
    </row>
    <row r="268" customFormat="false" ht="15.75" hidden="false" customHeight="false" outlineLevel="0" collapsed="false">
      <c r="A268" s="44"/>
      <c r="E268" s="44"/>
      <c r="F268" s="44"/>
      <c r="H268" s="44"/>
      <c r="I268" s="44"/>
      <c r="J268" s="490"/>
      <c r="K268" s="490"/>
      <c r="L268" s="490"/>
      <c r="M268" s="44"/>
      <c r="N268" s="44"/>
    </row>
    <row r="269" customFormat="false" ht="15.75" hidden="false" customHeight="false" outlineLevel="0" collapsed="false">
      <c r="A269" s="44"/>
      <c r="E269" s="44"/>
      <c r="F269" s="44"/>
      <c r="H269" s="44"/>
      <c r="I269" s="44"/>
      <c r="J269" s="490"/>
      <c r="K269" s="490"/>
      <c r="L269" s="490"/>
      <c r="M269" s="44"/>
      <c r="N269" s="44"/>
    </row>
    <row r="270" customFormat="false" ht="15.75" hidden="false" customHeight="false" outlineLevel="0" collapsed="false">
      <c r="A270" s="44"/>
      <c r="E270" s="44"/>
      <c r="F270" s="44"/>
      <c r="H270" s="44"/>
      <c r="I270" s="44"/>
      <c r="J270" s="490"/>
      <c r="K270" s="490"/>
      <c r="L270" s="490"/>
      <c r="M270" s="44"/>
      <c r="N270" s="44"/>
    </row>
    <row r="271" customFormat="false" ht="15.75" hidden="false" customHeight="false" outlineLevel="0" collapsed="false">
      <c r="A271" s="44"/>
      <c r="E271" s="44"/>
      <c r="F271" s="44"/>
      <c r="H271" s="44"/>
      <c r="I271" s="44"/>
      <c r="J271" s="490"/>
      <c r="K271" s="490"/>
      <c r="L271" s="490"/>
      <c r="M271" s="44"/>
      <c r="N271" s="44"/>
    </row>
    <row r="272" customFormat="false" ht="15.75" hidden="false" customHeight="false" outlineLevel="0" collapsed="false">
      <c r="A272" s="44"/>
      <c r="E272" s="44"/>
      <c r="F272" s="44"/>
      <c r="H272" s="44"/>
      <c r="I272" s="44"/>
      <c r="J272" s="490"/>
      <c r="K272" s="490"/>
      <c r="L272" s="490"/>
      <c r="M272" s="44"/>
      <c r="N272" s="44"/>
    </row>
    <row r="273" customFormat="false" ht="15.75" hidden="false" customHeight="false" outlineLevel="0" collapsed="false">
      <c r="A273" s="44"/>
      <c r="E273" s="44"/>
      <c r="F273" s="44"/>
      <c r="H273" s="44"/>
      <c r="I273" s="44"/>
      <c r="J273" s="490"/>
      <c r="K273" s="490"/>
      <c r="L273" s="490"/>
      <c r="M273" s="44"/>
      <c r="N273" s="44"/>
    </row>
    <row r="274" customFormat="false" ht="15.75" hidden="false" customHeight="false" outlineLevel="0" collapsed="false">
      <c r="A274" s="44"/>
      <c r="E274" s="44"/>
      <c r="F274" s="44"/>
      <c r="H274" s="44"/>
      <c r="I274" s="44"/>
      <c r="J274" s="490"/>
      <c r="K274" s="490"/>
      <c r="L274" s="490"/>
      <c r="M274" s="44"/>
      <c r="N274" s="44"/>
    </row>
    <row r="275" customFormat="false" ht="15.75" hidden="false" customHeight="false" outlineLevel="0" collapsed="false">
      <c r="A275" s="44"/>
      <c r="E275" s="44"/>
      <c r="F275" s="44"/>
      <c r="H275" s="44"/>
      <c r="I275" s="44"/>
      <c r="J275" s="490"/>
      <c r="K275" s="490"/>
      <c r="L275" s="490"/>
      <c r="M275" s="44"/>
      <c r="N275" s="44"/>
    </row>
    <row r="276" customFormat="false" ht="15.75" hidden="false" customHeight="false" outlineLevel="0" collapsed="false">
      <c r="A276" s="44"/>
      <c r="E276" s="44"/>
      <c r="F276" s="44"/>
      <c r="H276" s="44"/>
      <c r="I276" s="44"/>
      <c r="J276" s="490"/>
      <c r="K276" s="490"/>
      <c r="L276" s="490"/>
      <c r="M276" s="44"/>
      <c r="N276" s="44"/>
    </row>
    <row r="277" customFormat="false" ht="15.75" hidden="false" customHeight="false" outlineLevel="0" collapsed="false">
      <c r="A277" s="44"/>
      <c r="E277" s="44"/>
      <c r="F277" s="44"/>
      <c r="H277" s="44"/>
      <c r="I277" s="44"/>
      <c r="J277" s="490"/>
      <c r="K277" s="490"/>
      <c r="L277" s="490"/>
      <c r="M277" s="44"/>
      <c r="N277" s="44"/>
    </row>
    <row r="278" customFormat="false" ht="15.75" hidden="false" customHeight="false" outlineLevel="0" collapsed="false">
      <c r="A278" s="44"/>
      <c r="E278" s="44"/>
      <c r="F278" s="44"/>
      <c r="H278" s="44"/>
      <c r="I278" s="44"/>
      <c r="J278" s="490"/>
      <c r="K278" s="490"/>
      <c r="L278" s="490"/>
      <c r="M278" s="44"/>
      <c r="N278" s="44"/>
    </row>
    <row r="279" customFormat="false" ht="15.75" hidden="false" customHeight="false" outlineLevel="0" collapsed="false">
      <c r="A279" s="44"/>
      <c r="E279" s="44"/>
      <c r="F279" s="44"/>
      <c r="H279" s="44"/>
      <c r="I279" s="44"/>
      <c r="J279" s="490"/>
      <c r="K279" s="490"/>
      <c r="L279" s="490"/>
      <c r="M279" s="44"/>
      <c r="N279" s="44"/>
    </row>
    <row r="280" customFormat="false" ht="15.75" hidden="false" customHeight="false" outlineLevel="0" collapsed="false">
      <c r="A280" s="44"/>
      <c r="E280" s="44"/>
      <c r="F280" s="44"/>
      <c r="H280" s="44"/>
      <c r="I280" s="44"/>
      <c r="J280" s="490"/>
      <c r="K280" s="490"/>
      <c r="L280" s="490"/>
      <c r="M280" s="44"/>
      <c r="N280" s="44"/>
    </row>
    <row r="281" customFormat="false" ht="15.75" hidden="false" customHeight="false" outlineLevel="0" collapsed="false">
      <c r="A281" s="44"/>
      <c r="E281" s="44"/>
      <c r="F281" s="44"/>
      <c r="H281" s="44"/>
      <c r="I281" s="44"/>
      <c r="J281" s="490"/>
      <c r="K281" s="490"/>
      <c r="L281" s="490"/>
      <c r="M281" s="44"/>
      <c r="N281" s="44"/>
    </row>
    <row r="282" customFormat="false" ht="15.75" hidden="false" customHeight="false" outlineLevel="0" collapsed="false">
      <c r="A282" s="44"/>
      <c r="E282" s="44"/>
      <c r="F282" s="44"/>
      <c r="H282" s="44"/>
      <c r="I282" s="44"/>
      <c r="J282" s="490"/>
      <c r="K282" s="490"/>
      <c r="L282" s="490"/>
      <c r="M282" s="44"/>
      <c r="N282" s="44"/>
    </row>
    <row r="283" customFormat="false" ht="15.75" hidden="false" customHeight="false" outlineLevel="0" collapsed="false">
      <c r="A283" s="44"/>
      <c r="E283" s="44"/>
      <c r="F283" s="44"/>
      <c r="H283" s="44"/>
      <c r="I283" s="44"/>
      <c r="J283" s="490"/>
      <c r="K283" s="490"/>
      <c r="L283" s="490"/>
      <c r="M283" s="44"/>
      <c r="N283" s="44"/>
    </row>
    <row r="284" customFormat="false" ht="15.75" hidden="false" customHeight="false" outlineLevel="0" collapsed="false">
      <c r="A284" s="44"/>
      <c r="E284" s="44"/>
      <c r="F284" s="44"/>
      <c r="H284" s="44"/>
      <c r="I284" s="44"/>
      <c r="J284" s="490"/>
      <c r="K284" s="490"/>
      <c r="L284" s="490"/>
      <c r="M284" s="44"/>
      <c r="N284" s="44"/>
    </row>
    <row r="285" customFormat="false" ht="15.75" hidden="false" customHeight="false" outlineLevel="0" collapsed="false">
      <c r="A285" s="44"/>
      <c r="E285" s="44"/>
      <c r="F285" s="44"/>
      <c r="H285" s="44"/>
      <c r="I285" s="44"/>
      <c r="J285" s="490"/>
      <c r="K285" s="490"/>
      <c r="L285" s="490"/>
      <c r="M285" s="44"/>
      <c r="N285" s="44"/>
    </row>
    <row r="286" customFormat="false" ht="15.75" hidden="false" customHeight="false" outlineLevel="0" collapsed="false">
      <c r="A286" s="44"/>
      <c r="E286" s="44"/>
      <c r="F286" s="44"/>
      <c r="H286" s="44"/>
      <c r="I286" s="44"/>
      <c r="J286" s="490"/>
      <c r="K286" s="490"/>
      <c r="L286" s="490"/>
      <c r="M286" s="44"/>
      <c r="N286" s="44"/>
    </row>
    <row r="287" customFormat="false" ht="15.75" hidden="false" customHeight="false" outlineLevel="0" collapsed="false">
      <c r="A287" s="44"/>
      <c r="E287" s="44"/>
      <c r="F287" s="44"/>
      <c r="H287" s="44"/>
      <c r="I287" s="44"/>
      <c r="J287" s="490"/>
      <c r="K287" s="490"/>
      <c r="L287" s="490"/>
      <c r="M287" s="44"/>
      <c r="N287" s="44"/>
    </row>
    <row r="288" customFormat="false" ht="15.75" hidden="false" customHeight="false" outlineLevel="0" collapsed="false">
      <c r="A288" s="44"/>
      <c r="E288" s="44"/>
      <c r="F288" s="44"/>
      <c r="H288" s="44"/>
      <c r="I288" s="44"/>
      <c r="J288" s="490"/>
      <c r="K288" s="490"/>
      <c r="L288" s="490"/>
      <c r="M288" s="44"/>
      <c r="N288" s="44"/>
    </row>
    <row r="289" customFormat="false" ht="15.75" hidden="false" customHeight="false" outlineLevel="0" collapsed="false">
      <c r="A289" s="44"/>
      <c r="E289" s="44"/>
      <c r="F289" s="44"/>
      <c r="H289" s="44"/>
      <c r="I289" s="44"/>
      <c r="J289" s="490"/>
      <c r="K289" s="490"/>
      <c r="L289" s="490"/>
      <c r="M289" s="44"/>
      <c r="N289" s="44"/>
    </row>
    <row r="290" customFormat="false" ht="15.75" hidden="false" customHeight="false" outlineLevel="0" collapsed="false">
      <c r="A290" s="44"/>
      <c r="E290" s="44"/>
      <c r="F290" s="44"/>
      <c r="H290" s="44"/>
      <c r="I290" s="44"/>
      <c r="J290" s="490"/>
      <c r="K290" s="490"/>
      <c r="L290" s="490"/>
      <c r="M290" s="44"/>
      <c r="N290" s="44"/>
    </row>
    <row r="291" customFormat="false" ht="15.75" hidden="false" customHeight="false" outlineLevel="0" collapsed="false">
      <c r="A291" s="44"/>
      <c r="E291" s="44"/>
      <c r="F291" s="44"/>
      <c r="H291" s="44"/>
      <c r="I291" s="44"/>
      <c r="J291" s="490"/>
      <c r="K291" s="490"/>
      <c r="L291" s="490"/>
      <c r="M291" s="44"/>
      <c r="N291" s="44"/>
    </row>
    <row r="292" customFormat="false" ht="15.75" hidden="false" customHeight="false" outlineLevel="0" collapsed="false">
      <c r="A292" s="44"/>
      <c r="E292" s="44"/>
      <c r="F292" s="44"/>
      <c r="H292" s="44"/>
      <c r="I292" s="44"/>
      <c r="J292" s="490"/>
      <c r="K292" s="490"/>
      <c r="L292" s="490"/>
      <c r="M292" s="44"/>
      <c r="N292" s="44"/>
    </row>
    <row r="293" customFormat="false" ht="15.75" hidden="false" customHeight="false" outlineLevel="0" collapsed="false">
      <c r="A293" s="44"/>
      <c r="E293" s="44"/>
      <c r="F293" s="44"/>
      <c r="H293" s="44"/>
      <c r="I293" s="44"/>
      <c r="J293" s="490"/>
      <c r="K293" s="490"/>
      <c r="L293" s="490"/>
      <c r="M293" s="44"/>
      <c r="N293" s="44"/>
    </row>
    <row r="294" customFormat="false" ht="15.75" hidden="false" customHeight="false" outlineLevel="0" collapsed="false">
      <c r="A294" s="44"/>
      <c r="E294" s="44"/>
      <c r="F294" s="44"/>
      <c r="H294" s="44"/>
      <c r="I294" s="44"/>
      <c r="J294" s="490"/>
      <c r="K294" s="490"/>
      <c r="L294" s="490"/>
      <c r="M294" s="44"/>
      <c r="N294" s="44"/>
    </row>
    <row r="295" customFormat="false" ht="15.75" hidden="false" customHeight="false" outlineLevel="0" collapsed="false">
      <c r="A295" s="44"/>
      <c r="E295" s="44"/>
      <c r="F295" s="44"/>
      <c r="H295" s="44"/>
      <c r="I295" s="44"/>
      <c r="J295" s="490"/>
      <c r="K295" s="490"/>
      <c r="L295" s="490"/>
      <c r="M295" s="44"/>
      <c r="N295" s="44"/>
    </row>
    <row r="296" customFormat="false" ht="15.75" hidden="false" customHeight="false" outlineLevel="0" collapsed="false">
      <c r="A296" s="44"/>
      <c r="E296" s="44"/>
      <c r="F296" s="44"/>
      <c r="H296" s="44"/>
      <c r="I296" s="44"/>
      <c r="J296" s="490"/>
      <c r="K296" s="490"/>
      <c r="L296" s="490"/>
      <c r="M296" s="44"/>
      <c r="N296" s="44"/>
    </row>
    <row r="297" customFormat="false" ht="15.75" hidden="false" customHeight="false" outlineLevel="0" collapsed="false">
      <c r="A297" s="44"/>
      <c r="E297" s="44"/>
      <c r="F297" s="44"/>
      <c r="H297" s="44"/>
      <c r="I297" s="44"/>
      <c r="J297" s="490"/>
      <c r="K297" s="490"/>
      <c r="L297" s="490"/>
      <c r="M297" s="44"/>
      <c r="N297" s="44"/>
    </row>
    <row r="298" customFormat="false" ht="15.75" hidden="false" customHeight="false" outlineLevel="0" collapsed="false">
      <c r="A298" s="44"/>
      <c r="E298" s="44"/>
      <c r="F298" s="44"/>
      <c r="H298" s="44"/>
      <c r="I298" s="44"/>
      <c r="J298" s="490"/>
      <c r="K298" s="490"/>
      <c r="L298" s="490"/>
      <c r="M298" s="44"/>
      <c r="N298" s="44"/>
    </row>
    <row r="299" customFormat="false" ht="15.75" hidden="false" customHeight="false" outlineLevel="0" collapsed="false">
      <c r="A299" s="44"/>
      <c r="E299" s="44"/>
      <c r="F299" s="44"/>
      <c r="H299" s="44"/>
      <c r="I299" s="44"/>
      <c r="J299" s="490"/>
      <c r="K299" s="490"/>
      <c r="L299" s="490"/>
      <c r="M299" s="44"/>
      <c r="N299" s="44"/>
    </row>
    <row r="300" customFormat="false" ht="15.75" hidden="false" customHeight="false" outlineLevel="0" collapsed="false">
      <c r="A300" s="44"/>
      <c r="E300" s="44"/>
      <c r="F300" s="44"/>
      <c r="H300" s="44"/>
      <c r="I300" s="44"/>
      <c r="J300" s="490"/>
      <c r="K300" s="490"/>
      <c r="L300" s="490"/>
      <c r="M300" s="44"/>
      <c r="N300" s="44"/>
    </row>
    <row r="301" customFormat="false" ht="15.75" hidden="false" customHeight="false" outlineLevel="0" collapsed="false">
      <c r="A301" s="44"/>
      <c r="E301" s="44"/>
      <c r="F301" s="44"/>
      <c r="H301" s="44"/>
      <c r="I301" s="44"/>
      <c r="J301" s="490"/>
      <c r="K301" s="490"/>
      <c r="L301" s="490"/>
      <c r="M301" s="44"/>
      <c r="N301" s="44"/>
    </row>
    <row r="302" customFormat="false" ht="15.75" hidden="false" customHeight="false" outlineLevel="0" collapsed="false">
      <c r="A302" s="44"/>
      <c r="E302" s="44"/>
      <c r="F302" s="44"/>
      <c r="H302" s="44"/>
      <c r="I302" s="44"/>
      <c r="J302" s="490"/>
      <c r="K302" s="490"/>
      <c r="L302" s="490"/>
      <c r="M302" s="44"/>
      <c r="N302" s="44"/>
    </row>
    <row r="303" customFormat="false" ht="15.75" hidden="false" customHeight="false" outlineLevel="0" collapsed="false">
      <c r="A303" s="44"/>
      <c r="E303" s="44"/>
      <c r="F303" s="44"/>
      <c r="H303" s="44"/>
      <c r="I303" s="44"/>
      <c r="J303" s="490"/>
      <c r="K303" s="490"/>
      <c r="L303" s="490"/>
      <c r="M303" s="44"/>
      <c r="N303" s="44"/>
    </row>
    <row r="304" customFormat="false" ht="15.75" hidden="false" customHeight="false" outlineLevel="0" collapsed="false">
      <c r="A304" s="44"/>
      <c r="E304" s="44"/>
      <c r="F304" s="44"/>
      <c r="H304" s="44"/>
      <c r="I304" s="44"/>
      <c r="J304" s="490"/>
      <c r="K304" s="490"/>
      <c r="L304" s="490"/>
      <c r="M304" s="44"/>
      <c r="N304" s="44"/>
    </row>
    <row r="305" customFormat="false" ht="15.75" hidden="false" customHeight="false" outlineLevel="0" collapsed="false">
      <c r="A305" s="44"/>
      <c r="E305" s="44"/>
      <c r="F305" s="44"/>
      <c r="H305" s="44"/>
      <c r="I305" s="44"/>
      <c r="J305" s="490"/>
      <c r="K305" s="490"/>
      <c r="L305" s="490"/>
      <c r="M305" s="44"/>
      <c r="N305" s="44"/>
    </row>
    <row r="306" customFormat="false" ht="15.75" hidden="false" customHeight="false" outlineLevel="0" collapsed="false">
      <c r="A306" s="44"/>
      <c r="E306" s="44"/>
      <c r="F306" s="44"/>
      <c r="H306" s="44"/>
      <c r="I306" s="44"/>
      <c r="J306" s="490"/>
      <c r="K306" s="490"/>
      <c r="L306" s="490"/>
      <c r="M306" s="44"/>
      <c r="N306" s="44"/>
    </row>
    <row r="307" customFormat="false" ht="15.75" hidden="false" customHeight="false" outlineLevel="0" collapsed="false">
      <c r="A307" s="44"/>
      <c r="E307" s="44"/>
      <c r="F307" s="44"/>
      <c r="H307" s="44"/>
      <c r="I307" s="44"/>
      <c r="J307" s="490"/>
      <c r="K307" s="490"/>
      <c r="L307" s="490"/>
      <c r="M307" s="44"/>
      <c r="N307" s="44"/>
    </row>
    <row r="308" customFormat="false" ht="15.75" hidden="false" customHeight="false" outlineLevel="0" collapsed="false">
      <c r="A308" s="44"/>
      <c r="E308" s="44"/>
      <c r="F308" s="44"/>
      <c r="H308" s="44"/>
      <c r="I308" s="44"/>
      <c r="J308" s="490"/>
      <c r="K308" s="490"/>
      <c r="L308" s="490"/>
      <c r="M308" s="44"/>
      <c r="N308" s="44"/>
    </row>
    <row r="309" customFormat="false" ht="15.75" hidden="false" customHeight="false" outlineLevel="0" collapsed="false">
      <c r="A309" s="44"/>
      <c r="E309" s="44"/>
      <c r="F309" s="44"/>
      <c r="H309" s="44"/>
      <c r="I309" s="44"/>
      <c r="J309" s="490"/>
      <c r="K309" s="490"/>
      <c r="L309" s="490"/>
      <c r="M309" s="44"/>
      <c r="N309" s="44"/>
    </row>
    <row r="310" customFormat="false" ht="15.75" hidden="false" customHeight="false" outlineLevel="0" collapsed="false">
      <c r="A310" s="44"/>
      <c r="E310" s="44"/>
      <c r="F310" s="44"/>
      <c r="H310" s="44"/>
      <c r="I310" s="44"/>
      <c r="J310" s="490"/>
      <c r="K310" s="490"/>
      <c r="L310" s="490"/>
      <c r="M310" s="44"/>
      <c r="N310" s="44"/>
    </row>
    <row r="311" customFormat="false" ht="15.75" hidden="false" customHeight="false" outlineLevel="0" collapsed="false">
      <c r="A311" s="44"/>
      <c r="E311" s="44"/>
      <c r="F311" s="44"/>
      <c r="H311" s="44"/>
      <c r="I311" s="44"/>
      <c r="J311" s="490"/>
      <c r="K311" s="490"/>
      <c r="L311" s="490"/>
      <c r="M311" s="44"/>
      <c r="N311" s="44"/>
    </row>
    <row r="312" customFormat="false" ht="15.75" hidden="false" customHeight="false" outlineLevel="0" collapsed="false">
      <c r="A312" s="44"/>
      <c r="E312" s="44"/>
      <c r="F312" s="44"/>
      <c r="H312" s="44"/>
      <c r="I312" s="44"/>
      <c r="J312" s="490"/>
      <c r="K312" s="490"/>
      <c r="L312" s="490"/>
      <c r="M312" s="44"/>
      <c r="N312" s="44"/>
    </row>
    <row r="313" customFormat="false" ht="15.75" hidden="false" customHeight="false" outlineLevel="0" collapsed="false">
      <c r="A313" s="44"/>
      <c r="E313" s="44"/>
      <c r="F313" s="44"/>
      <c r="H313" s="44"/>
      <c r="I313" s="44"/>
      <c r="J313" s="490"/>
      <c r="K313" s="490"/>
      <c r="L313" s="490"/>
      <c r="M313" s="44"/>
      <c r="N313" s="44"/>
    </row>
    <row r="314" customFormat="false" ht="15.75" hidden="false" customHeight="false" outlineLevel="0" collapsed="false">
      <c r="A314" s="44"/>
      <c r="E314" s="44"/>
      <c r="F314" s="44"/>
      <c r="H314" s="44"/>
      <c r="I314" s="44"/>
      <c r="J314" s="490"/>
      <c r="K314" s="490"/>
      <c r="L314" s="490"/>
      <c r="M314" s="44"/>
      <c r="N314" s="44"/>
    </row>
    <row r="315" customFormat="false" ht="15.75" hidden="false" customHeight="false" outlineLevel="0" collapsed="false">
      <c r="A315" s="44"/>
      <c r="E315" s="44"/>
      <c r="F315" s="44"/>
      <c r="H315" s="44"/>
      <c r="I315" s="44"/>
      <c r="J315" s="490"/>
      <c r="K315" s="490"/>
      <c r="L315" s="490"/>
      <c r="M315" s="44"/>
      <c r="N315" s="44"/>
    </row>
    <row r="316" customFormat="false" ht="15.75" hidden="false" customHeight="false" outlineLevel="0" collapsed="false">
      <c r="A316" s="44"/>
      <c r="E316" s="44"/>
      <c r="F316" s="44"/>
      <c r="H316" s="44"/>
      <c r="I316" s="44"/>
      <c r="J316" s="490"/>
      <c r="K316" s="490"/>
      <c r="L316" s="490"/>
      <c r="M316" s="44"/>
      <c r="N316" s="44"/>
    </row>
    <row r="317" customFormat="false" ht="15.75" hidden="false" customHeight="false" outlineLevel="0" collapsed="false">
      <c r="A317" s="44"/>
      <c r="E317" s="44"/>
      <c r="F317" s="44"/>
      <c r="H317" s="44"/>
      <c r="I317" s="44"/>
      <c r="J317" s="490"/>
      <c r="K317" s="490"/>
      <c r="L317" s="490"/>
      <c r="M317" s="44"/>
      <c r="N317" s="44"/>
    </row>
    <row r="318" customFormat="false" ht="15.75" hidden="false" customHeight="false" outlineLevel="0" collapsed="false">
      <c r="A318" s="44"/>
      <c r="E318" s="44"/>
      <c r="F318" s="44"/>
      <c r="H318" s="44"/>
      <c r="I318" s="44"/>
      <c r="J318" s="490"/>
      <c r="K318" s="490"/>
      <c r="L318" s="490"/>
      <c r="M318" s="44"/>
      <c r="N318" s="44"/>
    </row>
    <row r="319" customFormat="false" ht="15.75" hidden="false" customHeight="false" outlineLevel="0" collapsed="false">
      <c r="A319" s="44"/>
      <c r="E319" s="44"/>
      <c r="F319" s="44"/>
      <c r="H319" s="44"/>
      <c r="I319" s="44"/>
      <c r="J319" s="490"/>
      <c r="K319" s="490"/>
      <c r="L319" s="490"/>
      <c r="M319" s="44"/>
      <c r="N319" s="44"/>
    </row>
    <row r="320" customFormat="false" ht="15.75" hidden="false" customHeight="false" outlineLevel="0" collapsed="false">
      <c r="A320" s="44"/>
      <c r="E320" s="44"/>
      <c r="F320" s="44"/>
      <c r="H320" s="44"/>
      <c r="I320" s="44"/>
      <c r="J320" s="490"/>
      <c r="K320" s="490"/>
      <c r="L320" s="490"/>
      <c r="M320" s="44"/>
      <c r="N320" s="44"/>
    </row>
    <row r="321" customFormat="false" ht="15.75" hidden="false" customHeight="false" outlineLevel="0" collapsed="false">
      <c r="A321" s="44"/>
      <c r="E321" s="44"/>
      <c r="F321" s="44"/>
      <c r="H321" s="44"/>
      <c r="I321" s="44"/>
      <c r="J321" s="490"/>
      <c r="K321" s="490"/>
      <c r="L321" s="490"/>
      <c r="M321" s="44"/>
      <c r="N321" s="44"/>
    </row>
    <row r="322" customFormat="false" ht="15.75" hidden="false" customHeight="false" outlineLevel="0" collapsed="false">
      <c r="A322" s="44"/>
      <c r="E322" s="44"/>
      <c r="F322" s="44"/>
      <c r="H322" s="44"/>
      <c r="I322" s="44"/>
      <c r="J322" s="490"/>
      <c r="K322" s="490"/>
      <c r="L322" s="490"/>
      <c r="M322" s="44"/>
      <c r="N322" s="44"/>
    </row>
    <row r="323" customFormat="false" ht="15.75" hidden="false" customHeight="false" outlineLevel="0" collapsed="false">
      <c r="A323" s="44"/>
      <c r="E323" s="44"/>
      <c r="F323" s="44"/>
      <c r="H323" s="44"/>
      <c r="I323" s="44"/>
      <c r="J323" s="490"/>
      <c r="K323" s="490"/>
      <c r="L323" s="490"/>
      <c r="M323" s="44"/>
      <c r="N323" s="44"/>
    </row>
    <row r="324" customFormat="false" ht="15.75" hidden="false" customHeight="false" outlineLevel="0" collapsed="false">
      <c r="A324" s="44"/>
      <c r="E324" s="44"/>
      <c r="F324" s="44"/>
      <c r="H324" s="44"/>
      <c r="I324" s="44"/>
      <c r="J324" s="490"/>
      <c r="K324" s="490"/>
      <c r="L324" s="490"/>
      <c r="M324" s="44"/>
      <c r="N324" s="44"/>
    </row>
    <row r="325" customFormat="false" ht="15.75" hidden="false" customHeight="false" outlineLevel="0" collapsed="false">
      <c r="A325" s="44"/>
      <c r="E325" s="44"/>
      <c r="F325" s="44"/>
      <c r="H325" s="44"/>
      <c r="I325" s="44"/>
      <c r="J325" s="490"/>
      <c r="K325" s="490"/>
      <c r="L325" s="490"/>
      <c r="M325" s="44"/>
      <c r="N325" s="44"/>
    </row>
    <row r="326" customFormat="false" ht="15.75" hidden="false" customHeight="false" outlineLevel="0" collapsed="false">
      <c r="A326" s="44"/>
      <c r="E326" s="44"/>
      <c r="F326" s="44"/>
      <c r="H326" s="44"/>
      <c r="I326" s="44"/>
      <c r="J326" s="490"/>
      <c r="K326" s="490"/>
      <c r="L326" s="490"/>
      <c r="M326" s="44"/>
      <c r="N326" s="44"/>
    </row>
    <row r="327" customFormat="false" ht="15.75" hidden="false" customHeight="false" outlineLevel="0" collapsed="false">
      <c r="A327" s="44"/>
      <c r="E327" s="44"/>
      <c r="F327" s="44"/>
      <c r="H327" s="44"/>
      <c r="I327" s="44"/>
      <c r="J327" s="490"/>
      <c r="K327" s="490"/>
      <c r="L327" s="490"/>
      <c r="M327" s="44"/>
      <c r="N327" s="44"/>
    </row>
    <row r="328" customFormat="false" ht="15.75" hidden="false" customHeight="false" outlineLevel="0" collapsed="false">
      <c r="A328" s="44"/>
      <c r="E328" s="44"/>
      <c r="F328" s="44"/>
      <c r="H328" s="44"/>
      <c r="I328" s="44"/>
      <c r="J328" s="490"/>
      <c r="K328" s="490"/>
      <c r="L328" s="490"/>
      <c r="M328" s="44"/>
      <c r="N328" s="44"/>
    </row>
    <row r="329" customFormat="false" ht="15.75" hidden="false" customHeight="false" outlineLevel="0" collapsed="false">
      <c r="A329" s="44"/>
      <c r="E329" s="44"/>
      <c r="F329" s="44"/>
      <c r="H329" s="44"/>
      <c r="I329" s="44"/>
      <c r="J329" s="490"/>
      <c r="K329" s="490"/>
      <c r="L329" s="490"/>
      <c r="M329" s="44"/>
      <c r="N329" s="44"/>
    </row>
    <row r="330" customFormat="false" ht="15.75" hidden="false" customHeight="false" outlineLevel="0" collapsed="false">
      <c r="A330" s="44"/>
      <c r="E330" s="44"/>
      <c r="F330" s="44"/>
      <c r="H330" s="44"/>
      <c r="I330" s="44"/>
      <c r="J330" s="490"/>
      <c r="K330" s="490"/>
      <c r="L330" s="490"/>
      <c r="M330" s="44"/>
      <c r="N330" s="44"/>
    </row>
    <row r="331" customFormat="false" ht="15.75" hidden="false" customHeight="false" outlineLevel="0" collapsed="false">
      <c r="A331" s="44"/>
      <c r="E331" s="44"/>
      <c r="F331" s="44"/>
      <c r="H331" s="44"/>
      <c r="I331" s="44"/>
      <c r="J331" s="490"/>
      <c r="K331" s="490"/>
      <c r="L331" s="490"/>
      <c r="M331" s="44"/>
      <c r="N331" s="44"/>
    </row>
    <row r="332" customFormat="false" ht="15.75" hidden="false" customHeight="false" outlineLevel="0" collapsed="false">
      <c r="A332" s="44"/>
      <c r="E332" s="44"/>
      <c r="F332" s="44"/>
      <c r="H332" s="44"/>
      <c r="I332" s="44"/>
      <c r="J332" s="490"/>
      <c r="K332" s="490"/>
      <c r="L332" s="490"/>
      <c r="M332" s="44"/>
      <c r="N332" s="44"/>
    </row>
    <row r="333" customFormat="false" ht="15.75" hidden="false" customHeight="false" outlineLevel="0" collapsed="false">
      <c r="A333" s="44"/>
      <c r="E333" s="44"/>
      <c r="F333" s="44"/>
      <c r="H333" s="44"/>
      <c r="I333" s="44"/>
      <c r="J333" s="490"/>
      <c r="K333" s="490"/>
      <c r="L333" s="490"/>
      <c r="M333" s="44"/>
      <c r="N333" s="44"/>
    </row>
    <row r="334" customFormat="false" ht="15.75" hidden="false" customHeight="false" outlineLevel="0" collapsed="false">
      <c r="A334" s="44"/>
      <c r="E334" s="44"/>
      <c r="F334" s="44"/>
      <c r="H334" s="44"/>
      <c r="I334" s="44"/>
      <c r="J334" s="490"/>
      <c r="K334" s="490"/>
      <c r="L334" s="490"/>
      <c r="M334" s="44"/>
      <c r="N334" s="44"/>
    </row>
    <row r="335" customFormat="false" ht="15.75" hidden="false" customHeight="false" outlineLevel="0" collapsed="false">
      <c r="A335" s="44"/>
      <c r="E335" s="44"/>
      <c r="F335" s="44"/>
      <c r="H335" s="44"/>
      <c r="I335" s="44"/>
      <c r="J335" s="490"/>
      <c r="K335" s="490"/>
      <c r="L335" s="490"/>
      <c r="M335" s="44"/>
      <c r="N335" s="44"/>
    </row>
    <row r="336" customFormat="false" ht="15.75" hidden="false" customHeight="false" outlineLevel="0" collapsed="false">
      <c r="A336" s="44"/>
      <c r="E336" s="44"/>
      <c r="F336" s="44"/>
      <c r="H336" s="44"/>
      <c r="I336" s="44"/>
      <c r="J336" s="490"/>
      <c r="K336" s="490"/>
      <c r="L336" s="490"/>
      <c r="M336" s="44"/>
      <c r="N336" s="44"/>
    </row>
    <row r="337" customFormat="false" ht="15.75" hidden="false" customHeight="false" outlineLevel="0" collapsed="false">
      <c r="A337" s="44"/>
      <c r="E337" s="44"/>
      <c r="F337" s="44"/>
      <c r="H337" s="44"/>
      <c r="I337" s="44"/>
      <c r="J337" s="490"/>
      <c r="K337" s="490"/>
      <c r="L337" s="490"/>
      <c r="M337" s="44"/>
      <c r="N337" s="44"/>
    </row>
    <row r="338" customFormat="false" ht="15.75" hidden="false" customHeight="false" outlineLevel="0" collapsed="false">
      <c r="A338" s="44"/>
      <c r="E338" s="44"/>
      <c r="F338" s="44"/>
      <c r="H338" s="44"/>
      <c r="I338" s="44"/>
      <c r="J338" s="490"/>
      <c r="K338" s="490"/>
      <c r="L338" s="490"/>
      <c r="M338" s="44"/>
      <c r="N338" s="44"/>
    </row>
    <row r="339" customFormat="false" ht="15.75" hidden="false" customHeight="false" outlineLevel="0" collapsed="false">
      <c r="A339" s="44"/>
      <c r="E339" s="44"/>
      <c r="F339" s="44"/>
      <c r="H339" s="44"/>
      <c r="I339" s="44"/>
      <c r="J339" s="490"/>
      <c r="K339" s="490"/>
      <c r="L339" s="490"/>
      <c r="M339" s="44"/>
      <c r="N339" s="44"/>
    </row>
    <row r="340" customFormat="false" ht="15.75" hidden="false" customHeight="false" outlineLevel="0" collapsed="false">
      <c r="A340" s="44"/>
      <c r="E340" s="44"/>
      <c r="F340" s="44"/>
      <c r="H340" s="44"/>
      <c r="I340" s="44"/>
      <c r="J340" s="490"/>
      <c r="K340" s="490"/>
      <c r="L340" s="490"/>
      <c r="M340" s="44"/>
      <c r="N340" s="44"/>
    </row>
    <row r="341" customFormat="false" ht="15.75" hidden="false" customHeight="false" outlineLevel="0" collapsed="false">
      <c r="A341" s="44"/>
      <c r="E341" s="44"/>
      <c r="F341" s="44"/>
      <c r="H341" s="44"/>
      <c r="I341" s="44"/>
      <c r="J341" s="490"/>
      <c r="K341" s="490"/>
      <c r="L341" s="490"/>
      <c r="M341" s="44"/>
      <c r="N341" s="44"/>
    </row>
    <row r="342" customFormat="false" ht="15.75" hidden="false" customHeight="false" outlineLevel="0" collapsed="false">
      <c r="A342" s="44"/>
      <c r="E342" s="44"/>
      <c r="F342" s="44"/>
      <c r="H342" s="44"/>
      <c r="I342" s="44"/>
      <c r="J342" s="490"/>
      <c r="K342" s="490"/>
      <c r="L342" s="490"/>
      <c r="M342" s="44"/>
      <c r="N342" s="44"/>
    </row>
    <row r="343" customFormat="false" ht="15.75" hidden="false" customHeight="false" outlineLevel="0" collapsed="false">
      <c r="A343" s="44"/>
      <c r="E343" s="44"/>
      <c r="F343" s="44"/>
      <c r="H343" s="44"/>
      <c r="I343" s="44"/>
      <c r="J343" s="490"/>
      <c r="K343" s="490"/>
      <c r="L343" s="490"/>
      <c r="M343" s="44"/>
      <c r="N343" s="44"/>
    </row>
    <row r="344" customFormat="false" ht="15.75" hidden="false" customHeight="false" outlineLevel="0" collapsed="false">
      <c r="A344" s="44"/>
      <c r="E344" s="44"/>
      <c r="F344" s="44"/>
      <c r="H344" s="44"/>
      <c r="I344" s="44"/>
      <c r="J344" s="490"/>
      <c r="K344" s="490"/>
      <c r="L344" s="490"/>
      <c r="M344" s="44"/>
      <c r="N344" s="44"/>
    </row>
    <row r="345" customFormat="false" ht="15.75" hidden="false" customHeight="false" outlineLevel="0" collapsed="false">
      <c r="A345" s="44"/>
      <c r="E345" s="44"/>
      <c r="F345" s="44"/>
      <c r="H345" s="44"/>
      <c r="I345" s="44"/>
      <c r="J345" s="490"/>
      <c r="K345" s="490"/>
      <c r="L345" s="490"/>
      <c r="M345" s="44"/>
      <c r="N345" s="44"/>
    </row>
    <row r="346" customFormat="false" ht="15.75" hidden="false" customHeight="false" outlineLevel="0" collapsed="false">
      <c r="A346" s="44"/>
      <c r="E346" s="44"/>
      <c r="F346" s="44"/>
      <c r="H346" s="44"/>
      <c r="I346" s="44"/>
      <c r="J346" s="490"/>
      <c r="K346" s="490"/>
      <c r="L346" s="490"/>
      <c r="M346" s="44"/>
      <c r="N346" s="44"/>
    </row>
    <row r="347" customFormat="false" ht="15.75" hidden="false" customHeight="false" outlineLevel="0" collapsed="false">
      <c r="A347" s="44"/>
      <c r="E347" s="44"/>
      <c r="F347" s="44"/>
      <c r="H347" s="44"/>
      <c r="I347" s="44"/>
      <c r="J347" s="490"/>
      <c r="K347" s="490"/>
      <c r="L347" s="490"/>
      <c r="M347" s="44"/>
      <c r="N347" s="44"/>
    </row>
    <row r="348" customFormat="false" ht="15.75" hidden="false" customHeight="false" outlineLevel="0" collapsed="false">
      <c r="A348" s="44"/>
      <c r="E348" s="44"/>
      <c r="F348" s="44"/>
      <c r="H348" s="44"/>
      <c r="I348" s="44"/>
      <c r="J348" s="490"/>
      <c r="K348" s="490"/>
      <c r="L348" s="490"/>
      <c r="M348" s="44"/>
      <c r="N348" s="44"/>
    </row>
    <row r="349" customFormat="false" ht="15.75" hidden="false" customHeight="false" outlineLevel="0" collapsed="false">
      <c r="A349" s="44"/>
      <c r="E349" s="44"/>
      <c r="F349" s="44"/>
      <c r="H349" s="44"/>
      <c r="I349" s="44"/>
      <c r="J349" s="490"/>
      <c r="K349" s="490"/>
      <c r="L349" s="490"/>
      <c r="M349" s="44"/>
      <c r="N349" s="44"/>
    </row>
    <row r="350" customFormat="false" ht="15.75" hidden="false" customHeight="false" outlineLevel="0" collapsed="false">
      <c r="A350" s="44"/>
      <c r="E350" s="44"/>
      <c r="F350" s="44"/>
      <c r="H350" s="44"/>
      <c r="I350" s="44"/>
      <c r="J350" s="490"/>
      <c r="K350" s="490"/>
      <c r="L350" s="490"/>
      <c r="M350" s="44"/>
      <c r="N350" s="44"/>
    </row>
    <row r="351" customFormat="false" ht="15.75" hidden="false" customHeight="false" outlineLevel="0" collapsed="false">
      <c r="A351" s="44"/>
      <c r="E351" s="44"/>
      <c r="F351" s="44"/>
      <c r="H351" s="44"/>
      <c r="I351" s="44"/>
      <c r="J351" s="490"/>
      <c r="K351" s="490"/>
      <c r="L351" s="490"/>
      <c r="M351" s="44"/>
      <c r="N351" s="44"/>
    </row>
    <row r="352" customFormat="false" ht="15.75" hidden="false" customHeight="false" outlineLevel="0" collapsed="false">
      <c r="A352" s="44"/>
      <c r="E352" s="44"/>
      <c r="F352" s="44"/>
      <c r="H352" s="44"/>
      <c r="I352" s="44"/>
      <c r="J352" s="490"/>
      <c r="K352" s="490"/>
      <c r="L352" s="490"/>
      <c r="M352" s="44"/>
      <c r="N352" s="44"/>
    </row>
    <row r="353" customFormat="false" ht="15.75" hidden="false" customHeight="false" outlineLevel="0" collapsed="false">
      <c r="A353" s="44"/>
      <c r="E353" s="44"/>
      <c r="F353" s="44"/>
      <c r="H353" s="44"/>
      <c r="I353" s="44"/>
      <c r="J353" s="490"/>
      <c r="K353" s="490"/>
      <c r="L353" s="490"/>
      <c r="M353" s="44"/>
      <c r="N353" s="44"/>
    </row>
    <row r="354" customFormat="false" ht="15.75" hidden="false" customHeight="false" outlineLevel="0" collapsed="false">
      <c r="A354" s="44"/>
      <c r="E354" s="44"/>
      <c r="F354" s="44"/>
      <c r="H354" s="44"/>
      <c r="I354" s="44"/>
      <c r="J354" s="490"/>
      <c r="K354" s="490"/>
      <c r="L354" s="490"/>
      <c r="M354" s="44"/>
      <c r="N354" s="44"/>
    </row>
    <row r="355" customFormat="false" ht="15.75" hidden="false" customHeight="false" outlineLevel="0" collapsed="false">
      <c r="A355" s="44"/>
      <c r="E355" s="44"/>
      <c r="F355" s="44"/>
      <c r="H355" s="44"/>
      <c r="I355" s="44"/>
      <c r="J355" s="490"/>
      <c r="K355" s="490"/>
      <c r="L355" s="490"/>
      <c r="M355" s="44"/>
      <c r="N355" s="44"/>
    </row>
    <row r="356" customFormat="false" ht="15.75" hidden="false" customHeight="false" outlineLevel="0" collapsed="false">
      <c r="A356" s="44"/>
      <c r="E356" s="44"/>
      <c r="F356" s="44"/>
      <c r="H356" s="44"/>
      <c r="I356" s="44"/>
      <c r="J356" s="490"/>
      <c r="K356" s="490"/>
      <c r="L356" s="490"/>
      <c r="M356" s="44"/>
      <c r="N356" s="44"/>
    </row>
    <row r="357" customFormat="false" ht="15.75" hidden="false" customHeight="false" outlineLevel="0" collapsed="false">
      <c r="A357" s="44"/>
      <c r="E357" s="44"/>
      <c r="F357" s="44"/>
      <c r="H357" s="44"/>
      <c r="I357" s="44"/>
      <c r="J357" s="490"/>
      <c r="K357" s="490"/>
      <c r="L357" s="490"/>
      <c r="M357" s="44"/>
      <c r="N357" s="44"/>
    </row>
    <row r="358" customFormat="false" ht="15.75" hidden="false" customHeight="false" outlineLevel="0" collapsed="false">
      <c r="A358" s="44"/>
      <c r="E358" s="44"/>
      <c r="F358" s="44"/>
      <c r="H358" s="44"/>
      <c r="I358" s="44"/>
      <c r="J358" s="490"/>
      <c r="K358" s="490"/>
      <c r="L358" s="490"/>
      <c r="M358" s="44"/>
      <c r="N358" s="44"/>
    </row>
    <row r="359" customFormat="false" ht="15.75" hidden="false" customHeight="false" outlineLevel="0" collapsed="false">
      <c r="A359" s="44"/>
      <c r="E359" s="44"/>
      <c r="F359" s="44"/>
      <c r="H359" s="44"/>
      <c r="I359" s="44"/>
      <c r="J359" s="490"/>
      <c r="K359" s="490"/>
      <c r="L359" s="490"/>
      <c r="M359" s="44"/>
      <c r="N359" s="44"/>
    </row>
    <row r="360" customFormat="false" ht="15.75" hidden="false" customHeight="false" outlineLevel="0" collapsed="false">
      <c r="A360" s="44"/>
      <c r="E360" s="44"/>
      <c r="F360" s="44"/>
      <c r="H360" s="44"/>
      <c r="I360" s="44"/>
      <c r="J360" s="490"/>
      <c r="K360" s="490"/>
      <c r="L360" s="490"/>
      <c r="M360" s="44"/>
      <c r="N360" s="44"/>
    </row>
    <row r="361" customFormat="false" ht="15.75" hidden="false" customHeight="false" outlineLevel="0" collapsed="false">
      <c r="A361" s="44"/>
      <c r="E361" s="44"/>
      <c r="F361" s="44"/>
      <c r="H361" s="44"/>
      <c r="I361" s="44"/>
      <c r="J361" s="490"/>
      <c r="K361" s="490"/>
      <c r="L361" s="490"/>
      <c r="M361" s="44"/>
      <c r="N361" s="44"/>
    </row>
    <row r="362" customFormat="false" ht="15.75" hidden="false" customHeight="false" outlineLevel="0" collapsed="false">
      <c r="A362" s="44"/>
      <c r="E362" s="44"/>
      <c r="F362" s="44"/>
      <c r="H362" s="44"/>
      <c r="I362" s="44"/>
      <c r="J362" s="490"/>
      <c r="K362" s="490"/>
      <c r="L362" s="490"/>
      <c r="M362" s="44"/>
      <c r="N362" s="44"/>
    </row>
    <row r="363" customFormat="false" ht="15.75" hidden="false" customHeight="false" outlineLevel="0" collapsed="false">
      <c r="A363" s="44"/>
      <c r="E363" s="44"/>
      <c r="F363" s="44"/>
      <c r="H363" s="44"/>
      <c r="I363" s="44"/>
      <c r="J363" s="490"/>
      <c r="K363" s="490"/>
      <c r="L363" s="490"/>
      <c r="M363" s="44"/>
      <c r="N363" s="44"/>
    </row>
    <row r="364" customFormat="false" ht="15.75" hidden="false" customHeight="false" outlineLevel="0" collapsed="false">
      <c r="A364" s="44"/>
      <c r="E364" s="44"/>
      <c r="F364" s="44"/>
      <c r="H364" s="44"/>
      <c r="I364" s="44"/>
      <c r="J364" s="490"/>
      <c r="K364" s="490"/>
      <c r="L364" s="490"/>
      <c r="M364" s="44"/>
      <c r="N364" s="44"/>
    </row>
    <row r="365" customFormat="false" ht="15.75" hidden="false" customHeight="false" outlineLevel="0" collapsed="false">
      <c r="A365" s="44"/>
      <c r="E365" s="44"/>
      <c r="F365" s="44"/>
      <c r="H365" s="44"/>
      <c r="I365" s="44"/>
      <c r="J365" s="490"/>
      <c r="K365" s="490"/>
      <c r="L365" s="490"/>
      <c r="M365" s="44"/>
      <c r="N365" s="44"/>
    </row>
    <row r="366" customFormat="false" ht="15.75" hidden="false" customHeight="false" outlineLevel="0" collapsed="false">
      <c r="A366" s="44"/>
      <c r="E366" s="44"/>
      <c r="F366" s="44"/>
      <c r="H366" s="44"/>
      <c r="I366" s="44"/>
      <c r="J366" s="490"/>
      <c r="K366" s="490"/>
      <c r="L366" s="490"/>
      <c r="M366" s="44"/>
      <c r="N366" s="44"/>
    </row>
    <row r="367" customFormat="false" ht="15.75" hidden="false" customHeight="false" outlineLevel="0" collapsed="false">
      <c r="A367" s="44"/>
      <c r="E367" s="44"/>
      <c r="F367" s="44"/>
      <c r="H367" s="44"/>
      <c r="I367" s="44"/>
      <c r="J367" s="490"/>
      <c r="K367" s="490"/>
      <c r="L367" s="490"/>
      <c r="M367" s="44"/>
      <c r="N367" s="44"/>
    </row>
    <row r="368" customFormat="false" ht="15.75" hidden="false" customHeight="false" outlineLevel="0" collapsed="false">
      <c r="A368" s="44"/>
      <c r="E368" s="44"/>
      <c r="F368" s="44"/>
      <c r="H368" s="44"/>
      <c r="I368" s="44"/>
      <c r="J368" s="490"/>
      <c r="K368" s="490"/>
      <c r="L368" s="490"/>
      <c r="M368" s="44"/>
      <c r="N368" s="44"/>
    </row>
    <row r="369" customFormat="false" ht="15.75" hidden="false" customHeight="false" outlineLevel="0" collapsed="false">
      <c r="A369" s="44"/>
      <c r="E369" s="44"/>
      <c r="F369" s="44"/>
      <c r="H369" s="44"/>
      <c r="I369" s="44"/>
      <c r="J369" s="490"/>
      <c r="K369" s="490"/>
      <c r="L369" s="490"/>
      <c r="M369" s="44"/>
      <c r="N369" s="44"/>
    </row>
    <row r="370" customFormat="false" ht="15.75" hidden="false" customHeight="false" outlineLevel="0" collapsed="false">
      <c r="A370" s="44"/>
      <c r="E370" s="44"/>
      <c r="F370" s="44"/>
      <c r="H370" s="44"/>
      <c r="I370" s="44"/>
      <c r="J370" s="490"/>
      <c r="K370" s="490"/>
      <c r="L370" s="490"/>
      <c r="M370" s="44"/>
      <c r="N370" s="44"/>
    </row>
    <row r="371" customFormat="false" ht="15.75" hidden="false" customHeight="false" outlineLevel="0" collapsed="false">
      <c r="A371" s="44"/>
      <c r="E371" s="44"/>
      <c r="F371" s="44"/>
      <c r="H371" s="44"/>
      <c r="I371" s="44"/>
      <c r="J371" s="490"/>
      <c r="K371" s="490"/>
      <c r="L371" s="490"/>
      <c r="M371" s="44"/>
      <c r="N371" s="44"/>
    </row>
    <row r="372" customFormat="false" ht="15.75" hidden="false" customHeight="false" outlineLevel="0" collapsed="false">
      <c r="A372" s="44"/>
      <c r="E372" s="44"/>
      <c r="F372" s="44"/>
      <c r="H372" s="44"/>
      <c r="I372" s="44"/>
      <c r="J372" s="490"/>
      <c r="K372" s="490"/>
      <c r="L372" s="490"/>
      <c r="M372" s="44"/>
      <c r="N372" s="44"/>
    </row>
    <row r="373" customFormat="false" ht="15.75" hidden="false" customHeight="false" outlineLevel="0" collapsed="false">
      <c r="A373" s="44"/>
      <c r="E373" s="44"/>
      <c r="F373" s="44"/>
      <c r="H373" s="44"/>
      <c r="I373" s="44"/>
      <c r="J373" s="490"/>
      <c r="K373" s="490"/>
      <c r="L373" s="490"/>
      <c r="M373" s="44"/>
      <c r="N373" s="44"/>
    </row>
    <row r="374" customFormat="false" ht="15.75" hidden="false" customHeight="false" outlineLevel="0" collapsed="false">
      <c r="A374" s="44"/>
      <c r="E374" s="44"/>
      <c r="F374" s="44"/>
      <c r="H374" s="44"/>
      <c r="I374" s="44"/>
      <c r="J374" s="490"/>
      <c r="K374" s="490"/>
      <c r="L374" s="490"/>
      <c r="M374" s="44"/>
      <c r="N374" s="44"/>
    </row>
    <row r="375" customFormat="false" ht="15.75" hidden="false" customHeight="false" outlineLevel="0" collapsed="false">
      <c r="A375" s="44"/>
      <c r="E375" s="44"/>
      <c r="F375" s="44"/>
      <c r="H375" s="44"/>
      <c r="I375" s="44"/>
      <c r="J375" s="490"/>
      <c r="K375" s="490"/>
      <c r="L375" s="490"/>
      <c r="M375" s="44"/>
      <c r="N375" s="44"/>
    </row>
    <row r="376" customFormat="false" ht="15.75" hidden="false" customHeight="false" outlineLevel="0" collapsed="false">
      <c r="A376" s="44"/>
      <c r="E376" s="44"/>
      <c r="F376" s="44"/>
      <c r="H376" s="44"/>
      <c r="I376" s="44"/>
      <c r="J376" s="490"/>
      <c r="K376" s="490"/>
      <c r="L376" s="490"/>
      <c r="M376" s="44"/>
      <c r="N376" s="44"/>
    </row>
    <row r="377" customFormat="false" ht="15.75" hidden="false" customHeight="false" outlineLevel="0" collapsed="false">
      <c r="A377" s="44"/>
      <c r="E377" s="44"/>
      <c r="F377" s="44"/>
      <c r="H377" s="44"/>
      <c r="I377" s="44"/>
      <c r="J377" s="490"/>
      <c r="K377" s="490"/>
      <c r="L377" s="490"/>
      <c r="M377" s="44"/>
      <c r="N377" s="44"/>
    </row>
    <row r="378" customFormat="false" ht="15.75" hidden="false" customHeight="false" outlineLevel="0" collapsed="false">
      <c r="A378" s="44"/>
      <c r="E378" s="44"/>
      <c r="F378" s="44"/>
      <c r="H378" s="44"/>
      <c r="I378" s="44"/>
      <c r="J378" s="490"/>
      <c r="K378" s="490"/>
      <c r="L378" s="490"/>
      <c r="M378" s="44"/>
      <c r="N378" s="44"/>
    </row>
    <row r="379" customFormat="false" ht="15.75" hidden="false" customHeight="false" outlineLevel="0" collapsed="false">
      <c r="A379" s="44"/>
      <c r="E379" s="44"/>
      <c r="F379" s="44"/>
      <c r="H379" s="44"/>
      <c r="I379" s="44"/>
      <c r="J379" s="490"/>
      <c r="K379" s="490"/>
      <c r="L379" s="490"/>
      <c r="M379" s="44"/>
      <c r="N379" s="44"/>
    </row>
    <row r="380" customFormat="false" ht="15.75" hidden="false" customHeight="false" outlineLevel="0" collapsed="false">
      <c r="A380" s="44"/>
      <c r="E380" s="44"/>
      <c r="F380" s="44"/>
      <c r="H380" s="44"/>
      <c r="I380" s="44"/>
      <c r="J380" s="490"/>
      <c r="K380" s="490"/>
      <c r="L380" s="490"/>
      <c r="M380" s="44"/>
      <c r="N380" s="44"/>
    </row>
    <row r="381" customFormat="false" ht="15.75" hidden="false" customHeight="false" outlineLevel="0" collapsed="false">
      <c r="A381" s="44"/>
      <c r="E381" s="44"/>
      <c r="F381" s="44"/>
      <c r="H381" s="44"/>
      <c r="I381" s="44"/>
      <c r="J381" s="490"/>
      <c r="K381" s="490"/>
      <c r="L381" s="490"/>
      <c r="M381" s="44"/>
      <c r="N381" s="44"/>
    </row>
    <row r="382" customFormat="false" ht="15.75" hidden="false" customHeight="false" outlineLevel="0" collapsed="false">
      <c r="A382" s="44"/>
      <c r="E382" s="44"/>
      <c r="F382" s="44"/>
      <c r="H382" s="44"/>
      <c r="I382" s="44"/>
      <c r="J382" s="490"/>
      <c r="K382" s="490"/>
      <c r="L382" s="490"/>
      <c r="M382" s="44"/>
      <c r="N382" s="44"/>
    </row>
    <row r="383" customFormat="false" ht="15.75" hidden="false" customHeight="false" outlineLevel="0" collapsed="false">
      <c r="A383" s="44"/>
      <c r="E383" s="44"/>
      <c r="F383" s="44"/>
      <c r="H383" s="44"/>
      <c r="I383" s="44"/>
      <c r="J383" s="490"/>
      <c r="K383" s="490"/>
      <c r="L383" s="490"/>
      <c r="M383" s="44"/>
      <c r="N383" s="44"/>
    </row>
    <row r="384" customFormat="false" ht="15.75" hidden="false" customHeight="false" outlineLevel="0" collapsed="false">
      <c r="A384" s="44"/>
      <c r="E384" s="44"/>
      <c r="F384" s="44"/>
      <c r="H384" s="44"/>
      <c r="I384" s="44"/>
      <c r="J384" s="490"/>
      <c r="K384" s="490"/>
      <c r="L384" s="490"/>
      <c r="M384" s="44"/>
      <c r="N384" s="44"/>
    </row>
    <row r="385" customFormat="false" ht="15.75" hidden="false" customHeight="false" outlineLevel="0" collapsed="false">
      <c r="A385" s="44"/>
      <c r="E385" s="44"/>
      <c r="F385" s="44"/>
      <c r="H385" s="44"/>
      <c r="I385" s="44"/>
      <c r="J385" s="490"/>
      <c r="K385" s="490"/>
      <c r="L385" s="490"/>
      <c r="M385" s="44"/>
      <c r="N385" s="44"/>
    </row>
    <row r="386" customFormat="false" ht="15.75" hidden="false" customHeight="false" outlineLevel="0" collapsed="false">
      <c r="A386" s="44"/>
      <c r="E386" s="44"/>
      <c r="F386" s="44"/>
      <c r="H386" s="44"/>
      <c r="I386" s="44"/>
      <c r="J386" s="490"/>
      <c r="K386" s="490"/>
      <c r="L386" s="490"/>
      <c r="M386" s="44"/>
      <c r="N386" s="44"/>
    </row>
    <row r="387" customFormat="false" ht="15.75" hidden="false" customHeight="false" outlineLevel="0" collapsed="false">
      <c r="A387" s="44"/>
      <c r="E387" s="44"/>
      <c r="F387" s="44"/>
      <c r="H387" s="44"/>
      <c r="I387" s="44"/>
      <c r="J387" s="490"/>
      <c r="K387" s="490"/>
      <c r="L387" s="490"/>
      <c r="M387" s="44"/>
      <c r="N387" s="44"/>
    </row>
    <row r="388" customFormat="false" ht="15.75" hidden="false" customHeight="false" outlineLevel="0" collapsed="false">
      <c r="A388" s="44"/>
      <c r="E388" s="44"/>
      <c r="F388" s="44"/>
      <c r="H388" s="44"/>
      <c r="I388" s="44"/>
      <c r="J388" s="490"/>
      <c r="K388" s="490"/>
      <c r="L388" s="490"/>
      <c r="M388" s="44"/>
      <c r="N388" s="44"/>
    </row>
    <row r="389" customFormat="false" ht="15.75" hidden="false" customHeight="false" outlineLevel="0" collapsed="false">
      <c r="A389" s="44"/>
      <c r="E389" s="44"/>
      <c r="F389" s="44"/>
      <c r="H389" s="44"/>
      <c r="I389" s="44"/>
      <c r="J389" s="490"/>
      <c r="K389" s="490"/>
      <c r="L389" s="490"/>
      <c r="M389" s="44"/>
      <c r="N389" s="44"/>
    </row>
    <row r="390" customFormat="false" ht="15.75" hidden="false" customHeight="false" outlineLevel="0" collapsed="false">
      <c r="A390" s="44"/>
      <c r="E390" s="44"/>
      <c r="F390" s="44"/>
      <c r="H390" s="44"/>
      <c r="I390" s="44"/>
      <c r="J390" s="490"/>
      <c r="K390" s="490"/>
      <c r="L390" s="490"/>
      <c r="M390" s="44"/>
      <c r="N390" s="44"/>
    </row>
    <row r="391" customFormat="false" ht="15.75" hidden="false" customHeight="false" outlineLevel="0" collapsed="false">
      <c r="A391" s="44"/>
      <c r="E391" s="44"/>
      <c r="F391" s="44"/>
      <c r="H391" s="44"/>
      <c r="I391" s="44"/>
      <c r="J391" s="490"/>
      <c r="K391" s="490"/>
      <c r="L391" s="490"/>
      <c r="M391" s="44"/>
      <c r="N391" s="44"/>
    </row>
    <row r="392" customFormat="false" ht="15.75" hidden="false" customHeight="false" outlineLevel="0" collapsed="false">
      <c r="A392" s="44"/>
      <c r="E392" s="44"/>
      <c r="F392" s="44"/>
      <c r="H392" s="44"/>
      <c r="I392" s="44"/>
      <c r="J392" s="490"/>
      <c r="K392" s="490"/>
      <c r="L392" s="490"/>
      <c r="M392" s="44"/>
      <c r="N392" s="44"/>
    </row>
    <row r="393" customFormat="false" ht="15.75" hidden="false" customHeight="false" outlineLevel="0" collapsed="false">
      <c r="A393" s="44"/>
      <c r="E393" s="44"/>
      <c r="F393" s="44"/>
      <c r="H393" s="44"/>
      <c r="I393" s="44"/>
      <c r="J393" s="490"/>
      <c r="K393" s="490"/>
      <c r="L393" s="490"/>
      <c r="M393" s="44"/>
      <c r="N393" s="44"/>
    </row>
    <row r="394" customFormat="false" ht="15.75" hidden="false" customHeight="false" outlineLevel="0" collapsed="false">
      <c r="A394" s="44"/>
      <c r="E394" s="44"/>
      <c r="F394" s="44"/>
      <c r="H394" s="44"/>
      <c r="I394" s="44"/>
      <c r="J394" s="490"/>
      <c r="K394" s="490"/>
      <c r="L394" s="490"/>
      <c r="M394" s="44"/>
      <c r="N394" s="44"/>
    </row>
    <row r="395" customFormat="false" ht="15.75" hidden="false" customHeight="false" outlineLevel="0" collapsed="false">
      <c r="A395" s="44"/>
      <c r="E395" s="44"/>
      <c r="F395" s="44"/>
      <c r="H395" s="44"/>
      <c r="I395" s="44"/>
      <c r="J395" s="490"/>
      <c r="K395" s="490"/>
      <c r="L395" s="490"/>
      <c r="M395" s="44"/>
      <c r="N395" s="44"/>
    </row>
    <row r="396" customFormat="false" ht="15.75" hidden="false" customHeight="false" outlineLevel="0" collapsed="false">
      <c r="A396" s="44"/>
      <c r="E396" s="44"/>
      <c r="F396" s="44"/>
      <c r="H396" s="44"/>
      <c r="I396" s="44"/>
      <c r="J396" s="490"/>
      <c r="K396" s="490"/>
      <c r="L396" s="490"/>
      <c r="M396" s="44"/>
      <c r="N396" s="44"/>
    </row>
    <row r="397" customFormat="false" ht="15.75" hidden="false" customHeight="false" outlineLevel="0" collapsed="false">
      <c r="A397" s="44"/>
      <c r="E397" s="44"/>
      <c r="F397" s="44"/>
      <c r="H397" s="44"/>
      <c r="I397" s="44"/>
      <c r="J397" s="490"/>
      <c r="K397" s="490"/>
      <c r="L397" s="490"/>
      <c r="M397" s="44"/>
      <c r="N397" s="44"/>
    </row>
    <row r="398" customFormat="false" ht="15.75" hidden="false" customHeight="false" outlineLevel="0" collapsed="false">
      <c r="A398" s="44"/>
      <c r="E398" s="44"/>
      <c r="F398" s="44"/>
      <c r="H398" s="44"/>
      <c r="I398" s="44"/>
      <c r="J398" s="490"/>
      <c r="K398" s="490"/>
      <c r="L398" s="490"/>
      <c r="M398" s="44"/>
      <c r="N398" s="44"/>
    </row>
    <row r="399" customFormat="false" ht="15.75" hidden="false" customHeight="false" outlineLevel="0" collapsed="false">
      <c r="A399" s="44"/>
      <c r="E399" s="44"/>
      <c r="F399" s="44"/>
      <c r="H399" s="44"/>
      <c r="I399" s="44"/>
      <c r="J399" s="490"/>
      <c r="K399" s="490"/>
      <c r="L399" s="490"/>
      <c r="M399" s="44"/>
      <c r="N399" s="44"/>
    </row>
    <row r="400" customFormat="false" ht="15.75" hidden="false" customHeight="false" outlineLevel="0" collapsed="false">
      <c r="A400" s="44"/>
      <c r="E400" s="44"/>
      <c r="F400" s="44"/>
      <c r="H400" s="44"/>
      <c r="I400" s="44"/>
      <c r="J400" s="490"/>
      <c r="K400" s="490"/>
      <c r="L400" s="490"/>
      <c r="M400" s="44"/>
      <c r="N400" s="44"/>
    </row>
    <row r="401" customFormat="false" ht="15.75" hidden="false" customHeight="false" outlineLevel="0" collapsed="false">
      <c r="A401" s="44"/>
      <c r="E401" s="44"/>
      <c r="F401" s="44"/>
      <c r="H401" s="44"/>
      <c r="I401" s="44"/>
      <c r="J401" s="490"/>
      <c r="K401" s="490"/>
      <c r="L401" s="490"/>
      <c r="M401" s="44"/>
      <c r="N401" s="44"/>
    </row>
    <row r="402" customFormat="false" ht="15.75" hidden="false" customHeight="false" outlineLevel="0" collapsed="false">
      <c r="A402" s="44"/>
      <c r="E402" s="44"/>
      <c r="F402" s="44"/>
      <c r="H402" s="44"/>
      <c r="I402" s="44"/>
      <c r="J402" s="490"/>
      <c r="K402" s="490"/>
      <c r="L402" s="490"/>
      <c r="M402" s="44"/>
      <c r="N402" s="44"/>
    </row>
    <row r="403" customFormat="false" ht="15.75" hidden="false" customHeight="false" outlineLevel="0" collapsed="false">
      <c r="A403" s="44"/>
      <c r="E403" s="44"/>
      <c r="F403" s="44"/>
      <c r="H403" s="44"/>
      <c r="I403" s="44"/>
      <c r="J403" s="490"/>
      <c r="K403" s="490"/>
      <c r="L403" s="490"/>
      <c r="M403" s="44"/>
      <c r="N403" s="44"/>
    </row>
    <row r="404" customFormat="false" ht="15.75" hidden="false" customHeight="false" outlineLevel="0" collapsed="false">
      <c r="A404" s="44"/>
      <c r="E404" s="44"/>
      <c r="F404" s="44"/>
      <c r="H404" s="44"/>
      <c r="I404" s="44"/>
      <c r="J404" s="490"/>
      <c r="K404" s="490"/>
      <c r="L404" s="490"/>
      <c r="M404" s="44"/>
      <c r="N404" s="44"/>
    </row>
    <row r="405" customFormat="false" ht="15.75" hidden="false" customHeight="false" outlineLevel="0" collapsed="false">
      <c r="A405" s="44"/>
      <c r="E405" s="44"/>
      <c r="F405" s="44"/>
      <c r="H405" s="44"/>
      <c r="I405" s="44"/>
      <c r="J405" s="490"/>
      <c r="K405" s="490"/>
      <c r="L405" s="490"/>
      <c r="M405" s="44"/>
      <c r="N405" s="44"/>
    </row>
    <row r="406" customFormat="false" ht="15.75" hidden="false" customHeight="false" outlineLevel="0" collapsed="false">
      <c r="A406" s="44"/>
      <c r="E406" s="44"/>
      <c r="F406" s="44"/>
      <c r="H406" s="44"/>
      <c r="I406" s="44"/>
      <c r="J406" s="490"/>
      <c r="K406" s="490"/>
      <c r="L406" s="490"/>
      <c r="M406" s="44"/>
      <c r="N406" s="44"/>
    </row>
    <row r="407" customFormat="false" ht="15.75" hidden="false" customHeight="false" outlineLevel="0" collapsed="false">
      <c r="A407" s="44"/>
      <c r="E407" s="44"/>
      <c r="F407" s="44"/>
      <c r="H407" s="44"/>
      <c r="I407" s="44"/>
      <c r="J407" s="490"/>
      <c r="K407" s="490"/>
      <c r="L407" s="490"/>
      <c r="M407" s="44"/>
      <c r="N407" s="44"/>
    </row>
    <row r="408" customFormat="false" ht="15.75" hidden="false" customHeight="false" outlineLevel="0" collapsed="false">
      <c r="A408" s="44"/>
      <c r="E408" s="44"/>
      <c r="F408" s="44"/>
      <c r="H408" s="44"/>
      <c r="I408" s="44"/>
      <c r="J408" s="490"/>
      <c r="K408" s="490"/>
      <c r="L408" s="490"/>
      <c r="M408" s="44"/>
      <c r="N408" s="44"/>
    </row>
    <row r="409" customFormat="false" ht="15.75" hidden="false" customHeight="false" outlineLevel="0" collapsed="false">
      <c r="A409" s="44"/>
      <c r="E409" s="44"/>
      <c r="F409" s="44"/>
      <c r="H409" s="44"/>
      <c r="I409" s="44"/>
      <c r="J409" s="490"/>
      <c r="K409" s="490"/>
      <c r="L409" s="490"/>
      <c r="M409" s="44"/>
      <c r="N409" s="44"/>
    </row>
    <row r="410" customFormat="false" ht="15.75" hidden="false" customHeight="false" outlineLevel="0" collapsed="false">
      <c r="A410" s="44"/>
      <c r="E410" s="44"/>
      <c r="F410" s="44"/>
      <c r="H410" s="44"/>
      <c r="I410" s="44"/>
      <c r="J410" s="490"/>
      <c r="K410" s="490"/>
      <c r="L410" s="490"/>
      <c r="M410" s="44"/>
      <c r="N410" s="44"/>
    </row>
    <row r="411" customFormat="false" ht="15.75" hidden="false" customHeight="false" outlineLevel="0" collapsed="false">
      <c r="A411" s="44"/>
      <c r="E411" s="44"/>
      <c r="F411" s="44"/>
      <c r="H411" s="44"/>
      <c r="I411" s="44"/>
      <c r="J411" s="490"/>
      <c r="K411" s="490"/>
      <c r="L411" s="490"/>
      <c r="M411" s="44"/>
      <c r="N411" s="44"/>
    </row>
    <row r="412" customFormat="false" ht="15.75" hidden="false" customHeight="false" outlineLevel="0" collapsed="false">
      <c r="A412" s="44"/>
      <c r="E412" s="44"/>
      <c r="F412" s="44"/>
      <c r="H412" s="44"/>
      <c r="I412" s="44"/>
      <c r="J412" s="490"/>
      <c r="K412" s="490"/>
      <c r="L412" s="490"/>
      <c r="M412" s="44"/>
      <c r="N412" s="44"/>
    </row>
    <row r="413" customFormat="false" ht="15.75" hidden="false" customHeight="false" outlineLevel="0" collapsed="false">
      <c r="A413" s="44"/>
      <c r="E413" s="44"/>
      <c r="F413" s="44"/>
      <c r="H413" s="44"/>
      <c r="I413" s="44"/>
      <c r="J413" s="490"/>
      <c r="K413" s="490"/>
      <c r="L413" s="490"/>
      <c r="M413" s="44"/>
      <c r="N413" s="44"/>
    </row>
    <row r="414" customFormat="false" ht="15.75" hidden="false" customHeight="false" outlineLevel="0" collapsed="false">
      <c r="A414" s="44"/>
      <c r="E414" s="44"/>
      <c r="F414" s="44"/>
      <c r="H414" s="44"/>
      <c r="I414" s="44"/>
      <c r="J414" s="490"/>
      <c r="K414" s="490"/>
      <c r="L414" s="490"/>
      <c r="M414" s="44"/>
      <c r="N414" s="44"/>
    </row>
    <row r="415" customFormat="false" ht="15.75" hidden="false" customHeight="false" outlineLevel="0" collapsed="false">
      <c r="A415" s="44"/>
      <c r="E415" s="44"/>
      <c r="F415" s="44"/>
      <c r="H415" s="44"/>
      <c r="I415" s="44"/>
      <c r="J415" s="490"/>
      <c r="K415" s="490"/>
      <c r="L415" s="490"/>
      <c r="M415" s="44"/>
      <c r="N415" s="44"/>
    </row>
    <row r="416" customFormat="false" ht="15.75" hidden="false" customHeight="false" outlineLevel="0" collapsed="false">
      <c r="A416" s="44"/>
      <c r="E416" s="44"/>
      <c r="F416" s="44"/>
      <c r="H416" s="44"/>
      <c r="I416" s="44"/>
      <c r="J416" s="490"/>
      <c r="K416" s="490"/>
      <c r="L416" s="490"/>
      <c r="M416" s="44"/>
      <c r="N416" s="44"/>
    </row>
    <row r="417" customFormat="false" ht="15.75" hidden="false" customHeight="false" outlineLevel="0" collapsed="false">
      <c r="A417" s="44"/>
      <c r="E417" s="44"/>
      <c r="F417" s="44"/>
      <c r="H417" s="44"/>
      <c r="I417" s="44"/>
      <c r="J417" s="490"/>
      <c r="K417" s="490"/>
      <c r="L417" s="490"/>
      <c r="M417" s="44"/>
      <c r="N417" s="44"/>
    </row>
    <row r="418" customFormat="false" ht="15.75" hidden="false" customHeight="false" outlineLevel="0" collapsed="false">
      <c r="A418" s="44"/>
      <c r="E418" s="44"/>
      <c r="F418" s="44"/>
      <c r="H418" s="44"/>
      <c r="I418" s="44"/>
      <c r="J418" s="490"/>
      <c r="K418" s="490"/>
      <c r="L418" s="490"/>
      <c r="M418" s="44"/>
      <c r="N418" s="44"/>
    </row>
    <row r="419" customFormat="false" ht="15.75" hidden="false" customHeight="false" outlineLevel="0" collapsed="false">
      <c r="A419" s="44"/>
      <c r="E419" s="44"/>
      <c r="F419" s="44"/>
      <c r="H419" s="44"/>
      <c r="I419" s="44"/>
      <c r="J419" s="490"/>
      <c r="K419" s="490"/>
      <c r="L419" s="490"/>
      <c r="M419" s="44"/>
      <c r="N419" s="44"/>
    </row>
    <row r="420" customFormat="false" ht="15.75" hidden="false" customHeight="false" outlineLevel="0" collapsed="false">
      <c r="A420" s="44"/>
      <c r="E420" s="44"/>
      <c r="F420" s="44"/>
      <c r="H420" s="44"/>
      <c r="I420" s="44"/>
      <c r="J420" s="490"/>
      <c r="K420" s="490"/>
      <c r="L420" s="490"/>
      <c r="M420" s="44"/>
      <c r="N420" s="44"/>
    </row>
    <row r="421" customFormat="false" ht="15.75" hidden="false" customHeight="false" outlineLevel="0" collapsed="false">
      <c r="A421" s="44"/>
      <c r="E421" s="44"/>
      <c r="F421" s="44"/>
      <c r="H421" s="44"/>
      <c r="I421" s="44"/>
      <c r="J421" s="490"/>
      <c r="K421" s="490"/>
      <c r="L421" s="490"/>
      <c r="M421" s="44"/>
      <c r="N421" s="44"/>
    </row>
    <row r="422" customFormat="false" ht="15.75" hidden="false" customHeight="false" outlineLevel="0" collapsed="false">
      <c r="A422" s="44"/>
      <c r="E422" s="44"/>
      <c r="F422" s="44"/>
      <c r="H422" s="44"/>
      <c r="I422" s="44"/>
      <c r="J422" s="490"/>
      <c r="K422" s="490"/>
      <c r="L422" s="490"/>
      <c r="M422" s="44"/>
      <c r="N422" s="44"/>
    </row>
    <row r="423" customFormat="false" ht="15.75" hidden="false" customHeight="false" outlineLevel="0" collapsed="false">
      <c r="A423" s="44"/>
      <c r="E423" s="44"/>
      <c r="F423" s="44"/>
      <c r="H423" s="44"/>
      <c r="I423" s="44"/>
      <c r="J423" s="490"/>
      <c r="K423" s="490"/>
      <c r="L423" s="490"/>
      <c r="M423" s="44"/>
      <c r="N423" s="44"/>
    </row>
    <row r="424" customFormat="false" ht="15.75" hidden="false" customHeight="false" outlineLevel="0" collapsed="false">
      <c r="A424" s="44"/>
      <c r="E424" s="44"/>
      <c r="F424" s="44"/>
      <c r="H424" s="44"/>
      <c r="I424" s="44"/>
      <c r="J424" s="490"/>
      <c r="K424" s="490"/>
      <c r="L424" s="490"/>
      <c r="M424" s="44"/>
      <c r="N424" s="44"/>
    </row>
    <row r="425" customFormat="false" ht="15.75" hidden="false" customHeight="false" outlineLevel="0" collapsed="false">
      <c r="A425" s="44"/>
      <c r="E425" s="44"/>
      <c r="F425" s="44"/>
      <c r="H425" s="44"/>
      <c r="I425" s="44"/>
      <c r="J425" s="490"/>
      <c r="K425" s="490"/>
      <c r="L425" s="490"/>
      <c r="M425" s="44"/>
      <c r="N425" s="44"/>
    </row>
    <row r="426" customFormat="false" ht="15.75" hidden="false" customHeight="false" outlineLevel="0" collapsed="false">
      <c r="A426" s="44"/>
      <c r="E426" s="44"/>
      <c r="F426" s="44"/>
      <c r="H426" s="44"/>
      <c r="I426" s="44"/>
      <c r="J426" s="490"/>
      <c r="K426" s="490"/>
      <c r="L426" s="490"/>
      <c r="M426" s="44"/>
      <c r="N426" s="44"/>
    </row>
    <row r="427" customFormat="false" ht="15.75" hidden="false" customHeight="false" outlineLevel="0" collapsed="false">
      <c r="A427" s="44"/>
      <c r="E427" s="44"/>
      <c r="F427" s="44"/>
      <c r="H427" s="44"/>
      <c r="I427" s="44"/>
      <c r="J427" s="490"/>
      <c r="K427" s="490"/>
      <c r="L427" s="490"/>
      <c r="M427" s="44"/>
      <c r="N427" s="44"/>
    </row>
    <row r="428" customFormat="false" ht="15.75" hidden="false" customHeight="false" outlineLevel="0" collapsed="false">
      <c r="A428" s="44"/>
      <c r="E428" s="44"/>
      <c r="F428" s="44"/>
      <c r="H428" s="44"/>
      <c r="I428" s="44"/>
      <c r="J428" s="490"/>
      <c r="K428" s="490"/>
      <c r="L428" s="490"/>
      <c r="M428" s="44"/>
      <c r="N428" s="44"/>
    </row>
    <row r="429" customFormat="false" ht="15.75" hidden="false" customHeight="false" outlineLevel="0" collapsed="false">
      <c r="A429" s="44"/>
      <c r="E429" s="44"/>
      <c r="F429" s="44"/>
      <c r="H429" s="44"/>
      <c r="I429" s="44"/>
      <c r="J429" s="490"/>
      <c r="K429" s="490"/>
      <c r="L429" s="490"/>
      <c r="M429" s="44"/>
      <c r="N429" s="44"/>
    </row>
    <row r="430" customFormat="false" ht="15.75" hidden="false" customHeight="false" outlineLevel="0" collapsed="false">
      <c r="A430" s="44"/>
      <c r="E430" s="44"/>
      <c r="F430" s="44"/>
      <c r="H430" s="44"/>
      <c r="I430" s="44"/>
      <c r="J430" s="490"/>
      <c r="K430" s="490"/>
      <c r="L430" s="490"/>
      <c r="M430" s="44"/>
      <c r="N430" s="44"/>
    </row>
    <row r="431" customFormat="false" ht="15.75" hidden="false" customHeight="false" outlineLevel="0" collapsed="false">
      <c r="A431" s="44"/>
      <c r="E431" s="44"/>
      <c r="F431" s="44"/>
      <c r="H431" s="44"/>
      <c r="I431" s="44"/>
      <c r="J431" s="490"/>
      <c r="K431" s="490"/>
      <c r="L431" s="490"/>
      <c r="M431" s="44"/>
      <c r="N431" s="44"/>
    </row>
    <row r="432" customFormat="false" ht="15.75" hidden="false" customHeight="false" outlineLevel="0" collapsed="false">
      <c r="A432" s="44"/>
      <c r="E432" s="44"/>
      <c r="F432" s="44"/>
      <c r="H432" s="44"/>
      <c r="I432" s="44"/>
      <c r="J432" s="490"/>
      <c r="K432" s="490"/>
      <c r="L432" s="490"/>
      <c r="M432" s="44"/>
      <c r="N432" s="44"/>
    </row>
    <row r="433" customFormat="false" ht="15.75" hidden="false" customHeight="false" outlineLevel="0" collapsed="false">
      <c r="A433" s="44"/>
      <c r="E433" s="44"/>
      <c r="F433" s="44"/>
      <c r="H433" s="44"/>
      <c r="I433" s="44"/>
      <c r="J433" s="490"/>
      <c r="K433" s="490"/>
      <c r="L433" s="490"/>
      <c r="M433" s="44"/>
      <c r="N433" s="44"/>
    </row>
    <row r="434" customFormat="false" ht="15.75" hidden="false" customHeight="false" outlineLevel="0" collapsed="false">
      <c r="A434" s="44"/>
      <c r="E434" s="44"/>
      <c r="F434" s="44"/>
      <c r="H434" s="44"/>
      <c r="I434" s="44"/>
      <c r="J434" s="490"/>
      <c r="K434" s="490"/>
      <c r="L434" s="490"/>
      <c r="M434" s="44"/>
      <c r="N434" s="44"/>
    </row>
    <row r="435" customFormat="false" ht="15.75" hidden="false" customHeight="false" outlineLevel="0" collapsed="false">
      <c r="A435" s="44"/>
      <c r="E435" s="44"/>
      <c r="F435" s="44"/>
      <c r="H435" s="44"/>
      <c r="I435" s="44"/>
      <c r="J435" s="490"/>
      <c r="K435" s="490"/>
      <c r="L435" s="490"/>
      <c r="M435" s="44"/>
      <c r="N435" s="44"/>
    </row>
    <row r="436" customFormat="false" ht="15.75" hidden="false" customHeight="false" outlineLevel="0" collapsed="false">
      <c r="A436" s="44"/>
      <c r="E436" s="44"/>
      <c r="F436" s="44"/>
      <c r="H436" s="44"/>
      <c r="I436" s="44"/>
      <c r="J436" s="490"/>
      <c r="K436" s="490"/>
      <c r="L436" s="490"/>
      <c r="M436" s="44"/>
      <c r="N436" s="44"/>
    </row>
    <row r="437" customFormat="false" ht="15.75" hidden="false" customHeight="false" outlineLevel="0" collapsed="false">
      <c r="A437" s="44"/>
      <c r="E437" s="44"/>
      <c r="F437" s="44"/>
      <c r="H437" s="44"/>
      <c r="I437" s="44"/>
      <c r="J437" s="490"/>
      <c r="K437" s="490"/>
      <c r="L437" s="490"/>
      <c r="M437" s="44"/>
      <c r="N437" s="44"/>
    </row>
    <row r="438" customFormat="false" ht="15.75" hidden="false" customHeight="false" outlineLevel="0" collapsed="false">
      <c r="A438" s="44"/>
      <c r="E438" s="44"/>
      <c r="F438" s="44"/>
      <c r="H438" s="44"/>
      <c r="I438" s="44"/>
      <c r="J438" s="490"/>
      <c r="K438" s="490"/>
      <c r="L438" s="490"/>
      <c r="M438" s="44"/>
      <c r="N438" s="44"/>
    </row>
    <row r="439" customFormat="false" ht="15.75" hidden="false" customHeight="false" outlineLevel="0" collapsed="false">
      <c r="A439" s="44"/>
      <c r="E439" s="44"/>
      <c r="F439" s="44"/>
      <c r="H439" s="44"/>
      <c r="I439" s="44"/>
      <c r="J439" s="490"/>
      <c r="K439" s="490"/>
      <c r="L439" s="490"/>
      <c r="M439" s="44"/>
      <c r="N439" s="44"/>
    </row>
    <row r="440" customFormat="false" ht="15.75" hidden="false" customHeight="false" outlineLevel="0" collapsed="false">
      <c r="A440" s="44"/>
      <c r="E440" s="44"/>
      <c r="F440" s="44"/>
      <c r="H440" s="44"/>
      <c r="I440" s="44"/>
      <c r="J440" s="490"/>
      <c r="K440" s="490"/>
      <c r="L440" s="490"/>
      <c r="M440" s="44"/>
      <c r="N440" s="44"/>
    </row>
    <row r="441" customFormat="false" ht="15.75" hidden="false" customHeight="false" outlineLevel="0" collapsed="false">
      <c r="A441" s="44"/>
      <c r="E441" s="44"/>
      <c r="F441" s="44"/>
      <c r="H441" s="44"/>
      <c r="I441" s="44"/>
      <c r="J441" s="490"/>
      <c r="K441" s="490"/>
      <c r="L441" s="490"/>
      <c r="M441" s="44"/>
      <c r="N441" s="44"/>
    </row>
    <row r="442" customFormat="false" ht="15.75" hidden="false" customHeight="false" outlineLevel="0" collapsed="false">
      <c r="A442" s="44"/>
      <c r="E442" s="44"/>
      <c r="F442" s="44"/>
      <c r="H442" s="44"/>
      <c r="I442" s="44"/>
      <c r="J442" s="490"/>
      <c r="K442" s="490"/>
      <c r="L442" s="490"/>
      <c r="M442" s="44"/>
      <c r="N442" s="44"/>
    </row>
    <row r="443" customFormat="false" ht="15.75" hidden="false" customHeight="false" outlineLevel="0" collapsed="false">
      <c r="A443" s="44"/>
      <c r="E443" s="44"/>
      <c r="F443" s="44"/>
      <c r="H443" s="44"/>
      <c r="I443" s="44"/>
      <c r="J443" s="490"/>
      <c r="K443" s="490"/>
      <c r="L443" s="490"/>
      <c r="M443" s="44"/>
      <c r="N443" s="44"/>
    </row>
    <row r="444" customFormat="false" ht="15.75" hidden="false" customHeight="false" outlineLevel="0" collapsed="false">
      <c r="A444" s="44"/>
      <c r="E444" s="44"/>
      <c r="F444" s="44"/>
      <c r="H444" s="44"/>
      <c r="I444" s="44"/>
      <c r="J444" s="490"/>
      <c r="K444" s="490"/>
      <c r="L444" s="490"/>
      <c r="M444" s="44"/>
      <c r="N444" s="44"/>
    </row>
    <row r="445" customFormat="false" ht="15.75" hidden="false" customHeight="false" outlineLevel="0" collapsed="false">
      <c r="A445" s="44"/>
      <c r="E445" s="44"/>
      <c r="F445" s="44"/>
      <c r="H445" s="44"/>
      <c r="I445" s="44"/>
      <c r="J445" s="490"/>
      <c r="K445" s="490"/>
      <c r="L445" s="490"/>
      <c r="M445" s="44"/>
      <c r="N445" s="44"/>
    </row>
    <row r="446" customFormat="false" ht="15.75" hidden="false" customHeight="false" outlineLevel="0" collapsed="false">
      <c r="A446" s="44"/>
      <c r="E446" s="44"/>
      <c r="F446" s="44"/>
      <c r="H446" s="44"/>
      <c r="I446" s="44"/>
      <c r="J446" s="490"/>
      <c r="K446" s="490"/>
      <c r="L446" s="490"/>
      <c r="M446" s="44"/>
      <c r="N446" s="44"/>
    </row>
    <row r="447" customFormat="false" ht="15.75" hidden="false" customHeight="false" outlineLevel="0" collapsed="false">
      <c r="A447" s="44"/>
      <c r="E447" s="44"/>
      <c r="F447" s="44"/>
      <c r="H447" s="44"/>
      <c r="I447" s="44"/>
      <c r="J447" s="490"/>
      <c r="K447" s="490"/>
      <c r="L447" s="490"/>
      <c r="M447" s="44"/>
      <c r="N447" s="44"/>
    </row>
    <row r="448" customFormat="false" ht="15.75" hidden="false" customHeight="false" outlineLevel="0" collapsed="false">
      <c r="A448" s="44"/>
      <c r="E448" s="44"/>
      <c r="F448" s="44"/>
      <c r="H448" s="44"/>
      <c r="I448" s="44"/>
      <c r="J448" s="490"/>
      <c r="K448" s="490"/>
      <c r="L448" s="490"/>
      <c r="M448" s="44"/>
      <c r="N448" s="44"/>
    </row>
    <row r="449" customFormat="false" ht="15.75" hidden="false" customHeight="false" outlineLevel="0" collapsed="false">
      <c r="A449" s="44"/>
      <c r="E449" s="44"/>
      <c r="F449" s="44"/>
      <c r="H449" s="44"/>
      <c r="I449" s="44"/>
      <c r="J449" s="490"/>
      <c r="K449" s="490"/>
      <c r="L449" s="490"/>
      <c r="M449" s="44"/>
      <c r="N449" s="44"/>
    </row>
    <row r="450" customFormat="false" ht="15.75" hidden="false" customHeight="false" outlineLevel="0" collapsed="false">
      <c r="A450" s="44"/>
      <c r="E450" s="44"/>
      <c r="F450" s="44"/>
      <c r="H450" s="44"/>
      <c r="I450" s="44"/>
      <c r="J450" s="490"/>
      <c r="K450" s="490"/>
      <c r="L450" s="490"/>
      <c r="M450" s="44"/>
      <c r="N450" s="44"/>
    </row>
    <row r="451" customFormat="false" ht="15.75" hidden="false" customHeight="false" outlineLevel="0" collapsed="false">
      <c r="A451" s="44"/>
      <c r="E451" s="44"/>
      <c r="F451" s="44"/>
      <c r="H451" s="44"/>
      <c r="I451" s="44"/>
      <c r="J451" s="490"/>
      <c r="K451" s="490"/>
      <c r="L451" s="490"/>
      <c r="M451" s="44"/>
      <c r="N451" s="44"/>
    </row>
    <row r="452" customFormat="false" ht="15.75" hidden="false" customHeight="false" outlineLevel="0" collapsed="false">
      <c r="A452" s="44"/>
      <c r="E452" s="44"/>
      <c r="F452" s="44"/>
      <c r="H452" s="44"/>
      <c r="I452" s="44"/>
      <c r="J452" s="490"/>
      <c r="K452" s="490"/>
      <c r="L452" s="490"/>
      <c r="M452" s="44"/>
      <c r="N452" s="44"/>
    </row>
    <row r="453" customFormat="false" ht="15.75" hidden="false" customHeight="false" outlineLevel="0" collapsed="false">
      <c r="A453" s="44"/>
      <c r="E453" s="44"/>
      <c r="F453" s="44"/>
      <c r="H453" s="44"/>
      <c r="I453" s="44"/>
      <c r="J453" s="490"/>
      <c r="K453" s="490"/>
      <c r="L453" s="490"/>
      <c r="M453" s="44"/>
      <c r="N453" s="44"/>
    </row>
    <row r="454" customFormat="false" ht="15.75" hidden="false" customHeight="false" outlineLevel="0" collapsed="false">
      <c r="A454" s="44"/>
      <c r="E454" s="44"/>
      <c r="F454" s="44"/>
      <c r="H454" s="44"/>
      <c r="I454" s="44"/>
      <c r="J454" s="490"/>
      <c r="K454" s="490"/>
      <c r="L454" s="490"/>
      <c r="M454" s="44"/>
      <c r="N454" s="44"/>
    </row>
    <row r="455" customFormat="false" ht="15.75" hidden="false" customHeight="false" outlineLevel="0" collapsed="false">
      <c r="A455" s="44"/>
      <c r="E455" s="44"/>
      <c r="F455" s="44"/>
      <c r="H455" s="44"/>
      <c r="I455" s="44"/>
      <c r="J455" s="490"/>
      <c r="K455" s="490"/>
      <c r="L455" s="490"/>
      <c r="M455" s="44"/>
      <c r="N455" s="44"/>
    </row>
    <row r="456" customFormat="false" ht="15.75" hidden="false" customHeight="false" outlineLevel="0" collapsed="false">
      <c r="A456" s="44"/>
      <c r="E456" s="44"/>
      <c r="F456" s="44"/>
      <c r="H456" s="44"/>
      <c r="I456" s="44"/>
      <c r="J456" s="490"/>
      <c r="K456" s="490"/>
      <c r="L456" s="490"/>
      <c r="M456" s="44"/>
      <c r="N456" s="44"/>
    </row>
    <row r="457" customFormat="false" ht="15.75" hidden="false" customHeight="false" outlineLevel="0" collapsed="false">
      <c r="A457" s="44"/>
      <c r="E457" s="44"/>
      <c r="F457" s="44"/>
      <c r="H457" s="44"/>
      <c r="I457" s="44"/>
      <c r="J457" s="490"/>
      <c r="K457" s="490"/>
      <c r="L457" s="490"/>
      <c r="M457" s="44"/>
      <c r="N457" s="44"/>
    </row>
    <row r="458" customFormat="false" ht="15.75" hidden="false" customHeight="false" outlineLevel="0" collapsed="false">
      <c r="A458" s="44"/>
      <c r="E458" s="44"/>
      <c r="F458" s="44"/>
      <c r="H458" s="44"/>
      <c r="I458" s="44"/>
      <c r="J458" s="490"/>
      <c r="K458" s="490"/>
      <c r="L458" s="490"/>
      <c r="M458" s="44"/>
      <c r="N458" s="44"/>
    </row>
    <row r="459" customFormat="false" ht="15.75" hidden="false" customHeight="false" outlineLevel="0" collapsed="false">
      <c r="A459" s="44"/>
      <c r="E459" s="44"/>
      <c r="F459" s="44"/>
      <c r="H459" s="44"/>
      <c r="I459" s="44"/>
      <c r="J459" s="490"/>
      <c r="K459" s="490"/>
      <c r="L459" s="490"/>
      <c r="M459" s="44"/>
      <c r="N459" s="44"/>
    </row>
    <row r="460" customFormat="false" ht="15.75" hidden="false" customHeight="false" outlineLevel="0" collapsed="false">
      <c r="A460" s="44"/>
      <c r="E460" s="44"/>
      <c r="F460" s="44"/>
      <c r="H460" s="44"/>
      <c r="I460" s="44"/>
      <c r="J460" s="490"/>
      <c r="K460" s="490"/>
      <c r="L460" s="490"/>
      <c r="M460" s="44"/>
      <c r="N460" s="44"/>
    </row>
    <row r="461" customFormat="false" ht="15.75" hidden="false" customHeight="false" outlineLevel="0" collapsed="false">
      <c r="A461" s="44"/>
      <c r="E461" s="44"/>
      <c r="F461" s="44"/>
      <c r="H461" s="44"/>
      <c r="I461" s="44"/>
      <c r="J461" s="490"/>
      <c r="K461" s="490"/>
      <c r="L461" s="490"/>
      <c r="M461" s="44"/>
      <c r="N461" s="44"/>
    </row>
    <row r="462" customFormat="false" ht="15.75" hidden="false" customHeight="false" outlineLevel="0" collapsed="false">
      <c r="A462" s="44"/>
      <c r="E462" s="44"/>
      <c r="F462" s="44"/>
      <c r="H462" s="44"/>
      <c r="I462" s="44"/>
      <c r="J462" s="490"/>
      <c r="K462" s="490"/>
      <c r="L462" s="490"/>
      <c r="M462" s="44"/>
      <c r="N462" s="44"/>
    </row>
    <row r="463" customFormat="false" ht="15.75" hidden="false" customHeight="false" outlineLevel="0" collapsed="false">
      <c r="A463" s="44"/>
      <c r="E463" s="44"/>
      <c r="F463" s="44"/>
      <c r="H463" s="44"/>
      <c r="I463" s="44"/>
      <c r="J463" s="490"/>
      <c r="K463" s="490"/>
      <c r="L463" s="490"/>
      <c r="M463" s="44"/>
      <c r="N463" s="44"/>
    </row>
    <row r="464" customFormat="false" ht="15.75" hidden="false" customHeight="false" outlineLevel="0" collapsed="false">
      <c r="A464" s="44"/>
      <c r="E464" s="44"/>
      <c r="F464" s="44"/>
      <c r="H464" s="44"/>
      <c r="I464" s="44"/>
      <c r="J464" s="490"/>
      <c r="K464" s="490"/>
      <c r="L464" s="490"/>
      <c r="M464" s="44"/>
      <c r="N464" s="44"/>
    </row>
    <row r="465" customFormat="false" ht="15.75" hidden="false" customHeight="false" outlineLevel="0" collapsed="false">
      <c r="A465" s="44"/>
      <c r="E465" s="44"/>
      <c r="F465" s="44"/>
      <c r="H465" s="44"/>
      <c r="I465" s="44"/>
      <c r="J465" s="490"/>
      <c r="K465" s="490"/>
      <c r="L465" s="490"/>
      <c r="M465" s="44"/>
      <c r="N465" s="44"/>
    </row>
    <row r="466" customFormat="false" ht="15.75" hidden="false" customHeight="false" outlineLevel="0" collapsed="false">
      <c r="A466" s="44"/>
      <c r="E466" s="44"/>
      <c r="F466" s="44"/>
      <c r="H466" s="44"/>
      <c r="I466" s="44"/>
      <c r="J466" s="490"/>
      <c r="K466" s="490"/>
      <c r="L466" s="490"/>
      <c r="M466" s="44"/>
      <c r="N466" s="44"/>
    </row>
    <row r="467" customFormat="false" ht="15.75" hidden="false" customHeight="false" outlineLevel="0" collapsed="false">
      <c r="A467" s="44"/>
      <c r="E467" s="44"/>
      <c r="F467" s="44"/>
      <c r="H467" s="44"/>
      <c r="I467" s="44"/>
      <c r="J467" s="490"/>
      <c r="K467" s="490"/>
      <c r="L467" s="490"/>
      <c r="M467" s="44"/>
      <c r="N467" s="44"/>
    </row>
    <row r="468" customFormat="false" ht="15.75" hidden="false" customHeight="false" outlineLevel="0" collapsed="false">
      <c r="A468" s="44"/>
      <c r="E468" s="44"/>
      <c r="F468" s="44"/>
      <c r="H468" s="44"/>
      <c r="I468" s="44"/>
      <c r="J468" s="490"/>
      <c r="K468" s="490"/>
      <c r="L468" s="490"/>
      <c r="M468" s="44"/>
      <c r="N468" s="44"/>
    </row>
    <row r="469" customFormat="false" ht="15.75" hidden="false" customHeight="false" outlineLevel="0" collapsed="false">
      <c r="A469" s="44"/>
      <c r="E469" s="44"/>
      <c r="F469" s="44"/>
      <c r="H469" s="44"/>
      <c r="I469" s="44"/>
      <c r="J469" s="490"/>
      <c r="K469" s="490"/>
      <c r="L469" s="490"/>
      <c r="M469" s="44"/>
      <c r="N469" s="44"/>
    </row>
    <row r="470" customFormat="false" ht="15.75" hidden="false" customHeight="false" outlineLevel="0" collapsed="false">
      <c r="A470" s="44"/>
      <c r="E470" s="44"/>
      <c r="F470" s="44"/>
      <c r="H470" s="44"/>
      <c r="I470" s="44"/>
      <c r="J470" s="490"/>
      <c r="K470" s="490"/>
      <c r="L470" s="490"/>
      <c r="M470" s="44"/>
      <c r="N470" s="44"/>
    </row>
    <row r="471" customFormat="false" ht="15.75" hidden="false" customHeight="false" outlineLevel="0" collapsed="false">
      <c r="A471" s="44"/>
      <c r="E471" s="44"/>
      <c r="F471" s="44"/>
      <c r="H471" s="44"/>
      <c r="I471" s="44"/>
      <c r="J471" s="490"/>
      <c r="K471" s="490"/>
      <c r="L471" s="490"/>
      <c r="M471" s="44"/>
      <c r="N471" s="44"/>
    </row>
    <row r="472" customFormat="false" ht="15.75" hidden="false" customHeight="false" outlineLevel="0" collapsed="false">
      <c r="A472" s="44"/>
      <c r="E472" s="44"/>
      <c r="F472" s="44"/>
      <c r="H472" s="44"/>
      <c r="I472" s="44"/>
      <c r="J472" s="490"/>
      <c r="K472" s="490"/>
      <c r="L472" s="490"/>
      <c r="M472" s="44"/>
      <c r="N472" s="44"/>
    </row>
    <row r="473" customFormat="false" ht="15.75" hidden="false" customHeight="false" outlineLevel="0" collapsed="false">
      <c r="A473" s="44"/>
      <c r="E473" s="44"/>
      <c r="F473" s="44"/>
      <c r="H473" s="44"/>
      <c r="I473" s="44"/>
      <c r="J473" s="490"/>
      <c r="K473" s="490"/>
      <c r="L473" s="490"/>
      <c r="M473" s="44"/>
      <c r="N473" s="44"/>
    </row>
    <row r="474" customFormat="false" ht="15.75" hidden="false" customHeight="false" outlineLevel="0" collapsed="false">
      <c r="A474" s="44"/>
      <c r="E474" s="44"/>
      <c r="F474" s="44"/>
      <c r="H474" s="44"/>
      <c r="I474" s="44"/>
      <c r="J474" s="490"/>
      <c r="K474" s="490"/>
      <c r="L474" s="490"/>
      <c r="M474" s="44"/>
      <c r="N474" s="44"/>
    </row>
    <row r="475" customFormat="false" ht="15.75" hidden="false" customHeight="false" outlineLevel="0" collapsed="false">
      <c r="A475" s="44"/>
      <c r="E475" s="44"/>
      <c r="F475" s="44"/>
      <c r="H475" s="44"/>
      <c r="I475" s="44"/>
      <c r="J475" s="490"/>
      <c r="K475" s="490"/>
      <c r="L475" s="490"/>
      <c r="M475" s="44"/>
      <c r="N475" s="44"/>
    </row>
    <row r="476" customFormat="false" ht="15.75" hidden="false" customHeight="false" outlineLevel="0" collapsed="false">
      <c r="A476" s="44"/>
      <c r="E476" s="44"/>
      <c r="F476" s="44"/>
      <c r="H476" s="44"/>
      <c r="I476" s="44"/>
      <c r="J476" s="490"/>
      <c r="K476" s="490"/>
      <c r="L476" s="490"/>
      <c r="M476" s="44"/>
      <c r="N476" s="44"/>
    </row>
    <row r="477" customFormat="false" ht="15.75" hidden="false" customHeight="false" outlineLevel="0" collapsed="false">
      <c r="A477" s="44"/>
      <c r="E477" s="44"/>
      <c r="F477" s="44"/>
      <c r="H477" s="44"/>
      <c r="I477" s="44"/>
      <c r="J477" s="490"/>
      <c r="K477" s="490"/>
      <c r="L477" s="490"/>
      <c r="M477" s="44"/>
      <c r="N477" s="44"/>
    </row>
    <row r="478" customFormat="false" ht="15.75" hidden="false" customHeight="false" outlineLevel="0" collapsed="false">
      <c r="A478" s="44"/>
      <c r="E478" s="44"/>
      <c r="F478" s="44"/>
      <c r="H478" s="44"/>
      <c r="I478" s="44"/>
      <c r="J478" s="490"/>
      <c r="K478" s="490"/>
      <c r="L478" s="490"/>
      <c r="M478" s="44"/>
      <c r="N478" s="44"/>
    </row>
    <row r="479" customFormat="false" ht="15.75" hidden="false" customHeight="false" outlineLevel="0" collapsed="false">
      <c r="A479" s="44"/>
      <c r="E479" s="44"/>
      <c r="F479" s="44"/>
      <c r="H479" s="44"/>
      <c r="I479" s="44"/>
      <c r="J479" s="490"/>
      <c r="K479" s="490"/>
      <c r="L479" s="490"/>
      <c r="M479" s="44"/>
      <c r="N479" s="44"/>
    </row>
    <row r="480" customFormat="false" ht="15.75" hidden="false" customHeight="false" outlineLevel="0" collapsed="false">
      <c r="A480" s="44"/>
      <c r="E480" s="44"/>
      <c r="F480" s="44"/>
      <c r="H480" s="44"/>
      <c r="I480" s="44"/>
      <c r="J480" s="490"/>
      <c r="K480" s="490"/>
      <c r="L480" s="490"/>
      <c r="M480" s="44"/>
      <c r="N480" s="44"/>
    </row>
    <row r="481" customFormat="false" ht="15.75" hidden="false" customHeight="false" outlineLevel="0" collapsed="false">
      <c r="A481" s="44"/>
      <c r="E481" s="44"/>
      <c r="F481" s="44"/>
      <c r="H481" s="44"/>
      <c r="I481" s="44"/>
      <c r="J481" s="490"/>
      <c r="K481" s="490"/>
      <c r="L481" s="490"/>
      <c r="M481" s="44"/>
      <c r="N481" s="44"/>
    </row>
    <row r="482" customFormat="false" ht="15.75" hidden="false" customHeight="false" outlineLevel="0" collapsed="false">
      <c r="A482" s="44"/>
      <c r="E482" s="44"/>
      <c r="F482" s="44"/>
      <c r="H482" s="44"/>
      <c r="I482" s="44"/>
      <c r="J482" s="490"/>
      <c r="K482" s="490"/>
      <c r="L482" s="490"/>
      <c r="M482" s="44"/>
      <c r="N482" s="44"/>
    </row>
    <row r="483" customFormat="false" ht="15.75" hidden="false" customHeight="false" outlineLevel="0" collapsed="false">
      <c r="A483" s="44"/>
      <c r="E483" s="44"/>
      <c r="F483" s="44"/>
      <c r="H483" s="44"/>
      <c r="I483" s="44"/>
      <c r="J483" s="490"/>
      <c r="K483" s="490"/>
      <c r="L483" s="490"/>
      <c r="M483" s="44"/>
      <c r="N483" s="44"/>
    </row>
    <row r="484" customFormat="false" ht="15.75" hidden="false" customHeight="false" outlineLevel="0" collapsed="false">
      <c r="A484" s="44"/>
      <c r="E484" s="44"/>
      <c r="F484" s="44"/>
      <c r="H484" s="44"/>
      <c r="I484" s="44"/>
      <c r="J484" s="490"/>
      <c r="K484" s="490"/>
      <c r="L484" s="490"/>
      <c r="M484" s="44"/>
      <c r="N484" s="44"/>
    </row>
    <row r="485" customFormat="false" ht="15.75" hidden="false" customHeight="false" outlineLevel="0" collapsed="false">
      <c r="A485" s="44"/>
      <c r="E485" s="44"/>
      <c r="F485" s="44"/>
      <c r="H485" s="44"/>
      <c r="I485" s="44"/>
      <c r="J485" s="490"/>
      <c r="K485" s="490"/>
      <c r="L485" s="490"/>
      <c r="M485" s="44"/>
      <c r="N485" s="44"/>
    </row>
    <row r="486" customFormat="false" ht="15.75" hidden="false" customHeight="false" outlineLevel="0" collapsed="false">
      <c r="A486" s="44"/>
      <c r="E486" s="44"/>
      <c r="F486" s="44"/>
      <c r="H486" s="44"/>
      <c r="I486" s="44"/>
      <c r="J486" s="490"/>
      <c r="K486" s="490"/>
      <c r="L486" s="490"/>
      <c r="M486" s="44"/>
      <c r="N486" s="44"/>
    </row>
    <row r="487" customFormat="false" ht="15.75" hidden="false" customHeight="false" outlineLevel="0" collapsed="false">
      <c r="A487" s="44"/>
      <c r="E487" s="44"/>
      <c r="F487" s="44"/>
      <c r="H487" s="44"/>
      <c r="I487" s="44"/>
      <c r="J487" s="490"/>
      <c r="K487" s="490"/>
      <c r="L487" s="490"/>
      <c r="M487" s="44"/>
      <c r="N487" s="44"/>
    </row>
    <row r="488" customFormat="false" ht="15.75" hidden="false" customHeight="false" outlineLevel="0" collapsed="false">
      <c r="A488" s="44"/>
      <c r="E488" s="44"/>
      <c r="F488" s="44"/>
      <c r="H488" s="44"/>
      <c r="I488" s="44"/>
      <c r="J488" s="490"/>
      <c r="K488" s="490"/>
      <c r="L488" s="490"/>
      <c r="M488" s="44"/>
      <c r="N488" s="44"/>
    </row>
    <row r="489" customFormat="false" ht="15.75" hidden="false" customHeight="false" outlineLevel="0" collapsed="false">
      <c r="A489" s="44"/>
      <c r="E489" s="44"/>
      <c r="F489" s="44"/>
      <c r="H489" s="44"/>
      <c r="I489" s="44"/>
      <c r="J489" s="490"/>
      <c r="K489" s="490"/>
      <c r="L489" s="490"/>
      <c r="M489" s="44"/>
      <c r="N489" s="44"/>
    </row>
    <row r="490" customFormat="false" ht="15.75" hidden="false" customHeight="false" outlineLevel="0" collapsed="false">
      <c r="A490" s="44"/>
      <c r="E490" s="44"/>
      <c r="F490" s="44"/>
      <c r="H490" s="44"/>
      <c r="I490" s="44"/>
      <c r="J490" s="490"/>
      <c r="K490" s="490"/>
      <c r="L490" s="490"/>
      <c r="M490" s="44"/>
      <c r="N490" s="44"/>
    </row>
    <row r="491" customFormat="false" ht="15.75" hidden="false" customHeight="false" outlineLevel="0" collapsed="false">
      <c r="A491" s="44"/>
      <c r="E491" s="44"/>
      <c r="F491" s="44"/>
      <c r="H491" s="44"/>
      <c r="I491" s="44"/>
      <c r="J491" s="490"/>
      <c r="K491" s="490"/>
      <c r="L491" s="490"/>
      <c r="M491" s="44"/>
      <c r="N491" s="44"/>
    </row>
    <row r="492" customFormat="false" ht="15.75" hidden="false" customHeight="false" outlineLevel="0" collapsed="false">
      <c r="A492" s="44"/>
      <c r="E492" s="44"/>
      <c r="F492" s="44"/>
      <c r="H492" s="44"/>
      <c r="I492" s="44"/>
      <c r="J492" s="490"/>
      <c r="K492" s="490"/>
      <c r="L492" s="490"/>
      <c r="M492" s="44"/>
      <c r="N492" s="44"/>
    </row>
    <row r="493" customFormat="false" ht="15.75" hidden="false" customHeight="false" outlineLevel="0" collapsed="false">
      <c r="A493" s="44"/>
      <c r="E493" s="44"/>
      <c r="F493" s="44"/>
      <c r="H493" s="44"/>
      <c r="I493" s="44"/>
      <c r="J493" s="490"/>
      <c r="K493" s="490"/>
      <c r="L493" s="490"/>
      <c r="M493" s="44"/>
      <c r="N493" s="44"/>
    </row>
    <row r="494" customFormat="false" ht="15.75" hidden="false" customHeight="false" outlineLevel="0" collapsed="false">
      <c r="A494" s="44"/>
      <c r="E494" s="44"/>
      <c r="F494" s="44"/>
      <c r="H494" s="44"/>
      <c r="I494" s="44"/>
      <c r="J494" s="490"/>
      <c r="K494" s="490"/>
      <c r="L494" s="490"/>
      <c r="M494" s="44"/>
      <c r="N494" s="44"/>
    </row>
    <row r="495" customFormat="false" ht="15.75" hidden="false" customHeight="false" outlineLevel="0" collapsed="false">
      <c r="A495" s="44"/>
      <c r="E495" s="44"/>
      <c r="F495" s="44"/>
      <c r="H495" s="44"/>
      <c r="I495" s="44"/>
      <c r="J495" s="490"/>
      <c r="K495" s="490"/>
      <c r="L495" s="490"/>
      <c r="M495" s="44"/>
      <c r="N495" s="44"/>
    </row>
    <row r="496" customFormat="false" ht="15.75" hidden="false" customHeight="false" outlineLevel="0" collapsed="false">
      <c r="A496" s="44"/>
      <c r="E496" s="44"/>
      <c r="F496" s="44"/>
      <c r="H496" s="44"/>
      <c r="I496" s="44"/>
      <c r="J496" s="490"/>
      <c r="K496" s="490"/>
      <c r="L496" s="490"/>
      <c r="M496" s="44"/>
      <c r="N496" s="44"/>
    </row>
    <row r="497" customFormat="false" ht="15.75" hidden="false" customHeight="false" outlineLevel="0" collapsed="false">
      <c r="A497" s="44"/>
      <c r="E497" s="44"/>
      <c r="F497" s="44"/>
      <c r="H497" s="44"/>
      <c r="I497" s="44"/>
      <c r="J497" s="490"/>
      <c r="K497" s="490"/>
      <c r="L497" s="490"/>
      <c r="M497" s="44"/>
      <c r="N497" s="44"/>
    </row>
    <row r="498" customFormat="false" ht="15.75" hidden="false" customHeight="false" outlineLevel="0" collapsed="false">
      <c r="A498" s="44"/>
      <c r="E498" s="44"/>
      <c r="F498" s="44"/>
      <c r="H498" s="44"/>
      <c r="I498" s="44"/>
      <c r="J498" s="490"/>
      <c r="K498" s="490"/>
      <c r="L498" s="490"/>
      <c r="M498" s="44"/>
      <c r="N498" s="44"/>
    </row>
    <row r="499" customFormat="false" ht="15.75" hidden="false" customHeight="false" outlineLevel="0" collapsed="false">
      <c r="A499" s="44"/>
      <c r="E499" s="44"/>
      <c r="F499" s="44"/>
      <c r="H499" s="44"/>
      <c r="I499" s="44"/>
      <c r="J499" s="490"/>
      <c r="K499" s="490"/>
      <c r="L499" s="490"/>
      <c r="M499" s="44"/>
      <c r="N499" s="44"/>
    </row>
    <row r="500" customFormat="false" ht="15.75" hidden="false" customHeight="false" outlineLevel="0" collapsed="false">
      <c r="A500" s="44"/>
      <c r="E500" s="44"/>
      <c r="F500" s="44"/>
      <c r="H500" s="44"/>
      <c r="I500" s="44"/>
      <c r="J500" s="490"/>
      <c r="K500" s="490"/>
      <c r="L500" s="490"/>
      <c r="M500" s="44"/>
      <c r="N500" s="44"/>
    </row>
    <row r="501" customFormat="false" ht="15.75" hidden="false" customHeight="false" outlineLevel="0" collapsed="false">
      <c r="A501" s="44"/>
      <c r="E501" s="44"/>
      <c r="F501" s="44"/>
      <c r="H501" s="44"/>
      <c r="I501" s="44"/>
      <c r="J501" s="490"/>
      <c r="K501" s="490"/>
      <c r="L501" s="490"/>
      <c r="M501" s="44"/>
      <c r="N501" s="44"/>
    </row>
    <row r="502" customFormat="false" ht="15.75" hidden="false" customHeight="false" outlineLevel="0" collapsed="false">
      <c r="A502" s="44"/>
      <c r="E502" s="44"/>
      <c r="F502" s="44"/>
      <c r="H502" s="44"/>
      <c r="I502" s="44"/>
      <c r="J502" s="490"/>
      <c r="K502" s="490"/>
      <c r="L502" s="490"/>
      <c r="M502" s="44"/>
      <c r="N502" s="44"/>
    </row>
    <row r="503" customFormat="false" ht="15.75" hidden="false" customHeight="false" outlineLevel="0" collapsed="false">
      <c r="A503" s="44"/>
      <c r="E503" s="44"/>
      <c r="F503" s="44"/>
      <c r="H503" s="44"/>
      <c r="I503" s="44"/>
      <c r="J503" s="490"/>
      <c r="K503" s="490"/>
      <c r="L503" s="490"/>
      <c r="M503" s="44"/>
      <c r="N503" s="44"/>
    </row>
    <row r="504" customFormat="false" ht="15.75" hidden="false" customHeight="false" outlineLevel="0" collapsed="false">
      <c r="A504" s="44"/>
      <c r="E504" s="44"/>
      <c r="F504" s="44"/>
      <c r="H504" s="44"/>
      <c r="I504" s="44"/>
      <c r="J504" s="490"/>
      <c r="K504" s="490"/>
      <c r="L504" s="490"/>
      <c r="M504" s="44"/>
      <c r="N504" s="44"/>
    </row>
    <row r="505" customFormat="false" ht="15.75" hidden="false" customHeight="false" outlineLevel="0" collapsed="false">
      <c r="A505" s="44"/>
      <c r="E505" s="44"/>
      <c r="F505" s="44"/>
      <c r="H505" s="44"/>
      <c r="I505" s="44"/>
      <c r="J505" s="490"/>
      <c r="K505" s="490"/>
      <c r="L505" s="490"/>
      <c r="M505" s="44"/>
      <c r="N505" s="44"/>
    </row>
    <row r="506" customFormat="false" ht="15.75" hidden="false" customHeight="false" outlineLevel="0" collapsed="false">
      <c r="A506" s="44"/>
      <c r="E506" s="44"/>
      <c r="F506" s="44"/>
      <c r="H506" s="44"/>
      <c r="I506" s="44"/>
      <c r="J506" s="490"/>
      <c r="K506" s="490"/>
      <c r="L506" s="490"/>
      <c r="M506" s="44"/>
      <c r="N506" s="44"/>
    </row>
    <row r="507" customFormat="false" ht="15.75" hidden="false" customHeight="false" outlineLevel="0" collapsed="false">
      <c r="A507" s="44"/>
      <c r="E507" s="44"/>
      <c r="F507" s="44"/>
      <c r="H507" s="44"/>
      <c r="I507" s="44"/>
      <c r="J507" s="490"/>
      <c r="K507" s="490"/>
      <c r="L507" s="490"/>
      <c r="M507" s="44"/>
      <c r="N507" s="44"/>
    </row>
    <row r="508" customFormat="false" ht="15.75" hidden="false" customHeight="false" outlineLevel="0" collapsed="false">
      <c r="A508" s="44"/>
      <c r="E508" s="44"/>
      <c r="F508" s="44"/>
      <c r="H508" s="44"/>
      <c r="I508" s="44"/>
      <c r="J508" s="490"/>
      <c r="K508" s="490"/>
      <c r="L508" s="490"/>
      <c r="M508" s="44"/>
      <c r="N508" s="44"/>
    </row>
    <row r="509" customFormat="false" ht="15.75" hidden="false" customHeight="false" outlineLevel="0" collapsed="false">
      <c r="A509" s="44"/>
      <c r="E509" s="44"/>
      <c r="F509" s="44"/>
      <c r="H509" s="44"/>
      <c r="I509" s="44"/>
      <c r="J509" s="490"/>
      <c r="K509" s="490"/>
      <c r="L509" s="490"/>
      <c r="M509" s="44"/>
      <c r="N509" s="44"/>
    </row>
    <row r="510" customFormat="false" ht="15.75" hidden="false" customHeight="false" outlineLevel="0" collapsed="false">
      <c r="A510" s="44"/>
      <c r="E510" s="44"/>
      <c r="F510" s="44"/>
      <c r="H510" s="44"/>
      <c r="I510" s="44"/>
      <c r="J510" s="490"/>
      <c r="K510" s="490"/>
      <c r="L510" s="490"/>
      <c r="M510" s="44"/>
      <c r="N510" s="44"/>
    </row>
    <row r="511" customFormat="false" ht="15.75" hidden="false" customHeight="false" outlineLevel="0" collapsed="false">
      <c r="A511" s="44"/>
      <c r="E511" s="44"/>
      <c r="F511" s="44"/>
      <c r="H511" s="44"/>
      <c r="I511" s="44"/>
      <c r="J511" s="490"/>
      <c r="K511" s="490"/>
      <c r="L511" s="490"/>
      <c r="M511" s="44"/>
      <c r="N511" s="44"/>
    </row>
    <row r="512" customFormat="false" ht="15.75" hidden="false" customHeight="false" outlineLevel="0" collapsed="false">
      <c r="A512" s="44"/>
      <c r="E512" s="44"/>
      <c r="F512" s="44"/>
      <c r="H512" s="44"/>
      <c r="I512" s="44"/>
      <c r="J512" s="490"/>
      <c r="K512" s="490"/>
      <c r="L512" s="490"/>
      <c r="M512" s="44"/>
      <c r="N512" s="44"/>
    </row>
    <row r="513" customFormat="false" ht="15.75" hidden="false" customHeight="false" outlineLevel="0" collapsed="false">
      <c r="A513" s="44"/>
      <c r="E513" s="44"/>
      <c r="F513" s="44"/>
      <c r="H513" s="44"/>
      <c r="I513" s="44"/>
      <c r="J513" s="490"/>
      <c r="K513" s="490"/>
      <c r="L513" s="490"/>
      <c r="M513" s="44"/>
      <c r="N513" s="44"/>
    </row>
    <row r="514" customFormat="false" ht="15.75" hidden="false" customHeight="false" outlineLevel="0" collapsed="false">
      <c r="A514" s="44"/>
      <c r="E514" s="44"/>
      <c r="F514" s="44"/>
      <c r="H514" s="44"/>
      <c r="I514" s="44"/>
      <c r="J514" s="490"/>
      <c r="K514" s="490"/>
      <c r="L514" s="490"/>
      <c r="M514" s="44"/>
      <c r="N514" s="44"/>
    </row>
    <row r="515" customFormat="false" ht="15.75" hidden="false" customHeight="false" outlineLevel="0" collapsed="false">
      <c r="A515" s="44"/>
      <c r="E515" s="44"/>
      <c r="F515" s="44"/>
      <c r="H515" s="44"/>
      <c r="I515" s="44"/>
      <c r="J515" s="490"/>
      <c r="K515" s="490"/>
      <c r="L515" s="490"/>
      <c r="M515" s="44"/>
      <c r="N515" s="44"/>
    </row>
    <row r="516" customFormat="false" ht="15.75" hidden="false" customHeight="false" outlineLevel="0" collapsed="false">
      <c r="A516" s="44"/>
      <c r="E516" s="44"/>
      <c r="F516" s="44"/>
      <c r="H516" s="44"/>
      <c r="I516" s="44"/>
      <c r="J516" s="490"/>
      <c r="K516" s="490"/>
      <c r="L516" s="490"/>
      <c r="M516" s="44"/>
      <c r="N516" s="44"/>
    </row>
    <row r="517" customFormat="false" ht="15.75" hidden="false" customHeight="false" outlineLevel="0" collapsed="false">
      <c r="A517" s="44"/>
      <c r="E517" s="44"/>
      <c r="F517" s="44"/>
      <c r="H517" s="44"/>
      <c r="I517" s="44"/>
      <c r="J517" s="490"/>
      <c r="K517" s="490"/>
      <c r="L517" s="490"/>
      <c r="M517" s="44"/>
      <c r="N517" s="44"/>
    </row>
    <row r="518" customFormat="false" ht="15.75" hidden="false" customHeight="false" outlineLevel="0" collapsed="false">
      <c r="A518" s="44"/>
      <c r="E518" s="44"/>
      <c r="F518" s="44"/>
      <c r="H518" s="44"/>
      <c r="I518" s="44"/>
      <c r="J518" s="490"/>
      <c r="K518" s="490"/>
      <c r="L518" s="490"/>
      <c r="M518" s="44"/>
      <c r="N518" s="44"/>
    </row>
    <row r="519" customFormat="false" ht="15.75" hidden="false" customHeight="false" outlineLevel="0" collapsed="false">
      <c r="A519" s="44"/>
      <c r="E519" s="44"/>
      <c r="F519" s="44"/>
      <c r="H519" s="44"/>
      <c r="I519" s="44"/>
      <c r="J519" s="490"/>
      <c r="K519" s="490"/>
      <c r="L519" s="490"/>
      <c r="M519" s="44"/>
      <c r="N519" s="44"/>
    </row>
    <row r="520" customFormat="false" ht="15.75" hidden="false" customHeight="false" outlineLevel="0" collapsed="false">
      <c r="A520" s="44"/>
      <c r="E520" s="44"/>
      <c r="F520" s="44"/>
      <c r="H520" s="44"/>
      <c r="I520" s="44"/>
      <c r="J520" s="490"/>
      <c r="K520" s="490"/>
      <c r="L520" s="490"/>
      <c r="M520" s="44"/>
      <c r="N520" s="44"/>
    </row>
    <row r="521" customFormat="false" ht="15.75" hidden="false" customHeight="false" outlineLevel="0" collapsed="false">
      <c r="A521" s="44"/>
      <c r="E521" s="44"/>
      <c r="F521" s="44"/>
      <c r="H521" s="44"/>
      <c r="I521" s="44"/>
      <c r="J521" s="490"/>
      <c r="K521" s="490"/>
      <c r="L521" s="490"/>
      <c r="M521" s="44"/>
      <c r="N521" s="44"/>
    </row>
    <row r="522" customFormat="false" ht="15.75" hidden="false" customHeight="false" outlineLevel="0" collapsed="false">
      <c r="A522" s="44"/>
      <c r="E522" s="44"/>
      <c r="F522" s="44"/>
      <c r="H522" s="44"/>
      <c r="I522" s="44"/>
      <c r="J522" s="490"/>
      <c r="K522" s="490"/>
      <c r="L522" s="490"/>
      <c r="M522" s="44"/>
      <c r="N522" s="44"/>
    </row>
    <row r="523" customFormat="false" ht="15.75" hidden="false" customHeight="false" outlineLevel="0" collapsed="false">
      <c r="A523" s="44"/>
      <c r="E523" s="44"/>
      <c r="F523" s="44"/>
      <c r="H523" s="44"/>
      <c r="I523" s="44"/>
      <c r="J523" s="490"/>
      <c r="K523" s="490"/>
      <c r="L523" s="490"/>
      <c r="M523" s="44"/>
      <c r="N523" s="44"/>
    </row>
    <row r="524" customFormat="false" ht="15.75" hidden="false" customHeight="false" outlineLevel="0" collapsed="false">
      <c r="A524" s="44"/>
      <c r="E524" s="44"/>
      <c r="F524" s="44"/>
      <c r="H524" s="44"/>
      <c r="I524" s="44"/>
      <c r="J524" s="490"/>
      <c r="K524" s="490"/>
      <c r="L524" s="490"/>
      <c r="M524" s="44"/>
      <c r="N524" s="44"/>
    </row>
    <row r="525" customFormat="false" ht="15.75" hidden="false" customHeight="false" outlineLevel="0" collapsed="false">
      <c r="A525" s="44"/>
      <c r="E525" s="44"/>
      <c r="F525" s="44"/>
      <c r="H525" s="44"/>
      <c r="I525" s="44"/>
      <c r="J525" s="490"/>
      <c r="K525" s="490"/>
      <c r="L525" s="490"/>
      <c r="M525" s="44"/>
      <c r="N525" s="44"/>
    </row>
    <row r="526" customFormat="false" ht="15.75" hidden="false" customHeight="false" outlineLevel="0" collapsed="false">
      <c r="A526" s="44"/>
      <c r="E526" s="44"/>
      <c r="F526" s="44"/>
      <c r="H526" s="44"/>
      <c r="I526" s="44"/>
      <c r="J526" s="490"/>
      <c r="K526" s="490"/>
      <c r="L526" s="490"/>
      <c r="M526" s="44"/>
      <c r="N526" s="44"/>
    </row>
    <row r="527" customFormat="false" ht="15.75" hidden="false" customHeight="false" outlineLevel="0" collapsed="false">
      <c r="A527" s="44"/>
      <c r="E527" s="44"/>
      <c r="F527" s="44"/>
      <c r="H527" s="44"/>
      <c r="I527" s="44"/>
      <c r="J527" s="490"/>
      <c r="K527" s="490"/>
      <c r="L527" s="490"/>
      <c r="M527" s="44"/>
      <c r="N527" s="44"/>
    </row>
    <row r="528" customFormat="false" ht="15.75" hidden="false" customHeight="false" outlineLevel="0" collapsed="false">
      <c r="A528" s="44"/>
      <c r="E528" s="44"/>
      <c r="F528" s="44"/>
      <c r="H528" s="44"/>
      <c r="I528" s="44"/>
      <c r="J528" s="490"/>
      <c r="K528" s="490"/>
      <c r="L528" s="490"/>
      <c r="M528" s="44"/>
      <c r="N528" s="44"/>
    </row>
    <row r="529" customFormat="false" ht="15.75" hidden="false" customHeight="false" outlineLevel="0" collapsed="false">
      <c r="A529" s="44"/>
      <c r="E529" s="44"/>
      <c r="F529" s="44"/>
      <c r="H529" s="44"/>
      <c r="I529" s="44"/>
      <c r="J529" s="490"/>
      <c r="K529" s="490"/>
      <c r="L529" s="490"/>
      <c r="M529" s="44"/>
      <c r="N529" s="44"/>
    </row>
    <row r="530" customFormat="false" ht="15.75" hidden="false" customHeight="false" outlineLevel="0" collapsed="false">
      <c r="A530" s="44"/>
      <c r="E530" s="44"/>
      <c r="F530" s="44"/>
      <c r="H530" s="44"/>
      <c r="I530" s="44"/>
      <c r="J530" s="490"/>
      <c r="K530" s="490"/>
      <c r="L530" s="490"/>
      <c r="M530" s="44"/>
      <c r="N530" s="44"/>
    </row>
    <row r="531" customFormat="false" ht="15.75" hidden="false" customHeight="false" outlineLevel="0" collapsed="false">
      <c r="A531" s="44"/>
      <c r="E531" s="44"/>
      <c r="F531" s="44"/>
      <c r="H531" s="44"/>
      <c r="I531" s="44"/>
      <c r="J531" s="490"/>
      <c r="K531" s="490"/>
      <c r="L531" s="490"/>
      <c r="M531" s="44"/>
      <c r="N531" s="44"/>
    </row>
    <row r="532" customFormat="false" ht="15.75" hidden="false" customHeight="false" outlineLevel="0" collapsed="false">
      <c r="A532" s="44"/>
      <c r="E532" s="44"/>
      <c r="F532" s="44"/>
      <c r="H532" s="44"/>
      <c r="I532" s="44"/>
      <c r="J532" s="490"/>
      <c r="K532" s="490"/>
      <c r="L532" s="490"/>
      <c r="M532" s="44"/>
      <c r="N532" s="44"/>
    </row>
    <row r="533" customFormat="false" ht="15.75" hidden="false" customHeight="false" outlineLevel="0" collapsed="false">
      <c r="A533" s="44"/>
      <c r="E533" s="44"/>
      <c r="F533" s="44"/>
      <c r="H533" s="44"/>
      <c r="I533" s="44"/>
      <c r="J533" s="490"/>
      <c r="K533" s="490"/>
      <c r="L533" s="490"/>
      <c r="M533" s="44"/>
      <c r="N533" s="44"/>
    </row>
    <row r="534" customFormat="false" ht="15.75" hidden="false" customHeight="false" outlineLevel="0" collapsed="false">
      <c r="A534" s="44"/>
      <c r="E534" s="44"/>
      <c r="F534" s="44"/>
      <c r="H534" s="44"/>
      <c r="I534" s="44"/>
      <c r="J534" s="490"/>
      <c r="K534" s="490"/>
      <c r="L534" s="490"/>
      <c r="M534" s="44"/>
      <c r="N534" s="44"/>
    </row>
    <row r="535" customFormat="false" ht="15.75" hidden="false" customHeight="false" outlineLevel="0" collapsed="false">
      <c r="A535" s="44"/>
      <c r="E535" s="44"/>
      <c r="F535" s="44"/>
      <c r="H535" s="44"/>
      <c r="I535" s="44"/>
      <c r="J535" s="490"/>
      <c r="K535" s="490"/>
      <c r="L535" s="490"/>
      <c r="M535" s="44"/>
      <c r="N535" s="44"/>
    </row>
    <row r="536" customFormat="false" ht="15.75" hidden="false" customHeight="false" outlineLevel="0" collapsed="false">
      <c r="A536" s="44"/>
      <c r="E536" s="44"/>
      <c r="F536" s="44"/>
      <c r="H536" s="44"/>
      <c r="I536" s="44"/>
      <c r="J536" s="490"/>
      <c r="K536" s="490"/>
      <c r="L536" s="490"/>
      <c r="M536" s="44"/>
      <c r="N536" s="44"/>
    </row>
    <row r="537" customFormat="false" ht="15.75" hidden="false" customHeight="false" outlineLevel="0" collapsed="false">
      <c r="A537" s="44"/>
      <c r="E537" s="44"/>
      <c r="F537" s="44"/>
      <c r="H537" s="44"/>
      <c r="I537" s="44"/>
      <c r="J537" s="490"/>
      <c r="K537" s="490"/>
      <c r="L537" s="490"/>
      <c r="M537" s="44"/>
      <c r="N537" s="44"/>
    </row>
    <row r="538" customFormat="false" ht="15.75" hidden="false" customHeight="false" outlineLevel="0" collapsed="false">
      <c r="A538" s="44"/>
      <c r="E538" s="44"/>
      <c r="F538" s="44"/>
      <c r="H538" s="44"/>
      <c r="I538" s="44"/>
      <c r="J538" s="490"/>
      <c r="K538" s="490"/>
      <c r="L538" s="490"/>
      <c r="M538" s="44"/>
      <c r="N538" s="44"/>
    </row>
    <row r="539" customFormat="false" ht="15.75" hidden="false" customHeight="false" outlineLevel="0" collapsed="false">
      <c r="A539" s="44"/>
      <c r="E539" s="44"/>
      <c r="F539" s="44"/>
      <c r="H539" s="44"/>
      <c r="I539" s="44"/>
      <c r="J539" s="490"/>
      <c r="K539" s="490"/>
      <c r="L539" s="490"/>
      <c r="M539" s="44"/>
      <c r="N539" s="44"/>
    </row>
    <row r="540" customFormat="false" ht="15.75" hidden="false" customHeight="false" outlineLevel="0" collapsed="false">
      <c r="A540" s="44"/>
      <c r="E540" s="44"/>
      <c r="F540" s="44"/>
      <c r="H540" s="44"/>
      <c r="I540" s="44"/>
      <c r="J540" s="490"/>
      <c r="K540" s="490"/>
      <c r="L540" s="490"/>
      <c r="M540" s="44"/>
      <c r="N540" s="44"/>
    </row>
    <row r="541" customFormat="false" ht="15.75" hidden="false" customHeight="false" outlineLevel="0" collapsed="false">
      <c r="A541" s="44"/>
      <c r="E541" s="44"/>
      <c r="F541" s="44"/>
      <c r="H541" s="44"/>
      <c r="I541" s="44"/>
      <c r="J541" s="490"/>
      <c r="K541" s="490"/>
      <c r="L541" s="490"/>
      <c r="M541" s="44"/>
      <c r="N541" s="44"/>
    </row>
    <row r="542" customFormat="false" ht="15.75" hidden="false" customHeight="false" outlineLevel="0" collapsed="false">
      <c r="A542" s="44"/>
      <c r="E542" s="44"/>
      <c r="F542" s="44"/>
      <c r="H542" s="44"/>
      <c r="I542" s="44"/>
      <c r="J542" s="490"/>
      <c r="K542" s="490"/>
      <c r="L542" s="490"/>
      <c r="M542" s="44"/>
      <c r="N542" s="44"/>
    </row>
    <row r="543" customFormat="false" ht="15.75" hidden="false" customHeight="false" outlineLevel="0" collapsed="false">
      <c r="A543" s="44"/>
      <c r="E543" s="44"/>
      <c r="F543" s="44"/>
      <c r="H543" s="44"/>
      <c r="I543" s="44"/>
      <c r="J543" s="490"/>
      <c r="K543" s="490"/>
      <c r="L543" s="490"/>
      <c r="M543" s="44"/>
      <c r="N543" s="44"/>
    </row>
    <row r="544" customFormat="false" ht="15.75" hidden="false" customHeight="false" outlineLevel="0" collapsed="false">
      <c r="A544" s="44"/>
      <c r="E544" s="44"/>
      <c r="F544" s="44"/>
      <c r="H544" s="44"/>
      <c r="I544" s="44"/>
      <c r="J544" s="490"/>
      <c r="K544" s="490"/>
      <c r="L544" s="490"/>
      <c r="M544" s="44"/>
      <c r="N544" s="44"/>
    </row>
    <row r="545" customFormat="false" ht="15.75" hidden="false" customHeight="false" outlineLevel="0" collapsed="false">
      <c r="A545" s="44"/>
      <c r="E545" s="44"/>
      <c r="F545" s="44"/>
      <c r="H545" s="44"/>
      <c r="I545" s="44"/>
      <c r="J545" s="490"/>
      <c r="K545" s="490"/>
      <c r="L545" s="490"/>
      <c r="M545" s="44"/>
      <c r="N545" s="44"/>
    </row>
    <row r="546" customFormat="false" ht="15.75" hidden="false" customHeight="false" outlineLevel="0" collapsed="false">
      <c r="A546" s="44"/>
      <c r="E546" s="44"/>
      <c r="F546" s="44"/>
      <c r="H546" s="44"/>
      <c r="I546" s="44"/>
      <c r="J546" s="490"/>
      <c r="K546" s="490"/>
      <c r="L546" s="490"/>
      <c r="M546" s="44"/>
      <c r="N546" s="44"/>
    </row>
    <row r="547" customFormat="false" ht="15.75" hidden="false" customHeight="false" outlineLevel="0" collapsed="false">
      <c r="A547" s="44"/>
      <c r="E547" s="44"/>
      <c r="F547" s="44"/>
      <c r="H547" s="44"/>
      <c r="I547" s="44"/>
      <c r="J547" s="490"/>
      <c r="K547" s="490"/>
      <c r="L547" s="490"/>
      <c r="M547" s="44"/>
      <c r="N547" s="44"/>
    </row>
    <row r="548" customFormat="false" ht="15.75" hidden="false" customHeight="false" outlineLevel="0" collapsed="false">
      <c r="A548" s="44"/>
      <c r="E548" s="44"/>
      <c r="F548" s="44"/>
      <c r="H548" s="44"/>
      <c r="I548" s="44"/>
      <c r="J548" s="490"/>
      <c r="K548" s="490"/>
      <c r="L548" s="490"/>
      <c r="M548" s="44"/>
      <c r="N548" s="44"/>
    </row>
    <row r="549" customFormat="false" ht="15.75" hidden="false" customHeight="false" outlineLevel="0" collapsed="false">
      <c r="A549" s="44"/>
      <c r="E549" s="44"/>
      <c r="F549" s="44"/>
      <c r="H549" s="44"/>
      <c r="I549" s="44"/>
      <c r="J549" s="490"/>
      <c r="K549" s="490"/>
      <c r="L549" s="490"/>
      <c r="M549" s="44"/>
      <c r="N549" s="44"/>
    </row>
    <row r="550" customFormat="false" ht="15.75" hidden="false" customHeight="false" outlineLevel="0" collapsed="false">
      <c r="A550" s="44"/>
      <c r="E550" s="44"/>
      <c r="F550" s="44"/>
      <c r="H550" s="44"/>
      <c r="I550" s="44"/>
      <c r="J550" s="490"/>
      <c r="K550" s="490"/>
      <c r="L550" s="490"/>
      <c r="M550" s="44"/>
      <c r="N550" s="44"/>
    </row>
    <row r="551" customFormat="false" ht="15.75" hidden="false" customHeight="false" outlineLevel="0" collapsed="false">
      <c r="A551" s="44"/>
      <c r="E551" s="44"/>
      <c r="F551" s="44"/>
      <c r="H551" s="44"/>
      <c r="I551" s="44"/>
      <c r="J551" s="490"/>
      <c r="K551" s="490"/>
      <c r="L551" s="490"/>
      <c r="M551" s="44"/>
      <c r="N551" s="44"/>
    </row>
    <row r="552" customFormat="false" ht="15.75" hidden="false" customHeight="false" outlineLevel="0" collapsed="false">
      <c r="A552" s="44"/>
      <c r="E552" s="44"/>
      <c r="F552" s="44"/>
      <c r="H552" s="44"/>
      <c r="I552" s="44"/>
      <c r="J552" s="490"/>
      <c r="K552" s="490"/>
      <c r="L552" s="490"/>
      <c r="M552" s="44"/>
      <c r="N552" s="44"/>
    </row>
    <row r="553" customFormat="false" ht="15.75" hidden="false" customHeight="false" outlineLevel="0" collapsed="false">
      <c r="A553" s="44"/>
      <c r="E553" s="44"/>
      <c r="F553" s="44"/>
      <c r="H553" s="44"/>
      <c r="I553" s="44"/>
      <c r="J553" s="490"/>
      <c r="K553" s="490"/>
      <c r="L553" s="490"/>
      <c r="M553" s="44"/>
      <c r="N553" s="44"/>
    </row>
    <row r="554" customFormat="false" ht="15.75" hidden="false" customHeight="false" outlineLevel="0" collapsed="false">
      <c r="A554" s="44"/>
      <c r="E554" s="44"/>
      <c r="F554" s="44"/>
      <c r="H554" s="44"/>
      <c r="I554" s="44"/>
      <c r="J554" s="490"/>
      <c r="K554" s="490"/>
      <c r="L554" s="490"/>
      <c r="M554" s="44"/>
      <c r="N554" s="44"/>
    </row>
    <row r="555" customFormat="false" ht="15.75" hidden="false" customHeight="false" outlineLevel="0" collapsed="false">
      <c r="A555" s="44"/>
      <c r="E555" s="44"/>
      <c r="F555" s="44"/>
      <c r="H555" s="44"/>
      <c r="I555" s="44"/>
      <c r="J555" s="490"/>
      <c r="K555" s="490"/>
      <c r="L555" s="490"/>
      <c r="M555" s="44"/>
      <c r="N555" s="44"/>
    </row>
    <row r="556" customFormat="false" ht="15.75" hidden="false" customHeight="false" outlineLevel="0" collapsed="false">
      <c r="A556" s="44"/>
      <c r="E556" s="44"/>
      <c r="F556" s="44"/>
      <c r="H556" s="44"/>
      <c r="I556" s="44"/>
      <c r="J556" s="490"/>
      <c r="K556" s="490"/>
      <c r="L556" s="490"/>
      <c r="M556" s="44"/>
      <c r="N556" s="44"/>
    </row>
    <row r="557" customFormat="false" ht="15.75" hidden="false" customHeight="false" outlineLevel="0" collapsed="false">
      <c r="A557" s="44"/>
      <c r="E557" s="44"/>
      <c r="F557" s="44"/>
      <c r="H557" s="44"/>
      <c r="I557" s="44"/>
      <c r="J557" s="490"/>
      <c r="K557" s="490"/>
      <c r="L557" s="490"/>
      <c r="M557" s="44"/>
      <c r="N557" s="44"/>
    </row>
    <row r="558" customFormat="false" ht="15.75" hidden="false" customHeight="false" outlineLevel="0" collapsed="false">
      <c r="A558" s="44"/>
      <c r="E558" s="44"/>
      <c r="F558" s="44"/>
      <c r="H558" s="44"/>
      <c r="I558" s="44"/>
      <c r="J558" s="490"/>
      <c r="K558" s="490"/>
      <c r="L558" s="490"/>
      <c r="M558" s="44"/>
      <c r="N558" s="44"/>
    </row>
    <row r="559" customFormat="false" ht="15.75" hidden="false" customHeight="false" outlineLevel="0" collapsed="false">
      <c r="A559" s="44"/>
      <c r="E559" s="44"/>
      <c r="F559" s="44"/>
      <c r="H559" s="44"/>
      <c r="I559" s="44"/>
      <c r="J559" s="490"/>
      <c r="K559" s="490"/>
      <c r="L559" s="490"/>
      <c r="M559" s="44"/>
      <c r="N559" s="44"/>
    </row>
    <row r="560" customFormat="false" ht="15.75" hidden="false" customHeight="false" outlineLevel="0" collapsed="false">
      <c r="A560" s="44"/>
      <c r="E560" s="44"/>
      <c r="F560" s="44"/>
      <c r="H560" s="44"/>
      <c r="I560" s="44"/>
      <c r="J560" s="490"/>
      <c r="K560" s="490"/>
      <c r="L560" s="490"/>
      <c r="M560" s="44"/>
      <c r="N560" s="44"/>
    </row>
    <row r="561" customFormat="false" ht="15.75" hidden="false" customHeight="false" outlineLevel="0" collapsed="false">
      <c r="A561" s="44"/>
      <c r="E561" s="44"/>
      <c r="F561" s="44"/>
      <c r="H561" s="44"/>
      <c r="I561" s="44"/>
      <c r="J561" s="490"/>
      <c r="K561" s="490"/>
      <c r="L561" s="490"/>
      <c r="M561" s="44"/>
      <c r="N561" s="44"/>
    </row>
    <row r="562" customFormat="false" ht="15.75" hidden="false" customHeight="false" outlineLevel="0" collapsed="false">
      <c r="A562" s="44"/>
      <c r="E562" s="44"/>
      <c r="F562" s="44"/>
      <c r="H562" s="44"/>
      <c r="I562" s="44"/>
      <c r="J562" s="490"/>
      <c r="K562" s="490"/>
      <c r="L562" s="490"/>
      <c r="M562" s="44"/>
      <c r="N562" s="44"/>
    </row>
    <row r="563" customFormat="false" ht="15.75" hidden="false" customHeight="false" outlineLevel="0" collapsed="false">
      <c r="A563" s="44"/>
      <c r="E563" s="44"/>
      <c r="F563" s="44"/>
      <c r="H563" s="44"/>
      <c r="I563" s="44"/>
      <c r="J563" s="490"/>
      <c r="K563" s="490"/>
      <c r="L563" s="490"/>
      <c r="M563" s="44"/>
      <c r="N563" s="44"/>
    </row>
    <row r="564" customFormat="false" ht="15.75" hidden="false" customHeight="false" outlineLevel="0" collapsed="false">
      <c r="A564" s="44"/>
      <c r="E564" s="44"/>
      <c r="F564" s="44"/>
      <c r="H564" s="44"/>
      <c r="I564" s="44"/>
      <c r="J564" s="490"/>
      <c r="K564" s="490"/>
      <c r="L564" s="490"/>
      <c r="M564" s="44"/>
      <c r="N564" s="44"/>
    </row>
    <row r="565" customFormat="false" ht="15.75" hidden="false" customHeight="false" outlineLevel="0" collapsed="false">
      <c r="A565" s="44"/>
      <c r="E565" s="44"/>
      <c r="F565" s="44"/>
      <c r="H565" s="44"/>
      <c r="I565" s="44"/>
      <c r="J565" s="490"/>
      <c r="K565" s="490"/>
      <c r="L565" s="490"/>
      <c r="M565" s="44"/>
      <c r="N565" s="44"/>
    </row>
    <row r="566" customFormat="false" ht="15.75" hidden="false" customHeight="false" outlineLevel="0" collapsed="false">
      <c r="A566" s="44"/>
      <c r="E566" s="44"/>
      <c r="F566" s="44"/>
      <c r="H566" s="44"/>
      <c r="I566" s="44"/>
      <c r="J566" s="490"/>
      <c r="K566" s="490"/>
      <c r="L566" s="490"/>
      <c r="M566" s="44"/>
      <c r="N566" s="44"/>
    </row>
    <row r="567" customFormat="false" ht="15.75" hidden="false" customHeight="false" outlineLevel="0" collapsed="false">
      <c r="A567" s="44"/>
      <c r="E567" s="44"/>
      <c r="F567" s="44"/>
      <c r="H567" s="44"/>
      <c r="I567" s="44"/>
      <c r="J567" s="490"/>
      <c r="K567" s="490"/>
      <c r="L567" s="490"/>
      <c r="M567" s="44"/>
      <c r="N567" s="44"/>
    </row>
    <row r="568" customFormat="false" ht="15.75" hidden="false" customHeight="false" outlineLevel="0" collapsed="false">
      <c r="A568" s="44"/>
      <c r="E568" s="44"/>
      <c r="F568" s="44"/>
      <c r="H568" s="44"/>
      <c r="I568" s="44"/>
      <c r="J568" s="490"/>
      <c r="K568" s="490"/>
      <c r="L568" s="490"/>
      <c r="M568" s="44"/>
      <c r="N568" s="44"/>
    </row>
    <row r="569" customFormat="false" ht="15.75" hidden="false" customHeight="false" outlineLevel="0" collapsed="false">
      <c r="A569" s="44"/>
      <c r="E569" s="44"/>
      <c r="F569" s="44"/>
      <c r="H569" s="44"/>
      <c r="I569" s="44"/>
      <c r="J569" s="490"/>
      <c r="K569" s="490"/>
      <c r="L569" s="490"/>
      <c r="M569" s="44"/>
      <c r="N569" s="44"/>
    </row>
    <row r="570" customFormat="false" ht="15.75" hidden="false" customHeight="false" outlineLevel="0" collapsed="false">
      <c r="A570" s="44"/>
      <c r="E570" s="44"/>
      <c r="F570" s="44"/>
      <c r="H570" s="44"/>
      <c r="I570" s="44"/>
      <c r="J570" s="490"/>
      <c r="K570" s="490"/>
      <c r="L570" s="490"/>
      <c r="M570" s="44"/>
      <c r="N570" s="44"/>
    </row>
    <row r="571" customFormat="false" ht="15.75" hidden="false" customHeight="false" outlineLevel="0" collapsed="false">
      <c r="A571" s="44"/>
      <c r="E571" s="44"/>
      <c r="F571" s="44"/>
      <c r="H571" s="44"/>
      <c r="I571" s="44"/>
      <c r="J571" s="490"/>
      <c r="K571" s="490"/>
      <c r="L571" s="490"/>
      <c r="M571" s="44"/>
      <c r="N571" s="44"/>
    </row>
    <row r="572" customFormat="false" ht="15.75" hidden="false" customHeight="false" outlineLevel="0" collapsed="false">
      <c r="A572" s="44"/>
      <c r="E572" s="44"/>
      <c r="F572" s="44"/>
      <c r="H572" s="44"/>
      <c r="I572" s="44"/>
      <c r="J572" s="490"/>
      <c r="K572" s="490"/>
      <c r="L572" s="490"/>
      <c r="M572" s="44"/>
      <c r="N572" s="44"/>
    </row>
    <row r="573" customFormat="false" ht="15.75" hidden="false" customHeight="false" outlineLevel="0" collapsed="false">
      <c r="A573" s="44"/>
      <c r="E573" s="44"/>
      <c r="F573" s="44"/>
      <c r="H573" s="44"/>
      <c r="I573" s="44"/>
      <c r="J573" s="490"/>
      <c r="K573" s="490"/>
      <c r="L573" s="490"/>
      <c r="M573" s="44"/>
      <c r="N573" s="44"/>
    </row>
    <row r="574" customFormat="false" ht="15.75" hidden="false" customHeight="false" outlineLevel="0" collapsed="false">
      <c r="A574" s="44"/>
      <c r="E574" s="44"/>
      <c r="F574" s="44"/>
      <c r="H574" s="44"/>
      <c r="I574" s="44"/>
      <c r="J574" s="490"/>
      <c r="K574" s="490"/>
      <c r="L574" s="490"/>
      <c r="M574" s="44"/>
      <c r="N574" s="44"/>
    </row>
    <row r="575" customFormat="false" ht="15.75" hidden="false" customHeight="false" outlineLevel="0" collapsed="false">
      <c r="A575" s="44"/>
      <c r="E575" s="44"/>
      <c r="F575" s="44"/>
      <c r="H575" s="44"/>
      <c r="I575" s="44"/>
      <c r="J575" s="490"/>
      <c r="K575" s="490"/>
      <c r="L575" s="490"/>
      <c r="M575" s="44"/>
      <c r="N575" s="44"/>
    </row>
    <row r="576" customFormat="false" ht="15.75" hidden="false" customHeight="false" outlineLevel="0" collapsed="false">
      <c r="A576" s="44"/>
      <c r="E576" s="44"/>
      <c r="F576" s="44"/>
      <c r="H576" s="44"/>
      <c r="I576" s="44"/>
      <c r="J576" s="490"/>
      <c r="K576" s="490"/>
      <c r="L576" s="490"/>
      <c r="M576" s="44"/>
      <c r="N576" s="44"/>
    </row>
    <row r="577" customFormat="false" ht="15.75" hidden="false" customHeight="false" outlineLevel="0" collapsed="false">
      <c r="A577" s="44"/>
      <c r="E577" s="44"/>
      <c r="F577" s="44"/>
      <c r="H577" s="44"/>
      <c r="I577" s="44"/>
      <c r="J577" s="490"/>
      <c r="K577" s="490"/>
      <c r="L577" s="490"/>
      <c r="M577" s="44"/>
      <c r="N577" s="44"/>
    </row>
    <row r="578" customFormat="false" ht="15.75" hidden="false" customHeight="false" outlineLevel="0" collapsed="false">
      <c r="A578" s="44"/>
      <c r="E578" s="44"/>
      <c r="F578" s="44"/>
      <c r="H578" s="44"/>
      <c r="I578" s="44"/>
      <c r="J578" s="490"/>
      <c r="K578" s="490"/>
      <c r="L578" s="490"/>
      <c r="M578" s="44"/>
      <c r="N578" s="44"/>
    </row>
    <row r="579" customFormat="false" ht="15.75" hidden="false" customHeight="false" outlineLevel="0" collapsed="false">
      <c r="A579" s="44"/>
      <c r="E579" s="44"/>
      <c r="F579" s="44"/>
      <c r="H579" s="44"/>
      <c r="I579" s="44"/>
      <c r="J579" s="490"/>
      <c r="K579" s="490"/>
      <c r="L579" s="490"/>
      <c r="M579" s="44"/>
      <c r="N579" s="44"/>
    </row>
    <row r="580" customFormat="false" ht="15.75" hidden="false" customHeight="false" outlineLevel="0" collapsed="false">
      <c r="A580" s="44"/>
      <c r="E580" s="44"/>
      <c r="F580" s="44"/>
      <c r="H580" s="44"/>
      <c r="I580" s="44"/>
      <c r="J580" s="490"/>
      <c r="K580" s="490"/>
      <c r="L580" s="490"/>
      <c r="M580" s="44"/>
      <c r="N580" s="44"/>
    </row>
    <row r="581" customFormat="false" ht="15.75" hidden="false" customHeight="false" outlineLevel="0" collapsed="false">
      <c r="A581" s="44"/>
      <c r="E581" s="44"/>
      <c r="F581" s="44"/>
      <c r="H581" s="44"/>
      <c r="I581" s="44"/>
      <c r="J581" s="490"/>
      <c r="K581" s="490"/>
      <c r="L581" s="490"/>
      <c r="M581" s="44"/>
      <c r="N581" s="44"/>
    </row>
    <row r="582" customFormat="false" ht="15.75" hidden="false" customHeight="false" outlineLevel="0" collapsed="false">
      <c r="A582" s="44"/>
      <c r="E582" s="44"/>
      <c r="F582" s="44"/>
      <c r="H582" s="44"/>
      <c r="I582" s="44"/>
      <c r="J582" s="490"/>
      <c r="K582" s="490"/>
      <c r="L582" s="490"/>
      <c r="M582" s="44"/>
      <c r="N582" s="44"/>
    </row>
    <row r="583" customFormat="false" ht="15.75" hidden="false" customHeight="false" outlineLevel="0" collapsed="false">
      <c r="A583" s="44"/>
      <c r="E583" s="44"/>
      <c r="F583" s="44"/>
      <c r="H583" s="44"/>
      <c r="I583" s="44"/>
      <c r="J583" s="490"/>
      <c r="K583" s="490"/>
      <c r="L583" s="490"/>
      <c r="M583" s="44"/>
      <c r="N583" s="44"/>
    </row>
    <row r="584" customFormat="false" ht="15.75" hidden="false" customHeight="false" outlineLevel="0" collapsed="false">
      <c r="A584" s="44"/>
      <c r="E584" s="44"/>
      <c r="F584" s="44"/>
      <c r="H584" s="44"/>
      <c r="I584" s="44"/>
      <c r="J584" s="490"/>
      <c r="K584" s="490"/>
      <c r="L584" s="490"/>
      <c r="M584" s="44"/>
      <c r="N584" s="44"/>
    </row>
    <row r="585" customFormat="false" ht="15.75" hidden="false" customHeight="false" outlineLevel="0" collapsed="false">
      <c r="A585" s="44"/>
      <c r="E585" s="44"/>
      <c r="F585" s="44"/>
      <c r="H585" s="44"/>
      <c r="I585" s="44"/>
      <c r="J585" s="490"/>
      <c r="K585" s="490"/>
      <c r="L585" s="490"/>
      <c r="M585" s="44"/>
      <c r="N585" s="44"/>
    </row>
    <row r="586" customFormat="false" ht="15.75" hidden="false" customHeight="false" outlineLevel="0" collapsed="false">
      <c r="A586" s="44"/>
      <c r="E586" s="44"/>
      <c r="F586" s="44"/>
      <c r="H586" s="44"/>
      <c r="I586" s="44"/>
      <c r="J586" s="490"/>
      <c r="K586" s="490"/>
      <c r="L586" s="490"/>
      <c r="M586" s="44"/>
      <c r="N586" s="44"/>
    </row>
    <row r="587" customFormat="false" ht="15.75" hidden="false" customHeight="false" outlineLevel="0" collapsed="false">
      <c r="A587" s="44"/>
      <c r="E587" s="44"/>
      <c r="F587" s="44"/>
      <c r="H587" s="44"/>
      <c r="I587" s="44"/>
      <c r="J587" s="490"/>
      <c r="K587" s="490"/>
      <c r="L587" s="490"/>
      <c r="M587" s="44"/>
      <c r="N587" s="44"/>
    </row>
    <row r="588" customFormat="false" ht="15.75" hidden="false" customHeight="false" outlineLevel="0" collapsed="false">
      <c r="A588" s="44"/>
      <c r="E588" s="44"/>
      <c r="F588" s="44"/>
      <c r="H588" s="44"/>
      <c r="I588" s="44"/>
      <c r="J588" s="490"/>
      <c r="K588" s="490"/>
      <c r="L588" s="490"/>
      <c r="M588" s="44"/>
      <c r="N588" s="44"/>
    </row>
    <row r="589" customFormat="false" ht="15.75" hidden="false" customHeight="false" outlineLevel="0" collapsed="false">
      <c r="A589" s="44"/>
      <c r="E589" s="44"/>
      <c r="F589" s="44"/>
      <c r="H589" s="44"/>
      <c r="I589" s="44"/>
      <c r="J589" s="490"/>
      <c r="K589" s="490"/>
      <c r="L589" s="490"/>
      <c r="M589" s="44"/>
      <c r="N589" s="44"/>
    </row>
    <row r="590" customFormat="false" ht="15.75" hidden="false" customHeight="false" outlineLevel="0" collapsed="false">
      <c r="A590" s="44"/>
      <c r="E590" s="44"/>
      <c r="F590" s="44"/>
      <c r="H590" s="44"/>
      <c r="I590" s="44"/>
      <c r="J590" s="490"/>
      <c r="K590" s="490"/>
      <c r="L590" s="490"/>
      <c r="M590" s="44"/>
      <c r="N590" s="44"/>
    </row>
    <row r="591" customFormat="false" ht="15.75" hidden="false" customHeight="false" outlineLevel="0" collapsed="false">
      <c r="A591" s="44"/>
      <c r="E591" s="44"/>
      <c r="F591" s="44"/>
      <c r="H591" s="44"/>
      <c r="I591" s="44"/>
      <c r="J591" s="490"/>
      <c r="K591" s="490"/>
      <c r="L591" s="490"/>
      <c r="M591" s="44"/>
      <c r="N591" s="44"/>
    </row>
    <row r="592" customFormat="false" ht="15.75" hidden="false" customHeight="false" outlineLevel="0" collapsed="false">
      <c r="A592" s="44"/>
      <c r="E592" s="44"/>
      <c r="F592" s="44"/>
      <c r="H592" s="44"/>
      <c r="I592" s="44"/>
      <c r="J592" s="490"/>
      <c r="K592" s="490"/>
      <c r="L592" s="490"/>
      <c r="M592" s="44"/>
      <c r="N592" s="44"/>
    </row>
    <row r="593" customFormat="false" ht="15.75" hidden="false" customHeight="false" outlineLevel="0" collapsed="false">
      <c r="A593" s="44"/>
      <c r="E593" s="44"/>
      <c r="F593" s="44"/>
      <c r="H593" s="44"/>
      <c r="I593" s="44"/>
      <c r="J593" s="490"/>
      <c r="K593" s="490"/>
      <c r="L593" s="490"/>
      <c r="M593" s="44"/>
      <c r="N593" s="44"/>
    </row>
    <row r="594" customFormat="false" ht="15.75" hidden="false" customHeight="false" outlineLevel="0" collapsed="false">
      <c r="A594" s="44"/>
      <c r="E594" s="44"/>
      <c r="F594" s="44"/>
      <c r="H594" s="44"/>
      <c r="I594" s="44"/>
      <c r="J594" s="490"/>
      <c r="K594" s="490"/>
      <c r="L594" s="490"/>
      <c r="M594" s="44"/>
      <c r="N594" s="44"/>
    </row>
    <row r="595" customFormat="false" ht="15.75" hidden="false" customHeight="false" outlineLevel="0" collapsed="false">
      <c r="A595" s="44"/>
      <c r="E595" s="44"/>
      <c r="F595" s="44"/>
      <c r="H595" s="44"/>
      <c r="I595" s="44"/>
      <c r="J595" s="490"/>
      <c r="K595" s="490"/>
      <c r="L595" s="490"/>
      <c r="M595" s="44"/>
      <c r="N595" s="44"/>
    </row>
    <row r="596" customFormat="false" ht="15.75" hidden="false" customHeight="false" outlineLevel="0" collapsed="false">
      <c r="A596" s="44"/>
      <c r="E596" s="44"/>
      <c r="F596" s="44"/>
      <c r="H596" s="44"/>
      <c r="I596" s="44"/>
      <c r="J596" s="490"/>
      <c r="K596" s="490"/>
      <c r="L596" s="490"/>
      <c r="M596" s="44"/>
      <c r="N596" s="44"/>
    </row>
    <row r="597" customFormat="false" ht="15.75" hidden="false" customHeight="false" outlineLevel="0" collapsed="false">
      <c r="A597" s="44"/>
      <c r="E597" s="44"/>
      <c r="F597" s="44"/>
      <c r="H597" s="44"/>
      <c r="I597" s="44"/>
      <c r="J597" s="490"/>
      <c r="K597" s="490"/>
      <c r="L597" s="490"/>
      <c r="M597" s="44"/>
      <c r="N597" s="44"/>
    </row>
    <row r="598" customFormat="false" ht="15.75" hidden="false" customHeight="false" outlineLevel="0" collapsed="false">
      <c r="A598" s="44"/>
      <c r="E598" s="44"/>
      <c r="F598" s="44"/>
      <c r="H598" s="44"/>
      <c r="I598" s="44"/>
      <c r="J598" s="490"/>
      <c r="K598" s="490"/>
      <c r="L598" s="490"/>
      <c r="M598" s="44"/>
      <c r="N598" s="44"/>
    </row>
    <row r="599" customFormat="false" ht="15.75" hidden="false" customHeight="false" outlineLevel="0" collapsed="false">
      <c r="A599" s="44"/>
      <c r="E599" s="44"/>
      <c r="F599" s="44"/>
      <c r="H599" s="44"/>
      <c r="I599" s="44"/>
      <c r="J599" s="490"/>
      <c r="K599" s="490"/>
      <c r="L599" s="490"/>
      <c r="M599" s="44"/>
      <c r="N599" s="44"/>
    </row>
    <row r="600" customFormat="false" ht="15.75" hidden="false" customHeight="false" outlineLevel="0" collapsed="false">
      <c r="A600" s="44"/>
      <c r="E600" s="44"/>
      <c r="F600" s="44"/>
      <c r="H600" s="44"/>
      <c r="I600" s="44"/>
      <c r="J600" s="490"/>
      <c r="K600" s="490"/>
      <c r="L600" s="490"/>
      <c r="M600" s="44"/>
      <c r="N600" s="44"/>
    </row>
    <row r="601" customFormat="false" ht="15.75" hidden="false" customHeight="false" outlineLevel="0" collapsed="false">
      <c r="A601" s="44"/>
      <c r="E601" s="44"/>
      <c r="F601" s="44"/>
      <c r="H601" s="44"/>
      <c r="I601" s="44"/>
      <c r="J601" s="490"/>
      <c r="K601" s="490"/>
      <c r="L601" s="490"/>
      <c r="M601" s="44"/>
      <c r="N601" s="44"/>
    </row>
    <row r="602" customFormat="false" ht="15.75" hidden="false" customHeight="false" outlineLevel="0" collapsed="false">
      <c r="A602" s="44"/>
      <c r="E602" s="44"/>
      <c r="F602" s="44"/>
      <c r="H602" s="44"/>
      <c r="I602" s="44"/>
      <c r="J602" s="490"/>
      <c r="K602" s="490"/>
      <c r="L602" s="490"/>
      <c r="M602" s="44"/>
      <c r="N602" s="44"/>
    </row>
    <row r="603" customFormat="false" ht="15.75" hidden="false" customHeight="false" outlineLevel="0" collapsed="false">
      <c r="A603" s="44"/>
      <c r="E603" s="44"/>
      <c r="F603" s="44"/>
      <c r="H603" s="44"/>
      <c r="I603" s="44"/>
      <c r="J603" s="490"/>
      <c r="K603" s="490"/>
      <c r="L603" s="490"/>
      <c r="M603" s="44"/>
      <c r="N603" s="44"/>
    </row>
    <row r="604" customFormat="false" ht="15.75" hidden="false" customHeight="false" outlineLevel="0" collapsed="false">
      <c r="A604" s="44"/>
      <c r="E604" s="44"/>
      <c r="F604" s="44"/>
      <c r="H604" s="44"/>
      <c r="I604" s="44"/>
      <c r="J604" s="490"/>
      <c r="K604" s="490"/>
      <c r="L604" s="490"/>
      <c r="M604" s="44"/>
      <c r="N604" s="44"/>
    </row>
    <row r="605" customFormat="false" ht="15.75" hidden="false" customHeight="false" outlineLevel="0" collapsed="false">
      <c r="A605" s="44"/>
      <c r="E605" s="44"/>
      <c r="F605" s="44"/>
      <c r="H605" s="44"/>
      <c r="I605" s="44"/>
      <c r="J605" s="490"/>
      <c r="K605" s="490"/>
      <c r="L605" s="490"/>
      <c r="M605" s="44"/>
      <c r="N605" s="44"/>
    </row>
    <row r="606" customFormat="false" ht="15.75" hidden="false" customHeight="false" outlineLevel="0" collapsed="false">
      <c r="A606" s="44"/>
      <c r="E606" s="44"/>
      <c r="F606" s="44"/>
      <c r="H606" s="44"/>
      <c r="I606" s="44"/>
      <c r="J606" s="490"/>
      <c r="K606" s="490"/>
      <c r="L606" s="490"/>
      <c r="M606" s="44"/>
      <c r="N606" s="44"/>
    </row>
    <row r="607" customFormat="false" ht="15.75" hidden="false" customHeight="false" outlineLevel="0" collapsed="false">
      <c r="A607" s="44"/>
      <c r="E607" s="44"/>
      <c r="F607" s="44"/>
      <c r="H607" s="44"/>
      <c r="I607" s="44"/>
      <c r="J607" s="490"/>
      <c r="K607" s="490"/>
      <c r="L607" s="490"/>
      <c r="M607" s="44"/>
      <c r="N607" s="44"/>
    </row>
    <row r="608" customFormat="false" ht="15.75" hidden="false" customHeight="false" outlineLevel="0" collapsed="false">
      <c r="A608" s="44"/>
      <c r="E608" s="44"/>
      <c r="F608" s="44"/>
      <c r="H608" s="44"/>
      <c r="I608" s="44"/>
      <c r="J608" s="490"/>
      <c r="K608" s="490"/>
      <c r="L608" s="490"/>
      <c r="M608" s="44"/>
      <c r="N608" s="44"/>
    </row>
    <row r="609" customFormat="false" ht="15.75" hidden="false" customHeight="false" outlineLevel="0" collapsed="false">
      <c r="A609" s="44"/>
      <c r="E609" s="44"/>
      <c r="F609" s="44"/>
      <c r="H609" s="44"/>
      <c r="I609" s="44"/>
      <c r="J609" s="490"/>
      <c r="K609" s="490"/>
      <c r="L609" s="490"/>
      <c r="M609" s="44"/>
      <c r="N609" s="44"/>
    </row>
    <row r="610" customFormat="false" ht="15.75" hidden="false" customHeight="false" outlineLevel="0" collapsed="false">
      <c r="A610" s="44"/>
      <c r="E610" s="44"/>
      <c r="F610" s="44"/>
      <c r="H610" s="44"/>
      <c r="I610" s="44"/>
      <c r="J610" s="490"/>
      <c r="K610" s="490"/>
      <c r="L610" s="490"/>
      <c r="M610" s="44"/>
      <c r="N610" s="44"/>
    </row>
    <row r="611" customFormat="false" ht="15.75" hidden="false" customHeight="false" outlineLevel="0" collapsed="false">
      <c r="A611" s="44"/>
      <c r="E611" s="44"/>
      <c r="F611" s="44"/>
      <c r="H611" s="44"/>
      <c r="I611" s="44"/>
      <c r="J611" s="490"/>
      <c r="K611" s="490"/>
      <c r="L611" s="490"/>
      <c r="M611" s="44"/>
      <c r="N611" s="44"/>
    </row>
    <row r="612" customFormat="false" ht="15.75" hidden="false" customHeight="false" outlineLevel="0" collapsed="false">
      <c r="A612" s="44"/>
      <c r="E612" s="44"/>
      <c r="F612" s="44"/>
      <c r="H612" s="44"/>
      <c r="I612" s="44"/>
      <c r="J612" s="490"/>
      <c r="K612" s="490"/>
      <c r="L612" s="490"/>
      <c r="M612" s="44"/>
      <c r="N612" s="44"/>
    </row>
    <row r="613" customFormat="false" ht="15.75" hidden="false" customHeight="false" outlineLevel="0" collapsed="false">
      <c r="A613" s="44"/>
      <c r="E613" s="44"/>
      <c r="F613" s="44"/>
      <c r="H613" s="44"/>
      <c r="I613" s="44"/>
      <c r="J613" s="490"/>
      <c r="K613" s="490"/>
      <c r="L613" s="490"/>
      <c r="M613" s="44"/>
      <c r="N613" s="44"/>
    </row>
    <row r="614" customFormat="false" ht="15.75" hidden="false" customHeight="false" outlineLevel="0" collapsed="false">
      <c r="A614" s="44"/>
      <c r="E614" s="44"/>
      <c r="F614" s="44"/>
      <c r="H614" s="44"/>
      <c r="I614" s="44"/>
      <c r="J614" s="490"/>
      <c r="K614" s="490"/>
      <c r="L614" s="490"/>
      <c r="M614" s="44"/>
      <c r="N614" s="44"/>
    </row>
    <row r="615" customFormat="false" ht="15.75" hidden="false" customHeight="false" outlineLevel="0" collapsed="false">
      <c r="A615" s="44"/>
      <c r="E615" s="44"/>
      <c r="F615" s="44"/>
      <c r="H615" s="44"/>
      <c r="I615" s="44"/>
      <c r="J615" s="490"/>
      <c r="K615" s="490"/>
      <c r="L615" s="490"/>
      <c r="M615" s="44"/>
      <c r="N615" s="44"/>
    </row>
    <row r="616" customFormat="false" ht="15.75" hidden="false" customHeight="false" outlineLevel="0" collapsed="false">
      <c r="A616" s="44"/>
      <c r="E616" s="44"/>
      <c r="F616" s="44"/>
      <c r="H616" s="44"/>
      <c r="I616" s="44"/>
      <c r="J616" s="490"/>
      <c r="K616" s="490"/>
      <c r="L616" s="490"/>
      <c r="M616" s="44"/>
      <c r="N616" s="44"/>
    </row>
    <row r="617" customFormat="false" ht="15.75" hidden="false" customHeight="false" outlineLevel="0" collapsed="false">
      <c r="A617" s="44"/>
      <c r="E617" s="44"/>
      <c r="F617" s="44"/>
      <c r="H617" s="44"/>
      <c r="I617" s="44"/>
      <c r="J617" s="490"/>
      <c r="K617" s="490"/>
      <c r="L617" s="490"/>
      <c r="M617" s="44"/>
      <c r="N617" s="44"/>
    </row>
    <row r="618" customFormat="false" ht="15.75" hidden="false" customHeight="false" outlineLevel="0" collapsed="false">
      <c r="A618" s="44"/>
      <c r="E618" s="44"/>
      <c r="F618" s="44"/>
      <c r="H618" s="44"/>
      <c r="I618" s="44"/>
      <c r="J618" s="490"/>
      <c r="K618" s="490"/>
      <c r="L618" s="490"/>
      <c r="M618" s="44"/>
      <c r="N618" s="44"/>
    </row>
    <row r="619" customFormat="false" ht="15.75" hidden="false" customHeight="false" outlineLevel="0" collapsed="false">
      <c r="A619" s="44"/>
      <c r="E619" s="44"/>
      <c r="F619" s="44"/>
      <c r="H619" s="44"/>
      <c r="I619" s="44"/>
      <c r="J619" s="490"/>
      <c r="K619" s="490"/>
      <c r="L619" s="490"/>
      <c r="M619" s="44"/>
      <c r="N619" s="44"/>
    </row>
    <row r="620" customFormat="false" ht="15.75" hidden="false" customHeight="false" outlineLevel="0" collapsed="false">
      <c r="A620" s="44"/>
      <c r="E620" s="44"/>
      <c r="F620" s="44"/>
      <c r="H620" s="44"/>
      <c r="I620" s="44"/>
      <c r="J620" s="490"/>
      <c r="K620" s="490"/>
      <c r="L620" s="490"/>
      <c r="M620" s="44"/>
      <c r="N620" s="44"/>
    </row>
    <row r="621" customFormat="false" ht="15.75" hidden="false" customHeight="false" outlineLevel="0" collapsed="false">
      <c r="A621" s="44"/>
      <c r="E621" s="44"/>
      <c r="F621" s="44"/>
      <c r="H621" s="44"/>
      <c r="I621" s="44"/>
      <c r="J621" s="490"/>
      <c r="K621" s="490"/>
      <c r="L621" s="490"/>
      <c r="M621" s="44"/>
      <c r="N621" s="44"/>
    </row>
    <row r="622" customFormat="false" ht="15.75" hidden="false" customHeight="false" outlineLevel="0" collapsed="false">
      <c r="A622" s="44"/>
      <c r="E622" s="44"/>
      <c r="F622" s="44"/>
      <c r="H622" s="44"/>
      <c r="I622" s="44"/>
      <c r="J622" s="490"/>
      <c r="K622" s="490"/>
      <c r="L622" s="490"/>
      <c r="M622" s="44"/>
      <c r="N622" s="44"/>
    </row>
    <row r="623" customFormat="false" ht="15.75" hidden="false" customHeight="false" outlineLevel="0" collapsed="false">
      <c r="A623" s="44"/>
      <c r="E623" s="44"/>
      <c r="F623" s="44"/>
      <c r="H623" s="44"/>
      <c r="I623" s="44"/>
      <c r="J623" s="490"/>
      <c r="K623" s="490"/>
      <c r="L623" s="490"/>
      <c r="M623" s="44"/>
      <c r="N623" s="44"/>
    </row>
    <row r="624" customFormat="false" ht="15.75" hidden="false" customHeight="false" outlineLevel="0" collapsed="false">
      <c r="A624" s="44"/>
      <c r="E624" s="44"/>
      <c r="F624" s="44"/>
      <c r="H624" s="44"/>
      <c r="I624" s="44"/>
      <c r="J624" s="490"/>
      <c r="K624" s="490"/>
      <c r="L624" s="490"/>
      <c r="M624" s="44"/>
      <c r="N624" s="44"/>
    </row>
    <row r="625" customFormat="false" ht="15.75" hidden="false" customHeight="false" outlineLevel="0" collapsed="false">
      <c r="A625" s="44"/>
      <c r="E625" s="44"/>
      <c r="F625" s="44"/>
      <c r="H625" s="44"/>
      <c r="I625" s="44"/>
      <c r="J625" s="490"/>
      <c r="K625" s="490"/>
      <c r="L625" s="490"/>
      <c r="M625" s="44"/>
      <c r="N625" s="44"/>
    </row>
    <row r="626" customFormat="false" ht="15.75" hidden="false" customHeight="false" outlineLevel="0" collapsed="false">
      <c r="A626" s="44"/>
      <c r="E626" s="44"/>
      <c r="F626" s="44"/>
      <c r="H626" s="44"/>
      <c r="I626" s="44"/>
      <c r="J626" s="490"/>
      <c r="K626" s="490"/>
      <c r="L626" s="490"/>
      <c r="M626" s="44"/>
      <c r="N626" s="44"/>
    </row>
    <row r="627" customFormat="false" ht="15.75" hidden="false" customHeight="false" outlineLevel="0" collapsed="false">
      <c r="A627" s="44"/>
      <c r="E627" s="44"/>
      <c r="F627" s="44"/>
      <c r="H627" s="44"/>
      <c r="I627" s="44"/>
      <c r="J627" s="490"/>
      <c r="K627" s="490"/>
      <c r="L627" s="490"/>
      <c r="M627" s="44"/>
      <c r="N627" s="44"/>
    </row>
    <row r="628" customFormat="false" ht="15.75" hidden="false" customHeight="false" outlineLevel="0" collapsed="false">
      <c r="A628" s="44"/>
      <c r="E628" s="44"/>
      <c r="F628" s="44"/>
      <c r="H628" s="44"/>
      <c r="I628" s="44"/>
      <c r="J628" s="490"/>
      <c r="K628" s="490"/>
      <c r="L628" s="490"/>
      <c r="M628" s="44"/>
      <c r="N628" s="44"/>
    </row>
    <row r="629" customFormat="false" ht="15.75" hidden="false" customHeight="false" outlineLevel="0" collapsed="false">
      <c r="A629" s="44"/>
      <c r="E629" s="44"/>
      <c r="F629" s="44"/>
      <c r="H629" s="44"/>
      <c r="I629" s="44"/>
      <c r="J629" s="490"/>
      <c r="K629" s="490"/>
      <c r="L629" s="490"/>
      <c r="M629" s="44"/>
      <c r="N629" s="44"/>
    </row>
    <row r="630" customFormat="false" ht="15.75" hidden="false" customHeight="false" outlineLevel="0" collapsed="false">
      <c r="A630" s="44"/>
      <c r="E630" s="44"/>
      <c r="F630" s="44"/>
      <c r="H630" s="44"/>
      <c r="I630" s="44"/>
      <c r="J630" s="490"/>
      <c r="K630" s="490"/>
      <c r="L630" s="490"/>
      <c r="M630" s="44"/>
      <c r="N630" s="44"/>
    </row>
    <row r="631" customFormat="false" ht="15.75" hidden="false" customHeight="false" outlineLevel="0" collapsed="false">
      <c r="A631" s="44"/>
      <c r="E631" s="44"/>
      <c r="F631" s="44"/>
      <c r="H631" s="44"/>
      <c r="I631" s="44"/>
      <c r="J631" s="490"/>
      <c r="K631" s="490"/>
      <c r="L631" s="490"/>
      <c r="M631" s="44"/>
      <c r="N631" s="44"/>
    </row>
    <row r="632" customFormat="false" ht="15.75" hidden="false" customHeight="false" outlineLevel="0" collapsed="false">
      <c r="A632" s="44"/>
      <c r="E632" s="44"/>
      <c r="F632" s="44"/>
      <c r="H632" s="44"/>
      <c r="I632" s="44"/>
      <c r="J632" s="490"/>
      <c r="K632" s="490"/>
      <c r="L632" s="490"/>
      <c r="M632" s="44"/>
      <c r="N632" s="44"/>
    </row>
    <row r="633" customFormat="false" ht="15.75" hidden="false" customHeight="false" outlineLevel="0" collapsed="false">
      <c r="A633" s="44"/>
      <c r="E633" s="44"/>
      <c r="F633" s="44"/>
      <c r="H633" s="44"/>
      <c r="I633" s="44"/>
      <c r="J633" s="490"/>
      <c r="K633" s="490"/>
      <c r="L633" s="490"/>
      <c r="M633" s="44"/>
      <c r="N633" s="44"/>
    </row>
    <row r="634" customFormat="false" ht="15.75" hidden="false" customHeight="false" outlineLevel="0" collapsed="false">
      <c r="A634" s="44"/>
      <c r="E634" s="44"/>
      <c r="F634" s="44"/>
      <c r="H634" s="44"/>
      <c r="I634" s="44"/>
      <c r="J634" s="490"/>
      <c r="K634" s="490"/>
      <c r="L634" s="490"/>
      <c r="M634" s="44"/>
      <c r="N634" s="44"/>
    </row>
    <row r="635" customFormat="false" ht="15.75" hidden="false" customHeight="false" outlineLevel="0" collapsed="false">
      <c r="A635" s="44"/>
      <c r="E635" s="44"/>
      <c r="F635" s="44"/>
      <c r="H635" s="44"/>
      <c r="I635" s="44"/>
      <c r="J635" s="490"/>
      <c r="K635" s="490"/>
      <c r="L635" s="490"/>
      <c r="M635" s="44"/>
      <c r="N635" s="44"/>
    </row>
    <row r="636" customFormat="false" ht="15.75" hidden="false" customHeight="false" outlineLevel="0" collapsed="false">
      <c r="A636" s="44"/>
      <c r="E636" s="44"/>
      <c r="F636" s="44"/>
      <c r="H636" s="44"/>
      <c r="I636" s="44"/>
      <c r="J636" s="490"/>
      <c r="K636" s="490"/>
      <c r="L636" s="490"/>
      <c r="M636" s="44"/>
      <c r="N636" s="44"/>
    </row>
    <row r="637" customFormat="false" ht="15.75" hidden="false" customHeight="false" outlineLevel="0" collapsed="false">
      <c r="A637" s="44"/>
      <c r="E637" s="44"/>
      <c r="F637" s="44"/>
      <c r="H637" s="44"/>
      <c r="I637" s="44"/>
      <c r="J637" s="490"/>
      <c r="K637" s="490"/>
      <c r="L637" s="490"/>
      <c r="M637" s="44"/>
      <c r="N637" s="44"/>
    </row>
    <row r="638" customFormat="false" ht="15.75" hidden="false" customHeight="false" outlineLevel="0" collapsed="false">
      <c r="A638" s="44"/>
      <c r="E638" s="44"/>
      <c r="F638" s="44"/>
      <c r="H638" s="44"/>
      <c r="I638" s="44"/>
      <c r="J638" s="490"/>
      <c r="K638" s="490"/>
      <c r="L638" s="490"/>
      <c r="M638" s="44"/>
      <c r="N638" s="44"/>
    </row>
    <row r="639" customFormat="false" ht="15.75" hidden="false" customHeight="false" outlineLevel="0" collapsed="false">
      <c r="A639" s="44"/>
      <c r="E639" s="44"/>
      <c r="F639" s="44"/>
      <c r="H639" s="44"/>
      <c r="I639" s="44"/>
      <c r="J639" s="490"/>
      <c r="K639" s="490"/>
      <c r="L639" s="490"/>
      <c r="M639" s="44"/>
      <c r="N639" s="44"/>
    </row>
    <row r="640" customFormat="false" ht="15.75" hidden="false" customHeight="false" outlineLevel="0" collapsed="false">
      <c r="A640" s="44"/>
      <c r="E640" s="44"/>
      <c r="F640" s="44"/>
      <c r="H640" s="44"/>
      <c r="I640" s="44"/>
      <c r="J640" s="490"/>
      <c r="K640" s="490"/>
      <c r="L640" s="490"/>
      <c r="M640" s="44"/>
      <c r="N640" s="44"/>
    </row>
    <row r="641" customFormat="false" ht="15.75" hidden="false" customHeight="false" outlineLevel="0" collapsed="false">
      <c r="A641" s="44"/>
      <c r="E641" s="44"/>
      <c r="F641" s="44"/>
      <c r="H641" s="44"/>
      <c r="I641" s="44"/>
      <c r="J641" s="490"/>
      <c r="K641" s="490"/>
      <c r="L641" s="490"/>
      <c r="M641" s="44"/>
      <c r="N641" s="44"/>
    </row>
    <row r="642" customFormat="false" ht="15.75" hidden="false" customHeight="false" outlineLevel="0" collapsed="false">
      <c r="A642" s="44"/>
      <c r="E642" s="44"/>
      <c r="F642" s="44"/>
      <c r="H642" s="44"/>
      <c r="I642" s="44"/>
      <c r="J642" s="490"/>
      <c r="K642" s="490"/>
      <c r="L642" s="490"/>
      <c r="M642" s="44"/>
      <c r="N642" s="44"/>
    </row>
    <row r="643" customFormat="false" ht="15.75" hidden="false" customHeight="false" outlineLevel="0" collapsed="false">
      <c r="A643" s="44"/>
      <c r="E643" s="44"/>
      <c r="F643" s="44"/>
      <c r="H643" s="44"/>
      <c r="I643" s="44"/>
      <c r="J643" s="490"/>
      <c r="K643" s="490"/>
      <c r="L643" s="490"/>
      <c r="M643" s="44"/>
      <c r="N643" s="44"/>
    </row>
    <row r="644" customFormat="false" ht="15.75" hidden="false" customHeight="false" outlineLevel="0" collapsed="false">
      <c r="A644" s="44"/>
      <c r="E644" s="44"/>
      <c r="F644" s="44"/>
      <c r="H644" s="44"/>
      <c r="I644" s="44"/>
      <c r="J644" s="490"/>
      <c r="K644" s="490"/>
      <c r="L644" s="490"/>
      <c r="M644" s="44"/>
      <c r="N644" s="44"/>
    </row>
    <row r="645" customFormat="false" ht="15.75" hidden="false" customHeight="false" outlineLevel="0" collapsed="false">
      <c r="A645" s="44"/>
      <c r="E645" s="44"/>
      <c r="F645" s="44"/>
      <c r="H645" s="44"/>
      <c r="I645" s="44"/>
      <c r="J645" s="490"/>
      <c r="K645" s="490"/>
      <c r="L645" s="490"/>
      <c r="M645" s="44"/>
      <c r="N645" s="44"/>
    </row>
    <row r="646" customFormat="false" ht="15.75" hidden="false" customHeight="false" outlineLevel="0" collapsed="false">
      <c r="A646" s="44"/>
      <c r="E646" s="44"/>
      <c r="F646" s="44"/>
      <c r="H646" s="44"/>
      <c r="I646" s="44"/>
      <c r="J646" s="490"/>
      <c r="K646" s="490"/>
      <c r="L646" s="490"/>
      <c r="M646" s="44"/>
      <c r="N646" s="44"/>
    </row>
    <row r="647" customFormat="false" ht="15.75" hidden="false" customHeight="false" outlineLevel="0" collapsed="false">
      <c r="A647" s="44"/>
      <c r="E647" s="44"/>
      <c r="F647" s="44"/>
      <c r="H647" s="44"/>
      <c r="I647" s="44"/>
      <c r="J647" s="490"/>
      <c r="K647" s="490"/>
      <c r="L647" s="490"/>
      <c r="M647" s="44"/>
      <c r="N647" s="44"/>
    </row>
    <row r="648" customFormat="false" ht="15.75" hidden="false" customHeight="false" outlineLevel="0" collapsed="false">
      <c r="A648" s="44"/>
      <c r="E648" s="44"/>
      <c r="F648" s="44"/>
      <c r="H648" s="44"/>
      <c r="I648" s="44"/>
      <c r="J648" s="490"/>
      <c r="K648" s="490"/>
      <c r="L648" s="490"/>
      <c r="M648" s="44"/>
      <c r="N648" s="44"/>
    </row>
    <row r="649" customFormat="false" ht="15.75" hidden="false" customHeight="false" outlineLevel="0" collapsed="false">
      <c r="A649" s="44"/>
      <c r="E649" s="44"/>
      <c r="F649" s="44"/>
      <c r="H649" s="44"/>
      <c r="I649" s="44"/>
      <c r="J649" s="490"/>
      <c r="K649" s="490"/>
      <c r="L649" s="490"/>
      <c r="M649" s="44"/>
      <c r="N649" s="44"/>
    </row>
    <row r="650" customFormat="false" ht="15.75" hidden="false" customHeight="false" outlineLevel="0" collapsed="false">
      <c r="A650" s="44"/>
      <c r="E650" s="44"/>
      <c r="F650" s="44"/>
      <c r="H650" s="44"/>
      <c r="I650" s="44"/>
      <c r="J650" s="490"/>
      <c r="K650" s="490"/>
      <c r="L650" s="490"/>
      <c r="M650" s="44"/>
      <c r="N650" s="44"/>
    </row>
    <row r="651" customFormat="false" ht="15.75" hidden="false" customHeight="false" outlineLevel="0" collapsed="false">
      <c r="A651" s="44"/>
      <c r="E651" s="44"/>
      <c r="F651" s="44"/>
      <c r="H651" s="44"/>
      <c r="I651" s="44"/>
      <c r="J651" s="490"/>
      <c r="K651" s="490"/>
      <c r="L651" s="490"/>
      <c r="M651" s="44"/>
      <c r="N651" s="44"/>
    </row>
    <row r="652" customFormat="false" ht="15.75" hidden="false" customHeight="false" outlineLevel="0" collapsed="false">
      <c r="A652" s="44"/>
      <c r="E652" s="44"/>
      <c r="F652" s="44"/>
      <c r="H652" s="44"/>
      <c r="I652" s="44"/>
      <c r="J652" s="490"/>
      <c r="K652" s="490"/>
      <c r="L652" s="490"/>
      <c r="M652" s="44"/>
      <c r="N652" s="44"/>
    </row>
    <row r="653" customFormat="false" ht="15.75" hidden="false" customHeight="false" outlineLevel="0" collapsed="false">
      <c r="A653" s="44"/>
      <c r="E653" s="44"/>
      <c r="F653" s="44"/>
      <c r="H653" s="44"/>
      <c r="I653" s="44"/>
      <c r="J653" s="490"/>
      <c r="K653" s="490"/>
      <c r="L653" s="490"/>
      <c r="M653" s="44"/>
      <c r="N653" s="44"/>
    </row>
    <row r="654" customFormat="false" ht="15.75" hidden="false" customHeight="false" outlineLevel="0" collapsed="false">
      <c r="A654" s="44"/>
      <c r="E654" s="44"/>
      <c r="F654" s="44"/>
      <c r="H654" s="44"/>
      <c r="I654" s="44"/>
      <c r="J654" s="490"/>
      <c r="K654" s="490"/>
      <c r="L654" s="490"/>
      <c r="M654" s="44"/>
      <c r="N654" s="44"/>
    </row>
    <row r="655" customFormat="false" ht="15.75" hidden="false" customHeight="false" outlineLevel="0" collapsed="false">
      <c r="A655" s="44"/>
      <c r="E655" s="44"/>
      <c r="F655" s="44"/>
      <c r="H655" s="44"/>
      <c r="I655" s="44"/>
      <c r="J655" s="490"/>
      <c r="K655" s="490"/>
      <c r="L655" s="490"/>
      <c r="M655" s="44"/>
      <c r="N655" s="44"/>
    </row>
    <row r="656" customFormat="false" ht="15.75" hidden="false" customHeight="false" outlineLevel="0" collapsed="false">
      <c r="A656" s="44"/>
      <c r="E656" s="44"/>
      <c r="F656" s="44"/>
      <c r="H656" s="44"/>
      <c r="I656" s="44"/>
      <c r="J656" s="490"/>
      <c r="K656" s="490"/>
      <c r="L656" s="490"/>
      <c r="M656" s="44"/>
      <c r="N656" s="44"/>
    </row>
    <row r="657" customFormat="false" ht="15.75" hidden="false" customHeight="false" outlineLevel="0" collapsed="false">
      <c r="A657" s="44"/>
      <c r="E657" s="44"/>
      <c r="F657" s="44"/>
      <c r="H657" s="44"/>
      <c r="I657" s="44"/>
      <c r="J657" s="490"/>
      <c r="K657" s="490"/>
      <c r="L657" s="490"/>
      <c r="M657" s="44"/>
      <c r="N657" s="44"/>
    </row>
    <row r="658" customFormat="false" ht="15.75" hidden="false" customHeight="false" outlineLevel="0" collapsed="false">
      <c r="A658" s="44"/>
      <c r="E658" s="44"/>
      <c r="F658" s="44"/>
      <c r="H658" s="44"/>
      <c r="I658" s="44"/>
      <c r="J658" s="490"/>
      <c r="K658" s="490"/>
      <c r="L658" s="490"/>
      <c r="M658" s="44"/>
      <c r="N658" s="44"/>
    </row>
    <row r="659" customFormat="false" ht="15.75" hidden="false" customHeight="false" outlineLevel="0" collapsed="false">
      <c r="A659" s="44"/>
      <c r="E659" s="44"/>
      <c r="F659" s="44"/>
      <c r="H659" s="44"/>
      <c r="I659" s="44"/>
      <c r="J659" s="490"/>
      <c r="K659" s="490"/>
      <c r="L659" s="490"/>
      <c r="M659" s="44"/>
      <c r="N659" s="44"/>
    </row>
    <row r="660" customFormat="false" ht="15.75" hidden="false" customHeight="false" outlineLevel="0" collapsed="false">
      <c r="A660" s="44"/>
      <c r="E660" s="44"/>
      <c r="F660" s="44"/>
      <c r="H660" s="44"/>
      <c r="I660" s="44"/>
      <c r="J660" s="490"/>
      <c r="K660" s="490"/>
      <c r="L660" s="490"/>
      <c r="M660" s="44"/>
      <c r="N660" s="44"/>
    </row>
    <row r="661" customFormat="false" ht="15.75" hidden="false" customHeight="false" outlineLevel="0" collapsed="false">
      <c r="A661" s="44"/>
      <c r="E661" s="44"/>
      <c r="F661" s="44"/>
      <c r="H661" s="44"/>
      <c r="I661" s="44"/>
      <c r="J661" s="490"/>
      <c r="K661" s="490"/>
      <c r="L661" s="490"/>
      <c r="M661" s="44"/>
      <c r="N661" s="44"/>
    </row>
    <row r="662" customFormat="false" ht="15.75" hidden="false" customHeight="false" outlineLevel="0" collapsed="false">
      <c r="A662" s="44"/>
      <c r="E662" s="44"/>
      <c r="F662" s="44"/>
      <c r="H662" s="44"/>
      <c r="I662" s="44"/>
      <c r="J662" s="490"/>
      <c r="K662" s="490"/>
      <c r="L662" s="490"/>
      <c r="M662" s="44"/>
      <c r="N662" s="44"/>
    </row>
    <row r="663" customFormat="false" ht="15.75" hidden="false" customHeight="false" outlineLevel="0" collapsed="false">
      <c r="A663" s="44"/>
      <c r="E663" s="44"/>
      <c r="F663" s="44"/>
      <c r="H663" s="44"/>
      <c r="I663" s="44"/>
      <c r="J663" s="490"/>
      <c r="K663" s="490"/>
      <c r="L663" s="490"/>
      <c r="M663" s="44"/>
      <c r="N663" s="44"/>
    </row>
    <row r="664" customFormat="false" ht="15.75" hidden="false" customHeight="false" outlineLevel="0" collapsed="false">
      <c r="A664" s="44"/>
      <c r="E664" s="44"/>
      <c r="F664" s="44"/>
      <c r="H664" s="44"/>
      <c r="I664" s="44"/>
      <c r="J664" s="490"/>
      <c r="K664" s="490"/>
      <c r="L664" s="490"/>
      <c r="M664" s="44"/>
      <c r="N664" s="44"/>
    </row>
    <row r="665" customFormat="false" ht="15.75" hidden="false" customHeight="false" outlineLevel="0" collapsed="false">
      <c r="A665" s="44"/>
      <c r="E665" s="44"/>
      <c r="F665" s="44"/>
      <c r="H665" s="44"/>
      <c r="I665" s="44"/>
      <c r="J665" s="490"/>
      <c r="K665" s="490"/>
      <c r="L665" s="490"/>
      <c r="M665" s="44"/>
      <c r="N665" s="44"/>
    </row>
    <row r="666" customFormat="false" ht="15.75" hidden="false" customHeight="false" outlineLevel="0" collapsed="false">
      <c r="A666" s="44"/>
      <c r="E666" s="44"/>
      <c r="F666" s="44"/>
      <c r="H666" s="44"/>
      <c r="I666" s="44"/>
      <c r="J666" s="490"/>
      <c r="K666" s="490"/>
      <c r="L666" s="490"/>
      <c r="M666" s="44"/>
      <c r="N666" s="44"/>
    </row>
    <row r="667" customFormat="false" ht="15.75" hidden="false" customHeight="false" outlineLevel="0" collapsed="false">
      <c r="A667" s="44"/>
      <c r="E667" s="44"/>
      <c r="F667" s="44"/>
      <c r="H667" s="44"/>
      <c r="I667" s="44"/>
      <c r="J667" s="490"/>
      <c r="K667" s="490"/>
      <c r="L667" s="490"/>
      <c r="M667" s="44"/>
      <c r="N667" s="44"/>
    </row>
    <row r="668" customFormat="false" ht="15.75" hidden="false" customHeight="false" outlineLevel="0" collapsed="false">
      <c r="A668" s="44"/>
      <c r="E668" s="44"/>
      <c r="F668" s="44"/>
      <c r="H668" s="44"/>
      <c r="I668" s="44"/>
      <c r="J668" s="490"/>
      <c r="K668" s="490"/>
      <c r="L668" s="490"/>
      <c r="M668" s="44"/>
      <c r="N668" s="44"/>
    </row>
    <row r="669" customFormat="false" ht="15.75" hidden="false" customHeight="false" outlineLevel="0" collapsed="false">
      <c r="A669" s="44"/>
      <c r="E669" s="44"/>
      <c r="F669" s="44"/>
      <c r="H669" s="44"/>
      <c r="I669" s="44"/>
      <c r="J669" s="490"/>
      <c r="K669" s="490"/>
      <c r="L669" s="490"/>
      <c r="M669" s="44"/>
      <c r="N669" s="44"/>
    </row>
    <row r="670" customFormat="false" ht="15.75" hidden="false" customHeight="false" outlineLevel="0" collapsed="false">
      <c r="A670" s="44"/>
      <c r="E670" s="44"/>
      <c r="F670" s="44"/>
      <c r="H670" s="44"/>
      <c r="I670" s="44"/>
      <c r="J670" s="490"/>
      <c r="K670" s="490"/>
      <c r="L670" s="490"/>
      <c r="M670" s="44"/>
      <c r="N670" s="44"/>
    </row>
    <row r="671" customFormat="false" ht="15.75" hidden="false" customHeight="false" outlineLevel="0" collapsed="false">
      <c r="A671" s="44"/>
      <c r="E671" s="44"/>
      <c r="F671" s="44"/>
      <c r="H671" s="44"/>
      <c r="I671" s="44"/>
      <c r="J671" s="490"/>
      <c r="K671" s="490"/>
      <c r="L671" s="490"/>
      <c r="M671" s="44"/>
      <c r="N671" s="44"/>
    </row>
    <row r="672" customFormat="false" ht="15.75" hidden="false" customHeight="false" outlineLevel="0" collapsed="false">
      <c r="A672" s="44"/>
      <c r="E672" s="44"/>
      <c r="F672" s="44"/>
      <c r="H672" s="44"/>
      <c r="I672" s="44"/>
      <c r="J672" s="490"/>
      <c r="K672" s="490"/>
      <c r="L672" s="490"/>
      <c r="M672" s="44"/>
      <c r="N672" s="44"/>
    </row>
    <row r="673" customFormat="false" ht="15.75" hidden="false" customHeight="false" outlineLevel="0" collapsed="false">
      <c r="A673" s="44"/>
      <c r="E673" s="44"/>
      <c r="F673" s="44"/>
      <c r="H673" s="44"/>
      <c r="I673" s="44"/>
      <c r="J673" s="490"/>
      <c r="K673" s="490"/>
      <c r="L673" s="490"/>
      <c r="M673" s="44"/>
      <c r="N673" s="44"/>
    </row>
    <row r="674" customFormat="false" ht="15.75" hidden="false" customHeight="false" outlineLevel="0" collapsed="false">
      <c r="A674" s="44"/>
      <c r="E674" s="44"/>
      <c r="F674" s="44"/>
      <c r="H674" s="44"/>
      <c r="I674" s="44"/>
      <c r="J674" s="490"/>
      <c r="K674" s="490"/>
      <c r="L674" s="490"/>
      <c r="M674" s="44"/>
      <c r="N674" s="44"/>
    </row>
    <row r="675" customFormat="false" ht="15.75" hidden="false" customHeight="false" outlineLevel="0" collapsed="false">
      <c r="A675" s="44"/>
      <c r="E675" s="44"/>
      <c r="F675" s="44"/>
      <c r="H675" s="44"/>
      <c r="I675" s="44"/>
      <c r="J675" s="490"/>
      <c r="K675" s="490"/>
      <c r="L675" s="490"/>
      <c r="M675" s="44"/>
      <c r="N675" s="44"/>
    </row>
    <row r="676" customFormat="false" ht="15.75" hidden="false" customHeight="false" outlineLevel="0" collapsed="false">
      <c r="A676" s="44"/>
      <c r="E676" s="44"/>
      <c r="F676" s="44"/>
      <c r="H676" s="44"/>
      <c r="I676" s="44"/>
      <c r="J676" s="490"/>
      <c r="K676" s="490"/>
      <c r="L676" s="490"/>
      <c r="M676" s="44"/>
      <c r="N676" s="44"/>
    </row>
    <row r="677" customFormat="false" ht="15.75" hidden="false" customHeight="false" outlineLevel="0" collapsed="false">
      <c r="A677" s="44"/>
      <c r="E677" s="44"/>
      <c r="F677" s="44"/>
      <c r="H677" s="44"/>
      <c r="I677" s="44"/>
      <c r="J677" s="490"/>
      <c r="K677" s="490"/>
      <c r="L677" s="490"/>
      <c r="M677" s="44"/>
      <c r="N677" s="44"/>
    </row>
    <row r="678" customFormat="false" ht="15.75" hidden="false" customHeight="false" outlineLevel="0" collapsed="false">
      <c r="A678" s="44"/>
      <c r="E678" s="44"/>
      <c r="F678" s="44"/>
      <c r="H678" s="44"/>
      <c r="I678" s="44"/>
      <c r="J678" s="490"/>
      <c r="K678" s="490"/>
      <c r="L678" s="490"/>
      <c r="M678" s="44"/>
      <c r="N678" s="44"/>
    </row>
    <row r="679" customFormat="false" ht="15.75" hidden="false" customHeight="false" outlineLevel="0" collapsed="false">
      <c r="A679" s="44"/>
      <c r="E679" s="44"/>
      <c r="F679" s="44"/>
      <c r="H679" s="44"/>
      <c r="I679" s="44"/>
      <c r="J679" s="490"/>
      <c r="K679" s="490"/>
      <c r="L679" s="490"/>
      <c r="M679" s="44"/>
      <c r="N679" s="44"/>
    </row>
    <row r="680" customFormat="false" ht="15.75" hidden="false" customHeight="false" outlineLevel="0" collapsed="false">
      <c r="A680" s="44"/>
      <c r="E680" s="44"/>
      <c r="F680" s="44"/>
      <c r="H680" s="44"/>
      <c r="I680" s="44"/>
      <c r="J680" s="490"/>
      <c r="K680" s="490"/>
      <c r="L680" s="490"/>
      <c r="M680" s="44"/>
      <c r="N680" s="44"/>
    </row>
    <row r="681" customFormat="false" ht="15.75" hidden="false" customHeight="false" outlineLevel="0" collapsed="false">
      <c r="A681" s="44"/>
      <c r="E681" s="44"/>
      <c r="F681" s="44"/>
      <c r="H681" s="44"/>
      <c r="I681" s="44"/>
      <c r="J681" s="490"/>
      <c r="K681" s="490"/>
      <c r="L681" s="490"/>
      <c r="M681" s="44"/>
      <c r="N681" s="44"/>
    </row>
    <row r="682" customFormat="false" ht="15.75" hidden="false" customHeight="false" outlineLevel="0" collapsed="false">
      <c r="A682" s="44"/>
      <c r="E682" s="44"/>
      <c r="F682" s="44"/>
      <c r="H682" s="44"/>
      <c r="I682" s="44"/>
      <c r="J682" s="490"/>
      <c r="K682" s="490"/>
      <c r="L682" s="490"/>
      <c r="M682" s="44"/>
      <c r="N682" s="44"/>
    </row>
    <row r="683" customFormat="false" ht="15.75" hidden="false" customHeight="false" outlineLevel="0" collapsed="false">
      <c r="A683" s="44"/>
      <c r="E683" s="44"/>
      <c r="F683" s="44"/>
      <c r="H683" s="44"/>
      <c r="I683" s="44"/>
      <c r="J683" s="490"/>
      <c r="K683" s="490"/>
      <c r="L683" s="490"/>
      <c r="M683" s="44"/>
      <c r="N683" s="44"/>
    </row>
    <row r="684" customFormat="false" ht="15.75" hidden="false" customHeight="false" outlineLevel="0" collapsed="false">
      <c r="A684" s="44"/>
      <c r="E684" s="44"/>
      <c r="F684" s="44"/>
      <c r="H684" s="44"/>
      <c r="I684" s="44"/>
      <c r="J684" s="490"/>
      <c r="K684" s="490"/>
      <c r="L684" s="490"/>
      <c r="M684" s="44"/>
      <c r="N684" s="44"/>
    </row>
    <row r="685" customFormat="false" ht="15.75" hidden="false" customHeight="false" outlineLevel="0" collapsed="false">
      <c r="A685" s="44"/>
      <c r="E685" s="44"/>
      <c r="F685" s="44"/>
      <c r="H685" s="44"/>
      <c r="I685" s="44"/>
      <c r="J685" s="490"/>
      <c r="K685" s="490"/>
      <c r="L685" s="490"/>
      <c r="M685" s="44"/>
      <c r="N685" s="44"/>
    </row>
    <row r="686" customFormat="false" ht="15.75" hidden="false" customHeight="false" outlineLevel="0" collapsed="false">
      <c r="A686" s="44"/>
      <c r="E686" s="44"/>
      <c r="F686" s="44"/>
      <c r="H686" s="44"/>
      <c r="I686" s="44"/>
      <c r="J686" s="490"/>
      <c r="K686" s="490"/>
      <c r="L686" s="490"/>
      <c r="M686" s="44"/>
      <c r="N686" s="44"/>
    </row>
    <row r="687" customFormat="false" ht="15.75" hidden="false" customHeight="false" outlineLevel="0" collapsed="false">
      <c r="A687" s="44"/>
      <c r="E687" s="44"/>
      <c r="F687" s="44"/>
      <c r="H687" s="44"/>
      <c r="I687" s="44"/>
      <c r="J687" s="490"/>
      <c r="K687" s="490"/>
      <c r="L687" s="490"/>
      <c r="M687" s="44"/>
      <c r="N687" s="44"/>
    </row>
    <row r="688" customFormat="false" ht="15.75" hidden="false" customHeight="false" outlineLevel="0" collapsed="false">
      <c r="A688" s="44"/>
      <c r="E688" s="44"/>
      <c r="F688" s="44"/>
      <c r="H688" s="44"/>
      <c r="I688" s="44"/>
      <c r="J688" s="490"/>
      <c r="K688" s="490"/>
      <c r="L688" s="490"/>
      <c r="M688" s="44"/>
      <c r="N688" s="44"/>
    </row>
    <row r="689" customFormat="false" ht="15.75" hidden="false" customHeight="false" outlineLevel="0" collapsed="false">
      <c r="A689" s="44"/>
      <c r="E689" s="44"/>
      <c r="F689" s="44"/>
      <c r="H689" s="44"/>
      <c r="I689" s="44"/>
      <c r="J689" s="490"/>
      <c r="K689" s="490"/>
      <c r="L689" s="490"/>
      <c r="M689" s="44"/>
      <c r="N689" s="44"/>
    </row>
    <row r="690" customFormat="false" ht="15.75" hidden="false" customHeight="false" outlineLevel="0" collapsed="false">
      <c r="A690" s="44"/>
      <c r="E690" s="44"/>
      <c r="F690" s="44"/>
      <c r="H690" s="44"/>
      <c r="I690" s="44"/>
      <c r="J690" s="490"/>
      <c r="K690" s="490"/>
      <c r="L690" s="490"/>
      <c r="M690" s="44"/>
      <c r="N690" s="44"/>
    </row>
    <row r="691" customFormat="false" ht="15.75" hidden="false" customHeight="false" outlineLevel="0" collapsed="false">
      <c r="A691" s="44"/>
      <c r="E691" s="44"/>
      <c r="F691" s="44"/>
      <c r="H691" s="44"/>
      <c r="I691" s="44"/>
      <c r="J691" s="490"/>
      <c r="K691" s="490"/>
      <c r="L691" s="490"/>
      <c r="M691" s="44"/>
      <c r="N691" s="44"/>
    </row>
    <row r="692" customFormat="false" ht="15.75" hidden="false" customHeight="false" outlineLevel="0" collapsed="false">
      <c r="A692" s="44"/>
      <c r="E692" s="44"/>
      <c r="F692" s="44"/>
      <c r="H692" s="44"/>
      <c r="I692" s="44"/>
      <c r="J692" s="490"/>
      <c r="K692" s="490"/>
      <c r="L692" s="490"/>
      <c r="M692" s="44"/>
      <c r="N692" s="44"/>
    </row>
    <row r="693" customFormat="false" ht="15.75" hidden="false" customHeight="false" outlineLevel="0" collapsed="false">
      <c r="A693" s="44"/>
      <c r="E693" s="44"/>
      <c r="F693" s="44"/>
      <c r="H693" s="44"/>
      <c r="I693" s="44"/>
      <c r="J693" s="490"/>
      <c r="K693" s="490"/>
      <c r="L693" s="490"/>
      <c r="M693" s="44"/>
      <c r="N693" s="44"/>
    </row>
    <row r="694" customFormat="false" ht="15.75" hidden="false" customHeight="false" outlineLevel="0" collapsed="false">
      <c r="A694" s="44"/>
      <c r="E694" s="44"/>
      <c r="F694" s="44"/>
      <c r="H694" s="44"/>
      <c r="I694" s="44"/>
      <c r="J694" s="490"/>
      <c r="K694" s="490"/>
      <c r="L694" s="490"/>
      <c r="M694" s="44"/>
      <c r="N694" s="44"/>
    </row>
    <row r="695" customFormat="false" ht="15.75" hidden="false" customHeight="false" outlineLevel="0" collapsed="false">
      <c r="A695" s="44"/>
      <c r="E695" s="44"/>
      <c r="F695" s="44"/>
      <c r="H695" s="44"/>
      <c r="I695" s="44"/>
      <c r="J695" s="490"/>
      <c r="K695" s="490"/>
      <c r="L695" s="490"/>
      <c r="M695" s="44"/>
      <c r="N695" s="44"/>
    </row>
    <row r="696" customFormat="false" ht="15.75" hidden="false" customHeight="false" outlineLevel="0" collapsed="false">
      <c r="A696" s="44"/>
      <c r="E696" s="44"/>
      <c r="F696" s="44"/>
      <c r="H696" s="44"/>
      <c r="I696" s="44"/>
      <c r="J696" s="490"/>
      <c r="K696" s="490"/>
      <c r="L696" s="490"/>
      <c r="M696" s="44"/>
      <c r="N696" s="44"/>
    </row>
    <row r="697" customFormat="false" ht="15.75" hidden="false" customHeight="false" outlineLevel="0" collapsed="false">
      <c r="A697" s="44"/>
      <c r="E697" s="44"/>
      <c r="F697" s="44"/>
      <c r="H697" s="44"/>
      <c r="I697" s="44"/>
      <c r="J697" s="490"/>
      <c r="K697" s="490"/>
      <c r="L697" s="490"/>
      <c r="M697" s="44"/>
      <c r="N697" s="44"/>
    </row>
    <row r="698" customFormat="false" ht="15.75" hidden="false" customHeight="false" outlineLevel="0" collapsed="false">
      <c r="A698" s="44"/>
      <c r="E698" s="44"/>
      <c r="F698" s="44"/>
      <c r="H698" s="44"/>
      <c r="I698" s="44"/>
      <c r="J698" s="490"/>
      <c r="K698" s="490"/>
      <c r="L698" s="490"/>
      <c r="M698" s="44"/>
      <c r="N698" s="44"/>
    </row>
    <row r="699" customFormat="false" ht="15.75" hidden="false" customHeight="false" outlineLevel="0" collapsed="false">
      <c r="A699" s="44"/>
      <c r="E699" s="44"/>
      <c r="F699" s="44"/>
      <c r="H699" s="44"/>
      <c r="I699" s="44"/>
      <c r="J699" s="490"/>
      <c r="K699" s="490"/>
      <c r="L699" s="490"/>
      <c r="M699" s="44"/>
      <c r="N699" s="44"/>
    </row>
    <row r="700" customFormat="false" ht="15.75" hidden="false" customHeight="false" outlineLevel="0" collapsed="false">
      <c r="A700" s="44"/>
      <c r="E700" s="44"/>
      <c r="F700" s="44"/>
      <c r="H700" s="44"/>
      <c r="I700" s="44"/>
      <c r="J700" s="490"/>
      <c r="K700" s="490"/>
      <c r="L700" s="490"/>
      <c r="M700" s="44"/>
      <c r="N700" s="44"/>
    </row>
    <row r="701" customFormat="false" ht="15.75" hidden="false" customHeight="false" outlineLevel="0" collapsed="false">
      <c r="A701" s="44"/>
      <c r="E701" s="44"/>
      <c r="F701" s="44"/>
      <c r="H701" s="44"/>
      <c r="I701" s="44"/>
      <c r="J701" s="490"/>
      <c r="K701" s="490"/>
      <c r="L701" s="490"/>
      <c r="M701" s="44"/>
      <c r="N701" s="44"/>
    </row>
    <row r="702" customFormat="false" ht="15.75" hidden="false" customHeight="false" outlineLevel="0" collapsed="false">
      <c r="A702" s="44"/>
      <c r="E702" s="44"/>
      <c r="F702" s="44"/>
      <c r="H702" s="44"/>
      <c r="I702" s="44"/>
      <c r="J702" s="490"/>
      <c r="K702" s="490"/>
      <c r="L702" s="490"/>
      <c r="M702" s="44"/>
      <c r="N702" s="44"/>
    </row>
    <row r="703" customFormat="false" ht="15.75" hidden="false" customHeight="false" outlineLevel="0" collapsed="false">
      <c r="A703" s="44"/>
      <c r="E703" s="44"/>
      <c r="F703" s="44"/>
      <c r="H703" s="44"/>
      <c r="I703" s="44"/>
      <c r="J703" s="490"/>
      <c r="K703" s="490"/>
      <c r="L703" s="490"/>
      <c r="M703" s="44"/>
      <c r="N703" s="44"/>
    </row>
    <row r="704" customFormat="false" ht="15.75" hidden="false" customHeight="false" outlineLevel="0" collapsed="false">
      <c r="A704" s="44"/>
      <c r="E704" s="44"/>
      <c r="F704" s="44"/>
      <c r="H704" s="44"/>
      <c r="I704" s="44"/>
      <c r="J704" s="490"/>
      <c r="K704" s="490"/>
      <c r="L704" s="490"/>
      <c r="M704" s="44"/>
      <c r="N704" s="44"/>
    </row>
    <row r="705" customFormat="false" ht="15.75" hidden="false" customHeight="false" outlineLevel="0" collapsed="false">
      <c r="A705" s="44"/>
      <c r="E705" s="44"/>
      <c r="F705" s="44"/>
      <c r="H705" s="44"/>
      <c r="I705" s="44"/>
      <c r="J705" s="490"/>
      <c r="K705" s="490"/>
      <c r="L705" s="490"/>
      <c r="M705" s="44"/>
      <c r="N705" s="44"/>
    </row>
    <row r="706" customFormat="false" ht="15.75" hidden="false" customHeight="false" outlineLevel="0" collapsed="false">
      <c r="A706" s="44"/>
      <c r="E706" s="44"/>
      <c r="F706" s="44"/>
      <c r="H706" s="44"/>
      <c r="I706" s="44"/>
      <c r="J706" s="490"/>
      <c r="K706" s="490"/>
      <c r="L706" s="490"/>
      <c r="M706" s="44"/>
      <c r="N706" s="44"/>
    </row>
    <row r="707" customFormat="false" ht="15.75" hidden="false" customHeight="false" outlineLevel="0" collapsed="false">
      <c r="A707" s="44"/>
      <c r="E707" s="44"/>
      <c r="F707" s="44"/>
      <c r="H707" s="44"/>
      <c r="I707" s="44"/>
      <c r="J707" s="490"/>
      <c r="K707" s="490"/>
      <c r="L707" s="490"/>
      <c r="M707" s="44"/>
      <c r="N707" s="44"/>
    </row>
    <row r="708" customFormat="false" ht="15.75" hidden="false" customHeight="false" outlineLevel="0" collapsed="false">
      <c r="A708" s="44"/>
      <c r="E708" s="44"/>
      <c r="F708" s="44"/>
      <c r="H708" s="44"/>
      <c r="I708" s="44"/>
      <c r="J708" s="490"/>
      <c r="K708" s="490"/>
      <c r="L708" s="490"/>
      <c r="M708" s="44"/>
      <c r="N708" s="44"/>
    </row>
    <row r="709" customFormat="false" ht="15.75" hidden="false" customHeight="false" outlineLevel="0" collapsed="false">
      <c r="A709" s="44"/>
      <c r="E709" s="44"/>
      <c r="F709" s="44"/>
      <c r="H709" s="44"/>
      <c r="I709" s="44"/>
      <c r="J709" s="490"/>
      <c r="K709" s="490"/>
      <c r="L709" s="490"/>
      <c r="M709" s="44"/>
      <c r="N709" s="44"/>
    </row>
    <row r="710" customFormat="false" ht="15.75" hidden="false" customHeight="false" outlineLevel="0" collapsed="false">
      <c r="A710" s="44"/>
      <c r="E710" s="44"/>
      <c r="F710" s="44"/>
      <c r="H710" s="44"/>
      <c r="I710" s="44"/>
      <c r="J710" s="490"/>
      <c r="K710" s="490"/>
      <c r="L710" s="490"/>
      <c r="M710" s="44"/>
      <c r="N710" s="44"/>
    </row>
    <row r="711" customFormat="false" ht="15.75" hidden="false" customHeight="false" outlineLevel="0" collapsed="false">
      <c r="A711" s="44"/>
      <c r="E711" s="44"/>
      <c r="F711" s="44"/>
      <c r="H711" s="44"/>
      <c r="I711" s="44"/>
      <c r="J711" s="490"/>
      <c r="K711" s="490"/>
      <c r="L711" s="490"/>
      <c r="M711" s="44"/>
      <c r="N711" s="44"/>
    </row>
    <row r="712" customFormat="false" ht="15.75" hidden="false" customHeight="false" outlineLevel="0" collapsed="false">
      <c r="A712" s="44"/>
      <c r="E712" s="44"/>
      <c r="F712" s="44"/>
      <c r="H712" s="44"/>
      <c r="I712" s="44"/>
      <c r="J712" s="490"/>
      <c r="K712" s="490"/>
      <c r="L712" s="490"/>
      <c r="M712" s="44"/>
      <c r="N712" s="44"/>
    </row>
    <row r="713" customFormat="false" ht="15.75" hidden="false" customHeight="false" outlineLevel="0" collapsed="false">
      <c r="A713" s="44"/>
      <c r="E713" s="44"/>
      <c r="F713" s="44"/>
      <c r="H713" s="44"/>
      <c r="I713" s="44"/>
      <c r="J713" s="490"/>
      <c r="K713" s="490"/>
      <c r="L713" s="490"/>
      <c r="M713" s="44"/>
      <c r="N713" s="44"/>
    </row>
    <row r="714" customFormat="false" ht="15.75" hidden="false" customHeight="false" outlineLevel="0" collapsed="false">
      <c r="A714" s="44"/>
      <c r="E714" s="44"/>
      <c r="F714" s="44"/>
      <c r="H714" s="44"/>
      <c r="I714" s="44"/>
      <c r="J714" s="490"/>
      <c r="K714" s="490"/>
      <c r="L714" s="490"/>
      <c r="M714" s="44"/>
      <c r="N714" s="44"/>
    </row>
    <row r="715" customFormat="false" ht="15.75" hidden="false" customHeight="false" outlineLevel="0" collapsed="false">
      <c r="A715" s="44"/>
      <c r="E715" s="44"/>
      <c r="F715" s="44"/>
      <c r="H715" s="44"/>
      <c r="I715" s="44"/>
      <c r="J715" s="490"/>
      <c r="K715" s="490"/>
      <c r="L715" s="490"/>
      <c r="M715" s="44"/>
      <c r="N715" s="44"/>
    </row>
    <row r="716" customFormat="false" ht="15.75" hidden="false" customHeight="false" outlineLevel="0" collapsed="false">
      <c r="A716" s="44"/>
      <c r="E716" s="44"/>
      <c r="F716" s="44"/>
      <c r="H716" s="44"/>
      <c r="I716" s="44"/>
      <c r="J716" s="490"/>
      <c r="K716" s="490"/>
      <c r="L716" s="490"/>
      <c r="M716" s="44"/>
      <c r="N716" s="44"/>
    </row>
    <row r="717" customFormat="false" ht="15.75" hidden="false" customHeight="false" outlineLevel="0" collapsed="false">
      <c r="A717" s="44"/>
      <c r="E717" s="44"/>
      <c r="F717" s="44"/>
      <c r="H717" s="44"/>
      <c r="I717" s="44"/>
      <c r="J717" s="490"/>
      <c r="K717" s="490"/>
      <c r="L717" s="490"/>
      <c r="M717" s="44"/>
      <c r="N717" s="44"/>
    </row>
    <row r="718" customFormat="false" ht="15.75" hidden="false" customHeight="false" outlineLevel="0" collapsed="false">
      <c r="A718" s="44"/>
      <c r="E718" s="44"/>
      <c r="F718" s="44"/>
      <c r="H718" s="44"/>
      <c r="I718" s="44"/>
      <c r="J718" s="490"/>
      <c r="K718" s="490"/>
      <c r="L718" s="490"/>
      <c r="M718" s="44"/>
      <c r="N718" s="44"/>
    </row>
    <row r="719" customFormat="false" ht="15.75" hidden="false" customHeight="false" outlineLevel="0" collapsed="false">
      <c r="A719" s="44"/>
      <c r="E719" s="44"/>
      <c r="F719" s="44"/>
      <c r="H719" s="44"/>
      <c r="I719" s="44"/>
      <c r="J719" s="490"/>
      <c r="K719" s="490"/>
      <c r="L719" s="490"/>
      <c r="M719" s="44"/>
      <c r="N719" s="44"/>
    </row>
    <row r="720" customFormat="false" ht="15.75" hidden="false" customHeight="false" outlineLevel="0" collapsed="false">
      <c r="A720" s="44"/>
      <c r="E720" s="44"/>
      <c r="F720" s="44"/>
      <c r="H720" s="44"/>
      <c r="I720" s="44"/>
      <c r="J720" s="490"/>
      <c r="K720" s="490"/>
      <c r="L720" s="490"/>
      <c r="M720" s="44"/>
      <c r="N720" s="44"/>
    </row>
    <row r="721" customFormat="false" ht="15.75" hidden="false" customHeight="false" outlineLevel="0" collapsed="false">
      <c r="A721" s="44"/>
      <c r="E721" s="44"/>
      <c r="F721" s="44"/>
      <c r="H721" s="44"/>
      <c r="I721" s="44"/>
      <c r="J721" s="490"/>
      <c r="K721" s="490"/>
      <c r="L721" s="490"/>
      <c r="M721" s="44"/>
      <c r="N721" s="44"/>
    </row>
    <row r="722" customFormat="false" ht="15.75" hidden="false" customHeight="false" outlineLevel="0" collapsed="false">
      <c r="A722" s="44"/>
      <c r="E722" s="44"/>
      <c r="F722" s="44"/>
      <c r="H722" s="44"/>
      <c r="I722" s="44"/>
      <c r="J722" s="490"/>
      <c r="K722" s="490"/>
      <c r="L722" s="490"/>
      <c r="M722" s="44"/>
      <c r="N722" s="44"/>
    </row>
    <row r="723" customFormat="false" ht="15.75" hidden="false" customHeight="false" outlineLevel="0" collapsed="false">
      <c r="A723" s="44"/>
      <c r="E723" s="44"/>
      <c r="F723" s="44"/>
      <c r="H723" s="44"/>
      <c r="I723" s="44"/>
      <c r="J723" s="490"/>
      <c r="K723" s="490"/>
      <c r="L723" s="490"/>
      <c r="M723" s="44"/>
      <c r="N723" s="44"/>
    </row>
    <row r="724" customFormat="false" ht="15.75" hidden="false" customHeight="false" outlineLevel="0" collapsed="false">
      <c r="A724" s="44"/>
      <c r="E724" s="44"/>
      <c r="F724" s="44"/>
      <c r="H724" s="44"/>
      <c r="I724" s="44"/>
      <c r="J724" s="490"/>
      <c r="K724" s="490"/>
      <c r="L724" s="490"/>
      <c r="M724" s="44"/>
      <c r="N724" s="44"/>
    </row>
    <row r="725" customFormat="false" ht="15.75" hidden="false" customHeight="false" outlineLevel="0" collapsed="false">
      <c r="A725" s="44"/>
      <c r="E725" s="44"/>
      <c r="F725" s="44"/>
      <c r="H725" s="44"/>
      <c r="I725" s="44"/>
      <c r="J725" s="490"/>
      <c r="K725" s="490"/>
      <c r="L725" s="490"/>
      <c r="M725" s="44"/>
      <c r="N725" s="44"/>
    </row>
    <row r="726" customFormat="false" ht="15.75" hidden="false" customHeight="false" outlineLevel="0" collapsed="false">
      <c r="A726" s="44"/>
      <c r="E726" s="44"/>
      <c r="F726" s="44"/>
      <c r="H726" s="44"/>
      <c r="I726" s="44"/>
      <c r="J726" s="490"/>
      <c r="K726" s="490"/>
      <c r="L726" s="490"/>
      <c r="M726" s="44"/>
      <c r="N726" s="44"/>
    </row>
    <row r="727" customFormat="false" ht="15.75" hidden="false" customHeight="false" outlineLevel="0" collapsed="false">
      <c r="A727" s="44"/>
      <c r="E727" s="44"/>
      <c r="F727" s="44"/>
      <c r="H727" s="44"/>
      <c r="I727" s="44"/>
      <c r="J727" s="490"/>
      <c r="K727" s="490"/>
      <c r="L727" s="490"/>
      <c r="M727" s="44"/>
      <c r="N727" s="44"/>
    </row>
    <row r="728" customFormat="false" ht="15.75" hidden="false" customHeight="false" outlineLevel="0" collapsed="false">
      <c r="A728" s="44"/>
      <c r="E728" s="44"/>
      <c r="F728" s="44"/>
      <c r="H728" s="44"/>
      <c r="I728" s="44"/>
      <c r="J728" s="490"/>
      <c r="K728" s="490"/>
      <c r="L728" s="490"/>
      <c r="M728" s="44"/>
      <c r="N728" s="44"/>
    </row>
    <row r="729" customFormat="false" ht="15.75" hidden="false" customHeight="false" outlineLevel="0" collapsed="false">
      <c r="A729" s="44"/>
      <c r="E729" s="44"/>
      <c r="F729" s="44"/>
      <c r="H729" s="44"/>
      <c r="I729" s="44"/>
      <c r="J729" s="490"/>
      <c r="K729" s="490"/>
      <c r="L729" s="490"/>
      <c r="M729" s="44"/>
      <c r="N729" s="44"/>
    </row>
    <row r="730" customFormat="false" ht="15.75" hidden="false" customHeight="false" outlineLevel="0" collapsed="false">
      <c r="A730" s="44"/>
      <c r="E730" s="44"/>
      <c r="F730" s="44"/>
      <c r="H730" s="44"/>
      <c r="I730" s="44"/>
      <c r="J730" s="490"/>
      <c r="K730" s="490"/>
      <c r="L730" s="490"/>
      <c r="M730" s="44"/>
      <c r="N730" s="44"/>
    </row>
    <row r="731" customFormat="false" ht="15.75" hidden="false" customHeight="false" outlineLevel="0" collapsed="false">
      <c r="A731" s="44"/>
      <c r="E731" s="44"/>
      <c r="F731" s="44"/>
      <c r="H731" s="44"/>
      <c r="I731" s="44"/>
      <c r="J731" s="490"/>
      <c r="K731" s="490"/>
      <c r="L731" s="490"/>
      <c r="M731" s="44"/>
      <c r="N731" s="44"/>
    </row>
    <row r="732" customFormat="false" ht="15.75" hidden="false" customHeight="false" outlineLevel="0" collapsed="false">
      <c r="A732" s="44"/>
      <c r="E732" s="44"/>
      <c r="F732" s="44"/>
      <c r="H732" s="44"/>
      <c r="I732" s="44"/>
      <c r="J732" s="490"/>
      <c r="K732" s="490"/>
      <c r="L732" s="490"/>
      <c r="M732" s="44"/>
      <c r="N732" s="44"/>
    </row>
    <row r="733" customFormat="false" ht="15.75" hidden="false" customHeight="false" outlineLevel="0" collapsed="false">
      <c r="A733" s="44"/>
      <c r="E733" s="44"/>
      <c r="F733" s="44"/>
      <c r="H733" s="44"/>
      <c r="I733" s="44"/>
      <c r="J733" s="490"/>
      <c r="K733" s="490"/>
      <c r="L733" s="490"/>
      <c r="M733" s="44"/>
      <c r="N733" s="44"/>
    </row>
    <row r="734" customFormat="false" ht="15.75" hidden="false" customHeight="false" outlineLevel="0" collapsed="false">
      <c r="A734" s="44"/>
      <c r="E734" s="44"/>
      <c r="F734" s="44"/>
      <c r="H734" s="44"/>
      <c r="I734" s="44"/>
      <c r="J734" s="490"/>
      <c r="K734" s="490"/>
      <c r="L734" s="490"/>
      <c r="M734" s="44"/>
      <c r="N734" s="44"/>
    </row>
    <row r="735" customFormat="false" ht="15.75" hidden="false" customHeight="false" outlineLevel="0" collapsed="false">
      <c r="A735" s="44"/>
      <c r="E735" s="44"/>
      <c r="F735" s="44"/>
      <c r="H735" s="44"/>
      <c r="I735" s="44"/>
      <c r="J735" s="490"/>
      <c r="K735" s="490"/>
      <c r="L735" s="490"/>
      <c r="M735" s="44"/>
      <c r="N735" s="44"/>
    </row>
    <row r="736" customFormat="false" ht="15.75" hidden="false" customHeight="false" outlineLevel="0" collapsed="false">
      <c r="A736" s="44"/>
      <c r="E736" s="44"/>
      <c r="F736" s="44"/>
      <c r="H736" s="44"/>
      <c r="I736" s="44"/>
      <c r="J736" s="490"/>
      <c r="K736" s="490"/>
      <c r="L736" s="490"/>
      <c r="M736" s="44"/>
      <c r="N736" s="44"/>
    </row>
    <row r="737" customFormat="false" ht="15.75" hidden="false" customHeight="false" outlineLevel="0" collapsed="false">
      <c r="A737" s="44"/>
      <c r="E737" s="44"/>
      <c r="F737" s="44"/>
      <c r="H737" s="44"/>
      <c r="I737" s="44"/>
      <c r="J737" s="490"/>
      <c r="K737" s="490"/>
      <c r="L737" s="490"/>
      <c r="M737" s="44"/>
      <c r="N737" s="44"/>
    </row>
    <row r="738" customFormat="false" ht="15.75" hidden="false" customHeight="false" outlineLevel="0" collapsed="false">
      <c r="A738" s="44"/>
      <c r="E738" s="44"/>
      <c r="F738" s="44"/>
      <c r="H738" s="44"/>
      <c r="I738" s="44"/>
      <c r="J738" s="490"/>
      <c r="K738" s="490"/>
      <c r="L738" s="490"/>
      <c r="M738" s="44"/>
      <c r="N738" s="44"/>
    </row>
    <row r="739" customFormat="false" ht="15.75" hidden="false" customHeight="false" outlineLevel="0" collapsed="false">
      <c r="A739" s="44"/>
      <c r="E739" s="44"/>
      <c r="F739" s="44"/>
      <c r="H739" s="44"/>
      <c r="I739" s="44"/>
      <c r="J739" s="490"/>
      <c r="K739" s="490"/>
      <c r="L739" s="490"/>
      <c r="M739" s="44"/>
      <c r="N739" s="44"/>
    </row>
    <row r="740" customFormat="false" ht="15.75" hidden="false" customHeight="false" outlineLevel="0" collapsed="false">
      <c r="A740" s="44"/>
      <c r="E740" s="44"/>
      <c r="F740" s="44"/>
      <c r="H740" s="44"/>
      <c r="I740" s="44"/>
      <c r="J740" s="490"/>
      <c r="K740" s="490"/>
      <c r="L740" s="490"/>
      <c r="M740" s="44"/>
      <c r="N740" s="44"/>
    </row>
    <row r="741" customFormat="false" ht="15.75" hidden="false" customHeight="false" outlineLevel="0" collapsed="false">
      <c r="A741" s="44"/>
      <c r="E741" s="44"/>
      <c r="F741" s="44"/>
      <c r="H741" s="44"/>
      <c r="I741" s="44"/>
      <c r="J741" s="490"/>
      <c r="K741" s="490"/>
      <c r="L741" s="490"/>
      <c r="M741" s="44"/>
      <c r="N741" s="44"/>
    </row>
    <row r="742" customFormat="false" ht="15.75" hidden="false" customHeight="false" outlineLevel="0" collapsed="false">
      <c r="A742" s="44"/>
      <c r="E742" s="44"/>
      <c r="F742" s="44"/>
      <c r="H742" s="44"/>
      <c r="I742" s="44"/>
      <c r="J742" s="490"/>
      <c r="K742" s="490"/>
      <c r="L742" s="490"/>
      <c r="M742" s="44"/>
      <c r="N742" s="44"/>
    </row>
    <row r="743" customFormat="false" ht="15.75" hidden="false" customHeight="false" outlineLevel="0" collapsed="false">
      <c r="A743" s="44"/>
      <c r="E743" s="44"/>
      <c r="F743" s="44"/>
      <c r="H743" s="44"/>
      <c r="I743" s="44"/>
      <c r="J743" s="490"/>
      <c r="K743" s="490"/>
      <c r="L743" s="490"/>
      <c r="M743" s="44"/>
      <c r="N743" s="44"/>
    </row>
    <row r="744" customFormat="false" ht="15.75" hidden="false" customHeight="false" outlineLevel="0" collapsed="false">
      <c r="A744" s="44"/>
      <c r="E744" s="44"/>
      <c r="F744" s="44"/>
      <c r="H744" s="44"/>
      <c r="I744" s="44"/>
      <c r="J744" s="490"/>
      <c r="K744" s="490"/>
      <c r="L744" s="490"/>
      <c r="M744" s="44"/>
      <c r="N744" s="44"/>
    </row>
    <row r="745" customFormat="false" ht="15.75" hidden="false" customHeight="false" outlineLevel="0" collapsed="false">
      <c r="A745" s="44"/>
      <c r="E745" s="44"/>
      <c r="F745" s="44"/>
      <c r="H745" s="44"/>
      <c r="I745" s="44"/>
      <c r="J745" s="490"/>
      <c r="K745" s="490"/>
      <c r="L745" s="490"/>
      <c r="M745" s="44"/>
      <c r="N745" s="44"/>
    </row>
    <row r="746" customFormat="false" ht="15.75" hidden="false" customHeight="false" outlineLevel="0" collapsed="false">
      <c r="A746" s="44"/>
      <c r="E746" s="44"/>
      <c r="F746" s="44"/>
      <c r="H746" s="44"/>
      <c r="I746" s="44"/>
      <c r="J746" s="490"/>
      <c r="K746" s="490"/>
      <c r="L746" s="490"/>
      <c r="M746" s="44"/>
      <c r="N746" s="44"/>
    </row>
    <row r="747" customFormat="false" ht="15.75" hidden="false" customHeight="false" outlineLevel="0" collapsed="false">
      <c r="A747" s="44"/>
      <c r="E747" s="44"/>
      <c r="F747" s="44"/>
      <c r="H747" s="44"/>
      <c r="I747" s="44"/>
      <c r="J747" s="490"/>
      <c r="K747" s="490"/>
      <c r="L747" s="490"/>
      <c r="M747" s="44"/>
      <c r="N747" s="44"/>
    </row>
    <row r="748" customFormat="false" ht="15.75" hidden="false" customHeight="false" outlineLevel="0" collapsed="false">
      <c r="A748" s="44"/>
      <c r="E748" s="44"/>
      <c r="F748" s="44"/>
      <c r="H748" s="44"/>
      <c r="I748" s="44"/>
      <c r="J748" s="490"/>
      <c r="K748" s="490"/>
      <c r="L748" s="490"/>
      <c r="M748" s="44"/>
      <c r="N748" s="44"/>
    </row>
    <row r="749" customFormat="false" ht="15.75" hidden="false" customHeight="false" outlineLevel="0" collapsed="false">
      <c r="A749" s="44"/>
      <c r="E749" s="44"/>
      <c r="F749" s="44"/>
      <c r="H749" s="44"/>
      <c r="I749" s="44"/>
      <c r="J749" s="490"/>
      <c r="K749" s="490"/>
      <c r="L749" s="490"/>
      <c r="M749" s="44"/>
      <c r="N749" s="44"/>
    </row>
    <row r="750" customFormat="false" ht="15.75" hidden="false" customHeight="false" outlineLevel="0" collapsed="false">
      <c r="A750" s="44"/>
      <c r="E750" s="44"/>
      <c r="F750" s="44"/>
      <c r="H750" s="44"/>
      <c r="I750" s="44"/>
      <c r="J750" s="490"/>
      <c r="K750" s="490"/>
      <c r="L750" s="490"/>
      <c r="M750" s="44"/>
      <c r="N750" s="44"/>
    </row>
    <row r="751" customFormat="false" ht="15.75" hidden="false" customHeight="false" outlineLevel="0" collapsed="false">
      <c r="A751" s="44"/>
      <c r="E751" s="44"/>
      <c r="F751" s="44"/>
      <c r="H751" s="44"/>
      <c r="I751" s="44"/>
      <c r="J751" s="490"/>
      <c r="K751" s="490"/>
      <c r="L751" s="490"/>
      <c r="M751" s="44"/>
      <c r="N751" s="44"/>
    </row>
    <row r="752" customFormat="false" ht="15.75" hidden="false" customHeight="false" outlineLevel="0" collapsed="false">
      <c r="A752" s="44"/>
      <c r="E752" s="44"/>
      <c r="F752" s="44"/>
      <c r="H752" s="44"/>
      <c r="I752" s="44"/>
      <c r="J752" s="490"/>
      <c r="K752" s="490"/>
      <c r="L752" s="490"/>
      <c r="M752" s="44"/>
      <c r="N752" s="44"/>
    </row>
    <row r="753" customFormat="false" ht="15.75" hidden="false" customHeight="false" outlineLevel="0" collapsed="false">
      <c r="A753" s="44"/>
      <c r="E753" s="44"/>
      <c r="F753" s="44"/>
      <c r="H753" s="44"/>
      <c r="I753" s="44"/>
      <c r="J753" s="490"/>
      <c r="K753" s="490"/>
      <c r="L753" s="490"/>
      <c r="M753" s="44"/>
      <c r="N753" s="44"/>
    </row>
    <row r="754" customFormat="false" ht="15.75" hidden="false" customHeight="false" outlineLevel="0" collapsed="false">
      <c r="A754" s="44"/>
      <c r="E754" s="44"/>
      <c r="F754" s="44"/>
      <c r="H754" s="44"/>
      <c r="I754" s="44"/>
      <c r="J754" s="490"/>
      <c r="K754" s="490"/>
      <c r="L754" s="490"/>
      <c r="M754" s="44"/>
      <c r="N754" s="44"/>
    </row>
    <row r="755" customFormat="false" ht="15.75" hidden="false" customHeight="false" outlineLevel="0" collapsed="false">
      <c r="A755" s="44"/>
      <c r="E755" s="44"/>
      <c r="F755" s="44"/>
      <c r="H755" s="44"/>
      <c r="I755" s="44"/>
      <c r="J755" s="490"/>
      <c r="K755" s="490"/>
      <c r="L755" s="490"/>
      <c r="M755" s="44"/>
      <c r="N755" s="44"/>
    </row>
    <row r="756" customFormat="false" ht="15.75" hidden="false" customHeight="false" outlineLevel="0" collapsed="false">
      <c r="A756" s="44"/>
      <c r="E756" s="44"/>
      <c r="F756" s="44"/>
      <c r="H756" s="44"/>
      <c r="I756" s="44"/>
      <c r="J756" s="490"/>
      <c r="K756" s="490"/>
      <c r="L756" s="490"/>
      <c r="M756" s="44"/>
      <c r="N756" s="44"/>
    </row>
    <row r="757" customFormat="false" ht="15.75" hidden="false" customHeight="false" outlineLevel="0" collapsed="false">
      <c r="A757" s="44"/>
      <c r="E757" s="44"/>
      <c r="F757" s="44"/>
      <c r="H757" s="44"/>
      <c r="I757" s="44"/>
      <c r="J757" s="490"/>
      <c r="K757" s="490"/>
      <c r="L757" s="490"/>
      <c r="M757" s="44"/>
      <c r="N757" s="44"/>
    </row>
    <row r="758" customFormat="false" ht="15.75" hidden="false" customHeight="false" outlineLevel="0" collapsed="false">
      <c r="A758" s="44"/>
      <c r="E758" s="44"/>
      <c r="F758" s="44"/>
      <c r="H758" s="44"/>
      <c r="I758" s="44"/>
      <c r="J758" s="490"/>
      <c r="K758" s="490"/>
      <c r="L758" s="490"/>
      <c r="M758" s="44"/>
      <c r="N758" s="44"/>
    </row>
    <row r="759" customFormat="false" ht="15.75" hidden="false" customHeight="false" outlineLevel="0" collapsed="false">
      <c r="A759" s="44"/>
      <c r="E759" s="44"/>
      <c r="F759" s="44"/>
      <c r="H759" s="44"/>
      <c r="I759" s="44"/>
      <c r="J759" s="490"/>
      <c r="K759" s="490"/>
      <c r="L759" s="490"/>
      <c r="M759" s="44"/>
      <c r="N759" s="44"/>
    </row>
    <row r="760" customFormat="false" ht="15.75" hidden="false" customHeight="false" outlineLevel="0" collapsed="false">
      <c r="A760" s="44"/>
      <c r="E760" s="44"/>
      <c r="F760" s="44"/>
      <c r="H760" s="44"/>
      <c r="I760" s="44"/>
      <c r="J760" s="490"/>
      <c r="K760" s="490"/>
      <c r="L760" s="490"/>
      <c r="M760" s="44"/>
      <c r="N760" s="44"/>
    </row>
    <row r="761" customFormat="false" ht="15.75" hidden="false" customHeight="false" outlineLevel="0" collapsed="false">
      <c r="A761" s="44"/>
      <c r="E761" s="44"/>
      <c r="F761" s="44"/>
      <c r="H761" s="44"/>
      <c r="I761" s="44"/>
      <c r="J761" s="490"/>
      <c r="K761" s="490"/>
      <c r="L761" s="490"/>
      <c r="M761" s="44"/>
      <c r="N761" s="44"/>
    </row>
    <row r="762" customFormat="false" ht="15.75" hidden="false" customHeight="false" outlineLevel="0" collapsed="false">
      <c r="A762" s="44"/>
      <c r="E762" s="44"/>
      <c r="F762" s="44"/>
      <c r="H762" s="44"/>
      <c r="I762" s="44"/>
      <c r="J762" s="490"/>
      <c r="K762" s="490"/>
      <c r="L762" s="490"/>
      <c r="M762" s="44"/>
      <c r="N762" s="44"/>
    </row>
    <row r="763" customFormat="false" ht="15.75" hidden="false" customHeight="false" outlineLevel="0" collapsed="false">
      <c r="A763" s="44"/>
      <c r="E763" s="44"/>
      <c r="F763" s="44"/>
      <c r="H763" s="44"/>
      <c r="I763" s="44"/>
      <c r="J763" s="490"/>
      <c r="K763" s="490"/>
      <c r="L763" s="490"/>
      <c r="M763" s="44"/>
      <c r="N763" s="44"/>
    </row>
    <row r="764" customFormat="false" ht="15.75" hidden="false" customHeight="false" outlineLevel="0" collapsed="false">
      <c r="A764" s="44"/>
      <c r="E764" s="44"/>
      <c r="F764" s="44"/>
      <c r="H764" s="44"/>
      <c r="I764" s="44"/>
      <c r="J764" s="490"/>
      <c r="K764" s="490"/>
      <c r="L764" s="490"/>
      <c r="M764" s="44"/>
      <c r="N764" s="44"/>
    </row>
    <row r="765" customFormat="false" ht="15.75" hidden="false" customHeight="false" outlineLevel="0" collapsed="false">
      <c r="A765" s="44"/>
      <c r="E765" s="44"/>
      <c r="F765" s="44"/>
      <c r="H765" s="44"/>
      <c r="I765" s="44"/>
      <c r="J765" s="490"/>
      <c r="K765" s="490"/>
      <c r="L765" s="490"/>
      <c r="M765" s="44"/>
      <c r="N765" s="44"/>
    </row>
    <row r="766" customFormat="false" ht="15.75" hidden="false" customHeight="false" outlineLevel="0" collapsed="false">
      <c r="A766" s="44"/>
      <c r="E766" s="44"/>
      <c r="F766" s="44"/>
      <c r="H766" s="44"/>
      <c r="I766" s="44"/>
      <c r="J766" s="490"/>
      <c r="K766" s="490"/>
      <c r="L766" s="490"/>
      <c r="M766" s="44"/>
      <c r="N766" s="44"/>
    </row>
    <row r="767" customFormat="false" ht="15.75" hidden="false" customHeight="false" outlineLevel="0" collapsed="false">
      <c r="A767" s="44"/>
      <c r="E767" s="44"/>
      <c r="F767" s="44"/>
      <c r="H767" s="44"/>
      <c r="I767" s="44"/>
      <c r="J767" s="490"/>
      <c r="K767" s="490"/>
      <c r="L767" s="490"/>
      <c r="M767" s="44"/>
      <c r="N767" s="44"/>
    </row>
    <row r="768" customFormat="false" ht="15.75" hidden="false" customHeight="false" outlineLevel="0" collapsed="false">
      <c r="A768" s="44"/>
      <c r="E768" s="44"/>
      <c r="F768" s="44"/>
      <c r="H768" s="44"/>
      <c r="I768" s="44"/>
      <c r="J768" s="490"/>
      <c r="K768" s="490"/>
      <c r="L768" s="490"/>
      <c r="M768" s="44"/>
      <c r="N768" s="44"/>
    </row>
    <row r="769" customFormat="false" ht="15.75" hidden="false" customHeight="false" outlineLevel="0" collapsed="false">
      <c r="A769" s="44"/>
      <c r="E769" s="44"/>
      <c r="F769" s="44"/>
      <c r="H769" s="44"/>
      <c r="I769" s="44"/>
      <c r="J769" s="490"/>
      <c r="K769" s="490"/>
      <c r="L769" s="490"/>
      <c r="M769" s="44"/>
      <c r="N769" s="44"/>
    </row>
    <row r="770" customFormat="false" ht="15.75" hidden="false" customHeight="false" outlineLevel="0" collapsed="false">
      <c r="A770" s="44"/>
      <c r="E770" s="44"/>
      <c r="F770" s="44"/>
      <c r="H770" s="44"/>
      <c r="I770" s="44"/>
      <c r="J770" s="490"/>
      <c r="K770" s="490"/>
      <c r="L770" s="490"/>
      <c r="M770" s="44"/>
      <c r="N770" s="44"/>
    </row>
    <row r="771" customFormat="false" ht="15.75" hidden="false" customHeight="false" outlineLevel="0" collapsed="false">
      <c r="A771" s="44"/>
      <c r="E771" s="44"/>
      <c r="F771" s="44"/>
      <c r="H771" s="44"/>
      <c r="I771" s="44"/>
      <c r="J771" s="490"/>
      <c r="K771" s="490"/>
      <c r="L771" s="490"/>
      <c r="M771" s="44"/>
      <c r="N771" s="44"/>
    </row>
    <row r="772" customFormat="false" ht="15.75" hidden="false" customHeight="false" outlineLevel="0" collapsed="false">
      <c r="A772" s="44"/>
      <c r="E772" s="44"/>
      <c r="F772" s="44"/>
      <c r="H772" s="44"/>
      <c r="I772" s="44"/>
      <c r="J772" s="490"/>
      <c r="K772" s="490"/>
      <c r="L772" s="490"/>
      <c r="M772" s="44"/>
      <c r="N772" s="44"/>
    </row>
    <row r="773" customFormat="false" ht="15.75" hidden="false" customHeight="false" outlineLevel="0" collapsed="false">
      <c r="A773" s="44"/>
      <c r="E773" s="44"/>
      <c r="F773" s="44"/>
      <c r="H773" s="44"/>
      <c r="I773" s="44"/>
      <c r="J773" s="490"/>
      <c r="K773" s="490"/>
      <c r="L773" s="490"/>
      <c r="M773" s="44"/>
      <c r="N773" s="44"/>
    </row>
    <row r="774" customFormat="false" ht="15.75" hidden="false" customHeight="false" outlineLevel="0" collapsed="false">
      <c r="A774" s="44"/>
      <c r="E774" s="44"/>
      <c r="F774" s="44"/>
      <c r="H774" s="44"/>
      <c r="I774" s="44"/>
      <c r="J774" s="490"/>
      <c r="K774" s="490"/>
      <c r="L774" s="490"/>
      <c r="M774" s="44"/>
      <c r="N774" s="44"/>
    </row>
    <row r="775" customFormat="false" ht="15.75" hidden="false" customHeight="false" outlineLevel="0" collapsed="false">
      <c r="A775" s="44"/>
      <c r="E775" s="44"/>
      <c r="F775" s="44"/>
      <c r="H775" s="44"/>
      <c r="I775" s="44"/>
      <c r="J775" s="490"/>
      <c r="K775" s="490"/>
      <c r="L775" s="490"/>
      <c r="M775" s="44"/>
      <c r="N775" s="44"/>
    </row>
    <row r="776" customFormat="false" ht="15.75" hidden="false" customHeight="false" outlineLevel="0" collapsed="false">
      <c r="A776" s="44"/>
      <c r="E776" s="44"/>
      <c r="F776" s="44"/>
      <c r="H776" s="44"/>
      <c r="I776" s="44"/>
      <c r="J776" s="490"/>
      <c r="K776" s="490"/>
      <c r="L776" s="490"/>
      <c r="M776" s="44"/>
      <c r="N776" s="44"/>
    </row>
    <row r="777" customFormat="false" ht="15.75" hidden="false" customHeight="false" outlineLevel="0" collapsed="false">
      <c r="A777" s="44"/>
      <c r="E777" s="44"/>
      <c r="F777" s="44"/>
      <c r="H777" s="44"/>
      <c r="I777" s="44"/>
      <c r="J777" s="490"/>
      <c r="K777" s="490"/>
      <c r="L777" s="490"/>
      <c r="M777" s="44"/>
      <c r="N777" s="44"/>
    </row>
    <row r="778" customFormat="false" ht="15.75" hidden="false" customHeight="false" outlineLevel="0" collapsed="false">
      <c r="A778" s="44"/>
      <c r="E778" s="44"/>
      <c r="F778" s="44"/>
      <c r="H778" s="44"/>
      <c r="I778" s="44"/>
      <c r="J778" s="490"/>
      <c r="K778" s="490"/>
      <c r="L778" s="490"/>
      <c r="M778" s="44"/>
      <c r="N778" s="44"/>
    </row>
    <row r="779" customFormat="false" ht="15.75" hidden="false" customHeight="false" outlineLevel="0" collapsed="false">
      <c r="A779" s="44"/>
      <c r="E779" s="44"/>
      <c r="F779" s="44"/>
      <c r="H779" s="44"/>
      <c r="I779" s="44"/>
      <c r="J779" s="490"/>
      <c r="K779" s="490"/>
      <c r="L779" s="490"/>
      <c r="M779" s="44"/>
      <c r="N779" s="44"/>
    </row>
    <row r="780" customFormat="false" ht="15.75" hidden="false" customHeight="false" outlineLevel="0" collapsed="false">
      <c r="A780" s="44"/>
      <c r="E780" s="44"/>
      <c r="F780" s="44"/>
      <c r="H780" s="44"/>
      <c r="I780" s="44"/>
      <c r="J780" s="490"/>
      <c r="K780" s="490"/>
      <c r="L780" s="490"/>
      <c r="M780" s="44"/>
      <c r="N780" s="44"/>
    </row>
    <row r="781" customFormat="false" ht="15.75" hidden="false" customHeight="false" outlineLevel="0" collapsed="false">
      <c r="A781" s="44"/>
      <c r="E781" s="44"/>
      <c r="F781" s="44"/>
      <c r="H781" s="44"/>
      <c r="I781" s="44"/>
      <c r="J781" s="490"/>
      <c r="K781" s="490"/>
      <c r="L781" s="490"/>
      <c r="M781" s="44"/>
      <c r="N781" s="44"/>
    </row>
    <row r="782" customFormat="false" ht="15.75" hidden="false" customHeight="false" outlineLevel="0" collapsed="false">
      <c r="A782" s="44"/>
      <c r="E782" s="44"/>
      <c r="F782" s="44"/>
      <c r="H782" s="44"/>
      <c r="I782" s="44"/>
      <c r="J782" s="490"/>
      <c r="K782" s="490"/>
      <c r="L782" s="490"/>
      <c r="M782" s="44"/>
      <c r="N782" s="44"/>
    </row>
    <row r="783" customFormat="false" ht="15.75" hidden="false" customHeight="false" outlineLevel="0" collapsed="false">
      <c r="A783" s="44"/>
      <c r="E783" s="44"/>
      <c r="F783" s="44"/>
      <c r="H783" s="44"/>
      <c r="I783" s="44"/>
      <c r="J783" s="490"/>
      <c r="K783" s="490"/>
      <c r="L783" s="490"/>
      <c r="M783" s="44"/>
      <c r="N783" s="44"/>
    </row>
    <row r="784" customFormat="false" ht="15.75" hidden="false" customHeight="false" outlineLevel="0" collapsed="false">
      <c r="A784" s="44"/>
      <c r="E784" s="44"/>
      <c r="F784" s="44"/>
      <c r="H784" s="44"/>
      <c r="I784" s="44"/>
      <c r="J784" s="490"/>
      <c r="K784" s="490"/>
      <c r="L784" s="490"/>
      <c r="M784" s="44"/>
      <c r="N784" s="44"/>
    </row>
    <row r="785" customFormat="false" ht="15.75" hidden="false" customHeight="false" outlineLevel="0" collapsed="false">
      <c r="A785" s="44"/>
      <c r="E785" s="44"/>
      <c r="F785" s="44"/>
      <c r="H785" s="44"/>
      <c r="I785" s="44"/>
      <c r="J785" s="490"/>
      <c r="K785" s="490"/>
      <c r="L785" s="490"/>
      <c r="M785" s="44"/>
      <c r="N785" s="44"/>
    </row>
    <row r="786" customFormat="false" ht="15.75" hidden="false" customHeight="false" outlineLevel="0" collapsed="false">
      <c r="A786" s="44"/>
      <c r="E786" s="44"/>
      <c r="F786" s="44"/>
      <c r="H786" s="44"/>
      <c r="I786" s="44"/>
      <c r="J786" s="490"/>
      <c r="K786" s="490"/>
      <c r="L786" s="490"/>
      <c r="M786" s="44"/>
      <c r="N786" s="44"/>
    </row>
    <row r="787" customFormat="false" ht="15.75" hidden="false" customHeight="false" outlineLevel="0" collapsed="false">
      <c r="A787" s="44"/>
      <c r="E787" s="44"/>
      <c r="F787" s="44"/>
      <c r="H787" s="44"/>
      <c r="I787" s="44"/>
      <c r="J787" s="490"/>
      <c r="K787" s="490"/>
      <c r="L787" s="490"/>
      <c r="M787" s="44"/>
      <c r="N787" s="44"/>
    </row>
    <row r="788" customFormat="false" ht="15.75" hidden="false" customHeight="false" outlineLevel="0" collapsed="false">
      <c r="A788" s="44"/>
      <c r="E788" s="44"/>
      <c r="F788" s="44"/>
      <c r="H788" s="44"/>
      <c r="I788" s="44"/>
      <c r="J788" s="490"/>
      <c r="K788" s="490"/>
      <c r="L788" s="490"/>
      <c r="M788" s="44"/>
      <c r="N788" s="44"/>
    </row>
    <row r="789" customFormat="false" ht="15.75" hidden="false" customHeight="false" outlineLevel="0" collapsed="false">
      <c r="A789" s="44"/>
      <c r="E789" s="44"/>
      <c r="F789" s="44"/>
      <c r="H789" s="44"/>
      <c r="I789" s="44"/>
      <c r="J789" s="490"/>
      <c r="K789" s="490"/>
      <c r="L789" s="490"/>
      <c r="M789" s="44"/>
      <c r="N789" s="44"/>
    </row>
    <row r="790" customFormat="false" ht="15.75" hidden="false" customHeight="false" outlineLevel="0" collapsed="false">
      <c r="A790" s="44"/>
      <c r="E790" s="44"/>
      <c r="F790" s="44"/>
      <c r="H790" s="44"/>
      <c r="I790" s="44"/>
      <c r="J790" s="490"/>
      <c r="K790" s="490"/>
      <c r="L790" s="490"/>
      <c r="M790" s="44"/>
      <c r="N790" s="44"/>
    </row>
    <row r="791" customFormat="false" ht="15.75" hidden="false" customHeight="false" outlineLevel="0" collapsed="false">
      <c r="A791" s="44"/>
      <c r="E791" s="44"/>
      <c r="F791" s="44"/>
      <c r="H791" s="44"/>
      <c r="I791" s="44"/>
      <c r="J791" s="490"/>
      <c r="K791" s="490"/>
      <c r="L791" s="490"/>
      <c r="M791" s="44"/>
      <c r="N791" s="44"/>
    </row>
    <row r="792" customFormat="false" ht="15.75" hidden="false" customHeight="false" outlineLevel="0" collapsed="false">
      <c r="A792" s="44"/>
      <c r="E792" s="44"/>
      <c r="F792" s="44"/>
      <c r="H792" s="44"/>
      <c r="I792" s="44"/>
      <c r="J792" s="490"/>
      <c r="K792" s="490"/>
      <c r="L792" s="490"/>
      <c r="M792" s="44"/>
      <c r="N792" s="44"/>
    </row>
    <row r="793" customFormat="false" ht="15.75" hidden="false" customHeight="false" outlineLevel="0" collapsed="false">
      <c r="A793" s="44"/>
      <c r="E793" s="44"/>
      <c r="F793" s="44"/>
      <c r="H793" s="44"/>
      <c r="I793" s="44"/>
      <c r="J793" s="490"/>
      <c r="K793" s="490"/>
      <c r="L793" s="490"/>
      <c r="M793" s="44"/>
      <c r="N793" s="44"/>
    </row>
    <row r="794" customFormat="false" ht="15.75" hidden="false" customHeight="false" outlineLevel="0" collapsed="false">
      <c r="A794" s="44"/>
      <c r="E794" s="44"/>
      <c r="F794" s="44"/>
      <c r="H794" s="44"/>
      <c r="I794" s="44"/>
      <c r="J794" s="490"/>
      <c r="K794" s="490"/>
      <c r="L794" s="490"/>
      <c r="M794" s="44"/>
      <c r="N794" s="44"/>
    </row>
    <row r="795" customFormat="false" ht="15.75" hidden="false" customHeight="false" outlineLevel="0" collapsed="false">
      <c r="A795" s="44"/>
      <c r="E795" s="44"/>
      <c r="F795" s="44"/>
      <c r="H795" s="44"/>
      <c r="I795" s="44"/>
      <c r="J795" s="490"/>
      <c r="K795" s="490"/>
      <c r="L795" s="490"/>
      <c r="M795" s="44"/>
      <c r="N795" s="44"/>
    </row>
    <row r="796" customFormat="false" ht="15.75" hidden="false" customHeight="false" outlineLevel="0" collapsed="false">
      <c r="A796" s="44"/>
      <c r="E796" s="44"/>
      <c r="F796" s="44"/>
      <c r="H796" s="44"/>
      <c r="I796" s="44"/>
      <c r="J796" s="490"/>
      <c r="K796" s="490"/>
      <c r="L796" s="490"/>
      <c r="M796" s="44"/>
      <c r="N796" s="44"/>
    </row>
    <row r="797" customFormat="false" ht="15.75" hidden="false" customHeight="false" outlineLevel="0" collapsed="false">
      <c r="A797" s="44"/>
      <c r="E797" s="44"/>
      <c r="F797" s="44"/>
      <c r="H797" s="44"/>
      <c r="I797" s="44"/>
      <c r="J797" s="490"/>
      <c r="K797" s="490"/>
      <c r="L797" s="490"/>
      <c r="M797" s="44"/>
      <c r="N797" s="44"/>
    </row>
    <row r="798" customFormat="false" ht="15.75" hidden="false" customHeight="false" outlineLevel="0" collapsed="false">
      <c r="A798" s="44"/>
      <c r="E798" s="44"/>
      <c r="F798" s="44"/>
      <c r="H798" s="44"/>
      <c r="I798" s="44"/>
      <c r="J798" s="490"/>
      <c r="K798" s="490"/>
      <c r="L798" s="490"/>
      <c r="M798" s="44"/>
      <c r="N798" s="44"/>
    </row>
    <row r="799" customFormat="false" ht="15.75" hidden="false" customHeight="false" outlineLevel="0" collapsed="false">
      <c r="A799" s="44"/>
      <c r="E799" s="44"/>
      <c r="F799" s="44"/>
      <c r="H799" s="44"/>
      <c r="I799" s="44"/>
      <c r="J799" s="490"/>
      <c r="K799" s="490"/>
      <c r="L799" s="490"/>
      <c r="M799" s="44"/>
      <c r="N799" s="44"/>
    </row>
    <row r="800" customFormat="false" ht="15.75" hidden="false" customHeight="false" outlineLevel="0" collapsed="false">
      <c r="A800" s="44"/>
      <c r="E800" s="44"/>
      <c r="F800" s="44"/>
      <c r="H800" s="44"/>
      <c r="I800" s="44"/>
      <c r="J800" s="490"/>
      <c r="K800" s="490"/>
      <c r="L800" s="490"/>
      <c r="M800" s="44"/>
      <c r="N800" s="44"/>
    </row>
    <row r="801" customFormat="false" ht="15.75" hidden="false" customHeight="false" outlineLevel="0" collapsed="false">
      <c r="A801" s="44"/>
      <c r="E801" s="44"/>
      <c r="F801" s="44"/>
      <c r="H801" s="44"/>
      <c r="I801" s="44"/>
      <c r="J801" s="490"/>
      <c r="K801" s="490"/>
      <c r="L801" s="490"/>
      <c r="M801" s="44"/>
      <c r="N801" s="44"/>
    </row>
    <row r="802" customFormat="false" ht="15.75" hidden="false" customHeight="false" outlineLevel="0" collapsed="false">
      <c r="A802" s="44"/>
      <c r="E802" s="44"/>
      <c r="F802" s="44"/>
      <c r="H802" s="44"/>
      <c r="I802" s="44"/>
      <c r="J802" s="490"/>
      <c r="K802" s="490"/>
      <c r="L802" s="490"/>
      <c r="M802" s="44"/>
      <c r="N802" s="44"/>
    </row>
    <row r="803" customFormat="false" ht="15.75" hidden="false" customHeight="false" outlineLevel="0" collapsed="false">
      <c r="A803" s="44"/>
      <c r="E803" s="44"/>
      <c r="F803" s="44"/>
      <c r="H803" s="44"/>
      <c r="I803" s="44"/>
      <c r="J803" s="490"/>
      <c r="K803" s="490"/>
      <c r="L803" s="490"/>
      <c r="M803" s="44"/>
      <c r="N803" s="44"/>
    </row>
    <row r="804" customFormat="false" ht="15.75" hidden="false" customHeight="false" outlineLevel="0" collapsed="false">
      <c r="A804" s="44"/>
      <c r="E804" s="44"/>
      <c r="F804" s="44"/>
      <c r="H804" s="44"/>
      <c r="I804" s="44"/>
      <c r="J804" s="490"/>
      <c r="K804" s="490"/>
      <c r="L804" s="490"/>
      <c r="M804" s="44"/>
      <c r="N804" s="44"/>
    </row>
    <row r="805" customFormat="false" ht="15.75" hidden="false" customHeight="false" outlineLevel="0" collapsed="false">
      <c r="A805" s="44"/>
      <c r="E805" s="44"/>
      <c r="F805" s="44"/>
      <c r="H805" s="44"/>
      <c r="I805" s="44"/>
      <c r="J805" s="490"/>
      <c r="K805" s="490"/>
      <c r="L805" s="490"/>
      <c r="M805" s="44"/>
      <c r="N805" s="44"/>
    </row>
    <row r="806" customFormat="false" ht="15.75" hidden="false" customHeight="false" outlineLevel="0" collapsed="false">
      <c r="A806" s="44"/>
      <c r="E806" s="44"/>
      <c r="F806" s="44"/>
      <c r="H806" s="44"/>
      <c r="I806" s="44"/>
      <c r="J806" s="490"/>
      <c r="K806" s="490"/>
      <c r="L806" s="490"/>
      <c r="M806" s="44"/>
      <c r="N806" s="44"/>
    </row>
    <row r="807" customFormat="false" ht="15.75" hidden="false" customHeight="false" outlineLevel="0" collapsed="false">
      <c r="A807" s="44"/>
      <c r="E807" s="44"/>
      <c r="F807" s="44"/>
      <c r="H807" s="44"/>
      <c r="I807" s="44"/>
      <c r="J807" s="490"/>
      <c r="K807" s="490"/>
      <c r="L807" s="490"/>
      <c r="M807" s="44"/>
      <c r="N807" s="44"/>
    </row>
    <row r="808" customFormat="false" ht="15.75" hidden="false" customHeight="false" outlineLevel="0" collapsed="false">
      <c r="A808" s="44"/>
      <c r="E808" s="44"/>
      <c r="F808" s="44"/>
      <c r="H808" s="44"/>
      <c r="I808" s="44"/>
      <c r="J808" s="490"/>
      <c r="K808" s="490"/>
      <c r="L808" s="490"/>
      <c r="M808" s="44"/>
      <c r="N808" s="44"/>
    </row>
    <row r="809" customFormat="false" ht="15.75" hidden="false" customHeight="false" outlineLevel="0" collapsed="false">
      <c r="A809" s="44"/>
      <c r="E809" s="44"/>
      <c r="F809" s="44"/>
      <c r="H809" s="44"/>
      <c r="I809" s="44"/>
      <c r="J809" s="490"/>
      <c r="K809" s="490"/>
      <c r="L809" s="490"/>
      <c r="M809" s="44"/>
      <c r="N809" s="44"/>
    </row>
    <row r="810" customFormat="false" ht="15.75" hidden="false" customHeight="false" outlineLevel="0" collapsed="false">
      <c r="A810" s="44"/>
      <c r="E810" s="44"/>
      <c r="F810" s="44"/>
      <c r="H810" s="44"/>
      <c r="I810" s="44"/>
      <c r="J810" s="490"/>
      <c r="K810" s="490"/>
      <c r="L810" s="490"/>
      <c r="M810" s="44"/>
      <c r="N810" s="44"/>
    </row>
    <row r="811" customFormat="false" ht="15.75" hidden="false" customHeight="false" outlineLevel="0" collapsed="false">
      <c r="A811" s="44"/>
      <c r="E811" s="44"/>
      <c r="F811" s="44"/>
      <c r="H811" s="44"/>
      <c r="I811" s="44"/>
      <c r="J811" s="490"/>
      <c r="K811" s="490"/>
      <c r="L811" s="490"/>
      <c r="M811" s="44"/>
      <c r="N811" s="44"/>
    </row>
    <row r="812" customFormat="false" ht="15.75" hidden="false" customHeight="false" outlineLevel="0" collapsed="false">
      <c r="A812" s="44"/>
      <c r="E812" s="44"/>
      <c r="F812" s="44"/>
      <c r="H812" s="44"/>
      <c r="I812" s="44"/>
      <c r="J812" s="490"/>
      <c r="K812" s="490"/>
      <c r="L812" s="490"/>
      <c r="M812" s="44"/>
      <c r="N812" s="44"/>
    </row>
    <row r="813" customFormat="false" ht="15.75" hidden="false" customHeight="false" outlineLevel="0" collapsed="false">
      <c r="A813" s="44"/>
      <c r="E813" s="44"/>
      <c r="F813" s="44"/>
      <c r="H813" s="44"/>
      <c r="I813" s="44"/>
      <c r="J813" s="490"/>
      <c r="K813" s="490"/>
      <c r="L813" s="490"/>
      <c r="M813" s="44"/>
      <c r="N813" s="44"/>
    </row>
    <row r="814" customFormat="false" ht="15.75" hidden="false" customHeight="false" outlineLevel="0" collapsed="false">
      <c r="A814" s="44"/>
      <c r="E814" s="44"/>
      <c r="F814" s="44"/>
      <c r="H814" s="44"/>
      <c r="I814" s="44"/>
      <c r="J814" s="490"/>
      <c r="K814" s="490"/>
      <c r="L814" s="490"/>
      <c r="M814" s="44"/>
      <c r="N814" s="44"/>
    </row>
    <row r="815" customFormat="false" ht="15.75" hidden="false" customHeight="false" outlineLevel="0" collapsed="false">
      <c r="A815" s="44"/>
      <c r="E815" s="44"/>
      <c r="F815" s="44"/>
      <c r="H815" s="44"/>
      <c r="I815" s="44"/>
      <c r="J815" s="490"/>
      <c r="K815" s="490"/>
      <c r="L815" s="490"/>
      <c r="M815" s="44"/>
      <c r="N815" s="44"/>
    </row>
    <row r="816" customFormat="false" ht="15.75" hidden="false" customHeight="false" outlineLevel="0" collapsed="false">
      <c r="A816" s="44"/>
      <c r="E816" s="44"/>
      <c r="F816" s="44"/>
      <c r="H816" s="44"/>
      <c r="I816" s="44"/>
      <c r="J816" s="490"/>
      <c r="K816" s="490"/>
      <c r="L816" s="490"/>
      <c r="M816" s="44"/>
      <c r="N816" s="44"/>
    </row>
    <row r="817" customFormat="false" ht="15.75" hidden="false" customHeight="false" outlineLevel="0" collapsed="false">
      <c r="A817" s="44"/>
      <c r="E817" s="44"/>
      <c r="F817" s="44"/>
      <c r="H817" s="44"/>
      <c r="I817" s="44"/>
      <c r="J817" s="490"/>
      <c r="K817" s="490"/>
      <c r="L817" s="490"/>
      <c r="M817" s="44"/>
      <c r="N817" s="44"/>
    </row>
    <row r="818" customFormat="false" ht="15.75" hidden="false" customHeight="false" outlineLevel="0" collapsed="false">
      <c r="A818" s="44"/>
      <c r="E818" s="44"/>
      <c r="F818" s="44"/>
      <c r="H818" s="44"/>
      <c r="I818" s="44"/>
      <c r="J818" s="490"/>
      <c r="K818" s="490"/>
      <c r="L818" s="490"/>
      <c r="M818" s="44"/>
      <c r="N818" s="44"/>
    </row>
    <row r="819" customFormat="false" ht="15.75" hidden="false" customHeight="false" outlineLevel="0" collapsed="false">
      <c r="A819" s="44"/>
      <c r="E819" s="44"/>
      <c r="F819" s="44"/>
      <c r="H819" s="44"/>
      <c r="I819" s="44"/>
      <c r="J819" s="490"/>
      <c r="K819" s="490"/>
      <c r="L819" s="490"/>
      <c r="M819" s="44"/>
      <c r="N819" s="44"/>
    </row>
    <row r="820" customFormat="false" ht="15.75" hidden="false" customHeight="false" outlineLevel="0" collapsed="false">
      <c r="A820" s="44"/>
      <c r="E820" s="44"/>
      <c r="F820" s="44"/>
      <c r="H820" s="44"/>
      <c r="I820" s="44"/>
      <c r="J820" s="490"/>
      <c r="K820" s="490"/>
      <c r="L820" s="490"/>
      <c r="M820" s="44"/>
      <c r="N820" s="44"/>
    </row>
    <row r="821" customFormat="false" ht="15.75" hidden="false" customHeight="false" outlineLevel="0" collapsed="false">
      <c r="A821" s="44"/>
      <c r="E821" s="44"/>
      <c r="F821" s="44"/>
      <c r="H821" s="44"/>
      <c r="I821" s="44"/>
      <c r="J821" s="490"/>
      <c r="K821" s="490"/>
      <c r="L821" s="490"/>
      <c r="M821" s="44"/>
      <c r="N821" s="44"/>
    </row>
    <row r="822" customFormat="false" ht="15.75" hidden="false" customHeight="false" outlineLevel="0" collapsed="false">
      <c r="A822" s="44"/>
      <c r="E822" s="44"/>
      <c r="F822" s="44"/>
      <c r="H822" s="44"/>
      <c r="I822" s="44"/>
      <c r="J822" s="490"/>
      <c r="K822" s="490"/>
      <c r="L822" s="490"/>
      <c r="M822" s="44"/>
      <c r="N822" s="44"/>
    </row>
    <row r="823" customFormat="false" ht="15.75" hidden="false" customHeight="false" outlineLevel="0" collapsed="false">
      <c r="A823" s="44"/>
      <c r="E823" s="44"/>
      <c r="F823" s="44"/>
      <c r="H823" s="44"/>
      <c r="I823" s="44"/>
      <c r="J823" s="490"/>
      <c r="K823" s="490"/>
      <c r="L823" s="490"/>
      <c r="M823" s="44"/>
      <c r="N823" s="44"/>
    </row>
    <row r="824" customFormat="false" ht="15.75" hidden="false" customHeight="false" outlineLevel="0" collapsed="false">
      <c r="A824" s="44"/>
      <c r="E824" s="44"/>
      <c r="F824" s="44"/>
      <c r="H824" s="44"/>
      <c r="I824" s="44"/>
      <c r="J824" s="490"/>
      <c r="K824" s="490"/>
      <c r="L824" s="490"/>
      <c r="M824" s="44"/>
      <c r="N824" s="44"/>
    </row>
    <row r="825" customFormat="false" ht="15.75" hidden="false" customHeight="false" outlineLevel="0" collapsed="false">
      <c r="A825" s="44"/>
      <c r="E825" s="44"/>
      <c r="F825" s="44"/>
      <c r="H825" s="44"/>
      <c r="I825" s="44"/>
      <c r="J825" s="490"/>
      <c r="K825" s="490"/>
      <c r="L825" s="490"/>
      <c r="M825" s="44"/>
      <c r="N825" s="44"/>
    </row>
    <row r="826" customFormat="false" ht="15.75" hidden="false" customHeight="false" outlineLevel="0" collapsed="false">
      <c r="A826" s="44"/>
      <c r="E826" s="44"/>
      <c r="F826" s="44"/>
      <c r="H826" s="44"/>
      <c r="I826" s="44"/>
      <c r="J826" s="490"/>
      <c r="K826" s="490"/>
      <c r="L826" s="490"/>
      <c r="M826" s="44"/>
      <c r="N826" s="44"/>
    </row>
    <row r="827" customFormat="false" ht="15.75" hidden="false" customHeight="false" outlineLevel="0" collapsed="false">
      <c r="A827" s="44"/>
      <c r="E827" s="44"/>
      <c r="F827" s="44"/>
      <c r="H827" s="44"/>
      <c r="I827" s="44"/>
      <c r="J827" s="490"/>
      <c r="K827" s="490"/>
      <c r="L827" s="490"/>
      <c r="M827" s="44"/>
      <c r="N827" s="44"/>
    </row>
    <row r="828" customFormat="false" ht="15.75" hidden="false" customHeight="false" outlineLevel="0" collapsed="false">
      <c r="A828" s="44"/>
      <c r="E828" s="44"/>
      <c r="F828" s="44"/>
      <c r="H828" s="44"/>
      <c r="I828" s="44"/>
      <c r="J828" s="490"/>
      <c r="K828" s="490"/>
      <c r="L828" s="490"/>
      <c r="M828" s="44"/>
      <c r="N828" s="44"/>
    </row>
    <row r="829" customFormat="false" ht="15.75" hidden="false" customHeight="false" outlineLevel="0" collapsed="false">
      <c r="A829" s="44"/>
      <c r="E829" s="44"/>
      <c r="F829" s="44"/>
      <c r="H829" s="44"/>
      <c r="I829" s="44"/>
      <c r="J829" s="490"/>
      <c r="K829" s="490"/>
      <c r="L829" s="490"/>
      <c r="M829" s="44"/>
      <c r="N829" s="44"/>
    </row>
    <row r="830" customFormat="false" ht="15.75" hidden="false" customHeight="false" outlineLevel="0" collapsed="false">
      <c r="A830" s="44"/>
      <c r="E830" s="44"/>
      <c r="F830" s="44"/>
      <c r="H830" s="44"/>
      <c r="I830" s="44"/>
      <c r="J830" s="490"/>
      <c r="K830" s="490"/>
      <c r="L830" s="490"/>
      <c r="M830" s="44"/>
      <c r="N830" s="44"/>
    </row>
    <row r="831" customFormat="false" ht="15.75" hidden="false" customHeight="false" outlineLevel="0" collapsed="false">
      <c r="A831" s="44"/>
      <c r="E831" s="44"/>
      <c r="F831" s="44"/>
      <c r="H831" s="44"/>
      <c r="I831" s="44"/>
      <c r="J831" s="490"/>
      <c r="K831" s="490"/>
      <c r="L831" s="490"/>
      <c r="M831" s="44"/>
      <c r="N831" s="44"/>
    </row>
    <row r="832" customFormat="false" ht="15.75" hidden="false" customHeight="false" outlineLevel="0" collapsed="false">
      <c r="A832" s="44"/>
      <c r="E832" s="44"/>
      <c r="F832" s="44"/>
      <c r="H832" s="44"/>
      <c r="I832" s="44"/>
      <c r="J832" s="490"/>
      <c r="K832" s="490"/>
      <c r="L832" s="490"/>
      <c r="M832" s="44"/>
      <c r="N832" s="44"/>
    </row>
    <row r="833" customFormat="false" ht="15.75" hidden="false" customHeight="false" outlineLevel="0" collapsed="false">
      <c r="A833" s="44"/>
      <c r="E833" s="44"/>
      <c r="F833" s="44"/>
      <c r="H833" s="44"/>
      <c r="I833" s="44"/>
      <c r="J833" s="490"/>
      <c r="K833" s="490"/>
      <c r="L833" s="490"/>
      <c r="M833" s="44"/>
      <c r="N833" s="44"/>
    </row>
    <row r="834" customFormat="false" ht="15.75" hidden="false" customHeight="false" outlineLevel="0" collapsed="false">
      <c r="A834" s="44"/>
      <c r="E834" s="44"/>
      <c r="F834" s="44"/>
      <c r="H834" s="44"/>
      <c r="I834" s="44"/>
      <c r="J834" s="490"/>
      <c r="K834" s="490"/>
      <c r="L834" s="490"/>
      <c r="M834" s="44"/>
      <c r="N834" s="44"/>
    </row>
    <row r="835" customFormat="false" ht="15.75" hidden="false" customHeight="false" outlineLevel="0" collapsed="false">
      <c r="A835" s="44"/>
      <c r="E835" s="44"/>
      <c r="F835" s="44"/>
      <c r="H835" s="44"/>
      <c r="I835" s="44"/>
      <c r="J835" s="490"/>
      <c r="K835" s="490"/>
      <c r="L835" s="490"/>
      <c r="M835" s="44"/>
      <c r="N835" s="44"/>
    </row>
    <row r="836" customFormat="false" ht="15.75" hidden="false" customHeight="false" outlineLevel="0" collapsed="false">
      <c r="A836" s="44"/>
      <c r="E836" s="44"/>
      <c r="F836" s="44"/>
      <c r="H836" s="44"/>
      <c r="I836" s="44"/>
      <c r="J836" s="490"/>
      <c r="K836" s="490"/>
      <c r="L836" s="490"/>
      <c r="M836" s="44"/>
      <c r="N836" s="44"/>
    </row>
    <row r="837" customFormat="false" ht="15.75" hidden="false" customHeight="false" outlineLevel="0" collapsed="false">
      <c r="A837" s="44"/>
      <c r="E837" s="44"/>
      <c r="F837" s="44"/>
      <c r="H837" s="44"/>
      <c r="I837" s="44"/>
      <c r="J837" s="490"/>
      <c r="K837" s="490"/>
      <c r="L837" s="490"/>
      <c r="M837" s="44"/>
      <c r="N837" s="44"/>
    </row>
    <row r="838" customFormat="false" ht="15.75" hidden="false" customHeight="false" outlineLevel="0" collapsed="false">
      <c r="A838" s="44"/>
      <c r="E838" s="44"/>
      <c r="F838" s="44"/>
      <c r="H838" s="44"/>
      <c r="I838" s="44"/>
      <c r="J838" s="490"/>
      <c r="K838" s="490"/>
      <c r="L838" s="490"/>
      <c r="M838" s="44"/>
      <c r="N838" s="44"/>
    </row>
    <row r="839" customFormat="false" ht="15.75" hidden="false" customHeight="false" outlineLevel="0" collapsed="false">
      <c r="A839" s="44"/>
      <c r="E839" s="44"/>
      <c r="F839" s="44"/>
      <c r="H839" s="44"/>
      <c r="I839" s="44"/>
      <c r="J839" s="490"/>
      <c r="K839" s="490"/>
      <c r="L839" s="490"/>
      <c r="M839" s="44"/>
      <c r="N839" s="44"/>
    </row>
    <row r="840" customFormat="false" ht="15.75" hidden="false" customHeight="false" outlineLevel="0" collapsed="false">
      <c r="A840" s="44"/>
      <c r="E840" s="44"/>
      <c r="F840" s="44"/>
      <c r="H840" s="44"/>
      <c r="I840" s="44"/>
      <c r="J840" s="490"/>
      <c r="K840" s="490"/>
      <c r="L840" s="490"/>
      <c r="M840" s="44"/>
      <c r="N840" s="44"/>
    </row>
    <row r="841" customFormat="false" ht="15.75" hidden="false" customHeight="false" outlineLevel="0" collapsed="false">
      <c r="A841" s="44"/>
      <c r="E841" s="44"/>
      <c r="F841" s="44"/>
      <c r="H841" s="44"/>
      <c r="I841" s="44"/>
      <c r="J841" s="490"/>
      <c r="K841" s="490"/>
      <c r="L841" s="490"/>
      <c r="M841" s="44"/>
      <c r="N841" s="44"/>
    </row>
    <row r="842" customFormat="false" ht="15.75" hidden="false" customHeight="false" outlineLevel="0" collapsed="false">
      <c r="A842" s="44"/>
      <c r="E842" s="44"/>
      <c r="F842" s="44"/>
      <c r="H842" s="44"/>
      <c r="I842" s="44"/>
      <c r="J842" s="490"/>
      <c r="K842" s="490"/>
      <c r="L842" s="490"/>
      <c r="M842" s="44"/>
      <c r="N842" s="44"/>
    </row>
    <row r="843" customFormat="false" ht="15.75" hidden="false" customHeight="false" outlineLevel="0" collapsed="false">
      <c r="A843" s="44"/>
      <c r="E843" s="44"/>
      <c r="F843" s="44"/>
      <c r="H843" s="44"/>
      <c r="I843" s="44"/>
      <c r="J843" s="490"/>
      <c r="K843" s="490"/>
      <c r="L843" s="490"/>
      <c r="M843" s="44"/>
      <c r="N843" s="44"/>
    </row>
    <row r="844" customFormat="false" ht="15.75" hidden="false" customHeight="false" outlineLevel="0" collapsed="false">
      <c r="A844" s="44"/>
      <c r="E844" s="44"/>
      <c r="F844" s="44"/>
      <c r="H844" s="44"/>
      <c r="I844" s="44"/>
      <c r="J844" s="490"/>
      <c r="K844" s="490"/>
      <c r="L844" s="490"/>
      <c r="M844" s="44"/>
      <c r="N844" s="44"/>
    </row>
    <row r="845" customFormat="false" ht="15.75" hidden="false" customHeight="false" outlineLevel="0" collapsed="false">
      <c r="A845" s="44"/>
      <c r="E845" s="44"/>
      <c r="F845" s="44"/>
      <c r="H845" s="44"/>
      <c r="I845" s="44"/>
      <c r="J845" s="490"/>
      <c r="K845" s="490"/>
      <c r="L845" s="490"/>
      <c r="M845" s="44"/>
      <c r="N845" s="44"/>
    </row>
    <row r="846" customFormat="false" ht="15.75" hidden="false" customHeight="false" outlineLevel="0" collapsed="false">
      <c r="A846" s="44"/>
      <c r="E846" s="44"/>
      <c r="F846" s="44"/>
      <c r="H846" s="44"/>
      <c r="I846" s="44"/>
      <c r="J846" s="490"/>
      <c r="K846" s="490"/>
      <c r="L846" s="490"/>
      <c r="M846" s="44"/>
      <c r="N846" s="44"/>
    </row>
    <row r="847" customFormat="false" ht="15.75" hidden="false" customHeight="false" outlineLevel="0" collapsed="false">
      <c r="A847" s="44"/>
      <c r="E847" s="44"/>
      <c r="F847" s="44"/>
      <c r="H847" s="44"/>
      <c r="I847" s="44"/>
      <c r="J847" s="490"/>
      <c r="K847" s="490"/>
      <c r="L847" s="490"/>
      <c r="M847" s="44"/>
      <c r="N847" s="44"/>
    </row>
    <row r="848" customFormat="false" ht="15.75" hidden="false" customHeight="false" outlineLevel="0" collapsed="false">
      <c r="A848" s="44"/>
      <c r="E848" s="44"/>
      <c r="F848" s="44"/>
      <c r="H848" s="44"/>
      <c r="I848" s="44"/>
      <c r="J848" s="490"/>
      <c r="K848" s="490"/>
      <c r="L848" s="490"/>
      <c r="M848" s="44"/>
      <c r="N848" s="44"/>
    </row>
    <row r="849" customFormat="false" ht="15.75" hidden="false" customHeight="false" outlineLevel="0" collapsed="false">
      <c r="A849" s="44"/>
      <c r="E849" s="44"/>
      <c r="F849" s="44"/>
      <c r="H849" s="44"/>
      <c r="I849" s="44"/>
      <c r="J849" s="490"/>
      <c r="K849" s="490"/>
      <c r="L849" s="490"/>
      <c r="M849" s="44"/>
      <c r="N849" s="44"/>
    </row>
    <row r="850" customFormat="false" ht="15.75" hidden="false" customHeight="false" outlineLevel="0" collapsed="false">
      <c r="A850" s="44"/>
      <c r="E850" s="44"/>
      <c r="F850" s="44"/>
      <c r="H850" s="44"/>
      <c r="I850" s="44"/>
      <c r="J850" s="490"/>
      <c r="K850" s="490"/>
      <c r="L850" s="490"/>
      <c r="M850" s="44"/>
      <c r="N850" s="44"/>
    </row>
    <row r="851" customFormat="false" ht="15.75" hidden="false" customHeight="false" outlineLevel="0" collapsed="false">
      <c r="A851" s="44"/>
      <c r="E851" s="44"/>
      <c r="F851" s="44"/>
      <c r="H851" s="44"/>
      <c r="I851" s="44"/>
      <c r="J851" s="490"/>
      <c r="K851" s="490"/>
      <c r="L851" s="490"/>
      <c r="M851" s="44"/>
      <c r="N851" s="44"/>
    </row>
    <row r="852" customFormat="false" ht="15.75" hidden="false" customHeight="false" outlineLevel="0" collapsed="false">
      <c r="A852" s="44"/>
      <c r="E852" s="44"/>
      <c r="F852" s="44"/>
      <c r="H852" s="44"/>
      <c r="I852" s="44"/>
      <c r="J852" s="490"/>
      <c r="K852" s="490"/>
      <c r="L852" s="490"/>
      <c r="M852" s="44"/>
      <c r="N852" s="44"/>
    </row>
    <row r="853" customFormat="false" ht="15.75" hidden="false" customHeight="false" outlineLevel="0" collapsed="false">
      <c r="A853" s="44"/>
      <c r="E853" s="44"/>
      <c r="F853" s="44"/>
      <c r="H853" s="44"/>
      <c r="I853" s="44"/>
      <c r="J853" s="490"/>
      <c r="K853" s="490"/>
      <c r="L853" s="490"/>
      <c r="M853" s="44"/>
      <c r="N853" s="44"/>
    </row>
    <row r="854" customFormat="false" ht="15.75" hidden="false" customHeight="false" outlineLevel="0" collapsed="false">
      <c r="A854" s="44"/>
      <c r="E854" s="44"/>
      <c r="F854" s="44"/>
      <c r="H854" s="44"/>
      <c r="I854" s="44"/>
      <c r="J854" s="490"/>
      <c r="K854" s="490"/>
      <c r="L854" s="490"/>
      <c r="M854" s="44"/>
      <c r="N854" s="44"/>
    </row>
    <row r="855" customFormat="false" ht="15.75" hidden="false" customHeight="false" outlineLevel="0" collapsed="false">
      <c r="A855" s="44"/>
      <c r="E855" s="44"/>
      <c r="F855" s="44"/>
      <c r="H855" s="44"/>
      <c r="I855" s="44"/>
      <c r="J855" s="490"/>
      <c r="K855" s="490"/>
      <c r="L855" s="490"/>
      <c r="M855" s="44"/>
      <c r="N855" s="44"/>
    </row>
    <row r="856" customFormat="false" ht="15.75" hidden="false" customHeight="false" outlineLevel="0" collapsed="false">
      <c r="A856" s="44"/>
      <c r="E856" s="44"/>
      <c r="F856" s="44"/>
      <c r="H856" s="44"/>
      <c r="I856" s="44"/>
      <c r="J856" s="490"/>
      <c r="K856" s="490"/>
      <c r="L856" s="490"/>
      <c r="M856" s="44"/>
      <c r="N856" s="44"/>
    </row>
    <row r="857" customFormat="false" ht="15.75" hidden="false" customHeight="false" outlineLevel="0" collapsed="false">
      <c r="A857" s="44"/>
      <c r="E857" s="44"/>
      <c r="F857" s="44"/>
      <c r="H857" s="44"/>
      <c r="I857" s="44"/>
      <c r="J857" s="490"/>
      <c r="K857" s="490"/>
      <c r="L857" s="490"/>
      <c r="M857" s="44"/>
      <c r="N857" s="44"/>
    </row>
    <row r="858" customFormat="false" ht="15.75" hidden="false" customHeight="false" outlineLevel="0" collapsed="false">
      <c r="A858" s="44"/>
      <c r="E858" s="44"/>
      <c r="F858" s="44"/>
      <c r="H858" s="44"/>
      <c r="I858" s="44"/>
      <c r="J858" s="490"/>
      <c r="K858" s="490"/>
      <c r="L858" s="490"/>
      <c r="M858" s="44"/>
      <c r="N858" s="44"/>
    </row>
    <row r="859" customFormat="false" ht="15.75" hidden="false" customHeight="false" outlineLevel="0" collapsed="false">
      <c r="A859" s="44"/>
      <c r="E859" s="44"/>
      <c r="F859" s="44"/>
      <c r="H859" s="44"/>
      <c r="I859" s="44"/>
      <c r="J859" s="490"/>
      <c r="K859" s="490"/>
      <c r="L859" s="490"/>
      <c r="M859" s="44"/>
      <c r="N859" s="44"/>
    </row>
    <row r="860" customFormat="false" ht="15.75" hidden="false" customHeight="false" outlineLevel="0" collapsed="false">
      <c r="A860" s="44"/>
      <c r="E860" s="44"/>
      <c r="F860" s="44"/>
      <c r="H860" s="44"/>
      <c r="I860" s="44"/>
      <c r="J860" s="490"/>
      <c r="K860" s="490"/>
      <c r="L860" s="490"/>
      <c r="M860" s="44"/>
      <c r="N860" s="44"/>
    </row>
    <row r="861" customFormat="false" ht="15.75" hidden="false" customHeight="false" outlineLevel="0" collapsed="false">
      <c r="A861" s="44"/>
      <c r="E861" s="44"/>
      <c r="F861" s="44"/>
      <c r="H861" s="44"/>
      <c r="I861" s="44"/>
      <c r="J861" s="490"/>
      <c r="K861" s="490"/>
      <c r="L861" s="490"/>
      <c r="M861" s="44"/>
      <c r="N861" s="44"/>
    </row>
    <row r="862" customFormat="false" ht="15.75" hidden="false" customHeight="false" outlineLevel="0" collapsed="false">
      <c r="A862" s="44"/>
      <c r="E862" s="44"/>
      <c r="F862" s="44"/>
      <c r="H862" s="44"/>
      <c r="I862" s="44"/>
      <c r="J862" s="490"/>
      <c r="K862" s="490"/>
      <c r="L862" s="490"/>
      <c r="M862" s="44"/>
      <c r="N862" s="44"/>
    </row>
    <row r="863" customFormat="false" ht="15.75" hidden="false" customHeight="false" outlineLevel="0" collapsed="false">
      <c r="A863" s="44"/>
      <c r="E863" s="44"/>
      <c r="F863" s="44"/>
      <c r="H863" s="44"/>
      <c r="I863" s="44"/>
      <c r="J863" s="490"/>
      <c r="K863" s="490"/>
      <c r="L863" s="490"/>
      <c r="M863" s="44"/>
      <c r="N863" s="44"/>
    </row>
    <row r="864" customFormat="false" ht="15.75" hidden="false" customHeight="false" outlineLevel="0" collapsed="false">
      <c r="A864" s="44"/>
      <c r="E864" s="44"/>
      <c r="F864" s="44"/>
      <c r="H864" s="44"/>
      <c r="I864" s="44"/>
      <c r="J864" s="490"/>
      <c r="K864" s="490"/>
      <c r="L864" s="490"/>
      <c r="M864" s="44"/>
      <c r="N864" s="44"/>
    </row>
    <row r="865" customFormat="false" ht="15.75" hidden="false" customHeight="false" outlineLevel="0" collapsed="false">
      <c r="A865" s="44"/>
      <c r="E865" s="44"/>
      <c r="F865" s="44"/>
      <c r="H865" s="44"/>
      <c r="I865" s="44"/>
      <c r="J865" s="490"/>
      <c r="K865" s="490"/>
      <c r="L865" s="490"/>
      <c r="M865" s="44"/>
      <c r="N865" s="44"/>
    </row>
    <row r="866" customFormat="false" ht="15.75" hidden="false" customHeight="false" outlineLevel="0" collapsed="false">
      <c r="A866" s="44"/>
      <c r="E866" s="44"/>
      <c r="F866" s="44"/>
      <c r="H866" s="44"/>
      <c r="I866" s="44"/>
      <c r="J866" s="490"/>
      <c r="K866" s="490"/>
      <c r="L866" s="490"/>
      <c r="M866" s="44"/>
      <c r="N866" s="44"/>
    </row>
    <row r="867" customFormat="false" ht="15.75" hidden="false" customHeight="false" outlineLevel="0" collapsed="false">
      <c r="A867" s="44"/>
      <c r="E867" s="44"/>
      <c r="F867" s="44"/>
      <c r="H867" s="44"/>
      <c r="I867" s="44"/>
      <c r="J867" s="490"/>
      <c r="K867" s="490"/>
      <c r="L867" s="490"/>
      <c r="M867" s="44"/>
      <c r="N867" s="44"/>
    </row>
    <row r="868" customFormat="false" ht="15.75" hidden="false" customHeight="false" outlineLevel="0" collapsed="false">
      <c r="A868" s="44"/>
      <c r="E868" s="44"/>
      <c r="F868" s="44"/>
      <c r="H868" s="44"/>
      <c r="I868" s="44"/>
      <c r="J868" s="490"/>
      <c r="K868" s="490"/>
      <c r="L868" s="490"/>
      <c r="M868" s="44"/>
      <c r="N868" s="44"/>
    </row>
    <row r="869" customFormat="false" ht="15.75" hidden="false" customHeight="false" outlineLevel="0" collapsed="false">
      <c r="A869" s="44"/>
      <c r="E869" s="44"/>
      <c r="F869" s="44"/>
      <c r="H869" s="44"/>
      <c r="I869" s="44"/>
      <c r="J869" s="490"/>
      <c r="K869" s="490"/>
      <c r="L869" s="490"/>
      <c r="M869" s="44"/>
      <c r="N869" s="44"/>
    </row>
    <row r="870" customFormat="false" ht="15.75" hidden="false" customHeight="false" outlineLevel="0" collapsed="false">
      <c r="A870" s="44"/>
      <c r="E870" s="44"/>
      <c r="F870" s="44"/>
      <c r="H870" s="44"/>
      <c r="I870" s="44"/>
      <c r="J870" s="490"/>
      <c r="K870" s="490"/>
      <c r="L870" s="490"/>
      <c r="M870" s="44"/>
      <c r="N870" s="44"/>
    </row>
    <row r="871" customFormat="false" ht="15.75" hidden="false" customHeight="false" outlineLevel="0" collapsed="false">
      <c r="A871" s="44"/>
      <c r="E871" s="44"/>
      <c r="F871" s="44"/>
      <c r="H871" s="44"/>
      <c r="I871" s="44"/>
      <c r="J871" s="490"/>
      <c r="K871" s="490"/>
      <c r="L871" s="490"/>
      <c r="M871" s="44"/>
      <c r="N871" s="44"/>
    </row>
    <row r="872" customFormat="false" ht="15.75" hidden="false" customHeight="false" outlineLevel="0" collapsed="false">
      <c r="A872" s="44"/>
      <c r="E872" s="44"/>
      <c r="F872" s="44"/>
      <c r="H872" s="44"/>
      <c r="I872" s="44"/>
      <c r="J872" s="490"/>
      <c r="K872" s="490"/>
      <c r="L872" s="490"/>
      <c r="M872" s="44"/>
      <c r="N872" s="44"/>
    </row>
    <row r="873" customFormat="false" ht="15.75" hidden="false" customHeight="false" outlineLevel="0" collapsed="false">
      <c r="A873" s="44"/>
      <c r="E873" s="44"/>
      <c r="F873" s="44"/>
      <c r="H873" s="44"/>
      <c r="I873" s="44"/>
      <c r="J873" s="490"/>
      <c r="K873" s="490"/>
      <c r="L873" s="490"/>
      <c r="M873" s="44"/>
      <c r="N873" s="44"/>
    </row>
    <row r="874" customFormat="false" ht="15.75" hidden="false" customHeight="false" outlineLevel="0" collapsed="false">
      <c r="A874" s="44"/>
      <c r="E874" s="44"/>
      <c r="F874" s="44"/>
      <c r="H874" s="44"/>
      <c r="I874" s="44"/>
      <c r="J874" s="490"/>
      <c r="K874" s="490"/>
      <c r="L874" s="490"/>
      <c r="M874" s="44"/>
      <c r="N874" s="44"/>
    </row>
    <row r="875" customFormat="false" ht="15.75" hidden="false" customHeight="false" outlineLevel="0" collapsed="false">
      <c r="A875" s="44"/>
      <c r="E875" s="44"/>
      <c r="F875" s="44"/>
      <c r="H875" s="44"/>
      <c r="I875" s="44"/>
      <c r="J875" s="490"/>
      <c r="K875" s="490"/>
      <c r="L875" s="490"/>
      <c r="M875" s="44"/>
      <c r="N875" s="44"/>
    </row>
    <row r="876" customFormat="false" ht="15.75" hidden="false" customHeight="false" outlineLevel="0" collapsed="false">
      <c r="A876" s="44"/>
      <c r="E876" s="44"/>
      <c r="F876" s="44"/>
      <c r="H876" s="44"/>
      <c r="I876" s="44"/>
      <c r="J876" s="490"/>
      <c r="K876" s="490"/>
      <c r="L876" s="490"/>
      <c r="M876" s="44"/>
      <c r="N876" s="44"/>
    </row>
    <row r="877" customFormat="false" ht="15.75" hidden="false" customHeight="false" outlineLevel="0" collapsed="false">
      <c r="A877" s="44"/>
      <c r="E877" s="44"/>
      <c r="F877" s="44"/>
      <c r="H877" s="44"/>
      <c r="I877" s="44"/>
      <c r="J877" s="490"/>
      <c r="K877" s="490"/>
      <c r="L877" s="490"/>
      <c r="M877" s="44"/>
      <c r="N877" s="44"/>
    </row>
    <row r="878" customFormat="false" ht="15.75" hidden="false" customHeight="false" outlineLevel="0" collapsed="false">
      <c r="A878" s="44"/>
      <c r="E878" s="44"/>
      <c r="F878" s="44"/>
      <c r="H878" s="44"/>
      <c r="I878" s="44"/>
      <c r="J878" s="490"/>
      <c r="K878" s="490"/>
      <c r="L878" s="490"/>
      <c r="M878" s="44"/>
      <c r="N878" s="44"/>
    </row>
    <row r="879" customFormat="false" ht="15.75" hidden="false" customHeight="false" outlineLevel="0" collapsed="false">
      <c r="A879" s="44"/>
      <c r="E879" s="44"/>
      <c r="F879" s="44"/>
      <c r="H879" s="44"/>
      <c r="I879" s="44"/>
      <c r="J879" s="490"/>
      <c r="K879" s="490"/>
      <c r="L879" s="490"/>
      <c r="M879" s="44"/>
      <c r="N879" s="44"/>
    </row>
    <row r="880" customFormat="false" ht="15.75" hidden="false" customHeight="false" outlineLevel="0" collapsed="false">
      <c r="A880" s="44"/>
      <c r="E880" s="44"/>
      <c r="F880" s="44"/>
      <c r="H880" s="44"/>
      <c r="I880" s="44"/>
      <c r="J880" s="490"/>
      <c r="K880" s="490"/>
      <c r="L880" s="490"/>
      <c r="M880" s="44"/>
      <c r="N880" s="44"/>
    </row>
    <row r="881" customFormat="false" ht="15.75" hidden="false" customHeight="false" outlineLevel="0" collapsed="false">
      <c r="A881" s="44"/>
      <c r="E881" s="44"/>
      <c r="F881" s="44"/>
      <c r="H881" s="44"/>
      <c r="I881" s="44"/>
      <c r="J881" s="490"/>
      <c r="K881" s="490"/>
      <c r="L881" s="490"/>
      <c r="M881" s="44"/>
      <c r="N881" s="44"/>
    </row>
    <row r="882" customFormat="false" ht="15.75" hidden="false" customHeight="false" outlineLevel="0" collapsed="false">
      <c r="A882" s="44"/>
      <c r="E882" s="44"/>
      <c r="F882" s="44"/>
      <c r="H882" s="44"/>
      <c r="I882" s="44"/>
      <c r="J882" s="490"/>
      <c r="K882" s="490"/>
      <c r="L882" s="490"/>
      <c r="M882" s="44"/>
      <c r="N882" s="44"/>
    </row>
    <row r="883" customFormat="false" ht="15.75" hidden="false" customHeight="false" outlineLevel="0" collapsed="false">
      <c r="A883" s="44"/>
      <c r="E883" s="44"/>
      <c r="F883" s="44"/>
      <c r="H883" s="44"/>
      <c r="I883" s="44"/>
      <c r="J883" s="490"/>
      <c r="K883" s="490"/>
      <c r="L883" s="490"/>
      <c r="M883" s="44"/>
      <c r="N883" s="44"/>
    </row>
    <row r="884" customFormat="false" ht="15.75" hidden="false" customHeight="false" outlineLevel="0" collapsed="false">
      <c r="A884" s="44"/>
      <c r="E884" s="44"/>
      <c r="F884" s="44"/>
      <c r="H884" s="44"/>
      <c r="I884" s="44"/>
      <c r="J884" s="490"/>
      <c r="K884" s="490"/>
      <c r="L884" s="490"/>
      <c r="M884" s="44"/>
      <c r="N884" s="44"/>
    </row>
    <row r="885" customFormat="false" ht="15.75" hidden="false" customHeight="false" outlineLevel="0" collapsed="false">
      <c r="A885" s="44"/>
      <c r="E885" s="44"/>
      <c r="F885" s="44"/>
      <c r="H885" s="44"/>
      <c r="I885" s="44"/>
      <c r="J885" s="490"/>
      <c r="K885" s="490"/>
      <c r="L885" s="490"/>
      <c r="M885" s="44"/>
      <c r="N885" s="44"/>
    </row>
    <row r="886" customFormat="false" ht="15.75" hidden="false" customHeight="false" outlineLevel="0" collapsed="false">
      <c r="A886" s="44"/>
      <c r="E886" s="44"/>
      <c r="F886" s="44"/>
      <c r="H886" s="44"/>
      <c r="I886" s="44"/>
      <c r="J886" s="490"/>
      <c r="K886" s="490"/>
      <c r="L886" s="490"/>
      <c r="M886" s="44"/>
      <c r="N886" s="44"/>
    </row>
    <row r="887" customFormat="false" ht="15.75" hidden="false" customHeight="false" outlineLevel="0" collapsed="false">
      <c r="A887" s="44"/>
      <c r="E887" s="44"/>
      <c r="F887" s="44"/>
      <c r="H887" s="44"/>
      <c r="I887" s="44"/>
      <c r="J887" s="490"/>
      <c r="K887" s="490"/>
      <c r="L887" s="490"/>
      <c r="M887" s="44"/>
      <c r="N887" s="44"/>
    </row>
    <row r="888" customFormat="false" ht="15.75" hidden="false" customHeight="false" outlineLevel="0" collapsed="false">
      <c r="A888" s="44"/>
      <c r="E888" s="44"/>
      <c r="F888" s="44"/>
      <c r="H888" s="44"/>
      <c r="I888" s="44"/>
      <c r="J888" s="490"/>
      <c r="K888" s="490"/>
      <c r="L888" s="490"/>
      <c r="M888" s="44"/>
      <c r="N888" s="44"/>
    </row>
    <row r="889" customFormat="false" ht="15.75" hidden="false" customHeight="false" outlineLevel="0" collapsed="false">
      <c r="A889" s="44"/>
      <c r="E889" s="44"/>
      <c r="F889" s="44"/>
      <c r="H889" s="44"/>
      <c r="I889" s="44"/>
      <c r="J889" s="490"/>
      <c r="K889" s="490"/>
      <c r="L889" s="490"/>
      <c r="M889" s="44"/>
      <c r="N889" s="44"/>
    </row>
    <row r="890" customFormat="false" ht="15.75" hidden="false" customHeight="false" outlineLevel="0" collapsed="false">
      <c r="A890" s="44"/>
      <c r="E890" s="44"/>
      <c r="F890" s="44"/>
      <c r="H890" s="44"/>
      <c r="I890" s="44"/>
      <c r="J890" s="490"/>
      <c r="K890" s="490"/>
      <c r="L890" s="490"/>
      <c r="M890" s="44"/>
      <c r="N890" s="44"/>
    </row>
    <row r="891" customFormat="false" ht="15.75" hidden="false" customHeight="false" outlineLevel="0" collapsed="false">
      <c r="A891" s="44"/>
      <c r="E891" s="44"/>
      <c r="F891" s="44"/>
      <c r="H891" s="44"/>
      <c r="I891" s="44"/>
      <c r="J891" s="490"/>
      <c r="K891" s="490"/>
      <c r="L891" s="490"/>
      <c r="M891" s="44"/>
      <c r="N891" s="44"/>
    </row>
    <row r="892" customFormat="false" ht="15.75" hidden="false" customHeight="false" outlineLevel="0" collapsed="false">
      <c r="A892" s="44"/>
      <c r="E892" s="44"/>
      <c r="F892" s="44"/>
      <c r="H892" s="44"/>
      <c r="I892" s="44"/>
      <c r="J892" s="490"/>
      <c r="K892" s="490"/>
      <c r="L892" s="490"/>
      <c r="M892" s="44"/>
      <c r="N892" s="44"/>
    </row>
    <row r="893" customFormat="false" ht="15.75" hidden="false" customHeight="false" outlineLevel="0" collapsed="false">
      <c r="A893" s="44"/>
      <c r="E893" s="44"/>
      <c r="F893" s="44"/>
      <c r="H893" s="44"/>
      <c r="I893" s="44"/>
      <c r="J893" s="490"/>
      <c r="K893" s="490"/>
      <c r="L893" s="490"/>
      <c r="M893" s="44"/>
      <c r="N893" s="44"/>
    </row>
    <row r="894" customFormat="false" ht="15.75" hidden="false" customHeight="false" outlineLevel="0" collapsed="false">
      <c r="A894" s="44"/>
      <c r="E894" s="44"/>
      <c r="F894" s="44"/>
      <c r="H894" s="44"/>
      <c r="I894" s="44"/>
      <c r="J894" s="490"/>
      <c r="K894" s="490"/>
      <c r="L894" s="490"/>
      <c r="M894" s="44"/>
      <c r="N894" s="44"/>
    </row>
    <row r="895" customFormat="false" ht="15.75" hidden="false" customHeight="false" outlineLevel="0" collapsed="false">
      <c r="A895" s="44"/>
      <c r="E895" s="44"/>
      <c r="F895" s="44"/>
      <c r="H895" s="44"/>
      <c r="I895" s="44"/>
      <c r="J895" s="490"/>
      <c r="K895" s="490"/>
      <c r="L895" s="490"/>
      <c r="M895" s="44"/>
      <c r="N895" s="44"/>
    </row>
    <row r="896" customFormat="false" ht="15.75" hidden="false" customHeight="false" outlineLevel="0" collapsed="false">
      <c r="A896" s="44"/>
      <c r="E896" s="44"/>
      <c r="F896" s="44"/>
      <c r="H896" s="44"/>
      <c r="I896" s="44"/>
      <c r="J896" s="490"/>
      <c r="K896" s="490"/>
      <c r="L896" s="490"/>
      <c r="M896" s="44"/>
      <c r="N896" s="44"/>
    </row>
    <row r="897" customFormat="false" ht="15.75" hidden="false" customHeight="false" outlineLevel="0" collapsed="false">
      <c r="A897" s="44"/>
      <c r="E897" s="44"/>
      <c r="F897" s="44"/>
      <c r="H897" s="44"/>
      <c r="I897" s="44"/>
      <c r="J897" s="490"/>
      <c r="K897" s="490"/>
      <c r="L897" s="490"/>
      <c r="M897" s="44"/>
      <c r="N897" s="44"/>
    </row>
    <row r="898" customFormat="false" ht="15.75" hidden="false" customHeight="false" outlineLevel="0" collapsed="false">
      <c r="A898" s="44"/>
      <c r="E898" s="44"/>
      <c r="F898" s="44"/>
      <c r="H898" s="44"/>
      <c r="I898" s="44"/>
      <c r="J898" s="490"/>
      <c r="K898" s="490"/>
      <c r="L898" s="490"/>
      <c r="M898" s="44"/>
      <c r="N898" s="44"/>
    </row>
    <row r="899" customFormat="false" ht="15.75" hidden="false" customHeight="false" outlineLevel="0" collapsed="false">
      <c r="A899" s="44"/>
      <c r="E899" s="44"/>
      <c r="F899" s="44"/>
      <c r="H899" s="44"/>
      <c r="I899" s="44"/>
      <c r="J899" s="490"/>
      <c r="K899" s="490"/>
      <c r="L899" s="490"/>
      <c r="M899" s="44"/>
      <c r="N899" s="44"/>
    </row>
    <row r="900" customFormat="false" ht="15.75" hidden="false" customHeight="false" outlineLevel="0" collapsed="false">
      <c r="A900" s="44"/>
      <c r="E900" s="44"/>
      <c r="F900" s="44"/>
      <c r="H900" s="44"/>
      <c r="I900" s="44"/>
      <c r="J900" s="490"/>
      <c r="K900" s="490"/>
      <c r="L900" s="490"/>
      <c r="M900" s="44"/>
      <c r="N900" s="44"/>
    </row>
    <row r="901" customFormat="false" ht="15.75" hidden="false" customHeight="false" outlineLevel="0" collapsed="false">
      <c r="A901" s="44"/>
      <c r="E901" s="44"/>
      <c r="F901" s="44"/>
      <c r="H901" s="44"/>
      <c r="I901" s="44"/>
      <c r="J901" s="490"/>
      <c r="K901" s="490"/>
      <c r="L901" s="490"/>
      <c r="M901" s="44"/>
      <c r="N901" s="44"/>
    </row>
    <row r="902" customFormat="false" ht="15.75" hidden="false" customHeight="false" outlineLevel="0" collapsed="false">
      <c r="A902" s="44"/>
      <c r="E902" s="44"/>
      <c r="F902" s="44"/>
      <c r="H902" s="44"/>
      <c r="I902" s="44"/>
      <c r="J902" s="490"/>
      <c r="K902" s="490"/>
      <c r="L902" s="490"/>
      <c r="M902" s="44"/>
      <c r="N902" s="44"/>
    </row>
    <row r="903" customFormat="false" ht="15.75" hidden="false" customHeight="false" outlineLevel="0" collapsed="false">
      <c r="A903" s="44"/>
      <c r="E903" s="44"/>
      <c r="F903" s="44"/>
      <c r="H903" s="44"/>
      <c r="I903" s="44"/>
      <c r="J903" s="490"/>
      <c r="K903" s="490"/>
      <c r="L903" s="490"/>
      <c r="M903" s="44"/>
      <c r="N903" s="44"/>
    </row>
    <row r="904" customFormat="false" ht="15.75" hidden="false" customHeight="false" outlineLevel="0" collapsed="false">
      <c r="A904" s="44"/>
      <c r="E904" s="44"/>
      <c r="F904" s="44"/>
      <c r="H904" s="44"/>
      <c r="I904" s="44"/>
      <c r="J904" s="490"/>
      <c r="K904" s="490"/>
      <c r="L904" s="490"/>
      <c r="M904" s="44"/>
      <c r="N904" s="44"/>
    </row>
    <row r="905" customFormat="false" ht="15.75" hidden="false" customHeight="false" outlineLevel="0" collapsed="false">
      <c r="A905" s="44"/>
      <c r="E905" s="44"/>
      <c r="F905" s="44"/>
      <c r="H905" s="44"/>
      <c r="I905" s="44"/>
      <c r="J905" s="490"/>
      <c r="K905" s="490"/>
      <c r="L905" s="490"/>
      <c r="M905" s="44"/>
      <c r="N905" s="44"/>
    </row>
    <row r="906" customFormat="false" ht="15.75" hidden="false" customHeight="false" outlineLevel="0" collapsed="false">
      <c r="A906" s="44"/>
      <c r="E906" s="44"/>
      <c r="F906" s="44"/>
      <c r="H906" s="44"/>
      <c r="I906" s="44"/>
      <c r="J906" s="490"/>
      <c r="K906" s="490"/>
      <c r="L906" s="490"/>
      <c r="M906" s="44"/>
      <c r="N906" s="44"/>
    </row>
    <row r="907" customFormat="false" ht="15.75" hidden="false" customHeight="false" outlineLevel="0" collapsed="false">
      <c r="A907" s="44"/>
      <c r="E907" s="44"/>
      <c r="F907" s="44"/>
      <c r="H907" s="44"/>
      <c r="I907" s="44"/>
      <c r="J907" s="490"/>
      <c r="K907" s="490"/>
      <c r="L907" s="490"/>
      <c r="M907" s="44"/>
      <c r="N907" s="44"/>
    </row>
    <row r="908" customFormat="false" ht="15.75" hidden="false" customHeight="false" outlineLevel="0" collapsed="false">
      <c r="A908" s="44"/>
      <c r="E908" s="44"/>
      <c r="F908" s="44"/>
      <c r="H908" s="44"/>
      <c r="I908" s="44"/>
      <c r="J908" s="490"/>
      <c r="K908" s="490"/>
      <c r="L908" s="490"/>
      <c r="M908" s="44"/>
      <c r="N908" s="44"/>
    </row>
    <row r="909" customFormat="false" ht="15.75" hidden="false" customHeight="false" outlineLevel="0" collapsed="false">
      <c r="A909" s="44"/>
      <c r="E909" s="44"/>
      <c r="F909" s="44"/>
      <c r="H909" s="44"/>
      <c r="I909" s="44"/>
      <c r="J909" s="490"/>
      <c r="K909" s="490"/>
      <c r="L909" s="490"/>
      <c r="M909" s="44"/>
      <c r="N909" s="44"/>
    </row>
    <row r="910" customFormat="false" ht="15.75" hidden="false" customHeight="false" outlineLevel="0" collapsed="false">
      <c r="A910" s="44"/>
      <c r="E910" s="44"/>
      <c r="F910" s="44"/>
      <c r="H910" s="44"/>
      <c r="I910" s="44"/>
      <c r="J910" s="490"/>
      <c r="K910" s="490"/>
      <c r="L910" s="490"/>
      <c r="M910" s="44"/>
      <c r="N910" s="44"/>
    </row>
    <row r="911" customFormat="false" ht="15.75" hidden="false" customHeight="false" outlineLevel="0" collapsed="false">
      <c r="A911" s="44"/>
      <c r="E911" s="44"/>
      <c r="F911" s="44"/>
      <c r="H911" s="44"/>
      <c r="I911" s="44"/>
      <c r="J911" s="490"/>
      <c r="K911" s="490"/>
      <c r="L911" s="490"/>
      <c r="M911" s="44"/>
      <c r="N911" s="44"/>
    </row>
    <row r="912" customFormat="false" ht="15.75" hidden="false" customHeight="false" outlineLevel="0" collapsed="false">
      <c r="A912" s="44"/>
      <c r="E912" s="44"/>
      <c r="F912" s="44"/>
      <c r="H912" s="44"/>
      <c r="I912" s="44"/>
      <c r="J912" s="490"/>
      <c r="K912" s="490"/>
      <c r="L912" s="490"/>
      <c r="M912" s="44"/>
      <c r="N912" s="44"/>
    </row>
    <row r="913" customFormat="false" ht="15.75" hidden="false" customHeight="false" outlineLevel="0" collapsed="false">
      <c r="A913" s="44"/>
      <c r="E913" s="44"/>
      <c r="F913" s="44"/>
      <c r="H913" s="44"/>
      <c r="I913" s="44"/>
      <c r="J913" s="490"/>
      <c r="K913" s="490"/>
      <c r="L913" s="490"/>
      <c r="M913" s="44"/>
      <c r="N913" s="44"/>
    </row>
    <row r="914" customFormat="false" ht="15.75" hidden="false" customHeight="false" outlineLevel="0" collapsed="false">
      <c r="A914" s="44"/>
      <c r="E914" s="44"/>
      <c r="F914" s="44"/>
      <c r="H914" s="44"/>
      <c r="I914" s="44"/>
      <c r="J914" s="490"/>
      <c r="K914" s="490"/>
      <c r="L914" s="490"/>
      <c r="M914" s="44"/>
      <c r="N914" s="44"/>
    </row>
    <row r="915" customFormat="false" ht="15.75" hidden="false" customHeight="false" outlineLevel="0" collapsed="false">
      <c r="A915" s="44"/>
      <c r="E915" s="44"/>
      <c r="F915" s="44"/>
      <c r="H915" s="44"/>
      <c r="I915" s="44"/>
      <c r="J915" s="490"/>
      <c r="K915" s="490"/>
      <c r="L915" s="490"/>
      <c r="M915" s="44"/>
      <c r="N915" s="44"/>
    </row>
    <row r="916" customFormat="false" ht="15.75" hidden="false" customHeight="false" outlineLevel="0" collapsed="false">
      <c r="A916" s="44"/>
      <c r="E916" s="44"/>
      <c r="F916" s="44"/>
      <c r="H916" s="44"/>
      <c r="I916" s="44"/>
      <c r="J916" s="490"/>
      <c r="K916" s="490"/>
      <c r="L916" s="490"/>
      <c r="M916" s="44"/>
      <c r="N916" s="44"/>
    </row>
    <row r="917" customFormat="false" ht="15.75" hidden="false" customHeight="false" outlineLevel="0" collapsed="false">
      <c r="A917" s="44"/>
      <c r="E917" s="44"/>
      <c r="F917" s="44"/>
      <c r="H917" s="44"/>
      <c r="I917" s="44"/>
      <c r="J917" s="490"/>
      <c r="K917" s="490"/>
      <c r="L917" s="490"/>
      <c r="M917" s="44"/>
      <c r="N917" s="44"/>
    </row>
    <row r="918" customFormat="false" ht="15.75" hidden="false" customHeight="false" outlineLevel="0" collapsed="false">
      <c r="A918" s="44"/>
      <c r="E918" s="44"/>
      <c r="F918" s="44"/>
      <c r="H918" s="44"/>
      <c r="I918" s="44"/>
      <c r="J918" s="490"/>
      <c r="K918" s="490"/>
      <c r="L918" s="490"/>
      <c r="M918" s="44"/>
      <c r="N918" s="44"/>
    </row>
    <row r="919" customFormat="false" ht="15.75" hidden="false" customHeight="false" outlineLevel="0" collapsed="false">
      <c r="A919" s="44"/>
      <c r="E919" s="44"/>
      <c r="F919" s="44"/>
      <c r="H919" s="44"/>
      <c r="I919" s="44"/>
      <c r="J919" s="490"/>
      <c r="K919" s="490"/>
      <c r="L919" s="490"/>
      <c r="M919" s="44"/>
      <c r="N919" s="44"/>
    </row>
    <row r="920" customFormat="false" ht="15.75" hidden="false" customHeight="false" outlineLevel="0" collapsed="false">
      <c r="A920" s="44"/>
      <c r="E920" s="44"/>
      <c r="F920" s="44"/>
      <c r="H920" s="44"/>
      <c r="I920" s="44"/>
      <c r="J920" s="490"/>
      <c r="K920" s="490"/>
      <c r="L920" s="490"/>
      <c r="M920" s="44"/>
      <c r="N920" s="44"/>
    </row>
    <row r="921" customFormat="false" ht="15.75" hidden="false" customHeight="false" outlineLevel="0" collapsed="false">
      <c r="A921" s="44"/>
      <c r="E921" s="44"/>
      <c r="F921" s="44"/>
      <c r="H921" s="44"/>
      <c r="I921" s="44"/>
      <c r="J921" s="490"/>
      <c r="K921" s="490"/>
      <c r="L921" s="490"/>
      <c r="M921" s="44"/>
      <c r="N921" s="44"/>
    </row>
    <row r="922" customFormat="false" ht="15.75" hidden="false" customHeight="false" outlineLevel="0" collapsed="false">
      <c r="A922" s="44"/>
      <c r="E922" s="44"/>
      <c r="F922" s="44"/>
      <c r="H922" s="44"/>
      <c r="I922" s="44"/>
      <c r="J922" s="490"/>
      <c r="K922" s="490"/>
      <c r="L922" s="490"/>
      <c r="M922" s="44"/>
      <c r="N922" s="44"/>
    </row>
    <row r="923" customFormat="false" ht="15.75" hidden="false" customHeight="false" outlineLevel="0" collapsed="false">
      <c r="A923" s="44"/>
      <c r="E923" s="44"/>
      <c r="F923" s="44"/>
      <c r="H923" s="44"/>
      <c r="I923" s="44"/>
      <c r="J923" s="490"/>
      <c r="K923" s="490"/>
      <c r="L923" s="490"/>
      <c r="M923" s="44"/>
      <c r="N923" s="44"/>
    </row>
    <row r="924" customFormat="false" ht="15.75" hidden="false" customHeight="false" outlineLevel="0" collapsed="false">
      <c r="A924" s="44"/>
      <c r="E924" s="44"/>
      <c r="F924" s="44"/>
      <c r="H924" s="44"/>
      <c r="I924" s="44"/>
      <c r="J924" s="490"/>
      <c r="K924" s="490"/>
      <c r="L924" s="490"/>
      <c r="M924" s="44"/>
      <c r="N924" s="44"/>
    </row>
    <row r="925" customFormat="false" ht="15.75" hidden="false" customHeight="false" outlineLevel="0" collapsed="false">
      <c r="A925" s="44"/>
      <c r="E925" s="44"/>
      <c r="F925" s="44"/>
      <c r="H925" s="44"/>
      <c r="I925" s="44"/>
      <c r="J925" s="490"/>
      <c r="K925" s="490"/>
      <c r="L925" s="490"/>
      <c r="M925" s="44"/>
      <c r="N925" s="44"/>
    </row>
    <row r="926" customFormat="false" ht="15.75" hidden="false" customHeight="false" outlineLevel="0" collapsed="false">
      <c r="A926" s="44"/>
      <c r="E926" s="44"/>
      <c r="F926" s="44"/>
      <c r="H926" s="44"/>
      <c r="I926" s="44"/>
      <c r="J926" s="490"/>
      <c r="K926" s="490"/>
      <c r="L926" s="490"/>
      <c r="M926" s="44"/>
      <c r="N926" s="44"/>
    </row>
    <row r="927" customFormat="false" ht="15.75" hidden="false" customHeight="false" outlineLevel="0" collapsed="false">
      <c r="A927" s="44"/>
      <c r="E927" s="44"/>
      <c r="F927" s="44"/>
      <c r="H927" s="44"/>
      <c r="I927" s="44"/>
      <c r="J927" s="490"/>
      <c r="K927" s="490"/>
      <c r="L927" s="490"/>
      <c r="M927" s="44"/>
      <c r="N927" s="44"/>
    </row>
    <row r="928" customFormat="false" ht="15.75" hidden="false" customHeight="false" outlineLevel="0" collapsed="false">
      <c r="A928" s="44"/>
      <c r="E928" s="44"/>
      <c r="F928" s="44"/>
      <c r="H928" s="44"/>
      <c r="I928" s="44"/>
      <c r="J928" s="490"/>
      <c r="K928" s="490"/>
      <c r="L928" s="490"/>
      <c r="M928" s="44"/>
      <c r="N928" s="44"/>
    </row>
    <row r="929" customFormat="false" ht="15.75" hidden="false" customHeight="false" outlineLevel="0" collapsed="false">
      <c r="A929" s="44"/>
      <c r="E929" s="44"/>
      <c r="F929" s="44"/>
      <c r="H929" s="44"/>
      <c r="I929" s="44"/>
      <c r="J929" s="490"/>
      <c r="K929" s="490"/>
      <c r="L929" s="490"/>
      <c r="M929" s="44"/>
      <c r="N929" s="44"/>
    </row>
    <row r="930" customFormat="false" ht="15.75" hidden="false" customHeight="false" outlineLevel="0" collapsed="false">
      <c r="A930" s="44"/>
      <c r="E930" s="44"/>
      <c r="F930" s="44"/>
      <c r="H930" s="44"/>
      <c r="I930" s="44"/>
      <c r="J930" s="490"/>
      <c r="K930" s="490"/>
      <c r="L930" s="490"/>
      <c r="M930" s="44"/>
      <c r="N930" s="44"/>
    </row>
    <row r="931" customFormat="false" ht="15.75" hidden="false" customHeight="false" outlineLevel="0" collapsed="false">
      <c r="A931" s="44"/>
      <c r="E931" s="44"/>
      <c r="F931" s="44"/>
      <c r="H931" s="44"/>
      <c r="I931" s="44"/>
      <c r="J931" s="490"/>
      <c r="K931" s="490"/>
      <c r="L931" s="490"/>
      <c r="M931" s="44"/>
      <c r="N931" s="44"/>
    </row>
    <row r="932" customFormat="false" ht="15.75" hidden="false" customHeight="false" outlineLevel="0" collapsed="false">
      <c r="A932" s="44"/>
      <c r="E932" s="44"/>
      <c r="F932" s="44"/>
      <c r="H932" s="44"/>
      <c r="I932" s="44"/>
      <c r="J932" s="490"/>
      <c r="K932" s="490"/>
      <c r="L932" s="490"/>
      <c r="M932" s="44"/>
      <c r="N932" s="44"/>
    </row>
    <row r="933" customFormat="false" ht="15.75" hidden="false" customHeight="false" outlineLevel="0" collapsed="false">
      <c r="A933" s="44"/>
      <c r="E933" s="44"/>
      <c r="F933" s="44"/>
      <c r="H933" s="44"/>
      <c r="I933" s="44"/>
      <c r="J933" s="490"/>
      <c r="K933" s="490"/>
      <c r="L933" s="490"/>
      <c r="M933" s="44"/>
      <c r="N933" s="44"/>
    </row>
    <row r="934" customFormat="false" ht="15.75" hidden="false" customHeight="false" outlineLevel="0" collapsed="false">
      <c r="A934" s="44"/>
      <c r="E934" s="44"/>
      <c r="F934" s="44"/>
      <c r="H934" s="44"/>
      <c r="I934" s="44"/>
      <c r="J934" s="490"/>
      <c r="K934" s="490"/>
      <c r="L934" s="490"/>
      <c r="M934" s="44"/>
      <c r="N934" s="44"/>
    </row>
    <row r="935" customFormat="false" ht="15.75" hidden="false" customHeight="false" outlineLevel="0" collapsed="false">
      <c r="A935" s="44"/>
      <c r="E935" s="44"/>
      <c r="F935" s="44"/>
      <c r="H935" s="44"/>
      <c r="I935" s="44"/>
      <c r="J935" s="490"/>
      <c r="K935" s="490"/>
      <c r="L935" s="490"/>
      <c r="M935" s="44"/>
      <c r="N935" s="44"/>
    </row>
    <row r="936" customFormat="false" ht="15.75" hidden="false" customHeight="false" outlineLevel="0" collapsed="false">
      <c r="A936" s="44"/>
      <c r="E936" s="44"/>
      <c r="F936" s="44"/>
      <c r="H936" s="44"/>
      <c r="I936" s="44"/>
      <c r="J936" s="490"/>
      <c r="K936" s="490"/>
      <c r="L936" s="490"/>
      <c r="M936" s="44"/>
      <c r="N936" s="44"/>
    </row>
    <row r="937" customFormat="false" ht="15.75" hidden="false" customHeight="false" outlineLevel="0" collapsed="false">
      <c r="A937" s="44"/>
      <c r="E937" s="44"/>
      <c r="F937" s="44"/>
      <c r="H937" s="44"/>
      <c r="I937" s="44"/>
      <c r="J937" s="490"/>
      <c r="K937" s="490"/>
      <c r="L937" s="490"/>
      <c r="M937" s="44"/>
      <c r="N937" s="44"/>
    </row>
    <row r="938" customFormat="false" ht="15.75" hidden="false" customHeight="false" outlineLevel="0" collapsed="false">
      <c r="A938" s="44"/>
      <c r="E938" s="44"/>
      <c r="F938" s="44"/>
      <c r="H938" s="44"/>
      <c r="I938" s="44"/>
      <c r="J938" s="490"/>
      <c r="K938" s="490"/>
      <c r="L938" s="490"/>
      <c r="M938" s="44"/>
      <c r="N938" s="44"/>
    </row>
    <row r="939" customFormat="false" ht="15.75" hidden="false" customHeight="false" outlineLevel="0" collapsed="false">
      <c r="A939" s="44"/>
      <c r="E939" s="44"/>
      <c r="F939" s="44"/>
      <c r="H939" s="44"/>
      <c r="I939" s="44"/>
      <c r="J939" s="490"/>
      <c r="K939" s="490"/>
      <c r="L939" s="490"/>
      <c r="M939" s="44"/>
      <c r="N939" s="44"/>
    </row>
    <row r="940" customFormat="false" ht="15.75" hidden="false" customHeight="false" outlineLevel="0" collapsed="false">
      <c r="A940" s="44"/>
      <c r="E940" s="44"/>
      <c r="F940" s="44"/>
      <c r="H940" s="44"/>
      <c r="I940" s="44"/>
      <c r="J940" s="490"/>
      <c r="K940" s="490"/>
      <c r="L940" s="490"/>
      <c r="M940" s="44"/>
      <c r="N940" s="44"/>
    </row>
    <row r="941" customFormat="false" ht="15.75" hidden="false" customHeight="false" outlineLevel="0" collapsed="false">
      <c r="A941" s="44"/>
      <c r="E941" s="44"/>
      <c r="F941" s="44"/>
      <c r="H941" s="44"/>
      <c r="I941" s="44"/>
      <c r="J941" s="490"/>
      <c r="K941" s="490"/>
      <c r="L941" s="490"/>
      <c r="M941" s="44"/>
      <c r="N941" s="44"/>
    </row>
    <row r="942" customFormat="false" ht="15.75" hidden="false" customHeight="false" outlineLevel="0" collapsed="false">
      <c r="A942" s="44"/>
      <c r="E942" s="44"/>
      <c r="F942" s="44"/>
      <c r="H942" s="44"/>
      <c r="I942" s="44"/>
      <c r="J942" s="490"/>
      <c r="K942" s="490"/>
      <c r="L942" s="490"/>
      <c r="M942" s="44"/>
      <c r="N942" s="44"/>
    </row>
    <row r="943" customFormat="false" ht="15.75" hidden="false" customHeight="false" outlineLevel="0" collapsed="false">
      <c r="A943" s="44"/>
      <c r="E943" s="44"/>
      <c r="F943" s="44"/>
      <c r="H943" s="44"/>
      <c r="I943" s="44"/>
      <c r="J943" s="490"/>
      <c r="K943" s="490"/>
      <c r="L943" s="490"/>
      <c r="M943" s="44"/>
      <c r="N943" s="44"/>
    </row>
    <row r="944" customFormat="false" ht="15.75" hidden="false" customHeight="false" outlineLevel="0" collapsed="false">
      <c r="A944" s="44"/>
      <c r="E944" s="44"/>
      <c r="F944" s="44"/>
      <c r="H944" s="44"/>
      <c r="I944" s="44"/>
      <c r="J944" s="490"/>
      <c r="K944" s="490"/>
      <c r="L944" s="490"/>
      <c r="M944" s="44"/>
      <c r="N944" s="44"/>
    </row>
    <row r="945" customFormat="false" ht="15.75" hidden="false" customHeight="false" outlineLevel="0" collapsed="false">
      <c r="A945" s="44"/>
      <c r="E945" s="44"/>
      <c r="F945" s="44"/>
      <c r="H945" s="44"/>
      <c r="I945" s="44"/>
      <c r="J945" s="490"/>
      <c r="K945" s="490"/>
      <c r="L945" s="490"/>
      <c r="M945" s="44"/>
      <c r="N945" s="44"/>
    </row>
    <row r="946" customFormat="false" ht="15.75" hidden="false" customHeight="false" outlineLevel="0" collapsed="false">
      <c r="A946" s="44"/>
      <c r="E946" s="44"/>
      <c r="F946" s="44"/>
      <c r="H946" s="44"/>
      <c r="I946" s="44"/>
      <c r="J946" s="490"/>
      <c r="K946" s="490"/>
      <c r="L946" s="490"/>
      <c r="M946" s="44"/>
      <c r="N946" s="44"/>
    </row>
    <row r="947" customFormat="false" ht="15.75" hidden="false" customHeight="false" outlineLevel="0" collapsed="false">
      <c r="A947" s="44"/>
      <c r="E947" s="44"/>
      <c r="F947" s="44"/>
      <c r="H947" s="44"/>
      <c r="I947" s="44"/>
      <c r="J947" s="490"/>
      <c r="K947" s="490"/>
      <c r="L947" s="490"/>
      <c r="M947" s="44"/>
      <c r="N947" s="44"/>
    </row>
    <row r="948" customFormat="false" ht="15.75" hidden="false" customHeight="false" outlineLevel="0" collapsed="false">
      <c r="A948" s="44"/>
      <c r="E948" s="44"/>
      <c r="F948" s="44"/>
      <c r="H948" s="44"/>
      <c r="I948" s="44"/>
      <c r="J948" s="490"/>
      <c r="K948" s="490"/>
      <c r="L948" s="490"/>
      <c r="M948" s="44"/>
      <c r="N948" s="44"/>
    </row>
    <row r="949" customFormat="false" ht="15.75" hidden="false" customHeight="false" outlineLevel="0" collapsed="false">
      <c r="A949" s="44"/>
      <c r="E949" s="44"/>
      <c r="F949" s="44"/>
      <c r="H949" s="44"/>
      <c r="I949" s="44"/>
      <c r="J949" s="490"/>
      <c r="K949" s="490"/>
      <c r="L949" s="490"/>
      <c r="M949" s="44"/>
      <c r="N949" s="44"/>
    </row>
    <row r="950" customFormat="false" ht="15.75" hidden="false" customHeight="false" outlineLevel="0" collapsed="false">
      <c r="A950" s="44"/>
      <c r="E950" s="44"/>
      <c r="F950" s="44"/>
      <c r="H950" s="44"/>
      <c r="I950" s="44"/>
      <c r="J950" s="490"/>
      <c r="K950" s="490"/>
      <c r="L950" s="490"/>
      <c r="M950" s="44"/>
      <c r="N950" s="44"/>
    </row>
    <row r="951" customFormat="false" ht="15.75" hidden="false" customHeight="false" outlineLevel="0" collapsed="false">
      <c r="A951" s="44"/>
      <c r="E951" s="44"/>
      <c r="F951" s="44"/>
      <c r="H951" s="44"/>
      <c r="I951" s="44"/>
      <c r="J951" s="490"/>
      <c r="K951" s="490"/>
      <c r="L951" s="490"/>
      <c r="M951" s="44"/>
      <c r="N951" s="44"/>
    </row>
    <row r="952" customFormat="false" ht="15.75" hidden="false" customHeight="false" outlineLevel="0" collapsed="false">
      <c r="A952" s="44"/>
      <c r="E952" s="44"/>
      <c r="F952" s="44"/>
      <c r="H952" s="44"/>
      <c r="I952" s="44"/>
      <c r="J952" s="490"/>
      <c r="K952" s="490"/>
      <c r="L952" s="490"/>
      <c r="M952" s="44"/>
      <c r="N952" s="44"/>
    </row>
    <row r="953" customFormat="false" ht="15.75" hidden="false" customHeight="false" outlineLevel="0" collapsed="false">
      <c r="A953" s="44"/>
      <c r="E953" s="44"/>
      <c r="F953" s="44"/>
      <c r="H953" s="44"/>
      <c r="I953" s="44"/>
      <c r="J953" s="490"/>
      <c r="K953" s="490"/>
      <c r="L953" s="490"/>
      <c r="M953" s="44"/>
      <c r="N953" s="44"/>
    </row>
    <row r="954" customFormat="false" ht="15.75" hidden="false" customHeight="false" outlineLevel="0" collapsed="false">
      <c r="A954" s="44"/>
      <c r="E954" s="44"/>
      <c r="F954" s="44"/>
      <c r="H954" s="44"/>
      <c r="I954" s="44"/>
      <c r="J954" s="490"/>
      <c r="K954" s="490"/>
      <c r="L954" s="490"/>
      <c r="M954" s="44"/>
      <c r="N954" s="44"/>
    </row>
    <row r="955" customFormat="false" ht="15.75" hidden="false" customHeight="false" outlineLevel="0" collapsed="false">
      <c r="A955" s="44"/>
      <c r="E955" s="44"/>
      <c r="F955" s="44"/>
      <c r="H955" s="44"/>
      <c r="I955" s="44"/>
      <c r="J955" s="490"/>
      <c r="K955" s="490"/>
      <c r="L955" s="490"/>
      <c r="M955" s="44"/>
      <c r="N955" s="44"/>
    </row>
    <row r="956" customFormat="false" ht="15.75" hidden="false" customHeight="false" outlineLevel="0" collapsed="false">
      <c r="A956" s="44"/>
      <c r="E956" s="44"/>
      <c r="F956" s="44"/>
      <c r="H956" s="44"/>
      <c r="I956" s="44"/>
      <c r="J956" s="490"/>
      <c r="K956" s="490"/>
      <c r="L956" s="490"/>
      <c r="M956" s="44"/>
      <c r="N956" s="44"/>
    </row>
    <row r="957" customFormat="false" ht="15.75" hidden="false" customHeight="false" outlineLevel="0" collapsed="false">
      <c r="A957" s="44"/>
      <c r="E957" s="44"/>
      <c r="F957" s="44"/>
      <c r="H957" s="44"/>
      <c r="I957" s="44"/>
      <c r="J957" s="490"/>
      <c r="K957" s="490"/>
      <c r="L957" s="490"/>
      <c r="M957" s="44"/>
      <c r="N957" s="44"/>
    </row>
    <row r="958" customFormat="false" ht="15.75" hidden="false" customHeight="false" outlineLevel="0" collapsed="false">
      <c r="A958" s="44"/>
      <c r="E958" s="44"/>
      <c r="F958" s="44"/>
      <c r="H958" s="44"/>
      <c r="I958" s="44"/>
      <c r="J958" s="490"/>
      <c r="K958" s="490"/>
      <c r="L958" s="490"/>
      <c r="M958" s="44"/>
      <c r="N958" s="44"/>
    </row>
    <row r="959" customFormat="false" ht="15.75" hidden="false" customHeight="false" outlineLevel="0" collapsed="false">
      <c r="A959" s="44"/>
      <c r="E959" s="44"/>
      <c r="F959" s="44"/>
      <c r="H959" s="44"/>
      <c r="I959" s="44"/>
      <c r="J959" s="490"/>
      <c r="K959" s="490"/>
      <c r="L959" s="490"/>
      <c r="M959" s="44"/>
      <c r="N959" s="44"/>
    </row>
    <row r="960" customFormat="false" ht="15.75" hidden="false" customHeight="false" outlineLevel="0" collapsed="false">
      <c r="A960" s="44"/>
      <c r="E960" s="44"/>
      <c r="F960" s="44"/>
      <c r="H960" s="44"/>
      <c r="I960" s="44"/>
      <c r="J960" s="490"/>
      <c r="K960" s="490"/>
      <c r="L960" s="490"/>
      <c r="M960" s="44"/>
      <c r="N960" s="44"/>
    </row>
    <row r="961" customFormat="false" ht="15.75" hidden="false" customHeight="false" outlineLevel="0" collapsed="false">
      <c r="A961" s="44"/>
      <c r="E961" s="44"/>
      <c r="F961" s="44"/>
      <c r="H961" s="44"/>
      <c r="I961" s="44"/>
      <c r="J961" s="490"/>
      <c r="K961" s="490"/>
      <c r="L961" s="490"/>
      <c r="M961" s="44"/>
      <c r="N961" s="44"/>
    </row>
    <row r="962" customFormat="false" ht="15.75" hidden="false" customHeight="false" outlineLevel="0" collapsed="false">
      <c r="A962" s="44"/>
      <c r="E962" s="44"/>
      <c r="F962" s="44"/>
      <c r="H962" s="44"/>
      <c r="I962" s="44"/>
      <c r="J962" s="490"/>
      <c r="K962" s="490"/>
      <c r="L962" s="490"/>
      <c r="M962" s="44"/>
      <c r="N962" s="44"/>
    </row>
    <row r="963" customFormat="false" ht="15.75" hidden="false" customHeight="false" outlineLevel="0" collapsed="false">
      <c r="A963" s="44"/>
      <c r="E963" s="44"/>
      <c r="F963" s="44"/>
      <c r="H963" s="44"/>
      <c r="I963" s="44"/>
      <c r="J963" s="490"/>
      <c r="K963" s="490"/>
      <c r="L963" s="490"/>
      <c r="M963" s="44"/>
      <c r="N963" s="44"/>
    </row>
    <row r="964" customFormat="false" ht="15.75" hidden="false" customHeight="false" outlineLevel="0" collapsed="false">
      <c r="A964" s="44"/>
      <c r="E964" s="44"/>
      <c r="F964" s="44"/>
      <c r="H964" s="44"/>
      <c r="I964" s="44"/>
      <c r="J964" s="490"/>
      <c r="K964" s="490"/>
      <c r="L964" s="490"/>
      <c r="M964" s="44"/>
      <c r="N964" s="44"/>
    </row>
    <row r="965" customFormat="false" ht="15.75" hidden="false" customHeight="false" outlineLevel="0" collapsed="false">
      <c r="A965" s="44"/>
      <c r="E965" s="44"/>
      <c r="F965" s="44"/>
      <c r="H965" s="44"/>
      <c r="I965" s="44"/>
      <c r="J965" s="490"/>
      <c r="K965" s="490"/>
      <c r="L965" s="490"/>
      <c r="M965" s="44"/>
      <c r="N965" s="44"/>
    </row>
    <row r="966" customFormat="false" ht="15.75" hidden="false" customHeight="false" outlineLevel="0" collapsed="false">
      <c r="A966" s="44"/>
      <c r="E966" s="44"/>
      <c r="F966" s="44"/>
      <c r="H966" s="44"/>
      <c r="I966" s="44"/>
      <c r="J966" s="490"/>
      <c r="K966" s="490"/>
      <c r="L966" s="490"/>
      <c r="M966" s="44"/>
      <c r="N966" s="44"/>
    </row>
    <row r="967" customFormat="false" ht="15.75" hidden="false" customHeight="false" outlineLevel="0" collapsed="false">
      <c r="A967" s="44"/>
      <c r="E967" s="44"/>
      <c r="F967" s="44"/>
      <c r="H967" s="44"/>
      <c r="I967" s="44"/>
      <c r="J967" s="490"/>
      <c r="K967" s="490"/>
      <c r="L967" s="490"/>
      <c r="M967" s="44"/>
      <c r="N967" s="44"/>
    </row>
    <row r="968" customFormat="false" ht="15.75" hidden="false" customHeight="false" outlineLevel="0" collapsed="false">
      <c r="A968" s="44"/>
      <c r="E968" s="44"/>
      <c r="F968" s="44"/>
      <c r="H968" s="44"/>
      <c r="I968" s="44"/>
      <c r="J968" s="490"/>
      <c r="K968" s="490"/>
      <c r="L968" s="490"/>
      <c r="M968" s="44"/>
      <c r="N968" s="44"/>
    </row>
    <row r="969" customFormat="false" ht="15.75" hidden="false" customHeight="false" outlineLevel="0" collapsed="false">
      <c r="A969" s="44"/>
      <c r="E969" s="44"/>
      <c r="F969" s="44"/>
      <c r="H969" s="44"/>
      <c r="I969" s="44"/>
      <c r="J969" s="490"/>
      <c r="K969" s="490"/>
      <c r="L969" s="490"/>
      <c r="M969" s="44"/>
      <c r="N969" s="44"/>
    </row>
    <row r="970" customFormat="false" ht="15.75" hidden="false" customHeight="false" outlineLevel="0" collapsed="false">
      <c r="A970" s="44"/>
      <c r="E970" s="44"/>
      <c r="F970" s="44"/>
      <c r="H970" s="44"/>
      <c r="I970" s="44"/>
      <c r="J970" s="490"/>
      <c r="K970" s="490"/>
      <c r="L970" s="490"/>
      <c r="M970" s="44"/>
      <c r="N970" s="44"/>
    </row>
    <row r="971" customFormat="false" ht="15.75" hidden="false" customHeight="false" outlineLevel="0" collapsed="false">
      <c r="A971" s="44"/>
      <c r="E971" s="44"/>
      <c r="F971" s="44"/>
      <c r="H971" s="44"/>
      <c r="I971" s="44"/>
      <c r="J971" s="490"/>
      <c r="K971" s="490"/>
      <c r="L971" s="490"/>
      <c r="M971" s="44"/>
      <c r="N971" s="44"/>
    </row>
    <row r="972" customFormat="false" ht="15.75" hidden="false" customHeight="false" outlineLevel="0" collapsed="false">
      <c r="A972" s="44"/>
      <c r="E972" s="44"/>
      <c r="F972" s="44"/>
      <c r="H972" s="44"/>
      <c r="I972" s="44"/>
      <c r="J972" s="490"/>
      <c r="K972" s="490"/>
      <c r="L972" s="490"/>
      <c r="M972" s="44"/>
      <c r="N972" s="44"/>
    </row>
    <row r="973" customFormat="false" ht="15.75" hidden="false" customHeight="false" outlineLevel="0" collapsed="false">
      <c r="A973" s="44"/>
      <c r="E973" s="44"/>
      <c r="F973" s="44"/>
      <c r="H973" s="44"/>
      <c r="I973" s="44"/>
      <c r="J973" s="490"/>
      <c r="K973" s="490"/>
      <c r="L973" s="490"/>
      <c r="M973" s="44"/>
      <c r="N973" s="44"/>
    </row>
    <row r="974" customFormat="false" ht="15.75" hidden="false" customHeight="false" outlineLevel="0" collapsed="false">
      <c r="A974" s="44"/>
      <c r="E974" s="44"/>
      <c r="F974" s="44"/>
      <c r="H974" s="44"/>
      <c r="I974" s="44"/>
      <c r="J974" s="490"/>
      <c r="K974" s="490"/>
      <c r="L974" s="490"/>
      <c r="M974" s="44"/>
      <c r="N974" s="44"/>
    </row>
    <row r="975" customFormat="false" ht="15.75" hidden="false" customHeight="false" outlineLevel="0" collapsed="false">
      <c r="A975" s="44"/>
      <c r="E975" s="44"/>
      <c r="F975" s="44"/>
      <c r="H975" s="44"/>
      <c r="I975" s="44"/>
      <c r="J975" s="490"/>
      <c r="K975" s="490"/>
      <c r="L975" s="490"/>
      <c r="M975" s="44"/>
      <c r="N975" s="44"/>
    </row>
    <row r="976" customFormat="false" ht="15.75" hidden="false" customHeight="false" outlineLevel="0" collapsed="false">
      <c r="A976" s="44"/>
      <c r="E976" s="44"/>
      <c r="F976" s="44"/>
      <c r="H976" s="44"/>
      <c r="I976" s="44"/>
      <c r="J976" s="490"/>
      <c r="K976" s="490"/>
      <c r="L976" s="490"/>
      <c r="M976" s="44"/>
      <c r="N976" s="44"/>
    </row>
    <row r="977" customFormat="false" ht="15.75" hidden="false" customHeight="false" outlineLevel="0" collapsed="false">
      <c r="A977" s="44"/>
      <c r="E977" s="44"/>
      <c r="F977" s="44"/>
      <c r="H977" s="44"/>
      <c r="I977" s="44"/>
      <c r="J977" s="490"/>
      <c r="K977" s="490"/>
      <c r="L977" s="490"/>
      <c r="M977" s="44"/>
      <c r="N977" s="44"/>
    </row>
    <row r="978" customFormat="false" ht="15.75" hidden="false" customHeight="false" outlineLevel="0" collapsed="false">
      <c r="A978" s="44"/>
      <c r="E978" s="44"/>
      <c r="F978" s="44"/>
      <c r="H978" s="44"/>
      <c r="I978" s="44"/>
      <c r="J978" s="490"/>
      <c r="K978" s="490"/>
      <c r="L978" s="490"/>
      <c r="M978" s="44"/>
      <c r="N978" s="44"/>
    </row>
    <row r="979" customFormat="false" ht="15.75" hidden="false" customHeight="false" outlineLevel="0" collapsed="false">
      <c r="A979" s="44"/>
      <c r="E979" s="44"/>
      <c r="F979" s="44"/>
      <c r="H979" s="44"/>
      <c r="I979" s="44"/>
      <c r="J979" s="490"/>
      <c r="K979" s="490"/>
      <c r="L979" s="490"/>
      <c r="M979" s="44"/>
      <c r="N979" s="44"/>
    </row>
    <row r="980" customFormat="false" ht="15.75" hidden="false" customHeight="false" outlineLevel="0" collapsed="false">
      <c r="A980" s="44"/>
      <c r="E980" s="44"/>
      <c r="F980" s="44"/>
      <c r="H980" s="44"/>
      <c r="I980" s="44"/>
      <c r="J980" s="490"/>
      <c r="K980" s="490"/>
      <c r="L980" s="490"/>
      <c r="M980" s="44"/>
      <c r="N980" s="44"/>
    </row>
    <row r="981" customFormat="false" ht="15.75" hidden="false" customHeight="false" outlineLevel="0" collapsed="false">
      <c r="A981" s="44"/>
      <c r="E981" s="44"/>
      <c r="F981" s="44"/>
      <c r="H981" s="44"/>
      <c r="I981" s="44"/>
      <c r="J981" s="490"/>
      <c r="K981" s="490"/>
      <c r="L981" s="490"/>
      <c r="M981" s="44"/>
      <c r="N981" s="44"/>
    </row>
    <row r="982" customFormat="false" ht="15.75" hidden="false" customHeight="false" outlineLevel="0" collapsed="false">
      <c r="A982" s="44"/>
      <c r="E982" s="44"/>
      <c r="F982" s="44"/>
      <c r="H982" s="44"/>
      <c r="I982" s="44"/>
      <c r="J982" s="490"/>
      <c r="K982" s="490"/>
      <c r="L982" s="490"/>
      <c r="M982" s="44"/>
      <c r="N982" s="44"/>
    </row>
    <row r="983" customFormat="false" ht="15.75" hidden="false" customHeight="false" outlineLevel="0" collapsed="false">
      <c r="A983" s="44"/>
      <c r="E983" s="44"/>
      <c r="F983" s="44"/>
      <c r="H983" s="44"/>
      <c r="I983" s="44"/>
      <c r="J983" s="490"/>
      <c r="K983" s="490"/>
      <c r="L983" s="490"/>
      <c r="M983" s="44"/>
      <c r="N983" s="44"/>
    </row>
    <row r="984" customFormat="false" ht="15.75" hidden="false" customHeight="false" outlineLevel="0" collapsed="false">
      <c r="A984" s="44"/>
      <c r="E984" s="44"/>
      <c r="F984" s="44"/>
      <c r="H984" s="44"/>
      <c r="I984" s="44"/>
      <c r="J984" s="490"/>
      <c r="K984" s="490"/>
      <c r="L984" s="490"/>
      <c r="M984" s="44"/>
      <c r="N984" s="44"/>
    </row>
  </sheetData>
  <mergeCells count="1">
    <mergeCell ref="H1:I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10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5.57"/>
    <col collapsed="false" customWidth="true" hidden="false" outlineLevel="0" max="5" min="4" style="0" width="6.01"/>
    <col collapsed="false" customWidth="true" hidden="false" outlineLevel="0" max="6" min="6" style="0" width="20.99"/>
    <col collapsed="false" customWidth="true" hidden="false" outlineLevel="0" max="10" min="7" style="0" width="10.43"/>
    <col collapsed="false" customWidth="true" hidden="false" outlineLevel="0" max="11" min="11" style="0" width="14.7"/>
    <col collapsed="false" customWidth="true" hidden="false" outlineLevel="0" max="12" min="12" style="0" width="54.57"/>
  </cols>
  <sheetData>
    <row r="1" customFormat="false" ht="15.75" hidden="false" customHeight="false" outlineLevel="0" collapsed="false">
      <c r="A1" s="395" t="n">
        <f aca="false">MAX(A3:A105)</f>
        <v>60</v>
      </c>
      <c r="B1" s="395"/>
      <c r="C1" s="395"/>
      <c r="D1" s="395"/>
      <c r="E1" s="395"/>
      <c r="F1" s="395"/>
      <c r="G1" s="487"/>
      <c r="H1" s="487"/>
      <c r="I1" s="487"/>
      <c r="J1" s="395"/>
      <c r="K1" s="395"/>
      <c r="L1" s="395"/>
      <c r="M1" s="395"/>
      <c r="N1" s="395"/>
      <c r="O1" s="395"/>
      <c r="P1" s="395"/>
      <c r="Q1" s="395"/>
      <c r="R1" s="395"/>
      <c r="S1" s="395"/>
      <c r="T1" s="395"/>
      <c r="U1" s="395"/>
      <c r="V1" s="395"/>
      <c r="W1" s="395"/>
      <c r="X1" s="395"/>
      <c r="Y1" s="395"/>
      <c r="Z1" s="395"/>
      <c r="AA1" s="395"/>
      <c r="AB1" s="395"/>
      <c r="AC1" s="395"/>
      <c r="AD1" s="395"/>
      <c r="AE1" s="395"/>
    </row>
    <row r="2" customFormat="false" ht="15.75" hidden="false" customHeight="false" outlineLevel="0" collapsed="false">
      <c r="A2" s="387" t="s">
        <v>36</v>
      </c>
      <c r="B2" s="387" t="s">
        <v>1361</v>
      </c>
      <c r="C2" s="387" t="s">
        <v>1397</v>
      </c>
      <c r="D2" s="387" t="s">
        <v>1206</v>
      </c>
      <c r="E2" s="387" t="s">
        <v>1205</v>
      </c>
      <c r="F2" s="387" t="s">
        <v>1398</v>
      </c>
      <c r="G2" s="396" t="s">
        <v>1401</v>
      </c>
      <c r="H2" s="396" t="s">
        <v>1402</v>
      </c>
      <c r="I2" s="396" t="s">
        <v>1403</v>
      </c>
      <c r="J2" s="396" t="s">
        <v>1404</v>
      </c>
      <c r="K2" s="387" t="s">
        <v>1122</v>
      </c>
      <c r="L2" s="387" t="s">
        <v>1215</v>
      </c>
      <c r="M2" s="387" t="s">
        <v>72</v>
      </c>
      <c r="N2" s="387"/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  <c r="AA2" s="387"/>
      <c r="AB2" s="387"/>
      <c r="AC2" s="387"/>
      <c r="AD2" s="387"/>
      <c r="AE2" s="387"/>
    </row>
    <row r="3" customFormat="false" ht="15.75" hidden="false" customHeight="false" outlineLevel="0" collapsed="false">
      <c r="A3" s="44" t="n">
        <v>1</v>
      </c>
      <c r="B3" s="134" t="s">
        <v>1459</v>
      </c>
      <c r="C3" s="134" t="s">
        <v>1183</v>
      </c>
      <c r="D3" s="44" t="s">
        <v>1217</v>
      </c>
      <c r="E3" s="44" t="n">
        <v>44</v>
      </c>
      <c r="F3" s="134" t="s">
        <v>1183</v>
      </c>
      <c r="G3" s="489" t="n">
        <v>43863</v>
      </c>
      <c r="H3" s="489" t="n">
        <v>43865</v>
      </c>
      <c r="I3" s="489" t="n">
        <v>43879</v>
      </c>
      <c r="J3" s="44"/>
      <c r="K3" s="44" t="s">
        <v>7</v>
      </c>
      <c r="L3" s="134" t="s">
        <v>1460</v>
      </c>
      <c r="M3" s="289" t="s">
        <v>1461</v>
      </c>
      <c r="N3" s="289" t="s">
        <v>1462</v>
      </c>
    </row>
    <row r="4" customFormat="false" ht="15.75" hidden="false" customHeight="true" outlineLevel="0" collapsed="false">
      <c r="A4" s="44" t="n">
        <v>2</v>
      </c>
      <c r="B4" s="134" t="s">
        <v>1463</v>
      </c>
      <c r="C4" s="134" t="s">
        <v>1464</v>
      </c>
      <c r="D4" s="44"/>
      <c r="E4" s="44"/>
      <c r="F4" s="134" t="s">
        <v>1229</v>
      </c>
      <c r="G4" s="490"/>
      <c r="H4" s="489" t="n">
        <v>43879</v>
      </c>
      <c r="I4" s="494" t="s">
        <v>1465</v>
      </c>
      <c r="J4" s="44"/>
      <c r="K4" s="44" t="s">
        <v>7</v>
      </c>
      <c r="L4" s="134" t="s">
        <v>1231</v>
      </c>
      <c r="M4" s="289" t="s">
        <v>1466</v>
      </c>
    </row>
    <row r="5" customFormat="false" ht="15.75" hidden="false" customHeight="false" outlineLevel="0" collapsed="false">
      <c r="A5" s="44" t="n">
        <v>3</v>
      </c>
      <c r="B5" s="134" t="s">
        <v>1467</v>
      </c>
      <c r="C5" s="134" t="s">
        <v>1464</v>
      </c>
      <c r="D5" s="44"/>
      <c r="E5" s="44"/>
      <c r="F5" s="134" t="s">
        <v>1229</v>
      </c>
      <c r="G5" s="490"/>
      <c r="H5" s="489" t="n">
        <v>43879</v>
      </c>
      <c r="I5" s="494"/>
      <c r="J5" s="44"/>
      <c r="K5" s="44" t="s">
        <v>7</v>
      </c>
      <c r="L5" s="134" t="s">
        <v>1231</v>
      </c>
    </row>
    <row r="6" customFormat="false" ht="15.75" hidden="false" customHeight="false" outlineLevel="0" collapsed="false">
      <c r="A6" s="44" t="n">
        <v>4</v>
      </c>
      <c r="B6" s="134" t="s">
        <v>1468</v>
      </c>
      <c r="C6" s="134" t="s">
        <v>1464</v>
      </c>
      <c r="D6" s="44"/>
      <c r="E6" s="44"/>
      <c r="F6" s="134" t="s">
        <v>1229</v>
      </c>
      <c r="G6" s="490"/>
      <c r="H6" s="489" t="n">
        <v>43879</v>
      </c>
      <c r="I6" s="494"/>
      <c r="J6" s="44"/>
      <c r="K6" s="44" t="s">
        <v>7</v>
      </c>
      <c r="L6" s="134" t="s">
        <v>1231</v>
      </c>
    </row>
    <row r="7" customFormat="false" ht="15.75" hidden="false" customHeight="false" outlineLevel="0" collapsed="false">
      <c r="A7" s="44" t="n">
        <v>5</v>
      </c>
      <c r="B7" s="134" t="s">
        <v>1469</v>
      </c>
      <c r="C7" s="134" t="s">
        <v>1464</v>
      </c>
      <c r="D7" s="44"/>
      <c r="E7" s="44"/>
      <c r="F7" s="134" t="s">
        <v>1229</v>
      </c>
      <c r="G7" s="490"/>
      <c r="H7" s="489" t="n">
        <v>43885</v>
      </c>
      <c r="I7" s="494"/>
      <c r="J7" s="44"/>
      <c r="K7" s="44" t="s">
        <v>7</v>
      </c>
      <c r="L7" s="134" t="s">
        <v>1231</v>
      </c>
      <c r="M7" s="289" t="s">
        <v>1470</v>
      </c>
    </row>
    <row r="8" customFormat="false" ht="15.75" hidden="false" customHeight="false" outlineLevel="0" collapsed="false">
      <c r="A8" s="44" t="n">
        <v>6</v>
      </c>
      <c r="B8" s="134" t="s">
        <v>1471</v>
      </c>
      <c r="C8" s="134" t="s">
        <v>1464</v>
      </c>
      <c r="D8" s="44"/>
      <c r="E8" s="44"/>
      <c r="F8" s="134" t="s">
        <v>1229</v>
      </c>
      <c r="G8" s="490"/>
      <c r="H8" s="489" t="n">
        <v>43885</v>
      </c>
      <c r="I8" s="494"/>
      <c r="J8" s="44"/>
      <c r="K8" s="44" t="s">
        <v>7</v>
      </c>
      <c r="L8" s="134" t="s">
        <v>1231</v>
      </c>
      <c r="M8" s="289" t="s">
        <v>1472</v>
      </c>
    </row>
    <row r="9" customFormat="false" ht="15.75" hidden="false" customHeight="false" outlineLevel="0" collapsed="false">
      <c r="A9" s="44" t="n">
        <v>7</v>
      </c>
      <c r="B9" s="134" t="s">
        <v>1473</v>
      </c>
      <c r="C9" s="134" t="s">
        <v>1464</v>
      </c>
      <c r="D9" s="44"/>
      <c r="E9" s="44"/>
      <c r="F9" s="134" t="s">
        <v>1229</v>
      </c>
      <c r="G9" s="490"/>
      <c r="H9" s="489" t="n">
        <v>43885</v>
      </c>
      <c r="I9" s="494"/>
      <c r="J9" s="44"/>
      <c r="K9" s="44" t="s">
        <v>7</v>
      </c>
      <c r="L9" s="134" t="s">
        <v>1231</v>
      </c>
      <c r="M9" s="289" t="s">
        <v>1474</v>
      </c>
    </row>
    <row r="10" customFormat="false" ht="15.75" hidden="false" customHeight="false" outlineLevel="0" collapsed="false">
      <c r="A10" s="44" t="n">
        <v>8</v>
      </c>
      <c r="B10" s="134" t="s">
        <v>1475</v>
      </c>
      <c r="C10" s="134" t="s">
        <v>1464</v>
      </c>
      <c r="D10" s="44"/>
      <c r="E10" s="44"/>
      <c r="F10" s="134" t="s">
        <v>1229</v>
      </c>
      <c r="G10" s="490"/>
      <c r="H10" s="489" t="n">
        <v>43885</v>
      </c>
      <c r="I10" s="494"/>
      <c r="J10" s="44"/>
      <c r="K10" s="44" t="s">
        <v>7</v>
      </c>
      <c r="L10" s="134" t="s">
        <v>1231</v>
      </c>
      <c r="M10" s="289" t="s">
        <v>1476</v>
      </c>
    </row>
    <row r="11" customFormat="false" ht="15.75" hidden="false" customHeight="false" outlineLevel="0" collapsed="false">
      <c r="A11" s="44" t="n">
        <v>9</v>
      </c>
      <c r="B11" s="134" t="s">
        <v>1477</v>
      </c>
      <c r="C11" s="134" t="s">
        <v>1464</v>
      </c>
      <c r="D11" s="44"/>
      <c r="E11" s="44"/>
      <c r="F11" s="134" t="s">
        <v>1229</v>
      </c>
      <c r="G11" s="490"/>
      <c r="H11" s="489" t="n">
        <v>43885</v>
      </c>
      <c r="I11" s="494"/>
      <c r="J11" s="44"/>
      <c r="K11" s="44" t="s">
        <v>7</v>
      </c>
      <c r="L11" s="134" t="s">
        <v>1231</v>
      </c>
    </row>
    <row r="12" customFormat="false" ht="15.75" hidden="false" customHeight="false" outlineLevel="0" collapsed="false">
      <c r="A12" s="44" t="n">
        <v>10</v>
      </c>
      <c r="B12" s="134" t="s">
        <v>1478</v>
      </c>
      <c r="C12" s="134" t="s">
        <v>1464</v>
      </c>
      <c r="D12" s="44"/>
      <c r="E12" s="44"/>
      <c r="F12" s="134" t="s">
        <v>1229</v>
      </c>
      <c r="G12" s="490"/>
      <c r="H12" s="489" t="n">
        <v>43885</v>
      </c>
      <c r="I12" s="494"/>
      <c r="J12" s="44"/>
      <c r="K12" s="44" t="s">
        <v>7</v>
      </c>
      <c r="L12" s="134" t="s">
        <v>1231</v>
      </c>
    </row>
    <row r="13" customFormat="false" ht="15.75" hidden="false" customHeight="false" outlineLevel="0" collapsed="false">
      <c r="A13" s="44" t="n">
        <v>11</v>
      </c>
      <c r="B13" s="134" t="s">
        <v>1479</v>
      </c>
      <c r="C13" s="134" t="s">
        <v>1447</v>
      </c>
      <c r="D13" s="44" t="s">
        <v>1217</v>
      </c>
      <c r="E13" s="44" t="n">
        <v>30</v>
      </c>
      <c r="F13" s="134" t="s">
        <v>1447</v>
      </c>
      <c r="G13" s="490"/>
      <c r="H13" s="489" t="n">
        <v>43887</v>
      </c>
      <c r="I13" s="490" t="s">
        <v>1071</v>
      </c>
      <c r="J13" s="44"/>
      <c r="K13" s="44" t="s">
        <v>1080</v>
      </c>
      <c r="L13" s="134" t="s">
        <v>1480</v>
      </c>
      <c r="M13" s="289" t="s">
        <v>1481</v>
      </c>
    </row>
    <row r="14" customFormat="false" ht="15.75" hidden="false" customHeight="false" outlineLevel="0" collapsed="false">
      <c r="A14" s="44" t="n">
        <v>12</v>
      </c>
      <c r="B14" s="134" t="s">
        <v>1482</v>
      </c>
      <c r="C14" s="134" t="s">
        <v>1183</v>
      </c>
      <c r="D14" s="44" t="s">
        <v>1217</v>
      </c>
      <c r="E14" s="44" t="n">
        <v>62</v>
      </c>
      <c r="F14" s="134" t="s">
        <v>1183</v>
      </c>
      <c r="G14" s="489" t="n">
        <v>43890</v>
      </c>
      <c r="H14" s="489" t="n">
        <v>43897</v>
      </c>
      <c r="I14" s="490"/>
      <c r="J14" s="44"/>
      <c r="K14" s="44" t="s">
        <v>1080</v>
      </c>
      <c r="L14" s="134" t="s">
        <v>1483</v>
      </c>
      <c r="M14" s="289" t="s">
        <v>1484</v>
      </c>
    </row>
    <row r="15" customFormat="false" ht="15.75" hidden="false" customHeight="false" outlineLevel="0" collapsed="false">
      <c r="A15" s="44" t="n">
        <v>13</v>
      </c>
      <c r="B15" s="134" t="s">
        <v>1405</v>
      </c>
      <c r="C15" s="134" t="s">
        <v>1406</v>
      </c>
      <c r="D15" s="44" t="s">
        <v>1217</v>
      </c>
      <c r="E15" s="44" t="n">
        <v>50</v>
      </c>
      <c r="F15" s="134" t="s">
        <v>1407</v>
      </c>
      <c r="G15" s="489" t="n">
        <v>43890</v>
      </c>
      <c r="H15" s="489" t="n">
        <v>43897</v>
      </c>
      <c r="I15" s="489"/>
      <c r="J15" s="44"/>
      <c r="K15" s="44" t="s">
        <v>1080</v>
      </c>
      <c r="L15" s="134" t="s">
        <v>1408</v>
      </c>
      <c r="M15" s="491" t="str">
        <f aca="false">HYPERLINK("https://www2.health.vic.gov.au/about/media-centre/MediaReleases/new-case-covid-19-victoria","Sumber")</f>
        <v>Sumber</v>
      </c>
    </row>
    <row r="16" customFormat="false" ht="15.75" hidden="false" customHeight="false" outlineLevel="0" collapsed="false">
      <c r="A16" s="44" t="n">
        <v>14</v>
      </c>
      <c r="B16" s="134" t="s">
        <v>1409</v>
      </c>
      <c r="C16" s="134" t="s">
        <v>1183</v>
      </c>
      <c r="D16" s="44" t="s">
        <v>1225</v>
      </c>
      <c r="E16" s="44" t="n">
        <v>64</v>
      </c>
      <c r="F16" s="134" t="s">
        <v>1186</v>
      </c>
      <c r="G16" s="489" t="n">
        <v>43893</v>
      </c>
      <c r="H16" s="489" t="n">
        <v>43898</v>
      </c>
      <c r="I16" s="489"/>
      <c r="J16" s="44"/>
      <c r="K16" s="44" t="s">
        <v>1080</v>
      </c>
      <c r="L16" s="134" t="s">
        <v>1410</v>
      </c>
      <c r="M16" s="419" t="str">
        <f aca="false">HYPERLINK("go.gov.sg/moh9mar","Sumber")</f>
        <v>Sumber</v>
      </c>
    </row>
    <row r="17" customFormat="false" ht="15.75" hidden="false" customHeight="false" outlineLevel="0" collapsed="false">
      <c r="A17" s="44" t="n">
        <v>15</v>
      </c>
      <c r="B17" s="134" t="s">
        <v>1411</v>
      </c>
      <c r="C17" s="134" t="s">
        <v>1183</v>
      </c>
      <c r="D17" s="44" t="s">
        <v>1225</v>
      </c>
      <c r="E17" s="44" t="n">
        <v>65</v>
      </c>
      <c r="F17" s="134" t="s">
        <v>1186</v>
      </c>
      <c r="G17" s="489" t="n">
        <v>43889</v>
      </c>
      <c r="H17" s="489" t="n">
        <v>43898</v>
      </c>
      <c r="I17" s="489"/>
      <c r="J17" s="44"/>
      <c r="K17" s="44" t="s">
        <v>1080</v>
      </c>
      <c r="L17" s="134" t="s">
        <v>1412</v>
      </c>
      <c r="M17" s="419" t="str">
        <f aca="false">HYPERLINK("go.gov.sg/moh9mar","Sumber")</f>
        <v>Sumber</v>
      </c>
    </row>
    <row r="18" customFormat="false" ht="15.75" hidden="false" customHeight="false" outlineLevel="0" collapsed="false">
      <c r="A18" s="44" t="n">
        <v>16</v>
      </c>
      <c r="B18" s="134" t="s">
        <v>1415</v>
      </c>
      <c r="C18" s="134" t="s">
        <v>1183</v>
      </c>
      <c r="D18" s="44" t="s">
        <v>1217</v>
      </c>
      <c r="E18" s="44" t="n">
        <v>56</v>
      </c>
      <c r="F18" s="134" t="s">
        <v>1186</v>
      </c>
      <c r="G18" s="489" t="n">
        <v>43896</v>
      </c>
      <c r="H18" s="489" t="n">
        <v>43900</v>
      </c>
      <c r="I18" s="294"/>
      <c r="J18" s="44"/>
      <c r="K18" s="44" t="s">
        <v>1080</v>
      </c>
      <c r="L18" s="134" t="s">
        <v>1416</v>
      </c>
      <c r="M18" s="490"/>
    </row>
    <row r="19" customFormat="false" ht="15.75" hidden="false" customHeight="false" outlineLevel="0" collapsed="false">
      <c r="A19" s="44" t="n">
        <v>17</v>
      </c>
      <c r="B19" s="134" t="s">
        <v>1417</v>
      </c>
      <c r="C19" s="134" t="s">
        <v>1183</v>
      </c>
      <c r="D19" s="44" t="s">
        <v>1225</v>
      </c>
      <c r="E19" s="44" t="n">
        <v>83</v>
      </c>
      <c r="F19" s="134" t="s">
        <v>1186</v>
      </c>
      <c r="G19" s="489" t="n">
        <v>43898</v>
      </c>
      <c r="H19" s="489" t="n">
        <v>43902</v>
      </c>
      <c r="I19" s="294"/>
      <c r="J19" s="44"/>
      <c r="K19" s="44" t="s">
        <v>1080</v>
      </c>
      <c r="M19" s="490"/>
    </row>
    <row r="20" customFormat="false" ht="15.75" hidden="false" customHeight="false" outlineLevel="0" collapsed="false">
      <c r="A20" s="44" t="n">
        <v>18</v>
      </c>
      <c r="B20" s="134" t="s">
        <v>1418</v>
      </c>
      <c r="C20" s="134" t="s">
        <v>1183</v>
      </c>
      <c r="D20" s="44" t="s">
        <v>1217</v>
      </c>
      <c r="E20" s="44" t="n">
        <v>76</v>
      </c>
      <c r="F20" s="134" t="s">
        <v>1186</v>
      </c>
      <c r="G20" s="489" t="n">
        <v>43899</v>
      </c>
      <c r="H20" s="489" t="n">
        <v>43902</v>
      </c>
      <c r="I20" s="294"/>
      <c r="J20" s="44"/>
      <c r="K20" s="44" t="s">
        <v>1080</v>
      </c>
      <c r="M20" s="490"/>
    </row>
    <row r="21" customFormat="false" ht="15.75" hidden="false" customHeight="false" outlineLevel="0" collapsed="false">
      <c r="A21" s="44" t="n">
        <v>19</v>
      </c>
      <c r="B21" s="134" t="s">
        <v>1420</v>
      </c>
      <c r="C21" s="134" t="s">
        <v>1183</v>
      </c>
      <c r="D21" s="44" t="s">
        <v>1225</v>
      </c>
      <c r="E21" s="44" t="n">
        <v>64</v>
      </c>
      <c r="F21" s="134" t="s">
        <v>1186</v>
      </c>
      <c r="G21" s="489" t="n">
        <v>43899</v>
      </c>
      <c r="H21" s="489" t="n">
        <v>43904</v>
      </c>
      <c r="I21" s="490"/>
      <c r="J21" s="492" t="n">
        <v>43911</v>
      </c>
      <c r="K21" s="493" t="s">
        <v>1289</v>
      </c>
      <c r="M21" s="419" t="str">
        <f aca="false">HYPERLINK("https://www.moh.gov.sg/news-highlights/details/passing-of-two-patients-with-covid-19-infection","Sumber")</f>
        <v>Sumber</v>
      </c>
    </row>
    <row r="22" customFormat="false" ht="15.75" hidden="false" customHeight="false" outlineLevel="0" collapsed="false">
      <c r="A22" s="44" t="n">
        <v>20</v>
      </c>
      <c r="B22" s="134" t="s">
        <v>1485</v>
      </c>
      <c r="C22" s="134" t="s">
        <v>1183</v>
      </c>
      <c r="D22" s="44" t="s">
        <v>1217</v>
      </c>
      <c r="E22" s="44" t="n">
        <v>36</v>
      </c>
      <c r="F22" s="134" t="s">
        <v>1183</v>
      </c>
      <c r="G22" s="489" t="n">
        <v>43902</v>
      </c>
      <c r="H22" s="489" t="n">
        <v>43906</v>
      </c>
      <c r="I22" s="294" t="n">
        <v>43916</v>
      </c>
      <c r="K22" s="44" t="s">
        <v>7</v>
      </c>
      <c r="M22" s="419" t="str">
        <f aca="false">HYPERLINK("go.gov.sg/moh16mar","Sumber")</f>
        <v>Sumber</v>
      </c>
    </row>
    <row r="23" customFormat="false" ht="15.75" hidden="false" customHeight="false" outlineLevel="0" collapsed="false">
      <c r="A23" s="44" t="n">
        <v>21</v>
      </c>
      <c r="C23" s="134" t="s">
        <v>1430</v>
      </c>
      <c r="D23" s="44"/>
      <c r="E23" s="44"/>
      <c r="F23" s="134" t="s">
        <v>1430</v>
      </c>
      <c r="G23" s="490"/>
      <c r="H23" s="489" t="n">
        <v>43906</v>
      </c>
      <c r="I23" s="44"/>
      <c r="K23" s="44" t="s">
        <v>1080</v>
      </c>
      <c r="L23" s="495" t="s">
        <v>1486</v>
      </c>
      <c r="M23" s="496" t="str">
        <f aca="false">HYPERLINK("https://nasional.kompas.com/read/2020/03/16/22350221/3-wni-yang-hadiri-tablig-akbar-di-malaysia-positif-terjangkit-corona","Sumber")</f>
        <v>Sumber</v>
      </c>
    </row>
    <row r="24" customFormat="false" ht="15.75" hidden="false" customHeight="false" outlineLevel="0" collapsed="false">
      <c r="A24" s="44" t="n">
        <v>22</v>
      </c>
      <c r="C24" s="134" t="s">
        <v>1430</v>
      </c>
      <c r="D24" s="44"/>
      <c r="E24" s="44"/>
      <c r="F24" s="134" t="s">
        <v>1430</v>
      </c>
      <c r="G24" s="490"/>
      <c r="H24" s="489" t="n">
        <v>43906</v>
      </c>
      <c r="I24" s="44"/>
      <c r="K24" s="44" t="s">
        <v>1080</v>
      </c>
      <c r="L24" s="495"/>
      <c r="M24" s="495"/>
    </row>
    <row r="25" customFormat="false" ht="15.75" hidden="false" customHeight="false" outlineLevel="0" collapsed="false">
      <c r="A25" s="44" t="n">
        <v>23</v>
      </c>
      <c r="C25" s="134" t="s">
        <v>1430</v>
      </c>
      <c r="D25" s="44"/>
      <c r="E25" s="44"/>
      <c r="F25" s="134" t="s">
        <v>1430</v>
      </c>
      <c r="G25" s="490"/>
      <c r="H25" s="489" t="n">
        <v>43906</v>
      </c>
      <c r="I25" s="44"/>
      <c r="K25" s="44" t="s">
        <v>1080</v>
      </c>
      <c r="L25" s="495"/>
      <c r="M25" s="495"/>
    </row>
    <row r="26" customFormat="false" ht="15.75" hidden="false" customHeight="false" outlineLevel="0" collapsed="false">
      <c r="A26" s="44" t="n">
        <v>24</v>
      </c>
      <c r="B26" s="134" t="s">
        <v>1487</v>
      </c>
      <c r="C26" s="134" t="s">
        <v>1183</v>
      </c>
      <c r="D26" s="44" t="s">
        <v>1217</v>
      </c>
      <c r="E26" s="44" t="n">
        <v>48</v>
      </c>
      <c r="F26" s="134" t="s">
        <v>1183</v>
      </c>
      <c r="G26" s="490"/>
      <c r="H26" s="489" t="n">
        <v>43907</v>
      </c>
      <c r="I26" s="294" t="n">
        <v>43913</v>
      </c>
      <c r="K26" s="44" t="s">
        <v>7</v>
      </c>
      <c r="M26" s="491" t="str">
        <f aca="false">HYPERLINK("go.gov.sg/23mar","Sumber")</f>
        <v>Sumber</v>
      </c>
    </row>
    <row r="27" customFormat="false" ht="15.75" hidden="false" customHeight="false" outlineLevel="0" collapsed="false">
      <c r="A27" s="44" t="n">
        <v>25</v>
      </c>
      <c r="B27" s="134" t="s">
        <v>1488</v>
      </c>
      <c r="C27" s="134" t="s">
        <v>1183</v>
      </c>
      <c r="D27" s="44" t="s">
        <v>1217</v>
      </c>
      <c r="E27" s="44" t="n">
        <v>20</v>
      </c>
      <c r="F27" s="134" t="s">
        <v>1439</v>
      </c>
      <c r="G27" s="490"/>
      <c r="H27" s="489" t="n">
        <v>43907</v>
      </c>
      <c r="I27" s="490"/>
      <c r="J27" s="44"/>
      <c r="K27" s="44" t="s">
        <v>1080</v>
      </c>
      <c r="M27" s="491" t="str">
        <f aca="false">HYPERLINK("go.gov.sg/17mar","Sumber")</f>
        <v>Sumber</v>
      </c>
    </row>
    <row r="28" customFormat="false" ht="15.75" hidden="false" customHeight="false" outlineLevel="0" collapsed="false">
      <c r="A28" s="44" t="n">
        <v>26</v>
      </c>
      <c r="B28" s="134" t="s">
        <v>1423</v>
      </c>
      <c r="C28" s="134" t="s">
        <v>1183</v>
      </c>
      <c r="D28" s="44" t="s">
        <v>1217</v>
      </c>
      <c r="E28" s="44" t="n">
        <v>41</v>
      </c>
      <c r="F28" s="134" t="s">
        <v>1186</v>
      </c>
      <c r="G28" s="490"/>
      <c r="H28" s="489" t="n">
        <v>43907</v>
      </c>
      <c r="I28" s="489" t="n">
        <v>43918</v>
      </c>
      <c r="J28" s="44"/>
      <c r="K28" s="44" t="s">
        <v>7</v>
      </c>
      <c r="M28" s="491" t="str">
        <f aca="false">HYPERLINK("go.gov.sg/17mar","Sumber")</f>
        <v>Sumber</v>
      </c>
    </row>
    <row r="29" customFormat="false" ht="15.75" hidden="false" customHeight="false" outlineLevel="0" collapsed="false">
      <c r="A29" s="44" t="n">
        <v>27</v>
      </c>
      <c r="B29" s="134" t="s">
        <v>1489</v>
      </c>
      <c r="C29" s="134" t="s">
        <v>1183</v>
      </c>
      <c r="D29" s="44" t="s">
        <v>1217</v>
      </c>
      <c r="E29" s="44" t="n">
        <v>58</v>
      </c>
      <c r="F29" s="134" t="s">
        <v>1186</v>
      </c>
      <c r="G29" s="490"/>
      <c r="H29" s="489" t="n">
        <v>43908</v>
      </c>
      <c r="I29" s="490"/>
      <c r="J29" s="44"/>
      <c r="K29" s="44" t="s">
        <v>1080</v>
      </c>
      <c r="M29" s="491" t="str">
        <f aca="false">HYPERLINK("go.gov.sg/moh18mar","Sumber")</f>
        <v>Sumber</v>
      </c>
    </row>
    <row r="30" customFormat="false" ht="15.75" hidden="false" customHeight="false" outlineLevel="0" collapsed="false">
      <c r="A30" s="44" t="n">
        <v>28</v>
      </c>
      <c r="B30" s="134" t="s">
        <v>1425</v>
      </c>
      <c r="C30" s="134" t="s">
        <v>1183</v>
      </c>
      <c r="D30" s="44" t="s">
        <v>1225</v>
      </c>
      <c r="E30" s="44" t="n">
        <v>31</v>
      </c>
      <c r="F30" s="134" t="s">
        <v>1186</v>
      </c>
      <c r="G30" s="490"/>
      <c r="H30" s="489" t="n">
        <v>43908</v>
      </c>
      <c r="I30" s="490"/>
      <c r="J30" s="44"/>
      <c r="K30" s="44" t="s">
        <v>1080</v>
      </c>
      <c r="M30" s="491" t="str">
        <f aca="false">HYPERLINK("go.gov.sg/moh18mar","Sumber")</f>
        <v>Sumber</v>
      </c>
    </row>
    <row r="31" customFormat="false" ht="15.75" hidden="false" customHeight="false" outlineLevel="0" collapsed="false">
      <c r="A31" s="44" t="n">
        <v>29</v>
      </c>
      <c r="C31" s="134" t="s">
        <v>1430</v>
      </c>
      <c r="D31" s="44"/>
      <c r="E31" s="44"/>
      <c r="F31" s="134" t="s">
        <v>1430</v>
      </c>
      <c r="G31" s="490"/>
      <c r="H31" s="489" t="n">
        <v>43909</v>
      </c>
      <c r="I31" s="490"/>
      <c r="J31" s="44"/>
      <c r="K31" s="44" t="s">
        <v>1080</v>
      </c>
      <c r="L31" s="495" t="s">
        <v>1486</v>
      </c>
      <c r="M31" s="496" t="str">
        <f aca="false">HYPERLINK("https://www.thejakartapost.com/seasia/2020/03/19/covid-19-more-indonesians-in-malaysia-test-positive-after-attending-mass-prayer.html?utm_medium=Social&amp;utm_source=Twitter#Echobox=1584612044","Sumber")</f>
        <v>Sumber</v>
      </c>
    </row>
    <row r="32" customFormat="false" ht="15.75" hidden="false" customHeight="false" outlineLevel="0" collapsed="false">
      <c r="A32" s="44" t="n">
        <v>30</v>
      </c>
      <c r="C32" s="134" t="s">
        <v>1430</v>
      </c>
      <c r="D32" s="44"/>
      <c r="E32" s="44"/>
      <c r="F32" s="134" t="s">
        <v>1430</v>
      </c>
      <c r="G32" s="490"/>
      <c r="H32" s="489" t="n">
        <v>43909</v>
      </c>
      <c r="I32" s="490"/>
      <c r="J32" s="44"/>
      <c r="K32" s="44" t="s">
        <v>1080</v>
      </c>
      <c r="L32" s="495"/>
      <c r="M32" s="495"/>
    </row>
    <row r="33" customFormat="false" ht="15.75" hidden="false" customHeight="false" outlineLevel="0" collapsed="false">
      <c r="A33" s="44" t="n">
        <v>31</v>
      </c>
      <c r="C33" s="134" t="s">
        <v>1430</v>
      </c>
      <c r="D33" s="44"/>
      <c r="E33" s="44"/>
      <c r="F33" s="134" t="s">
        <v>1430</v>
      </c>
      <c r="G33" s="490"/>
      <c r="H33" s="489" t="n">
        <v>43909</v>
      </c>
      <c r="I33" s="490"/>
      <c r="J33" s="44"/>
      <c r="K33" s="44" t="s">
        <v>1080</v>
      </c>
      <c r="L33" s="495"/>
      <c r="M33" s="495"/>
    </row>
    <row r="34" customFormat="false" ht="15.75" hidden="false" customHeight="false" outlineLevel="0" collapsed="false">
      <c r="A34" s="44" t="n">
        <v>32</v>
      </c>
      <c r="C34" s="134" t="s">
        <v>1430</v>
      </c>
      <c r="D34" s="44"/>
      <c r="E34" s="44"/>
      <c r="F34" s="134" t="s">
        <v>1430</v>
      </c>
      <c r="G34" s="490"/>
      <c r="H34" s="489" t="n">
        <v>43909</v>
      </c>
      <c r="I34" s="490"/>
      <c r="J34" s="44"/>
      <c r="K34" s="44" t="s">
        <v>1080</v>
      </c>
      <c r="L34" s="495"/>
      <c r="M34" s="495"/>
    </row>
    <row r="35" customFormat="false" ht="15.75" hidden="false" customHeight="false" outlineLevel="0" collapsed="false">
      <c r="A35" s="44" t="n">
        <v>33</v>
      </c>
      <c r="C35" s="134" t="s">
        <v>1430</v>
      </c>
      <c r="D35" s="44"/>
      <c r="E35" s="44"/>
      <c r="F35" s="134" t="s">
        <v>1430</v>
      </c>
      <c r="G35" s="490"/>
      <c r="H35" s="489" t="n">
        <v>43909</v>
      </c>
      <c r="I35" s="490"/>
      <c r="J35" s="44"/>
      <c r="K35" s="44" t="s">
        <v>1080</v>
      </c>
      <c r="L35" s="495"/>
      <c r="M35" s="495"/>
    </row>
    <row r="36" customFormat="false" ht="15.75" hidden="false" customHeight="false" outlineLevel="0" collapsed="false">
      <c r="A36" s="44" t="n">
        <v>34</v>
      </c>
      <c r="C36" s="134" t="s">
        <v>1430</v>
      </c>
      <c r="D36" s="44"/>
      <c r="E36" s="44"/>
      <c r="F36" s="134" t="s">
        <v>1430</v>
      </c>
      <c r="G36" s="490"/>
      <c r="H36" s="489" t="n">
        <v>43909</v>
      </c>
      <c r="I36" s="490"/>
      <c r="J36" s="44"/>
      <c r="K36" s="44" t="s">
        <v>1080</v>
      </c>
      <c r="L36" s="495"/>
      <c r="M36" s="495"/>
    </row>
    <row r="37" customFormat="false" ht="15.75" hidden="false" customHeight="false" outlineLevel="0" collapsed="false">
      <c r="A37" s="44" t="n">
        <v>35</v>
      </c>
      <c r="C37" s="134" t="s">
        <v>1430</v>
      </c>
      <c r="D37" s="44"/>
      <c r="E37" s="44"/>
      <c r="F37" s="134" t="s">
        <v>1430</v>
      </c>
      <c r="G37" s="490"/>
      <c r="H37" s="489" t="n">
        <v>43909</v>
      </c>
      <c r="I37" s="490"/>
      <c r="J37" s="44"/>
      <c r="K37" s="44" t="s">
        <v>1080</v>
      </c>
      <c r="L37" s="495"/>
      <c r="M37" s="495"/>
    </row>
    <row r="38" customFormat="false" ht="15.75" hidden="false" customHeight="false" outlineLevel="0" collapsed="false">
      <c r="A38" s="44" t="n">
        <v>36</v>
      </c>
      <c r="C38" s="134" t="s">
        <v>1430</v>
      </c>
      <c r="D38" s="44"/>
      <c r="E38" s="44"/>
      <c r="F38" s="134" t="s">
        <v>1430</v>
      </c>
      <c r="G38" s="490"/>
      <c r="H38" s="489" t="n">
        <v>43909</v>
      </c>
      <c r="I38" s="490"/>
      <c r="J38" s="44"/>
      <c r="K38" s="44" t="s">
        <v>1080</v>
      </c>
      <c r="L38" s="495"/>
      <c r="M38" s="495"/>
    </row>
    <row r="39" customFormat="false" ht="15.75" hidden="false" customHeight="false" outlineLevel="0" collapsed="false">
      <c r="A39" s="44" t="n">
        <v>37</v>
      </c>
      <c r="C39" s="134" t="s">
        <v>1430</v>
      </c>
      <c r="D39" s="44"/>
      <c r="E39" s="44"/>
      <c r="F39" s="134" t="s">
        <v>1430</v>
      </c>
      <c r="G39" s="490"/>
      <c r="H39" s="489" t="n">
        <v>43909</v>
      </c>
      <c r="I39" s="490"/>
      <c r="J39" s="44"/>
      <c r="K39" s="44" t="s">
        <v>1080</v>
      </c>
      <c r="L39" s="495"/>
      <c r="M39" s="495"/>
    </row>
    <row r="40" customFormat="false" ht="15.75" hidden="false" customHeight="false" outlineLevel="0" collapsed="false">
      <c r="A40" s="44" t="n">
        <v>38</v>
      </c>
      <c r="C40" s="134" t="s">
        <v>1430</v>
      </c>
      <c r="D40" s="44"/>
      <c r="E40" s="44"/>
      <c r="F40" s="134" t="s">
        <v>1430</v>
      </c>
      <c r="G40" s="490"/>
      <c r="H40" s="489" t="n">
        <v>43909</v>
      </c>
      <c r="I40" s="490"/>
      <c r="J40" s="44"/>
      <c r="K40" s="44" t="s">
        <v>1080</v>
      </c>
      <c r="L40" s="495"/>
      <c r="M40" s="495"/>
    </row>
    <row r="41" customFormat="false" ht="15.75" hidden="false" customHeight="false" outlineLevel="0" collapsed="false">
      <c r="A41" s="44" t="n">
        <v>39</v>
      </c>
      <c r="B41" s="134" t="s">
        <v>1490</v>
      </c>
      <c r="C41" s="134" t="s">
        <v>1183</v>
      </c>
      <c r="D41" s="44" t="s">
        <v>1217</v>
      </c>
      <c r="E41" s="44" t="n">
        <v>19</v>
      </c>
      <c r="F41" s="134" t="s">
        <v>1183</v>
      </c>
      <c r="G41" s="490"/>
      <c r="H41" s="489" t="n">
        <v>43910</v>
      </c>
      <c r="I41" s="490"/>
      <c r="J41" s="44"/>
      <c r="K41" s="44" t="s">
        <v>1080</v>
      </c>
      <c r="M41" s="491" t="str">
        <f aca="false">HYPERLINK("go.gov.sg/moh20mar","Sumber")</f>
        <v>Sumber</v>
      </c>
    </row>
    <row r="42" customFormat="false" ht="15.75" hidden="false" customHeight="false" outlineLevel="0" collapsed="false">
      <c r="A42" s="44" t="n">
        <v>40</v>
      </c>
      <c r="B42" s="134" t="s">
        <v>1433</v>
      </c>
      <c r="C42" s="134" t="s">
        <v>1183</v>
      </c>
      <c r="D42" s="44" t="s">
        <v>1225</v>
      </c>
      <c r="E42" s="44" t="n">
        <v>54</v>
      </c>
      <c r="F42" s="134" t="s">
        <v>1186</v>
      </c>
      <c r="G42" s="44"/>
      <c r="H42" s="489" t="n">
        <v>43910</v>
      </c>
      <c r="I42" s="490"/>
      <c r="K42" s="44" t="s">
        <v>1080</v>
      </c>
      <c r="M42" s="491" t="str">
        <f aca="false">HYPERLINK("go.gov.sg/moh21mar","Sumber")</f>
        <v>Sumber</v>
      </c>
    </row>
    <row r="43" customFormat="false" ht="15.75" hidden="false" customHeight="false" outlineLevel="0" collapsed="false">
      <c r="A43" s="44" t="n">
        <v>41</v>
      </c>
      <c r="B43" s="134" t="s">
        <v>1434</v>
      </c>
      <c r="C43" s="134" t="s">
        <v>1183</v>
      </c>
      <c r="D43" s="44" t="s">
        <v>1217</v>
      </c>
      <c r="E43" s="44" t="n">
        <v>22</v>
      </c>
      <c r="F43" s="134" t="s">
        <v>1186</v>
      </c>
      <c r="H43" s="489" t="n">
        <v>43910</v>
      </c>
      <c r="I43" s="490"/>
      <c r="J43" s="44"/>
      <c r="K43" s="44" t="s">
        <v>1080</v>
      </c>
      <c r="M43" s="491" t="str">
        <f aca="false">HYPERLINK("go.gov.sg/moh21mar","Sumber")</f>
        <v>Sumber</v>
      </c>
    </row>
    <row r="44" customFormat="false" ht="15.75" hidden="false" customHeight="false" outlineLevel="0" collapsed="false">
      <c r="A44" s="44" t="n">
        <v>42</v>
      </c>
      <c r="B44" s="134" t="s">
        <v>1435</v>
      </c>
      <c r="C44" s="134" t="s">
        <v>1183</v>
      </c>
      <c r="D44" s="44" t="s">
        <v>1225</v>
      </c>
      <c r="E44" s="44" t="n">
        <v>77</v>
      </c>
      <c r="F44" s="134" t="s">
        <v>1186</v>
      </c>
      <c r="H44" s="489" t="n">
        <v>43910</v>
      </c>
      <c r="I44" s="490"/>
      <c r="J44" s="44"/>
      <c r="K44" s="44" t="s">
        <v>1080</v>
      </c>
      <c r="M44" s="491" t="str">
        <f aca="false">HYPERLINK("go.gov.sg/moh21mar","Sumber")</f>
        <v>Sumber</v>
      </c>
    </row>
    <row r="45" customFormat="false" ht="15.75" hidden="false" customHeight="false" outlineLevel="0" collapsed="false">
      <c r="A45" s="44" t="n">
        <v>43</v>
      </c>
      <c r="B45" s="134" t="s">
        <v>1436</v>
      </c>
      <c r="C45" s="134" t="s">
        <v>1183</v>
      </c>
      <c r="D45" s="44" t="s">
        <v>1217</v>
      </c>
      <c r="E45" s="44" t="n">
        <v>64</v>
      </c>
      <c r="F45" s="134" t="s">
        <v>1186</v>
      </c>
      <c r="H45" s="489" t="n">
        <v>43911</v>
      </c>
      <c r="I45" s="490"/>
      <c r="J45" s="44"/>
      <c r="K45" s="44" t="s">
        <v>1080</v>
      </c>
      <c r="M45" s="491" t="str">
        <f aca="false">HYPERLINK("go.gov.sg/moh21mar","Sumber")</f>
        <v>Sumber</v>
      </c>
    </row>
    <row r="46" customFormat="false" ht="15.75" hidden="false" customHeight="false" outlineLevel="0" collapsed="false">
      <c r="A46" s="44" t="n">
        <v>44</v>
      </c>
      <c r="B46" s="134" t="s">
        <v>1491</v>
      </c>
      <c r="C46" s="134" t="s">
        <v>1183</v>
      </c>
      <c r="D46" s="44" t="s">
        <v>1217</v>
      </c>
      <c r="E46" s="44" t="n">
        <v>26</v>
      </c>
      <c r="F46" s="134" t="s">
        <v>1439</v>
      </c>
      <c r="G46" s="490"/>
      <c r="H46" s="489" t="n">
        <v>43911</v>
      </c>
      <c r="I46" s="490"/>
      <c r="J46" s="44"/>
      <c r="K46" s="44" t="s">
        <v>1080</v>
      </c>
      <c r="M46" s="491" t="str">
        <f aca="false">HYPERLINK("go.gov.sg/moh22mar","Sumber")</f>
        <v>Sumber</v>
      </c>
    </row>
    <row r="47" customFormat="false" ht="15.75" hidden="false" customHeight="false" outlineLevel="0" collapsed="false">
      <c r="A47" s="44" t="n">
        <v>45</v>
      </c>
      <c r="C47" s="134" t="s">
        <v>1492</v>
      </c>
      <c r="D47" s="44"/>
      <c r="E47" s="44"/>
      <c r="G47" s="490"/>
      <c r="H47" s="490"/>
      <c r="I47" s="490"/>
      <c r="J47" s="44"/>
      <c r="K47" s="44" t="s">
        <v>1080</v>
      </c>
      <c r="M47" s="491" t="str">
        <f aca="false">HYPERLINK("https://www.cnnindonesia.com/internasional/20200323075442-120-485901/kondisi-wni-positif-corona-di-saudi-dilaporkan-stabil?utm_source=twitter&amp;utm_medium=oa&amp;utm_content=cnnindonesia&amp;utm_campaign=cmssocmed","Sumber")</f>
        <v>Sumber</v>
      </c>
    </row>
    <row r="48" customFormat="false" ht="15.75" hidden="false" customHeight="false" outlineLevel="0" collapsed="false">
      <c r="A48" s="44" t="n">
        <v>46</v>
      </c>
      <c r="C48" s="134" t="s">
        <v>1492</v>
      </c>
      <c r="D48" s="44"/>
      <c r="E48" s="44"/>
      <c r="G48" s="490"/>
      <c r="H48" s="490"/>
      <c r="I48" s="490"/>
      <c r="J48" s="44"/>
      <c r="K48" s="44" t="s">
        <v>1080</v>
      </c>
      <c r="M48" s="491" t="str">
        <f aca="false">HYPERLINK("https://www.cnnindonesia.com/internasional/20200323075442-120-485901/kondisi-wni-positif-corona-di-saudi-dilaporkan-stabil?utm_source=twitter&amp;utm_medium=oa&amp;utm_content=cnnindonesia&amp;utm_campaign=cmssocmed","Sumber")</f>
        <v>Sumber</v>
      </c>
    </row>
    <row r="49" customFormat="false" ht="15.75" hidden="false" customHeight="false" outlineLevel="0" collapsed="false">
      <c r="A49" s="44" t="n">
        <v>47</v>
      </c>
      <c r="B49" s="134" t="s">
        <v>1441</v>
      </c>
      <c r="C49" s="134" t="s">
        <v>1183</v>
      </c>
      <c r="D49" s="44" t="s">
        <v>1225</v>
      </c>
      <c r="E49" s="44" t="n">
        <v>55</v>
      </c>
      <c r="F49" s="134" t="s">
        <v>1186</v>
      </c>
      <c r="H49" s="489" t="n">
        <v>43912</v>
      </c>
      <c r="I49" s="490"/>
      <c r="J49" s="44"/>
      <c r="K49" s="44" t="s">
        <v>1080</v>
      </c>
      <c r="M49" s="491" t="str">
        <f aca="false">HYPERLINK("go.gov.sg/moh23mar","Sumber")</f>
        <v>Sumber</v>
      </c>
    </row>
    <row r="50" customFormat="false" ht="15.75" hidden="false" customHeight="false" outlineLevel="0" collapsed="false">
      <c r="A50" s="44" t="n">
        <v>48</v>
      </c>
      <c r="B50" s="134" t="s">
        <v>1442</v>
      </c>
      <c r="C50" s="134" t="s">
        <v>1183</v>
      </c>
      <c r="D50" s="44" t="s">
        <v>1217</v>
      </c>
      <c r="E50" s="44" t="n">
        <v>24</v>
      </c>
      <c r="F50" s="134" t="s">
        <v>1186</v>
      </c>
      <c r="H50" s="489" t="n">
        <v>43912</v>
      </c>
      <c r="I50" s="490"/>
      <c r="J50" s="44"/>
      <c r="K50" s="44" t="s">
        <v>1080</v>
      </c>
      <c r="M50" s="491" t="str">
        <f aca="false">HYPERLINK("go.gov.sg/moh23mar","Sumber")</f>
        <v>Sumber</v>
      </c>
    </row>
    <row r="51" customFormat="false" ht="15.75" hidden="false" customHeight="false" outlineLevel="0" collapsed="false">
      <c r="A51" s="44" t="n">
        <v>49</v>
      </c>
      <c r="B51" s="134" t="s">
        <v>1443</v>
      </c>
      <c r="C51" s="134" t="s">
        <v>1183</v>
      </c>
      <c r="D51" s="44" t="s">
        <v>1225</v>
      </c>
      <c r="E51" s="44" t="n">
        <v>68</v>
      </c>
      <c r="F51" s="134" t="s">
        <v>1186</v>
      </c>
      <c r="H51" s="489" t="n">
        <v>43912</v>
      </c>
      <c r="I51" s="490"/>
      <c r="J51" s="492" t="n">
        <v>43923</v>
      </c>
      <c r="K51" s="44" t="s">
        <v>1289</v>
      </c>
      <c r="M51" s="491" t="str">
        <f aca="false">HYPERLINK("https://www.channelnewsasia.com/news/singapore/coronavirus-covid-19-death-moh-singapore-indonesian-12600750","Sumber")</f>
        <v>Sumber</v>
      </c>
    </row>
    <row r="52" customFormat="false" ht="15.75" hidden="false" customHeight="false" outlineLevel="0" collapsed="false">
      <c r="A52" s="44" t="n">
        <v>50</v>
      </c>
      <c r="B52" s="134" t="s">
        <v>1493</v>
      </c>
      <c r="C52" s="134" t="s">
        <v>1183</v>
      </c>
      <c r="D52" s="44" t="s">
        <v>1217</v>
      </c>
      <c r="E52" s="44" t="n">
        <v>35</v>
      </c>
      <c r="F52" s="134" t="s">
        <v>1186</v>
      </c>
      <c r="G52" s="490"/>
      <c r="H52" s="489" t="n">
        <v>43912</v>
      </c>
      <c r="I52" s="490"/>
      <c r="J52" s="44"/>
      <c r="K52" s="44" t="s">
        <v>1080</v>
      </c>
      <c r="M52" s="491" t="str">
        <f aca="false">HYPERLINK("go.gov.sg/moh23mar","Sumber")</f>
        <v>Sumber</v>
      </c>
    </row>
    <row r="53" customFormat="false" ht="15.75" hidden="false" customHeight="false" outlineLevel="0" collapsed="false">
      <c r="A53" s="44" t="n">
        <v>51</v>
      </c>
      <c r="B53" s="134" t="s">
        <v>1494</v>
      </c>
      <c r="C53" s="134" t="s">
        <v>1183</v>
      </c>
      <c r="D53" s="44" t="s">
        <v>1217</v>
      </c>
      <c r="E53" s="44" t="n">
        <v>75</v>
      </c>
      <c r="F53" s="134" t="s">
        <v>1186</v>
      </c>
      <c r="G53" s="490"/>
      <c r="H53" s="489" t="n">
        <v>43914</v>
      </c>
      <c r="I53" s="490"/>
      <c r="J53" s="44"/>
      <c r="K53" s="44" t="s">
        <v>1080</v>
      </c>
      <c r="L53" s="134" t="s">
        <v>1495</v>
      </c>
      <c r="M53" s="491" t="str">
        <f aca="false">HYPERLINK("go.gov.sg/moh24mar","Sumber")</f>
        <v>Sumber</v>
      </c>
    </row>
    <row r="54" customFormat="false" ht="15.75" hidden="false" customHeight="false" outlineLevel="0" collapsed="false">
      <c r="A54" s="44" t="n">
        <v>52</v>
      </c>
      <c r="B54" s="134" t="s">
        <v>1448</v>
      </c>
      <c r="C54" s="134" t="s">
        <v>1183</v>
      </c>
      <c r="D54" s="44" t="s">
        <v>1217</v>
      </c>
      <c r="E54" s="44" t="n">
        <v>28</v>
      </c>
      <c r="F54" s="134" t="s">
        <v>1186</v>
      </c>
      <c r="G54" s="44"/>
      <c r="H54" s="489" t="n">
        <v>43914</v>
      </c>
      <c r="I54" s="490"/>
      <c r="K54" s="44" t="s">
        <v>1080</v>
      </c>
      <c r="M54" s="491" t="str">
        <f aca="false">HYPERLINK("go.gov.sg/moh25mar","Sumber")</f>
        <v>Sumber</v>
      </c>
    </row>
    <row r="55" customFormat="false" ht="15.75" hidden="false" customHeight="false" outlineLevel="0" collapsed="false">
      <c r="A55" s="44" t="n">
        <v>53</v>
      </c>
      <c r="B55" s="134" t="s">
        <v>1496</v>
      </c>
      <c r="C55" s="134" t="s">
        <v>1183</v>
      </c>
      <c r="D55" s="44" t="s">
        <v>1217</v>
      </c>
      <c r="E55" s="44" t="n">
        <v>46</v>
      </c>
      <c r="F55" s="134" t="s">
        <v>1439</v>
      </c>
      <c r="G55" s="44"/>
      <c r="H55" s="489" t="n">
        <v>43914</v>
      </c>
      <c r="I55" s="490"/>
      <c r="J55" s="44"/>
      <c r="K55" s="44" t="s">
        <v>1080</v>
      </c>
      <c r="M55" s="491" t="str">
        <f aca="false">HYPERLINK("go.gov.sg/moh25mar","Sumber")</f>
        <v>Sumber</v>
      </c>
    </row>
    <row r="56" customFormat="false" ht="15.75" hidden="false" customHeight="false" outlineLevel="0" collapsed="false">
      <c r="A56" s="44" t="n">
        <v>54</v>
      </c>
      <c r="B56" s="134" t="s">
        <v>1497</v>
      </c>
      <c r="C56" s="134" t="s">
        <v>1183</v>
      </c>
      <c r="D56" s="44" t="s">
        <v>1225</v>
      </c>
      <c r="E56" s="44" t="n">
        <v>28</v>
      </c>
      <c r="F56" s="134" t="s">
        <v>1498</v>
      </c>
      <c r="G56" s="44"/>
      <c r="H56" s="489" t="n">
        <v>43914</v>
      </c>
      <c r="I56" s="490"/>
      <c r="J56" s="44"/>
      <c r="K56" s="44" t="s">
        <v>1080</v>
      </c>
      <c r="M56" s="491" t="str">
        <f aca="false">HYPERLINK("go.gov.sg/moh25mar","Sumber")</f>
        <v>Sumber</v>
      </c>
    </row>
    <row r="57" customFormat="false" ht="15.75" hidden="false" customHeight="false" outlineLevel="0" collapsed="false">
      <c r="A57" s="44" t="n">
        <v>55</v>
      </c>
      <c r="B57" s="134" t="s">
        <v>1499</v>
      </c>
      <c r="C57" s="134" t="s">
        <v>1183</v>
      </c>
      <c r="D57" s="44" t="s">
        <v>1225</v>
      </c>
      <c r="E57" s="44" t="n">
        <v>47</v>
      </c>
      <c r="F57" s="134" t="s">
        <v>1183</v>
      </c>
      <c r="G57" s="44"/>
      <c r="H57" s="489" t="n">
        <v>43914</v>
      </c>
      <c r="I57" s="490"/>
      <c r="J57" s="44"/>
      <c r="K57" s="44" t="s">
        <v>1080</v>
      </c>
      <c r="M57" s="491" t="str">
        <f aca="false">HYPERLINK("go.gov.sg/moh25mar","Sumber")</f>
        <v>Sumber</v>
      </c>
    </row>
    <row r="58" customFormat="false" ht="15.75" hidden="false" customHeight="false" outlineLevel="0" collapsed="false">
      <c r="A58" s="44" t="n">
        <v>56</v>
      </c>
      <c r="B58" s="134" t="s">
        <v>1449</v>
      </c>
      <c r="C58" s="134" t="s">
        <v>1183</v>
      </c>
      <c r="D58" s="44" t="s">
        <v>1217</v>
      </c>
      <c r="E58" s="44" t="n">
        <v>58</v>
      </c>
      <c r="F58" s="134" t="s">
        <v>1186</v>
      </c>
      <c r="G58" s="44"/>
      <c r="H58" s="489" t="n">
        <v>43915</v>
      </c>
      <c r="I58" s="490"/>
      <c r="J58" s="44"/>
      <c r="K58" s="44" t="s">
        <v>1080</v>
      </c>
      <c r="M58" s="491" t="str">
        <f aca="false">HYPERLINK("go.gov.sg/moh25mar","Sumber")</f>
        <v>Sumber</v>
      </c>
    </row>
    <row r="59" customFormat="false" ht="15.75" hidden="false" customHeight="false" outlineLevel="0" collapsed="false">
      <c r="A59" s="44" t="n">
        <v>57</v>
      </c>
      <c r="B59" s="134" t="s">
        <v>1500</v>
      </c>
      <c r="C59" s="134" t="s">
        <v>1183</v>
      </c>
      <c r="D59" s="44" t="s">
        <v>1217</v>
      </c>
      <c r="E59" s="44" t="n">
        <v>40</v>
      </c>
      <c r="F59" s="134" t="s">
        <v>1183</v>
      </c>
      <c r="G59" s="490"/>
      <c r="H59" s="489" t="n">
        <v>43918</v>
      </c>
      <c r="I59" s="490"/>
      <c r="J59" s="44"/>
      <c r="K59" s="44" t="s">
        <v>1080</v>
      </c>
      <c r="M59" s="491" t="str">
        <f aca="false">HYPERLINK("go.gov.sg/moh28mar","Sumber")</f>
        <v>Sumber</v>
      </c>
    </row>
    <row r="60" customFormat="false" ht="15.75" hidden="false" customHeight="false" outlineLevel="0" collapsed="false">
      <c r="A60" s="44" t="n">
        <v>58</v>
      </c>
      <c r="B60" s="134" t="s">
        <v>1501</v>
      </c>
      <c r="C60" s="134" t="s">
        <v>1183</v>
      </c>
      <c r="D60" s="44" t="s">
        <v>1217</v>
      </c>
      <c r="E60" s="44" t="n">
        <v>35</v>
      </c>
      <c r="F60" s="134" t="s">
        <v>1183</v>
      </c>
      <c r="G60" s="490"/>
      <c r="H60" s="489" t="n">
        <v>43918</v>
      </c>
      <c r="I60" s="490"/>
      <c r="J60" s="44"/>
      <c r="K60" s="44" t="s">
        <v>1080</v>
      </c>
      <c r="M60" s="491" t="str">
        <f aca="false">HYPERLINK("go.gov.sg/moh28mar","Sumber")</f>
        <v>Sumber</v>
      </c>
    </row>
    <row r="61" customFormat="false" ht="15.75" hidden="false" customHeight="false" outlineLevel="0" collapsed="false">
      <c r="A61" s="44" t="n">
        <v>59</v>
      </c>
      <c r="B61" s="134" t="s">
        <v>1455</v>
      </c>
      <c r="C61" s="134" t="s">
        <v>1183</v>
      </c>
      <c r="D61" s="44" t="s">
        <v>1217</v>
      </c>
      <c r="E61" s="44" t="n">
        <v>72</v>
      </c>
      <c r="F61" s="134" t="s">
        <v>1186</v>
      </c>
      <c r="H61" s="489" t="n">
        <v>43921</v>
      </c>
      <c r="I61" s="134"/>
      <c r="J61" s="134"/>
      <c r="K61" s="44" t="s">
        <v>1080</v>
      </c>
      <c r="L61" s="134"/>
      <c r="M61" s="497" t="str">
        <f aca="false">HYPERLINK("go.gov.sg/moh1apr","Sumber")</f>
        <v>Sumber</v>
      </c>
      <c r="Q61" s="134"/>
      <c r="R61" s="134"/>
      <c r="S61" s="134"/>
      <c r="T61" s="134"/>
      <c r="U61" s="134"/>
      <c r="V61" s="134"/>
      <c r="W61" s="134"/>
      <c r="X61" s="134"/>
      <c r="Y61" s="134"/>
      <c r="Z61" s="134"/>
      <c r="AA61" s="134"/>
      <c r="AB61" s="134"/>
      <c r="AC61" s="134"/>
      <c r="AD61" s="134"/>
      <c r="AE61" s="134"/>
    </row>
    <row r="62" customFormat="false" ht="15.75" hidden="false" customHeight="false" outlineLevel="0" collapsed="false">
      <c r="A62" s="44" t="n">
        <v>60</v>
      </c>
      <c r="B62" s="134" t="s">
        <v>1458</v>
      </c>
      <c r="C62" s="134" t="s">
        <v>1183</v>
      </c>
      <c r="D62" s="44" t="s">
        <v>1225</v>
      </c>
      <c r="E62" s="44" t="n">
        <v>72</v>
      </c>
      <c r="F62" s="134" t="s">
        <v>1186</v>
      </c>
      <c r="H62" s="489" t="n">
        <v>43924</v>
      </c>
      <c r="I62" s="134"/>
      <c r="J62" s="134"/>
      <c r="K62" s="44" t="s">
        <v>1080</v>
      </c>
      <c r="L62" s="134"/>
      <c r="M62" s="497" t="str">
        <f aca="false">HYPERLINK("go.gov.sg/moh3apr","Sumber")</f>
        <v>Sumber</v>
      </c>
      <c r="Q62" s="134"/>
      <c r="R62" s="134"/>
      <c r="S62" s="134"/>
      <c r="T62" s="134"/>
      <c r="U62" s="134"/>
      <c r="V62" s="134"/>
      <c r="W62" s="134"/>
      <c r="X62" s="134"/>
      <c r="Y62" s="134"/>
      <c r="Z62" s="134"/>
      <c r="AA62" s="134"/>
      <c r="AB62" s="134"/>
      <c r="AC62" s="134"/>
      <c r="AD62" s="134"/>
      <c r="AE62" s="134"/>
    </row>
    <row r="63" customFormat="false" ht="15.75" hidden="false" customHeight="false" outlineLevel="0" collapsed="false">
      <c r="A63" s="44"/>
      <c r="D63" s="44"/>
      <c r="E63" s="44"/>
      <c r="G63" s="490"/>
      <c r="H63" s="490"/>
      <c r="I63" s="490"/>
      <c r="J63" s="44"/>
      <c r="K63" s="44"/>
    </row>
    <row r="64" customFormat="false" ht="15.75" hidden="false" customHeight="false" outlineLevel="0" collapsed="false">
      <c r="A64" s="44"/>
      <c r="D64" s="44"/>
      <c r="E64" s="44"/>
      <c r="G64" s="490"/>
      <c r="H64" s="490"/>
      <c r="I64" s="490"/>
      <c r="J64" s="44"/>
      <c r="K64" s="44"/>
    </row>
    <row r="65" customFormat="false" ht="15.75" hidden="false" customHeight="false" outlineLevel="0" collapsed="false">
      <c r="A65" s="44"/>
      <c r="D65" s="44"/>
      <c r="E65" s="44"/>
      <c r="G65" s="490"/>
      <c r="H65" s="490"/>
      <c r="I65" s="490"/>
      <c r="J65" s="44"/>
      <c r="K65" s="44"/>
    </row>
    <row r="66" customFormat="false" ht="15.75" hidden="false" customHeight="false" outlineLevel="0" collapsed="false">
      <c r="A66" s="44"/>
      <c r="D66" s="44"/>
      <c r="E66" s="44"/>
      <c r="G66" s="490"/>
      <c r="H66" s="490"/>
      <c r="I66" s="490"/>
      <c r="J66" s="44"/>
      <c r="K66" s="44"/>
    </row>
    <row r="67" customFormat="false" ht="15.75" hidden="false" customHeight="false" outlineLevel="0" collapsed="false">
      <c r="A67" s="44"/>
      <c r="D67" s="44"/>
      <c r="E67" s="44"/>
      <c r="G67" s="490"/>
      <c r="H67" s="490"/>
      <c r="I67" s="490"/>
      <c r="J67" s="44"/>
      <c r="K67" s="44"/>
    </row>
    <row r="68" customFormat="false" ht="15.75" hidden="false" customHeight="false" outlineLevel="0" collapsed="false">
      <c r="A68" s="44"/>
      <c r="D68" s="44"/>
      <c r="E68" s="44"/>
      <c r="G68" s="490"/>
      <c r="H68" s="490"/>
      <c r="I68" s="490"/>
      <c r="J68" s="44"/>
      <c r="K68" s="44"/>
    </row>
    <row r="69" customFormat="false" ht="15.75" hidden="false" customHeight="false" outlineLevel="0" collapsed="false">
      <c r="A69" s="44"/>
      <c r="D69" s="44"/>
      <c r="E69" s="44"/>
      <c r="G69" s="490"/>
      <c r="H69" s="490"/>
      <c r="I69" s="490"/>
      <c r="J69" s="44"/>
      <c r="K69" s="44"/>
    </row>
    <row r="70" customFormat="false" ht="15.75" hidden="false" customHeight="false" outlineLevel="0" collapsed="false">
      <c r="A70" s="44"/>
      <c r="D70" s="44"/>
      <c r="E70" s="44"/>
      <c r="G70" s="490"/>
      <c r="H70" s="490"/>
      <c r="I70" s="490"/>
      <c r="J70" s="44"/>
      <c r="K70" s="44"/>
    </row>
    <row r="71" customFormat="false" ht="15.75" hidden="false" customHeight="false" outlineLevel="0" collapsed="false">
      <c r="A71" s="44"/>
      <c r="D71" s="44"/>
      <c r="E71" s="44"/>
      <c r="G71" s="490"/>
      <c r="H71" s="490"/>
      <c r="I71" s="490"/>
      <c r="J71" s="44"/>
      <c r="K71" s="44"/>
    </row>
    <row r="72" customFormat="false" ht="15.75" hidden="false" customHeight="false" outlineLevel="0" collapsed="false">
      <c r="A72" s="44"/>
      <c r="D72" s="44"/>
      <c r="E72" s="44"/>
      <c r="G72" s="490"/>
      <c r="H72" s="490"/>
      <c r="I72" s="490"/>
      <c r="J72" s="44"/>
      <c r="K72" s="44"/>
    </row>
    <row r="73" customFormat="false" ht="15.75" hidden="false" customHeight="false" outlineLevel="0" collapsed="false">
      <c r="A73" s="44"/>
      <c r="D73" s="44"/>
      <c r="E73" s="44"/>
      <c r="G73" s="490"/>
      <c r="H73" s="490"/>
      <c r="I73" s="490"/>
      <c r="J73" s="44"/>
      <c r="K73" s="44"/>
    </row>
    <row r="74" customFormat="false" ht="15.75" hidden="false" customHeight="false" outlineLevel="0" collapsed="false">
      <c r="A74" s="44"/>
      <c r="D74" s="44"/>
      <c r="E74" s="44"/>
      <c r="G74" s="490"/>
      <c r="H74" s="490"/>
      <c r="I74" s="490"/>
      <c r="J74" s="44"/>
      <c r="K74" s="44"/>
    </row>
    <row r="75" customFormat="false" ht="15.75" hidden="false" customHeight="false" outlineLevel="0" collapsed="false">
      <c r="A75" s="44"/>
      <c r="D75" s="44"/>
      <c r="E75" s="44"/>
      <c r="G75" s="490"/>
      <c r="H75" s="490"/>
      <c r="I75" s="490"/>
      <c r="J75" s="44"/>
      <c r="K75" s="44"/>
    </row>
    <row r="76" customFormat="false" ht="15.75" hidden="false" customHeight="false" outlineLevel="0" collapsed="false">
      <c r="A76" s="44"/>
      <c r="D76" s="44"/>
      <c r="E76" s="44"/>
      <c r="G76" s="490"/>
      <c r="H76" s="490"/>
      <c r="I76" s="490"/>
      <c r="J76" s="44"/>
      <c r="K76" s="44"/>
    </row>
    <row r="77" customFormat="false" ht="15.75" hidden="false" customHeight="false" outlineLevel="0" collapsed="false">
      <c r="A77" s="44"/>
      <c r="D77" s="44"/>
      <c r="E77" s="44"/>
      <c r="G77" s="490"/>
      <c r="H77" s="490"/>
      <c r="I77" s="490"/>
      <c r="J77" s="44"/>
      <c r="K77" s="44"/>
    </row>
    <row r="78" customFormat="false" ht="15.75" hidden="false" customHeight="false" outlineLevel="0" collapsed="false">
      <c r="A78" s="44"/>
      <c r="D78" s="44"/>
      <c r="E78" s="44"/>
      <c r="G78" s="490"/>
      <c r="H78" s="490"/>
      <c r="I78" s="490"/>
      <c r="J78" s="44"/>
      <c r="K78" s="44"/>
    </row>
    <row r="79" customFormat="false" ht="15.75" hidden="false" customHeight="false" outlineLevel="0" collapsed="false">
      <c r="A79" s="44"/>
      <c r="D79" s="44"/>
      <c r="E79" s="44"/>
      <c r="G79" s="490"/>
      <c r="H79" s="490"/>
      <c r="I79" s="490"/>
      <c r="J79" s="44"/>
      <c r="K79" s="44"/>
    </row>
    <row r="80" customFormat="false" ht="15.75" hidden="false" customHeight="false" outlineLevel="0" collapsed="false">
      <c r="A80" s="44"/>
      <c r="D80" s="44"/>
      <c r="E80" s="44"/>
      <c r="G80" s="490"/>
      <c r="H80" s="490"/>
      <c r="I80" s="490"/>
      <c r="J80" s="44"/>
      <c r="K80" s="44"/>
    </row>
    <row r="81" customFormat="false" ht="15.75" hidden="false" customHeight="false" outlineLevel="0" collapsed="false">
      <c r="A81" s="44"/>
      <c r="D81" s="44"/>
      <c r="E81" s="44"/>
      <c r="G81" s="490"/>
      <c r="H81" s="490"/>
      <c r="I81" s="490"/>
      <c r="J81" s="44"/>
      <c r="K81" s="44"/>
    </row>
    <row r="82" customFormat="false" ht="15.75" hidden="false" customHeight="false" outlineLevel="0" collapsed="false">
      <c r="A82" s="44"/>
      <c r="D82" s="44"/>
      <c r="E82" s="44"/>
      <c r="G82" s="490"/>
      <c r="H82" s="490"/>
      <c r="I82" s="490"/>
      <c r="J82" s="44"/>
      <c r="K82" s="44"/>
    </row>
    <row r="83" customFormat="false" ht="15.75" hidden="false" customHeight="false" outlineLevel="0" collapsed="false">
      <c r="A83" s="44"/>
      <c r="D83" s="44"/>
      <c r="E83" s="44"/>
      <c r="G83" s="490"/>
      <c r="H83" s="490"/>
      <c r="I83" s="490"/>
      <c r="J83" s="44"/>
      <c r="K83" s="44"/>
    </row>
    <row r="84" customFormat="false" ht="15.75" hidden="false" customHeight="false" outlineLevel="0" collapsed="false">
      <c r="A84" s="44"/>
      <c r="D84" s="44"/>
      <c r="E84" s="44"/>
      <c r="G84" s="490"/>
      <c r="H84" s="490"/>
      <c r="I84" s="490"/>
      <c r="J84" s="44"/>
      <c r="K84" s="44"/>
    </row>
    <row r="85" customFormat="false" ht="15.75" hidden="false" customHeight="false" outlineLevel="0" collapsed="false">
      <c r="A85" s="44"/>
      <c r="D85" s="44"/>
      <c r="E85" s="44"/>
      <c r="G85" s="490"/>
      <c r="H85" s="490"/>
      <c r="I85" s="490"/>
      <c r="J85" s="44"/>
      <c r="K85" s="44"/>
    </row>
    <row r="86" customFormat="false" ht="15.75" hidden="false" customHeight="false" outlineLevel="0" collapsed="false">
      <c r="A86" s="44"/>
      <c r="D86" s="44"/>
      <c r="E86" s="44"/>
      <c r="G86" s="490"/>
      <c r="H86" s="490"/>
      <c r="I86" s="490"/>
      <c r="J86" s="44"/>
      <c r="K86" s="44"/>
    </row>
    <row r="87" customFormat="false" ht="15.75" hidden="false" customHeight="false" outlineLevel="0" collapsed="false">
      <c r="A87" s="44"/>
      <c r="D87" s="44"/>
      <c r="E87" s="44"/>
      <c r="G87" s="490"/>
      <c r="H87" s="490"/>
      <c r="I87" s="490"/>
      <c r="J87" s="44"/>
      <c r="K87" s="44"/>
    </row>
    <row r="88" customFormat="false" ht="15.75" hidden="false" customHeight="false" outlineLevel="0" collapsed="false">
      <c r="A88" s="44"/>
      <c r="D88" s="44"/>
      <c r="E88" s="44"/>
      <c r="G88" s="490"/>
      <c r="H88" s="490"/>
      <c r="I88" s="490"/>
      <c r="J88" s="44"/>
      <c r="K88" s="44"/>
    </row>
    <row r="89" customFormat="false" ht="15.75" hidden="false" customHeight="false" outlineLevel="0" collapsed="false">
      <c r="A89" s="44"/>
      <c r="D89" s="44"/>
      <c r="E89" s="44"/>
      <c r="G89" s="490"/>
      <c r="H89" s="490"/>
      <c r="I89" s="490"/>
      <c r="J89" s="44"/>
      <c r="K89" s="44"/>
    </row>
    <row r="90" customFormat="false" ht="15.75" hidden="false" customHeight="false" outlineLevel="0" collapsed="false">
      <c r="A90" s="44"/>
      <c r="D90" s="44"/>
      <c r="E90" s="44"/>
      <c r="G90" s="490"/>
      <c r="H90" s="490"/>
      <c r="I90" s="490"/>
      <c r="J90" s="44"/>
      <c r="K90" s="44"/>
    </row>
    <row r="91" customFormat="false" ht="15.75" hidden="false" customHeight="false" outlineLevel="0" collapsed="false">
      <c r="A91" s="44"/>
      <c r="D91" s="44"/>
      <c r="E91" s="44"/>
      <c r="G91" s="490"/>
      <c r="H91" s="490"/>
      <c r="I91" s="490"/>
      <c r="J91" s="44"/>
      <c r="K91" s="44"/>
    </row>
    <row r="92" customFormat="false" ht="15.75" hidden="false" customHeight="false" outlineLevel="0" collapsed="false">
      <c r="A92" s="44"/>
      <c r="D92" s="44"/>
      <c r="E92" s="44"/>
      <c r="G92" s="490"/>
      <c r="H92" s="490"/>
      <c r="I92" s="490"/>
      <c r="J92" s="44"/>
      <c r="K92" s="44"/>
    </row>
    <row r="93" customFormat="false" ht="15.75" hidden="false" customHeight="false" outlineLevel="0" collapsed="false">
      <c r="A93" s="44"/>
      <c r="D93" s="44"/>
      <c r="E93" s="44"/>
      <c r="G93" s="490"/>
      <c r="H93" s="490"/>
      <c r="I93" s="490"/>
      <c r="J93" s="44"/>
      <c r="K93" s="44"/>
    </row>
    <row r="94" customFormat="false" ht="15.75" hidden="false" customHeight="false" outlineLevel="0" collapsed="false">
      <c r="A94" s="44"/>
      <c r="D94" s="44"/>
      <c r="E94" s="44"/>
      <c r="G94" s="490"/>
      <c r="H94" s="490"/>
      <c r="I94" s="490"/>
      <c r="J94" s="44"/>
      <c r="K94" s="44"/>
    </row>
    <row r="95" customFormat="false" ht="15.75" hidden="false" customHeight="false" outlineLevel="0" collapsed="false">
      <c r="A95" s="44"/>
      <c r="D95" s="44"/>
      <c r="E95" s="44"/>
      <c r="G95" s="490"/>
      <c r="H95" s="490"/>
      <c r="I95" s="490"/>
      <c r="J95" s="44"/>
      <c r="K95" s="44"/>
    </row>
    <row r="96" customFormat="false" ht="15.75" hidden="false" customHeight="false" outlineLevel="0" collapsed="false">
      <c r="A96" s="44"/>
      <c r="D96" s="44"/>
      <c r="E96" s="44"/>
      <c r="G96" s="490"/>
      <c r="H96" s="490"/>
      <c r="I96" s="490"/>
      <c r="J96" s="44"/>
      <c r="K96" s="44"/>
    </row>
    <row r="97" customFormat="false" ht="15.75" hidden="false" customHeight="false" outlineLevel="0" collapsed="false">
      <c r="A97" s="44"/>
      <c r="D97" s="44"/>
      <c r="E97" s="44"/>
      <c r="G97" s="490"/>
      <c r="H97" s="490"/>
      <c r="I97" s="490"/>
      <c r="J97" s="44"/>
      <c r="K97" s="44"/>
    </row>
    <row r="98" customFormat="false" ht="15.75" hidden="false" customHeight="false" outlineLevel="0" collapsed="false">
      <c r="A98" s="44"/>
      <c r="D98" s="44"/>
      <c r="E98" s="44"/>
      <c r="G98" s="490"/>
      <c r="H98" s="490"/>
      <c r="I98" s="490"/>
      <c r="J98" s="44"/>
      <c r="K98" s="44"/>
    </row>
    <row r="99" customFormat="false" ht="15.75" hidden="false" customHeight="false" outlineLevel="0" collapsed="false">
      <c r="A99" s="44"/>
      <c r="D99" s="44"/>
      <c r="E99" s="44"/>
      <c r="G99" s="490"/>
      <c r="H99" s="490"/>
      <c r="I99" s="490"/>
      <c r="J99" s="44"/>
      <c r="K99" s="44"/>
    </row>
    <row r="100" customFormat="false" ht="15.75" hidden="false" customHeight="false" outlineLevel="0" collapsed="false">
      <c r="A100" s="44"/>
      <c r="D100" s="44"/>
      <c r="E100" s="44"/>
      <c r="G100" s="490"/>
      <c r="H100" s="490"/>
      <c r="I100" s="490"/>
      <c r="J100" s="44"/>
      <c r="K100" s="44"/>
    </row>
    <row r="101" customFormat="false" ht="15.75" hidden="false" customHeight="false" outlineLevel="0" collapsed="false">
      <c r="A101" s="44"/>
      <c r="D101" s="44"/>
      <c r="E101" s="44"/>
      <c r="G101" s="490"/>
      <c r="H101" s="490"/>
      <c r="I101" s="490"/>
      <c r="J101" s="44"/>
      <c r="K101" s="44"/>
    </row>
    <row r="102" customFormat="false" ht="15.75" hidden="false" customHeight="false" outlineLevel="0" collapsed="false">
      <c r="A102" s="44"/>
      <c r="D102" s="44"/>
      <c r="E102" s="44"/>
      <c r="G102" s="490"/>
      <c r="H102" s="490"/>
      <c r="I102" s="490"/>
      <c r="J102" s="44"/>
      <c r="K102" s="44"/>
    </row>
    <row r="103" customFormat="false" ht="15.75" hidden="false" customHeight="false" outlineLevel="0" collapsed="false">
      <c r="A103" s="44"/>
      <c r="D103" s="44"/>
      <c r="E103" s="44"/>
      <c r="G103" s="490"/>
      <c r="H103" s="490"/>
      <c r="I103" s="490"/>
      <c r="J103" s="44"/>
      <c r="K103" s="44"/>
    </row>
    <row r="104" customFormat="false" ht="15.75" hidden="false" customHeight="false" outlineLevel="0" collapsed="false">
      <c r="A104" s="44"/>
      <c r="D104" s="44"/>
      <c r="E104" s="44"/>
      <c r="G104" s="490"/>
      <c r="H104" s="490"/>
      <c r="I104" s="490"/>
      <c r="J104" s="44"/>
      <c r="K104" s="44"/>
    </row>
    <row r="105" customFormat="false" ht="15.75" hidden="false" customHeight="false" outlineLevel="0" collapsed="false">
      <c r="A105" s="44"/>
      <c r="D105" s="44"/>
      <c r="E105" s="44"/>
      <c r="G105" s="490"/>
      <c r="H105" s="490"/>
      <c r="I105" s="490"/>
      <c r="J105" s="44"/>
      <c r="K105" s="44"/>
    </row>
    <row r="106" customFormat="false" ht="15.75" hidden="false" customHeight="false" outlineLevel="0" collapsed="false">
      <c r="A106" s="44"/>
      <c r="D106" s="44"/>
      <c r="E106" s="44"/>
      <c r="G106" s="490"/>
      <c r="H106" s="490"/>
      <c r="I106" s="490"/>
      <c r="J106" s="44"/>
      <c r="K106" s="44"/>
    </row>
    <row r="107" customFormat="false" ht="15.75" hidden="false" customHeight="false" outlineLevel="0" collapsed="false">
      <c r="A107" s="44"/>
      <c r="D107" s="44"/>
      <c r="E107" s="44"/>
      <c r="G107" s="490"/>
      <c r="H107" s="490"/>
      <c r="I107" s="490"/>
      <c r="J107" s="44"/>
      <c r="K107" s="44"/>
    </row>
    <row r="108" customFormat="false" ht="15.75" hidden="false" customHeight="false" outlineLevel="0" collapsed="false">
      <c r="A108" s="44"/>
      <c r="D108" s="44"/>
      <c r="E108" s="44"/>
      <c r="G108" s="490"/>
      <c r="H108" s="490"/>
      <c r="I108" s="490"/>
      <c r="J108" s="44"/>
      <c r="K108" s="44"/>
    </row>
    <row r="109" customFormat="false" ht="15.75" hidden="false" customHeight="false" outlineLevel="0" collapsed="false">
      <c r="A109" s="44"/>
      <c r="D109" s="44"/>
      <c r="E109" s="44"/>
      <c r="G109" s="490"/>
      <c r="H109" s="490"/>
      <c r="I109" s="490"/>
      <c r="J109" s="44"/>
      <c r="K109" s="44"/>
    </row>
    <row r="110" customFormat="false" ht="15.75" hidden="false" customHeight="false" outlineLevel="0" collapsed="false">
      <c r="A110" s="44"/>
      <c r="D110" s="44"/>
      <c r="E110" s="44"/>
      <c r="G110" s="490"/>
      <c r="H110" s="490"/>
      <c r="I110" s="490"/>
      <c r="J110" s="44"/>
      <c r="K110" s="44"/>
    </row>
    <row r="111" customFormat="false" ht="15.75" hidden="false" customHeight="false" outlineLevel="0" collapsed="false">
      <c r="A111" s="44"/>
      <c r="D111" s="44"/>
      <c r="E111" s="44"/>
      <c r="G111" s="490"/>
      <c r="H111" s="490"/>
      <c r="I111" s="490"/>
      <c r="J111" s="44"/>
      <c r="K111" s="44"/>
    </row>
    <row r="112" customFormat="false" ht="15.75" hidden="false" customHeight="false" outlineLevel="0" collapsed="false">
      <c r="A112" s="44"/>
      <c r="D112" s="44"/>
      <c r="E112" s="44"/>
      <c r="G112" s="490"/>
      <c r="H112" s="490"/>
      <c r="I112" s="490"/>
      <c r="J112" s="44"/>
      <c r="K112" s="44"/>
    </row>
    <row r="113" customFormat="false" ht="15.75" hidden="false" customHeight="false" outlineLevel="0" collapsed="false">
      <c r="A113" s="44"/>
      <c r="D113" s="44"/>
      <c r="E113" s="44"/>
      <c r="G113" s="490"/>
      <c r="H113" s="490"/>
      <c r="I113" s="490"/>
      <c r="J113" s="44"/>
      <c r="K113" s="44"/>
    </row>
    <row r="114" customFormat="false" ht="15.75" hidden="false" customHeight="false" outlineLevel="0" collapsed="false">
      <c r="A114" s="44"/>
      <c r="D114" s="44"/>
      <c r="E114" s="44"/>
      <c r="G114" s="490"/>
      <c r="H114" s="490"/>
      <c r="I114" s="490"/>
      <c r="J114" s="44"/>
      <c r="K114" s="44"/>
    </row>
    <row r="115" customFormat="false" ht="15.75" hidden="false" customHeight="false" outlineLevel="0" collapsed="false">
      <c r="A115" s="44"/>
      <c r="D115" s="44"/>
      <c r="E115" s="44"/>
      <c r="G115" s="490"/>
      <c r="H115" s="490"/>
      <c r="I115" s="490"/>
      <c r="J115" s="44"/>
      <c r="K115" s="44"/>
    </row>
    <row r="116" customFormat="false" ht="15.75" hidden="false" customHeight="false" outlineLevel="0" collapsed="false">
      <c r="A116" s="44"/>
      <c r="D116" s="44"/>
      <c r="E116" s="44"/>
      <c r="G116" s="490"/>
      <c r="H116" s="490"/>
      <c r="I116" s="490"/>
      <c r="J116" s="44"/>
      <c r="K116" s="44"/>
    </row>
    <row r="117" customFormat="false" ht="15.75" hidden="false" customHeight="false" outlineLevel="0" collapsed="false">
      <c r="A117" s="44"/>
      <c r="D117" s="44"/>
      <c r="E117" s="44"/>
      <c r="G117" s="490"/>
      <c r="H117" s="490"/>
      <c r="I117" s="490"/>
      <c r="J117" s="44"/>
      <c r="K117" s="44"/>
    </row>
    <row r="118" customFormat="false" ht="15.75" hidden="false" customHeight="false" outlineLevel="0" collapsed="false">
      <c r="A118" s="44"/>
      <c r="D118" s="44"/>
      <c r="E118" s="44"/>
      <c r="G118" s="490"/>
      <c r="H118" s="490"/>
      <c r="I118" s="490"/>
      <c r="J118" s="44"/>
      <c r="K118" s="44"/>
    </row>
    <row r="119" customFormat="false" ht="15.75" hidden="false" customHeight="false" outlineLevel="0" collapsed="false">
      <c r="A119" s="44"/>
      <c r="D119" s="44"/>
      <c r="E119" s="44"/>
      <c r="G119" s="490"/>
      <c r="H119" s="490"/>
      <c r="I119" s="490"/>
      <c r="J119" s="44"/>
      <c r="K119" s="44"/>
    </row>
    <row r="120" customFormat="false" ht="15.75" hidden="false" customHeight="false" outlineLevel="0" collapsed="false">
      <c r="A120" s="44"/>
      <c r="D120" s="44"/>
      <c r="E120" s="44"/>
      <c r="G120" s="490"/>
      <c r="H120" s="490"/>
      <c r="I120" s="490"/>
      <c r="J120" s="44"/>
      <c r="K120" s="44"/>
    </row>
    <row r="121" customFormat="false" ht="15.75" hidden="false" customHeight="false" outlineLevel="0" collapsed="false">
      <c r="A121" s="44"/>
      <c r="D121" s="44"/>
      <c r="E121" s="44"/>
      <c r="G121" s="490"/>
      <c r="H121" s="490"/>
      <c r="I121" s="490"/>
      <c r="J121" s="44"/>
      <c r="K121" s="44"/>
    </row>
    <row r="122" customFormat="false" ht="15.75" hidden="false" customHeight="false" outlineLevel="0" collapsed="false">
      <c r="A122" s="44"/>
      <c r="D122" s="44"/>
      <c r="E122" s="44"/>
      <c r="G122" s="490"/>
      <c r="H122" s="490"/>
      <c r="I122" s="490"/>
      <c r="J122" s="44"/>
      <c r="K122" s="44"/>
    </row>
    <row r="123" customFormat="false" ht="15.75" hidden="false" customHeight="false" outlineLevel="0" collapsed="false">
      <c r="A123" s="44"/>
      <c r="D123" s="44"/>
      <c r="E123" s="44"/>
      <c r="G123" s="490"/>
      <c r="H123" s="490"/>
      <c r="I123" s="490"/>
      <c r="J123" s="44"/>
      <c r="K123" s="44"/>
    </row>
    <row r="124" customFormat="false" ht="15.75" hidden="false" customHeight="false" outlineLevel="0" collapsed="false">
      <c r="A124" s="44"/>
      <c r="D124" s="44"/>
      <c r="E124" s="44"/>
      <c r="G124" s="490"/>
      <c r="H124" s="490"/>
      <c r="I124" s="490"/>
      <c r="J124" s="44"/>
      <c r="K124" s="44"/>
    </row>
    <row r="125" customFormat="false" ht="15.75" hidden="false" customHeight="false" outlineLevel="0" collapsed="false">
      <c r="A125" s="44"/>
      <c r="D125" s="44"/>
      <c r="E125" s="44"/>
      <c r="G125" s="490"/>
      <c r="H125" s="490"/>
      <c r="I125" s="490"/>
      <c r="J125" s="44"/>
      <c r="K125" s="44"/>
    </row>
    <row r="126" customFormat="false" ht="15.75" hidden="false" customHeight="false" outlineLevel="0" collapsed="false">
      <c r="A126" s="44"/>
      <c r="D126" s="44"/>
      <c r="E126" s="44"/>
      <c r="G126" s="490"/>
      <c r="H126" s="490"/>
      <c r="I126" s="490"/>
      <c r="J126" s="44"/>
      <c r="K126" s="44"/>
    </row>
    <row r="127" customFormat="false" ht="15.75" hidden="false" customHeight="false" outlineLevel="0" collapsed="false">
      <c r="A127" s="44"/>
      <c r="D127" s="44"/>
      <c r="E127" s="44"/>
      <c r="G127" s="490"/>
      <c r="H127" s="490"/>
      <c r="I127" s="490"/>
      <c r="J127" s="44"/>
      <c r="K127" s="44"/>
    </row>
    <row r="128" customFormat="false" ht="15.75" hidden="false" customHeight="false" outlineLevel="0" collapsed="false">
      <c r="A128" s="44"/>
      <c r="D128" s="44"/>
      <c r="E128" s="44"/>
      <c r="G128" s="490"/>
      <c r="H128" s="490"/>
      <c r="I128" s="490"/>
      <c r="J128" s="44"/>
      <c r="K128" s="44"/>
    </row>
    <row r="129" customFormat="false" ht="15.75" hidden="false" customHeight="false" outlineLevel="0" collapsed="false">
      <c r="A129" s="44"/>
      <c r="D129" s="44"/>
      <c r="E129" s="44"/>
      <c r="G129" s="490"/>
      <c r="H129" s="490"/>
      <c r="I129" s="490"/>
      <c r="J129" s="44"/>
      <c r="K129" s="44"/>
    </row>
    <row r="130" customFormat="false" ht="15.75" hidden="false" customHeight="false" outlineLevel="0" collapsed="false">
      <c r="A130" s="44"/>
      <c r="D130" s="44"/>
      <c r="E130" s="44"/>
      <c r="G130" s="490"/>
      <c r="H130" s="490"/>
      <c r="I130" s="490"/>
      <c r="J130" s="44"/>
      <c r="K130" s="44"/>
    </row>
    <row r="131" customFormat="false" ht="15.75" hidden="false" customHeight="false" outlineLevel="0" collapsed="false">
      <c r="A131" s="44"/>
      <c r="D131" s="44"/>
      <c r="E131" s="44"/>
      <c r="G131" s="490"/>
      <c r="H131" s="490"/>
      <c r="I131" s="490"/>
      <c r="J131" s="44"/>
      <c r="K131" s="44"/>
    </row>
    <row r="132" customFormat="false" ht="15.75" hidden="false" customHeight="false" outlineLevel="0" collapsed="false">
      <c r="A132" s="44"/>
      <c r="D132" s="44"/>
      <c r="E132" s="44"/>
      <c r="G132" s="490"/>
      <c r="H132" s="490"/>
      <c r="I132" s="490"/>
      <c r="J132" s="44"/>
      <c r="K132" s="44"/>
    </row>
    <row r="133" customFormat="false" ht="15.75" hidden="false" customHeight="false" outlineLevel="0" collapsed="false">
      <c r="A133" s="44"/>
      <c r="D133" s="44"/>
      <c r="E133" s="44"/>
      <c r="G133" s="490"/>
      <c r="H133" s="490"/>
      <c r="I133" s="490"/>
      <c r="J133" s="44"/>
      <c r="K133" s="44"/>
    </row>
    <row r="134" customFormat="false" ht="15.75" hidden="false" customHeight="false" outlineLevel="0" collapsed="false">
      <c r="A134" s="44"/>
      <c r="D134" s="44"/>
      <c r="E134" s="44"/>
      <c r="G134" s="490"/>
      <c r="H134" s="490"/>
      <c r="I134" s="490"/>
      <c r="J134" s="44"/>
      <c r="K134" s="44"/>
    </row>
    <row r="135" customFormat="false" ht="15.75" hidden="false" customHeight="false" outlineLevel="0" collapsed="false">
      <c r="A135" s="44"/>
      <c r="D135" s="44"/>
      <c r="E135" s="44"/>
      <c r="G135" s="490"/>
      <c r="H135" s="490"/>
      <c r="I135" s="490"/>
      <c r="J135" s="44"/>
      <c r="K135" s="44"/>
    </row>
    <row r="136" customFormat="false" ht="15.75" hidden="false" customHeight="false" outlineLevel="0" collapsed="false">
      <c r="A136" s="44"/>
      <c r="D136" s="44"/>
      <c r="E136" s="44"/>
      <c r="G136" s="490"/>
      <c r="H136" s="490"/>
      <c r="I136" s="490"/>
      <c r="J136" s="44"/>
      <c r="K136" s="44"/>
    </row>
    <row r="137" customFormat="false" ht="15.75" hidden="false" customHeight="false" outlineLevel="0" collapsed="false">
      <c r="A137" s="44"/>
      <c r="D137" s="44"/>
      <c r="E137" s="44"/>
      <c r="G137" s="490"/>
      <c r="H137" s="490"/>
      <c r="I137" s="490"/>
      <c r="J137" s="44"/>
      <c r="K137" s="44"/>
    </row>
    <row r="138" customFormat="false" ht="15.75" hidden="false" customHeight="false" outlineLevel="0" collapsed="false">
      <c r="A138" s="44"/>
      <c r="D138" s="44"/>
      <c r="E138" s="44"/>
      <c r="G138" s="490"/>
      <c r="H138" s="490"/>
      <c r="I138" s="490"/>
      <c r="J138" s="44"/>
      <c r="K138" s="44"/>
    </row>
    <row r="139" customFormat="false" ht="15.75" hidden="false" customHeight="false" outlineLevel="0" collapsed="false">
      <c r="A139" s="44"/>
      <c r="D139" s="44"/>
      <c r="E139" s="44"/>
      <c r="G139" s="490"/>
      <c r="H139" s="490"/>
      <c r="I139" s="490"/>
      <c r="J139" s="44"/>
      <c r="K139" s="44"/>
    </row>
    <row r="140" customFormat="false" ht="15.75" hidden="false" customHeight="false" outlineLevel="0" collapsed="false">
      <c r="A140" s="44"/>
      <c r="D140" s="44"/>
      <c r="E140" s="44"/>
      <c r="G140" s="490"/>
      <c r="H140" s="490"/>
      <c r="I140" s="490"/>
      <c r="J140" s="44"/>
      <c r="K140" s="44"/>
    </row>
    <row r="141" customFormat="false" ht="15.75" hidden="false" customHeight="false" outlineLevel="0" collapsed="false">
      <c r="A141" s="44"/>
      <c r="D141" s="44"/>
      <c r="E141" s="44"/>
      <c r="G141" s="490"/>
      <c r="H141" s="490"/>
      <c r="I141" s="490"/>
      <c r="J141" s="44"/>
      <c r="K141" s="44"/>
    </row>
    <row r="142" customFormat="false" ht="15.75" hidden="false" customHeight="false" outlineLevel="0" collapsed="false">
      <c r="A142" s="44"/>
      <c r="D142" s="44"/>
      <c r="E142" s="44"/>
      <c r="G142" s="490"/>
      <c r="H142" s="490"/>
      <c r="I142" s="490"/>
      <c r="J142" s="44"/>
      <c r="K142" s="44"/>
    </row>
    <row r="143" customFormat="false" ht="15.75" hidden="false" customHeight="false" outlineLevel="0" collapsed="false">
      <c r="A143" s="44"/>
      <c r="D143" s="44"/>
      <c r="E143" s="44"/>
      <c r="G143" s="490"/>
      <c r="H143" s="490"/>
      <c r="I143" s="490"/>
      <c r="J143" s="44"/>
      <c r="K143" s="44"/>
    </row>
    <row r="144" customFormat="false" ht="15.75" hidden="false" customHeight="false" outlineLevel="0" collapsed="false">
      <c r="A144" s="44"/>
      <c r="D144" s="44"/>
      <c r="E144" s="44"/>
      <c r="G144" s="490"/>
      <c r="H144" s="490"/>
      <c r="I144" s="490"/>
      <c r="J144" s="44"/>
      <c r="K144" s="44"/>
    </row>
    <row r="145" customFormat="false" ht="15.75" hidden="false" customHeight="false" outlineLevel="0" collapsed="false">
      <c r="A145" s="44"/>
      <c r="D145" s="44"/>
      <c r="E145" s="44"/>
      <c r="G145" s="490"/>
      <c r="H145" s="490"/>
      <c r="I145" s="490"/>
      <c r="J145" s="44"/>
      <c r="K145" s="44"/>
    </row>
    <row r="146" customFormat="false" ht="15.75" hidden="false" customHeight="false" outlineLevel="0" collapsed="false">
      <c r="A146" s="44"/>
      <c r="D146" s="44"/>
      <c r="E146" s="44"/>
      <c r="G146" s="490"/>
      <c r="H146" s="490"/>
      <c r="I146" s="490"/>
      <c r="J146" s="44"/>
      <c r="K146" s="44"/>
    </row>
    <row r="147" customFormat="false" ht="15.75" hidden="false" customHeight="false" outlineLevel="0" collapsed="false">
      <c r="A147" s="44"/>
      <c r="D147" s="44"/>
      <c r="E147" s="44"/>
      <c r="G147" s="490"/>
      <c r="H147" s="490"/>
      <c r="I147" s="490"/>
      <c r="J147" s="44"/>
      <c r="K147" s="44"/>
    </row>
    <row r="148" customFormat="false" ht="15.75" hidden="false" customHeight="false" outlineLevel="0" collapsed="false">
      <c r="A148" s="44"/>
      <c r="D148" s="44"/>
      <c r="E148" s="44"/>
      <c r="G148" s="490"/>
      <c r="H148" s="490"/>
      <c r="I148" s="490"/>
      <c r="J148" s="44"/>
      <c r="K148" s="44"/>
    </row>
    <row r="149" customFormat="false" ht="15.75" hidden="false" customHeight="false" outlineLevel="0" collapsed="false">
      <c r="A149" s="44"/>
      <c r="D149" s="44"/>
      <c r="E149" s="44"/>
      <c r="G149" s="490"/>
      <c r="H149" s="490"/>
      <c r="I149" s="490"/>
      <c r="J149" s="44"/>
      <c r="K149" s="44"/>
    </row>
    <row r="150" customFormat="false" ht="15.75" hidden="false" customHeight="false" outlineLevel="0" collapsed="false">
      <c r="A150" s="44"/>
      <c r="D150" s="44"/>
      <c r="E150" s="44"/>
      <c r="G150" s="490"/>
      <c r="H150" s="490"/>
      <c r="I150" s="490"/>
      <c r="J150" s="44"/>
      <c r="K150" s="44"/>
    </row>
    <row r="151" customFormat="false" ht="15.75" hidden="false" customHeight="false" outlineLevel="0" collapsed="false">
      <c r="A151" s="44"/>
      <c r="D151" s="44"/>
      <c r="E151" s="44"/>
      <c r="G151" s="490"/>
      <c r="H151" s="490"/>
      <c r="I151" s="490"/>
      <c r="J151" s="44"/>
      <c r="K151" s="44"/>
    </row>
    <row r="152" customFormat="false" ht="15.75" hidden="false" customHeight="false" outlineLevel="0" collapsed="false">
      <c r="A152" s="44"/>
      <c r="D152" s="44"/>
      <c r="E152" s="44"/>
      <c r="G152" s="490"/>
      <c r="H152" s="490"/>
      <c r="I152" s="490"/>
      <c r="J152" s="44"/>
      <c r="K152" s="44"/>
    </row>
    <row r="153" customFormat="false" ht="15.75" hidden="false" customHeight="false" outlineLevel="0" collapsed="false">
      <c r="A153" s="44"/>
      <c r="D153" s="44"/>
      <c r="E153" s="44"/>
      <c r="G153" s="490"/>
      <c r="H153" s="490"/>
      <c r="I153" s="490"/>
      <c r="J153" s="44"/>
      <c r="K153" s="44"/>
    </row>
    <row r="154" customFormat="false" ht="15.75" hidden="false" customHeight="false" outlineLevel="0" collapsed="false">
      <c r="A154" s="44"/>
      <c r="D154" s="44"/>
      <c r="E154" s="44"/>
      <c r="G154" s="490"/>
      <c r="H154" s="490"/>
      <c r="I154" s="490"/>
      <c r="J154" s="44"/>
      <c r="K154" s="44"/>
    </row>
    <row r="155" customFormat="false" ht="15.75" hidden="false" customHeight="false" outlineLevel="0" collapsed="false">
      <c r="A155" s="44"/>
      <c r="D155" s="44"/>
      <c r="E155" s="44"/>
      <c r="G155" s="490"/>
      <c r="H155" s="490"/>
      <c r="I155" s="490"/>
      <c r="J155" s="44"/>
      <c r="K155" s="44"/>
    </row>
    <row r="156" customFormat="false" ht="15.75" hidden="false" customHeight="false" outlineLevel="0" collapsed="false">
      <c r="A156" s="44"/>
      <c r="D156" s="44"/>
      <c r="E156" s="44"/>
      <c r="G156" s="490"/>
      <c r="H156" s="490"/>
      <c r="I156" s="490"/>
      <c r="J156" s="44"/>
      <c r="K156" s="44"/>
    </row>
    <row r="157" customFormat="false" ht="15.75" hidden="false" customHeight="false" outlineLevel="0" collapsed="false">
      <c r="A157" s="44"/>
      <c r="D157" s="44"/>
      <c r="E157" s="44"/>
      <c r="G157" s="490"/>
      <c r="H157" s="490"/>
      <c r="I157" s="490"/>
      <c r="J157" s="44"/>
      <c r="K157" s="44"/>
    </row>
    <row r="158" customFormat="false" ht="15.75" hidden="false" customHeight="false" outlineLevel="0" collapsed="false">
      <c r="A158" s="44"/>
      <c r="D158" s="44"/>
      <c r="E158" s="44"/>
      <c r="G158" s="490"/>
      <c r="H158" s="490"/>
      <c r="I158" s="490"/>
      <c r="J158" s="44"/>
      <c r="K158" s="44"/>
    </row>
    <row r="159" customFormat="false" ht="15.75" hidden="false" customHeight="false" outlineLevel="0" collapsed="false">
      <c r="A159" s="44"/>
      <c r="D159" s="44"/>
      <c r="E159" s="44"/>
      <c r="G159" s="490"/>
      <c r="H159" s="490"/>
      <c r="I159" s="490"/>
      <c r="J159" s="44"/>
      <c r="K159" s="44"/>
    </row>
    <row r="160" customFormat="false" ht="15.75" hidden="false" customHeight="false" outlineLevel="0" collapsed="false">
      <c r="A160" s="44"/>
      <c r="D160" s="44"/>
      <c r="E160" s="44"/>
      <c r="G160" s="490"/>
      <c r="H160" s="490"/>
      <c r="I160" s="490"/>
      <c r="J160" s="44"/>
      <c r="K160" s="44"/>
    </row>
    <row r="161" customFormat="false" ht="15.75" hidden="false" customHeight="false" outlineLevel="0" collapsed="false">
      <c r="A161" s="44"/>
      <c r="D161" s="44"/>
      <c r="E161" s="44"/>
      <c r="G161" s="490"/>
      <c r="H161" s="490"/>
      <c r="I161" s="490"/>
      <c r="J161" s="44"/>
      <c r="K161" s="44"/>
    </row>
    <row r="162" customFormat="false" ht="15.75" hidden="false" customHeight="false" outlineLevel="0" collapsed="false">
      <c r="A162" s="44"/>
      <c r="D162" s="44"/>
      <c r="E162" s="44"/>
      <c r="G162" s="490"/>
      <c r="H162" s="490"/>
      <c r="I162" s="490"/>
      <c r="J162" s="44"/>
      <c r="K162" s="44"/>
    </row>
    <row r="163" customFormat="false" ht="15.75" hidden="false" customHeight="false" outlineLevel="0" collapsed="false">
      <c r="A163" s="44"/>
      <c r="D163" s="44"/>
      <c r="E163" s="44"/>
      <c r="G163" s="490"/>
      <c r="H163" s="490"/>
      <c r="I163" s="490"/>
      <c r="J163" s="44"/>
      <c r="K163" s="44"/>
    </row>
    <row r="164" customFormat="false" ht="15.75" hidden="false" customHeight="false" outlineLevel="0" collapsed="false">
      <c r="A164" s="44"/>
      <c r="D164" s="44"/>
      <c r="E164" s="44"/>
      <c r="G164" s="490"/>
      <c r="H164" s="490"/>
      <c r="I164" s="490"/>
      <c r="J164" s="44"/>
      <c r="K164" s="44"/>
    </row>
    <row r="165" customFormat="false" ht="15.75" hidden="false" customHeight="false" outlineLevel="0" collapsed="false">
      <c r="A165" s="44"/>
      <c r="D165" s="44"/>
      <c r="E165" s="44"/>
      <c r="G165" s="490"/>
      <c r="H165" s="490"/>
      <c r="I165" s="490"/>
      <c r="J165" s="44"/>
      <c r="K165" s="44"/>
    </row>
    <row r="166" customFormat="false" ht="15.75" hidden="false" customHeight="false" outlineLevel="0" collapsed="false">
      <c r="A166" s="44"/>
      <c r="D166" s="44"/>
      <c r="E166" s="44"/>
      <c r="G166" s="490"/>
      <c r="H166" s="490"/>
      <c r="I166" s="490"/>
      <c r="J166" s="44"/>
      <c r="K166" s="44"/>
    </row>
    <row r="167" customFormat="false" ht="15.75" hidden="false" customHeight="false" outlineLevel="0" collapsed="false">
      <c r="A167" s="44"/>
      <c r="D167" s="44"/>
      <c r="E167" s="44"/>
      <c r="G167" s="490"/>
      <c r="H167" s="490"/>
      <c r="I167" s="490"/>
      <c r="J167" s="44"/>
      <c r="K167" s="44"/>
    </row>
    <row r="168" customFormat="false" ht="15.75" hidden="false" customHeight="false" outlineLevel="0" collapsed="false">
      <c r="A168" s="44"/>
      <c r="D168" s="44"/>
      <c r="E168" s="44"/>
      <c r="G168" s="490"/>
      <c r="H168" s="490"/>
      <c r="I168" s="490"/>
      <c r="J168" s="44"/>
      <c r="K168" s="44"/>
    </row>
    <row r="169" customFormat="false" ht="15.75" hidden="false" customHeight="false" outlineLevel="0" collapsed="false">
      <c r="A169" s="44"/>
      <c r="D169" s="44"/>
      <c r="E169" s="44"/>
      <c r="G169" s="490"/>
      <c r="H169" s="490"/>
      <c r="I169" s="490"/>
      <c r="J169" s="44"/>
      <c r="K169" s="44"/>
    </row>
    <row r="170" customFormat="false" ht="15.75" hidden="false" customHeight="false" outlineLevel="0" collapsed="false">
      <c r="A170" s="44"/>
      <c r="D170" s="44"/>
      <c r="E170" s="44"/>
      <c r="G170" s="490"/>
      <c r="H170" s="490"/>
      <c r="I170" s="490"/>
      <c r="J170" s="44"/>
      <c r="K170" s="44"/>
    </row>
    <row r="171" customFormat="false" ht="15.75" hidden="false" customHeight="false" outlineLevel="0" collapsed="false">
      <c r="A171" s="44"/>
      <c r="D171" s="44"/>
      <c r="E171" s="44"/>
      <c r="G171" s="490"/>
      <c r="H171" s="490"/>
      <c r="I171" s="490"/>
      <c r="J171" s="44"/>
      <c r="K171" s="44"/>
    </row>
    <row r="172" customFormat="false" ht="15.75" hidden="false" customHeight="false" outlineLevel="0" collapsed="false">
      <c r="A172" s="44"/>
      <c r="D172" s="44"/>
      <c r="E172" s="44"/>
      <c r="G172" s="490"/>
      <c r="H172" s="490"/>
      <c r="I172" s="490"/>
      <c r="J172" s="44"/>
      <c r="K172" s="44"/>
    </row>
    <row r="173" customFormat="false" ht="15.75" hidden="false" customHeight="false" outlineLevel="0" collapsed="false">
      <c r="A173" s="44"/>
      <c r="D173" s="44"/>
      <c r="E173" s="44"/>
      <c r="G173" s="490"/>
      <c r="H173" s="490"/>
      <c r="I173" s="490"/>
      <c r="J173" s="44"/>
      <c r="K173" s="44"/>
    </row>
    <row r="174" customFormat="false" ht="15.75" hidden="false" customHeight="false" outlineLevel="0" collapsed="false">
      <c r="A174" s="44"/>
      <c r="D174" s="44"/>
      <c r="E174" s="44"/>
      <c r="G174" s="490"/>
      <c r="H174" s="490"/>
      <c r="I174" s="490"/>
      <c r="J174" s="44"/>
      <c r="K174" s="44"/>
    </row>
    <row r="175" customFormat="false" ht="15.75" hidden="false" customHeight="false" outlineLevel="0" collapsed="false">
      <c r="A175" s="44"/>
      <c r="D175" s="44"/>
      <c r="E175" s="44"/>
      <c r="G175" s="490"/>
      <c r="H175" s="490"/>
      <c r="I175" s="490"/>
      <c r="J175" s="44"/>
      <c r="K175" s="44"/>
    </row>
    <row r="176" customFormat="false" ht="15.75" hidden="false" customHeight="false" outlineLevel="0" collapsed="false">
      <c r="A176" s="44"/>
      <c r="D176" s="44"/>
      <c r="E176" s="44"/>
      <c r="G176" s="490"/>
      <c r="H176" s="490"/>
      <c r="I176" s="490"/>
      <c r="J176" s="44"/>
      <c r="K176" s="44"/>
    </row>
    <row r="177" customFormat="false" ht="15.75" hidden="false" customHeight="false" outlineLevel="0" collapsed="false">
      <c r="A177" s="44"/>
      <c r="D177" s="44"/>
      <c r="E177" s="44"/>
      <c r="G177" s="490"/>
      <c r="H177" s="490"/>
      <c r="I177" s="490"/>
      <c r="J177" s="44"/>
      <c r="K177" s="44"/>
    </row>
    <row r="178" customFormat="false" ht="15.75" hidden="false" customHeight="false" outlineLevel="0" collapsed="false">
      <c r="A178" s="44"/>
      <c r="D178" s="44"/>
      <c r="E178" s="44"/>
      <c r="G178" s="490"/>
      <c r="H178" s="490"/>
      <c r="I178" s="490"/>
      <c r="J178" s="44"/>
      <c r="K178" s="44"/>
    </row>
    <row r="179" customFormat="false" ht="15.75" hidden="false" customHeight="false" outlineLevel="0" collapsed="false">
      <c r="A179" s="44"/>
      <c r="D179" s="44"/>
      <c r="E179" s="44"/>
      <c r="G179" s="490"/>
      <c r="H179" s="490"/>
      <c r="I179" s="490"/>
      <c r="J179" s="44"/>
      <c r="K179" s="44"/>
    </row>
    <row r="180" customFormat="false" ht="15.75" hidden="false" customHeight="false" outlineLevel="0" collapsed="false">
      <c r="A180" s="44"/>
      <c r="D180" s="44"/>
      <c r="E180" s="44"/>
      <c r="G180" s="490"/>
      <c r="H180" s="490"/>
      <c r="I180" s="490"/>
      <c r="J180" s="44"/>
      <c r="K180" s="44"/>
    </row>
    <row r="181" customFormat="false" ht="15.75" hidden="false" customHeight="false" outlineLevel="0" collapsed="false">
      <c r="A181" s="44"/>
      <c r="D181" s="44"/>
      <c r="E181" s="44"/>
      <c r="G181" s="490"/>
      <c r="H181" s="490"/>
      <c r="I181" s="490"/>
      <c r="J181" s="44"/>
      <c r="K181" s="44"/>
    </row>
    <row r="182" customFormat="false" ht="15.75" hidden="false" customHeight="false" outlineLevel="0" collapsed="false">
      <c r="A182" s="44"/>
      <c r="D182" s="44"/>
      <c r="E182" s="44"/>
      <c r="G182" s="490"/>
      <c r="H182" s="490"/>
      <c r="I182" s="490"/>
      <c r="J182" s="44"/>
      <c r="K182" s="44"/>
    </row>
    <row r="183" customFormat="false" ht="15.75" hidden="false" customHeight="false" outlineLevel="0" collapsed="false">
      <c r="A183" s="44"/>
      <c r="D183" s="44"/>
      <c r="E183" s="44"/>
      <c r="G183" s="490"/>
      <c r="H183" s="490"/>
      <c r="I183" s="490"/>
      <c r="J183" s="44"/>
      <c r="K183" s="44"/>
    </row>
    <row r="184" customFormat="false" ht="15.75" hidden="false" customHeight="false" outlineLevel="0" collapsed="false">
      <c r="A184" s="44"/>
      <c r="D184" s="44"/>
      <c r="E184" s="44"/>
      <c r="G184" s="490"/>
      <c r="H184" s="490"/>
      <c r="I184" s="490"/>
      <c r="J184" s="44"/>
      <c r="K184" s="44"/>
    </row>
    <row r="185" customFormat="false" ht="15.75" hidden="false" customHeight="false" outlineLevel="0" collapsed="false">
      <c r="A185" s="44"/>
      <c r="D185" s="44"/>
      <c r="E185" s="44"/>
      <c r="G185" s="490"/>
      <c r="H185" s="490"/>
      <c r="I185" s="490"/>
      <c r="J185" s="44"/>
      <c r="K185" s="44"/>
    </row>
    <row r="186" customFormat="false" ht="15.75" hidden="false" customHeight="false" outlineLevel="0" collapsed="false">
      <c r="A186" s="44"/>
      <c r="D186" s="44"/>
      <c r="E186" s="44"/>
      <c r="G186" s="490"/>
      <c r="H186" s="490"/>
      <c r="I186" s="490"/>
      <c r="J186" s="44"/>
      <c r="K186" s="44"/>
    </row>
    <row r="187" customFormat="false" ht="15.75" hidden="false" customHeight="false" outlineLevel="0" collapsed="false">
      <c r="A187" s="44"/>
      <c r="D187" s="44"/>
      <c r="E187" s="44"/>
      <c r="G187" s="490"/>
      <c r="H187" s="490"/>
      <c r="I187" s="490"/>
      <c r="J187" s="44"/>
      <c r="K187" s="44"/>
    </row>
    <row r="188" customFormat="false" ht="15.75" hidden="false" customHeight="false" outlineLevel="0" collapsed="false">
      <c r="A188" s="44"/>
      <c r="D188" s="44"/>
      <c r="E188" s="44"/>
      <c r="G188" s="490"/>
      <c r="H188" s="490"/>
      <c r="I188" s="490"/>
      <c r="J188" s="44"/>
      <c r="K188" s="44"/>
    </row>
    <row r="189" customFormat="false" ht="15.75" hidden="false" customHeight="false" outlineLevel="0" collapsed="false">
      <c r="A189" s="44"/>
      <c r="D189" s="44"/>
      <c r="E189" s="44"/>
      <c r="G189" s="490"/>
      <c r="H189" s="490"/>
      <c r="I189" s="490"/>
      <c r="J189" s="44"/>
      <c r="K189" s="44"/>
    </row>
    <row r="190" customFormat="false" ht="15.75" hidden="false" customHeight="false" outlineLevel="0" collapsed="false">
      <c r="A190" s="44"/>
      <c r="D190" s="44"/>
      <c r="E190" s="44"/>
      <c r="G190" s="490"/>
      <c r="H190" s="490"/>
      <c r="I190" s="490"/>
      <c r="J190" s="44"/>
      <c r="K190" s="44"/>
    </row>
    <row r="191" customFormat="false" ht="15.75" hidden="false" customHeight="false" outlineLevel="0" collapsed="false">
      <c r="A191" s="44"/>
      <c r="D191" s="44"/>
      <c r="E191" s="44"/>
      <c r="G191" s="490"/>
      <c r="H191" s="490"/>
      <c r="I191" s="490"/>
      <c r="J191" s="44"/>
      <c r="K191" s="44"/>
    </row>
    <row r="192" customFormat="false" ht="15.75" hidden="false" customHeight="false" outlineLevel="0" collapsed="false">
      <c r="A192" s="44"/>
      <c r="D192" s="44"/>
      <c r="E192" s="44"/>
      <c r="G192" s="490"/>
      <c r="H192" s="490"/>
      <c r="I192" s="490"/>
      <c r="J192" s="44"/>
      <c r="K192" s="44"/>
    </row>
    <row r="193" customFormat="false" ht="15.75" hidden="false" customHeight="false" outlineLevel="0" collapsed="false">
      <c r="A193" s="44"/>
      <c r="D193" s="44"/>
      <c r="E193" s="44"/>
      <c r="G193" s="490"/>
      <c r="H193" s="490"/>
      <c r="I193" s="490"/>
      <c r="J193" s="44"/>
      <c r="K193" s="44"/>
    </row>
    <row r="194" customFormat="false" ht="15.75" hidden="false" customHeight="false" outlineLevel="0" collapsed="false">
      <c r="A194" s="44"/>
      <c r="D194" s="44"/>
      <c r="E194" s="44"/>
      <c r="G194" s="490"/>
      <c r="H194" s="490"/>
      <c r="I194" s="490"/>
      <c r="J194" s="44"/>
      <c r="K194" s="44"/>
    </row>
    <row r="195" customFormat="false" ht="15.75" hidden="false" customHeight="false" outlineLevel="0" collapsed="false">
      <c r="A195" s="44"/>
      <c r="D195" s="44"/>
      <c r="E195" s="44"/>
      <c r="G195" s="490"/>
      <c r="H195" s="490"/>
      <c r="I195" s="490"/>
      <c r="J195" s="44"/>
      <c r="K195" s="44"/>
    </row>
    <row r="196" customFormat="false" ht="15.75" hidden="false" customHeight="false" outlineLevel="0" collapsed="false">
      <c r="A196" s="44"/>
      <c r="D196" s="44"/>
      <c r="E196" s="44"/>
      <c r="G196" s="490"/>
      <c r="H196" s="490"/>
      <c r="I196" s="490"/>
      <c r="J196" s="44"/>
      <c r="K196" s="44"/>
    </row>
    <row r="197" customFormat="false" ht="15.75" hidden="false" customHeight="false" outlineLevel="0" collapsed="false">
      <c r="A197" s="44"/>
      <c r="D197" s="44"/>
      <c r="E197" s="44"/>
      <c r="G197" s="490"/>
      <c r="H197" s="490"/>
      <c r="I197" s="490"/>
      <c r="J197" s="44"/>
      <c r="K197" s="44"/>
    </row>
    <row r="198" customFormat="false" ht="15.75" hidden="false" customHeight="false" outlineLevel="0" collapsed="false">
      <c r="A198" s="44"/>
      <c r="D198" s="44"/>
      <c r="E198" s="44"/>
      <c r="G198" s="490"/>
      <c r="H198" s="490"/>
      <c r="I198" s="490"/>
      <c r="J198" s="44"/>
      <c r="K198" s="44"/>
    </row>
    <row r="199" customFormat="false" ht="15.75" hidden="false" customHeight="false" outlineLevel="0" collapsed="false">
      <c r="A199" s="44"/>
      <c r="D199" s="44"/>
      <c r="E199" s="44"/>
      <c r="G199" s="490"/>
      <c r="H199" s="490"/>
      <c r="I199" s="490"/>
      <c r="J199" s="44"/>
      <c r="K199" s="44"/>
    </row>
    <row r="200" customFormat="false" ht="15.75" hidden="false" customHeight="false" outlineLevel="0" collapsed="false">
      <c r="A200" s="44"/>
      <c r="D200" s="44"/>
      <c r="E200" s="44"/>
      <c r="G200" s="490"/>
      <c r="H200" s="490"/>
      <c r="I200" s="490"/>
      <c r="J200" s="44"/>
      <c r="K200" s="44"/>
    </row>
    <row r="201" customFormat="false" ht="15.75" hidden="false" customHeight="false" outlineLevel="0" collapsed="false">
      <c r="A201" s="44"/>
      <c r="D201" s="44"/>
      <c r="E201" s="44"/>
      <c r="G201" s="490"/>
      <c r="H201" s="490"/>
      <c r="I201" s="490"/>
      <c r="J201" s="44"/>
      <c r="K201" s="44"/>
    </row>
    <row r="202" customFormat="false" ht="15.75" hidden="false" customHeight="false" outlineLevel="0" collapsed="false">
      <c r="A202" s="44"/>
      <c r="D202" s="44"/>
      <c r="E202" s="44"/>
      <c r="G202" s="490"/>
      <c r="H202" s="490"/>
      <c r="I202" s="490"/>
      <c r="J202" s="44"/>
      <c r="K202" s="44"/>
    </row>
    <row r="203" customFormat="false" ht="15.75" hidden="false" customHeight="false" outlineLevel="0" collapsed="false">
      <c r="A203" s="44"/>
      <c r="D203" s="44"/>
      <c r="E203" s="44"/>
      <c r="G203" s="490"/>
      <c r="H203" s="490"/>
      <c r="I203" s="490"/>
      <c r="J203" s="44"/>
      <c r="K203" s="44"/>
    </row>
    <row r="204" customFormat="false" ht="15.75" hidden="false" customHeight="false" outlineLevel="0" collapsed="false">
      <c r="A204" s="44"/>
      <c r="D204" s="44"/>
      <c r="E204" s="44"/>
      <c r="G204" s="490"/>
      <c r="H204" s="490"/>
      <c r="I204" s="490"/>
      <c r="J204" s="44"/>
      <c r="K204" s="44"/>
    </row>
    <row r="205" customFormat="false" ht="15.75" hidden="false" customHeight="false" outlineLevel="0" collapsed="false">
      <c r="A205" s="44"/>
      <c r="D205" s="44"/>
      <c r="E205" s="44"/>
      <c r="G205" s="490"/>
      <c r="H205" s="490"/>
      <c r="I205" s="490"/>
      <c r="J205" s="44"/>
      <c r="K205" s="44"/>
    </row>
    <row r="206" customFormat="false" ht="15.75" hidden="false" customHeight="false" outlineLevel="0" collapsed="false">
      <c r="A206" s="44"/>
      <c r="D206" s="44"/>
      <c r="E206" s="44"/>
      <c r="G206" s="490"/>
      <c r="H206" s="490"/>
      <c r="I206" s="490"/>
      <c r="J206" s="44"/>
      <c r="K206" s="44"/>
    </row>
    <row r="207" customFormat="false" ht="15.75" hidden="false" customHeight="false" outlineLevel="0" collapsed="false">
      <c r="A207" s="44"/>
      <c r="D207" s="44"/>
      <c r="E207" s="44"/>
      <c r="G207" s="490"/>
      <c r="H207" s="490"/>
      <c r="I207" s="490"/>
      <c r="J207" s="44"/>
      <c r="K207" s="44"/>
    </row>
    <row r="208" customFormat="false" ht="15.75" hidden="false" customHeight="false" outlineLevel="0" collapsed="false">
      <c r="A208" s="44"/>
      <c r="D208" s="44"/>
      <c r="E208" s="44"/>
      <c r="G208" s="490"/>
      <c r="H208" s="490"/>
      <c r="I208" s="490"/>
      <c r="J208" s="44"/>
      <c r="K208" s="44"/>
    </row>
    <row r="209" customFormat="false" ht="15.75" hidden="false" customHeight="false" outlineLevel="0" collapsed="false">
      <c r="A209" s="44"/>
      <c r="D209" s="44"/>
      <c r="E209" s="44"/>
      <c r="G209" s="490"/>
      <c r="H209" s="490"/>
      <c r="I209" s="490"/>
      <c r="J209" s="44"/>
      <c r="K209" s="44"/>
    </row>
    <row r="210" customFormat="false" ht="15.75" hidden="false" customHeight="false" outlineLevel="0" collapsed="false">
      <c r="A210" s="44"/>
      <c r="D210" s="44"/>
      <c r="E210" s="44"/>
      <c r="G210" s="490"/>
      <c r="H210" s="490"/>
      <c r="I210" s="490"/>
      <c r="J210" s="44"/>
      <c r="K210" s="44"/>
    </row>
    <row r="211" customFormat="false" ht="15.75" hidden="false" customHeight="false" outlineLevel="0" collapsed="false">
      <c r="A211" s="44"/>
      <c r="D211" s="44"/>
      <c r="E211" s="44"/>
      <c r="G211" s="490"/>
      <c r="H211" s="490"/>
      <c r="I211" s="490"/>
      <c r="J211" s="44"/>
      <c r="K211" s="44"/>
    </row>
    <row r="212" customFormat="false" ht="15.75" hidden="false" customHeight="false" outlineLevel="0" collapsed="false">
      <c r="A212" s="44"/>
      <c r="D212" s="44"/>
      <c r="E212" s="44"/>
      <c r="G212" s="490"/>
      <c r="H212" s="490"/>
      <c r="I212" s="490"/>
      <c r="J212" s="44"/>
      <c r="K212" s="44"/>
    </row>
    <row r="213" customFormat="false" ht="15.75" hidden="false" customHeight="false" outlineLevel="0" collapsed="false">
      <c r="A213" s="44"/>
      <c r="D213" s="44"/>
      <c r="E213" s="44"/>
      <c r="G213" s="490"/>
      <c r="H213" s="490"/>
      <c r="I213" s="490"/>
      <c r="J213" s="44"/>
      <c r="K213" s="44"/>
    </row>
    <row r="214" customFormat="false" ht="15.75" hidden="false" customHeight="false" outlineLevel="0" collapsed="false">
      <c r="A214" s="44"/>
      <c r="D214" s="44"/>
      <c r="E214" s="44"/>
      <c r="G214" s="490"/>
      <c r="H214" s="490"/>
      <c r="I214" s="490"/>
      <c r="J214" s="44"/>
      <c r="K214" s="44"/>
    </row>
    <row r="215" customFormat="false" ht="15.75" hidden="false" customHeight="false" outlineLevel="0" collapsed="false">
      <c r="A215" s="44"/>
      <c r="D215" s="44"/>
      <c r="E215" s="44"/>
      <c r="G215" s="490"/>
      <c r="H215" s="490"/>
      <c r="I215" s="490"/>
      <c r="J215" s="44"/>
      <c r="K215" s="44"/>
    </row>
    <row r="216" customFormat="false" ht="15.75" hidden="false" customHeight="false" outlineLevel="0" collapsed="false">
      <c r="A216" s="44"/>
      <c r="D216" s="44"/>
      <c r="E216" s="44"/>
      <c r="G216" s="490"/>
      <c r="H216" s="490"/>
      <c r="I216" s="490"/>
      <c r="J216" s="44"/>
      <c r="K216" s="44"/>
    </row>
    <row r="217" customFormat="false" ht="15.75" hidden="false" customHeight="false" outlineLevel="0" collapsed="false">
      <c r="A217" s="44"/>
      <c r="D217" s="44"/>
      <c r="E217" s="44"/>
      <c r="G217" s="490"/>
      <c r="H217" s="490"/>
      <c r="I217" s="490"/>
      <c r="J217" s="44"/>
      <c r="K217" s="44"/>
    </row>
    <row r="218" customFormat="false" ht="15.75" hidden="false" customHeight="false" outlineLevel="0" collapsed="false">
      <c r="A218" s="44"/>
      <c r="D218" s="44"/>
      <c r="E218" s="44"/>
      <c r="G218" s="490"/>
      <c r="H218" s="490"/>
      <c r="I218" s="490"/>
      <c r="J218" s="44"/>
      <c r="K218" s="44"/>
    </row>
    <row r="219" customFormat="false" ht="15.75" hidden="false" customHeight="false" outlineLevel="0" collapsed="false">
      <c r="A219" s="44"/>
      <c r="D219" s="44"/>
      <c r="E219" s="44"/>
      <c r="G219" s="490"/>
      <c r="H219" s="490"/>
      <c r="I219" s="490"/>
      <c r="J219" s="44"/>
      <c r="K219" s="44"/>
    </row>
    <row r="220" customFormat="false" ht="15.75" hidden="false" customHeight="false" outlineLevel="0" collapsed="false">
      <c r="A220" s="44"/>
      <c r="D220" s="44"/>
      <c r="E220" s="44"/>
      <c r="G220" s="490"/>
      <c r="H220" s="490"/>
      <c r="I220" s="490"/>
      <c r="J220" s="44"/>
      <c r="K220" s="44"/>
    </row>
    <row r="221" customFormat="false" ht="15.75" hidden="false" customHeight="false" outlineLevel="0" collapsed="false">
      <c r="A221" s="44"/>
      <c r="D221" s="44"/>
      <c r="E221" s="44"/>
      <c r="G221" s="490"/>
      <c r="H221" s="490"/>
      <c r="I221" s="490"/>
      <c r="J221" s="44"/>
      <c r="K221" s="44"/>
    </row>
    <row r="222" customFormat="false" ht="15.75" hidden="false" customHeight="false" outlineLevel="0" collapsed="false">
      <c r="A222" s="44"/>
      <c r="D222" s="44"/>
      <c r="E222" s="44"/>
      <c r="G222" s="490"/>
      <c r="H222" s="490"/>
      <c r="I222" s="490"/>
      <c r="J222" s="44"/>
      <c r="K222" s="44"/>
    </row>
    <row r="223" customFormat="false" ht="15.75" hidden="false" customHeight="false" outlineLevel="0" collapsed="false">
      <c r="A223" s="44"/>
      <c r="D223" s="44"/>
      <c r="E223" s="44"/>
      <c r="G223" s="490"/>
      <c r="H223" s="490"/>
      <c r="I223" s="490"/>
      <c r="J223" s="44"/>
      <c r="K223" s="44"/>
    </row>
    <row r="224" customFormat="false" ht="15.75" hidden="false" customHeight="false" outlineLevel="0" collapsed="false">
      <c r="A224" s="44"/>
      <c r="D224" s="44"/>
      <c r="E224" s="44"/>
      <c r="G224" s="490"/>
      <c r="H224" s="490"/>
      <c r="I224" s="490"/>
      <c r="J224" s="44"/>
      <c r="K224" s="44"/>
    </row>
    <row r="225" customFormat="false" ht="15.75" hidden="false" customHeight="false" outlineLevel="0" collapsed="false">
      <c r="A225" s="44"/>
      <c r="D225" s="44"/>
      <c r="E225" s="44"/>
      <c r="G225" s="490"/>
      <c r="H225" s="490"/>
      <c r="I225" s="490"/>
      <c r="J225" s="44"/>
      <c r="K225" s="44"/>
    </row>
    <row r="226" customFormat="false" ht="15.75" hidden="false" customHeight="false" outlineLevel="0" collapsed="false">
      <c r="A226" s="44"/>
      <c r="D226" s="44"/>
      <c r="E226" s="44"/>
      <c r="G226" s="490"/>
      <c r="H226" s="490"/>
      <c r="I226" s="490"/>
      <c r="J226" s="44"/>
      <c r="K226" s="44"/>
    </row>
    <row r="227" customFormat="false" ht="15.75" hidden="false" customHeight="false" outlineLevel="0" collapsed="false">
      <c r="A227" s="44"/>
      <c r="D227" s="44"/>
      <c r="E227" s="44"/>
      <c r="G227" s="490"/>
      <c r="H227" s="490"/>
      <c r="I227" s="490"/>
      <c r="J227" s="44"/>
      <c r="K227" s="44"/>
    </row>
    <row r="228" customFormat="false" ht="15.75" hidden="false" customHeight="false" outlineLevel="0" collapsed="false">
      <c r="A228" s="44"/>
      <c r="D228" s="44"/>
      <c r="E228" s="44"/>
      <c r="G228" s="490"/>
      <c r="H228" s="490"/>
      <c r="I228" s="490"/>
      <c r="J228" s="44"/>
      <c r="K228" s="44"/>
    </row>
    <row r="229" customFormat="false" ht="15.75" hidden="false" customHeight="false" outlineLevel="0" collapsed="false">
      <c r="A229" s="44"/>
      <c r="D229" s="44"/>
      <c r="E229" s="44"/>
      <c r="G229" s="490"/>
      <c r="H229" s="490"/>
      <c r="I229" s="490"/>
      <c r="J229" s="44"/>
      <c r="K229" s="44"/>
    </row>
    <row r="230" customFormat="false" ht="15.75" hidden="false" customHeight="false" outlineLevel="0" collapsed="false">
      <c r="A230" s="44"/>
      <c r="D230" s="44"/>
      <c r="E230" s="44"/>
      <c r="G230" s="490"/>
      <c r="H230" s="490"/>
      <c r="I230" s="490"/>
      <c r="J230" s="44"/>
      <c r="K230" s="44"/>
    </row>
    <row r="231" customFormat="false" ht="15.75" hidden="false" customHeight="false" outlineLevel="0" collapsed="false">
      <c r="A231" s="44"/>
      <c r="D231" s="44"/>
      <c r="E231" s="44"/>
      <c r="G231" s="490"/>
      <c r="H231" s="490"/>
      <c r="I231" s="490"/>
      <c r="J231" s="44"/>
      <c r="K231" s="44"/>
    </row>
    <row r="232" customFormat="false" ht="15.75" hidden="false" customHeight="false" outlineLevel="0" collapsed="false">
      <c r="A232" s="44"/>
      <c r="D232" s="44"/>
      <c r="E232" s="44"/>
      <c r="G232" s="490"/>
      <c r="H232" s="490"/>
      <c r="I232" s="490"/>
      <c r="J232" s="44"/>
      <c r="K232" s="44"/>
    </row>
    <row r="233" customFormat="false" ht="15.75" hidden="false" customHeight="false" outlineLevel="0" collapsed="false">
      <c r="A233" s="44"/>
      <c r="D233" s="44"/>
      <c r="E233" s="44"/>
      <c r="G233" s="490"/>
      <c r="H233" s="490"/>
      <c r="I233" s="490"/>
      <c r="J233" s="44"/>
      <c r="K233" s="44"/>
    </row>
    <row r="234" customFormat="false" ht="15.75" hidden="false" customHeight="false" outlineLevel="0" collapsed="false">
      <c r="A234" s="44"/>
      <c r="D234" s="44"/>
      <c r="E234" s="44"/>
      <c r="G234" s="490"/>
      <c r="H234" s="490"/>
      <c r="I234" s="490"/>
      <c r="J234" s="44"/>
      <c r="K234" s="44"/>
    </row>
    <row r="235" customFormat="false" ht="15.75" hidden="false" customHeight="false" outlineLevel="0" collapsed="false">
      <c r="A235" s="44"/>
      <c r="D235" s="44"/>
      <c r="E235" s="44"/>
      <c r="G235" s="490"/>
      <c r="H235" s="490"/>
      <c r="I235" s="490"/>
      <c r="J235" s="44"/>
      <c r="K235" s="44"/>
    </row>
    <row r="236" customFormat="false" ht="15.75" hidden="false" customHeight="false" outlineLevel="0" collapsed="false">
      <c r="A236" s="44"/>
      <c r="D236" s="44"/>
      <c r="E236" s="44"/>
      <c r="G236" s="490"/>
      <c r="H236" s="490"/>
      <c r="I236" s="490"/>
      <c r="J236" s="44"/>
      <c r="K236" s="44"/>
    </row>
    <row r="237" customFormat="false" ht="15.75" hidden="false" customHeight="false" outlineLevel="0" collapsed="false">
      <c r="A237" s="44"/>
      <c r="D237" s="44"/>
      <c r="E237" s="44"/>
      <c r="G237" s="490"/>
      <c r="H237" s="490"/>
      <c r="I237" s="490"/>
      <c r="J237" s="44"/>
      <c r="K237" s="44"/>
    </row>
    <row r="238" customFormat="false" ht="15.75" hidden="false" customHeight="false" outlineLevel="0" collapsed="false">
      <c r="A238" s="44"/>
      <c r="D238" s="44"/>
      <c r="E238" s="44"/>
      <c r="G238" s="490"/>
      <c r="H238" s="490"/>
      <c r="I238" s="490"/>
      <c r="J238" s="44"/>
      <c r="K238" s="44"/>
    </row>
    <row r="239" customFormat="false" ht="15.75" hidden="false" customHeight="false" outlineLevel="0" collapsed="false">
      <c r="A239" s="44"/>
      <c r="D239" s="44"/>
      <c r="E239" s="44"/>
      <c r="G239" s="490"/>
      <c r="H239" s="490"/>
      <c r="I239" s="490"/>
      <c r="J239" s="44"/>
      <c r="K239" s="44"/>
    </row>
    <row r="240" customFormat="false" ht="15.75" hidden="false" customHeight="false" outlineLevel="0" collapsed="false">
      <c r="A240" s="44"/>
      <c r="D240" s="44"/>
      <c r="E240" s="44"/>
      <c r="G240" s="490"/>
      <c r="H240" s="490"/>
      <c r="I240" s="490"/>
      <c r="J240" s="44"/>
      <c r="K240" s="44"/>
    </row>
    <row r="241" customFormat="false" ht="15.75" hidden="false" customHeight="false" outlineLevel="0" collapsed="false">
      <c r="A241" s="44"/>
      <c r="D241" s="44"/>
      <c r="E241" s="44"/>
      <c r="G241" s="490"/>
      <c r="H241" s="490"/>
      <c r="I241" s="490"/>
      <c r="J241" s="44"/>
      <c r="K241" s="44"/>
    </row>
    <row r="242" customFormat="false" ht="15.75" hidden="false" customHeight="false" outlineLevel="0" collapsed="false">
      <c r="A242" s="44"/>
      <c r="D242" s="44"/>
      <c r="E242" s="44"/>
      <c r="G242" s="490"/>
      <c r="H242" s="490"/>
      <c r="I242" s="490"/>
      <c r="J242" s="44"/>
      <c r="K242" s="44"/>
    </row>
    <row r="243" customFormat="false" ht="15.75" hidden="false" customHeight="false" outlineLevel="0" collapsed="false">
      <c r="A243" s="44"/>
      <c r="D243" s="44"/>
      <c r="E243" s="44"/>
      <c r="G243" s="490"/>
      <c r="H243" s="490"/>
      <c r="I243" s="490"/>
      <c r="J243" s="44"/>
      <c r="K243" s="44"/>
    </row>
    <row r="244" customFormat="false" ht="15.75" hidden="false" customHeight="false" outlineLevel="0" collapsed="false">
      <c r="A244" s="44"/>
      <c r="D244" s="44"/>
      <c r="E244" s="44"/>
      <c r="G244" s="490"/>
      <c r="H244" s="490"/>
      <c r="I244" s="490"/>
      <c r="J244" s="44"/>
      <c r="K244" s="44"/>
    </row>
    <row r="245" customFormat="false" ht="15.75" hidden="false" customHeight="false" outlineLevel="0" collapsed="false">
      <c r="A245" s="44"/>
      <c r="D245" s="44"/>
      <c r="E245" s="44"/>
      <c r="G245" s="490"/>
      <c r="H245" s="490"/>
      <c r="I245" s="490"/>
      <c r="J245" s="44"/>
      <c r="K245" s="44"/>
    </row>
    <row r="246" customFormat="false" ht="15.75" hidden="false" customHeight="false" outlineLevel="0" collapsed="false">
      <c r="A246" s="44"/>
      <c r="D246" s="44"/>
      <c r="E246" s="44"/>
      <c r="G246" s="490"/>
      <c r="H246" s="490"/>
      <c r="I246" s="490"/>
      <c r="J246" s="44"/>
      <c r="K246" s="44"/>
    </row>
    <row r="247" customFormat="false" ht="15.75" hidden="false" customHeight="false" outlineLevel="0" collapsed="false">
      <c r="A247" s="44"/>
      <c r="D247" s="44"/>
      <c r="E247" s="44"/>
      <c r="G247" s="490"/>
      <c r="H247" s="490"/>
      <c r="I247" s="490"/>
      <c r="J247" s="44"/>
      <c r="K247" s="44"/>
    </row>
    <row r="248" customFormat="false" ht="15.75" hidden="false" customHeight="false" outlineLevel="0" collapsed="false">
      <c r="A248" s="44"/>
      <c r="D248" s="44"/>
      <c r="E248" s="44"/>
      <c r="G248" s="490"/>
      <c r="H248" s="490"/>
      <c r="I248" s="490"/>
      <c r="J248" s="44"/>
      <c r="K248" s="44"/>
    </row>
    <row r="249" customFormat="false" ht="15.75" hidden="false" customHeight="false" outlineLevel="0" collapsed="false">
      <c r="A249" s="44"/>
      <c r="D249" s="44"/>
      <c r="E249" s="44"/>
      <c r="G249" s="490"/>
      <c r="H249" s="490"/>
      <c r="I249" s="490"/>
      <c r="J249" s="44"/>
      <c r="K249" s="44"/>
    </row>
    <row r="250" customFormat="false" ht="15.75" hidden="false" customHeight="false" outlineLevel="0" collapsed="false">
      <c r="A250" s="44"/>
      <c r="D250" s="44"/>
      <c r="E250" s="44"/>
      <c r="G250" s="490"/>
      <c r="H250" s="490"/>
      <c r="I250" s="490"/>
      <c r="J250" s="44"/>
      <c r="K250" s="44"/>
    </row>
    <row r="251" customFormat="false" ht="15.75" hidden="false" customHeight="false" outlineLevel="0" collapsed="false">
      <c r="A251" s="44"/>
      <c r="D251" s="44"/>
      <c r="E251" s="44"/>
      <c r="G251" s="490"/>
      <c r="H251" s="490"/>
      <c r="I251" s="490"/>
      <c r="J251" s="44"/>
      <c r="K251" s="44"/>
    </row>
    <row r="252" customFormat="false" ht="15.75" hidden="false" customHeight="false" outlineLevel="0" collapsed="false">
      <c r="A252" s="44"/>
      <c r="D252" s="44"/>
      <c r="E252" s="44"/>
      <c r="G252" s="490"/>
      <c r="H252" s="490"/>
      <c r="I252" s="490"/>
      <c r="J252" s="44"/>
      <c r="K252" s="44"/>
    </row>
    <row r="253" customFormat="false" ht="15.75" hidden="false" customHeight="false" outlineLevel="0" collapsed="false">
      <c r="A253" s="44"/>
      <c r="D253" s="44"/>
      <c r="E253" s="44"/>
      <c r="G253" s="490"/>
      <c r="H253" s="490"/>
      <c r="I253" s="490"/>
      <c r="J253" s="44"/>
      <c r="K253" s="44"/>
    </row>
    <row r="254" customFormat="false" ht="15.75" hidden="false" customHeight="false" outlineLevel="0" collapsed="false">
      <c r="A254" s="44"/>
      <c r="D254" s="44"/>
      <c r="E254" s="44"/>
      <c r="G254" s="490"/>
      <c r="H254" s="490"/>
      <c r="I254" s="490"/>
      <c r="J254" s="44"/>
      <c r="K254" s="44"/>
    </row>
    <row r="255" customFormat="false" ht="15.75" hidden="false" customHeight="false" outlineLevel="0" collapsed="false">
      <c r="A255" s="44"/>
      <c r="D255" s="44"/>
      <c r="E255" s="44"/>
      <c r="G255" s="490"/>
      <c r="H255" s="490"/>
      <c r="I255" s="490"/>
      <c r="J255" s="44"/>
      <c r="K255" s="44"/>
    </row>
    <row r="256" customFormat="false" ht="15.75" hidden="false" customHeight="false" outlineLevel="0" collapsed="false">
      <c r="A256" s="44"/>
      <c r="D256" s="44"/>
      <c r="E256" s="44"/>
      <c r="G256" s="490"/>
      <c r="H256" s="490"/>
      <c r="I256" s="490"/>
      <c r="J256" s="44"/>
      <c r="K256" s="44"/>
    </row>
    <row r="257" customFormat="false" ht="15.75" hidden="false" customHeight="false" outlineLevel="0" collapsed="false">
      <c r="A257" s="44"/>
      <c r="D257" s="44"/>
      <c r="E257" s="44"/>
      <c r="G257" s="490"/>
      <c r="H257" s="490"/>
      <c r="I257" s="490"/>
      <c r="J257" s="44"/>
      <c r="K257" s="44"/>
    </row>
    <row r="258" customFormat="false" ht="15.75" hidden="false" customHeight="false" outlineLevel="0" collapsed="false">
      <c r="A258" s="44"/>
      <c r="D258" s="44"/>
      <c r="E258" s="44"/>
      <c r="G258" s="490"/>
      <c r="H258" s="490"/>
      <c r="I258" s="490"/>
      <c r="J258" s="44"/>
      <c r="K258" s="44"/>
    </row>
    <row r="259" customFormat="false" ht="15.75" hidden="false" customHeight="false" outlineLevel="0" collapsed="false">
      <c r="A259" s="44"/>
      <c r="D259" s="44"/>
      <c r="E259" s="44"/>
      <c r="G259" s="490"/>
      <c r="H259" s="490"/>
      <c r="I259" s="490"/>
      <c r="J259" s="44"/>
      <c r="K259" s="44"/>
    </row>
    <row r="260" customFormat="false" ht="15.75" hidden="false" customHeight="false" outlineLevel="0" collapsed="false">
      <c r="A260" s="44"/>
      <c r="D260" s="44"/>
      <c r="E260" s="44"/>
      <c r="G260" s="490"/>
      <c r="H260" s="490"/>
      <c r="I260" s="490"/>
      <c r="J260" s="44"/>
      <c r="K260" s="44"/>
    </row>
    <row r="261" customFormat="false" ht="15.75" hidden="false" customHeight="false" outlineLevel="0" collapsed="false">
      <c r="A261" s="44"/>
      <c r="D261" s="44"/>
      <c r="E261" s="44"/>
      <c r="G261" s="490"/>
      <c r="H261" s="490"/>
      <c r="I261" s="490"/>
      <c r="J261" s="44"/>
      <c r="K261" s="44"/>
    </row>
    <row r="262" customFormat="false" ht="15.75" hidden="false" customHeight="false" outlineLevel="0" collapsed="false">
      <c r="A262" s="44"/>
      <c r="D262" s="44"/>
      <c r="E262" s="44"/>
      <c r="G262" s="490"/>
      <c r="H262" s="490"/>
      <c r="I262" s="490"/>
      <c r="J262" s="44"/>
      <c r="K262" s="44"/>
    </row>
    <row r="263" customFormat="false" ht="15.75" hidden="false" customHeight="false" outlineLevel="0" collapsed="false">
      <c r="A263" s="44"/>
      <c r="D263" s="44"/>
      <c r="E263" s="44"/>
      <c r="G263" s="490"/>
      <c r="H263" s="490"/>
      <c r="I263" s="490"/>
      <c r="J263" s="44"/>
      <c r="K263" s="44"/>
    </row>
    <row r="264" customFormat="false" ht="15.75" hidden="false" customHeight="false" outlineLevel="0" collapsed="false">
      <c r="A264" s="44"/>
      <c r="D264" s="44"/>
      <c r="E264" s="44"/>
      <c r="G264" s="490"/>
      <c r="H264" s="490"/>
      <c r="I264" s="490"/>
      <c r="J264" s="44"/>
      <c r="K264" s="44"/>
    </row>
    <row r="265" customFormat="false" ht="15.75" hidden="false" customHeight="false" outlineLevel="0" collapsed="false">
      <c r="A265" s="44"/>
      <c r="D265" s="44"/>
      <c r="E265" s="44"/>
      <c r="G265" s="490"/>
      <c r="H265" s="490"/>
      <c r="I265" s="490"/>
      <c r="J265" s="44"/>
      <c r="K265" s="44"/>
    </row>
    <row r="266" customFormat="false" ht="15.75" hidden="false" customHeight="false" outlineLevel="0" collapsed="false">
      <c r="A266" s="44"/>
      <c r="D266" s="44"/>
      <c r="E266" s="44"/>
      <c r="G266" s="490"/>
      <c r="H266" s="490"/>
      <c r="I266" s="490"/>
      <c r="J266" s="44"/>
      <c r="K266" s="44"/>
    </row>
    <row r="267" customFormat="false" ht="15.75" hidden="false" customHeight="false" outlineLevel="0" collapsed="false">
      <c r="A267" s="44"/>
      <c r="D267" s="44"/>
      <c r="E267" s="44"/>
      <c r="G267" s="490"/>
      <c r="H267" s="490"/>
      <c r="I267" s="490"/>
      <c r="J267" s="44"/>
      <c r="K267" s="44"/>
    </row>
    <row r="268" customFormat="false" ht="15.75" hidden="false" customHeight="false" outlineLevel="0" collapsed="false">
      <c r="A268" s="44"/>
      <c r="D268" s="44"/>
      <c r="E268" s="44"/>
      <c r="G268" s="490"/>
      <c r="H268" s="490"/>
      <c r="I268" s="490"/>
      <c r="J268" s="44"/>
      <c r="K268" s="44"/>
    </row>
    <row r="269" customFormat="false" ht="15.75" hidden="false" customHeight="false" outlineLevel="0" collapsed="false">
      <c r="A269" s="44"/>
      <c r="D269" s="44"/>
      <c r="E269" s="44"/>
      <c r="G269" s="490"/>
      <c r="H269" s="490"/>
      <c r="I269" s="490"/>
      <c r="J269" s="44"/>
      <c r="K269" s="44"/>
    </row>
    <row r="270" customFormat="false" ht="15.75" hidden="false" customHeight="false" outlineLevel="0" collapsed="false">
      <c r="A270" s="44"/>
      <c r="D270" s="44"/>
      <c r="E270" s="44"/>
      <c r="G270" s="490"/>
      <c r="H270" s="490"/>
      <c r="I270" s="490"/>
      <c r="J270" s="44"/>
      <c r="K270" s="44"/>
    </row>
    <row r="271" customFormat="false" ht="15.75" hidden="false" customHeight="false" outlineLevel="0" collapsed="false">
      <c r="A271" s="44"/>
      <c r="D271" s="44"/>
      <c r="E271" s="44"/>
      <c r="G271" s="490"/>
      <c r="H271" s="490"/>
      <c r="I271" s="490"/>
      <c r="J271" s="44"/>
      <c r="K271" s="44"/>
    </row>
    <row r="272" customFormat="false" ht="15.75" hidden="false" customHeight="false" outlineLevel="0" collapsed="false">
      <c r="A272" s="44"/>
      <c r="D272" s="44"/>
      <c r="E272" s="44"/>
      <c r="G272" s="490"/>
      <c r="H272" s="490"/>
      <c r="I272" s="490"/>
      <c r="J272" s="44"/>
      <c r="K272" s="44"/>
    </row>
    <row r="273" customFormat="false" ht="15.75" hidden="false" customHeight="false" outlineLevel="0" collapsed="false">
      <c r="A273" s="44"/>
      <c r="D273" s="44"/>
      <c r="E273" s="44"/>
      <c r="G273" s="490"/>
      <c r="H273" s="490"/>
      <c r="I273" s="490"/>
      <c r="J273" s="44"/>
      <c r="K273" s="44"/>
    </row>
    <row r="274" customFormat="false" ht="15.75" hidden="false" customHeight="false" outlineLevel="0" collapsed="false">
      <c r="A274" s="44"/>
      <c r="D274" s="44"/>
      <c r="E274" s="44"/>
      <c r="G274" s="490"/>
      <c r="H274" s="490"/>
      <c r="I274" s="490"/>
      <c r="J274" s="44"/>
      <c r="K274" s="44"/>
    </row>
    <row r="275" customFormat="false" ht="15.75" hidden="false" customHeight="false" outlineLevel="0" collapsed="false">
      <c r="A275" s="44"/>
      <c r="D275" s="44"/>
      <c r="E275" s="44"/>
      <c r="G275" s="490"/>
      <c r="H275" s="490"/>
      <c r="I275" s="490"/>
      <c r="J275" s="44"/>
      <c r="K275" s="44"/>
    </row>
    <row r="276" customFormat="false" ht="15.75" hidden="false" customHeight="false" outlineLevel="0" collapsed="false">
      <c r="A276" s="44"/>
      <c r="D276" s="44"/>
      <c r="E276" s="44"/>
      <c r="G276" s="490"/>
      <c r="H276" s="490"/>
      <c r="I276" s="490"/>
      <c r="J276" s="44"/>
      <c r="K276" s="44"/>
    </row>
    <row r="277" customFormat="false" ht="15.75" hidden="false" customHeight="false" outlineLevel="0" collapsed="false">
      <c r="A277" s="44"/>
      <c r="D277" s="44"/>
      <c r="E277" s="44"/>
      <c r="G277" s="490"/>
      <c r="H277" s="490"/>
      <c r="I277" s="490"/>
      <c r="J277" s="44"/>
      <c r="K277" s="44"/>
    </row>
    <row r="278" customFormat="false" ht="15.75" hidden="false" customHeight="false" outlineLevel="0" collapsed="false">
      <c r="A278" s="44"/>
      <c r="D278" s="44"/>
      <c r="E278" s="44"/>
      <c r="G278" s="490"/>
      <c r="H278" s="490"/>
      <c r="I278" s="490"/>
      <c r="J278" s="44"/>
      <c r="K278" s="44"/>
    </row>
    <row r="279" customFormat="false" ht="15.75" hidden="false" customHeight="false" outlineLevel="0" collapsed="false">
      <c r="A279" s="44"/>
      <c r="D279" s="44"/>
      <c r="E279" s="44"/>
      <c r="G279" s="490"/>
      <c r="H279" s="490"/>
      <c r="I279" s="490"/>
      <c r="J279" s="44"/>
      <c r="K279" s="44"/>
    </row>
    <row r="280" customFormat="false" ht="15.75" hidden="false" customHeight="false" outlineLevel="0" collapsed="false">
      <c r="A280" s="44"/>
      <c r="D280" s="44"/>
      <c r="E280" s="44"/>
      <c r="G280" s="490"/>
      <c r="H280" s="490"/>
      <c r="I280" s="490"/>
      <c r="J280" s="44"/>
      <c r="K280" s="44"/>
    </row>
    <row r="281" customFormat="false" ht="15.75" hidden="false" customHeight="false" outlineLevel="0" collapsed="false">
      <c r="A281" s="44"/>
      <c r="D281" s="44"/>
      <c r="E281" s="44"/>
      <c r="G281" s="490"/>
      <c r="H281" s="490"/>
      <c r="I281" s="490"/>
      <c r="J281" s="44"/>
      <c r="K281" s="44"/>
    </row>
    <row r="282" customFormat="false" ht="15.75" hidden="false" customHeight="false" outlineLevel="0" collapsed="false">
      <c r="A282" s="44"/>
      <c r="D282" s="44"/>
      <c r="E282" s="44"/>
      <c r="G282" s="490"/>
      <c r="H282" s="490"/>
      <c r="I282" s="490"/>
      <c r="J282" s="44"/>
      <c r="K282" s="44"/>
    </row>
    <row r="283" customFormat="false" ht="15.75" hidden="false" customHeight="false" outlineLevel="0" collapsed="false">
      <c r="A283" s="44"/>
      <c r="D283" s="44"/>
      <c r="E283" s="44"/>
      <c r="G283" s="490"/>
      <c r="H283" s="490"/>
      <c r="I283" s="490"/>
      <c r="J283" s="44"/>
      <c r="K283" s="44"/>
    </row>
    <row r="284" customFormat="false" ht="15.75" hidden="false" customHeight="false" outlineLevel="0" collapsed="false">
      <c r="A284" s="44"/>
      <c r="D284" s="44"/>
      <c r="E284" s="44"/>
      <c r="G284" s="490"/>
      <c r="H284" s="490"/>
      <c r="I284" s="490"/>
      <c r="J284" s="44"/>
      <c r="K284" s="44"/>
    </row>
    <row r="285" customFormat="false" ht="15.75" hidden="false" customHeight="false" outlineLevel="0" collapsed="false">
      <c r="A285" s="44"/>
      <c r="D285" s="44"/>
      <c r="E285" s="44"/>
      <c r="G285" s="490"/>
      <c r="H285" s="490"/>
      <c r="I285" s="490"/>
      <c r="J285" s="44"/>
      <c r="K285" s="44"/>
    </row>
    <row r="286" customFormat="false" ht="15.75" hidden="false" customHeight="false" outlineLevel="0" collapsed="false">
      <c r="A286" s="44"/>
      <c r="D286" s="44"/>
      <c r="E286" s="44"/>
      <c r="G286" s="490"/>
      <c r="H286" s="490"/>
      <c r="I286" s="490"/>
      <c r="J286" s="44"/>
      <c r="K286" s="44"/>
    </row>
    <row r="287" customFormat="false" ht="15.75" hidden="false" customHeight="false" outlineLevel="0" collapsed="false">
      <c r="A287" s="44"/>
      <c r="D287" s="44"/>
      <c r="E287" s="44"/>
      <c r="G287" s="490"/>
      <c r="H287" s="490"/>
      <c r="I287" s="490"/>
      <c r="J287" s="44"/>
      <c r="K287" s="44"/>
    </row>
    <row r="288" customFormat="false" ht="15.75" hidden="false" customHeight="false" outlineLevel="0" collapsed="false">
      <c r="A288" s="44"/>
      <c r="D288" s="44"/>
      <c r="E288" s="44"/>
      <c r="G288" s="490"/>
      <c r="H288" s="490"/>
      <c r="I288" s="490"/>
      <c r="J288" s="44"/>
      <c r="K288" s="44"/>
    </row>
    <row r="289" customFormat="false" ht="15.75" hidden="false" customHeight="false" outlineLevel="0" collapsed="false">
      <c r="A289" s="44"/>
      <c r="D289" s="44"/>
      <c r="E289" s="44"/>
      <c r="G289" s="490"/>
      <c r="H289" s="490"/>
      <c r="I289" s="490"/>
      <c r="J289" s="44"/>
      <c r="K289" s="44"/>
    </row>
    <row r="290" customFormat="false" ht="15.75" hidden="false" customHeight="false" outlineLevel="0" collapsed="false">
      <c r="A290" s="44"/>
      <c r="D290" s="44"/>
      <c r="E290" s="44"/>
      <c r="G290" s="490"/>
      <c r="H290" s="490"/>
      <c r="I290" s="490"/>
      <c r="J290" s="44"/>
      <c r="K290" s="44"/>
    </row>
    <row r="291" customFormat="false" ht="15.75" hidden="false" customHeight="false" outlineLevel="0" collapsed="false">
      <c r="A291" s="44"/>
      <c r="D291" s="44"/>
      <c r="E291" s="44"/>
      <c r="G291" s="490"/>
      <c r="H291" s="490"/>
      <c r="I291" s="490"/>
      <c r="J291" s="44"/>
      <c r="K291" s="44"/>
    </row>
    <row r="292" customFormat="false" ht="15.75" hidden="false" customHeight="false" outlineLevel="0" collapsed="false">
      <c r="A292" s="44"/>
      <c r="D292" s="44"/>
      <c r="E292" s="44"/>
      <c r="G292" s="490"/>
      <c r="H292" s="490"/>
      <c r="I292" s="490"/>
      <c r="J292" s="44"/>
      <c r="K292" s="44"/>
    </row>
    <row r="293" customFormat="false" ht="15.75" hidden="false" customHeight="false" outlineLevel="0" collapsed="false">
      <c r="A293" s="44"/>
      <c r="D293" s="44"/>
      <c r="E293" s="44"/>
      <c r="G293" s="490"/>
      <c r="H293" s="490"/>
      <c r="I293" s="490"/>
      <c r="J293" s="44"/>
      <c r="K293" s="44"/>
    </row>
    <row r="294" customFormat="false" ht="15.75" hidden="false" customHeight="false" outlineLevel="0" collapsed="false">
      <c r="A294" s="44"/>
      <c r="D294" s="44"/>
      <c r="E294" s="44"/>
      <c r="G294" s="490"/>
      <c r="H294" s="490"/>
      <c r="I294" s="490"/>
      <c r="J294" s="44"/>
      <c r="K294" s="44"/>
    </row>
    <row r="295" customFormat="false" ht="15.75" hidden="false" customHeight="false" outlineLevel="0" collapsed="false">
      <c r="A295" s="44"/>
      <c r="D295" s="44"/>
      <c r="E295" s="44"/>
      <c r="G295" s="490"/>
      <c r="H295" s="490"/>
      <c r="I295" s="490"/>
      <c r="J295" s="44"/>
      <c r="K295" s="44"/>
    </row>
    <row r="296" customFormat="false" ht="15.75" hidden="false" customHeight="false" outlineLevel="0" collapsed="false">
      <c r="A296" s="44"/>
      <c r="D296" s="44"/>
      <c r="E296" s="44"/>
      <c r="G296" s="490"/>
      <c r="H296" s="490"/>
      <c r="I296" s="490"/>
      <c r="J296" s="44"/>
      <c r="K296" s="44"/>
    </row>
    <row r="297" customFormat="false" ht="15.75" hidden="false" customHeight="false" outlineLevel="0" collapsed="false">
      <c r="A297" s="44"/>
      <c r="D297" s="44"/>
      <c r="E297" s="44"/>
      <c r="G297" s="490"/>
      <c r="H297" s="490"/>
      <c r="I297" s="490"/>
      <c r="J297" s="44"/>
      <c r="K297" s="44"/>
    </row>
    <row r="298" customFormat="false" ht="15.75" hidden="false" customHeight="false" outlineLevel="0" collapsed="false">
      <c r="A298" s="44"/>
      <c r="D298" s="44"/>
      <c r="E298" s="44"/>
      <c r="G298" s="490"/>
      <c r="H298" s="490"/>
      <c r="I298" s="490"/>
      <c r="J298" s="44"/>
      <c r="K298" s="44"/>
    </row>
    <row r="299" customFormat="false" ht="15.75" hidden="false" customHeight="false" outlineLevel="0" collapsed="false">
      <c r="A299" s="44"/>
      <c r="D299" s="44"/>
      <c r="E299" s="44"/>
      <c r="G299" s="490"/>
      <c r="H299" s="490"/>
      <c r="I299" s="490"/>
      <c r="J299" s="44"/>
      <c r="K299" s="44"/>
    </row>
    <row r="300" customFormat="false" ht="15.75" hidden="false" customHeight="false" outlineLevel="0" collapsed="false">
      <c r="A300" s="44"/>
      <c r="D300" s="44"/>
      <c r="E300" s="44"/>
      <c r="G300" s="490"/>
      <c r="H300" s="490"/>
      <c r="I300" s="490"/>
      <c r="J300" s="44"/>
      <c r="K300" s="44"/>
    </row>
    <row r="301" customFormat="false" ht="15.75" hidden="false" customHeight="false" outlineLevel="0" collapsed="false">
      <c r="A301" s="44"/>
      <c r="D301" s="44"/>
      <c r="E301" s="44"/>
      <c r="G301" s="490"/>
      <c r="H301" s="490"/>
      <c r="I301" s="490"/>
      <c r="J301" s="44"/>
      <c r="K301" s="44"/>
    </row>
    <row r="302" customFormat="false" ht="15.75" hidden="false" customHeight="false" outlineLevel="0" collapsed="false">
      <c r="A302" s="44"/>
      <c r="D302" s="44"/>
      <c r="E302" s="44"/>
      <c r="G302" s="490"/>
      <c r="H302" s="490"/>
      <c r="I302" s="490"/>
      <c r="J302" s="44"/>
      <c r="K302" s="44"/>
    </row>
    <row r="303" customFormat="false" ht="15.75" hidden="false" customHeight="false" outlineLevel="0" collapsed="false">
      <c r="A303" s="44"/>
      <c r="D303" s="44"/>
      <c r="E303" s="44"/>
      <c r="G303" s="490"/>
      <c r="H303" s="490"/>
      <c r="I303" s="490"/>
      <c r="J303" s="44"/>
      <c r="K303" s="44"/>
    </row>
    <row r="304" customFormat="false" ht="15.75" hidden="false" customHeight="false" outlineLevel="0" collapsed="false">
      <c r="A304" s="44"/>
      <c r="D304" s="44"/>
      <c r="E304" s="44"/>
      <c r="G304" s="490"/>
      <c r="H304" s="490"/>
      <c r="I304" s="490"/>
      <c r="J304" s="44"/>
      <c r="K304" s="44"/>
    </row>
    <row r="305" customFormat="false" ht="15.75" hidden="false" customHeight="false" outlineLevel="0" collapsed="false">
      <c r="A305" s="44"/>
      <c r="D305" s="44"/>
      <c r="E305" s="44"/>
      <c r="G305" s="490"/>
      <c r="H305" s="490"/>
      <c r="I305" s="490"/>
      <c r="J305" s="44"/>
      <c r="K305" s="44"/>
    </row>
    <row r="306" customFormat="false" ht="15.75" hidden="false" customHeight="false" outlineLevel="0" collapsed="false">
      <c r="A306" s="44"/>
      <c r="D306" s="44"/>
      <c r="E306" s="44"/>
      <c r="G306" s="490"/>
      <c r="H306" s="490"/>
      <c r="I306" s="490"/>
      <c r="J306" s="44"/>
      <c r="K306" s="44"/>
    </row>
    <row r="307" customFormat="false" ht="15.75" hidden="false" customHeight="false" outlineLevel="0" collapsed="false">
      <c r="A307" s="44"/>
      <c r="D307" s="44"/>
      <c r="E307" s="44"/>
      <c r="G307" s="490"/>
      <c r="H307" s="490"/>
      <c r="I307" s="490"/>
      <c r="J307" s="44"/>
      <c r="K307" s="44"/>
    </row>
    <row r="308" customFormat="false" ht="15.75" hidden="false" customHeight="false" outlineLevel="0" collapsed="false">
      <c r="A308" s="44"/>
      <c r="D308" s="44"/>
      <c r="E308" s="44"/>
      <c r="G308" s="490"/>
      <c r="H308" s="490"/>
      <c r="I308" s="490"/>
      <c r="J308" s="44"/>
      <c r="K308" s="44"/>
    </row>
    <row r="309" customFormat="false" ht="15.75" hidden="false" customHeight="false" outlineLevel="0" collapsed="false">
      <c r="A309" s="44"/>
      <c r="D309" s="44"/>
      <c r="E309" s="44"/>
      <c r="G309" s="490"/>
      <c r="H309" s="490"/>
      <c r="I309" s="490"/>
      <c r="J309" s="44"/>
      <c r="K309" s="44"/>
    </row>
    <row r="310" customFormat="false" ht="15.75" hidden="false" customHeight="false" outlineLevel="0" collapsed="false">
      <c r="A310" s="44"/>
      <c r="D310" s="44"/>
      <c r="E310" s="44"/>
      <c r="G310" s="490"/>
      <c r="H310" s="490"/>
      <c r="I310" s="490"/>
      <c r="J310" s="44"/>
      <c r="K310" s="44"/>
    </row>
    <row r="311" customFormat="false" ht="15.75" hidden="false" customHeight="false" outlineLevel="0" collapsed="false">
      <c r="A311" s="44"/>
      <c r="D311" s="44"/>
      <c r="E311" s="44"/>
      <c r="G311" s="490"/>
      <c r="H311" s="490"/>
      <c r="I311" s="490"/>
      <c r="J311" s="44"/>
      <c r="K311" s="44"/>
    </row>
    <row r="312" customFormat="false" ht="15.75" hidden="false" customHeight="false" outlineLevel="0" collapsed="false">
      <c r="A312" s="44"/>
      <c r="D312" s="44"/>
      <c r="E312" s="44"/>
      <c r="G312" s="490"/>
      <c r="H312" s="490"/>
      <c r="I312" s="490"/>
      <c r="J312" s="44"/>
      <c r="K312" s="44"/>
    </row>
    <row r="313" customFormat="false" ht="15.75" hidden="false" customHeight="false" outlineLevel="0" collapsed="false">
      <c r="A313" s="44"/>
      <c r="D313" s="44"/>
      <c r="E313" s="44"/>
      <c r="G313" s="490"/>
      <c r="H313" s="490"/>
      <c r="I313" s="490"/>
      <c r="J313" s="44"/>
      <c r="K313" s="44"/>
    </row>
    <row r="314" customFormat="false" ht="15.75" hidden="false" customHeight="false" outlineLevel="0" collapsed="false">
      <c r="A314" s="44"/>
      <c r="D314" s="44"/>
      <c r="E314" s="44"/>
      <c r="G314" s="490"/>
      <c r="H314" s="490"/>
      <c r="I314" s="490"/>
      <c r="J314" s="44"/>
      <c r="K314" s="44"/>
    </row>
    <row r="315" customFormat="false" ht="15.75" hidden="false" customHeight="false" outlineLevel="0" collapsed="false">
      <c r="A315" s="44"/>
      <c r="D315" s="44"/>
      <c r="E315" s="44"/>
      <c r="G315" s="490"/>
      <c r="H315" s="490"/>
      <c r="I315" s="490"/>
      <c r="J315" s="44"/>
      <c r="K315" s="44"/>
    </row>
    <row r="316" customFormat="false" ht="15.75" hidden="false" customHeight="false" outlineLevel="0" collapsed="false">
      <c r="A316" s="44"/>
      <c r="D316" s="44"/>
      <c r="E316" s="44"/>
      <c r="G316" s="490"/>
      <c r="H316" s="490"/>
      <c r="I316" s="490"/>
      <c r="J316" s="44"/>
      <c r="K316" s="44"/>
    </row>
    <row r="317" customFormat="false" ht="15.75" hidden="false" customHeight="false" outlineLevel="0" collapsed="false">
      <c r="A317" s="44"/>
      <c r="D317" s="44"/>
      <c r="E317" s="44"/>
      <c r="G317" s="490"/>
      <c r="H317" s="490"/>
      <c r="I317" s="490"/>
      <c r="J317" s="44"/>
      <c r="K317" s="44"/>
    </row>
    <row r="318" customFormat="false" ht="15.75" hidden="false" customHeight="false" outlineLevel="0" collapsed="false">
      <c r="A318" s="44"/>
      <c r="D318" s="44"/>
      <c r="E318" s="44"/>
      <c r="G318" s="490"/>
      <c r="H318" s="490"/>
      <c r="I318" s="490"/>
      <c r="J318" s="44"/>
      <c r="K318" s="44"/>
    </row>
    <row r="319" customFormat="false" ht="15.75" hidden="false" customHeight="false" outlineLevel="0" collapsed="false">
      <c r="A319" s="44"/>
      <c r="D319" s="44"/>
      <c r="E319" s="44"/>
      <c r="G319" s="490"/>
      <c r="H319" s="490"/>
      <c r="I319" s="490"/>
      <c r="J319" s="44"/>
      <c r="K319" s="44"/>
    </row>
    <row r="320" customFormat="false" ht="15.75" hidden="false" customHeight="false" outlineLevel="0" collapsed="false">
      <c r="A320" s="44"/>
      <c r="D320" s="44"/>
      <c r="E320" s="44"/>
      <c r="G320" s="490"/>
      <c r="H320" s="490"/>
      <c r="I320" s="490"/>
      <c r="J320" s="44"/>
      <c r="K320" s="44"/>
    </row>
    <row r="321" customFormat="false" ht="15.75" hidden="false" customHeight="false" outlineLevel="0" collapsed="false">
      <c r="A321" s="44"/>
      <c r="D321" s="44"/>
      <c r="E321" s="44"/>
      <c r="G321" s="490"/>
      <c r="H321" s="490"/>
      <c r="I321" s="490"/>
      <c r="J321" s="44"/>
      <c r="K321" s="44"/>
    </row>
    <row r="322" customFormat="false" ht="15.75" hidden="false" customHeight="false" outlineLevel="0" collapsed="false">
      <c r="A322" s="44"/>
      <c r="D322" s="44"/>
      <c r="E322" s="44"/>
      <c r="G322" s="490"/>
      <c r="H322" s="490"/>
      <c r="I322" s="490"/>
      <c r="J322" s="44"/>
      <c r="K322" s="44"/>
    </row>
    <row r="323" customFormat="false" ht="15.75" hidden="false" customHeight="false" outlineLevel="0" collapsed="false">
      <c r="A323" s="44"/>
      <c r="D323" s="44"/>
      <c r="E323" s="44"/>
      <c r="G323" s="490"/>
      <c r="H323" s="490"/>
      <c r="I323" s="490"/>
      <c r="J323" s="44"/>
      <c r="K323" s="44"/>
    </row>
    <row r="324" customFormat="false" ht="15.75" hidden="false" customHeight="false" outlineLevel="0" collapsed="false">
      <c r="A324" s="44"/>
      <c r="D324" s="44"/>
      <c r="E324" s="44"/>
      <c r="G324" s="490"/>
      <c r="H324" s="490"/>
      <c r="I324" s="490"/>
      <c r="J324" s="44"/>
      <c r="K324" s="44"/>
    </row>
    <row r="325" customFormat="false" ht="15.75" hidden="false" customHeight="false" outlineLevel="0" collapsed="false">
      <c r="A325" s="44"/>
      <c r="D325" s="44"/>
      <c r="E325" s="44"/>
      <c r="G325" s="490"/>
      <c r="H325" s="490"/>
      <c r="I325" s="490"/>
      <c r="J325" s="44"/>
      <c r="K325" s="44"/>
    </row>
    <row r="326" customFormat="false" ht="15.75" hidden="false" customHeight="false" outlineLevel="0" collapsed="false">
      <c r="A326" s="44"/>
      <c r="D326" s="44"/>
      <c r="E326" s="44"/>
      <c r="G326" s="490"/>
      <c r="H326" s="490"/>
      <c r="I326" s="490"/>
      <c r="J326" s="44"/>
      <c r="K326" s="44"/>
    </row>
    <row r="327" customFormat="false" ht="15.75" hidden="false" customHeight="false" outlineLevel="0" collapsed="false">
      <c r="A327" s="44"/>
      <c r="D327" s="44"/>
      <c r="E327" s="44"/>
      <c r="G327" s="490"/>
      <c r="H327" s="490"/>
      <c r="I327" s="490"/>
      <c r="J327" s="44"/>
      <c r="K327" s="44"/>
    </row>
    <row r="328" customFormat="false" ht="15.75" hidden="false" customHeight="false" outlineLevel="0" collapsed="false">
      <c r="A328" s="44"/>
      <c r="D328" s="44"/>
      <c r="E328" s="44"/>
      <c r="G328" s="490"/>
      <c r="H328" s="490"/>
      <c r="I328" s="490"/>
      <c r="J328" s="44"/>
      <c r="K328" s="44"/>
    </row>
    <row r="329" customFormat="false" ht="15.75" hidden="false" customHeight="false" outlineLevel="0" collapsed="false">
      <c r="A329" s="44"/>
      <c r="D329" s="44"/>
      <c r="E329" s="44"/>
      <c r="G329" s="490"/>
      <c r="H329" s="490"/>
      <c r="I329" s="490"/>
      <c r="J329" s="44"/>
      <c r="K329" s="44"/>
    </row>
    <row r="330" customFormat="false" ht="15.75" hidden="false" customHeight="false" outlineLevel="0" collapsed="false">
      <c r="A330" s="44"/>
      <c r="D330" s="44"/>
      <c r="E330" s="44"/>
      <c r="G330" s="490"/>
      <c r="H330" s="490"/>
      <c r="I330" s="490"/>
      <c r="J330" s="44"/>
      <c r="K330" s="44"/>
    </row>
    <row r="331" customFormat="false" ht="15.75" hidden="false" customHeight="false" outlineLevel="0" collapsed="false">
      <c r="A331" s="44"/>
      <c r="D331" s="44"/>
      <c r="E331" s="44"/>
      <c r="G331" s="490"/>
      <c r="H331" s="490"/>
      <c r="I331" s="490"/>
      <c r="J331" s="44"/>
      <c r="K331" s="44"/>
    </row>
    <row r="332" customFormat="false" ht="15.75" hidden="false" customHeight="false" outlineLevel="0" collapsed="false">
      <c r="A332" s="44"/>
      <c r="D332" s="44"/>
      <c r="E332" s="44"/>
      <c r="G332" s="490"/>
      <c r="H332" s="490"/>
      <c r="I332" s="490"/>
      <c r="J332" s="44"/>
      <c r="K332" s="44"/>
    </row>
    <row r="333" customFormat="false" ht="15.75" hidden="false" customHeight="false" outlineLevel="0" collapsed="false">
      <c r="A333" s="44"/>
      <c r="D333" s="44"/>
      <c r="E333" s="44"/>
      <c r="G333" s="490"/>
      <c r="H333" s="490"/>
      <c r="I333" s="490"/>
      <c r="J333" s="44"/>
      <c r="K333" s="44"/>
    </row>
    <row r="334" customFormat="false" ht="15.75" hidden="false" customHeight="false" outlineLevel="0" collapsed="false">
      <c r="A334" s="44"/>
      <c r="D334" s="44"/>
      <c r="E334" s="44"/>
      <c r="G334" s="490"/>
      <c r="H334" s="490"/>
      <c r="I334" s="490"/>
      <c r="J334" s="44"/>
      <c r="K334" s="44"/>
    </row>
    <row r="335" customFormat="false" ht="15.75" hidden="false" customHeight="false" outlineLevel="0" collapsed="false">
      <c r="A335" s="44"/>
      <c r="D335" s="44"/>
      <c r="E335" s="44"/>
      <c r="G335" s="490"/>
      <c r="H335" s="490"/>
      <c r="I335" s="490"/>
      <c r="J335" s="44"/>
      <c r="K335" s="44"/>
    </row>
    <row r="336" customFormat="false" ht="15.75" hidden="false" customHeight="false" outlineLevel="0" collapsed="false">
      <c r="A336" s="44"/>
      <c r="D336" s="44"/>
      <c r="E336" s="44"/>
      <c r="G336" s="490"/>
      <c r="H336" s="490"/>
      <c r="I336" s="490"/>
      <c r="J336" s="44"/>
      <c r="K336" s="44"/>
    </row>
    <row r="337" customFormat="false" ht="15.75" hidden="false" customHeight="false" outlineLevel="0" collapsed="false">
      <c r="A337" s="44"/>
      <c r="D337" s="44"/>
      <c r="E337" s="44"/>
      <c r="G337" s="490"/>
      <c r="H337" s="490"/>
      <c r="I337" s="490"/>
      <c r="J337" s="44"/>
      <c r="K337" s="44"/>
    </row>
    <row r="338" customFormat="false" ht="15.75" hidden="false" customHeight="false" outlineLevel="0" collapsed="false">
      <c r="A338" s="44"/>
      <c r="D338" s="44"/>
      <c r="E338" s="44"/>
      <c r="G338" s="490"/>
      <c r="H338" s="490"/>
      <c r="I338" s="490"/>
      <c r="J338" s="44"/>
      <c r="K338" s="44"/>
    </row>
    <row r="339" customFormat="false" ht="15.75" hidden="false" customHeight="false" outlineLevel="0" collapsed="false">
      <c r="A339" s="44"/>
      <c r="D339" s="44"/>
      <c r="E339" s="44"/>
      <c r="G339" s="490"/>
      <c r="H339" s="490"/>
      <c r="I339" s="490"/>
      <c r="J339" s="44"/>
      <c r="K339" s="44"/>
    </row>
    <row r="340" customFormat="false" ht="15.75" hidden="false" customHeight="false" outlineLevel="0" collapsed="false">
      <c r="A340" s="44"/>
      <c r="D340" s="44"/>
      <c r="E340" s="44"/>
      <c r="G340" s="490"/>
      <c r="H340" s="490"/>
      <c r="I340" s="490"/>
      <c r="J340" s="44"/>
      <c r="K340" s="44"/>
    </row>
    <row r="341" customFormat="false" ht="15.75" hidden="false" customHeight="false" outlineLevel="0" collapsed="false">
      <c r="A341" s="44"/>
      <c r="D341" s="44"/>
      <c r="E341" s="44"/>
      <c r="G341" s="490"/>
      <c r="H341" s="490"/>
      <c r="I341" s="490"/>
      <c r="J341" s="44"/>
      <c r="K341" s="44"/>
    </row>
    <row r="342" customFormat="false" ht="15.75" hidden="false" customHeight="false" outlineLevel="0" collapsed="false">
      <c r="A342" s="44"/>
      <c r="D342" s="44"/>
      <c r="E342" s="44"/>
      <c r="G342" s="490"/>
      <c r="H342" s="490"/>
      <c r="I342" s="490"/>
      <c r="J342" s="44"/>
      <c r="K342" s="44"/>
    </row>
    <row r="343" customFormat="false" ht="15.75" hidden="false" customHeight="false" outlineLevel="0" collapsed="false">
      <c r="A343" s="44"/>
      <c r="D343" s="44"/>
      <c r="E343" s="44"/>
      <c r="G343" s="490"/>
      <c r="H343" s="490"/>
      <c r="I343" s="490"/>
      <c r="J343" s="44"/>
      <c r="K343" s="44"/>
    </row>
    <row r="344" customFormat="false" ht="15.75" hidden="false" customHeight="false" outlineLevel="0" collapsed="false">
      <c r="A344" s="44"/>
      <c r="D344" s="44"/>
      <c r="E344" s="44"/>
      <c r="G344" s="490"/>
      <c r="H344" s="490"/>
      <c r="I344" s="490"/>
      <c r="J344" s="44"/>
      <c r="K344" s="44"/>
    </row>
    <row r="345" customFormat="false" ht="15.75" hidden="false" customHeight="false" outlineLevel="0" collapsed="false">
      <c r="A345" s="44"/>
      <c r="D345" s="44"/>
      <c r="E345" s="44"/>
      <c r="G345" s="490"/>
      <c r="H345" s="490"/>
      <c r="I345" s="490"/>
      <c r="J345" s="44"/>
      <c r="K345" s="44"/>
    </row>
    <row r="346" customFormat="false" ht="15.75" hidden="false" customHeight="false" outlineLevel="0" collapsed="false">
      <c r="A346" s="44"/>
      <c r="D346" s="44"/>
      <c r="E346" s="44"/>
      <c r="G346" s="490"/>
      <c r="H346" s="490"/>
      <c r="I346" s="490"/>
      <c r="J346" s="44"/>
      <c r="K346" s="44"/>
    </row>
    <row r="347" customFormat="false" ht="15.75" hidden="false" customHeight="false" outlineLevel="0" collapsed="false">
      <c r="A347" s="44"/>
      <c r="D347" s="44"/>
      <c r="E347" s="44"/>
      <c r="G347" s="490"/>
      <c r="H347" s="490"/>
      <c r="I347" s="490"/>
      <c r="J347" s="44"/>
      <c r="K347" s="44"/>
    </row>
    <row r="348" customFormat="false" ht="15.75" hidden="false" customHeight="false" outlineLevel="0" collapsed="false">
      <c r="A348" s="44"/>
      <c r="D348" s="44"/>
      <c r="E348" s="44"/>
      <c r="G348" s="490"/>
      <c r="H348" s="490"/>
      <c r="I348" s="490"/>
      <c r="J348" s="44"/>
      <c r="K348" s="44"/>
    </row>
    <row r="349" customFormat="false" ht="15.75" hidden="false" customHeight="false" outlineLevel="0" collapsed="false">
      <c r="A349" s="44"/>
      <c r="D349" s="44"/>
      <c r="E349" s="44"/>
      <c r="G349" s="490"/>
      <c r="H349" s="490"/>
      <c r="I349" s="490"/>
      <c r="J349" s="44"/>
      <c r="K349" s="44"/>
    </row>
    <row r="350" customFormat="false" ht="15.75" hidden="false" customHeight="false" outlineLevel="0" collapsed="false">
      <c r="A350" s="44"/>
      <c r="D350" s="44"/>
      <c r="E350" s="44"/>
      <c r="G350" s="490"/>
      <c r="H350" s="490"/>
      <c r="I350" s="490"/>
      <c r="J350" s="44"/>
      <c r="K350" s="44"/>
    </row>
    <row r="351" customFormat="false" ht="15.75" hidden="false" customHeight="false" outlineLevel="0" collapsed="false">
      <c r="A351" s="44"/>
      <c r="D351" s="44"/>
      <c r="E351" s="44"/>
      <c r="G351" s="490"/>
      <c r="H351" s="490"/>
      <c r="I351" s="490"/>
      <c r="J351" s="44"/>
      <c r="K351" s="44"/>
    </row>
    <row r="352" customFormat="false" ht="15.75" hidden="false" customHeight="false" outlineLevel="0" collapsed="false">
      <c r="A352" s="44"/>
      <c r="D352" s="44"/>
      <c r="E352" s="44"/>
      <c r="G352" s="490"/>
      <c r="H352" s="490"/>
      <c r="I352" s="490"/>
      <c r="J352" s="44"/>
      <c r="K352" s="44"/>
    </row>
    <row r="353" customFormat="false" ht="15.75" hidden="false" customHeight="false" outlineLevel="0" collapsed="false">
      <c r="A353" s="44"/>
      <c r="D353" s="44"/>
      <c r="E353" s="44"/>
      <c r="G353" s="490"/>
      <c r="H353" s="490"/>
      <c r="I353" s="490"/>
      <c r="J353" s="44"/>
      <c r="K353" s="44"/>
    </row>
    <row r="354" customFormat="false" ht="15.75" hidden="false" customHeight="false" outlineLevel="0" collapsed="false">
      <c r="A354" s="44"/>
      <c r="D354" s="44"/>
      <c r="E354" s="44"/>
      <c r="G354" s="490"/>
      <c r="H354" s="490"/>
      <c r="I354" s="490"/>
      <c r="J354" s="44"/>
      <c r="K354" s="44"/>
    </row>
    <row r="355" customFormat="false" ht="15.75" hidden="false" customHeight="false" outlineLevel="0" collapsed="false">
      <c r="A355" s="44"/>
      <c r="D355" s="44"/>
      <c r="E355" s="44"/>
      <c r="G355" s="490"/>
      <c r="H355" s="490"/>
      <c r="I355" s="490"/>
      <c r="J355" s="44"/>
      <c r="K355" s="44"/>
    </row>
    <row r="356" customFormat="false" ht="15.75" hidden="false" customHeight="false" outlineLevel="0" collapsed="false">
      <c r="A356" s="44"/>
      <c r="D356" s="44"/>
      <c r="E356" s="44"/>
      <c r="G356" s="490"/>
      <c r="H356" s="490"/>
      <c r="I356" s="490"/>
      <c r="J356" s="44"/>
      <c r="K356" s="44"/>
    </row>
    <row r="357" customFormat="false" ht="15.75" hidden="false" customHeight="false" outlineLevel="0" collapsed="false">
      <c r="A357" s="44"/>
      <c r="D357" s="44"/>
      <c r="E357" s="44"/>
      <c r="G357" s="490"/>
      <c r="H357" s="490"/>
      <c r="I357" s="490"/>
      <c r="J357" s="44"/>
      <c r="K357" s="44"/>
    </row>
    <row r="358" customFormat="false" ht="15.75" hidden="false" customHeight="false" outlineLevel="0" collapsed="false">
      <c r="A358" s="44"/>
      <c r="D358" s="44"/>
      <c r="E358" s="44"/>
      <c r="G358" s="490"/>
      <c r="H358" s="490"/>
      <c r="I358" s="490"/>
      <c r="J358" s="44"/>
      <c r="K358" s="44"/>
    </row>
    <row r="359" customFormat="false" ht="15.75" hidden="false" customHeight="false" outlineLevel="0" collapsed="false">
      <c r="A359" s="44"/>
      <c r="D359" s="44"/>
      <c r="E359" s="44"/>
      <c r="G359" s="490"/>
      <c r="H359" s="490"/>
      <c r="I359" s="490"/>
      <c r="J359" s="44"/>
      <c r="K359" s="44"/>
    </row>
    <row r="360" customFormat="false" ht="15.75" hidden="false" customHeight="false" outlineLevel="0" collapsed="false">
      <c r="A360" s="44"/>
      <c r="D360" s="44"/>
      <c r="E360" s="44"/>
      <c r="G360" s="490"/>
      <c r="H360" s="490"/>
      <c r="I360" s="490"/>
      <c r="J360" s="44"/>
      <c r="K360" s="44"/>
    </row>
    <row r="361" customFormat="false" ht="15.75" hidden="false" customHeight="false" outlineLevel="0" collapsed="false">
      <c r="A361" s="44"/>
      <c r="D361" s="44"/>
      <c r="E361" s="44"/>
      <c r="G361" s="490"/>
      <c r="H361" s="490"/>
      <c r="I361" s="490"/>
      <c r="J361" s="44"/>
      <c r="K361" s="44"/>
    </row>
    <row r="362" customFormat="false" ht="15.75" hidden="false" customHeight="false" outlineLevel="0" collapsed="false">
      <c r="A362" s="44"/>
      <c r="D362" s="44"/>
      <c r="E362" s="44"/>
      <c r="G362" s="490"/>
      <c r="H362" s="490"/>
      <c r="I362" s="490"/>
      <c r="J362" s="44"/>
      <c r="K362" s="44"/>
    </row>
    <row r="363" customFormat="false" ht="15.75" hidden="false" customHeight="false" outlineLevel="0" collapsed="false">
      <c r="A363" s="44"/>
      <c r="D363" s="44"/>
      <c r="E363" s="44"/>
      <c r="G363" s="490"/>
      <c r="H363" s="490"/>
      <c r="I363" s="490"/>
      <c r="J363" s="44"/>
      <c r="K363" s="44"/>
    </row>
    <row r="364" customFormat="false" ht="15.75" hidden="false" customHeight="false" outlineLevel="0" collapsed="false">
      <c r="A364" s="44"/>
      <c r="D364" s="44"/>
      <c r="E364" s="44"/>
      <c r="G364" s="490"/>
      <c r="H364" s="490"/>
      <c r="I364" s="490"/>
      <c r="J364" s="44"/>
      <c r="K364" s="44"/>
    </row>
    <row r="365" customFormat="false" ht="15.75" hidden="false" customHeight="false" outlineLevel="0" collapsed="false">
      <c r="A365" s="44"/>
      <c r="D365" s="44"/>
      <c r="E365" s="44"/>
      <c r="G365" s="490"/>
      <c r="H365" s="490"/>
      <c r="I365" s="490"/>
      <c r="J365" s="44"/>
      <c r="K365" s="44"/>
    </row>
    <row r="366" customFormat="false" ht="15.75" hidden="false" customHeight="false" outlineLevel="0" collapsed="false">
      <c r="A366" s="44"/>
      <c r="D366" s="44"/>
      <c r="E366" s="44"/>
      <c r="G366" s="490"/>
      <c r="H366" s="490"/>
      <c r="I366" s="490"/>
      <c r="J366" s="44"/>
      <c r="K366" s="44"/>
    </row>
    <row r="367" customFormat="false" ht="15.75" hidden="false" customHeight="false" outlineLevel="0" collapsed="false">
      <c r="A367" s="44"/>
      <c r="D367" s="44"/>
      <c r="E367" s="44"/>
      <c r="G367" s="490"/>
      <c r="H367" s="490"/>
      <c r="I367" s="490"/>
      <c r="J367" s="44"/>
      <c r="K367" s="44"/>
    </row>
    <row r="368" customFormat="false" ht="15.75" hidden="false" customHeight="false" outlineLevel="0" collapsed="false">
      <c r="A368" s="44"/>
      <c r="D368" s="44"/>
      <c r="E368" s="44"/>
      <c r="G368" s="490"/>
      <c r="H368" s="490"/>
      <c r="I368" s="490"/>
      <c r="J368" s="44"/>
      <c r="K368" s="44"/>
    </row>
    <row r="369" customFormat="false" ht="15.75" hidden="false" customHeight="false" outlineLevel="0" collapsed="false">
      <c r="A369" s="44"/>
      <c r="D369" s="44"/>
      <c r="E369" s="44"/>
      <c r="G369" s="490"/>
      <c r="H369" s="490"/>
      <c r="I369" s="490"/>
      <c r="J369" s="44"/>
      <c r="K369" s="44"/>
    </row>
    <row r="370" customFormat="false" ht="15.75" hidden="false" customHeight="false" outlineLevel="0" collapsed="false">
      <c r="A370" s="44"/>
      <c r="D370" s="44"/>
      <c r="E370" s="44"/>
      <c r="G370" s="490"/>
      <c r="H370" s="490"/>
      <c r="I370" s="490"/>
      <c r="J370" s="44"/>
      <c r="K370" s="44"/>
    </row>
    <row r="371" customFormat="false" ht="15.75" hidden="false" customHeight="false" outlineLevel="0" collapsed="false">
      <c r="A371" s="44"/>
      <c r="D371" s="44"/>
      <c r="E371" s="44"/>
      <c r="G371" s="490"/>
      <c r="H371" s="490"/>
      <c r="I371" s="490"/>
      <c r="J371" s="44"/>
      <c r="K371" s="44"/>
    </row>
    <row r="372" customFormat="false" ht="15.75" hidden="false" customHeight="false" outlineLevel="0" collapsed="false">
      <c r="A372" s="44"/>
      <c r="D372" s="44"/>
      <c r="E372" s="44"/>
      <c r="G372" s="490"/>
      <c r="H372" s="490"/>
      <c r="I372" s="490"/>
      <c r="J372" s="44"/>
      <c r="K372" s="44"/>
    </row>
    <row r="373" customFormat="false" ht="15.75" hidden="false" customHeight="false" outlineLevel="0" collapsed="false">
      <c r="A373" s="44"/>
      <c r="D373" s="44"/>
      <c r="E373" s="44"/>
      <c r="G373" s="490"/>
      <c r="H373" s="490"/>
      <c r="I373" s="490"/>
      <c r="J373" s="44"/>
      <c r="K373" s="44"/>
    </row>
    <row r="374" customFormat="false" ht="15.75" hidden="false" customHeight="false" outlineLevel="0" collapsed="false">
      <c r="A374" s="44"/>
      <c r="D374" s="44"/>
      <c r="E374" s="44"/>
      <c r="G374" s="490"/>
      <c r="H374" s="490"/>
      <c r="I374" s="490"/>
      <c r="J374" s="44"/>
      <c r="K374" s="44"/>
    </row>
    <row r="375" customFormat="false" ht="15.75" hidden="false" customHeight="false" outlineLevel="0" collapsed="false">
      <c r="A375" s="44"/>
      <c r="D375" s="44"/>
      <c r="E375" s="44"/>
      <c r="G375" s="490"/>
      <c r="H375" s="490"/>
      <c r="I375" s="490"/>
      <c r="J375" s="44"/>
      <c r="K375" s="44"/>
    </row>
    <row r="376" customFormat="false" ht="15.75" hidden="false" customHeight="false" outlineLevel="0" collapsed="false">
      <c r="A376" s="44"/>
      <c r="D376" s="44"/>
      <c r="E376" s="44"/>
      <c r="G376" s="490"/>
      <c r="H376" s="490"/>
      <c r="I376" s="490"/>
      <c r="J376" s="44"/>
      <c r="K376" s="44"/>
    </row>
    <row r="377" customFormat="false" ht="15.75" hidden="false" customHeight="false" outlineLevel="0" collapsed="false">
      <c r="A377" s="44"/>
      <c r="D377" s="44"/>
      <c r="E377" s="44"/>
      <c r="G377" s="490"/>
      <c r="H377" s="490"/>
      <c r="I377" s="490"/>
      <c r="J377" s="44"/>
      <c r="K377" s="44"/>
    </row>
    <row r="378" customFormat="false" ht="15.75" hidden="false" customHeight="false" outlineLevel="0" collapsed="false">
      <c r="A378" s="44"/>
      <c r="D378" s="44"/>
      <c r="E378" s="44"/>
      <c r="G378" s="490"/>
      <c r="H378" s="490"/>
      <c r="I378" s="490"/>
      <c r="J378" s="44"/>
      <c r="K378" s="44"/>
    </row>
    <row r="379" customFormat="false" ht="15.75" hidden="false" customHeight="false" outlineLevel="0" collapsed="false">
      <c r="A379" s="44"/>
      <c r="D379" s="44"/>
      <c r="E379" s="44"/>
      <c r="G379" s="490"/>
      <c r="H379" s="490"/>
      <c r="I379" s="490"/>
      <c r="J379" s="44"/>
      <c r="K379" s="44"/>
    </row>
    <row r="380" customFormat="false" ht="15.75" hidden="false" customHeight="false" outlineLevel="0" collapsed="false">
      <c r="A380" s="44"/>
      <c r="D380" s="44"/>
      <c r="E380" s="44"/>
      <c r="G380" s="490"/>
      <c r="H380" s="490"/>
      <c r="I380" s="490"/>
      <c r="J380" s="44"/>
      <c r="K380" s="44"/>
    </row>
    <row r="381" customFormat="false" ht="15.75" hidden="false" customHeight="false" outlineLevel="0" collapsed="false">
      <c r="A381" s="44"/>
      <c r="D381" s="44"/>
      <c r="E381" s="44"/>
      <c r="G381" s="490"/>
      <c r="H381" s="490"/>
      <c r="I381" s="490"/>
      <c r="J381" s="44"/>
      <c r="K381" s="44"/>
    </row>
    <row r="382" customFormat="false" ht="15.75" hidden="false" customHeight="false" outlineLevel="0" collapsed="false">
      <c r="A382" s="44"/>
      <c r="D382" s="44"/>
      <c r="E382" s="44"/>
      <c r="G382" s="490"/>
      <c r="H382" s="490"/>
      <c r="I382" s="490"/>
      <c r="J382" s="44"/>
      <c r="K382" s="44"/>
    </row>
    <row r="383" customFormat="false" ht="15.75" hidden="false" customHeight="false" outlineLevel="0" collapsed="false">
      <c r="A383" s="44"/>
      <c r="D383" s="44"/>
      <c r="E383" s="44"/>
      <c r="G383" s="490"/>
      <c r="H383" s="490"/>
      <c r="I383" s="490"/>
      <c r="J383" s="44"/>
      <c r="K383" s="44"/>
    </row>
    <row r="384" customFormat="false" ht="15.75" hidden="false" customHeight="false" outlineLevel="0" collapsed="false">
      <c r="A384" s="44"/>
      <c r="D384" s="44"/>
      <c r="E384" s="44"/>
      <c r="G384" s="490"/>
      <c r="H384" s="490"/>
      <c r="I384" s="490"/>
      <c r="J384" s="44"/>
      <c r="K384" s="44"/>
    </row>
    <row r="385" customFormat="false" ht="15.75" hidden="false" customHeight="false" outlineLevel="0" collapsed="false">
      <c r="A385" s="44"/>
      <c r="D385" s="44"/>
      <c r="E385" s="44"/>
      <c r="G385" s="490"/>
      <c r="H385" s="490"/>
      <c r="I385" s="490"/>
      <c r="J385" s="44"/>
      <c r="K385" s="44"/>
    </row>
    <row r="386" customFormat="false" ht="15.75" hidden="false" customHeight="false" outlineLevel="0" collapsed="false">
      <c r="A386" s="44"/>
      <c r="D386" s="44"/>
      <c r="E386" s="44"/>
      <c r="G386" s="490"/>
      <c r="H386" s="490"/>
      <c r="I386" s="490"/>
      <c r="J386" s="44"/>
      <c r="K386" s="44"/>
    </row>
    <row r="387" customFormat="false" ht="15.75" hidden="false" customHeight="false" outlineLevel="0" collapsed="false">
      <c r="A387" s="44"/>
      <c r="D387" s="44"/>
      <c r="E387" s="44"/>
      <c r="G387" s="490"/>
      <c r="H387" s="490"/>
      <c r="I387" s="490"/>
      <c r="J387" s="44"/>
      <c r="K387" s="44"/>
    </row>
    <row r="388" customFormat="false" ht="15.75" hidden="false" customHeight="false" outlineLevel="0" collapsed="false">
      <c r="A388" s="44"/>
      <c r="D388" s="44"/>
      <c r="E388" s="44"/>
      <c r="G388" s="490"/>
      <c r="H388" s="490"/>
      <c r="I388" s="490"/>
      <c r="J388" s="44"/>
      <c r="K388" s="44"/>
    </row>
    <row r="389" customFormat="false" ht="15.75" hidden="false" customHeight="false" outlineLevel="0" collapsed="false">
      <c r="A389" s="44"/>
      <c r="D389" s="44"/>
      <c r="E389" s="44"/>
      <c r="G389" s="490"/>
      <c r="H389" s="490"/>
      <c r="I389" s="490"/>
      <c r="J389" s="44"/>
      <c r="K389" s="44"/>
    </row>
    <row r="390" customFormat="false" ht="15.75" hidden="false" customHeight="false" outlineLevel="0" collapsed="false">
      <c r="A390" s="44"/>
      <c r="D390" s="44"/>
      <c r="E390" s="44"/>
      <c r="G390" s="490"/>
      <c r="H390" s="490"/>
      <c r="I390" s="490"/>
      <c r="J390" s="44"/>
      <c r="K390" s="44"/>
    </row>
    <row r="391" customFormat="false" ht="15.75" hidden="false" customHeight="false" outlineLevel="0" collapsed="false">
      <c r="A391" s="44"/>
      <c r="D391" s="44"/>
      <c r="E391" s="44"/>
      <c r="G391" s="490"/>
      <c r="H391" s="490"/>
      <c r="I391" s="490"/>
      <c r="J391" s="44"/>
      <c r="K391" s="44"/>
    </row>
    <row r="392" customFormat="false" ht="15.75" hidden="false" customHeight="false" outlineLevel="0" collapsed="false">
      <c r="A392" s="44"/>
      <c r="D392" s="44"/>
      <c r="E392" s="44"/>
      <c r="G392" s="490"/>
      <c r="H392" s="490"/>
      <c r="I392" s="490"/>
      <c r="J392" s="44"/>
      <c r="K392" s="44"/>
    </row>
    <row r="393" customFormat="false" ht="15.75" hidden="false" customHeight="false" outlineLevel="0" collapsed="false">
      <c r="A393" s="44"/>
      <c r="D393" s="44"/>
      <c r="E393" s="44"/>
      <c r="G393" s="490"/>
      <c r="H393" s="490"/>
      <c r="I393" s="490"/>
      <c r="J393" s="44"/>
      <c r="K393" s="44"/>
    </row>
    <row r="394" customFormat="false" ht="15.75" hidden="false" customHeight="false" outlineLevel="0" collapsed="false">
      <c r="A394" s="44"/>
      <c r="D394" s="44"/>
      <c r="E394" s="44"/>
      <c r="G394" s="490"/>
      <c r="H394" s="490"/>
      <c r="I394" s="490"/>
      <c r="J394" s="44"/>
      <c r="K394" s="44"/>
    </row>
    <row r="395" customFormat="false" ht="15.75" hidden="false" customHeight="false" outlineLevel="0" collapsed="false">
      <c r="A395" s="44"/>
      <c r="D395" s="44"/>
      <c r="E395" s="44"/>
      <c r="G395" s="490"/>
      <c r="H395" s="490"/>
      <c r="I395" s="490"/>
      <c r="J395" s="44"/>
      <c r="K395" s="44"/>
    </row>
    <row r="396" customFormat="false" ht="15.75" hidden="false" customHeight="false" outlineLevel="0" collapsed="false">
      <c r="A396" s="44"/>
      <c r="D396" s="44"/>
      <c r="E396" s="44"/>
      <c r="G396" s="490"/>
      <c r="H396" s="490"/>
      <c r="I396" s="490"/>
      <c r="J396" s="44"/>
      <c r="K396" s="44"/>
    </row>
    <row r="397" customFormat="false" ht="15.75" hidden="false" customHeight="false" outlineLevel="0" collapsed="false">
      <c r="A397" s="44"/>
      <c r="D397" s="44"/>
      <c r="E397" s="44"/>
      <c r="G397" s="490"/>
      <c r="H397" s="490"/>
      <c r="I397" s="490"/>
      <c r="J397" s="44"/>
      <c r="K397" s="44"/>
    </row>
    <row r="398" customFormat="false" ht="15.75" hidden="false" customHeight="false" outlineLevel="0" collapsed="false">
      <c r="A398" s="44"/>
      <c r="D398" s="44"/>
      <c r="E398" s="44"/>
      <c r="G398" s="490"/>
      <c r="H398" s="490"/>
      <c r="I398" s="490"/>
      <c r="J398" s="44"/>
      <c r="K398" s="44"/>
    </row>
    <row r="399" customFormat="false" ht="15.75" hidden="false" customHeight="false" outlineLevel="0" collapsed="false">
      <c r="A399" s="44"/>
      <c r="D399" s="44"/>
      <c r="E399" s="44"/>
      <c r="G399" s="490"/>
      <c r="H399" s="490"/>
      <c r="I399" s="490"/>
      <c r="J399" s="44"/>
      <c r="K399" s="44"/>
    </row>
    <row r="400" customFormat="false" ht="15.75" hidden="false" customHeight="false" outlineLevel="0" collapsed="false">
      <c r="A400" s="44"/>
      <c r="D400" s="44"/>
      <c r="E400" s="44"/>
      <c r="G400" s="490"/>
      <c r="H400" s="490"/>
      <c r="I400" s="490"/>
      <c r="J400" s="44"/>
      <c r="K400" s="44"/>
    </row>
    <row r="401" customFormat="false" ht="15.75" hidden="false" customHeight="false" outlineLevel="0" collapsed="false">
      <c r="A401" s="44"/>
      <c r="D401" s="44"/>
      <c r="E401" s="44"/>
      <c r="G401" s="490"/>
      <c r="H401" s="490"/>
      <c r="I401" s="490"/>
      <c r="J401" s="44"/>
      <c r="K401" s="44"/>
    </row>
    <row r="402" customFormat="false" ht="15.75" hidden="false" customHeight="false" outlineLevel="0" collapsed="false">
      <c r="A402" s="44"/>
      <c r="D402" s="44"/>
      <c r="E402" s="44"/>
      <c r="G402" s="490"/>
      <c r="H402" s="490"/>
      <c r="I402" s="490"/>
      <c r="J402" s="44"/>
      <c r="K402" s="44"/>
    </row>
    <row r="403" customFormat="false" ht="15.75" hidden="false" customHeight="false" outlineLevel="0" collapsed="false">
      <c r="A403" s="44"/>
      <c r="D403" s="44"/>
      <c r="E403" s="44"/>
      <c r="G403" s="490"/>
      <c r="H403" s="490"/>
      <c r="I403" s="490"/>
      <c r="J403" s="44"/>
      <c r="K403" s="44"/>
    </row>
    <row r="404" customFormat="false" ht="15.75" hidden="false" customHeight="false" outlineLevel="0" collapsed="false">
      <c r="A404" s="44"/>
      <c r="D404" s="44"/>
      <c r="E404" s="44"/>
      <c r="G404" s="490"/>
      <c r="H404" s="490"/>
      <c r="I404" s="490"/>
      <c r="J404" s="44"/>
      <c r="K404" s="44"/>
    </row>
    <row r="405" customFormat="false" ht="15.75" hidden="false" customHeight="false" outlineLevel="0" collapsed="false">
      <c r="A405" s="44"/>
      <c r="D405" s="44"/>
      <c r="E405" s="44"/>
      <c r="G405" s="490"/>
      <c r="H405" s="490"/>
      <c r="I405" s="490"/>
      <c r="J405" s="44"/>
      <c r="K405" s="44"/>
    </row>
    <row r="406" customFormat="false" ht="15.75" hidden="false" customHeight="false" outlineLevel="0" collapsed="false">
      <c r="A406" s="44"/>
      <c r="D406" s="44"/>
      <c r="E406" s="44"/>
      <c r="G406" s="490"/>
      <c r="H406" s="490"/>
      <c r="I406" s="490"/>
      <c r="J406" s="44"/>
      <c r="K406" s="44"/>
    </row>
    <row r="407" customFormat="false" ht="15.75" hidden="false" customHeight="false" outlineLevel="0" collapsed="false">
      <c r="A407" s="44"/>
      <c r="D407" s="44"/>
      <c r="E407" s="44"/>
      <c r="G407" s="490"/>
      <c r="H407" s="490"/>
      <c r="I407" s="490"/>
      <c r="J407" s="44"/>
      <c r="K407" s="44"/>
    </row>
    <row r="408" customFormat="false" ht="15.75" hidden="false" customHeight="false" outlineLevel="0" collapsed="false">
      <c r="A408" s="44"/>
      <c r="D408" s="44"/>
      <c r="E408" s="44"/>
      <c r="G408" s="490"/>
      <c r="H408" s="490"/>
      <c r="I408" s="490"/>
      <c r="J408" s="44"/>
      <c r="K408" s="44"/>
    </row>
    <row r="409" customFormat="false" ht="15.75" hidden="false" customHeight="false" outlineLevel="0" collapsed="false">
      <c r="A409" s="44"/>
      <c r="D409" s="44"/>
      <c r="E409" s="44"/>
      <c r="G409" s="490"/>
      <c r="H409" s="490"/>
      <c r="I409" s="490"/>
      <c r="J409" s="44"/>
      <c r="K409" s="44"/>
    </row>
    <row r="410" customFormat="false" ht="15.75" hidden="false" customHeight="false" outlineLevel="0" collapsed="false">
      <c r="A410" s="44"/>
      <c r="D410" s="44"/>
      <c r="E410" s="44"/>
      <c r="G410" s="490"/>
      <c r="H410" s="490"/>
      <c r="I410" s="490"/>
      <c r="J410" s="44"/>
      <c r="K410" s="44"/>
    </row>
    <row r="411" customFormat="false" ht="15.75" hidden="false" customHeight="false" outlineLevel="0" collapsed="false">
      <c r="A411" s="44"/>
      <c r="D411" s="44"/>
      <c r="E411" s="44"/>
      <c r="G411" s="490"/>
      <c r="H411" s="490"/>
      <c r="I411" s="490"/>
      <c r="J411" s="44"/>
      <c r="K411" s="44"/>
    </row>
    <row r="412" customFormat="false" ht="15.75" hidden="false" customHeight="false" outlineLevel="0" collapsed="false">
      <c r="A412" s="44"/>
      <c r="D412" s="44"/>
      <c r="E412" s="44"/>
      <c r="G412" s="490"/>
      <c r="H412" s="490"/>
      <c r="I412" s="490"/>
      <c r="J412" s="44"/>
      <c r="K412" s="44"/>
    </row>
    <row r="413" customFormat="false" ht="15.75" hidden="false" customHeight="false" outlineLevel="0" collapsed="false">
      <c r="A413" s="44"/>
      <c r="D413" s="44"/>
      <c r="E413" s="44"/>
      <c r="G413" s="490"/>
      <c r="H413" s="490"/>
      <c r="I413" s="490"/>
      <c r="J413" s="44"/>
      <c r="K413" s="44"/>
    </row>
    <row r="414" customFormat="false" ht="15.75" hidden="false" customHeight="false" outlineLevel="0" collapsed="false">
      <c r="A414" s="44"/>
      <c r="D414" s="44"/>
      <c r="E414" s="44"/>
      <c r="G414" s="490"/>
      <c r="H414" s="490"/>
      <c r="I414" s="490"/>
      <c r="J414" s="44"/>
      <c r="K414" s="44"/>
    </row>
    <row r="415" customFormat="false" ht="15.75" hidden="false" customHeight="false" outlineLevel="0" collapsed="false">
      <c r="A415" s="44"/>
      <c r="D415" s="44"/>
      <c r="E415" s="44"/>
      <c r="G415" s="490"/>
      <c r="H415" s="490"/>
      <c r="I415" s="490"/>
      <c r="J415" s="44"/>
      <c r="K415" s="44"/>
    </row>
    <row r="416" customFormat="false" ht="15.75" hidden="false" customHeight="false" outlineLevel="0" collapsed="false">
      <c r="A416" s="44"/>
      <c r="D416" s="44"/>
      <c r="E416" s="44"/>
      <c r="G416" s="490"/>
      <c r="H416" s="490"/>
      <c r="I416" s="490"/>
      <c r="J416" s="44"/>
      <c r="K416" s="44"/>
    </row>
    <row r="417" customFormat="false" ht="15.75" hidden="false" customHeight="false" outlineLevel="0" collapsed="false">
      <c r="A417" s="44"/>
      <c r="D417" s="44"/>
      <c r="E417" s="44"/>
      <c r="G417" s="490"/>
      <c r="H417" s="490"/>
      <c r="I417" s="490"/>
      <c r="J417" s="44"/>
      <c r="K417" s="44"/>
    </row>
    <row r="418" customFormat="false" ht="15.75" hidden="false" customHeight="false" outlineLevel="0" collapsed="false">
      <c r="A418" s="44"/>
      <c r="D418" s="44"/>
      <c r="E418" s="44"/>
      <c r="G418" s="490"/>
      <c r="H418" s="490"/>
      <c r="I418" s="490"/>
      <c r="J418" s="44"/>
      <c r="K418" s="44"/>
    </row>
    <row r="419" customFormat="false" ht="15.75" hidden="false" customHeight="false" outlineLevel="0" collapsed="false">
      <c r="A419" s="44"/>
      <c r="D419" s="44"/>
      <c r="E419" s="44"/>
      <c r="G419" s="490"/>
      <c r="H419" s="490"/>
      <c r="I419" s="490"/>
      <c r="J419" s="44"/>
      <c r="K419" s="44"/>
    </row>
    <row r="420" customFormat="false" ht="15.75" hidden="false" customHeight="false" outlineLevel="0" collapsed="false">
      <c r="A420" s="44"/>
      <c r="D420" s="44"/>
      <c r="E420" s="44"/>
      <c r="G420" s="490"/>
      <c r="H420" s="490"/>
      <c r="I420" s="490"/>
      <c r="J420" s="44"/>
      <c r="K420" s="44"/>
    </row>
    <row r="421" customFormat="false" ht="15.75" hidden="false" customHeight="false" outlineLevel="0" collapsed="false">
      <c r="A421" s="44"/>
      <c r="D421" s="44"/>
      <c r="E421" s="44"/>
      <c r="G421" s="490"/>
      <c r="H421" s="490"/>
      <c r="I421" s="490"/>
      <c r="J421" s="44"/>
      <c r="K421" s="44"/>
    </row>
    <row r="422" customFormat="false" ht="15.75" hidden="false" customHeight="false" outlineLevel="0" collapsed="false">
      <c r="A422" s="44"/>
      <c r="D422" s="44"/>
      <c r="E422" s="44"/>
      <c r="G422" s="490"/>
      <c r="H422" s="490"/>
      <c r="I422" s="490"/>
      <c r="J422" s="44"/>
      <c r="K422" s="44"/>
    </row>
    <row r="423" customFormat="false" ht="15.75" hidden="false" customHeight="false" outlineLevel="0" collapsed="false">
      <c r="A423" s="44"/>
      <c r="D423" s="44"/>
      <c r="E423" s="44"/>
      <c r="G423" s="490"/>
      <c r="H423" s="490"/>
      <c r="I423" s="490"/>
      <c r="J423" s="44"/>
      <c r="K423" s="44"/>
    </row>
    <row r="424" customFormat="false" ht="15.75" hidden="false" customHeight="false" outlineLevel="0" collapsed="false">
      <c r="A424" s="44"/>
      <c r="D424" s="44"/>
      <c r="E424" s="44"/>
      <c r="G424" s="490"/>
      <c r="H424" s="490"/>
      <c r="I424" s="490"/>
      <c r="J424" s="44"/>
      <c r="K424" s="44"/>
    </row>
    <row r="425" customFormat="false" ht="15.75" hidden="false" customHeight="false" outlineLevel="0" collapsed="false">
      <c r="A425" s="44"/>
      <c r="D425" s="44"/>
      <c r="E425" s="44"/>
      <c r="G425" s="490"/>
      <c r="H425" s="490"/>
      <c r="I425" s="490"/>
      <c r="J425" s="44"/>
      <c r="K425" s="44"/>
    </row>
    <row r="426" customFormat="false" ht="15.75" hidden="false" customHeight="false" outlineLevel="0" collapsed="false">
      <c r="A426" s="44"/>
      <c r="D426" s="44"/>
      <c r="E426" s="44"/>
      <c r="G426" s="490"/>
      <c r="H426" s="490"/>
      <c r="I426" s="490"/>
      <c r="J426" s="44"/>
      <c r="K426" s="44"/>
    </row>
    <row r="427" customFormat="false" ht="15.75" hidden="false" customHeight="false" outlineLevel="0" collapsed="false">
      <c r="A427" s="44"/>
      <c r="D427" s="44"/>
      <c r="E427" s="44"/>
      <c r="G427" s="490"/>
      <c r="H427" s="490"/>
      <c r="I427" s="490"/>
      <c r="J427" s="44"/>
      <c r="K427" s="44"/>
    </row>
    <row r="428" customFormat="false" ht="15.75" hidden="false" customHeight="false" outlineLevel="0" collapsed="false">
      <c r="A428" s="44"/>
      <c r="D428" s="44"/>
      <c r="E428" s="44"/>
      <c r="G428" s="490"/>
      <c r="H428" s="490"/>
      <c r="I428" s="490"/>
      <c r="J428" s="44"/>
      <c r="K428" s="44"/>
    </row>
    <row r="429" customFormat="false" ht="15.75" hidden="false" customHeight="false" outlineLevel="0" collapsed="false">
      <c r="A429" s="44"/>
      <c r="D429" s="44"/>
      <c r="E429" s="44"/>
      <c r="G429" s="490"/>
      <c r="H429" s="490"/>
      <c r="I429" s="490"/>
      <c r="J429" s="44"/>
      <c r="K429" s="44"/>
    </row>
    <row r="430" customFormat="false" ht="15.75" hidden="false" customHeight="false" outlineLevel="0" collapsed="false">
      <c r="A430" s="44"/>
      <c r="D430" s="44"/>
      <c r="E430" s="44"/>
      <c r="G430" s="490"/>
      <c r="H430" s="490"/>
      <c r="I430" s="490"/>
      <c r="J430" s="44"/>
      <c r="K430" s="44"/>
    </row>
    <row r="431" customFormat="false" ht="15.75" hidden="false" customHeight="false" outlineLevel="0" collapsed="false">
      <c r="A431" s="44"/>
      <c r="D431" s="44"/>
      <c r="E431" s="44"/>
      <c r="G431" s="490"/>
      <c r="H431" s="490"/>
      <c r="I431" s="490"/>
      <c r="J431" s="44"/>
      <c r="K431" s="44"/>
    </row>
    <row r="432" customFormat="false" ht="15.75" hidden="false" customHeight="false" outlineLevel="0" collapsed="false">
      <c r="A432" s="44"/>
      <c r="D432" s="44"/>
      <c r="E432" s="44"/>
      <c r="G432" s="490"/>
      <c r="H432" s="490"/>
      <c r="I432" s="490"/>
      <c r="J432" s="44"/>
      <c r="K432" s="44"/>
    </row>
    <row r="433" customFormat="false" ht="15.75" hidden="false" customHeight="false" outlineLevel="0" collapsed="false">
      <c r="A433" s="44"/>
      <c r="D433" s="44"/>
      <c r="E433" s="44"/>
      <c r="G433" s="490"/>
      <c r="H433" s="490"/>
      <c r="I433" s="490"/>
      <c r="J433" s="44"/>
      <c r="K433" s="44"/>
    </row>
    <row r="434" customFormat="false" ht="15.75" hidden="false" customHeight="false" outlineLevel="0" collapsed="false">
      <c r="A434" s="44"/>
      <c r="D434" s="44"/>
      <c r="E434" s="44"/>
      <c r="G434" s="490"/>
      <c r="H434" s="490"/>
      <c r="I434" s="490"/>
      <c r="J434" s="44"/>
      <c r="K434" s="44"/>
    </row>
    <row r="435" customFormat="false" ht="15.75" hidden="false" customHeight="false" outlineLevel="0" collapsed="false">
      <c r="A435" s="44"/>
      <c r="D435" s="44"/>
      <c r="E435" s="44"/>
      <c r="G435" s="490"/>
      <c r="H435" s="490"/>
      <c r="I435" s="490"/>
      <c r="J435" s="44"/>
      <c r="K435" s="44"/>
    </row>
    <row r="436" customFormat="false" ht="15.75" hidden="false" customHeight="false" outlineLevel="0" collapsed="false">
      <c r="A436" s="44"/>
      <c r="D436" s="44"/>
      <c r="E436" s="44"/>
      <c r="G436" s="490"/>
      <c r="H436" s="490"/>
      <c r="I436" s="490"/>
      <c r="J436" s="44"/>
      <c r="K436" s="44"/>
    </row>
    <row r="437" customFormat="false" ht="15.75" hidden="false" customHeight="false" outlineLevel="0" collapsed="false">
      <c r="A437" s="44"/>
      <c r="D437" s="44"/>
      <c r="E437" s="44"/>
      <c r="G437" s="490"/>
      <c r="H437" s="490"/>
      <c r="I437" s="490"/>
      <c r="J437" s="44"/>
      <c r="K437" s="44"/>
    </row>
    <row r="438" customFormat="false" ht="15.75" hidden="false" customHeight="false" outlineLevel="0" collapsed="false">
      <c r="A438" s="44"/>
      <c r="D438" s="44"/>
      <c r="E438" s="44"/>
      <c r="G438" s="490"/>
      <c r="H438" s="490"/>
      <c r="I438" s="490"/>
      <c r="J438" s="44"/>
      <c r="K438" s="44"/>
    </row>
    <row r="439" customFormat="false" ht="15.75" hidden="false" customHeight="false" outlineLevel="0" collapsed="false">
      <c r="A439" s="44"/>
      <c r="D439" s="44"/>
      <c r="E439" s="44"/>
      <c r="G439" s="490"/>
      <c r="H439" s="490"/>
      <c r="I439" s="490"/>
      <c r="J439" s="44"/>
      <c r="K439" s="44"/>
    </row>
    <row r="440" customFormat="false" ht="15.75" hidden="false" customHeight="false" outlineLevel="0" collapsed="false">
      <c r="A440" s="44"/>
      <c r="D440" s="44"/>
      <c r="E440" s="44"/>
      <c r="G440" s="490"/>
      <c r="H440" s="490"/>
      <c r="I440" s="490"/>
      <c r="J440" s="44"/>
      <c r="K440" s="44"/>
    </row>
    <row r="441" customFormat="false" ht="15.75" hidden="false" customHeight="false" outlineLevel="0" collapsed="false">
      <c r="A441" s="44"/>
      <c r="D441" s="44"/>
      <c r="E441" s="44"/>
      <c r="G441" s="490"/>
      <c r="H441" s="490"/>
      <c r="I441" s="490"/>
      <c r="J441" s="44"/>
      <c r="K441" s="44"/>
    </row>
    <row r="442" customFormat="false" ht="15.75" hidden="false" customHeight="false" outlineLevel="0" collapsed="false">
      <c r="A442" s="44"/>
      <c r="D442" s="44"/>
      <c r="E442" s="44"/>
      <c r="G442" s="490"/>
      <c r="H442" s="490"/>
      <c r="I442" s="490"/>
      <c r="J442" s="44"/>
      <c r="K442" s="44"/>
    </row>
    <row r="443" customFormat="false" ht="15.75" hidden="false" customHeight="false" outlineLevel="0" collapsed="false">
      <c r="A443" s="44"/>
      <c r="D443" s="44"/>
      <c r="E443" s="44"/>
      <c r="G443" s="490"/>
      <c r="H443" s="490"/>
      <c r="I443" s="490"/>
      <c r="J443" s="44"/>
      <c r="K443" s="44"/>
    </row>
    <row r="444" customFormat="false" ht="15.75" hidden="false" customHeight="false" outlineLevel="0" collapsed="false">
      <c r="A444" s="44"/>
      <c r="D444" s="44"/>
      <c r="E444" s="44"/>
      <c r="G444" s="490"/>
      <c r="H444" s="490"/>
      <c r="I444" s="490"/>
      <c r="J444" s="44"/>
      <c r="K444" s="44"/>
    </row>
    <row r="445" customFormat="false" ht="15.75" hidden="false" customHeight="false" outlineLevel="0" collapsed="false">
      <c r="A445" s="44"/>
      <c r="D445" s="44"/>
      <c r="E445" s="44"/>
      <c r="G445" s="490"/>
      <c r="H445" s="490"/>
      <c r="I445" s="490"/>
      <c r="J445" s="44"/>
      <c r="K445" s="44"/>
    </row>
    <row r="446" customFormat="false" ht="15.75" hidden="false" customHeight="false" outlineLevel="0" collapsed="false">
      <c r="A446" s="44"/>
      <c r="D446" s="44"/>
      <c r="E446" s="44"/>
      <c r="G446" s="490"/>
      <c r="H446" s="490"/>
      <c r="I446" s="490"/>
      <c r="J446" s="44"/>
      <c r="K446" s="44"/>
    </row>
    <row r="447" customFormat="false" ht="15.75" hidden="false" customHeight="false" outlineLevel="0" collapsed="false">
      <c r="A447" s="44"/>
      <c r="D447" s="44"/>
      <c r="E447" s="44"/>
      <c r="G447" s="490"/>
      <c r="H447" s="490"/>
      <c r="I447" s="490"/>
      <c r="J447" s="44"/>
      <c r="K447" s="44"/>
    </row>
    <row r="448" customFormat="false" ht="15.75" hidden="false" customHeight="false" outlineLevel="0" collapsed="false">
      <c r="A448" s="44"/>
      <c r="D448" s="44"/>
      <c r="E448" s="44"/>
      <c r="G448" s="490"/>
      <c r="H448" s="490"/>
      <c r="I448" s="490"/>
      <c r="J448" s="44"/>
      <c r="K448" s="44"/>
    </row>
    <row r="449" customFormat="false" ht="15.75" hidden="false" customHeight="false" outlineLevel="0" collapsed="false">
      <c r="A449" s="44"/>
      <c r="D449" s="44"/>
      <c r="E449" s="44"/>
      <c r="G449" s="490"/>
      <c r="H449" s="490"/>
      <c r="I449" s="490"/>
      <c r="J449" s="44"/>
      <c r="K449" s="44"/>
    </row>
    <row r="450" customFormat="false" ht="15.75" hidden="false" customHeight="false" outlineLevel="0" collapsed="false">
      <c r="A450" s="44"/>
      <c r="D450" s="44"/>
      <c r="E450" s="44"/>
      <c r="G450" s="490"/>
      <c r="H450" s="490"/>
      <c r="I450" s="490"/>
      <c r="J450" s="44"/>
      <c r="K450" s="44"/>
    </row>
    <row r="451" customFormat="false" ht="15.75" hidden="false" customHeight="false" outlineLevel="0" collapsed="false">
      <c r="A451" s="44"/>
      <c r="D451" s="44"/>
      <c r="E451" s="44"/>
      <c r="G451" s="490"/>
      <c r="H451" s="490"/>
      <c r="I451" s="490"/>
      <c r="J451" s="44"/>
      <c r="K451" s="44"/>
    </row>
    <row r="452" customFormat="false" ht="15.75" hidden="false" customHeight="false" outlineLevel="0" collapsed="false">
      <c r="A452" s="44"/>
      <c r="D452" s="44"/>
      <c r="E452" s="44"/>
      <c r="G452" s="490"/>
      <c r="H452" s="490"/>
      <c r="I452" s="490"/>
      <c r="J452" s="44"/>
      <c r="K452" s="44"/>
    </row>
    <row r="453" customFormat="false" ht="15.75" hidden="false" customHeight="false" outlineLevel="0" collapsed="false">
      <c r="A453" s="44"/>
      <c r="D453" s="44"/>
      <c r="E453" s="44"/>
      <c r="G453" s="490"/>
      <c r="H453" s="490"/>
      <c r="I453" s="490"/>
      <c r="J453" s="44"/>
      <c r="K453" s="44"/>
    </row>
    <row r="454" customFormat="false" ht="15.75" hidden="false" customHeight="false" outlineLevel="0" collapsed="false">
      <c r="A454" s="44"/>
      <c r="D454" s="44"/>
      <c r="E454" s="44"/>
      <c r="G454" s="490"/>
      <c r="H454" s="490"/>
      <c r="I454" s="490"/>
      <c r="J454" s="44"/>
      <c r="K454" s="44"/>
    </row>
    <row r="455" customFormat="false" ht="15.75" hidden="false" customHeight="false" outlineLevel="0" collapsed="false">
      <c r="A455" s="44"/>
      <c r="D455" s="44"/>
      <c r="E455" s="44"/>
      <c r="G455" s="490"/>
      <c r="H455" s="490"/>
      <c r="I455" s="490"/>
      <c r="J455" s="44"/>
      <c r="K455" s="44"/>
    </row>
    <row r="456" customFormat="false" ht="15.75" hidden="false" customHeight="false" outlineLevel="0" collapsed="false">
      <c r="A456" s="44"/>
      <c r="D456" s="44"/>
      <c r="E456" s="44"/>
      <c r="G456" s="490"/>
      <c r="H456" s="490"/>
      <c r="I456" s="490"/>
      <c r="J456" s="44"/>
      <c r="K456" s="44"/>
    </row>
    <row r="457" customFormat="false" ht="15.75" hidden="false" customHeight="false" outlineLevel="0" collapsed="false">
      <c r="A457" s="44"/>
      <c r="D457" s="44"/>
      <c r="E457" s="44"/>
      <c r="G457" s="490"/>
      <c r="H457" s="490"/>
      <c r="I457" s="490"/>
      <c r="J457" s="44"/>
      <c r="K457" s="44"/>
    </row>
    <row r="458" customFormat="false" ht="15.75" hidden="false" customHeight="false" outlineLevel="0" collapsed="false">
      <c r="A458" s="44"/>
      <c r="D458" s="44"/>
      <c r="E458" s="44"/>
      <c r="G458" s="490"/>
      <c r="H458" s="490"/>
      <c r="I458" s="490"/>
      <c r="J458" s="44"/>
      <c r="K458" s="44"/>
    </row>
    <row r="459" customFormat="false" ht="15.75" hidden="false" customHeight="false" outlineLevel="0" collapsed="false">
      <c r="A459" s="44"/>
      <c r="D459" s="44"/>
      <c r="E459" s="44"/>
      <c r="G459" s="490"/>
      <c r="H459" s="490"/>
      <c r="I459" s="490"/>
      <c r="J459" s="44"/>
      <c r="K459" s="44"/>
    </row>
    <row r="460" customFormat="false" ht="15.75" hidden="false" customHeight="false" outlineLevel="0" collapsed="false">
      <c r="A460" s="44"/>
      <c r="D460" s="44"/>
      <c r="E460" s="44"/>
      <c r="G460" s="490"/>
      <c r="H460" s="490"/>
      <c r="I460" s="490"/>
      <c r="J460" s="44"/>
      <c r="K460" s="44"/>
    </row>
    <row r="461" customFormat="false" ht="15.75" hidden="false" customHeight="false" outlineLevel="0" collapsed="false">
      <c r="A461" s="44"/>
      <c r="D461" s="44"/>
      <c r="E461" s="44"/>
      <c r="G461" s="490"/>
      <c r="H461" s="490"/>
      <c r="I461" s="490"/>
      <c r="J461" s="44"/>
      <c r="K461" s="44"/>
    </row>
    <row r="462" customFormat="false" ht="15.75" hidden="false" customHeight="false" outlineLevel="0" collapsed="false">
      <c r="A462" s="44"/>
      <c r="D462" s="44"/>
      <c r="E462" s="44"/>
      <c r="G462" s="490"/>
      <c r="H462" s="490"/>
      <c r="I462" s="490"/>
      <c r="J462" s="44"/>
      <c r="K462" s="44"/>
    </row>
    <row r="463" customFormat="false" ht="15.75" hidden="false" customHeight="false" outlineLevel="0" collapsed="false">
      <c r="A463" s="44"/>
      <c r="D463" s="44"/>
      <c r="E463" s="44"/>
      <c r="G463" s="490"/>
      <c r="H463" s="490"/>
      <c r="I463" s="490"/>
      <c r="J463" s="44"/>
      <c r="K463" s="44"/>
    </row>
    <row r="464" customFormat="false" ht="15.75" hidden="false" customHeight="false" outlineLevel="0" collapsed="false">
      <c r="A464" s="44"/>
      <c r="D464" s="44"/>
      <c r="E464" s="44"/>
      <c r="G464" s="490"/>
      <c r="H464" s="490"/>
      <c r="I464" s="490"/>
      <c r="J464" s="44"/>
      <c r="K464" s="44"/>
    </row>
    <row r="465" customFormat="false" ht="15.75" hidden="false" customHeight="false" outlineLevel="0" collapsed="false">
      <c r="A465" s="44"/>
      <c r="D465" s="44"/>
      <c r="E465" s="44"/>
      <c r="G465" s="490"/>
      <c r="H465" s="490"/>
      <c r="I465" s="490"/>
      <c r="J465" s="44"/>
      <c r="K465" s="44"/>
    </row>
    <row r="466" customFormat="false" ht="15.75" hidden="false" customHeight="false" outlineLevel="0" collapsed="false">
      <c r="A466" s="44"/>
      <c r="D466" s="44"/>
      <c r="E466" s="44"/>
      <c r="G466" s="490"/>
      <c r="H466" s="490"/>
      <c r="I466" s="490"/>
      <c r="J466" s="44"/>
      <c r="K466" s="44"/>
    </row>
    <row r="467" customFormat="false" ht="15.75" hidden="false" customHeight="false" outlineLevel="0" collapsed="false">
      <c r="A467" s="44"/>
      <c r="D467" s="44"/>
      <c r="E467" s="44"/>
      <c r="G467" s="490"/>
      <c r="H467" s="490"/>
      <c r="I467" s="490"/>
      <c r="J467" s="44"/>
      <c r="K467" s="44"/>
    </row>
    <row r="468" customFormat="false" ht="15.75" hidden="false" customHeight="false" outlineLevel="0" collapsed="false">
      <c r="A468" s="44"/>
      <c r="D468" s="44"/>
      <c r="E468" s="44"/>
      <c r="G468" s="490"/>
      <c r="H468" s="490"/>
      <c r="I468" s="490"/>
      <c r="J468" s="44"/>
      <c r="K468" s="44"/>
    </row>
    <row r="469" customFormat="false" ht="15.75" hidden="false" customHeight="false" outlineLevel="0" collapsed="false">
      <c r="A469" s="44"/>
      <c r="D469" s="44"/>
      <c r="E469" s="44"/>
      <c r="G469" s="490"/>
      <c r="H469" s="490"/>
      <c r="I469" s="490"/>
      <c r="J469" s="44"/>
      <c r="K469" s="44"/>
    </row>
    <row r="470" customFormat="false" ht="15.75" hidden="false" customHeight="false" outlineLevel="0" collapsed="false">
      <c r="A470" s="44"/>
      <c r="D470" s="44"/>
      <c r="E470" s="44"/>
      <c r="G470" s="490"/>
      <c r="H470" s="490"/>
      <c r="I470" s="490"/>
      <c r="J470" s="44"/>
      <c r="K470" s="44"/>
    </row>
    <row r="471" customFormat="false" ht="15.75" hidden="false" customHeight="false" outlineLevel="0" collapsed="false">
      <c r="A471" s="44"/>
      <c r="D471" s="44"/>
      <c r="E471" s="44"/>
      <c r="G471" s="490"/>
      <c r="H471" s="490"/>
      <c r="I471" s="490"/>
      <c r="J471" s="44"/>
      <c r="K471" s="44"/>
    </row>
    <row r="472" customFormat="false" ht="15.75" hidden="false" customHeight="false" outlineLevel="0" collapsed="false">
      <c r="A472" s="44"/>
      <c r="D472" s="44"/>
      <c r="E472" s="44"/>
      <c r="G472" s="490"/>
      <c r="H472" s="490"/>
      <c r="I472" s="490"/>
      <c r="J472" s="44"/>
      <c r="K472" s="44"/>
    </row>
    <row r="473" customFormat="false" ht="15.75" hidden="false" customHeight="false" outlineLevel="0" collapsed="false">
      <c r="A473" s="44"/>
      <c r="D473" s="44"/>
      <c r="E473" s="44"/>
      <c r="G473" s="490"/>
      <c r="H473" s="490"/>
      <c r="I473" s="490"/>
      <c r="J473" s="44"/>
      <c r="K473" s="44"/>
    </row>
    <row r="474" customFormat="false" ht="15.75" hidden="false" customHeight="false" outlineLevel="0" collapsed="false">
      <c r="A474" s="44"/>
      <c r="D474" s="44"/>
      <c r="E474" s="44"/>
      <c r="G474" s="490"/>
      <c r="H474" s="490"/>
      <c r="I474" s="490"/>
      <c r="J474" s="44"/>
      <c r="K474" s="44"/>
    </row>
    <row r="475" customFormat="false" ht="15.75" hidden="false" customHeight="false" outlineLevel="0" collapsed="false">
      <c r="A475" s="44"/>
      <c r="D475" s="44"/>
      <c r="E475" s="44"/>
      <c r="G475" s="490"/>
      <c r="H475" s="490"/>
      <c r="I475" s="490"/>
      <c r="J475" s="44"/>
      <c r="K475" s="44"/>
    </row>
    <row r="476" customFormat="false" ht="15.75" hidden="false" customHeight="false" outlineLevel="0" collapsed="false">
      <c r="A476" s="44"/>
      <c r="D476" s="44"/>
      <c r="E476" s="44"/>
      <c r="G476" s="490"/>
      <c r="H476" s="490"/>
      <c r="I476" s="490"/>
      <c r="J476" s="44"/>
      <c r="K476" s="44"/>
    </row>
    <row r="477" customFormat="false" ht="15.75" hidden="false" customHeight="false" outlineLevel="0" collapsed="false">
      <c r="A477" s="44"/>
      <c r="D477" s="44"/>
      <c r="E477" s="44"/>
      <c r="G477" s="490"/>
      <c r="H477" s="490"/>
      <c r="I477" s="490"/>
      <c r="J477" s="44"/>
      <c r="K477" s="44"/>
    </row>
    <row r="478" customFormat="false" ht="15.75" hidden="false" customHeight="false" outlineLevel="0" collapsed="false">
      <c r="A478" s="44"/>
      <c r="D478" s="44"/>
      <c r="E478" s="44"/>
      <c r="G478" s="490"/>
      <c r="H478" s="490"/>
      <c r="I478" s="490"/>
      <c r="J478" s="44"/>
      <c r="K478" s="44"/>
    </row>
    <row r="479" customFormat="false" ht="15.75" hidden="false" customHeight="false" outlineLevel="0" collapsed="false">
      <c r="A479" s="44"/>
      <c r="D479" s="44"/>
      <c r="E479" s="44"/>
      <c r="G479" s="490"/>
      <c r="H479" s="490"/>
      <c r="I479" s="490"/>
      <c r="J479" s="44"/>
      <c r="K479" s="44"/>
    </row>
    <row r="480" customFormat="false" ht="15.75" hidden="false" customHeight="false" outlineLevel="0" collapsed="false">
      <c r="A480" s="44"/>
      <c r="D480" s="44"/>
      <c r="E480" s="44"/>
      <c r="G480" s="490"/>
      <c r="H480" s="490"/>
      <c r="I480" s="490"/>
      <c r="J480" s="44"/>
      <c r="K480" s="44"/>
    </row>
    <row r="481" customFormat="false" ht="15.75" hidden="false" customHeight="false" outlineLevel="0" collapsed="false">
      <c r="A481" s="44"/>
      <c r="D481" s="44"/>
      <c r="E481" s="44"/>
      <c r="G481" s="490"/>
      <c r="H481" s="490"/>
      <c r="I481" s="490"/>
      <c r="J481" s="44"/>
      <c r="K481" s="44"/>
    </row>
    <row r="482" customFormat="false" ht="15.75" hidden="false" customHeight="false" outlineLevel="0" collapsed="false">
      <c r="A482" s="44"/>
      <c r="D482" s="44"/>
      <c r="E482" s="44"/>
      <c r="G482" s="490"/>
      <c r="H482" s="490"/>
      <c r="I482" s="490"/>
      <c r="J482" s="44"/>
      <c r="K482" s="44"/>
    </row>
    <row r="483" customFormat="false" ht="15.75" hidden="false" customHeight="false" outlineLevel="0" collapsed="false">
      <c r="A483" s="44"/>
      <c r="D483" s="44"/>
      <c r="E483" s="44"/>
      <c r="G483" s="490"/>
      <c r="H483" s="490"/>
      <c r="I483" s="490"/>
      <c r="J483" s="44"/>
      <c r="K483" s="44"/>
    </row>
    <row r="484" customFormat="false" ht="15.75" hidden="false" customHeight="false" outlineLevel="0" collapsed="false">
      <c r="A484" s="44"/>
      <c r="D484" s="44"/>
      <c r="E484" s="44"/>
      <c r="G484" s="490"/>
      <c r="H484" s="490"/>
      <c r="I484" s="490"/>
      <c r="J484" s="44"/>
      <c r="K484" s="44"/>
    </row>
    <row r="485" customFormat="false" ht="15.75" hidden="false" customHeight="false" outlineLevel="0" collapsed="false">
      <c r="A485" s="44"/>
      <c r="D485" s="44"/>
      <c r="E485" s="44"/>
      <c r="G485" s="490"/>
      <c r="H485" s="490"/>
      <c r="I485" s="490"/>
      <c r="J485" s="44"/>
      <c r="K485" s="44"/>
    </row>
    <row r="486" customFormat="false" ht="15.75" hidden="false" customHeight="false" outlineLevel="0" collapsed="false">
      <c r="A486" s="44"/>
      <c r="D486" s="44"/>
      <c r="E486" s="44"/>
      <c r="G486" s="490"/>
      <c r="H486" s="490"/>
      <c r="I486" s="490"/>
      <c r="J486" s="44"/>
      <c r="K486" s="44"/>
    </row>
    <row r="487" customFormat="false" ht="15.75" hidden="false" customHeight="false" outlineLevel="0" collapsed="false">
      <c r="A487" s="44"/>
      <c r="D487" s="44"/>
      <c r="E487" s="44"/>
      <c r="G487" s="490"/>
      <c r="H487" s="490"/>
      <c r="I487" s="490"/>
      <c r="J487" s="44"/>
      <c r="K487" s="44"/>
    </row>
    <row r="488" customFormat="false" ht="15.75" hidden="false" customHeight="false" outlineLevel="0" collapsed="false">
      <c r="A488" s="44"/>
      <c r="D488" s="44"/>
      <c r="E488" s="44"/>
      <c r="G488" s="490"/>
      <c r="H488" s="490"/>
      <c r="I488" s="490"/>
      <c r="J488" s="44"/>
      <c r="K488" s="44"/>
    </row>
    <row r="489" customFormat="false" ht="15.75" hidden="false" customHeight="false" outlineLevel="0" collapsed="false">
      <c r="A489" s="44"/>
      <c r="D489" s="44"/>
      <c r="E489" s="44"/>
      <c r="G489" s="490"/>
      <c r="H489" s="490"/>
      <c r="I489" s="490"/>
      <c r="J489" s="44"/>
      <c r="K489" s="44"/>
    </row>
    <row r="490" customFormat="false" ht="15.75" hidden="false" customHeight="false" outlineLevel="0" collapsed="false">
      <c r="A490" s="44"/>
      <c r="D490" s="44"/>
      <c r="E490" s="44"/>
      <c r="G490" s="490"/>
      <c r="H490" s="490"/>
      <c r="I490" s="490"/>
      <c r="J490" s="44"/>
      <c r="K490" s="44"/>
    </row>
    <row r="491" customFormat="false" ht="15.75" hidden="false" customHeight="false" outlineLevel="0" collapsed="false">
      <c r="A491" s="44"/>
      <c r="D491" s="44"/>
      <c r="E491" s="44"/>
      <c r="G491" s="490"/>
      <c r="H491" s="490"/>
      <c r="I491" s="490"/>
      <c r="J491" s="44"/>
      <c r="K491" s="44"/>
    </row>
    <row r="492" customFormat="false" ht="15.75" hidden="false" customHeight="false" outlineLevel="0" collapsed="false">
      <c r="A492" s="44"/>
      <c r="D492" s="44"/>
      <c r="E492" s="44"/>
      <c r="G492" s="490"/>
      <c r="H492" s="490"/>
      <c r="I492" s="490"/>
      <c r="J492" s="44"/>
      <c r="K492" s="44"/>
    </row>
    <row r="493" customFormat="false" ht="15.75" hidden="false" customHeight="false" outlineLevel="0" collapsed="false">
      <c r="A493" s="44"/>
      <c r="D493" s="44"/>
      <c r="E493" s="44"/>
      <c r="G493" s="490"/>
      <c r="H493" s="490"/>
      <c r="I493" s="490"/>
      <c r="J493" s="44"/>
      <c r="K493" s="44"/>
    </row>
    <row r="494" customFormat="false" ht="15.75" hidden="false" customHeight="false" outlineLevel="0" collapsed="false">
      <c r="A494" s="44"/>
      <c r="D494" s="44"/>
      <c r="E494" s="44"/>
      <c r="G494" s="490"/>
      <c r="H494" s="490"/>
      <c r="I494" s="490"/>
      <c r="J494" s="44"/>
      <c r="K494" s="44"/>
    </row>
    <row r="495" customFormat="false" ht="15.75" hidden="false" customHeight="false" outlineLevel="0" collapsed="false">
      <c r="A495" s="44"/>
      <c r="D495" s="44"/>
      <c r="E495" s="44"/>
      <c r="G495" s="490"/>
      <c r="H495" s="490"/>
      <c r="I495" s="490"/>
      <c r="J495" s="44"/>
      <c r="K495" s="44"/>
    </row>
    <row r="496" customFormat="false" ht="15.75" hidden="false" customHeight="false" outlineLevel="0" collapsed="false">
      <c r="A496" s="44"/>
      <c r="D496" s="44"/>
      <c r="E496" s="44"/>
      <c r="G496" s="490"/>
      <c r="H496" s="490"/>
      <c r="I496" s="490"/>
      <c r="J496" s="44"/>
      <c r="K496" s="44"/>
    </row>
    <row r="497" customFormat="false" ht="15.75" hidden="false" customHeight="false" outlineLevel="0" collapsed="false">
      <c r="A497" s="44"/>
      <c r="D497" s="44"/>
      <c r="E497" s="44"/>
      <c r="G497" s="490"/>
      <c r="H497" s="490"/>
      <c r="I497" s="490"/>
      <c r="J497" s="44"/>
      <c r="K497" s="44"/>
    </row>
    <row r="498" customFormat="false" ht="15.75" hidden="false" customHeight="false" outlineLevel="0" collapsed="false">
      <c r="A498" s="44"/>
      <c r="D498" s="44"/>
      <c r="E498" s="44"/>
      <c r="G498" s="490"/>
      <c r="H498" s="490"/>
      <c r="I498" s="490"/>
      <c r="J498" s="44"/>
      <c r="K498" s="44"/>
    </row>
    <row r="499" customFormat="false" ht="15.75" hidden="false" customHeight="false" outlineLevel="0" collapsed="false">
      <c r="A499" s="44"/>
      <c r="D499" s="44"/>
      <c r="E499" s="44"/>
      <c r="G499" s="490"/>
      <c r="H499" s="490"/>
      <c r="I499" s="490"/>
      <c r="J499" s="44"/>
      <c r="K499" s="44"/>
    </row>
    <row r="500" customFormat="false" ht="15.75" hidden="false" customHeight="false" outlineLevel="0" collapsed="false">
      <c r="A500" s="44"/>
      <c r="D500" s="44"/>
      <c r="E500" s="44"/>
      <c r="G500" s="490"/>
      <c r="H500" s="490"/>
      <c r="I500" s="490"/>
      <c r="J500" s="44"/>
      <c r="K500" s="44"/>
    </row>
    <row r="501" customFormat="false" ht="15.75" hidden="false" customHeight="false" outlineLevel="0" collapsed="false">
      <c r="A501" s="44"/>
      <c r="D501" s="44"/>
      <c r="E501" s="44"/>
      <c r="G501" s="490"/>
      <c r="H501" s="490"/>
      <c r="I501" s="490"/>
      <c r="J501" s="44"/>
      <c r="K501" s="44"/>
    </row>
    <row r="502" customFormat="false" ht="15.75" hidden="false" customHeight="false" outlineLevel="0" collapsed="false">
      <c r="A502" s="44"/>
      <c r="D502" s="44"/>
      <c r="E502" s="44"/>
      <c r="G502" s="490"/>
      <c r="H502" s="490"/>
      <c r="I502" s="490"/>
      <c r="J502" s="44"/>
      <c r="K502" s="44"/>
    </row>
    <row r="503" customFormat="false" ht="15.75" hidden="false" customHeight="false" outlineLevel="0" collapsed="false">
      <c r="A503" s="44"/>
      <c r="D503" s="44"/>
      <c r="E503" s="44"/>
      <c r="G503" s="490"/>
      <c r="H503" s="490"/>
      <c r="I503" s="490"/>
      <c r="J503" s="44"/>
      <c r="K503" s="44"/>
    </row>
    <row r="504" customFormat="false" ht="15.75" hidden="false" customHeight="false" outlineLevel="0" collapsed="false">
      <c r="A504" s="44"/>
      <c r="D504" s="44"/>
      <c r="E504" s="44"/>
      <c r="G504" s="490"/>
      <c r="H504" s="490"/>
      <c r="I504" s="490"/>
      <c r="J504" s="44"/>
      <c r="K504" s="44"/>
    </row>
    <row r="505" customFormat="false" ht="15.75" hidden="false" customHeight="false" outlineLevel="0" collapsed="false">
      <c r="A505" s="44"/>
      <c r="D505" s="44"/>
      <c r="E505" s="44"/>
      <c r="G505" s="490"/>
      <c r="H505" s="490"/>
      <c r="I505" s="490"/>
      <c r="J505" s="44"/>
      <c r="K505" s="44"/>
    </row>
    <row r="506" customFormat="false" ht="15.75" hidden="false" customHeight="false" outlineLevel="0" collapsed="false">
      <c r="A506" s="44"/>
      <c r="D506" s="44"/>
      <c r="E506" s="44"/>
      <c r="G506" s="490"/>
      <c r="H506" s="490"/>
      <c r="I506" s="490"/>
      <c r="J506" s="44"/>
      <c r="K506" s="44"/>
    </row>
    <row r="507" customFormat="false" ht="15.75" hidden="false" customHeight="false" outlineLevel="0" collapsed="false">
      <c r="A507" s="44"/>
      <c r="D507" s="44"/>
      <c r="E507" s="44"/>
      <c r="G507" s="490"/>
      <c r="H507" s="490"/>
      <c r="I507" s="490"/>
      <c r="J507" s="44"/>
      <c r="K507" s="44"/>
    </row>
    <row r="508" customFormat="false" ht="15.75" hidden="false" customHeight="false" outlineLevel="0" collapsed="false">
      <c r="A508" s="44"/>
      <c r="D508" s="44"/>
      <c r="E508" s="44"/>
      <c r="G508" s="490"/>
      <c r="H508" s="490"/>
      <c r="I508" s="490"/>
      <c r="J508" s="44"/>
      <c r="K508" s="44"/>
    </row>
    <row r="509" customFormat="false" ht="15.75" hidden="false" customHeight="false" outlineLevel="0" collapsed="false">
      <c r="A509" s="44"/>
      <c r="D509" s="44"/>
      <c r="E509" s="44"/>
      <c r="G509" s="490"/>
      <c r="H509" s="490"/>
      <c r="I509" s="490"/>
      <c r="J509" s="44"/>
      <c r="K509" s="44"/>
    </row>
    <row r="510" customFormat="false" ht="15.75" hidden="false" customHeight="false" outlineLevel="0" collapsed="false">
      <c r="A510" s="44"/>
      <c r="D510" s="44"/>
      <c r="E510" s="44"/>
      <c r="G510" s="490"/>
      <c r="H510" s="490"/>
      <c r="I510" s="490"/>
      <c r="J510" s="44"/>
      <c r="K510" s="44"/>
    </row>
    <row r="511" customFormat="false" ht="15.75" hidden="false" customHeight="false" outlineLevel="0" collapsed="false">
      <c r="A511" s="44"/>
      <c r="D511" s="44"/>
      <c r="E511" s="44"/>
      <c r="G511" s="490"/>
      <c r="H511" s="490"/>
      <c r="I511" s="490"/>
      <c r="J511" s="44"/>
      <c r="K511" s="44"/>
    </row>
    <row r="512" customFormat="false" ht="15.75" hidden="false" customHeight="false" outlineLevel="0" collapsed="false">
      <c r="A512" s="44"/>
      <c r="D512" s="44"/>
      <c r="E512" s="44"/>
      <c r="G512" s="490"/>
      <c r="H512" s="490"/>
      <c r="I512" s="490"/>
      <c r="J512" s="44"/>
      <c r="K512" s="44"/>
    </row>
    <row r="513" customFormat="false" ht="15.75" hidden="false" customHeight="false" outlineLevel="0" collapsed="false">
      <c r="A513" s="44"/>
      <c r="D513" s="44"/>
      <c r="E513" s="44"/>
      <c r="G513" s="490"/>
      <c r="H513" s="490"/>
      <c r="I513" s="490"/>
      <c r="J513" s="44"/>
      <c r="K513" s="44"/>
    </row>
    <row r="514" customFormat="false" ht="15.75" hidden="false" customHeight="false" outlineLevel="0" collapsed="false">
      <c r="A514" s="44"/>
      <c r="D514" s="44"/>
      <c r="E514" s="44"/>
      <c r="G514" s="490"/>
      <c r="H514" s="490"/>
      <c r="I514" s="490"/>
      <c r="J514" s="44"/>
      <c r="K514" s="44"/>
    </row>
    <row r="515" customFormat="false" ht="15.75" hidden="false" customHeight="false" outlineLevel="0" collapsed="false">
      <c r="A515" s="44"/>
      <c r="D515" s="44"/>
      <c r="E515" s="44"/>
      <c r="G515" s="490"/>
      <c r="H515" s="490"/>
      <c r="I515" s="490"/>
      <c r="J515" s="44"/>
      <c r="K515" s="44"/>
    </row>
    <row r="516" customFormat="false" ht="15.75" hidden="false" customHeight="false" outlineLevel="0" collapsed="false">
      <c r="A516" s="44"/>
      <c r="D516" s="44"/>
      <c r="E516" s="44"/>
      <c r="G516" s="490"/>
      <c r="H516" s="490"/>
      <c r="I516" s="490"/>
      <c r="J516" s="44"/>
      <c r="K516" s="44"/>
    </row>
    <row r="517" customFormat="false" ht="15.75" hidden="false" customHeight="false" outlineLevel="0" collapsed="false">
      <c r="A517" s="44"/>
      <c r="D517" s="44"/>
      <c r="E517" s="44"/>
      <c r="G517" s="490"/>
      <c r="H517" s="490"/>
      <c r="I517" s="490"/>
      <c r="J517" s="44"/>
      <c r="K517" s="44"/>
    </row>
    <row r="518" customFormat="false" ht="15.75" hidden="false" customHeight="false" outlineLevel="0" collapsed="false">
      <c r="A518" s="44"/>
      <c r="D518" s="44"/>
      <c r="E518" s="44"/>
      <c r="G518" s="490"/>
      <c r="H518" s="490"/>
      <c r="I518" s="490"/>
      <c r="J518" s="44"/>
      <c r="K518" s="44"/>
    </row>
    <row r="519" customFormat="false" ht="15.75" hidden="false" customHeight="false" outlineLevel="0" collapsed="false">
      <c r="A519" s="44"/>
      <c r="D519" s="44"/>
      <c r="E519" s="44"/>
      <c r="G519" s="490"/>
      <c r="H519" s="490"/>
      <c r="I519" s="490"/>
      <c r="J519" s="44"/>
      <c r="K519" s="44"/>
    </row>
    <row r="520" customFormat="false" ht="15.75" hidden="false" customHeight="false" outlineLevel="0" collapsed="false">
      <c r="A520" s="44"/>
      <c r="D520" s="44"/>
      <c r="E520" s="44"/>
      <c r="G520" s="490"/>
      <c r="H520" s="490"/>
      <c r="I520" s="490"/>
      <c r="J520" s="44"/>
      <c r="K520" s="44"/>
    </row>
    <row r="521" customFormat="false" ht="15.75" hidden="false" customHeight="false" outlineLevel="0" collapsed="false">
      <c r="A521" s="44"/>
      <c r="D521" s="44"/>
      <c r="E521" s="44"/>
      <c r="G521" s="490"/>
      <c r="H521" s="490"/>
      <c r="I521" s="490"/>
      <c r="J521" s="44"/>
      <c r="K521" s="44"/>
    </row>
    <row r="522" customFormat="false" ht="15.75" hidden="false" customHeight="false" outlineLevel="0" collapsed="false">
      <c r="A522" s="44"/>
      <c r="D522" s="44"/>
      <c r="E522" s="44"/>
      <c r="G522" s="490"/>
      <c r="H522" s="490"/>
      <c r="I522" s="490"/>
      <c r="J522" s="44"/>
      <c r="K522" s="44"/>
    </row>
    <row r="523" customFormat="false" ht="15.75" hidden="false" customHeight="false" outlineLevel="0" collapsed="false">
      <c r="A523" s="44"/>
      <c r="D523" s="44"/>
      <c r="E523" s="44"/>
      <c r="G523" s="490"/>
      <c r="H523" s="490"/>
      <c r="I523" s="490"/>
      <c r="J523" s="44"/>
      <c r="K523" s="44"/>
    </row>
    <row r="524" customFormat="false" ht="15.75" hidden="false" customHeight="false" outlineLevel="0" collapsed="false">
      <c r="A524" s="44"/>
      <c r="D524" s="44"/>
      <c r="E524" s="44"/>
      <c r="G524" s="490"/>
      <c r="H524" s="490"/>
      <c r="I524" s="490"/>
      <c r="J524" s="44"/>
      <c r="K524" s="44"/>
    </row>
    <row r="525" customFormat="false" ht="15.75" hidden="false" customHeight="false" outlineLevel="0" collapsed="false">
      <c r="A525" s="44"/>
      <c r="D525" s="44"/>
      <c r="E525" s="44"/>
      <c r="G525" s="490"/>
      <c r="H525" s="490"/>
      <c r="I525" s="490"/>
      <c r="J525" s="44"/>
      <c r="K525" s="44"/>
    </row>
    <row r="526" customFormat="false" ht="15.75" hidden="false" customHeight="false" outlineLevel="0" collapsed="false">
      <c r="A526" s="44"/>
      <c r="D526" s="44"/>
      <c r="E526" s="44"/>
      <c r="G526" s="490"/>
      <c r="H526" s="490"/>
      <c r="I526" s="490"/>
      <c r="J526" s="44"/>
      <c r="K526" s="44"/>
    </row>
    <row r="527" customFormat="false" ht="15.75" hidden="false" customHeight="false" outlineLevel="0" collapsed="false">
      <c r="A527" s="44"/>
      <c r="D527" s="44"/>
      <c r="E527" s="44"/>
      <c r="G527" s="490"/>
      <c r="H527" s="490"/>
      <c r="I527" s="490"/>
      <c r="J527" s="44"/>
      <c r="K527" s="44"/>
    </row>
    <row r="528" customFormat="false" ht="15.75" hidden="false" customHeight="false" outlineLevel="0" collapsed="false">
      <c r="A528" s="44"/>
      <c r="D528" s="44"/>
      <c r="E528" s="44"/>
      <c r="G528" s="490"/>
      <c r="H528" s="490"/>
      <c r="I528" s="490"/>
      <c r="J528" s="44"/>
      <c r="K528" s="44"/>
    </row>
    <row r="529" customFormat="false" ht="15.75" hidden="false" customHeight="false" outlineLevel="0" collapsed="false">
      <c r="A529" s="44"/>
      <c r="D529" s="44"/>
      <c r="E529" s="44"/>
      <c r="G529" s="490"/>
      <c r="H529" s="490"/>
      <c r="I529" s="490"/>
      <c r="J529" s="44"/>
      <c r="K529" s="44"/>
    </row>
    <row r="530" customFormat="false" ht="15.75" hidden="false" customHeight="false" outlineLevel="0" collapsed="false">
      <c r="A530" s="44"/>
      <c r="D530" s="44"/>
      <c r="E530" s="44"/>
      <c r="G530" s="490"/>
      <c r="H530" s="490"/>
      <c r="I530" s="490"/>
      <c r="J530" s="44"/>
      <c r="K530" s="44"/>
    </row>
    <row r="531" customFormat="false" ht="15.75" hidden="false" customHeight="false" outlineLevel="0" collapsed="false">
      <c r="A531" s="44"/>
      <c r="D531" s="44"/>
      <c r="E531" s="44"/>
      <c r="G531" s="490"/>
      <c r="H531" s="490"/>
      <c r="I531" s="490"/>
      <c r="J531" s="44"/>
      <c r="K531" s="44"/>
    </row>
    <row r="532" customFormat="false" ht="15.75" hidden="false" customHeight="false" outlineLevel="0" collapsed="false">
      <c r="A532" s="44"/>
      <c r="D532" s="44"/>
      <c r="E532" s="44"/>
      <c r="G532" s="490"/>
      <c r="H532" s="490"/>
      <c r="I532" s="490"/>
      <c r="J532" s="44"/>
      <c r="K532" s="44"/>
    </row>
    <row r="533" customFormat="false" ht="15.75" hidden="false" customHeight="false" outlineLevel="0" collapsed="false">
      <c r="A533" s="44"/>
      <c r="D533" s="44"/>
      <c r="E533" s="44"/>
      <c r="G533" s="490"/>
      <c r="H533" s="490"/>
      <c r="I533" s="490"/>
      <c r="J533" s="44"/>
      <c r="K533" s="44"/>
    </row>
    <row r="534" customFormat="false" ht="15.75" hidden="false" customHeight="false" outlineLevel="0" collapsed="false">
      <c r="A534" s="44"/>
      <c r="D534" s="44"/>
      <c r="E534" s="44"/>
      <c r="G534" s="490"/>
      <c r="H534" s="490"/>
      <c r="I534" s="490"/>
      <c r="J534" s="44"/>
      <c r="K534" s="44"/>
    </row>
    <row r="535" customFormat="false" ht="15.75" hidden="false" customHeight="false" outlineLevel="0" collapsed="false">
      <c r="A535" s="44"/>
      <c r="D535" s="44"/>
      <c r="E535" s="44"/>
      <c r="G535" s="490"/>
      <c r="H535" s="490"/>
      <c r="I535" s="490"/>
      <c r="J535" s="44"/>
      <c r="K535" s="44"/>
    </row>
    <row r="536" customFormat="false" ht="15.75" hidden="false" customHeight="false" outlineLevel="0" collapsed="false">
      <c r="A536" s="44"/>
      <c r="D536" s="44"/>
      <c r="E536" s="44"/>
      <c r="G536" s="490"/>
      <c r="H536" s="490"/>
      <c r="I536" s="490"/>
      <c r="J536" s="44"/>
      <c r="K536" s="44"/>
    </row>
    <row r="537" customFormat="false" ht="15.75" hidden="false" customHeight="false" outlineLevel="0" collapsed="false">
      <c r="A537" s="44"/>
      <c r="D537" s="44"/>
      <c r="E537" s="44"/>
      <c r="G537" s="490"/>
      <c r="H537" s="490"/>
      <c r="I537" s="490"/>
      <c r="J537" s="44"/>
      <c r="K537" s="44"/>
    </row>
    <row r="538" customFormat="false" ht="15.75" hidden="false" customHeight="false" outlineLevel="0" collapsed="false">
      <c r="A538" s="44"/>
      <c r="D538" s="44"/>
      <c r="E538" s="44"/>
      <c r="G538" s="490"/>
      <c r="H538" s="490"/>
      <c r="I538" s="490"/>
      <c r="J538" s="44"/>
      <c r="K538" s="44"/>
    </row>
    <row r="539" customFormat="false" ht="15.75" hidden="false" customHeight="false" outlineLevel="0" collapsed="false">
      <c r="A539" s="44"/>
      <c r="D539" s="44"/>
      <c r="E539" s="44"/>
      <c r="G539" s="490"/>
      <c r="H539" s="490"/>
      <c r="I539" s="490"/>
      <c r="J539" s="44"/>
      <c r="K539" s="44"/>
    </row>
    <row r="540" customFormat="false" ht="15.75" hidden="false" customHeight="false" outlineLevel="0" collapsed="false">
      <c r="A540" s="44"/>
      <c r="D540" s="44"/>
      <c r="E540" s="44"/>
      <c r="G540" s="490"/>
      <c r="H540" s="490"/>
      <c r="I540" s="490"/>
      <c r="J540" s="44"/>
      <c r="K540" s="44"/>
    </row>
    <row r="541" customFormat="false" ht="15.75" hidden="false" customHeight="false" outlineLevel="0" collapsed="false">
      <c r="A541" s="44"/>
      <c r="D541" s="44"/>
      <c r="E541" s="44"/>
      <c r="G541" s="490"/>
      <c r="H541" s="490"/>
      <c r="I541" s="490"/>
      <c r="J541" s="44"/>
      <c r="K541" s="44"/>
    </row>
    <row r="542" customFormat="false" ht="15.75" hidden="false" customHeight="false" outlineLevel="0" collapsed="false">
      <c r="A542" s="44"/>
      <c r="D542" s="44"/>
      <c r="E542" s="44"/>
      <c r="G542" s="490"/>
      <c r="H542" s="490"/>
      <c r="I542" s="490"/>
      <c r="J542" s="44"/>
      <c r="K542" s="44"/>
    </row>
    <row r="543" customFormat="false" ht="15.75" hidden="false" customHeight="false" outlineLevel="0" collapsed="false">
      <c r="A543" s="44"/>
      <c r="D543" s="44"/>
      <c r="E543" s="44"/>
      <c r="G543" s="490"/>
      <c r="H543" s="490"/>
      <c r="I543" s="490"/>
      <c r="J543" s="44"/>
      <c r="K543" s="44"/>
    </row>
    <row r="544" customFormat="false" ht="15.75" hidden="false" customHeight="false" outlineLevel="0" collapsed="false">
      <c r="A544" s="44"/>
      <c r="D544" s="44"/>
      <c r="E544" s="44"/>
      <c r="G544" s="490"/>
      <c r="H544" s="490"/>
      <c r="I544" s="490"/>
      <c r="J544" s="44"/>
      <c r="K544" s="44"/>
    </row>
    <row r="545" customFormat="false" ht="15.75" hidden="false" customHeight="false" outlineLevel="0" collapsed="false">
      <c r="A545" s="44"/>
      <c r="D545" s="44"/>
      <c r="E545" s="44"/>
      <c r="G545" s="490"/>
      <c r="H545" s="490"/>
      <c r="I545" s="490"/>
      <c r="J545" s="44"/>
      <c r="K545" s="44"/>
    </row>
    <row r="546" customFormat="false" ht="15.75" hidden="false" customHeight="false" outlineLevel="0" collapsed="false">
      <c r="A546" s="44"/>
      <c r="D546" s="44"/>
      <c r="E546" s="44"/>
      <c r="G546" s="490"/>
      <c r="H546" s="490"/>
      <c r="I546" s="490"/>
      <c r="J546" s="44"/>
      <c r="K546" s="44"/>
    </row>
    <row r="547" customFormat="false" ht="15.75" hidden="false" customHeight="false" outlineLevel="0" collapsed="false">
      <c r="A547" s="44"/>
      <c r="D547" s="44"/>
      <c r="E547" s="44"/>
      <c r="G547" s="490"/>
      <c r="H547" s="490"/>
      <c r="I547" s="490"/>
      <c r="J547" s="44"/>
      <c r="K547" s="44"/>
    </row>
    <row r="548" customFormat="false" ht="15.75" hidden="false" customHeight="false" outlineLevel="0" collapsed="false">
      <c r="A548" s="44"/>
      <c r="D548" s="44"/>
      <c r="E548" s="44"/>
      <c r="G548" s="490"/>
      <c r="H548" s="490"/>
      <c r="I548" s="490"/>
      <c r="J548" s="44"/>
      <c r="K548" s="44"/>
    </row>
    <row r="549" customFormat="false" ht="15.75" hidden="false" customHeight="false" outlineLevel="0" collapsed="false">
      <c r="A549" s="44"/>
      <c r="D549" s="44"/>
      <c r="E549" s="44"/>
      <c r="G549" s="490"/>
      <c r="H549" s="490"/>
      <c r="I549" s="490"/>
      <c r="J549" s="44"/>
      <c r="K549" s="44"/>
    </row>
    <row r="550" customFormat="false" ht="15.75" hidden="false" customHeight="false" outlineLevel="0" collapsed="false">
      <c r="A550" s="44"/>
      <c r="D550" s="44"/>
      <c r="E550" s="44"/>
      <c r="G550" s="490"/>
      <c r="H550" s="490"/>
      <c r="I550" s="490"/>
      <c r="J550" s="44"/>
      <c r="K550" s="44"/>
    </row>
    <row r="551" customFormat="false" ht="15.75" hidden="false" customHeight="false" outlineLevel="0" collapsed="false">
      <c r="A551" s="44"/>
      <c r="D551" s="44"/>
      <c r="E551" s="44"/>
      <c r="G551" s="490"/>
      <c r="H551" s="490"/>
      <c r="I551" s="490"/>
      <c r="J551" s="44"/>
      <c r="K551" s="44"/>
    </row>
    <row r="552" customFormat="false" ht="15.75" hidden="false" customHeight="false" outlineLevel="0" collapsed="false">
      <c r="A552" s="44"/>
      <c r="D552" s="44"/>
      <c r="E552" s="44"/>
      <c r="G552" s="490"/>
      <c r="H552" s="490"/>
      <c r="I552" s="490"/>
      <c r="J552" s="44"/>
      <c r="K552" s="44"/>
    </row>
    <row r="553" customFormat="false" ht="15.75" hidden="false" customHeight="false" outlineLevel="0" collapsed="false">
      <c r="A553" s="44"/>
      <c r="D553" s="44"/>
      <c r="E553" s="44"/>
      <c r="G553" s="490"/>
      <c r="H553" s="490"/>
      <c r="I553" s="490"/>
      <c r="J553" s="44"/>
      <c r="K553" s="44"/>
    </row>
    <row r="554" customFormat="false" ht="15.75" hidden="false" customHeight="false" outlineLevel="0" collapsed="false">
      <c r="A554" s="44"/>
      <c r="D554" s="44"/>
      <c r="E554" s="44"/>
      <c r="G554" s="490"/>
      <c r="H554" s="490"/>
      <c r="I554" s="490"/>
      <c r="J554" s="44"/>
      <c r="K554" s="44"/>
    </row>
    <row r="555" customFormat="false" ht="15.75" hidden="false" customHeight="false" outlineLevel="0" collapsed="false">
      <c r="A555" s="44"/>
      <c r="D555" s="44"/>
      <c r="E555" s="44"/>
      <c r="G555" s="490"/>
      <c r="H555" s="490"/>
      <c r="I555" s="490"/>
      <c r="J555" s="44"/>
      <c r="K555" s="44"/>
    </row>
    <row r="556" customFormat="false" ht="15.75" hidden="false" customHeight="false" outlineLevel="0" collapsed="false">
      <c r="A556" s="44"/>
      <c r="D556" s="44"/>
      <c r="E556" s="44"/>
      <c r="G556" s="490"/>
      <c r="H556" s="490"/>
      <c r="I556" s="490"/>
      <c r="J556" s="44"/>
      <c r="K556" s="44"/>
    </row>
    <row r="557" customFormat="false" ht="15.75" hidden="false" customHeight="false" outlineLevel="0" collapsed="false">
      <c r="A557" s="44"/>
      <c r="D557" s="44"/>
      <c r="E557" s="44"/>
      <c r="G557" s="490"/>
      <c r="H557" s="490"/>
      <c r="I557" s="490"/>
      <c r="J557" s="44"/>
      <c r="K557" s="44"/>
    </row>
    <row r="558" customFormat="false" ht="15.75" hidden="false" customHeight="false" outlineLevel="0" collapsed="false">
      <c r="A558" s="44"/>
      <c r="D558" s="44"/>
      <c r="E558" s="44"/>
      <c r="G558" s="490"/>
      <c r="H558" s="490"/>
      <c r="I558" s="490"/>
      <c r="J558" s="44"/>
      <c r="K558" s="44"/>
    </row>
    <row r="559" customFormat="false" ht="15.75" hidden="false" customHeight="false" outlineLevel="0" collapsed="false">
      <c r="A559" s="44"/>
      <c r="D559" s="44"/>
      <c r="E559" s="44"/>
      <c r="G559" s="490"/>
      <c r="H559" s="490"/>
      <c r="I559" s="490"/>
      <c r="J559" s="44"/>
      <c r="K559" s="44"/>
    </row>
    <row r="560" customFormat="false" ht="15.75" hidden="false" customHeight="false" outlineLevel="0" collapsed="false">
      <c r="A560" s="44"/>
      <c r="D560" s="44"/>
      <c r="E560" s="44"/>
      <c r="G560" s="490"/>
      <c r="H560" s="490"/>
      <c r="I560" s="490"/>
      <c r="J560" s="44"/>
      <c r="K560" s="44"/>
    </row>
    <row r="561" customFormat="false" ht="15.75" hidden="false" customHeight="false" outlineLevel="0" collapsed="false">
      <c r="A561" s="44"/>
      <c r="D561" s="44"/>
      <c r="E561" s="44"/>
      <c r="G561" s="490"/>
      <c r="H561" s="490"/>
      <c r="I561" s="490"/>
      <c r="J561" s="44"/>
      <c r="K561" s="44"/>
    </row>
    <row r="562" customFormat="false" ht="15.75" hidden="false" customHeight="false" outlineLevel="0" collapsed="false">
      <c r="A562" s="44"/>
      <c r="D562" s="44"/>
      <c r="E562" s="44"/>
      <c r="G562" s="490"/>
      <c r="H562" s="490"/>
      <c r="I562" s="490"/>
      <c r="J562" s="44"/>
      <c r="K562" s="44"/>
    </row>
    <row r="563" customFormat="false" ht="15.75" hidden="false" customHeight="false" outlineLevel="0" collapsed="false">
      <c r="A563" s="44"/>
      <c r="D563" s="44"/>
      <c r="E563" s="44"/>
      <c r="G563" s="490"/>
      <c r="H563" s="490"/>
      <c r="I563" s="490"/>
      <c r="J563" s="44"/>
      <c r="K563" s="44"/>
    </row>
    <row r="564" customFormat="false" ht="15.75" hidden="false" customHeight="false" outlineLevel="0" collapsed="false">
      <c r="A564" s="44"/>
      <c r="D564" s="44"/>
      <c r="E564" s="44"/>
      <c r="G564" s="490"/>
      <c r="H564" s="490"/>
      <c r="I564" s="490"/>
      <c r="J564" s="44"/>
      <c r="K564" s="44"/>
    </row>
    <row r="565" customFormat="false" ht="15.75" hidden="false" customHeight="false" outlineLevel="0" collapsed="false">
      <c r="A565" s="44"/>
      <c r="D565" s="44"/>
      <c r="E565" s="44"/>
      <c r="G565" s="490"/>
      <c r="H565" s="490"/>
      <c r="I565" s="490"/>
      <c r="J565" s="44"/>
      <c r="K565" s="44"/>
    </row>
    <row r="566" customFormat="false" ht="15.75" hidden="false" customHeight="false" outlineLevel="0" collapsed="false">
      <c r="A566" s="44"/>
      <c r="D566" s="44"/>
      <c r="E566" s="44"/>
      <c r="G566" s="490"/>
      <c r="H566" s="490"/>
      <c r="I566" s="490"/>
      <c r="J566" s="44"/>
      <c r="K566" s="44"/>
    </row>
    <row r="567" customFormat="false" ht="15.75" hidden="false" customHeight="false" outlineLevel="0" collapsed="false">
      <c r="A567" s="44"/>
      <c r="D567" s="44"/>
      <c r="E567" s="44"/>
      <c r="G567" s="490"/>
      <c r="H567" s="490"/>
      <c r="I567" s="490"/>
      <c r="J567" s="44"/>
      <c r="K567" s="44"/>
    </row>
    <row r="568" customFormat="false" ht="15.75" hidden="false" customHeight="false" outlineLevel="0" collapsed="false">
      <c r="A568" s="44"/>
      <c r="D568" s="44"/>
      <c r="E568" s="44"/>
      <c r="G568" s="490"/>
      <c r="H568" s="490"/>
      <c r="I568" s="490"/>
      <c r="J568" s="44"/>
      <c r="K568" s="44"/>
    </row>
    <row r="569" customFormat="false" ht="15.75" hidden="false" customHeight="false" outlineLevel="0" collapsed="false">
      <c r="A569" s="44"/>
      <c r="D569" s="44"/>
      <c r="E569" s="44"/>
      <c r="G569" s="490"/>
      <c r="H569" s="490"/>
      <c r="I569" s="490"/>
      <c r="J569" s="44"/>
      <c r="K569" s="44"/>
    </row>
    <row r="570" customFormat="false" ht="15.75" hidden="false" customHeight="false" outlineLevel="0" collapsed="false">
      <c r="A570" s="44"/>
      <c r="D570" s="44"/>
      <c r="E570" s="44"/>
      <c r="G570" s="490"/>
      <c r="H570" s="490"/>
      <c r="I570" s="490"/>
      <c r="J570" s="44"/>
      <c r="K570" s="44"/>
    </row>
    <row r="571" customFormat="false" ht="15.75" hidden="false" customHeight="false" outlineLevel="0" collapsed="false">
      <c r="A571" s="44"/>
      <c r="D571" s="44"/>
      <c r="E571" s="44"/>
      <c r="G571" s="490"/>
      <c r="H571" s="490"/>
      <c r="I571" s="490"/>
      <c r="J571" s="44"/>
      <c r="K571" s="44"/>
    </row>
    <row r="572" customFormat="false" ht="15.75" hidden="false" customHeight="false" outlineLevel="0" collapsed="false">
      <c r="A572" s="44"/>
      <c r="D572" s="44"/>
      <c r="E572" s="44"/>
      <c r="G572" s="490"/>
      <c r="H572" s="490"/>
      <c r="I572" s="490"/>
      <c r="J572" s="44"/>
      <c r="K572" s="44"/>
    </row>
    <row r="573" customFormat="false" ht="15.75" hidden="false" customHeight="false" outlineLevel="0" collapsed="false">
      <c r="A573" s="44"/>
      <c r="D573" s="44"/>
      <c r="E573" s="44"/>
      <c r="G573" s="490"/>
      <c r="H573" s="490"/>
      <c r="I573" s="490"/>
      <c r="J573" s="44"/>
      <c r="K573" s="44"/>
    </row>
    <row r="574" customFormat="false" ht="15.75" hidden="false" customHeight="false" outlineLevel="0" collapsed="false">
      <c r="A574" s="44"/>
      <c r="D574" s="44"/>
      <c r="E574" s="44"/>
      <c r="G574" s="490"/>
      <c r="H574" s="490"/>
      <c r="I574" s="490"/>
      <c r="J574" s="44"/>
      <c r="K574" s="44"/>
    </row>
    <row r="575" customFormat="false" ht="15.75" hidden="false" customHeight="false" outlineLevel="0" collapsed="false">
      <c r="A575" s="44"/>
      <c r="D575" s="44"/>
      <c r="E575" s="44"/>
      <c r="G575" s="490"/>
      <c r="H575" s="490"/>
      <c r="I575" s="490"/>
      <c r="J575" s="44"/>
      <c r="K575" s="44"/>
    </row>
    <row r="576" customFormat="false" ht="15.75" hidden="false" customHeight="false" outlineLevel="0" collapsed="false">
      <c r="A576" s="44"/>
      <c r="D576" s="44"/>
      <c r="E576" s="44"/>
      <c r="G576" s="490"/>
      <c r="H576" s="490"/>
      <c r="I576" s="490"/>
      <c r="J576" s="44"/>
      <c r="K576" s="44"/>
    </row>
    <row r="577" customFormat="false" ht="15.75" hidden="false" customHeight="false" outlineLevel="0" collapsed="false">
      <c r="A577" s="44"/>
      <c r="D577" s="44"/>
      <c r="E577" s="44"/>
      <c r="G577" s="490"/>
      <c r="H577" s="490"/>
      <c r="I577" s="490"/>
      <c r="J577" s="44"/>
      <c r="K577" s="44"/>
    </row>
    <row r="578" customFormat="false" ht="15.75" hidden="false" customHeight="false" outlineLevel="0" collapsed="false">
      <c r="A578" s="44"/>
      <c r="D578" s="44"/>
      <c r="E578" s="44"/>
      <c r="G578" s="490"/>
      <c r="H578" s="490"/>
      <c r="I578" s="490"/>
      <c r="J578" s="44"/>
      <c r="K578" s="44"/>
    </row>
    <row r="579" customFormat="false" ht="15.75" hidden="false" customHeight="false" outlineLevel="0" collapsed="false">
      <c r="A579" s="44"/>
      <c r="D579" s="44"/>
      <c r="E579" s="44"/>
      <c r="G579" s="490"/>
      <c r="H579" s="490"/>
      <c r="I579" s="490"/>
      <c r="J579" s="44"/>
      <c r="K579" s="44"/>
    </row>
    <row r="580" customFormat="false" ht="15.75" hidden="false" customHeight="false" outlineLevel="0" collapsed="false">
      <c r="A580" s="44"/>
      <c r="D580" s="44"/>
      <c r="E580" s="44"/>
      <c r="G580" s="490"/>
      <c r="H580" s="490"/>
      <c r="I580" s="490"/>
      <c r="J580" s="44"/>
      <c r="K580" s="44"/>
    </row>
    <row r="581" customFormat="false" ht="15.75" hidden="false" customHeight="false" outlineLevel="0" collapsed="false">
      <c r="A581" s="44"/>
      <c r="D581" s="44"/>
      <c r="E581" s="44"/>
      <c r="G581" s="490"/>
      <c r="H581" s="490"/>
      <c r="I581" s="490"/>
      <c r="J581" s="44"/>
      <c r="K581" s="44"/>
    </row>
    <row r="582" customFormat="false" ht="15.75" hidden="false" customHeight="false" outlineLevel="0" collapsed="false">
      <c r="A582" s="44"/>
      <c r="D582" s="44"/>
      <c r="E582" s="44"/>
      <c r="G582" s="490"/>
      <c r="H582" s="490"/>
      <c r="I582" s="490"/>
      <c r="J582" s="44"/>
      <c r="K582" s="44"/>
    </row>
    <row r="583" customFormat="false" ht="15.75" hidden="false" customHeight="false" outlineLevel="0" collapsed="false">
      <c r="A583" s="44"/>
      <c r="D583" s="44"/>
      <c r="E583" s="44"/>
      <c r="G583" s="490"/>
      <c r="H583" s="490"/>
      <c r="I583" s="490"/>
      <c r="J583" s="44"/>
      <c r="K583" s="44"/>
    </row>
    <row r="584" customFormat="false" ht="15.75" hidden="false" customHeight="false" outlineLevel="0" collapsed="false">
      <c r="A584" s="44"/>
      <c r="D584" s="44"/>
      <c r="E584" s="44"/>
      <c r="G584" s="490"/>
      <c r="H584" s="490"/>
      <c r="I584" s="490"/>
      <c r="J584" s="44"/>
      <c r="K584" s="44"/>
    </row>
    <row r="585" customFormat="false" ht="15.75" hidden="false" customHeight="false" outlineLevel="0" collapsed="false">
      <c r="A585" s="44"/>
      <c r="D585" s="44"/>
      <c r="E585" s="44"/>
      <c r="G585" s="490"/>
      <c r="H585" s="490"/>
      <c r="I585" s="490"/>
      <c r="J585" s="44"/>
      <c r="K585" s="44"/>
    </row>
    <row r="586" customFormat="false" ht="15.75" hidden="false" customHeight="false" outlineLevel="0" collapsed="false">
      <c r="A586" s="44"/>
      <c r="D586" s="44"/>
      <c r="E586" s="44"/>
      <c r="G586" s="490"/>
      <c r="H586" s="490"/>
      <c r="I586" s="490"/>
      <c r="J586" s="44"/>
      <c r="K586" s="44"/>
    </row>
    <row r="587" customFormat="false" ht="15.75" hidden="false" customHeight="false" outlineLevel="0" collapsed="false">
      <c r="A587" s="44"/>
      <c r="D587" s="44"/>
      <c r="E587" s="44"/>
      <c r="G587" s="490"/>
      <c r="H587" s="490"/>
      <c r="I587" s="490"/>
      <c r="J587" s="44"/>
      <c r="K587" s="44"/>
    </row>
    <row r="588" customFormat="false" ht="15.75" hidden="false" customHeight="false" outlineLevel="0" collapsed="false">
      <c r="A588" s="44"/>
      <c r="D588" s="44"/>
      <c r="E588" s="44"/>
      <c r="G588" s="490"/>
      <c r="H588" s="490"/>
      <c r="I588" s="490"/>
      <c r="J588" s="44"/>
      <c r="K588" s="44"/>
    </row>
    <row r="589" customFormat="false" ht="15.75" hidden="false" customHeight="false" outlineLevel="0" collapsed="false">
      <c r="A589" s="44"/>
      <c r="D589" s="44"/>
      <c r="E589" s="44"/>
      <c r="G589" s="490"/>
      <c r="H589" s="490"/>
      <c r="I589" s="490"/>
      <c r="J589" s="44"/>
      <c r="K589" s="44"/>
    </row>
    <row r="590" customFormat="false" ht="15.75" hidden="false" customHeight="false" outlineLevel="0" collapsed="false">
      <c r="A590" s="44"/>
      <c r="D590" s="44"/>
      <c r="E590" s="44"/>
      <c r="G590" s="490"/>
      <c r="H590" s="490"/>
      <c r="I590" s="490"/>
      <c r="J590" s="44"/>
      <c r="K590" s="44"/>
    </row>
    <row r="591" customFormat="false" ht="15.75" hidden="false" customHeight="false" outlineLevel="0" collapsed="false">
      <c r="A591" s="44"/>
      <c r="D591" s="44"/>
      <c r="E591" s="44"/>
      <c r="G591" s="490"/>
      <c r="H591" s="490"/>
      <c r="I591" s="490"/>
      <c r="J591" s="44"/>
      <c r="K591" s="44"/>
    </row>
    <row r="592" customFormat="false" ht="15.75" hidden="false" customHeight="false" outlineLevel="0" collapsed="false">
      <c r="A592" s="44"/>
      <c r="D592" s="44"/>
      <c r="E592" s="44"/>
      <c r="G592" s="490"/>
      <c r="H592" s="490"/>
      <c r="I592" s="490"/>
      <c r="J592" s="44"/>
      <c r="K592" s="44"/>
    </row>
    <row r="593" customFormat="false" ht="15.75" hidden="false" customHeight="false" outlineLevel="0" collapsed="false">
      <c r="A593" s="44"/>
      <c r="D593" s="44"/>
      <c r="E593" s="44"/>
      <c r="G593" s="490"/>
      <c r="H593" s="490"/>
      <c r="I593" s="490"/>
      <c r="J593" s="44"/>
      <c r="K593" s="44"/>
    </row>
    <row r="594" customFormat="false" ht="15.75" hidden="false" customHeight="false" outlineLevel="0" collapsed="false">
      <c r="A594" s="44"/>
      <c r="D594" s="44"/>
      <c r="E594" s="44"/>
      <c r="G594" s="490"/>
      <c r="H594" s="490"/>
      <c r="I594" s="490"/>
      <c r="J594" s="44"/>
      <c r="K594" s="44"/>
    </row>
    <row r="595" customFormat="false" ht="15.75" hidden="false" customHeight="false" outlineLevel="0" collapsed="false">
      <c r="A595" s="44"/>
      <c r="D595" s="44"/>
      <c r="E595" s="44"/>
      <c r="G595" s="490"/>
      <c r="H595" s="490"/>
      <c r="I595" s="490"/>
      <c r="J595" s="44"/>
      <c r="K595" s="44"/>
    </row>
    <row r="596" customFormat="false" ht="15.75" hidden="false" customHeight="false" outlineLevel="0" collapsed="false">
      <c r="A596" s="44"/>
      <c r="D596" s="44"/>
      <c r="E596" s="44"/>
      <c r="G596" s="490"/>
      <c r="H596" s="490"/>
      <c r="I596" s="490"/>
      <c r="J596" s="44"/>
      <c r="K596" s="44"/>
    </row>
    <row r="597" customFormat="false" ht="15.75" hidden="false" customHeight="false" outlineLevel="0" collapsed="false">
      <c r="A597" s="44"/>
      <c r="D597" s="44"/>
      <c r="E597" s="44"/>
      <c r="G597" s="490"/>
      <c r="H597" s="490"/>
      <c r="I597" s="490"/>
      <c r="J597" s="44"/>
      <c r="K597" s="44"/>
    </row>
    <row r="598" customFormat="false" ht="15.75" hidden="false" customHeight="false" outlineLevel="0" collapsed="false">
      <c r="A598" s="44"/>
      <c r="D598" s="44"/>
      <c r="E598" s="44"/>
      <c r="G598" s="490"/>
      <c r="H598" s="490"/>
      <c r="I598" s="490"/>
      <c r="J598" s="44"/>
      <c r="K598" s="44"/>
    </row>
    <row r="599" customFormat="false" ht="15.75" hidden="false" customHeight="false" outlineLevel="0" collapsed="false">
      <c r="A599" s="44"/>
      <c r="D599" s="44"/>
      <c r="E599" s="44"/>
      <c r="G599" s="490"/>
      <c r="H599" s="490"/>
      <c r="I599" s="490"/>
      <c r="J599" s="44"/>
      <c r="K599" s="44"/>
    </row>
    <row r="600" customFormat="false" ht="15.75" hidden="false" customHeight="false" outlineLevel="0" collapsed="false">
      <c r="A600" s="44"/>
      <c r="D600" s="44"/>
      <c r="E600" s="44"/>
      <c r="G600" s="490"/>
      <c r="H600" s="490"/>
      <c r="I600" s="490"/>
      <c r="J600" s="44"/>
      <c r="K600" s="44"/>
    </row>
    <row r="601" customFormat="false" ht="15.75" hidden="false" customHeight="false" outlineLevel="0" collapsed="false">
      <c r="A601" s="44"/>
      <c r="D601" s="44"/>
      <c r="E601" s="44"/>
      <c r="G601" s="490"/>
      <c r="H601" s="490"/>
      <c r="I601" s="490"/>
      <c r="J601" s="44"/>
      <c r="K601" s="44"/>
    </row>
    <row r="602" customFormat="false" ht="15.75" hidden="false" customHeight="false" outlineLevel="0" collapsed="false">
      <c r="A602" s="44"/>
      <c r="D602" s="44"/>
      <c r="E602" s="44"/>
      <c r="G602" s="490"/>
      <c r="H602" s="490"/>
      <c r="I602" s="490"/>
      <c r="J602" s="44"/>
      <c r="K602" s="44"/>
    </row>
    <row r="603" customFormat="false" ht="15.75" hidden="false" customHeight="false" outlineLevel="0" collapsed="false">
      <c r="A603" s="44"/>
      <c r="D603" s="44"/>
      <c r="E603" s="44"/>
      <c r="G603" s="490"/>
      <c r="H603" s="490"/>
      <c r="I603" s="490"/>
      <c r="J603" s="44"/>
      <c r="K603" s="44"/>
    </row>
    <row r="604" customFormat="false" ht="15.75" hidden="false" customHeight="false" outlineLevel="0" collapsed="false">
      <c r="A604" s="44"/>
      <c r="D604" s="44"/>
      <c r="E604" s="44"/>
      <c r="G604" s="490"/>
      <c r="H604" s="490"/>
      <c r="I604" s="490"/>
      <c r="J604" s="44"/>
      <c r="K604" s="44"/>
    </row>
    <row r="605" customFormat="false" ht="15.75" hidden="false" customHeight="false" outlineLevel="0" collapsed="false">
      <c r="A605" s="44"/>
      <c r="D605" s="44"/>
      <c r="E605" s="44"/>
      <c r="G605" s="490"/>
      <c r="H605" s="490"/>
      <c r="I605" s="490"/>
      <c r="J605" s="44"/>
      <c r="K605" s="44"/>
    </row>
    <row r="606" customFormat="false" ht="15.75" hidden="false" customHeight="false" outlineLevel="0" collapsed="false">
      <c r="A606" s="44"/>
      <c r="D606" s="44"/>
      <c r="E606" s="44"/>
      <c r="G606" s="490"/>
      <c r="H606" s="490"/>
      <c r="I606" s="490"/>
      <c r="J606" s="44"/>
      <c r="K606" s="44"/>
    </row>
    <row r="607" customFormat="false" ht="15.75" hidden="false" customHeight="false" outlineLevel="0" collapsed="false">
      <c r="A607" s="44"/>
      <c r="D607" s="44"/>
      <c r="E607" s="44"/>
      <c r="G607" s="490"/>
      <c r="H607" s="490"/>
      <c r="I607" s="490"/>
      <c r="J607" s="44"/>
      <c r="K607" s="44"/>
    </row>
    <row r="608" customFormat="false" ht="15.75" hidden="false" customHeight="false" outlineLevel="0" collapsed="false">
      <c r="A608" s="44"/>
      <c r="D608" s="44"/>
      <c r="E608" s="44"/>
      <c r="G608" s="490"/>
      <c r="H608" s="490"/>
      <c r="I608" s="490"/>
      <c r="J608" s="44"/>
      <c r="K608" s="44"/>
    </row>
    <row r="609" customFormat="false" ht="15.75" hidden="false" customHeight="false" outlineLevel="0" collapsed="false">
      <c r="A609" s="44"/>
      <c r="D609" s="44"/>
      <c r="E609" s="44"/>
      <c r="G609" s="490"/>
      <c r="H609" s="490"/>
      <c r="I609" s="490"/>
      <c r="J609" s="44"/>
      <c r="K609" s="44"/>
    </row>
    <row r="610" customFormat="false" ht="15.75" hidden="false" customHeight="false" outlineLevel="0" collapsed="false">
      <c r="A610" s="44"/>
      <c r="D610" s="44"/>
      <c r="E610" s="44"/>
      <c r="G610" s="490"/>
      <c r="H610" s="490"/>
      <c r="I610" s="490"/>
      <c r="J610" s="44"/>
      <c r="K610" s="44"/>
    </row>
    <row r="611" customFormat="false" ht="15.75" hidden="false" customHeight="false" outlineLevel="0" collapsed="false">
      <c r="A611" s="44"/>
      <c r="D611" s="44"/>
      <c r="E611" s="44"/>
      <c r="G611" s="490"/>
      <c r="H611" s="490"/>
      <c r="I611" s="490"/>
      <c r="J611" s="44"/>
      <c r="K611" s="44"/>
    </row>
    <row r="612" customFormat="false" ht="15.75" hidden="false" customHeight="false" outlineLevel="0" collapsed="false">
      <c r="A612" s="44"/>
      <c r="D612" s="44"/>
      <c r="E612" s="44"/>
      <c r="G612" s="490"/>
      <c r="H612" s="490"/>
      <c r="I612" s="490"/>
      <c r="J612" s="44"/>
      <c r="K612" s="44"/>
    </row>
    <row r="613" customFormat="false" ht="15.75" hidden="false" customHeight="false" outlineLevel="0" collapsed="false">
      <c r="A613" s="44"/>
      <c r="D613" s="44"/>
      <c r="E613" s="44"/>
      <c r="G613" s="490"/>
      <c r="H613" s="490"/>
      <c r="I613" s="490"/>
      <c r="J613" s="44"/>
      <c r="K613" s="44"/>
    </row>
    <row r="614" customFormat="false" ht="15.75" hidden="false" customHeight="false" outlineLevel="0" collapsed="false">
      <c r="A614" s="44"/>
      <c r="D614" s="44"/>
      <c r="E614" s="44"/>
      <c r="G614" s="490"/>
      <c r="H614" s="490"/>
      <c r="I614" s="490"/>
      <c r="J614" s="44"/>
      <c r="K614" s="44"/>
    </row>
    <row r="615" customFormat="false" ht="15.75" hidden="false" customHeight="false" outlineLevel="0" collapsed="false">
      <c r="A615" s="44"/>
      <c r="D615" s="44"/>
      <c r="E615" s="44"/>
      <c r="G615" s="490"/>
      <c r="H615" s="490"/>
      <c r="I615" s="490"/>
      <c r="J615" s="44"/>
      <c r="K615" s="44"/>
    </row>
    <row r="616" customFormat="false" ht="15.75" hidden="false" customHeight="false" outlineLevel="0" collapsed="false">
      <c r="A616" s="44"/>
      <c r="D616" s="44"/>
      <c r="E616" s="44"/>
      <c r="G616" s="490"/>
      <c r="H616" s="490"/>
      <c r="I616" s="490"/>
      <c r="J616" s="44"/>
      <c r="K616" s="44"/>
    </row>
    <row r="617" customFormat="false" ht="15.75" hidden="false" customHeight="false" outlineLevel="0" collapsed="false">
      <c r="A617" s="44"/>
      <c r="D617" s="44"/>
      <c r="E617" s="44"/>
      <c r="G617" s="490"/>
      <c r="H617" s="490"/>
      <c r="I617" s="490"/>
      <c r="J617" s="44"/>
      <c r="K617" s="44"/>
    </row>
    <row r="618" customFormat="false" ht="15.75" hidden="false" customHeight="false" outlineLevel="0" collapsed="false">
      <c r="A618" s="44"/>
      <c r="D618" s="44"/>
      <c r="E618" s="44"/>
      <c r="G618" s="490"/>
      <c r="H618" s="490"/>
      <c r="I618" s="490"/>
      <c r="J618" s="44"/>
      <c r="K618" s="44"/>
    </row>
    <row r="619" customFormat="false" ht="15.75" hidden="false" customHeight="false" outlineLevel="0" collapsed="false">
      <c r="A619" s="44"/>
      <c r="D619" s="44"/>
      <c r="E619" s="44"/>
      <c r="G619" s="490"/>
      <c r="H619" s="490"/>
      <c r="I619" s="490"/>
      <c r="J619" s="44"/>
      <c r="K619" s="44"/>
    </row>
    <row r="620" customFormat="false" ht="15.75" hidden="false" customHeight="false" outlineLevel="0" collapsed="false">
      <c r="A620" s="44"/>
      <c r="D620" s="44"/>
      <c r="E620" s="44"/>
      <c r="G620" s="490"/>
      <c r="H620" s="490"/>
      <c r="I620" s="490"/>
      <c r="J620" s="44"/>
      <c r="K620" s="44"/>
    </row>
    <row r="621" customFormat="false" ht="15.75" hidden="false" customHeight="false" outlineLevel="0" collapsed="false">
      <c r="A621" s="44"/>
      <c r="D621" s="44"/>
      <c r="E621" s="44"/>
      <c r="G621" s="490"/>
      <c r="H621" s="490"/>
      <c r="I621" s="490"/>
      <c r="J621" s="44"/>
      <c r="K621" s="44"/>
    </row>
    <row r="622" customFormat="false" ht="15.75" hidden="false" customHeight="false" outlineLevel="0" collapsed="false">
      <c r="A622" s="44"/>
      <c r="D622" s="44"/>
      <c r="E622" s="44"/>
      <c r="G622" s="490"/>
      <c r="H622" s="490"/>
      <c r="I622" s="490"/>
      <c r="J622" s="44"/>
      <c r="K622" s="44"/>
    </row>
    <row r="623" customFormat="false" ht="15.75" hidden="false" customHeight="false" outlineLevel="0" collapsed="false">
      <c r="A623" s="44"/>
      <c r="D623" s="44"/>
      <c r="E623" s="44"/>
      <c r="G623" s="490"/>
      <c r="H623" s="490"/>
      <c r="I623" s="490"/>
      <c r="J623" s="44"/>
      <c r="K623" s="44"/>
    </row>
    <row r="624" customFormat="false" ht="15.75" hidden="false" customHeight="false" outlineLevel="0" collapsed="false">
      <c r="A624" s="44"/>
      <c r="D624" s="44"/>
      <c r="E624" s="44"/>
      <c r="G624" s="490"/>
      <c r="H624" s="490"/>
      <c r="I624" s="490"/>
      <c r="J624" s="44"/>
      <c r="K624" s="44"/>
    </row>
    <row r="625" customFormat="false" ht="15.75" hidden="false" customHeight="false" outlineLevel="0" collapsed="false">
      <c r="A625" s="44"/>
      <c r="D625" s="44"/>
      <c r="E625" s="44"/>
      <c r="G625" s="490"/>
      <c r="H625" s="490"/>
      <c r="I625" s="490"/>
      <c r="J625" s="44"/>
      <c r="K625" s="44"/>
    </row>
    <row r="626" customFormat="false" ht="15.75" hidden="false" customHeight="false" outlineLevel="0" collapsed="false">
      <c r="A626" s="44"/>
      <c r="D626" s="44"/>
      <c r="E626" s="44"/>
      <c r="G626" s="490"/>
      <c r="H626" s="490"/>
      <c r="I626" s="490"/>
      <c r="J626" s="44"/>
      <c r="K626" s="44"/>
    </row>
    <row r="627" customFormat="false" ht="15.75" hidden="false" customHeight="false" outlineLevel="0" collapsed="false">
      <c r="A627" s="44"/>
      <c r="D627" s="44"/>
      <c r="E627" s="44"/>
      <c r="G627" s="490"/>
      <c r="H627" s="490"/>
      <c r="I627" s="490"/>
      <c r="J627" s="44"/>
      <c r="K627" s="44"/>
    </row>
    <row r="628" customFormat="false" ht="15.75" hidden="false" customHeight="false" outlineLevel="0" collapsed="false">
      <c r="A628" s="44"/>
      <c r="D628" s="44"/>
      <c r="E628" s="44"/>
      <c r="G628" s="490"/>
      <c r="H628" s="490"/>
      <c r="I628" s="490"/>
      <c r="J628" s="44"/>
      <c r="K628" s="44"/>
    </row>
    <row r="629" customFormat="false" ht="15.75" hidden="false" customHeight="false" outlineLevel="0" collapsed="false">
      <c r="A629" s="44"/>
      <c r="D629" s="44"/>
      <c r="E629" s="44"/>
      <c r="G629" s="490"/>
      <c r="H629" s="490"/>
      <c r="I629" s="490"/>
      <c r="J629" s="44"/>
      <c r="K629" s="44"/>
    </row>
    <row r="630" customFormat="false" ht="15.75" hidden="false" customHeight="false" outlineLevel="0" collapsed="false">
      <c r="A630" s="44"/>
      <c r="D630" s="44"/>
      <c r="E630" s="44"/>
      <c r="G630" s="490"/>
      <c r="H630" s="490"/>
      <c r="I630" s="490"/>
      <c r="J630" s="44"/>
      <c r="K630" s="44"/>
    </row>
    <row r="631" customFormat="false" ht="15.75" hidden="false" customHeight="false" outlineLevel="0" collapsed="false">
      <c r="A631" s="44"/>
      <c r="D631" s="44"/>
      <c r="E631" s="44"/>
      <c r="G631" s="490"/>
      <c r="H631" s="490"/>
      <c r="I631" s="490"/>
      <c r="J631" s="44"/>
      <c r="K631" s="44"/>
    </row>
    <row r="632" customFormat="false" ht="15.75" hidden="false" customHeight="false" outlineLevel="0" collapsed="false">
      <c r="A632" s="44"/>
      <c r="D632" s="44"/>
      <c r="E632" s="44"/>
      <c r="G632" s="490"/>
      <c r="H632" s="490"/>
      <c r="I632" s="490"/>
      <c r="J632" s="44"/>
      <c r="K632" s="44"/>
    </row>
    <row r="633" customFormat="false" ht="15.75" hidden="false" customHeight="false" outlineLevel="0" collapsed="false">
      <c r="A633" s="44"/>
      <c r="D633" s="44"/>
      <c r="E633" s="44"/>
      <c r="G633" s="490"/>
      <c r="H633" s="490"/>
      <c r="I633" s="490"/>
      <c r="J633" s="44"/>
      <c r="K633" s="44"/>
    </row>
    <row r="634" customFormat="false" ht="15.75" hidden="false" customHeight="false" outlineLevel="0" collapsed="false">
      <c r="A634" s="44"/>
      <c r="D634" s="44"/>
      <c r="E634" s="44"/>
      <c r="G634" s="490"/>
      <c r="H634" s="490"/>
      <c r="I634" s="490"/>
      <c r="J634" s="44"/>
      <c r="K634" s="44"/>
    </row>
    <row r="635" customFormat="false" ht="15.75" hidden="false" customHeight="false" outlineLevel="0" collapsed="false">
      <c r="A635" s="44"/>
      <c r="D635" s="44"/>
      <c r="E635" s="44"/>
      <c r="G635" s="490"/>
      <c r="H635" s="490"/>
      <c r="I635" s="490"/>
      <c r="J635" s="44"/>
      <c r="K635" s="44"/>
    </row>
    <row r="636" customFormat="false" ht="15.75" hidden="false" customHeight="false" outlineLevel="0" collapsed="false">
      <c r="A636" s="44"/>
      <c r="D636" s="44"/>
      <c r="E636" s="44"/>
      <c r="G636" s="490"/>
      <c r="H636" s="490"/>
      <c r="I636" s="490"/>
      <c r="J636" s="44"/>
      <c r="K636" s="44"/>
    </row>
    <row r="637" customFormat="false" ht="15.75" hidden="false" customHeight="false" outlineLevel="0" collapsed="false">
      <c r="A637" s="44"/>
      <c r="D637" s="44"/>
      <c r="E637" s="44"/>
      <c r="G637" s="490"/>
      <c r="H637" s="490"/>
      <c r="I637" s="490"/>
      <c r="J637" s="44"/>
      <c r="K637" s="44"/>
    </row>
    <row r="638" customFormat="false" ht="15.75" hidden="false" customHeight="false" outlineLevel="0" collapsed="false">
      <c r="A638" s="44"/>
      <c r="D638" s="44"/>
      <c r="E638" s="44"/>
      <c r="G638" s="490"/>
      <c r="H638" s="490"/>
      <c r="I638" s="490"/>
      <c r="J638" s="44"/>
      <c r="K638" s="44"/>
    </row>
    <row r="639" customFormat="false" ht="15.75" hidden="false" customHeight="false" outlineLevel="0" collapsed="false">
      <c r="A639" s="44"/>
      <c r="D639" s="44"/>
      <c r="E639" s="44"/>
      <c r="G639" s="490"/>
      <c r="H639" s="490"/>
      <c r="I639" s="490"/>
      <c r="J639" s="44"/>
      <c r="K639" s="44"/>
    </row>
    <row r="640" customFormat="false" ht="15.75" hidden="false" customHeight="false" outlineLevel="0" collapsed="false">
      <c r="A640" s="44"/>
      <c r="D640" s="44"/>
      <c r="E640" s="44"/>
      <c r="G640" s="490"/>
      <c r="H640" s="490"/>
      <c r="I640" s="490"/>
      <c r="J640" s="44"/>
      <c r="K640" s="44"/>
    </row>
    <row r="641" customFormat="false" ht="15.75" hidden="false" customHeight="false" outlineLevel="0" collapsed="false">
      <c r="A641" s="44"/>
      <c r="D641" s="44"/>
      <c r="E641" s="44"/>
      <c r="G641" s="490"/>
      <c r="H641" s="490"/>
      <c r="I641" s="490"/>
      <c r="J641" s="44"/>
      <c r="K641" s="44"/>
    </row>
    <row r="642" customFormat="false" ht="15.75" hidden="false" customHeight="false" outlineLevel="0" collapsed="false">
      <c r="A642" s="44"/>
      <c r="D642" s="44"/>
      <c r="E642" s="44"/>
      <c r="G642" s="490"/>
      <c r="H642" s="490"/>
      <c r="I642" s="490"/>
      <c r="J642" s="44"/>
      <c r="K642" s="44"/>
    </row>
    <row r="643" customFormat="false" ht="15.75" hidden="false" customHeight="false" outlineLevel="0" collapsed="false">
      <c r="A643" s="44"/>
      <c r="D643" s="44"/>
      <c r="E643" s="44"/>
      <c r="G643" s="490"/>
      <c r="H643" s="490"/>
      <c r="I643" s="490"/>
      <c r="J643" s="44"/>
      <c r="K643" s="44"/>
    </row>
    <row r="644" customFormat="false" ht="15.75" hidden="false" customHeight="false" outlineLevel="0" collapsed="false">
      <c r="A644" s="44"/>
      <c r="D644" s="44"/>
      <c r="E644" s="44"/>
      <c r="G644" s="490"/>
      <c r="H644" s="490"/>
      <c r="I644" s="490"/>
      <c r="J644" s="44"/>
      <c r="K644" s="44"/>
    </row>
    <row r="645" customFormat="false" ht="15.75" hidden="false" customHeight="false" outlineLevel="0" collapsed="false">
      <c r="A645" s="44"/>
      <c r="D645" s="44"/>
      <c r="E645" s="44"/>
      <c r="G645" s="490"/>
      <c r="H645" s="490"/>
      <c r="I645" s="490"/>
      <c r="J645" s="44"/>
      <c r="K645" s="44"/>
    </row>
    <row r="646" customFormat="false" ht="15.75" hidden="false" customHeight="false" outlineLevel="0" collapsed="false">
      <c r="A646" s="44"/>
      <c r="D646" s="44"/>
      <c r="E646" s="44"/>
      <c r="G646" s="490"/>
      <c r="H646" s="490"/>
      <c r="I646" s="490"/>
      <c r="J646" s="44"/>
      <c r="K646" s="44"/>
    </row>
    <row r="647" customFormat="false" ht="15.75" hidden="false" customHeight="false" outlineLevel="0" collapsed="false">
      <c r="A647" s="44"/>
      <c r="D647" s="44"/>
      <c r="E647" s="44"/>
      <c r="G647" s="490"/>
      <c r="H647" s="490"/>
      <c r="I647" s="490"/>
      <c r="J647" s="44"/>
      <c r="K647" s="44"/>
    </row>
    <row r="648" customFormat="false" ht="15.75" hidden="false" customHeight="false" outlineLevel="0" collapsed="false">
      <c r="A648" s="44"/>
      <c r="D648" s="44"/>
      <c r="E648" s="44"/>
      <c r="G648" s="490"/>
      <c r="H648" s="490"/>
      <c r="I648" s="490"/>
      <c r="J648" s="44"/>
      <c r="K648" s="44"/>
    </row>
    <row r="649" customFormat="false" ht="15.75" hidden="false" customHeight="false" outlineLevel="0" collapsed="false">
      <c r="A649" s="44"/>
      <c r="D649" s="44"/>
      <c r="E649" s="44"/>
      <c r="G649" s="490"/>
      <c r="H649" s="490"/>
      <c r="I649" s="490"/>
      <c r="J649" s="44"/>
      <c r="K649" s="44"/>
    </row>
    <row r="650" customFormat="false" ht="15.75" hidden="false" customHeight="false" outlineLevel="0" collapsed="false">
      <c r="A650" s="44"/>
      <c r="D650" s="44"/>
      <c r="E650" s="44"/>
      <c r="G650" s="490"/>
      <c r="H650" s="490"/>
      <c r="I650" s="490"/>
      <c r="J650" s="44"/>
      <c r="K650" s="44"/>
    </row>
    <row r="651" customFormat="false" ht="15.75" hidden="false" customHeight="false" outlineLevel="0" collapsed="false">
      <c r="A651" s="44"/>
      <c r="D651" s="44"/>
      <c r="E651" s="44"/>
      <c r="G651" s="490"/>
      <c r="H651" s="490"/>
      <c r="I651" s="490"/>
      <c r="J651" s="44"/>
      <c r="K651" s="44"/>
    </row>
    <row r="652" customFormat="false" ht="15.75" hidden="false" customHeight="false" outlineLevel="0" collapsed="false">
      <c r="A652" s="44"/>
      <c r="D652" s="44"/>
      <c r="E652" s="44"/>
      <c r="G652" s="490"/>
      <c r="H652" s="490"/>
      <c r="I652" s="490"/>
      <c r="J652" s="44"/>
      <c r="K652" s="44"/>
    </row>
    <row r="653" customFormat="false" ht="15.75" hidden="false" customHeight="false" outlineLevel="0" collapsed="false">
      <c r="A653" s="44"/>
      <c r="D653" s="44"/>
      <c r="E653" s="44"/>
      <c r="G653" s="490"/>
      <c r="H653" s="490"/>
      <c r="I653" s="490"/>
      <c r="J653" s="44"/>
      <c r="K653" s="44"/>
    </row>
    <row r="654" customFormat="false" ht="15.75" hidden="false" customHeight="false" outlineLevel="0" collapsed="false">
      <c r="A654" s="44"/>
      <c r="D654" s="44"/>
      <c r="E654" s="44"/>
      <c r="G654" s="490"/>
      <c r="H654" s="490"/>
      <c r="I654" s="490"/>
      <c r="J654" s="44"/>
      <c r="K654" s="44"/>
    </row>
    <row r="655" customFormat="false" ht="15.75" hidden="false" customHeight="false" outlineLevel="0" collapsed="false">
      <c r="A655" s="44"/>
      <c r="D655" s="44"/>
      <c r="E655" s="44"/>
      <c r="G655" s="490"/>
      <c r="H655" s="490"/>
      <c r="I655" s="490"/>
      <c r="J655" s="44"/>
      <c r="K655" s="44"/>
    </row>
    <row r="656" customFormat="false" ht="15.75" hidden="false" customHeight="false" outlineLevel="0" collapsed="false">
      <c r="A656" s="44"/>
      <c r="D656" s="44"/>
      <c r="E656" s="44"/>
      <c r="G656" s="490"/>
      <c r="H656" s="490"/>
      <c r="I656" s="490"/>
      <c r="J656" s="44"/>
      <c r="K656" s="44"/>
    </row>
    <row r="657" customFormat="false" ht="15.75" hidden="false" customHeight="false" outlineLevel="0" collapsed="false">
      <c r="A657" s="44"/>
      <c r="D657" s="44"/>
      <c r="E657" s="44"/>
      <c r="G657" s="490"/>
      <c r="H657" s="490"/>
      <c r="I657" s="490"/>
      <c r="J657" s="44"/>
      <c r="K657" s="44"/>
    </row>
    <row r="658" customFormat="false" ht="15.75" hidden="false" customHeight="false" outlineLevel="0" collapsed="false">
      <c r="A658" s="44"/>
      <c r="D658" s="44"/>
      <c r="E658" s="44"/>
      <c r="G658" s="490"/>
      <c r="H658" s="490"/>
      <c r="I658" s="490"/>
      <c r="J658" s="44"/>
      <c r="K658" s="44"/>
    </row>
    <row r="659" customFormat="false" ht="15.75" hidden="false" customHeight="false" outlineLevel="0" collapsed="false">
      <c r="A659" s="44"/>
      <c r="D659" s="44"/>
      <c r="E659" s="44"/>
      <c r="G659" s="490"/>
      <c r="H659" s="490"/>
      <c r="I659" s="490"/>
      <c r="J659" s="44"/>
      <c r="K659" s="44"/>
    </row>
    <row r="660" customFormat="false" ht="15.75" hidden="false" customHeight="false" outlineLevel="0" collapsed="false">
      <c r="A660" s="44"/>
      <c r="D660" s="44"/>
      <c r="E660" s="44"/>
      <c r="G660" s="490"/>
      <c r="H660" s="490"/>
      <c r="I660" s="490"/>
      <c r="J660" s="44"/>
      <c r="K660" s="44"/>
    </row>
    <row r="661" customFormat="false" ht="15.75" hidden="false" customHeight="false" outlineLevel="0" collapsed="false">
      <c r="A661" s="44"/>
      <c r="D661" s="44"/>
      <c r="E661" s="44"/>
      <c r="G661" s="490"/>
      <c r="H661" s="490"/>
      <c r="I661" s="490"/>
      <c r="J661" s="44"/>
      <c r="K661" s="44"/>
    </row>
    <row r="662" customFormat="false" ht="15.75" hidden="false" customHeight="false" outlineLevel="0" collapsed="false">
      <c r="A662" s="44"/>
      <c r="D662" s="44"/>
      <c r="E662" s="44"/>
      <c r="G662" s="490"/>
      <c r="H662" s="490"/>
      <c r="I662" s="490"/>
      <c r="J662" s="44"/>
      <c r="K662" s="44"/>
    </row>
    <row r="663" customFormat="false" ht="15.75" hidden="false" customHeight="false" outlineLevel="0" collapsed="false">
      <c r="A663" s="44"/>
      <c r="D663" s="44"/>
      <c r="E663" s="44"/>
      <c r="G663" s="490"/>
      <c r="H663" s="490"/>
      <c r="I663" s="490"/>
      <c r="J663" s="44"/>
      <c r="K663" s="44"/>
    </row>
    <row r="664" customFormat="false" ht="15.75" hidden="false" customHeight="false" outlineLevel="0" collapsed="false">
      <c r="A664" s="44"/>
      <c r="D664" s="44"/>
      <c r="E664" s="44"/>
      <c r="G664" s="490"/>
      <c r="H664" s="490"/>
      <c r="I664" s="490"/>
      <c r="J664" s="44"/>
      <c r="K664" s="44"/>
    </row>
    <row r="665" customFormat="false" ht="15.75" hidden="false" customHeight="false" outlineLevel="0" collapsed="false">
      <c r="A665" s="44"/>
      <c r="D665" s="44"/>
      <c r="E665" s="44"/>
      <c r="G665" s="490"/>
      <c r="H665" s="490"/>
      <c r="I665" s="490"/>
      <c r="J665" s="44"/>
      <c r="K665" s="44"/>
    </row>
    <row r="666" customFormat="false" ht="15.75" hidden="false" customHeight="false" outlineLevel="0" collapsed="false">
      <c r="A666" s="44"/>
      <c r="D666" s="44"/>
      <c r="E666" s="44"/>
      <c r="G666" s="490"/>
      <c r="H666" s="490"/>
      <c r="I666" s="490"/>
      <c r="J666" s="44"/>
      <c r="K666" s="44"/>
    </row>
    <row r="667" customFormat="false" ht="15.75" hidden="false" customHeight="false" outlineLevel="0" collapsed="false">
      <c r="A667" s="44"/>
      <c r="D667" s="44"/>
      <c r="E667" s="44"/>
      <c r="G667" s="490"/>
      <c r="H667" s="490"/>
      <c r="I667" s="490"/>
      <c r="J667" s="44"/>
      <c r="K667" s="44"/>
    </row>
    <row r="668" customFormat="false" ht="15.75" hidden="false" customHeight="false" outlineLevel="0" collapsed="false">
      <c r="A668" s="44"/>
      <c r="D668" s="44"/>
      <c r="E668" s="44"/>
      <c r="G668" s="490"/>
      <c r="H668" s="490"/>
      <c r="I668" s="490"/>
      <c r="J668" s="44"/>
      <c r="K668" s="44"/>
    </row>
    <row r="669" customFormat="false" ht="15.75" hidden="false" customHeight="false" outlineLevel="0" collapsed="false">
      <c r="A669" s="44"/>
      <c r="D669" s="44"/>
      <c r="E669" s="44"/>
      <c r="G669" s="490"/>
      <c r="H669" s="490"/>
      <c r="I669" s="490"/>
      <c r="J669" s="44"/>
      <c r="K669" s="44"/>
    </row>
    <row r="670" customFormat="false" ht="15.75" hidden="false" customHeight="false" outlineLevel="0" collapsed="false">
      <c r="A670" s="44"/>
      <c r="D670" s="44"/>
      <c r="E670" s="44"/>
      <c r="G670" s="490"/>
      <c r="H670" s="490"/>
      <c r="I670" s="490"/>
      <c r="J670" s="44"/>
      <c r="K670" s="44"/>
    </row>
    <row r="671" customFormat="false" ht="15.75" hidden="false" customHeight="false" outlineLevel="0" collapsed="false">
      <c r="A671" s="44"/>
      <c r="D671" s="44"/>
      <c r="E671" s="44"/>
      <c r="G671" s="490"/>
      <c r="H671" s="490"/>
      <c r="I671" s="490"/>
      <c r="J671" s="44"/>
      <c r="K671" s="44"/>
    </row>
    <row r="672" customFormat="false" ht="15.75" hidden="false" customHeight="false" outlineLevel="0" collapsed="false">
      <c r="A672" s="44"/>
      <c r="D672" s="44"/>
      <c r="E672" s="44"/>
      <c r="G672" s="490"/>
      <c r="H672" s="490"/>
      <c r="I672" s="490"/>
      <c r="J672" s="44"/>
      <c r="K672" s="44"/>
    </row>
    <row r="673" customFormat="false" ht="15.75" hidden="false" customHeight="false" outlineLevel="0" collapsed="false">
      <c r="A673" s="44"/>
      <c r="D673" s="44"/>
      <c r="E673" s="44"/>
      <c r="G673" s="490"/>
      <c r="H673" s="490"/>
      <c r="I673" s="490"/>
      <c r="J673" s="44"/>
      <c r="K673" s="44"/>
    </row>
    <row r="674" customFormat="false" ht="15.75" hidden="false" customHeight="false" outlineLevel="0" collapsed="false">
      <c r="A674" s="44"/>
      <c r="D674" s="44"/>
      <c r="E674" s="44"/>
      <c r="G674" s="490"/>
      <c r="H674" s="490"/>
      <c r="I674" s="490"/>
      <c r="J674" s="44"/>
      <c r="K674" s="44"/>
    </row>
    <row r="675" customFormat="false" ht="15.75" hidden="false" customHeight="false" outlineLevel="0" collapsed="false">
      <c r="A675" s="44"/>
      <c r="D675" s="44"/>
      <c r="E675" s="44"/>
      <c r="G675" s="490"/>
      <c r="H675" s="490"/>
      <c r="I675" s="490"/>
      <c r="J675" s="44"/>
      <c r="K675" s="44"/>
    </row>
    <row r="676" customFormat="false" ht="15.75" hidden="false" customHeight="false" outlineLevel="0" collapsed="false">
      <c r="A676" s="44"/>
      <c r="D676" s="44"/>
      <c r="E676" s="44"/>
      <c r="G676" s="490"/>
      <c r="H676" s="490"/>
      <c r="I676" s="490"/>
      <c r="J676" s="44"/>
      <c r="K676" s="44"/>
    </row>
    <row r="677" customFormat="false" ht="15.75" hidden="false" customHeight="false" outlineLevel="0" collapsed="false">
      <c r="A677" s="44"/>
      <c r="D677" s="44"/>
      <c r="E677" s="44"/>
      <c r="G677" s="490"/>
      <c r="H677" s="490"/>
      <c r="I677" s="490"/>
      <c r="J677" s="44"/>
      <c r="K677" s="44"/>
    </row>
    <row r="678" customFormat="false" ht="15.75" hidden="false" customHeight="false" outlineLevel="0" collapsed="false">
      <c r="A678" s="44"/>
      <c r="D678" s="44"/>
      <c r="E678" s="44"/>
      <c r="G678" s="490"/>
      <c r="H678" s="490"/>
      <c r="I678" s="490"/>
      <c r="J678" s="44"/>
      <c r="K678" s="44"/>
    </row>
    <row r="679" customFormat="false" ht="15.75" hidden="false" customHeight="false" outlineLevel="0" collapsed="false">
      <c r="A679" s="44"/>
      <c r="D679" s="44"/>
      <c r="E679" s="44"/>
      <c r="G679" s="490"/>
      <c r="H679" s="490"/>
      <c r="I679" s="490"/>
      <c r="J679" s="44"/>
      <c r="K679" s="44"/>
    </row>
    <row r="680" customFormat="false" ht="15.75" hidden="false" customHeight="false" outlineLevel="0" collapsed="false">
      <c r="A680" s="44"/>
      <c r="D680" s="44"/>
      <c r="E680" s="44"/>
      <c r="G680" s="490"/>
      <c r="H680" s="490"/>
      <c r="I680" s="490"/>
      <c r="J680" s="44"/>
      <c r="K680" s="44"/>
    </row>
    <row r="681" customFormat="false" ht="15.75" hidden="false" customHeight="false" outlineLevel="0" collapsed="false">
      <c r="A681" s="44"/>
      <c r="D681" s="44"/>
      <c r="E681" s="44"/>
      <c r="G681" s="490"/>
      <c r="H681" s="490"/>
      <c r="I681" s="490"/>
      <c r="J681" s="44"/>
      <c r="K681" s="44"/>
    </row>
    <row r="682" customFormat="false" ht="15.75" hidden="false" customHeight="false" outlineLevel="0" collapsed="false">
      <c r="A682" s="44"/>
      <c r="D682" s="44"/>
      <c r="E682" s="44"/>
      <c r="G682" s="490"/>
      <c r="H682" s="490"/>
      <c r="I682" s="490"/>
      <c r="J682" s="44"/>
      <c r="K682" s="44"/>
    </row>
    <row r="683" customFormat="false" ht="15.75" hidden="false" customHeight="false" outlineLevel="0" collapsed="false">
      <c r="A683" s="44"/>
      <c r="D683" s="44"/>
      <c r="E683" s="44"/>
      <c r="G683" s="490"/>
      <c r="H683" s="490"/>
      <c r="I683" s="490"/>
      <c r="J683" s="44"/>
      <c r="K683" s="44"/>
    </row>
    <row r="684" customFormat="false" ht="15.75" hidden="false" customHeight="false" outlineLevel="0" collapsed="false">
      <c r="A684" s="44"/>
      <c r="D684" s="44"/>
      <c r="E684" s="44"/>
      <c r="G684" s="490"/>
      <c r="H684" s="490"/>
      <c r="I684" s="490"/>
      <c r="J684" s="44"/>
      <c r="K684" s="44"/>
    </row>
    <row r="685" customFormat="false" ht="15.75" hidden="false" customHeight="false" outlineLevel="0" collapsed="false">
      <c r="A685" s="44"/>
      <c r="D685" s="44"/>
      <c r="E685" s="44"/>
      <c r="G685" s="490"/>
      <c r="H685" s="490"/>
      <c r="I685" s="490"/>
      <c r="J685" s="44"/>
      <c r="K685" s="44"/>
    </row>
    <row r="686" customFormat="false" ht="15.75" hidden="false" customHeight="false" outlineLevel="0" collapsed="false">
      <c r="A686" s="44"/>
      <c r="D686" s="44"/>
      <c r="E686" s="44"/>
      <c r="G686" s="490"/>
      <c r="H686" s="490"/>
      <c r="I686" s="490"/>
      <c r="J686" s="44"/>
      <c r="K686" s="44"/>
    </row>
    <row r="687" customFormat="false" ht="15.75" hidden="false" customHeight="false" outlineLevel="0" collapsed="false">
      <c r="A687" s="44"/>
      <c r="D687" s="44"/>
      <c r="E687" s="44"/>
      <c r="G687" s="490"/>
      <c r="H687" s="490"/>
      <c r="I687" s="490"/>
      <c r="J687" s="44"/>
      <c r="K687" s="44"/>
    </row>
    <row r="688" customFormat="false" ht="15.75" hidden="false" customHeight="false" outlineLevel="0" collapsed="false">
      <c r="A688" s="44"/>
      <c r="D688" s="44"/>
      <c r="E688" s="44"/>
      <c r="G688" s="490"/>
      <c r="H688" s="490"/>
      <c r="I688" s="490"/>
      <c r="J688" s="44"/>
      <c r="K688" s="44"/>
    </row>
    <row r="689" customFormat="false" ht="15.75" hidden="false" customHeight="false" outlineLevel="0" collapsed="false">
      <c r="A689" s="44"/>
      <c r="D689" s="44"/>
      <c r="E689" s="44"/>
      <c r="G689" s="490"/>
      <c r="H689" s="490"/>
      <c r="I689" s="490"/>
      <c r="J689" s="44"/>
      <c r="K689" s="44"/>
    </row>
    <row r="690" customFormat="false" ht="15.75" hidden="false" customHeight="false" outlineLevel="0" collapsed="false">
      <c r="A690" s="44"/>
      <c r="D690" s="44"/>
      <c r="E690" s="44"/>
      <c r="G690" s="490"/>
      <c r="H690" s="490"/>
      <c r="I690" s="490"/>
      <c r="J690" s="44"/>
      <c r="K690" s="44"/>
    </row>
    <row r="691" customFormat="false" ht="15.75" hidden="false" customHeight="false" outlineLevel="0" collapsed="false">
      <c r="A691" s="44"/>
      <c r="D691" s="44"/>
      <c r="E691" s="44"/>
      <c r="G691" s="490"/>
      <c r="H691" s="490"/>
      <c r="I691" s="490"/>
      <c r="J691" s="44"/>
      <c r="K691" s="44"/>
    </row>
    <row r="692" customFormat="false" ht="15.75" hidden="false" customHeight="false" outlineLevel="0" collapsed="false">
      <c r="A692" s="44"/>
      <c r="D692" s="44"/>
      <c r="E692" s="44"/>
      <c r="G692" s="490"/>
      <c r="H692" s="490"/>
      <c r="I692" s="490"/>
      <c r="J692" s="44"/>
      <c r="K692" s="44"/>
    </row>
    <row r="693" customFormat="false" ht="15.75" hidden="false" customHeight="false" outlineLevel="0" collapsed="false">
      <c r="A693" s="44"/>
      <c r="D693" s="44"/>
      <c r="E693" s="44"/>
      <c r="G693" s="490"/>
      <c r="H693" s="490"/>
      <c r="I693" s="490"/>
      <c r="J693" s="44"/>
      <c r="K693" s="44"/>
    </row>
    <row r="694" customFormat="false" ht="15.75" hidden="false" customHeight="false" outlineLevel="0" collapsed="false">
      <c r="A694" s="44"/>
      <c r="D694" s="44"/>
      <c r="E694" s="44"/>
      <c r="G694" s="490"/>
      <c r="H694" s="490"/>
      <c r="I694" s="490"/>
      <c r="J694" s="44"/>
      <c r="K694" s="44"/>
    </row>
    <row r="695" customFormat="false" ht="15.75" hidden="false" customHeight="false" outlineLevel="0" collapsed="false">
      <c r="A695" s="44"/>
      <c r="D695" s="44"/>
      <c r="E695" s="44"/>
      <c r="G695" s="490"/>
      <c r="H695" s="490"/>
      <c r="I695" s="490"/>
      <c r="J695" s="44"/>
      <c r="K695" s="44"/>
    </row>
    <row r="696" customFormat="false" ht="15.75" hidden="false" customHeight="false" outlineLevel="0" collapsed="false">
      <c r="A696" s="44"/>
      <c r="D696" s="44"/>
      <c r="E696" s="44"/>
      <c r="G696" s="490"/>
      <c r="H696" s="490"/>
      <c r="I696" s="490"/>
      <c r="J696" s="44"/>
      <c r="K696" s="44"/>
    </row>
    <row r="697" customFormat="false" ht="15.75" hidden="false" customHeight="false" outlineLevel="0" collapsed="false">
      <c r="A697" s="44"/>
      <c r="D697" s="44"/>
      <c r="E697" s="44"/>
      <c r="G697" s="490"/>
      <c r="H697" s="490"/>
      <c r="I697" s="490"/>
      <c r="J697" s="44"/>
      <c r="K697" s="44"/>
    </row>
    <row r="698" customFormat="false" ht="15.75" hidden="false" customHeight="false" outlineLevel="0" collapsed="false">
      <c r="A698" s="44"/>
      <c r="D698" s="44"/>
      <c r="E698" s="44"/>
      <c r="G698" s="490"/>
      <c r="H698" s="490"/>
      <c r="I698" s="490"/>
      <c r="J698" s="44"/>
      <c r="K698" s="44"/>
    </row>
    <row r="699" customFormat="false" ht="15.75" hidden="false" customHeight="false" outlineLevel="0" collapsed="false">
      <c r="A699" s="44"/>
      <c r="D699" s="44"/>
      <c r="E699" s="44"/>
      <c r="G699" s="490"/>
      <c r="H699" s="490"/>
      <c r="I699" s="490"/>
      <c r="J699" s="44"/>
      <c r="K699" s="44"/>
    </row>
    <row r="700" customFormat="false" ht="15.75" hidden="false" customHeight="false" outlineLevel="0" collapsed="false">
      <c r="A700" s="44"/>
      <c r="D700" s="44"/>
      <c r="E700" s="44"/>
      <c r="G700" s="490"/>
      <c r="H700" s="490"/>
      <c r="I700" s="490"/>
      <c r="J700" s="44"/>
      <c r="K700" s="44"/>
    </row>
    <row r="701" customFormat="false" ht="15.75" hidden="false" customHeight="false" outlineLevel="0" collapsed="false">
      <c r="A701" s="44"/>
      <c r="D701" s="44"/>
      <c r="E701" s="44"/>
      <c r="G701" s="490"/>
      <c r="H701" s="490"/>
      <c r="I701" s="490"/>
      <c r="J701" s="44"/>
      <c r="K701" s="44"/>
    </row>
    <row r="702" customFormat="false" ht="15.75" hidden="false" customHeight="false" outlineLevel="0" collapsed="false">
      <c r="A702" s="44"/>
      <c r="D702" s="44"/>
      <c r="E702" s="44"/>
      <c r="G702" s="490"/>
      <c r="H702" s="490"/>
      <c r="I702" s="490"/>
      <c r="J702" s="44"/>
      <c r="K702" s="44"/>
    </row>
    <row r="703" customFormat="false" ht="15.75" hidden="false" customHeight="false" outlineLevel="0" collapsed="false">
      <c r="A703" s="44"/>
      <c r="D703" s="44"/>
      <c r="E703" s="44"/>
      <c r="G703" s="490"/>
      <c r="H703" s="490"/>
      <c r="I703" s="490"/>
      <c r="J703" s="44"/>
      <c r="K703" s="44"/>
    </row>
    <row r="704" customFormat="false" ht="15.75" hidden="false" customHeight="false" outlineLevel="0" collapsed="false">
      <c r="A704" s="44"/>
      <c r="D704" s="44"/>
      <c r="E704" s="44"/>
      <c r="G704" s="490"/>
      <c r="H704" s="490"/>
      <c r="I704" s="490"/>
      <c r="J704" s="44"/>
      <c r="K704" s="44"/>
    </row>
    <row r="705" customFormat="false" ht="15.75" hidden="false" customHeight="false" outlineLevel="0" collapsed="false">
      <c r="A705" s="44"/>
      <c r="D705" s="44"/>
      <c r="E705" s="44"/>
      <c r="G705" s="490"/>
      <c r="H705" s="490"/>
      <c r="I705" s="490"/>
      <c r="J705" s="44"/>
      <c r="K705" s="44"/>
    </row>
    <row r="706" customFormat="false" ht="15.75" hidden="false" customHeight="false" outlineLevel="0" collapsed="false">
      <c r="A706" s="44"/>
      <c r="D706" s="44"/>
      <c r="E706" s="44"/>
      <c r="G706" s="490"/>
      <c r="H706" s="490"/>
      <c r="I706" s="490"/>
      <c r="J706" s="44"/>
      <c r="K706" s="44"/>
    </row>
    <row r="707" customFormat="false" ht="15.75" hidden="false" customHeight="false" outlineLevel="0" collapsed="false">
      <c r="A707" s="44"/>
      <c r="D707" s="44"/>
      <c r="E707" s="44"/>
      <c r="G707" s="490"/>
      <c r="H707" s="490"/>
      <c r="I707" s="490"/>
      <c r="J707" s="44"/>
      <c r="K707" s="44"/>
    </row>
    <row r="708" customFormat="false" ht="15.75" hidden="false" customHeight="false" outlineLevel="0" collapsed="false">
      <c r="A708" s="44"/>
      <c r="D708" s="44"/>
      <c r="E708" s="44"/>
      <c r="G708" s="490"/>
      <c r="H708" s="490"/>
      <c r="I708" s="490"/>
      <c r="J708" s="44"/>
      <c r="K708" s="44"/>
    </row>
    <row r="709" customFormat="false" ht="15.75" hidden="false" customHeight="false" outlineLevel="0" collapsed="false">
      <c r="A709" s="44"/>
      <c r="D709" s="44"/>
      <c r="E709" s="44"/>
      <c r="G709" s="490"/>
      <c r="H709" s="490"/>
      <c r="I709" s="490"/>
      <c r="J709" s="44"/>
      <c r="K709" s="44"/>
    </row>
    <row r="710" customFormat="false" ht="15.75" hidden="false" customHeight="false" outlineLevel="0" collapsed="false">
      <c r="A710" s="44"/>
      <c r="D710" s="44"/>
      <c r="E710" s="44"/>
      <c r="G710" s="490"/>
      <c r="H710" s="490"/>
      <c r="I710" s="490"/>
      <c r="J710" s="44"/>
      <c r="K710" s="44"/>
    </row>
    <row r="711" customFormat="false" ht="15.75" hidden="false" customHeight="false" outlineLevel="0" collapsed="false">
      <c r="A711" s="44"/>
      <c r="D711" s="44"/>
      <c r="E711" s="44"/>
      <c r="G711" s="490"/>
      <c r="H711" s="490"/>
      <c r="I711" s="490"/>
      <c r="J711" s="44"/>
      <c r="K711" s="44"/>
    </row>
    <row r="712" customFormat="false" ht="15.75" hidden="false" customHeight="false" outlineLevel="0" collapsed="false">
      <c r="A712" s="44"/>
      <c r="D712" s="44"/>
      <c r="E712" s="44"/>
      <c r="G712" s="490"/>
      <c r="H712" s="490"/>
      <c r="I712" s="490"/>
      <c r="J712" s="44"/>
      <c r="K712" s="44"/>
    </row>
    <row r="713" customFormat="false" ht="15.75" hidden="false" customHeight="false" outlineLevel="0" collapsed="false">
      <c r="A713" s="44"/>
      <c r="D713" s="44"/>
      <c r="E713" s="44"/>
      <c r="G713" s="490"/>
      <c r="H713" s="490"/>
      <c r="I713" s="490"/>
      <c r="J713" s="44"/>
      <c r="K713" s="44"/>
    </row>
    <row r="714" customFormat="false" ht="15.75" hidden="false" customHeight="false" outlineLevel="0" collapsed="false">
      <c r="A714" s="44"/>
      <c r="D714" s="44"/>
      <c r="E714" s="44"/>
      <c r="G714" s="490"/>
      <c r="H714" s="490"/>
      <c r="I714" s="490"/>
      <c r="J714" s="44"/>
      <c r="K714" s="44"/>
    </row>
    <row r="715" customFormat="false" ht="15.75" hidden="false" customHeight="false" outlineLevel="0" collapsed="false">
      <c r="A715" s="44"/>
      <c r="D715" s="44"/>
      <c r="E715" s="44"/>
      <c r="G715" s="490"/>
      <c r="H715" s="490"/>
      <c r="I715" s="490"/>
      <c r="J715" s="44"/>
      <c r="K715" s="44"/>
    </row>
    <row r="716" customFormat="false" ht="15.75" hidden="false" customHeight="false" outlineLevel="0" collapsed="false">
      <c r="A716" s="44"/>
      <c r="D716" s="44"/>
      <c r="E716" s="44"/>
      <c r="G716" s="490"/>
      <c r="H716" s="490"/>
      <c r="I716" s="490"/>
      <c r="J716" s="44"/>
      <c r="K716" s="44"/>
    </row>
    <row r="717" customFormat="false" ht="15.75" hidden="false" customHeight="false" outlineLevel="0" collapsed="false">
      <c r="A717" s="44"/>
      <c r="D717" s="44"/>
      <c r="E717" s="44"/>
      <c r="G717" s="490"/>
      <c r="H717" s="490"/>
      <c r="I717" s="490"/>
      <c r="J717" s="44"/>
      <c r="K717" s="44"/>
    </row>
    <row r="718" customFormat="false" ht="15.75" hidden="false" customHeight="false" outlineLevel="0" collapsed="false">
      <c r="A718" s="44"/>
      <c r="D718" s="44"/>
      <c r="E718" s="44"/>
      <c r="G718" s="490"/>
      <c r="H718" s="490"/>
      <c r="I718" s="490"/>
      <c r="J718" s="44"/>
      <c r="K718" s="44"/>
    </row>
    <row r="719" customFormat="false" ht="15.75" hidden="false" customHeight="false" outlineLevel="0" collapsed="false">
      <c r="A719" s="44"/>
      <c r="D719" s="44"/>
      <c r="E719" s="44"/>
      <c r="G719" s="490"/>
      <c r="H719" s="490"/>
      <c r="I719" s="490"/>
      <c r="J719" s="44"/>
      <c r="K719" s="44"/>
    </row>
    <row r="720" customFormat="false" ht="15.75" hidden="false" customHeight="false" outlineLevel="0" collapsed="false">
      <c r="A720" s="44"/>
      <c r="D720" s="44"/>
      <c r="E720" s="44"/>
      <c r="G720" s="490"/>
      <c r="H720" s="490"/>
      <c r="I720" s="490"/>
      <c r="J720" s="44"/>
      <c r="K720" s="44"/>
    </row>
    <row r="721" customFormat="false" ht="15.75" hidden="false" customHeight="false" outlineLevel="0" collapsed="false">
      <c r="A721" s="44"/>
      <c r="D721" s="44"/>
      <c r="E721" s="44"/>
      <c r="G721" s="490"/>
      <c r="H721" s="490"/>
      <c r="I721" s="490"/>
      <c r="J721" s="44"/>
      <c r="K721" s="44"/>
    </row>
    <row r="722" customFormat="false" ht="15.75" hidden="false" customHeight="false" outlineLevel="0" collapsed="false">
      <c r="A722" s="44"/>
      <c r="D722" s="44"/>
      <c r="E722" s="44"/>
      <c r="G722" s="490"/>
      <c r="H722" s="490"/>
      <c r="I722" s="490"/>
      <c r="J722" s="44"/>
      <c r="K722" s="44"/>
    </row>
    <row r="723" customFormat="false" ht="15.75" hidden="false" customHeight="false" outlineLevel="0" collapsed="false">
      <c r="A723" s="44"/>
      <c r="D723" s="44"/>
      <c r="E723" s="44"/>
      <c r="G723" s="490"/>
      <c r="H723" s="490"/>
      <c r="I723" s="490"/>
      <c r="J723" s="44"/>
      <c r="K723" s="44"/>
    </row>
    <row r="724" customFormat="false" ht="15.75" hidden="false" customHeight="false" outlineLevel="0" collapsed="false">
      <c r="A724" s="44"/>
      <c r="D724" s="44"/>
      <c r="E724" s="44"/>
      <c r="G724" s="490"/>
      <c r="H724" s="490"/>
      <c r="I724" s="490"/>
      <c r="J724" s="44"/>
      <c r="K724" s="44"/>
    </row>
    <row r="725" customFormat="false" ht="15.75" hidden="false" customHeight="false" outlineLevel="0" collapsed="false">
      <c r="A725" s="44"/>
      <c r="D725" s="44"/>
      <c r="E725" s="44"/>
      <c r="G725" s="490"/>
      <c r="H725" s="490"/>
      <c r="I725" s="490"/>
      <c r="J725" s="44"/>
      <c r="K725" s="44"/>
    </row>
    <row r="726" customFormat="false" ht="15.75" hidden="false" customHeight="false" outlineLevel="0" collapsed="false">
      <c r="A726" s="44"/>
      <c r="D726" s="44"/>
      <c r="E726" s="44"/>
      <c r="G726" s="490"/>
      <c r="H726" s="490"/>
      <c r="I726" s="490"/>
      <c r="J726" s="44"/>
      <c r="K726" s="44"/>
    </row>
    <row r="727" customFormat="false" ht="15.75" hidden="false" customHeight="false" outlineLevel="0" collapsed="false">
      <c r="A727" s="44"/>
      <c r="D727" s="44"/>
      <c r="E727" s="44"/>
      <c r="G727" s="490"/>
      <c r="H727" s="490"/>
      <c r="I727" s="490"/>
      <c r="J727" s="44"/>
      <c r="K727" s="44"/>
    </row>
    <row r="728" customFormat="false" ht="15.75" hidden="false" customHeight="false" outlineLevel="0" collapsed="false">
      <c r="A728" s="44"/>
      <c r="D728" s="44"/>
      <c r="E728" s="44"/>
      <c r="G728" s="490"/>
      <c r="H728" s="490"/>
      <c r="I728" s="490"/>
      <c r="J728" s="44"/>
      <c r="K728" s="44"/>
    </row>
    <row r="729" customFormat="false" ht="15.75" hidden="false" customHeight="false" outlineLevel="0" collapsed="false">
      <c r="A729" s="44"/>
      <c r="D729" s="44"/>
      <c r="E729" s="44"/>
      <c r="G729" s="490"/>
      <c r="H729" s="490"/>
      <c r="I729" s="490"/>
      <c r="J729" s="44"/>
      <c r="K729" s="44"/>
    </row>
    <row r="730" customFormat="false" ht="15.75" hidden="false" customHeight="false" outlineLevel="0" collapsed="false">
      <c r="A730" s="44"/>
      <c r="D730" s="44"/>
      <c r="E730" s="44"/>
      <c r="G730" s="490"/>
      <c r="H730" s="490"/>
      <c r="I730" s="490"/>
      <c r="J730" s="44"/>
      <c r="K730" s="44"/>
    </row>
    <row r="731" customFormat="false" ht="15.75" hidden="false" customHeight="false" outlineLevel="0" collapsed="false">
      <c r="A731" s="44"/>
      <c r="D731" s="44"/>
      <c r="E731" s="44"/>
      <c r="G731" s="490"/>
      <c r="H731" s="490"/>
      <c r="I731" s="490"/>
      <c r="J731" s="44"/>
      <c r="K731" s="44"/>
    </row>
    <row r="732" customFormat="false" ht="15.75" hidden="false" customHeight="false" outlineLevel="0" collapsed="false">
      <c r="A732" s="44"/>
      <c r="D732" s="44"/>
      <c r="E732" s="44"/>
      <c r="G732" s="490"/>
      <c r="H732" s="490"/>
      <c r="I732" s="490"/>
      <c r="J732" s="44"/>
      <c r="K732" s="44"/>
    </row>
    <row r="733" customFormat="false" ht="15.75" hidden="false" customHeight="false" outlineLevel="0" collapsed="false">
      <c r="A733" s="44"/>
      <c r="D733" s="44"/>
      <c r="E733" s="44"/>
      <c r="G733" s="490"/>
      <c r="H733" s="490"/>
      <c r="I733" s="490"/>
      <c r="J733" s="44"/>
      <c r="K733" s="44"/>
    </row>
    <row r="734" customFormat="false" ht="15.75" hidden="false" customHeight="false" outlineLevel="0" collapsed="false">
      <c r="A734" s="44"/>
      <c r="D734" s="44"/>
      <c r="E734" s="44"/>
      <c r="G734" s="490"/>
      <c r="H734" s="490"/>
      <c r="I734" s="490"/>
      <c r="J734" s="44"/>
      <c r="K734" s="44"/>
    </row>
    <row r="735" customFormat="false" ht="15.75" hidden="false" customHeight="false" outlineLevel="0" collapsed="false">
      <c r="A735" s="44"/>
      <c r="D735" s="44"/>
      <c r="E735" s="44"/>
      <c r="G735" s="490"/>
      <c r="H735" s="490"/>
      <c r="I735" s="490"/>
      <c r="J735" s="44"/>
      <c r="K735" s="44"/>
    </row>
    <row r="736" customFormat="false" ht="15.75" hidden="false" customHeight="false" outlineLevel="0" collapsed="false">
      <c r="A736" s="44"/>
      <c r="D736" s="44"/>
      <c r="E736" s="44"/>
      <c r="G736" s="490"/>
      <c r="H736" s="490"/>
      <c r="I736" s="490"/>
      <c r="J736" s="44"/>
      <c r="K736" s="44"/>
    </row>
    <row r="737" customFormat="false" ht="15.75" hidden="false" customHeight="false" outlineLevel="0" collapsed="false">
      <c r="A737" s="44"/>
      <c r="D737" s="44"/>
      <c r="E737" s="44"/>
      <c r="G737" s="490"/>
      <c r="H737" s="490"/>
      <c r="I737" s="490"/>
      <c r="J737" s="44"/>
      <c r="K737" s="44"/>
    </row>
    <row r="738" customFormat="false" ht="15.75" hidden="false" customHeight="false" outlineLevel="0" collapsed="false">
      <c r="A738" s="44"/>
      <c r="D738" s="44"/>
      <c r="E738" s="44"/>
      <c r="G738" s="490"/>
      <c r="H738" s="490"/>
      <c r="I738" s="490"/>
      <c r="J738" s="44"/>
      <c r="K738" s="44"/>
    </row>
    <row r="739" customFormat="false" ht="15.75" hidden="false" customHeight="false" outlineLevel="0" collapsed="false">
      <c r="A739" s="44"/>
      <c r="D739" s="44"/>
      <c r="E739" s="44"/>
      <c r="G739" s="490"/>
      <c r="H739" s="490"/>
      <c r="I739" s="490"/>
      <c r="J739" s="44"/>
      <c r="K739" s="44"/>
    </row>
    <row r="740" customFormat="false" ht="15.75" hidden="false" customHeight="false" outlineLevel="0" collapsed="false">
      <c r="A740" s="44"/>
      <c r="D740" s="44"/>
      <c r="E740" s="44"/>
      <c r="G740" s="490"/>
      <c r="H740" s="490"/>
      <c r="I740" s="490"/>
      <c r="J740" s="44"/>
      <c r="K740" s="44"/>
    </row>
    <row r="741" customFormat="false" ht="15.75" hidden="false" customHeight="false" outlineLevel="0" collapsed="false">
      <c r="A741" s="44"/>
      <c r="D741" s="44"/>
      <c r="E741" s="44"/>
      <c r="G741" s="490"/>
      <c r="H741" s="490"/>
      <c r="I741" s="490"/>
      <c r="J741" s="44"/>
      <c r="K741" s="44"/>
    </row>
    <row r="742" customFormat="false" ht="15.75" hidden="false" customHeight="false" outlineLevel="0" collapsed="false">
      <c r="A742" s="44"/>
      <c r="D742" s="44"/>
      <c r="E742" s="44"/>
      <c r="G742" s="490"/>
      <c r="H742" s="490"/>
      <c r="I742" s="490"/>
      <c r="J742" s="44"/>
      <c r="K742" s="44"/>
    </row>
    <row r="743" customFormat="false" ht="15.75" hidden="false" customHeight="false" outlineLevel="0" collapsed="false">
      <c r="A743" s="44"/>
      <c r="D743" s="44"/>
      <c r="E743" s="44"/>
      <c r="G743" s="490"/>
      <c r="H743" s="490"/>
      <c r="I743" s="490"/>
      <c r="J743" s="44"/>
      <c r="K743" s="44"/>
    </row>
    <row r="744" customFormat="false" ht="15.75" hidden="false" customHeight="false" outlineLevel="0" collapsed="false">
      <c r="A744" s="44"/>
      <c r="D744" s="44"/>
      <c r="E744" s="44"/>
      <c r="G744" s="490"/>
      <c r="H744" s="490"/>
      <c r="I744" s="490"/>
      <c r="J744" s="44"/>
      <c r="K744" s="44"/>
    </row>
    <row r="745" customFormat="false" ht="15.75" hidden="false" customHeight="false" outlineLevel="0" collapsed="false">
      <c r="A745" s="44"/>
      <c r="D745" s="44"/>
      <c r="E745" s="44"/>
      <c r="G745" s="490"/>
      <c r="H745" s="490"/>
      <c r="I745" s="490"/>
      <c r="J745" s="44"/>
      <c r="K745" s="44"/>
    </row>
    <row r="746" customFormat="false" ht="15.75" hidden="false" customHeight="false" outlineLevel="0" collapsed="false">
      <c r="A746" s="44"/>
      <c r="D746" s="44"/>
      <c r="E746" s="44"/>
      <c r="G746" s="490"/>
      <c r="H746" s="490"/>
      <c r="I746" s="490"/>
      <c r="J746" s="44"/>
      <c r="K746" s="44"/>
    </row>
    <row r="747" customFormat="false" ht="15.75" hidden="false" customHeight="false" outlineLevel="0" collapsed="false">
      <c r="A747" s="44"/>
      <c r="D747" s="44"/>
      <c r="E747" s="44"/>
      <c r="G747" s="490"/>
      <c r="H747" s="490"/>
      <c r="I747" s="490"/>
      <c r="J747" s="44"/>
      <c r="K747" s="44"/>
    </row>
    <row r="748" customFormat="false" ht="15.75" hidden="false" customHeight="false" outlineLevel="0" collapsed="false">
      <c r="A748" s="44"/>
      <c r="D748" s="44"/>
      <c r="E748" s="44"/>
      <c r="G748" s="490"/>
      <c r="H748" s="490"/>
      <c r="I748" s="490"/>
      <c r="J748" s="44"/>
      <c r="K748" s="44"/>
    </row>
    <row r="749" customFormat="false" ht="15.75" hidden="false" customHeight="false" outlineLevel="0" collapsed="false">
      <c r="A749" s="44"/>
      <c r="D749" s="44"/>
      <c r="E749" s="44"/>
      <c r="G749" s="490"/>
      <c r="H749" s="490"/>
      <c r="I749" s="490"/>
      <c r="J749" s="44"/>
      <c r="K749" s="44"/>
    </row>
    <row r="750" customFormat="false" ht="15.75" hidden="false" customHeight="false" outlineLevel="0" collapsed="false">
      <c r="A750" s="44"/>
      <c r="D750" s="44"/>
      <c r="E750" s="44"/>
      <c r="G750" s="490"/>
      <c r="H750" s="490"/>
      <c r="I750" s="490"/>
      <c r="J750" s="44"/>
      <c r="K750" s="44"/>
    </row>
    <row r="751" customFormat="false" ht="15.75" hidden="false" customHeight="false" outlineLevel="0" collapsed="false">
      <c r="A751" s="44"/>
      <c r="D751" s="44"/>
      <c r="E751" s="44"/>
      <c r="G751" s="490"/>
      <c r="H751" s="490"/>
      <c r="I751" s="490"/>
      <c r="J751" s="44"/>
      <c r="K751" s="44"/>
    </row>
    <row r="752" customFormat="false" ht="15.75" hidden="false" customHeight="false" outlineLevel="0" collapsed="false">
      <c r="A752" s="44"/>
      <c r="D752" s="44"/>
      <c r="E752" s="44"/>
      <c r="G752" s="490"/>
      <c r="H752" s="490"/>
      <c r="I752" s="490"/>
      <c r="J752" s="44"/>
      <c r="K752" s="44"/>
    </row>
    <row r="753" customFormat="false" ht="15.75" hidden="false" customHeight="false" outlineLevel="0" collapsed="false">
      <c r="A753" s="44"/>
      <c r="D753" s="44"/>
      <c r="E753" s="44"/>
      <c r="G753" s="490"/>
      <c r="H753" s="490"/>
      <c r="I753" s="490"/>
      <c r="J753" s="44"/>
      <c r="K753" s="44"/>
    </row>
    <row r="754" customFormat="false" ht="15.75" hidden="false" customHeight="false" outlineLevel="0" collapsed="false">
      <c r="A754" s="44"/>
      <c r="D754" s="44"/>
      <c r="E754" s="44"/>
      <c r="G754" s="490"/>
      <c r="H754" s="490"/>
      <c r="I754" s="490"/>
      <c r="J754" s="44"/>
      <c r="K754" s="44"/>
    </row>
    <row r="755" customFormat="false" ht="15.75" hidden="false" customHeight="false" outlineLevel="0" collapsed="false">
      <c r="A755" s="44"/>
      <c r="D755" s="44"/>
      <c r="E755" s="44"/>
      <c r="G755" s="490"/>
      <c r="H755" s="490"/>
      <c r="I755" s="490"/>
      <c r="J755" s="44"/>
      <c r="K755" s="44"/>
    </row>
    <row r="756" customFormat="false" ht="15.75" hidden="false" customHeight="false" outlineLevel="0" collapsed="false">
      <c r="A756" s="44"/>
      <c r="D756" s="44"/>
      <c r="E756" s="44"/>
      <c r="G756" s="490"/>
      <c r="H756" s="490"/>
      <c r="I756" s="490"/>
      <c r="J756" s="44"/>
      <c r="K756" s="44"/>
    </row>
    <row r="757" customFormat="false" ht="15.75" hidden="false" customHeight="false" outlineLevel="0" collapsed="false">
      <c r="A757" s="44"/>
      <c r="D757" s="44"/>
      <c r="E757" s="44"/>
      <c r="G757" s="490"/>
      <c r="H757" s="490"/>
      <c r="I757" s="490"/>
      <c r="J757" s="44"/>
      <c r="K757" s="44"/>
    </row>
    <row r="758" customFormat="false" ht="15.75" hidden="false" customHeight="false" outlineLevel="0" collapsed="false">
      <c r="A758" s="44"/>
      <c r="D758" s="44"/>
      <c r="E758" s="44"/>
      <c r="G758" s="490"/>
      <c r="H758" s="490"/>
      <c r="I758" s="490"/>
      <c r="J758" s="44"/>
      <c r="K758" s="44"/>
    </row>
    <row r="759" customFormat="false" ht="15.75" hidden="false" customHeight="false" outlineLevel="0" collapsed="false">
      <c r="A759" s="44"/>
      <c r="D759" s="44"/>
      <c r="E759" s="44"/>
      <c r="G759" s="490"/>
      <c r="H759" s="490"/>
      <c r="I759" s="490"/>
      <c r="J759" s="44"/>
      <c r="K759" s="44"/>
    </row>
    <row r="760" customFormat="false" ht="15.75" hidden="false" customHeight="false" outlineLevel="0" collapsed="false">
      <c r="A760" s="44"/>
      <c r="D760" s="44"/>
      <c r="E760" s="44"/>
      <c r="G760" s="490"/>
      <c r="H760" s="490"/>
      <c r="I760" s="490"/>
      <c r="J760" s="44"/>
      <c r="K760" s="44"/>
    </row>
    <row r="761" customFormat="false" ht="15.75" hidden="false" customHeight="false" outlineLevel="0" collapsed="false">
      <c r="A761" s="44"/>
      <c r="D761" s="44"/>
      <c r="E761" s="44"/>
      <c r="G761" s="490"/>
      <c r="H761" s="490"/>
      <c r="I761" s="490"/>
      <c r="J761" s="44"/>
      <c r="K761" s="44"/>
    </row>
    <row r="762" customFormat="false" ht="15.75" hidden="false" customHeight="false" outlineLevel="0" collapsed="false">
      <c r="A762" s="44"/>
      <c r="D762" s="44"/>
      <c r="E762" s="44"/>
      <c r="G762" s="490"/>
      <c r="H762" s="490"/>
      <c r="I762" s="490"/>
      <c r="J762" s="44"/>
      <c r="K762" s="44"/>
    </row>
    <row r="763" customFormat="false" ht="15.75" hidden="false" customHeight="false" outlineLevel="0" collapsed="false">
      <c r="A763" s="44"/>
      <c r="D763" s="44"/>
      <c r="E763" s="44"/>
      <c r="G763" s="490"/>
      <c r="H763" s="490"/>
      <c r="I763" s="490"/>
      <c r="J763" s="44"/>
      <c r="K763" s="44"/>
    </row>
    <row r="764" customFormat="false" ht="15.75" hidden="false" customHeight="false" outlineLevel="0" collapsed="false">
      <c r="A764" s="44"/>
      <c r="D764" s="44"/>
      <c r="E764" s="44"/>
      <c r="G764" s="490"/>
      <c r="H764" s="490"/>
      <c r="I764" s="490"/>
      <c r="J764" s="44"/>
      <c r="K764" s="44"/>
    </row>
    <row r="765" customFormat="false" ht="15.75" hidden="false" customHeight="false" outlineLevel="0" collapsed="false">
      <c r="A765" s="44"/>
      <c r="D765" s="44"/>
      <c r="E765" s="44"/>
      <c r="G765" s="490"/>
      <c r="H765" s="490"/>
      <c r="I765" s="490"/>
      <c r="J765" s="44"/>
      <c r="K765" s="44"/>
    </row>
    <row r="766" customFormat="false" ht="15.75" hidden="false" customHeight="false" outlineLevel="0" collapsed="false">
      <c r="A766" s="44"/>
      <c r="D766" s="44"/>
      <c r="E766" s="44"/>
      <c r="G766" s="490"/>
      <c r="H766" s="490"/>
      <c r="I766" s="490"/>
      <c r="J766" s="44"/>
      <c r="K766" s="44"/>
    </row>
    <row r="767" customFormat="false" ht="15.75" hidden="false" customHeight="false" outlineLevel="0" collapsed="false">
      <c r="A767" s="44"/>
      <c r="D767" s="44"/>
      <c r="E767" s="44"/>
      <c r="G767" s="490"/>
      <c r="H767" s="490"/>
      <c r="I767" s="490"/>
      <c r="J767" s="44"/>
      <c r="K767" s="44"/>
    </row>
    <row r="768" customFormat="false" ht="15.75" hidden="false" customHeight="false" outlineLevel="0" collapsed="false">
      <c r="A768" s="44"/>
      <c r="D768" s="44"/>
      <c r="E768" s="44"/>
      <c r="G768" s="490"/>
      <c r="H768" s="490"/>
      <c r="I768" s="490"/>
      <c r="J768" s="44"/>
      <c r="K768" s="44"/>
    </row>
    <row r="769" customFormat="false" ht="15.75" hidden="false" customHeight="false" outlineLevel="0" collapsed="false">
      <c r="A769" s="44"/>
      <c r="D769" s="44"/>
      <c r="E769" s="44"/>
      <c r="G769" s="490"/>
      <c r="H769" s="490"/>
      <c r="I769" s="490"/>
      <c r="J769" s="44"/>
      <c r="K769" s="44"/>
    </row>
    <row r="770" customFormat="false" ht="15.75" hidden="false" customHeight="false" outlineLevel="0" collapsed="false">
      <c r="A770" s="44"/>
      <c r="D770" s="44"/>
      <c r="E770" s="44"/>
      <c r="G770" s="490"/>
      <c r="H770" s="490"/>
      <c r="I770" s="490"/>
      <c r="J770" s="44"/>
      <c r="K770" s="44"/>
    </row>
    <row r="771" customFormat="false" ht="15.75" hidden="false" customHeight="false" outlineLevel="0" collapsed="false">
      <c r="A771" s="44"/>
      <c r="D771" s="44"/>
      <c r="E771" s="44"/>
      <c r="G771" s="490"/>
      <c r="H771" s="490"/>
      <c r="I771" s="490"/>
      <c r="J771" s="44"/>
      <c r="K771" s="44"/>
    </row>
    <row r="772" customFormat="false" ht="15.75" hidden="false" customHeight="false" outlineLevel="0" collapsed="false">
      <c r="A772" s="44"/>
      <c r="D772" s="44"/>
      <c r="E772" s="44"/>
      <c r="G772" s="490"/>
      <c r="H772" s="490"/>
      <c r="I772" s="490"/>
      <c r="J772" s="44"/>
      <c r="K772" s="44"/>
    </row>
    <row r="773" customFormat="false" ht="15.75" hidden="false" customHeight="false" outlineLevel="0" collapsed="false">
      <c r="A773" s="44"/>
      <c r="D773" s="44"/>
      <c r="E773" s="44"/>
      <c r="G773" s="490"/>
      <c r="H773" s="490"/>
      <c r="I773" s="490"/>
      <c r="J773" s="44"/>
      <c r="K773" s="44"/>
    </row>
    <row r="774" customFormat="false" ht="15.75" hidden="false" customHeight="false" outlineLevel="0" collapsed="false">
      <c r="A774" s="44"/>
      <c r="D774" s="44"/>
      <c r="E774" s="44"/>
      <c r="G774" s="490"/>
      <c r="H774" s="490"/>
      <c r="I774" s="490"/>
      <c r="J774" s="44"/>
      <c r="K774" s="44"/>
    </row>
    <row r="775" customFormat="false" ht="15.75" hidden="false" customHeight="false" outlineLevel="0" collapsed="false">
      <c r="A775" s="44"/>
      <c r="D775" s="44"/>
      <c r="E775" s="44"/>
      <c r="G775" s="490"/>
      <c r="H775" s="490"/>
      <c r="I775" s="490"/>
      <c r="J775" s="44"/>
      <c r="K775" s="44"/>
    </row>
    <row r="776" customFormat="false" ht="15.75" hidden="false" customHeight="false" outlineLevel="0" collapsed="false">
      <c r="A776" s="44"/>
      <c r="D776" s="44"/>
      <c r="E776" s="44"/>
      <c r="G776" s="490"/>
      <c r="H776" s="490"/>
      <c r="I776" s="490"/>
      <c r="J776" s="44"/>
      <c r="K776" s="44"/>
    </row>
    <row r="777" customFormat="false" ht="15.75" hidden="false" customHeight="false" outlineLevel="0" collapsed="false">
      <c r="A777" s="44"/>
      <c r="D777" s="44"/>
      <c r="E777" s="44"/>
      <c r="G777" s="490"/>
      <c r="H777" s="490"/>
      <c r="I777" s="490"/>
      <c r="J777" s="44"/>
      <c r="K777" s="44"/>
    </row>
    <row r="778" customFormat="false" ht="15.75" hidden="false" customHeight="false" outlineLevel="0" collapsed="false">
      <c r="A778" s="44"/>
      <c r="D778" s="44"/>
      <c r="E778" s="44"/>
      <c r="G778" s="490"/>
      <c r="H778" s="490"/>
      <c r="I778" s="490"/>
      <c r="J778" s="44"/>
      <c r="K778" s="44"/>
    </row>
    <row r="779" customFormat="false" ht="15.75" hidden="false" customHeight="false" outlineLevel="0" collapsed="false">
      <c r="A779" s="44"/>
      <c r="D779" s="44"/>
      <c r="E779" s="44"/>
      <c r="G779" s="490"/>
      <c r="H779" s="490"/>
      <c r="I779" s="490"/>
      <c r="J779" s="44"/>
      <c r="K779" s="44"/>
    </row>
    <row r="780" customFormat="false" ht="15.75" hidden="false" customHeight="false" outlineLevel="0" collapsed="false">
      <c r="A780" s="44"/>
      <c r="D780" s="44"/>
      <c r="E780" s="44"/>
      <c r="G780" s="490"/>
      <c r="H780" s="490"/>
      <c r="I780" s="490"/>
      <c r="J780" s="44"/>
      <c r="K780" s="44"/>
    </row>
    <row r="781" customFormat="false" ht="15.75" hidden="false" customHeight="false" outlineLevel="0" collapsed="false">
      <c r="A781" s="44"/>
      <c r="D781" s="44"/>
      <c r="E781" s="44"/>
      <c r="G781" s="490"/>
      <c r="H781" s="490"/>
      <c r="I781" s="490"/>
      <c r="J781" s="44"/>
      <c r="K781" s="44"/>
    </row>
    <row r="782" customFormat="false" ht="15.75" hidden="false" customHeight="false" outlineLevel="0" collapsed="false">
      <c r="A782" s="44"/>
      <c r="D782" s="44"/>
      <c r="E782" s="44"/>
      <c r="G782" s="490"/>
      <c r="H782" s="490"/>
      <c r="I782" s="490"/>
      <c r="J782" s="44"/>
      <c r="K782" s="44"/>
    </row>
    <row r="783" customFormat="false" ht="15.75" hidden="false" customHeight="false" outlineLevel="0" collapsed="false">
      <c r="A783" s="44"/>
      <c r="D783" s="44"/>
      <c r="E783" s="44"/>
      <c r="G783" s="490"/>
      <c r="H783" s="490"/>
      <c r="I783" s="490"/>
      <c r="J783" s="44"/>
      <c r="K783" s="44"/>
    </row>
    <row r="784" customFormat="false" ht="15.75" hidden="false" customHeight="false" outlineLevel="0" collapsed="false">
      <c r="A784" s="44"/>
      <c r="D784" s="44"/>
      <c r="E784" s="44"/>
      <c r="G784" s="490"/>
      <c r="H784" s="490"/>
      <c r="I784" s="490"/>
      <c r="J784" s="44"/>
      <c r="K784" s="44"/>
    </row>
    <row r="785" customFormat="false" ht="15.75" hidden="false" customHeight="false" outlineLevel="0" collapsed="false">
      <c r="A785" s="44"/>
      <c r="D785" s="44"/>
      <c r="E785" s="44"/>
      <c r="G785" s="490"/>
      <c r="H785" s="490"/>
      <c r="I785" s="490"/>
      <c r="J785" s="44"/>
      <c r="K785" s="44"/>
    </row>
    <row r="786" customFormat="false" ht="15.75" hidden="false" customHeight="false" outlineLevel="0" collapsed="false">
      <c r="A786" s="44"/>
      <c r="D786" s="44"/>
      <c r="E786" s="44"/>
      <c r="G786" s="490"/>
      <c r="H786" s="490"/>
      <c r="I786" s="490"/>
      <c r="J786" s="44"/>
      <c r="K786" s="44"/>
    </row>
    <row r="787" customFormat="false" ht="15.75" hidden="false" customHeight="false" outlineLevel="0" collapsed="false">
      <c r="A787" s="44"/>
      <c r="D787" s="44"/>
      <c r="E787" s="44"/>
      <c r="G787" s="490"/>
      <c r="H787" s="490"/>
      <c r="I787" s="490"/>
      <c r="J787" s="44"/>
      <c r="K787" s="44"/>
    </row>
    <row r="788" customFormat="false" ht="15.75" hidden="false" customHeight="false" outlineLevel="0" collapsed="false">
      <c r="A788" s="44"/>
      <c r="D788" s="44"/>
      <c r="E788" s="44"/>
      <c r="G788" s="490"/>
      <c r="H788" s="490"/>
      <c r="I788" s="490"/>
      <c r="J788" s="44"/>
      <c r="K788" s="44"/>
    </row>
    <row r="789" customFormat="false" ht="15.75" hidden="false" customHeight="false" outlineLevel="0" collapsed="false">
      <c r="A789" s="44"/>
      <c r="D789" s="44"/>
      <c r="E789" s="44"/>
      <c r="G789" s="490"/>
      <c r="H789" s="490"/>
      <c r="I789" s="490"/>
      <c r="J789" s="44"/>
      <c r="K789" s="44"/>
    </row>
    <row r="790" customFormat="false" ht="15.75" hidden="false" customHeight="false" outlineLevel="0" collapsed="false">
      <c r="A790" s="44"/>
      <c r="D790" s="44"/>
      <c r="E790" s="44"/>
      <c r="G790" s="490"/>
      <c r="H790" s="490"/>
      <c r="I790" s="490"/>
      <c r="J790" s="44"/>
      <c r="K790" s="44"/>
    </row>
    <row r="791" customFormat="false" ht="15.75" hidden="false" customHeight="false" outlineLevel="0" collapsed="false">
      <c r="A791" s="44"/>
      <c r="D791" s="44"/>
      <c r="E791" s="44"/>
      <c r="G791" s="490"/>
      <c r="H791" s="490"/>
      <c r="I791" s="490"/>
      <c r="J791" s="44"/>
      <c r="K791" s="44"/>
    </row>
    <row r="792" customFormat="false" ht="15.75" hidden="false" customHeight="false" outlineLevel="0" collapsed="false">
      <c r="A792" s="44"/>
      <c r="D792" s="44"/>
      <c r="E792" s="44"/>
      <c r="G792" s="490"/>
      <c r="H792" s="490"/>
      <c r="I792" s="490"/>
      <c r="J792" s="44"/>
      <c r="K792" s="44"/>
    </row>
    <row r="793" customFormat="false" ht="15.75" hidden="false" customHeight="false" outlineLevel="0" collapsed="false">
      <c r="A793" s="44"/>
      <c r="D793" s="44"/>
      <c r="E793" s="44"/>
      <c r="G793" s="490"/>
      <c r="H793" s="490"/>
      <c r="I793" s="490"/>
      <c r="J793" s="44"/>
      <c r="K793" s="44"/>
    </row>
    <row r="794" customFormat="false" ht="15.75" hidden="false" customHeight="false" outlineLevel="0" collapsed="false">
      <c r="A794" s="44"/>
      <c r="D794" s="44"/>
      <c r="E794" s="44"/>
      <c r="G794" s="490"/>
      <c r="H794" s="490"/>
      <c r="I794" s="490"/>
      <c r="J794" s="44"/>
      <c r="K794" s="44"/>
    </row>
    <row r="795" customFormat="false" ht="15.75" hidden="false" customHeight="false" outlineLevel="0" collapsed="false">
      <c r="A795" s="44"/>
      <c r="D795" s="44"/>
      <c r="E795" s="44"/>
      <c r="G795" s="490"/>
      <c r="H795" s="490"/>
      <c r="I795" s="490"/>
      <c r="J795" s="44"/>
      <c r="K795" s="44"/>
    </row>
    <row r="796" customFormat="false" ht="15.75" hidden="false" customHeight="false" outlineLevel="0" collapsed="false">
      <c r="A796" s="44"/>
      <c r="D796" s="44"/>
      <c r="E796" s="44"/>
      <c r="G796" s="490"/>
      <c r="H796" s="490"/>
      <c r="I796" s="490"/>
      <c r="J796" s="44"/>
      <c r="K796" s="44"/>
    </row>
    <row r="797" customFormat="false" ht="15.75" hidden="false" customHeight="false" outlineLevel="0" collapsed="false">
      <c r="A797" s="44"/>
      <c r="D797" s="44"/>
      <c r="E797" s="44"/>
      <c r="G797" s="490"/>
      <c r="H797" s="490"/>
      <c r="I797" s="490"/>
      <c r="J797" s="44"/>
      <c r="K797" s="44"/>
    </row>
    <row r="798" customFormat="false" ht="15.75" hidden="false" customHeight="false" outlineLevel="0" collapsed="false">
      <c r="A798" s="44"/>
      <c r="D798" s="44"/>
      <c r="E798" s="44"/>
      <c r="G798" s="490"/>
      <c r="H798" s="490"/>
      <c r="I798" s="490"/>
      <c r="J798" s="44"/>
      <c r="K798" s="44"/>
    </row>
    <row r="799" customFormat="false" ht="15.75" hidden="false" customHeight="false" outlineLevel="0" collapsed="false">
      <c r="A799" s="44"/>
      <c r="D799" s="44"/>
      <c r="E799" s="44"/>
      <c r="G799" s="490"/>
      <c r="H799" s="490"/>
      <c r="I799" s="490"/>
      <c r="J799" s="44"/>
      <c r="K799" s="44"/>
    </row>
    <row r="800" customFormat="false" ht="15.75" hidden="false" customHeight="false" outlineLevel="0" collapsed="false">
      <c r="A800" s="44"/>
      <c r="D800" s="44"/>
      <c r="E800" s="44"/>
      <c r="G800" s="490"/>
      <c r="H800" s="490"/>
      <c r="I800" s="490"/>
      <c r="J800" s="44"/>
      <c r="K800" s="44"/>
    </row>
    <row r="801" customFormat="false" ht="15.75" hidden="false" customHeight="false" outlineLevel="0" collapsed="false">
      <c r="A801" s="44"/>
      <c r="D801" s="44"/>
      <c r="E801" s="44"/>
      <c r="G801" s="490"/>
      <c r="H801" s="490"/>
      <c r="I801" s="490"/>
      <c r="J801" s="44"/>
      <c r="K801" s="44"/>
    </row>
    <row r="802" customFormat="false" ht="15.75" hidden="false" customHeight="false" outlineLevel="0" collapsed="false">
      <c r="A802" s="44"/>
      <c r="D802" s="44"/>
      <c r="E802" s="44"/>
      <c r="G802" s="490"/>
      <c r="H802" s="490"/>
      <c r="I802" s="490"/>
      <c r="J802" s="44"/>
      <c r="K802" s="44"/>
    </row>
    <row r="803" customFormat="false" ht="15.75" hidden="false" customHeight="false" outlineLevel="0" collapsed="false">
      <c r="A803" s="44"/>
      <c r="D803" s="44"/>
      <c r="E803" s="44"/>
      <c r="G803" s="490"/>
      <c r="H803" s="490"/>
      <c r="I803" s="490"/>
      <c r="J803" s="44"/>
      <c r="K803" s="44"/>
    </row>
    <row r="804" customFormat="false" ht="15.75" hidden="false" customHeight="false" outlineLevel="0" collapsed="false">
      <c r="A804" s="44"/>
      <c r="D804" s="44"/>
      <c r="E804" s="44"/>
      <c r="G804" s="490"/>
      <c r="H804" s="490"/>
      <c r="I804" s="490"/>
      <c r="J804" s="44"/>
      <c r="K804" s="44"/>
    </row>
    <row r="805" customFormat="false" ht="15.75" hidden="false" customHeight="false" outlineLevel="0" collapsed="false">
      <c r="A805" s="44"/>
      <c r="D805" s="44"/>
      <c r="E805" s="44"/>
      <c r="G805" s="490"/>
      <c r="H805" s="490"/>
      <c r="I805" s="490"/>
      <c r="J805" s="44"/>
      <c r="K805" s="44"/>
    </row>
    <row r="806" customFormat="false" ht="15.75" hidden="false" customHeight="false" outlineLevel="0" collapsed="false">
      <c r="A806" s="44"/>
      <c r="D806" s="44"/>
      <c r="E806" s="44"/>
      <c r="G806" s="490"/>
      <c r="H806" s="490"/>
      <c r="I806" s="490"/>
      <c r="J806" s="44"/>
      <c r="K806" s="44"/>
    </row>
    <row r="807" customFormat="false" ht="15.75" hidden="false" customHeight="false" outlineLevel="0" collapsed="false">
      <c r="A807" s="44"/>
      <c r="D807" s="44"/>
      <c r="E807" s="44"/>
      <c r="G807" s="490"/>
      <c r="H807" s="490"/>
      <c r="I807" s="490"/>
      <c r="J807" s="44"/>
      <c r="K807" s="44"/>
    </row>
    <row r="808" customFormat="false" ht="15.75" hidden="false" customHeight="false" outlineLevel="0" collapsed="false">
      <c r="A808" s="44"/>
      <c r="D808" s="44"/>
      <c r="E808" s="44"/>
      <c r="G808" s="490"/>
      <c r="H808" s="490"/>
      <c r="I808" s="490"/>
      <c r="J808" s="44"/>
      <c r="K808" s="44"/>
    </row>
    <row r="809" customFormat="false" ht="15.75" hidden="false" customHeight="false" outlineLevel="0" collapsed="false">
      <c r="A809" s="44"/>
      <c r="D809" s="44"/>
      <c r="E809" s="44"/>
      <c r="G809" s="490"/>
      <c r="H809" s="490"/>
      <c r="I809" s="490"/>
      <c r="J809" s="44"/>
      <c r="K809" s="44"/>
    </row>
    <row r="810" customFormat="false" ht="15.75" hidden="false" customHeight="false" outlineLevel="0" collapsed="false">
      <c r="A810" s="44"/>
      <c r="D810" s="44"/>
      <c r="E810" s="44"/>
      <c r="G810" s="490"/>
      <c r="H810" s="490"/>
      <c r="I810" s="490"/>
      <c r="J810" s="44"/>
      <c r="K810" s="44"/>
    </row>
    <row r="811" customFormat="false" ht="15.75" hidden="false" customHeight="false" outlineLevel="0" collapsed="false">
      <c r="A811" s="44"/>
      <c r="D811" s="44"/>
      <c r="E811" s="44"/>
      <c r="G811" s="490"/>
      <c r="H811" s="490"/>
      <c r="I811" s="490"/>
      <c r="J811" s="44"/>
      <c r="K811" s="44"/>
    </row>
    <row r="812" customFormat="false" ht="15.75" hidden="false" customHeight="false" outlineLevel="0" collapsed="false">
      <c r="A812" s="44"/>
      <c r="D812" s="44"/>
      <c r="E812" s="44"/>
      <c r="G812" s="490"/>
      <c r="H812" s="490"/>
      <c r="I812" s="490"/>
      <c r="J812" s="44"/>
      <c r="K812" s="44"/>
    </row>
    <row r="813" customFormat="false" ht="15.75" hidden="false" customHeight="false" outlineLevel="0" collapsed="false">
      <c r="A813" s="44"/>
      <c r="D813" s="44"/>
      <c r="E813" s="44"/>
      <c r="G813" s="490"/>
      <c r="H813" s="490"/>
      <c r="I813" s="490"/>
      <c r="J813" s="44"/>
      <c r="K813" s="44"/>
    </row>
    <row r="814" customFormat="false" ht="15.75" hidden="false" customHeight="false" outlineLevel="0" collapsed="false">
      <c r="A814" s="44"/>
      <c r="D814" s="44"/>
      <c r="E814" s="44"/>
      <c r="G814" s="490"/>
      <c r="H814" s="490"/>
      <c r="I814" s="490"/>
      <c r="J814" s="44"/>
      <c r="K814" s="44"/>
    </row>
    <row r="815" customFormat="false" ht="15.75" hidden="false" customHeight="false" outlineLevel="0" collapsed="false">
      <c r="A815" s="44"/>
      <c r="D815" s="44"/>
      <c r="E815" s="44"/>
      <c r="G815" s="490"/>
      <c r="H815" s="490"/>
      <c r="I815" s="490"/>
      <c r="J815" s="44"/>
      <c r="K815" s="44"/>
    </row>
    <row r="816" customFormat="false" ht="15.75" hidden="false" customHeight="false" outlineLevel="0" collapsed="false">
      <c r="A816" s="44"/>
      <c r="D816" s="44"/>
      <c r="E816" s="44"/>
      <c r="G816" s="490"/>
      <c r="H816" s="490"/>
      <c r="I816" s="490"/>
      <c r="J816" s="44"/>
      <c r="K816" s="44"/>
    </row>
    <row r="817" customFormat="false" ht="15.75" hidden="false" customHeight="false" outlineLevel="0" collapsed="false">
      <c r="A817" s="44"/>
      <c r="D817" s="44"/>
      <c r="E817" s="44"/>
      <c r="G817" s="490"/>
      <c r="H817" s="490"/>
      <c r="I817" s="490"/>
      <c r="J817" s="44"/>
      <c r="K817" s="44"/>
    </row>
    <row r="818" customFormat="false" ht="15.75" hidden="false" customHeight="false" outlineLevel="0" collapsed="false">
      <c r="A818" s="44"/>
      <c r="D818" s="44"/>
      <c r="E818" s="44"/>
      <c r="G818" s="490"/>
      <c r="H818" s="490"/>
      <c r="I818" s="490"/>
      <c r="J818" s="44"/>
      <c r="K818" s="44"/>
    </row>
    <row r="819" customFormat="false" ht="15.75" hidden="false" customHeight="false" outlineLevel="0" collapsed="false">
      <c r="A819" s="44"/>
      <c r="D819" s="44"/>
      <c r="E819" s="44"/>
      <c r="G819" s="490"/>
      <c r="H819" s="490"/>
      <c r="I819" s="490"/>
      <c r="J819" s="44"/>
      <c r="K819" s="44"/>
    </row>
    <row r="820" customFormat="false" ht="15.75" hidden="false" customHeight="false" outlineLevel="0" collapsed="false">
      <c r="A820" s="44"/>
      <c r="D820" s="44"/>
      <c r="E820" s="44"/>
      <c r="G820" s="490"/>
      <c r="H820" s="490"/>
      <c r="I820" s="490"/>
      <c r="J820" s="44"/>
      <c r="K820" s="44"/>
    </row>
    <row r="821" customFormat="false" ht="15.75" hidden="false" customHeight="false" outlineLevel="0" collapsed="false">
      <c r="A821" s="44"/>
      <c r="D821" s="44"/>
      <c r="E821" s="44"/>
      <c r="G821" s="490"/>
      <c r="H821" s="490"/>
      <c r="I821" s="490"/>
      <c r="J821" s="44"/>
      <c r="K821" s="44"/>
    </row>
    <row r="822" customFormat="false" ht="15.75" hidden="false" customHeight="false" outlineLevel="0" collapsed="false">
      <c r="A822" s="44"/>
      <c r="D822" s="44"/>
      <c r="E822" s="44"/>
      <c r="G822" s="490"/>
      <c r="H822" s="490"/>
      <c r="I822" s="490"/>
      <c r="J822" s="44"/>
      <c r="K822" s="44"/>
    </row>
    <row r="823" customFormat="false" ht="15.75" hidden="false" customHeight="false" outlineLevel="0" collapsed="false">
      <c r="A823" s="44"/>
      <c r="D823" s="44"/>
      <c r="E823" s="44"/>
      <c r="G823" s="490"/>
      <c r="H823" s="490"/>
      <c r="I823" s="490"/>
      <c r="J823" s="44"/>
      <c r="K823" s="44"/>
    </row>
    <row r="824" customFormat="false" ht="15.75" hidden="false" customHeight="false" outlineLevel="0" collapsed="false">
      <c r="A824" s="44"/>
      <c r="D824" s="44"/>
      <c r="E824" s="44"/>
      <c r="G824" s="490"/>
      <c r="H824" s="490"/>
      <c r="I824" s="490"/>
      <c r="J824" s="44"/>
      <c r="K824" s="44"/>
    </row>
    <row r="825" customFormat="false" ht="15.75" hidden="false" customHeight="false" outlineLevel="0" collapsed="false">
      <c r="A825" s="44"/>
      <c r="D825" s="44"/>
      <c r="E825" s="44"/>
      <c r="G825" s="490"/>
      <c r="H825" s="490"/>
      <c r="I825" s="490"/>
      <c r="J825" s="44"/>
      <c r="K825" s="44"/>
    </row>
    <row r="826" customFormat="false" ht="15.75" hidden="false" customHeight="false" outlineLevel="0" collapsed="false">
      <c r="A826" s="44"/>
      <c r="D826" s="44"/>
      <c r="E826" s="44"/>
      <c r="G826" s="490"/>
      <c r="H826" s="490"/>
      <c r="I826" s="490"/>
      <c r="J826" s="44"/>
      <c r="K826" s="44"/>
    </row>
    <row r="827" customFormat="false" ht="15.75" hidden="false" customHeight="false" outlineLevel="0" collapsed="false">
      <c r="A827" s="44"/>
      <c r="D827" s="44"/>
      <c r="E827" s="44"/>
      <c r="G827" s="490"/>
      <c r="H827" s="490"/>
      <c r="I827" s="490"/>
      <c r="J827" s="44"/>
      <c r="K827" s="44"/>
    </row>
    <row r="828" customFormat="false" ht="15.75" hidden="false" customHeight="false" outlineLevel="0" collapsed="false">
      <c r="A828" s="44"/>
      <c r="D828" s="44"/>
      <c r="E828" s="44"/>
      <c r="G828" s="490"/>
      <c r="H828" s="490"/>
      <c r="I828" s="490"/>
      <c r="J828" s="44"/>
      <c r="K828" s="44"/>
    </row>
    <row r="829" customFormat="false" ht="15.75" hidden="false" customHeight="false" outlineLevel="0" collapsed="false">
      <c r="A829" s="44"/>
      <c r="D829" s="44"/>
      <c r="E829" s="44"/>
      <c r="G829" s="490"/>
      <c r="H829" s="490"/>
      <c r="I829" s="490"/>
      <c r="J829" s="44"/>
      <c r="K829" s="44"/>
    </row>
    <row r="830" customFormat="false" ht="15.75" hidden="false" customHeight="false" outlineLevel="0" collapsed="false">
      <c r="A830" s="44"/>
      <c r="D830" s="44"/>
      <c r="E830" s="44"/>
      <c r="G830" s="490"/>
      <c r="H830" s="490"/>
      <c r="I830" s="490"/>
      <c r="J830" s="44"/>
      <c r="K830" s="44"/>
    </row>
    <row r="831" customFormat="false" ht="15.75" hidden="false" customHeight="false" outlineLevel="0" collapsed="false">
      <c r="A831" s="44"/>
      <c r="D831" s="44"/>
      <c r="E831" s="44"/>
      <c r="G831" s="490"/>
      <c r="H831" s="490"/>
      <c r="I831" s="490"/>
      <c r="J831" s="44"/>
      <c r="K831" s="44"/>
    </row>
    <row r="832" customFormat="false" ht="15.75" hidden="false" customHeight="false" outlineLevel="0" collapsed="false">
      <c r="A832" s="44"/>
      <c r="D832" s="44"/>
      <c r="E832" s="44"/>
      <c r="G832" s="490"/>
      <c r="H832" s="490"/>
      <c r="I832" s="490"/>
      <c r="J832" s="44"/>
      <c r="K832" s="44"/>
    </row>
    <row r="833" customFormat="false" ht="15.75" hidden="false" customHeight="false" outlineLevel="0" collapsed="false">
      <c r="A833" s="44"/>
      <c r="D833" s="44"/>
      <c r="E833" s="44"/>
      <c r="G833" s="490"/>
      <c r="H833" s="490"/>
      <c r="I833" s="490"/>
      <c r="J833" s="44"/>
      <c r="K833" s="44"/>
    </row>
    <row r="834" customFormat="false" ht="15.75" hidden="false" customHeight="false" outlineLevel="0" collapsed="false">
      <c r="A834" s="44"/>
      <c r="D834" s="44"/>
      <c r="E834" s="44"/>
      <c r="G834" s="490"/>
      <c r="H834" s="490"/>
      <c r="I834" s="490"/>
      <c r="J834" s="44"/>
      <c r="K834" s="44"/>
    </row>
    <row r="835" customFormat="false" ht="15.75" hidden="false" customHeight="false" outlineLevel="0" collapsed="false">
      <c r="A835" s="44"/>
      <c r="D835" s="44"/>
      <c r="E835" s="44"/>
      <c r="G835" s="490"/>
      <c r="H835" s="490"/>
      <c r="I835" s="490"/>
      <c r="J835" s="44"/>
      <c r="K835" s="44"/>
    </row>
    <row r="836" customFormat="false" ht="15.75" hidden="false" customHeight="false" outlineLevel="0" collapsed="false">
      <c r="A836" s="44"/>
      <c r="D836" s="44"/>
      <c r="E836" s="44"/>
      <c r="G836" s="490"/>
      <c r="H836" s="490"/>
      <c r="I836" s="490"/>
      <c r="J836" s="44"/>
      <c r="K836" s="44"/>
    </row>
    <row r="837" customFormat="false" ht="15.75" hidden="false" customHeight="false" outlineLevel="0" collapsed="false">
      <c r="A837" s="44"/>
      <c r="D837" s="44"/>
      <c r="E837" s="44"/>
      <c r="G837" s="490"/>
      <c r="H837" s="490"/>
      <c r="I837" s="490"/>
      <c r="J837" s="44"/>
      <c r="K837" s="44"/>
    </row>
    <row r="838" customFormat="false" ht="15.75" hidden="false" customHeight="false" outlineLevel="0" collapsed="false">
      <c r="A838" s="44"/>
      <c r="D838" s="44"/>
      <c r="E838" s="44"/>
      <c r="G838" s="490"/>
      <c r="H838" s="490"/>
      <c r="I838" s="490"/>
      <c r="J838" s="44"/>
      <c r="K838" s="44"/>
    </row>
    <row r="839" customFormat="false" ht="15.75" hidden="false" customHeight="false" outlineLevel="0" collapsed="false">
      <c r="A839" s="44"/>
      <c r="D839" s="44"/>
      <c r="E839" s="44"/>
      <c r="G839" s="490"/>
      <c r="H839" s="490"/>
      <c r="I839" s="490"/>
      <c r="J839" s="44"/>
      <c r="K839" s="44"/>
    </row>
    <row r="840" customFormat="false" ht="15.75" hidden="false" customHeight="false" outlineLevel="0" collapsed="false">
      <c r="A840" s="44"/>
      <c r="D840" s="44"/>
      <c r="E840" s="44"/>
      <c r="G840" s="490"/>
      <c r="H840" s="490"/>
      <c r="I840" s="490"/>
      <c r="J840" s="44"/>
      <c r="K840" s="44"/>
    </row>
    <row r="841" customFormat="false" ht="15.75" hidden="false" customHeight="false" outlineLevel="0" collapsed="false">
      <c r="A841" s="44"/>
      <c r="D841" s="44"/>
      <c r="E841" s="44"/>
      <c r="G841" s="490"/>
      <c r="H841" s="490"/>
      <c r="I841" s="490"/>
      <c r="J841" s="44"/>
      <c r="K841" s="44"/>
    </row>
    <row r="842" customFormat="false" ht="15.75" hidden="false" customHeight="false" outlineLevel="0" collapsed="false">
      <c r="A842" s="44"/>
      <c r="D842" s="44"/>
      <c r="E842" s="44"/>
      <c r="G842" s="490"/>
      <c r="H842" s="490"/>
      <c r="I842" s="490"/>
      <c r="J842" s="44"/>
      <c r="K842" s="44"/>
    </row>
    <row r="843" customFormat="false" ht="15.75" hidden="false" customHeight="false" outlineLevel="0" collapsed="false">
      <c r="A843" s="44"/>
      <c r="D843" s="44"/>
      <c r="E843" s="44"/>
      <c r="G843" s="490"/>
      <c r="H843" s="490"/>
      <c r="I843" s="490"/>
      <c r="J843" s="44"/>
      <c r="K843" s="44"/>
    </row>
    <row r="844" customFormat="false" ht="15.75" hidden="false" customHeight="false" outlineLevel="0" collapsed="false">
      <c r="A844" s="44"/>
      <c r="D844" s="44"/>
      <c r="E844" s="44"/>
      <c r="G844" s="490"/>
      <c r="H844" s="490"/>
      <c r="I844" s="490"/>
      <c r="J844" s="44"/>
      <c r="K844" s="44"/>
    </row>
    <row r="845" customFormat="false" ht="15.75" hidden="false" customHeight="false" outlineLevel="0" collapsed="false">
      <c r="A845" s="44"/>
      <c r="D845" s="44"/>
      <c r="E845" s="44"/>
      <c r="G845" s="490"/>
      <c r="H845" s="490"/>
      <c r="I845" s="490"/>
      <c r="J845" s="44"/>
      <c r="K845" s="44"/>
    </row>
    <row r="846" customFormat="false" ht="15.75" hidden="false" customHeight="false" outlineLevel="0" collapsed="false">
      <c r="A846" s="44"/>
      <c r="D846" s="44"/>
      <c r="E846" s="44"/>
      <c r="G846" s="490"/>
      <c r="H846" s="490"/>
      <c r="I846" s="490"/>
      <c r="J846" s="44"/>
      <c r="K846" s="44"/>
    </row>
    <row r="847" customFormat="false" ht="15.75" hidden="false" customHeight="false" outlineLevel="0" collapsed="false">
      <c r="A847" s="44"/>
      <c r="D847" s="44"/>
      <c r="E847" s="44"/>
      <c r="G847" s="490"/>
      <c r="H847" s="490"/>
      <c r="I847" s="490"/>
      <c r="J847" s="44"/>
      <c r="K847" s="44"/>
    </row>
    <row r="848" customFormat="false" ht="15.75" hidden="false" customHeight="false" outlineLevel="0" collapsed="false">
      <c r="A848" s="44"/>
      <c r="D848" s="44"/>
      <c r="E848" s="44"/>
      <c r="G848" s="490"/>
      <c r="H848" s="490"/>
      <c r="I848" s="490"/>
      <c r="J848" s="44"/>
      <c r="K848" s="44"/>
    </row>
    <row r="849" customFormat="false" ht="15.75" hidden="false" customHeight="false" outlineLevel="0" collapsed="false">
      <c r="A849" s="44"/>
      <c r="D849" s="44"/>
      <c r="E849" s="44"/>
      <c r="G849" s="490"/>
      <c r="H849" s="490"/>
      <c r="I849" s="490"/>
      <c r="J849" s="44"/>
      <c r="K849" s="44"/>
    </row>
    <row r="850" customFormat="false" ht="15.75" hidden="false" customHeight="false" outlineLevel="0" collapsed="false">
      <c r="A850" s="44"/>
      <c r="D850" s="44"/>
      <c r="E850" s="44"/>
      <c r="G850" s="490"/>
      <c r="H850" s="490"/>
      <c r="I850" s="490"/>
      <c r="J850" s="44"/>
      <c r="K850" s="44"/>
    </row>
    <row r="851" customFormat="false" ht="15.75" hidden="false" customHeight="false" outlineLevel="0" collapsed="false">
      <c r="A851" s="44"/>
      <c r="D851" s="44"/>
      <c r="E851" s="44"/>
      <c r="G851" s="490"/>
      <c r="H851" s="490"/>
      <c r="I851" s="490"/>
      <c r="J851" s="44"/>
      <c r="K851" s="44"/>
    </row>
    <row r="852" customFormat="false" ht="15.75" hidden="false" customHeight="false" outlineLevel="0" collapsed="false">
      <c r="A852" s="44"/>
      <c r="D852" s="44"/>
      <c r="E852" s="44"/>
      <c r="G852" s="490"/>
      <c r="H852" s="490"/>
      <c r="I852" s="490"/>
      <c r="J852" s="44"/>
      <c r="K852" s="44"/>
    </row>
    <row r="853" customFormat="false" ht="15.75" hidden="false" customHeight="false" outlineLevel="0" collapsed="false">
      <c r="A853" s="44"/>
      <c r="D853" s="44"/>
      <c r="E853" s="44"/>
      <c r="G853" s="490"/>
      <c r="H853" s="490"/>
      <c r="I853" s="490"/>
      <c r="J853" s="44"/>
      <c r="K853" s="44"/>
    </row>
    <row r="854" customFormat="false" ht="15.75" hidden="false" customHeight="false" outlineLevel="0" collapsed="false">
      <c r="A854" s="44"/>
      <c r="D854" s="44"/>
      <c r="E854" s="44"/>
      <c r="G854" s="490"/>
      <c r="H854" s="490"/>
      <c r="I854" s="490"/>
      <c r="J854" s="44"/>
      <c r="K854" s="44"/>
    </row>
    <row r="855" customFormat="false" ht="15.75" hidden="false" customHeight="false" outlineLevel="0" collapsed="false">
      <c r="A855" s="44"/>
      <c r="D855" s="44"/>
      <c r="E855" s="44"/>
      <c r="G855" s="490"/>
      <c r="H855" s="490"/>
      <c r="I855" s="490"/>
      <c r="J855" s="44"/>
      <c r="K855" s="44"/>
    </row>
    <row r="856" customFormat="false" ht="15.75" hidden="false" customHeight="false" outlineLevel="0" collapsed="false">
      <c r="A856" s="44"/>
      <c r="D856" s="44"/>
      <c r="E856" s="44"/>
      <c r="G856" s="490"/>
      <c r="H856" s="490"/>
      <c r="I856" s="490"/>
      <c r="J856" s="44"/>
      <c r="K856" s="44"/>
    </row>
    <row r="857" customFormat="false" ht="15.75" hidden="false" customHeight="false" outlineLevel="0" collapsed="false">
      <c r="A857" s="44"/>
      <c r="D857" s="44"/>
      <c r="E857" s="44"/>
      <c r="G857" s="490"/>
      <c r="H857" s="490"/>
      <c r="I857" s="490"/>
      <c r="J857" s="44"/>
      <c r="K857" s="44"/>
    </row>
    <row r="858" customFormat="false" ht="15.75" hidden="false" customHeight="false" outlineLevel="0" collapsed="false">
      <c r="A858" s="44"/>
      <c r="D858" s="44"/>
      <c r="E858" s="44"/>
      <c r="G858" s="490"/>
      <c r="H858" s="490"/>
      <c r="I858" s="490"/>
      <c r="J858" s="44"/>
      <c r="K858" s="44"/>
    </row>
    <row r="859" customFormat="false" ht="15.75" hidden="false" customHeight="false" outlineLevel="0" collapsed="false">
      <c r="A859" s="44"/>
      <c r="D859" s="44"/>
      <c r="E859" s="44"/>
      <c r="G859" s="490"/>
      <c r="H859" s="490"/>
      <c r="I859" s="490"/>
      <c r="J859" s="44"/>
      <c r="K859" s="44"/>
    </row>
    <row r="860" customFormat="false" ht="15.75" hidden="false" customHeight="false" outlineLevel="0" collapsed="false">
      <c r="A860" s="44"/>
      <c r="D860" s="44"/>
      <c r="E860" s="44"/>
      <c r="G860" s="490"/>
      <c r="H860" s="490"/>
      <c r="I860" s="490"/>
      <c r="J860" s="44"/>
      <c r="K860" s="44"/>
    </row>
    <row r="861" customFormat="false" ht="15.75" hidden="false" customHeight="false" outlineLevel="0" collapsed="false">
      <c r="A861" s="44"/>
      <c r="D861" s="44"/>
      <c r="E861" s="44"/>
      <c r="G861" s="490"/>
      <c r="H861" s="490"/>
      <c r="I861" s="490"/>
      <c r="J861" s="44"/>
      <c r="K861" s="44"/>
    </row>
    <row r="862" customFormat="false" ht="15.75" hidden="false" customHeight="false" outlineLevel="0" collapsed="false">
      <c r="A862" s="44"/>
      <c r="D862" s="44"/>
      <c r="E862" s="44"/>
      <c r="G862" s="490"/>
      <c r="H862" s="490"/>
      <c r="I862" s="490"/>
      <c r="J862" s="44"/>
      <c r="K862" s="44"/>
    </row>
    <row r="863" customFormat="false" ht="15.75" hidden="false" customHeight="false" outlineLevel="0" collapsed="false">
      <c r="A863" s="44"/>
      <c r="D863" s="44"/>
      <c r="E863" s="44"/>
      <c r="G863" s="490"/>
      <c r="H863" s="490"/>
      <c r="I863" s="490"/>
      <c r="J863" s="44"/>
      <c r="K863" s="44"/>
    </row>
    <row r="864" customFormat="false" ht="15.75" hidden="false" customHeight="false" outlineLevel="0" collapsed="false">
      <c r="A864" s="44"/>
      <c r="D864" s="44"/>
      <c r="E864" s="44"/>
      <c r="G864" s="490"/>
      <c r="H864" s="490"/>
      <c r="I864" s="490"/>
      <c r="J864" s="44"/>
      <c r="K864" s="44"/>
    </row>
    <row r="865" customFormat="false" ht="15.75" hidden="false" customHeight="false" outlineLevel="0" collapsed="false">
      <c r="A865" s="44"/>
      <c r="D865" s="44"/>
      <c r="E865" s="44"/>
      <c r="G865" s="490"/>
      <c r="H865" s="490"/>
      <c r="I865" s="490"/>
      <c r="J865" s="44"/>
      <c r="K865" s="44"/>
    </row>
    <row r="866" customFormat="false" ht="15.75" hidden="false" customHeight="false" outlineLevel="0" collapsed="false">
      <c r="A866" s="44"/>
      <c r="D866" s="44"/>
      <c r="E866" s="44"/>
      <c r="G866" s="490"/>
      <c r="H866" s="490"/>
      <c r="I866" s="490"/>
      <c r="J866" s="44"/>
      <c r="K866" s="44"/>
    </row>
    <row r="867" customFormat="false" ht="15.75" hidden="false" customHeight="false" outlineLevel="0" collapsed="false">
      <c r="A867" s="44"/>
      <c r="D867" s="44"/>
      <c r="E867" s="44"/>
      <c r="G867" s="490"/>
      <c r="H867" s="490"/>
      <c r="I867" s="490"/>
      <c r="J867" s="44"/>
      <c r="K867" s="44"/>
    </row>
    <row r="868" customFormat="false" ht="15.75" hidden="false" customHeight="false" outlineLevel="0" collapsed="false">
      <c r="A868" s="44"/>
      <c r="D868" s="44"/>
      <c r="E868" s="44"/>
      <c r="G868" s="490"/>
      <c r="H868" s="490"/>
      <c r="I868" s="490"/>
      <c r="J868" s="44"/>
      <c r="K868" s="44"/>
    </row>
    <row r="869" customFormat="false" ht="15.75" hidden="false" customHeight="false" outlineLevel="0" collapsed="false">
      <c r="A869" s="44"/>
      <c r="D869" s="44"/>
      <c r="E869" s="44"/>
      <c r="G869" s="490"/>
      <c r="H869" s="490"/>
      <c r="I869" s="490"/>
      <c r="J869" s="44"/>
      <c r="K869" s="44"/>
    </row>
    <row r="870" customFormat="false" ht="15.75" hidden="false" customHeight="false" outlineLevel="0" collapsed="false">
      <c r="A870" s="44"/>
      <c r="D870" s="44"/>
      <c r="E870" s="44"/>
      <c r="G870" s="490"/>
      <c r="H870" s="490"/>
      <c r="I870" s="490"/>
      <c r="J870" s="44"/>
      <c r="K870" s="44"/>
    </row>
    <row r="871" customFormat="false" ht="15.75" hidden="false" customHeight="false" outlineLevel="0" collapsed="false">
      <c r="A871" s="44"/>
      <c r="D871" s="44"/>
      <c r="E871" s="44"/>
      <c r="G871" s="490"/>
      <c r="H871" s="490"/>
      <c r="I871" s="490"/>
      <c r="J871" s="44"/>
      <c r="K871" s="44"/>
    </row>
    <row r="872" customFormat="false" ht="15.75" hidden="false" customHeight="false" outlineLevel="0" collapsed="false">
      <c r="A872" s="44"/>
      <c r="D872" s="44"/>
      <c r="E872" s="44"/>
      <c r="G872" s="490"/>
      <c r="H872" s="490"/>
      <c r="I872" s="490"/>
      <c r="J872" s="44"/>
      <c r="K872" s="44"/>
    </row>
    <row r="873" customFormat="false" ht="15.75" hidden="false" customHeight="false" outlineLevel="0" collapsed="false">
      <c r="A873" s="44"/>
      <c r="D873" s="44"/>
      <c r="E873" s="44"/>
      <c r="G873" s="490"/>
      <c r="H873" s="490"/>
      <c r="I873" s="490"/>
      <c r="J873" s="44"/>
      <c r="K873" s="44"/>
    </row>
    <row r="874" customFormat="false" ht="15.75" hidden="false" customHeight="false" outlineLevel="0" collapsed="false">
      <c r="A874" s="44"/>
      <c r="D874" s="44"/>
      <c r="E874" s="44"/>
      <c r="G874" s="490"/>
      <c r="H874" s="490"/>
      <c r="I874" s="490"/>
      <c r="J874" s="44"/>
      <c r="K874" s="44"/>
    </row>
    <row r="875" customFormat="false" ht="15.75" hidden="false" customHeight="false" outlineLevel="0" collapsed="false">
      <c r="A875" s="44"/>
      <c r="D875" s="44"/>
      <c r="E875" s="44"/>
      <c r="G875" s="490"/>
      <c r="H875" s="490"/>
      <c r="I875" s="490"/>
      <c r="J875" s="44"/>
      <c r="K875" s="44"/>
    </row>
    <row r="876" customFormat="false" ht="15.75" hidden="false" customHeight="false" outlineLevel="0" collapsed="false">
      <c r="A876" s="44"/>
      <c r="D876" s="44"/>
      <c r="E876" s="44"/>
      <c r="G876" s="490"/>
      <c r="H876" s="490"/>
      <c r="I876" s="490"/>
      <c r="J876" s="44"/>
      <c r="K876" s="44"/>
    </row>
    <row r="877" customFormat="false" ht="15.75" hidden="false" customHeight="false" outlineLevel="0" collapsed="false">
      <c r="A877" s="44"/>
      <c r="D877" s="44"/>
      <c r="E877" s="44"/>
      <c r="G877" s="490"/>
      <c r="H877" s="490"/>
      <c r="I877" s="490"/>
      <c r="J877" s="44"/>
      <c r="K877" s="44"/>
    </row>
    <row r="878" customFormat="false" ht="15.75" hidden="false" customHeight="false" outlineLevel="0" collapsed="false">
      <c r="A878" s="44"/>
      <c r="D878" s="44"/>
      <c r="E878" s="44"/>
      <c r="G878" s="490"/>
      <c r="H878" s="490"/>
      <c r="I878" s="490"/>
      <c r="J878" s="44"/>
      <c r="K878" s="44"/>
    </row>
    <row r="879" customFormat="false" ht="15.75" hidden="false" customHeight="false" outlineLevel="0" collapsed="false">
      <c r="A879" s="44"/>
      <c r="D879" s="44"/>
      <c r="E879" s="44"/>
      <c r="G879" s="490"/>
      <c r="H879" s="490"/>
      <c r="I879" s="490"/>
      <c r="J879" s="44"/>
      <c r="K879" s="44"/>
    </row>
    <row r="880" customFormat="false" ht="15.75" hidden="false" customHeight="false" outlineLevel="0" collapsed="false">
      <c r="A880" s="44"/>
      <c r="D880" s="44"/>
      <c r="E880" s="44"/>
      <c r="G880" s="490"/>
      <c r="H880" s="490"/>
      <c r="I880" s="490"/>
      <c r="J880" s="44"/>
      <c r="K880" s="44"/>
    </row>
    <row r="881" customFormat="false" ht="15.75" hidden="false" customHeight="false" outlineLevel="0" collapsed="false">
      <c r="A881" s="44"/>
      <c r="D881" s="44"/>
      <c r="E881" s="44"/>
      <c r="G881" s="490"/>
      <c r="H881" s="490"/>
      <c r="I881" s="490"/>
      <c r="J881" s="44"/>
      <c r="K881" s="44"/>
    </row>
    <row r="882" customFormat="false" ht="15.75" hidden="false" customHeight="false" outlineLevel="0" collapsed="false">
      <c r="A882" s="44"/>
      <c r="D882" s="44"/>
      <c r="E882" s="44"/>
      <c r="G882" s="490"/>
      <c r="H882" s="490"/>
      <c r="I882" s="490"/>
      <c r="J882" s="44"/>
      <c r="K882" s="44"/>
    </row>
    <row r="883" customFormat="false" ht="15.75" hidden="false" customHeight="false" outlineLevel="0" collapsed="false">
      <c r="A883" s="44"/>
      <c r="D883" s="44"/>
      <c r="E883" s="44"/>
      <c r="G883" s="490"/>
      <c r="H883" s="490"/>
      <c r="I883" s="490"/>
      <c r="J883" s="44"/>
      <c r="K883" s="44"/>
    </row>
    <row r="884" customFormat="false" ht="15.75" hidden="false" customHeight="false" outlineLevel="0" collapsed="false">
      <c r="A884" s="44"/>
      <c r="D884" s="44"/>
      <c r="E884" s="44"/>
      <c r="G884" s="490"/>
      <c r="H884" s="490"/>
      <c r="I884" s="490"/>
      <c r="J884" s="44"/>
      <c r="K884" s="44"/>
    </row>
    <row r="885" customFormat="false" ht="15.75" hidden="false" customHeight="false" outlineLevel="0" collapsed="false">
      <c r="A885" s="44"/>
      <c r="D885" s="44"/>
      <c r="E885" s="44"/>
      <c r="G885" s="490"/>
      <c r="H885" s="490"/>
      <c r="I885" s="490"/>
      <c r="J885" s="44"/>
      <c r="K885" s="44"/>
    </row>
    <row r="886" customFormat="false" ht="15.75" hidden="false" customHeight="false" outlineLevel="0" collapsed="false">
      <c r="A886" s="44"/>
      <c r="D886" s="44"/>
      <c r="E886" s="44"/>
      <c r="G886" s="490"/>
      <c r="H886" s="490"/>
      <c r="I886" s="490"/>
      <c r="J886" s="44"/>
      <c r="K886" s="44"/>
    </row>
    <row r="887" customFormat="false" ht="15.75" hidden="false" customHeight="false" outlineLevel="0" collapsed="false">
      <c r="A887" s="44"/>
      <c r="D887" s="44"/>
      <c r="E887" s="44"/>
      <c r="G887" s="490"/>
      <c r="H887" s="490"/>
      <c r="I887" s="490"/>
      <c r="J887" s="44"/>
      <c r="K887" s="44"/>
    </row>
    <row r="888" customFormat="false" ht="15.75" hidden="false" customHeight="false" outlineLevel="0" collapsed="false">
      <c r="A888" s="44"/>
      <c r="D888" s="44"/>
      <c r="E888" s="44"/>
      <c r="G888" s="490"/>
      <c r="H888" s="490"/>
      <c r="I888" s="490"/>
      <c r="J888" s="44"/>
      <c r="K888" s="44"/>
    </row>
    <row r="889" customFormat="false" ht="15.75" hidden="false" customHeight="false" outlineLevel="0" collapsed="false">
      <c r="A889" s="44"/>
      <c r="D889" s="44"/>
      <c r="E889" s="44"/>
      <c r="G889" s="490"/>
      <c r="H889" s="490"/>
      <c r="I889" s="490"/>
      <c r="J889" s="44"/>
      <c r="K889" s="44"/>
    </row>
    <row r="890" customFormat="false" ht="15.75" hidden="false" customHeight="false" outlineLevel="0" collapsed="false">
      <c r="A890" s="44"/>
      <c r="D890" s="44"/>
      <c r="E890" s="44"/>
      <c r="G890" s="490"/>
      <c r="H890" s="490"/>
      <c r="I890" s="490"/>
      <c r="J890" s="44"/>
      <c r="K890" s="44"/>
    </row>
    <row r="891" customFormat="false" ht="15.75" hidden="false" customHeight="false" outlineLevel="0" collapsed="false">
      <c r="A891" s="44"/>
      <c r="D891" s="44"/>
      <c r="E891" s="44"/>
      <c r="G891" s="490"/>
      <c r="H891" s="490"/>
      <c r="I891" s="490"/>
      <c r="J891" s="44"/>
      <c r="K891" s="44"/>
    </row>
    <row r="892" customFormat="false" ht="15.75" hidden="false" customHeight="false" outlineLevel="0" collapsed="false">
      <c r="A892" s="44"/>
      <c r="D892" s="44"/>
      <c r="E892" s="44"/>
      <c r="G892" s="490"/>
      <c r="H892" s="490"/>
      <c r="I892" s="490"/>
      <c r="J892" s="44"/>
      <c r="K892" s="44"/>
    </row>
    <row r="893" customFormat="false" ht="15.75" hidden="false" customHeight="false" outlineLevel="0" collapsed="false">
      <c r="A893" s="44"/>
      <c r="D893" s="44"/>
      <c r="E893" s="44"/>
      <c r="G893" s="490"/>
      <c r="H893" s="490"/>
      <c r="I893" s="490"/>
      <c r="J893" s="44"/>
      <c r="K893" s="44"/>
    </row>
    <row r="894" customFormat="false" ht="15.75" hidden="false" customHeight="false" outlineLevel="0" collapsed="false">
      <c r="A894" s="44"/>
      <c r="D894" s="44"/>
      <c r="E894" s="44"/>
      <c r="G894" s="490"/>
      <c r="H894" s="490"/>
      <c r="I894" s="490"/>
      <c r="J894" s="44"/>
      <c r="K894" s="44"/>
    </row>
    <row r="895" customFormat="false" ht="15.75" hidden="false" customHeight="false" outlineLevel="0" collapsed="false">
      <c r="A895" s="44"/>
      <c r="D895" s="44"/>
      <c r="E895" s="44"/>
      <c r="G895" s="490"/>
      <c r="H895" s="490"/>
      <c r="I895" s="490"/>
      <c r="J895" s="44"/>
      <c r="K895" s="44"/>
    </row>
    <row r="896" customFormat="false" ht="15.75" hidden="false" customHeight="false" outlineLevel="0" collapsed="false">
      <c r="A896" s="44"/>
      <c r="D896" s="44"/>
      <c r="E896" s="44"/>
      <c r="G896" s="490"/>
      <c r="H896" s="490"/>
      <c r="I896" s="490"/>
      <c r="J896" s="44"/>
      <c r="K896" s="44"/>
    </row>
    <row r="897" customFormat="false" ht="15.75" hidden="false" customHeight="false" outlineLevel="0" collapsed="false">
      <c r="A897" s="44"/>
      <c r="D897" s="44"/>
      <c r="E897" s="44"/>
      <c r="G897" s="490"/>
      <c r="H897" s="490"/>
      <c r="I897" s="490"/>
      <c r="J897" s="44"/>
      <c r="K897" s="44"/>
    </row>
    <row r="898" customFormat="false" ht="15.75" hidden="false" customHeight="false" outlineLevel="0" collapsed="false">
      <c r="A898" s="44"/>
      <c r="D898" s="44"/>
      <c r="E898" s="44"/>
      <c r="G898" s="490"/>
      <c r="H898" s="490"/>
      <c r="I898" s="490"/>
      <c r="J898" s="44"/>
      <c r="K898" s="44"/>
    </row>
    <row r="899" customFormat="false" ht="15.75" hidden="false" customHeight="false" outlineLevel="0" collapsed="false">
      <c r="A899" s="44"/>
      <c r="D899" s="44"/>
      <c r="E899" s="44"/>
      <c r="G899" s="490"/>
      <c r="H899" s="490"/>
      <c r="I899" s="490"/>
      <c r="J899" s="44"/>
      <c r="K899" s="44"/>
    </row>
    <row r="900" customFormat="false" ht="15.75" hidden="false" customHeight="false" outlineLevel="0" collapsed="false">
      <c r="A900" s="44"/>
      <c r="D900" s="44"/>
      <c r="E900" s="44"/>
      <c r="G900" s="490"/>
      <c r="H900" s="490"/>
      <c r="I900" s="490"/>
      <c r="J900" s="44"/>
      <c r="K900" s="44"/>
    </row>
    <row r="901" customFormat="false" ht="15.75" hidden="false" customHeight="false" outlineLevel="0" collapsed="false">
      <c r="A901" s="44"/>
      <c r="D901" s="44"/>
      <c r="E901" s="44"/>
      <c r="G901" s="490"/>
      <c r="H901" s="490"/>
      <c r="I901" s="490"/>
      <c r="J901" s="44"/>
      <c r="K901" s="44"/>
    </row>
    <row r="902" customFormat="false" ht="15.75" hidden="false" customHeight="false" outlineLevel="0" collapsed="false">
      <c r="A902" s="44"/>
      <c r="D902" s="44"/>
      <c r="E902" s="44"/>
      <c r="G902" s="490"/>
      <c r="H902" s="490"/>
      <c r="I902" s="490"/>
      <c r="J902" s="44"/>
      <c r="K902" s="44"/>
    </row>
    <row r="903" customFormat="false" ht="15.75" hidden="false" customHeight="false" outlineLevel="0" collapsed="false">
      <c r="A903" s="44"/>
      <c r="D903" s="44"/>
      <c r="E903" s="44"/>
      <c r="G903" s="490"/>
      <c r="H903" s="490"/>
      <c r="I903" s="490"/>
      <c r="J903" s="44"/>
      <c r="K903" s="44"/>
    </row>
    <row r="904" customFormat="false" ht="15.75" hidden="false" customHeight="false" outlineLevel="0" collapsed="false">
      <c r="A904" s="44"/>
      <c r="D904" s="44"/>
      <c r="E904" s="44"/>
      <c r="G904" s="490"/>
      <c r="H904" s="490"/>
      <c r="I904" s="490"/>
      <c r="J904" s="44"/>
      <c r="K904" s="44"/>
    </row>
    <row r="905" customFormat="false" ht="15.75" hidden="false" customHeight="false" outlineLevel="0" collapsed="false">
      <c r="A905" s="44"/>
      <c r="D905" s="44"/>
      <c r="E905" s="44"/>
      <c r="G905" s="490"/>
      <c r="H905" s="490"/>
      <c r="I905" s="490"/>
      <c r="J905" s="44"/>
      <c r="K905" s="44"/>
    </row>
    <row r="906" customFormat="false" ht="15.75" hidden="false" customHeight="false" outlineLevel="0" collapsed="false">
      <c r="A906" s="44"/>
      <c r="D906" s="44"/>
      <c r="E906" s="44"/>
      <c r="G906" s="490"/>
      <c r="H906" s="490"/>
      <c r="I906" s="490"/>
      <c r="J906" s="44"/>
      <c r="K906" s="44"/>
    </row>
    <row r="907" customFormat="false" ht="15.75" hidden="false" customHeight="false" outlineLevel="0" collapsed="false">
      <c r="A907" s="44"/>
      <c r="D907" s="44"/>
      <c r="E907" s="44"/>
      <c r="G907" s="490"/>
      <c r="H907" s="490"/>
      <c r="I907" s="490"/>
      <c r="J907" s="44"/>
      <c r="K907" s="44"/>
    </row>
    <row r="908" customFormat="false" ht="15.75" hidden="false" customHeight="false" outlineLevel="0" collapsed="false">
      <c r="A908" s="44"/>
      <c r="D908" s="44"/>
      <c r="E908" s="44"/>
      <c r="G908" s="490"/>
      <c r="H908" s="490"/>
      <c r="I908" s="490"/>
      <c r="J908" s="44"/>
      <c r="K908" s="44"/>
    </row>
    <row r="909" customFormat="false" ht="15.75" hidden="false" customHeight="false" outlineLevel="0" collapsed="false">
      <c r="A909" s="44"/>
      <c r="D909" s="44"/>
      <c r="E909" s="44"/>
      <c r="G909" s="490"/>
      <c r="H909" s="490"/>
      <c r="I909" s="490"/>
      <c r="J909" s="44"/>
      <c r="K909" s="44"/>
    </row>
    <row r="910" customFormat="false" ht="15.75" hidden="false" customHeight="false" outlineLevel="0" collapsed="false">
      <c r="A910" s="44"/>
      <c r="D910" s="44"/>
      <c r="E910" s="44"/>
      <c r="G910" s="490"/>
      <c r="H910" s="490"/>
      <c r="I910" s="490"/>
      <c r="J910" s="44"/>
      <c r="K910" s="44"/>
    </row>
    <row r="911" customFormat="false" ht="15.75" hidden="false" customHeight="false" outlineLevel="0" collapsed="false">
      <c r="A911" s="44"/>
      <c r="D911" s="44"/>
      <c r="E911" s="44"/>
      <c r="G911" s="490"/>
      <c r="H911" s="490"/>
      <c r="I911" s="490"/>
      <c r="J911" s="44"/>
      <c r="K911" s="44"/>
    </row>
    <row r="912" customFormat="false" ht="15.75" hidden="false" customHeight="false" outlineLevel="0" collapsed="false">
      <c r="A912" s="44"/>
      <c r="D912" s="44"/>
      <c r="E912" s="44"/>
      <c r="G912" s="490"/>
      <c r="H912" s="490"/>
      <c r="I912" s="490"/>
      <c r="J912" s="44"/>
      <c r="K912" s="44"/>
    </row>
    <row r="913" customFormat="false" ht="15.75" hidden="false" customHeight="false" outlineLevel="0" collapsed="false">
      <c r="A913" s="44"/>
      <c r="D913" s="44"/>
      <c r="E913" s="44"/>
      <c r="G913" s="490"/>
      <c r="H913" s="490"/>
      <c r="I913" s="490"/>
      <c r="J913" s="44"/>
      <c r="K913" s="44"/>
    </row>
    <row r="914" customFormat="false" ht="15.75" hidden="false" customHeight="false" outlineLevel="0" collapsed="false">
      <c r="A914" s="44"/>
      <c r="D914" s="44"/>
      <c r="E914" s="44"/>
      <c r="G914" s="490"/>
      <c r="H914" s="490"/>
      <c r="I914" s="490"/>
      <c r="J914" s="44"/>
      <c r="K914" s="44"/>
    </row>
    <row r="915" customFormat="false" ht="15.75" hidden="false" customHeight="false" outlineLevel="0" collapsed="false">
      <c r="A915" s="44"/>
      <c r="D915" s="44"/>
      <c r="E915" s="44"/>
      <c r="G915" s="490"/>
      <c r="H915" s="490"/>
      <c r="I915" s="490"/>
      <c r="J915" s="44"/>
      <c r="K915" s="44"/>
    </row>
    <row r="916" customFormat="false" ht="15.75" hidden="false" customHeight="false" outlineLevel="0" collapsed="false">
      <c r="A916" s="44"/>
      <c r="D916" s="44"/>
      <c r="E916" s="44"/>
      <c r="G916" s="490"/>
      <c r="H916" s="490"/>
      <c r="I916" s="490"/>
      <c r="J916" s="44"/>
      <c r="K916" s="44"/>
    </row>
    <row r="917" customFormat="false" ht="15.75" hidden="false" customHeight="false" outlineLevel="0" collapsed="false">
      <c r="A917" s="44"/>
      <c r="D917" s="44"/>
      <c r="E917" s="44"/>
      <c r="G917" s="490"/>
      <c r="H917" s="490"/>
      <c r="I917" s="490"/>
      <c r="J917" s="44"/>
      <c r="K917" s="44"/>
    </row>
    <row r="918" customFormat="false" ht="15.75" hidden="false" customHeight="false" outlineLevel="0" collapsed="false">
      <c r="A918" s="44"/>
      <c r="D918" s="44"/>
      <c r="E918" s="44"/>
      <c r="G918" s="490"/>
      <c r="H918" s="490"/>
      <c r="I918" s="490"/>
      <c r="J918" s="44"/>
      <c r="K918" s="44"/>
    </row>
    <row r="919" customFormat="false" ht="15.75" hidden="false" customHeight="false" outlineLevel="0" collapsed="false">
      <c r="A919" s="44"/>
      <c r="D919" s="44"/>
      <c r="E919" s="44"/>
      <c r="G919" s="490"/>
      <c r="H919" s="490"/>
      <c r="I919" s="490"/>
      <c r="J919" s="44"/>
      <c r="K919" s="44"/>
    </row>
    <row r="920" customFormat="false" ht="15.75" hidden="false" customHeight="false" outlineLevel="0" collapsed="false">
      <c r="A920" s="44"/>
      <c r="D920" s="44"/>
      <c r="E920" s="44"/>
      <c r="G920" s="490"/>
      <c r="H920" s="490"/>
      <c r="I920" s="490"/>
      <c r="J920" s="44"/>
      <c r="K920" s="44"/>
    </row>
    <row r="921" customFormat="false" ht="15.75" hidden="false" customHeight="false" outlineLevel="0" collapsed="false">
      <c r="A921" s="44"/>
      <c r="D921" s="44"/>
      <c r="E921" s="44"/>
      <c r="G921" s="490"/>
      <c r="H921" s="490"/>
      <c r="I921" s="490"/>
      <c r="J921" s="44"/>
      <c r="K921" s="44"/>
    </row>
    <row r="922" customFormat="false" ht="15.75" hidden="false" customHeight="false" outlineLevel="0" collapsed="false">
      <c r="A922" s="44"/>
      <c r="D922" s="44"/>
      <c r="E922" s="44"/>
      <c r="G922" s="490"/>
      <c r="H922" s="490"/>
      <c r="I922" s="490"/>
      <c r="J922" s="44"/>
      <c r="K922" s="44"/>
    </row>
    <row r="923" customFormat="false" ht="15.75" hidden="false" customHeight="false" outlineLevel="0" collapsed="false">
      <c r="A923" s="44"/>
      <c r="D923" s="44"/>
      <c r="E923" s="44"/>
      <c r="G923" s="490"/>
      <c r="H923" s="490"/>
      <c r="I923" s="490"/>
      <c r="J923" s="44"/>
      <c r="K923" s="44"/>
    </row>
    <row r="924" customFormat="false" ht="15.75" hidden="false" customHeight="false" outlineLevel="0" collapsed="false">
      <c r="A924" s="44"/>
      <c r="D924" s="44"/>
      <c r="E924" s="44"/>
      <c r="G924" s="490"/>
      <c r="H924" s="490"/>
      <c r="I924" s="490"/>
      <c r="J924" s="44"/>
      <c r="K924" s="44"/>
    </row>
    <row r="925" customFormat="false" ht="15.75" hidden="false" customHeight="false" outlineLevel="0" collapsed="false">
      <c r="A925" s="44"/>
      <c r="D925" s="44"/>
      <c r="E925" s="44"/>
      <c r="G925" s="490"/>
      <c r="H925" s="490"/>
      <c r="I925" s="490"/>
      <c r="J925" s="44"/>
      <c r="K925" s="44"/>
    </row>
    <row r="926" customFormat="false" ht="15.75" hidden="false" customHeight="false" outlineLevel="0" collapsed="false">
      <c r="A926" s="44"/>
      <c r="D926" s="44"/>
      <c r="E926" s="44"/>
      <c r="G926" s="490"/>
      <c r="H926" s="490"/>
      <c r="I926" s="490"/>
      <c r="J926" s="44"/>
      <c r="K926" s="44"/>
    </row>
    <row r="927" customFormat="false" ht="15.75" hidden="false" customHeight="false" outlineLevel="0" collapsed="false">
      <c r="A927" s="44"/>
      <c r="D927" s="44"/>
      <c r="E927" s="44"/>
      <c r="G927" s="490"/>
      <c r="H927" s="490"/>
      <c r="I927" s="490"/>
      <c r="J927" s="44"/>
      <c r="K927" s="44"/>
    </row>
    <row r="928" customFormat="false" ht="15.75" hidden="false" customHeight="false" outlineLevel="0" collapsed="false">
      <c r="A928" s="44"/>
      <c r="D928" s="44"/>
      <c r="E928" s="44"/>
      <c r="G928" s="490"/>
      <c r="H928" s="490"/>
      <c r="I928" s="490"/>
      <c r="J928" s="44"/>
      <c r="K928" s="44"/>
    </row>
    <row r="929" customFormat="false" ht="15.75" hidden="false" customHeight="false" outlineLevel="0" collapsed="false">
      <c r="A929" s="44"/>
      <c r="D929" s="44"/>
      <c r="E929" s="44"/>
      <c r="G929" s="490"/>
      <c r="H929" s="490"/>
      <c r="I929" s="490"/>
      <c r="J929" s="44"/>
      <c r="K929" s="44"/>
    </row>
    <row r="930" customFormat="false" ht="15.75" hidden="false" customHeight="false" outlineLevel="0" collapsed="false">
      <c r="A930" s="44"/>
      <c r="D930" s="44"/>
      <c r="E930" s="44"/>
      <c r="G930" s="490"/>
      <c r="H930" s="490"/>
      <c r="I930" s="490"/>
      <c r="J930" s="44"/>
      <c r="K930" s="44"/>
    </row>
    <row r="931" customFormat="false" ht="15.75" hidden="false" customHeight="false" outlineLevel="0" collapsed="false">
      <c r="A931" s="44"/>
      <c r="D931" s="44"/>
      <c r="E931" s="44"/>
      <c r="G931" s="490"/>
      <c r="H931" s="490"/>
      <c r="I931" s="490"/>
      <c r="J931" s="44"/>
      <c r="K931" s="44"/>
    </row>
    <row r="932" customFormat="false" ht="15.75" hidden="false" customHeight="false" outlineLevel="0" collapsed="false">
      <c r="A932" s="44"/>
      <c r="D932" s="44"/>
      <c r="E932" s="44"/>
      <c r="G932" s="490"/>
      <c r="H932" s="490"/>
      <c r="I932" s="490"/>
      <c r="J932" s="44"/>
      <c r="K932" s="44"/>
    </row>
    <row r="933" customFormat="false" ht="15.75" hidden="false" customHeight="false" outlineLevel="0" collapsed="false">
      <c r="A933" s="44"/>
      <c r="D933" s="44"/>
      <c r="E933" s="44"/>
      <c r="G933" s="490"/>
      <c r="H933" s="490"/>
      <c r="I933" s="490"/>
      <c r="J933" s="44"/>
      <c r="K933" s="44"/>
    </row>
    <row r="934" customFormat="false" ht="15.75" hidden="false" customHeight="false" outlineLevel="0" collapsed="false">
      <c r="A934" s="44"/>
      <c r="D934" s="44"/>
      <c r="E934" s="44"/>
      <c r="G934" s="490"/>
      <c r="H934" s="490"/>
      <c r="I934" s="490"/>
      <c r="J934" s="44"/>
      <c r="K934" s="44"/>
    </row>
    <row r="935" customFormat="false" ht="15.75" hidden="false" customHeight="false" outlineLevel="0" collapsed="false">
      <c r="A935" s="44"/>
      <c r="D935" s="44"/>
      <c r="E935" s="44"/>
      <c r="G935" s="490"/>
      <c r="H935" s="490"/>
      <c r="I935" s="490"/>
      <c r="J935" s="44"/>
      <c r="K935" s="44"/>
    </row>
    <row r="936" customFormat="false" ht="15.75" hidden="false" customHeight="false" outlineLevel="0" collapsed="false">
      <c r="A936" s="44"/>
      <c r="D936" s="44"/>
      <c r="E936" s="44"/>
      <c r="G936" s="490"/>
      <c r="H936" s="490"/>
      <c r="I936" s="490"/>
      <c r="J936" s="44"/>
      <c r="K936" s="44"/>
    </row>
    <row r="937" customFormat="false" ht="15.75" hidden="false" customHeight="false" outlineLevel="0" collapsed="false">
      <c r="A937" s="44"/>
      <c r="D937" s="44"/>
      <c r="E937" s="44"/>
      <c r="G937" s="490"/>
      <c r="H937" s="490"/>
      <c r="I937" s="490"/>
      <c r="J937" s="44"/>
      <c r="K937" s="44"/>
    </row>
    <row r="938" customFormat="false" ht="15.75" hidden="false" customHeight="false" outlineLevel="0" collapsed="false">
      <c r="A938" s="44"/>
      <c r="D938" s="44"/>
      <c r="E938" s="44"/>
      <c r="G938" s="490"/>
      <c r="H938" s="490"/>
      <c r="I938" s="490"/>
      <c r="J938" s="44"/>
      <c r="K938" s="44"/>
    </row>
    <row r="939" customFormat="false" ht="15.75" hidden="false" customHeight="false" outlineLevel="0" collapsed="false">
      <c r="A939" s="44"/>
      <c r="D939" s="44"/>
      <c r="E939" s="44"/>
      <c r="G939" s="490"/>
      <c r="H939" s="490"/>
      <c r="I939" s="490"/>
      <c r="J939" s="44"/>
      <c r="K939" s="44"/>
    </row>
    <row r="940" customFormat="false" ht="15.75" hidden="false" customHeight="false" outlineLevel="0" collapsed="false">
      <c r="A940" s="44"/>
      <c r="D940" s="44"/>
      <c r="E940" s="44"/>
      <c r="G940" s="490"/>
      <c r="H940" s="490"/>
      <c r="I940" s="490"/>
      <c r="J940" s="44"/>
      <c r="K940" s="44"/>
    </row>
    <row r="941" customFormat="false" ht="15.75" hidden="false" customHeight="false" outlineLevel="0" collapsed="false">
      <c r="A941" s="44"/>
      <c r="D941" s="44"/>
      <c r="E941" s="44"/>
      <c r="G941" s="490"/>
      <c r="H941" s="490"/>
      <c r="I941" s="490"/>
      <c r="J941" s="44"/>
      <c r="K941" s="44"/>
    </row>
    <row r="942" customFormat="false" ht="15.75" hidden="false" customHeight="false" outlineLevel="0" collapsed="false">
      <c r="A942" s="44"/>
      <c r="D942" s="44"/>
      <c r="E942" s="44"/>
      <c r="G942" s="490"/>
      <c r="H942" s="490"/>
      <c r="I942" s="490"/>
      <c r="J942" s="44"/>
      <c r="K942" s="44"/>
    </row>
    <row r="943" customFormat="false" ht="15.75" hidden="false" customHeight="false" outlineLevel="0" collapsed="false">
      <c r="A943" s="44"/>
      <c r="D943" s="44"/>
      <c r="E943" s="44"/>
      <c r="G943" s="490"/>
      <c r="H943" s="490"/>
      <c r="I943" s="490"/>
      <c r="J943" s="44"/>
      <c r="K943" s="44"/>
    </row>
    <row r="944" customFormat="false" ht="15.75" hidden="false" customHeight="false" outlineLevel="0" collapsed="false">
      <c r="A944" s="44"/>
      <c r="D944" s="44"/>
      <c r="E944" s="44"/>
      <c r="G944" s="490"/>
      <c r="H944" s="490"/>
      <c r="I944" s="490"/>
      <c r="J944" s="44"/>
      <c r="K944" s="44"/>
    </row>
    <row r="945" customFormat="false" ht="15.75" hidden="false" customHeight="false" outlineLevel="0" collapsed="false">
      <c r="A945" s="44"/>
      <c r="D945" s="44"/>
      <c r="E945" s="44"/>
      <c r="G945" s="490"/>
      <c r="H945" s="490"/>
      <c r="I945" s="490"/>
      <c r="J945" s="44"/>
      <c r="K945" s="44"/>
    </row>
    <row r="946" customFormat="false" ht="15.75" hidden="false" customHeight="false" outlineLevel="0" collapsed="false">
      <c r="A946" s="44"/>
      <c r="D946" s="44"/>
      <c r="E946" s="44"/>
      <c r="G946" s="490"/>
      <c r="H946" s="490"/>
      <c r="I946" s="490"/>
      <c r="J946" s="44"/>
      <c r="K946" s="44"/>
    </row>
    <row r="947" customFormat="false" ht="15.75" hidden="false" customHeight="false" outlineLevel="0" collapsed="false">
      <c r="A947" s="44"/>
      <c r="D947" s="44"/>
      <c r="E947" s="44"/>
      <c r="G947" s="490"/>
      <c r="H947" s="490"/>
      <c r="I947" s="490"/>
      <c r="J947" s="44"/>
      <c r="K947" s="44"/>
    </row>
    <row r="948" customFormat="false" ht="15.75" hidden="false" customHeight="false" outlineLevel="0" collapsed="false">
      <c r="A948" s="44"/>
      <c r="D948" s="44"/>
      <c r="E948" s="44"/>
      <c r="G948" s="490"/>
      <c r="H948" s="490"/>
      <c r="I948" s="490"/>
      <c r="J948" s="44"/>
      <c r="K948" s="44"/>
    </row>
    <row r="949" customFormat="false" ht="15.75" hidden="false" customHeight="false" outlineLevel="0" collapsed="false">
      <c r="A949" s="44"/>
      <c r="D949" s="44"/>
      <c r="E949" s="44"/>
      <c r="G949" s="490"/>
      <c r="H949" s="490"/>
      <c r="I949" s="490"/>
      <c r="J949" s="44"/>
      <c r="K949" s="44"/>
    </row>
    <row r="950" customFormat="false" ht="15.75" hidden="false" customHeight="false" outlineLevel="0" collapsed="false">
      <c r="A950" s="44"/>
      <c r="D950" s="44"/>
      <c r="E950" s="44"/>
      <c r="G950" s="490"/>
      <c r="H950" s="490"/>
      <c r="I950" s="490"/>
      <c r="J950" s="44"/>
      <c r="K950" s="44"/>
    </row>
    <row r="951" customFormat="false" ht="15.75" hidden="false" customHeight="false" outlineLevel="0" collapsed="false">
      <c r="A951" s="44"/>
      <c r="D951" s="44"/>
      <c r="E951" s="44"/>
      <c r="G951" s="490"/>
      <c r="H951" s="490"/>
      <c r="I951" s="490"/>
      <c r="J951" s="44"/>
      <c r="K951" s="44"/>
    </row>
    <row r="952" customFormat="false" ht="15.75" hidden="false" customHeight="false" outlineLevel="0" collapsed="false">
      <c r="A952" s="44"/>
      <c r="D952" s="44"/>
      <c r="E952" s="44"/>
      <c r="G952" s="490"/>
      <c r="H952" s="490"/>
      <c r="I952" s="490"/>
      <c r="J952" s="44"/>
      <c r="K952" s="44"/>
    </row>
    <row r="953" customFormat="false" ht="15.75" hidden="false" customHeight="false" outlineLevel="0" collapsed="false">
      <c r="A953" s="44"/>
      <c r="D953" s="44"/>
      <c r="E953" s="44"/>
      <c r="G953" s="490"/>
      <c r="H953" s="490"/>
      <c r="I953" s="490"/>
      <c r="J953" s="44"/>
      <c r="K953" s="44"/>
    </row>
    <row r="954" customFormat="false" ht="15.75" hidden="false" customHeight="false" outlineLevel="0" collapsed="false">
      <c r="A954" s="44"/>
      <c r="D954" s="44"/>
      <c r="E954" s="44"/>
      <c r="G954" s="490"/>
      <c r="H954" s="490"/>
      <c r="I954" s="490"/>
      <c r="J954" s="44"/>
      <c r="K954" s="44"/>
    </row>
    <row r="955" customFormat="false" ht="15.75" hidden="false" customHeight="false" outlineLevel="0" collapsed="false">
      <c r="A955" s="44"/>
      <c r="D955" s="44"/>
      <c r="E955" s="44"/>
      <c r="G955" s="490"/>
      <c r="H955" s="490"/>
      <c r="I955" s="490"/>
      <c r="J955" s="44"/>
      <c r="K955" s="44"/>
    </row>
    <row r="956" customFormat="false" ht="15.75" hidden="false" customHeight="false" outlineLevel="0" collapsed="false">
      <c r="A956" s="44"/>
      <c r="D956" s="44"/>
      <c r="E956" s="44"/>
      <c r="G956" s="490"/>
      <c r="H956" s="490"/>
      <c r="I956" s="490"/>
      <c r="J956" s="44"/>
      <c r="K956" s="44"/>
    </row>
    <row r="957" customFormat="false" ht="15.75" hidden="false" customHeight="false" outlineLevel="0" collapsed="false">
      <c r="A957" s="44"/>
      <c r="D957" s="44"/>
      <c r="E957" s="44"/>
      <c r="G957" s="490"/>
      <c r="H957" s="490"/>
      <c r="I957" s="490"/>
      <c r="J957" s="44"/>
      <c r="K957" s="44"/>
    </row>
    <row r="958" customFormat="false" ht="15.75" hidden="false" customHeight="false" outlineLevel="0" collapsed="false">
      <c r="A958" s="44"/>
      <c r="D958" s="44"/>
      <c r="E958" s="44"/>
      <c r="G958" s="490"/>
      <c r="H958" s="490"/>
      <c r="I958" s="490"/>
      <c r="J958" s="44"/>
      <c r="K958" s="44"/>
    </row>
    <row r="959" customFormat="false" ht="15.75" hidden="false" customHeight="false" outlineLevel="0" collapsed="false">
      <c r="A959" s="44"/>
      <c r="D959" s="44"/>
      <c r="E959" s="44"/>
      <c r="G959" s="490"/>
      <c r="H959" s="490"/>
      <c r="I959" s="490"/>
      <c r="J959" s="44"/>
      <c r="K959" s="44"/>
    </row>
    <row r="960" customFormat="false" ht="15.75" hidden="false" customHeight="false" outlineLevel="0" collapsed="false">
      <c r="A960" s="44"/>
      <c r="D960" s="44"/>
      <c r="E960" s="44"/>
      <c r="G960" s="490"/>
      <c r="H960" s="490"/>
      <c r="I960" s="490"/>
      <c r="J960" s="44"/>
      <c r="K960" s="44"/>
    </row>
    <row r="961" customFormat="false" ht="15.75" hidden="false" customHeight="false" outlineLevel="0" collapsed="false">
      <c r="A961" s="44"/>
      <c r="D961" s="44"/>
      <c r="E961" s="44"/>
      <c r="G961" s="490"/>
      <c r="H961" s="490"/>
      <c r="I961" s="490"/>
      <c r="J961" s="44"/>
      <c r="K961" s="44"/>
    </row>
    <row r="962" customFormat="false" ht="15.75" hidden="false" customHeight="false" outlineLevel="0" collapsed="false">
      <c r="A962" s="44"/>
      <c r="D962" s="44"/>
      <c r="E962" s="44"/>
      <c r="G962" s="490"/>
      <c r="H962" s="490"/>
      <c r="I962" s="490"/>
      <c r="J962" s="44"/>
      <c r="K962" s="44"/>
    </row>
    <row r="963" customFormat="false" ht="15.75" hidden="false" customHeight="false" outlineLevel="0" collapsed="false">
      <c r="A963" s="44"/>
      <c r="D963" s="44"/>
      <c r="E963" s="44"/>
      <c r="G963" s="490"/>
      <c r="H963" s="490"/>
      <c r="I963" s="490"/>
      <c r="J963" s="44"/>
      <c r="K963" s="44"/>
    </row>
    <row r="964" customFormat="false" ht="15.75" hidden="false" customHeight="false" outlineLevel="0" collapsed="false">
      <c r="A964" s="44"/>
      <c r="D964" s="44"/>
      <c r="E964" s="44"/>
      <c r="G964" s="490"/>
      <c r="H964" s="490"/>
      <c r="I964" s="490"/>
      <c r="J964" s="44"/>
      <c r="K964" s="44"/>
    </row>
    <row r="965" customFormat="false" ht="15.75" hidden="false" customHeight="false" outlineLevel="0" collapsed="false">
      <c r="A965" s="44"/>
      <c r="D965" s="44"/>
      <c r="E965" s="44"/>
      <c r="G965" s="490"/>
      <c r="H965" s="490"/>
      <c r="I965" s="490"/>
      <c r="J965" s="44"/>
      <c r="K965" s="44"/>
    </row>
    <row r="966" customFormat="false" ht="15.75" hidden="false" customHeight="false" outlineLevel="0" collapsed="false">
      <c r="A966" s="44"/>
      <c r="D966" s="44"/>
      <c r="E966" s="44"/>
      <c r="G966" s="490"/>
      <c r="H966" s="490"/>
      <c r="I966" s="490"/>
      <c r="J966" s="44"/>
      <c r="K966" s="44"/>
    </row>
    <row r="967" customFormat="false" ht="15.75" hidden="false" customHeight="false" outlineLevel="0" collapsed="false">
      <c r="A967" s="44"/>
      <c r="D967" s="44"/>
      <c r="E967" s="44"/>
      <c r="G967" s="490"/>
      <c r="H967" s="490"/>
      <c r="I967" s="490"/>
      <c r="J967" s="44"/>
      <c r="K967" s="44"/>
    </row>
    <row r="968" customFormat="false" ht="15.75" hidden="false" customHeight="false" outlineLevel="0" collapsed="false">
      <c r="A968" s="44"/>
      <c r="D968" s="44"/>
      <c r="E968" s="44"/>
      <c r="G968" s="490"/>
      <c r="H968" s="490"/>
      <c r="I968" s="490"/>
      <c r="J968" s="44"/>
      <c r="K968" s="44"/>
    </row>
    <row r="969" customFormat="false" ht="15.75" hidden="false" customHeight="false" outlineLevel="0" collapsed="false">
      <c r="A969" s="44"/>
      <c r="D969" s="44"/>
      <c r="E969" s="44"/>
      <c r="G969" s="490"/>
      <c r="H969" s="490"/>
      <c r="I969" s="490"/>
      <c r="J969" s="44"/>
      <c r="K969" s="44"/>
    </row>
    <row r="970" customFormat="false" ht="15.75" hidden="false" customHeight="false" outlineLevel="0" collapsed="false">
      <c r="A970" s="44"/>
      <c r="D970" s="44"/>
      <c r="E970" s="44"/>
      <c r="G970" s="490"/>
      <c r="H970" s="490"/>
      <c r="I970" s="490"/>
      <c r="J970" s="44"/>
      <c r="K970" s="44"/>
    </row>
    <row r="971" customFormat="false" ht="15.75" hidden="false" customHeight="false" outlineLevel="0" collapsed="false">
      <c r="A971" s="44"/>
      <c r="D971" s="44"/>
      <c r="E971" s="44"/>
      <c r="G971" s="490"/>
      <c r="H971" s="490"/>
      <c r="I971" s="490"/>
      <c r="J971" s="44"/>
      <c r="K971" s="44"/>
    </row>
    <row r="972" customFormat="false" ht="15.75" hidden="false" customHeight="false" outlineLevel="0" collapsed="false">
      <c r="A972" s="44"/>
      <c r="D972" s="44"/>
      <c r="E972" s="44"/>
      <c r="G972" s="490"/>
      <c r="H972" s="490"/>
      <c r="I972" s="490"/>
      <c r="J972" s="44"/>
      <c r="K972" s="44"/>
    </row>
    <row r="973" customFormat="false" ht="15.75" hidden="false" customHeight="false" outlineLevel="0" collapsed="false">
      <c r="A973" s="44"/>
      <c r="D973" s="44"/>
      <c r="E973" s="44"/>
      <c r="G973" s="490"/>
      <c r="H973" s="490"/>
      <c r="I973" s="490"/>
      <c r="J973" s="44"/>
      <c r="K973" s="44"/>
    </row>
    <row r="974" customFormat="false" ht="15.75" hidden="false" customHeight="false" outlineLevel="0" collapsed="false">
      <c r="A974" s="44"/>
      <c r="D974" s="44"/>
      <c r="E974" s="44"/>
      <c r="G974" s="490"/>
      <c r="H974" s="490"/>
      <c r="I974" s="490"/>
      <c r="J974" s="44"/>
      <c r="K974" s="44"/>
    </row>
    <row r="975" customFormat="false" ht="15.75" hidden="false" customHeight="false" outlineLevel="0" collapsed="false">
      <c r="A975" s="44"/>
      <c r="D975" s="44"/>
      <c r="E975" s="44"/>
      <c r="G975" s="490"/>
      <c r="H975" s="490"/>
      <c r="I975" s="490"/>
      <c r="J975" s="44"/>
      <c r="K975" s="44"/>
    </row>
    <row r="976" customFormat="false" ht="15.75" hidden="false" customHeight="false" outlineLevel="0" collapsed="false">
      <c r="A976" s="44"/>
      <c r="D976" s="44"/>
      <c r="E976" s="44"/>
      <c r="G976" s="490"/>
      <c r="H976" s="490"/>
      <c r="I976" s="490"/>
      <c r="J976" s="44"/>
      <c r="K976" s="44"/>
    </row>
    <row r="977" customFormat="false" ht="15.75" hidden="false" customHeight="false" outlineLevel="0" collapsed="false">
      <c r="A977" s="44"/>
      <c r="D977" s="44"/>
      <c r="E977" s="44"/>
      <c r="G977" s="490"/>
      <c r="H977" s="490"/>
      <c r="I977" s="490"/>
      <c r="J977" s="44"/>
      <c r="K977" s="44"/>
    </row>
    <row r="978" customFormat="false" ht="15.75" hidden="false" customHeight="false" outlineLevel="0" collapsed="false">
      <c r="A978" s="44"/>
      <c r="D978" s="44"/>
      <c r="E978" s="44"/>
      <c r="G978" s="490"/>
      <c r="H978" s="490"/>
      <c r="I978" s="490"/>
      <c r="J978" s="44"/>
      <c r="K978" s="44"/>
    </row>
    <row r="979" customFormat="false" ht="15.75" hidden="false" customHeight="false" outlineLevel="0" collapsed="false">
      <c r="A979" s="44"/>
      <c r="D979" s="44"/>
      <c r="E979" s="44"/>
      <c r="G979" s="490"/>
      <c r="H979" s="490"/>
      <c r="I979" s="490"/>
      <c r="J979" s="44"/>
      <c r="K979" s="44"/>
    </row>
    <row r="980" customFormat="false" ht="15.75" hidden="false" customHeight="false" outlineLevel="0" collapsed="false">
      <c r="A980" s="44"/>
      <c r="D980" s="44"/>
      <c r="E980" s="44"/>
      <c r="G980" s="490"/>
      <c r="H980" s="490"/>
      <c r="I980" s="490"/>
      <c r="J980" s="44"/>
      <c r="K980" s="44"/>
    </row>
    <row r="981" customFormat="false" ht="15.75" hidden="false" customHeight="false" outlineLevel="0" collapsed="false">
      <c r="A981" s="44"/>
      <c r="D981" s="44"/>
      <c r="E981" s="44"/>
      <c r="G981" s="490"/>
      <c r="H981" s="490"/>
      <c r="I981" s="490"/>
      <c r="J981" s="44"/>
      <c r="K981" s="44"/>
    </row>
    <row r="982" customFormat="false" ht="15.75" hidden="false" customHeight="false" outlineLevel="0" collapsed="false">
      <c r="A982" s="44"/>
      <c r="D982" s="44"/>
      <c r="E982" s="44"/>
      <c r="G982" s="490"/>
      <c r="H982" s="490"/>
      <c r="I982" s="490"/>
      <c r="J982" s="44"/>
      <c r="K982" s="44"/>
    </row>
    <row r="983" customFormat="false" ht="15.75" hidden="false" customHeight="false" outlineLevel="0" collapsed="false">
      <c r="A983" s="44"/>
      <c r="D983" s="44"/>
      <c r="E983" s="44"/>
      <c r="G983" s="490"/>
      <c r="H983" s="490"/>
      <c r="I983" s="490"/>
      <c r="J983" s="44"/>
      <c r="K983" s="44"/>
    </row>
    <row r="984" customFormat="false" ht="15.75" hidden="false" customHeight="false" outlineLevel="0" collapsed="false">
      <c r="A984" s="44"/>
      <c r="D984" s="44"/>
      <c r="E984" s="44"/>
      <c r="G984" s="490"/>
      <c r="H984" s="490"/>
      <c r="I984" s="490"/>
      <c r="J984" s="44"/>
      <c r="K984" s="44"/>
    </row>
    <row r="985" customFormat="false" ht="15.75" hidden="false" customHeight="false" outlineLevel="0" collapsed="false">
      <c r="A985" s="44"/>
      <c r="D985" s="44"/>
      <c r="E985" s="44"/>
      <c r="G985" s="490"/>
      <c r="H985" s="490"/>
      <c r="I985" s="490"/>
      <c r="J985" s="44"/>
      <c r="K985" s="44"/>
    </row>
    <row r="986" customFormat="false" ht="15.75" hidden="false" customHeight="false" outlineLevel="0" collapsed="false">
      <c r="A986" s="44"/>
      <c r="D986" s="44"/>
      <c r="E986" s="44"/>
      <c r="G986" s="490"/>
      <c r="H986" s="490"/>
      <c r="I986" s="490"/>
      <c r="J986" s="44"/>
      <c r="K986" s="44"/>
    </row>
    <row r="987" customFormat="false" ht="15.75" hidden="false" customHeight="false" outlineLevel="0" collapsed="false">
      <c r="A987" s="44"/>
      <c r="D987" s="44"/>
      <c r="E987" s="44"/>
      <c r="G987" s="490"/>
      <c r="H987" s="490"/>
      <c r="I987" s="490"/>
      <c r="J987" s="44"/>
      <c r="K987" s="44"/>
    </row>
    <row r="988" customFormat="false" ht="15.75" hidden="false" customHeight="false" outlineLevel="0" collapsed="false">
      <c r="A988" s="44"/>
      <c r="D988" s="44"/>
      <c r="E988" s="44"/>
      <c r="G988" s="490"/>
      <c r="H988" s="490"/>
      <c r="I988" s="490"/>
      <c r="J988" s="44"/>
      <c r="K988" s="44"/>
    </row>
    <row r="989" customFormat="false" ht="15.75" hidden="false" customHeight="false" outlineLevel="0" collapsed="false">
      <c r="A989" s="44"/>
      <c r="D989" s="44"/>
      <c r="E989" s="44"/>
      <c r="G989" s="490"/>
      <c r="H989" s="490"/>
      <c r="I989" s="490"/>
      <c r="J989" s="44"/>
      <c r="K989" s="44"/>
    </row>
    <row r="990" customFormat="false" ht="15.75" hidden="false" customHeight="false" outlineLevel="0" collapsed="false">
      <c r="A990" s="44"/>
      <c r="D990" s="44"/>
      <c r="E990" s="44"/>
      <c r="G990" s="490"/>
      <c r="H990" s="490"/>
      <c r="I990" s="490"/>
      <c r="J990" s="44"/>
      <c r="K990" s="44"/>
    </row>
    <row r="991" customFormat="false" ht="15.75" hidden="false" customHeight="false" outlineLevel="0" collapsed="false">
      <c r="A991" s="44"/>
      <c r="D991" s="44"/>
      <c r="E991" s="44"/>
      <c r="G991" s="490"/>
      <c r="H991" s="490"/>
      <c r="I991" s="490"/>
      <c r="J991" s="44"/>
      <c r="K991" s="44"/>
    </row>
    <row r="992" customFormat="false" ht="15.75" hidden="false" customHeight="false" outlineLevel="0" collapsed="false">
      <c r="A992" s="44"/>
      <c r="D992" s="44"/>
      <c r="E992" s="44"/>
      <c r="G992" s="490"/>
      <c r="H992" s="490"/>
      <c r="I992" s="490"/>
      <c r="J992" s="44"/>
      <c r="K992" s="44"/>
    </row>
    <row r="993" customFormat="false" ht="15.75" hidden="false" customHeight="false" outlineLevel="0" collapsed="false">
      <c r="A993" s="44"/>
      <c r="D993" s="44"/>
      <c r="E993" s="44"/>
      <c r="G993" s="490"/>
      <c r="H993" s="490"/>
      <c r="I993" s="490"/>
      <c r="J993" s="44"/>
      <c r="K993" s="44"/>
    </row>
    <row r="994" customFormat="false" ht="15.75" hidden="false" customHeight="false" outlineLevel="0" collapsed="false">
      <c r="A994" s="44"/>
      <c r="D994" s="44"/>
      <c r="E994" s="44"/>
      <c r="G994" s="490"/>
      <c r="H994" s="490"/>
      <c r="I994" s="490"/>
      <c r="J994" s="44"/>
      <c r="K994" s="44"/>
    </row>
    <row r="995" customFormat="false" ht="15.75" hidden="false" customHeight="false" outlineLevel="0" collapsed="false">
      <c r="A995" s="44"/>
      <c r="D995" s="44"/>
      <c r="E995" s="44"/>
      <c r="G995" s="490"/>
      <c r="H995" s="490"/>
      <c r="I995" s="490"/>
      <c r="J995" s="44"/>
      <c r="K995" s="44"/>
    </row>
    <row r="996" customFormat="false" ht="15.75" hidden="false" customHeight="false" outlineLevel="0" collapsed="false">
      <c r="A996" s="44"/>
      <c r="D996" s="44"/>
      <c r="E996" s="44"/>
      <c r="G996" s="490"/>
      <c r="H996" s="490"/>
      <c r="I996" s="490"/>
      <c r="J996" s="44"/>
      <c r="K996" s="44"/>
    </row>
    <row r="997" customFormat="false" ht="15.75" hidden="false" customHeight="false" outlineLevel="0" collapsed="false">
      <c r="A997" s="44"/>
      <c r="D997" s="44"/>
      <c r="E997" s="44"/>
      <c r="G997" s="490"/>
      <c r="H997" s="490"/>
      <c r="I997" s="490"/>
      <c r="J997" s="44"/>
      <c r="K997" s="44"/>
    </row>
    <row r="998" customFormat="false" ht="15.75" hidden="false" customHeight="false" outlineLevel="0" collapsed="false">
      <c r="A998" s="44"/>
      <c r="D998" s="44"/>
      <c r="E998" s="44"/>
      <c r="G998" s="490"/>
      <c r="H998" s="490"/>
      <c r="I998" s="490"/>
      <c r="J998" s="44"/>
      <c r="K998" s="44"/>
    </row>
    <row r="999" customFormat="false" ht="15.75" hidden="false" customHeight="false" outlineLevel="0" collapsed="false">
      <c r="A999" s="44"/>
      <c r="D999" s="44"/>
      <c r="E999" s="44"/>
      <c r="G999" s="490"/>
      <c r="H999" s="490"/>
      <c r="I999" s="490"/>
      <c r="J999" s="44"/>
      <c r="K999" s="44"/>
    </row>
    <row r="1000" customFormat="false" ht="15.75" hidden="false" customHeight="false" outlineLevel="0" collapsed="false">
      <c r="A1000" s="44"/>
      <c r="D1000" s="44"/>
      <c r="E1000" s="44"/>
      <c r="G1000" s="490"/>
      <c r="H1000" s="490"/>
      <c r="I1000" s="490"/>
      <c r="J1000" s="44"/>
      <c r="K1000" s="44"/>
    </row>
    <row r="1001" customFormat="false" ht="15.75" hidden="false" customHeight="false" outlineLevel="0" collapsed="false">
      <c r="A1001" s="44"/>
      <c r="D1001" s="44"/>
      <c r="E1001" s="44"/>
      <c r="G1001" s="490"/>
      <c r="H1001" s="490"/>
      <c r="I1001" s="490"/>
      <c r="J1001" s="44"/>
      <c r="K1001" s="44"/>
    </row>
    <row r="1002" customFormat="false" ht="15.75" hidden="false" customHeight="false" outlineLevel="0" collapsed="false">
      <c r="A1002" s="44"/>
      <c r="D1002" s="44"/>
      <c r="E1002" s="44"/>
      <c r="G1002" s="490"/>
      <c r="H1002" s="490"/>
      <c r="I1002" s="490"/>
      <c r="J1002" s="44"/>
      <c r="K1002" s="44"/>
    </row>
    <row r="1003" customFormat="false" ht="15.75" hidden="false" customHeight="false" outlineLevel="0" collapsed="false">
      <c r="A1003" s="44"/>
      <c r="D1003" s="44"/>
      <c r="E1003" s="44"/>
      <c r="G1003" s="490"/>
      <c r="H1003" s="490"/>
      <c r="I1003" s="490"/>
      <c r="J1003" s="44"/>
      <c r="K1003" s="44"/>
    </row>
    <row r="1004" customFormat="false" ht="15.75" hidden="false" customHeight="false" outlineLevel="0" collapsed="false">
      <c r="A1004" s="44"/>
      <c r="D1004" s="44"/>
      <c r="E1004" s="44"/>
      <c r="G1004" s="490"/>
      <c r="H1004" s="490"/>
      <c r="I1004" s="490"/>
      <c r="J1004" s="44"/>
      <c r="K1004" s="44"/>
    </row>
  </sheetData>
  <mergeCells count="5">
    <mergeCell ref="I4:I12"/>
    <mergeCell ref="L23:L25"/>
    <mergeCell ref="M23:M25"/>
    <mergeCell ref="L31:L40"/>
    <mergeCell ref="M31:M40"/>
  </mergeCells>
  <hyperlinks>
    <hyperlink ref="M3" r:id="rId1" display="https://en.tempo.co/read/1303537/coronavirus-indonesian-worker-becomes-singapores-case-21"/>
    <hyperlink ref="N3" r:id="rId2" display="https://nasional.kompas.com/read/2020/02/19/12540061/sembuh-dari-corona-wni-di-singapura-keluar-rumah-sakit"/>
    <hyperlink ref="M4" r:id="rId3" display="https://www.gatra.com/detail/news/469557/internasional/3-wni-di-kapal-pesiar-diamond-princess-positif-corona"/>
    <hyperlink ref="M7" r:id="rId4" display="https://www.cnbcindonesia.com/news/20200224144659-4-140074/wni-kena-corona-di-kapal-diamond-princess-kini-jadi-9-orang"/>
    <hyperlink ref="M8" r:id="rId5" display="https://www.kompas.com/tren/read/2020/03/04/175905465/empat-wni-abk-diamond-princess-dinyatakan-sembuh-dari-corona-covid-19"/>
    <hyperlink ref="M9" r:id="rId6" display="https://www.instagram.com/p/B9dPU2dABI9/?utm_source=ig_web_copy_link"/>
    <hyperlink ref="M10" r:id="rId7" display="https://m.detik.com/news/berita/d-4936193/semua-9-wni-abk-diamond-princess-di-jepang-sembuh-dari-corona"/>
    <hyperlink ref="M13" r:id="rId8" display="https://www.taiwannews.com.tw/en/news/3882112"/>
    <hyperlink ref="M14" r:id="rId9" display="https://www.moh.gov.sg/news-highlights/details/eight-more-cases-discharged-eight-more-cases-of-covid-19-infection-confirmed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100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C3" activeCellId="0" sqref="C3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5.14"/>
    <col collapsed="false" customWidth="true" hidden="false" outlineLevel="0" max="2" min="2" style="0" width="11.99"/>
    <col collapsed="false" customWidth="true" hidden="false" outlineLevel="0" max="3" min="3" style="0" width="18.86"/>
    <col collapsed="false" customWidth="true" hidden="false" outlineLevel="0" max="6" min="4" style="0" width="6.14"/>
    <col collapsed="false" customWidth="true" hidden="false" outlineLevel="0" max="7" min="7" style="0" width="12.14"/>
    <col collapsed="false" customWidth="true" hidden="false" outlineLevel="0" max="8" min="8" style="0" width="10.58"/>
    <col collapsed="false" customWidth="true" hidden="false" outlineLevel="0" max="9" min="9" style="0" width="11.71"/>
    <col collapsed="false" customWidth="true" hidden="false" outlineLevel="0" max="10" min="10" style="0" width="10.71"/>
    <col collapsed="false" customWidth="true" hidden="false" outlineLevel="0" max="12" min="12" style="0" width="16.43"/>
    <col collapsed="false" customWidth="true" hidden="false" outlineLevel="0" max="13" min="13" style="0" width="13.29"/>
    <col collapsed="false" customWidth="true" hidden="false" outlineLevel="0" max="14" min="14" style="0" width="11.43"/>
    <col collapsed="false" customWidth="true" hidden="false" outlineLevel="0" max="15" min="15" style="0" width="55.43"/>
    <col collapsed="false" customWidth="true" hidden="false" outlineLevel="0" max="16" min="16" style="0" width="9.58"/>
    <col collapsed="false" customWidth="true" hidden="false" outlineLevel="0" max="17" min="17" style="0" width="9.13"/>
  </cols>
  <sheetData>
    <row r="1" customFormat="false" ht="35.25" hidden="false" customHeight="true" outlineLevel="0" collapsed="false">
      <c r="A1" s="498" t="s">
        <v>1502</v>
      </c>
      <c r="B1" s="498"/>
      <c r="C1" s="499" t="s">
        <v>1503</v>
      </c>
      <c r="D1" s="499"/>
      <c r="E1" s="499"/>
      <c r="F1" s="499"/>
      <c r="G1" s="499"/>
      <c r="H1" s="285" t="s">
        <v>1504</v>
      </c>
      <c r="I1" s="285"/>
      <c r="J1" s="285"/>
      <c r="K1" s="285"/>
      <c r="L1" s="500" t="s">
        <v>1505</v>
      </c>
      <c r="M1" s="501" t="s">
        <v>1506</v>
      </c>
      <c r="N1" s="501"/>
      <c r="O1" s="502"/>
      <c r="P1" s="44"/>
      <c r="Q1" s="44"/>
    </row>
    <row r="2" customFormat="false" ht="15.75" hidden="false" customHeight="false" outlineLevel="0" collapsed="false">
      <c r="A2" s="387" t="s">
        <v>36</v>
      </c>
      <c r="B2" s="387" t="s">
        <v>1361</v>
      </c>
      <c r="C2" s="387" t="s">
        <v>1397</v>
      </c>
      <c r="D2" s="387" t="s">
        <v>1121</v>
      </c>
      <c r="E2" s="387" t="s">
        <v>1206</v>
      </c>
      <c r="F2" s="387" t="s">
        <v>1205</v>
      </c>
      <c r="G2" s="396" t="s">
        <v>1080</v>
      </c>
      <c r="H2" s="395" t="s">
        <v>1507</v>
      </c>
      <c r="I2" s="395" t="s">
        <v>1508</v>
      </c>
      <c r="J2" s="395" t="s">
        <v>1509</v>
      </c>
      <c r="K2" s="395" t="s">
        <v>1510</v>
      </c>
      <c r="L2" s="500"/>
      <c r="M2" s="487" t="s">
        <v>1511</v>
      </c>
      <c r="N2" s="487" t="s">
        <v>1512</v>
      </c>
      <c r="O2" s="451" t="s">
        <v>1215</v>
      </c>
      <c r="P2" s="395" t="s">
        <v>72</v>
      </c>
      <c r="Q2" s="44"/>
    </row>
    <row r="3" customFormat="false" ht="15.75" hidden="false" customHeight="false" outlineLevel="0" collapsed="false">
      <c r="A3" s="420" t="n">
        <v>1</v>
      </c>
      <c r="B3" s="417" t="s">
        <v>1513</v>
      </c>
      <c r="C3" s="417" t="s">
        <v>1182</v>
      </c>
      <c r="D3" s="420" t="s">
        <v>1514</v>
      </c>
      <c r="E3" s="420"/>
      <c r="F3" s="420"/>
      <c r="G3" s="466" t="n">
        <v>43866</v>
      </c>
      <c r="H3" s="466" t="n">
        <v>43852</v>
      </c>
      <c r="I3" s="422" t="s">
        <v>1515</v>
      </c>
      <c r="J3" s="466" t="n">
        <v>43858</v>
      </c>
      <c r="K3" s="422" t="s">
        <v>1516</v>
      </c>
      <c r="L3" s="463" t="s">
        <v>74</v>
      </c>
      <c r="M3" s="417" t="s">
        <v>1517</v>
      </c>
      <c r="N3" s="420" t="s">
        <v>1518</v>
      </c>
      <c r="O3" s="463"/>
      <c r="P3" s="424" t="str">
        <f aca="false">HYPERLINK("https://www.thejakartapost.com/news/2020/02/12/coronavirus-patient-visited-bali-last-month-chinese-authorities.html","Sumber")</f>
        <v>Sumber</v>
      </c>
      <c r="Q3" s="424" t="str">
        <f aca="false">HYPERLINK("https://news.detik.com/berita/d-4925818/11-orang-kontak-langsung-dengan-wn-jepang-di-bali-negatif-corona","Sumber 2")</f>
        <v>Sumber 2</v>
      </c>
      <c r="R3" s="417"/>
      <c r="S3" s="417"/>
      <c r="T3" s="417"/>
      <c r="U3" s="417"/>
      <c r="V3" s="417"/>
      <c r="W3" s="417"/>
      <c r="X3" s="417"/>
      <c r="Y3" s="417"/>
      <c r="Z3" s="417"/>
      <c r="AA3" s="417"/>
      <c r="AB3" s="417"/>
      <c r="AC3" s="417"/>
    </row>
    <row r="4" customFormat="false" ht="15.75" hidden="false" customHeight="false" outlineLevel="0" collapsed="false">
      <c r="A4" s="420" t="n">
        <v>2</v>
      </c>
      <c r="B4" s="417" t="s">
        <v>1519</v>
      </c>
      <c r="C4" s="417" t="s">
        <v>1464</v>
      </c>
      <c r="D4" s="420" t="s">
        <v>1520</v>
      </c>
      <c r="E4" s="420" t="s">
        <v>1225</v>
      </c>
      <c r="F4" s="420" t="n">
        <v>60</v>
      </c>
      <c r="G4" s="466" t="n">
        <v>43883</v>
      </c>
      <c r="H4" s="466" t="n">
        <v>43876</v>
      </c>
      <c r="I4" s="422" t="s">
        <v>1521</v>
      </c>
      <c r="J4" s="466" t="n">
        <v>43880</v>
      </c>
      <c r="K4" s="422" t="s">
        <v>1521</v>
      </c>
      <c r="L4" s="463" t="s">
        <v>74</v>
      </c>
      <c r="M4" s="417" t="s">
        <v>1464</v>
      </c>
      <c r="N4" s="420" t="s">
        <v>1518</v>
      </c>
      <c r="O4" s="463" t="s">
        <v>1522</v>
      </c>
      <c r="P4" s="424" t="str">
        <f aca="false">HYPERLINK("https://www.thejakartapost.com/news/2020/02/23/breaking-japanese-man-tests-positive-for-covid-19-after-indonesia-visit-report.html","Sumber")</f>
        <v>Sumber</v>
      </c>
      <c r="Q4" s="420"/>
      <c r="R4" s="417"/>
      <c r="S4" s="417"/>
      <c r="T4" s="417"/>
      <c r="U4" s="417"/>
      <c r="V4" s="417"/>
      <c r="W4" s="417"/>
      <c r="X4" s="417"/>
      <c r="Y4" s="417"/>
      <c r="Z4" s="417"/>
      <c r="AA4" s="417"/>
      <c r="AB4" s="417"/>
      <c r="AC4" s="417"/>
    </row>
    <row r="5" customFormat="false" ht="15.75" hidden="false" customHeight="false" outlineLevel="0" collapsed="false">
      <c r="A5" s="420" t="n">
        <v>3</v>
      </c>
      <c r="B5" s="417" t="s">
        <v>1220</v>
      </c>
      <c r="C5" s="417" t="s">
        <v>1430</v>
      </c>
      <c r="D5" s="420" t="s">
        <v>1520</v>
      </c>
      <c r="E5" s="420" t="s">
        <v>1217</v>
      </c>
      <c r="F5" s="420" t="n">
        <v>41</v>
      </c>
      <c r="G5" s="466" t="n">
        <v>43889</v>
      </c>
      <c r="H5" s="420" t="s">
        <v>1523</v>
      </c>
      <c r="I5" s="422" t="s">
        <v>1464</v>
      </c>
      <c r="J5" s="466" t="n">
        <v>43877</v>
      </c>
      <c r="K5" s="422" t="s">
        <v>1524</v>
      </c>
      <c r="L5" s="463" t="s">
        <v>116</v>
      </c>
      <c r="M5" s="417" t="s">
        <v>1464</v>
      </c>
      <c r="N5" s="420" t="s">
        <v>1518</v>
      </c>
      <c r="O5" s="463" t="s">
        <v>1525</v>
      </c>
      <c r="P5" s="424" t="str">
        <f aca="false">HYPERLINK("https://www.thejakartapost.com/news/2020/02/28/two-new-covid-19-patients-in-kl-nz-visited-indonesia-before-getting-sick-reports.html","Sumber")</f>
        <v>Sumber</v>
      </c>
      <c r="Q5" s="420"/>
      <c r="R5" s="417"/>
      <c r="S5" s="417"/>
      <c r="T5" s="417"/>
      <c r="U5" s="417"/>
      <c r="V5" s="417"/>
      <c r="W5" s="417"/>
      <c r="X5" s="417"/>
      <c r="Y5" s="417"/>
      <c r="Z5" s="417"/>
      <c r="AA5" s="417"/>
      <c r="AB5" s="417"/>
      <c r="AC5" s="417"/>
    </row>
    <row r="6" customFormat="false" ht="15.75" hidden="false" customHeight="false" outlineLevel="0" collapsed="false">
      <c r="A6" s="420" t="n">
        <v>4</v>
      </c>
      <c r="B6" s="417" t="s">
        <v>1526</v>
      </c>
      <c r="C6" s="417" t="s">
        <v>1527</v>
      </c>
      <c r="D6" s="420" t="s">
        <v>1528</v>
      </c>
      <c r="E6" s="420" t="s">
        <v>1217</v>
      </c>
      <c r="F6" s="420" t="n">
        <v>60</v>
      </c>
      <c r="G6" s="466" t="n">
        <v>43889</v>
      </c>
      <c r="H6" s="466" t="n">
        <v>43887</v>
      </c>
      <c r="I6" s="422" t="s">
        <v>1529</v>
      </c>
      <c r="J6" s="466" t="n">
        <v>43887</v>
      </c>
      <c r="K6" s="422" t="s">
        <v>1530</v>
      </c>
      <c r="L6" s="463" t="s">
        <v>1531</v>
      </c>
      <c r="M6" s="417" t="s">
        <v>1532</v>
      </c>
      <c r="N6" s="420" t="s">
        <v>1518</v>
      </c>
      <c r="O6" s="463" t="s">
        <v>1533</v>
      </c>
      <c r="P6" s="424" t="str">
        <f aca="false">HYPERLINK("https://www.thejakartapost.com/news/2020/02/28/two-new-covid-19-patients-in-kl-nz-visited-indonesia-before-getting-sick-reports.html","Sumber")</f>
        <v>Sumber</v>
      </c>
      <c r="Q6" s="424" t="str">
        <f aca="false">HYPERLINK("https://kumparan.com/kumparannews/9-wna-yang-kontak-dengan-wn-selandia-baru-positif-corona-di-bali-dikarantina-1sx9Ecv4v5Z","Sumber 2")</f>
        <v>Sumber 2</v>
      </c>
      <c r="R6" s="417"/>
      <c r="S6" s="417"/>
      <c r="T6" s="417"/>
      <c r="U6" s="417"/>
      <c r="V6" s="417"/>
      <c r="W6" s="417"/>
      <c r="X6" s="417"/>
      <c r="Y6" s="417"/>
      <c r="Z6" s="417"/>
      <c r="AA6" s="417"/>
      <c r="AB6" s="417"/>
      <c r="AC6" s="417"/>
    </row>
    <row r="7" customFormat="false" ht="15.75" hidden="false" customHeight="true" outlineLevel="0" collapsed="false">
      <c r="A7" s="420" t="n">
        <v>5</v>
      </c>
      <c r="B7" s="417" t="s">
        <v>1534</v>
      </c>
      <c r="C7" s="417" t="s">
        <v>1183</v>
      </c>
      <c r="D7" s="420" t="s">
        <v>1535</v>
      </c>
      <c r="E7" s="420" t="s">
        <v>1225</v>
      </c>
      <c r="F7" s="420" t="n">
        <v>61</v>
      </c>
      <c r="G7" s="466" t="n">
        <v>43891</v>
      </c>
      <c r="H7" s="466" t="n">
        <v>43882</v>
      </c>
      <c r="I7" s="422" t="s">
        <v>1183</v>
      </c>
      <c r="J7" s="466" t="n">
        <v>43884</v>
      </c>
      <c r="K7" s="422" t="s">
        <v>1183</v>
      </c>
      <c r="L7" s="463" t="s">
        <v>608</v>
      </c>
      <c r="M7" s="417" t="s">
        <v>1183</v>
      </c>
      <c r="N7" s="420" t="s">
        <v>1518</v>
      </c>
      <c r="O7" s="503" t="s">
        <v>1536</v>
      </c>
      <c r="P7" s="424" t="str">
        <f aca="false">HYPERLINK("https://www.thejakartapost.com/news/2020/03/02/breaking-three-people-in-singaporelatest-to-test-positive-for-covid-19-after-visiting-indonesia.html","Sumber")</f>
        <v>Sumber</v>
      </c>
      <c r="Q7" s="420"/>
      <c r="R7" s="417"/>
      <c r="S7" s="417"/>
      <c r="T7" s="417"/>
      <c r="U7" s="417"/>
      <c r="V7" s="417"/>
      <c r="W7" s="417"/>
      <c r="X7" s="417"/>
      <c r="Y7" s="417"/>
      <c r="Z7" s="417"/>
      <c r="AA7" s="417"/>
      <c r="AB7" s="417"/>
      <c r="AC7" s="417"/>
    </row>
    <row r="8" customFormat="false" ht="15.75" hidden="false" customHeight="false" outlineLevel="0" collapsed="false">
      <c r="A8" s="420" t="n">
        <v>6</v>
      </c>
      <c r="B8" s="417" t="s">
        <v>1537</v>
      </c>
      <c r="C8" s="417" t="s">
        <v>1183</v>
      </c>
      <c r="D8" s="420" t="s">
        <v>1535</v>
      </c>
      <c r="E8" s="420" t="s">
        <v>1217</v>
      </c>
      <c r="F8" s="420" t="n">
        <v>37</v>
      </c>
      <c r="G8" s="466" t="n">
        <v>43891</v>
      </c>
      <c r="H8" s="466" t="n">
        <v>43882</v>
      </c>
      <c r="I8" s="422" t="s">
        <v>1183</v>
      </c>
      <c r="J8" s="466" t="n">
        <v>43884</v>
      </c>
      <c r="K8" s="422" t="s">
        <v>1183</v>
      </c>
      <c r="L8" s="463" t="s">
        <v>608</v>
      </c>
      <c r="M8" s="417" t="s">
        <v>1183</v>
      </c>
      <c r="N8" s="420" t="s">
        <v>1518</v>
      </c>
      <c r="O8" s="503"/>
      <c r="P8" s="424" t="str">
        <f aca="false">HYPERLINK("https://www.thejakartapost.com/news/2020/03/02/breaking-three-people-in-singaporelatest-to-test-positive-for-covid-19-after-visiting-indonesia.html","Sumber")</f>
        <v>Sumber</v>
      </c>
      <c r="Q8" s="420"/>
      <c r="R8" s="417"/>
      <c r="S8" s="417"/>
      <c r="T8" s="417"/>
      <c r="U8" s="417"/>
      <c r="V8" s="417"/>
      <c r="W8" s="417"/>
      <c r="X8" s="417"/>
      <c r="Y8" s="417"/>
      <c r="Z8" s="417"/>
      <c r="AA8" s="417"/>
      <c r="AB8" s="417"/>
      <c r="AC8" s="417"/>
    </row>
    <row r="9" customFormat="false" ht="15.75" hidden="false" customHeight="false" outlineLevel="0" collapsed="false">
      <c r="A9" s="420" t="n">
        <v>7</v>
      </c>
      <c r="B9" s="417" t="s">
        <v>1538</v>
      </c>
      <c r="C9" s="417" t="s">
        <v>1183</v>
      </c>
      <c r="D9" s="420" t="s">
        <v>1539</v>
      </c>
      <c r="E9" s="420" t="s">
        <v>1217</v>
      </c>
      <c r="F9" s="420" t="n">
        <v>25</v>
      </c>
      <c r="G9" s="466" t="n">
        <v>43891</v>
      </c>
      <c r="H9" s="466" t="n">
        <v>43882</v>
      </c>
      <c r="I9" s="422" t="s">
        <v>1183</v>
      </c>
      <c r="J9" s="466" t="n">
        <v>43884</v>
      </c>
      <c r="K9" s="422" t="s">
        <v>1183</v>
      </c>
      <c r="L9" s="463" t="s">
        <v>608</v>
      </c>
      <c r="M9" s="417" t="s">
        <v>1183</v>
      </c>
      <c r="N9" s="420" t="s">
        <v>1518</v>
      </c>
      <c r="O9" s="503"/>
      <c r="P9" s="424" t="str">
        <f aca="false">HYPERLINK("https://www.thejakartapost.com/news/2020/03/02/batam-quarantines-15-people-who-had-close-contact-with-singaporean-covid-19-patients.html","Sumber")</f>
        <v>Sumber</v>
      </c>
      <c r="Q9" s="420"/>
      <c r="R9" s="417"/>
      <c r="S9" s="417"/>
      <c r="T9" s="417"/>
      <c r="U9" s="417"/>
      <c r="V9" s="417"/>
      <c r="W9" s="417"/>
      <c r="X9" s="417"/>
      <c r="Y9" s="417"/>
      <c r="Z9" s="417"/>
      <c r="AA9" s="417"/>
      <c r="AB9" s="417"/>
      <c r="AC9" s="417"/>
    </row>
    <row r="10" customFormat="false" ht="15.75" hidden="false" customHeight="false" outlineLevel="0" collapsed="false">
      <c r="A10" s="504" t="n">
        <v>8</v>
      </c>
      <c r="B10" s="505" t="s">
        <v>1540</v>
      </c>
      <c r="C10" s="505" t="s">
        <v>1183</v>
      </c>
      <c r="D10" s="504" t="s">
        <v>1535</v>
      </c>
      <c r="E10" s="504" t="s">
        <v>1217</v>
      </c>
      <c r="F10" s="504" t="n">
        <v>68</v>
      </c>
      <c r="G10" s="506" t="n">
        <v>43892</v>
      </c>
      <c r="H10" s="506" t="n">
        <v>43872</v>
      </c>
      <c r="I10" s="507" t="s">
        <v>1183</v>
      </c>
      <c r="J10" s="506" t="n">
        <v>43875</v>
      </c>
      <c r="K10" s="507" t="s">
        <v>1183</v>
      </c>
      <c r="L10" s="508" t="s">
        <v>116</v>
      </c>
      <c r="M10" s="505" t="s">
        <v>1541</v>
      </c>
      <c r="N10" s="504" t="s">
        <v>1542</v>
      </c>
      <c r="O10" s="508" t="s">
        <v>1543</v>
      </c>
      <c r="P10" s="509" t="str">
        <f aca="false">HYPERLINK("https://www.thejakartapost.com/news/2020/03/03/covid-19-singapore-reports-fourth-case-with-travel-history-to-jakarta.html", "Sumber")</f>
        <v>Sumber</v>
      </c>
      <c r="Q10" s="504"/>
      <c r="R10" s="505"/>
      <c r="S10" s="505"/>
      <c r="T10" s="505"/>
      <c r="U10" s="505"/>
      <c r="V10" s="505"/>
      <c r="W10" s="505"/>
      <c r="X10" s="505"/>
      <c r="Y10" s="505"/>
      <c r="Z10" s="505"/>
      <c r="AA10" s="505"/>
      <c r="AB10" s="505"/>
      <c r="AC10" s="505"/>
    </row>
    <row r="11" customFormat="false" ht="15.75" hidden="false" customHeight="false" outlineLevel="0" collapsed="false">
      <c r="A11" s="291" t="n">
        <v>9</v>
      </c>
      <c r="B11" s="510" t="s">
        <v>1544</v>
      </c>
      <c r="C11" s="510" t="s">
        <v>1430</v>
      </c>
      <c r="D11" s="291" t="s">
        <v>1545</v>
      </c>
      <c r="E11" s="291" t="s">
        <v>1217</v>
      </c>
      <c r="F11" s="291" t="n">
        <v>46</v>
      </c>
      <c r="G11" s="511" t="n">
        <v>43897</v>
      </c>
      <c r="H11" s="511" t="n">
        <v>43874</v>
      </c>
      <c r="I11" s="510" t="s">
        <v>1430</v>
      </c>
      <c r="J11" s="511" t="n">
        <v>43880</v>
      </c>
      <c r="K11" s="510" t="s">
        <v>1430</v>
      </c>
      <c r="L11" s="510" t="s">
        <v>1546</v>
      </c>
      <c r="M11" s="510" t="s">
        <v>1430</v>
      </c>
      <c r="N11" s="291" t="s">
        <v>1542</v>
      </c>
      <c r="O11" s="510" t="s">
        <v>1547</v>
      </c>
      <c r="P11" s="512" t="str">
        <f aca="false">HYPERLINK("https://www.thejakartapost.com/news/2020/03/08/covid-19-another-patient-with-indonesian-travel-history-tests-positive-in-malaysia.html","Sumber")</f>
        <v>Sumber</v>
      </c>
      <c r="Q11" s="291"/>
      <c r="R11" s="513"/>
      <c r="S11" s="513"/>
      <c r="T11" s="513"/>
      <c r="U11" s="513"/>
      <c r="V11" s="513"/>
      <c r="W11" s="513"/>
      <c r="X11" s="513"/>
      <c r="Y11" s="513"/>
      <c r="Z11" s="513"/>
      <c r="AA11" s="513"/>
      <c r="AB11" s="513"/>
      <c r="AC11" s="513"/>
    </row>
    <row r="12" customFormat="false" ht="15.75" hidden="false" customHeight="false" outlineLevel="0" collapsed="false">
      <c r="A12" s="291" t="n">
        <v>10</v>
      </c>
      <c r="B12" s="510" t="s">
        <v>1548</v>
      </c>
      <c r="C12" s="510" t="s">
        <v>1183</v>
      </c>
      <c r="D12" s="291" t="s">
        <v>1535</v>
      </c>
      <c r="E12" s="291" t="s">
        <v>1217</v>
      </c>
      <c r="F12" s="291" t="n">
        <v>67</v>
      </c>
      <c r="G12" s="511" t="n">
        <v>43898</v>
      </c>
      <c r="H12" s="511" t="n">
        <v>43872</v>
      </c>
      <c r="I12" s="514" t="s">
        <v>1183</v>
      </c>
      <c r="J12" s="511" t="n">
        <v>43875</v>
      </c>
      <c r="K12" s="514" t="s">
        <v>1183</v>
      </c>
      <c r="L12" s="515" t="s">
        <v>138</v>
      </c>
      <c r="M12" s="510" t="s">
        <v>1183</v>
      </c>
      <c r="N12" s="291" t="s">
        <v>1542</v>
      </c>
      <c r="O12" s="515" t="s">
        <v>1543</v>
      </c>
      <c r="P12" s="512" t="str">
        <f aca="false">HYPERLINK("https://www.moh.gov.sg/news-highlights/details/three-more-cases-discharged-ten-new-cases-of-covid-19-infection-confirmed","Sumber")</f>
        <v>Sumber</v>
      </c>
      <c r="Q12" s="291"/>
      <c r="R12" s="513"/>
      <c r="S12" s="513"/>
      <c r="T12" s="513"/>
      <c r="U12" s="513"/>
      <c r="V12" s="513"/>
      <c r="W12" s="513"/>
      <c r="X12" s="513"/>
      <c r="Y12" s="513"/>
      <c r="Z12" s="513"/>
      <c r="AA12" s="513"/>
      <c r="AB12" s="513"/>
      <c r="AC12" s="513"/>
    </row>
    <row r="13" customFormat="false" ht="15.75" hidden="false" customHeight="false" outlineLevel="0" collapsed="false">
      <c r="A13" s="291" t="n">
        <v>11</v>
      </c>
      <c r="B13" s="510" t="s">
        <v>1549</v>
      </c>
      <c r="C13" s="510" t="s">
        <v>1183</v>
      </c>
      <c r="D13" s="291" t="s">
        <v>1535</v>
      </c>
      <c r="E13" s="291" t="s">
        <v>1225</v>
      </c>
      <c r="F13" s="291" t="n">
        <v>28</v>
      </c>
      <c r="G13" s="511" t="n">
        <v>43899</v>
      </c>
      <c r="H13" s="511" t="n">
        <v>43890</v>
      </c>
      <c r="I13" s="514" t="s">
        <v>1183</v>
      </c>
      <c r="J13" s="511" t="n">
        <v>43892</v>
      </c>
      <c r="K13" s="514" t="s">
        <v>1183</v>
      </c>
      <c r="L13" s="515" t="s">
        <v>138</v>
      </c>
      <c r="M13" s="510" t="s">
        <v>1183</v>
      </c>
      <c r="N13" s="291" t="s">
        <v>1542</v>
      </c>
      <c r="O13" s="515" t="s">
        <v>1543</v>
      </c>
      <c r="P13" s="512" t="str">
        <f aca="false">HYPERLINK("https://www.channelnewsasia.com/news/singapore/coronavirus-singapore-covid19-new-cases-safra-mar-10-12521660?cid=telegram_cna_social_28112017_cna","Sumber")</f>
        <v>Sumber</v>
      </c>
      <c r="Q13" s="291"/>
      <c r="R13" s="513"/>
      <c r="S13" s="513"/>
      <c r="T13" s="513"/>
      <c r="U13" s="513"/>
      <c r="V13" s="513"/>
      <c r="W13" s="513"/>
      <c r="X13" s="513"/>
      <c r="Y13" s="513"/>
      <c r="Z13" s="513"/>
      <c r="AA13" s="513"/>
      <c r="AB13" s="513"/>
      <c r="AC13" s="513"/>
    </row>
    <row r="14" customFormat="false" ht="15.75" hidden="false" customHeight="false" outlineLevel="0" collapsed="false">
      <c r="A14" s="44"/>
      <c r="D14" s="44"/>
      <c r="E14" s="44"/>
      <c r="F14" s="44"/>
      <c r="G14" s="44"/>
      <c r="H14" s="44"/>
      <c r="I14" s="516"/>
      <c r="J14" s="44"/>
      <c r="K14" s="516"/>
      <c r="L14" s="502"/>
      <c r="N14" s="44"/>
      <c r="O14" s="502"/>
      <c r="P14" s="44"/>
      <c r="Q14" s="44"/>
    </row>
    <row r="15" customFormat="false" ht="15.75" hidden="false" customHeight="false" outlineLevel="0" collapsed="false">
      <c r="A15" s="44"/>
      <c r="D15" s="44"/>
      <c r="E15" s="44"/>
      <c r="F15" s="44"/>
      <c r="G15" s="44"/>
      <c r="H15" s="44"/>
      <c r="I15" s="516"/>
      <c r="J15" s="44"/>
      <c r="K15" s="516"/>
      <c r="L15" s="502"/>
      <c r="N15" s="44"/>
      <c r="O15" s="502"/>
      <c r="P15" s="44"/>
      <c r="Q15" s="44"/>
    </row>
    <row r="16" customFormat="false" ht="15.75" hidden="false" customHeight="false" outlineLevel="0" collapsed="false">
      <c r="A16" s="44"/>
      <c r="D16" s="44"/>
      <c r="E16" s="44"/>
      <c r="F16" s="44"/>
      <c r="G16" s="44"/>
      <c r="H16" s="44"/>
      <c r="I16" s="516"/>
      <c r="J16" s="44"/>
      <c r="K16" s="516"/>
      <c r="L16" s="502"/>
      <c r="N16" s="44"/>
      <c r="O16" s="502"/>
      <c r="P16" s="44"/>
      <c r="Q16" s="44"/>
    </row>
    <row r="17" customFormat="false" ht="15.75" hidden="false" customHeight="false" outlineLevel="0" collapsed="false">
      <c r="A17" s="44"/>
      <c r="D17" s="44"/>
      <c r="E17" s="44"/>
      <c r="F17" s="44"/>
      <c r="G17" s="44"/>
      <c r="H17" s="44"/>
      <c r="I17" s="516"/>
      <c r="J17" s="44"/>
      <c r="K17" s="516"/>
      <c r="L17" s="502"/>
      <c r="N17" s="44"/>
      <c r="O17" s="502"/>
      <c r="P17" s="44"/>
      <c r="Q17" s="44"/>
    </row>
    <row r="18" customFormat="false" ht="15.75" hidden="false" customHeight="false" outlineLevel="0" collapsed="false">
      <c r="A18" s="44"/>
      <c r="D18" s="44"/>
      <c r="E18" s="44"/>
      <c r="F18" s="44"/>
      <c r="G18" s="44"/>
      <c r="H18" s="44"/>
      <c r="I18" s="516"/>
      <c r="J18" s="44"/>
      <c r="K18" s="516"/>
      <c r="L18" s="502"/>
      <c r="N18" s="44"/>
      <c r="O18" s="502"/>
      <c r="P18" s="44"/>
      <c r="Q18" s="44"/>
    </row>
    <row r="19" customFormat="false" ht="15.75" hidden="false" customHeight="false" outlineLevel="0" collapsed="false">
      <c r="A19" s="44"/>
      <c r="D19" s="44"/>
      <c r="E19" s="44"/>
      <c r="F19" s="44"/>
      <c r="G19" s="44"/>
      <c r="H19" s="44"/>
      <c r="I19" s="516"/>
      <c r="J19" s="44"/>
      <c r="K19" s="516"/>
      <c r="L19" s="502"/>
      <c r="N19" s="44"/>
      <c r="O19" s="502"/>
      <c r="P19" s="44"/>
      <c r="Q19" s="44"/>
    </row>
    <row r="20" customFormat="false" ht="15.75" hidden="false" customHeight="false" outlineLevel="0" collapsed="false">
      <c r="A20" s="44"/>
      <c r="D20" s="44"/>
      <c r="E20" s="44"/>
      <c r="F20" s="44"/>
      <c r="G20" s="44"/>
      <c r="H20" s="44"/>
      <c r="I20" s="516"/>
      <c r="J20" s="44"/>
      <c r="K20" s="516"/>
      <c r="L20" s="502"/>
      <c r="N20" s="44"/>
      <c r="O20" s="502"/>
      <c r="P20" s="44"/>
      <c r="Q20" s="44"/>
    </row>
    <row r="21" customFormat="false" ht="15.75" hidden="false" customHeight="false" outlineLevel="0" collapsed="false">
      <c r="A21" s="44"/>
      <c r="D21" s="44"/>
      <c r="E21" s="44"/>
      <c r="F21" s="44"/>
      <c r="G21" s="44"/>
      <c r="H21" s="44"/>
      <c r="I21" s="516"/>
      <c r="J21" s="44"/>
      <c r="K21" s="516"/>
      <c r="L21" s="502"/>
      <c r="N21" s="44"/>
      <c r="O21" s="502"/>
      <c r="P21" s="44"/>
      <c r="Q21" s="44"/>
    </row>
    <row r="22" customFormat="false" ht="15.75" hidden="false" customHeight="false" outlineLevel="0" collapsed="false">
      <c r="A22" s="44"/>
      <c r="D22" s="44"/>
      <c r="E22" s="44"/>
      <c r="F22" s="44"/>
      <c r="G22" s="44"/>
      <c r="H22" s="44"/>
      <c r="I22" s="516"/>
      <c r="J22" s="44"/>
      <c r="K22" s="516"/>
      <c r="L22" s="502"/>
      <c r="N22" s="44"/>
      <c r="O22" s="502"/>
      <c r="P22" s="44"/>
      <c r="Q22" s="44"/>
    </row>
    <row r="23" customFormat="false" ht="15.75" hidden="false" customHeight="false" outlineLevel="0" collapsed="false">
      <c r="A23" s="44"/>
      <c r="D23" s="44"/>
      <c r="E23" s="44"/>
      <c r="F23" s="44"/>
      <c r="G23" s="44"/>
      <c r="H23" s="44"/>
      <c r="I23" s="516"/>
      <c r="J23" s="44"/>
      <c r="K23" s="516"/>
      <c r="L23" s="502"/>
      <c r="N23" s="44"/>
      <c r="O23" s="502"/>
      <c r="P23" s="44"/>
      <c r="Q23" s="44"/>
    </row>
    <row r="24" customFormat="false" ht="15.75" hidden="false" customHeight="false" outlineLevel="0" collapsed="false">
      <c r="A24" s="44"/>
      <c r="D24" s="44"/>
      <c r="E24" s="44"/>
      <c r="F24" s="44"/>
      <c r="G24" s="44"/>
      <c r="H24" s="44"/>
      <c r="I24" s="516"/>
      <c r="J24" s="44"/>
      <c r="K24" s="516"/>
      <c r="L24" s="502"/>
      <c r="N24" s="44"/>
      <c r="O24" s="502"/>
      <c r="P24" s="44"/>
      <c r="Q24" s="44"/>
    </row>
    <row r="25" customFormat="false" ht="15.75" hidden="false" customHeight="false" outlineLevel="0" collapsed="false">
      <c r="A25" s="44"/>
      <c r="D25" s="44"/>
      <c r="E25" s="44"/>
      <c r="F25" s="44"/>
      <c r="G25" s="44"/>
      <c r="H25" s="44"/>
      <c r="I25" s="516"/>
      <c r="J25" s="44"/>
      <c r="K25" s="516"/>
      <c r="L25" s="502"/>
      <c r="N25" s="44"/>
      <c r="O25" s="502"/>
      <c r="P25" s="44"/>
      <c r="Q25" s="44"/>
    </row>
    <row r="26" customFormat="false" ht="15.75" hidden="false" customHeight="false" outlineLevel="0" collapsed="false">
      <c r="A26" s="44"/>
      <c r="D26" s="44"/>
      <c r="E26" s="44"/>
      <c r="F26" s="44"/>
      <c r="G26" s="44"/>
      <c r="H26" s="44"/>
      <c r="I26" s="516"/>
      <c r="J26" s="44"/>
      <c r="K26" s="516"/>
      <c r="L26" s="502"/>
      <c r="N26" s="44"/>
      <c r="O26" s="502"/>
      <c r="P26" s="44"/>
      <c r="Q26" s="44"/>
    </row>
    <row r="27" customFormat="false" ht="15.75" hidden="false" customHeight="false" outlineLevel="0" collapsed="false">
      <c r="A27" s="44"/>
      <c r="D27" s="44"/>
      <c r="E27" s="44"/>
      <c r="F27" s="44"/>
      <c r="G27" s="44"/>
      <c r="H27" s="44"/>
      <c r="I27" s="516"/>
      <c r="J27" s="44"/>
      <c r="K27" s="516"/>
      <c r="L27" s="502"/>
      <c r="N27" s="44"/>
      <c r="O27" s="502"/>
      <c r="P27" s="44"/>
      <c r="Q27" s="44"/>
    </row>
    <row r="28" customFormat="false" ht="15.75" hidden="false" customHeight="false" outlineLevel="0" collapsed="false">
      <c r="A28" s="44"/>
      <c r="D28" s="44"/>
      <c r="E28" s="44"/>
      <c r="F28" s="44"/>
      <c r="G28" s="44"/>
      <c r="H28" s="44"/>
      <c r="I28" s="516"/>
      <c r="J28" s="44"/>
      <c r="K28" s="516"/>
      <c r="L28" s="502"/>
      <c r="N28" s="44"/>
      <c r="O28" s="502"/>
      <c r="P28" s="44"/>
      <c r="Q28" s="44"/>
    </row>
    <row r="29" customFormat="false" ht="15.75" hidden="false" customHeight="false" outlineLevel="0" collapsed="false">
      <c r="A29" s="44"/>
      <c r="D29" s="44"/>
      <c r="E29" s="44"/>
      <c r="F29" s="44"/>
      <c r="G29" s="44"/>
      <c r="H29" s="44"/>
      <c r="I29" s="516"/>
      <c r="J29" s="44"/>
      <c r="K29" s="516"/>
      <c r="L29" s="502"/>
      <c r="N29" s="44"/>
      <c r="O29" s="502"/>
      <c r="P29" s="44"/>
      <c r="Q29" s="44"/>
    </row>
    <row r="30" customFormat="false" ht="15.75" hidden="false" customHeight="false" outlineLevel="0" collapsed="false">
      <c r="A30" s="44"/>
      <c r="D30" s="44"/>
      <c r="E30" s="44"/>
      <c r="F30" s="44"/>
      <c r="G30" s="44"/>
      <c r="H30" s="44"/>
      <c r="I30" s="516"/>
      <c r="J30" s="44"/>
      <c r="K30" s="516"/>
      <c r="L30" s="502"/>
      <c r="N30" s="44"/>
      <c r="O30" s="502"/>
      <c r="P30" s="44"/>
      <c r="Q30" s="44"/>
    </row>
    <row r="31" customFormat="false" ht="15.75" hidden="false" customHeight="false" outlineLevel="0" collapsed="false">
      <c r="A31" s="44"/>
      <c r="D31" s="44"/>
      <c r="E31" s="44"/>
      <c r="F31" s="44"/>
      <c r="G31" s="44"/>
      <c r="H31" s="44"/>
      <c r="I31" s="516"/>
      <c r="J31" s="44"/>
      <c r="K31" s="516"/>
      <c r="L31" s="502"/>
      <c r="N31" s="44"/>
      <c r="O31" s="502"/>
      <c r="P31" s="44"/>
      <c r="Q31" s="44"/>
    </row>
    <row r="32" customFormat="false" ht="15.75" hidden="false" customHeight="false" outlineLevel="0" collapsed="false">
      <c r="A32" s="44"/>
      <c r="D32" s="44"/>
      <c r="E32" s="44"/>
      <c r="F32" s="44"/>
      <c r="G32" s="44"/>
      <c r="H32" s="44"/>
      <c r="I32" s="516"/>
      <c r="J32" s="44"/>
      <c r="K32" s="516"/>
      <c r="L32" s="502"/>
      <c r="N32" s="44"/>
      <c r="O32" s="502"/>
      <c r="P32" s="44"/>
      <c r="Q32" s="44"/>
    </row>
    <row r="33" customFormat="false" ht="15.75" hidden="false" customHeight="false" outlineLevel="0" collapsed="false">
      <c r="A33" s="44"/>
      <c r="D33" s="44"/>
      <c r="E33" s="44"/>
      <c r="F33" s="44"/>
      <c r="G33" s="44"/>
      <c r="H33" s="44"/>
      <c r="I33" s="516"/>
      <c r="J33" s="44"/>
      <c r="K33" s="516"/>
      <c r="L33" s="502"/>
      <c r="N33" s="44"/>
      <c r="O33" s="502"/>
      <c r="P33" s="44"/>
      <c r="Q33" s="44"/>
    </row>
    <row r="34" customFormat="false" ht="15.75" hidden="false" customHeight="false" outlineLevel="0" collapsed="false">
      <c r="A34" s="44"/>
      <c r="D34" s="44"/>
      <c r="E34" s="44"/>
      <c r="F34" s="44"/>
      <c r="G34" s="44"/>
      <c r="H34" s="44"/>
      <c r="I34" s="516"/>
      <c r="J34" s="44"/>
      <c r="K34" s="516"/>
      <c r="L34" s="502"/>
      <c r="N34" s="44"/>
      <c r="O34" s="502"/>
      <c r="P34" s="44"/>
      <c r="Q34" s="44"/>
    </row>
    <row r="35" customFormat="false" ht="15.75" hidden="false" customHeight="false" outlineLevel="0" collapsed="false">
      <c r="A35" s="44"/>
      <c r="D35" s="44"/>
      <c r="E35" s="44"/>
      <c r="F35" s="44"/>
      <c r="G35" s="44"/>
      <c r="H35" s="44"/>
      <c r="I35" s="516"/>
      <c r="J35" s="44"/>
      <c r="K35" s="516"/>
      <c r="L35" s="502"/>
      <c r="N35" s="44"/>
      <c r="O35" s="502"/>
      <c r="P35" s="44"/>
      <c r="Q35" s="44"/>
    </row>
    <row r="36" customFormat="false" ht="15.75" hidden="false" customHeight="false" outlineLevel="0" collapsed="false">
      <c r="A36" s="44"/>
      <c r="D36" s="44"/>
      <c r="E36" s="44"/>
      <c r="F36" s="44"/>
      <c r="G36" s="44"/>
      <c r="H36" s="44"/>
      <c r="I36" s="516"/>
      <c r="J36" s="44"/>
      <c r="K36" s="516"/>
      <c r="L36" s="502"/>
      <c r="N36" s="44"/>
      <c r="O36" s="502"/>
      <c r="P36" s="44"/>
      <c r="Q36" s="44"/>
    </row>
    <row r="37" customFormat="false" ht="15.75" hidden="false" customHeight="false" outlineLevel="0" collapsed="false">
      <c r="A37" s="44"/>
      <c r="D37" s="44"/>
      <c r="E37" s="44"/>
      <c r="F37" s="44"/>
      <c r="G37" s="44"/>
      <c r="H37" s="44"/>
      <c r="I37" s="516"/>
      <c r="J37" s="44"/>
      <c r="K37" s="516"/>
      <c r="L37" s="502"/>
      <c r="N37" s="44"/>
      <c r="O37" s="502"/>
      <c r="P37" s="44"/>
      <c r="Q37" s="44"/>
    </row>
    <row r="38" customFormat="false" ht="15.75" hidden="false" customHeight="false" outlineLevel="0" collapsed="false">
      <c r="A38" s="44"/>
      <c r="D38" s="44"/>
      <c r="E38" s="44"/>
      <c r="F38" s="44"/>
      <c r="G38" s="44"/>
      <c r="H38" s="44"/>
      <c r="I38" s="516"/>
      <c r="J38" s="44"/>
      <c r="K38" s="516"/>
      <c r="L38" s="502"/>
      <c r="N38" s="44"/>
      <c r="O38" s="502"/>
      <c r="P38" s="44"/>
      <c r="Q38" s="44"/>
    </row>
    <row r="39" customFormat="false" ht="15.75" hidden="false" customHeight="false" outlineLevel="0" collapsed="false">
      <c r="A39" s="44"/>
      <c r="D39" s="44"/>
      <c r="E39" s="44"/>
      <c r="F39" s="44"/>
      <c r="G39" s="44"/>
      <c r="H39" s="44"/>
      <c r="I39" s="516"/>
      <c r="J39" s="44"/>
      <c r="K39" s="516"/>
      <c r="L39" s="502"/>
      <c r="N39" s="44"/>
      <c r="O39" s="502"/>
      <c r="P39" s="44"/>
      <c r="Q39" s="44"/>
    </row>
    <row r="40" customFormat="false" ht="15.75" hidden="false" customHeight="false" outlineLevel="0" collapsed="false">
      <c r="A40" s="44"/>
      <c r="D40" s="44"/>
      <c r="E40" s="44"/>
      <c r="F40" s="44"/>
      <c r="G40" s="44"/>
      <c r="H40" s="44"/>
      <c r="I40" s="516"/>
      <c r="J40" s="44"/>
      <c r="K40" s="516"/>
      <c r="L40" s="502"/>
      <c r="N40" s="44"/>
      <c r="O40" s="502"/>
      <c r="P40" s="44"/>
      <c r="Q40" s="44"/>
    </row>
    <row r="41" customFormat="false" ht="15.75" hidden="false" customHeight="false" outlineLevel="0" collapsed="false">
      <c r="A41" s="44"/>
      <c r="D41" s="44"/>
      <c r="E41" s="44"/>
      <c r="F41" s="44"/>
      <c r="G41" s="44"/>
      <c r="H41" s="44"/>
      <c r="I41" s="516"/>
      <c r="J41" s="44"/>
      <c r="K41" s="516"/>
      <c r="L41" s="502"/>
      <c r="N41" s="44"/>
      <c r="O41" s="502"/>
      <c r="P41" s="44"/>
      <c r="Q41" s="44"/>
    </row>
    <row r="42" customFormat="false" ht="15.75" hidden="false" customHeight="false" outlineLevel="0" collapsed="false">
      <c r="A42" s="44"/>
      <c r="D42" s="44"/>
      <c r="E42" s="44"/>
      <c r="F42" s="44"/>
      <c r="G42" s="44"/>
      <c r="H42" s="44"/>
      <c r="I42" s="516"/>
      <c r="J42" s="44"/>
      <c r="K42" s="516"/>
      <c r="L42" s="502"/>
      <c r="N42" s="44"/>
      <c r="O42" s="502"/>
      <c r="P42" s="44"/>
      <c r="Q42" s="44"/>
    </row>
    <row r="43" customFormat="false" ht="15.75" hidden="false" customHeight="false" outlineLevel="0" collapsed="false">
      <c r="A43" s="44"/>
      <c r="D43" s="44"/>
      <c r="E43" s="44"/>
      <c r="F43" s="44"/>
      <c r="G43" s="44"/>
      <c r="H43" s="44"/>
      <c r="I43" s="516"/>
      <c r="J43" s="44"/>
      <c r="K43" s="516"/>
      <c r="L43" s="502"/>
      <c r="N43" s="44"/>
      <c r="O43" s="502"/>
      <c r="P43" s="44"/>
      <c r="Q43" s="44"/>
    </row>
    <row r="44" customFormat="false" ht="15.75" hidden="false" customHeight="false" outlineLevel="0" collapsed="false">
      <c r="A44" s="44"/>
      <c r="D44" s="44"/>
      <c r="E44" s="44"/>
      <c r="F44" s="44"/>
      <c r="G44" s="44"/>
      <c r="H44" s="44"/>
      <c r="I44" s="516"/>
      <c r="J44" s="44"/>
      <c r="K44" s="516"/>
      <c r="L44" s="502"/>
      <c r="N44" s="44"/>
      <c r="O44" s="502"/>
      <c r="P44" s="44"/>
      <c r="Q44" s="44"/>
    </row>
    <row r="45" customFormat="false" ht="15.75" hidden="false" customHeight="false" outlineLevel="0" collapsed="false">
      <c r="A45" s="44"/>
      <c r="D45" s="44"/>
      <c r="E45" s="44"/>
      <c r="F45" s="44"/>
      <c r="G45" s="44"/>
      <c r="H45" s="44"/>
      <c r="I45" s="516"/>
      <c r="J45" s="44"/>
      <c r="K45" s="516"/>
      <c r="L45" s="502"/>
      <c r="N45" s="44"/>
      <c r="O45" s="502"/>
      <c r="P45" s="44"/>
      <c r="Q45" s="44"/>
    </row>
    <row r="46" customFormat="false" ht="15.75" hidden="false" customHeight="false" outlineLevel="0" collapsed="false">
      <c r="A46" s="44"/>
      <c r="D46" s="44"/>
      <c r="E46" s="44"/>
      <c r="F46" s="44"/>
      <c r="G46" s="44"/>
      <c r="H46" s="44"/>
      <c r="I46" s="516"/>
      <c r="J46" s="44"/>
      <c r="K46" s="516"/>
      <c r="L46" s="502"/>
      <c r="N46" s="44"/>
      <c r="O46" s="502"/>
      <c r="P46" s="44"/>
      <c r="Q46" s="44"/>
    </row>
    <row r="47" customFormat="false" ht="15.75" hidden="false" customHeight="false" outlineLevel="0" collapsed="false">
      <c r="A47" s="44"/>
      <c r="D47" s="44"/>
      <c r="E47" s="44"/>
      <c r="F47" s="44"/>
      <c r="G47" s="44"/>
      <c r="H47" s="44"/>
      <c r="I47" s="516"/>
      <c r="J47" s="44"/>
      <c r="K47" s="516"/>
      <c r="L47" s="502"/>
      <c r="N47" s="44"/>
      <c r="O47" s="502"/>
      <c r="P47" s="44"/>
      <c r="Q47" s="44"/>
    </row>
    <row r="48" customFormat="false" ht="15.75" hidden="false" customHeight="false" outlineLevel="0" collapsed="false">
      <c r="A48" s="44"/>
      <c r="D48" s="44"/>
      <c r="E48" s="44"/>
      <c r="F48" s="44"/>
      <c r="G48" s="44"/>
      <c r="H48" s="44"/>
      <c r="I48" s="516"/>
      <c r="J48" s="44"/>
      <c r="K48" s="516"/>
      <c r="L48" s="502"/>
      <c r="N48" s="44"/>
      <c r="O48" s="502"/>
      <c r="P48" s="44"/>
      <c r="Q48" s="44"/>
    </row>
    <row r="49" customFormat="false" ht="15.75" hidden="false" customHeight="false" outlineLevel="0" collapsed="false">
      <c r="A49" s="44"/>
      <c r="D49" s="44"/>
      <c r="E49" s="44"/>
      <c r="F49" s="44"/>
      <c r="G49" s="44"/>
      <c r="H49" s="44"/>
      <c r="I49" s="516"/>
      <c r="J49" s="44"/>
      <c r="K49" s="516"/>
      <c r="L49" s="502"/>
      <c r="N49" s="44"/>
      <c r="O49" s="502"/>
      <c r="P49" s="44"/>
      <c r="Q49" s="44"/>
    </row>
    <row r="50" customFormat="false" ht="15.75" hidden="false" customHeight="false" outlineLevel="0" collapsed="false">
      <c r="A50" s="44"/>
      <c r="D50" s="44"/>
      <c r="E50" s="44"/>
      <c r="F50" s="44"/>
      <c r="G50" s="44"/>
      <c r="H50" s="44"/>
      <c r="I50" s="516"/>
      <c r="J50" s="44"/>
      <c r="K50" s="516"/>
      <c r="L50" s="502"/>
      <c r="N50" s="44"/>
      <c r="O50" s="502"/>
      <c r="P50" s="44"/>
      <c r="Q50" s="44"/>
    </row>
    <row r="51" customFormat="false" ht="15.75" hidden="false" customHeight="false" outlineLevel="0" collapsed="false">
      <c r="A51" s="44"/>
      <c r="D51" s="44"/>
      <c r="E51" s="44"/>
      <c r="F51" s="44"/>
      <c r="G51" s="44"/>
      <c r="H51" s="44"/>
      <c r="I51" s="516"/>
      <c r="J51" s="44"/>
      <c r="K51" s="516"/>
      <c r="L51" s="502"/>
      <c r="N51" s="44"/>
      <c r="O51" s="502"/>
      <c r="P51" s="44"/>
      <c r="Q51" s="44"/>
    </row>
    <row r="52" customFormat="false" ht="15.75" hidden="false" customHeight="false" outlineLevel="0" collapsed="false">
      <c r="A52" s="44"/>
      <c r="D52" s="44"/>
      <c r="E52" s="44"/>
      <c r="F52" s="44"/>
      <c r="G52" s="44"/>
      <c r="H52" s="44"/>
      <c r="I52" s="516"/>
      <c r="J52" s="44"/>
      <c r="K52" s="516"/>
      <c r="L52" s="502"/>
      <c r="N52" s="44"/>
      <c r="O52" s="502"/>
      <c r="P52" s="44"/>
      <c r="Q52" s="44"/>
    </row>
    <row r="53" customFormat="false" ht="15.75" hidden="false" customHeight="false" outlineLevel="0" collapsed="false">
      <c r="A53" s="44"/>
      <c r="D53" s="44"/>
      <c r="E53" s="44"/>
      <c r="F53" s="44"/>
      <c r="G53" s="44"/>
      <c r="H53" s="44"/>
      <c r="I53" s="516"/>
      <c r="J53" s="44"/>
      <c r="K53" s="516"/>
      <c r="L53" s="502"/>
      <c r="N53" s="44"/>
      <c r="O53" s="502"/>
      <c r="P53" s="44"/>
      <c r="Q53" s="44"/>
    </row>
    <row r="54" customFormat="false" ht="15.75" hidden="false" customHeight="false" outlineLevel="0" collapsed="false">
      <c r="A54" s="44"/>
      <c r="D54" s="44"/>
      <c r="E54" s="44"/>
      <c r="F54" s="44"/>
      <c r="G54" s="44"/>
      <c r="H54" s="44"/>
      <c r="I54" s="516"/>
      <c r="J54" s="44"/>
      <c r="K54" s="516"/>
      <c r="L54" s="502"/>
      <c r="N54" s="44"/>
      <c r="O54" s="502"/>
      <c r="P54" s="44"/>
      <c r="Q54" s="44"/>
    </row>
    <row r="55" customFormat="false" ht="15.75" hidden="false" customHeight="false" outlineLevel="0" collapsed="false">
      <c r="A55" s="44"/>
      <c r="D55" s="44"/>
      <c r="E55" s="44"/>
      <c r="F55" s="44"/>
      <c r="G55" s="44"/>
      <c r="H55" s="44"/>
      <c r="I55" s="516"/>
      <c r="J55" s="44"/>
      <c r="K55" s="516"/>
      <c r="L55" s="502"/>
      <c r="N55" s="44"/>
      <c r="O55" s="502"/>
      <c r="P55" s="44"/>
      <c r="Q55" s="44"/>
    </row>
    <row r="56" customFormat="false" ht="15.75" hidden="false" customHeight="false" outlineLevel="0" collapsed="false">
      <c r="A56" s="44"/>
      <c r="D56" s="44"/>
      <c r="E56" s="44"/>
      <c r="F56" s="44"/>
      <c r="G56" s="44"/>
      <c r="H56" s="44"/>
      <c r="I56" s="516"/>
      <c r="J56" s="44"/>
      <c r="K56" s="516"/>
      <c r="L56" s="502"/>
      <c r="N56" s="44"/>
      <c r="O56" s="502"/>
      <c r="P56" s="44"/>
      <c r="Q56" s="44"/>
    </row>
    <row r="57" customFormat="false" ht="15.75" hidden="false" customHeight="false" outlineLevel="0" collapsed="false">
      <c r="A57" s="44"/>
      <c r="D57" s="44"/>
      <c r="E57" s="44"/>
      <c r="F57" s="44"/>
      <c r="G57" s="44"/>
      <c r="H57" s="44"/>
      <c r="I57" s="516"/>
      <c r="J57" s="44"/>
      <c r="K57" s="516"/>
      <c r="L57" s="502"/>
      <c r="N57" s="44"/>
      <c r="O57" s="502"/>
      <c r="P57" s="44"/>
      <c r="Q57" s="44"/>
    </row>
    <row r="58" customFormat="false" ht="15.75" hidden="false" customHeight="false" outlineLevel="0" collapsed="false">
      <c r="A58" s="44"/>
      <c r="D58" s="44"/>
      <c r="E58" s="44"/>
      <c r="F58" s="44"/>
      <c r="G58" s="44"/>
      <c r="H58" s="44"/>
      <c r="I58" s="516"/>
      <c r="J58" s="44"/>
      <c r="K58" s="516"/>
      <c r="L58" s="502"/>
      <c r="N58" s="44"/>
      <c r="O58" s="502"/>
      <c r="P58" s="44"/>
      <c r="Q58" s="44"/>
    </row>
    <row r="59" customFormat="false" ht="15.75" hidden="false" customHeight="false" outlineLevel="0" collapsed="false">
      <c r="A59" s="44"/>
      <c r="D59" s="44"/>
      <c r="E59" s="44"/>
      <c r="F59" s="44"/>
      <c r="G59" s="44"/>
      <c r="H59" s="44"/>
      <c r="I59" s="516"/>
      <c r="J59" s="44"/>
      <c r="K59" s="516"/>
      <c r="L59" s="502"/>
      <c r="N59" s="44"/>
      <c r="O59" s="502"/>
      <c r="P59" s="44"/>
      <c r="Q59" s="44"/>
    </row>
    <row r="60" customFormat="false" ht="15.75" hidden="false" customHeight="false" outlineLevel="0" collapsed="false">
      <c r="A60" s="44"/>
      <c r="D60" s="44"/>
      <c r="E60" s="44"/>
      <c r="F60" s="44"/>
      <c r="G60" s="44"/>
      <c r="H60" s="44"/>
      <c r="I60" s="516"/>
      <c r="J60" s="44"/>
      <c r="K60" s="516"/>
      <c r="L60" s="502"/>
      <c r="N60" s="44"/>
      <c r="O60" s="502"/>
      <c r="P60" s="44"/>
      <c r="Q60" s="44"/>
    </row>
    <row r="61" customFormat="false" ht="15.75" hidden="false" customHeight="false" outlineLevel="0" collapsed="false">
      <c r="A61" s="44"/>
      <c r="D61" s="44"/>
      <c r="E61" s="44"/>
      <c r="F61" s="44"/>
      <c r="G61" s="44"/>
      <c r="H61" s="44"/>
      <c r="I61" s="516"/>
      <c r="J61" s="44"/>
      <c r="K61" s="516"/>
      <c r="L61" s="502"/>
      <c r="N61" s="44"/>
      <c r="O61" s="502"/>
      <c r="P61" s="44"/>
      <c r="Q61" s="44"/>
    </row>
    <row r="62" customFormat="false" ht="15.75" hidden="false" customHeight="false" outlineLevel="0" collapsed="false">
      <c r="A62" s="44"/>
      <c r="D62" s="44"/>
      <c r="E62" s="44"/>
      <c r="F62" s="44"/>
      <c r="G62" s="44"/>
      <c r="H62" s="44"/>
      <c r="I62" s="516"/>
      <c r="J62" s="44"/>
      <c r="K62" s="516"/>
      <c r="L62" s="502"/>
      <c r="N62" s="44"/>
      <c r="O62" s="502"/>
      <c r="P62" s="44"/>
      <c r="Q62" s="44"/>
    </row>
    <row r="63" customFormat="false" ht="15.75" hidden="false" customHeight="false" outlineLevel="0" collapsed="false">
      <c r="A63" s="44"/>
      <c r="D63" s="44"/>
      <c r="E63" s="44"/>
      <c r="F63" s="44"/>
      <c r="G63" s="44"/>
      <c r="H63" s="44"/>
      <c r="I63" s="516"/>
      <c r="J63" s="44"/>
      <c r="K63" s="516"/>
      <c r="L63" s="502"/>
      <c r="N63" s="44"/>
      <c r="O63" s="502"/>
      <c r="P63" s="44"/>
      <c r="Q63" s="44"/>
    </row>
    <row r="64" customFormat="false" ht="15.75" hidden="false" customHeight="false" outlineLevel="0" collapsed="false">
      <c r="A64" s="44"/>
      <c r="D64" s="44"/>
      <c r="E64" s="44"/>
      <c r="F64" s="44"/>
      <c r="G64" s="44"/>
      <c r="H64" s="44"/>
      <c r="I64" s="516"/>
      <c r="J64" s="44"/>
      <c r="K64" s="516"/>
      <c r="L64" s="502"/>
      <c r="N64" s="44"/>
      <c r="O64" s="502"/>
      <c r="P64" s="44"/>
      <c r="Q64" s="44"/>
    </row>
    <row r="65" customFormat="false" ht="15.75" hidden="false" customHeight="false" outlineLevel="0" collapsed="false">
      <c r="A65" s="44"/>
      <c r="D65" s="44"/>
      <c r="E65" s="44"/>
      <c r="F65" s="44"/>
      <c r="G65" s="44"/>
      <c r="H65" s="44"/>
      <c r="I65" s="516"/>
      <c r="J65" s="44"/>
      <c r="K65" s="516"/>
      <c r="L65" s="502"/>
      <c r="N65" s="44"/>
      <c r="O65" s="502"/>
      <c r="P65" s="44"/>
      <c r="Q65" s="44"/>
    </row>
    <row r="66" customFormat="false" ht="15.75" hidden="false" customHeight="false" outlineLevel="0" collapsed="false">
      <c r="A66" s="44"/>
      <c r="D66" s="44"/>
      <c r="E66" s="44"/>
      <c r="F66" s="44"/>
      <c r="G66" s="44"/>
      <c r="H66" s="44"/>
      <c r="I66" s="516"/>
      <c r="J66" s="44"/>
      <c r="K66" s="516"/>
      <c r="L66" s="502"/>
      <c r="N66" s="44"/>
      <c r="O66" s="502"/>
      <c r="P66" s="44"/>
      <c r="Q66" s="44"/>
    </row>
    <row r="67" customFormat="false" ht="15.75" hidden="false" customHeight="false" outlineLevel="0" collapsed="false">
      <c r="A67" s="44"/>
      <c r="D67" s="44"/>
      <c r="E67" s="44"/>
      <c r="F67" s="44"/>
      <c r="G67" s="44"/>
      <c r="H67" s="44"/>
      <c r="I67" s="516"/>
      <c r="J67" s="44"/>
      <c r="K67" s="516"/>
      <c r="L67" s="502"/>
      <c r="N67" s="44"/>
      <c r="O67" s="502"/>
      <c r="P67" s="44"/>
      <c r="Q67" s="44"/>
    </row>
    <row r="68" customFormat="false" ht="15.75" hidden="false" customHeight="false" outlineLevel="0" collapsed="false">
      <c r="A68" s="44"/>
      <c r="D68" s="44"/>
      <c r="E68" s="44"/>
      <c r="F68" s="44"/>
      <c r="G68" s="44"/>
      <c r="H68" s="44"/>
      <c r="I68" s="516"/>
      <c r="J68" s="44"/>
      <c r="K68" s="516"/>
      <c r="L68" s="502"/>
      <c r="N68" s="44"/>
      <c r="O68" s="502"/>
      <c r="P68" s="44"/>
      <c r="Q68" s="44"/>
    </row>
    <row r="69" customFormat="false" ht="15.75" hidden="false" customHeight="false" outlineLevel="0" collapsed="false">
      <c r="A69" s="44"/>
      <c r="D69" s="44"/>
      <c r="E69" s="44"/>
      <c r="F69" s="44"/>
      <c r="G69" s="44"/>
      <c r="H69" s="44"/>
      <c r="I69" s="516"/>
      <c r="J69" s="44"/>
      <c r="K69" s="516"/>
      <c r="L69" s="502"/>
      <c r="N69" s="44"/>
      <c r="O69" s="502"/>
      <c r="P69" s="44"/>
      <c r="Q69" s="44"/>
    </row>
    <row r="70" customFormat="false" ht="15.75" hidden="false" customHeight="false" outlineLevel="0" collapsed="false">
      <c r="A70" s="44"/>
      <c r="D70" s="44"/>
      <c r="E70" s="44"/>
      <c r="F70" s="44"/>
      <c r="G70" s="44"/>
      <c r="H70" s="44"/>
      <c r="I70" s="516"/>
      <c r="J70" s="44"/>
      <c r="K70" s="516"/>
      <c r="L70" s="502"/>
      <c r="N70" s="44"/>
      <c r="O70" s="502"/>
      <c r="P70" s="44"/>
      <c r="Q70" s="44"/>
    </row>
    <row r="71" customFormat="false" ht="15.75" hidden="false" customHeight="false" outlineLevel="0" collapsed="false">
      <c r="A71" s="44"/>
      <c r="D71" s="44"/>
      <c r="E71" s="44"/>
      <c r="F71" s="44"/>
      <c r="G71" s="44"/>
      <c r="H71" s="44"/>
      <c r="I71" s="516"/>
      <c r="J71" s="44"/>
      <c r="K71" s="516"/>
      <c r="L71" s="502"/>
      <c r="N71" s="44"/>
      <c r="O71" s="502"/>
      <c r="P71" s="44"/>
      <c r="Q71" s="44"/>
    </row>
    <row r="72" customFormat="false" ht="15.75" hidden="false" customHeight="false" outlineLevel="0" collapsed="false">
      <c r="A72" s="44"/>
      <c r="D72" s="44"/>
      <c r="E72" s="44"/>
      <c r="F72" s="44"/>
      <c r="G72" s="44"/>
      <c r="H72" s="44"/>
      <c r="I72" s="516"/>
      <c r="J72" s="44"/>
      <c r="K72" s="516"/>
      <c r="L72" s="502"/>
      <c r="N72" s="44"/>
      <c r="O72" s="502"/>
      <c r="P72" s="44"/>
      <c r="Q72" s="44"/>
    </row>
    <row r="73" customFormat="false" ht="15.75" hidden="false" customHeight="false" outlineLevel="0" collapsed="false">
      <c r="A73" s="44"/>
      <c r="D73" s="44"/>
      <c r="E73" s="44"/>
      <c r="F73" s="44"/>
      <c r="G73" s="44"/>
      <c r="H73" s="44"/>
      <c r="I73" s="516"/>
      <c r="J73" s="44"/>
      <c r="K73" s="516"/>
      <c r="L73" s="502"/>
      <c r="N73" s="44"/>
      <c r="O73" s="502"/>
      <c r="P73" s="44"/>
      <c r="Q73" s="44"/>
    </row>
    <row r="74" customFormat="false" ht="15.75" hidden="false" customHeight="false" outlineLevel="0" collapsed="false">
      <c r="A74" s="44"/>
      <c r="D74" s="44"/>
      <c r="E74" s="44"/>
      <c r="F74" s="44"/>
      <c r="G74" s="44"/>
      <c r="H74" s="44"/>
      <c r="I74" s="516"/>
      <c r="J74" s="44"/>
      <c r="K74" s="516"/>
      <c r="L74" s="502"/>
      <c r="N74" s="44"/>
      <c r="O74" s="502"/>
      <c r="P74" s="44"/>
      <c r="Q74" s="44"/>
    </row>
    <row r="75" customFormat="false" ht="15.75" hidden="false" customHeight="false" outlineLevel="0" collapsed="false">
      <c r="A75" s="44"/>
      <c r="D75" s="44"/>
      <c r="E75" s="44"/>
      <c r="F75" s="44"/>
      <c r="G75" s="44"/>
      <c r="H75" s="44"/>
      <c r="I75" s="516"/>
      <c r="J75" s="44"/>
      <c r="K75" s="516"/>
      <c r="L75" s="502"/>
      <c r="N75" s="44"/>
      <c r="O75" s="502"/>
      <c r="P75" s="44"/>
      <c r="Q75" s="44"/>
    </row>
    <row r="76" customFormat="false" ht="15.75" hidden="false" customHeight="false" outlineLevel="0" collapsed="false">
      <c r="A76" s="44"/>
      <c r="D76" s="44"/>
      <c r="E76" s="44"/>
      <c r="F76" s="44"/>
      <c r="G76" s="44"/>
      <c r="H76" s="44"/>
      <c r="I76" s="516"/>
      <c r="J76" s="44"/>
      <c r="K76" s="516"/>
      <c r="L76" s="502"/>
      <c r="N76" s="44"/>
      <c r="O76" s="502"/>
      <c r="P76" s="44"/>
      <c r="Q76" s="44"/>
    </row>
    <row r="77" customFormat="false" ht="15.75" hidden="false" customHeight="false" outlineLevel="0" collapsed="false">
      <c r="A77" s="44"/>
      <c r="D77" s="44"/>
      <c r="E77" s="44"/>
      <c r="F77" s="44"/>
      <c r="G77" s="44"/>
      <c r="H77" s="44"/>
      <c r="I77" s="516"/>
      <c r="J77" s="44"/>
      <c r="K77" s="516"/>
      <c r="L77" s="502"/>
      <c r="N77" s="44"/>
      <c r="O77" s="502"/>
      <c r="P77" s="44"/>
      <c r="Q77" s="44"/>
    </row>
    <row r="78" customFormat="false" ht="15.75" hidden="false" customHeight="false" outlineLevel="0" collapsed="false">
      <c r="A78" s="44"/>
      <c r="D78" s="44"/>
      <c r="E78" s="44"/>
      <c r="F78" s="44"/>
      <c r="G78" s="44"/>
      <c r="H78" s="44"/>
      <c r="I78" s="516"/>
      <c r="J78" s="44"/>
      <c r="K78" s="516"/>
      <c r="L78" s="502"/>
      <c r="N78" s="44"/>
      <c r="O78" s="502"/>
      <c r="P78" s="44"/>
      <c r="Q78" s="44"/>
    </row>
    <row r="79" customFormat="false" ht="15.75" hidden="false" customHeight="false" outlineLevel="0" collapsed="false">
      <c r="A79" s="44"/>
      <c r="D79" s="44"/>
      <c r="E79" s="44"/>
      <c r="F79" s="44"/>
      <c r="G79" s="44"/>
      <c r="H79" s="44"/>
      <c r="I79" s="516"/>
      <c r="J79" s="44"/>
      <c r="K79" s="516"/>
      <c r="L79" s="502"/>
      <c r="N79" s="44"/>
      <c r="O79" s="502"/>
      <c r="P79" s="44"/>
      <c r="Q79" s="44"/>
    </row>
    <row r="80" customFormat="false" ht="15.75" hidden="false" customHeight="false" outlineLevel="0" collapsed="false">
      <c r="A80" s="44"/>
      <c r="D80" s="44"/>
      <c r="E80" s="44"/>
      <c r="F80" s="44"/>
      <c r="G80" s="44"/>
      <c r="H80" s="44"/>
      <c r="I80" s="516"/>
      <c r="J80" s="44"/>
      <c r="K80" s="516"/>
      <c r="L80" s="502"/>
      <c r="N80" s="44"/>
      <c r="O80" s="502"/>
      <c r="P80" s="44"/>
      <c r="Q80" s="44"/>
    </row>
    <row r="81" customFormat="false" ht="15.75" hidden="false" customHeight="false" outlineLevel="0" collapsed="false">
      <c r="A81" s="44"/>
      <c r="D81" s="44"/>
      <c r="E81" s="44"/>
      <c r="F81" s="44"/>
      <c r="G81" s="44"/>
      <c r="H81" s="44"/>
      <c r="I81" s="516"/>
      <c r="J81" s="44"/>
      <c r="K81" s="516"/>
      <c r="L81" s="502"/>
      <c r="N81" s="44"/>
      <c r="O81" s="502"/>
      <c r="P81" s="44"/>
      <c r="Q81" s="44"/>
    </row>
    <row r="82" customFormat="false" ht="15.75" hidden="false" customHeight="false" outlineLevel="0" collapsed="false">
      <c r="A82" s="44"/>
      <c r="D82" s="44"/>
      <c r="E82" s="44"/>
      <c r="F82" s="44"/>
      <c r="G82" s="44"/>
      <c r="H82" s="44"/>
      <c r="I82" s="516"/>
      <c r="J82" s="44"/>
      <c r="K82" s="516"/>
      <c r="L82" s="502"/>
      <c r="N82" s="44"/>
      <c r="O82" s="502"/>
      <c r="P82" s="44"/>
      <c r="Q82" s="44"/>
    </row>
    <row r="83" customFormat="false" ht="15.75" hidden="false" customHeight="false" outlineLevel="0" collapsed="false">
      <c r="A83" s="44"/>
      <c r="D83" s="44"/>
      <c r="E83" s="44"/>
      <c r="F83" s="44"/>
      <c r="G83" s="44"/>
      <c r="H83" s="44"/>
      <c r="I83" s="516"/>
      <c r="J83" s="44"/>
      <c r="K83" s="516"/>
      <c r="L83" s="502"/>
      <c r="N83" s="44"/>
      <c r="O83" s="502"/>
      <c r="P83" s="44"/>
      <c r="Q83" s="44"/>
    </row>
    <row r="84" customFormat="false" ht="15.75" hidden="false" customHeight="false" outlineLevel="0" collapsed="false">
      <c r="A84" s="44"/>
      <c r="D84" s="44"/>
      <c r="E84" s="44"/>
      <c r="F84" s="44"/>
      <c r="G84" s="44"/>
      <c r="H84" s="44"/>
      <c r="I84" s="516"/>
      <c r="J84" s="44"/>
      <c r="K84" s="516"/>
      <c r="L84" s="502"/>
      <c r="N84" s="44"/>
      <c r="O84" s="502"/>
      <c r="P84" s="44"/>
      <c r="Q84" s="44"/>
    </row>
    <row r="85" customFormat="false" ht="15.75" hidden="false" customHeight="false" outlineLevel="0" collapsed="false">
      <c r="A85" s="44"/>
      <c r="D85" s="44"/>
      <c r="E85" s="44"/>
      <c r="F85" s="44"/>
      <c r="G85" s="44"/>
      <c r="H85" s="44"/>
      <c r="I85" s="516"/>
      <c r="J85" s="44"/>
      <c r="K85" s="516"/>
      <c r="L85" s="502"/>
      <c r="N85" s="44"/>
      <c r="O85" s="502"/>
      <c r="P85" s="44"/>
      <c r="Q85" s="44"/>
    </row>
    <row r="86" customFormat="false" ht="15.75" hidden="false" customHeight="false" outlineLevel="0" collapsed="false">
      <c r="A86" s="44"/>
      <c r="D86" s="44"/>
      <c r="E86" s="44"/>
      <c r="F86" s="44"/>
      <c r="G86" s="44"/>
      <c r="H86" s="44"/>
      <c r="I86" s="516"/>
      <c r="J86" s="44"/>
      <c r="K86" s="516"/>
      <c r="L86" s="502"/>
      <c r="N86" s="44"/>
      <c r="O86" s="502"/>
      <c r="P86" s="44"/>
      <c r="Q86" s="44"/>
    </row>
    <row r="87" customFormat="false" ht="15.75" hidden="false" customHeight="false" outlineLevel="0" collapsed="false">
      <c r="A87" s="44"/>
      <c r="D87" s="44"/>
      <c r="E87" s="44"/>
      <c r="F87" s="44"/>
      <c r="G87" s="44"/>
      <c r="H87" s="44"/>
      <c r="I87" s="516"/>
      <c r="J87" s="44"/>
      <c r="K87" s="516"/>
      <c r="L87" s="502"/>
      <c r="N87" s="44"/>
      <c r="O87" s="502"/>
      <c r="P87" s="44"/>
      <c r="Q87" s="44"/>
    </row>
    <row r="88" customFormat="false" ht="15.75" hidden="false" customHeight="false" outlineLevel="0" collapsed="false">
      <c r="A88" s="44"/>
      <c r="D88" s="44"/>
      <c r="E88" s="44"/>
      <c r="F88" s="44"/>
      <c r="G88" s="44"/>
      <c r="H88" s="44"/>
      <c r="I88" s="516"/>
      <c r="J88" s="44"/>
      <c r="K88" s="516"/>
      <c r="L88" s="502"/>
      <c r="N88" s="44"/>
      <c r="O88" s="502"/>
      <c r="P88" s="44"/>
      <c r="Q88" s="44"/>
    </row>
    <row r="89" customFormat="false" ht="15.75" hidden="false" customHeight="false" outlineLevel="0" collapsed="false">
      <c r="A89" s="44"/>
      <c r="D89" s="44"/>
      <c r="E89" s="44"/>
      <c r="F89" s="44"/>
      <c r="G89" s="44"/>
      <c r="H89" s="44"/>
      <c r="I89" s="516"/>
      <c r="J89" s="44"/>
      <c r="K89" s="516"/>
      <c r="L89" s="502"/>
      <c r="N89" s="44"/>
      <c r="O89" s="502"/>
      <c r="P89" s="44"/>
      <c r="Q89" s="44"/>
    </row>
    <row r="90" customFormat="false" ht="15.75" hidden="false" customHeight="false" outlineLevel="0" collapsed="false">
      <c r="A90" s="44"/>
      <c r="D90" s="44"/>
      <c r="E90" s="44"/>
      <c r="F90" s="44"/>
      <c r="G90" s="44"/>
      <c r="H90" s="44"/>
      <c r="I90" s="516"/>
      <c r="J90" s="44"/>
      <c r="K90" s="516"/>
      <c r="L90" s="502"/>
      <c r="N90" s="44"/>
      <c r="O90" s="502"/>
      <c r="P90" s="44"/>
      <c r="Q90" s="44"/>
    </row>
    <row r="91" customFormat="false" ht="15.75" hidden="false" customHeight="false" outlineLevel="0" collapsed="false">
      <c r="A91" s="44"/>
      <c r="D91" s="44"/>
      <c r="E91" s="44"/>
      <c r="F91" s="44"/>
      <c r="G91" s="44"/>
      <c r="H91" s="44"/>
      <c r="I91" s="516"/>
      <c r="J91" s="44"/>
      <c r="K91" s="516"/>
      <c r="L91" s="502"/>
      <c r="N91" s="44"/>
      <c r="O91" s="502"/>
      <c r="P91" s="44"/>
      <c r="Q91" s="44"/>
    </row>
    <row r="92" customFormat="false" ht="15.75" hidden="false" customHeight="false" outlineLevel="0" collapsed="false">
      <c r="A92" s="44"/>
      <c r="D92" s="44"/>
      <c r="E92" s="44"/>
      <c r="F92" s="44"/>
      <c r="G92" s="44"/>
      <c r="H92" s="44"/>
      <c r="I92" s="516"/>
      <c r="J92" s="44"/>
      <c r="K92" s="516"/>
      <c r="L92" s="502"/>
      <c r="N92" s="44"/>
      <c r="O92" s="502"/>
      <c r="P92" s="44"/>
      <c r="Q92" s="44"/>
    </row>
    <row r="93" customFormat="false" ht="15.75" hidden="false" customHeight="false" outlineLevel="0" collapsed="false">
      <c r="A93" s="44"/>
      <c r="D93" s="44"/>
      <c r="E93" s="44"/>
      <c r="F93" s="44"/>
      <c r="G93" s="44"/>
      <c r="H93" s="44"/>
      <c r="I93" s="516"/>
      <c r="J93" s="44"/>
      <c r="K93" s="516"/>
      <c r="L93" s="502"/>
      <c r="N93" s="44"/>
      <c r="O93" s="502"/>
      <c r="P93" s="44"/>
      <c r="Q93" s="44"/>
    </row>
    <row r="94" customFormat="false" ht="15.75" hidden="false" customHeight="false" outlineLevel="0" collapsed="false">
      <c r="A94" s="44"/>
      <c r="D94" s="44"/>
      <c r="E94" s="44"/>
      <c r="F94" s="44"/>
      <c r="G94" s="44"/>
      <c r="H94" s="44"/>
      <c r="I94" s="516"/>
      <c r="J94" s="44"/>
      <c r="K94" s="516"/>
      <c r="L94" s="502"/>
      <c r="N94" s="44"/>
      <c r="O94" s="502"/>
      <c r="P94" s="44"/>
      <c r="Q94" s="44"/>
    </row>
    <row r="95" customFormat="false" ht="15.75" hidden="false" customHeight="false" outlineLevel="0" collapsed="false">
      <c r="A95" s="44"/>
      <c r="D95" s="44"/>
      <c r="E95" s="44"/>
      <c r="F95" s="44"/>
      <c r="G95" s="44"/>
      <c r="H95" s="44"/>
      <c r="I95" s="516"/>
      <c r="J95" s="44"/>
      <c r="K95" s="516"/>
      <c r="L95" s="502"/>
      <c r="N95" s="44"/>
      <c r="O95" s="502"/>
      <c r="P95" s="44"/>
      <c r="Q95" s="44"/>
    </row>
    <row r="96" customFormat="false" ht="15.75" hidden="false" customHeight="false" outlineLevel="0" collapsed="false">
      <c r="A96" s="44"/>
      <c r="D96" s="44"/>
      <c r="E96" s="44"/>
      <c r="F96" s="44"/>
      <c r="G96" s="44"/>
      <c r="H96" s="44"/>
      <c r="I96" s="516"/>
      <c r="J96" s="44"/>
      <c r="K96" s="516"/>
      <c r="L96" s="502"/>
      <c r="N96" s="44"/>
      <c r="O96" s="502"/>
      <c r="P96" s="44"/>
      <c r="Q96" s="44"/>
    </row>
    <row r="97" customFormat="false" ht="15.75" hidden="false" customHeight="false" outlineLevel="0" collapsed="false">
      <c r="A97" s="44"/>
      <c r="D97" s="44"/>
      <c r="E97" s="44"/>
      <c r="F97" s="44"/>
      <c r="G97" s="44"/>
      <c r="H97" s="44"/>
      <c r="I97" s="516"/>
      <c r="J97" s="44"/>
      <c r="K97" s="516"/>
      <c r="L97" s="502"/>
      <c r="N97" s="44"/>
      <c r="O97" s="502"/>
      <c r="P97" s="44"/>
      <c r="Q97" s="44"/>
    </row>
    <row r="98" customFormat="false" ht="15.75" hidden="false" customHeight="false" outlineLevel="0" collapsed="false">
      <c r="A98" s="44"/>
      <c r="D98" s="44"/>
      <c r="E98" s="44"/>
      <c r="F98" s="44"/>
      <c r="G98" s="44"/>
      <c r="H98" s="44"/>
      <c r="I98" s="516"/>
      <c r="J98" s="44"/>
      <c r="K98" s="516"/>
      <c r="L98" s="502"/>
      <c r="N98" s="44"/>
      <c r="O98" s="502"/>
      <c r="P98" s="44"/>
      <c r="Q98" s="44"/>
    </row>
    <row r="99" customFormat="false" ht="15.75" hidden="false" customHeight="false" outlineLevel="0" collapsed="false">
      <c r="A99" s="44"/>
      <c r="D99" s="44"/>
      <c r="E99" s="44"/>
      <c r="F99" s="44"/>
      <c r="G99" s="44"/>
      <c r="H99" s="44"/>
      <c r="I99" s="516"/>
      <c r="J99" s="44"/>
      <c r="K99" s="516"/>
      <c r="L99" s="502"/>
      <c r="N99" s="44"/>
      <c r="O99" s="502"/>
      <c r="P99" s="44"/>
      <c r="Q99" s="44"/>
    </row>
    <row r="100" customFormat="false" ht="15.75" hidden="false" customHeight="false" outlineLevel="0" collapsed="false">
      <c r="A100" s="44"/>
      <c r="D100" s="44"/>
      <c r="E100" s="44"/>
      <c r="F100" s="44"/>
      <c r="G100" s="44"/>
      <c r="H100" s="44"/>
      <c r="I100" s="516"/>
      <c r="J100" s="44"/>
      <c r="K100" s="516"/>
      <c r="L100" s="502"/>
      <c r="N100" s="44"/>
      <c r="O100" s="502"/>
      <c r="P100" s="44"/>
      <c r="Q100" s="44"/>
    </row>
    <row r="101" customFormat="false" ht="15.75" hidden="false" customHeight="false" outlineLevel="0" collapsed="false">
      <c r="A101" s="44"/>
      <c r="D101" s="44"/>
      <c r="E101" s="44"/>
      <c r="F101" s="44"/>
      <c r="G101" s="44"/>
      <c r="H101" s="44"/>
      <c r="I101" s="516"/>
      <c r="J101" s="44"/>
      <c r="K101" s="516"/>
      <c r="L101" s="502"/>
      <c r="N101" s="44"/>
      <c r="O101" s="502"/>
      <c r="P101" s="44"/>
      <c r="Q101" s="44"/>
    </row>
    <row r="102" customFormat="false" ht="15.75" hidden="false" customHeight="false" outlineLevel="0" collapsed="false">
      <c r="A102" s="44"/>
      <c r="D102" s="44"/>
      <c r="E102" s="44"/>
      <c r="F102" s="44"/>
      <c r="G102" s="44"/>
      <c r="H102" s="44"/>
      <c r="I102" s="516"/>
      <c r="J102" s="44"/>
      <c r="K102" s="516"/>
      <c r="L102" s="502"/>
      <c r="N102" s="44"/>
      <c r="O102" s="502"/>
      <c r="P102" s="44"/>
      <c r="Q102" s="44"/>
    </row>
    <row r="103" customFormat="false" ht="15.75" hidden="false" customHeight="false" outlineLevel="0" collapsed="false">
      <c r="A103" s="44"/>
      <c r="D103" s="44"/>
      <c r="E103" s="44"/>
      <c r="F103" s="44"/>
      <c r="G103" s="44"/>
      <c r="H103" s="44"/>
      <c r="I103" s="516"/>
      <c r="J103" s="44"/>
      <c r="K103" s="516"/>
      <c r="L103" s="502"/>
      <c r="N103" s="44"/>
      <c r="O103" s="502"/>
      <c r="P103" s="44"/>
      <c r="Q103" s="44"/>
    </row>
    <row r="104" customFormat="false" ht="15.75" hidden="false" customHeight="false" outlineLevel="0" collapsed="false">
      <c r="A104" s="44"/>
      <c r="D104" s="44"/>
      <c r="E104" s="44"/>
      <c r="F104" s="44"/>
      <c r="G104" s="44"/>
      <c r="H104" s="44"/>
      <c r="I104" s="516"/>
      <c r="J104" s="44"/>
      <c r="K104" s="516"/>
      <c r="L104" s="502"/>
      <c r="N104" s="44"/>
      <c r="O104" s="502"/>
      <c r="P104" s="44"/>
      <c r="Q104" s="44"/>
    </row>
    <row r="105" customFormat="false" ht="15.75" hidden="false" customHeight="false" outlineLevel="0" collapsed="false">
      <c r="A105" s="44"/>
      <c r="D105" s="44"/>
      <c r="E105" s="44"/>
      <c r="F105" s="44"/>
      <c r="G105" s="44"/>
      <c r="H105" s="44"/>
      <c r="I105" s="516"/>
      <c r="J105" s="44"/>
      <c r="K105" s="516"/>
      <c r="L105" s="502"/>
      <c r="N105" s="44"/>
      <c r="O105" s="502"/>
      <c r="P105" s="44"/>
      <c r="Q105" s="44"/>
    </row>
    <row r="106" customFormat="false" ht="15.75" hidden="false" customHeight="false" outlineLevel="0" collapsed="false">
      <c r="A106" s="44"/>
      <c r="D106" s="44"/>
      <c r="E106" s="44"/>
      <c r="F106" s="44"/>
      <c r="G106" s="44"/>
      <c r="H106" s="44"/>
      <c r="I106" s="516"/>
      <c r="J106" s="44"/>
      <c r="K106" s="516"/>
      <c r="L106" s="502"/>
      <c r="N106" s="44"/>
      <c r="O106" s="502"/>
      <c r="P106" s="44"/>
      <c r="Q106" s="44"/>
    </row>
    <row r="107" customFormat="false" ht="15.75" hidden="false" customHeight="false" outlineLevel="0" collapsed="false">
      <c r="A107" s="44"/>
      <c r="D107" s="44"/>
      <c r="E107" s="44"/>
      <c r="F107" s="44"/>
      <c r="G107" s="44"/>
      <c r="H107" s="44"/>
      <c r="I107" s="516"/>
      <c r="J107" s="44"/>
      <c r="K107" s="516"/>
      <c r="L107" s="502"/>
      <c r="N107" s="44"/>
      <c r="O107" s="502"/>
      <c r="P107" s="44"/>
      <c r="Q107" s="44"/>
    </row>
    <row r="108" customFormat="false" ht="15.75" hidden="false" customHeight="false" outlineLevel="0" collapsed="false">
      <c r="A108" s="44"/>
      <c r="D108" s="44"/>
      <c r="E108" s="44"/>
      <c r="F108" s="44"/>
      <c r="G108" s="44"/>
      <c r="H108" s="44"/>
      <c r="I108" s="516"/>
      <c r="J108" s="44"/>
      <c r="K108" s="516"/>
      <c r="L108" s="502"/>
      <c r="N108" s="44"/>
      <c r="O108" s="502"/>
      <c r="P108" s="44"/>
      <c r="Q108" s="44"/>
    </row>
    <row r="109" customFormat="false" ht="15.75" hidden="false" customHeight="false" outlineLevel="0" collapsed="false">
      <c r="A109" s="44"/>
      <c r="D109" s="44"/>
      <c r="E109" s="44"/>
      <c r="F109" s="44"/>
      <c r="G109" s="44"/>
      <c r="H109" s="44"/>
      <c r="I109" s="516"/>
      <c r="J109" s="44"/>
      <c r="K109" s="516"/>
      <c r="L109" s="502"/>
      <c r="N109" s="44"/>
      <c r="O109" s="502"/>
      <c r="P109" s="44"/>
      <c r="Q109" s="44"/>
    </row>
    <row r="110" customFormat="false" ht="15.75" hidden="false" customHeight="false" outlineLevel="0" collapsed="false">
      <c r="A110" s="44"/>
      <c r="D110" s="44"/>
      <c r="E110" s="44"/>
      <c r="F110" s="44"/>
      <c r="G110" s="44"/>
      <c r="H110" s="44"/>
      <c r="I110" s="516"/>
      <c r="J110" s="44"/>
      <c r="K110" s="516"/>
      <c r="L110" s="502"/>
      <c r="N110" s="44"/>
      <c r="O110" s="502"/>
      <c r="P110" s="44"/>
      <c r="Q110" s="44"/>
    </row>
    <row r="111" customFormat="false" ht="15.75" hidden="false" customHeight="false" outlineLevel="0" collapsed="false">
      <c r="A111" s="44"/>
      <c r="D111" s="44"/>
      <c r="E111" s="44"/>
      <c r="F111" s="44"/>
      <c r="G111" s="44"/>
      <c r="H111" s="44"/>
      <c r="I111" s="516"/>
      <c r="J111" s="44"/>
      <c r="K111" s="516"/>
      <c r="L111" s="502"/>
      <c r="N111" s="44"/>
      <c r="O111" s="502"/>
      <c r="P111" s="44"/>
      <c r="Q111" s="44"/>
    </row>
    <row r="112" customFormat="false" ht="15.75" hidden="false" customHeight="false" outlineLevel="0" collapsed="false">
      <c r="A112" s="44"/>
      <c r="D112" s="44"/>
      <c r="E112" s="44"/>
      <c r="F112" s="44"/>
      <c r="G112" s="44"/>
      <c r="H112" s="44"/>
      <c r="I112" s="516"/>
      <c r="J112" s="44"/>
      <c r="K112" s="516"/>
      <c r="L112" s="502"/>
      <c r="N112" s="44"/>
      <c r="O112" s="502"/>
      <c r="P112" s="44"/>
      <c r="Q112" s="44"/>
    </row>
    <row r="113" customFormat="false" ht="15.75" hidden="false" customHeight="false" outlineLevel="0" collapsed="false">
      <c r="A113" s="44"/>
      <c r="D113" s="44"/>
      <c r="E113" s="44"/>
      <c r="F113" s="44"/>
      <c r="G113" s="44"/>
      <c r="H113" s="44"/>
      <c r="I113" s="516"/>
      <c r="J113" s="44"/>
      <c r="K113" s="516"/>
      <c r="L113" s="502"/>
      <c r="N113" s="44"/>
      <c r="O113" s="502"/>
      <c r="P113" s="44"/>
      <c r="Q113" s="44"/>
    </row>
    <row r="114" customFormat="false" ht="15.75" hidden="false" customHeight="false" outlineLevel="0" collapsed="false">
      <c r="A114" s="44"/>
      <c r="D114" s="44"/>
      <c r="E114" s="44"/>
      <c r="F114" s="44"/>
      <c r="G114" s="44"/>
      <c r="H114" s="44"/>
      <c r="I114" s="516"/>
      <c r="J114" s="44"/>
      <c r="K114" s="516"/>
      <c r="L114" s="502"/>
      <c r="N114" s="44"/>
      <c r="O114" s="502"/>
      <c r="P114" s="44"/>
      <c r="Q114" s="44"/>
    </row>
    <row r="115" customFormat="false" ht="15.75" hidden="false" customHeight="false" outlineLevel="0" collapsed="false">
      <c r="A115" s="44"/>
      <c r="D115" s="44"/>
      <c r="E115" s="44"/>
      <c r="F115" s="44"/>
      <c r="G115" s="44"/>
      <c r="H115" s="44"/>
      <c r="I115" s="516"/>
      <c r="J115" s="44"/>
      <c r="K115" s="516"/>
      <c r="L115" s="502"/>
      <c r="N115" s="44"/>
      <c r="O115" s="502"/>
      <c r="P115" s="44"/>
      <c r="Q115" s="44"/>
    </row>
    <row r="116" customFormat="false" ht="15.75" hidden="false" customHeight="false" outlineLevel="0" collapsed="false">
      <c r="A116" s="44"/>
      <c r="D116" s="44"/>
      <c r="E116" s="44"/>
      <c r="F116" s="44"/>
      <c r="G116" s="44"/>
      <c r="H116" s="44"/>
      <c r="I116" s="516"/>
      <c r="J116" s="44"/>
      <c r="K116" s="516"/>
      <c r="L116" s="502"/>
      <c r="N116" s="44"/>
      <c r="O116" s="502"/>
      <c r="P116" s="44"/>
      <c r="Q116" s="44"/>
    </row>
    <row r="117" customFormat="false" ht="15.75" hidden="false" customHeight="false" outlineLevel="0" collapsed="false">
      <c r="A117" s="44"/>
      <c r="D117" s="44"/>
      <c r="E117" s="44"/>
      <c r="F117" s="44"/>
      <c r="G117" s="44"/>
      <c r="H117" s="44"/>
      <c r="I117" s="516"/>
      <c r="J117" s="44"/>
      <c r="K117" s="516"/>
      <c r="L117" s="502"/>
      <c r="N117" s="44"/>
      <c r="O117" s="502"/>
      <c r="P117" s="44"/>
      <c r="Q117" s="44"/>
    </row>
    <row r="118" customFormat="false" ht="15.75" hidden="false" customHeight="false" outlineLevel="0" collapsed="false">
      <c r="A118" s="44"/>
      <c r="D118" s="44"/>
      <c r="E118" s="44"/>
      <c r="F118" s="44"/>
      <c r="G118" s="44"/>
      <c r="H118" s="44"/>
      <c r="I118" s="516"/>
      <c r="J118" s="44"/>
      <c r="K118" s="516"/>
      <c r="L118" s="502"/>
      <c r="N118" s="44"/>
      <c r="O118" s="502"/>
      <c r="P118" s="44"/>
      <c r="Q118" s="44"/>
    </row>
    <row r="119" customFormat="false" ht="15.75" hidden="false" customHeight="false" outlineLevel="0" collapsed="false">
      <c r="A119" s="44"/>
      <c r="D119" s="44"/>
      <c r="E119" s="44"/>
      <c r="F119" s="44"/>
      <c r="G119" s="44"/>
      <c r="H119" s="44"/>
      <c r="I119" s="516"/>
      <c r="J119" s="44"/>
      <c r="K119" s="516"/>
      <c r="L119" s="502"/>
      <c r="N119" s="44"/>
      <c r="O119" s="502"/>
      <c r="P119" s="44"/>
      <c r="Q119" s="44"/>
    </row>
    <row r="120" customFormat="false" ht="15.75" hidden="false" customHeight="false" outlineLevel="0" collapsed="false">
      <c r="A120" s="44"/>
      <c r="D120" s="44"/>
      <c r="E120" s="44"/>
      <c r="F120" s="44"/>
      <c r="G120" s="44"/>
      <c r="H120" s="44"/>
      <c r="I120" s="516"/>
      <c r="J120" s="44"/>
      <c r="K120" s="516"/>
      <c r="L120" s="502"/>
      <c r="N120" s="44"/>
      <c r="O120" s="502"/>
      <c r="P120" s="44"/>
      <c r="Q120" s="44"/>
    </row>
    <row r="121" customFormat="false" ht="15.75" hidden="false" customHeight="false" outlineLevel="0" collapsed="false">
      <c r="A121" s="44"/>
      <c r="D121" s="44"/>
      <c r="E121" s="44"/>
      <c r="F121" s="44"/>
      <c r="G121" s="44"/>
      <c r="H121" s="44"/>
      <c r="I121" s="516"/>
      <c r="J121" s="44"/>
      <c r="K121" s="516"/>
      <c r="L121" s="502"/>
      <c r="N121" s="44"/>
      <c r="O121" s="502"/>
      <c r="P121" s="44"/>
      <c r="Q121" s="44"/>
    </row>
    <row r="122" customFormat="false" ht="15.75" hidden="false" customHeight="false" outlineLevel="0" collapsed="false">
      <c r="A122" s="44"/>
      <c r="D122" s="44"/>
      <c r="E122" s="44"/>
      <c r="F122" s="44"/>
      <c r="G122" s="44"/>
      <c r="H122" s="44"/>
      <c r="I122" s="516"/>
      <c r="J122" s="44"/>
      <c r="K122" s="516"/>
      <c r="L122" s="502"/>
      <c r="N122" s="44"/>
      <c r="O122" s="502"/>
      <c r="P122" s="44"/>
      <c r="Q122" s="44"/>
    </row>
    <row r="123" customFormat="false" ht="15.75" hidden="false" customHeight="false" outlineLevel="0" collapsed="false">
      <c r="A123" s="44"/>
      <c r="D123" s="44"/>
      <c r="E123" s="44"/>
      <c r="F123" s="44"/>
      <c r="G123" s="44"/>
      <c r="H123" s="44"/>
      <c r="I123" s="516"/>
      <c r="J123" s="44"/>
      <c r="K123" s="516"/>
      <c r="L123" s="502"/>
      <c r="N123" s="44"/>
      <c r="O123" s="502"/>
      <c r="P123" s="44"/>
      <c r="Q123" s="44"/>
    </row>
    <row r="124" customFormat="false" ht="15.75" hidden="false" customHeight="false" outlineLevel="0" collapsed="false">
      <c r="A124" s="44"/>
      <c r="D124" s="44"/>
      <c r="E124" s="44"/>
      <c r="F124" s="44"/>
      <c r="G124" s="44"/>
      <c r="H124" s="44"/>
      <c r="I124" s="516"/>
      <c r="J124" s="44"/>
      <c r="K124" s="516"/>
      <c r="L124" s="502"/>
      <c r="N124" s="44"/>
      <c r="O124" s="502"/>
      <c r="P124" s="44"/>
      <c r="Q124" s="44"/>
    </row>
    <row r="125" customFormat="false" ht="15.75" hidden="false" customHeight="false" outlineLevel="0" collapsed="false">
      <c r="A125" s="44"/>
      <c r="D125" s="44"/>
      <c r="E125" s="44"/>
      <c r="F125" s="44"/>
      <c r="G125" s="44"/>
      <c r="H125" s="44"/>
      <c r="I125" s="516"/>
      <c r="J125" s="44"/>
      <c r="K125" s="516"/>
      <c r="L125" s="502"/>
      <c r="N125" s="44"/>
      <c r="O125" s="502"/>
      <c r="P125" s="44"/>
      <c r="Q125" s="44"/>
    </row>
    <row r="126" customFormat="false" ht="15.75" hidden="false" customHeight="false" outlineLevel="0" collapsed="false">
      <c r="A126" s="44"/>
      <c r="D126" s="44"/>
      <c r="E126" s="44"/>
      <c r="F126" s="44"/>
      <c r="G126" s="44"/>
      <c r="H126" s="44"/>
      <c r="I126" s="516"/>
      <c r="J126" s="44"/>
      <c r="K126" s="516"/>
      <c r="L126" s="502"/>
      <c r="N126" s="44"/>
      <c r="O126" s="502"/>
      <c r="P126" s="44"/>
      <c r="Q126" s="44"/>
    </row>
    <row r="127" customFormat="false" ht="15.75" hidden="false" customHeight="false" outlineLevel="0" collapsed="false">
      <c r="A127" s="44"/>
      <c r="D127" s="44"/>
      <c r="E127" s="44"/>
      <c r="F127" s="44"/>
      <c r="G127" s="44"/>
      <c r="H127" s="44"/>
      <c r="I127" s="516"/>
      <c r="J127" s="44"/>
      <c r="K127" s="516"/>
      <c r="L127" s="502"/>
      <c r="N127" s="44"/>
      <c r="O127" s="502"/>
      <c r="P127" s="44"/>
      <c r="Q127" s="44"/>
    </row>
    <row r="128" customFormat="false" ht="15.75" hidden="false" customHeight="false" outlineLevel="0" collapsed="false">
      <c r="A128" s="44"/>
      <c r="D128" s="44"/>
      <c r="E128" s="44"/>
      <c r="F128" s="44"/>
      <c r="G128" s="44"/>
      <c r="H128" s="44"/>
      <c r="I128" s="516"/>
      <c r="J128" s="44"/>
      <c r="K128" s="516"/>
      <c r="L128" s="502"/>
      <c r="N128" s="44"/>
      <c r="O128" s="502"/>
      <c r="P128" s="44"/>
      <c r="Q128" s="44"/>
    </row>
    <row r="129" customFormat="false" ht="15.75" hidden="false" customHeight="false" outlineLevel="0" collapsed="false">
      <c r="A129" s="44"/>
      <c r="D129" s="44"/>
      <c r="E129" s="44"/>
      <c r="F129" s="44"/>
      <c r="G129" s="44"/>
      <c r="H129" s="44"/>
      <c r="I129" s="516"/>
      <c r="J129" s="44"/>
      <c r="K129" s="516"/>
      <c r="L129" s="502"/>
      <c r="N129" s="44"/>
      <c r="O129" s="502"/>
      <c r="P129" s="44"/>
      <c r="Q129" s="44"/>
    </row>
    <row r="130" customFormat="false" ht="15.75" hidden="false" customHeight="false" outlineLevel="0" collapsed="false">
      <c r="A130" s="44"/>
      <c r="D130" s="44"/>
      <c r="E130" s="44"/>
      <c r="F130" s="44"/>
      <c r="G130" s="44"/>
      <c r="H130" s="44"/>
      <c r="I130" s="516"/>
      <c r="J130" s="44"/>
      <c r="K130" s="516"/>
      <c r="L130" s="502"/>
      <c r="N130" s="44"/>
      <c r="O130" s="502"/>
      <c r="P130" s="44"/>
      <c r="Q130" s="44"/>
    </row>
    <row r="131" customFormat="false" ht="15.75" hidden="false" customHeight="false" outlineLevel="0" collapsed="false">
      <c r="A131" s="44"/>
      <c r="D131" s="44"/>
      <c r="E131" s="44"/>
      <c r="F131" s="44"/>
      <c r="G131" s="44"/>
      <c r="H131" s="44"/>
      <c r="I131" s="516"/>
      <c r="J131" s="44"/>
      <c r="K131" s="516"/>
      <c r="L131" s="502"/>
      <c r="N131" s="44"/>
      <c r="O131" s="502"/>
      <c r="P131" s="44"/>
      <c r="Q131" s="44"/>
    </row>
    <row r="132" customFormat="false" ht="15.75" hidden="false" customHeight="false" outlineLevel="0" collapsed="false">
      <c r="A132" s="44"/>
      <c r="D132" s="44"/>
      <c r="E132" s="44"/>
      <c r="F132" s="44"/>
      <c r="G132" s="44"/>
      <c r="H132" s="44"/>
      <c r="I132" s="516"/>
      <c r="J132" s="44"/>
      <c r="K132" s="516"/>
      <c r="L132" s="502"/>
      <c r="N132" s="44"/>
      <c r="O132" s="502"/>
      <c r="P132" s="44"/>
      <c r="Q132" s="44"/>
    </row>
    <row r="133" customFormat="false" ht="15.75" hidden="false" customHeight="false" outlineLevel="0" collapsed="false">
      <c r="A133" s="44"/>
      <c r="D133" s="44"/>
      <c r="E133" s="44"/>
      <c r="F133" s="44"/>
      <c r="G133" s="44"/>
      <c r="H133" s="44"/>
      <c r="I133" s="516"/>
      <c r="J133" s="44"/>
      <c r="K133" s="516"/>
      <c r="L133" s="502"/>
      <c r="N133" s="44"/>
      <c r="O133" s="502"/>
      <c r="P133" s="44"/>
      <c r="Q133" s="44"/>
    </row>
    <row r="134" customFormat="false" ht="15.75" hidden="false" customHeight="false" outlineLevel="0" collapsed="false">
      <c r="A134" s="44"/>
      <c r="D134" s="44"/>
      <c r="E134" s="44"/>
      <c r="F134" s="44"/>
      <c r="G134" s="44"/>
      <c r="H134" s="44"/>
      <c r="I134" s="516"/>
      <c r="J134" s="44"/>
      <c r="K134" s="516"/>
      <c r="L134" s="502"/>
      <c r="N134" s="44"/>
      <c r="O134" s="502"/>
      <c r="P134" s="44"/>
      <c r="Q134" s="44"/>
    </row>
    <row r="135" customFormat="false" ht="15.75" hidden="false" customHeight="false" outlineLevel="0" collapsed="false">
      <c r="A135" s="44"/>
      <c r="D135" s="44"/>
      <c r="E135" s="44"/>
      <c r="F135" s="44"/>
      <c r="G135" s="44"/>
      <c r="H135" s="44"/>
      <c r="I135" s="516"/>
      <c r="J135" s="44"/>
      <c r="K135" s="516"/>
      <c r="L135" s="502"/>
      <c r="N135" s="44"/>
      <c r="O135" s="502"/>
      <c r="P135" s="44"/>
      <c r="Q135" s="44"/>
    </row>
    <row r="136" customFormat="false" ht="15.75" hidden="false" customHeight="false" outlineLevel="0" collapsed="false">
      <c r="A136" s="44"/>
      <c r="D136" s="44"/>
      <c r="E136" s="44"/>
      <c r="F136" s="44"/>
      <c r="G136" s="44"/>
      <c r="H136" s="44"/>
      <c r="I136" s="516"/>
      <c r="J136" s="44"/>
      <c r="K136" s="516"/>
      <c r="L136" s="502"/>
      <c r="N136" s="44"/>
      <c r="O136" s="502"/>
      <c r="P136" s="44"/>
      <c r="Q136" s="44"/>
    </row>
    <row r="137" customFormat="false" ht="15.75" hidden="false" customHeight="false" outlineLevel="0" collapsed="false">
      <c r="A137" s="44"/>
      <c r="D137" s="44"/>
      <c r="E137" s="44"/>
      <c r="F137" s="44"/>
      <c r="G137" s="44"/>
      <c r="H137" s="44"/>
      <c r="I137" s="516"/>
      <c r="J137" s="44"/>
      <c r="K137" s="516"/>
      <c r="L137" s="502"/>
      <c r="N137" s="44"/>
      <c r="O137" s="502"/>
      <c r="P137" s="44"/>
      <c r="Q137" s="44"/>
    </row>
    <row r="138" customFormat="false" ht="15.75" hidden="false" customHeight="false" outlineLevel="0" collapsed="false">
      <c r="A138" s="44"/>
      <c r="D138" s="44"/>
      <c r="E138" s="44"/>
      <c r="F138" s="44"/>
      <c r="G138" s="44"/>
      <c r="H138" s="44"/>
      <c r="I138" s="516"/>
      <c r="J138" s="44"/>
      <c r="K138" s="516"/>
      <c r="L138" s="502"/>
      <c r="N138" s="44"/>
      <c r="O138" s="502"/>
      <c r="P138" s="44"/>
      <c r="Q138" s="44"/>
    </row>
    <row r="139" customFormat="false" ht="15.75" hidden="false" customHeight="false" outlineLevel="0" collapsed="false">
      <c r="A139" s="44"/>
      <c r="D139" s="44"/>
      <c r="E139" s="44"/>
      <c r="F139" s="44"/>
      <c r="G139" s="44"/>
      <c r="H139" s="44"/>
      <c r="I139" s="516"/>
      <c r="J139" s="44"/>
      <c r="K139" s="516"/>
      <c r="L139" s="502"/>
      <c r="N139" s="44"/>
      <c r="O139" s="502"/>
      <c r="P139" s="44"/>
      <c r="Q139" s="44"/>
    </row>
    <row r="140" customFormat="false" ht="15.75" hidden="false" customHeight="false" outlineLevel="0" collapsed="false">
      <c r="A140" s="44"/>
      <c r="D140" s="44"/>
      <c r="E140" s="44"/>
      <c r="F140" s="44"/>
      <c r="G140" s="44"/>
      <c r="H140" s="44"/>
      <c r="I140" s="516"/>
      <c r="J140" s="44"/>
      <c r="K140" s="516"/>
      <c r="L140" s="502"/>
      <c r="N140" s="44"/>
      <c r="O140" s="502"/>
      <c r="P140" s="44"/>
      <c r="Q140" s="44"/>
    </row>
    <row r="141" customFormat="false" ht="15.75" hidden="false" customHeight="false" outlineLevel="0" collapsed="false">
      <c r="A141" s="44"/>
      <c r="D141" s="44"/>
      <c r="E141" s="44"/>
      <c r="F141" s="44"/>
      <c r="G141" s="44"/>
      <c r="H141" s="44"/>
      <c r="I141" s="516"/>
      <c r="J141" s="44"/>
      <c r="K141" s="516"/>
      <c r="L141" s="502"/>
      <c r="N141" s="44"/>
      <c r="O141" s="502"/>
      <c r="P141" s="44"/>
      <c r="Q141" s="44"/>
    </row>
    <row r="142" customFormat="false" ht="15.75" hidden="false" customHeight="false" outlineLevel="0" collapsed="false">
      <c r="A142" s="44"/>
      <c r="D142" s="44"/>
      <c r="E142" s="44"/>
      <c r="F142" s="44"/>
      <c r="G142" s="44"/>
      <c r="H142" s="44"/>
      <c r="I142" s="516"/>
      <c r="J142" s="44"/>
      <c r="K142" s="516"/>
      <c r="L142" s="502"/>
      <c r="N142" s="44"/>
      <c r="O142" s="502"/>
      <c r="P142" s="44"/>
      <c r="Q142" s="44"/>
    </row>
    <row r="143" customFormat="false" ht="15.75" hidden="false" customHeight="false" outlineLevel="0" collapsed="false">
      <c r="A143" s="44"/>
      <c r="D143" s="44"/>
      <c r="E143" s="44"/>
      <c r="F143" s="44"/>
      <c r="G143" s="44"/>
      <c r="H143" s="44"/>
      <c r="I143" s="516"/>
      <c r="J143" s="44"/>
      <c r="K143" s="516"/>
      <c r="L143" s="502"/>
      <c r="N143" s="44"/>
      <c r="O143" s="502"/>
      <c r="P143" s="44"/>
      <c r="Q143" s="44"/>
    </row>
    <row r="144" customFormat="false" ht="15.75" hidden="false" customHeight="false" outlineLevel="0" collapsed="false">
      <c r="A144" s="44"/>
      <c r="D144" s="44"/>
      <c r="E144" s="44"/>
      <c r="F144" s="44"/>
      <c r="G144" s="44"/>
      <c r="H144" s="44"/>
      <c r="I144" s="516"/>
      <c r="J144" s="44"/>
      <c r="K144" s="516"/>
      <c r="L144" s="502"/>
      <c r="N144" s="44"/>
      <c r="O144" s="502"/>
      <c r="P144" s="44"/>
      <c r="Q144" s="44"/>
    </row>
    <row r="145" customFormat="false" ht="15.75" hidden="false" customHeight="false" outlineLevel="0" collapsed="false">
      <c r="A145" s="44"/>
      <c r="D145" s="44"/>
      <c r="E145" s="44"/>
      <c r="F145" s="44"/>
      <c r="G145" s="44"/>
      <c r="H145" s="44"/>
      <c r="I145" s="516"/>
      <c r="J145" s="44"/>
      <c r="K145" s="516"/>
      <c r="L145" s="502"/>
      <c r="N145" s="44"/>
      <c r="O145" s="502"/>
      <c r="P145" s="44"/>
      <c r="Q145" s="44"/>
    </row>
    <row r="146" customFormat="false" ht="15.75" hidden="false" customHeight="false" outlineLevel="0" collapsed="false">
      <c r="A146" s="44"/>
      <c r="D146" s="44"/>
      <c r="E146" s="44"/>
      <c r="F146" s="44"/>
      <c r="G146" s="44"/>
      <c r="H146" s="44"/>
      <c r="I146" s="516"/>
      <c r="J146" s="44"/>
      <c r="K146" s="516"/>
      <c r="L146" s="502"/>
      <c r="N146" s="44"/>
      <c r="O146" s="502"/>
      <c r="P146" s="44"/>
      <c r="Q146" s="44"/>
    </row>
    <row r="147" customFormat="false" ht="15.75" hidden="false" customHeight="false" outlineLevel="0" collapsed="false">
      <c r="A147" s="44"/>
      <c r="D147" s="44"/>
      <c r="E147" s="44"/>
      <c r="F147" s="44"/>
      <c r="G147" s="44"/>
      <c r="H147" s="44"/>
      <c r="I147" s="516"/>
      <c r="J147" s="44"/>
      <c r="K147" s="516"/>
      <c r="L147" s="502"/>
      <c r="N147" s="44"/>
      <c r="O147" s="502"/>
      <c r="P147" s="44"/>
      <c r="Q147" s="44"/>
    </row>
    <row r="148" customFormat="false" ht="15.75" hidden="false" customHeight="false" outlineLevel="0" collapsed="false">
      <c r="A148" s="44"/>
      <c r="D148" s="44"/>
      <c r="E148" s="44"/>
      <c r="F148" s="44"/>
      <c r="G148" s="44"/>
      <c r="H148" s="44"/>
      <c r="I148" s="516"/>
      <c r="J148" s="44"/>
      <c r="K148" s="516"/>
      <c r="L148" s="502"/>
      <c r="N148" s="44"/>
      <c r="O148" s="502"/>
      <c r="P148" s="44"/>
      <c r="Q148" s="44"/>
    </row>
    <row r="149" customFormat="false" ht="15.75" hidden="false" customHeight="false" outlineLevel="0" collapsed="false">
      <c r="A149" s="44"/>
      <c r="D149" s="44"/>
      <c r="E149" s="44"/>
      <c r="F149" s="44"/>
      <c r="G149" s="44"/>
      <c r="H149" s="44"/>
      <c r="I149" s="516"/>
      <c r="J149" s="44"/>
      <c r="K149" s="516"/>
      <c r="L149" s="502"/>
      <c r="N149" s="44"/>
      <c r="O149" s="502"/>
      <c r="P149" s="44"/>
      <c r="Q149" s="44"/>
    </row>
    <row r="150" customFormat="false" ht="15.75" hidden="false" customHeight="false" outlineLevel="0" collapsed="false">
      <c r="A150" s="44"/>
      <c r="D150" s="44"/>
      <c r="E150" s="44"/>
      <c r="F150" s="44"/>
      <c r="G150" s="44"/>
      <c r="H150" s="44"/>
      <c r="I150" s="516"/>
      <c r="J150" s="44"/>
      <c r="K150" s="516"/>
      <c r="L150" s="502"/>
      <c r="N150" s="44"/>
      <c r="O150" s="502"/>
      <c r="P150" s="44"/>
      <c r="Q150" s="44"/>
    </row>
    <row r="151" customFormat="false" ht="15.75" hidden="false" customHeight="false" outlineLevel="0" collapsed="false">
      <c r="A151" s="44"/>
      <c r="D151" s="44"/>
      <c r="E151" s="44"/>
      <c r="F151" s="44"/>
      <c r="G151" s="44"/>
      <c r="H151" s="44"/>
      <c r="I151" s="516"/>
      <c r="J151" s="44"/>
      <c r="K151" s="516"/>
      <c r="L151" s="502"/>
      <c r="N151" s="44"/>
      <c r="O151" s="502"/>
      <c r="P151" s="44"/>
      <c r="Q151" s="44"/>
    </row>
    <row r="152" customFormat="false" ht="15.75" hidden="false" customHeight="false" outlineLevel="0" collapsed="false">
      <c r="A152" s="44"/>
      <c r="D152" s="44"/>
      <c r="E152" s="44"/>
      <c r="F152" s="44"/>
      <c r="G152" s="44"/>
      <c r="H152" s="44"/>
      <c r="I152" s="516"/>
      <c r="J152" s="44"/>
      <c r="K152" s="516"/>
      <c r="L152" s="502"/>
      <c r="N152" s="44"/>
      <c r="O152" s="502"/>
      <c r="P152" s="44"/>
      <c r="Q152" s="44"/>
    </row>
    <row r="153" customFormat="false" ht="15.75" hidden="false" customHeight="false" outlineLevel="0" collapsed="false">
      <c r="A153" s="44"/>
      <c r="D153" s="44"/>
      <c r="E153" s="44"/>
      <c r="F153" s="44"/>
      <c r="G153" s="44"/>
      <c r="H153" s="44"/>
      <c r="I153" s="516"/>
      <c r="J153" s="44"/>
      <c r="K153" s="516"/>
      <c r="L153" s="502"/>
      <c r="N153" s="44"/>
      <c r="O153" s="502"/>
      <c r="P153" s="44"/>
      <c r="Q153" s="44"/>
    </row>
    <row r="154" customFormat="false" ht="15.75" hidden="false" customHeight="false" outlineLevel="0" collapsed="false">
      <c r="A154" s="44"/>
      <c r="D154" s="44"/>
      <c r="E154" s="44"/>
      <c r="F154" s="44"/>
      <c r="G154" s="44"/>
      <c r="H154" s="44"/>
      <c r="I154" s="516"/>
      <c r="J154" s="44"/>
      <c r="K154" s="516"/>
      <c r="L154" s="502"/>
      <c r="N154" s="44"/>
      <c r="O154" s="502"/>
      <c r="P154" s="44"/>
      <c r="Q154" s="44"/>
    </row>
    <row r="155" customFormat="false" ht="15.75" hidden="false" customHeight="false" outlineLevel="0" collapsed="false">
      <c r="A155" s="44"/>
      <c r="D155" s="44"/>
      <c r="E155" s="44"/>
      <c r="F155" s="44"/>
      <c r="G155" s="44"/>
      <c r="H155" s="44"/>
      <c r="I155" s="516"/>
      <c r="J155" s="44"/>
      <c r="K155" s="516"/>
      <c r="L155" s="502"/>
      <c r="N155" s="44"/>
      <c r="O155" s="502"/>
      <c r="P155" s="44"/>
      <c r="Q155" s="44"/>
    </row>
    <row r="156" customFormat="false" ht="15.75" hidden="false" customHeight="false" outlineLevel="0" collapsed="false">
      <c r="A156" s="44"/>
      <c r="D156" s="44"/>
      <c r="E156" s="44"/>
      <c r="F156" s="44"/>
      <c r="G156" s="44"/>
      <c r="H156" s="44"/>
      <c r="I156" s="516"/>
      <c r="J156" s="44"/>
      <c r="K156" s="516"/>
      <c r="L156" s="502"/>
      <c r="N156" s="44"/>
      <c r="O156" s="502"/>
      <c r="P156" s="44"/>
      <c r="Q156" s="44"/>
    </row>
    <row r="157" customFormat="false" ht="15.75" hidden="false" customHeight="false" outlineLevel="0" collapsed="false">
      <c r="A157" s="44"/>
      <c r="D157" s="44"/>
      <c r="E157" s="44"/>
      <c r="F157" s="44"/>
      <c r="G157" s="44"/>
      <c r="H157" s="44"/>
      <c r="I157" s="516"/>
      <c r="J157" s="44"/>
      <c r="K157" s="516"/>
      <c r="L157" s="502"/>
      <c r="N157" s="44"/>
      <c r="O157" s="502"/>
      <c r="P157" s="44"/>
      <c r="Q157" s="44"/>
    </row>
    <row r="158" customFormat="false" ht="15.75" hidden="false" customHeight="false" outlineLevel="0" collapsed="false">
      <c r="A158" s="44"/>
      <c r="D158" s="44"/>
      <c r="E158" s="44"/>
      <c r="F158" s="44"/>
      <c r="G158" s="44"/>
      <c r="H158" s="44"/>
      <c r="I158" s="516"/>
      <c r="J158" s="44"/>
      <c r="K158" s="516"/>
      <c r="L158" s="502"/>
      <c r="N158" s="44"/>
      <c r="O158" s="502"/>
      <c r="P158" s="44"/>
      <c r="Q158" s="44"/>
    </row>
    <row r="159" customFormat="false" ht="15.75" hidden="false" customHeight="false" outlineLevel="0" collapsed="false">
      <c r="A159" s="44"/>
      <c r="D159" s="44"/>
      <c r="E159" s="44"/>
      <c r="F159" s="44"/>
      <c r="G159" s="44"/>
      <c r="H159" s="44"/>
      <c r="I159" s="516"/>
      <c r="J159" s="44"/>
      <c r="K159" s="516"/>
      <c r="L159" s="502"/>
      <c r="N159" s="44"/>
      <c r="O159" s="502"/>
      <c r="P159" s="44"/>
      <c r="Q159" s="44"/>
    </row>
    <row r="160" customFormat="false" ht="15.75" hidden="false" customHeight="false" outlineLevel="0" collapsed="false">
      <c r="A160" s="44"/>
      <c r="D160" s="44"/>
      <c r="E160" s="44"/>
      <c r="F160" s="44"/>
      <c r="G160" s="44"/>
      <c r="H160" s="44"/>
      <c r="I160" s="516"/>
      <c r="J160" s="44"/>
      <c r="K160" s="516"/>
      <c r="L160" s="502"/>
      <c r="N160" s="44"/>
      <c r="O160" s="502"/>
      <c r="P160" s="44"/>
      <c r="Q160" s="44"/>
    </row>
    <row r="161" customFormat="false" ht="15.75" hidden="false" customHeight="false" outlineLevel="0" collapsed="false">
      <c r="A161" s="44"/>
      <c r="D161" s="44"/>
      <c r="E161" s="44"/>
      <c r="F161" s="44"/>
      <c r="G161" s="44"/>
      <c r="H161" s="44"/>
      <c r="I161" s="516"/>
      <c r="J161" s="44"/>
      <c r="K161" s="516"/>
      <c r="L161" s="502"/>
      <c r="N161" s="44"/>
      <c r="O161" s="502"/>
      <c r="P161" s="44"/>
      <c r="Q161" s="44"/>
    </row>
    <row r="162" customFormat="false" ht="15.75" hidden="false" customHeight="false" outlineLevel="0" collapsed="false">
      <c r="A162" s="44"/>
      <c r="D162" s="44"/>
      <c r="E162" s="44"/>
      <c r="F162" s="44"/>
      <c r="G162" s="44"/>
      <c r="H162" s="44"/>
      <c r="I162" s="516"/>
      <c r="J162" s="44"/>
      <c r="K162" s="516"/>
      <c r="L162" s="502"/>
      <c r="N162" s="44"/>
      <c r="O162" s="502"/>
      <c r="P162" s="44"/>
      <c r="Q162" s="44"/>
    </row>
    <row r="163" customFormat="false" ht="15.75" hidden="false" customHeight="false" outlineLevel="0" collapsed="false">
      <c r="A163" s="44"/>
      <c r="D163" s="44"/>
      <c r="E163" s="44"/>
      <c r="F163" s="44"/>
      <c r="G163" s="44"/>
      <c r="H163" s="44"/>
      <c r="I163" s="516"/>
      <c r="J163" s="44"/>
      <c r="K163" s="516"/>
      <c r="L163" s="502"/>
      <c r="N163" s="44"/>
      <c r="O163" s="502"/>
      <c r="P163" s="44"/>
      <c r="Q163" s="44"/>
    </row>
    <row r="164" customFormat="false" ht="15.75" hidden="false" customHeight="false" outlineLevel="0" collapsed="false">
      <c r="A164" s="44"/>
      <c r="D164" s="44"/>
      <c r="E164" s="44"/>
      <c r="F164" s="44"/>
      <c r="G164" s="44"/>
      <c r="H164" s="44"/>
      <c r="I164" s="516"/>
      <c r="J164" s="44"/>
      <c r="K164" s="516"/>
      <c r="L164" s="502"/>
      <c r="N164" s="44"/>
      <c r="O164" s="502"/>
      <c r="P164" s="44"/>
      <c r="Q164" s="44"/>
    </row>
    <row r="165" customFormat="false" ht="15.75" hidden="false" customHeight="false" outlineLevel="0" collapsed="false">
      <c r="A165" s="44"/>
      <c r="D165" s="44"/>
      <c r="E165" s="44"/>
      <c r="F165" s="44"/>
      <c r="G165" s="44"/>
      <c r="H165" s="44"/>
      <c r="I165" s="516"/>
      <c r="J165" s="44"/>
      <c r="K165" s="516"/>
      <c r="L165" s="502"/>
      <c r="N165" s="44"/>
      <c r="O165" s="502"/>
      <c r="P165" s="44"/>
      <c r="Q165" s="44"/>
    </row>
    <row r="166" customFormat="false" ht="15.75" hidden="false" customHeight="false" outlineLevel="0" collapsed="false">
      <c r="A166" s="44"/>
      <c r="D166" s="44"/>
      <c r="E166" s="44"/>
      <c r="F166" s="44"/>
      <c r="G166" s="44"/>
      <c r="H166" s="44"/>
      <c r="I166" s="516"/>
      <c r="J166" s="44"/>
      <c r="K166" s="516"/>
      <c r="L166" s="502"/>
      <c r="N166" s="44"/>
      <c r="O166" s="502"/>
      <c r="P166" s="44"/>
      <c r="Q166" s="44"/>
    </row>
    <row r="167" customFormat="false" ht="15.75" hidden="false" customHeight="false" outlineLevel="0" collapsed="false">
      <c r="A167" s="44"/>
      <c r="D167" s="44"/>
      <c r="E167" s="44"/>
      <c r="F167" s="44"/>
      <c r="G167" s="44"/>
      <c r="H167" s="44"/>
      <c r="I167" s="516"/>
      <c r="J167" s="44"/>
      <c r="K167" s="516"/>
      <c r="L167" s="502"/>
      <c r="N167" s="44"/>
      <c r="O167" s="502"/>
      <c r="P167" s="44"/>
      <c r="Q167" s="44"/>
    </row>
    <row r="168" customFormat="false" ht="15.75" hidden="false" customHeight="false" outlineLevel="0" collapsed="false">
      <c r="A168" s="44"/>
      <c r="D168" s="44"/>
      <c r="E168" s="44"/>
      <c r="F168" s="44"/>
      <c r="G168" s="44"/>
      <c r="H168" s="44"/>
      <c r="I168" s="516"/>
      <c r="J168" s="44"/>
      <c r="K168" s="516"/>
      <c r="L168" s="502"/>
      <c r="N168" s="44"/>
      <c r="O168" s="502"/>
      <c r="P168" s="44"/>
      <c r="Q168" s="44"/>
    </row>
    <row r="169" customFormat="false" ht="15.75" hidden="false" customHeight="false" outlineLevel="0" collapsed="false">
      <c r="A169" s="44"/>
      <c r="D169" s="44"/>
      <c r="E169" s="44"/>
      <c r="F169" s="44"/>
      <c r="G169" s="44"/>
      <c r="H169" s="44"/>
      <c r="I169" s="516"/>
      <c r="J169" s="44"/>
      <c r="K169" s="516"/>
      <c r="L169" s="502"/>
      <c r="N169" s="44"/>
      <c r="O169" s="502"/>
      <c r="P169" s="44"/>
      <c r="Q169" s="44"/>
    </row>
    <row r="170" customFormat="false" ht="15.75" hidden="false" customHeight="false" outlineLevel="0" collapsed="false">
      <c r="A170" s="44"/>
      <c r="D170" s="44"/>
      <c r="E170" s="44"/>
      <c r="F170" s="44"/>
      <c r="G170" s="44"/>
      <c r="H170" s="44"/>
      <c r="I170" s="516"/>
      <c r="J170" s="44"/>
      <c r="K170" s="516"/>
      <c r="L170" s="502"/>
      <c r="N170" s="44"/>
      <c r="O170" s="502"/>
      <c r="P170" s="44"/>
      <c r="Q170" s="44"/>
    </row>
    <row r="171" customFormat="false" ht="15.75" hidden="false" customHeight="false" outlineLevel="0" collapsed="false">
      <c r="A171" s="44"/>
      <c r="D171" s="44"/>
      <c r="E171" s="44"/>
      <c r="F171" s="44"/>
      <c r="G171" s="44"/>
      <c r="H171" s="44"/>
      <c r="I171" s="516"/>
      <c r="J171" s="44"/>
      <c r="K171" s="516"/>
      <c r="L171" s="502"/>
      <c r="N171" s="44"/>
      <c r="O171" s="502"/>
      <c r="P171" s="44"/>
      <c r="Q171" s="44"/>
    </row>
    <row r="172" customFormat="false" ht="15.75" hidden="false" customHeight="false" outlineLevel="0" collapsed="false">
      <c r="A172" s="44"/>
      <c r="D172" s="44"/>
      <c r="E172" s="44"/>
      <c r="F172" s="44"/>
      <c r="G172" s="44"/>
      <c r="H172" s="44"/>
      <c r="I172" s="516"/>
      <c r="J172" s="44"/>
      <c r="K172" s="516"/>
      <c r="L172" s="502"/>
      <c r="N172" s="44"/>
      <c r="O172" s="502"/>
      <c r="P172" s="44"/>
      <c r="Q172" s="44"/>
    </row>
    <row r="173" customFormat="false" ht="15.75" hidden="false" customHeight="false" outlineLevel="0" collapsed="false">
      <c r="A173" s="44"/>
      <c r="D173" s="44"/>
      <c r="E173" s="44"/>
      <c r="F173" s="44"/>
      <c r="G173" s="44"/>
      <c r="H173" s="44"/>
      <c r="I173" s="516"/>
      <c r="J173" s="44"/>
      <c r="K173" s="516"/>
      <c r="L173" s="502"/>
      <c r="N173" s="44"/>
      <c r="O173" s="502"/>
      <c r="P173" s="44"/>
      <c r="Q173" s="44"/>
    </row>
    <row r="174" customFormat="false" ht="15.75" hidden="false" customHeight="false" outlineLevel="0" collapsed="false">
      <c r="A174" s="44"/>
      <c r="D174" s="44"/>
      <c r="E174" s="44"/>
      <c r="F174" s="44"/>
      <c r="G174" s="44"/>
      <c r="H174" s="44"/>
      <c r="I174" s="516"/>
      <c r="J174" s="44"/>
      <c r="K174" s="516"/>
      <c r="L174" s="502"/>
      <c r="N174" s="44"/>
      <c r="O174" s="502"/>
      <c r="P174" s="44"/>
      <c r="Q174" s="44"/>
    </row>
    <row r="175" customFormat="false" ht="15.75" hidden="false" customHeight="false" outlineLevel="0" collapsed="false">
      <c r="A175" s="44"/>
      <c r="D175" s="44"/>
      <c r="E175" s="44"/>
      <c r="F175" s="44"/>
      <c r="G175" s="44"/>
      <c r="H175" s="44"/>
      <c r="I175" s="516"/>
      <c r="J175" s="44"/>
      <c r="K175" s="516"/>
      <c r="L175" s="502"/>
      <c r="N175" s="44"/>
      <c r="O175" s="502"/>
      <c r="P175" s="44"/>
      <c r="Q175" s="44"/>
    </row>
    <row r="176" customFormat="false" ht="15.75" hidden="false" customHeight="false" outlineLevel="0" collapsed="false">
      <c r="A176" s="44"/>
      <c r="D176" s="44"/>
      <c r="E176" s="44"/>
      <c r="F176" s="44"/>
      <c r="G176" s="44"/>
      <c r="H176" s="44"/>
      <c r="I176" s="516"/>
      <c r="J176" s="44"/>
      <c r="K176" s="516"/>
      <c r="L176" s="502"/>
      <c r="N176" s="44"/>
      <c r="O176" s="502"/>
      <c r="P176" s="44"/>
      <c r="Q176" s="44"/>
    </row>
    <row r="177" customFormat="false" ht="15.75" hidden="false" customHeight="false" outlineLevel="0" collapsed="false">
      <c r="A177" s="44"/>
      <c r="D177" s="44"/>
      <c r="E177" s="44"/>
      <c r="F177" s="44"/>
      <c r="G177" s="44"/>
      <c r="H177" s="44"/>
      <c r="I177" s="516"/>
      <c r="J177" s="44"/>
      <c r="K177" s="516"/>
      <c r="L177" s="502"/>
      <c r="N177" s="44"/>
      <c r="O177" s="502"/>
      <c r="P177" s="44"/>
      <c r="Q177" s="44"/>
    </row>
    <row r="178" customFormat="false" ht="15.75" hidden="false" customHeight="false" outlineLevel="0" collapsed="false">
      <c r="A178" s="44"/>
      <c r="D178" s="44"/>
      <c r="E178" s="44"/>
      <c r="F178" s="44"/>
      <c r="G178" s="44"/>
      <c r="H178" s="44"/>
      <c r="I178" s="516"/>
      <c r="J178" s="44"/>
      <c r="K178" s="516"/>
      <c r="L178" s="502"/>
      <c r="N178" s="44"/>
      <c r="O178" s="502"/>
      <c r="P178" s="44"/>
      <c r="Q178" s="44"/>
    </row>
    <row r="179" customFormat="false" ht="15.75" hidden="false" customHeight="false" outlineLevel="0" collapsed="false">
      <c r="A179" s="44"/>
      <c r="D179" s="44"/>
      <c r="E179" s="44"/>
      <c r="F179" s="44"/>
      <c r="G179" s="44"/>
      <c r="H179" s="44"/>
      <c r="I179" s="516"/>
      <c r="J179" s="44"/>
      <c r="K179" s="516"/>
      <c r="L179" s="502"/>
      <c r="N179" s="44"/>
      <c r="O179" s="502"/>
      <c r="P179" s="44"/>
      <c r="Q179" s="44"/>
    </row>
    <row r="180" customFormat="false" ht="15.75" hidden="false" customHeight="false" outlineLevel="0" collapsed="false">
      <c r="A180" s="44"/>
      <c r="D180" s="44"/>
      <c r="E180" s="44"/>
      <c r="F180" s="44"/>
      <c r="G180" s="44"/>
      <c r="H180" s="44"/>
      <c r="I180" s="516"/>
      <c r="J180" s="44"/>
      <c r="K180" s="516"/>
      <c r="L180" s="502"/>
      <c r="N180" s="44"/>
      <c r="O180" s="502"/>
      <c r="P180" s="44"/>
      <c r="Q180" s="44"/>
    </row>
    <row r="181" customFormat="false" ht="15.75" hidden="false" customHeight="false" outlineLevel="0" collapsed="false">
      <c r="A181" s="44"/>
      <c r="D181" s="44"/>
      <c r="E181" s="44"/>
      <c r="F181" s="44"/>
      <c r="G181" s="44"/>
      <c r="H181" s="44"/>
      <c r="I181" s="516"/>
      <c r="J181" s="44"/>
      <c r="K181" s="516"/>
      <c r="L181" s="502"/>
      <c r="N181" s="44"/>
      <c r="O181" s="502"/>
      <c r="P181" s="44"/>
      <c r="Q181" s="44"/>
    </row>
    <row r="182" customFormat="false" ht="15.75" hidden="false" customHeight="false" outlineLevel="0" collapsed="false">
      <c r="A182" s="44"/>
      <c r="D182" s="44"/>
      <c r="E182" s="44"/>
      <c r="F182" s="44"/>
      <c r="G182" s="44"/>
      <c r="H182" s="44"/>
      <c r="I182" s="516"/>
      <c r="J182" s="44"/>
      <c r="K182" s="516"/>
      <c r="L182" s="502"/>
      <c r="N182" s="44"/>
      <c r="O182" s="502"/>
      <c r="P182" s="44"/>
      <c r="Q182" s="44"/>
    </row>
    <row r="183" customFormat="false" ht="15.75" hidden="false" customHeight="false" outlineLevel="0" collapsed="false">
      <c r="A183" s="44"/>
      <c r="D183" s="44"/>
      <c r="E183" s="44"/>
      <c r="F183" s="44"/>
      <c r="G183" s="44"/>
      <c r="H183" s="44"/>
      <c r="I183" s="516"/>
      <c r="J183" s="44"/>
      <c r="K183" s="516"/>
      <c r="L183" s="502"/>
      <c r="N183" s="44"/>
      <c r="O183" s="502"/>
      <c r="P183" s="44"/>
      <c r="Q183" s="44"/>
    </row>
    <row r="184" customFormat="false" ht="15.75" hidden="false" customHeight="false" outlineLevel="0" collapsed="false">
      <c r="A184" s="44"/>
      <c r="D184" s="44"/>
      <c r="E184" s="44"/>
      <c r="F184" s="44"/>
      <c r="G184" s="44"/>
      <c r="H184" s="44"/>
      <c r="I184" s="516"/>
      <c r="J184" s="44"/>
      <c r="K184" s="516"/>
      <c r="L184" s="502"/>
      <c r="N184" s="44"/>
      <c r="O184" s="502"/>
      <c r="P184" s="44"/>
      <c r="Q184" s="44"/>
    </row>
    <row r="185" customFormat="false" ht="15.75" hidden="false" customHeight="false" outlineLevel="0" collapsed="false">
      <c r="A185" s="44"/>
      <c r="D185" s="44"/>
      <c r="E185" s="44"/>
      <c r="F185" s="44"/>
      <c r="G185" s="44"/>
      <c r="H185" s="44"/>
      <c r="I185" s="516"/>
      <c r="J185" s="44"/>
      <c r="K185" s="516"/>
      <c r="L185" s="502"/>
      <c r="N185" s="44"/>
      <c r="O185" s="502"/>
      <c r="P185" s="44"/>
      <c r="Q185" s="44"/>
    </row>
    <row r="186" customFormat="false" ht="15.75" hidden="false" customHeight="false" outlineLevel="0" collapsed="false">
      <c r="A186" s="44"/>
      <c r="D186" s="44"/>
      <c r="E186" s="44"/>
      <c r="F186" s="44"/>
      <c r="G186" s="44"/>
      <c r="H186" s="44"/>
      <c r="I186" s="516"/>
      <c r="J186" s="44"/>
      <c r="K186" s="516"/>
      <c r="L186" s="502"/>
      <c r="N186" s="44"/>
      <c r="O186" s="502"/>
      <c r="P186" s="44"/>
      <c r="Q186" s="44"/>
    </row>
    <row r="187" customFormat="false" ht="15.75" hidden="false" customHeight="false" outlineLevel="0" collapsed="false">
      <c r="A187" s="44"/>
      <c r="D187" s="44"/>
      <c r="E187" s="44"/>
      <c r="F187" s="44"/>
      <c r="G187" s="44"/>
      <c r="H187" s="44"/>
      <c r="I187" s="516"/>
      <c r="J187" s="44"/>
      <c r="K187" s="516"/>
      <c r="L187" s="502"/>
      <c r="N187" s="44"/>
      <c r="O187" s="502"/>
      <c r="P187" s="44"/>
      <c r="Q187" s="44"/>
    </row>
    <row r="188" customFormat="false" ht="15.75" hidden="false" customHeight="false" outlineLevel="0" collapsed="false">
      <c r="A188" s="44"/>
      <c r="D188" s="44"/>
      <c r="E188" s="44"/>
      <c r="F188" s="44"/>
      <c r="G188" s="44"/>
      <c r="H188" s="44"/>
      <c r="I188" s="516"/>
      <c r="J188" s="44"/>
      <c r="K188" s="516"/>
      <c r="L188" s="502"/>
      <c r="N188" s="44"/>
      <c r="O188" s="502"/>
      <c r="P188" s="44"/>
      <c r="Q188" s="44"/>
    </row>
    <row r="189" customFormat="false" ht="15.75" hidden="false" customHeight="false" outlineLevel="0" collapsed="false">
      <c r="A189" s="44"/>
      <c r="D189" s="44"/>
      <c r="E189" s="44"/>
      <c r="F189" s="44"/>
      <c r="G189" s="44"/>
      <c r="H189" s="44"/>
      <c r="I189" s="516"/>
      <c r="J189" s="44"/>
      <c r="K189" s="516"/>
      <c r="L189" s="502"/>
      <c r="N189" s="44"/>
      <c r="O189" s="502"/>
      <c r="P189" s="44"/>
      <c r="Q189" s="44"/>
    </row>
    <row r="190" customFormat="false" ht="15.75" hidden="false" customHeight="false" outlineLevel="0" collapsed="false">
      <c r="A190" s="44"/>
      <c r="D190" s="44"/>
      <c r="E190" s="44"/>
      <c r="F190" s="44"/>
      <c r="G190" s="44"/>
      <c r="H190" s="44"/>
      <c r="I190" s="516"/>
      <c r="J190" s="44"/>
      <c r="K190" s="516"/>
      <c r="L190" s="502"/>
      <c r="N190" s="44"/>
      <c r="O190" s="502"/>
      <c r="P190" s="44"/>
      <c r="Q190" s="44"/>
    </row>
    <row r="191" customFormat="false" ht="15.75" hidden="false" customHeight="false" outlineLevel="0" collapsed="false">
      <c r="A191" s="44"/>
      <c r="D191" s="44"/>
      <c r="E191" s="44"/>
      <c r="F191" s="44"/>
      <c r="G191" s="44"/>
      <c r="H191" s="44"/>
      <c r="I191" s="516"/>
      <c r="J191" s="44"/>
      <c r="K191" s="516"/>
      <c r="L191" s="502"/>
      <c r="N191" s="44"/>
      <c r="O191" s="502"/>
      <c r="P191" s="44"/>
      <c r="Q191" s="44"/>
    </row>
    <row r="192" customFormat="false" ht="15.75" hidden="false" customHeight="false" outlineLevel="0" collapsed="false">
      <c r="A192" s="44"/>
      <c r="D192" s="44"/>
      <c r="E192" s="44"/>
      <c r="F192" s="44"/>
      <c r="G192" s="44"/>
      <c r="H192" s="44"/>
      <c r="I192" s="516"/>
      <c r="J192" s="44"/>
      <c r="K192" s="516"/>
      <c r="L192" s="502"/>
      <c r="N192" s="44"/>
      <c r="O192" s="502"/>
      <c r="P192" s="44"/>
      <c r="Q192" s="44"/>
    </row>
    <row r="193" customFormat="false" ht="15.75" hidden="false" customHeight="false" outlineLevel="0" collapsed="false">
      <c r="A193" s="44"/>
      <c r="D193" s="44"/>
      <c r="E193" s="44"/>
      <c r="F193" s="44"/>
      <c r="G193" s="44"/>
      <c r="H193" s="44"/>
      <c r="I193" s="516"/>
      <c r="J193" s="44"/>
      <c r="K193" s="516"/>
      <c r="L193" s="502"/>
      <c r="N193" s="44"/>
      <c r="O193" s="502"/>
      <c r="P193" s="44"/>
      <c r="Q193" s="44"/>
    </row>
    <row r="194" customFormat="false" ht="15.75" hidden="false" customHeight="false" outlineLevel="0" collapsed="false">
      <c r="A194" s="44"/>
      <c r="D194" s="44"/>
      <c r="E194" s="44"/>
      <c r="F194" s="44"/>
      <c r="G194" s="44"/>
      <c r="H194" s="44"/>
      <c r="I194" s="516"/>
      <c r="J194" s="44"/>
      <c r="K194" s="516"/>
      <c r="L194" s="502"/>
      <c r="N194" s="44"/>
      <c r="O194" s="502"/>
      <c r="P194" s="44"/>
      <c r="Q194" s="44"/>
    </row>
    <row r="195" customFormat="false" ht="15.75" hidden="false" customHeight="false" outlineLevel="0" collapsed="false">
      <c r="A195" s="44"/>
      <c r="D195" s="44"/>
      <c r="E195" s="44"/>
      <c r="F195" s="44"/>
      <c r="G195" s="44"/>
      <c r="H195" s="44"/>
      <c r="I195" s="516"/>
      <c r="J195" s="44"/>
      <c r="K195" s="516"/>
      <c r="L195" s="502"/>
      <c r="N195" s="44"/>
      <c r="O195" s="502"/>
      <c r="P195" s="44"/>
      <c r="Q195" s="44"/>
    </row>
    <row r="196" customFormat="false" ht="15.75" hidden="false" customHeight="false" outlineLevel="0" collapsed="false">
      <c r="A196" s="44"/>
      <c r="D196" s="44"/>
      <c r="E196" s="44"/>
      <c r="F196" s="44"/>
      <c r="G196" s="44"/>
      <c r="H196" s="44"/>
      <c r="I196" s="516"/>
      <c r="J196" s="44"/>
      <c r="K196" s="516"/>
      <c r="L196" s="502"/>
      <c r="N196" s="44"/>
      <c r="O196" s="502"/>
      <c r="P196" s="44"/>
      <c r="Q196" s="44"/>
    </row>
    <row r="197" customFormat="false" ht="15.75" hidden="false" customHeight="false" outlineLevel="0" collapsed="false">
      <c r="A197" s="44"/>
      <c r="D197" s="44"/>
      <c r="E197" s="44"/>
      <c r="F197" s="44"/>
      <c r="G197" s="44"/>
      <c r="H197" s="44"/>
      <c r="I197" s="516"/>
      <c r="J197" s="44"/>
      <c r="K197" s="516"/>
      <c r="L197" s="502"/>
      <c r="N197" s="44"/>
      <c r="O197" s="502"/>
      <c r="P197" s="44"/>
      <c r="Q197" s="44"/>
    </row>
    <row r="198" customFormat="false" ht="15.75" hidden="false" customHeight="false" outlineLevel="0" collapsed="false">
      <c r="A198" s="44"/>
      <c r="D198" s="44"/>
      <c r="E198" s="44"/>
      <c r="F198" s="44"/>
      <c r="G198" s="44"/>
      <c r="H198" s="44"/>
      <c r="I198" s="516"/>
      <c r="J198" s="44"/>
      <c r="K198" s="516"/>
      <c r="L198" s="502"/>
      <c r="N198" s="44"/>
      <c r="O198" s="502"/>
      <c r="P198" s="44"/>
      <c r="Q198" s="44"/>
    </row>
    <row r="199" customFormat="false" ht="15.75" hidden="false" customHeight="false" outlineLevel="0" collapsed="false">
      <c r="A199" s="44"/>
      <c r="D199" s="44"/>
      <c r="E199" s="44"/>
      <c r="F199" s="44"/>
      <c r="G199" s="44"/>
      <c r="H199" s="44"/>
      <c r="I199" s="516"/>
      <c r="J199" s="44"/>
      <c r="K199" s="516"/>
      <c r="L199" s="502"/>
      <c r="N199" s="44"/>
      <c r="O199" s="502"/>
      <c r="P199" s="44"/>
      <c r="Q199" s="44"/>
    </row>
    <row r="200" customFormat="false" ht="15.75" hidden="false" customHeight="false" outlineLevel="0" collapsed="false">
      <c r="A200" s="44"/>
      <c r="D200" s="44"/>
      <c r="E200" s="44"/>
      <c r="F200" s="44"/>
      <c r="G200" s="44"/>
      <c r="H200" s="44"/>
      <c r="I200" s="516"/>
      <c r="J200" s="44"/>
      <c r="K200" s="516"/>
      <c r="L200" s="502"/>
      <c r="N200" s="44"/>
      <c r="O200" s="502"/>
      <c r="P200" s="44"/>
      <c r="Q200" s="44"/>
    </row>
    <row r="201" customFormat="false" ht="15.75" hidden="false" customHeight="false" outlineLevel="0" collapsed="false">
      <c r="A201" s="44"/>
      <c r="D201" s="44"/>
      <c r="E201" s="44"/>
      <c r="F201" s="44"/>
      <c r="G201" s="44"/>
      <c r="H201" s="44"/>
      <c r="I201" s="516"/>
      <c r="J201" s="44"/>
      <c r="K201" s="516"/>
      <c r="L201" s="502"/>
      <c r="N201" s="44"/>
      <c r="O201" s="502"/>
      <c r="P201" s="44"/>
      <c r="Q201" s="44"/>
    </row>
    <row r="202" customFormat="false" ht="15.75" hidden="false" customHeight="false" outlineLevel="0" collapsed="false">
      <c r="A202" s="44"/>
      <c r="D202" s="44"/>
      <c r="E202" s="44"/>
      <c r="F202" s="44"/>
      <c r="G202" s="44"/>
      <c r="H202" s="44"/>
      <c r="I202" s="516"/>
      <c r="J202" s="44"/>
      <c r="K202" s="516"/>
      <c r="L202" s="502"/>
      <c r="N202" s="44"/>
      <c r="O202" s="502"/>
      <c r="P202" s="44"/>
      <c r="Q202" s="44"/>
    </row>
    <row r="203" customFormat="false" ht="15.75" hidden="false" customHeight="false" outlineLevel="0" collapsed="false">
      <c r="A203" s="44"/>
      <c r="D203" s="44"/>
      <c r="E203" s="44"/>
      <c r="F203" s="44"/>
      <c r="G203" s="44"/>
      <c r="H203" s="44"/>
      <c r="I203" s="516"/>
      <c r="J203" s="44"/>
      <c r="K203" s="516"/>
      <c r="L203" s="502"/>
      <c r="N203" s="44"/>
      <c r="O203" s="502"/>
      <c r="P203" s="44"/>
      <c r="Q203" s="44"/>
    </row>
    <row r="204" customFormat="false" ht="15.75" hidden="false" customHeight="false" outlineLevel="0" collapsed="false">
      <c r="A204" s="44"/>
      <c r="D204" s="44"/>
      <c r="E204" s="44"/>
      <c r="F204" s="44"/>
      <c r="G204" s="44"/>
      <c r="H204" s="44"/>
      <c r="I204" s="516"/>
      <c r="J204" s="44"/>
      <c r="K204" s="516"/>
      <c r="L204" s="502"/>
      <c r="N204" s="44"/>
      <c r="O204" s="502"/>
      <c r="P204" s="44"/>
      <c r="Q204" s="44"/>
    </row>
    <row r="205" customFormat="false" ht="15.75" hidden="false" customHeight="false" outlineLevel="0" collapsed="false">
      <c r="A205" s="44"/>
      <c r="D205" s="44"/>
      <c r="E205" s="44"/>
      <c r="F205" s="44"/>
      <c r="G205" s="44"/>
      <c r="H205" s="44"/>
      <c r="I205" s="516"/>
      <c r="J205" s="44"/>
      <c r="K205" s="516"/>
      <c r="L205" s="502"/>
      <c r="N205" s="44"/>
      <c r="O205" s="502"/>
      <c r="P205" s="44"/>
      <c r="Q205" s="44"/>
    </row>
    <row r="206" customFormat="false" ht="15.75" hidden="false" customHeight="false" outlineLevel="0" collapsed="false">
      <c r="A206" s="44"/>
      <c r="D206" s="44"/>
      <c r="E206" s="44"/>
      <c r="F206" s="44"/>
      <c r="G206" s="44"/>
      <c r="H206" s="44"/>
      <c r="I206" s="516"/>
      <c r="J206" s="44"/>
      <c r="K206" s="516"/>
      <c r="L206" s="502"/>
      <c r="N206" s="44"/>
      <c r="O206" s="502"/>
      <c r="P206" s="44"/>
      <c r="Q206" s="44"/>
    </row>
    <row r="207" customFormat="false" ht="15.75" hidden="false" customHeight="false" outlineLevel="0" collapsed="false">
      <c r="A207" s="44"/>
      <c r="D207" s="44"/>
      <c r="E207" s="44"/>
      <c r="F207" s="44"/>
      <c r="G207" s="44"/>
      <c r="H207" s="44"/>
      <c r="I207" s="516"/>
      <c r="J207" s="44"/>
      <c r="K207" s="516"/>
      <c r="L207" s="502"/>
      <c r="N207" s="44"/>
      <c r="O207" s="502"/>
      <c r="P207" s="44"/>
      <c r="Q207" s="44"/>
    </row>
    <row r="208" customFormat="false" ht="15.75" hidden="false" customHeight="false" outlineLevel="0" collapsed="false">
      <c r="A208" s="44"/>
      <c r="D208" s="44"/>
      <c r="E208" s="44"/>
      <c r="F208" s="44"/>
      <c r="G208" s="44"/>
      <c r="H208" s="44"/>
      <c r="I208" s="516"/>
      <c r="J208" s="44"/>
      <c r="K208" s="516"/>
      <c r="L208" s="502"/>
      <c r="N208" s="44"/>
      <c r="O208" s="502"/>
      <c r="P208" s="44"/>
      <c r="Q208" s="44"/>
    </row>
    <row r="209" customFormat="false" ht="15.75" hidden="false" customHeight="false" outlineLevel="0" collapsed="false">
      <c r="A209" s="44"/>
      <c r="D209" s="44"/>
      <c r="E209" s="44"/>
      <c r="F209" s="44"/>
      <c r="G209" s="44"/>
      <c r="H209" s="44"/>
      <c r="I209" s="516"/>
      <c r="J209" s="44"/>
      <c r="K209" s="516"/>
      <c r="L209" s="502"/>
      <c r="N209" s="44"/>
      <c r="O209" s="502"/>
      <c r="P209" s="44"/>
      <c r="Q209" s="44"/>
    </row>
    <row r="210" customFormat="false" ht="15.75" hidden="false" customHeight="false" outlineLevel="0" collapsed="false">
      <c r="A210" s="44"/>
      <c r="D210" s="44"/>
      <c r="E210" s="44"/>
      <c r="F210" s="44"/>
      <c r="G210" s="44"/>
      <c r="H210" s="44"/>
      <c r="I210" s="516"/>
      <c r="J210" s="44"/>
      <c r="K210" s="516"/>
      <c r="L210" s="502"/>
      <c r="N210" s="44"/>
      <c r="O210" s="502"/>
      <c r="P210" s="44"/>
      <c r="Q210" s="44"/>
    </row>
    <row r="211" customFormat="false" ht="15.75" hidden="false" customHeight="false" outlineLevel="0" collapsed="false">
      <c r="A211" s="44"/>
      <c r="D211" s="44"/>
      <c r="E211" s="44"/>
      <c r="F211" s="44"/>
      <c r="G211" s="44"/>
      <c r="H211" s="44"/>
      <c r="I211" s="516"/>
      <c r="J211" s="44"/>
      <c r="K211" s="516"/>
      <c r="L211" s="502"/>
      <c r="N211" s="44"/>
      <c r="O211" s="502"/>
      <c r="P211" s="44"/>
      <c r="Q211" s="44"/>
    </row>
    <row r="212" customFormat="false" ht="15.75" hidden="false" customHeight="false" outlineLevel="0" collapsed="false">
      <c r="A212" s="44"/>
      <c r="D212" s="44"/>
      <c r="E212" s="44"/>
      <c r="F212" s="44"/>
      <c r="G212" s="44"/>
      <c r="H212" s="44"/>
      <c r="I212" s="516"/>
      <c r="J212" s="44"/>
      <c r="K212" s="516"/>
      <c r="L212" s="502"/>
      <c r="N212" s="44"/>
      <c r="O212" s="502"/>
      <c r="P212" s="44"/>
      <c r="Q212" s="44"/>
    </row>
    <row r="213" customFormat="false" ht="15.75" hidden="false" customHeight="false" outlineLevel="0" collapsed="false">
      <c r="A213" s="44"/>
      <c r="D213" s="44"/>
      <c r="E213" s="44"/>
      <c r="F213" s="44"/>
      <c r="G213" s="44"/>
      <c r="H213" s="44"/>
      <c r="I213" s="516"/>
      <c r="J213" s="44"/>
      <c r="K213" s="516"/>
      <c r="L213" s="502"/>
      <c r="N213" s="44"/>
      <c r="O213" s="502"/>
      <c r="P213" s="44"/>
      <c r="Q213" s="44"/>
    </row>
    <row r="214" customFormat="false" ht="15.75" hidden="false" customHeight="false" outlineLevel="0" collapsed="false">
      <c r="A214" s="44"/>
      <c r="D214" s="44"/>
      <c r="E214" s="44"/>
      <c r="F214" s="44"/>
      <c r="G214" s="44"/>
      <c r="H214" s="44"/>
      <c r="I214" s="516"/>
      <c r="J214" s="44"/>
      <c r="K214" s="516"/>
      <c r="L214" s="502"/>
      <c r="N214" s="44"/>
      <c r="O214" s="502"/>
      <c r="P214" s="44"/>
      <c r="Q214" s="44"/>
    </row>
    <row r="215" customFormat="false" ht="15.75" hidden="false" customHeight="false" outlineLevel="0" collapsed="false">
      <c r="A215" s="44"/>
      <c r="D215" s="44"/>
      <c r="E215" s="44"/>
      <c r="F215" s="44"/>
      <c r="G215" s="44"/>
      <c r="H215" s="44"/>
      <c r="I215" s="516"/>
      <c r="J215" s="44"/>
      <c r="K215" s="516"/>
      <c r="L215" s="502"/>
      <c r="N215" s="44"/>
      <c r="O215" s="502"/>
      <c r="P215" s="44"/>
      <c r="Q215" s="44"/>
    </row>
    <row r="216" customFormat="false" ht="15.75" hidden="false" customHeight="false" outlineLevel="0" collapsed="false">
      <c r="A216" s="44"/>
      <c r="D216" s="44"/>
      <c r="E216" s="44"/>
      <c r="F216" s="44"/>
      <c r="G216" s="44"/>
      <c r="H216" s="44"/>
      <c r="I216" s="516"/>
      <c r="J216" s="44"/>
      <c r="K216" s="516"/>
      <c r="L216" s="502"/>
      <c r="N216" s="44"/>
      <c r="O216" s="502"/>
      <c r="P216" s="44"/>
      <c r="Q216" s="44"/>
    </row>
    <row r="217" customFormat="false" ht="15.75" hidden="false" customHeight="false" outlineLevel="0" collapsed="false">
      <c r="A217" s="44"/>
      <c r="D217" s="44"/>
      <c r="E217" s="44"/>
      <c r="F217" s="44"/>
      <c r="G217" s="44"/>
      <c r="H217" s="44"/>
      <c r="I217" s="516"/>
      <c r="J217" s="44"/>
      <c r="K217" s="516"/>
      <c r="L217" s="502"/>
      <c r="N217" s="44"/>
      <c r="O217" s="502"/>
      <c r="P217" s="44"/>
      <c r="Q217" s="44"/>
    </row>
    <row r="218" customFormat="false" ht="15.75" hidden="false" customHeight="false" outlineLevel="0" collapsed="false">
      <c r="A218" s="44"/>
      <c r="D218" s="44"/>
      <c r="E218" s="44"/>
      <c r="F218" s="44"/>
      <c r="G218" s="44"/>
      <c r="H218" s="44"/>
      <c r="I218" s="516"/>
      <c r="J218" s="44"/>
      <c r="K218" s="516"/>
      <c r="L218" s="502"/>
      <c r="N218" s="44"/>
      <c r="O218" s="502"/>
      <c r="P218" s="44"/>
      <c r="Q218" s="44"/>
    </row>
    <row r="219" customFormat="false" ht="15.75" hidden="false" customHeight="false" outlineLevel="0" collapsed="false">
      <c r="A219" s="44"/>
      <c r="D219" s="44"/>
      <c r="E219" s="44"/>
      <c r="F219" s="44"/>
      <c r="G219" s="44"/>
      <c r="H219" s="44"/>
      <c r="I219" s="516"/>
      <c r="J219" s="44"/>
      <c r="K219" s="516"/>
      <c r="L219" s="502"/>
      <c r="N219" s="44"/>
      <c r="O219" s="502"/>
      <c r="P219" s="44"/>
      <c r="Q219" s="44"/>
    </row>
    <row r="220" customFormat="false" ht="15.75" hidden="false" customHeight="false" outlineLevel="0" collapsed="false">
      <c r="A220" s="44"/>
      <c r="D220" s="44"/>
      <c r="E220" s="44"/>
      <c r="F220" s="44"/>
      <c r="G220" s="44"/>
      <c r="H220" s="44"/>
      <c r="I220" s="516"/>
      <c r="J220" s="44"/>
      <c r="K220" s="516"/>
      <c r="L220" s="502"/>
      <c r="N220" s="44"/>
      <c r="O220" s="502"/>
      <c r="P220" s="44"/>
      <c r="Q220" s="44"/>
    </row>
    <row r="221" customFormat="false" ht="15.75" hidden="false" customHeight="false" outlineLevel="0" collapsed="false">
      <c r="A221" s="44"/>
      <c r="D221" s="44"/>
      <c r="E221" s="44"/>
      <c r="F221" s="44"/>
      <c r="G221" s="44"/>
      <c r="H221" s="44"/>
      <c r="I221" s="516"/>
      <c r="J221" s="44"/>
      <c r="K221" s="516"/>
      <c r="L221" s="502"/>
      <c r="N221" s="44"/>
      <c r="O221" s="502"/>
      <c r="P221" s="44"/>
      <c r="Q221" s="44"/>
    </row>
    <row r="222" customFormat="false" ht="15.75" hidden="false" customHeight="false" outlineLevel="0" collapsed="false">
      <c r="A222" s="44"/>
      <c r="D222" s="44"/>
      <c r="E222" s="44"/>
      <c r="F222" s="44"/>
      <c r="G222" s="44"/>
      <c r="H222" s="44"/>
      <c r="I222" s="516"/>
      <c r="J222" s="44"/>
      <c r="K222" s="516"/>
      <c r="L222" s="502"/>
      <c r="N222" s="44"/>
      <c r="O222" s="502"/>
      <c r="P222" s="44"/>
      <c r="Q222" s="44"/>
    </row>
    <row r="223" customFormat="false" ht="15.75" hidden="false" customHeight="false" outlineLevel="0" collapsed="false">
      <c r="A223" s="44"/>
      <c r="D223" s="44"/>
      <c r="E223" s="44"/>
      <c r="F223" s="44"/>
      <c r="G223" s="44"/>
      <c r="H223" s="44"/>
      <c r="I223" s="516"/>
      <c r="J223" s="44"/>
      <c r="K223" s="516"/>
      <c r="L223" s="502"/>
      <c r="N223" s="44"/>
      <c r="O223" s="502"/>
      <c r="P223" s="44"/>
      <c r="Q223" s="44"/>
    </row>
    <row r="224" customFormat="false" ht="15.75" hidden="false" customHeight="false" outlineLevel="0" collapsed="false">
      <c r="A224" s="44"/>
      <c r="D224" s="44"/>
      <c r="E224" s="44"/>
      <c r="F224" s="44"/>
      <c r="G224" s="44"/>
      <c r="H224" s="44"/>
      <c r="I224" s="516"/>
      <c r="J224" s="44"/>
      <c r="K224" s="516"/>
      <c r="L224" s="502"/>
      <c r="N224" s="44"/>
      <c r="O224" s="502"/>
      <c r="P224" s="44"/>
      <c r="Q224" s="44"/>
    </row>
    <row r="225" customFormat="false" ht="15.75" hidden="false" customHeight="false" outlineLevel="0" collapsed="false">
      <c r="A225" s="44"/>
      <c r="D225" s="44"/>
      <c r="E225" s="44"/>
      <c r="F225" s="44"/>
      <c r="G225" s="44"/>
      <c r="H225" s="44"/>
      <c r="I225" s="516"/>
      <c r="J225" s="44"/>
      <c r="K225" s="516"/>
      <c r="L225" s="502"/>
      <c r="N225" s="44"/>
      <c r="O225" s="502"/>
      <c r="P225" s="44"/>
      <c r="Q225" s="44"/>
    </row>
    <row r="226" customFormat="false" ht="15.75" hidden="false" customHeight="false" outlineLevel="0" collapsed="false">
      <c r="A226" s="44"/>
      <c r="D226" s="44"/>
      <c r="E226" s="44"/>
      <c r="F226" s="44"/>
      <c r="G226" s="44"/>
      <c r="H226" s="44"/>
      <c r="I226" s="516"/>
      <c r="J226" s="44"/>
      <c r="K226" s="516"/>
      <c r="L226" s="502"/>
      <c r="N226" s="44"/>
      <c r="O226" s="502"/>
      <c r="P226" s="44"/>
      <c r="Q226" s="44"/>
    </row>
    <row r="227" customFormat="false" ht="15.75" hidden="false" customHeight="false" outlineLevel="0" collapsed="false">
      <c r="A227" s="44"/>
      <c r="D227" s="44"/>
      <c r="E227" s="44"/>
      <c r="F227" s="44"/>
      <c r="G227" s="44"/>
      <c r="H227" s="44"/>
      <c r="I227" s="516"/>
      <c r="J227" s="44"/>
      <c r="K227" s="516"/>
      <c r="L227" s="502"/>
      <c r="N227" s="44"/>
      <c r="O227" s="502"/>
      <c r="P227" s="44"/>
      <c r="Q227" s="44"/>
    </row>
    <row r="228" customFormat="false" ht="15.75" hidden="false" customHeight="false" outlineLevel="0" collapsed="false">
      <c r="A228" s="44"/>
      <c r="D228" s="44"/>
      <c r="E228" s="44"/>
      <c r="F228" s="44"/>
      <c r="G228" s="44"/>
      <c r="H228" s="44"/>
      <c r="I228" s="516"/>
      <c r="J228" s="44"/>
      <c r="K228" s="516"/>
      <c r="L228" s="502"/>
      <c r="N228" s="44"/>
      <c r="O228" s="502"/>
      <c r="P228" s="44"/>
      <c r="Q228" s="44"/>
    </row>
    <row r="229" customFormat="false" ht="15.75" hidden="false" customHeight="false" outlineLevel="0" collapsed="false">
      <c r="A229" s="44"/>
      <c r="D229" s="44"/>
      <c r="E229" s="44"/>
      <c r="F229" s="44"/>
      <c r="G229" s="44"/>
      <c r="H229" s="44"/>
      <c r="I229" s="516"/>
      <c r="J229" s="44"/>
      <c r="K229" s="516"/>
      <c r="L229" s="502"/>
      <c r="N229" s="44"/>
      <c r="O229" s="502"/>
      <c r="P229" s="44"/>
      <c r="Q229" s="44"/>
    </row>
    <row r="230" customFormat="false" ht="15.75" hidden="false" customHeight="false" outlineLevel="0" collapsed="false">
      <c r="A230" s="44"/>
      <c r="D230" s="44"/>
      <c r="E230" s="44"/>
      <c r="F230" s="44"/>
      <c r="G230" s="44"/>
      <c r="H230" s="44"/>
      <c r="I230" s="516"/>
      <c r="J230" s="44"/>
      <c r="K230" s="516"/>
      <c r="L230" s="502"/>
      <c r="N230" s="44"/>
      <c r="O230" s="502"/>
      <c r="P230" s="44"/>
      <c r="Q230" s="44"/>
    </row>
    <row r="231" customFormat="false" ht="15.75" hidden="false" customHeight="false" outlineLevel="0" collapsed="false">
      <c r="A231" s="44"/>
      <c r="D231" s="44"/>
      <c r="E231" s="44"/>
      <c r="F231" s="44"/>
      <c r="G231" s="44"/>
      <c r="H231" s="44"/>
      <c r="I231" s="516"/>
      <c r="J231" s="44"/>
      <c r="K231" s="516"/>
      <c r="L231" s="502"/>
      <c r="N231" s="44"/>
      <c r="O231" s="502"/>
      <c r="P231" s="44"/>
      <c r="Q231" s="44"/>
    </row>
    <row r="232" customFormat="false" ht="15.75" hidden="false" customHeight="false" outlineLevel="0" collapsed="false">
      <c r="A232" s="44"/>
      <c r="D232" s="44"/>
      <c r="E232" s="44"/>
      <c r="F232" s="44"/>
      <c r="G232" s="44"/>
      <c r="H232" s="44"/>
      <c r="I232" s="516"/>
      <c r="J232" s="44"/>
      <c r="K232" s="516"/>
      <c r="L232" s="502"/>
      <c r="N232" s="44"/>
      <c r="O232" s="502"/>
      <c r="P232" s="44"/>
      <c r="Q232" s="44"/>
    </row>
    <row r="233" customFormat="false" ht="15.75" hidden="false" customHeight="false" outlineLevel="0" collapsed="false">
      <c r="A233" s="44"/>
      <c r="D233" s="44"/>
      <c r="E233" s="44"/>
      <c r="F233" s="44"/>
      <c r="G233" s="44"/>
      <c r="H233" s="44"/>
      <c r="I233" s="516"/>
      <c r="J233" s="44"/>
      <c r="K233" s="516"/>
      <c r="L233" s="502"/>
      <c r="N233" s="44"/>
      <c r="O233" s="502"/>
      <c r="P233" s="44"/>
      <c r="Q233" s="44"/>
    </row>
    <row r="234" customFormat="false" ht="15.75" hidden="false" customHeight="false" outlineLevel="0" collapsed="false">
      <c r="A234" s="44"/>
      <c r="D234" s="44"/>
      <c r="E234" s="44"/>
      <c r="F234" s="44"/>
      <c r="G234" s="44"/>
      <c r="H234" s="44"/>
      <c r="I234" s="516"/>
      <c r="J234" s="44"/>
      <c r="K234" s="516"/>
      <c r="L234" s="502"/>
      <c r="N234" s="44"/>
      <c r="O234" s="502"/>
      <c r="P234" s="44"/>
      <c r="Q234" s="44"/>
    </row>
    <row r="235" customFormat="false" ht="15.75" hidden="false" customHeight="false" outlineLevel="0" collapsed="false">
      <c r="A235" s="44"/>
      <c r="D235" s="44"/>
      <c r="E235" s="44"/>
      <c r="F235" s="44"/>
      <c r="G235" s="44"/>
      <c r="H235" s="44"/>
      <c r="I235" s="516"/>
      <c r="J235" s="44"/>
      <c r="K235" s="516"/>
      <c r="L235" s="502"/>
      <c r="N235" s="44"/>
      <c r="O235" s="502"/>
      <c r="P235" s="44"/>
      <c r="Q235" s="44"/>
    </row>
    <row r="236" customFormat="false" ht="15.75" hidden="false" customHeight="false" outlineLevel="0" collapsed="false">
      <c r="A236" s="44"/>
      <c r="D236" s="44"/>
      <c r="E236" s="44"/>
      <c r="F236" s="44"/>
      <c r="G236" s="44"/>
      <c r="H236" s="44"/>
      <c r="I236" s="516"/>
      <c r="J236" s="44"/>
      <c r="K236" s="516"/>
      <c r="L236" s="502"/>
      <c r="N236" s="44"/>
      <c r="O236" s="502"/>
      <c r="P236" s="44"/>
      <c r="Q236" s="44"/>
    </row>
    <row r="237" customFormat="false" ht="15.75" hidden="false" customHeight="false" outlineLevel="0" collapsed="false">
      <c r="A237" s="44"/>
      <c r="D237" s="44"/>
      <c r="E237" s="44"/>
      <c r="F237" s="44"/>
      <c r="G237" s="44"/>
      <c r="H237" s="44"/>
      <c r="I237" s="516"/>
      <c r="J237" s="44"/>
      <c r="K237" s="516"/>
      <c r="L237" s="502"/>
      <c r="N237" s="44"/>
      <c r="O237" s="502"/>
      <c r="P237" s="44"/>
      <c r="Q237" s="44"/>
    </row>
    <row r="238" customFormat="false" ht="15.75" hidden="false" customHeight="false" outlineLevel="0" collapsed="false">
      <c r="A238" s="44"/>
      <c r="D238" s="44"/>
      <c r="E238" s="44"/>
      <c r="F238" s="44"/>
      <c r="G238" s="44"/>
      <c r="H238" s="44"/>
      <c r="I238" s="516"/>
      <c r="J238" s="44"/>
      <c r="K238" s="516"/>
      <c r="L238" s="502"/>
      <c r="N238" s="44"/>
      <c r="O238" s="502"/>
      <c r="P238" s="44"/>
      <c r="Q238" s="44"/>
    </row>
    <row r="239" customFormat="false" ht="15.75" hidden="false" customHeight="false" outlineLevel="0" collapsed="false">
      <c r="A239" s="44"/>
      <c r="D239" s="44"/>
      <c r="E239" s="44"/>
      <c r="F239" s="44"/>
      <c r="G239" s="44"/>
      <c r="H239" s="44"/>
      <c r="I239" s="516"/>
      <c r="J239" s="44"/>
      <c r="K239" s="516"/>
      <c r="L239" s="502"/>
      <c r="N239" s="44"/>
      <c r="O239" s="502"/>
      <c r="P239" s="44"/>
      <c r="Q239" s="44"/>
    </row>
    <row r="240" customFormat="false" ht="15.75" hidden="false" customHeight="false" outlineLevel="0" collapsed="false">
      <c r="A240" s="44"/>
      <c r="D240" s="44"/>
      <c r="E240" s="44"/>
      <c r="F240" s="44"/>
      <c r="G240" s="44"/>
      <c r="H240" s="44"/>
      <c r="I240" s="516"/>
      <c r="J240" s="44"/>
      <c r="K240" s="516"/>
      <c r="L240" s="502"/>
      <c r="N240" s="44"/>
      <c r="O240" s="502"/>
      <c r="P240" s="44"/>
      <c r="Q240" s="44"/>
    </row>
    <row r="241" customFormat="false" ht="15.75" hidden="false" customHeight="false" outlineLevel="0" collapsed="false">
      <c r="A241" s="44"/>
      <c r="D241" s="44"/>
      <c r="E241" s="44"/>
      <c r="F241" s="44"/>
      <c r="G241" s="44"/>
      <c r="H241" s="44"/>
      <c r="I241" s="516"/>
      <c r="J241" s="44"/>
      <c r="K241" s="516"/>
      <c r="L241" s="502"/>
      <c r="N241" s="44"/>
      <c r="O241" s="502"/>
      <c r="P241" s="44"/>
      <c r="Q241" s="44"/>
    </row>
    <row r="242" customFormat="false" ht="15.75" hidden="false" customHeight="false" outlineLevel="0" collapsed="false">
      <c r="A242" s="44"/>
      <c r="D242" s="44"/>
      <c r="E242" s="44"/>
      <c r="F242" s="44"/>
      <c r="G242" s="44"/>
      <c r="H242" s="44"/>
      <c r="I242" s="516"/>
      <c r="J242" s="44"/>
      <c r="K242" s="516"/>
      <c r="L242" s="502"/>
      <c r="N242" s="44"/>
      <c r="O242" s="502"/>
      <c r="P242" s="44"/>
      <c r="Q242" s="44"/>
    </row>
    <row r="243" customFormat="false" ht="15.75" hidden="false" customHeight="false" outlineLevel="0" collapsed="false">
      <c r="A243" s="44"/>
      <c r="D243" s="44"/>
      <c r="E243" s="44"/>
      <c r="F243" s="44"/>
      <c r="G243" s="44"/>
      <c r="H243" s="44"/>
      <c r="I243" s="516"/>
      <c r="J243" s="44"/>
      <c r="K243" s="516"/>
      <c r="L243" s="502"/>
      <c r="N243" s="44"/>
      <c r="O243" s="502"/>
      <c r="P243" s="44"/>
      <c r="Q243" s="44"/>
    </row>
    <row r="244" customFormat="false" ht="15.75" hidden="false" customHeight="false" outlineLevel="0" collapsed="false">
      <c r="A244" s="44"/>
      <c r="D244" s="44"/>
      <c r="E244" s="44"/>
      <c r="F244" s="44"/>
      <c r="G244" s="44"/>
      <c r="H244" s="44"/>
      <c r="I244" s="516"/>
      <c r="J244" s="44"/>
      <c r="K244" s="516"/>
      <c r="L244" s="502"/>
      <c r="N244" s="44"/>
      <c r="O244" s="502"/>
      <c r="P244" s="44"/>
      <c r="Q244" s="44"/>
    </row>
    <row r="245" customFormat="false" ht="15.75" hidden="false" customHeight="false" outlineLevel="0" collapsed="false">
      <c r="A245" s="44"/>
      <c r="D245" s="44"/>
      <c r="E245" s="44"/>
      <c r="F245" s="44"/>
      <c r="G245" s="44"/>
      <c r="H245" s="44"/>
      <c r="I245" s="516"/>
      <c r="J245" s="44"/>
      <c r="K245" s="516"/>
      <c r="L245" s="502"/>
      <c r="N245" s="44"/>
      <c r="O245" s="502"/>
      <c r="P245" s="44"/>
      <c r="Q245" s="44"/>
    </row>
    <row r="246" customFormat="false" ht="15.75" hidden="false" customHeight="false" outlineLevel="0" collapsed="false">
      <c r="A246" s="44"/>
      <c r="D246" s="44"/>
      <c r="E246" s="44"/>
      <c r="F246" s="44"/>
      <c r="G246" s="44"/>
      <c r="H246" s="44"/>
      <c r="I246" s="516"/>
      <c r="J246" s="44"/>
      <c r="K246" s="516"/>
      <c r="L246" s="502"/>
      <c r="N246" s="44"/>
      <c r="O246" s="502"/>
      <c r="P246" s="44"/>
      <c r="Q246" s="44"/>
    </row>
    <row r="247" customFormat="false" ht="15.75" hidden="false" customHeight="false" outlineLevel="0" collapsed="false">
      <c r="A247" s="44"/>
      <c r="D247" s="44"/>
      <c r="E247" s="44"/>
      <c r="F247" s="44"/>
      <c r="G247" s="44"/>
      <c r="H247" s="44"/>
      <c r="I247" s="516"/>
      <c r="J247" s="44"/>
      <c r="K247" s="516"/>
      <c r="L247" s="502"/>
      <c r="N247" s="44"/>
      <c r="O247" s="502"/>
      <c r="P247" s="44"/>
      <c r="Q247" s="44"/>
    </row>
    <row r="248" customFormat="false" ht="15.75" hidden="false" customHeight="false" outlineLevel="0" collapsed="false">
      <c r="A248" s="44"/>
      <c r="D248" s="44"/>
      <c r="E248" s="44"/>
      <c r="F248" s="44"/>
      <c r="G248" s="44"/>
      <c r="H248" s="44"/>
      <c r="I248" s="516"/>
      <c r="J248" s="44"/>
      <c r="K248" s="516"/>
      <c r="L248" s="502"/>
      <c r="N248" s="44"/>
      <c r="O248" s="502"/>
      <c r="P248" s="44"/>
      <c r="Q248" s="44"/>
    </row>
    <row r="249" customFormat="false" ht="15.75" hidden="false" customHeight="false" outlineLevel="0" collapsed="false">
      <c r="A249" s="44"/>
      <c r="D249" s="44"/>
      <c r="E249" s="44"/>
      <c r="F249" s="44"/>
      <c r="G249" s="44"/>
      <c r="H249" s="44"/>
      <c r="I249" s="516"/>
      <c r="J249" s="44"/>
      <c r="K249" s="516"/>
      <c r="L249" s="502"/>
      <c r="N249" s="44"/>
      <c r="O249" s="502"/>
      <c r="P249" s="44"/>
      <c r="Q249" s="44"/>
    </row>
    <row r="250" customFormat="false" ht="15.75" hidden="false" customHeight="false" outlineLevel="0" collapsed="false">
      <c r="A250" s="44"/>
      <c r="D250" s="44"/>
      <c r="E250" s="44"/>
      <c r="F250" s="44"/>
      <c r="G250" s="44"/>
      <c r="H250" s="44"/>
      <c r="I250" s="516"/>
      <c r="J250" s="44"/>
      <c r="K250" s="516"/>
      <c r="L250" s="502"/>
      <c r="N250" s="44"/>
      <c r="O250" s="502"/>
      <c r="P250" s="44"/>
      <c r="Q250" s="44"/>
    </row>
    <row r="251" customFormat="false" ht="15.75" hidden="false" customHeight="false" outlineLevel="0" collapsed="false">
      <c r="A251" s="44"/>
      <c r="D251" s="44"/>
      <c r="E251" s="44"/>
      <c r="F251" s="44"/>
      <c r="G251" s="44"/>
      <c r="H251" s="44"/>
      <c r="I251" s="516"/>
      <c r="J251" s="44"/>
      <c r="K251" s="516"/>
      <c r="L251" s="502"/>
      <c r="N251" s="44"/>
      <c r="O251" s="502"/>
      <c r="P251" s="44"/>
      <c r="Q251" s="44"/>
    </row>
    <row r="252" customFormat="false" ht="15.75" hidden="false" customHeight="false" outlineLevel="0" collapsed="false">
      <c r="A252" s="44"/>
      <c r="D252" s="44"/>
      <c r="E252" s="44"/>
      <c r="F252" s="44"/>
      <c r="G252" s="44"/>
      <c r="H252" s="44"/>
      <c r="I252" s="516"/>
      <c r="J252" s="44"/>
      <c r="K252" s="516"/>
      <c r="L252" s="502"/>
      <c r="N252" s="44"/>
      <c r="O252" s="502"/>
      <c r="P252" s="44"/>
      <c r="Q252" s="44"/>
    </row>
    <row r="253" customFormat="false" ht="15.75" hidden="false" customHeight="false" outlineLevel="0" collapsed="false">
      <c r="A253" s="44"/>
      <c r="D253" s="44"/>
      <c r="E253" s="44"/>
      <c r="F253" s="44"/>
      <c r="G253" s="44"/>
      <c r="H253" s="44"/>
      <c r="I253" s="516"/>
      <c r="J253" s="44"/>
      <c r="K253" s="516"/>
      <c r="L253" s="502"/>
      <c r="N253" s="44"/>
      <c r="O253" s="502"/>
      <c r="P253" s="44"/>
      <c r="Q253" s="44"/>
    </row>
    <row r="254" customFormat="false" ht="15.75" hidden="false" customHeight="false" outlineLevel="0" collapsed="false">
      <c r="A254" s="44"/>
      <c r="D254" s="44"/>
      <c r="E254" s="44"/>
      <c r="F254" s="44"/>
      <c r="G254" s="44"/>
      <c r="H254" s="44"/>
      <c r="I254" s="516"/>
      <c r="J254" s="44"/>
      <c r="K254" s="516"/>
      <c r="L254" s="502"/>
      <c r="N254" s="44"/>
      <c r="O254" s="502"/>
      <c r="P254" s="44"/>
      <c r="Q254" s="44"/>
    </row>
    <row r="255" customFormat="false" ht="15.75" hidden="false" customHeight="false" outlineLevel="0" collapsed="false">
      <c r="A255" s="44"/>
      <c r="D255" s="44"/>
      <c r="E255" s="44"/>
      <c r="F255" s="44"/>
      <c r="G255" s="44"/>
      <c r="H255" s="44"/>
      <c r="I255" s="516"/>
      <c r="J255" s="44"/>
      <c r="K255" s="516"/>
      <c r="L255" s="502"/>
      <c r="N255" s="44"/>
      <c r="O255" s="502"/>
      <c r="P255" s="44"/>
      <c r="Q255" s="44"/>
    </row>
    <row r="256" customFormat="false" ht="15.75" hidden="false" customHeight="false" outlineLevel="0" collapsed="false">
      <c r="A256" s="44"/>
      <c r="D256" s="44"/>
      <c r="E256" s="44"/>
      <c r="F256" s="44"/>
      <c r="G256" s="44"/>
      <c r="H256" s="44"/>
      <c r="I256" s="516"/>
      <c r="J256" s="44"/>
      <c r="K256" s="516"/>
      <c r="L256" s="502"/>
      <c r="N256" s="44"/>
      <c r="O256" s="502"/>
      <c r="P256" s="44"/>
      <c r="Q256" s="44"/>
    </row>
    <row r="257" customFormat="false" ht="15.75" hidden="false" customHeight="false" outlineLevel="0" collapsed="false">
      <c r="A257" s="44"/>
      <c r="D257" s="44"/>
      <c r="E257" s="44"/>
      <c r="F257" s="44"/>
      <c r="G257" s="44"/>
      <c r="H257" s="44"/>
      <c r="I257" s="516"/>
      <c r="J257" s="44"/>
      <c r="K257" s="516"/>
      <c r="L257" s="502"/>
      <c r="N257" s="44"/>
      <c r="O257" s="502"/>
      <c r="P257" s="44"/>
      <c r="Q257" s="44"/>
    </row>
    <row r="258" customFormat="false" ht="15.75" hidden="false" customHeight="false" outlineLevel="0" collapsed="false">
      <c r="A258" s="44"/>
      <c r="D258" s="44"/>
      <c r="E258" s="44"/>
      <c r="F258" s="44"/>
      <c r="G258" s="44"/>
      <c r="H258" s="44"/>
      <c r="I258" s="516"/>
      <c r="J258" s="44"/>
      <c r="K258" s="516"/>
      <c r="L258" s="502"/>
      <c r="N258" s="44"/>
      <c r="O258" s="502"/>
      <c r="P258" s="44"/>
      <c r="Q258" s="44"/>
    </row>
    <row r="259" customFormat="false" ht="15.75" hidden="false" customHeight="false" outlineLevel="0" collapsed="false">
      <c r="A259" s="44"/>
      <c r="D259" s="44"/>
      <c r="E259" s="44"/>
      <c r="F259" s="44"/>
      <c r="G259" s="44"/>
      <c r="H259" s="44"/>
      <c r="I259" s="516"/>
      <c r="J259" s="44"/>
      <c r="K259" s="516"/>
      <c r="L259" s="502"/>
      <c r="N259" s="44"/>
      <c r="O259" s="502"/>
      <c r="P259" s="44"/>
      <c r="Q259" s="44"/>
    </row>
    <row r="260" customFormat="false" ht="15.75" hidden="false" customHeight="false" outlineLevel="0" collapsed="false">
      <c r="A260" s="44"/>
      <c r="D260" s="44"/>
      <c r="E260" s="44"/>
      <c r="F260" s="44"/>
      <c r="G260" s="44"/>
      <c r="H260" s="44"/>
      <c r="I260" s="516"/>
      <c r="J260" s="44"/>
      <c r="K260" s="516"/>
      <c r="L260" s="502"/>
      <c r="N260" s="44"/>
      <c r="O260" s="502"/>
      <c r="P260" s="44"/>
      <c r="Q260" s="44"/>
    </row>
    <row r="261" customFormat="false" ht="15.75" hidden="false" customHeight="false" outlineLevel="0" collapsed="false">
      <c r="A261" s="44"/>
      <c r="D261" s="44"/>
      <c r="E261" s="44"/>
      <c r="F261" s="44"/>
      <c r="G261" s="44"/>
      <c r="H261" s="44"/>
      <c r="I261" s="516"/>
      <c r="J261" s="44"/>
      <c r="K261" s="516"/>
      <c r="L261" s="502"/>
      <c r="N261" s="44"/>
      <c r="O261" s="502"/>
      <c r="P261" s="44"/>
      <c r="Q261" s="44"/>
    </row>
    <row r="262" customFormat="false" ht="15.75" hidden="false" customHeight="false" outlineLevel="0" collapsed="false">
      <c r="A262" s="44"/>
      <c r="D262" s="44"/>
      <c r="E262" s="44"/>
      <c r="F262" s="44"/>
      <c r="G262" s="44"/>
      <c r="H262" s="44"/>
      <c r="I262" s="516"/>
      <c r="J262" s="44"/>
      <c r="K262" s="516"/>
      <c r="L262" s="502"/>
      <c r="N262" s="44"/>
      <c r="O262" s="502"/>
      <c r="P262" s="44"/>
      <c r="Q262" s="44"/>
    </row>
    <row r="263" customFormat="false" ht="15.75" hidden="false" customHeight="false" outlineLevel="0" collapsed="false">
      <c r="A263" s="44"/>
      <c r="D263" s="44"/>
      <c r="E263" s="44"/>
      <c r="F263" s="44"/>
      <c r="G263" s="44"/>
      <c r="H263" s="44"/>
      <c r="I263" s="516"/>
      <c r="J263" s="44"/>
      <c r="K263" s="516"/>
      <c r="L263" s="502"/>
      <c r="N263" s="44"/>
      <c r="O263" s="502"/>
      <c r="P263" s="44"/>
      <c r="Q263" s="44"/>
    </row>
    <row r="264" customFormat="false" ht="15.75" hidden="false" customHeight="false" outlineLevel="0" collapsed="false">
      <c r="A264" s="44"/>
      <c r="D264" s="44"/>
      <c r="E264" s="44"/>
      <c r="F264" s="44"/>
      <c r="G264" s="44"/>
      <c r="H264" s="44"/>
      <c r="I264" s="516"/>
      <c r="J264" s="44"/>
      <c r="K264" s="516"/>
      <c r="L264" s="502"/>
      <c r="N264" s="44"/>
      <c r="O264" s="502"/>
      <c r="P264" s="44"/>
      <c r="Q264" s="44"/>
    </row>
    <row r="265" customFormat="false" ht="15.75" hidden="false" customHeight="false" outlineLevel="0" collapsed="false">
      <c r="A265" s="44"/>
      <c r="D265" s="44"/>
      <c r="E265" s="44"/>
      <c r="F265" s="44"/>
      <c r="G265" s="44"/>
      <c r="H265" s="44"/>
      <c r="I265" s="516"/>
      <c r="J265" s="44"/>
      <c r="K265" s="516"/>
      <c r="L265" s="502"/>
      <c r="N265" s="44"/>
      <c r="O265" s="502"/>
      <c r="P265" s="44"/>
      <c r="Q265" s="44"/>
    </row>
    <row r="266" customFormat="false" ht="15.75" hidden="false" customHeight="false" outlineLevel="0" collapsed="false">
      <c r="A266" s="44"/>
      <c r="D266" s="44"/>
      <c r="E266" s="44"/>
      <c r="F266" s="44"/>
      <c r="G266" s="44"/>
      <c r="H266" s="44"/>
      <c r="I266" s="516"/>
      <c r="J266" s="44"/>
      <c r="K266" s="516"/>
      <c r="L266" s="502"/>
      <c r="N266" s="44"/>
      <c r="O266" s="502"/>
      <c r="P266" s="44"/>
      <c r="Q266" s="44"/>
    </row>
    <row r="267" customFormat="false" ht="15.75" hidden="false" customHeight="false" outlineLevel="0" collapsed="false">
      <c r="A267" s="44"/>
      <c r="D267" s="44"/>
      <c r="E267" s="44"/>
      <c r="F267" s="44"/>
      <c r="G267" s="44"/>
      <c r="H267" s="44"/>
      <c r="I267" s="516"/>
      <c r="J267" s="44"/>
      <c r="K267" s="516"/>
      <c r="L267" s="502"/>
      <c r="N267" s="44"/>
      <c r="O267" s="502"/>
      <c r="P267" s="44"/>
      <c r="Q267" s="44"/>
    </row>
    <row r="268" customFormat="false" ht="15.75" hidden="false" customHeight="false" outlineLevel="0" collapsed="false">
      <c r="A268" s="44"/>
      <c r="D268" s="44"/>
      <c r="E268" s="44"/>
      <c r="F268" s="44"/>
      <c r="G268" s="44"/>
      <c r="H268" s="44"/>
      <c r="I268" s="516"/>
      <c r="J268" s="44"/>
      <c r="K268" s="516"/>
      <c r="L268" s="502"/>
      <c r="N268" s="44"/>
      <c r="O268" s="502"/>
      <c r="P268" s="44"/>
      <c r="Q268" s="44"/>
    </row>
    <row r="269" customFormat="false" ht="15.75" hidden="false" customHeight="false" outlineLevel="0" collapsed="false">
      <c r="A269" s="44"/>
      <c r="D269" s="44"/>
      <c r="E269" s="44"/>
      <c r="F269" s="44"/>
      <c r="G269" s="44"/>
      <c r="H269" s="44"/>
      <c r="I269" s="516"/>
      <c r="J269" s="44"/>
      <c r="K269" s="516"/>
      <c r="L269" s="502"/>
      <c r="N269" s="44"/>
      <c r="O269" s="502"/>
      <c r="P269" s="44"/>
      <c r="Q269" s="44"/>
    </row>
    <row r="270" customFormat="false" ht="15.75" hidden="false" customHeight="false" outlineLevel="0" collapsed="false">
      <c r="A270" s="44"/>
      <c r="D270" s="44"/>
      <c r="E270" s="44"/>
      <c r="F270" s="44"/>
      <c r="G270" s="44"/>
      <c r="H270" s="44"/>
      <c r="I270" s="516"/>
      <c r="J270" s="44"/>
      <c r="K270" s="516"/>
      <c r="L270" s="502"/>
      <c r="N270" s="44"/>
      <c r="O270" s="502"/>
      <c r="P270" s="44"/>
      <c r="Q270" s="44"/>
    </row>
    <row r="271" customFormat="false" ht="15.75" hidden="false" customHeight="false" outlineLevel="0" collapsed="false">
      <c r="A271" s="44"/>
      <c r="D271" s="44"/>
      <c r="E271" s="44"/>
      <c r="F271" s="44"/>
      <c r="G271" s="44"/>
      <c r="H271" s="44"/>
      <c r="I271" s="516"/>
      <c r="J271" s="44"/>
      <c r="K271" s="516"/>
      <c r="L271" s="502"/>
      <c r="N271" s="44"/>
      <c r="O271" s="502"/>
      <c r="P271" s="44"/>
      <c r="Q271" s="44"/>
    </row>
    <row r="272" customFormat="false" ht="15.75" hidden="false" customHeight="false" outlineLevel="0" collapsed="false">
      <c r="A272" s="44"/>
      <c r="D272" s="44"/>
      <c r="E272" s="44"/>
      <c r="F272" s="44"/>
      <c r="G272" s="44"/>
      <c r="H272" s="44"/>
      <c r="I272" s="516"/>
      <c r="J272" s="44"/>
      <c r="K272" s="516"/>
      <c r="L272" s="502"/>
      <c r="N272" s="44"/>
      <c r="O272" s="502"/>
      <c r="P272" s="44"/>
      <c r="Q272" s="44"/>
    </row>
    <row r="273" customFormat="false" ht="15.75" hidden="false" customHeight="false" outlineLevel="0" collapsed="false">
      <c r="A273" s="44"/>
      <c r="D273" s="44"/>
      <c r="E273" s="44"/>
      <c r="F273" s="44"/>
      <c r="G273" s="44"/>
      <c r="H273" s="44"/>
      <c r="I273" s="516"/>
      <c r="J273" s="44"/>
      <c r="K273" s="516"/>
      <c r="L273" s="502"/>
      <c r="N273" s="44"/>
      <c r="O273" s="502"/>
      <c r="P273" s="44"/>
      <c r="Q273" s="44"/>
    </row>
    <row r="274" customFormat="false" ht="15.75" hidden="false" customHeight="false" outlineLevel="0" collapsed="false">
      <c r="A274" s="44"/>
      <c r="D274" s="44"/>
      <c r="E274" s="44"/>
      <c r="F274" s="44"/>
      <c r="G274" s="44"/>
      <c r="H274" s="44"/>
      <c r="I274" s="516"/>
      <c r="J274" s="44"/>
      <c r="K274" s="516"/>
      <c r="L274" s="502"/>
      <c r="N274" s="44"/>
      <c r="O274" s="502"/>
      <c r="P274" s="44"/>
      <c r="Q274" s="44"/>
    </row>
    <row r="275" customFormat="false" ht="15.75" hidden="false" customHeight="false" outlineLevel="0" collapsed="false">
      <c r="A275" s="44"/>
      <c r="D275" s="44"/>
      <c r="E275" s="44"/>
      <c r="F275" s="44"/>
      <c r="G275" s="44"/>
      <c r="H275" s="44"/>
      <c r="I275" s="516"/>
      <c r="J275" s="44"/>
      <c r="K275" s="516"/>
      <c r="L275" s="502"/>
      <c r="N275" s="44"/>
      <c r="O275" s="502"/>
      <c r="P275" s="44"/>
      <c r="Q275" s="44"/>
    </row>
    <row r="276" customFormat="false" ht="15.75" hidden="false" customHeight="false" outlineLevel="0" collapsed="false">
      <c r="A276" s="44"/>
      <c r="D276" s="44"/>
      <c r="E276" s="44"/>
      <c r="F276" s="44"/>
      <c r="G276" s="44"/>
      <c r="H276" s="44"/>
      <c r="I276" s="516"/>
      <c r="J276" s="44"/>
      <c r="K276" s="516"/>
      <c r="L276" s="502"/>
      <c r="N276" s="44"/>
      <c r="O276" s="502"/>
      <c r="P276" s="44"/>
      <c r="Q276" s="44"/>
    </row>
    <row r="277" customFormat="false" ht="15.75" hidden="false" customHeight="false" outlineLevel="0" collapsed="false">
      <c r="A277" s="44"/>
      <c r="D277" s="44"/>
      <c r="E277" s="44"/>
      <c r="F277" s="44"/>
      <c r="G277" s="44"/>
      <c r="H277" s="44"/>
      <c r="I277" s="516"/>
      <c r="J277" s="44"/>
      <c r="K277" s="516"/>
      <c r="L277" s="502"/>
      <c r="N277" s="44"/>
      <c r="O277" s="502"/>
      <c r="P277" s="44"/>
      <c r="Q277" s="44"/>
    </row>
    <row r="278" customFormat="false" ht="15.75" hidden="false" customHeight="false" outlineLevel="0" collapsed="false">
      <c r="A278" s="44"/>
      <c r="D278" s="44"/>
      <c r="E278" s="44"/>
      <c r="F278" s="44"/>
      <c r="G278" s="44"/>
      <c r="H278" s="44"/>
      <c r="I278" s="516"/>
      <c r="J278" s="44"/>
      <c r="K278" s="516"/>
      <c r="L278" s="502"/>
      <c r="N278" s="44"/>
      <c r="O278" s="502"/>
      <c r="P278" s="44"/>
      <c r="Q278" s="44"/>
    </row>
    <row r="279" customFormat="false" ht="15.75" hidden="false" customHeight="false" outlineLevel="0" collapsed="false">
      <c r="A279" s="44"/>
      <c r="D279" s="44"/>
      <c r="E279" s="44"/>
      <c r="F279" s="44"/>
      <c r="G279" s="44"/>
      <c r="H279" s="44"/>
      <c r="I279" s="516"/>
      <c r="J279" s="44"/>
      <c r="K279" s="516"/>
      <c r="L279" s="502"/>
      <c r="N279" s="44"/>
      <c r="O279" s="502"/>
      <c r="P279" s="44"/>
      <c r="Q279" s="44"/>
    </row>
    <row r="280" customFormat="false" ht="15.75" hidden="false" customHeight="false" outlineLevel="0" collapsed="false">
      <c r="A280" s="44"/>
      <c r="D280" s="44"/>
      <c r="E280" s="44"/>
      <c r="F280" s="44"/>
      <c r="G280" s="44"/>
      <c r="H280" s="44"/>
      <c r="I280" s="516"/>
      <c r="J280" s="44"/>
      <c r="K280" s="516"/>
      <c r="L280" s="502"/>
      <c r="N280" s="44"/>
      <c r="O280" s="502"/>
      <c r="P280" s="44"/>
      <c r="Q280" s="44"/>
    </row>
    <row r="281" customFormat="false" ht="15.75" hidden="false" customHeight="false" outlineLevel="0" collapsed="false">
      <c r="A281" s="44"/>
      <c r="D281" s="44"/>
      <c r="E281" s="44"/>
      <c r="F281" s="44"/>
      <c r="G281" s="44"/>
      <c r="H281" s="44"/>
      <c r="I281" s="516"/>
      <c r="J281" s="44"/>
      <c r="K281" s="516"/>
      <c r="L281" s="502"/>
      <c r="N281" s="44"/>
      <c r="O281" s="502"/>
      <c r="P281" s="44"/>
      <c r="Q281" s="44"/>
    </row>
    <row r="282" customFormat="false" ht="15.75" hidden="false" customHeight="false" outlineLevel="0" collapsed="false">
      <c r="A282" s="44"/>
      <c r="D282" s="44"/>
      <c r="E282" s="44"/>
      <c r="F282" s="44"/>
      <c r="G282" s="44"/>
      <c r="H282" s="44"/>
      <c r="I282" s="516"/>
      <c r="J282" s="44"/>
      <c r="K282" s="516"/>
      <c r="L282" s="502"/>
      <c r="N282" s="44"/>
      <c r="O282" s="502"/>
      <c r="P282" s="44"/>
      <c r="Q282" s="44"/>
    </row>
    <row r="283" customFormat="false" ht="15.75" hidden="false" customHeight="false" outlineLevel="0" collapsed="false">
      <c r="A283" s="44"/>
      <c r="D283" s="44"/>
      <c r="E283" s="44"/>
      <c r="F283" s="44"/>
      <c r="G283" s="44"/>
      <c r="H283" s="44"/>
      <c r="I283" s="516"/>
      <c r="J283" s="44"/>
      <c r="K283" s="516"/>
      <c r="L283" s="502"/>
      <c r="N283" s="44"/>
      <c r="O283" s="502"/>
      <c r="P283" s="44"/>
      <c r="Q283" s="44"/>
    </row>
    <row r="284" customFormat="false" ht="15.75" hidden="false" customHeight="false" outlineLevel="0" collapsed="false">
      <c r="A284" s="44"/>
      <c r="D284" s="44"/>
      <c r="E284" s="44"/>
      <c r="F284" s="44"/>
      <c r="G284" s="44"/>
      <c r="H284" s="44"/>
      <c r="I284" s="516"/>
      <c r="J284" s="44"/>
      <c r="K284" s="516"/>
      <c r="L284" s="502"/>
      <c r="N284" s="44"/>
      <c r="O284" s="502"/>
      <c r="P284" s="44"/>
      <c r="Q284" s="44"/>
    </row>
    <row r="285" customFormat="false" ht="15.75" hidden="false" customHeight="false" outlineLevel="0" collapsed="false">
      <c r="A285" s="44"/>
      <c r="D285" s="44"/>
      <c r="E285" s="44"/>
      <c r="F285" s="44"/>
      <c r="G285" s="44"/>
      <c r="H285" s="44"/>
      <c r="I285" s="516"/>
      <c r="J285" s="44"/>
      <c r="K285" s="516"/>
      <c r="L285" s="502"/>
      <c r="N285" s="44"/>
      <c r="O285" s="502"/>
      <c r="P285" s="44"/>
      <c r="Q285" s="44"/>
    </row>
    <row r="286" customFormat="false" ht="15.75" hidden="false" customHeight="false" outlineLevel="0" collapsed="false">
      <c r="A286" s="44"/>
      <c r="D286" s="44"/>
      <c r="E286" s="44"/>
      <c r="F286" s="44"/>
      <c r="G286" s="44"/>
      <c r="H286" s="44"/>
      <c r="I286" s="516"/>
      <c r="J286" s="44"/>
      <c r="K286" s="516"/>
      <c r="L286" s="502"/>
      <c r="N286" s="44"/>
      <c r="O286" s="502"/>
      <c r="P286" s="44"/>
      <c r="Q286" s="44"/>
    </row>
    <row r="287" customFormat="false" ht="15.75" hidden="false" customHeight="false" outlineLevel="0" collapsed="false">
      <c r="A287" s="44"/>
      <c r="D287" s="44"/>
      <c r="E287" s="44"/>
      <c r="F287" s="44"/>
      <c r="G287" s="44"/>
      <c r="H287" s="44"/>
      <c r="I287" s="516"/>
      <c r="J287" s="44"/>
      <c r="K287" s="516"/>
      <c r="L287" s="502"/>
      <c r="N287" s="44"/>
      <c r="O287" s="502"/>
      <c r="P287" s="44"/>
      <c r="Q287" s="44"/>
    </row>
    <row r="288" customFormat="false" ht="15.75" hidden="false" customHeight="false" outlineLevel="0" collapsed="false">
      <c r="A288" s="44"/>
      <c r="D288" s="44"/>
      <c r="E288" s="44"/>
      <c r="F288" s="44"/>
      <c r="G288" s="44"/>
      <c r="H288" s="44"/>
      <c r="I288" s="516"/>
      <c r="J288" s="44"/>
      <c r="K288" s="516"/>
      <c r="L288" s="502"/>
      <c r="N288" s="44"/>
      <c r="O288" s="502"/>
      <c r="P288" s="44"/>
      <c r="Q288" s="44"/>
    </row>
    <row r="289" customFormat="false" ht="15.75" hidden="false" customHeight="false" outlineLevel="0" collapsed="false">
      <c r="A289" s="44"/>
      <c r="D289" s="44"/>
      <c r="E289" s="44"/>
      <c r="F289" s="44"/>
      <c r="G289" s="44"/>
      <c r="H289" s="44"/>
      <c r="I289" s="516"/>
      <c r="J289" s="44"/>
      <c r="K289" s="516"/>
      <c r="L289" s="502"/>
      <c r="N289" s="44"/>
      <c r="O289" s="502"/>
      <c r="P289" s="44"/>
      <c r="Q289" s="44"/>
    </row>
    <row r="290" customFormat="false" ht="15.75" hidden="false" customHeight="false" outlineLevel="0" collapsed="false">
      <c r="A290" s="44"/>
      <c r="D290" s="44"/>
      <c r="E290" s="44"/>
      <c r="F290" s="44"/>
      <c r="G290" s="44"/>
      <c r="H290" s="44"/>
      <c r="I290" s="516"/>
      <c r="J290" s="44"/>
      <c r="K290" s="516"/>
      <c r="L290" s="502"/>
      <c r="N290" s="44"/>
      <c r="O290" s="502"/>
      <c r="P290" s="44"/>
      <c r="Q290" s="44"/>
    </row>
    <row r="291" customFormat="false" ht="15.75" hidden="false" customHeight="false" outlineLevel="0" collapsed="false">
      <c r="A291" s="44"/>
      <c r="D291" s="44"/>
      <c r="E291" s="44"/>
      <c r="F291" s="44"/>
      <c r="G291" s="44"/>
      <c r="H291" s="44"/>
      <c r="I291" s="516"/>
      <c r="J291" s="44"/>
      <c r="K291" s="516"/>
      <c r="L291" s="502"/>
      <c r="N291" s="44"/>
      <c r="O291" s="502"/>
      <c r="P291" s="44"/>
      <c r="Q291" s="44"/>
    </row>
    <row r="292" customFormat="false" ht="15.75" hidden="false" customHeight="false" outlineLevel="0" collapsed="false">
      <c r="A292" s="44"/>
      <c r="D292" s="44"/>
      <c r="E292" s="44"/>
      <c r="F292" s="44"/>
      <c r="G292" s="44"/>
      <c r="H292" s="44"/>
      <c r="I292" s="516"/>
      <c r="J292" s="44"/>
      <c r="K292" s="516"/>
      <c r="L292" s="502"/>
      <c r="N292" s="44"/>
      <c r="O292" s="502"/>
      <c r="P292" s="44"/>
      <c r="Q292" s="44"/>
    </row>
    <row r="293" customFormat="false" ht="15.75" hidden="false" customHeight="false" outlineLevel="0" collapsed="false">
      <c r="A293" s="44"/>
      <c r="D293" s="44"/>
      <c r="E293" s="44"/>
      <c r="F293" s="44"/>
      <c r="G293" s="44"/>
      <c r="H293" s="44"/>
      <c r="I293" s="516"/>
      <c r="J293" s="44"/>
      <c r="K293" s="516"/>
      <c r="L293" s="502"/>
      <c r="N293" s="44"/>
      <c r="O293" s="502"/>
      <c r="P293" s="44"/>
      <c r="Q293" s="44"/>
    </row>
    <row r="294" customFormat="false" ht="15.75" hidden="false" customHeight="false" outlineLevel="0" collapsed="false">
      <c r="A294" s="44"/>
      <c r="D294" s="44"/>
      <c r="E294" s="44"/>
      <c r="F294" s="44"/>
      <c r="G294" s="44"/>
      <c r="H294" s="44"/>
      <c r="I294" s="516"/>
      <c r="J294" s="44"/>
      <c r="K294" s="516"/>
      <c r="L294" s="502"/>
      <c r="N294" s="44"/>
      <c r="O294" s="502"/>
      <c r="P294" s="44"/>
      <c r="Q294" s="44"/>
    </row>
    <row r="295" customFormat="false" ht="15.75" hidden="false" customHeight="false" outlineLevel="0" collapsed="false">
      <c r="A295" s="44"/>
      <c r="D295" s="44"/>
      <c r="E295" s="44"/>
      <c r="F295" s="44"/>
      <c r="G295" s="44"/>
      <c r="H295" s="44"/>
      <c r="I295" s="516"/>
      <c r="J295" s="44"/>
      <c r="K295" s="516"/>
      <c r="L295" s="502"/>
      <c r="N295" s="44"/>
      <c r="O295" s="502"/>
      <c r="P295" s="44"/>
      <c r="Q295" s="44"/>
    </row>
    <row r="296" customFormat="false" ht="15.75" hidden="false" customHeight="false" outlineLevel="0" collapsed="false">
      <c r="A296" s="44"/>
      <c r="D296" s="44"/>
      <c r="E296" s="44"/>
      <c r="F296" s="44"/>
      <c r="G296" s="44"/>
      <c r="H296" s="44"/>
      <c r="I296" s="516"/>
      <c r="J296" s="44"/>
      <c r="K296" s="516"/>
      <c r="L296" s="502"/>
      <c r="N296" s="44"/>
      <c r="O296" s="502"/>
      <c r="P296" s="44"/>
      <c r="Q296" s="44"/>
    </row>
    <row r="297" customFormat="false" ht="15.75" hidden="false" customHeight="false" outlineLevel="0" collapsed="false">
      <c r="A297" s="44"/>
      <c r="D297" s="44"/>
      <c r="E297" s="44"/>
      <c r="F297" s="44"/>
      <c r="G297" s="44"/>
      <c r="H297" s="44"/>
      <c r="I297" s="516"/>
      <c r="J297" s="44"/>
      <c r="K297" s="516"/>
      <c r="L297" s="502"/>
      <c r="N297" s="44"/>
      <c r="O297" s="502"/>
      <c r="P297" s="44"/>
      <c r="Q297" s="44"/>
    </row>
    <row r="298" customFormat="false" ht="15.75" hidden="false" customHeight="false" outlineLevel="0" collapsed="false">
      <c r="A298" s="44"/>
      <c r="D298" s="44"/>
      <c r="E298" s="44"/>
      <c r="F298" s="44"/>
      <c r="G298" s="44"/>
      <c r="H298" s="44"/>
      <c r="I298" s="516"/>
      <c r="J298" s="44"/>
      <c r="K298" s="516"/>
      <c r="L298" s="502"/>
      <c r="N298" s="44"/>
      <c r="O298" s="502"/>
      <c r="P298" s="44"/>
      <c r="Q298" s="44"/>
    </row>
    <row r="299" customFormat="false" ht="15.75" hidden="false" customHeight="false" outlineLevel="0" collapsed="false">
      <c r="A299" s="44"/>
      <c r="D299" s="44"/>
      <c r="E299" s="44"/>
      <c r="F299" s="44"/>
      <c r="G299" s="44"/>
      <c r="H299" s="44"/>
      <c r="I299" s="516"/>
      <c r="J299" s="44"/>
      <c r="K299" s="516"/>
      <c r="L299" s="502"/>
      <c r="N299" s="44"/>
      <c r="O299" s="502"/>
      <c r="P299" s="44"/>
      <c r="Q299" s="44"/>
    </row>
    <row r="300" customFormat="false" ht="15.75" hidden="false" customHeight="false" outlineLevel="0" collapsed="false">
      <c r="A300" s="44"/>
      <c r="D300" s="44"/>
      <c r="E300" s="44"/>
      <c r="F300" s="44"/>
      <c r="G300" s="44"/>
      <c r="H300" s="44"/>
      <c r="I300" s="516"/>
      <c r="J300" s="44"/>
      <c r="K300" s="516"/>
      <c r="L300" s="502"/>
      <c r="N300" s="44"/>
      <c r="O300" s="502"/>
      <c r="P300" s="44"/>
      <c r="Q300" s="44"/>
    </row>
    <row r="301" customFormat="false" ht="15.75" hidden="false" customHeight="false" outlineLevel="0" collapsed="false">
      <c r="A301" s="44"/>
      <c r="D301" s="44"/>
      <c r="E301" s="44"/>
      <c r="F301" s="44"/>
      <c r="G301" s="44"/>
      <c r="H301" s="44"/>
      <c r="I301" s="516"/>
      <c r="J301" s="44"/>
      <c r="K301" s="516"/>
      <c r="L301" s="502"/>
      <c r="N301" s="44"/>
      <c r="O301" s="502"/>
      <c r="P301" s="44"/>
      <c r="Q301" s="44"/>
    </row>
    <row r="302" customFormat="false" ht="15.75" hidden="false" customHeight="false" outlineLevel="0" collapsed="false">
      <c r="A302" s="44"/>
      <c r="D302" s="44"/>
      <c r="E302" s="44"/>
      <c r="F302" s="44"/>
      <c r="G302" s="44"/>
      <c r="H302" s="44"/>
      <c r="I302" s="516"/>
      <c r="J302" s="44"/>
      <c r="K302" s="516"/>
      <c r="L302" s="502"/>
      <c r="N302" s="44"/>
      <c r="O302" s="502"/>
      <c r="P302" s="44"/>
      <c r="Q302" s="44"/>
    </row>
    <row r="303" customFormat="false" ht="15.75" hidden="false" customHeight="false" outlineLevel="0" collapsed="false">
      <c r="A303" s="44"/>
      <c r="D303" s="44"/>
      <c r="E303" s="44"/>
      <c r="F303" s="44"/>
      <c r="G303" s="44"/>
      <c r="H303" s="44"/>
      <c r="I303" s="516"/>
      <c r="J303" s="44"/>
      <c r="K303" s="516"/>
      <c r="L303" s="502"/>
      <c r="N303" s="44"/>
      <c r="O303" s="502"/>
      <c r="P303" s="44"/>
      <c r="Q303" s="44"/>
    </row>
    <row r="304" customFormat="false" ht="15.75" hidden="false" customHeight="false" outlineLevel="0" collapsed="false">
      <c r="A304" s="44"/>
      <c r="D304" s="44"/>
      <c r="E304" s="44"/>
      <c r="F304" s="44"/>
      <c r="G304" s="44"/>
      <c r="H304" s="44"/>
      <c r="I304" s="516"/>
      <c r="J304" s="44"/>
      <c r="K304" s="516"/>
      <c r="L304" s="502"/>
      <c r="N304" s="44"/>
      <c r="O304" s="502"/>
      <c r="P304" s="44"/>
      <c r="Q304" s="44"/>
    </row>
    <row r="305" customFormat="false" ht="15.75" hidden="false" customHeight="false" outlineLevel="0" collapsed="false">
      <c r="A305" s="44"/>
      <c r="D305" s="44"/>
      <c r="E305" s="44"/>
      <c r="F305" s="44"/>
      <c r="G305" s="44"/>
      <c r="H305" s="44"/>
      <c r="I305" s="516"/>
      <c r="J305" s="44"/>
      <c r="K305" s="516"/>
      <c r="L305" s="502"/>
      <c r="N305" s="44"/>
      <c r="O305" s="502"/>
      <c r="P305" s="44"/>
      <c r="Q305" s="44"/>
    </row>
    <row r="306" customFormat="false" ht="15.75" hidden="false" customHeight="false" outlineLevel="0" collapsed="false">
      <c r="A306" s="44"/>
      <c r="D306" s="44"/>
      <c r="E306" s="44"/>
      <c r="F306" s="44"/>
      <c r="G306" s="44"/>
      <c r="H306" s="44"/>
      <c r="I306" s="516"/>
      <c r="J306" s="44"/>
      <c r="K306" s="516"/>
      <c r="L306" s="502"/>
      <c r="N306" s="44"/>
      <c r="O306" s="502"/>
      <c r="P306" s="44"/>
      <c r="Q306" s="44"/>
    </row>
    <row r="307" customFormat="false" ht="15.75" hidden="false" customHeight="false" outlineLevel="0" collapsed="false">
      <c r="A307" s="44"/>
      <c r="D307" s="44"/>
      <c r="E307" s="44"/>
      <c r="F307" s="44"/>
      <c r="G307" s="44"/>
      <c r="H307" s="44"/>
      <c r="I307" s="516"/>
      <c r="J307" s="44"/>
      <c r="K307" s="516"/>
      <c r="L307" s="502"/>
      <c r="N307" s="44"/>
      <c r="O307" s="502"/>
      <c r="P307" s="44"/>
      <c r="Q307" s="44"/>
    </row>
    <row r="308" customFormat="false" ht="15.75" hidden="false" customHeight="false" outlineLevel="0" collapsed="false">
      <c r="A308" s="44"/>
      <c r="D308" s="44"/>
      <c r="E308" s="44"/>
      <c r="F308" s="44"/>
      <c r="G308" s="44"/>
      <c r="H308" s="44"/>
      <c r="I308" s="516"/>
      <c r="J308" s="44"/>
      <c r="K308" s="516"/>
      <c r="L308" s="502"/>
      <c r="N308" s="44"/>
      <c r="O308" s="502"/>
      <c r="P308" s="44"/>
      <c r="Q308" s="44"/>
    </row>
    <row r="309" customFormat="false" ht="15.75" hidden="false" customHeight="false" outlineLevel="0" collapsed="false">
      <c r="A309" s="44"/>
      <c r="D309" s="44"/>
      <c r="E309" s="44"/>
      <c r="F309" s="44"/>
      <c r="G309" s="44"/>
      <c r="H309" s="44"/>
      <c r="I309" s="516"/>
      <c r="J309" s="44"/>
      <c r="K309" s="516"/>
      <c r="L309" s="502"/>
      <c r="N309" s="44"/>
      <c r="O309" s="502"/>
      <c r="P309" s="44"/>
      <c r="Q309" s="44"/>
    </row>
    <row r="310" customFormat="false" ht="15.75" hidden="false" customHeight="false" outlineLevel="0" collapsed="false">
      <c r="A310" s="44"/>
      <c r="D310" s="44"/>
      <c r="E310" s="44"/>
      <c r="F310" s="44"/>
      <c r="G310" s="44"/>
      <c r="H310" s="44"/>
      <c r="I310" s="516"/>
      <c r="J310" s="44"/>
      <c r="K310" s="516"/>
      <c r="L310" s="502"/>
      <c r="N310" s="44"/>
      <c r="O310" s="502"/>
      <c r="P310" s="44"/>
      <c r="Q310" s="44"/>
    </row>
    <row r="311" customFormat="false" ht="15.75" hidden="false" customHeight="false" outlineLevel="0" collapsed="false">
      <c r="A311" s="44"/>
      <c r="D311" s="44"/>
      <c r="E311" s="44"/>
      <c r="F311" s="44"/>
      <c r="G311" s="44"/>
      <c r="H311" s="44"/>
      <c r="I311" s="516"/>
      <c r="J311" s="44"/>
      <c r="K311" s="516"/>
      <c r="L311" s="502"/>
      <c r="N311" s="44"/>
      <c r="O311" s="502"/>
      <c r="P311" s="44"/>
      <c r="Q311" s="44"/>
    </row>
    <row r="312" customFormat="false" ht="15.75" hidden="false" customHeight="false" outlineLevel="0" collapsed="false">
      <c r="A312" s="44"/>
      <c r="D312" s="44"/>
      <c r="E312" s="44"/>
      <c r="F312" s="44"/>
      <c r="G312" s="44"/>
      <c r="H312" s="44"/>
      <c r="I312" s="516"/>
      <c r="J312" s="44"/>
      <c r="K312" s="516"/>
      <c r="L312" s="502"/>
      <c r="N312" s="44"/>
      <c r="O312" s="502"/>
      <c r="P312" s="44"/>
      <c r="Q312" s="44"/>
    </row>
    <row r="313" customFormat="false" ht="15.75" hidden="false" customHeight="false" outlineLevel="0" collapsed="false">
      <c r="A313" s="44"/>
      <c r="D313" s="44"/>
      <c r="E313" s="44"/>
      <c r="F313" s="44"/>
      <c r="G313" s="44"/>
      <c r="H313" s="44"/>
      <c r="I313" s="516"/>
      <c r="J313" s="44"/>
      <c r="K313" s="516"/>
      <c r="L313" s="502"/>
      <c r="N313" s="44"/>
      <c r="O313" s="502"/>
      <c r="P313" s="44"/>
      <c r="Q313" s="44"/>
    </row>
    <row r="314" customFormat="false" ht="15.75" hidden="false" customHeight="false" outlineLevel="0" collapsed="false">
      <c r="A314" s="44"/>
      <c r="D314" s="44"/>
      <c r="E314" s="44"/>
      <c r="F314" s="44"/>
      <c r="G314" s="44"/>
      <c r="H314" s="44"/>
      <c r="I314" s="516"/>
      <c r="J314" s="44"/>
      <c r="K314" s="516"/>
      <c r="L314" s="502"/>
      <c r="N314" s="44"/>
      <c r="O314" s="502"/>
      <c r="P314" s="44"/>
      <c r="Q314" s="44"/>
    </row>
    <row r="315" customFormat="false" ht="15.75" hidden="false" customHeight="false" outlineLevel="0" collapsed="false">
      <c r="A315" s="44"/>
      <c r="D315" s="44"/>
      <c r="E315" s="44"/>
      <c r="F315" s="44"/>
      <c r="G315" s="44"/>
      <c r="H315" s="44"/>
      <c r="I315" s="516"/>
      <c r="J315" s="44"/>
      <c r="K315" s="516"/>
      <c r="L315" s="502"/>
      <c r="N315" s="44"/>
      <c r="O315" s="502"/>
      <c r="P315" s="44"/>
      <c r="Q315" s="44"/>
    </row>
    <row r="316" customFormat="false" ht="15.75" hidden="false" customHeight="false" outlineLevel="0" collapsed="false">
      <c r="A316" s="44"/>
      <c r="D316" s="44"/>
      <c r="E316" s="44"/>
      <c r="F316" s="44"/>
      <c r="G316" s="44"/>
      <c r="H316" s="44"/>
      <c r="I316" s="516"/>
      <c r="J316" s="44"/>
      <c r="K316" s="516"/>
      <c r="L316" s="502"/>
      <c r="N316" s="44"/>
      <c r="O316" s="502"/>
      <c r="P316" s="44"/>
      <c r="Q316" s="44"/>
    </row>
    <row r="317" customFormat="false" ht="15.75" hidden="false" customHeight="false" outlineLevel="0" collapsed="false">
      <c r="A317" s="44"/>
      <c r="D317" s="44"/>
      <c r="E317" s="44"/>
      <c r="F317" s="44"/>
      <c r="G317" s="44"/>
      <c r="H317" s="44"/>
      <c r="I317" s="516"/>
      <c r="J317" s="44"/>
      <c r="K317" s="516"/>
      <c r="L317" s="502"/>
      <c r="N317" s="44"/>
      <c r="O317" s="502"/>
      <c r="P317" s="44"/>
      <c r="Q317" s="44"/>
    </row>
    <row r="318" customFormat="false" ht="15.75" hidden="false" customHeight="false" outlineLevel="0" collapsed="false">
      <c r="A318" s="44"/>
      <c r="D318" s="44"/>
      <c r="E318" s="44"/>
      <c r="F318" s="44"/>
      <c r="G318" s="44"/>
      <c r="H318" s="44"/>
      <c r="I318" s="516"/>
      <c r="J318" s="44"/>
      <c r="K318" s="516"/>
      <c r="L318" s="502"/>
      <c r="N318" s="44"/>
      <c r="O318" s="502"/>
      <c r="P318" s="44"/>
      <c r="Q318" s="44"/>
    </row>
    <row r="319" customFormat="false" ht="15.75" hidden="false" customHeight="false" outlineLevel="0" collapsed="false">
      <c r="A319" s="44"/>
      <c r="D319" s="44"/>
      <c r="E319" s="44"/>
      <c r="F319" s="44"/>
      <c r="G319" s="44"/>
      <c r="H319" s="44"/>
      <c r="I319" s="516"/>
      <c r="J319" s="44"/>
      <c r="K319" s="516"/>
      <c r="L319" s="502"/>
      <c r="N319" s="44"/>
      <c r="O319" s="502"/>
      <c r="P319" s="44"/>
      <c r="Q319" s="44"/>
    </row>
    <row r="320" customFormat="false" ht="15.75" hidden="false" customHeight="false" outlineLevel="0" collapsed="false">
      <c r="A320" s="44"/>
      <c r="D320" s="44"/>
      <c r="E320" s="44"/>
      <c r="F320" s="44"/>
      <c r="G320" s="44"/>
      <c r="H320" s="44"/>
      <c r="I320" s="516"/>
      <c r="J320" s="44"/>
      <c r="K320" s="516"/>
      <c r="L320" s="502"/>
      <c r="N320" s="44"/>
      <c r="O320" s="502"/>
      <c r="P320" s="44"/>
      <c r="Q320" s="44"/>
    </row>
    <row r="321" customFormat="false" ht="15.75" hidden="false" customHeight="false" outlineLevel="0" collapsed="false">
      <c r="A321" s="44"/>
      <c r="D321" s="44"/>
      <c r="E321" s="44"/>
      <c r="F321" s="44"/>
      <c r="G321" s="44"/>
      <c r="H321" s="44"/>
      <c r="I321" s="516"/>
      <c r="J321" s="44"/>
      <c r="K321" s="516"/>
      <c r="L321" s="502"/>
      <c r="N321" s="44"/>
      <c r="O321" s="502"/>
      <c r="P321" s="44"/>
      <c r="Q321" s="44"/>
    </row>
    <row r="322" customFormat="false" ht="15.75" hidden="false" customHeight="false" outlineLevel="0" collapsed="false">
      <c r="A322" s="44"/>
      <c r="D322" s="44"/>
      <c r="E322" s="44"/>
      <c r="F322" s="44"/>
      <c r="G322" s="44"/>
      <c r="H322" s="44"/>
      <c r="I322" s="516"/>
      <c r="J322" s="44"/>
      <c r="K322" s="516"/>
      <c r="L322" s="502"/>
      <c r="N322" s="44"/>
      <c r="O322" s="502"/>
      <c r="P322" s="44"/>
      <c r="Q322" s="44"/>
    </row>
    <row r="323" customFormat="false" ht="15.75" hidden="false" customHeight="false" outlineLevel="0" collapsed="false">
      <c r="A323" s="44"/>
      <c r="D323" s="44"/>
      <c r="E323" s="44"/>
      <c r="F323" s="44"/>
      <c r="G323" s="44"/>
      <c r="H323" s="44"/>
      <c r="I323" s="516"/>
      <c r="J323" s="44"/>
      <c r="K323" s="516"/>
      <c r="L323" s="502"/>
      <c r="N323" s="44"/>
      <c r="O323" s="502"/>
      <c r="P323" s="44"/>
      <c r="Q323" s="44"/>
    </row>
    <row r="324" customFormat="false" ht="15.75" hidden="false" customHeight="false" outlineLevel="0" collapsed="false">
      <c r="A324" s="44"/>
      <c r="D324" s="44"/>
      <c r="E324" s="44"/>
      <c r="F324" s="44"/>
      <c r="G324" s="44"/>
      <c r="H324" s="44"/>
      <c r="I324" s="516"/>
      <c r="J324" s="44"/>
      <c r="K324" s="516"/>
      <c r="L324" s="502"/>
      <c r="N324" s="44"/>
      <c r="O324" s="502"/>
      <c r="P324" s="44"/>
      <c r="Q324" s="44"/>
    </row>
    <row r="325" customFormat="false" ht="15.75" hidden="false" customHeight="false" outlineLevel="0" collapsed="false">
      <c r="A325" s="44"/>
      <c r="D325" s="44"/>
      <c r="E325" s="44"/>
      <c r="F325" s="44"/>
      <c r="G325" s="44"/>
      <c r="H325" s="44"/>
      <c r="I325" s="516"/>
      <c r="J325" s="44"/>
      <c r="K325" s="516"/>
      <c r="L325" s="502"/>
      <c r="N325" s="44"/>
      <c r="O325" s="502"/>
      <c r="P325" s="44"/>
      <c r="Q325" s="44"/>
    </row>
    <row r="326" customFormat="false" ht="15.75" hidden="false" customHeight="false" outlineLevel="0" collapsed="false">
      <c r="A326" s="44"/>
      <c r="D326" s="44"/>
      <c r="E326" s="44"/>
      <c r="F326" s="44"/>
      <c r="G326" s="44"/>
      <c r="H326" s="44"/>
      <c r="I326" s="516"/>
      <c r="J326" s="44"/>
      <c r="K326" s="516"/>
      <c r="L326" s="502"/>
      <c r="N326" s="44"/>
      <c r="O326" s="502"/>
      <c r="P326" s="44"/>
      <c r="Q326" s="44"/>
    </row>
    <row r="327" customFormat="false" ht="15.75" hidden="false" customHeight="false" outlineLevel="0" collapsed="false">
      <c r="A327" s="44"/>
      <c r="D327" s="44"/>
      <c r="E327" s="44"/>
      <c r="F327" s="44"/>
      <c r="G327" s="44"/>
      <c r="H327" s="44"/>
      <c r="I327" s="516"/>
      <c r="J327" s="44"/>
      <c r="K327" s="516"/>
      <c r="L327" s="502"/>
      <c r="N327" s="44"/>
      <c r="O327" s="502"/>
      <c r="P327" s="44"/>
      <c r="Q327" s="44"/>
    </row>
    <row r="328" customFormat="false" ht="15.75" hidden="false" customHeight="false" outlineLevel="0" collapsed="false">
      <c r="A328" s="44"/>
      <c r="D328" s="44"/>
      <c r="E328" s="44"/>
      <c r="F328" s="44"/>
      <c r="G328" s="44"/>
      <c r="H328" s="44"/>
      <c r="I328" s="516"/>
      <c r="J328" s="44"/>
      <c r="K328" s="516"/>
      <c r="L328" s="502"/>
      <c r="N328" s="44"/>
      <c r="O328" s="502"/>
      <c r="P328" s="44"/>
      <c r="Q328" s="44"/>
    </row>
    <row r="329" customFormat="false" ht="15.75" hidden="false" customHeight="false" outlineLevel="0" collapsed="false">
      <c r="A329" s="44"/>
      <c r="D329" s="44"/>
      <c r="E329" s="44"/>
      <c r="F329" s="44"/>
      <c r="G329" s="44"/>
      <c r="H329" s="44"/>
      <c r="I329" s="516"/>
      <c r="J329" s="44"/>
      <c r="K329" s="516"/>
      <c r="L329" s="502"/>
      <c r="N329" s="44"/>
      <c r="O329" s="502"/>
      <c r="P329" s="44"/>
      <c r="Q329" s="44"/>
    </row>
    <row r="330" customFormat="false" ht="15.75" hidden="false" customHeight="false" outlineLevel="0" collapsed="false">
      <c r="A330" s="44"/>
      <c r="D330" s="44"/>
      <c r="E330" s="44"/>
      <c r="F330" s="44"/>
      <c r="G330" s="44"/>
      <c r="H330" s="44"/>
      <c r="I330" s="516"/>
      <c r="J330" s="44"/>
      <c r="K330" s="516"/>
      <c r="L330" s="502"/>
      <c r="N330" s="44"/>
      <c r="O330" s="502"/>
      <c r="P330" s="44"/>
      <c r="Q330" s="44"/>
    </row>
    <row r="331" customFormat="false" ht="15.75" hidden="false" customHeight="false" outlineLevel="0" collapsed="false">
      <c r="A331" s="44"/>
      <c r="D331" s="44"/>
      <c r="E331" s="44"/>
      <c r="F331" s="44"/>
      <c r="G331" s="44"/>
      <c r="H331" s="44"/>
      <c r="I331" s="516"/>
      <c r="J331" s="44"/>
      <c r="K331" s="516"/>
      <c r="L331" s="502"/>
      <c r="N331" s="44"/>
      <c r="O331" s="502"/>
      <c r="P331" s="44"/>
      <c r="Q331" s="44"/>
    </row>
    <row r="332" customFormat="false" ht="15.75" hidden="false" customHeight="false" outlineLevel="0" collapsed="false">
      <c r="A332" s="44"/>
      <c r="D332" s="44"/>
      <c r="E332" s="44"/>
      <c r="F332" s="44"/>
      <c r="G332" s="44"/>
      <c r="H332" s="44"/>
      <c r="I332" s="516"/>
      <c r="J332" s="44"/>
      <c r="K332" s="516"/>
      <c r="L332" s="502"/>
      <c r="N332" s="44"/>
      <c r="O332" s="502"/>
      <c r="P332" s="44"/>
      <c r="Q332" s="44"/>
    </row>
    <row r="333" customFormat="false" ht="15.75" hidden="false" customHeight="false" outlineLevel="0" collapsed="false">
      <c r="A333" s="44"/>
      <c r="D333" s="44"/>
      <c r="E333" s="44"/>
      <c r="F333" s="44"/>
      <c r="G333" s="44"/>
      <c r="H333" s="44"/>
      <c r="I333" s="516"/>
      <c r="J333" s="44"/>
      <c r="K333" s="516"/>
      <c r="L333" s="502"/>
      <c r="N333" s="44"/>
      <c r="O333" s="502"/>
      <c r="P333" s="44"/>
      <c r="Q333" s="44"/>
    </row>
    <row r="334" customFormat="false" ht="15.75" hidden="false" customHeight="false" outlineLevel="0" collapsed="false">
      <c r="A334" s="44"/>
      <c r="D334" s="44"/>
      <c r="E334" s="44"/>
      <c r="F334" s="44"/>
      <c r="G334" s="44"/>
      <c r="H334" s="44"/>
      <c r="I334" s="516"/>
      <c r="J334" s="44"/>
      <c r="K334" s="516"/>
      <c r="L334" s="502"/>
      <c r="N334" s="44"/>
      <c r="O334" s="502"/>
      <c r="P334" s="44"/>
      <c r="Q334" s="44"/>
    </row>
    <row r="335" customFormat="false" ht="15.75" hidden="false" customHeight="false" outlineLevel="0" collapsed="false">
      <c r="A335" s="44"/>
      <c r="D335" s="44"/>
      <c r="E335" s="44"/>
      <c r="F335" s="44"/>
      <c r="G335" s="44"/>
      <c r="H335" s="44"/>
      <c r="I335" s="516"/>
      <c r="J335" s="44"/>
      <c r="K335" s="516"/>
      <c r="L335" s="502"/>
      <c r="N335" s="44"/>
      <c r="O335" s="502"/>
      <c r="P335" s="44"/>
      <c r="Q335" s="44"/>
    </row>
    <row r="336" customFormat="false" ht="15.75" hidden="false" customHeight="false" outlineLevel="0" collapsed="false">
      <c r="A336" s="44"/>
      <c r="D336" s="44"/>
      <c r="E336" s="44"/>
      <c r="F336" s="44"/>
      <c r="G336" s="44"/>
      <c r="H336" s="44"/>
      <c r="I336" s="516"/>
      <c r="J336" s="44"/>
      <c r="K336" s="516"/>
      <c r="L336" s="502"/>
      <c r="N336" s="44"/>
      <c r="O336" s="502"/>
      <c r="P336" s="44"/>
      <c r="Q336" s="44"/>
    </row>
    <row r="337" customFormat="false" ht="15.75" hidden="false" customHeight="false" outlineLevel="0" collapsed="false">
      <c r="A337" s="44"/>
      <c r="D337" s="44"/>
      <c r="E337" s="44"/>
      <c r="F337" s="44"/>
      <c r="G337" s="44"/>
      <c r="H337" s="44"/>
      <c r="I337" s="516"/>
      <c r="J337" s="44"/>
      <c r="K337" s="516"/>
      <c r="L337" s="502"/>
      <c r="N337" s="44"/>
      <c r="O337" s="502"/>
      <c r="P337" s="44"/>
      <c r="Q337" s="44"/>
    </row>
    <row r="338" customFormat="false" ht="15.75" hidden="false" customHeight="false" outlineLevel="0" collapsed="false">
      <c r="A338" s="44"/>
      <c r="D338" s="44"/>
      <c r="E338" s="44"/>
      <c r="F338" s="44"/>
      <c r="G338" s="44"/>
      <c r="H338" s="44"/>
      <c r="I338" s="516"/>
      <c r="J338" s="44"/>
      <c r="K338" s="516"/>
      <c r="L338" s="502"/>
      <c r="N338" s="44"/>
      <c r="O338" s="502"/>
      <c r="P338" s="44"/>
      <c r="Q338" s="44"/>
    </row>
    <row r="339" customFormat="false" ht="15.75" hidden="false" customHeight="false" outlineLevel="0" collapsed="false">
      <c r="A339" s="44"/>
      <c r="D339" s="44"/>
      <c r="E339" s="44"/>
      <c r="F339" s="44"/>
      <c r="G339" s="44"/>
      <c r="H339" s="44"/>
      <c r="I339" s="516"/>
      <c r="J339" s="44"/>
      <c r="K339" s="516"/>
      <c r="L339" s="502"/>
      <c r="N339" s="44"/>
      <c r="O339" s="502"/>
      <c r="P339" s="44"/>
      <c r="Q339" s="44"/>
    </row>
    <row r="340" customFormat="false" ht="15.75" hidden="false" customHeight="false" outlineLevel="0" collapsed="false">
      <c r="A340" s="44"/>
      <c r="D340" s="44"/>
      <c r="E340" s="44"/>
      <c r="F340" s="44"/>
      <c r="G340" s="44"/>
      <c r="H340" s="44"/>
      <c r="I340" s="516"/>
      <c r="J340" s="44"/>
      <c r="K340" s="516"/>
      <c r="L340" s="502"/>
      <c r="N340" s="44"/>
      <c r="O340" s="502"/>
      <c r="P340" s="44"/>
      <c r="Q340" s="44"/>
    </row>
    <row r="341" customFormat="false" ht="15.75" hidden="false" customHeight="false" outlineLevel="0" collapsed="false">
      <c r="A341" s="44"/>
      <c r="D341" s="44"/>
      <c r="E341" s="44"/>
      <c r="F341" s="44"/>
      <c r="G341" s="44"/>
      <c r="H341" s="44"/>
      <c r="I341" s="516"/>
      <c r="J341" s="44"/>
      <c r="K341" s="516"/>
      <c r="L341" s="502"/>
      <c r="N341" s="44"/>
      <c r="O341" s="502"/>
      <c r="P341" s="44"/>
      <c r="Q341" s="44"/>
    </row>
    <row r="342" customFormat="false" ht="15.75" hidden="false" customHeight="false" outlineLevel="0" collapsed="false">
      <c r="A342" s="44"/>
      <c r="D342" s="44"/>
      <c r="E342" s="44"/>
      <c r="F342" s="44"/>
      <c r="G342" s="44"/>
      <c r="H342" s="44"/>
      <c r="I342" s="516"/>
      <c r="J342" s="44"/>
      <c r="K342" s="516"/>
      <c r="L342" s="502"/>
      <c r="N342" s="44"/>
      <c r="O342" s="502"/>
      <c r="P342" s="44"/>
      <c r="Q342" s="44"/>
    </row>
    <row r="343" customFormat="false" ht="15.75" hidden="false" customHeight="false" outlineLevel="0" collapsed="false">
      <c r="A343" s="44"/>
      <c r="D343" s="44"/>
      <c r="E343" s="44"/>
      <c r="F343" s="44"/>
      <c r="G343" s="44"/>
      <c r="H343" s="44"/>
      <c r="I343" s="516"/>
      <c r="J343" s="44"/>
      <c r="K343" s="516"/>
      <c r="L343" s="502"/>
      <c r="N343" s="44"/>
      <c r="O343" s="502"/>
      <c r="P343" s="44"/>
      <c r="Q343" s="44"/>
    </row>
    <row r="344" customFormat="false" ht="15.75" hidden="false" customHeight="false" outlineLevel="0" collapsed="false">
      <c r="A344" s="44"/>
      <c r="D344" s="44"/>
      <c r="E344" s="44"/>
      <c r="F344" s="44"/>
      <c r="G344" s="44"/>
      <c r="H344" s="44"/>
      <c r="I344" s="516"/>
      <c r="J344" s="44"/>
      <c r="K344" s="516"/>
      <c r="L344" s="502"/>
      <c r="N344" s="44"/>
      <c r="O344" s="502"/>
      <c r="P344" s="44"/>
      <c r="Q344" s="44"/>
    </row>
    <row r="345" customFormat="false" ht="15.75" hidden="false" customHeight="false" outlineLevel="0" collapsed="false">
      <c r="A345" s="44"/>
      <c r="D345" s="44"/>
      <c r="E345" s="44"/>
      <c r="F345" s="44"/>
      <c r="G345" s="44"/>
      <c r="H345" s="44"/>
      <c r="I345" s="516"/>
      <c r="J345" s="44"/>
      <c r="K345" s="516"/>
      <c r="L345" s="502"/>
      <c r="N345" s="44"/>
      <c r="O345" s="502"/>
      <c r="P345" s="44"/>
      <c r="Q345" s="44"/>
    </row>
    <row r="346" customFormat="false" ht="15.75" hidden="false" customHeight="false" outlineLevel="0" collapsed="false">
      <c r="A346" s="44"/>
      <c r="D346" s="44"/>
      <c r="E346" s="44"/>
      <c r="F346" s="44"/>
      <c r="G346" s="44"/>
      <c r="H346" s="44"/>
      <c r="I346" s="516"/>
      <c r="J346" s="44"/>
      <c r="K346" s="516"/>
      <c r="L346" s="502"/>
      <c r="N346" s="44"/>
      <c r="O346" s="502"/>
      <c r="P346" s="44"/>
      <c r="Q346" s="44"/>
    </row>
    <row r="347" customFormat="false" ht="15.75" hidden="false" customHeight="false" outlineLevel="0" collapsed="false">
      <c r="A347" s="44"/>
      <c r="D347" s="44"/>
      <c r="E347" s="44"/>
      <c r="F347" s="44"/>
      <c r="G347" s="44"/>
      <c r="H347" s="44"/>
      <c r="I347" s="516"/>
      <c r="J347" s="44"/>
      <c r="K347" s="516"/>
      <c r="L347" s="502"/>
      <c r="N347" s="44"/>
      <c r="O347" s="502"/>
      <c r="P347" s="44"/>
      <c r="Q347" s="44"/>
    </row>
    <row r="348" customFormat="false" ht="15.75" hidden="false" customHeight="false" outlineLevel="0" collapsed="false">
      <c r="A348" s="44"/>
      <c r="D348" s="44"/>
      <c r="E348" s="44"/>
      <c r="F348" s="44"/>
      <c r="G348" s="44"/>
      <c r="H348" s="44"/>
      <c r="I348" s="516"/>
      <c r="J348" s="44"/>
      <c r="K348" s="516"/>
      <c r="L348" s="502"/>
      <c r="N348" s="44"/>
      <c r="O348" s="502"/>
      <c r="P348" s="44"/>
      <c r="Q348" s="44"/>
    </row>
    <row r="349" customFormat="false" ht="15.75" hidden="false" customHeight="false" outlineLevel="0" collapsed="false">
      <c r="A349" s="44"/>
      <c r="D349" s="44"/>
      <c r="E349" s="44"/>
      <c r="F349" s="44"/>
      <c r="G349" s="44"/>
      <c r="H349" s="44"/>
      <c r="I349" s="516"/>
      <c r="J349" s="44"/>
      <c r="K349" s="516"/>
      <c r="L349" s="502"/>
      <c r="N349" s="44"/>
      <c r="O349" s="502"/>
      <c r="P349" s="44"/>
      <c r="Q349" s="44"/>
    </row>
    <row r="350" customFormat="false" ht="15.75" hidden="false" customHeight="false" outlineLevel="0" collapsed="false">
      <c r="A350" s="44"/>
      <c r="D350" s="44"/>
      <c r="E350" s="44"/>
      <c r="F350" s="44"/>
      <c r="G350" s="44"/>
      <c r="H350" s="44"/>
      <c r="I350" s="516"/>
      <c r="J350" s="44"/>
      <c r="K350" s="516"/>
      <c r="L350" s="502"/>
      <c r="N350" s="44"/>
      <c r="O350" s="502"/>
      <c r="P350" s="44"/>
      <c r="Q350" s="44"/>
    </row>
    <row r="351" customFormat="false" ht="15.75" hidden="false" customHeight="false" outlineLevel="0" collapsed="false">
      <c r="A351" s="44"/>
      <c r="D351" s="44"/>
      <c r="E351" s="44"/>
      <c r="F351" s="44"/>
      <c r="G351" s="44"/>
      <c r="H351" s="44"/>
      <c r="I351" s="516"/>
      <c r="J351" s="44"/>
      <c r="K351" s="516"/>
      <c r="L351" s="502"/>
      <c r="N351" s="44"/>
      <c r="O351" s="502"/>
      <c r="P351" s="44"/>
      <c r="Q351" s="44"/>
    </row>
    <row r="352" customFormat="false" ht="15.75" hidden="false" customHeight="false" outlineLevel="0" collapsed="false">
      <c r="A352" s="44"/>
      <c r="D352" s="44"/>
      <c r="E352" s="44"/>
      <c r="F352" s="44"/>
      <c r="G352" s="44"/>
      <c r="H352" s="44"/>
      <c r="I352" s="516"/>
      <c r="J352" s="44"/>
      <c r="K352" s="516"/>
      <c r="L352" s="502"/>
      <c r="N352" s="44"/>
      <c r="O352" s="502"/>
      <c r="P352" s="44"/>
      <c r="Q352" s="44"/>
    </row>
    <row r="353" customFormat="false" ht="15.75" hidden="false" customHeight="false" outlineLevel="0" collapsed="false">
      <c r="A353" s="44"/>
      <c r="D353" s="44"/>
      <c r="E353" s="44"/>
      <c r="F353" s="44"/>
      <c r="G353" s="44"/>
      <c r="H353" s="44"/>
      <c r="I353" s="516"/>
      <c r="J353" s="44"/>
      <c r="K353" s="516"/>
      <c r="L353" s="502"/>
      <c r="N353" s="44"/>
      <c r="O353" s="502"/>
      <c r="P353" s="44"/>
      <c r="Q353" s="44"/>
    </row>
    <row r="354" customFormat="false" ht="15.75" hidden="false" customHeight="false" outlineLevel="0" collapsed="false">
      <c r="A354" s="44"/>
      <c r="D354" s="44"/>
      <c r="E354" s="44"/>
      <c r="F354" s="44"/>
      <c r="G354" s="44"/>
      <c r="H354" s="44"/>
      <c r="I354" s="516"/>
      <c r="J354" s="44"/>
      <c r="K354" s="516"/>
      <c r="L354" s="502"/>
      <c r="N354" s="44"/>
      <c r="O354" s="502"/>
      <c r="P354" s="44"/>
      <c r="Q354" s="44"/>
    </row>
    <row r="355" customFormat="false" ht="15.75" hidden="false" customHeight="false" outlineLevel="0" collapsed="false">
      <c r="A355" s="44"/>
      <c r="D355" s="44"/>
      <c r="E355" s="44"/>
      <c r="F355" s="44"/>
      <c r="G355" s="44"/>
      <c r="H355" s="44"/>
      <c r="I355" s="516"/>
      <c r="J355" s="44"/>
      <c r="K355" s="516"/>
      <c r="L355" s="502"/>
      <c r="N355" s="44"/>
      <c r="O355" s="502"/>
      <c r="P355" s="44"/>
      <c r="Q355" s="44"/>
    </row>
    <row r="356" customFormat="false" ht="15.75" hidden="false" customHeight="false" outlineLevel="0" collapsed="false">
      <c r="A356" s="44"/>
      <c r="D356" s="44"/>
      <c r="E356" s="44"/>
      <c r="F356" s="44"/>
      <c r="G356" s="44"/>
      <c r="H356" s="44"/>
      <c r="I356" s="516"/>
      <c r="J356" s="44"/>
      <c r="K356" s="516"/>
      <c r="L356" s="502"/>
      <c r="N356" s="44"/>
      <c r="O356" s="502"/>
      <c r="P356" s="44"/>
      <c r="Q356" s="44"/>
    </row>
    <row r="357" customFormat="false" ht="15.75" hidden="false" customHeight="false" outlineLevel="0" collapsed="false">
      <c r="A357" s="44"/>
      <c r="D357" s="44"/>
      <c r="E357" s="44"/>
      <c r="F357" s="44"/>
      <c r="G357" s="44"/>
      <c r="H357" s="44"/>
      <c r="I357" s="516"/>
      <c r="J357" s="44"/>
      <c r="K357" s="516"/>
      <c r="L357" s="502"/>
      <c r="N357" s="44"/>
      <c r="O357" s="502"/>
      <c r="P357" s="44"/>
      <c r="Q357" s="44"/>
    </row>
    <row r="358" customFormat="false" ht="15.75" hidden="false" customHeight="false" outlineLevel="0" collapsed="false">
      <c r="A358" s="44"/>
      <c r="D358" s="44"/>
      <c r="E358" s="44"/>
      <c r="F358" s="44"/>
      <c r="G358" s="44"/>
      <c r="H358" s="44"/>
      <c r="I358" s="516"/>
      <c r="J358" s="44"/>
      <c r="K358" s="516"/>
      <c r="L358" s="502"/>
      <c r="N358" s="44"/>
      <c r="O358" s="502"/>
      <c r="P358" s="44"/>
      <c r="Q358" s="44"/>
    </row>
    <row r="359" customFormat="false" ht="15.75" hidden="false" customHeight="false" outlineLevel="0" collapsed="false">
      <c r="A359" s="44"/>
      <c r="D359" s="44"/>
      <c r="E359" s="44"/>
      <c r="F359" s="44"/>
      <c r="G359" s="44"/>
      <c r="H359" s="44"/>
      <c r="I359" s="516"/>
      <c r="J359" s="44"/>
      <c r="K359" s="516"/>
      <c r="L359" s="502"/>
      <c r="N359" s="44"/>
      <c r="O359" s="502"/>
      <c r="P359" s="44"/>
      <c r="Q359" s="44"/>
    </row>
    <row r="360" customFormat="false" ht="15.75" hidden="false" customHeight="false" outlineLevel="0" collapsed="false">
      <c r="A360" s="44"/>
      <c r="D360" s="44"/>
      <c r="E360" s="44"/>
      <c r="F360" s="44"/>
      <c r="G360" s="44"/>
      <c r="H360" s="44"/>
      <c r="I360" s="516"/>
      <c r="J360" s="44"/>
      <c r="K360" s="516"/>
      <c r="L360" s="502"/>
      <c r="N360" s="44"/>
      <c r="O360" s="502"/>
      <c r="P360" s="44"/>
      <c r="Q360" s="44"/>
    </row>
    <row r="361" customFormat="false" ht="15.75" hidden="false" customHeight="false" outlineLevel="0" collapsed="false">
      <c r="A361" s="44"/>
      <c r="D361" s="44"/>
      <c r="E361" s="44"/>
      <c r="F361" s="44"/>
      <c r="G361" s="44"/>
      <c r="H361" s="44"/>
      <c r="I361" s="516"/>
      <c r="J361" s="44"/>
      <c r="K361" s="516"/>
      <c r="L361" s="502"/>
      <c r="N361" s="44"/>
      <c r="O361" s="502"/>
      <c r="P361" s="44"/>
      <c r="Q361" s="44"/>
    </row>
    <row r="362" customFormat="false" ht="15.75" hidden="false" customHeight="false" outlineLevel="0" collapsed="false">
      <c r="A362" s="44"/>
      <c r="D362" s="44"/>
      <c r="E362" s="44"/>
      <c r="F362" s="44"/>
      <c r="G362" s="44"/>
      <c r="H362" s="44"/>
      <c r="I362" s="516"/>
      <c r="J362" s="44"/>
      <c r="K362" s="516"/>
      <c r="L362" s="502"/>
      <c r="N362" s="44"/>
      <c r="O362" s="502"/>
      <c r="P362" s="44"/>
      <c r="Q362" s="44"/>
    </row>
    <row r="363" customFormat="false" ht="15.75" hidden="false" customHeight="false" outlineLevel="0" collapsed="false">
      <c r="A363" s="44"/>
      <c r="D363" s="44"/>
      <c r="E363" s="44"/>
      <c r="F363" s="44"/>
      <c r="G363" s="44"/>
      <c r="H363" s="44"/>
      <c r="I363" s="516"/>
      <c r="J363" s="44"/>
      <c r="K363" s="516"/>
      <c r="L363" s="502"/>
      <c r="N363" s="44"/>
      <c r="O363" s="502"/>
      <c r="P363" s="44"/>
      <c r="Q363" s="44"/>
    </row>
    <row r="364" customFormat="false" ht="15.75" hidden="false" customHeight="false" outlineLevel="0" collapsed="false">
      <c r="A364" s="44"/>
      <c r="D364" s="44"/>
      <c r="E364" s="44"/>
      <c r="F364" s="44"/>
      <c r="G364" s="44"/>
      <c r="H364" s="44"/>
      <c r="I364" s="516"/>
      <c r="J364" s="44"/>
      <c r="K364" s="516"/>
      <c r="L364" s="502"/>
      <c r="N364" s="44"/>
      <c r="O364" s="502"/>
      <c r="P364" s="44"/>
      <c r="Q364" s="44"/>
    </row>
    <row r="365" customFormat="false" ht="15.75" hidden="false" customHeight="false" outlineLevel="0" collapsed="false">
      <c r="A365" s="44"/>
      <c r="D365" s="44"/>
      <c r="E365" s="44"/>
      <c r="F365" s="44"/>
      <c r="G365" s="44"/>
      <c r="H365" s="44"/>
      <c r="I365" s="516"/>
      <c r="J365" s="44"/>
      <c r="K365" s="516"/>
      <c r="L365" s="502"/>
      <c r="N365" s="44"/>
      <c r="O365" s="502"/>
      <c r="P365" s="44"/>
      <c r="Q365" s="44"/>
    </row>
    <row r="366" customFormat="false" ht="15.75" hidden="false" customHeight="false" outlineLevel="0" collapsed="false">
      <c r="A366" s="44"/>
      <c r="D366" s="44"/>
      <c r="E366" s="44"/>
      <c r="F366" s="44"/>
      <c r="G366" s="44"/>
      <c r="H366" s="44"/>
      <c r="I366" s="516"/>
      <c r="J366" s="44"/>
      <c r="K366" s="516"/>
      <c r="L366" s="502"/>
      <c r="N366" s="44"/>
      <c r="O366" s="502"/>
      <c r="P366" s="44"/>
      <c r="Q366" s="44"/>
    </row>
    <row r="367" customFormat="false" ht="15.75" hidden="false" customHeight="false" outlineLevel="0" collapsed="false">
      <c r="A367" s="44"/>
      <c r="D367" s="44"/>
      <c r="E367" s="44"/>
      <c r="F367" s="44"/>
      <c r="G367" s="44"/>
      <c r="H367" s="44"/>
      <c r="I367" s="516"/>
      <c r="J367" s="44"/>
      <c r="K367" s="516"/>
      <c r="L367" s="502"/>
      <c r="N367" s="44"/>
      <c r="O367" s="502"/>
      <c r="P367" s="44"/>
      <c r="Q367" s="44"/>
    </row>
    <row r="368" customFormat="false" ht="15.75" hidden="false" customHeight="false" outlineLevel="0" collapsed="false">
      <c r="A368" s="44"/>
      <c r="D368" s="44"/>
      <c r="E368" s="44"/>
      <c r="F368" s="44"/>
      <c r="G368" s="44"/>
      <c r="H368" s="44"/>
      <c r="I368" s="516"/>
      <c r="J368" s="44"/>
      <c r="K368" s="516"/>
      <c r="L368" s="502"/>
      <c r="N368" s="44"/>
      <c r="O368" s="502"/>
      <c r="P368" s="44"/>
      <c r="Q368" s="44"/>
    </row>
    <row r="369" customFormat="false" ht="15.75" hidden="false" customHeight="false" outlineLevel="0" collapsed="false">
      <c r="A369" s="44"/>
      <c r="D369" s="44"/>
      <c r="E369" s="44"/>
      <c r="F369" s="44"/>
      <c r="G369" s="44"/>
      <c r="H369" s="44"/>
      <c r="I369" s="516"/>
      <c r="J369" s="44"/>
      <c r="K369" s="516"/>
      <c r="L369" s="502"/>
      <c r="N369" s="44"/>
      <c r="O369" s="502"/>
      <c r="P369" s="44"/>
      <c r="Q369" s="44"/>
    </row>
    <row r="370" customFormat="false" ht="15.75" hidden="false" customHeight="false" outlineLevel="0" collapsed="false">
      <c r="A370" s="44"/>
      <c r="D370" s="44"/>
      <c r="E370" s="44"/>
      <c r="F370" s="44"/>
      <c r="G370" s="44"/>
      <c r="H370" s="44"/>
      <c r="I370" s="516"/>
      <c r="J370" s="44"/>
      <c r="K370" s="516"/>
      <c r="L370" s="502"/>
      <c r="N370" s="44"/>
      <c r="O370" s="502"/>
      <c r="P370" s="44"/>
      <c r="Q370" s="44"/>
    </row>
    <row r="371" customFormat="false" ht="15.75" hidden="false" customHeight="false" outlineLevel="0" collapsed="false">
      <c r="A371" s="44"/>
      <c r="D371" s="44"/>
      <c r="E371" s="44"/>
      <c r="F371" s="44"/>
      <c r="G371" s="44"/>
      <c r="H371" s="44"/>
      <c r="I371" s="516"/>
      <c r="J371" s="44"/>
      <c r="K371" s="516"/>
      <c r="L371" s="502"/>
      <c r="N371" s="44"/>
      <c r="O371" s="502"/>
      <c r="P371" s="44"/>
      <c r="Q371" s="44"/>
    </row>
    <row r="372" customFormat="false" ht="15.75" hidden="false" customHeight="false" outlineLevel="0" collapsed="false">
      <c r="A372" s="44"/>
      <c r="D372" s="44"/>
      <c r="E372" s="44"/>
      <c r="F372" s="44"/>
      <c r="G372" s="44"/>
      <c r="H372" s="44"/>
      <c r="I372" s="516"/>
      <c r="J372" s="44"/>
      <c r="K372" s="516"/>
      <c r="L372" s="502"/>
      <c r="N372" s="44"/>
      <c r="O372" s="502"/>
      <c r="P372" s="44"/>
      <c r="Q372" s="44"/>
    </row>
    <row r="373" customFormat="false" ht="15.75" hidden="false" customHeight="false" outlineLevel="0" collapsed="false">
      <c r="A373" s="44"/>
      <c r="D373" s="44"/>
      <c r="E373" s="44"/>
      <c r="F373" s="44"/>
      <c r="G373" s="44"/>
      <c r="H373" s="44"/>
      <c r="I373" s="516"/>
      <c r="J373" s="44"/>
      <c r="K373" s="516"/>
      <c r="L373" s="502"/>
      <c r="N373" s="44"/>
      <c r="O373" s="502"/>
      <c r="P373" s="44"/>
      <c r="Q373" s="44"/>
    </row>
    <row r="374" customFormat="false" ht="15.75" hidden="false" customHeight="false" outlineLevel="0" collapsed="false">
      <c r="A374" s="44"/>
      <c r="D374" s="44"/>
      <c r="E374" s="44"/>
      <c r="F374" s="44"/>
      <c r="G374" s="44"/>
      <c r="H374" s="44"/>
      <c r="I374" s="516"/>
      <c r="J374" s="44"/>
      <c r="K374" s="516"/>
      <c r="L374" s="502"/>
      <c r="N374" s="44"/>
      <c r="O374" s="502"/>
      <c r="P374" s="44"/>
      <c r="Q374" s="44"/>
    </row>
    <row r="375" customFormat="false" ht="15.75" hidden="false" customHeight="false" outlineLevel="0" collapsed="false">
      <c r="A375" s="44"/>
      <c r="D375" s="44"/>
      <c r="E375" s="44"/>
      <c r="F375" s="44"/>
      <c r="G375" s="44"/>
      <c r="H375" s="44"/>
      <c r="I375" s="516"/>
      <c r="J375" s="44"/>
      <c r="K375" s="516"/>
      <c r="L375" s="502"/>
      <c r="N375" s="44"/>
      <c r="O375" s="502"/>
      <c r="P375" s="44"/>
      <c r="Q375" s="44"/>
    </row>
    <row r="376" customFormat="false" ht="15.75" hidden="false" customHeight="false" outlineLevel="0" collapsed="false">
      <c r="A376" s="44"/>
      <c r="D376" s="44"/>
      <c r="E376" s="44"/>
      <c r="F376" s="44"/>
      <c r="G376" s="44"/>
      <c r="H376" s="44"/>
      <c r="I376" s="516"/>
      <c r="J376" s="44"/>
      <c r="K376" s="516"/>
      <c r="L376" s="502"/>
      <c r="N376" s="44"/>
      <c r="O376" s="502"/>
      <c r="P376" s="44"/>
      <c r="Q376" s="44"/>
    </row>
    <row r="377" customFormat="false" ht="15.75" hidden="false" customHeight="false" outlineLevel="0" collapsed="false">
      <c r="A377" s="44"/>
      <c r="D377" s="44"/>
      <c r="E377" s="44"/>
      <c r="F377" s="44"/>
      <c r="G377" s="44"/>
      <c r="H377" s="44"/>
      <c r="I377" s="516"/>
      <c r="J377" s="44"/>
      <c r="K377" s="516"/>
      <c r="L377" s="502"/>
      <c r="N377" s="44"/>
      <c r="O377" s="502"/>
      <c r="P377" s="44"/>
      <c r="Q377" s="44"/>
    </row>
    <row r="378" customFormat="false" ht="15.75" hidden="false" customHeight="false" outlineLevel="0" collapsed="false">
      <c r="A378" s="44"/>
      <c r="D378" s="44"/>
      <c r="E378" s="44"/>
      <c r="F378" s="44"/>
      <c r="G378" s="44"/>
      <c r="H378" s="44"/>
      <c r="I378" s="516"/>
      <c r="J378" s="44"/>
      <c r="K378" s="516"/>
      <c r="L378" s="502"/>
      <c r="N378" s="44"/>
      <c r="O378" s="502"/>
      <c r="P378" s="44"/>
      <c r="Q378" s="44"/>
    </row>
    <row r="379" customFormat="false" ht="15.75" hidden="false" customHeight="false" outlineLevel="0" collapsed="false">
      <c r="A379" s="44"/>
      <c r="D379" s="44"/>
      <c r="E379" s="44"/>
      <c r="F379" s="44"/>
      <c r="G379" s="44"/>
      <c r="H379" s="44"/>
      <c r="I379" s="516"/>
      <c r="J379" s="44"/>
      <c r="K379" s="516"/>
      <c r="L379" s="502"/>
      <c r="N379" s="44"/>
      <c r="O379" s="502"/>
      <c r="P379" s="44"/>
      <c r="Q379" s="44"/>
    </row>
    <row r="380" customFormat="false" ht="15.75" hidden="false" customHeight="false" outlineLevel="0" collapsed="false">
      <c r="A380" s="44"/>
      <c r="D380" s="44"/>
      <c r="E380" s="44"/>
      <c r="F380" s="44"/>
      <c r="G380" s="44"/>
      <c r="H380" s="44"/>
      <c r="I380" s="516"/>
      <c r="J380" s="44"/>
      <c r="K380" s="516"/>
      <c r="L380" s="502"/>
      <c r="N380" s="44"/>
      <c r="O380" s="502"/>
      <c r="P380" s="44"/>
      <c r="Q380" s="44"/>
    </row>
    <row r="381" customFormat="false" ht="15.75" hidden="false" customHeight="false" outlineLevel="0" collapsed="false">
      <c r="A381" s="44"/>
      <c r="D381" s="44"/>
      <c r="E381" s="44"/>
      <c r="F381" s="44"/>
      <c r="G381" s="44"/>
      <c r="H381" s="44"/>
      <c r="I381" s="516"/>
      <c r="J381" s="44"/>
      <c r="K381" s="516"/>
      <c r="L381" s="502"/>
      <c r="N381" s="44"/>
      <c r="O381" s="502"/>
      <c r="P381" s="44"/>
      <c r="Q381" s="44"/>
    </row>
    <row r="382" customFormat="false" ht="15.75" hidden="false" customHeight="false" outlineLevel="0" collapsed="false">
      <c r="A382" s="44"/>
      <c r="D382" s="44"/>
      <c r="E382" s="44"/>
      <c r="F382" s="44"/>
      <c r="G382" s="44"/>
      <c r="H382" s="44"/>
      <c r="I382" s="516"/>
      <c r="J382" s="44"/>
      <c r="K382" s="516"/>
      <c r="L382" s="502"/>
      <c r="N382" s="44"/>
      <c r="O382" s="502"/>
      <c r="P382" s="44"/>
      <c r="Q382" s="44"/>
    </row>
    <row r="383" customFormat="false" ht="15.75" hidden="false" customHeight="false" outlineLevel="0" collapsed="false">
      <c r="A383" s="44"/>
      <c r="D383" s="44"/>
      <c r="E383" s="44"/>
      <c r="F383" s="44"/>
      <c r="G383" s="44"/>
      <c r="H383" s="44"/>
      <c r="I383" s="516"/>
      <c r="J383" s="44"/>
      <c r="K383" s="516"/>
      <c r="L383" s="502"/>
      <c r="N383" s="44"/>
      <c r="O383" s="502"/>
      <c r="P383" s="44"/>
      <c r="Q383" s="44"/>
    </row>
    <row r="384" customFormat="false" ht="15.75" hidden="false" customHeight="false" outlineLevel="0" collapsed="false">
      <c r="A384" s="44"/>
      <c r="D384" s="44"/>
      <c r="E384" s="44"/>
      <c r="F384" s="44"/>
      <c r="G384" s="44"/>
      <c r="H384" s="44"/>
      <c r="I384" s="516"/>
      <c r="J384" s="44"/>
      <c r="K384" s="516"/>
      <c r="L384" s="502"/>
      <c r="N384" s="44"/>
      <c r="O384" s="502"/>
      <c r="P384" s="44"/>
      <c r="Q384" s="44"/>
    </row>
    <row r="385" customFormat="false" ht="15.75" hidden="false" customHeight="false" outlineLevel="0" collapsed="false">
      <c r="A385" s="44"/>
      <c r="D385" s="44"/>
      <c r="E385" s="44"/>
      <c r="F385" s="44"/>
      <c r="G385" s="44"/>
      <c r="H385" s="44"/>
      <c r="I385" s="516"/>
      <c r="J385" s="44"/>
      <c r="K385" s="516"/>
      <c r="L385" s="502"/>
      <c r="N385" s="44"/>
      <c r="O385" s="502"/>
      <c r="P385" s="44"/>
      <c r="Q385" s="44"/>
    </row>
    <row r="386" customFormat="false" ht="15.75" hidden="false" customHeight="false" outlineLevel="0" collapsed="false">
      <c r="A386" s="44"/>
      <c r="D386" s="44"/>
      <c r="E386" s="44"/>
      <c r="F386" s="44"/>
      <c r="G386" s="44"/>
      <c r="H386" s="44"/>
      <c r="I386" s="516"/>
      <c r="J386" s="44"/>
      <c r="K386" s="516"/>
      <c r="L386" s="502"/>
      <c r="N386" s="44"/>
      <c r="O386" s="502"/>
      <c r="P386" s="44"/>
      <c r="Q386" s="44"/>
    </row>
    <row r="387" customFormat="false" ht="15.75" hidden="false" customHeight="false" outlineLevel="0" collapsed="false">
      <c r="A387" s="44"/>
      <c r="D387" s="44"/>
      <c r="E387" s="44"/>
      <c r="F387" s="44"/>
      <c r="G387" s="44"/>
      <c r="H387" s="44"/>
      <c r="I387" s="516"/>
      <c r="J387" s="44"/>
      <c r="K387" s="516"/>
      <c r="L387" s="502"/>
      <c r="N387" s="44"/>
      <c r="O387" s="502"/>
      <c r="P387" s="44"/>
      <c r="Q387" s="44"/>
    </row>
    <row r="388" customFormat="false" ht="15.75" hidden="false" customHeight="false" outlineLevel="0" collapsed="false">
      <c r="A388" s="44"/>
      <c r="D388" s="44"/>
      <c r="E388" s="44"/>
      <c r="F388" s="44"/>
      <c r="G388" s="44"/>
      <c r="H388" s="44"/>
      <c r="I388" s="516"/>
      <c r="J388" s="44"/>
      <c r="K388" s="516"/>
      <c r="L388" s="502"/>
      <c r="N388" s="44"/>
      <c r="O388" s="502"/>
      <c r="P388" s="44"/>
      <c r="Q388" s="44"/>
    </row>
    <row r="389" customFormat="false" ht="15.75" hidden="false" customHeight="false" outlineLevel="0" collapsed="false">
      <c r="A389" s="44"/>
      <c r="D389" s="44"/>
      <c r="E389" s="44"/>
      <c r="F389" s="44"/>
      <c r="G389" s="44"/>
      <c r="H389" s="44"/>
      <c r="I389" s="516"/>
      <c r="J389" s="44"/>
      <c r="K389" s="516"/>
      <c r="L389" s="502"/>
      <c r="N389" s="44"/>
      <c r="O389" s="502"/>
      <c r="P389" s="44"/>
      <c r="Q389" s="44"/>
    </row>
    <row r="390" customFormat="false" ht="15.75" hidden="false" customHeight="false" outlineLevel="0" collapsed="false">
      <c r="A390" s="44"/>
      <c r="D390" s="44"/>
      <c r="E390" s="44"/>
      <c r="F390" s="44"/>
      <c r="G390" s="44"/>
      <c r="H390" s="44"/>
      <c r="I390" s="516"/>
      <c r="J390" s="44"/>
      <c r="K390" s="516"/>
      <c r="L390" s="502"/>
      <c r="N390" s="44"/>
      <c r="O390" s="502"/>
      <c r="P390" s="44"/>
      <c r="Q390" s="44"/>
    </row>
    <row r="391" customFormat="false" ht="15.75" hidden="false" customHeight="false" outlineLevel="0" collapsed="false">
      <c r="A391" s="44"/>
      <c r="D391" s="44"/>
      <c r="E391" s="44"/>
      <c r="F391" s="44"/>
      <c r="G391" s="44"/>
      <c r="H391" s="44"/>
      <c r="I391" s="516"/>
      <c r="J391" s="44"/>
      <c r="K391" s="516"/>
      <c r="L391" s="502"/>
      <c r="N391" s="44"/>
      <c r="O391" s="502"/>
      <c r="P391" s="44"/>
      <c r="Q391" s="44"/>
    </row>
    <row r="392" customFormat="false" ht="15.75" hidden="false" customHeight="false" outlineLevel="0" collapsed="false">
      <c r="A392" s="44"/>
      <c r="D392" s="44"/>
      <c r="E392" s="44"/>
      <c r="F392" s="44"/>
      <c r="G392" s="44"/>
      <c r="H392" s="44"/>
      <c r="I392" s="516"/>
      <c r="J392" s="44"/>
      <c r="K392" s="516"/>
      <c r="L392" s="502"/>
      <c r="N392" s="44"/>
      <c r="O392" s="502"/>
      <c r="P392" s="44"/>
      <c r="Q392" s="44"/>
    </row>
    <row r="393" customFormat="false" ht="15.75" hidden="false" customHeight="false" outlineLevel="0" collapsed="false">
      <c r="A393" s="44"/>
      <c r="D393" s="44"/>
      <c r="E393" s="44"/>
      <c r="F393" s="44"/>
      <c r="G393" s="44"/>
      <c r="H393" s="44"/>
      <c r="I393" s="516"/>
      <c r="J393" s="44"/>
      <c r="K393" s="516"/>
      <c r="L393" s="502"/>
      <c r="N393" s="44"/>
      <c r="O393" s="502"/>
      <c r="P393" s="44"/>
      <c r="Q393" s="44"/>
    </row>
    <row r="394" customFormat="false" ht="15.75" hidden="false" customHeight="false" outlineLevel="0" collapsed="false">
      <c r="A394" s="44"/>
      <c r="D394" s="44"/>
      <c r="E394" s="44"/>
      <c r="F394" s="44"/>
      <c r="G394" s="44"/>
      <c r="H394" s="44"/>
      <c r="I394" s="516"/>
      <c r="J394" s="44"/>
      <c r="K394" s="516"/>
      <c r="L394" s="502"/>
      <c r="N394" s="44"/>
      <c r="O394" s="502"/>
      <c r="P394" s="44"/>
      <c r="Q394" s="44"/>
    </row>
    <row r="395" customFormat="false" ht="15.75" hidden="false" customHeight="false" outlineLevel="0" collapsed="false">
      <c r="A395" s="44"/>
      <c r="D395" s="44"/>
      <c r="E395" s="44"/>
      <c r="F395" s="44"/>
      <c r="G395" s="44"/>
      <c r="H395" s="44"/>
      <c r="I395" s="516"/>
      <c r="J395" s="44"/>
      <c r="K395" s="516"/>
      <c r="L395" s="502"/>
      <c r="N395" s="44"/>
      <c r="O395" s="502"/>
      <c r="P395" s="44"/>
      <c r="Q395" s="44"/>
    </row>
    <row r="396" customFormat="false" ht="15.75" hidden="false" customHeight="false" outlineLevel="0" collapsed="false">
      <c r="A396" s="44"/>
      <c r="D396" s="44"/>
      <c r="E396" s="44"/>
      <c r="F396" s="44"/>
      <c r="G396" s="44"/>
      <c r="H396" s="44"/>
      <c r="I396" s="516"/>
      <c r="J396" s="44"/>
      <c r="K396" s="516"/>
      <c r="L396" s="502"/>
      <c r="N396" s="44"/>
      <c r="O396" s="502"/>
      <c r="P396" s="44"/>
      <c r="Q396" s="44"/>
    </row>
    <row r="397" customFormat="false" ht="15.75" hidden="false" customHeight="false" outlineLevel="0" collapsed="false">
      <c r="A397" s="44"/>
      <c r="D397" s="44"/>
      <c r="E397" s="44"/>
      <c r="F397" s="44"/>
      <c r="G397" s="44"/>
      <c r="H397" s="44"/>
      <c r="I397" s="516"/>
      <c r="J397" s="44"/>
      <c r="K397" s="516"/>
      <c r="L397" s="502"/>
      <c r="N397" s="44"/>
      <c r="O397" s="502"/>
      <c r="P397" s="44"/>
      <c r="Q397" s="44"/>
    </row>
    <row r="398" customFormat="false" ht="15.75" hidden="false" customHeight="false" outlineLevel="0" collapsed="false">
      <c r="A398" s="44"/>
      <c r="D398" s="44"/>
      <c r="E398" s="44"/>
      <c r="F398" s="44"/>
      <c r="G398" s="44"/>
      <c r="H398" s="44"/>
      <c r="I398" s="516"/>
      <c r="J398" s="44"/>
      <c r="K398" s="516"/>
      <c r="L398" s="502"/>
      <c r="N398" s="44"/>
      <c r="O398" s="502"/>
      <c r="P398" s="44"/>
      <c r="Q398" s="44"/>
    </row>
    <row r="399" customFormat="false" ht="15.75" hidden="false" customHeight="false" outlineLevel="0" collapsed="false">
      <c r="A399" s="44"/>
      <c r="D399" s="44"/>
      <c r="E399" s="44"/>
      <c r="F399" s="44"/>
      <c r="G399" s="44"/>
      <c r="H399" s="44"/>
      <c r="I399" s="516"/>
      <c r="J399" s="44"/>
      <c r="K399" s="516"/>
      <c r="L399" s="502"/>
      <c r="N399" s="44"/>
      <c r="O399" s="502"/>
      <c r="P399" s="44"/>
      <c r="Q399" s="44"/>
    </row>
    <row r="400" customFormat="false" ht="15.75" hidden="false" customHeight="false" outlineLevel="0" collapsed="false">
      <c r="A400" s="44"/>
      <c r="D400" s="44"/>
      <c r="E400" s="44"/>
      <c r="F400" s="44"/>
      <c r="G400" s="44"/>
      <c r="H400" s="44"/>
      <c r="I400" s="516"/>
      <c r="J400" s="44"/>
      <c r="K400" s="516"/>
      <c r="L400" s="502"/>
      <c r="N400" s="44"/>
      <c r="O400" s="502"/>
      <c r="P400" s="44"/>
      <c r="Q400" s="44"/>
    </row>
    <row r="401" customFormat="false" ht="15.75" hidden="false" customHeight="false" outlineLevel="0" collapsed="false">
      <c r="A401" s="44"/>
      <c r="D401" s="44"/>
      <c r="E401" s="44"/>
      <c r="F401" s="44"/>
      <c r="G401" s="44"/>
      <c r="H401" s="44"/>
      <c r="I401" s="516"/>
      <c r="J401" s="44"/>
      <c r="K401" s="516"/>
      <c r="L401" s="502"/>
      <c r="N401" s="44"/>
      <c r="O401" s="502"/>
      <c r="P401" s="44"/>
      <c r="Q401" s="44"/>
    </row>
    <row r="402" customFormat="false" ht="15.75" hidden="false" customHeight="false" outlineLevel="0" collapsed="false">
      <c r="A402" s="44"/>
      <c r="D402" s="44"/>
      <c r="E402" s="44"/>
      <c r="F402" s="44"/>
      <c r="G402" s="44"/>
      <c r="H402" s="44"/>
      <c r="I402" s="516"/>
      <c r="J402" s="44"/>
      <c r="K402" s="516"/>
      <c r="L402" s="502"/>
      <c r="N402" s="44"/>
      <c r="O402" s="502"/>
      <c r="P402" s="44"/>
      <c r="Q402" s="44"/>
    </row>
    <row r="403" customFormat="false" ht="15.75" hidden="false" customHeight="false" outlineLevel="0" collapsed="false">
      <c r="A403" s="44"/>
      <c r="D403" s="44"/>
      <c r="E403" s="44"/>
      <c r="F403" s="44"/>
      <c r="G403" s="44"/>
      <c r="H403" s="44"/>
      <c r="I403" s="516"/>
      <c r="J403" s="44"/>
      <c r="K403" s="516"/>
      <c r="L403" s="502"/>
      <c r="N403" s="44"/>
      <c r="O403" s="502"/>
      <c r="P403" s="44"/>
      <c r="Q403" s="44"/>
    </row>
    <row r="404" customFormat="false" ht="15.75" hidden="false" customHeight="false" outlineLevel="0" collapsed="false">
      <c r="A404" s="44"/>
      <c r="D404" s="44"/>
      <c r="E404" s="44"/>
      <c r="F404" s="44"/>
      <c r="G404" s="44"/>
      <c r="H404" s="44"/>
      <c r="I404" s="516"/>
      <c r="J404" s="44"/>
      <c r="K404" s="516"/>
      <c r="L404" s="502"/>
      <c r="N404" s="44"/>
      <c r="O404" s="502"/>
      <c r="P404" s="44"/>
      <c r="Q404" s="44"/>
    </row>
    <row r="405" customFormat="false" ht="15.75" hidden="false" customHeight="false" outlineLevel="0" collapsed="false">
      <c r="A405" s="44"/>
      <c r="D405" s="44"/>
      <c r="E405" s="44"/>
      <c r="F405" s="44"/>
      <c r="G405" s="44"/>
      <c r="H405" s="44"/>
      <c r="I405" s="516"/>
      <c r="J405" s="44"/>
      <c r="K405" s="516"/>
      <c r="L405" s="502"/>
      <c r="N405" s="44"/>
      <c r="O405" s="502"/>
      <c r="P405" s="44"/>
      <c r="Q405" s="44"/>
    </row>
    <row r="406" customFormat="false" ht="15.75" hidden="false" customHeight="false" outlineLevel="0" collapsed="false">
      <c r="A406" s="44"/>
      <c r="D406" s="44"/>
      <c r="E406" s="44"/>
      <c r="F406" s="44"/>
      <c r="G406" s="44"/>
      <c r="H406" s="44"/>
      <c r="I406" s="516"/>
      <c r="J406" s="44"/>
      <c r="K406" s="516"/>
      <c r="L406" s="502"/>
      <c r="N406" s="44"/>
      <c r="O406" s="502"/>
      <c r="P406" s="44"/>
      <c r="Q406" s="44"/>
    </row>
    <row r="407" customFormat="false" ht="15.75" hidden="false" customHeight="false" outlineLevel="0" collapsed="false">
      <c r="A407" s="44"/>
      <c r="D407" s="44"/>
      <c r="E407" s="44"/>
      <c r="F407" s="44"/>
      <c r="G407" s="44"/>
      <c r="H407" s="44"/>
      <c r="I407" s="516"/>
      <c r="J407" s="44"/>
      <c r="K407" s="516"/>
      <c r="L407" s="502"/>
      <c r="N407" s="44"/>
      <c r="O407" s="502"/>
      <c r="P407" s="44"/>
      <c r="Q407" s="44"/>
    </row>
    <row r="408" customFormat="false" ht="15.75" hidden="false" customHeight="false" outlineLevel="0" collapsed="false">
      <c r="A408" s="44"/>
      <c r="D408" s="44"/>
      <c r="E408" s="44"/>
      <c r="F408" s="44"/>
      <c r="G408" s="44"/>
      <c r="H408" s="44"/>
      <c r="I408" s="516"/>
      <c r="J408" s="44"/>
      <c r="K408" s="516"/>
      <c r="L408" s="502"/>
      <c r="N408" s="44"/>
      <c r="O408" s="502"/>
      <c r="P408" s="44"/>
      <c r="Q408" s="44"/>
    </row>
    <row r="409" customFormat="false" ht="15.75" hidden="false" customHeight="false" outlineLevel="0" collapsed="false">
      <c r="A409" s="44"/>
      <c r="D409" s="44"/>
      <c r="E409" s="44"/>
      <c r="F409" s="44"/>
      <c r="G409" s="44"/>
      <c r="H409" s="44"/>
      <c r="I409" s="516"/>
      <c r="J409" s="44"/>
      <c r="K409" s="516"/>
      <c r="L409" s="502"/>
      <c r="N409" s="44"/>
      <c r="O409" s="502"/>
      <c r="P409" s="44"/>
      <c r="Q409" s="44"/>
    </row>
    <row r="410" customFormat="false" ht="15.75" hidden="false" customHeight="false" outlineLevel="0" collapsed="false">
      <c r="A410" s="44"/>
      <c r="D410" s="44"/>
      <c r="E410" s="44"/>
      <c r="F410" s="44"/>
      <c r="G410" s="44"/>
      <c r="H410" s="44"/>
      <c r="I410" s="516"/>
      <c r="J410" s="44"/>
      <c r="K410" s="516"/>
      <c r="L410" s="502"/>
      <c r="N410" s="44"/>
      <c r="O410" s="502"/>
      <c r="P410" s="44"/>
      <c r="Q410" s="44"/>
    </row>
    <row r="411" customFormat="false" ht="15.75" hidden="false" customHeight="false" outlineLevel="0" collapsed="false">
      <c r="A411" s="44"/>
      <c r="D411" s="44"/>
      <c r="E411" s="44"/>
      <c r="F411" s="44"/>
      <c r="G411" s="44"/>
      <c r="H411" s="44"/>
      <c r="I411" s="516"/>
      <c r="J411" s="44"/>
      <c r="K411" s="516"/>
      <c r="L411" s="502"/>
      <c r="N411" s="44"/>
      <c r="O411" s="502"/>
      <c r="P411" s="44"/>
      <c r="Q411" s="44"/>
    </row>
    <row r="412" customFormat="false" ht="15.75" hidden="false" customHeight="false" outlineLevel="0" collapsed="false">
      <c r="A412" s="44"/>
      <c r="D412" s="44"/>
      <c r="E412" s="44"/>
      <c r="F412" s="44"/>
      <c r="G412" s="44"/>
      <c r="H412" s="44"/>
      <c r="I412" s="516"/>
      <c r="J412" s="44"/>
      <c r="K412" s="516"/>
      <c r="L412" s="502"/>
      <c r="N412" s="44"/>
      <c r="O412" s="502"/>
      <c r="P412" s="44"/>
      <c r="Q412" s="44"/>
    </row>
    <row r="413" customFormat="false" ht="15.75" hidden="false" customHeight="false" outlineLevel="0" collapsed="false">
      <c r="A413" s="44"/>
      <c r="D413" s="44"/>
      <c r="E413" s="44"/>
      <c r="F413" s="44"/>
      <c r="G413" s="44"/>
      <c r="H413" s="44"/>
      <c r="I413" s="516"/>
      <c r="J413" s="44"/>
      <c r="K413" s="516"/>
      <c r="L413" s="502"/>
      <c r="N413" s="44"/>
      <c r="O413" s="502"/>
      <c r="P413" s="44"/>
      <c r="Q413" s="44"/>
    </row>
    <row r="414" customFormat="false" ht="15.75" hidden="false" customHeight="false" outlineLevel="0" collapsed="false">
      <c r="A414" s="44"/>
      <c r="D414" s="44"/>
      <c r="E414" s="44"/>
      <c r="F414" s="44"/>
      <c r="G414" s="44"/>
      <c r="H414" s="44"/>
      <c r="I414" s="516"/>
      <c r="J414" s="44"/>
      <c r="K414" s="516"/>
      <c r="L414" s="502"/>
      <c r="N414" s="44"/>
      <c r="O414" s="502"/>
      <c r="P414" s="44"/>
      <c r="Q414" s="44"/>
    </row>
    <row r="415" customFormat="false" ht="15.75" hidden="false" customHeight="false" outlineLevel="0" collapsed="false">
      <c r="A415" s="44"/>
      <c r="D415" s="44"/>
      <c r="E415" s="44"/>
      <c r="F415" s="44"/>
      <c r="G415" s="44"/>
      <c r="H415" s="44"/>
      <c r="I415" s="516"/>
      <c r="J415" s="44"/>
      <c r="K415" s="516"/>
      <c r="L415" s="502"/>
      <c r="N415" s="44"/>
      <c r="O415" s="502"/>
      <c r="P415" s="44"/>
      <c r="Q415" s="44"/>
    </row>
    <row r="416" customFormat="false" ht="15.75" hidden="false" customHeight="false" outlineLevel="0" collapsed="false">
      <c r="A416" s="44"/>
      <c r="D416" s="44"/>
      <c r="E416" s="44"/>
      <c r="F416" s="44"/>
      <c r="G416" s="44"/>
      <c r="H416" s="44"/>
      <c r="I416" s="516"/>
      <c r="J416" s="44"/>
      <c r="K416" s="516"/>
      <c r="L416" s="502"/>
      <c r="N416" s="44"/>
      <c r="O416" s="502"/>
      <c r="P416" s="44"/>
      <c r="Q416" s="44"/>
    </row>
    <row r="417" customFormat="false" ht="15.75" hidden="false" customHeight="false" outlineLevel="0" collapsed="false">
      <c r="A417" s="44"/>
      <c r="D417" s="44"/>
      <c r="E417" s="44"/>
      <c r="F417" s="44"/>
      <c r="G417" s="44"/>
      <c r="H417" s="44"/>
      <c r="I417" s="516"/>
      <c r="J417" s="44"/>
      <c r="K417" s="516"/>
      <c r="L417" s="502"/>
      <c r="N417" s="44"/>
      <c r="O417" s="502"/>
      <c r="P417" s="44"/>
      <c r="Q417" s="44"/>
    </row>
    <row r="418" customFormat="false" ht="15.75" hidden="false" customHeight="false" outlineLevel="0" collapsed="false">
      <c r="A418" s="44"/>
      <c r="D418" s="44"/>
      <c r="E418" s="44"/>
      <c r="F418" s="44"/>
      <c r="G418" s="44"/>
      <c r="H418" s="44"/>
      <c r="I418" s="516"/>
      <c r="J418" s="44"/>
      <c r="K418" s="516"/>
      <c r="L418" s="502"/>
      <c r="N418" s="44"/>
      <c r="O418" s="502"/>
      <c r="P418" s="44"/>
      <c r="Q418" s="44"/>
    </row>
    <row r="419" customFormat="false" ht="15.75" hidden="false" customHeight="false" outlineLevel="0" collapsed="false">
      <c r="A419" s="44"/>
      <c r="D419" s="44"/>
      <c r="E419" s="44"/>
      <c r="F419" s="44"/>
      <c r="G419" s="44"/>
      <c r="H419" s="44"/>
      <c r="I419" s="516"/>
      <c r="J419" s="44"/>
      <c r="K419" s="516"/>
      <c r="L419" s="502"/>
      <c r="N419" s="44"/>
      <c r="O419" s="502"/>
      <c r="P419" s="44"/>
      <c r="Q419" s="44"/>
    </row>
    <row r="420" customFormat="false" ht="15.75" hidden="false" customHeight="false" outlineLevel="0" collapsed="false">
      <c r="A420" s="44"/>
      <c r="D420" s="44"/>
      <c r="E420" s="44"/>
      <c r="F420" s="44"/>
      <c r="G420" s="44"/>
      <c r="H420" s="44"/>
      <c r="I420" s="516"/>
      <c r="J420" s="44"/>
      <c r="K420" s="516"/>
      <c r="L420" s="502"/>
      <c r="N420" s="44"/>
      <c r="O420" s="502"/>
      <c r="P420" s="44"/>
      <c r="Q420" s="44"/>
    </row>
    <row r="421" customFormat="false" ht="15.75" hidden="false" customHeight="false" outlineLevel="0" collapsed="false">
      <c r="A421" s="44"/>
      <c r="D421" s="44"/>
      <c r="E421" s="44"/>
      <c r="F421" s="44"/>
      <c r="G421" s="44"/>
      <c r="H421" s="44"/>
      <c r="I421" s="516"/>
      <c r="J421" s="44"/>
      <c r="K421" s="516"/>
      <c r="L421" s="502"/>
      <c r="N421" s="44"/>
      <c r="O421" s="502"/>
      <c r="P421" s="44"/>
      <c r="Q421" s="44"/>
    </row>
    <row r="422" customFormat="false" ht="15.75" hidden="false" customHeight="false" outlineLevel="0" collapsed="false">
      <c r="A422" s="44"/>
      <c r="D422" s="44"/>
      <c r="E422" s="44"/>
      <c r="F422" s="44"/>
      <c r="G422" s="44"/>
      <c r="H422" s="44"/>
      <c r="I422" s="516"/>
      <c r="J422" s="44"/>
      <c r="K422" s="516"/>
      <c r="L422" s="502"/>
      <c r="N422" s="44"/>
      <c r="O422" s="502"/>
      <c r="P422" s="44"/>
      <c r="Q422" s="44"/>
    </row>
    <row r="423" customFormat="false" ht="15.75" hidden="false" customHeight="false" outlineLevel="0" collapsed="false">
      <c r="A423" s="44"/>
      <c r="D423" s="44"/>
      <c r="E423" s="44"/>
      <c r="F423" s="44"/>
      <c r="G423" s="44"/>
      <c r="H423" s="44"/>
      <c r="I423" s="516"/>
      <c r="J423" s="44"/>
      <c r="K423" s="516"/>
      <c r="L423" s="502"/>
      <c r="N423" s="44"/>
      <c r="O423" s="502"/>
      <c r="P423" s="44"/>
      <c r="Q423" s="44"/>
    </row>
    <row r="424" customFormat="false" ht="15.75" hidden="false" customHeight="false" outlineLevel="0" collapsed="false">
      <c r="A424" s="44"/>
      <c r="D424" s="44"/>
      <c r="E424" s="44"/>
      <c r="F424" s="44"/>
      <c r="G424" s="44"/>
      <c r="H424" s="44"/>
      <c r="I424" s="516"/>
      <c r="J424" s="44"/>
      <c r="K424" s="516"/>
      <c r="L424" s="502"/>
      <c r="N424" s="44"/>
      <c r="O424" s="502"/>
      <c r="P424" s="44"/>
      <c r="Q424" s="44"/>
    </row>
    <row r="425" customFormat="false" ht="15.75" hidden="false" customHeight="false" outlineLevel="0" collapsed="false">
      <c r="A425" s="44"/>
      <c r="D425" s="44"/>
      <c r="E425" s="44"/>
      <c r="F425" s="44"/>
      <c r="G425" s="44"/>
      <c r="H425" s="44"/>
      <c r="I425" s="516"/>
      <c r="J425" s="44"/>
      <c r="K425" s="516"/>
      <c r="L425" s="502"/>
      <c r="N425" s="44"/>
      <c r="O425" s="502"/>
      <c r="P425" s="44"/>
      <c r="Q425" s="44"/>
    </row>
    <row r="426" customFormat="false" ht="15.75" hidden="false" customHeight="false" outlineLevel="0" collapsed="false">
      <c r="A426" s="44"/>
      <c r="D426" s="44"/>
      <c r="E426" s="44"/>
      <c r="F426" s="44"/>
      <c r="G426" s="44"/>
      <c r="H426" s="44"/>
      <c r="I426" s="516"/>
      <c r="J426" s="44"/>
      <c r="K426" s="516"/>
      <c r="L426" s="502"/>
      <c r="N426" s="44"/>
      <c r="O426" s="502"/>
      <c r="P426" s="44"/>
      <c r="Q426" s="44"/>
    </row>
    <row r="427" customFormat="false" ht="15.75" hidden="false" customHeight="false" outlineLevel="0" collapsed="false">
      <c r="A427" s="44"/>
      <c r="D427" s="44"/>
      <c r="E427" s="44"/>
      <c r="F427" s="44"/>
      <c r="G427" s="44"/>
      <c r="H427" s="44"/>
      <c r="I427" s="516"/>
      <c r="J427" s="44"/>
      <c r="K427" s="516"/>
      <c r="L427" s="502"/>
      <c r="N427" s="44"/>
      <c r="O427" s="502"/>
      <c r="P427" s="44"/>
      <c r="Q427" s="44"/>
    </row>
    <row r="428" customFormat="false" ht="15.75" hidden="false" customHeight="false" outlineLevel="0" collapsed="false">
      <c r="A428" s="44"/>
      <c r="D428" s="44"/>
      <c r="E428" s="44"/>
      <c r="F428" s="44"/>
      <c r="G428" s="44"/>
      <c r="H428" s="44"/>
      <c r="I428" s="516"/>
      <c r="J428" s="44"/>
      <c r="K428" s="516"/>
      <c r="L428" s="502"/>
      <c r="N428" s="44"/>
      <c r="O428" s="502"/>
      <c r="P428" s="44"/>
      <c r="Q428" s="44"/>
    </row>
    <row r="429" customFormat="false" ht="15.75" hidden="false" customHeight="false" outlineLevel="0" collapsed="false">
      <c r="A429" s="44"/>
      <c r="D429" s="44"/>
      <c r="E429" s="44"/>
      <c r="F429" s="44"/>
      <c r="G429" s="44"/>
      <c r="H429" s="44"/>
      <c r="I429" s="516"/>
      <c r="J429" s="44"/>
      <c r="K429" s="516"/>
      <c r="L429" s="502"/>
      <c r="N429" s="44"/>
      <c r="O429" s="502"/>
      <c r="P429" s="44"/>
      <c r="Q429" s="44"/>
    </row>
    <row r="430" customFormat="false" ht="15.75" hidden="false" customHeight="false" outlineLevel="0" collapsed="false">
      <c r="A430" s="44"/>
      <c r="D430" s="44"/>
      <c r="E430" s="44"/>
      <c r="F430" s="44"/>
      <c r="G430" s="44"/>
      <c r="H430" s="44"/>
      <c r="I430" s="516"/>
      <c r="J430" s="44"/>
      <c r="K430" s="516"/>
      <c r="L430" s="502"/>
      <c r="N430" s="44"/>
      <c r="O430" s="502"/>
      <c r="P430" s="44"/>
      <c r="Q430" s="44"/>
    </row>
    <row r="431" customFormat="false" ht="15.75" hidden="false" customHeight="false" outlineLevel="0" collapsed="false">
      <c r="A431" s="44"/>
      <c r="D431" s="44"/>
      <c r="E431" s="44"/>
      <c r="F431" s="44"/>
      <c r="G431" s="44"/>
      <c r="H431" s="44"/>
      <c r="I431" s="516"/>
      <c r="J431" s="44"/>
      <c r="K431" s="516"/>
      <c r="L431" s="502"/>
      <c r="N431" s="44"/>
      <c r="O431" s="502"/>
      <c r="P431" s="44"/>
      <c r="Q431" s="44"/>
    </row>
    <row r="432" customFormat="false" ht="15.75" hidden="false" customHeight="false" outlineLevel="0" collapsed="false">
      <c r="A432" s="44"/>
      <c r="D432" s="44"/>
      <c r="E432" s="44"/>
      <c r="F432" s="44"/>
      <c r="G432" s="44"/>
      <c r="H432" s="44"/>
      <c r="I432" s="516"/>
      <c r="J432" s="44"/>
      <c r="K432" s="516"/>
      <c r="L432" s="502"/>
      <c r="N432" s="44"/>
      <c r="O432" s="502"/>
      <c r="P432" s="44"/>
      <c r="Q432" s="44"/>
    </row>
    <row r="433" customFormat="false" ht="15.75" hidden="false" customHeight="false" outlineLevel="0" collapsed="false">
      <c r="A433" s="44"/>
      <c r="D433" s="44"/>
      <c r="E433" s="44"/>
      <c r="F433" s="44"/>
      <c r="G433" s="44"/>
      <c r="H433" s="44"/>
      <c r="I433" s="516"/>
      <c r="J433" s="44"/>
      <c r="K433" s="516"/>
      <c r="L433" s="502"/>
      <c r="N433" s="44"/>
      <c r="O433" s="502"/>
      <c r="P433" s="44"/>
      <c r="Q433" s="44"/>
    </row>
    <row r="434" customFormat="false" ht="15.75" hidden="false" customHeight="false" outlineLevel="0" collapsed="false">
      <c r="A434" s="44"/>
      <c r="D434" s="44"/>
      <c r="E434" s="44"/>
      <c r="F434" s="44"/>
      <c r="G434" s="44"/>
      <c r="H434" s="44"/>
      <c r="I434" s="516"/>
      <c r="J434" s="44"/>
      <c r="K434" s="516"/>
      <c r="L434" s="502"/>
      <c r="N434" s="44"/>
      <c r="O434" s="502"/>
      <c r="P434" s="44"/>
      <c r="Q434" s="44"/>
    </row>
    <row r="435" customFormat="false" ht="15.75" hidden="false" customHeight="false" outlineLevel="0" collapsed="false">
      <c r="A435" s="44"/>
      <c r="D435" s="44"/>
      <c r="E435" s="44"/>
      <c r="F435" s="44"/>
      <c r="G435" s="44"/>
      <c r="H435" s="44"/>
      <c r="I435" s="516"/>
      <c r="J435" s="44"/>
      <c r="K435" s="516"/>
      <c r="L435" s="502"/>
      <c r="N435" s="44"/>
      <c r="O435" s="502"/>
      <c r="P435" s="44"/>
      <c r="Q435" s="44"/>
    </row>
    <row r="436" customFormat="false" ht="15.75" hidden="false" customHeight="false" outlineLevel="0" collapsed="false">
      <c r="A436" s="44"/>
      <c r="D436" s="44"/>
      <c r="E436" s="44"/>
      <c r="F436" s="44"/>
      <c r="G436" s="44"/>
      <c r="H436" s="44"/>
      <c r="I436" s="516"/>
      <c r="J436" s="44"/>
      <c r="K436" s="516"/>
      <c r="L436" s="502"/>
      <c r="N436" s="44"/>
      <c r="O436" s="502"/>
      <c r="P436" s="44"/>
      <c r="Q436" s="44"/>
    </row>
    <row r="437" customFormat="false" ht="15.75" hidden="false" customHeight="false" outlineLevel="0" collapsed="false">
      <c r="A437" s="44"/>
      <c r="D437" s="44"/>
      <c r="E437" s="44"/>
      <c r="F437" s="44"/>
      <c r="G437" s="44"/>
      <c r="H437" s="44"/>
      <c r="I437" s="516"/>
      <c r="J437" s="44"/>
      <c r="K437" s="516"/>
      <c r="L437" s="502"/>
      <c r="N437" s="44"/>
      <c r="O437" s="502"/>
      <c r="P437" s="44"/>
      <c r="Q437" s="44"/>
    </row>
    <row r="438" customFormat="false" ht="15.75" hidden="false" customHeight="false" outlineLevel="0" collapsed="false">
      <c r="A438" s="44"/>
      <c r="D438" s="44"/>
      <c r="E438" s="44"/>
      <c r="F438" s="44"/>
      <c r="G438" s="44"/>
      <c r="H438" s="44"/>
      <c r="I438" s="516"/>
      <c r="J438" s="44"/>
      <c r="K438" s="516"/>
      <c r="L438" s="502"/>
      <c r="N438" s="44"/>
      <c r="O438" s="502"/>
      <c r="P438" s="44"/>
      <c r="Q438" s="44"/>
    </row>
    <row r="439" customFormat="false" ht="15.75" hidden="false" customHeight="false" outlineLevel="0" collapsed="false">
      <c r="A439" s="44"/>
      <c r="D439" s="44"/>
      <c r="E439" s="44"/>
      <c r="F439" s="44"/>
      <c r="G439" s="44"/>
      <c r="H439" s="44"/>
      <c r="I439" s="516"/>
      <c r="J439" s="44"/>
      <c r="K439" s="516"/>
      <c r="L439" s="502"/>
      <c r="N439" s="44"/>
      <c r="O439" s="502"/>
      <c r="P439" s="44"/>
      <c r="Q439" s="44"/>
    </row>
    <row r="440" customFormat="false" ht="15.75" hidden="false" customHeight="false" outlineLevel="0" collapsed="false">
      <c r="A440" s="44"/>
      <c r="D440" s="44"/>
      <c r="E440" s="44"/>
      <c r="F440" s="44"/>
      <c r="G440" s="44"/>
      <c r="H440" s="44"/>
      <c r="I440" s="516"/>
      <c r="J440" s="44"/>
      <c r="K440" s="516"/>
      <c r="L440" s="502"/>
      <c r="N440" s="44"/>
      <c r="O440" s="502"/>
      <c r="P440" s="44"/>
      <c r="Q440" s="44"/>
    </row>
    <row r="441" customFormat="false" ht="15.75" hidden="false" customHeight="false" outlineLevel="0" collapsed="false">
      <c r="A441" s="44"/>
      <c r="D441" s="44"/>
      <c r="E441" s="44"/>
      <c r="F441" s="44"/>
      <c r="G441" s="44"/>
      <c r="H441" s="44"/>
      <c r="I441" s="516"/>
      <c r="J441" s="44"/>
      <c r="K441" s="516"/>
      <c r="L441" s="502"/>
      <c r="N441" s="44"/>
      <c r="O441" s="502"/>
      <c r="P441" s="44"/>
      <c r="Q441" s="44"/>
    </row>
    <row r="442" customFormat="false" ht="15.75" hidden="false" customHeight="false" outlineLevel="0" collapsed="false">
      <c r="A442" s="44"/>
      <c r="D442" s="44"/>
      <c r="E442" s="44"/>
      <c r="F442" s="44"/>
      <c r="G442" s="44"/>
      <c r="H442" s="44"/>
      <c r="I442" s="516"/>
      <c r="J442" s="44"/>
      <c r="K442" s="516"/>
      <c r="L442" s="502"/>
      <c r="N442" s="44"/>
      <c r="O442" s="502"/>
      <c r="P442" s="44"/>
      <c r="Q442" s="44"/>
    </row>
    <row r="443" customFormat="false" ht="15.75" hidden="false" customHeight="false" outlineLevel="0" collapsed="false">
      <c r="A443" s="44"/>
      <c r="D443" s="44"/>
      <c r="E443" s="44"/>
      <c r="F443" s="44"/>
      <c r="G443" s="44"/>
      <c r="H443" s="44"/>
      <c r="I443" s="516"/>
      <c r="J443" s="44"/>
      <c r="K443" s="516"/>
      <c r="L443" s="502"/>
      <c r="N443" s="44"/>
      <c r="O443" s="502"/>
      <c r="P443" s="44"/>
      <c r="Q443" s="44"/>
    </row>
    <row r="444" customFormat="false" ht="15.75" hidden="false" customHeight="false" outlineLevel="0" collapsed="false">
      <c r="A444" s="44"/>
      <c r="D444" s="44"/>
      <c r="E444" s="44"/>
      <c r="F444" s="44"/>
      <c r="G444" s="44"/>
      <c r="H444" s="44"/>
      <c r="I444" s="516"/>
      <c r="J444" s="44"/>
      <c r="K444" s="516"/>
      <c r="L444" s="502"/>
      <c r="N444" s="44"/>
      <c r="O444" s="502"/>
      <c r="P444" s="44"/>
      <c r="Q444" s="44"/>
    </row>
    <row r="445" customFormat="false" ht="15.75" hidden="false" customHeight="false" outlineLevel="0" collapsed="false">
      <c r="A445" s="44"/>
      <c r="D445" s="44"/>
      <c r="E445" s="44"/>
      <c r="F445" s="44"/>
      <c r="G445" s="44"/>
      <c r="H445" s="44"/>
      <c r="I445" s="516"/>
      <c r="J445" s="44"/>
      <c r="K445" s="516"/>
      <c r="L445" s="502"/>
      <c r="N445" s="44"/>
      <c r="O445" s="502"/>
      <c r="P445" s="44"/>
      <c r="Q445" s="44"/>
    </row>
    <row r="446" customFormat="false" ht="15.75" hidden="false" customHeight="false" outlineLevel="0" collapsed="false">
      <c r="A446" s="44"/>
      <c r="D446" s="44"/>
      <c r="E446" s="44"/>
      <c r="F446" s="44"/>
      <c r="G446" s="44"/>
      <c r="H446" s="44"/>
      <c r="I446" s="516"/>
      <c r="J446" s="44"/>
      <c r="K446" s="516"/>
      <c r="L446" s="502"/>
      <c r="N446" s="44"/>
      <c r="O446" s="502"/>
      <c r="P446" s="44"/>
      <c r="Q446" s="44"/>
    </row>
    <row r="447" customFormat="false" ht="15.75" hidden="false" customHeight="false" outlineLevel="0" collapsed="false">
      <c r="A447" s="44"/>
      <c r="D447" s="44"/>
      <c r="E447" s="44"/>
      <c r="F447" s="44"/>
      <c r="G447" s="44"/>
      <c r="H447" s="44"/>
      <c r="I447" s="516"/>
      <c r="J447" s="44"/>
      <c r="K447" s="516"/>
      <c r="L447" s="502"/>
      <c r="N447" s="44"/>
      <c r="O447" s="502"/>
      <c r="P447" s="44"/>
      <c r="Q447" s="44"/>
    </row>
    <row r="448" customFormat="false" ht="15.75" hidden="false" customHeight="false" outlineLevel="0" collapsed="false">
      <c r="A448" s="44"/>
      <c r="D448" s="44"/>
      <c r="E448" s="44"/>
      <c r="F448" s="44"/>
      <c r="G448" s="44"/>
      <c r="H448" s="44"/>
      <c r="I448" s="516"/>
      <c r="J448" s="44"/>
      <c r="K448" s="516"/>
      <c r="L448" s="502"/>
      <c r="N448" s="44"/>
      <c r="O448" s="502"/>
      <c r="P448" s="44"/>
      <c r="Q448" s="44"/>
    </row>
    <row r="449" customFormat="false" ht="15.75" hidden="false" customHeight="false" outlineLevel="0" collapsed="false">
      <c r="A449" s="44"/>
      <c r="D449" s="44"/>
      <c r="E449" s="44"/>
      <c r="F449" s="44"/>
      <c r="G449" s="44"/>
      <c r="H449" s="44"/>
      <c r="I449" s="516"/>
      <c r="J449" s="44"/>
      <c r="K449" s="516"/>
      <c r="L449" s="502"/>
      <c r="N449" s="44"/>
      <c r="O449" s="502"/>
      <c r="P449" s="44"/>
      <c r="Q449" s="44"/>
    </row>
    <row r="450" customFormat="false" ht="15.75" hidden="false" customHeight="false" outlineLevel="0" collapsed="false">
      <c r="A450" s="44"/>
      <c r="D450" s="44"/>
      <c r="E450" s="44"/>
      <c r="F450" s="44"/>
      <c r="G450" s="44"/>
      <c r="H450" s="44"/>
      <c r="I450" s="516"/>
      <c r="J450" s="44"/>
      <c r="K450" s="516"/>
      <c r="L450" s="502"/>
      <c r="N450" s="44"/>
      <c r="O450" s="502"/>
      <c r="P450" s="44"/>
      <c r="Q450" s="44"/>
    </row>
    <row r="451" customFormat="false" ht="15.75" hidden="false" customHeight="false" outlineLevel="0" collapsed="false">
      <c r="A451" s="44"/>
      <c r="D451" s="44"/>
      <c r="E451" s="44"/>
      <c r="F451" s="44"/>
      <c r="G451" s="44"/>
      <c r="H451" s="44"/>
      <c r="I451" s="516"/>
      <c r="J451" s="44"/>
      <c r="K451" s="516"/>
      <c r="L451" s="502"/>
      <c r="N451" s="44"/>
      <c r="O451" s="502"/>
      <c r="P451" s="44"/>
      <c r="Q451" s="44"/>
    </row>
    <row r="452" customFormat="false" ht="15.75" hidden="false" customHeight="false" outlineLevel="0" collapsed="false">
      <c r="A452" s="44"/>
      <c r="D452" s="44"/>
      <c r="E452" s="44"/>
      <c r="F452" s="44"/>
      <c r="G452" s="44"/>
      <c r="H452" s="44"/>
      <c r="I452" s="516"/>
      <c r="J452" s="44"/>
      <c r="K452" s="516"/>
      <c r="L452" s="502"/>
      <c r="N452" s="44"/>
      <c r="O452" s="502"/>
      <c r="P452" s="44"/>
      <c r="Q452" s="44"/>
    </row>
    <row r="453" customFormat="false" ht="15.75" hidden="false" customHeight="false" outlineLevel="0" collapsed="false">
      <c r="A453" s="44"/>
      <c r="D453" s="44"/>
      <c r="E453" s="44"/>
      <c r="F453" s="44"/>
      <c r="G453" s="44"/>
      <c r="H453" s="44"/>
      <c r="I453" s="516"/>
      <c r="J453" s="44"/>
      <c r="K453" s="516"/>
      <c r="L453" s="502"/>
      <c r="N453" s="44"/>
      <c r="O453" s="502"/>
      <c r="P453" s="44"/>
      <c r="Q453" s="44"/>
    </row>
    <row r="454" customFormat="false" ht="15.75" hidden="false" customHeight="false" outlineLevel="0" collapsed="false">
      <c r="A454" s="44"/>
      <c r="D454" s="44"/>
      <c r="E454" s="44"/>
      <c r="F454" s="44"/>
      <c r="G454" s="44"/>
      <c r="H454" s="44"/>
      <c r="I454" s="516"/>
      <c r="J454" s="44"/>
      <c r="K454" s="516"/>
      <c r="L454" s="502"/>
      <c r="N454" s="44"/>
      <c r="O454" s="502"/>
      <c r="P454" s="44"/>
      <c r="Q454" s="44"/>
    </row>
    <row r="455" customFormat="false" ht="15.75" hidden="false" customHeight="false" outlineLevel="0" collapsed="false">
      <c r="A455" s="44"/>
      <c r="D455" s="44"/>
      <c r="E455" s="44"/>
      <c r="F455" s="44"/>
      <c r="G455" s="44"/>
      <c r="H455" s="44"/>
      <c r="I455" s="516"/>
      <c r="J455" s="44"/>
      <c r="K455" s="516"/>
      <c r="L455" s="502"/>
      <c r="N455" s="44"/>
      <c r="O455" s="502"/>
      <c r="P455" s="44"/>
      <c r="Q455" s="44"/>
    </row>
    <row r="456" customFormat="false" ht="15.75" hidden="false" customHeight="false" outlineLevel="0" collapsed="false">
      <c r="A456" s="44"/>
      <c r="D456" s="44"/>
      <c r="E456" s="44"/>
      <c r="F456" s="44"/>
      <c r="G456" s="44"/>
      <c r="H456" s="44"/>
      <c r="I456" s="516"/>
      <c r="J456" s="44"/>
      <c r="K456" s="516"/>
      <c r="L456" s="502"/>
      <c r="N456" s="44"/>
      <c r="O456" s="502"/>
      <c r="P456" s="44"/>
      <c r="Q456" s="44"/>
    </row>
    <row r="457" customFormat="false" ht="15.75" hidden="false" customHeight="false" outlineLevel="0" collapsed="false">
      <c r="A457" s="44"/>
      <c r="D457" s="44"/>
      <c r="E457" s="44"/>
      <c r="F457" s="44"/>
      <c r="G457" s="44"/>
      <c r="H457" s="44"/>
      <c r="I457" s="516"/>
      <c r="J457" s="44"/>
      <c r="K457" s="516"/>
      <c r="L457" s="502"/>
      <c r="N457" s="44"/>
      <c r="O457" s="502"/>
      <c r="P457" s="44"/>
      <c r="Q457" s="44"/>
    </row>
    <row r="458" customFormat="false" ht="15.75" hidden="false" customHeight="false" outlineLevel="0" collapsed="false">
      <c r="A458" s="44"/>
      <c r="D458" s="44"/>
      <c r="E458" s="44"/>
      <c r="F458" s="44"/>
      <c r="G458" s="44"/>
      <c r="H458" s="44"/>
      <c r="I458" s="516"/>
      <c r="J458" s="44"/>
      <c r="K458" s="516"/>
      <c r="L458" s="502"/>
      <c r="N458" s="44"/>
      <c r="O458" s="502"/>
      <c r="P458" s="44"/>
      <c r="Q458" s="44"/>
    </row>
    <row r="459" customFormat="false" ht="15.75" hidden="false" customHeight="false" outlineLevel="0" collapsed="false">
      <c r="A459" s="44"/>
      <c r="D459" s="44"/>
      <c r="E459" s="44"/>
      <c r="F459" s="44"/>
      <c r="G459" s="44"/>
      <c r="H459" s="44"/>
      <c r="I459" s="516"/>
      <c r="J459" s="44"/>
      <c r="K459" s="516"/>
      <c r="L459" s="502"/>
      <c r="N459" s="44"/>
      <c r="O459" s="502"/>
      <c r="P459" s="44"/>
      <c r="Q459" s="44"/>
    </row>
    <row r="460" customFormat="false" ht="15.75" hidden="false" customHeight="false" outlineLevel="0" collapsed="false">
      <c r="A460" s="44"/>
      <c r="D460" s="44"/>
      <c r="E460" s="44"/>
      <c r="F460" s="44"/>
      <c r="G460" s="44"/>
      <c r="H460" s="44"/>
      <c r="I460" s="516"/>
      <c r="J460" s="44"/>
      <c r="K460" s="516"/>
      <c r="L460" s="502"/>
      <c r="N460" s="44"/>
      <c r="O460" s="502"/>
      <c r="P460" s="44"/>
      <c r="Q460" s="44"/>
    </row>
    <row r="461" customFormat="false" ht="15.75" hidden="false" customHeight="false" outlineLevel="0" collapsed="false">
      <c r="A461" s="44"/>
      <c r="D461" s="44"/>
      <c r="E461" s="44"/>
      <c r="F461" s="44"/>
      <c r="G461" s="44"/>
      <c r="H461" s="44"/>
      <c r="I461" s="516"/>
      <c r="J461" s="44"/>
      <c r="K461" s="516"/>
      <c r="L461" s="502"/>
      <c r="N461" s="44"/>
      <c r="O461" s="502"/>
      <c r="P461" s="44"/>
      <c r="Q461" s="44"/>
    </row>
    <row r="462" customFormat="false" ht="15.75" hidden="false" customHeight="false" outlineLevel="0" collapsed="false">
      <c r="A462" s="44"/>
      <c r="D462" s="44"/>
      <c r="E462" s="44"/>
      <c r="F462" s="44"/>
      <c r="G462" s="44"/>
      <c r="H462" s="44"/>
      <c r="I462" s="516"/>
      <c r="J462" s="44"/>
      <c r="K462" s="516"/>
      <c r="L462" s="502"/>
      <c r="N462" s="44"/>
      <c r="O462" s="502"/>
      <c r="P462" s="44"/>
      <c r="Q462" s="44"/>
    </row>
    <row r="463" customFormat="false" ht="15.75" hidden="false" customHeight="false" outlineLevel="0" collapsed="false">
      <c r="A463" s="44"/>
      <c r="D463" s="44"/>
      <c r="E463" s="44"/>
      <c r="F463" s="44"/>
      <c r="G463" s="44"/>
      <c r="H463" s="44"/>
      <c r="I463" s="516"/>
      <c r="J463" s="44"/>
      <c r="K463" s="516"/>
      <c r="L463" s="502"/>
      <c r="N463" s="44"/>
      <c r="O463" s="502"/>
      <c r="P463" s="44"/>
      <c r="Q463" s="44"/>
    </row>
    <row r="464" customFormat="false" ht="15.75" hidden="false" customHeight="false" outlineLevel="0" collapsed="false">
      <c r="A464" s="44"/>
      <c r="D464" s="44"/>
      <c r="E464" s="44"/>
      <c r="F464" s="44"/>
      <c r="G464" s="44"/>
      <c r="H464" s="44"/>
      <c r="I464" s="516"/>
      <c r="J464" s="44"/>
      <c r="K464" s="516"/>
      <c r="L464" s="502"/>
      <c r="N464" s="44"/>
      <c r="O464" s="502"/>
      <c r="P464" s="44"/>
      <c r="Q464" s="44"/>
    </row>
    <row r="465" customFormat="false" ht="15.75" hidden="false" customHeight="false" outlineLevel="0" collapsed="false">
      <c r="A465" s="44"/>
      <c r="D465" s="44"/>
      <c r="E465" s="44"/>
      <c r="F465" s="44"/>
      <c r="G465" s="44"/>
      <c r="H465" s="44"/>
      <c r="I465" s="516"/>
      <c r="J465" s="44"/>
      <c r="K465" s="516"/>
      <c r="L465" s="502"/>
      <c r="N465" s="44"/>
      <c r="O465" s="502"/>
      <c r="P465" s="44"/>
      <c r="Q465" s="44"/>
    </row>
    <row r="466" customFormat="false" ht="15.75" hidden="false" customHeight="false" outlineLevel="0" collapsed="false">
      <c r="A466" s="44"/>
      <c r="D466" s="44"/>
      <c r="E466" s="44"/>
      <c r="F466" s="44"/>
      <c r="G466" s="44"/>
      <c r="H466" s="44"/>
      <c r="I466" s="516"/>
      <c r="J466" s="44"/>
      <c r="K466" s="516"/>
      <c r="L466" s="502"/>
      <c r="N466" s="44"/>
      <c r="O466" s="502"/>
      <c r="P466" s="44"/>
      <c r="Q466" s="44"/>
    </row>
    <row r="467" customFormat="false" ht="15.75" hidden="false" customHeight="false" outlineLevel="0" collapsed="false">
      <c r="A467" s="44"/>
      <c r="D467" s="44"/>
      <c r="E467" s="44"/>
      <c r="F467" s="44"/>
      <c r="G467" s="44"/>
      <c r="H467" s="44"/>
      <c r="I467" s="516"/>
      <c r="J467" s="44"/>
      <c r="K467" s="516"/>
      <c r="L467" s="502"/>
      <c r="N467" s="44"/>
      <c r="O467" s="502"/>
      <c r="P467" s="44"/>
      <c r="Q467" s="44"/>
    </row>
    <row r="468" customFormat="false" ht="15.75" hidden="false" customHeight="false" outlineLevel="0" collapsed="false">
      <c r="A468" s="44"/>
      <c r="D468" s="44"/>
      <c r="E468" s="44"/>
      <c r="F468" s="44"/>
      <c r="G468" s="44"/>
      <c r="H468" s="44"/>
      <c r="I468" s="516"/>
      <c r="J468" s="44"/>
      <c r="K468" s="516"/>
      <c r="L468" s="502"/>
      <c r="N468" s="44"/>
      <c r="O468" s="502"/>
      <c r="P468" s="44"/>
      <c r="Q468" s="44"/>
    </row>
    <row r="469" customFormat="false" ht="15.75" hidden="false" customHeight="false" outlineLevel="0" collapsed="false">
      <c r="A469" s="44"/>
      <c r="D469" s="44"/>
      <c r="E469" s="44"/>
      <c r="F469" s="44"/>
      <c r="G469" s="44"/>
      <c r="H469" s="44"/>
      <c r="I469" s="516"/>
      <c r="J469" s="44"/>
      <c r="K469" s="516"/>
      <c r="L469" s="502"/>
      <c r="N469" s="44"/>
      <c r="O469" s="502"/>
      <c r="P469" s="44"/>
      <c r="Q469" s="44"/>
    </row>
    <row r="470" customFormat="false" ht="15.75" hidden="false" customHeight="false" outlineLevel="0" collapsed="false">
      <c r="A470" s="44"/>
      <c r="D470" s="44"/>
      <c r="E470" s="44"/>
      <c r="F470" s="44"/>
      <c r="G470" s="44"/>
      <c r="H470" s="44"/>
      <c r="I470" s="516"/>
      <c r="J470" s="44"/>
      <c r="K470" s="516"/>
      <c r="L470" s="502"/>
      <c r="N470" s="44"/>
      <c r="O470" s="502"/>
      <c r="P470" s="44"/>
      <c r="Q470" s="44"/>
    </row>
    <row r="471" customFormat="false" ht="15.75" hidden="false" customHeight="false" outlineLevel="0" collapsed="false">
      <c r="A471" s="44"/>
      <c r="D471" s="44"/>
      <c r="E471" s="44"/>
      <c r="F471" s="44"/>
      <c r="G471" s="44"/>
      <c r="H471" s="44"/>
      <c r="I471" s="516"/>
      <c r="J471" s="44"/>
      <c r="K471" s="516"/>
      <c r="L471" s="502"/>
      <c r="N471" s="44"/>
      <c r="O471" s="502"/>
      <c r="P471" s="44"/>
      <c r="Q471" s="44"/>
    </row>
    <row r="472" customFormat="false" ht="15.75" hidden="false" customHeight="false" outlineLevel="0" collapsed="false">
      <c r="A472" s="44"/>
      <c r="D472" s="44"/>
      <c r="E472" s="44"/>
      <c r="F472" s="44"/>
      <c r="G472" s="44"/>
      <c r="H472" s="44"/>
      <c r="I472" s="516"/>
      <c r="J472" s="44"/>
      <c r="K472" s="516"/>
      <c r="L472" s="502"/>
      <c r="N472" s="44"/>
      <c r="O472" s="502"/>
      <c r="P472" s="44"/>
      <c r="Q472" s="44"/>
    </row>
    <row r="473" customFormat="false" ht="15.75" hidden="false" customHeight="false" outlineLevel="0" collapsed="false">
      <c r="A473" s="44"/>
      <c r="D473" s="44"/>
      <c r="E473" s="44"/>
      <c r="F473" s="44"/>
      <c r="G473" s="44"/>
      <c r="H473" s="44"/>
      <c r="I473" s="516"/>
      <c r="J473" s="44"/>
      <c r="K473" s="516"/>
      <c r="L473" s="502"/>
      <c r="N473" s="44"/>
      <c r="O473" s="502"/>
      <c r="P473" s="44"/>
      <c r="Q473" s="44"/>
    </row>
    <row r="474" customFormat="false" ht="15.75" hidden="false" customHeight="false" outlineLevel="0" collapsed="false">
      <c r="A474" s="44"/>
      <c r="D474" s="44"/>
      <c r="E474" s="44"/>
      <c r="F474" s="44"/>
      <c r="G474" s="44"/>
      <c r="H474" s="44"/>
      <c r="I474" s="516"/>
      <c r="J474" s="44"/>
      <c r="K474" s="516"/>
      <c r="L474" s="502"/>
      <c r="N474" s="44"/>
      <c r="O474" s="502"/>
      <c r="P474" s="44"/>
      <c r="Q474" s="44"/>
    </row>
    <row r="475" customFormat="false" ht="15.75" hidden="false" customHeight="false" outlineLevel="0" collapsed="false">
      <c r="A475" s="44"/>
      <c r="D475" s="44"/>
      <c r="E475" s="44"/>
      <c r="F475" s="44"/>
      <c r="G475" s="44"/>
      <c r="H475" s="44"/>
      <c r="I475" s="516"/>
      <c r="J475" s="44"/>
      <c r="K475" s="516"/>
      <c r="L475" s="502"/>
      <c r="N475" s="44"/>
      <c r="O475" s="502"/>
      <c r="P475" s="44"/>
      <c r="Q475" s="44"/>
    </row>
    <row r="476" customFormat="false" ht="15.75" hidden="false" customHeight="false" outlineLevel="0" collapsed="false">
      <c r="A476" s="44"/>
      <c r="D476" s="44"/>
      <c r="E476" s="44"/>
      <c r="F476" s="44"/>
      <c r="G476" s="44"/>
      <c r="H476" s="44"/>
      <c r="I476" s="516"/>
      <c r="J476" s="44"/>
      <c r="K476" s="516"/>
      <c r="L476" s="502"/>
      <c r="N476" s="44"/>
      <c r="O476" s="502"/>
      <c r="P476" s="44"/>
      <c r="Q476" s="44"/>
    </row>
    <row r="477" customFormat="false" ht="15.75" hidden="false" customHeight="false" outlineLevel="0" collapsed="false">
      <c r="A477" s="44"/>
      <c r="D477" s="44"/>
      <c r="E477" s="44"/>
      <c r="F477" s="44"/>
      <c r="G477" s="44"/>
      <c r="H477" s="44"/>
      <c r="I477" s="516"/>
      <c r="J477" s="44"/>
      <c r="K477" s="516"/>
      <c r="L477" s="502"/>
      <c r="N477" s="44"/>
      <c r="O477" s="502"/>
      <c r="P477" s="44"/>
      <c r="Q477" s="44"/>
    </row>
    <row r="478" customFormat="false" ht="15.75" hidden="false" customHeight="false" outlineLevel="0" collapsed="false">
      <c r="A478" s="44"/>
      <c r="D478" s="44"/>
      <c r="E478" s="44"/>
      <c r="F478" s="44"/>
      <c r="G478" s="44"/>
      <c r="H478" s="44"/>
      <c r="I478" s="516"/>
      <c r="J478" s="44"/>
      <c r="K478" s="516"/>
      <c r="L478" s="502"/>
      <c r="N478" s="44"/>
      <c r="O478" s="502"/>
      <c r="P478" s="44"/>
      <c r="Q478" s="44"/>
    </row>
    <row r="479" customFormat="false" ht="15.75" hidden="false" customHeight="false" outlineLevel="0" collapsed="false">
      <c r="A479" s="44"/>
      <c r="D479" s="44"/>
      <c r="E479" s="44"/>
      <c r="F479" s="44"/>
      <c r="G479" s="44"/>
      <c r="H479" s="44"/>
      <c r="I479" s="516"/>
      <c r="J479" s="44"/>
      <c r="K479" s="516"/>
      <c r="L479" s="502"/>
      <c r="N479" s="44"/>
      <c r="O479" s="502"/>
      <c r="P479" s="44"/>
      <c r="Q479" s="44"/>
    </row>
    <row r="480" customFormat="false" ht="15.75" hidden="false" customHeight="false" outlineLevel="0" collapsed="false">
      <c r="A480" s="44"/>
      <c r="D480" s="44"/>
      <c r="E480" s="44"/>
      <c r="F480" s="44"/>
      <c r="G480" s="44"/>
      <c r="H480" s="44"/>
      <c r="I480" s="516"/>
      <c r="J480" s="44"/>
      <c r="K480" s="516"/>
      <c r="L480" s="502"/>
      <c r="N480" s="44"/>
      <c r="O480" s="502"/>
      <c r="P480" s="44"/>
      <c r="Q480" s="44"/>
    </row>
    <row r="481" customFormat="false" ht="15.75" hidden="false" customHeight="false" outlineLevel="0" collapsed="false">
      <c r="A481" s="44"/>
      <c r="D481" s="44"/>
      <c r="E481" s="44"/>
      <c r="F481" s="44"/>
      <c r="G481" s="44"/>
      <c r="H481" s="44"/>
      <c r="I481" s="516"/>
      <c r="J481" s="44"/>
      <c r="K481" s="516"/>
      <c r="L481" s="502"/>
      <c r="N481" s="44"/>
      <c r="O481" s="502"/>
      <c r="P481" s="44"/>
      <c r="Q481" s="44"/>
    </row>
    <row r="482" customFormat="false" ht="15.75" hidden="false" customHeight="false" outlineLevel="0" collapsed="false">
      <c r="A482" s="44"/>
      <c r="D482" s="44"/>
      <c r="E482" s="44"/>
      <c r="F482" s="44"/>
      <c r="G482" s="44"/>
      <c r="H482" s="44"/>
      <c r="I482" s="516"/>
      <c r="J482" s="44"/>
      <c r="K482" s="516"/>
      <c r="L482" s="502"/>
      <c r="N482" s="44"/>
      <c r="O482" s="502"/>
      <c r="P482" s="44"/>
      <c r="Q482" s="44"/>
    </row>
    <row r="483" customFormat="false" ht="15.75" hidden="false" customHeight="false" outlineLevel="0" collapsed="false">
      <c r="A483" s="44"/>
      <c r="D483" s="44"/>
      <c r="E483" s="44"/>
      <c r="F483" s="44"/>
      <c r="G483" s="44"/>
      <c r="H483" s="44"/>
      <c r="I483" s="516"/>
      <c r="J483" s="44"/>
      <c r="K483" s="516"/>
      <c r="L483" s="502"/>
      <c r="N483" s="44"/>
      <c r="O483" s="502"/>
      <c r="P483" s="44"/>
      <c r="Q483" s="44"/>
    </row>
    <row r="484" customFormat="false" ht="15.75" hidden="false" customHeight="false" outlineLevel="0" collapsed="false">
      <c r="A484" s="44"/>
      <c r="D484" s="44"/>
      <c r="E484" s="44"/>
      <c r="F484" s="44"/>
      <c r="G484" s="44"/>
      <c r="H484" s="44"/>
      <c r="I484" s="516"/>
      <c r="J484" s="44"/>
      <c r="K484" s="516"/>
      <c r="L484" s="502"/>
      <c r="N484" s="44"/>
      <c r="O484" s="502"/>
      <c r="P484" s="44"/>
      <c r="Q484" s="44"/>
    </row>
    <row r="485" customFormat="false" ht="15.75" hidden="false" customHeight="false" outlineLevel="0" collapsed="false">
      <c r="A485" s="44"/>
      <c r="D485" s="44"/>
      <c r="E485" s="44"/>
      <c r="F485" s="44"/>
      <c r="G485" s="44"/>
      <c r="H485" s="44"/>
      <c r="I485" s="516"/>
      <c r="J485" s="44"/>
      <c r="K485" s="516"/>
      <c r="L485" s="502"/>
      <c r="N485" s="44"/>
      <c r="O485" s="502"/>
      <c r="P485" s="44"/>
      <c r="Q485" s="44"/>
    </row>
    <row r="486" customFormat="false" ht="15.75" hidden="false" customHeight="false" outlineLevel="0" collapsed="false">
      <c r="A486" s="44"/>
      <c r="D486" s="44"/>
      <c r="E486" s="44"/>
      <c r="F486" s="44"/>
      <c r="G486" s="44"/>
      <c r="H486" s="44"/>
      <c r="I486" s="516"/>
      <c r="J486" s="44"/>
      <c r="K486" s="516"/>
      <c r="L486" s="502"/>
      <c r="N486" s="44"/>
      <c r="O486" s="502"/>
      <c r="P486" s="44"/>
      <c r="Q486" s="44"/>
    </row>
    <row r="487" customFormat="false" ht="15.75" hidden="false" customHeight="false" outlineLevel="0" collapsed="false">
      <c r="A487" s="44"/>
      <c r="D487" s="44"/>
      <c r="E487" s="44"/>
      <c r="F487" s="44"/>
      <c r="G487" s="44"/>
      <c r="H487" s="44"/>
      <c r="I487" s="516"/>
      <c r="J487" s="44"/>
      <c r="K487" s="516"/>
      <c r="L487" s="502"/>
      <c r="N487" s="44"/>
      <c r="O487" s="502"/>
      <c r="P487" s="44"/>
      <c r="Q487" s="44"/>
    </row>
    <row r="488" customFormat="false" ht="15.75" hidden="false" customHeight="false" outlineLevel="0" collapsed="false">
      <c r="A488" s="44"/>
      <c r="D488" s="44"/>
      <c r="E488" s="44"/>
      <c r="F488" s="44"/>
      <c r="G488" s="44"/>
      <c r="H488" s="44"/>
      <c r="I488" s="516"/>
      <c r="J488" s="44"/>
      <c r="K488" s="516"/>
      <c r="L488" s="502"/>
      <c r="N488" s="44"/>
      <c r="O488" s="502"/>
      <c r="P488" s="44"/>
      <c r="Q488" s="44"/>
    </row>
    <row r="489" customFormat="false" ht="15.75" hidden="false" customHeight="false" outlineLevel="0" collapsed="false">
      <c r="A489" s="44"/>
      <c r="D489" s="44"/>
      <c r="E489" s="44"/>
      <c r="F489" s="44"/>
      <c r="G489" s="44"/>
      <c r="H489" s="44"/>
      <c r="I489" s="516"/>
      <c r="J489" s="44"/>
      <c r="K489" s="516"/>
      <c r="L489" s="502"/>
      <c r="N489" s="44"/>
      <c r="O489" s="502"/>
      <c r="P489" s="44"/>
      <c r="Q489" s="44"/>
    </row>
    <row r="490" customFormat="false" ht="15.75" hidden="false" customHeight="false" outlineLevel="0" collapsed="false">
      <c r="A490" s="44"/>
      <c r="D490" s="44"/>
      <c r="E490" s="44"/>
      <c r="F490" s="44"/>
      <c r="G490" s="44"/>
      <c r="H490" s="44"/>
      <c r="I490" s="516"/>
      <c r="J490" s="44"/>
      <c r="K490" s="516"/>
      <c r="L490" s="502"/>
      <c r="N490" s="44"/>
      <c r="O490" s="502"/>
      <c r="P490" s="44"/>
      <c r="Q490" s="44"/>
    </row>
    <row r="491" customFormat="false" ht="15.75" hidden="false" customHeight="false" outlineLevel="0" collapsed="false">
      <c r="A491" s="44"/>
      <c r="D491" s="44"/>
      <c r="E491" s="44"/>
      <c r="F491" s="44"/>
      <c r="G491" s="44"/>
      <c r="H491" s="44"/>
      <c r="I491" s="516"/>
      <c r="J491" s="44"/>
      <c r="K491" s="516"/>
      <c r="L491" s="502"/>
      <c r="N491" s="44"/>
      <c r="O491" s="502"/>
      <c r="P491" s="44"/>
      <c r="Q491" s="44"/>
    </row>
    <row r="492" customFormat="false" ht="15.75" hidden="false" customHeight="false" outlineLevel="0" collapsed="false">
      <c r="A492" s="44"/>
      <c r="D492" s="44"/>
      <c r="E492" s="44"/>
      <c r="F492" s="44"/>
      <c r="G492" s="44"/>
      <c r="H492" s="44"/>
      <c r="I492" s="516"/>
      <c r="J492" s="44"/>
      <c r="K492" s="516"/>
      <c r="L492" s="502"/>
      <c r="N492" s="44"/>
      <c r="O492" s="502"/>
      <c r="P492" s="44"/>
      <c r="Q492" s="44"/>
    </row>
    <row r="493" customFormat="false" ht="15.75" hidden="false" customHeight="false" outlineLevel="0" collapsed="false">
      <c r="A493" s="44"/>
      <c r="D493" s="44"/>
      <c r="E493" s="44"/>
      <c r="F493" s="44"/>
      <c r="G493" s="44"/>
      <c r="H493" s="44"/>
      <c r="I493" s="516"/>
      <c r="J493" s="44"/>
      <c r="K493" s="516"/>
      <c r="L493" s="502"/>
      <c r="N493" s="44"/>
      <c r="O493" s="502"/>
      <c r="P493" s="44"/>
      <c r="Q493" s="44"/>
    </row>
    <row r="494" customFormat="false" ht="15.75" hidden="false" customHeight="false" outlineLevel="0" collapsed="false">
      <c r="A494" s="44"/>
      <c r="D494" s="44"/>
      <c r="E494" s="44"/>
      <c r="F494" s="44"/>
      <c r="G494" s="44"/>
      <c r="H494" s="44"/>
      <c r="I494" s="516"/>
      <c r="J494" s="44"/>
      <c r="K494" s="516"/>
      <c r="L494" s="502"/>
      <c r="N494" s="44"/>
      <c r="O494" s="502"/>
      <c r="P494" s="44"/>
      <c r="Q494" s="44"/>
    </row>
    <row r="495" customFormat="false" ht="15.75" hidden="false" customHeight="false" outlineLevel="0" collapsed="false">
      <c r="A495" s="44"/>
      <c r="D495" s="44"/>
      <c r="E495" s="44"/>
      <c r="F495" s="44"/>
      <c r="G495" s="44"/>
      <c r="H495" s="44"/>
      <c r="I495" s="516"/>
      <c r="J495" s="44"/>
      <c r="K495" s="516"/>
      <c r="L495" s="502"/>
      <c r="N495" s="44"/>
      <c r="O495" s="502"/>
      <c r="P495" s="44"/>
      <c r="Q495" s="44"/>
    </row>
    <row r="496" customFormat="false" ht="15.75" hidden="false" customHeight="false" outlineLevel="0" collapsed="false">
      <c r="A496" s="44"/>
      <c r="D496" s="44"/>
      <c r="E496" s="44"/>
      <c r="F496" s="44"/>
      <c r="G496" s="44"/>
      <c r="H496" s="44"/>
      <c r="I496" s="516"/>
      <c r="J496" s="44"/>
      <c r="K496" s="516"/>
      <c r="L496" s="502"/>
      <c r="N496" s="44"/>
      <c r="O496" s="502"/>
      <c r="P496" s="44"/>
      <c r="Q496" s="44"/>
    </row>
    <row r="497" customFormat="false" ht="15.75" hidden="false" customHeight="false" outlineLevel="0" collapsed="false">
      <c r="A497" s="44"/>
      <c r="D497" s="44"/>
      <c r="E497" s="44"/>
      <c r="F497" s="44"/>
      <c r="G497" s="44"/>
      <c r="H497" s="44"/>
      <c r="I497" s="516"/>
      <c r="J497" s="44"/>
      <c r="K497" s="516"/>
      <c r="L497" s="502"/>
      <c r="N497" s="44"/>
      <c r="O497" s="502"/>
      <c r="P497" s="44"/>
      <c r="Q497" s="44"/>
    </row>
    <row r="498" customFormat="false" ht="15.75" hidden="false" customHeight="false" outlineLevel="0" collapsed="false">
      <c r="A498" s="44"/>
      <c r="D498" s="44"/>
      <c r="E498" s="44"/>
      <c r="F498" s="44"/>
      <c r="G498" s="44"/>
      <c r="H498" s="44"/>
      <c r="I498" s="516"/>
      <c r="J498" s="44"/>
      <c r="K498" s="516"/>
      <c r="L498" s="502"/>
      <c r="N498" s="44"/>
      <c r="O498" s="502"/>
      <c r="P498" s="44"/>
      <c r="Q498" s="44"/>
    </row>
    <row r="499" customFormat="false" ht="15.75" hidden="false" customHeight="false" outlineLevel="0" collapsed="false">
      <c r="A499" s="44"/>
      <c r="D499" s="44"/>
      <c r="E499" s="44"/>
      <c r="F499" s="44"/>
      <c r="G499" s="44"/>
      <c r="H499" s="44"/>
      <c r="I499" s="516"/>
      <c r="J499" s="44"/>
      <c r="K499" s="516"/>
      <c r="L499" s="502"/>
      <c r="N499" s="44"/>
      <c r="O499" s="502"/>
      <c r="P499" s="44"/>
      <c r="Q499" s="44"/>
    </row>
    <row r="500" customFormat="false" ht="15.75" hidden="false" customHeight="false" outlineLevel="0" collapsed="false">
      <c r="A500" s="44"/>
      <c r="D500" s="44"/>
      <c r="E500" s="44"/>
      <c r="F500" s="44"/>
      <c r="G500" s="44"/>
      <c r="H500" s="44"/>
      <c r="I500" s="516"/>
      <c r="J500" s="44"/>
      <c r="K500" s="516"/>
      <c r="L500" s="502"/>
      <c r="N500" s="44"/>
      <c r="O500" s="502"/>
      <c r="P500" s="44"/>
      <c r="Q500" s="44"/>
    </row>
    <row r="501" customFormat="false" ht="15.75" hidden="false" customHeight="false" outlineLevel="0" collapsed="false">
      <c r="A501" s="44"/>
      <c r="D501" s="44"/>
      <c r="E501" s="44"/>
      <c r="F501" s="44"/>
      <c r="G501" s="44"/>
      <c r="H501" s="44"/>
      <c r="I501" s="516"/>
      <c r="J501" s="44"/>
      <c r="K501" s="516"/>
      <c r="L501" s="502"/>
      <c r="N501" s="44"/>
      <c r="O501" s="502"/>
      <c r="P501" s="44"/>
      <c r="Q501" s="44"/>
    </row>
    <row r="502" customFormat="false" ht="15.75" hidden="false" customHeight="false" outlineLevel="0" collapsed="false">
      <c r="A502" s="44"/>
      <c r="D502" s="44"/>
      <c r="E502" s="44"/>
      <c r="F502" s="44"/>
      <c r="G502" s="44"/>
      <c r="H502" s="44"/>
      <c r="I502" s="516"/>
      <c r="J502" s="44"/>
      <c r="K502" s="516"/>
      <c r="L502" s="502"/>
      <c r="N502" s="44"/>
      <c r="O502" s="502"/>
      <c r="P502" s="44"/>
      <c r="Q502" s="44"/>
    </row>
    <row r="503" customFormat="false" ht="15.75" hidden="false" customHeight="false" outlineLevel="0" collapsed="false">
      <c r="A503" s="44"/>
      <c r="D503" s="44"/>
      <c r="E503" s="44"/>
      <c r="F503" s="44"/>
      <c r="G503" s="44"/>
      <c r="H503" s="44"/>
      <c r="I503" s="516"/>
      <c r="J503" s="44"/>
      <c r="K503" s="516"/>
      <c r="L503" s="502"/>
      <c r="N503" s="44"/>
      <c r="O503" s="502"/>
      <c r="P503" s="44"/>
      <c r="Q503" s="44"/>
    </row>
    <row r="504" customFormat="false" ht="15.75" hidden="false" customHeight="false" outlineLevel="0" collapsed="false">
      <c r="A504" s="44"/>
      <c r="D504" s="44"/>
      <c r="E504" s="44"/>
      <c r="F504" s="44"/>
      <c r="G504" s="44"/>
      <c r="H504" s="44"/>
      <c r="I504" s="516"/>
      <c r="J504" s="44"/>
      <c r="K504" s="516"/>
      <c r="L504" s="502"/>
      <c r="N504" s="44"/>
      <c r="O504" s="502"/>
      <c r="P504" s="44"/>
      <c r="Q504" s="44"/>
    </row>
    <row r="505" customFormat="false" ht="15.75" hidden="false" customHeight="false" outlineLevel="0" collapsed="false">
      <c r="A505" s="44"/>
      <c r="D505" s="44"/>
      <c r="E505" s="44"/>
      <c r="F505" s="44"/>
      <c r="G505" s="44"/>
      <c r="H505" s="44"/>
      <c r="I505" s="516"/>
      <c r="J505" s="44"/>
      <c r="K505" s="516"/>
      <c r="L505" s="502"/>
      <c r="N505" s="44"/>
      <c r="O505" s="502"/>
      <c r="P505" s="44"/>
      <c r="Q505" s="44"/>
    </row>
    <row r="506" customFormat="false" ht="15.75" hidden="false" customHeight="false" outlineLevel="0" collapsed="false">
      <c r="A506" s="44"/>
      <c r="D506" s="44"/>
      <c r="E506" s="44"/>
      <c r="F506" s="44"/>
      <c r="G506" s="44"/>
      <c r="H506" s="44"/>
      <c r="I506" s="516"/>
      <c r="J506" s="44"/>
      <c r="K506" s="516"/>
      <c r="L506" s="502"/>
      <c r="N506" s="44"/>
      <c r="O506" s="502"/>
      <c r="P506" s="44"/>
      <c r="Q506" s="44"/>
    </row>
    <row r="507" customFormat="false" ht="15.75" hidden="false" customHeight="false" outlineLevel="0" collapsed="false">
      <c r="A507" s="44"/>
      <c r="D507" s="44"/>
      <c r="E507" s="44"/>
      <c r="F507" s="44"/>
      <c r="G507" s="44"/>
      <c r="H507" s="44"/>
      <c r="I507" s="516"/>
      <c r="J507" s="44"/>
      <c r="K507" s="516"/>
      <c r="L507" s="502"/>
      <c r="N507" s="44"/>
      <c r="O507" s="502"/>
      <c r="P507" s="44"/>
      <c r="Q507" s="44"/>
    </row>
    <row r="508" customFormat="false" ht="15.75" hidden="false" customHeight="false" outlineLevel="0" collapsed="false">
      <c r="A508" s="44"/>
      <c r="D508" s="44"/>
      <c r="E508" s="44"/>
      <c r="F508" s="44"/>
      <c r="G508" s="44"/>
      <c r="H508" s="44"/>
      <c r="I508" s="516"/>
      <c r="J508" s="44"/>
      <c r="K508" s="516"/>
      <c r="L508" s="502"/>
      <c r="N508" s="44"/>
      <c r="O508" s="502"/>
      <c r="P508" s="44"/>
      <c r="Q508" s="44"/>
    </row>
    <row r="509" customFormat="false" ht="15.75" hidden="false" customHeight="false" outlineLevel="0" collapsed="false">
      <c r="A509" s="44"/>
      <c r="D509" s="44"/>
      <c r="E509" s="44"/>
      <c r="F509" s="44"/>
      <c r="G509" s="44"/>
      <c r="H509" s="44"/>
      <c r="I509" s="516"/>
      <c r="J509" s="44"/>
      <c r="K509" s="516"/>
      <c r="L509" s="502"/>
      <c r="N509" s="44"/>
      <c r="O509" s="502"/>
      <c r="P509" s="44"/>
      <c r="Q509" s="44"/>
    </row>
    <row r="510" customFormat="false" ht="15.75" hidden="false" customHeight="false" outlineLevel="0" collapsed="false">
      <c r="A510" s="44"/>
      <c r="D510" s="44"/>
      <c r="E510" s="44"/>
      <c r="F510" s="44"/>
      <c r="G510" s="44"/>
      <c r="H510" s="44"/>
      <c r="I510" s="516"/>
      <c r="J510" s="44"/>
      <c r="K510" s="516"/>
      <c r="L510" s="502"/>
      <c r="N510" s="44"/>
      <c r="O510" s="502"/>
      <c r="P510" s="44"/>
      <c r="Q510" s="44"/>
    </row>
    <row r="511" customFormat="false" ht="15.75" hidden="false" customHeight="false" outlineLevel="0" collapsed="false">
      <c r="A511" s="44"/>
      <c r="D511" s="44"/>
      <c r="E511" s="44"/>
      <c r="F511" s="44"/>
      <c r="G511" s="44"/>
      <c r="H511" s="44"/>
      <c r="I511" s="516"/>
      <c r="J511" s="44"/>
      <c r="K511" s="516"/>
      <c r="L511" s="502"/>
      <c r="N511" s="44"/>
      <c r="O511" s="502"/>
      <c r="P511" s="44"/>
      <c r="Q511" s="44"/>
    </row>
    <row r="512" customFormat="false" ht="15.75" hidden="false" customHeight="false" outlineLevel="0" collapsed="false">
      <c r="A512" s="44"/>
      <c r="D512" s="44"/>
      <c r="E512" s="44"/>
      <c r="F512" s="44"/>
      <c r="G512" s="44"/>
      <c r="H512" s="44"/>
      <c r="I512" s="516"/>
      <c r="J512" s="44"/>
      <c r="K512" s="516"/>
      <c r="L512" s="502"/>
      <c r="N512" s="44"/>
      <c r="O512" s="502"/>
      <c r="P512" s="44"/>
      <c r="Q512" s="44"/>
    </row>
    <row r="513" customFormat="false" ht="15.75" hidden="false" customHeight="false" outlineLevel="0" collapsed="false">
      <c r="A513" s="44"/>
      <c r="D513" s="44"/>
      <c r="E513" s="44"/>
      <c r="F513" s="44"/>
      <c r="G513" s="44"/>
      <c r="H513" s="44"/>
      <c r="I513" s="516"/>
      <c r="J513" s="44"/>
      <c r="K513" s="516"/>
      <c r="L513" s="502"/>
      <c r="N513" s="44"/>
      <c r="O513" s="502"/>
      <c r="P513" s="44"/>
      <c r="Q513" s="44"/>
    </row>
    <row r="514" customFormat="false" ht="15.75" hidden="false" customHeight="false" outlineLevel="0" collapsed="false">
      <c r="A514" s="44"/>
      <c r="D514" s="44"/>
      <c r="E514" s="44"/>
      <c r="F514" s="44"/>
      <c r="G514" s="44"/>
      <c r="H514" s="44"/>
      <c r="I514" s="516"/>
      <c r="J514" s="44"/>
      <c r="K514" s="516"/>
      <c r="L514" s="502"/>
      <c r="N514" s="44"/>
      <c r="O514" s="502"/>
      <c r="P514" s="44"/>
      <c r="Q514" s="44"/>
    </row>
    <row r="515" customFormat="false" ht="15.75" hidden="false" customHeight="false" outlineLevel="0" collapsed="false">
      <c r="A515" s="44"/>
      <c r="D515" s="44"/>
      <c r="E515" s="44"/>
      <c r="F515" s="44"/>
      <c r="G515" s="44"/>
      <c r="H515" s="44"/>
      <c r="I515" s="516"/>
      <c r="J515" s="44"/>
      <c r="K515" s="516"/>
      <c r="L515" s="502"/>
      <c r="N515" s="44"/>
      <c r="O515" s="502"/>
      <c r="P515" s="44"/>
      <c r="Q515" s="44"/>
    </row>
    <row r="516" customFormat="false" ht="15.75" hidden="false" customHeight="false" outlineLevel="0" collapsed="false">
      <c r="A516" s="44"/>
      <c r="D516" s="44"/>
      <c r="E516" s="44"/>
      <c r="F516" s="44"/>
      <c r="G516" s="44"/>
      <c r="H516" s="44"/>
      <c r="I516" s="516"/>
      <c r="J516" s="44"/>
      <c r="K516" s="516"/>
      <c r="L516" s="502"/>
      <c r="N516" s="44"/>
      <c r="O516" s="502"/>
      <c r="P516" s="44"/>
      <c r="Q516" s="44"/>
    </row>
    <row r="517" customFormat="false" ht="15.75" hidden="false" customHeight="false" outlineLevel="0" collapsed="false">
      <c r="A517" s="44"/>
      <c r="D517" s="44"/>
      <c r="E517" s="44"/>
      <c r="F517" s="44"/>
      <c r="G517" s="44"/>
      <c r="H517" s="44"/>
      <c r="I517" s="516"/>
      <c r="J517" s="44"/>
      <c r="K517" s="516"/>
      <c r="L517" s="502"/>
      <c r="N517" s="44"/>
      <c r="O517" s="502"/>
      <c r="P517" s="44"/>
      <c r="Q517" s="44"/>
    </row>
    <row r="518" customFormat="false" ht="15.75" hidden="false" customHeight="false" outlineLevel="0" collapsed="false">
      <c r="A518" s="44"/>
      <c r="D518" s="44"/>
      <c r="E518" s="44"/>
      <c r="F518" s="44"/>
      <c r="G518" s="44"/>
      <c r="H518" s="44"/>
      <c r="I518" s="516"/>
      <c r="J518" s="44"/>
      <c r="K518" s="516"/>
      <c r="L518" s="502"/>
      <c r="N518" s="44"/>
      <c r="O518" s="502"/>
      <c r="P518" s="44"/>
      <c r="Q518" s="44"/>
    </row>
    <row r="519" customFormat="false" ht="15.75" hidden="false" customHeight="false" outlineLevel="0" collapsed="false">
      <c r="A519" s="44"/>
      <c r="D519" s="44"/>
      <c r="E519" s="44"/>
      <c r="F519" s="44"/>
      <c r="G519" s="44"/>
      <c r="H519" s="44"/>
      <c r="I519" s="516"/>
      <c r="J519" s="44"/>
      <c r="K519" s="516"/>
      <c r="L519" s="502"/>
      <c r="N519" s="44"/>
      <c r="O519" s="502"/>
      <c r="P519" s="44"/>
      <c r="Q519" s="44"/>
    </row>
    <row r="520" customFormat="false" ht="15.75" hidden="false" customHeight="false" outlineLevel="0" collapsed="false">
      <c r="A520" s="44"/>
      <c r="D520" s="44"/>
      <c r="E520" s="44"/>
      <c r="F520" s="44"/>
      <c r="G520" s="44"/>
      <c r="H520" s="44"/>
      <c r="I520" s="516"/>
      <c r="J520" s="44"/>
      <c r="K520" s="516"/>
      <c r="L520" s="502"/>
      <c r="N520" s="44"/>
      <c r="O520" s="502"/>
      <c r="P520" s="44"/>
      <c r="Q520" s="44"/>
    </row>
    <row r="521" customFormat="false" ht="15.75" hidden="false" customHeight="false" outlineLevel="0" collapsed="false">
      <c r="A521" s="44"/>
      <c r="D521" s="44"/>
      <c r="E521" s="44"/>
      <c r="F521" s="44"/>
      <c r="G521" s="44"/>
      <c r="H521" s="44"/>
      <c r="I521" s="516"/>
      <c r="J521" s="44"/>
      <c r="K521" s="516"/>
      <c r="L521" s="502"/>
      <c r="N521" s="44"/>
      <c r="O521" s="502"/>
      <c r="P521" s="44"/>
      <c r="Q521" s="44"/>
    </row>
    <row r="522" customFormat="false" ht="15.75" hidden="false" customHeight="false" outlineLevel="0" collapsed="false">
      <c r="A522" s="44"/>
      <c r="D522" s="44"/>
      <c r="E522" s="44"/>
      <c r="F522" s="44"/>
      <c r="G522" s="44"/>
      <c r="H522" s="44"/>
      <c r="I522" s="516"/>
      <c r="J522" s="44"/>
      <c r="K522" s="516"/>
      <c r="L522" s="502"/>
      <c r="N522" s="44"/>
      <c r="O522" s="502"/>
      <c r="P522" s="44"/>
      <c r="Q522" s="44"/>
    </row>
    <row r="523" customFormat="false" ht="15.75" hidden="false" customHeight="false" outlineLevel="0" collapsed="false">
      <c r="A523" s="44"/>
      <c r="D523" s="44"/>
      <c r="E523" s="44"/>
      <c r="F523" s="44"/>
      <c r="G523" s="44"/>
      <c r="H523" s="44"/>
      <c r="I523" s="516"/>
      <c r="J523" s="44"/>
      <c r="K523" s="516"/>
      <c r="L523" s="502"/>
      <c r="N523" s="44"/>
      <c r="O523" s="502"/>
      <c r="P523" s="44"/>
      <c r="Q523" s="44"/>
    </row>
    <row r="524" customFormat="false" ht="15.75" hidden="false" customHeight="false" outlineLevel="0" collapsed="false">
      <c r="A524" s="44"/>
      <c r="D524" s="44"/>
      <c r="E524" s="44"/>
      <c r="F524" s="44"/>
      <c r="G524" s="44"/>
      <c r="H524" s="44"/>
      <c r="I524" s="516"/>
      <c r="J524" s="44"/>
      <c r="K524" s="516"/>
      <c r="L524" s="502"/>
      <c r="N524" s="44"/>
      <c r="O524" s="502"/>
      <c r="P524" s="44"/>
      <c r="Q524" s="44"/>
    </row>
    <row r="525" customFormat="false" ht="15.75" hidden="false" customHeight="false" outlineLevel="0" collapsed="false">
      <c r="A525" s="44"/>
      <c r="D525" s="44"/>
      <c r="E525" s="44"/>
      <c r="F525" s="44"/>
      <c r="G525" s="44"/>
      <c r="H525" s="44"/>
      <c r="I525" s="516"/>
      <c r="J525" s="44"/>
      <c r="K525" s="516"/>
      <c r="L525" s="502"/>
      <c r="N525" s="44"/>
      <c r="O525" s="502"/>
      <c r="P525" s="44"/>
      <c r="Q525" s="44"/>
    </row>
    <row r="526" customFormat="false" ht="15.75" hidden="false" customHeight="false" outlineLevel="0" collapsed="false">
      <c r="A526" s="44"/>
      <c r="D526" s="44"/>
      <c r="E526" s="44"/>
      <c r="F526" s="44"/>
      <c r="G526" s="44"/>
      <c r="H526" s="44"/>
      <c r="I526" s="516"/>
      <c r="J526" s="44"/>
      <c r="K526" s="516"/>
      <c r="L526" s="502"/>
      <c r="N526" s="44"/>
      <c r="O526" s="502"/>
      <c r="P526" s="44"/>
      <c r="Q526" s="44"/>
    </row>
    <row r="527" customFormat="false" ht="15.75" hidden="false" customHeight="false" outlineLevel="0" collapsed="false">
      <c r="A527" s="44"/>
      <c r="D527" s="44"/>
      <c r="E527" s="44"/>
      <c r="F527" s="44"/>
      <c r="G527" s="44"/>
      <c r="H527" s="44"/>
      <c r="I527" s="516"/>
      <c r="J527" s="44"/>
      <c r="K527" s="516"/>
      <c r="L527" s="502"/>
      <c r="N527" s="44"/>
      <c r="O527" s="502"/>
      <c r="P527" s="44"/>
      <c r="Q527" s="44"/>
    </row>
    <row r="528" customFormat="false" ht="15.75" hidden="false" customHeight="false" outlineLevel="0" collapsed="false">
      <c r="A528" s="44"/>
      <c r="D528" s="44"/>
      <c r="E528" s="44"/>
      <c r="F528" s="44"/>
      <c r="G528" s="44"/>
      <c r="H528" s="44"/>
      <c r="I528" s="516"/>
      <c r="J528" s="44"/>
      <c r="K528" s="516"/>
      <c r="L528" s="502"/>
      <c r="N528" s="44"/>
      <c r="O528" s="502"/>
      <c r="P528" s="44"/>
      <c r="Q528" s="44"/>
    </row>
    <row r="529" customFormat="false" ht="15.75" hidden="false" customHeight="false" outlineLevel="0" collapsed="false">
      <c r="A529" s="44"/>
      <c r="D529" s="44"/>
      <c r="E529" s="44"/>
      <c r="F529" s="44"/>
      <c r="G529" s="44"/>
      <c r="H529" s="44"/>
      <c r="I529" s="516"/>
      <c r="J529" s="44"/>
      <c r="K529" s="516"/>
      <c r="L529" s="502"/>
      <c r="N529" s="44"/>
      <c r="O529" s="502"/>
      <c r="P529" s="44"/>
      <c r="Q529" s="44"/>
    </row>
    <row r="530" customFormat="false" ht="15.75" hidden="false" customHeight="false" outlineLevel="0" collapsed="false">
      <c r="A530" s="44"/>
      <c r="D530" s="44"/>
      <c r="E530" s="44"/>
      <c r="F530" s="44"/>
      <c r="G530" s="44"/>
      <c r="H530" s="44"/>
      <c r="I530" s="516"/>
      <c r="J530" s="44"/>
      <c r="K530" s="516"/>
      <c r="L530" s="502"/>
      <c r="N530" s="44"/>
      <c r="O530" s="502"/>
      <c r="P530" s="44"/>
      <c r="Q530" s="44"/>
    </row>
    <row r="531" customFormat="false" ht="15.75" hidden="false" customHeight="false" outlineLevel="0" collapsed="false">
      <c r="A531" s="44"/>
      <c r="D531" s="44"/>
      <c r="E531" s="44"/>
      <c r="F531" s="44"/>
      <c r="G531" s="44"/>
      <c r="H531" s="44"/>
      <c r="I531" s="516"/>
      <c r="J531" s="44"/>
      <c r="K531" s="516"/>
      <c r="L531" s="502"/>
      <c r="N531" s="44"/>
      <c r="O531" s="502"/>
      <c r="P531" s="44"/>
      <c r="Q531" s="44"/>
    </row>
    <row r="532" customFormat="false" ht="15.75" hidden="false" customHeight="false" outlineLevel="0" collapsed="false">
      <c r="A532" s="44"/>
      <c r="D532" s="44"/>
      <c r="E532" s="44"/>
      <c r="F532" s="44"/>
      <c r="G532" s="44"/>
      <c r="H532" s="44"/>
      <c r="I532" s="516"/>
      <c r="J532" s="44"/>
      <c r="K532" s="516"/>
      <c r="L532" s="502"/>
      <c r="N532" s="44"/>
      <c r="O532" s="502"/>
      <c r="P532" s="44"/>
      <c r="Q532" s="44"/>
    </row>
    <row r="533" customFormat="false" ht="15.75" hidden="false" customHeight="false" outlineLevel="0" collapsed="false">
      <c r="A533" s="44"/>
      <c r="D533" s="44"/>
      <c r="E533" s="44"/>
      <c r="F533" s="44"/>
      <c r="G533" s="44"/>
      <c r="H533" s="44"/>
      <c r="I533" s="516"/>
      <c r="J533" s="44"/>
      <c r="K533" s="516"/>
      <c r="L533" s="502"/>
      <c r="N533" s="44"/>
      <c r="O533" s="502"/>
      <c r="P533" s="44"/>
      <c r="Q533" s="44"/>
    </row>
    <row r="534" customFormat="false" ht="15.75" hidden="false" customHeight="false" outlineLevel="0" collapsed="false">
      <c r="A534" s="44"/>
      <c r="D534" s="44"/>
      <c r="E534" s="44"/>
      <c r="F534" s="44"/>
      <c r="G534" s="44"/>
      <c r="H534" s="44"/>
      <c r="I534" s="516"/>
      <c r="J534" s="44"/>
      <c r="K534" s="516"/>
      <c r="L534" s="502"/>
      <c r="N534" s="44"/>
      <c r="O534" s="502"/>
      <c r="P534" s="44"/>
      <c r="Q534" s="44"/>
    </row>
    <row r="535" customFormat="false" ht="15.75" hidden="false" customHeight="false" outlineLevel="0" collapsed="false">
      <c r="A535" s="44"/>
      <c r="D535" s="44"/>
      <c r="E535" s="44"/>
      <c r="F535" s="44"/>
      <c r="G535" s="44"/>
      <c r="H535" s="44"/>
      <c r="I535" s="516"/>
      <c r="J535" s="44"/>
      <c r="K535" s="516"/>
      <c r="L535" s="502"/>
      <c r="N535" s="44"/>
      <c r="O535" s="502"/>
      <c r="P535" s="44"/>
      <c r="Q535" s="44"/>
    </row>
    <row r="536" customFormat="false" ht="15.75" hidden="false" customHeight="false" outlineLevel="0" collapsed="false">
      <c r="A536" s="44"/>
      <c r="D536" s="44"/>
      <c r="E536" s="44"/>
      <c r="F536" s="44"/>
      <c r="G536" s="44"/>
      <c r="H536" s="44"/>
      <c r="I536" s="516"/>
      <c r="J536" s="44"/>
      <c r="K536" s="516"/>
      <c r="L536" s="502"/>
      <c r="N536" s="44"/>
      <c r="O536" s="502"/>
      <c r="P536" s="44"/>
      <c r="Q536" s="44"/>
    </row>
    <row r="537" customFormat="false" ht="15.75" hidden="false" customHeight="false" outlineLevel="0" collapsed="false">
      <c r="A537" s="44"/>
      <c r="D537" s="44"/>
      <c r="E537" s="44"/>
      <c r="F537" s="44"/>
      <c r="G537" s="44"/>
      <c r="H537" s="44"/>
      <c r="I537" s="516"/>
      <c r="J537" s="44"/>
      <c r="K537" s="516"/>
      <c r="L537" s="502"/>
      <c r="N537" s="44"/>
      <c r="O537" s="502"/>
      <c r="P537" s="44"/>
      <c r="Q537" s="44"/>
    </row>
    <row r="538" customFormat="false" ht="15.75" hidden="false" customHeight="false" outlineLevel="0" collapsed="false">
      <c r="A538" s="44"/>
      <c r="D538" s="44"/>
      <c r="E538" s="44"/>
      <c r="F538" s="44"/>
      <c r="G538" s="44"/>
      <c r="H538" s="44"/>
      <c r="I538" s="516"/>
      <c r="J538" s="44"/>
      <c r="K538" s="516"/>
      <c r="L538" s="502"/>
      <c r="N538" s="44"/>
      <c r="O538" s="502"/>
      <c r="P538" s="44"/>
      <c r="Q538" s="44"/>
    </row>
    <row r="539" customFormat="false" ht="15.75" hidden="false" customHeight="false" outlineLevel="0" collapsed="false">
      <c r="A539" s="44"/>
      <c r="D539" s="44"/>
      <c r="E539" s="44"/>
      <c r="F539" s="44"/>
      <c r="G539" s="44"/>
      <c r="H539" s="44"/>
      <c r="I539" s="516"/>
      <c r="J539" s="44"/>
      <c r="K539" s="516"/>
      <c r="L539" s="502"/>
      <c r="N539" s="44"/>
      <c r="O539" s="502"/>
      <c r="P539" s="44"/>
      <c r="Q539" s="44"/>
    </row>
    <row r="540" customFormat="false" ht="15.75" hidden="false" customHeight="false" outlineLevel="0" collapsed="false">
      <c r="A540" s="44"/>
      <c r="D540" s="44"/>
      <c r="E540" s="44"/>
      <c r="F540" s="44"/>
      <c r="G540" s="44"/>
      <c r="H540" s="44"/>
      <c r="I540" s="516"/>
      <c r="J540" s="44"/>
      <c r="K540" s="516"/>
      <c r="L540" s="502"/>
      <c r="N540" s="44"/>
      <c r="O540" s="502"/>
      <c r="P540" s="44"/>
      <c r="Q540" s="44"/>
    </row>
    <row r="541" customFormat="false" ht="15.75" hidden="false" customHeight="false" outlineLevel="0" collapsed="false">
      <c r="A541" s="44"/>
      <c r="D541" s="44"/>
      <c r="E541" s="44"/>
      <c r="F541" s="44"/>
      <c r="G541" s="44"/>
      <c r="H541" s="44"/>
      <c r="I541" s="516"/>
      <c r="J541" s="44"/>
      <c r="K541" s="516"/>
      <c r="L541" s="502"/>
      <c r="N541" s="44"/>
      <c r="O541" s="502"/>
      <c r="P541" s="44"/>
      <c r="Q541" s="44"/>
    </row>
    <row r="542" customFormat="false" ht="15.75" hidden="false" customHeight="false" outlineLevel="0" collapsed="false">
      <c r="A542" s="44"/>
      <c r="D542" s="44"/>
      <c r="E542" s="44"/>
      <c r="F542" s="44"/>
      <c r="G542" s="44"/>
      <c r="H542" s="44"/>
      <c r="I542" s="516"/>
      <c r="J542" s="44"/>
      <c r="K542" s="516"/>
      <c r="L542" s="502"/>
      <c r="N542" s="44"/>
      <c r="O542" s="502"/>
      <c r="P542" s="44"/>
      <c r="Q542" s="44"/>
    </row>
    <row r="543" customFormat="false" ht="15.75" hidden="false" customHeight="false" outlineLevel="0" collapsed="false">
      <c r="A543" s="44"/>
      <c r="D543" s="44"/>
      <c r="E543" s="44"/>
      <c r="F543" s="44"/>
      <c r="G543" s="44"/>
      <c r="H543" s="44"/>
      <c r="I543" s="516"/>
      <c r="J543" s="44"/>
      <c r="K543" s="516"/>
      <c r="L543" s="502"/>
      <c r="N543" s="44"/>
      <c r="O543" s="502"/>
      <c r="P543" s="44"/>
      <c r="Q543" s="44"/>
    </row>
    <row r="544" customFormat="false" ht="15.75" hidden="false" customHeight="false" outlineLevel="0" collapsed="false">
      <c r="A544" s="44"/>
      <c r="D544" s="44"/>
      <c r="E544" s="44"/>
      <c r="F544" s="44"/>
      <c r="G544" s="44"/>
      <c r="H544" s="44"/>
      <c r="I544" s="516"/>
      <c r="J544" s="44"/>
      <c r="K544" s="516"/>
      <c r="L544" s="502"/>
      <c r="N544" s="44"/>
      <c r="O544" s="502"/>
      <c r="P544" s="44"/>
      <c r="Q544" s="44"/>
    </row>
    <row r="545" customFormat="false" ht="15.75" hidden="false" customHeight="false" outlineLevel="0" collapsed="false">
      <c r="A545" s="44"/>
      <c r="D545" s="44"/>
      <c r="E545" s="44"/>
      <c r="F545" s="44"/>
      <c r="G545" s="44"/>
      <c r="H545" s="44"/>
      <c r="I545" s="516"/>
      <c r="J545" s="44"/>
      <c r="K545" s="516"/>
      <c r="L545" s="502"/>
      <c r="N545" s="44"/>
      <c r="O545" s="502"/>
      <c r="P545" s="44"/>
      <c r="Q545" s="44"/>
    </row>
    <row r="546" customFormat="false" ht="15.75" hidden="false" customHeight="false" outlineLevel="0" collapsed="false">
      <c r="A546" s="44"/>
      <c r="D546" s="44"/>
      <c r="E546" s="44"/>
      <c r="F546" s="44"/>
      <c r="G546" s="44"/>
      <c r="H546" s="44"/>
      <c r="I546" s="516"/>
      <c r="J546" s="44"/>
      <c r="K546" s="516"/>
      <c r="L546" s="502"/>
      <c r="N546" s="44"/>
      <c r="O546" s="502"/>
      <c r="P546" s="44"/>
      <c r="Q546" s="44"/>
    </row>
    <row r="547" customFormat="false" ht="15.75" hidden="false" customHeight="false" outlineLevel="0" collapsed="false">
      <c r="A547" s="44"/>
      <c r="D547" s="44"/>
      <c r="E547" s="44"/>
      <c r="F547" s="44"/>
      <c r="G547" s="44"/>
      <c r="H547" s="44"/>
      <c r="I547" s="516"/>
      <c r="J547" s="44"/>
      <c r="K547" s="516"/>
      <c r="L547" s="502"/>
      <c r="N547" s="44"/>
      <c r="O547" s="502"/>
      <c r="P547" s="44"/>
      <c r="Q547" s="44"/>
    </row>
    <row r="548" customFormat="false" ht="15.75" hidden="false" customHeight="false" outlineLevel="0" collapsed="false">
      <c r="A548" s="44"/>
      <c r="D548" s="44"/>
      <c r="E548" s="44"/>
      <c r="F548" s="44"/>
      <c r="G548" s="44"/>
      <c r="H548" s="44"/>
      <c r="I548" s="516"/>
      <c r="J548" s="44"/>
      <c r="K548" s="516"/>
      <c r="L548" s="502"/>
      <c r="N548" s="44"/>
      <c r="O548" s="502"/>
      <c r="P548" s="44"/>
      <c r="Q548" s="44"/>
    </row>
    <row r="549" customFormat="false" ht="15.75" hidden="false" customHeight="false" outlineLevel="0" collapsed="false">
      <c r="A549" s="44"/>
      <c r="D549" s="44"/>
      <c r="E549" s="44"/>
      <c r="F549" s="44"/>
      <c r="G549" s="44"/>
      <c r="H549" s="44"/>
      <c r="I549" s="516"/>
      <c r="J549" s="44"/>
      <c r="K549" s="516"/>
      <c r="L549" s="502"/>
      <c r="N549" s="44"/>
      <c r="O549" s="502"/>
      <c r="P549" s="44"/>
      <c r="Q549" s="44"/>
    </row>
    <row r="550" customFormat="false" ht="15.75" hidden="false" customHeight="false" outlineLevel="0" collapsed="false">
      <c r="A550" s="44"/>
      <c r="D550" s="44"/>
      <c r="E550" s="44"/>
      <c r="F550" s="44"/>
      <c r="G550" s="44"/>
      <c r="H550" s="44"/>
      <c r="I550" s="516"/>
      <c r="J550" s="44"/>
      <c r="K550" s="516"/>
      <c r="L550" s="502"/>
      <c r="N550" s="44"/>
      <c r="O550" s="502"/>
      <c r="P550" s="44"/>
      <c r="Q550" s="44"/>
    </row>
    <row r="551" customFormat="false" ht="15.75" hidden="false" customHeight="false" outlineLevel="0" collapsed="false">
      <c r="A551" s="44"/>
      <c r="D551" s="44"/>
      <c r="E551" s="44"/>
      <c r="F551" s="44"/>
      <c r="G551" s="44"/>
      <c r="H551" s="44"/>
      <c r="I551" s="516"/>
      <c r="J551" s="44"/>
      <c r="K551" s="516"/>
      <c r="L551" s="502"/>
      <c r="N551" s="44"/>
      <c r="O551" s="502"/>
      <c r="P551" s="44"/>
      <c r="Q551" s="44"/>
    </row>
    <row r="552" customFormat="false" ht="15.75" hidden="false" customHeight="false" outlineLevel="0" collapsed="false">
      <c r="A552" s="44"/>
      <c r="D552" s="44"/>
      <c r="E552" s="44"/>
      <c r="F552" s="44"/>
      <c r="G552" s="44"/>
      <c r="H552" s="44"/>
      <c r="I552" s="516"/>
      <c r="J552" s="44"/>
      <c r="K552" s="516"/>
      <c r="L552" s="502"/>
      <c r="N552" s="44"/>
      <c r="O552" s="502"/>
      <c r="P552" s="44"/>
      <c r="Q552" s="44"/>
    </row>
    <row r="553" customFormat="false" ht="15.75" hidden="false" customHeight="false" outlineLevel="0" collapsed="false">
      <c r="A553" s="44"/>
      <c r="D553" s="44"/>
      <c r="E553" s="44"/>
      <c r="F553" s="44"/>
      <c r="G553" s="44"/>
      <c r="H553" s="44"/>
      <c r="I553" s="516"/>
      <c r="J553" s="44"/>
      <c r="K553" s="516"/>
      <c r="L553" s="502"/>
      <c r="N553" s="44"/>
      <c r="O553" s="502"/>
      <c r="P553" s="44"/>
      <c r="Q553" s="44"/>
    </row>
    <row r="554" customFormat="false" ht="15.75" hidden="false" customHeight="false" outlineLevel="0" collapsed="false">
      <c r="A554" s="44"/>
      <c r="D554" s="44"/>
      <c r="E554" s="44"/>
      <c r="F554" s="44"/>
      <c r="G554" s="44"/>
      <c r="H554" s="44"/>
      <c r="I554" s="516"/>
      <c r="J554" s="44"/>
      <c r="K554" s="516"/>
      <c r="L554" s="502"/>
      <c r="N554" s="44"/>
      <c r="O554" s="502"/>
      <c r="P554" s="44"/>
      <c r="Q554" s="44"/>
    </row>
    <row r="555" customFormat="false" ht="15.75" hidden="false" customHeight="false" outlineLevel="0" collapsed="false">
      <c r="A555" s="44"/>
      <c r="D555" s="44"/>
      <c r="E555" s="44"/>
      <c r="F555" s="44"/>
      <c r="G555" s="44"/>
      <c r="H555" s="44"/>
      <c r="I555" s="516"/>
      <c r="J555" s="44"/>
      <c r="K555" s="516"/>
      <c r="L555" s="502"/>
      <c r="N555" s="44"/>
      <c r="O555" s="502"/>
      <c r="P555" s="44"/>
      <c r="Q555" s="44"/>
    </row>
    <row r="556" customFormat="false" ht="15.75" hidden="false" customHeight="false" outlineLevel="0" collapsed="false">
      <c r="A556" s="44"/>
      <c r="D556" s="44"/>
      <c r="E556" s="44"/>
      <c r="F556" s="44"/>
      <c r="G556" s="44"/>
      <c r="H556" s="44"/>
      <c r="I556" s="516"/>
      <c r="J556" s="44"/>
      <c r="K556" s="516"/>
      <c r="L556" s="502"/>
      <c r="N556" s="44"/>
      <c r="O556" s="502"/>
      <c r="P556" s="44"/>
      <c r="Q556" s="44"/>
    </row>
    <row r="557" customFormat="false" ht="15.75" hidden="false" customHeight="false" outlineLevel="0" collapsed="false">
      <c r="A557" s="44"/>
      <c r="D557" s="44"/>
      <c r="E557" s="44"/>
      <c r="F557" s="44"/>
      <c r="G557" s="44"/>
      <c r="H557" s="44"/>
      <c r="I557" s="516"/>
      <c r="J557" s="44"/>
      <c r="K557" s="516"/>
      <c r="L557" s="502"/>
      <c r="N557" s="44"/>
      <c r="O557" s="502"/>
      <c r="P557" s="44"/>
      <c r="Q557" s="44"/>
    </row>
    <row r="558" customFormat="false" ht="15.75" hidden="false" customHeight="false" outlineLevel="0" collapsed="false">
      <c r="A558" s="44"/>
      <c r="D558" s="44"/>
      <c r="E558" s="44"/>
      <c r="F558" s="44"/>
      <c r="G558" s="44"/>
      <c r="H558" s="44"/>
      <c r="I558" s="516"/>
      <c r="J558" s="44"/>
      <c r="K558" s="516"/>
      <c r="L558" s="502"/>
      <c r="N558" s="44"/>
      <c r="O558" s="502"/>
      <c r="P558" s="44"/>
      <c r="Q558" s="44"/>
    </row>
    <row r="559" customFormat="false" ht="15.75" hidden="false" customHeight="false" outlineLevel="0" collapsed="false">
      <c r="A559" s="44"/>
      <c r="D559" s="44"/>
      <c r="E559" s="44"/>
      <c r="F559" s="44"/>
      <c r="G559" s="44"/>
      <c r="H559" s="44"/>
      <c r="I559" s="516"/>
      <c r="J559" s="44"/>
      <c r="K559" s="516"/>
      <c r="L559" s="502"/>
      <c r="N559" s="44"/>
      <c r="O559" s="502"/>
      <c r="P559" s="44"/>
      <c r="Q559" s="44"/>
    </row>
    <row r="560" customFormat="false" ht="15.75" hidden="false" customHeight="false" outlineLevel="0" collapsed="false">
      <c r="A560" s="44"/>
      <c r="D560" s="44"/>
      <c r="E560" s="44"/>
      <c r="F560" s="44"/>
      <c r="G560" s="44"/>
      <c r="H560" s="44"/>
      <c r="I560" s="516"/>
      <c r="J560" s="44"/>
      <c r="K560" s="516"/>
      <c r="L560" s="502"/>
      <c r="N560" s="44"/>
      <c r="O560" s="502"/>
      <c r="P560" s="44"/>
      <c r="Q560" s="44"/>
    </row>
    <row r="561" customFormat="false" ht="15.75" hidden="false" customHeight="false" outlineLevel="0" collapsed="false">
      <c r="A561" s="44"/>
      <c r="D561" s="44"/>
      <c r="E561" s="44"/>
      <c r="F561" s="44"/>
      <c r="G561" s="44"/>
      <c r="H561" s="44"/>
      <c r="I561" s="516"/>
      <c r="J561" s="44"/>
      <c r="K561" s="516"/>
      <c r="L561" s="502"/>
      <c r="N561" s="44"/>
      <c r="O561" s="502"/>
      <c r="P561" s="44"/>
      <c r="Q561" s="44"/>
    </row>
    <row r="562" customFormat="false" ht="15.75" hidden="false" customHeight="false" outlineLevel="0" collapsed="false">
      <c r="A562" s="44"/>
      <c r="D562" s="44"/>
      <c r="E562" s="44"/>
      <c r="F562" s="44"/>
      <c r="G562" s="44"/>
      <c r="H562" s="44"/>
      <c r="I562" s="516"/>
      <c r="J562" s="44"/>
      <c r="K562" s="516"/>
      <c r="L562" s="502"/>
      <c r="N562" s="44"/>
      <c r="O562" s="502"/>
      <c r="P562" s="44"/>
      <c r="Q562" s="44"/>
    </row>
    <row r="563" customFormat="false" ht="15.75" hidden="false" customHeight="false" outlineLevel="0" collapsed="false">
      <c r="A563" s="44"/>
      <c r="D563" s="44"/>
      <c r="E563" s="44"/>
      <c r="F563" s="44"/>
      <c r="G563" s="44"/>
      <c r="H563" s="44"/>
      <c r="I563" s="516"/>
      <c r="J563" s="44"/>
      <c r="K563" s="516"/>
      <c r="L563" s="502"/>
      <c r="N563" s="44"/>
      <c r="O563" s="502"/>
      <c r="P563" s="44"/>
      <c r="Q563" s="44"/>
    </row>
    <row r="564" customFormat="false" ht="15.75" hidden="false" customHeight="false" outlineLevel="0" collapsed="false">
      <c r="A564" s="44"/>
      <c r="D564" s="44"/>
      <c r="E564" s="44"/>
      <c r="F564" s="44"/>
      <c r="G564" s="44"/>
      <c r="H564" s="44"/>
      <c r="I564" s="516"/>
      <c r="J564" s="44"/>
      <c r="K564" s="516"/>
      <c r="L564" s="502"/>
      <c r="N564" s="44"/>
      <c r="O564" s="502"/>
      <c r="P564" s="44"/>
      <c r="Q564" s="44"/>
    </row>
    <row r="565" customFormat="false" ht="15.75" hidden="false" customHeight="false" outlineLevel="0" collapsed="false">
      <c r="A565" s="44"/>
      <c r="D565" s="44"/>
      <c r="E565" s="44"/>
      <c r="F565" s="44"/>
      <c r="G565" s="44"/>
      <c r="H565" s="44"/>
      <c r="I565" s="516"/>
      <c r="J565" s="44"/>
      <c r="K565" s="516"/>
      <c r="L565" s="502"/>
      <c r="N565" s="44"/>
      <c r="O565" s="502"/>
      <c r="P565" s="44"/>
      <c r="Q565" s="44"/>
    </row>
    <row r="566" customFormat="false" ht="15.75" hidden="false" customHeight="false" outlineLevel="0" collapsed="false">
      <c r="A566" s="44"/>
      <c r="D566" s="44"/>
      <c r="E566" s="44"/>
      <c r="F566" s="44"/>
      <c r="G566" s="44"/>
      <c r="H566" s="44"/>
      <c r="I566" s="516"/>
      <c r="J566" s="44"/>
      <c r="K566" s="516"/>
      <c r="L566" s="502"/>
      <c r="N566" s="44"/>
      <c r="O566" s="502"/>
      <c r="P566" s="44"/>
      <c r="Q566" s="44"/>
    </row>
    <row r="567" customFormat="false" ht="15.75" hidden="false" customHeight="false" outlineLevel="0" collapsed="false">
      <c r="A567" s="44"/>
      <c r="D567" s="44"/>
      <c r="E567" s="44"/>
      <c r="F567" s="44"/>
      <c r="G567" s="44"/>
      <c r="H567" s="44"/>
      <c r="I567" s="516"/>
      <c r="J567" s="44"/>
      <c r="K567" s="516"/>
      <c r="L567" s="502"/>
      <c r="N567" s="44"/>
      <c r="O567" s="502"/>
      <c r="P567" s="44"/>
      <c r="Q567" s="44"/>
    </row>
    <row r="568" customFormat="false" ht="15.75" hidden="false" customHeight="false" outlineLevel="0" collapsed="false">
      <c r="A568" s="44"/>
      <c r="D568" s="44"/>
      <c r="E568" s="44"/>
      <c r="F568" s="44"/>
      <c r="G568" s="44"/>
      <c r="H568" s="44"/>
      <c r="I568" s="516"/>
      <c r="J568" s="44"/>
      <c r="K568" s="516"/>
      <c r="L568" s="502"/>
      <c r="N568" s="44"/>
      <c r="O568" s="502"/>
      <c r="P568" s="44"/>
      <c r="Q568" s="44"/>
    </row>
    <row r="569" customFormat="false" ht="15.75" hidden="false" customHeight="false" outlineLevel="0" collapsed="false">
      <c r="A569" s="44"/>
      <c r="D569" s="44"/>
      <c r="E569" s="44"/>
      <c r="F569" s="44"/>
      <c r="G569" s="44"/>
      <c r="H569" s="44"/>
      <c r="I569" s="516"/>
      <c r="J569" s="44"/>
      <c r="K569" s="516"/>
      <c r="L569" s="502"/>
      <c r="N569" s="44"/>
      <c r="O569" s="502"/>
      <c r="P569" s="44"/>
      <c r="Q569" s="44"/>
    </row>
    <row r="570" customFormat="false" ht="15.75" hidden="false" customHeight="false" outlineLevel="0" collapsed="false">
      <c r="A570" s="44"/>
      <c r="D570" s="44"/>
      <c r="E570" s="44"/>
      <c r="F570" s="44"/>
      <c r="G570" s="44"/>
      <c r="H570" s="44"/>
      <c r="I570" s="516"/>
      <c r="J570" s="44"/>
      <c r="K570" s="516"/>
      <c r="L570" s="502"/>
      <c r="N570" s="44"/>
      <c r="O570" s="502"/>
      <c r="P570" s="44"/>
      <c r="Q570" s="44"/>
    </row>
    <row r="571" customFormat="false" ht="15.75" hidden="false" customHeight="false" outlineLevel="0" collapsed="false">
      <c r="A571" s="44"/>
      <c r="D571" s="44"/>
      <c r="E571" s="44"/>
      <c r="F571" s="44"/>
      <c r="G571" s="44"/>
      <c r="H571" s="44"/>
      <c r="I571" s="516"/>
      <c r="J571" s="44"/>
      <c r="K571" s="516"/>
      <c r="L571" s="502"/>
      <c r="N571" s="44"/>
      <c r="O571" s="502"/>
      <c r="P571" s="44"/>
      <c r="Q571" s="44"/>
    </row>
    <row r="572" customFormat="false" ht="15.75" hidden="false" customHeight="false" outlineLevel="0" collapsed="false">
      <c r="A572" s="44"/>
      <c r="D572" s="44"/>
      <c r="E572" s="44"/>
      <c r="F572" s="44"/>
      <c r="G572" s="44"/>
      <c r="H572" s="44"/>
      <c r="I572" s="516"/>
      <c r="J572" s="44"/>
      <c r="K572" s="516"/>
      <c r="L572" s="502"/>
      <c r="N572" s="44"/>
      <c r="O572" s="502"/>
      <c r="P572" s="44"/>
      <c r="Q572" s="44"/>
    </row>
    <row r="573" customFormat="false" ht="15.75" hidden="false" customHeight="false" outlineLevel="0" collapsed="false">
      <c r="A573" s="44"/>
      <c r="D573" s="44"/>
      <c r="E573" s="44"/>
      <c r="F573" s="44"/>
      <c r="G573" s="44"/>
      <c r="H573" s="44"/>
      <c r="I573" s="516"/>
      <c r="J573" s="44"/>
      <c r="K573" s="516"/>
      <c r="L573" s="502"/>
      <c r="N573" s="44"/>
      <c r="O573" s="502"/>
      <c r="P573" s="44"/>
      <c r="Q573" s="44"/>
    </row>
    <row r="574" customFormat="false" ht="15.75" hidden="false" customHeight="false" outlineLevel="0" collapsed="false">
      <c r="A574" s="44"/>
      <c r="D574" s="44"/>
      <c r="E574" s="44"/>
      <c r="F574" s="44"/>
      <c r="G574" s="44"/>
      <c r="H574" s="44"/>
      <c r="I574" s="516"/>
      <c r="J574" s="44"/>
      <c r="K574" s="516"/>
      <c r="L574" s="502"/>
      <c r="N574" s="44"/>
      <c r="O574" s="502"/>
      <c r="P574" s="44"/>
      <c r="Q574" s="44"/>
    </row>
    <row r="575" customFormat="false" ht="15.75" hidden="false" customHeight="false" outlineLevel="0" collapsed="false">
      <c r="A575" s="44"/>
      <c r="D575" s="44"/>
      <c r="E575" s="44"/>
      <c r="F575" s="44"/>
      <c r="G575" s="44"/>
      <c r="H575" s="44"/>
      <c r="I575" s="516"/>
      <c r="J575" s="44"/>
      <c r="K575" s="516"/>
      <c r="L575" s="502"/>
      <c r="N575" s="44"/>
      <c r="O575" s="502"/>
      <c r="P575" s="44"/>
      <c r="Q575" s="44"/>
    </row>
    <row r="576" customFormat="false" ht="15.75" hidden="false" customHeight="false" outlineLevel="0" collapsed="false">
      <c r="A576" s="44"/>
      <c r="D576" s="44"/>
      <c r="E576" s="44"/>
      <c r="F576" s="44"/>
      <c r="G576" s="44"/>
      <c r="H576" s="44"/>
      <c r="I576" s="516"/>
      <c r="J576" s="44"/>
      <c r="K576" s="516"/>
      <c r="L576" s="502"/>
      <c r="N576" s="44"/>
      <c r="O576" s="502"/>
      <c r="P576" s="44"/>
      <c r="Q576" s="44"/>
    </row>
    <row r="577" customFormat="false" ht="15.75" hidden="false" customHeight="false" outlineLevel="0" collapsed="false">
      <c r="A577" s="44"/>
      <c r="D577" s="44"/>
      <c r="E577" s="44"/>
      <c r="F577" s="44"/>
      <c r="G577" s="44"/>
      <c r="H577" s="44"/>
      <c r="I577" s="516"/>
      <c r="J577" s="44"/>
      <c r="K577" s="516"/>
      <c r="L577" s="502"/>
      <c r="N577" s="44"/>
      <c r="O577" s="502"/>
      <c r="P577" s="44"/>
      <c r="Q577" s="44"/>
    </row>
    <row r="578" customFormat="false" ht="15.75" hidden="false" customHeight="false" outlineLevel="0" collapsed="false">
      <c r="A578" s="44"/>
      <c r="D578" s="44"/>
      <c r="E578" s="44"/>
      <c r="F578" s="44"/>
      <c r="G578" s="44"/>
      <c r="H578" s="44"/>
      <c r="I578" s="516"/>
      <c r="J578" s="44"/>
      <c r="K578" s="516"/>
      <c r="L578" s="502"/>
      <c r="N578" s="44"/>
      <c r="O578" s="502"/>
      <c r="P578" s="44"/>
      <c r="Q578" s="44"/>
    </row>
    <row r="579" customFormat="false" ht="15.75" hidden="false" customHeight="false" outlineLevel="0" collapsed="false">
      <c r="A579" s="44"/>
      <c r="D579" s="44"/>
      <c r="E579" s="44"/>
      <c r="F579" s="44"/>
      <c r="G579" s="44"/>
      <c r="H579" s="44"/>
      <c r="I579" s="516"/>
      <c r="J579" s="44"/>
      <c r="K579" s="516"/>
      <c r="L579" s="502"/>
      <c r="N579" s="44"/>
      <c r="O579" s="502"/>
      <c r="P579" s="44"/>
      <c r="Q579" s="44"/>
    </row>
    <row r="580" customFormat="false" ht="15.75" hidden="false" customHeight="false" outlineLevel="0" collapsed="false">
      <c r="A580" s="44"/>
      <c r="D580" s="44"/>
      <c r="E580" s="44"/>
      <c r="F580" s="44"/>
      <c r="G580" s="44"/>
      <c r="H580" s="44"/>
      <c r="I580" s="516"/>
      <c r="J580" s="44"/>
      <c r="K580" s="516"/>
      <c r="L580" s="502"/>
      <c r="N580" s="44"/>
      <c r="O580" s="502"/>
      <c r="P580" s="44"/>
      <c r="Q580" s="44"/>
    </row>
    <row r="581" customFormat="false" ht="15.75" hidden="false" customHeight="false" outlineLevel="0" collapsed="false">
      <c r="A581" s="44"/>
      <c r="D581" s="44"/>
      <c r="E581" s="44"/>
      <c r="F581" s="44"/>
      <c r="G581" s="44"/>
      <c r="H581" s="44"/>
      <c r="I581" s="516"/>
      <c r="J581" s="44"/>
      <c r="K581" s="516"/>
      <c r="L581" s="502"/>
      <c r="N581" s="44"/>
      <c r="O581" s="502"/>
      <c r="P581" s="44"/>
      <c r="Q581" s="44"/>
    </row>
    <row r="582" customFormat="false" ht="15.75" hidden="false" customHeight="false" outlineLevel="0" collapsed="false">
      <c r="A582" s="44"/>
      <c r="D582" s="44"/>
      <c r="E582" s="44"/>
      <c r="F582" s="44"/>
      <c r="G582" s="44"/>
      <c r="H582" s="44"/>
      <c r="I582" s="516"/>
      <c r="J582" s="44"/>
      <c r="K582" s="516"/>
      <c r="L582" s="502"/>
      <c r="N582" s="44"/>
      <c r="O582" s="502"/>
      <c r="P582" s="44"/>
      <c r="Q582" s="44"/>
    </row>
    <row r="583" customFormat="false" ht="15.75" hidden="false" customHeight="false" outlineLevel="0" collapsed="false">
      <c r="A583" s="44"/>
      <c r="D583" s="44"/>
      <c r="E583" s="44"/>
      <c r="F583" s="44"/>
      <c r="G583" s="44"/>
      <c r="H583" s="44"/>
      <c r="I583" s="516"/>
      <c r="J583" s="44"/>
      <c r="K583" s="516"/>
      <c r="L583" s="502"/>
      <c r="N583" s="44"/>
      <c r="O583" s="502"/>
      <c r="P583" s="44"/>
      <c r="Q583" s="44"/>
    </row>
    <row r="584" customFormat="false" ht="15.75" hidden="false" customHeight="false" outlineLevel="0" collapsed="false">
      <c r="A584" s="44"/>
      <c r="D584" s="44"/>
      <c r="E584" s="44"/>
      <c r="F584" s="44"/>
      <c r="G584" s="44"/>
      <c r="H584" s="44"/>
      <c r="I584" s="516"/>
      <c r="J584" s="44"/>
      <c r="K584" s="516"/>
      <c r="L584" s="502"/>
      <c r="N584" s="44"/>
      <c r="O584" s="502"/>
      <c r="P584" s="44"/>
      <c r="Q584" s="44"/>
    </row>
    <row r="585" customFormat="false" ht="15.75" hidden="false" customHeight="false" outlineLevel="0" collapsed="false">
      <c r="A585" s="44"/>
      <c r="D585" s="44"/>
      <c r="E585" s="44"/>
      <c r="F585" s="44"/>
      <c r="G585" s="44"/>
      <c r="H585" s="44"/>
      <c r="I585" s="516"/>
      <c r="J585" s="44"/>
      <c r="K585" s="516"/>
      <c r="L585" s="502"/>
      <c r="N585" s="44"/>
      <c r="O585" s="502"/>
      <c r="P585" s="44"/>
      <c r="Q585" s="44"/>
    </row>
    <row r="586" customFormat="false" ht="15.75" hidden="false" customHeight="false" outlineLevel="0" collapsed="false">
      <c r="A586" s="44"/>
      <c r="D586" s="44"/>
      <c r="E586" s="44"/>
      <c r="F586" s="44"/>
      <c r="G586" s="44"/>
      <c r="H586" s="44"/>
      <c r="I586" s="516"/>
      <c r="J586" s="44"/>
      <c r="K586" s="516"/>
      <c r="L586" s="502"/>
      <c r="N586" s="44"/>
      <c r="O586" s="502"/>
      <c r="P586" s="44"/>
      <c r="Q586" s="44"/>
    </row>
    <row r="587" customFormat="false" ht="15.75" hidden="false" customHeight="false" outlineLevel="0" collapsed="false">
      <c r="A587" s="44"/>
      <c r="D587" s="44"/>
      <c r="E587" s="44"/>
      <c r="F587" s="44"/>
      <c r="G587" s="44"/>
      <c r="H587" s="44"/>
      <c r="I587" s="516"/>
      <c r="J587" s="44"/>
      <c r="K587" s="516"/>
      <c r="L587" s="502"/>
      <c r="N587" s="44"/>
      <c r="O587" s="502"/>
      <c r="P587" s="44"/>
      <c r="Q587" s="44"/>
    </row>
    <row r="588" customFormat="false" ht="15.75" hidden="false" customHeight="false" outlineLevel="0" collapsed="false">
      <c r="A588" s="44"/>
      <c r="D588" s="44"/>
      <c r="E588" s="44"/>
      <c r="F588" s="44"/>
      <c r="G588" s="44"/>
      <c r="H588" s="44"/>
      <c r="I588" s="516"/>
      <c r="J588" s="44"/>
      <c r="K588" s="516"/>
      <c r="L588" s="502"/>
      <c r="N588" s="44"/>
      <c r="O588" s="502"/>
      <c r="P588" s="44"/>
      <c r="Q588" s="44"/>
    </row>
    <row r="589" customFormat="false" ht="15.75" hidden="false" customHeight="false" outlineLevel="0" collapsed="false">
      <c r="A589" s="44"/>
      <c r="D589" s="44"/>
      <c r="E589" s="44"/>
      <c r="F589" s="44"/>
      <c r="G589" s="44"/>
      <c r="H589" s="44"/>
      <c r="I589" s="516"/>
      <c r="J589" s="44"/>
      <c r="K589" s="516"/>
      <c r="L589" s="502"/>
      <c r="N589" s="44"/>
      <c r="O589" s="502"/>
      <c r="P589" s="44"/>
      <c r="Q589" s="44"/>
    </row>
    <row r="590" customFormat="false" ht="15.75" hidden="false" customHeight="false" outlineLevel="0" collapsed="false">
      <c r="A590" s="44"/>
      <c r="D590" s="44"/>
      <c r="E590" s="44"/>
      <c r="F590" s="44"/>
      <c r="G590" s="44"/>
      <c r="H590" s="44"/>
      <c r="I590" s="516"/>
      <c r="J590" s="44"/>
      <c r="K590" s="516"/>
      <c r="L590" s="502"/>
      <c r="N590" s="44"/>
      <c r="O590" s="502"/>
      <c r="P590" s="44"/>
      <c r="Q590" s="44"/>
    </row>
    <row r="591" customFormat="false" ht="15.75" hidden="false" customHeight="false" outlineLevel="0" collapsed="false">
      <c r="A591" s="44"/>
      <c r="D591" s="44"/>
      <c r="E591" s="44"/>
      <c r="F591" s="44"/>
      <c r="G591" s="44"/>
      <c r="H591" s="44"/>
      <c r="I591" s="516"/>
      <c r="J591" s="44"/>
      <c r="K591" s="516"/>
      <c r="L591" s="502"/>
      <c r="N591" s="44"/>
      <c r="O591" s="502"/>
      <c r="P591" s="44"/>
      <c r="Q591" s="44"/>
    </row>
    <row r="592" customFormat="false" ht="15.75" hidden="false" customHeight="false" outlineLevel="0" collapsed="false">
      <c r="A592" s="44"/>
      <c r="D592" s="44"/>
      <c r="E592" s="44"/>
      <c r="F592" s="44"/>
      <c r="G592" s="44"/>
      <c r="H592" s="44"/>
      <c r="I592" s="516"/>
      <c r="J592" s="44"/>
      <c r="K592" s="516"/>
      <c r="L592" s="502"/>
      <c r="N592" s="44"/>
      <c r="O592" s="502"/>
      <c r="P592" s="44"/>
      <c r="Q592" s="44"/>
    </row>
    <row r="593" customFormat="false" ht="15.75" hidden="false" customHeight="false" outlineLevel="0" collapsed="false">
      <c r="A593" s="44"/>
      <c r="D593" s="44"/>
      <c r="E593" s="44"/>
      <c r="F593" s="44"/>
      <c r="G593" s="44"/>
      <c r="H593" s="44"/>
      <c r="I593" s="516"/>
      <c r="J593" s="44"/>
      <c r="K593" s="516"/>
      <c r="L593" s="502"/>
      <c r="N593" s="44"/>
      <c r="O593" s="502"/>
      <c r="P593" s="44"/>
      <c r="Q593" s="44"/>
    </row>
    <row r="594" customFormat="false" ht="15.75" hidden="false" customHeight="false" outlineLevel="0" collapsed="false">
      <c r="A594" s="44"/>
      <c r="D594" s="44"/>
      <c r="E594" s="44"/>
      <c r="F594" s="44"/>
      <c r="G594" s="44"/>
      <c r="H594" s="44"/>
      <c r="I594" s="516"/>
      <c r="J594" s="44"/>
      <c r="K594" s="516"/>
      <c r="L594" s="502"/>
      <c r="N594" s="44"/>
      <c r="O594" s="502"/>
      <c r="P594" s="44"/>
      <c r="Q594" s="44"/>
    </row>
    <row r="595" customFormat="false" ht="15.75" hidden="false" customHeight="false" outlineLevel="0" collapsed="false">
      <c r="A595" s="44"/>
      <c r="D595" s="44"/>
      <c r="E595" s="44"/>
      <c r="F595" s="44"/>
      <c r="G595" s="44"/>
      <c r="H595" s="44"/>
      <c r="I595" s="516"/>
      <c r="J595" s="44"/>
      <c r="K595" s="516"/>
      <c r="L595" s="502"/>
      <c r="N595" s="44"/>
      <c r="O595" s="502"/>
      <c r="P595" s="44"/>
      <c r="Q595" s="44"/>
    </row>
    <row r="596" customFormat="false" ht="15.75" hidden="false" customHeight="false" outlineLevel="0" collapsed="false">
      <c r="A596" s="44"/>
      <c r="D596" s="44"/>
      <c r="E596" s="44"/>
      <c r="F596" s="44"/>
      <c r="G596" s="44"/>
      <c r="H596" s="44"/>
      <c r="I596" s="516"/>
      <c r="J596" s="44"/>
      <c r="K596" s="516"/>
      <c r="L596" s="502"/>
      <c r="N596" s="44"/>
      <c r="O596" s="502"/>
      <c r="P596" s="44"/>
      <c r="Q596" s="44"/>
    </row>
    <row r="597" customFormat="false" ht="15.75" hidden="false" customHeight="false" outlineLevel="0" collapsed="false">
      <c r="A597" s="44"/>
      <c r="D597" s="44"/>
      <c r="E597" s="44"/>
      <c r="F597" s="44"/>
      <c r="G597" s="44"/>
      <c r="H597" s="44"/>
      <c r="I597" s="516"/>
      <c r="J597" s="44"/>
      <c r="K597" s="516"/>
      <c r="L597" s="502"/>
      <c r="N597" s="44"/>
      <c r="O597" s="502"/>
      <c r="P597" s="44"/>
      <c r="Q597" s="44"/>
    </row>
    <row r="598" customFormat="false" ht="15.75" hidden="false" customHeight="false" outlineLevel="0" collapsed="false">
      <c r="A598" s="44"/>
      <c r="D598" s="44"/>
      <c r="E598" s="44"/>
      <c r="F598" s="44"/>
      <c r="G598" s="44"/>
      <c r="H598" s="44"/>
      <c r="I598" s="516"/>
      <c r="J598" s="44"/>
      <c r="K598" s="516"/>
      <c r="L598" s="502"/>
      <c r="N598" s="44"/>
      <c r="O598" s="502"/>
      <c r="P598" s="44"/>
      <c r="Q598" s="44"/>
    </row>
    <row r="599" customFormat="false" ht="15.75" hidden="false" customHeight="false" outlineLevel="0" collapsed="false">
      <c r="A599" s="44"/>
      <c r="D599" s="44"/>
      <c r="E599" s="44"/>
      <c r="F599" s="44"/>
      <c r="G599" s="44"/>
      <c r="H599" s="44"/>
      <c r="I599" s="516"/>
      <c r="J599" s="44"/>
      <c r="K599" s="516"/>
      <c r="L599" s="502"/>
      <c r="N599" s="44"/>
      <c r="O599" s="502"/>
      <c r="P599" s="44"/>
      <c r="Q599" s="44"/>
    </row>
    <row r="600" customFormat="false" ht="15.75" hidden="false" customHeight="false" outlineLevel="0" collapsed="false">
      <c r="A600" s="44"/>
      <c r="D600" s="44"/>
      <c r="E600" s="44"/>
      <c r="F600" s="44"/>
      <c r="G600" s="44"/>
      <c r="H600" s="44"/>
      <c r="I600" s="516"/>
      <c r="J600" s="44"/>
      <c r="K600" s="516"/>
      <c r="L600" s="502"/>
      <c r="N600" s="44"/>
      <c r="O600" s="502"/>
      <c r="P600" s="44"/>
      <c r="Q600" s="44"/>
    </row>
    <row r="601" customFormat="false" ht="15.75" hidden="false" customHeight="false" outlineLevel="0" collapsed="false">
      <c r="A601" s="44"/>
      <c r="D601" s="44"/>
      <c r="E601" s="44"/>
      <c r="F601" s="44"/>
      <c r="G601" s="44"/>
      <c r="H601" s="44"/>
      <c r="I601" s="516"/>
      <c r="J601" s="44"/>
      <c r="K601" s="516"/>
      <c r="L601" s="502"/>
      <c r="N601" s="44"/>
      <c r="O601" s="502"/>
      <c r="P601" s="44"/>
      <c r="Q601" s="44"/>
    </row>
    <row r="602" customFormat="false" ht="15.75" hidden="false" customHeight="false" outlineLevel="0" collapsed="false">
      <c r="A602" s="44"/>
      <c r="D602" s="44"/>
      <c r="E602" s="44"/>
      <c r="F602" s="44"/>
      <c r="G602" s="44"/>
      <c r="H602" s="44"/>
      <c r="I602" s="516"/>
      <c r="J602" s="44"/>
      <c r="K602" s="516"/>
      <c r="L602" s="502"/>
      <c r="N602" s="44"/>
      <c r="O602" s="502"/>
      <c r="P602" s="44"/>
      <c r="Q602" s="44"/>
    </row>
    <row r="603" customFormat="false" ht="15.75" hidden="false" customHeight="false" outlineLevel="0" collapsed="false">
      <c r="A603" s="44"/>
      <c r="D603" s="44"/>
      <c r="E603" s="44"/>
      <c r="F603" s="44"/>
      <c r="G603" s="44"/>
      <c r="H603" s="44"/>
      <c r="I603" s="516"/>
      <c r="J603" s="44"/>
      <c r="K603" s="516"/>
      <c r="L603" s="502"/>
      <c r="N603" s="44"/>
      <c r="O603" s="502"/>
      <c r="P603" s="44"/>
      <c r="Q603" s="44"/>
    </row>
    <row r="604" customFormat="false" ht="15.75" hidden="false" customHeight="false" outlineLevel="0" collapsed="false">
      <c r="A604" s="44"/>
      <c r="D604" s="44"/>
      <c r="E604" s="44"/>
      <c r="F604" s="44"/>
      <c r="G604" s="44"/>
      <c r="H604" s="44"/>
      <c r="I604" s="516"/>
      <c r="J604" s="44"/>
      <c r="K604" s="516"/>
      <c r="L604" s="502"/>
      <c r="N604" s="44"/>
      <c r="O604" s="502"/>
      <c r="P604" s="44"/>
      <c r="Q604" s="44"/>
    </row>
    <row r="605" customFormat="false" ht="15.75" hidden="false" customHeight="false" outlineLevel="0" collapsed="false">
      <c r="A605" s="44"/>
      <c r="D605" s="44"/>
      <c r="E605" s="44"/>
      <c r="F605" s="44"/>
      <c r="G605" s="44"/>
      <c r="H605" s="44"/>
      <c r="I605" s="516"/>
      <c r="J605" s="44"/>
      <c r="K605" s="516"/>
      <c r="L605" s="502"/>
      <c r="N605" s="44"/>
      <c r="O605" s="502"/>
      <c r="P605" s="44"/>
      <c r="Q605" s="44"/>
    </row>
    <row r="606" customFormat="false" ht="15.75" hidden="false" customHeight="false" outlineLevel="0" collapsed="false">
      <c r="A606" s="44"/>
      <c r="D606" s="44"/>
      <c r="E606" s="44"/>
      <c r="F606" s="44"/>
      <c r="G606" s="44"/>
      <c r="H606" s="44"/>
      <c r="I606" s="516"/>
      <c r="J606" s="44"/>
      <c r="K606" s="516"/>
      <c r="L606" s="502"/>
      <c r="N606" s="44"/>
      <c r="O606" s="502"/>
      <c r="P606" s="44"/>
      <c r="Q606" s="44"/>
    </row>
    <row r="607" customFormat="false" ht="15.75" hidden="false" customHeight="false" outlineLevel="0" collapsed="false">
      <c r="A607" s="44"/>
      <c r="D607" s="44"/>
      <c r="E607" s="44"/>
      <c r="F607" s="44"/>
      <c r="G607" s="44"/>
      <c r="H607" s="44"/>
      <c r="I607" s="516"/>
      <c r="J607" s="44"/>
      <c r="K607" s="516"/>
      <c r="L607" s="502"/>
      <c r="N607" s="44"/>
      <c r="O607" s="502"/>
      <c r="P607" s="44"/>
      <c r="Q607" s="44"/>
    </row>
    <row r="608" customFormat="false" ht="15.75" hidden="false" customHeight="false" outlineLevel="0" collapsed="false">
      <c r="A608" s="44"/>
      <c r="D608" s="44"/>
      <c r="E608" s="44"/>
      <c r="F608" s="44"/>
      <c r="G608" s="44"/>
      <c r="H608" s="44"/>
      <c r="I608" s="516"/>
      <c r="J608" s="44"/>
      <c r="K608" s="516"/>
      <c r="L608" s="502"/>
      <c r="N608" s="44"/>
      <c r="O608" s="502"/>
      <c r="P608" s="44"/>
      <c r="Q608" s="44"/>
    </row>
    <row r="609" customFormat="false" ht="15.75" hidden="false" customHeight="false" outlineLevel="0" collapsed="false">
      <c r="A609" s="44"/>
      <c r="D609" s="44"/>
      <c r="E609" s="44"/>
      <c r="F609" s="44"/>
      <c r="G609" s="44"/>
      <c r="H609" s="44"/>
      <c r="I609" s="516"/>
      <c r="J609" s="44"/>
      <c r="K609" s="516"/>
      <c r="L609" s="502"/>
      <c r="N609" s="44"/>
      <c r="O609" s="502"/>
      <c r="P609" s="44"/>
      <c r="Q609" s="44"/>
    </row>
    <row r="610" customFormat="false" ht="15.75" hidden="false" customHeight="false" outlineLevel="0" collapsed="false">
      <c r="A610" s="44"/>
      <c r="D610" s="44"/>
      <c r="E610" s="44"/>
      <c r="F610" s="44"/>
      <c r="G610" s="44"/>
      <c r="H610" s="44"/>
      <c r="I610" s="516"/>
      <c r="J610" s="44"/>
      <c r="K610" s="516"/>
      <c r="L610" s="502"/>
      <c r="N610" s="44"/>
      <c r="O610" s="502"/>
      <c r="P610" s="44"/>
      <c r="Q610" s="44"/>
    </row>
    <row r="611" customFormat="false" ht="15.75" hidden="false" customHeight="false" outlineLevel="0" collapsed="false">
      <c r="A611" s="44"/>
      <c r="D611" s="44"/>
      <c r="E611" s="44"/>
      <c r="F611" s="44"/>
      <c r="G611" s="44"/>
      <c r="H611" s="44"/>
      <c r="I611" s="516"/>
      <c r="J611" s="44"/>
      <c r="K611" s="516"/>
      <c r="L611" s="502"/>
      <c r="N611" s="44"/>
      <c r="O611" s="502"/>
      <c r="P611" s="44"/>
      <c r="Q611" s="44"/>
    </row>
    <row r="612" customFormat="false" ht="15.75" hidden="false" customHeight="false" outlineLevel="0" collapsed="false">
      <c r="A612" s="44"/>
      <c r="D612" s="44"/>
      <c r="E612" s="44"/>
      <c r="F612" s="44"/>
      <c r="G612" s="44"/>
      <c r="H612" s="44"/>
      <c r="I612" s="516"/>
      <c r="J612" s="44"/>
      <c r="K612" s="516"/>
      <c r="L612" s="502"/>
      <c r="N612" s="44"/>
      <c r="O612" s="502"/>
      <c r="P612" s="44"/>
      <c r="Q612" s="44"/>
    </row>
    <row r="613" customFormat="false" ht="15.75" hidden="false" customHeight="false" outlineLevel="0" collapsed="false">
      <c r="A613" s="44"/>
      <c r="D613" s="44"/>
      <c r="E613" s="44"/>
      <c r="F613" s="44"/>
      <c r="G613" s="44"/>
      <c r="H613" s="44"/>
      <c r="I613" s="516"/>
      <c r="J613" s="44"/>
      <c r="K613" s="516"/>
      <c r="L613" s="502"/>
      <c r="N613" s="44"/>
      <c r="O613" s="502"/>
      <c r="P613" s="44"/>
      <c r="Q613" s="44"/>
    </row>
    <row r="614" customFormat="false" ht="15.75" hidden="false" customHeight="false" outlineLevel="0" collapsed="false">
      <c r="A614" s="44"/>
      <c r="D614" s="44"/>
      <c r="E614" s="44"/>
      <c r="F614" s="44"/>
      <c r="G614" s="44"/>
      <c r="H614" s="44"/>
      <c r="I614" s="516"/>
      <c r="J614" s="44"/>
      <c r="K614" s="516"/>
      <c r="L614" s="502"/>
      <c r="N614" s="44"/>
      <c r="O614" s="502"/>
      <c r="P614" s="44"/>
      <c r="Q614" s="44"/>
    </row>
    <row r="615" customFormat="false" ht="15.75" hidden="false" customHeight="false" outlineLevel="0" collapsed="false">
      <c r="A615" s="44"/>
      <c r="D615" s="44"/>
      <c r="E615" s="44"/>
      <c r="F615" s="44"/>
      <c r="G615" s="44"/>
      <c r="H615" s="44"/>
      <c r="I615" s="516"/>
      <c r="J615" s="44"/>
      <c r="K615" s="516"/>
      <c r="L615" s="502"/>
      <c r="N615" s="44"/>
      <c r="O615" s="502"/>
      <c r="P615" s="44"/>
      <c r="Q615" s="44"/>
    </row>
    <row r="616" customFormat="false" ht="15.75" hidden="false" customHeight="false" outlineLevel="0" collapsed="false">
      <c r="A616" s="44"/>
      <c r="D616" s="44"/>
      <c r="E616" s="44"/>
      <c r="F616" s="44"/>
      <c r="G616" s="44"/>
      <c r="H616" s="44"/>
      <c r="I616" s="516"/>
      <c r="J616" s="44"/>
      <c r="K616" s="516"/>
      <c r="L616" s="502"/>
      <c r="N616" s="44"/>
      <c r="O616" s="502"/>
      <c r="P616" s="44"/>
      <c r="Q616" s="44"/>
    </row>
    <row r="617" customFormat="false" ht="15.75" hidden="false" customHeight="false" outlineLevel="0" collapsed="false">
      <c r="A617" s="44"/>
      <c r="D617" s="44"/>
      <c r="E617" s="44"/>
      <c r="F617" s="44"/>
      <c r="G617" s="44"/>
      <c r="H617" s="44"/>
      <c r="I617" s="516"/>
      <c r="J617" s="44"/>
      <c r="K617" s="516"/>
      <c r="L617" s="502"/>
      <c r="N617" s="44"/>
      <c r="O617" s="502"/>
      <c r="P617" s="44"/>
      <c r="Q617" s="44"/>
    </row>
    <row r="618" customFormat="false" ht="15.75" hidden="false" customHeight="false" outlineLevel="0" collapsed="false">
      <c r="A618" s="44"/>
      <c r="D618" s="44"/>
      <c r="E618" s="44"/>
      <c r="F618" s="44"/>
      <c r="G618" s="44"/>
      <c r="H618" s="44"/>
      <c r="I618" s="516"/>
      <c r="J618" s="44"/>
      <c r="K618" s="516"/>
      <c r="L618" s="502"/>
      <c r="N618" s="44"/>
      <c r="O618" s="502"/>
      <c r="P618" s="44"/>
      <c r="Q618" s="44"/>
    </row>
    <row r="619" customFormat="false" ht="15.75" hidden="false" customHeight="false" outlineLevel="0" collapsed="false">
      <c r="A619" s="44"/>
      <c r="D619" s="44"/>
      <c r="E619" s="44"/>
      <c r="F619" s="44"/>
      <c r="G619" s="44"/>
      <c r="H619" s="44"/>
      <c r="I619" s="516"/>
      <c r="J619" s="44"/>
      <c r="K619" s="516"/>
      <c r="L619" s="502"/>
      <c r="N619" s="44"/>
      <c r="O619" s="502"/>
      <c r="P619" s="44"/>
      <c r="Q619" s="44"/>
    </row>
    <row r="620" customFormat="false" ht="15.75" hidden="false" customHeight="false" outlineLevel="0" collapsed="false">
      <c r="A620" s="44"/>
      <c r="D620" s="44"/>
      <c r="E620" s="44"/>
      <c r="F620" s="44"/>
      <c r="G620" s="44"/>
      <c r="H620" s="44"/>
      <c r="I620" s="516"/>
      <c r="J620" s="44"/>
      <c r="K620" s="516"/>
      <c r="L620" s="502"/>
      <c r="N620" s="44"/>
      <c r="O620" s="502"/>
      <c r="P620" s="44"/>
      <c r="Q620" s="44"/>
    </row>
    <row r="621" customFormat="false" ht="15.75" hidden="false" customHeight="false" outlineLevel="0" collapsed="false">
      <c r="A621" s="44"/>
      <c r="D621" s="44"/>
      <c r="E621" s="44"/>
      <c r="F621" s="44"/>
      <c r="G621" s="44"/>
      <c r="H621" s="44"/>
      <c r="I621" s="516"/>
      <c r="J621" s="44"/>
      <c r="K621" s="516"/>
      <c r="L621" s="502"/>
      <c r="N621" s="44"/>
      <c r="O621" s="502"/>
      <c r="P621" s="44"/>
      <c r="Q621" s="44"/>
    </row>
    <row r="622" customFormat="false" ht="15.75" hidden="false" customHeight="false" outlineLevel="0" collapsed="false">
      <c r="A622" s="44"/>
      <c r="D622" s="44"/>
      <c r="E622" s="44"/>
      <c r="F622" s="44"/>
      <c r="G622" s="44"/>
      <c r="H622" s="44"/>
      <c r="I622" s="516"/>
      <c r="J622" s="44"/>
      <c r="K622" s="516"/>
      <c r="L622" s="502"/>
      <c r="N622" s="44"/>
      <c r="O622" s="502"/>
      <c r="P622" s="44"/>
      <c r="Q622" s="44"/>
    </row>
    <row r="623" customFormat="false" ht="15.75" hidden="false" customHeight="false" outlineLevel="0" collapsed="false">
      <c r="A623" s="44"/>
      <c r="D623" s="44"/>
      <c r="E623" s="44"/>
      <c r="F623" s="44"/>
      <c r="G623" s="44"/>
      <c r="H623" s="44"/>
      <c r="I623" s="516"/>
      <c r="J623" s="44"/>
      <c r="K623" s="516"/>
      <c r="L623" s="502"/>
      <c r="N623" s="44"/>
      <c r="O623" s="502"/>
      <c r="P623" s="44"/>
      <c r="Q623" s="44"/>
    </row>
    <row r="624" customFormat="false" ht="15.75" hidden="false" customHeight="false" outlineLevel="0" collapsed="false">
      <c r="A624" s="44"/>
      <c r="D624" s="44"/>
      <c r="E624" s="44"/>
      <c r="F624" s="44"/>
      <c r="G624" s="44"/>
      <c r="H624" s="44"/>
      <c r="I624" s="516"/>
      <c r="J624" s="44"/>
      <c r="K624" s="516"/>
      <c r="L624" s="502"/>
      <c r="N624" s="44"/>
      <c r="O624" s="502"/>
      <c r="P624" s="44"/>
      <c r="Q624" s="44"/>
    </row>
    <row r="625" customFormat="false" ht="15.75" hidden="false" customHeight="false" outlineLevel="0" collapsed="false">
      <c r="A625" s="44"/>
      <c r="D625" s="44"/>
      <c r="E625" s="44"/>
      <c r="F625" s="44"/>
      <c r="G625" s="44"/>
      <c r="H625" s="44"/>
      <c r="I625" s="516"/>
      <c r="J625" s="44"/>
      <c r="K625" s="516"/>
      <c r="L625" s="502"/>
      <c r="N625" s="44"/>
      <c r="O625" s="502"/>
      <c r="P625" s="44"/>
      <c r="Q625" s="44"/>
    </row>
    <row r="626" customFormat="false" ht="15.75" hidden="false" customHeight="false" outlineLevel="0" collapsed="false">
      <c r="A626" s="44"/>
      <c r="D626" s="44"/>
      <c r="E626" s="44"/>
      <c r="F626" s="44"/>
      <c r="G626" s="44"/>
      <c r="H626" s="44"/>
      <c r="I626" s="516"/>
      <c r="J626" s="44"/>
      <c r="K626" s="516"/>
      <c r="L626" s="502"/>
      <c r="N626" s="44"/>
      <c r="O626" s="502"/>
      <c r="P626" s="44"/>
      <c r="Q626" s="44"/>
    </row>
    <row r="627" customFormat="false" ht="15.75" hidden="false" customHeight="false" outlineLevel="0" collapsed="false">
      <c r="A627" s="44"/>
      <c r="D627" s="44"/>
      <c r="E627" s="44"/>
      <c r="F627" s="44"/>
      <c r="G627" s="44"/>
      <c r="H627" s="44"/>
      <c r="I627" s="516"/>
      <c r="J627" s="44"/>
      <c r="K627" s="516"/>
      <c r="L627" s="502"/>
      <c r="N627" s="44"/>
      <c r="O627" s="502"/>
      <c r="P627" s="44"/>
      <c r="Q627" s="44"/>
    </row>
    <row r="628" customFormat="false" ht="15.75" hidden="false" customHeight="false" outlineLevel="0" collapsed="false">
      <c r="A628" s="44"/>
      <c r="D628" s="44"/>
      <c r="E628" s="44"/>
      <c r="F628" s="44"/>
      <c r="G628" s="44"/>
      <c r="H628" s="44"/>
      <c r="I628" s="516"/>
      <c r="J628" s="44"/>
      <c r="K628" s="516"/>
      <c r="L628" s="502"/>
      <c r="N628" s="44"/>
      <c r="O628" s="502"/>
      <c r="P628" s="44"/>
      <c r="Q628" s="44"/>
    </row>
    <row r="629" customFormat="false" ht="15.75" hidden="false" customHeight="false" outlineLevel="0" collapsed="false">
      <c r="A629" s="44"/>
      <c r="D629" s="44"/>
      <c r="E629" s="44"/>
      <c r="F629" s="44"/>
      <c r="G629" s="44"/>
      <c r="H629" s="44"/>
      <c r="I629" s="516"/>
      <c r="J629" s="44"/>
      <c r="K629" s="516"/>
      <c r="L629" s="502"/>
      <c r="N629" s="44"/>
      <c r="O629" s="502"/>
      <c r="P629" s="44"/>
      <c r="Q629" s="44"/>
    </row>
    <row r="630" customFormat="false" ht="15.75" hidden="false" customHeight="false" outlineLevel="0" collapsed="false">
      <c r="A630" s="44"/>
      <c r="D630" s="44"/>
      <c r="E630" s="44"/>
      <c r="F630" s="44"/>
      <c r="G630" s="44"/>
      <c r="H630" s="44"/>
      <c r="I630" s="516"/>
      <c r="J630" s="44"/>
      <c r="K630" s="516"/>
      <c r="L630" s="502"/>
      <c r="N630" s="44"/>
      <c r="O630" s="502"/>
      <c r="P630" s="44"/>
      <c r="Q630" s="44"/>
    </row>
    <row r="631" customFormat="false" ht="15.75" hidden="false" customHeight="false" outlineLevel="0" collapsed="false">
      <c r="A631" s="44"/>
      <c r="D631" s="44"/>
      <c r="E631" s="44"/>
      <c r="F631" s="44"/>
      <c r="G631" s="44"/>
      <c r="H631" s="44"/>
      <c r="I631" s="516"/>
      <c r="J631" s="44"/>
      <c r="K631" s="516"/>
      <c r="L631" s="502"/>
      <c r="N631" s="44"/>
      <c r="O631" s="502"/>
      <c r="P631" s="44"/>
      <c r="Q631" s="44"/>
    </row>
    <row r="632" customFormat="false" ht="15.75" hidden="false" customHeight="false" outlineLevel="0" collapsed="false">
      <c r="A632" s="44"/>
      <c r="D632" s="44"/>
      <c r="E632" s="44"/>
      <c r="F632" s="44"/>
      <c r="G632" s="44"/>
      <c r="H632" s="44"/>
      <c r="I632" s="516"/>
      <c r="J632" s="44"/>
      <c r="K632" s="516"/>
      <c r="L632" s="502"/>
      <c r="N632" s="44"/>
      <c r="O632" s="502"/>
      <c r="P632" s="44"/>
      <c r="Q632" s="44"/>
    </row>
    <row r="633" customFormat="false" ht="15.75" hidden="false" customHeight="false" outlineLevel="0" collapsed="false">
      <c r="A633" s="44"/>
      <c r="D633" s="44"/>
      <c r="E633" s="44"/>
      <c r="F633" s="44"/>
      <c r="G633" s="44"/>
      <c r="H633" s="44"/>
      <c r="I633" s="516"/>
      <c r="J633" s="44"/>
      <c r="K633" s="516"/>
      <c r="L633" s="502"/>
      <c r="N633" s="44"/>
      <c r="O633" s="502"/>
      <c r="P633" s="44"/>
      <c r="Q633" s="44"/>
    </row>
    <row r="634" customFormat="false" ht="15.75" hidden="false" customHeight="false" outlineLevel="0" collapsed="false">
      <c r="A634" s="44"/>
      <c r="D634" s="44"/>
      <c r="E634" s="44"/>
      <c r="F634" s="44"/>
      <c r="G634" s="44"/>
      <c r="H634" s="44"/>
      <c r="I634" s="516"/>
      <c r="J634" s="44"/>
      <c r="K634" s="516"/>
      <c r="L634" s="502"/>
      <c r="N634" s="44"/>
      <c r="O634" s="502"/>
      <c r="P634" s="44"/>
      <c r="Q634" s="44"/>
    </row>
    <row r="635" customFormat="false" ht="15.75" hidden="false" customHeight="false" outlineLevel="0" collapsed="false">
      <c r="A635" s="44"/>
      <c r="D635" s="44"/>
      <c r="E635" s="44"/>
      <c r="F635" s="44"/>
      <c r="G635" s="44"/>
      <c r="H635" s="44"/>
      <c r="I635" s="516"/>
      <c r="J635" s="44"/>
      <c r="K635" s="516"/>
      <c r="L635" s="502"/>
      <c r="N635" s="44"/>
      <c r="O635" s="502"/>
      <c r="P635" s="44"/>
      <c r="Q635" s="44"/>
    </row>
    <row r="636" customFormat="false" ht="15.75" hidden="false" customHeight="false" outlineLevel="0" collapsed="false">
      <c r="A636" s="44"/>
      <c r="D636" s="44"/>
      <c r="E636" s="44"/>
      <c r="F636" s="44"/>
      <c r="G636" s="44"/>
      <c r="H636" s="44"/>
      <c r="I636" s="516"/>
      <c r="J636" s="44"/>
      <c r="K636" s="516"/>
      <c r="L636" s="502"/>
      <c r="N636" s="44"/>
      <c r="O636" s="502"/>
      <c r="P636" s="44"/>
      <c r="Q636" s="44"/>
    </row>
    <row r="637" customFormat="false" ht="15.75" hidden="false" customHeight="false" outlineLevel="0" collapsed="false">
      <c r="A637" s="44"/>
      <c r="D637" s="44"/>
      <c r="E637" s="44"/>
      <c r="F637" s="44"/>
      <c r="G637" s="44"/>
      <c r="H637" s="44"/>
      <c r="I637" s="516"/>
      <c r="J637" s="44"/>
      <c r="K637" s="516"/>
      <c r="L637" s="502"/>
      <c r="N637" s="44"/>
      <c r="O637" s="502"/>
      <c r="P637" s="44"/>
      <c r="Q637" s="44"/>
    </row>
    <row r="638" customFormat="false" ht="15.75" hidden="false" customHeight="false" outlineLevel="0" collapsed="false">
      <c r="A638" s="44"/>
      <c r="D638" s="44"/>
      <c r="E638" s="44"/>
      <c r="F638" s="44"/>
      <c r="G638" s="44"/>
      <c r="H638" s="44"/>
      <c r="I638" s="516"/>
      <c r="J638" s="44"/>
      <c r="K638" s="516"/>
      <c r="L638" s="502"/>
      <c r="N638" s="44"/>
      <c r="O638" s="502"/>
      <c r="P638" s="44"/>
      <c r="Q638" s="44"/>
    </row>
    <row r="639" customFormat="false" ht="15.75" hidden="false" customHeight="false" outlineLevel="0" collapsed="false">
      <c r="A639" s="44"/>
      <c r="D639" s="44"/>
      <c r="E639" s="44"/>
      <c r="F639" s="44"/>
      <c r="G639" s="44"/>
      <c r="H639" s="44"/>
      <c r="I639" s="516"/>
      <c r="J639" s="44"/>
      <c r="K639" s="516"/>
      <c r="L639" s="502"/>
      <c r="N639" s="44"/>
      <c r="O639" s="502"/>
      <c r="P639" s="44"/>
      <c r="Q639" s="44"/>
    </row>
    <row r="640" customFormat="false" ht="15.75" hidden="false" customHeight="false" outlineLevel="0" collapsed="false">
      <c r="A640" s="44"/>
      <c r="D640" s="44"/>
      <c r="E640" s="44"/>
      <c r="F640" s="44"/>
      <c r="G640" s="44"/>
      <c r="H640" s="44"/>
      <c r="I640" s="516"/>
      <c r="J640" s="44"/>
      <c r="K640" s="516"/>
      <c r="L640" s="502"/>
      <c r="N640" s="44"/>
      <c r="O640" s="502"/>
      <c r="P640" s="44"/>
      <c r="Q640" s="44"/>
    </row>
    <row r="641" customFormat="false" ht="15.75" hidden="false" customHeight="false" outlineLevel="0" collapsed="false">
      <c r="A641" s="44"/>
      <c r="D641" s="44"/>
      <c r="E641" s="44"/>
      <c r="F641" s="44"/>
      <c r="G641" s="44"/>
      <c r="H641" s="44"/>
      <c r="I641" s="516"/>
      <c r="J641" s="44"/>
      <c r="K641" s="516"/>
      <c r="L641" s="502"/>
      <c r="N641" s="44"/>
      <c r="O641" s="502"/>
      <c r="P641" s="44"/>
      <c r="Q641" s="44"/>
    </row>
    <row r="642" customFormat="false" ht="15.75" hidden="false" customHeight="false" outlineLevel="0" collapsed="false">
      <c r="A642" s="44"/>
      <c r="D642" s="44"/>
      <c r="E642" s="44"/>
      <c r="F642" s="44"/>
      <c r="G642" s="44"/>
      <c r="H642" s="44"/>
      <c r="I642" s="516"/>
      <c r="J642" s="44"/>
      <c r="K642" s="516"/>
      <c r="L642" s="502"/>
      <c r="N642" s="44"/>
      <c r="O642" s="502"/>
      <c r="P642" s="44"/>
      <c r="Q642" s="44"/>
    </row>
    <row r="643" customFormat="false" ht="15.75" hidden="false" customHeight="false" outlineLevel="0" collapsed="false">
      <c r="A643" s="44"/>
      <c r="D643" s="44"/>
      <c r="E643" s="44"/>
      <c r="F643" s="44"/>
      <c r="G643" s="44"/>
      <c r="H643" s="44"/>
      <c r="I643" s="516"/>
      <c r="J643" s="44"/>
      <c r="K643" s="516"/>
      <c r="L643" s="502"/>
      <c r="N643" s="44"/>
      <c r="O643" s="502"/>
      <c r="P643" s="44"/>
      <c r="Q643" s="44"/>
    </row>
    <row r="644" customFormat="false" ht="15.75" hidden="false" customHeight="false" outlineLevel="0" collapsed="false">
      <c r="A644" s="44"/>
      <c r="D644" s="44"/>
      <c r="E644" s="44"/>
      <c r="F644" s="44"/>
      <c r="G644" s="44"/>
      <c r="H644" s="44"/>
      <c r="I644" s="516"/>
      <c r="J644" s="44"/>
      <c r="K644" s="516"/>
      <c r="L644" s="502"/>
      <c r="N644" s="44"/>
      <c r="O644" s="502"/>
      <c r="P644" s="44"/>
      <c r="Q644" s="44"/>
    </row>
    <row r="645" customFormat="false" ht="15.75" hidden="false" customHeight="false" outlineLevel="0" collapsed="false">
      <c r="A645" s="44"/>
      <c r="D645" s="44"/>
      <c r="E645" s="44"/>
      <c r="F645" s="44"/>
      <c r="G645" s="44"/>
      <c r="H645" s="44"/>
      <c r="I645" s="516"/>
      <c r="J645" s="44"/>
      <c r="K645" s="516"/>
      <c r="L645" s="502"/>
      <c r="N645" s="44"/>
      <c r="O645" s="502"/>
      <c r="P645" s="44"/>
      <c r="Q645" s="44"/>
    </row>
    <row r="646" customFormat="false" ht="15.75" hidden="false" customHeight="false" outlineLevel="0" collapsed="false">
      <c r="A646" s="44"/>
      <c r="D646" s="44"/>
      <c r="E646" s="44"/>
      <c r="F646" s="44"/>
      <c r="G646" s="44"/>
      <c r="H646" s="44"/>
      <c r="I646" s="516"/>
      <c r="J646" s="44"/>
      <c r="K646" s="516"/>
      <c r="L646" s="502"/>
      <c r="N646" s="44"/>
      <c r="O646" s="502"/>
      <c r="P646" s="44"/>
      <c r="Q646" s="44"/>
    </row>
    <row r="647" customFormat="false" ht="15.75" hidden="false" customHeight="false" outlineLevel="0" collapsed="false">
      <c r="A647" s="44"/>
      <c r="D647" s="44"/>
      <c r="E647" s="44"/>
      <c r="F647" s="44"/>
      <c r="G647" s="44"/>
      <c r="H647" s="44"/>
      <c r="I647" s="516"/>
      <c r="J647" s="44"/>
      <c r="K647" s="516"/>
      <c r="L647" s="502"/>
      <c r="N647" s="44"/>
      <c r="O647" s="502"/>
      <c r="P647" s="44"/>
      <c r="Q647" s="44"/>
    </row>
    <row r="648" customFormat="false" ht="15.75" hidden="false" customHeight="false" outlineLevel="0" collapsed="false">
      <c r="A648" s="44"/>
      <c r="D648" s="44"/>
      <c r="E648" s="44"/>
      <c r="F648" s="44"/>
      <c r="G648" s="44"/>
      <c r="H648" s="44"/>
      <c r="I648" s="516"/>
      <c r="J648" s="44"/>
      <c r="K648" s="516"/>
      <c r="L648" s="502"/>
      <c r="N648" s="44"/>
      <c r="O648" s="502"/>
      <c r="P648" s="44"/>
      <c r="Q648" s="44"/>
    </row>
    <row r="649" customFormat="false" ht="15.75" hidden="false" customHeight="false" outlineLevel="0" collapsed="false">
      <c r="A649" s="44"/>
      <c r="D649" s="44"/>
      <c r="E649" s="44"/>
      <c r="F649" s="44"/>
      <c r="G649" s="44"/>
      <c r="H649" s="44"/>
      <c r="I649" s="516"/>
      <c r="J649" s="44"/>
      <c r="K649" s="516"/>
      <c r="L649" s="502"/>
      <c r="N649" s="44"/>
      <c r="O649" s="502"/>
      <c r="P649" s="44"/>
      <c r="Q649" s="44"/>
    </row>
    <row r="650" customFormat="false" ht="15.75" hidden="false" customHeight="false" outlineLevel="0" collapsed="false">
      <c r="A650" s="44"/>
      <c r="D650" s="44"/>
      <c r="E650" s="44"/>
      <c r="F650" s="44"/>
      <c r="G650" s="44"/>
      <c r="H650" s="44"/>
      <c r="I650" s="516"/>
      <c r="J650" s="44"/>
      <c r="K650" s="516"/>
      <c r="L650" s="502"/>
      <c r="N650" s="44"/>
      <c r="O650" s="502"/>
      <c r="P650" s="44"/>
      <c r="Q650" s="44"/>
    </row>
    <row r="651" customFormat="false" ht="15.75" hidden="false" customHeight="false" outlineLevel="0" collapsed="false">
      <c r="A651" s="44"/>
      <c r="D651" s="44"/>
      <c r="E651" s="44"/>
      <c r="F651" s="44"/>
      <c r="G651" s="44"/>
      <c r="H651" s="44"/>
      <c r="I651" s="516"/>
      <c r="J651" s="44"/>
      <c r="K651" s="516"/>
      <c r="L651" s="502"/>
      <c r="N651" s="44"/>
      <c r="O651" s="502"/>
      <c r="P651" s="44"/>
      <c r="Q651" s="44"/>
    </row>
    <row r="652" customFormat="false" ht="15.75" hidden="false" customHeight="false" outlineLevel="0" collapsed="false">
      <c r="A652" s="44"/>
      <c r="D652" s="44"/>
      <c r="E652" s="44"/>
      <c r="F652" s="44"/>
      <c r="G652" s="44"/>
      <c r="H652" s="44"/>
      <c r="I652" s="516"/>
      <c r="J652" s="44"/>
      <c r="K652" s="516"/>
      <c r="L652" s="502"/>
      <c r="N652" s="44"/>
      <c r="O652" s="502"/>
      <c r="P652" s="44"/>
      <c r="Q652" s="44"/>
    </row>
    <row r="653" customFormat="false" ht="15.75" hidden="false" customHeight="false" outlineLevel="0" collapsed="false">
      <c r="A653" s="44"/>
      <c r="D653" s="44"/>
      <c r="E653" s="44"/>
      <c r="F653" s="44"/>
      <c r="G653" s="44"/>
      <c r="H653" s="44"/>
      <c r="I653" s="516"/>
      <c r="J653" s="44"/>
      <c r="K653" s="516"/>
      <c r="L653" s="502"/>
      <c r="N653" s="44"/>
      <c r="O653" s="502"/>
      <c r="P653" s="44"/>
      <c r="Q653" s="44"/>
    </row>
    <row r="654" customFormat="false" ht="15.75" hidden="false" customHeight="false" outlineLevel="0" collapsed="false">
      <c r="A654" s="44"/>
      <c r="D654" s="44"/>
      <c r="E654" s="44"/>
      <c r="F654" s="44"/>
      <c r="G654" s="44"/>
      <c r="H654" s="44"/>
      <c r="I654" s="516"/>
      <c r="J654" s="44"/>
      <c r="K654" s="516"/>
      <c r="L654" s="502"/>
      <c r="N654" s="44"/>
      <c r="O654" s="502"/>
      <c r="P654" s="44"/>
      <c r="Q654" s="44"/>
    </row>
    <row r="655" customFormat="false" ht="15.75" hidden="false" customHeight="false" outlineLevel="0" collapsed="false">
      <c r="A655" s="44"/>
      <c r="D655" s="44"/>
      <c r="E655" s="44"/>
      <c r="F655" s="44"/>
      <c r="G655" s="44"/>
      <c r="H655" s="44"/>
      <c r="I655" s="516"/>
      <c r="J655" s="44"/>
      <c r="K655" s="516"/>
      <c r="L655" s="502"/>
      <c r="N655" s="44"/>
      <c r="O655" s="502"/>
      <c r="P655" s="44"/>
      <c r="Q655" s="44"/>
    </row>
    <row r="656" customFormat="false" ht="15.75" hidden="false" customHeight="false" outlineLevel="0" collapsed="false">
      <c r="A656" s="44"/>
      <c r="D656" s="44"/>
      <c r="E656" s="44"/>
      <c r="F656" s="44"/>
      <c r="G656" s="44"/>
      <c r="H656" s="44"/>
      <c r="I656" s="516"/>
      <c r="J656" s="44"/>
      <c r="K656" s="516"/>
      <c r="L656" s="502"/>
      <c r="N656" s="44"/>
      <c r="O656" s="502"/>
      <c r="P656" s="44"/>
      <c r="Q656" s="44"/>
    </row>
    <row r="657" customFormat="false" ht="15.75" hidden="false" customHeight="false" outlineLevel="0" collapsed="false">
      <c r="A657" s="44"/>
      <c r="D657" s="44"/>
      <c r="E657" s="44"/>
      <c r="F657" s="44"/>
      <c r="G657" s="44"/>
      <c r="H657" s="44"/>
      <c r="I657" s="516"/>
      <c r="J657" s="44"/>
      <c r="K657" s="516"/>
      <c r="L657" s="502"/>
      <c r="N657" s="44"/>
      <c r="O657" s="502"/>
      <c r="P657" s="44"/>
      <c r="Q657" s="44"/>
    </row>
    <row r="658" customFormat="false" ht="15.75" hidden="false" customHeight="false" outlineLevel="0" collapsed="false">
      <c r="A658" s="44"/>
      <c r="D658" s="44"/>
      <c r="E658" s="44"/>
      <c r="F658" s="44"/>
      <c r="G658" s="44"/>
      <c r="H658" s="44"/>
      <c r="I658" s="516"/>
      <c r="J658" s="44"/>
      <c r="K658" s="516"/>
      <c r="L658" s="502"/>
      <c r="N658" s="44"/>
      <c r="O658" s="502"/>
      <c r="P658" s="44"/>
      <c r="Q658" s="44"/>
    </row>
    <row r="659" customFormat="false" ht="15.75" hidden="false" customHeight="false" outlineLevel="0" collapsed="false">
      <c r="A659" s="44"/>
      <c r="D659" s="44"/>
      <c r="E659" s="44"/>
      <c r="F659" s="44"/>
      <c r="G659" s="44"/>
      <c r="H659" s="44"/>
      <c r="I659" s="516"/>
      <c r="J659" s="44"/>
      <c r="K659" s="516"/>
      <c r="L659" s="502"/>
      <c r="N659" s="44"/>
      <c r="O659" s="502"/>
      <c r="P659" s="44"/>
      <c r="Q659" s="44"/>
    </row>
    <row r="660" customFormat="false" ht="15.75" hidden="false" customHeight="false" outlineLevel="0" collapsed="false">
      <c r="A660" s="44"/>
      <c r="D660" s="44"/>
      <c r="E660" s="44"/>
      <c r="F660" s="44"/>
      <c r="G660" s="44"/>
      <c r="H660" s="44"/>
      <c r="I660" s="516"/>
      <c r="J660" s="44"/>
      <c r="K660" s="516"/>
      <c r="L660" s="502"/>
      <c r="N660" s="44"/>
      <c r="O660" s="502"/>
      <c r="P660" s="44"/>
      <c r="Q660" s="44"/>
    </row>
    <row r="661" customFormat="false" ht="15.75" hidden="false" customHeight="false" outlineLevel="0" collapsed="false">
      <c r="A661" s="44"/>
      <c r="D661" s="44"/>
      <c r="E661" s="44"/>
      <c r="F661" s="44"/>
      <c r="G661" s="44"/>
      <c r="H661" s="44"/>
      <c r="I661" s="516"/>
      <c r="J661" s="44"/>
      <c r="K661" s="516"/>
      <c r="L661" s="502"/>
      <c r="N661" s="44"/>
      <c r="O661" s="502"/>
      <c r="P661" s="44"/>
      <c r="Q661" s="44"/>
    </row>
    <row r="662" customFormat="false" ht="15.75" hidden="false" customHeight="false" outlineLevel="0" collapsed="false">
      <c r="A662" s="44"/>
      <c r="D662" s="44"/>
      <c r="E662" s="44"/>
      <c r="F662" s="44"/>
      <c r="G662" s="44"/>
      <c r="H662" s="44"/>
      <c r="I662" s="516"/>
      <c r="J662" s="44"/>
      <c r="K662" s="516"/>
      <c r="L662" s="502"/>
      <c r="N662" s="44"/>
      <c r="O662" s="502"/>
      <c r="P662" s="44"/>
      <c r="Q662" s="44"/>
    </row>
    <row r="663" customFormat="false" ht="15.75" hidden="false" customHeight="false" outlineLevel="0" collapsed="false">
      <c r="A663" s="44"/>
      <c r="D663" s="44"/>
      <c r="E663" s="44"/>
      <c r="F663" s="44"/>
      <c r="G663" s="44"/>
      <c r="H663" s="44"/>
      <c r="I663" s="516"/>
      <c r="J663" s="44"/>
      <c r="K663" s="516"/>
      <c r="L663" s="502"/>
      <c r="N663" s="44"/>
      <c r="O663" s="502"/>
      <c r="P663" s="44"/>
      <c r="Q663" s="44"/>
    </row>
    <row r="664" customFormat="false" ht="15.75" hidden="false" customHeight="false" outlineLevel="0" collapsed="false">
      <c r="A664" s="44"/>
      <c r="D664" s="44"/>
      <c r="E664" s="44"/>
      <c r="F664" s="44"/>
      <c r="G664" s="44"/>
      <c r="H664" s="44"/>
      <c r="I664" s="516"/>
      <c r="J664" s="44"/>
      <c r="K664" s="516"/>
      <c r="L664" s="502"/>
      <c r="N664" s="44"/>
      <c r="O664" s="502"/>
      <c r="P664" s="44"/>
      <c r="Q664" s="44"/>
    </row>
    <row r="665" customFormat="false" ht="15.75" hidden="false" customHeight="false" outlineLevel="0" collapsed="false">
      <c r="A665" s="44"/>
      <c r="D665" s="44"/>
      <c r="E665" s="44"/>
      <c r="F665" s="44"/>
      <c r="G665" s="44"/>
      <c r="H665" s="44"/>
      <c r="I665" s="516"/>
      <c r="J665" s="44"/>
      <c r="K665" s="516"/>
      <c r="L665" s="502"/>
      <c r="N665" s="44"/>
      <c r="O665" s="502"/>
      <c r="P665" s="44"/>
      <c r="Q665" s="44"/>
    </row>
    <row r="666" customFormat="false" ht="15.75" hidden="false" customHeight="false" outlineLevel="0" collapsed="false">
      <c r="A666" s="44"/>
      <c r="D666" s="44"/>
      <c r="E666" s="44"/>
      <c r="F666" s="44"/>
      <c r="G666" s="44"/>
      <c r="H666" s="44"/>
      <c r="I666" s="516"/>
      <c r="J666" s="44"/>
      <c r="K666" s="516"/>
      <c r="L666" s="502"/>
      <c r="N666" s="44"/>
      <c r="O666" s="502"/>
      <c r="P666" s="44"/>
      <c r="Q666" s="44"/>
    </row>
    <row r="667" customFormat="false" ht="15.75" hidden="false" customHeight="false" outlineLevel="0" collapsed="false">
      <c r="A667" s="44"/>
      <c r="D667" s="44"/>
      <c r="E667" s="44"/>
      <c r="F667" s="44"/>
      <c r="G667" s="44"/>
      <c r="H667" s="44"/>
      <c r="I667" s="516"/>
      <c r="J667" s="44"/>
      <c r="K667" s="516"/>
      <c r="L667" s="502"/>
      <c r="N667" s="44"/>
      <c r="O667" s="502"/>
      <c r="P667" s="44"/>
      <c r="Q667" s="44"/>
    </row>
    <row r="668" customFormat="false" ht="15.75" hidden="false" customHeight="false" outlineLevel="0" collapsed="false">
      <c r="A668" s="44"/>
      <c r="D668" s="44"/>
      <c r="E668" s="44"/>
      <c r="F668" s="44"/>
      <c r="G668" s="44"/>
      <c r="H668" s="44"/>
      <c r="I668" s="516"/>
      <c r="J668" s="44"/>
      <c r="K668" s="516"/>
      <c r="L668" s="502"/>
      <c r="N668" s="44"/>
      <c r="O668" s="502"/>
      <c r="P668" s="44"/>
      <c r="Q668" s="44"/>
    </row>
    <row r="669" customFormat="false" ht="15.75" hidden="false" customHeight="false" outlineLevel="0" collapsed="false">
      <c r="A669" s="44"/>
      <c r="D669" s="44"/>
      <c r="E669" s="44"/>
      <c r="F669" s="44"/>
      <c r="G669" s="44"/>
      <c r="H669" s="44"/>
      <c r="I669" s="516"/>
      <c r="J669" s="44"/>
      <c r="K669" s="516"/>
      <c r="L669" s="502"/>
      <c r="N669" s="44"/>
      <c r="O669" s="502"/>
      <c r="P669" s="44"/>
      <c r="Q669" s="44"/>
    </row>
    <row r="670" customFormat="false" ht="15.75" hidden="false" customHeight="false" outlineLevel="0" collapsed="false">
      <c r="A670" s="44"/>
      <c r="D670" s="44"/>
      <c r="E670" s="44"/>
      <c r="F670" s="44"/>
      <c r="G670" s="44"/>
      <c r="H670" s="44"/>
      <c r="I670" s="516"/>
      <c r="J670" s="44"/>
      <c r="K670" s="516"/>
      <c r="L670" s="502"/>
      <c r="N670" s="44"/>
      <c r="O670" s="502"/>
      <c r="P670" s="44"/>
      <c r="Q670" s="44"/>
    </row>
    <row r="671" customFormat="false" ht="15.75" hidden="false" customHeight="false" outlineLevel="0" collapsed="false">
      <c r="A671" s="44"/>
      <c r="D671" s="44"/>
      <c r="E671" s="44"/>
      <c r="F671" s="44"/>
      <c r="G671" s="44"/>
      <c r="H671" s="44"/>
      <c r="I671" s="516"/>
      <c r="J671" s="44"/>
      <c r="K671" s="516"/>
      <c r="L671" s="502"/>
      <c r="N671" s="44"/>
      <c r="O671" s="502"/>
      <c r="P671" s="44"/>
      <c r="Q671" s="44"/>
    </row>
    <row r="672" customFormat="false" ht="15.75" hidden="false" customHeight="false" outlineLevel="0" collapsed="false">
      <c r="A672" s="44"/>
      <c r="D672" s="44"/>
      <c r="E672" s="44"/>
      <c r="F672" s="44"/>
      <c r="G672" s="44"/>
      <c r="H672" s="44"/>
      <c r="I672" s="516"/>
      <c r="J672" s="44"/>
      <c r="K672" s="516"/>
      <c r="L672" s="502"/>
      <c r="N672" s="44"/>
      <c r="O672" s="502"/>
      <c r="P672" s="44"/>
      <c r="Q672" s="44"/>
    </row>
    <row r="673" customFormat="false" ht="15.75" hidden="false" customHeight="false" outlineLevel="0" collapsed="false">
      <c r="A673" s="44"/>
      <c r="D673" s="44"/>
      <c r="E673" s="44"/>
      <c r="F673" s="44"/>
      <c r="G673" s="44"/>
      <c r="H673" s="44"/>
      <c r="I673" s="516"/>
      <c r="J673" s="44"/>
      <c r="K673" s="516"/>
      <c r="L673" s="502"/>
      <c r="N673" s="44"/>
      <c r="O673" s="502"/>
      <c r="P673" s="44"/>
      <c r="Q673" s="44"/>
    </row>
    <row r="674" customFormat="false" ht="15.75" hidden="false" customHeight="false" outlineLevel="0" collapsed="false">
      <c r="A674" s="44"/>
      <c r="D674" s="44"/>
      <c r="E674" s="44"/>
      <c r="F674" s="44"/>
      <c r="G674" s="44"/>
      <c r="H674" s="44"/>
      <c r="I674" s="516"/>
      <c r="J674" s="44"/>
      <c r="K674" s="516"/>
      <c r="L674" s="502"/>
      <c r="N674" s="44"/>
      <c r="O674" s="502"/>
      <c r="P674" s="44"/>
      <c r="Q674" s="44"/>
    </row>
    <row r="675" customFormat="false" ht="15.75" hidden="false" customHeight="false" outlineLevel="0" collapsed="false">
      <c r="A675" s="44"/>
      <c r="D675" s="44"/>
      <c r="E675" s="44"/>
      <c r="F675" s="44"/>
      <c r="G675" s="44"/>
      <c r="H675" s="44"/>
      <c r="I675" s="516"/>
      <c r="J675" s="44"/>
      <c r="K675" s="516"/>
      <c r="L675" s="502"/>
      <c r="N675" s="44"/>
      <c r="O675" s="502"/>
      <c r="P675" s="44"/>
      <c r="Q675" s="44"/>
    </row>
    <row r="676" customFormat="false" ht="15.75" hidden="false" customHeight="false" outlineLevel="0" collapsed="false">
      <c r="A676" s="44"/>
      <c r="D676" s="44"/>
      <c r="E676" s="44"/>
      <c r="F676" s="44"/>
      <c r="G676" s="44"/>
      <c r="H676" s="44"/>
      <c r="I676" s="516"/>
      <c r="J676" s="44"/>
      <c r="K676" s="516"/>
      <c r="L676" s="502"/>
      <c r="N676" s="44"/>
      <c r="O676" s="502"/>
      <c r="P676" s="44"/>
      <c r="Q676" s="44"/>
    </row>
    <row r="677" customFormat="false" ht="15.75" hidden="false" customHeight="false" outlineLevel="0" collapsed="false">
      <c r="A677" s="44"/>
      <c r="D677" s="44"/>
      <c r="E677" s="44"/>
      <c r="F677" s="44"/>
      <c r="G677" s="44"/>
      <c r="H677" s="44"/>
      <c r="I677" s="516"/>
      <c r="J677" s="44"/>
      <c r="K677" s="516"/>
      <c r="L677" s="502"/>
      <c r="N677" s="44"/>
      <c r="O677" s="502"/>
      <c r="P677" s="44"/>
      <c r="Q677" s="44"/>
    </row>
    <row r="678" customFormat="false" ht="15.75" hidden="false" customHeight="false" outlineLevel="0" collapsed="false">
      <c r="A678" s="44"/>
      <c r="D678" s="44"/>
      <c r="E678" s="44"/>
      <c r="F678" s="44"/>
      <c r="G678" s="44"/>
      <c r="H678" s="44"/>
      <c r="I678" s="516"/>
      <c r="J678" s="44"/>
      <c r="K678" s="516"/>
      <c r="L678" s="502"/>
      <c r="N678" s="44"/>
      <c r="O678" s="502"/>
      <c r="P678" s="44"/>
      <c r="Q678" s="44"/>
    </row>
    <row r="679" customFormat="false" ht="15.75" hidden="false" customHeight="false" outlineLevel="0" collapsed="false">
      <c r="A679" s="44"/>
      <c r="D679" s="44"/>
      <c r="E679" s="44"/>
      <c r="F679" s="44"/>
      <c r="G679" s="44"/>
      <c r="H679" s="44"/>
      <c r="I679" s="516"/>
      <c r="J679" s="44"/>
      <c r="K679" s="516"/>
      <c r="L679" s="502"/>
      <c r="N679" s="44"/>
      <c r="O679" s="502"/>
      <c r="P679" s="44"/>
      <c r="Q679" s="44"/>
    </row>
    <row r="680" customFormat="false" ht="15.75" hidden="false" customHeight="false" outlineLevel="0" collapsed="false">
      <c r="A680" s="44"/>
      <c r="D680" s="44"/>
      <c r="E680" s="44"/>
      <c r="F680" s="44"/>
      <c r="G680" s="44"/>
      <c r="H680" s="44"/>
      <c r="I680" s="516"/>
      <c r="J680" s="44"/>
      <c r="K680" s="516"/>
      <c r="L680" s="502"/>
      <c r="N680" s="44"/>
      <c r="O680" s="502"/>
      <c r="P680" s="44"/>
      <c r="Q680" s="44"/>
    </row>
    <row r="681" customFormat="false" ht="15.75" hidden="false" customHeight="false" outlineLevel="0" collapsed="false">
      <c r="A681" s="44"/>
      <c r="D681" s="44"/>
      <c r="E681" s="44"/>
      <c r="F681" s="44"/>
      <c r="G681" s="44"/>
      <c r="H681" s="44"/>
      <c r="I681" s="516"/>
      <c r="J681" s="44"/>
      <c r="K681" s="516"/>
      <c r="L681" s="502"/>
      <c r="N681" s="44"/>
      <c r="O681" s="502"/>
      <c r="P681" s="44"/>
      <c r="Q681" s="44"/>
    </row>
    <row r="682" customFormat="false" ht="15.75" hidden="false" customHeight="false" outlineLevel="0" collapsed="false">
      <c r="A682" s="44"/>
      <c r="D682" s="44"/>
      <c r="E682" s="44"/>
      <c r="F682" s="44"/>
      <c r="G682" s="44"/>
      <c r="H682" s="44"/>
      <c r="I682" s="516"/>
      <c r="J682" s="44"/>
      <c r="K682" s="516"/>
      <c r="L682" s="502"/>
      <c r="N682" s="44"/>
      <c r="O682" s="502"/>
      <c r="P682" s="44"/>
      <c r="Q682" s="44"/>
    </row>
    <row r="683" customFormat="false" ht="15.75" hidden="false" customHeight="false" outlineLevel="0" collapsed="false">
      <c r="A683" s="44"/>
      <c r="D683" s="44"/>
      <c r="E683" s="44"/>
      <c r="F683" s="44"/>
      <c r="G683" s="44"/>
      <c r="H683" s="44"/>
      <c r="I683" s="516"/>
      <c r="J683" s="44"/>
      <c r="K683" s="516"/>
      <c r="L683" s="502"/>
      <c r="N683" s="44"/>
      <c r="O683" s="502"/>
      <c r="P683" s="44"/>
      <c r="Q683" s="44"/>
    </row>
    <row r="684" customFormat="false" ht="15.75" hidden="false" customHeight="false" outlineLevel="0" collapsed="false">
      <c r="A684" s="44"/>
      <c r="D684" s="44"/>
      <c r="E684" s="44"/>
      <c r="F684" s="44"/>
      <c r="G684" s="44"/>
      <c r="H684" s="44"/>
      <c r="I684" s="516"/>
      <c r="J684" s="44"/>
      <c r="K684" s="516"/>
      <c r="L684" s="502"/>
      <c r="N684" s="44"/>
      <c r="O684" s="502"/>
      <c r="P684" s="44"/>
      <c r="Q684" s="44"/>
    </row>
    <row r="685" customFormat="false" ht="15.75" hidden="false" customHeight="false" outlineLevel="0" collapsed="false">
      <c r="A685" s="44"/>
      <c r="D685" s="44"/>
      <c r="E685" s="44"/>
      <c r="F685" s="44"/>
      <c r="G685" s="44"/>
      <c r="H685" s="44"/>
      <c r="I685" s="516"/>
      <c r="J685" s="44"/>
      <c r="K685" s="516"/>
      <c r="L685" s="502"/>
      <c r="N685" s="44"/>
      <c r="O685" s="502"/>
      <c r="P685" s="44"/>
      <c r="Q685" s="44"/>
    </row>
    <row r="686" customFormat="false" ht="15.75" hidden="false" customHeight="false" outlineLevel="0" collapsed="false">
      <c r="A686" s="44"/>
      <c r="D686" s="44"/>
      <c r="E686" s="44"/>
      <c r="F686" s="44"/>
      <c r="G686" s="44"/>
      <c r="H686" s="44"/>
      <c r="I686" s="516"/>
      <c r="J686" s="44"/>
      <c r="K686" s="516"/>
      <c r="L686" s="502"/>
      <c r="N686" s="44"/>
      <c r="O686" s="502"/>
      <c r="P686" s="44"/>
      <c r="Q686" s="44"/>
    </row>
    <row r="687" customFormat="false" ht="15.75" hidden="false" customHeight="false" outlineLevel="0" collapsed="false">
      <c r="A687" s="44"/>
      <c r="D687" s="44"/>
      <c r="E687" s="44"/>
      <c r="F687" s="44"/>
      <c r="G687" s="44"/>
      <c r="H687" s="44"/>
      <c r="I687" s="516"/>
      <c r="J687" s="44"/>
      <c r="K687" s="516"/>
      <c r="L687" s="502"/>
      <c r="N687" s="44"/>
      <c r="O687" s="502"/>
      <c r="P687" s="44"/>
      <c r="Q687" s="44"/>
    </row>
    <row r="688" customFormat="false" ht="15.75" hidden="false" customHeight="false" outlineLevel="0" collapsed="false">
      <c r="A688" s="44"/>
      <c r="D688" s="44"/>
      <c r="E688" s="44"/>
      <c r="F688" s="44"/>
      <c r="G688" s="44"/>
      <c r="H688" s="44"/>
      <c r="I688" s="516"/>
      <c r="J688" s="44"/>
      <c r="K688" s="516"/>
      <c r="L688" s="502"/>
      <c r="N688" s="44"/>
      <c r="O688" s="502"/>
      <c r="P688" s="44"/>
      <c r="Q688" s="44"/>
    </row>
    <row r="689" customFormat="false" ht="15.75" hidden="false" customHeight="false" outlineLevel="0" collapsed="false">
      <c r="A689" s="44"/>
      <c r="D689" s="44"/>
      <c r="E689" s="44"/>
      <c r="F689" s="44"/>
      <c r="G689" s="44"/>
      <c r="H689" s="44"/>
      <c r="I689" s="516"/>
      <c r="J689" s="44"/>
      <c r="K689" s="516"/>
      <c r="L689" s="502"/>
      <c r="N689" s="44"/>
      <c r="O689" s="502"/>
      <c r="P689" s="44"/>
      <c r="Q689" s="44"/>
    </row>
    <row r="690" customFormat="false" ht="15.75" hidden="false" customHeight="false" outlineLevel="0" collapsed="false">
      <c r="A690" s="44"/>
      <c r="D690" s="44"/>
      <c r="E690" s="44"/>
      <c r="F690" s="44"/>
      <c r="G690" s="44"/>
      <c r="H690" s="44"/>
      <c r="I690" s="516"/>
      <c r="J690" s="44"/>
      <c r="K690" s="516"/>
      <c r="L690" s="502"/>
      <c r="N690" s="44"/>
      <c r="O690" s="502"/>
      <c r="P690" s="44"/>
      <c r="Q690" s="44"/>
    </row>
    <row r="691" customFormat="false" ht="15.75" hidden="false" customHeight="false" outlineLevel="0" collapsed="false">
      <c r="A691" s="44"/>
      <c r="D691" s="44"/>
      <c r="E691" s="44"/>
      <c r="F691" s="44"/>
      <c r="G691" s="44"/>
      <c r="H691" s="44"/>
      <c r="I691" s="516"/>
      <c r="J691" s="44"/>
      <c r="K691" s="516"/>
      <c r="L691" s="502"/>
      <c r="N691" s="44"/>
      <c r="O691" s="502"/>
      <c r="P691" s="44"/>
      <c r="Q691" s="44"/>
    </row>
    <row r="692" customFormat="false" ht="15.75" hidden="false" customHeight="false" outlineLevel="0" collapsed="false">
      <c r="A692" s="44"/>
      <c r="D692" s="44"/>
      <c r="E692" s="44"/>
      <c r="F692" s="44"/>
      <c r="G692" s="44"/>
      <c r="H692" s="44"/>
      <c r="I692" s="516"/>
      <c r="J692" s="44"/>
      <c r="K692" s="516"/>
      <c r="L692" s="502"/>
      <c r="N692" s="44"/>
      <c r="O692" s="502"/>
      <c r="P692" s="44"/>
      <c r="Q692" s="44"/>
    </row>
    <row r="693" customFormat="false" ht="15.75" hidden="false" customHeight="false" outlineLevel="0" collapsed="false">
      <c r="A693" s="44"/>
      <c r="D693" s="44"/>
      <c r="E693" s="44"/>
      <c r="F693" s="44"/>
      <c r="G693" s="44"/>
      <c r="H693" s="44"/>
      <c r="I693" s="516"/>
      <c r="J693" s="44"/>
      <c r="K693" s="516"/>
      <c r="L693" s="502"/>
      <c r="N693" s="44"/>
      <c r="O693" s="502"/>
      <c r="P693" s="44"/>
      <c r="Q693" s="44"/>
    </row>
    <row r="694" customFormat="false" ht="15.75" hidden="false" customHeight="false" outlineLevel="0" collapsed="false">
      <c r="A694" s="44"/>
      <c r="D694" s="44"/>
      <c r="E694" s="44"/>
      <c r="F694" s="44"/>
      <c r="G694" s="44"/>
      <c r="H694" s="44"/>
      <c r="I694" s="516"/>
      <c r="J694" s="44"/>
      <c r="K694" s="516"/>
      <c r="L694" s="502"/>
      <c r="N694" s="44"/>
      <c r="O694" s="502"/>
      <c r="P694" s="44"/>
      <c r="Q694" s="44"/>
    </row>
    <row r="695" customFormat="false" ht="15.75" hidden="false" customHeight="false" outlineLevel="0" collapsed="false">
      <c r="A695" s="44"/>
      <c r="D695" s="44"/>
      <c r="E695" s="44"/>
      <c r="F695" s="44"/>
      <c r="G695" s="44"/>
      <c r="H695" s="44"/>
      <c r="I695" s="516"/>
      <c r="J695" s="44"/>
      <c r="K695" s="516"/>
      <c r="L695" s="502"/>
      <c r="N695" s="44"/>
      <c r="O695" s="502"/>
      <c r="P695" s="44"/>
      <c r="Q695" s="44"/>
    </row>
    <row r="696" customFormat="false" ht="15.75" hidden="false" customHeight="false" outlineLevel="0" collapsed="false">
      <c r="A696" s="44"/>
      <c r="D696" s="44"/>
      <c r="E696" s="44"/>
      <c r="F696" s="44"/>
      <c r="G696" s="44"/>
      <c r="H696" s="44"/>
      <c r="I696" s="516"/>
      <c r="J696" s="44"/>
      <c r="K696" s="516"/>
      <c r="L696" s="502"/>
      <c r="N696" s="44"/>
      <c r="O696" s="502"/>
      <c r="P696" s="44"/>
      <c r="Q696" s="44"/>
    </row>
    <row r="697" customFormat="false" ht="15.75" hidden="false" customHeight="false" outlineLevel="0" collapsed="false">
      <c r="A697" s="44"/>
      <c r="D697" s="44"/>
      <c r="E697" s="44"/>
      <c r="F697" s="44"/>
      <c r="G697" s="44"/>
      <c r="H697" s="44"/>
      <c r="I697" s="516"/>
      <c r="J697" s="44"/>
      <c r="K697" s="516"/>
      <c r="L697" s="502"/>
      <c r="N697" s="44"/>
      <c r="O697" s="502"/>
      <c r="P697" s="44"/>
      <c r="Q697" s="44"/>
    </row>
    <row r="698" customFormat="false" ht="15.75" hidden="false" customHeight="false" outlineLevel="0" collapsed="false">
      <c r="A698" s="44"/>
      <c r="D698" s="44"/>
      <c r="E698" s="44"/>
      <c r="F698" s="44"/>
      <c r="G698" s="44"/>
      <c r="H698" s="44"/>
      <c r="I698" s="516"/>
      <c r="J698" s="44"/>
      <c r="K698" s="516"/>
      <c r="L698" s="502"/>
      <c r="N698" s="44"/>
      <c r="O698" s="502"/>
      <c r="P698" s="44"/>
      <c r="Q698" s="44"/>
    </row>
    <row r="699" customFormat="false" ht="15.75" hidden="false" customHeight="false" outlineLevel="0" collapsed="false">
      <c r="A699" s="44"/>
      <c r="D699" s="44"/>
      <c r="E699" s="44"/>
      <c r="F699" s="44"/>
      <c r="G699" s="44"/>
      <c r="H699" s="44"/>
      <c r="I699" s="516"/>
      <c r="J699" s="44"/>
      <c r="K699" s="516"/>
      <c r="L699" s="502"/>
      <c r="N699" s="44"/>
      <c r="O699" s="502"/>
      <c r="P699" s="44"/>
      <c r="Q699" s="44"/>
    </row>
    <row r="700" customFormat="false" ht="15.75" hidden="false" customHeight="false" outlineLevel="0" collapsed="false">
      <c r="A700" s="44"/>
      <c r="D700" s="44"/>
      <c r="E700" s="44"/>
      <c r="F700" s="44"/>
      <c r="G700" s="44"/>
      <c r="H700" s="44"/>
      <c r="I700" s="516"/>
      <c r="J700" s="44"/>
      <c r="K700" s="516"/>
      <c r="L700" s="502"/>
      <c r="N700" s="44"/>
      <c r="O700" s="502"/>
      <c r="P700" s="44"/>
      <c r="Q700" s="44"/>
    </row>
    <row r="701" customFormat="false" ht="15.75" hidden="false" customHeight="false" outlineLevel="0" collapsed="false">
      <c r="A701" s="44"/>
      <c r="D701" s="44"/>
      <c r="E701" s="44"/>
      <c r="F701" s="44"/>
      <c r="G701" s="44"/>
      <c r="H701" s="44"/>
      <c r="I701" s="516"/>
      <c r="J701" s="44"/>
      <c r="K701" s="516"/>
      <c r="L701" s="502"/>
      <c r="N701" s="44"/>
      <c r="O701" s="502"/>
      <c r="P701" s="44"/>
      <c r="Q701" s="44"/>
    </row>
    <row r="702" customFormat="false" ht="15.75" hidden="false" customHeight="false" outlineLevel="0" collapsed="false">
      <c r="A702" s="44"/>
      <c r="D702" s="44"/>
      <c r="E702" s="44"/>
      <c r="F702" s="44"/>
      <c r="G702" s="44"/>
      <c r="H702" s="44"/>
      <c r="I702" s="516"/>
      <c r="J702" s="44"/>
      <c r="K702" s="516"/>
      <c r="L702" s="502"/>
      <c r="N702" s="44"/>
      <c r="O702" s="502"/>
      <c r="P702" s="44"/>
      <c r="Q702" s="44"/>
    </row>
    <row r="703" customFormat="false" ht="15.75" hidden="false" customHeight="false" outlineLevel="0" collapsed="false">
      <c r="A703" s="44"/>
      <c r="D703" s="44"/>
      <c r="E703" s="44"/>
      <c r="F703" s="44"/>
      <c r="G703" s="44"/>
      <c r="H703" s="44"/>
      <c r="I703" s="516"/>
      <c r="J703" s="44"/>
      <c r="K703" s="516"/>
      <c r="L703" s="502"/>
      <c r="N703" s="44"/>
      <c r="O703" s="502"/>
      <c r="P703" s="44"/>
      <c r="Q703" s="44"/>
    </row>
    <row r="704" customFormat="false" ht="15.75" hidden="false" customHeight="false" outlineLevel="0" collapsed="false">
      <c r="A704" s="44"/>
      <c r="D704" s="44"/>
      <c r="E704" s="44"/>
      <c r="F704" s="44"/>
      <c r="G704" s="44"/>
      <c r="H704" s="44"/>
      <c r="I704" s="516"/>
      <c r="J704" s="44"/>
      <c r="K704" s="516"/>
      <c r="L704" s="502"/>
      <c r="N704" s="44"/>
      <c r="O704" s="502"/>
      <c r="P704" s="44"/>
      <c r="Q704" s="44"/>
    </row>
    <row r="705" customFormat="false" ht="15.75" hidden="false" customHeight="false" outlineLevel="0" collapsed="false">
      <c r="A705" s="44"/>
      <c r="D705" s="44"/>
      <c r="E705" s="44"/>
      <c r="F705" s="44"/>
      <c r="G705" s="44"/>
      <c r="H705" s="44"/>
      <c r="I705" s="516"/>
      <c r="J705" s="44"/>
      <c r="K705" s="516"/>
      <c r="L705" s="502"/>
      <c r="N705" s="44"/>
      <c r="O705" s="502"/>
      <c r="P705" s="44"/>
      <c r="Q705" s="44"/>
    </row>
    <row r="706" customFormat="false" ht="15.75" hidden="false" customHeight="false" outlineLevel="0" collapsed="false">
      <c r="A706" s="44"/>
      <c r="D706" s="44"/>
      <c r="E706" s="44"/>
      <c r="F706" s="44"/>
      <c r="G706" s="44"/>
      <c r="H706" s="44"/>
      <c r="I706" s="516"/>
      <c r="J706" s="44"/>
      <c r="K706" s="516"/>
      <c r="L706" s="502"/>
      <c r="N706" s="44"/>
      <c r="O706" s="502"/>
      <c r="P706" s="44"/>
      <c r="Q706" s="44"/>
    </row>
    <row r="707" customFormat="false" ht="15.75" hidden="false" customHeight="false" outlineLevel="0" collapsed="false">
      <c r="A707" s="44"/>
      <c r="D707" s="44"/>
      <c r="E707" s="44"/>
      <c r="F707" s="44"/>
      <c r="G707" s="44"/>
      <c r="H707" s="44"/>
      <c r="I707" s="516"/>
      <c r="J707" s="44"/>
      <c r="K707" s="516"/>
      <c r="L707" s="502"/>
      <c r="N707" s="44"/>
      <c r="O707" s="502"/>
      <c r="P707" s="44"/>
      <c r="Q707" s="44"/>
    </row>
    <row r="708" customFormat="false" ht="15.75" hidden="false" customHeight="false" outlineLevel="0" collapsed="false">
      <c r="A708" s="44"/>
      <c r="D708" s="44"/>
      <c r="E708" s="44"/>
      <c r="F708" s="44"/>
      <c r="G708" s="44"/>
      <c r="H708" s="44"/>
      <c r="I708" s="516"/>
      <c r="J708" s="44"/>
      <c r="K708" s="516"/>
      <c r="L708" s="502"/>
      <c r="N708" s="44"/>
      <c r="O708" s="502"/>
      <c r="P708" s="44"/>
      <c r="Q708" s="44"/>
    </row>
    <row r="709" customFormat="false" ht="15.75" hidden="false" customHeight="false" outlineLevel="0" collapsed="false">
      <c r="A709" s="44"/>
      <c r="D709" s="44"/>
      <c r="E709" s="44"/>
      <c r="F709" s="44"/>
      <c r="G709" s="44"/>
      <c r="H709" s="44"/>
      <c r="I709" s="516"/>
      <c r="J709" s="44"/>
      <c r="K709" s="516"/>
      <c r="L709" s="502"/>
      <c r="N709" s="44"/>
      <c r="O709" s="502"/>
      <c r="P709" s="44"/>
      <c r="Q709" s="44"/>
    </row>
    <row r="710" customFormat="false" ht="15.75" hidden="false" customHeight="false" outlineLevel="0" collapsed="false">
      <c r="A710" s="44"/>
      <c r="D710" s="44"/>
      <c r="E710" s="44"/>
      <c r="F710" s="44"/>
      <c r="G710" s="44"/>
      <c r="H710" s="44"/>
      <c r="I710" s="516"/>
      <c r="J710" s="44"/>
      <c r="K710" s="516"/>
      <c r="L710" s="502"/>
      <c r="N710" s="44"/>
      <c r="O710" s="502"/>
      <c r="P710" s="44"/>
      <c r="Q710" s="44"/>
    </row>
    <row r="711" customFormat="false" ht="15.75" hidden="false" customHeight="false" outlineLevel="0" collapsed="false">
      <c r="A711" s="44"/>
      <c r="D711" s="44"/>
      <c r="E711" s="44"/>
      <c r="F711" s="44"/>
      <c r="G711" s="44"/>
      <c r="H711" s="44"/>
      <c r="I711" s="516"/>
      <c r="J711" s="44"/>
      <c r="K711" s="516"/>
      <c r="L711" s="502"/>
      <c r="N711" s="44"/>
      <c r="O711" s="502"/>
      <c r="P711" s="44"/>
      <c r="Q711" s="44"/>
    </row>
    <row r="712" customFormat="false" ht="15.75" hidden="false" customHeight="false" outlineLevel="0" collapsed="false">
      <c r="A712" s="44"/>
      <c r="D712" s="44"/>
      <c r="E712" s="44"/>
      <c r="F712" s="44"/>
      <c r="G712" s="44"/>
      <c r="H712" s="44"/>
      <c r="I712" s="516"/>
      <c r="J712" s="44"/>
      <c r="K712" s="516"/>
      <c r="L712" s="502"/>
      <c r="N712" s="44"/>
      <c r="O712" s="502"/>
      <c r="P712" s="44"/>
      <c r="Q712" s="44"/>
    </row>
    <row r="713" customFormat="false" ht="15.75" hidden="false" customHeight="false" outlineLevel="0" collapsed="false">
      <c r="A713" s="44"/>
      <c r="D713" s="44"/>
      <c r="E713" s="44"/>
      <c r="F713" s="44"/>
      <c r="G713" s="44"/>
      <c r="H713" s="44"/>
      <c r="I713" s="516"/>
      <c r="J713" s="44"/>
      <c r="K713" s="516"/>
      <c r="L713" s="502"/>
      <c r="N713" s="44"/>
      <c r="O713" s="502"/>
      <c r="P713" s="44"/>
      <c r="Q713" s="44"/>
    </row>
    <row r="714" customFormat="false" ht="15.75" hidden="false" customHeight="false" outlineLevel="0" collapsed="false">
      <c r="A714" s="44"/>
      <c r="D714" s="44"/>
      <c r="E714" s="44"/>
      <c r="F714" s="44"/>
      <c r="G714" s="44"/>
      <c r="H714" s="44"/>
      <c r="I714" s="516"/>
      <c r="J714" s="44"/>
      <c r="K714" s="516"/>
      <c r="L714" s="502"/>
      <c r="N714" s="44"/>
      <c r="O714" s="502"/>
      <c r="P714" s="44"/>
      <c r="Q714" s="44"/>
    </row>
    <row r="715" customFormat="false" ht="15.75" hidden="false" customHeight="false" outlineLevel="0" collapsed="false">
      <c r="A715" s="44"/>
      <c r="D715" s="44"/>
      <c r="E715" s="44"/>
      <c r="F715" s="44"/>
      <c r="G715" s="44"/>
      <c r="H715" s="44"/>
      <c r="I715" s="516"/>
      <c r="J715" s="44"/>
      <c r="K715" s="516"/>
      <c r="L715" s="502"/>
      <c r="N715" s="44"/>
      <c r="O715" s="502"/>
      <c r="P715" s="44"/>
      <c r="Q715" s="44"/>
    </row>
    <row r="716" customFormat="false" ht="15.75" hidden="false" customHeight="false" outlineLevel="0" collapsed="false">
      <c r="A716" s="44"/>
      <c r="D716" s="44"/>
      <c r="E716" s="44"/>
      <c r="F716" s="44"/>
      <c r="G716" s="44"/>
      <c r="H716" s="44"/>
      <c r="I716" s="516"/>
      <c r="J716" s="44"/>
      <c r="K716" s="516"/>
      <c r="L716" s="502"/>
      <c r="N716" s="44"/>
      <c r="O716" s="502"/>
      <c r="P716" s="44"/>
      <c r="Q716" s="44"/>
    </row>
    <row r="717" customFormat="false" ht="15.75" hidden="false" customHeight="false" outlineLevel="0" collapsed="false">
      <c r="A717" s="44"/>
      <c r="D717" s="44"/>
      <c r="E717" s="44"/>
      <c r="F717" s="44"/>
      <c r="G717" s="44"/>
      <c r="H717" s="44"/>
      <c r="I717" s="516"/>
      <c r="J717" s="44"/>
      <c r="K717" s="516"/>
      <c r="L717" s="502"/>
      <c r="N717" s="44"/>
      <c r="O717" s="502"/>
      <c r="P717" s="44"/>
      <c r="Q717" s="44"/>
    </row>
    <row r="718" customFormat="false" ht="15.75" hidden="false" customHeight="false" outlineLevel="0" collapsed="false">
      <c r="A718" s="44"/>
      <c r="D718" s="44"/>
      <c r="E718" s="44"/>
      <c r="F718" s="44"/>
      <c r="G718" s="44"/>
      <c r="H718" s="44"/>
      <c r="I718" s="516"/>
      <c r="J718" s="44"/>
      <c r="K718" s="516"/>
      <c r="L718" s="502"/>
      <c r="N718" s="44"/>
      <c r="O718" s="502"/>
      <c r="P718" s="44"/>
      <c r="Q718" s="44"/>
    </row>
    <row r="719" customFormat="false" ht="15.75" hidden="false" customHeight="false" outlineLevel="0" collapsed="false">
      <c r="A719" s="44"/>
      <c r="D719" s="44"/>
      <c r="E719" s="44"/>
      <c r="F719" s="44"/>
      <c r="G719" s="44"/>
      <c r="H719" s="44"/>
      <c r="I719" s="516"/>
      <c r="J719" s="44"/>
      <c r="K719" s="516"/>
      <c r="L719" s="502"/>
      <c r="N719" s="44"/>
      <c r="O719" s="502"/>
      <c r="P719" s="44"/>
      <c r="Q719" s="44"/>
    </row>
    <row r="720" customFormat="false" ht="15.75" hidden="false" customHeight="false" outlineLevel="0" collapsed="false">
      <c r="A720" s="44"/>
      <c r="D720" s="44"/>
      <c r="E720" s="44"/>
      <c r="F720" s="44"/>
      <c r="G720" s="44"/>
      <c r="H720" s="44"/>
      <c r="I720" s="516"/>
      <c r="J720" s="44"/>
      <c r="K720" s="516"/>
      <c r="L720" s="502"/>
      <c r="N720" s="44"/>
      <c r="O720" s="502"/>
      <c r="P720" s="44"/>
      <c r="Q720" s="44"/>
    </row>
    <row r="721" customFormat="false" ht="15.75" hidden="false" customHeight="false" outlineLevel="0" collapsed="false">
      <c r="A721" s="44"/>
      <c r="D721" s="44"/>
      <c r="E721" s="44"/>
      <c r="F721" s="44"/>
      <c r="G721" s="44"/>
      <c r="H721" s="44"/>
      <c r="I721" s="516"/>
      <c r="J721" s="44"/>
      <c r="K721" s="516"/>
      <c r="L721" s="502"/>
      <c r="N721" s="44"/>
      <c r="O721" s="502"/>
      <c r="P721" s="44"/>
      <c r="Q721" s="44"/>
    </row>
    <row r="722" customFormat="false" ht="15.75" hidden="false" customHeight="false" outlineLevel="0" collapsed="false">
      <c r="A722" s="44"/>
      <c r="D722" s="44"/>
      <c r="E722" s="44"/>
      <c r="F722" s="44"/>
      <c r="G722" s="44"/>
      <c r="H722" s="44"/>
      <c r="I722" s="516"/>
      <c r="J722" s="44"/>
      <c r="K722" s="516"/>
      <c r="L722" s="502"/>
      <c r="N722" s="44"/>
      <c r="O722" s="502"/>
      <c r="P722" s="44"/>
      <c r="Q722" s="44"/>
    </row>
    <row r="723" customFormat="false" ht="15.75" hidden="false" customHeight="false" outlineLevel="0" collapsed="false">
      <c r="A723" s="44"/>
      <c r="D723" s="44"/>
      <c r="E723" s="44"/>
      <c r="F723" s="44"/>
      <c r="G723" s="44"/>
      <c r="H723" s="44"/>
      <c r="I723" s="516"/>
      <c r="J723" s="44"/>
      <c r="K723" s="516"/>
      <c r="L723" s="502"/>
      <c r="N723" s="44"/>
      <c r="O723" s="502"/>
      <c r="P723" s="44"/>
      <c r="Q723" s="44"/>
    </row>
    <row r="724" customFormat="false" ht="15.75" hidden="false" customHeight="false" outlineLevel="0" collapsed="false">
      <c r="A724" s="44"/>
      <c r="D724" s="44"/>
      <c r="E724" s="44"/>
      <c r="F724" s="44"/>
      <c r="G724" s="44"/>
      <c r="H724" s="44"/>
      <c r="I724" s="516"/>
      <c r="J724" s="44"/>
      <c r="K724" s="516"/>
      <c r="L724" s="502"/>
      <c r="N724" s="44"/>
      <c r="O724" s="502"/>
      <c r="P724" s="44"/>
      <c r="Q724" s="44"/>
    </row>
    <row r="725" customFormat="false" ht="15.75" hidden="false" customHeight="false" outlineLevel="0" collapsed="false">
      <c r="A725" s="44"/>
      <c r="D725" s="44"/>
      <c r="E725" s="44"/>
      <c r="F725" s="44"/>
      <c r="G725" s="44"/>
      <c r="H725" s="44"/>
      <c r="I725" s="516"/>
      <c r="J725" s="44"/>
      <c r="K725" s="516"/>
      <c r="L725" s="502"/>
      <c r="N725" s="44"/>
      <c r="O725" s="502"/>
      <c r="P725" s="44"/>
      <c r="Q725" s="44"/>
    </row>
    <row r="726" customFormat="false" ht="15.75" hidden="false" customHeight="false" outlineLevel="0" collapsed="false">
      <c r="A726" s="44"/>
      <c r="D726" s="44"/>
      <c r="E726" s="44"/>
      <c r="F726" s="44"/>
      <c r="G726" s="44"/>
      <c r="H726" s="44"/>
      <c r="I726" s="516"/>
      <c r="J726" s="44"/>
      <c r="K726" s="516"/>
      <c r="L726" s="502"/>
      <c r="N726" s="44"/>
      <c r="O726" s="502"/>
      <c r="P726" s="44"/>
      <c r="Q726" s="44"/>
    </row>
    <row r="727" customFormat="false" ht="15.75" hidden="false" customHeight="false" outlineLevel="0" collapsed="false">
      <c r="A727" s="44"/>
      <c r="D727" s="44"/>
      <c r="E727" s="44"/>
      <c r="F727" s="44"/>
      <c r="G727" s="44"/>
      <c r="H727" s="44"/>
      <c r="I727" s="516"/>
      <c r="J727" s="44"/>
      <c r="K727" s="516"/>
      <c r="L727" s="502"/>
      <c r="N727" s="44"/>
      <c r="O727" s="502"/>
      <c r="P727" s="44"/>
      <c r="Q727" s="44"/>
    </row>
    <row r="728" customFormat="false" ht="15.75" hidden="false" customHeight="false" outlineLevel="0" collapsed="false">
      <c r="A728" s="44"/>
      <c r="D728" s="44"/>
      <c r="E728" s="44"/>
      <c r="F728" s="44"/>
      <c r="G728" s="44"/>
      <c r="H728" s="44"/>
      <c r="I728" s="516"/>
      <c r="J728" s="44"/>
      <c r="K728" s="516"/>
      <c r="L728" s="502"/>
      <c r="N728" s="44"/>
      <c r="O728" s="502"/>
      <c r="P728" s="44"/>
      <c r="Q728" s="44"/>
    </row>
    <row r="729" customFormat="false" ht="15.75" hidden="false" customHeight="false" outlineLevel="0" collapsed="false">
      <c r="A729" s="44"/>
      <c r="D729" s="44"/>
      <c r="E729" s="44"/>
      <c r="F729" s="44"/>
      <c r="G729" s="44"/>
      <c r="H729" s="44"/>
      <c r="I729" s="516"/>
      <c r="J729" s="44"/>
      <c r="K729" s="516"/>
      <c r="L729" s="502"/>
      <c r="N729" s="44"/>
      <c r="O729" s="502"/>
      <c r="P729" s="44"/>
      <c r="Q729" s="44"/>
    </row>
    <row r="730" customFormat="false" ht="15.75" hidden="false" customHeight="false" outlineLevel="0" collapsed="false">
      <c r="A730" s="44"/>
      <c r="D730" s="44"/>
      <c r="E730" s="44"/>
      <c r="F730" s="44"/>
      <c r="G730" s="44"/>
      <c r="H730" s="44"/>
      <c r="I730" s="516"/>
      <c r="J730" s="44"/>
      <c r="K730" s="516"/>
      <c r="L730" s="502"/>
      <c r="N730" s="44"/>
      <c r="O730" s="502"/>
      <c r="P730" s="44"/>
      <c r="Q730" s="44"/>
    </row>
    <row r="731" customFormat="false" ht="15.75" hidden="false" customHeight="false" outlineLevel="0" collapsed="false">
      <c r="A731" s="44"/>
      <c r="D731" s="44"/>
      <c r="E731" s="44"/>
      <c r="F731" s="44"/>
      <c r="G731" s="44"/>
      <c r="H731" s="44"/>
      <c r="I731" s="516"/>
      <c r="J731" s="44"/>
      <c r="K731" s="516"/>
      <c r="L731" s="502"/>
      <c r="N731" s="44"/>
      <c r="O731" s="502"/>
      <c r="P731" s="44"/>
      <c r="Q731" s="44"/>
    </row>
    <row r="732" customFormat="false" ht="15.75" hidden="false" customHeight="false" outlineLevel="0" collapsed="false">
      <c r="A732" s="44"/>
      <c r="D732" s="44"/>
      <c r="E732" s="44"/>
      <c r="F732" s="44"/>
      <c r="G732" s="44"/>
      <c r="H732" s="44"/>
      <c r="I732" s="516"/>
      <c r="J732" s="44"/>
      <c r="K732" s="516"/>
      <c r="L732" s="502"/>
      <c r="N732" s="44"/>
      <c r="O732" s="502"/>
      <c r="P732" s="44"/>
      <c r="Q732" s="44"/>
    </row>
    <row r="733" customFormat="false" ht="15.75" hidden="false" customHeight="false" outlineLevel="0" collapsed="false">
      <c r="A733" s="44"/>
      <c r="D733" s="44"/>
      <c r="E733" s="44"/>
      <c r="F733" s="44"/>
      <c r="G733" s="44"/>
      <c r="H733" s="44"/>
      <c r="I733" s="516"/>
      <c r="J733" s="44"/>
      <c r="K733" s="516"/>
      <c r="L733" s="502"/>
      <c r="N733" s="44"/>
      <c r="O733" s="502"/>
      <c r="P733" s="44"/>
      <c r="Q733" s="44"/>
    </row>
    <row r="734" customFormat="false" ht="15.75" hidden="false" customHeight="false" outlineLevel="0" collapsed="false">
      <c r="A734" s="44"/>
      <c r="D734" s="44"/>
      <c r="E734" s="44"/>
      <c r="F734" s="44"/>
      <c r="G734" s="44"/>
      <c r="H734" s="44"/>
      <c r="I734" s="516"/>
      <c r="J734" s="44"/>
      <c r="K734" s="516"/>
      <c r="L734" s="502"/>
      <c r="N734" s="44"/>
      <c r="O734" s="502"/>
      <c r="P734" s="44"/>
      <c r="Q734" s="44"/>
    </row>
    <row r="735" customFormat="false" ht="15.75" hidden="false" customHeight="false" outlineLevel="0" collapsed="false">
      <c r="A735" s="44"/>
      <c r="D735" s="44"/>
      <c r="E735" s="44"/>
      <c r="F735" s="44"/>
      <c r="G735" s="44"/>
      <c r="H735" s="44"/>
      <c r="I735" s="516"/>
      <c r="J735" s="44"/>
      <c r="K735" s="516"/>
      <c r="L735" s="502"/>
      <c r="N735" s="44"/>
      <c r="O735" s="502"/>
      <c r="P735" s="44"/>
      <c r="Q735" s="44"/>
    </row>
    <row r="736" customFormat="false" ht="15.75" hidden="false" customHeight="false" outlineLevel="0" collapsed="false">
      <c r="A736" s="44"/>
      <c r="D736" s="44"/>
      <c r="E736" s="44"/>
      <c r="F736" s="44"/>
      <c r="G736" s="44"/>
      <c r="H736" s="44"/>
      <c r="I736" s="516"/>
      <c r="J736" s="44"/>
      <c r="K736" s="516"/>
      <c r="L736" s="502"/>
      <c r="N736" s="44"/>
      <c r="O736" s="502"/>
      <c r="P736" s="44"/>
      <c r="Q736" s="44"/>
    </row>
    <row r="737" customFormat="false" ht="15.75" hidden="false" customHeight="false" outlineLevel="0" collapsed="false">
      <c r="A737" s="44"/>
      <c r="D737" s="44"/>
      <c r="E737" s="44"/>
      <c r="F737" s="44"/>
      <c r="G737" s="44"/>
      <c r="H737" s="44"/>
      <c r="I737" s="516"/>
      <c r="J737" s="44"/>
      <c r="K737" s="516"/>
      <c r="L737" s="502"/>
      <c r="N737" s="44"/>
      <c r="O737" s="502"/>
      <c r="P737" s="44"/>
      <c r="Q737" s="44"/>
    </row>
    <row r="738" customFormat="false" ht="15.75" hidden="false" customHeight="false" outlineLevel="0" collapsed="false">
      <c r="A738" s="44"/>
      <c r="D738" s="44"/>
      <c r="E738" s="44"/>
      <c r="F738" s="44"/>
      <c r="G738" s="44"/>
      <c r="H738" s="44"/>
      <c r="I738" s="516"/>
      <c r="J738" s="44"/>
      <c r="K738" s="516"/>
      <c r="L738" s="502"/>
      <c r="N738" s="44"/>
      <c r="O738" s="502"/>
      <c r="P738" s="44"/>
      <c r="Q738" s="44"/>
    </row>
    <row r="739" customFormat="false" ht="15.75" hidden="false" customHeight="false" outlineLevel="0" collapsed="false">
      <c r="A739" s="44"/>
      <c r="D739" s="44"/>
      <c r="E739" s="44"/>
      <c r="F739" s="44"/>
      <c r="G739" s="44"/>
      <c r="H739" s="44"/>
      <c r="I739" s="516"/>
      <c r="J739" s="44"/>
      <c r="K739" s="516"/>
      <c r="L739" s="502"/>
      <c r="N739" s="44"/>
      <c r="O739" s="502"/>
      <c r="P739" s="44"/>
      <c r="Q739" s="44"/>
    </row>
    <row r="740" customFormat="false" ht="15.75" hidden="false" customHeight="false" outlineLevel="0" collapsed="false">
      <c r="A740" s="44"/>
      <c r="D740" s="44"/>
      <c r="E740" s="44"/>
      <c r="F740" s="44"/>
      <c r="G740" s="44"/>
      <c r="H740" s="44"/>
      <c r="I740" s="516"/>
      <c r="J740" s="44"/>
      <c r="K740" s="516"/>
      <c r="L740" s="502"/>
      <c r="N740" s="44"/>
      <c r="O740" s="502"/>
      <c r="P740" s="44"/>
      <c r="Q740" s="44"/>
    </row>
    <row r="741" customFormat="false" ht="15.75" hidden="false" customHeight="false" outlineLevel="0" collapsed="false">
      <c r="A741" s="44"/>
      <c r="D741" s="44"/>
      <c r="E741" s="44"/>
      <c r="F741" s="44"/>
      <c r="G741" s="44"/>
      <c r="H741" s="44"/>
      <c r="I741" s="516"/>
      <c r="J741" s="44"/>
      <c r="K741" s="516"/>
      <c r="L741" s="502"/>
      <c r="N741" s="44"/>
      <c r="O741" s="502"/>
      <c r="P741" s="44"/>
      <c r="Q741" s="44"/>
    </row>
    <row r="742" customFormat="false" ht="15.75" hidden="false" customHeight="false" outlineLevel="0" collapsed="false">
      <c r="A742" s="44"/>
      <c r="D742" s="44"/>
      <c r="E742" s="44"/>
      <c r="F742" s="44"/>
      <c r="G742" s="44"/>
      <c r="H742" s="44"/>
      <c r="I742" s="516"/>
      <c r="J742" s="44"/>
      <c r="K742" s="516"/>
      <c r="L742" s="502"/>
      <c r="N742" s="44"/>
      <c r="O742" s="502"/>
      <c r="P742" s="44"/>
      <c r="Q742" s="44"/>
    </row>
    <row r="743" customFormat="false" ht="15.75" hidden="false" customHeight="false" outlineLevel="0" collapsed="false">
      <c r="A743" s="44"/>
      <c r="D743" s="44"/>
      <c r="E743" s="44"/>
      <c r="F743" s="44"/>
      <c r="G743" s="44"/>
      <c r="H743" s="44"/>
      <c r="I743" s="516"/>
      <c r="J743" s="44"/>
      <c r="K743" s="516"/>
      <c r="L743" s="502"/>
      <c r="N743" s="44"/>
      <c r="O743" s="502"/>
      <c r="P743" s="44"/>
      <c r="Q743" s="44"/>
    </row>
    <row r="744" customFormat="false" ht="15.75" hidden="false" customHeight="false" outlineLevel="0" collapsed="false">
      <c r="A744" s="44"/>
      <c r="D744" s="44"/>
      <c r="E744" s="44"/>
      <c r="F744" s="44"/>
      <c r="G744" s="44"/>
      <c r="H744" s="44"/>
      <c r="I744" s="516"/>
      <c r="J744" s="44"/>
      <c r="K744" s="516"/>
      <c r="L744" s="502"/>
      <c r="N744" s="44"/>
      <c r="O744" s="502"/>
      <c r="P744" s="44"/>
      <c r="Q744" s="44"/>
    </row>
    <row r="745" customFormat="false" ht="15.75" hidden="false" customHeight="false" outlineLevel="0" collapsed="false">
      <c r="A745" s="44"/>
      <c r="D745" s="44"/>
      <c r="E745" s="44"/>
      <c r="F745" s="44"/>
      <c r="G745" s="44"/>
      <c r="H745" s="44"/>
      <c r="I745" s="516"/>
      <c r="J745" s="44"/>
      <c r="K745" s="516"/>
      <c r="L745" s="502"/>
      <c r="N745" s="44"/>
      <c r="O745" s="502"/>
      <c r="P745" s="44"/>
      <c r="Q745" s="44"/>
    </row>
    <row r="746" customFormat="false" ht="15.75" hidden="false" customHeight="false" outlineLevel="0" collapsed="false">
      <c r="A746" s="44"/>
      <c r="D746" s="44"/>
      <c r="E746" s="44"/>
      <c r="F746" s="44"/>
      <c r="G746" s="44"/>
      <c r="H746" s="44"/>
      <c r="I746" s="516"/>
      <c r="J746" s="44"/>
      <c r="K746" s="516"/>
      <c r="L746" s="502"/>
      <c r="N746" s="44"/>
      <c r="O746" s="502"/>
      <c r="P746" s="44"/>
      <c r="Q746" s="44"/>
    </row>
    <row r="747" customFormat="false" ht="15.75" hidden="false" customHeight="false" outlineLevel="0" collapsed="false">
      <c r="A747" s="44"/>
      <c r="D747" s="44"/>
      <c r="E747" s="44"/>
      <c r="F747" s="44"/>
      <c r="G747" s="44"/>
      <c r="H747" s="44"/>
      <c r="I747" s="516"/>
      <c r="J747" s="44"/>
      <c r="K747" s="516"/>
      <c r="L747" s="502"/>
      <c r="N747" s="44"/>
      <c r="O747" s="502"/>
      <c r="P747" s="44"/>
      <c r="Q747" s="44"/>
    </row>
    <row r="748" customFormat="false" ht="15.75" hidden="false" customHeight="false" outlineLevel="0" collapsed="false">
      <c r="A748" s="44"/>
      <c r="D748" s="44"/>
      <c r="E748" s="44"/>
      <c r="F748" s="44"/>
      <c r="G748" s="44"/>
      <c r="H748" s="44"/>
      <c r="I748" s="516"/>
      <c r="J748" s="44"/>
      <c r="K748" s="516"/>
      <c r="L748" s="502"/>
      <c r="N748" s="44"/>
      <c r="O748" s="502"/>
      <c r="P748" s="44"/>
      <c r="Q748" s="44"/>
    </row>
    <row r="749" customFormat="false" ht="15.75" hidden="false" customHeight="false" outlineLevel="0" collapsed="false">
      <c r="A749" s="44"/>
      <c r="D749" s="44"/>
      <c r="E749" s="44"/>
      <c r="F749" s="44"/>
      <c r="G749" s="44"/>
      <c r="H749" s="44"/>
      <c r="I749" s="516"/>
      <c r="J749" s="44"/>
      <c r="K749" s="516"/>
      <c r="L749" s="502"/>
      <c r="N749" s="44"/>
      <c r="O749" s="502"/>
      <c r="P749" s="44"/>
      <c r="Q749" s="44"/>
    </row>
    <row r="750" customFormat="false" ht="15.75" hidden="false" customHeight="false" outlineLevel="0" collapsed="false">
      <c r="A750" s="44"/>
      <c r="D750" s="44"/>
      <c r="E750" s="44"/>
      <c r="F750" s="44"/>
      <c r="G750" s="44"/>
      <c r="H750" s="44"/>
      <c r="I750" s="516"/>
      <c r="J750" s="44"/>
      <c r="K750" s="516"/>
      <c r="L750" s="502"/>
      <c r="N750" s="44"/>
      <c r="O750" s="502"/>
      <c r="P750" s="44"/>
      <c r="Q750" s="44"/>
    </row>
    <row r="751" customFormat="false" ht="15.75" hidden="false" customHeight="false" outlineLevel="0" collapsed="false">
      <c r="A751" s="44"/>
      <c r="D751" s="44"/>
      <c r="E751" s="44"/>
      <c r="F751" s="44"/>
      <c r="G751" s="44"/>
      <c r="H751" s="44"/>
      <c r="I751" s="516"/>
      <c r="J751" s="44"/>
      <c r="K751" s="516"/>
      <c r="L751" s="502"/>
      <c r="N751" s="44"/>
      <c r="O751" s="502"/>
      <c r="P751" s="44"/>
      <c r="Q751" s="44"/>
    </row>
    <row r="752" customFormat="false" ht="15.75" hidden="false" customHeight="false" outlineLevel="0" collapsed="false">
      <c r="A752" s="44"/>
      <c r="D752" s="44"/>
      <c r="E752" s="44"/>
      <c r="F752" s="44"/>
      <c r="G752" s="44"/>
      <c r="H752" s="44"/>
      <c r="I752" s="516"/>
      <c r="J752" s="44"/>
      <c r="K752" s="516"/>
      <c r="L752" s="502"/>
      <c r="N752" s="44"/>
      <c r="O752" s="502"/>
      <c r="P752" s="44"/>
      <c r="Q752" s="44"/>
    </row>
    <row r="753" customFormat="false" ht="15.75" hidden="false" customHeight="false" outlineLevel="0" collapsed="false">
      <c r="A753" s="44"/>
      <c r="D753" s="44"/>
      <c r="E753" s="44"/>
      <c r="F753" s="44"/>
      <c r="G753" s="44"/>
      <c r="H753" s="44"/>
      <c r="I753" s="516"/>
      <c r="J753" s="44"/>
      <c r="K753" s="516"/>
      <c r="L753" s="502"/>
      <c r="N753" s="44"/>
      <c r="O753" s="502"/>
      <c r="P753" s="44"/>
      <c r="Q753" s="44"/>
    </row>
    <row r="754" customFormat="false" ht="15.75" hidden="false" customHeight="false" outlineLevel="0" collapsed="false">
      <c r="A754" s="44"/>
      <c r="D754" s="44"/>
      <c r="E754" s="44"/>
      <c r="F754" s="44"/>
      <c r="G754" s="44"/>
      <c r="H754" s="44"/>
      <c r="I754" s="516"/>
      <c r="J754" s="44"/>
      <c r="K754" s="516"/>
      <c r="L754" s="502"/>
      <c r="N754" s="44"/>
      <c r="O754" s="502"/>
      <c r="P754" s="44"/>
      <c r="Q754" s="44"/>
    </row>
    <row r="755" customFormat="false" ht="15.75" hidden="false" customHeight="false" outlineLevel="0" collapsed="false">
      <c r="A755" s="44"/>
      <c r="D755" s="44"/>
      <c r="E755" s="44"/>
      <c r="F755" s="44"/>
      <c r="G755" s="44"/>
      <c r="H755" s="44"/>
      <c r="I755" s="516"/>
      <c r="J755" s="44"/>
      <c r="K755" s="516"/>
      <c r="L755" s="502"/>
      <c r="N755" s="44"/>
      <c r="O755" s="502"/>
      <c r="P755" s="44"/>
      <c r="Q755" s="44"/>
    </row>
    <row r="756" customFormat="false" ht="15.75" hidden="false" customHeight="false" outlineLevel="0" collapsed="false">
      <c r="A756" s="44"/>
      <c r="D756" s="44"/>
      <c r="E756" s="44"/>
      <c r="F756" s="44"/>
      <c r="G756" s="44"/>
      <c r="H756" s="44"/>
      <c r="I756" s="516"/>
      <c r="J756" s="44"/>
      <c r="K756" s="516"/>
      <c r="L756" s="502"/>
      <c r="N756" s="44"/>
      <c r="O756" s="502"/>
      <c r="P756" s="44"/>
      <c r="Q756" s="44"/>
    </row>
    <row r="757" customFormat="false" ht="15.75" hidden="false" customHeight="false" outlineLevel="0" collapsed="false">
      <c r="A757" s="44"/>
      <c r="D757" s="44"/>
      <c r="E757" s="44"/>
      <c r="F757" s="44"/>
      <c r="G757" s="44"/>
      <c r="H757" s="44"/>
      <c r="I757" s="516"/>
      <c r="J757" s="44"/>
      <c r="K757" s="516"/>
      <c r="L757" s="502"/>
      <c r="N757" s="44"/>
      <c r="O757" s="502"/>
      <c r="P757" s="44"/>
      <c r="Q757" s="44"/>
    </row>
    <row r="758" customFormat="false" ht="15.75" hidden="false" customHeight="false" outlineLevel="0" collapsed="false">
      <c r="A758" s="44"/>
      <c r="D758" s="44"/>
      <c r="E758" s="44"/>
      <c r="F758" s="44"/>
      <c r="G758" s="44"/>
      <c r="H758" s="44"/>
      <c r="I758" s="516"/>
      <c r="J758" s="44"/>
      <c r="K758" s="516"/>
      <c r="L758" s="502"/>
      <c r="N758" s="44"/>
      <c r="O758" s="502"/>
      <c r="P758" s="44"/>
      <c r="Q758" s="44"/>
    </row>
    <row r="759" customFormat="false" ht="15.75" hidden="false" customHeight="false" outlineLevel="0" collapsed="false">
      <c r="A759" s="44"/>
      <c r="D759" s="44"/>
      <c r="E759" s="44"/>
      <c r="F759" s="44"/>
      <c r="G759" s="44"/>
      <c r="H759" s="44"/>
      <c r="I759" s="516"/>
      <c r="J759" s="44"/>
      <c r="K759" s="516"/>
      <c r="L759" s="502"/>
      <c r="N759" s="44"/>
      <c r="O759" s="502"/>
      <c r="P759" s="44"/>
      <c r="Q759" s="44"/>
    </row>
    <row r="760" customFormat="false" ht="15.75" hidden="false" customHeight="false" outlineLevel="0" collapsed="false">
      <c r="A760" s="44"/>
      <c r="D760" s="44"/>
      <c r="E760" s="44"/>
      <c r="F760" s="44"/>
      <c r="G760" s="44"/>
      <c r="H760" s="44"/>
      <c r="I760" s="516"/>
      <c r="J760" s="44"/>
      <c r="K760" s="516"/>
      <c r="L760" s="502"/>
      <c r="N760" s="44"/>
      <c r="O760" s="502"/>
      <c r="P760" s="44"/>
      <c r="Q760" s="44"/>
    </row>
    <row r="761" customFormat="false" ht="15.75" hidden="false" customHeight="false" outlineLevel="0" collapsed="false">
      <c r="A761" s="44"/>
      <c r="D761" s="44"/>
      <c r="E761" s="44"/>
      <c r="F761" s="44"/>
      <c r="G761" s="44"/>
      <c r="H761" s="44"/>
      <c r="I761" s="516"/>
      <c r="J761" s="44"/>
      <c r="K761" s="516"/>
      <c r="L761" s="502"/>
      <c r="N761" s="44"/>
      <c r="O761" s="502"/>
      <c r="P761" s="44"/>
      <c r="Q761" s="44"/>
    </row>
    <row r="762" customFormat="false" ht="15.75" hidden="false" customHeight="false" outlineLevel="0" collapsed="false">
      <c r="A762" s="44"/>
      <c r="D762" s="44"/>
      <c r="E762" s="44"/>
      <c r="F762" s="44"/>
      <c r="G762" s="44"/>
      <c r="H762" s="44"/>
      <c r="I762" s="516"/>
      <c r="J762" s="44"/>
      <c r="K762" s="516"/>
      <c r="L762" s="502"/>
      <c r="N762" s="44"/>
      <c r="O762" s="502"/>
      <c r="P762" s="44"/>
      <c r="Q762" s="44"/>
    </row>
    <row r="763" customFormat="false" ht="15.75" hidden="false" customHeight="false" outlineLevel="0" collapsed="false">
      <c r="A763" s="44"/>
      <c r="D763" s="44"/>
      <c r="E763" s="44"/>
      <c r="F763" s="44"/>
      <c r="G763" s="44"/>
      <c r="H763" s="44"/>
      <c r="I763" s="516"/>
      <c r="J763" s="44"/>
      <c r="K763" s="516"/>
      <c r="L763" s="502"/>
      <c r="N763" s="44"/>
      <c r="O763" s="502"/>
      <c r="P763" s="44"/>
      <c r="Q763" s="44"/>
    </row>
    <row r="764" customFormat="false" ht="15.75" hidden="false" customHeight="false" outlineLevel="0" collapsed="false">
      <c r="A764" s="44"/>
      <c r="D764" s="44"/>
      <c r="E764" s="44"/>
      <c r="F764" s="44"/>
      <c r="G764" s="44"/>
      <c r="H764" s="44"/>
      <c r="I764" s="516"/>
      <c r="J764" s="44"/>
      <c r="K764" s="516"/>
      <c r="L764" s="502"/>
      <c r="N764" s="44"/>
      <c r="O764" s="502"/>
      <c r="P764" s="44"/>
      <c r="Q764" s="44"/>
    </row>
    <row r="765" customFormat="false" ht="15.75" hidden="false" customHeight="false" outlineLevel="0" collapsed="false">
      <c r="A765" s="44"/>
      <c r="D765" s="44"/>
      <c r="E765" s="44"/>
      <c r="F765" s="44"/>
      <c r="G765" s="44"/>
      <c r="H765" s="44"/>
      <c r="I765" s="516"/>
      <c r="J765" s="44"/>
      <c r="K765" s="516"/>
      <c r="L765" s="502"/>
      <c r="N765" s="44"/>
      <c r="O765" s="502"/>
      <c r="P765" s="44"/>
      <c r="Q765" s="44"/>
    </row>
    <row r="766" customFormat="false" ht="15.75" hidden="false" customHeight="false" outlineLevel="0" collapsed="false">
      <c r="A766" s="44"/>
      <c r="D766" s="44"/>
      <c r="E766" s="44"/>
      <c r="F766" s="44"/>
      <c r="G766" s="44"/>
      <c r="H766" s="44"/>
      <c r="I766" s="516"/>
      <c r="J766" s="44"/>
      <c r="K766" s="516"/>
      <c r="L766" s="502"/>
      <c r="N766" s="44"/>
      <c r="O766" s="502"/>
      <c r="P766" s="44"/>
      <c r="Q766" s="44"/>
    </row>
    <row r="767" customFormat="false" ht="15.75" hidden="false" customHeight="false" outlineLevel="0" collapsed="false">
      <c r="A767" s="44"/>
      <c r="D767" s="44"/>
      <c r="E767" s="44"/>
      <c r="F767" s="44"/>
      <c r="G767" s="44"/>
      <c r="H767" s="44"/>
      <c r="I767" s="516"/>
      <c r="J767" s="44"/>
      <c r="K767" s="516"/>
      <c r="L767" s="502"/>
      <c r="N767" s="44"/>
      <c r="O767" s="502"/>
      <c r="P767" s="44"/>
      <c r="Q767" s="44"/>
    </row>
    <row r="768" customFormat="false" ht="15.75" hidden="false" customHeight="false" outlineLevel="0" collapsed="false">
      <c r="A768" s="44"/>
      <c r="D768" s="44"/>
      <c r="E768" s="44"/>
      <c r="F768" s="44"/>
      <c r="G768" s="44"/>
      <c r="H768" s="44"/>
      <c r="I768" s="516"/>
      <c r="J768" s="44"/>
      <c r="K768" s="516"/>
      <c r="L768" s="502"/>
      <c r="N768" s="44"/>
      <c r="O768" s="502"/>
      <c r="P768" s="44"/>
      <c r="Q768" s="44"/>
    </row>
    <row r="769" customFormat="false" ht="15.75" hidden="false" customHeight="false" outlineLevel="0" collapsed="false">
      <c r="A769" s="44"/>
      <c r="D769" s="44"/>
      <c r="E769" s="44"/>
      <c r="F769" s="44"/>
      <c r="G769" s="44"/>
      <c r="H769" s="44"/>
      <c r="I769" s="516"/>
      <c r="J769" s="44"/>
      <c r="K769" s="516"/>
      <c r="L769" s="502"/>
      <c r="N769" s="44"/>
      <c r="O769" s="502"/>
      <c r="P769" s="44"/>
      <c r="Q769" s="44"/>
    </row>
    <row r="770" customFormat="false" ht="15.75" hidden="false" customHeight="false" outlineLevel="0" collapsed="false">
      <c r="A770" s="44"/>
      <c r="D770" s="44"/>
      <c r="E770" s="44"/>
      <c r="F770" s="44"/>
      <c r="G770" s="44"/>
      <c r="H770" s="44"/>
      <c r="I770" s="516"/>
      <c r="J770" s="44"/>
      <c r="K770" s="516"/>
      <c r="L770" s="502"/>
      <c r="N770" s="44"/>
      <c r="O770" s="502"/>
      <c r="P770" s="44"/>
      <c r="Q770" s="44"/>
    </row>
    <row r="771" customFormat="false" ht="15.75" hidden="false" customHeight="false" outlineLevel="0" collapsed="false">
      <c r="A771" s="44"/>
      <c r="D771" s="44"/>
      <c r="E771" s="44"/>
      <c r="F771" s="44"/>
      <c r="G771" s="44"/>
      <c r="H771" s="44"/>
      <c r="I771" s="516"/>
      <c r="J771" s="44"/>
      <c r="K771" s="516"/>
      <c r="L771" s="502"/>
      <c r="N771" s="44"/>
      <c r="O771" s="502"/>
      <c r="P771" s="44"/>
      <c r="Q771" s="44"/>
    </row>
    <row r="772" customFormat="false" ht="15.75" hidden="false" customHeight="false" outlineLevel="0" collapsed="false">
      <c r="A772" s="44"/>
      <c r="D772" s="44"/>
      <c r="E772" s="44"/>
      <c r="F772" s="44"/>
      <c r="G772" s="44"/>
      <c r="H772" s="44"/>
      <c r="I772" s="516"/>
      <c r="J772" s="44"/>
      <c r="K772" s="516"/>
      <c r="L772" s="502"/>
      <c r="N772" s="44"/>
      <c r="O772" s="502"/>
      <c r="P772" s="44"/>
      <c r="Q772" s="44"/>
    </row>
    <row r="773" customFormat="false" ht="15.75" hidden="false" customHeight="false" outlineLevel="0" collapsed="false">
      <c r="A773" s="44"/>
      <c r="D773" s="44"/>
      <c r="E773" s="44"/>
      <c r="F773" s="44"/>
      <c r="G773" s="44"/>
      <c r="H773" s="44"/>
      <c r="I773" s="516"/>
      <c r="J773" s="44"/>
      <c r="K773" s="516"/>
      <c r="L773" s="502"/>
      <c r="N773" s="44"/>
      <c r="O773" s="502"/>
      <c r="P773" s="44"/>
      <c r="Q773" s="44"/>
    </row>
    <row r="774" customFormat="false" ht="15.75" hidden="false" customHeight="false" outlineLevel="0" collapsed="false">
      <c r="A774" s="44"/>
      <c r="D774" s="44"/>
      <c r="E774" s="44"/>
      <c r="F774" s="44"/>
      <c r="G774" s="44"/>
      <c r="H774" s="44"/>
      <c r="I774" s="516"/>
      <c r="J774" s="44"/>
      <c r="K774" s="516"/>
      <c r="L774" s="502"/>
      <c r="N774" s="44"/>
      <c r="O774" s="502"/>
      <c r="P774" s="44"/>
      <c r="Q774" s="44"/>
    </row>
    <row r="775" customFormat="false" ht="15.75" hidden="false" customHeight="false" outlineLevel="0" collapsed="false">
      <c r="A775" s="44"/>
      <c r="D775" s="44"/>
      <c r="E775" s="44"/>
      <c r="F775" s="44"/>
      <c r="G775" s="44"/>
      <c r="H775" s="44"/>
      <c r="I775" s="516"/>
      <c r="J775" s="44"/>
      <c r="K775" s="516"/>
      <c r="L775" s="502"/>
      <c r="N775" s="44"/>
      <c r="O775" s="502"/>
      <c r="P775" s="44"/>
      <c r="Q775" s="44"/>
    </row>
    <row r="776" customFormat="false" ht="15.75" hidden="false" customHeight="false" outlineLevel="0" collapsed="false">
      <c r="A776" s="44"/>
      <c r="D776" s="44"/>
      <c r="E776" s="44"/>
      <c r="F776" s="44"/>
      <c r="G776" s="44"/>
      <c r="H776" s="44"/>
      <c r="I776" s="516"/>
      <c r="J776" s="44"/>
      <c r="K776" s="516"/>
      <c r="L776" s="502"/>
      <c r="N776" s="44"/>
      <c r="O776" s="502"/>
      <c r="P776" s="44"/>
      <c r="Q776" s="44"/>
    </row>
    <row r="777" customFormat="false" ht="15.75" hidden="false" customHeight="false" outlineLevel="0" collapsed="false">
      <c r="A777" s="44"/>
      <c r="D777" s="44"/>
      <c r="E777" s="44"/>
      <c r="F777" s="44"/>
      <c r="G777" s="44"/>
      <c r="H777" s="44"/>
      <c r="I777" s="516"/>
      <c r="J777" s="44"/>
      <c r="K777" s="516"/>
      <c r="L777" s="502"/>
      <c r="N777" s="44"/>
      <c r="O777" s="502"/>
      <c r="P777" s="44"/>
      <c r="Q777" s="44"/>
    </row>
    <row r="778" customFormat="false" ht="15.75" hidden="false" customHeight="false" outlineLevel="0" collapsed="false">
      <c r="A778" s="44"/>
      <c r="D778" s="44"/>
      <c r="E778" s="44"/>
      <c r="F778" s="44"/>
      <c r="G778" s="44"/>
      <c r="H778" s="44"/>
      <c r="I778" s="516"/>
      <c r="J778" s="44"/>
      <c r="K778" s="516"/>
      <c r="L778" s="502"/>
      <c r="N778" s="44"/>
      <c r="O778" s="502"/>
      <c r="P778" s="44"/>
      <c r="Q778" s="44"/>
    </row>
    <row r="779" customFormat="false" ht="15.75" hidden="false" customHeight="false" outlineLevel="0" collapsed="false">
      <c r="A779" s="44"/>
      <c r="D779" s="44"/>
      <c r="E779" s="44"/>
      <c r="F779" s="44"/>
      <c r="G779" s="44"/>
      <c r="H779" s="44"/>
      <c r="I779" s="516"/>
      <c r="J779" s="44"/>
      <c r="K779" s="516"/>
      <c r="L779" s="502"/>
      <c r="N779" s="44"/>
      <c r="O779" s="502"/>
      <c r="P779" s="44"/>
      <c r="Q779" s="44"/>
    </row>
    <row r="780" customFormat="false" ht="15.75" hidden="false" customHeight="false" outlineLevel="0" collapsed="false">
      <c r="A780" s="44"/>
      <c r="D780" s="44"/>
      <c r="E780" s="44"/>
      <c r="F780" s="44"/>
      <c r="G780" s="44"/>
      <c r="H780" s="44"/>
      <c r="I780" s="516"/>
      <c r="J780" s="44"/>
      <c r="K780" s="516"/>
      <c r="L780" s="502"/>
      <c r="N780" s="44"/>
      <c r="O780" s="502"/>
      <c r="P780" s="44"/>
      <c r="Q780" s="44"/>
    </row>
    <row r="781" customFormat="false" ht="15.75" hidden="false" customHeight="false" outlineLevel="0" collapsed="false">
      <c r="A781" s="44"/>
      <c r="D781" s="44"/>
      <c r="E781" s="44"/>
      <c r="F781" s="44"/>
      <c r="G781" s="44"/>
      <c r="H781" s="44"/>
      <c r="I781" s="516"/>
      <c r="J781" s="44"/>
      <c r="K781" s="516"/>
      <c r="L781" s="502"/>
      <c r="N781" s="44"/>
      <c r="O781" s="502"/>
      <c r="P781" s="44"/>
      <c r="Q781" s="44"/>
    </row>
    <row r="782" customFormat="false" ht="15.75" hidden="false" customHeight="false" outlineLevel="0" collapsed="false">
      <c r="A782" s="44"/>
      <c r="D782" s="44"/>
      <c r="E782" s="44"/>
      <c r="F782" s="44"/>
      <c r="G782" s="44"/>
      <c r="H782" s="44"/>
      <c r="I782" s="516"/>
      <c r="J782" s="44"/>
      <c r="K782" s="516"/>
      <c r="L782" s="502"/>
      <c r="N782" s="44"/>
      <c r="O782" s="502"/>
      <c r="P782" s="44"/>
      <c r="Q782" s="44"/>
    </row>
    <row r="783" customFormat="false" ht="15.75" hidden="false" customHeight="false" outlineLevel="0" collapsed="false">
      <c r="A783" s="44"/>
      <c r="D783" s="44"/>
      <c r="E783" s="44"/>
      <c r="F783" s="44"/>
      <c r="G783" s="44"/>
      <c r="H783" s="44"/>
      <c r="I783" s="516"/>
      <c r="J783" s="44"/>
      <c r="K783" s="516"/>
      <c r="L783" s="502"/>
      <c r="N783" s="44"/>
      <c r="O783" s="502"/>
      <c r="P783" s="44"/>
      <c r="Q783" s="44"/>
    </row>
    <row r="784" customFormat="false" ht="15.75" hidden="false" customHeight="false" outlineLevel="0" collapsed="false">
      <c r="A784" s="44"/>
      <c r="D784" s="44"/>
      <c r="E784" s="44"/>
      <c r="F784" s="44"/>
      <c r="G784" s="44"/>
      <c r="H784" s="44"/>
      <c r="I784" s="516"/>
      <c r="J784" s="44"/>
      <c r="K784" s="516"/>
      <c r="L784" s="502"/>
      <c r="N784" s="44"/>
      <c r="O784" s="502"/>
      <c r="P784" s="44"/>
      <c r="Q784" s="44"/>
    </row>
    <row r="785" customFormat="false" ht="15.75" hidden="false" customHeight="false" outlineLevel="0" collapsed="false">
      <c r="A785" s="44"/>
      <c r="D785" s="44"/>
      <c r="E785" s="44"/>
      <c r="F785" s="44"/>
      <c r="G785" s="44"/>
      <c r="H785" s="44"/>
      <c r="I785" s="516"/>
      <c r="J785" s="44"/>
      <c r="K785" s="516"/>
      <c r="L785" s="502"/>
      <c r="N785" s="44"/>
      <c r="O785" s="502"/>
      <c r="P785" s="44"/>
      <c r="Q785" s="44"/>
    </row>
    <row r="786" customFormat="false" ht="15.75" hidden="false" customHeight="false" outlineLevel="0" collapsed="false">
      <c r="A786" s="44"/>
      <c r="D786" s="44"/>
      <c r="E786" s="44"/>
      <c r="F786" s="44"/>
      <c r="G786" s="44"/>
      <c r="H786" s="44"/>
      <c r="I786" s="516"/>
      <c r="J786" s="44"/>
      <c r="K786" s="516"/>
      <c r="L786" s="502"/>
      <c r="N786" s="44"/>
      <c r="O786" s="502"/>
      <c r="P786" s="44"/>
      <c r="Q786" s="44"/>
    </row>
    <row r="787" customFormat="false" ht="15.75" hidden="false" customHeight="false" outlineLevel="0" collapsed="false">
      <c r="A787" s="44"/>
      <c r="D787" s="44"/>
      <c r="E787" s="44"/>
      <c r="F787" s="44"/>
      <c r="G787" s="44"/>
      <c r="H787" s="44"/>
      <c r="I787" s="516"/>
      <c r="J787" s="44"/>
      <c r="K787" s="516"/>
      <c r="L787" s="502"/>
      <c r="N787" s="44"/>
      <c r="O787" s="502"/>
      <c r="P787" s="44"/>
      <c r="Q787" s="44"/>
    </row>
    <row r="788" customFormat="false" ht="15.75" hidden="false" customHeight="false" outlineLevel="0" collapsed="false">
      <c r="A788" s="44"/>
      <c r="D788" s="44"/>
      <c r="E788" s="44"/>
      <c r="F788" s="44"/>
      <c r="G788" s="44"/>
      <c r="H788" s="44"/>
      <c r="I788" s="516"/>
      <c r="J788" s="44"/>
      <c r="K788" s="516"/>
      <c r="L788" s="502"/>
      <c r="N788" s="44"/>
      <c r="O788" s="502"/>
      <c r="P788" s="44"/>
      <c r="Q788" s="44"/>
    </row>
    <row r="789" customFormat="false" ht="15.75" hidden="false" customHeight="false" outlineLevel="0" collapsed="false">
      <c r="A789" s="44"/>
      <c r="D789" s="44"/>
      <c r="E789" s="44"/>
      <c r="F789" s="44"/>
      <c r="G789" s="44"/>
      <c r="H789" s="44"/>
      <c r="I789" s="516"/>
      <c r="J789" s="44"/>
      <c r="K789" s="516"/>
      <c r="L789" s="502"/>
      <c r="N789" s="44"/>
      <c r="O789" s="502"/>
      <c r="P789" s="44"/>
      <c r="Q789" s="44"/>
    </row>
    <row r="790" customFormat="false" ht="15.75" hidden="false" customHeight="false" outlineLevel="0" collapsed="false">
      <c r="A790" s="44"/>
      <c r="D790" s="44"/>
      <c r="E790" s="44"/>
      <c r="F790" s="44"/>
      <c r="G790" s="44"/>
      <c r="H790" s="44"/>
      <c r="I790" s="516"/>
      <c r="J790" s="44"/>
      <c r="K790" s="516"/>
      <c r="L790" s="502"/>
      <c r="N790" s="44"/>
      <c r="O790" s="502"/>
      <c r="P790" s="44"/>
      <c r="Q790" s="44"/>
    </row>
    <row r="791" customFormat="false" ht="15.75" hidden="false" customHeight="false" outlineLevel="0" collapsed="false">
      <c r="A791" s="44"/>
      <c r="D791" s="44"/>
      <c r="E791" s="44"/>
      <c r="F791" s="44"/>
      <c r="G791" s="44"/>
      <c r="H791" s="44"/>
      <c r="I791" s="516"/>
      <c r="J791" s="44"/>
      <c r="K791" s="516"/>
      <c r="L791" s="502"/>
      <c r="N791" s="44"/>
      <c r="O791" s="502"/>
      <c r="P791" s="44"/>
      <c r="Q791" s="44"/>
    </row>
    <row r="792" customFormat="false" ht="15.75" hidden="false" customHeight="false" outlineLevel="0" collapsed="false">
      <c r="A792" s="44"/>
      <c r="D792" s="44"/>
      <c r="E792" s="44"/>
      <c r="F792" s="44"/>
      <c r="G792" s="44"/>
      <c r="H792" s="44"/>
      <c r="I792" s="516"/>
      <c r="J792" s="44"/>
      <c r="K792" s="516"/>
      <c r="L792" s="502"/>
      <c r="N792" s="44"/>
      <c r="O792" s="502"/>
      <c r="P792" s="44"/>
      <c r="Q792" s="44"/>
    </row>
    <row r="793" customFormat="false" ht="15.75" hidden="false" customHeight="false" outlineLevel="0" collapsed="false">
      <c r="A793" s="44"/>
      <c r="D793" s="44"/>
      <c r="E793" s="44"/>
      <c r="F793" s="44"/>
      <c r="G793" s="44"/>
      <c r="H793" s="44"/>
      <c r="I793" s="516"/>
      <c r="J793" s="44"/>
      <c r="K793" s="516"/>
      <c r="L793" s="502"/>
      <c r="N793" s="44"/>
      <c r="O793" s="502"/>
      <c r="P793" s="44"/>
      <c r="Q793" s="44"/>
    </row>
    <row r="794" customFormat="false" ht="15.75" hidden="false" customHeight="false" outlineLevel="0" collapsed="false">
      <c r="A794" s="44"/>
      <c r="D794" s="44"/>
      <c r="E794" s="44"/>
      <c r="F794" s="44"/>
      <c r="G794" s="44"/>
      <c r="H794" s="44"/>
      <c r="I794" s="516"/>
      <c r="J794" s="44"/>
      <c r="K794" s="516"/>
      <c r="L794" s="502"/>
      <c r="N794" s="44"/>
      <c r="O794" s="502"/>
      <c r="P794" s="44"/>
      <c r="Q794" s="44"/>
    </row>
    <row r="795" customFormat="false" ht="15.75" hidden="false" customHeight="false" outlineLevel="0" collapsed="false">
      <c r="A795" s="44"/>
      <c r="D795" s="44"/>
      <c r="E795" s="44"/>
      <c r="F795" s="44"/>
      <c r="G795" s="44"/>
      <c r="H795" s="44"/>
      <c r="I795" s="516"/>
      <c r="J795" s="44"/>
      <c r="K795" s="516"/>
      <c r="L795" s="502"/>
      <c r="N795" s="44"/>
      <c r="O795" s="502"/>
      <c r="P795" s="44"/>
      <c r="Q795" s="44"/>
    </row>
    <row r="796" customFormat="false" ht="15.75" hidden="false" customHeight="false" outlineLevel="0" collapsed="false">
      <c r="A796" s="44"/>
      <c r="D796" s="44"/>
      <c r="E796" s="44"/>
      <c r="F796" s="44"/>
      <c r="G796" s="44"/>
      <c r="H796" s="44"/>
      <c r="I796" s="516"/>
      <c r="J796" s="44"/>
      <c r="K796" s="516"/>
      <c r="L796" s="502"/>
      <c r="N796" s="44"/>
      <c r="O796" s="502"/>
      <c r="P796" s="44"/>
      <c r="Q796" s="44"/>
    </row>
    <row r="797" customFormat="false" ht="15.75" hidden="false" customHeight="false" outlineLevel="0" collapsed="false">
      <c r="A797" s="44"/>
      <c r="D797" s="44"/>
      <c r="E797" s="44"/>
      <c r="F797" s="44"/>
      <c r="G797" s="44"/>
      <c r="H797" s="44"/>
      <c r="I797" s="516"/>
      <c r="J797" s="44"/>
      <c r="K797" s="516"/>
      <c r="L797" s="502"/>
      <c r="N797" s="44"/>
      <c r="O797" s="502"/>
      <c r="P797" s="44"/>
      <c r="Q797" s="44"/>
    </row>
    <row r="798" customFormat="false" ht="15.75" hidden="false" customHeight="false" outlineLevel="0" collapsed="false">
      <c r="A798" s="44"/>
      <c r="D798" s="44"/>
      <c r="E798" s="44"/>
      <c r="F798" s="44"/>
      <c r="G798" s="44"/>
      <c r="H798" s="44"/>
      <c r="I798" s="516"/>
      <c r="J798" s="44"/>
      <c r="K798" s="516"/>
      <c r="L798" s="502"/>
      <c r="N798" s="44"/>
      <c r="O798" s="502"/>
      <c r="P798" s="44"/>
      <c r="Q798" s="44"/>
    </row>
    <row r="799" customFormat="false" ht="15.75" hidden="false" customHeight="false" outlineLevel="0" collapsed="false">
      <c r="A799" s="44"/>
      <c r="D799" s="44"/>
      <c r="E799" s="44"/>
      <c r="F799" s="44"/>
      <c r="G799" s="44"/>
      <c r="H799" s="44"/>
      <c r="I799" s="516"/>
      <c r="J799" s="44"/>
      <c r="K799" s="516"/>
      <c r="L799" s="502"/>
      <c r="N799" s="44"/>
      <c r="O799" s="502"/>
      <c r="P799" s="44"/>
      <c r="Q799" s="44"/>
    </row>
    <row r="800" customFormat="false" ht="15.75" hidden="false" customHeight="false" outlineLevel="0" collapsed="false">
      <c r="A800" s="44"/>
      <c r="D800" s="44"/>
      <c r="E800" s="44"/>
      <c r="F800" s="44"/>
      <c r="G800" s="44"/>
      <c r="H800" s="44"/>
      <c r="I800" s="516"/>
      <c r="J800" s="44"/>
      <c r="K800" s="516"/>
      <c r="L800" s="502"/>
      <c r="N800" s="44"/>
      <c r="O800" s="502"/>
      <c r="P800" s="44"/>
      <c r="Q800" s="44"/>
    </row>
    <row r="801" customFormat="false" ht="15.75" hidden="false" customHeight="false" outlineLevel="0" collapsed="false">
      <c r="A801" s="44"/>
      <c r="D801" s="44"/>
      <c r="E801" s="44"/>
      <c r="F801" s="44"/>
      <c r="G801" s="44"/>
      <c r="H801" s="44"/>
      <c r="I801" s="516"/>
      <c r="J801" s="44"/>
      <c r="K801" s="516"/>
      <c r="L801" s="502"/>
      <c r="N801" s="44"/>
      <c r="O801" s="502"/>
      <c r="P801" s="44"/>
      <c r="Q801" s="44"/>
    </row>
    <row r="802" customFormat="false" ht="15.75" hidden="false" customHeight="false" outlineLevel="0" collapsed="false">
      <c r="A802" s="44"/>
      <c r="D802" s="44"/>
      <c r="E802" s="44"/>
      <c r="F802" s="44"/>
      <c r="G802" s="44"/>
      <c r="H802" s="44"/>
      <c r="I802" s="516"/>
      <c r="J802" s="44"/>
      <c r="K802" s="516"/>
      <c r="L802" s="502"/>
      <c r="N802" s="44"/>
      <c r="O802" s="502"/>
      <c r="P802" s="44"/>
      <c r="Q802" s="44"/>
    </row>
    <row r="803" customFormat="false" ht="15.75" hidden="false" customHeight="false" outlineLevel="0" collapsed="false">
      <c r="A803" s="44"/>
      <c r="D803" s="44"/>
      <c r="E803" s="44"/>
      <c r="F803" s="44"/>
      <c r="G803" s="44"/>
      <c r="H803" s="44"/>
      <c r="I803" s="516"/>
      <c r="J803" s="44"/>
      <c r="K803" s="516"/>
      <c r="L803" s="502"/>
      <c r="N803" s="44"/>
      <c r="O803" s="502"/>
      <c r="P803" s="44"/>
      <c r="Q803" s="44"/>
    </row>
    <row r="804" customFormat="false" ht="15.75" hidden="false" customHeight="false" outlineLevel="0" collapsed="false">
      <c r="A804" s="44"/>
      <c r="D804" s="44"/>
      <c r="E804" s="44"/>
      <c r="F804" s="44"/>
      <c r="G804" s="44"/>
      <c r="H804" s="44"/>
      <c r="I804" s="516"/>
      <c r="J804" s="44"/>
      <c r="K804" s="516"/>
      <c r="L804" s="502"/>
      <c r="N804" s="44"/>
      <c r="O804" s="502"/>
      <c r="P804" s="44"/>
      <c r="Q804" s="44"/>
    </row>
    <row r="805" customFormat="false" ht="15.75" hidden="false" customHeight="false" outlineLevel="0" collapsed="false">
      <c r="A805" s="44"/>
      <c r="D805" s="44"/>
      <c r="E805" s="44"/>
      <c r="F805" s="44"/>
      <c r="G805" s="44"/>
      <c r="H805" s="44"/>
      <c r="I805" s="516"/>
      <c r="J805" s="44"/>
      <c r="K805" s="516"/>
      <c r="L805" s="502"/>
      <c r="N805" s="44"/>
      <c r="O805" s="502"/>
      <c r="P805" s="44"/>
      <c r="Q805" s="44"/>
    </row>
    <row r="806" customFormat="false" ht="15.75" hidden="false" customHeight="false" outlineLevel="0" collapsed="false">
      <c r="A806" s="44"/>
      <c r="D806" s="44"/>
      <c r="E806" s="44"/>
      <c r="F806" s="44"/>
      <c r="G806" s="44"/>
      <c r="H806" s="44"/>
      <c r="I806" s="516"/>
      <c r="J806" s="44"/>
      <c r="K806" s="516"/>
      <c r="L806" s="502"/>
      <c r="N806" s="44"/>
      <c r="O806" s="502"/>
      <c r="P806" s="44"/>
      <c r="Q806" s="44"/>
    </row>
    <row r="807" customFormat="false" ht="15.75" hidden="false" customHeight="false" outlineLevel="0" collapsed="false">
      <c r="A807" s="44"/>
      <c r="D807" s="44"/>
      <c r="E807" s="44"/>
      <c r="F807" s="44"/>
      <c r="G807" s="44"/>
      <c r="H807" s="44"/>
      <c r="I807" s="516"/>
      <c r="J807" s="44"/>
      <c r="K807" s="516"/>
      <c r="L807" s="502"/>
      <c r="N807" s="44"/>
      <c r="O807" s="502"/>
      <c r="P807" s="44"/>
      <c r="Q807" s="44"/>
    </row>
    <row r="808" customFormat="false" ht="15.75" hidden="false" customHeight="false" outlineLevel="0" collapsed="false">
      <c r="A808" s="44"/>
      <c r="D808" s="44"/>
      <c r="E808" s="44"/>
      <c r="F808" s="44"/>
      <c r="G808" s="44"/>
      <c r="H808" s="44"/>
      <c r="I808" s="516"/>
      <c r="J808" s="44"/>
      <c r="K808" s="516"/>
      <c r="L808" s="502"/>
      <c r="N808" s="44"/>
      <c r="O808" s="502"/>
      <c r="P808" s="44"/>
      <c r="Q808" s="44"/>
    </row>
    <row r="809" customFormat="false" ht="15.75" hidden="false" customHeight="false" outlineLevel="0" collapsed="false">
      <c r="A809" s="44"/>
      <c r="D809" s="44"/>
      <c r="E809" s="44"/>
      <c r="F809" s="44"/>
      <c r="G809" s="44"/>
      <c r="H809" s="44"/>
      <c r="I809" s="516"/>
      <c r="J809" s="44"/>
      <c r="K809" s="516"/>
      <c r="L809" s="502"/>
      <c r="N809" s="44"/>
      <c r="O809" s="502"/>
      <c r="P809" s="44"/>
      <c r="Q809" s="44"/>
    </row>
    <row r="810" customFormat="false" ht="15.75" hidden="false" customHeight="false" outlineLevel="0" collapsed="false">
      <c r="A810" s="44"/>
      <c r="D810" s="44"/>
      <c r="E810" s="44"/>
      <c r="F810" s="44"/>
      <c r="G810" s="44"/>
      <c r="H810" s="44"/>
      <c r="I810" s="516"/>
      <c r="J810" s="44"/>
      <c r="K810" s="516"/>
      <c r="L810" s="502"/>
      <c r="N810" s="44"/>
      <c r="O810" s="502"/>
      <c r="P810" s="44"/>
      <c r="Q810" s="44"/>
    </row>
    <row r="811" customFormat="false" ht="15.75" hidden="false" customHeight="false" outlineLevel="0" collapsed="false">
      <c r="A811" s="44"/>
      <c r="D811" s="44"/>
      <c r="E811" s="44"/>
      <c r="F811" s="44"/>
      <c r="G811" s="44"/>
      <c r="H811" s="44"/>
      <c r="I811" s="516"/>
      <c r="J811" s="44"/>
      <c r="K811" s="516"/>
      <c r="L811" s="502"/>
      <c r="N811" s="44"/>
      <c r="O811" s="502"/>
      <c r="P811" s="44"/>
      <c r="Q811" s="44"/>
    </row>
    <row r="812" customFormat="false" ht="15.75" hidden="false" customHeight="false" outlineLevel="0" collapsed="false">
      <c r="A812" s="44"/>
      <c r="D812" s="44"/>
      <c r="E812" s="44"/>
      <c r="F812" s="44"/>
      <c r="G812" s="44"/>
      <c r="H812" s="44"/>
      <c r="I812" s="516"/>
      <c r="J812" s="44"/>
      <c r="K812" s="516"/>
      <c r="L812" s="502"/>
      <c r="N812" s="44"/>
      <c r="O812" s="502"/>
      <c r="P812" s="44"/>
      <c r="Q812" s="44"/>
    </row>
    <row r="813" customFormat="false" ht="15.75" hidden="false" customHeight="false" outlineLevel="0" collapsed="false">
      <c r="A813" s="44"/>
      <c r="D813" s="44"/>
      <c r="E813" s="44"/>
      <c r="F813" s="44"/>
      <c r="G813" s="44"/>
      <c r="H813" s="44"/>
      <c r="I813" s="516"/>
      <c r="J813" s="44"/>
      <c r="K813" s="516"/>
      <c r="L813" s="502"/>
      <c r="N813" s="44"/>
      <c r="O813" s="502"/>
      <c r="P813" s="44"/>
      <c r="Q813" s="44"/>
    </row>
    <row r="814" customFormat="false" ht="15.75" hidden="false" customHeight="false" outlineLevel="0" collapsed="false">
      <c r="A814" s="44"/>
      <c r="D814" s="44"/>
      <c r="E814" s="44"/>
      <c r="F814" s="44"/>
      <c r="G814" s="44"/>
      <c r="H814" s="44"/>
      <c r="I814" s="516"/>
      <c r="J814" s="44"/>
      <c r="K814" s="516"/>
      <c r="L814" s="502"/>
      <c r="N814" s="44"/>
      <c r="O814" s="502"/>
      <c r="P814" s="44"/>
      <c r="Q814" s="44"/>
    </row>
    <row r="815" customFormat="false" ht="15.75" hidden="false" customHeight="false" outlineLevel="0" collapsed="false">
      <c r="A815" s="44"/>
      <c r="D815" s="44"/>
      <c r="E815" s="44"/>
      <c r="F815" s="44"/>
      <c r="G815" s="44"/>
      <c r="H815" s="44"/>
      <c r="I815" s="516"/>
      <c r="J815" s="44"/>
      <c r="K815" s="516"/>
      <c r="L815" s="502"/>
      <c r="N815" s="44"/>
      <c r="O815" s="502"/>
      <c r="P815" s="44"/>
      <c r="Q815" s="44"/>
    </row>
    <row r="816" customFormat="false" ht="15.75" hidden="false" customHeight="false" outlineLevel="0" collapsed="false">
      <c r="A816" s="44"/>
      <c r="D816" s="44"/>
      <c r="E816" s="44"/>
      <c r="F816" s="44"/>
      <c r="G816" s="44"/>
      <c r="H816" s="44"/>
      <c r="I816" s="516"/>
      <c r="J816" s="44"/>
      <c r="K816" s="516"/>
      <c r="L816" s="502"/>
      <c r="N816" s="44"/>
      <c r="O816" s="502"/>
      <c r="P816" s="44"/>
      <c r="Q816" s="44"/>
    </row>
    <row r="817" customFormat="false" ht="15.75" hidden="false" customHeight="false" outlineLevel="0" collapsed="false">
      <c r="A817" s="44"/>
      <c r="D817" s="44"/>
      <c r="E817" s="44"/>
      <c r="F817" s="44"/>
      <c r="G817" s="44"/>
      <c r="H817" s="44"/>
      <c r="I817" s="516"/>
      <c r="J817" s="44"/>
      <c r="K817" s="516"/>
      <c r="L817" s="502"/>
      <c r="N817" s="44"/>
      <c r="O817" s="502"/>
      <c r="P817" s="44"/>
      <c r="Q817" s="44"/>
    </row>
    <row r="818" customFormat="false" ht="15.75" hidden="false" customHeight="false" outlineLevel="0" collapsed="false">
      <c r="A818" s="44"/>
      <c r="D818" s="44"/>
      <c r="E818" s="44"/>
      <c r="F818" s="44"/>
      <c r="G818" s="44"/>
      <c r="H818" s="44"/>
      <c r="I818" s="516"/>
      <c r="J818" s="44"/>
      <c r="K818" s="516"/>
      <c r="L818" s="502"/>
      <c r="N818" s="44"/>
      <c r="O818" s="502"/>
      <c r="P818" s="44"/>
      <c r="Q818" s="44"/>
    </row>
    <row r="819" customFormat="false" ht="15.75" hidden="false" customHeight="false" outlineLevel="0" collapsed="false">
      <c r="A819" s="44"/>
      <c r="D819" s="44"/>
      <c r="E819" s="44"/>
      <c r="F819" s="44"/>
      <c r="G819" s="44"/>
      <c r="H819" s="44"/>
      <c r="I819" s="516"/>
      <c r="J819" s="44"/>
      <c r="K819" s="516"/>
      <c r="L819" s="502"/>
      <c r="N819" s="44"/>
      <c r="O819" s="502"/>
      <c r="P819" s="44"/>
      <c r="Q819" s="44"/>
    </row>
    <row r="820" customFormat="false" ht="15.75" hidden="false" customHeight="false" outlineLevel="0" collapsed="false">
      <c r="A820" s="44"/>
      <c r="D820" s="44"/>
      <c r="E820" s="44"/>
      <c r="F820" s="44"/>
      <c r="G820" s="44"/>
      <c r="H820" s="44"/>
      <c r="I820" s="516"/>
      <c r="J820" s="44"/>
      <c r="K820" s="516"/>
      <c r="L820" s="502"/>
      <c r="N820" s="44"/>
      <c r="O820" s="502"/>
      <c r="P820" s="44"/>
      <c r="Q820" s="44"/>
    </row>
    <row r="821" customFormat="false" ht="15.75" hidden="false" customHeight="false" outlineLevel="0" collapsed="false">
      <c r="A821" s="44"/>
      <c r="D821" s="44"/>
      <c r="E821" s="44"/>
      <c r="F821" s="44"/>
      <c r="G821" s="44"/>
      <c r="H821" s="44"/>
      <c r="I821" s="516"/>
      <c r="J821" s="44"/>
      <c r="K821" s="516"/>
      <c r="L821" s="502"/>
      <c r="N821" s="44"/>
      <c r="O821" s="502"/>
      <c r="P821" s="44"/>
      <c r="Q821" s="44"/>
    </row>
    <row r="822" customFormat="false" ht="15.75" hidden="false" customHeight="false" outlineLevel="0" collapsed="false">
      <c r="A822" s="44"/>
      <c r="D822" s="44"/>
      <c r="E822" s="44"/>
      <c r="F822" s="44"/>
      <c r="G822" s="44"/>
      <c r="H822" s="44"/>
      <c r="I822" s="516"/>
      <c r="J822" s="44"/>
      <c r="K822" s="516"/>
      <c r="L822" s="502"/>
      <c r="N822" s="44"/>
      <c r="O822" s="502"/>
      <c r="P822" s="44"/>
      <c r="Q822" s="44"/>
    </row>
    <row r="823" customFormat="false" ht="15.75" hidden="false" customHeight="false" outlineLevel="0" collapsed="false">
      <c r="A823" s="44"/>
      <c r="D823" s="44"/>
      <c r="E823" s="44"/>
      <c r="F823" s="44"/>
      <c r="G823" s="44"/>
      <c r="H823" s="44"/>
      <c r="I823" s="516"/>
      <c r="J823" s="44"/>
      <c r="K823" s="516"/>
      <c r="L823" s="502"/>
      <c r="N823" s="44"/>
      <c r="O823" s="502"/>
      <c r="P823" s="44"/>
      <c r="Q823" s="44"/>
    </row>
    <row r="824" customFormat="false" ht="15.75" hidden="false" customHeight="false" outlineLevel="0" collapsed="false">
      <c r="A824" s="44"/>
      <c r="D824" s="44"/>
      <c r="E824" s="44"/>
      <c r="F824" s="44"/>
      <c r="G824" s="44"/>
      <c r="H824" s="44"/>
      <c r="I824" s="516"/>
      <c r="J824" s="44"/>
      <c r="K824" s="516"/>
      <c r="L824" s="502"/>
      <c r="N824" s="44"/>
      <c r="O824" s="502"/>
      <c r="P824" s="44"/>
      <c r="Q824" s="44"/>
    </row>
    <row r="825" customFormat="false" ht="15.75" hidden="false" customHeight="false" outlineLevel="0" collapsed="false">
      <c r="A825" s="44"/>
      <c r="D825" s="44"/>
      <c r="E825" s="44"/>
      <c r="F825" s="44"/>
      <c r="G825" s="44"/>
      <c r="H825" s="44"/>
      <c r="I825" s="516"/>
      <c r="J825" s="44"/>
      <c r="K825" s="516"/>
      <c r="L825" s="502"/>
      <c r="N825" s="44"/>
      <c r="O825" s="502"/>
      <c r="P825" s="44"/>
      <c r="Q825" s="44"/>
    </row>
    <row r="826" customFormat="false" ht="15.75" hidden="false" customHeight="false" outlineLevel="0" collapsed="false">
      <c r="A826" s="44"/>
      <c r="D826" s="44"/>
      <c r="E826" s="44"/>
      <c r="F826" s="44"/>
      <c r="G826" s="44"/>
      <c r="H826" s="44"/>
      <c r="I826" s="516"/>
      <c r="J826" s="44"/>
      <c r="K826" s="516"/>
      <c r="L826" s="502"/>
      <c r="N826" s="44"/>
      <c r="O826" s="502"/>
      <c r="P826" s="44"/>
      <c r="Q826" s="44"/>
    </row>
    <row r="827" customFormat="false" ht="15.75" hidden="false" customHeight="false" outlineLevel="0" collapsed="false">
      <c r="A827" s="44"/>
      <c r="D827" s="44"/>
      <c r="E827" s="44"/>
      <c r="F827" s="44"/>
      <c r="G827" s="44"/>
      <c r="H827" s="44"/>
      <c r="I827" s="516"/>
      <c r="J827" s="44"/>
      <c r="K827" s="516"/>
      <c r="L827" s="502"/>
      <c r="N827" s="44"/>
      <c r="O827" s="502"/>
      <c r="P827" s="44"/>
      <c r="Q827" s="44"/>
    </row>
    <row r="828" customFormat="false" ht="15.75" hidden="false" customHeight="false" outlineLevel="0" collapsed="false">
      <c r="A828" s="44"/>
      <c r="D828" s="44"/>
      <c r="E828" s="44"/>
      <c r="F828" s="44"/>
      <c r="G828" s="44"/>
      <c r="H828" s="44"/>
      <c r="I828" s="516"/>
      <c r="J828" s="44"/>
      <c r="K828" s="516"/>
      <c r="L828" s="502"/>
      <c r="N828" s="44"/>
      <c r="O828" s="502"/>
      <c r="P828" s="44"/>
      <c r="Q828" s="44"/>
    </row>
    <row r="829" customFormat="false" ht="15.75" hidden="false" customHeight="false" outlineLevel="0" collapsed="false">
      <c r="A829" s="44"/>
      <c r="D829" s="44"/>
      <c r="E829" s="44"/>
      <c r="F829" s="44"/>
      <c r="G829" s="44"/>
      <c r="H829" s="44"/>
      <c r="I829" s="516"/>
      <c r="J829" s="44"/>
      <c r="K829" s="516"/>
      <c r="L829" s="502"/>
      <c r="N829" s="44"/>
      <c r="O829" s="502"/>
      <c r="P829" s="44"/>
      <c r="Q829" s="44"/>
    </row>
    <row r="830" customFormat="false" ht="15.75" hidden="false" customHeight="false" outlineLevel="0" collapsed="false">
      <c r="A830" s="44"/>
      <c r="D830" s="44"/>
      <c r="E830" s="44"/>
      <c r="F830" s="44"/>
      <c r="G830" s="44"/>
      <c r="H830" s="44"/>
      <c r="I830" s="516"/>
      <c r="J830" s="44"/>
      <c r="K830" s="516"/>
      <c r="L830" s="502"/>
      <c r="N830" s="44"/>
      <c r="O830" s="502"/>
      <c r="P830" s="44"/>
      <c r="Q830" s="44"/>
    </row>
    <row r="831" customFormat="false" ht="15.75" hidden="false" customHeight="false" outlineLevel="0" collapsed="false">
      <c r="A831" s="44"/>
      <c r="D831" s="44"/>
      <c r="E831" s="44"/>
      <c r="F831" s="44"/>
      <c r="G831" s="44"/>
      <c r="H831" s="44"/>
      <c r="I831" s="516"/>
      <c r="J831" s="44"/>
      <c r="K831" s="516"/>
      <c r="L831" s="502"/>
      <c r="N831" s="44"/>
      <c r="O831" s="502"/>
      <c r="P831" s="44"/>
      <c r="Q831" s="44"/>
    </row>
    <row r="832" customFormat="false" ht="15.75" hidden="false" customHeight="false" outlineLevel="0" collapsed="false">
      <c r="A832" s="44"/>
      <c r="D832" s="44"/>
      <c r="E832" s="44"/>
      <c r="F832" s="44"/>
      <c r="G832" s="44"/>
      <c r="H832" s="44"/>
      <c r="I832" s="516"/>
      <c r="J832" s="44"/>
      <c r="K832" s="516"/>
      <c r="L832" s="502"/>
      <c r="N832" s="44"/>
      <c r="O832" s="502"/>
      <c r="P832" s="44"/>
      <c r="Q832" s="44"/>
    </row>
    <row r="833" customFormat="false" ht="15.75" hidden="false" customHeight="false" outlineLevel="0" collapsed="false">
      <c r="A833" s="44"/>
      <c r="D833" s="44"/>
      <c r="E833" s="44"/>
      <c r="F833" s="44"/>
      <c r="G833" s="44"/>
      <c r="H833" s="44"/>
      <c r="I833" s="516"/>
      <c r="J833" s="44"/>
      <c r="K833" s="516"/>
      <c r="L833" s="502"/>
      <c r="N833" s="44"/>
      <c r="O833" s="502"/>
      <c r="P833" s="44"/>
      <c r="Q833" s="44"/>
    </row>
    <row r="834" customFormat="false" ht="15.75" hidden="false" customHeight="false" outlineLevel="0" collapsed="false">
      <c r="A834" s="44"/>
      <c r="D834" s="44"/>
      <c r="E834" s="44"/>
      <c r="F834" s="44"/>
      <c r="G834" s="44"/>
      <c r="H834" s="44"/>
      <c r="I834" s="516"/>
      <c r="J834" s="44"/>
      <c r="K834" s="516"/>
      <c r="L834" s="502"/>
      <c r="N834" s="44"/>
      <c r="O834" s="502"/>
      <c r="P834" s="44"/>
      <c r="Q834" s="44"/>
    </row>
    <row r="835" customFormat="false" ht="15.75" hidden="false" customHeight="false" outlineLevel="0" collapsed="false">
      <c r="A835" s="44"/>
      <c r="D835" s="44"/>
      <c r="E835" s="44"/>
      <c r="F835" s="44"/>
      <c r="G835" s="44"/>
      <c r="H835" s="44"/>
      <c r="I835" s="516"/>
      <c r="J835" s="44"/>
      <c r="K835" s="516"/>
      <c r="L835" s="502"/>
      <c r="N835" s="44"/>
      <c r="O835" s="502"/>
      <c r="P835" s="44"/>
      <c r="Q835" s="44"/>
    </row>
    <row r="836" customFormat="false" ht="15.75" hidden="false" customHeight="false" outlineLevel="0" collapsed="false">
      <c r="A836" s="44"/>
      <c r="D836" s="44"/>
      <c r="E836" s="44"/>
      <c r="F836" s="44"/>
      <c r="G836" s="44"/>
      <c r="H836" s="44"/>
      <c r="I836" s="516"/>
      <c r="J836" s="44"/>
      <c r="K836" s="516"/>
      <c r="L836" s="502"/>
      <c r="N836" s="44"/>
      <c r="O836" s="502"/>
      <c r="P836" s="44"/>
      <c r="Q836" s="44"/>
    </row>
    <row r="837" customFormat="false" ht="15.75" hidden="false" customHeight="false" outlineLevel="0" collapsed="false">
      <c r="A837" s="44"/>
      <c r="D837" s="44"/>
      <c r="E837" s="44"/>
      <c r="F837" s="44"/>
      <c r="G837" s="44"/>
      <c r="H837" s="44"/>
      <c r="I837" s="516"/>
      <c r="J837" s="44"/>
      <c r="K837" s="516"/>
      <c r="L837" s="502"/>
      <c r="N837" s="44"/>
      <c r="O837" s="502"/>
      <c r="P837" s="44"/>
      <c r="Q837" s="44"/>
    </row>
    <row r="838" customFormat="false" ht="15.75" hidden="false" customHeight="false" outlineLevel="0" collapsed="false">
      <c r="A838" s="44"/>
      <c r="D838" s="44"/>
      <c r="E838" s="44"/>
      <c r="F838" s="44"/>
      <c r="G838" s="44"/>
      <c r="H838" s="44"/>
      <c r="I838" s="516"/>
      <c r="J838" s="44"/>
      <c r="K838" s="516"/>
      <c r="L838" s="502"/>
      <c r="N838" s="44"/>
      <c r="O838" s="502"/>
      <c r="P838" s="44"/>
      <c r="Q838" s="44"/>
    </row>
    <row r="839" customFormat="false" ht="15.75" hidden="false" customHeight="false" outlineLevel="0" collapsed="false">
      <c r="A839" s="44"/>
      <c r="D839" s="44"/>
      <c r="E839" s="44"/>
      <c r="F839" s="44"/>
      <c r="G839" s="44"/>
      <c r="H839" s="44"/>
      <c r="I839" s="516"/>
      <c r="J839" s="44"/>
      <c r="K839" s="516"/>
      <c r="L839" s="502"/>
      <c r="N839" s="44"/>
      <c r="O839" s="502"/>
      <c r="P839" s="44"/>
      <c r="Q839" s="44"/>
    </row>
    <row r="840" customFormat="false" ht="15.75" hidden="false" customHeight="false" outlineLevel="0" collapsed="false">
      <c r="A840" s="44"/>
      <c r="D840" s="44"/>
      <c r="E840" s="44"/>
      <c r="F840" s="44"/>
      <c r="G840" s="44"/>
      <c r="H840" s="44"/>
      <c r="I840" s="516"/>
      <c r="J840" s="44"/>
      <c r="K840" s="516"/>
      <c r="L840" s="502"/>
      <c r="N840" s="44"/>
      <c r="O840" s="502"/>
      <c r="P840" s="44"/>
      <c r="Q840" s="44"/>
    </row>
    <row r="841" customFormat="false" ht="15.75" hidden="false" customHeight="false" outlineLevel="0" collapsed="false">
      <c r="A841" s="44"/>
      <c r="D841" s="44"/>
      <c r="E841" s="44"/>
      <c r="F841" s="44"/>
      <c r="G841" s="44"/>
      <c r="H841" s="44"/>
      <c r="I841" s="516"/>
      <c r="J841" s="44"/>
      <c r="K841" s="516"/>
      <c r="L841" s="502"/>
      <c r="N841" s="44"/>
      <c r="O841" s="502"/>
      <c r="P841" s="44"/>
      <c r="Q841" s="44"/>
    </row>
    <row r="842" customFormat="false" ht="15.75" hidden="false" customHeight="false" outlineLevel="0" collapsed="false">
      <c r="A842" s="44"/>
      <c r="D842" s="44"/>
      <c r="E842" s="44"/>
      <c r="F842" s="44"/>
      <c r="G842" s="44"/>
      <c r="H842" s="44"/>
      <c r="I842" s="516"/>
      <c r="J842" s="44"/>
      <c r="K842" s="516"/>
      <c r="L842" s="502"/>
      <c r="N842" s="44"/>
      <c r="O842" s="502"/>
      <c r="P842" s="44"/>
      <c r="Q842" s="44"/>
    </row>
    <row r="843" customFormat="false" ht="15.75" hidden="false" customHeight="false" outlineLevel="0" collapsed="false">
      <c r="A843" s="44"/>
      <c r="D843" s="44"/>
      <c r="E843" s="44"/>
      <c r="F843" s="44"/>
      <c r="G843" s="44"/>
      <c r="H843" s="44"/>
      <c r="I843" s="516"/>
      <c r="J843" s="44"/>
      <c r="K843" s="516"/>
      <c r="L843" s="502"/>
      <c r="N843" s="44"/>
      <c r="O843" s="502"/>
      <c r="P843" s="44"/>
      <c r="Q843" s="44"/>
    </row>
    <row r="844" customFormat="false" ht="15.75" hidden="false" customHeight="false" outlineLevel="0" collapsed="false">
      <c r="A844" s="44"/>
      <c r="D844" s="44"/>
      <c r="E844" s="44"/>
      <c r="F844" s="44"/>
      <c r="G844" s="44"/>
      <c r="H844" s="44"/>
      <c r="I844" s="516"/>
      <c r="J844" s="44"/>
      <c r="K844" s="516"/>
      <c r="L844" s="502"/>
      <c r="N844" s="44"/>
      <c r="O844" s="502"/>
      <c r="P844" s="44"/>
      <c r="Q844" s="44"/>
    </row>
    <row r="845" customFormat="false" ht="15.75" hidden="false" customHeight="false" outlineLevel="0" collapsed="false">
      <c r="A845" s="44"/>
      <c r="D845" s="44"/>
      <c r="E845" s="44"/>
      <c r="F845" s="44"/>
      <c r="G845" s="44"/>
      <c r="H845" s="44"/>
      <c r="I845" s="516"/>
      <c r="J845" s="44"/>
      <c r="K845" s="516"/>
      <c r="L845" s="502"/>
      <c r="N845" s="44"/>
      <c r="O845" s="502"/>
      <c r="P845" s="44"/>
      <c r="Q845" s="44"/>
    </row>
    <row r="846" customFormat="false" ht="15.75" hidden="false" customHeight="false" outlineLevel="0" collapsed="false">
      <c r="A846" s="44"/>
      <c r="D846" s="44"/>
      <c r="E846" s="44"/>
      <c r="F846" s="44"/>
      <c r="G846" s="44"/>
      <c r="H846" s="44"/>
      <c r="I846" s="516"/>
      <c r="J846" s="44"/>
      <c r="K846" s="516"/>
      <c r="L846" s="502"/>
      <c r="N846" s="44"/>
      <c r="O846" s="502"/>
      <c r="P846" s="44"/>
      <c r="Q846" s="44"/>
    </row>
    <row r="847" customFormat="false" ht="15.75" hidden="false" customHeight="false" outlineLevel="0" collapsed="false">
      <c r="A847" s="44"/>
      <c r="D847" s="44"/>
      <c r="E847" s="44"/>
      <c r="F847" s="44"/>
      <c r="G847" s="44"/>
      <c r="H847" s="44"/>
      <c r="I847" s="516"/>
      <c r="J847" s="44"/>
      <c r="K847" s="516"/>
      <c r="L847" s="502"/>
      <c r="N847" s="44"/>
      <c r="O847" s="502"/>
      <c r="P847" s="44"/>
      <c r="Q847" s="44"/>
    </row>
    <row r="848" customFormat="false" ht="15.75" hidden="false" customHeight="false" outlineLevel="0" collapsed="false">
      <c r="A848" s="44"/>
      <c r="D848" s="44"/>
      <c r="E848" s="44"/>
      <c r="F848" s="44"/>
      <c r="G848" s="44"/>
      <c r="H848" s="44"/>
      <c r="I848" s="516"/>
      <c r="J848" s="44"/>
      <c r="K848" s="516"/>
      <c r="L848" s="502"/>
      <c r="N848" s="44"/>
      <c r="O848" s="502"/>
      <c r="P848" s="44"/>
      <c r="Q848" s="44"/>
    </row>
    <row r="849" customFormat="false" ht="15.75" hidden="false" customHeight="false" outlineLevel="0" collapsed="false">
      <c r="A849" s="44"/>
      <c r="D849" s="44"/>
      <c r="E849" s="44"/>
      <c r="F849" s="44"/>
      <c r="G849" s="44"/>
      <c r="H849" s="44"/>
      <c r="I849" s="516"/>
      <c r="J849" s="44"/>
      <c r="K849" s="516"/>
      <c r="L849" s="502"/>
      <c r="N849" s="44"/>
      <c r="O849" s="502"/>
      <c r="P849" s="44"/>
      <c r="Q849" s="44"/>
    </row>
    <row r="850" customFormat="false" ht="15.75" hidden="false" customHeight="false" outlineLevel="0" collapsed="false">
      <c r="A850" s="44"/>
      <c r="D850" s="44"/>
      <c r="E850" s="44"/>
      <c r="F850" s="44"/>
      <c r="G850" s="44"/>
      <c r="H850" s="44"/>
      <c r="I850" s="516"/>
      <c r="J850" s="44"/>
      <c r="K850" s="516"/>
      <c r="L850" s="502"/>
      <c r="N850" s="44"/>
      <c r="O850" s="502"/>
      <c r="P850" s="44"/>
      <c r="Q850" s="44"/>
    </row>
    <row r="851" customFormat="false" ht="15.75" hidden="false" customHeight="false" outlineLevel="0" collapsed="false">
      <c r="A851" s="44"/>
      <c r="D851" s="44"/>
      <c r="E851" s="44"/>
      <c r="F851" s="44"/>
      <c r="G851" s="44"/>
      <c r="H851" s="44"/>
      <c r="I851" s="516"/>
      <c r="J851" s="44"/>
      <c r="K851" s="516"/>
      <c r="L851" s="502"/>
      <c r="N851" s="44"/>
      <c r="O851" s="502"/>
      <c r="P851" s="44"/>
      <c r="Q851" s="44"/>
    </row>
    <row r="852" customFormat="false" ht="15.75" hidden="false" customHeight="false" outlineLevel="0" collapsed="false">
      <c r="A852" s="44"/>
      <c r="D852" s="44"/>
      <c r="E852" s="44"/>
      <c r="F852" s="44"/>
      <c r="G852" s="44"/>
      <c r="H852" s="44"/>
      <c r="I852" s="516"/>
      <c r="J852" s="44"/>
      <c r="K852" s="516"/>
      <c r="L852" s="502"/>
      <c r="N852" s="44"/>
      <c r="O852" s="502"/>
      <c r="P852" s="44"/>
      <c r="Q852" s="44"/>
    </row>
    <row r="853" customFormat="false" ht="15.75" hidden="false" customHeight="false" outlineLevel="0" collapsed="false">
      <c r="A853" s="44"/>
      <c r="D853" s="44"/>
      <c r="E853" s="44"/>
      <c r="F853" s="44"/>
      <c r="G853" s="44"/>
      <c r="H853" s="44"/>
      <c r="I853" s="516"/>
      <c r="J853" s="44"/>
      <c r="K853" s="516"/>
      <c r="L853" s="502"/>
      <c r="N853" s="44"/>
      <c r="O853" s="502"/>
      <c r="P853" s="44"/>
      <c r="Q853" s="44"/>
    </row>
    <row r="854" customFormat="false" ht="15.75" hidden="false" customHeight="false" outlineLevel="0" collapsed="false">
      <c r="A854" s="44"/>
      <c r="D854" s="44"/>
      <c r="E854" s="44"/>
      <c r="F854" s="44"/>
      <c r="G854" s="44"/>
      <c r="H854" s="44"/>
      <c r="I854" s="516"/>
      <c r="J854" s="44"/>
      <c r="K854" s="516"/>
      <c r="L854" s="502"/>
      <c r="N854" s="44"/>
      <c r="O854" s="502"/>
      <c r="P854" s="44"/>
      <c r="Q854" s="44"/>
    </row>
    <row r="855" customFormat="false" ht="15.75" hidden="false" customHeight="false" outlineLevel="0" collapsed="false">
      <c r="A855" s="44"/>
      <c r="D855" s="44"/>
      <c r="E855" s="44"/>
      <c r="F855" s="44"/>
      <c r="G855" s="44"/>
      <c r="H855" s="44"/>
      <c r="I855" s="516"/>
      <c r="J855" s="44"/>
      <c r="K855" s="516"/>
      <c r="L855" s="502"/>
      <c r="N855" s="44"/>
      <c r="O855" s="502"/>
      <c r="P855" s="44"/>
      <c r="Q855" s="44"/>
    </row>
    <row r="856" customFormat="false" ht="15.75" hidden="false" customHeight="false" outlineLevel="0" collapsed="false">
      <c r="A856" s="44"/>
      <c r="D856" s="44"/>
      <c r="E856" s="44"/>
      <c r="F856" s="44"/>
      <c r="G856" s="44"/>
      <c r="H856" s="44"/>
      <c r="I856" s="516"/>
      <c r="J856" s="44"/>
      <c r="K856" s="516"/>
      <c r="L856" s="502"/>
      <c r="N856" s="44"/>
      <c r="O856" s="502"/>
      <c r="P856" s="44"/>
      <c r="Q856" s="44"/>
    </row>
    <row r="857" customFormat="false" ht="15.75" hidden="false" customHeight="false" outlineLevel="0" collapsed="false">
      <c r="A857" s="44"/>
      <c r="D857" s="44"/>
      <c r="E857" s="44"/>
      <c r="F857" s="44"/>
      <c r="G857" s="44"/>
      <c r="H857" s="44"/>
      <c r="I857" s="516"/>
      <c r="J857" s="44"/>
      <c r="K857" s="516"/>
      <c r="L857" s="502"/>
      <c r="N857" s="44"/>
      <c r="O857" s="502"/>
      <c r="P857" s="44"/>
      <c r="Q857" s="44"/>
    </row>
    <row r="858" customFormat="false" ht="15.75" hidden="false" customHeight="false" outlineLevel="0" collapsed="false">
      <c r="A858" s="44"/>
      <c r="D858" s="44"/>
      <c r="E858" s="44"/>
      <c r="F858" s="44"/>
      <c r="G858" s="44"/>
      <c r="H858" s="44"/>
      <c r="I858" s="516"/>
      <c r="J858" s="44"/>
      <c r="K858" s="516"/>
      <c r="L858" s="502"/>
      <c r="N858" s="44"/>
      <c r="O858" s="502"/>
      <c r="P858" s="44"/>
      <c r="Q858" s="44"/>
    </row>
    <row r="859" customFormat="false" ht="15.75" hidden="false" customHeight="false" outlineLevel="0" collapsed="false">
      <c r="A859" s="44"/>
      <c r="D859" s="44"/>
      <c r="E859" s="44"/>
      <c r="F859" s="44"/>
      <c r="G859" s="44"/>
      <c r="H859" s="44"/>
      <c r="I859" s="516"/>
      <c r="J859" s="44"/>
      <c r="K859" s="516"/>
      <c r="L859" s="502"/>
      <c r="N859" s="44"/>
      <c r="O859" s="502"/>
      <c r="P859" s="44"/>
      <c r="Q859" s="44"/>
    </row>
    <row r="860" customFormat="false" ht="15.75" hidden="false" customHeight="false" outlineLevel="0" collapsed="false">
      <c r="A860" s="44"/>
      <c r="D860" s="44"/>
      <c r="E860" s="44"/>
      <c r="F860" s="44"/>
      <c r="G860" s="44"/>
      <c r="H860" s="44"/>
      <c r="I860" s="516"/>
      <c r="J860" s="44"/>
      <c r="K860" s="516"/>
      <c r="L860" s="502"/>
      <c r="N860" s="44"/>
      <c r="O860" s="502"/>
      <c r="P860" s="44"/>
      <c r="Q860" s="44"/>
    </row>
    <row r="861" customFormat="false" ht="15.75" hidden="false" customHeight="false" outlineLevel="0" collapsed="false">
      <c r="A861" s="44"/>
      <c r="D861" s="44"/>
      <c r="E861" s="44"/>
      <c r="F861" s="44"/>
      <c r="G861" s="44"/>
      <c r="H861" s="44"/>
      <c r="I861" s="516"/>
      <c r="J861" s="44"/>
      <c r="K861" s="516"/>
      <c r="L861" s="502"/>
      <c r="N861" s="44"/>
      <c r="O861" s="502"/>
      <c r="P861" s="44"/>
      <c r="Q861" s="44"/>
    </row>
    <row r="862" customFormat="false" ht="15.75" hidden="false" customHeight="false" outlineLevel="0" collapsed="false">
      <c r="A862" s="44"/>
      <c r="D862" s="44"/>
      <c r="E862" s="44"/>
      <c r="F862" s="44"/>
      <c r="G862" s="44"/>
      <c r="H862" s="44"/>
      <c r="I862" s="516"/>
      <c r="J862" s="44"/>
      <c r="K862" s="516"/>
      <c r="L862" s="502"/>
      <c r="N862" s="44"/>
      <c r="O862" s="502"/>
      <c r="P862" s="44"/>
      <c r="Q862" s="44"/>
    </row>
    <row r="863" customFormat="false" ht="15.75" hidden="false" customHeight="false" outlineLevel="0" collapsed="false">
      <c r="A863" s="44"/>
      <c r="D863" s="44"/>
      <c r="E863" s="44"/>
      <c r="F863" s="44"/>
      <c r="G863" s="44"/>
      <c r="H863" s="44"/>
      <c r="I863" s="516"/>
      <c r="J863" s="44"/>
      <c r="K863" s="516"/>
      <c r="L863" s="502"/>
      <c r="N863" s="44"/>
      <c r="O863" s="502"/>
      <c r="P863" s="44"/>
      <c r="Q863" s="44"/>
    </row>
    <row r="864" customFormat="false" ht="15.75" hidden="false" customHeight="false" outlineLevel="0" collapsed="false">
      <c r="A864" s="44"/>
      <c r="D864" s="44"/>
      <c r="E864" s="44"/>
      <c r="F864" s="44"/>
      <c r="G864" s="44"/>
      <c r="H864" s="44"/>
      <c r="I864" s="516"/>
      <c r="J864" s="44"/>
      <c r="K864" s="516"/>
      <c r="L864" s="502"/>
      <c r="N864" s="44"/>
      <c r="O864" s="502"/>
      <c r="P864" s="44"/>
      <c r="Q864" s="44"/>
    </row>
    <row r="865" customFormat="false" ht="15.75" hidden="false" customHeight="false" outlineLevel="0" collapsed="false">
      <c r="A865" s="44"/>
      <c r="D865" s="44"/>
      <c r="E865" s="44"/>
      <c r="F865" s="44"/>
      <c r="G865" s="44"/>
      <c r="H865" s="44"/>
      <c r="I865" s="516"/>
      <c r="J865" s="44"/>
      <c r="K865" s="516"/>
      <c r="L865" s="502"/>
      <c r="N865" s="44"/>
      <c r="O865" s="502"/>
      <c r="P865" s="44"/>
      <c r="Q865" s="44"/>
    </row>
    <row r="866" customFormat="false" ht="15.75" hidden="false" customHeight="false" outlineLevel="0" collapsed="false">
      <c r="A866" s="44"/>
      <c r="D866" s="44"/>
      <c r="E866" s="44"/>
      <c r="F866" s="44"/>
      <c r="G866" s="44"/>
      <c r="H866" s="44"/>
      <c r="I866" s="516"/>
      <c r="J866" s="44"/>
      <c r="K866" s="516"/>
      <c r="L866" s="502"/>
      <c r="N866" s="44"/>
      <c r="O866" s="502"/>
      <c r="P866" s="44"/>
      <c r="Q866" s="44"/>
    </row>
    <row r="867" customFormat="false" ht="15.75" hidden="false" customHeight="false" outlineLevel="0" collapsed="false">
      <c r="A867" s="44"/>
      <c r="D867" s="44"/>
      <c r="E867" s="44"/>
      <c r="F867" s="44"/>
      <c r="G867" s="44"/>
      <c r="H867" s="44"/>
      <c r="I867" s="516"/>
      <c r="J867" s="44"/>
      <c r="K867" s="516"/>
      <c r="L867" s="502"/>
      <c r="N867" s="44"/>
      <c r="O867" s="502"/>
      <c r="P867" s="44"/>
      <c r="Q867" s="44"/>
    </row>
    <row r="868" customFormat="false" ht="15.75" hidden="false" customHeight="false" outlineLevel="0" collapsed="false">
      <c r="A868" s="44"/>
      <c r="D868" s="44"/>
      <c r="E868" s="44"/>
      <c r="F868" s="44"/>
      <c r="G868" s="44"/>
      <c r="H868" s="44"/>
      <c r="I868" s="516"/>
      <c r="J868" s="44"/>
      <c r="K868" s="516"/>
      <c r="L868" s="502"/>
      <c r="N868" s="44"/>
      <c r="O868" s="502"/>
      <c r="P868" s="44"/>
      <c r="Q868" s="44"/>
    </row>
    <row r="869" customFormat="false" ht="15.75" hidden="false" customHeight="false" outlineLevel="0" collapsed="false">
      <c r="A869" s="44"/>
      <c r="D869" s="44"/>
      <c r="E869" s="44"/>
      <c r="F869" s="44"/>
      <c r="G869" s="44"/>
      <c r="H869" s="44"/>
      <c r="I869" s="516"/>
      <c r="J869" s="44"/>
      <c r="K869" s="516"/>
      <c r="L869" s="502"/>
      <c r="N869" s="44"/>
      <c r="O869" s="502"/>
      <c r="P869" s="44"/>
      <c r="Q869" s="44"/>
    </row>
    <row r="870" customFormat="false" ht="15.75" hidden="false" customHeight="false" outlineLevel="0" collapsed="false">
      <c r="A870" s="44"/>
      <c r="D870" s="44"/>
      <c r="E870" s="44"/>
      <c r="F870" s="44"/>
      <c r="G870" s="44"/>
      <c r="H870" s="44"/>
      <c r="I870" s="516"/>
      <c r="J870" s="44"/>
      <c r="K870" s="516"/>
      <c r="L870" s="502"/>
      <c r="N870" s="44"/>
      <c r="O870" s="502"/>
      <c r="P870" s="44"/>
      <c r="Q870" s="44"/>
    </row>
    <row r="871" customFormat="false" ht="15.75" hidden="false" customHeight="false" outlineLevel="0" collapsed="false">
      <c r="A871" s="44"/>
      <c r="D871" s="44"/>
      <c r="E871" s="44"/>
      <c r="F871" s="44"/>
      <c r="G871" s="44"/>
      <c r="H871" s="44"/>
      <c r="I871" s="516"/>
      <c r="J871" s="44"/>
      <c r="K871" s="516"/>
      <c r="L871" s="502"/>
      <c r="N871" s="44"/>
      <c r="O871" s="502"/>
      <c r="P871" s="44"/>
      <c r="Q871" s="44"/>
    </row>
    <row r="872" customFormat="false" ht="15.75" hidden="false" customHeight="false" outlineLevel="0" collapsed="false">
      <c r="A872" s="44"/>
      <c r="D872" s="44"/>
      <c r="E872" s="44"/>
      <c r="F872" s="44"/>
      <c r="G872" s="44"/>
      <c r="H872" s="44"/>
      <c r="I872" s="516"/>
      <c r="J872" s="44"/>
      <c r="K872" s="516"/>
      <c r="L872" s="502"/>
      <c r="N872" s="44"/>
      <c r="O872" s="502"/>
      <c r="P872" s="44"/>
      <c r="Q872" s="44"/>
    </row>
    <row r="873" customFormat="false" ht="15.75" hidden="false" customHeight="false" outlineLevel="0" collapsed="false">
      <c r="A873" s="44"/>
      <c r="D873" s="44"/>
      <c r="E873" s="44"/>
      <c r="F873" s="44"/>
      <c r="G873" s="44"/>
      <c r="H873" s="44"/>
      <c r="I873" s="516"/>
      <c r="J873" s="44"/>
      <c r="K873" s="516"/>
      <c r="L873" s="502"/>
      <c r="N873" s="44"/>
      <c r="O873" s="502"/>
      <c r="P873" s="44"/>
      <c r="Q873" s="44"/>
    </row>
    <row r="874" customFormat="false" ht="15.75" hidden="false" customHeight="false" outlineLevel="0" collapsed="false">
      <c r="A874" s="44"/>
      <c r="D874" s="44"/>
      <c r="E874" s="44"/>
      <c r="F874" s="44"/>
      <c r="G874" s="44"/>
      <c r="H874" s="44"/>
      <c r="I874" s="516"/>
      <c r="J874" s="44"/>
      <c r="K874" s="516"/>
      <c r="L874" s="502"/>
      <c r="N874" s="44"/>
      <c r="O874" s="502"/>
      <c r="P874" s="44"/>
      <c r="Q874" s="44"/>
    </row>
    <row r="875" customFormat="false" ht="15.75" hidden="false" customHeight="false" outlineLevel="0" collapsed="false">
      <c r="A875" s="44"/>
      <c r="D875" s="44"/>
      <c r="E875" s="44"/>
      <c r="F875" s="44"/>
      <c r="G875" s="44"/>
      <c r="H875" s="44"/>
      <c r="I875" s="516"/>
      <c r="J875" s="44"/>
      <c r="K875" s="516"/>
      <c r="L875" s="502"/>
      <c r="N875" s="44"/>
      <c r="O875" s="502"/>
      <c r="P875" s="44"/>
      <c r="Q875" s="44"/>
    </row>
    <row r="876" customFormat="false" ht="15.75" hidden="false" customHeight="false" outlineLevel="0" collapsed="false">
      <c r="A876" s="44"/>
      <c r="D876" s="44"/>
      <c r="E876" s="44"/>
      <c r="F876" s="44"/>
      <c r="G876" s="44"/>
      <c r="H876" s="44"/>
      <c r="I876" s="516"/>
      <c r="J876" s="44"/>
      <c r="K876" s="516"/>
      <c r="L876" s="502"/>
      <c r="N876" s="44"/>
      <c r="O876" s="502"/>
      <c r="P876" s="44"/>
      <c r="Q876" s="44"/>
    </row>
    <row r="877" customFormat="false" ht="15.75" hidden="false" customHeight="false" outlineLevel="0" collapsed="false">
      <c r="A877" s="44"/>
      <c r="D877" s="44"/>
      <c r="E877" s="44"/>
      <c r="F877" s="44"/>
      <c r="G877" s="44"/>
      <c r="H877" s="44"/>
      <c r="I877" s="516"/>
      <c r="J877" s="44"/>
      <c r="K877" s="516"/>
      <c r="L877" s="502"/>
      <c r="N877" s="44"/>
      <c r="O877" s="502"/>
      <c r="P877" s="44"/>
      <c r="Q877" s="44"/>
    </row>
    <row r="878" customFormat="false" ht="15.75" hidden="false" customHeight="false" outlineLevel="0" collapsed="false">
      <c r="A878" s="44"/>
      <c r="D878" s="44"/>
      <c r="E878" s="44"/>
      <c r="F878" s="44"/>
      <c r="G878" s="44"/>
      <c r="H878" s="44"/>
      <c r="I878" s="516"/>
      <c r="J878" s="44"/>
      <c r="K878" s="516"/>
      <c r="L878" s="502"/>
      <c r="N878" s="44"/>
      <c r="O878" s="502"/>
      <c r="P878" s="44"/>
      <c r="Q878" s="44"/>
    </row>
    <row r="879" customFormat="false" ht="15.75" hidden="false" customHeight="false" outlineLevel="0" collapsed="false">
      <c r="A879" s="44"/>
      <c r="D879" s="44"/>
      <c r="E879" s="44"/>
      <c r="F879" s="44"/>
      <c r="G879" s="44"/>
      <c r="H879" s="44"/>
      <c r="I879" s="516"/>
      <c r="J879" s="44"/>
      <c r="K879" s="516"/>
      <c r="L879" s="502"/>
      <c r="N879" s="44"/>
      <c r="O879" s="502"/>
      <c r="P879" s="44"/>
      <c r="Q879" s="44"/>
    </row>
    <row r="880" customFormat="false" ht="15.75" hidden="false" customHeight="false" outlineLevel="0" collapsed="false">
      <c r="A880" s="44"/>
      <c r="D880" s="44"/>
      <c r="E880" s="44"/>
      <c r="F880" s="44"/>
      <c r="G880" s="44"/>
      <c r="H880" s="44"/>
      <c r="I880" s="516"/>
      <c r="J880" s="44"/>
      <c r="K880" s="516"/>
      <c r="L880" s="502"/>
      <c r="N880" s="44"/>
      <c r="O880" s="502"/>
      <c r="P880" s="44"/>
      <c r="Q880" s="44"/>
    </row>
    <row r="881" customFormat="false" ht="15.75" hidden="false" customHeight="false" outlineLevel="0" collapsed="false">
      <c r="A881" s="44"/>
      <c r="D881" s="44"/>
      <c r="E881" s="44"/>
      <c r="F881" s="44"/>
      <c r="G881" s="44"/>
      <c r="H881" s="44"/>
      <c r="I881" s="516"/>
      <c r="J881" s="44"/>
      <c r="K881" s="516"/>
      <c r="L881" s="502"/>
      <c r="N881" s="44"/>
      <c r="O881" s="502"/>
      <c r="P881" s="44"/>
      <c r="Q881" s="44"/>
    </row>
    <row r="882" customFormat="false" ht="15.75" hidden="false" customHeight="false" outlineLevel="0" collapsed="false">
      <c r="A882" s="44"/>
      <c r="D882" s="44"/>
      <c r="E882" s="44"/>
      <c r="F882" s="44"/>
      <c r="G882" s="44"/>
      <c r="H882" s="44"/>
      <c r="I882" s="516"/>
      <c r="J882" s="44"/>
      <c r="K882" s="516"/>
      <c r="L882" s="502"/>
      <c r="N882" s="44"/>
      <c r="O882" s="502"/>
      <c r="P882" s="44"/>
      <c r="Q882" s="44"/>
    </row>
    <row r="883" customFormat="false" ht="15.75" hidden="false" customHeight="false" outlineLevel="0" collapsed="false">
      <c r="A883" s="44"/>
      <c r="D883" s="44"/>
      <c r="E883" s="44"/>
      <c r="F883" s="44"/>
      <c r="G883" s="44"/>
      <c r="H883" s="44"/>
      <c r="I883" s="516"/>
      <c r="J883" s="44"/>
      <c r="K883" s="516"/>
      <c r="L883" s="502"/>
      <c r="N883" s="44"/>
      <c r="O883" s="502"/>
      <c r="P883" s="44"/>
      <c r="Q883" s="44"/>
    </row>
    <row r="884" customFormat="false" ht="15.75" hidden="false" customHeight="false" outlineLevel="0" collapsed="false">
      <c r="A884" s="44"/>
      <c r="D884" s="44"/>
      <c r="E884" s="44"/>
      <c r="F884" s="44"/>
      <c r="G884" s="44"/>
      <c r="H884" s="44"/>
      <c r="I884" s="516"/>
      <c r="J884" s="44"/>
      <c r="K884" s="516"/>
      <c r="L884" s="502"/>
      <c r="N884" s="44"/>
      <c r="O884" s="502"/>
      <c r="P884" s="44"/>
      <c r="Q884" s="44"/>
    </row>
    <row r="885" customFormat="false" ht="15.75" hidden="false" customHeight="false" outlineLevel="0" collapsed="false">
      <c r="A885" s="44"/>
      <c r="D885" s="44"/>
      <c r="E885" s="44"/>
      <c r="F885" s="44"/>
      <c r="G885" s="44"/>
      <c r="H885" s="44"/>
      <c r="I885" s="516"/>
      <c r="J885" s="44"/>
      <c r="K885" s="516"/>
      <c r="L885" s="502"/>
      <c r="N885" s="44"/>
      <c r="O885" s="502"/>
      <c r="P885" s="44"/>
      <c r="Q885" s="44"/>
    </row>
    <row r="886" customFormat="false" ht="15.75" hidden="false" customHeight="false" outlineLevel="0" collapsed="false">
      <c r="A886" s="44"/>
      <c r="D886" s="44"/>
      <c r="E886" s="44"/>
      <c r="F886" s="44"/>
      <c r="G886" s="44"/>
      <c r="H886" s="44"/>
      <c r="I886" s="516"/>
      <c r="J886" s="44"/>
      <c r="K886" s="516"/>
      <c r="L886" s="502"/>
      <c r="N886" s="44"/>
      <c r="O886" s="502"/>
      <c r="P886" s="44"/>
      <c r="Q886" s="44"/>
    </row>
    <row r="887" customFormat="false" ht="15.75" hidden="false" customHeight="false" outlineLevel="0" collapsed="false">
      <c r="A887" s="44"/>
      <c r="D887" s="44"/>
      <c r="E887" s="44"/>
      <c r="F887" s="44"/>
      <c r="G887" s="44"/>
      <c r="H887" s="44"/>
      <c r="I887" s="516"/>
      <c r="J887" s="44"/>
      <c r="K887" s="516"/>
      <c r="L887" s="502"/>
      <c r="N887" s="44"/>
      <c r="O887" s="502"/>
      <c r="P887" s="44"/>
      <c r="Q887" s="44"/>
    </row>
    <row r="888" customFormat="false" ht="15.75" hidden="false" customHeight="false" outlineLevel="0" collapsed="false">
      <c r="A888" s="44"/>
      <c r="D888" s="44"/>
      <c r="E888" s="44"/>
      <c r="F888" s="44"/>
      <c r="G888" s="44"/>
      <c r="H888" s="44"/>
      <c r="I888" s="516"/>
      <c r="J888" s="44"/>
      <c r="K888" s="516"/>
      <c r="L888" s="502"/>
      <c r="N888" s="44"/>
      <c r="O888" s="502"/>
      <c r="P888" s="44"/>
      <c r="Q888" s="44"/>
    </row>
    <row r="889" customFormat="false" ht="15.75" hidden="false" customHeight="false" outlineLevel="0" collapsed="false">
      <c r="A889" s="44"/>
      <c r="D889" s="44"/>
      <c r="E889" s="44"/>
      <c r="F889" s="44"/>
      <c r="G889" s="44"/>
      <c r="H889" s="44"/>
      <c r="I889" s="516"/>
      <c r="J889" s="44"/>
      <c r="K889" s="516"/>
      <c r="L889" s="502"/>
      <c r="N889" s="44"/>
      <c r="O889" s="502"/>
      <c r="P889" s="44"/>
      <c r="Q889" s="44"/>
    </row>
    <row r="890" customFormat="false" ht="15.75" hidden="false" customHeight="false" outlineLevel="0" collapsed="false">
      <c r="A890" s="44"/>
      <c r="D890" s="44"/>
      <c r="E890" s="44"/>
      <c r="F890" s="44"/>
      <c r="G890" s="44"/>
      <c r="H890" s="44"/>
      <c r="I890" s="516"/>
      <c r="J890" s="44"/>
      <c r="K890" s="516"/>
      <c r="L890" s="502"/>
      <c r="N890" s="44"/>
      <c r="O890" s="502"/>
      <c r="P890" s="44"/>
      <c r="Q890" s="44"/>
    </row>
    <row r="891" customFormat="false" ht="15.75" hidden="false" customHeight="false" outlineLevel="0" collapsed="false">
      <c r="A891" s="44"/>
      <c r="D891" s="44"/>
      <c r="E891" s="44"/>
      <c r="F891" s="44"/>
      <c r="G891" s="44"/>
      <c r="H891" s="44"/>
      <c r="I891" s="516"/>
      <c r="J891" s="44"/>
      <c r="K891" s="516"/>
      <c r="L891" s="502"/>
      <c r="N891" s="44"/>
      <c r="O891" s="502"/>
      <c r="P891" s="44"/>
      <c r="Q891" s="44"/>
    </row>
    <row r="892" customFormat="false" ht="15.75" hidden="false" customHeight="false" outlineLevel="0" collapsed="false">
      <c r="A892" s="44"/>
      <c r="D892" s="44"/>
      <c r="E892" s="44"/>
      <c r="F892" s="44"/>
      <c r="G892" s="44"/>
      <c r="H892" s="44"/>
      <c r="I892" s="516"/>
      <c r="J892" s="44"/>
      <c r="K892" s="516"/>
      <c r="L892" s="502"/>
      <c r="N892" s="44"/>
      <c r="O892" s="502"/>
      <c r="P892" s="44"/>
      <c r="Q892" s="44"/>
    </row>
    <row r="893" customFormat="false" ht="15.75" hidden="false" customHeight="false" outlineLevel="0" collapsed="false">
      <c r="A893" s="44"/>
      <c r="D893" s="44"/>
      <c r="E893" s="44"/>
      <c r="F893" s="44"/>
      <c r="G893" s="44"/>
      <c r="H893" s="44"/>
      <c r="I893" s="516"/>
      <c r="J893" s="44"/>
      <c r="K893" s="516"/>
      <c r="L893" s="502"/>
      <c r="N893" s="44"/>
      <c r="O893" s="502"/>
      <c r="P893" s="44"/>
      <c r="Q893" s="44"/>
    </row>
    <row r="894" customFormat="false" ht="15.75" hidden="false" customHeight="false" outlineLevel="0" collapsed="false">
      <c r="A894" s="44"/>
      <c r="D894" s="44"/>
      <c r="E894" s="44"/>
      <c r="F894" s="44"/>
      <c r="G894" s="44"/>
      <c r="H894" s="44"/>
      <c r="I894" s="516"/>
      <c r="J894" s="44"/>
      <c r="K894" s="516"/>
      <c r="L894" s="502"/>
      <c r="N894" s="44"/>
      <c r="O894" s="502"/>
      <c r="P894" s="44"/>
      <c r="Q894" s="44"/>
    </row>
    <row r="895" customFormat="false" ht="15.75" hidden="false" customHeight="false" outlineLevel="0" collapsed="false">
      <c r="A895" s="44"/>
      <c r="D895" s="44"/>
      <c r="E895" s="44"/>
      <c r="F895" s="44"/>
      <c r="G895" s="44"/>
      <c r="H895" s="44"/>
      <c r="I895" s="516"/>
      <c r="J895" s="44"/>
      <c r="K895" s="516"/>
      <c r="L895" s="502"/>
      <c r="N895" s="44"/>
      <c r="O895" s="502"/>
      <c r="P895" s="44"/>
      <c r="Q895" s="44"/>
    </row>
    <row r="896" customFormat="false" ht="15.75" hidden="false" customHeight="false" outlineLevel="0" collapsed="false">
      <c r="A896" s="44"/>
      <c r="D896" s="44"/>
      <c r="E896" s="44"/>
      <c r="F896" s="44"/>
      <c r="G896" s="44"/>
      <c r="H896" s="44"/>
      <c r="I896" s="516"/>
      <c r="J896" s="44"/>
      <c r="K896" s="516"/>
      <c r="L896" s="502"/>
      <c r="N896" s="44"/>
      <c r="O896" s="502"/>
      <c r="P896" s="44"/>
      <c r="Q896" s="44"/>
    </row>
    <row r="897" customFormat="false" ht="15.75" hidden="false" customHeight="false" outlineLevel="0" collapsed="false">
      <c r="A897" s="44"/>
      <c r="D897" s="44"/>
      <c r="E897" s="44"/>
      <c r="F897" s="44"/>
      <c r="G897" s="44"/>
      <c r="H897" s="44"/>
      <c r="I897" s="516"/>
      <c r="J897" s="44"/>
      <c r="K897" s="516"/>
      <c r="L897" s="502"/>
      <c r="N897" s="44"/>
      <c r="O897" s="502"/>
      <c r="P897" s="44"/>
      <c r="Q897" s="44"/>
    </row>
    <row r="898" customFormat="false" ht="15.75" hidden="false" customHeight="false" outlineLevel="0" collapsed="false">
      <c r="A898" s="44"/>
      <c r="D898" s="44"/>
      <c r="E898" s="44"/>
      <c r="F898" s="44"/>
      <c r="G898" s="44"/>
      <c r="H898" s="44"/>
      <c r="I898" s="516"/>
      <c r="J898" s="44"/>
      <c r="K898" s="516"/>
      <c r="L898" s="502"/>
      <c r="N898" s="44"/>
      <c r="O898" s="502"/>
      <c r="P898" s="44"/>
      <c r="Q898" s="44"/>
    </row>
    <row r="899" customFormat="false" ht="15.75" hidden="false" customHeight="false" outlineLevel="0" collapsed="false">
      <c r="A899" s="44"/>
      <c r="D899" s="44"/>
      <c r="E899" s="44"/>
      <c r="F899" s="44"/>
      <c r="G899" s="44"/>
      <c r="H899" s="44"/>
      <c r="I899" s="516"/>
      <c r="J899" s="44"/>
      <c r="K899" s="516"/>
      <c r="L899" s="502"/>
      <c r="N899" s="44"/>
      <c r="O899" s="502"/>
      <c r="P899" s="44"/>
      <c r="Q899" s="44"/>
    </row>
    <row r="900" customFormat="false" ht="15.75" hidden="false" customHeight="false" outlineLevel="0" collapsed="false">
      <c r="A900" s="44"/>
      <c r="D900" s="44"/>
      <c r="E900" s="44"/>
      <c r="F900" s="44"/>
      <c r="G900" s="44"/>
      <c r="H900" s="44"/>
      <c r="I900" s="516"/>
      <c r="J900" s="44"/>
      <c r="K900" s="516"/>
      <c r="L900" s="502"/>
      <c r="N900" s="44"/>
      <c r="O900" s="502"/>
      <c r="P900" s="44"/>
      <c r="Q900" s="44"/>
    </row>
    <row r="901" customFormat="false" ht="15.75" hidden="false" customHeight="false" outlineLevel="0" collapsed="false">
      <c r="A901" s="44"/>
      <c r="D901" s="44"/>
      <c r="E901" s="44"/>
      <c r="F901" s="44"/>
      <c r="G901" s="44"/>
      <c r="H901" s="44"/>
      <c r="I901" s="516"/>
      <c r="J901" s="44"/>
      <c r="K901" s="516"/>
      <c r="L901" s="502"/>
      <c r="N901" s="44"/>
      <c r="O901" s="502"/>
      <c r="P901" s="44"/>
      <c r="Q901" s="44"/>
    </row>
    <row r="902" customFormat="false" ht="15.75" hidden="false" customHeight="false" outlineLevel="0" collapsed="false">
      <c r="A902" s="44"/>
      <c r="D902" s="44"/>
      <c r="E902" s="44"/>
      <c r="F902" s="44"/>
      <c r="G902" s="44"/>
      <c r="H902" s="44"/>
      <c r="I902" s="516"/>
      <c r="J902" s="44"/>
      <c r="K902" s="516"/>
      <c r="L902" s="502"/>
      <c r="N902" s="44"/>
      <c r="O902" s="502"/>
      <c r="P902" s="44"/>
      <c r="Q902" s="44"/>
    </row>
    <row r="903" customFormat="false" ht="15.75" hidden="false" customHeight="false" outlineLevel="0" collapsed="false">
      <c r="A903" s="44"/>
      <c r="D903" s="44"/>
      <c r="E903" s="44"/>
      <c r="F903" s="44"/>
      <c r="G903" s="44"/>
      <c r="H903" s="44"/>
      <c r="I903" s="516"/>
      <c r="J903" s="44"/>
      <c r="K903" s="516"/>
      <c r="L903" s="502"/>
      <c r="N903" s="44"/>
      <c r="O903" s="502"/>
      <c r="P903" s="44"/>
      <c r="Q903" s="44"/>
    </row>
    <row r="904" customFormat="false" ht="15.75" hidden="false" customHeight="false" outlineLevel="0" collapsed="false">
      <c r="A904" s="44"/>
      <c r="D904" s="44"/>
      <c r="E904" s="44"/>
      <c r="F904" s="44"/>
      <c r="G904" s="44"/>
      <c r="H904" s="44"/>
      <c r="I904" s="516"/>
      <c r="J904" s="44"/>
      <c r="K904" s="516"/>
      <c r="L904" s="502"/>
      <c r="N904" s="44"/>
      <c r="O904" s="502"/>
      <c r="P904" s="44"/>
      <c r="Q904" s="44"/>
    </row>
    <row r="905" customFormat="false" ht="15.75" hidden="false" customHeight="false" outlineLevel="0" collapsed="false">
      <c r="A905" s="44"/>
      <c r="D905" s="44"/>
      <c r="E905" s="44"/>
      <c r="F905" s="44"/>
      <c r="G905" s="44"/>
      <c r="H905" s="44"/>
      <c r="I905" s="516"/>
      <c r="J905" s="44"/>
      <c r="K905" s="516"/>
      <c r="L905" s="502"/>
      <c r="N905" s="44"/>
      <c r="O905" s="502"/>
      <c r="P905" s="44"/>
      <c r="Q905" s="44"/>
    </row>
    <row r="906" customFormat="false" ht="15.75" hidden="false" customHeight="false" outlineLevel="0" collapsed="false">
      <c r="A906" s="44"/>
      <c r="D906" s="44"/>
      <c r="E906" s="44"/>
      <c r="F906" s="44"/>
      <c r="G906" s="44"/>
      <c r="H906" s="44"/>
      <c r="I906" s="516"/>
      <c r="J906" s="44"/>
      <c r="K906" s="516"/>
      <c r="L906" s="502"/>
      <c r="N906" s="44"/>
      <c r="O906" s="502"/>
      <c r="P906" s="44"/>
      <c r="Q906" s="44"/>
    </row>
    <row r="907" customFormat="false" ht="15.75" hidden="false" customHeight="false" outlineLevel="0" collapsed="false">
      <c r="A907" s="44"/>
      <c r="D907" s="44"/>
      <c r="E907" s="44"/>
      <c r="F907" s="44"/>
      <c r="G907" s="44"/>
      <c r="H907" s="44"/>
      <c r="I907" s="516"/>
      <c r="J907" s="44"/>
      <c r="K907" s="516"/>
      <c r="L907" s="502"/>
      <c r="N907" s="44"/>
      <c r="O907" s="502"/>
      <c r="P907" s="44"/>
      <c r="Q907" s="44"/>
    </row>
    <row r="908" customFormat="false" ht="15.75" hidden="false" customHeight="false" outlineLevel="0" collapsed="false">
      <c r="A908" s="44"/>
      <c r="D908" s="44"/>
      <c r="E908" s="44"/>
      <c r="F908" s="44"/>
      <c r="G908" s="44"/>
      <c r="H908" s="44"/>
      <c r="I908" s="516"/>
      <c r="J908" s="44"/>
      <c r="K908" s="516"/>
      <c r="L908" s="502"/>
      <c r="N908" s="44"/>
      <c r="O908" s="502"/>
      <c r="P908" s="44"/>
      <c r="Q908" s="44"/>
    </row>
    <row r="909" customFormat="false" ht="15.75" hidden="false" customHeight="false" outlineLevel="0" collapsed="false">
      <c r="A909" s="44"/>
      <c r="D909" s="44"/>
      <c r="E909" s="44"/>
      <c r="F909" s="44"/>
      <c r="G909" s="44"/>
      <c r="H909" s="44"/>
      <c r="I909" s="516"/>
      <c r="J909" s="44"/>
      <c r="K909" s="516"/>
      <c r="L909" s="502"/>
      <c r="N909" s="44"/>
      <c r="O909" s="502"/>
      <c r="P909" s="44"/>
      <c r="Q909" s="44"/>
    </row>
    <row r="910" customFormat="false" ht="15.75" hidden="false" customHeight="false" outlineLevel="0" collapsed="false">
      <c r="A910" s="44"/>
      <c r="D910" s="44"/>
      <c r="E910" s="44"/>
      <c r="F910" s="44"/>
      <c r="G910" s="44"/>
      <c r="H910" s="44"/>
      <c r="I910" s="516"/>
      <c r="J910" s="44"/>
      <c r="K910" s="516"/>
      <c r="L910" s="502"/>
      <c r="N910" s="44"/>
      <c r="O910" s="502"/>
      <c r="P910" s="44"/>
      <c r="Q910" s="44"/>
    </row>
    <row r="911" customFormat="false" ht="15.75" hidden="false" customHeight="false" outlineLevel="0" collapsed="false">
      <c r="A911" s="44"/>
      <c r="D911" s="44"/>
      <c r="E911" s="44"/>
      <c r="F911" s="44"/>
      <c r="G911" s="44"/>
      <c r="H911" s="44"/>
      <c r="I911" s="516"/>
      <c r="J911" s="44"/>
      <c r="K911" s="516"/>
      <c r="L911" s="502"/>
      <c r="N911" s="44"/>
      <c r="O911" s="502"/>
      <c r="P911" s="44"/>
      <c r="Q911" s="44"/>
    </row>
    <row r="912" customFormat="false" ht="15.75" hidden="false" customHeight="false" outlineLevel="0" collapsed="false">
      <c r="A912" s="44"/>
      <c r="D912" s="44"/>
      <c r="E912" s="44"/>
      <c r="F912" s="44"/>
      <c r="G912" s="44"/>
      <c r="H912" s="44"/>
      <c r="I912" s="516"/>
      <c r="J912" s="44"/>
      <c r="K912" s="516"/>
      <c r="L912" s="502"/>
      <c r="N912" s="44"/>
      <c r="O912" s="502"/>
      <c r="P912" s="44"/>
      <c r="Q912" s="44"/>
    </row>
    <row r="913" customFormat="false" ht="15.75" hidden="false" customHeight="false" outlineLevel="0" collapsed="false">
      <c r="A913" s="44"/>
      <c r="D913" s="44"/>
      <c r="E913" s="44"/>
      <c r="F913" s="44"/>
      <c r="G913" s="44"/>
      <c r="H913" s="44"/>
      <c r="I913" s="516"/>
      <c r="J913" s="44"/>
      <c r="K913" s="516"/>
      <c r="L913" s="502"/>
      <c r="N913" s="44"/>
      <c r="O913" s="502"/>
      <c r="P913" s="44"/>
      <c r="Q913" s="44"/>
    </row>
    <row r="914" customFormat="false" ht="15.75" hidden="false" customHeight="false" outlineLevel="0" collapsed="false">
      <c r="A914" s="44"/>
      <c r="D914" s="44"/>
      <c r="E914" s="44"/>
      <c r="F914" s="44"/>
      <c r="G914" s="44"/>
      <c r="H914" s="44"/>
      <c r="I914" s="516"/>
      <c r="J914" s="44"/>
      <c r="K914" s="516"/>
      <c r="L914" s="502"/>
      <c r="N914" s="44"/>
      <c r="O914" s="502"/>
      <c r="P914" s="44"/>
      <c r="Q914" s="44"/>
    </row>
    <row r="915" customFormat="false" ht="15.75" hidden="false" customHeight="false" outlineLevel="0" collapsed="false">
      <c r="A915" s="44"/>
      <c r="D915" s="44"/>
      <c r="E915" s="44"/>
      <c r="F915" s="44"/>
      <c r="G915" s="44"/>
      <c r="H915" s="44"/>
      <c r="I915" s="516"/>
      <c r="J915" s="44"/>
      <c r="K915" s="516"/>
      <c r="L915" s="502"/>
      <c r="N915" s="44"/>
      <c r="O915" s="502"/>
      <c r="P915" s="44"/>
      <c r="Q915" s="44"/>
    </row>
    <row r="916" customFormat="false" ht="15.75" hidden="false" customHeight="false" outlineLevel="0" collapsed="false">
      <c r="A916" s="44"/>
      <c r="D916" s="44"/>
      <c r="E916" s="44"/>
      <c r="F916" s="44"/>
      <c r="G916" s="44"/>
      <c r="H916" s="44"/>
      <c r="I916" s="516"/>
      <c r="J916" s="44"/>
      <c r="K916" s="516"/>
      <c r="L916" s="502"/>
      <c r="N916" s="44"/>
      <c r="O916" s="502"/>
      <c r="P916" s="44"/>
      <c r="Q916" s="44"/>
    </row>
    <row r="917" customFormat="false" ht="15.75" hidden="false" customHeight="false" outlineLevel="0" collapsed="false">
      <c r="A917" s="44"/>
      <c r="D917" s="44"/>
      <c r="E917" s="44"/>
      <c r="F917" s="44"/>
      <c r="G917" s="44"/>
      <c r="H917" s="44"/>
      <c r="I917" s="516"/>
      <c r="J917" s="44"/>
      <c r="K917" s="516"/>
      <c r="L917" s="502"/>
      <c r="N917" s="44"/>
      <c r="O917" s="502"/>
      <c r="P917" s="44"/>
      <c r="Q917" s="44"/>
    </row>
    <row r="918" customFormat="false" ht="15.75" hidden="false" customHeight="false" outlineLevel="0" collapsed="false">
      <c r="A918" s="44"/>
      <c r="D918" s="44"/>
      <c r="E918" s="44"/>
      <c r="F918" s="44"/>
      <c r="G918" s="44"/>
      <c r="H918" s="44"/>
      <c r="I918" s="516"/>
      <c r="J918" s="44"/>
      <c r="K918" s="516"/>
      <c r="L918" s="502"/>
      <c r="N918" s="44"/>
      <c r="O918" s="502"/>
      <c r="P918" s="44"/>
      <c r="Q918" s="44"/>
    </row>
    <row r="919" customFormat="false" ht="15.75" hidden="false" customHeight="false" outlineLevel="0" collapsed="false">
      <c r="A919" s="44"/>
      <c r="D919" s="44"/>
      <c r="E919" s="44"/>
      <c r="F919" s="44"/>
      <c r="G919" s="44"/>
      <c r="H919" s="44"/>
      <c r="I919" s="516"/>
      <c r="J919" s="44"/>
      <c r="K919" s="516"/>
      <c r="L919" s="502"/>
      <c r="N919" s="44"/>
      <c r="O919" s="502"/>
      <c r="P919" s="44"/>
      <c r="Q919" s="44"/>
    </row>
    <row r="920" customFormat="false" ht="15.75" hidden="false" customHeight="false" outlineLevel="0" collapsed="false">
      <c r="A920" s="44"/>
      <c r="D920" s="44"/>
      <c r="E920" s="44"/>
      <c r="F920" s="44"/>
      <c r="G920" s="44"/>
      <c r="H920" s="44"/>
      <c r="I920" s="516"/>
      <c r="J920" s="44"/>
      <c r="K920" s="516"/>
      <c r="L920" s="502"/>
      <c r="N920" s="44"/>
      <c r="O920" s="502"/>
      <c r="P920" s="44"/>
      <c r="Q920" s="44"/>
    </row>
    <row r="921" customFormat="false" ht="15.75" hidden="false" customHeight="false" outlineLevel="0" collapsed="false">
      <c r="A921" s="44"/>
      <c r="D921" s="44"/>
      <c r="E921" s="44"/>
      <c r="F921" s="44"/>
      <c r="G921" s="44"/>
      <c r="H921" s="44"/>
      <c r="I921" s="516"/>
      <c r="J921" s="44"/>
      <c r="K921" s="516"/>
      <c r="L921" s="502"/>
      <c r="N921" s="44"/>
      <c r="O921" s="502"/>
      <c r="P921" s="44"/>
      <c r="Q921" s="44"/>
    </row>
    <row r="922" customFormat="false" ht="15.75" hidden="false" customHeight="false" outlineLevel="0" collapsed="false">
      <c r="A922" s="44"/>
      <c r="D922" s="44"/>
      <c r="E922" s="44"/>
      <c r="F922" s="44"/>
      <c r="G922" s="44"/>
      <c r="H922" s="44"/>
      <c r="I922" s="516"/>
      <c r="J922" s="44"/>
      <c r="K922" s="516"/>
      <c r="L922" s="502"/>
      <c r="N922" s="44"/>
      <c r="O922" s="502"/>
      <c r="P922" s="44"/>
      <c r="Q922" s="44"/>
    </row>
    <row r="923" customFormat="false" ht="15.75" hidden="false" customHeight="false" outlineLevel="0" collapsed="false">
      <c r="A923" s="44"/>
      <c r="D923" s="44"/>
      <c r="E923" s="44"/>
      <c r="F923" s="44"/>
      <c r="G923" s="44"/>
      <c r="H923" s="44"/>
      <c r="I923" s="516"/>
      <c r="J923" s="44"/>
      <c r="K923" s="516"/>
      <c r="L923" s="502"/>
      <c r="N923" s="44"/>
      <c r="O923" s="502"/>
      <c r="P923" s="44"/>
      <c r="Q923" s="44"/>
    </row>
    <row r="924" customFormat="false" ht="15.75" hidden="false" customHeight="false" outlineLevel="0" collapsed="false">
      <c r="A924" s="44"/>
      <c r="D924" s="44"/>
      <c r="E924" s="44"/>
      <c r="F924" s="44"/>
      <c r="G924" s="44"/>
      <c r="H924" s="44"/>
      <c r="I924" s="516"/>
      <c r="J924" s="44"/>
      <c r="K924" s="516"/>
      <c r="L924" s="502"/>
      <c r="N924" s="44"/>
      <c r="O924" s="502"/>
      <c r="P924" s="44"/>
      <c r="Q924" s="44"/>
    </row>
    <row r="925" customFormat="false" ht="15.75" hidden="false" customHeight="false" outlineLevel="0" collapsed="false">
      <c r="A925" s="44"/>
      <c r="D925" s="44"/>
      <c r="E925" s="44"/>
      <c r="F925" s="44"/>
      <c r="G925" s="44"/>
      <c r="H925" s="44"/>
      <c r="I925" s="516"/>
      <c r="J925" s="44"/>
      <c r="K925" s="516"/>
      <c r="L925" s="502"/>
      <c r="N925" s="44"/>
      <c r="O925" s="502"/>
      <c r="P925" s="44"/>
      <c r="Q925" s="44"/>
    </row>
    <row r="926" customFormat="false" ht="15.75" hidden="false" customHeight="false" outlineLevel="0" collapsed="false">
      <c r="A926" s="44"/>
      <c r="D926" s="44"/>
      <c r="E926" s="44"/>
      <c r="F926" s="44"/>
      <c r="G926" s="44"/>
      <c r="H926" s="44"/>
      <c r="I926" s="516"/>
      <c r="J926" s="44"/>
      <c r="K926" s="516"/>
      <c r="L926" s="502"/>
      <c r="N926" s="44"/>
      <c r="O926" s="502"/>
      <c r="P926" s="44"/>
      <c r="Q926" s="44"/>
    </row>
    <row r="927" customFormat="false" ht="15.75" hidden="false" customHeight="false" outlineLevel="0" collapsed="false">
      <c r="A927" s="44"/>
      <c r="D927" s="44"/>
      <c r="E927" s="44"/>
      <c r="F927" s="44"/>
      <c r="G927" s="44"/>
      <c r="H927" s="44"/>
      <c r="I927" s="516"/>
      <c r="J927" s="44"/>
      <c r="K927" s="516"/>
      <c r="L927" s="502"/>
      <c r="N927" s="44"/>
      <c r="O927" s="502"/>
      <c r="P927" s="44"/>
      <c r="Q927" s="44"/>
    </row>
    <row r="928" customFormat="false" ht="15.75" hidden="false" customHeight="false" outlineLevel="0" collapsed="false">
      <c r="A928" s="44"/>
      <c r="D928" s="44"/>
      <c r="E928" s="44"/>
      <c r="F928" s="44"/>
      <c r="G928" s="44"/>
      <c r="H928" s="44"/>
      <c r="I928" s="516"/>
      <c r="J928" s="44"/>
      <c r="K928" s="516"/>
      <c r="L928" s="502"/>
      <c r="N928" s="44"/>
      <c r="O928" s="502"/>
      <c r="P928" s="44"/>
      <c r="Q928" s="44"/>
    </row>
    <row r="929" customFormat="false" ht="15.75" hidden="false" customHeight="false" outlineLevel="0" collapsed="false">
      <c r="A929" s="44"/>
      <c r="D929" s="44"/>
      <c r="E929" s="44"/>
      <c r="F929" s="44"/>
      <c r="G929" s="44"/>
      <c r="H929" s="44"/>
      <c r="I929" s="516"/>
      <c r="J929" s="44"/>
      <c r="K929" s="516"/>
      <c r="L929" s="502"/>
      <c r="N929" s="44"/>
      <c r="O929" s="502"/>
      <c r="P929" s="44"/>
      <c r="Q929" s="44"/>
    </row>
    <row r="930" customFormat="false" ht="15.75" hidden="false" customHeight="false" outlineLevel="0" collapsed="false">
      <c r="A930" s="44"/>
      <c r="D930" s="44"/>
      <c r="E930" s="44"/>
      <c r="F930" s="44"/>
      <c r="G930" s="44"/>
      <c r="H930" s="44"/>
      <c r="I930" s="516"/>
      <c r="J930" s="44"/>
      <c r="K930" s="516"/>
      <c r="L930" s="502"/>
      <c r="N930" s="44"/>
      <c r="O930" s="502"/>
      <c r="P930" s="44"/>
      <c r="Q930" s="44"/>
    </row>
    <row r="931" customFormat="false" ht="15.75" hidden="false" customHeight="false" outlineLevel="0" collapsed="false">
      <c r="A931" s="44"/>
      <c r="D931" s="44"/>
      <c r="E931" s="44"/>
      <c r="F931" s="44"/>
      <c r="G931" s="44"/>
      <c r="H931" s="44"/>
      <c r="I931" s="516"/>
      <c r="J931" s="44"/>
      <c r="K931" s="516"/>
      <c r="L931" s="502"/>
      <c r="N931" s="44"/>
      <c r="O931" s="502"/>
      <c r="P931" s="44"/>
      <c r="Q931" s="44"/>
    </row>
    <row r="932" customFormat="false" ht="15.75" hidden="false" customHeight="false" outlineLevel="0" collapsed="false">
      <c r="A932" s="44"/>
      <c r="D932" s="44"/>
      <c r="E932" s="44"/>
      <c r="F932" s="44"/>
      <c r="G932" s="44"/>
      <c r="H932" s="44"/>
      <c r="I932" s="516"/>
      <c r="J932" s="44"/>
      <c r="K932" s="516"/>
      <c r="L932" s="502"/>
      <c r="N932" s="44"/>
      <c r="O932" s="502"/>
      <c r="P932" s="44"/>
      <c r="Q932" s="44"/>
    </row>
    <row r="933" customFormat="false" ht="15.75" hidden="false" customHeight="false" outlineLevel="0" collapsed="false">
      <c r="A933" s="44"/>
      <c r="D933" s="44"/>
      <c r="E933" s="44"/>
      <c r="F933" s="44"/>
      <c r="G933" s="44"/>
      <c r="H933" s="44"/>
      <c r="I933" s="516"/>
      <c r="J933" s="44"/>
      <c r="K933" s="516"/>
      <c r="L933" s="502"/>
      <c r="N933" s="44"/>
      <c r="O933" s="502"/>
      <c r="P933" s="44"/>
      <c r="Q933" s="44"/>
    </row>
    <row r="934" customFormat="false" ht="15.75" hidden="false" customHeight="false" outlineLevel="0" collapsed="false">
      <c r="A934" s="44"/>
      <c r="D934" s="44"/>
      <c r="E934" s="44"/>
      <c r="F934" s="44"/>
      <c r="G934" s="44"/>
      <c r="H934" s="44"/>
      <c r="I934" s="516"/>
      <c r="J934" s="44"/>
      <c r="K934" s="516"/>
      <c r="L934" s="502"/>
      <c r="N934" s="44"/>
      <c r="O934" s="502"/>
      <c r="P934" s="44"/>
      <c r="Q934" s="44"/>
    </row>
    <row r="935" customFormat="false" ht="15.75" hidden="false" customHeight="false" outlineLevel="0" collapsed="false">
      <c r="A935" s="44"/>
      <c r="D935" s="44"/>
      <c r="E935" s="44"/>
      <c r="F935" s="44"/>
      <c r="G935" s="44"/>
      <c r="H935" s="44"/>
      <c r="I935" s="516"/>
      <c r="J935" s="44"/>
      <c r="K935" s="516"/>
      <c r="L935" s="502"/>
      <c r="N935" s="44"/>
      <c r="O935" s="502"/>
      <c r="P935" s="44"/>
      <c r="Q935" s="44"/>
    </row>
    <row r="936" customFormat="false" ht="15.75" hidden="false" customHeight="false" outlineLevel="0" collapsed="false">
      <c r="A936" s="44"/>
      <c r="D936" s="44"/>
      <c r="E936" s="44"/>
      <c r="F936" s="44"/>
      <c r="G936" s="44"/>
      <c r="H936" s="44"/>
      <c r="I936" s="516"/>
      <c r="J936" s="44"/>
      <c r="K936" s="516"/>
      <c r="L936" s="502"/>
      <c r="N936" s="44"/>
      <c r="O936" s="502"/>
      <c r="P936" s="44"/>
      <c r="Q936" s="44"/>
    </row>
    <row r="937" customFormat="false" ht="15.75" hidden="false" customHeight="false" outlineLevel="0" collapsed="false">
      <c r="A937" s="44"/>
      <c r="D937" s="44"/>
      <c r="E937" s="44"/>
      <c r="F937" s="44"/>
      <c r="G937" s="44"/>
      <c r="H937" s="44"/>
      <c r="I937" s="516"/>
      <c r="J937" s="44"/>
      <c r="K937" s="516"/>
      <c r="L937" s="502"/>
      <c r="N937" s="44"/>
      <c r="O937" s="502"/>
      <c r="P937" s="44"/>
      <c r="Q937" s="44"/>
    </row>
    <row r="938" customFormat="false" ht="15.75" hidden="false" customHeight="false" outlineLevel="0" collapsed="false">
      <c r="A938" s="44"/>
      <c r="D938" s="44"/>
      <c r="E938" s="44"/>
      <c r="F938" s="44"/>
      <c r="G938" s="44"/>
      <c r="H938" s="44"/>
      <c r="I938" s="516"/>
      <c r="J938" s="44"/>
      <c r="K938" s="516"/>
      <c r="L938" s="502"/>
      <c r="N938" s="44"/>
      <c r="O938" s="502"/>
      <c r="P938" s="44"/>
      <c r="Q938" s="44"/>
    </row>
    <row r="939" customFormat="false" ht="15.75" hidden="false" customHeight="false" outlineLevel="0" collapsed="false">
      <c r="A939" s="44"/>
      <c r="D939" s="44"/>
      <c r="E939" s="44"/>
      <c r="F939" s="44"/>
      <c r="G939" s="44"/>
      <c r="H939" s="44"/>
      <c r="I939" s="516"/>
      <c r="J939" s="44"/>
      <c r="K939" s="516"/>
      <c r="L939" s="502"/>
      <c r="N939" s="44"/>
      <c r="O939" s="502"/>
      <c r="P939" s="44"/>
      <c r="Q939" s="44"/>
    </row>
    <row r="940" customFormat="false" ht="15.75" hidden="false" customHeight="false" outlineLevel="0" collapsed="false">
      <c r="A940" s="44"/>
      <c r="D940" s="44"/>
      <c r="E940" s="44"/>
      <c r="F940" s="44"/>
      <c r="G940" s="44"/>
      <c r="H940" s="44"/>
      <c r="I940" s="516"/>
      <c r="J940" s="44"/>
      <c r="K940" s="516"/>
      <c r="L940" s="502"/>
      <c r="N940" s="44"/>
      <c r="O940" s="502"/>
      <c r="P940" s="44"/>
      <c r="Q940" s="44"/>
    </row>
    <row r="941" customFormat="false" ht="15.75" hidden="false" customHeight="false" outlineLevel="0" collapsed="false">
      <c r="A941" s="44"/>
      <c r="D941" s="44"/>
      <c r="E941" s="44"/>
      <c r="F941" s="44"/>
      <c r="G941" s="44"/>
      <c r="H941" s="44"/>
      <c r="I941" s="516"/>
      <c r="J941" s="44"/>
      <c r="K941" s="516"/>
      <c r="L941" s="502"/>
      <c r="N941" s="44"/>
      <c r="O941" s="502"/>
      <c r="P941" s="44"/>
      <c r="Q941" s="44"/>
    </row>
    <row r="942" customFormat="false" ht="15.75" hidden="false" customHeight="false" outlineLevel="0" collapsed="false">
      <c r="A942" s="44"/>
      <c r="D942" s="44"/>
      <c r="E942" s="44"/>
      <c r="F942" s="44"/>
      <c r="G942" s="44"/>
      <c r="H942" s="44"/>
      <c r="I942" s="516"/>
      <c r="J942" s="44"/>
      <c r="K942" s="516"/>
      <c r="L942" s="502"/>
      <c r="N942" s="44"/>
      <c r="O942" s="502"/>
      <c r="P942" s="44"/>
      <c r="Q942" s="44"/>
    </row>
    <row r="943" customFormat="false" ht="15.75" hidden="false" customHeight="false" outlineLevel="0" collapsed="false">
      <c r="A943" s="44"/>
      <c r="D943" s="44"/>
      <c r="E943" s="44"/>
      <c r="F943" s="44"/>
      <c r="G943" s="44"/>
      <c r="H943" s="44"/>
      <c r="I943" s="516"/>
      <c r="J943" s="44"/>
      <c r="K943" s="516"/>
      <c r="L943" s="502"/>
      <c r="N943" s="44"/>
      <c r="O943" s="502"/>
      <c r="P943" s="44"/>
      <c r="Q943" s="44"/>
    </row>
    <row r="944" customFormat="false" ht="15.75" hidden="false" customHeight="false" outlineLevel="0" collapsed="false">
      <c r="A944" s="44"/>
      <c r="D944" s="44"/>
      <c r="E944" s="44"/>
      <c r="F944" s="44"/>
      <c r="G944" s="44"/>
      <c r="H944" s="44"/>
      <c r="I944" s="516"/>
      <c r="J944" s="44"/>
      <c r="K944" s="516"/>
      <c r="L944" s="502"/>
      <c r="N944" s="44"/>
      <c r="O944" s="502"/>
      <c r="P944" s="44"/>
      <c r="Q944" s="44"/>
    </row>
    <row r="945" customFormat="false" ht="15.75" hidden="false" customHeight="false" outlineLevel="0" collapsed="false">
      <c r="A945" s="44"/>
      <c r="D945" s="44"/>
      <c r="E945" s="44"/>
      <c r="F945" s="44"/>
      <c r="G945" s="44"/>
      <c r="H945" s="44"/>
      <c r="I945" s="516"/>
      <c r="J945" s="44"/>
      <c r="K945" s="516"/>
      <c r="L945" s="502"/>
      <c r="N945" s="44"/>
      <c r="O945" s="502"/>
      <c r="P945" s="44"/>
      <c r="Q945" s="44"/>
    </row>
    <row r="946" customFormat="false" ht="15.75" hidden="false" customHeight="false" outlineLevel="0" collapsed="false">
      <c r="A946" s="44"/>
      <c r="D946" s="44"/>
      <c r="E946" s="44"/>
      <c r="F946" s="44"/>
      <c r="G946" s="44"/>
      <c r="H946" s="44"/>
      <c r="I946" s="516"/>
      <c r="J946" s="44"/>
      <c r="K946" s="516"/>
      <c r="L946" s="502"/>
      <c r="N946" s="44"/>
      <c r="O946" s="502"/>
      <c r="P946" s="44"/>
      <c r="Q946" s="44"/>
    </row>
    <row r="947" customFormat="false" ht="15.75" hidden="false" customHeight="false" outlineLevel="0" collapsed="false">
      <c r="A947" s="44"/>
      <c r="D947" s="44"/>
      <c r="E947" s="44"/>
      <c r="F947" s="44"/>
      <c r="G947" s="44"/>
      <c r="H947" s="44"/>
      <c r="I947" s="516"/>
      <c r="J947" s="44"/>
      <c r="K947" s="516"/>
      <c r="L947" s="502"/>
      <c r="N947" s="44"/>
      <c r="O947" s="502"/>
      <c r="P947" s="44"/>
      <c r="Q947" s="44"/>
    </row>
    <row r="948" customFormat="false" ht="15.75" hidden="false" customHeight="false" outlineLevel="0" collapsed="false">
      <c r="A948" s="44"/>
      <c r="D948" s="44"/>
      <c r="E948" s="44"/>
      <c r="F948" s="44"/>
      <c r="G948" s="44"/>
      <c r="H948" s="44"/>
      <c r="I948" s="516"/>
      <c r="J948" s="44"/>
      <c r="K948" s="516"/>
      <c r="L948" s="502"/>
      <c r="N948" s="44"/>
      <c r="O948" s="502"/>
      <c r="P948" s="44"/>
      <c r="Q948" s="44"/>
    </row>
    <row r="949" customFormat="false" ht="15.75" hidden="false" customHeight="false" outlineLevel="0" collapsed="false">
      <c r="A949" s="44"/>
      <c r="D949" s="44"/>
      <c r="E949" s="44"/>
      <c r="F949" s="44"/>
      <c r="G949" s="44"/>
      <c r="H949" s="44"/>
      <c r="I949" s="516"/>
      <c r="J949" s="44"/>
      <c r="K949" s="516"/>
      <c r="L949" s="502"/>
      <c r="N949" s="44"/>
      <c r="O949" s="502"/>
      <c r="P949" s="44"/>
      <c r="Q949" s="44"/>
    </row>
    <row r="950" customFormat="false" ht="15.75" hidden="false" customHeight="false" outlineLevel="0" collapsed="false">
      <c r="A950" s="44"/>
      <c r="D950" s="44"/>
      <c r="E950" s="44"/>
      <c r="F950" s="44"/>
      <c r="G950" s="44"/>
      <c r="H950" s="44"/>
      <c r="I950" s="516"/>
      <c r="J950" s="44"/>
      <c r="K950" s="516"/>
      <c r="L950" s="502"/>
      <c r="N950" s="44"/>
      <c r="O950" s="502"/>
      <c r="P950" s="44"/>
      <c r="Q950" s="44"/>
    </row>
    <row r="951" customFormat="false" ht="15.75" hidden="false" customHeight="false" outlineLevel="0" collapsed="false">
      <c r="A951" s="44"/>
      <c r="D951" s="44"/>
      <c r="E951" s="44"/>
      <c r="F951" s="44"/>
      <c r="G951" s="44"/>
      <c r="H951" s="44"/>
      <c r="I951" s="516"/>
      <c r="J951" s="44"/>
      <c r="K951" s="516"/>
      <c r="L951" s="502"/>
      <c r="N951" s="44"/>
      <c r="O951" s="502"/>
      <c r="P951" s="44"/>
      <c r="Q951" s="44"/>
    </row>
    <row r="952" customFormat="false" ht="15.75" hidden="false" customHeight="false" outlineLevel="0" collapsed="false">
      <c r="A952" s="44"/>
      <c r="D952" s="44"/>
      <c r="E952" s="44"/>
      <c r="F952" s="44"/>
      <c r="G952" s="44"/>
      <c r="H952" s="44"/>
      <c r="I952" s="516"/>
      <c r="J952" s="44"/>
      <c r="K952" s="516"/>
      <c r="L952" s="502"/>
      <c r="N952" s="44"/>
      <c r="O952" s="502"/>
      <c r="P952" s="44"/>
      <c r="Q952" s="44"/>
    </row>
    <row r="953" customFormat="false" ht="15.75" hidden="false" customHeight="false" outlineLevel="0" collapsed="false">
      <c r="A953" s="44"/>
      <c r="D953" s="44"/>
      <c r="E953" s="44"/>
      <c r="F953" s="44"/>
      <c r="G953" s="44"/>
      <c r="H953" s="44"/>
      <c r="I953" s="516"/>
      <c r="J953" s="44"/>
      <c r="K953" s="516"/>
      <c r="L953" s="502"/>
      <c r="N953" s="44"/>
      <c r="O953" s="502"/>
      <c r="P953" s="44"/>
      <c r="Q953" s="44"/>
    </row>
    <row r="954" customFormat="false" ht="15.75" hidden="false" customHeight="false" outlineLevel="0" collapsed="false">
      <c r="A954" s="44"/>
      <c r="D954" s="44"/>
      <c r="E954" s="44"/>
      <c r="F954" s="44"/>
      <c r="G954" s="44"/>
      <c r="H954" s="44"/>
      <c r="I954" s="516"/>
      <c r="J954" s="44"/>
      <c r="K954" s="516"/>
      <c r="L954" s="502"/>
      <c r="N954" s="44"/>
      <c r="O954" s="502"/>
      <c r="P954" s="44"/>
      <c r="Q954" s="44"/>
    </row>
    <row r="955" customFormat="false" ht="15.75" hidden="false" customHeight="false" outlineLevel="0" collapsed="false">
      <c r="A955" s="44"/>
      <c r="D955" s="44"/>
      <c r="E955" s="44"/>
      <c r="F955" s="44"/>
      <c r="G955" s="44"/>
      <c r="H955" s="44"/>
      <c r="I955" s="516"/>
      <c r="J955" s="44"/>
      <c r="K955" s="516"/>
      <c r="L955" s="502"/>
      <c r="N955" s="44"/>
      <c r="O955" s="502"/>
      <c r="P955" s="44"/>
      <c r="Q955" s="44"/>
    </row>
    <row r="956" customFormat="false" ht="15.75" hidden="false" customHeight="false" outlineLevel="0" collapsed="false">
      <c r="A956" s="44"/>
      <c r="D956" s="44"/>
      <c r="E956" s="44"/>
      <c r="F956" s="44"/>
      <c r="G956" s="44"/>
      <c r="H956" s="44"/>
      <c r="I956" s="516"/>
      <c r="J956" s="44"/>
      <c r="K956" s="516"/>
      <c r="L956" s="502"/>
      <c r="N956" s="44"/>
      <c r="O956" s="502"/>
      <c r="P956" s="44"/>
      <c r="Q956" s="44"/>
    </row>
    <row r="957" customFormat="false" ht="15.75" hidden="false" customHeight="false" outlineLevel="0" collapsed="false">
      <c r="A957" s="44"/>
      <c r="D957" s="44"/>
      <c r="E957" s="44"/>
      <c r="F957" s="44"/>
      <c r="G957" s="44"/>
      <c r="H957" s="44"/>
      <c r="I957" s="516"/>
      <c r="J957" s="44"/>
      <c r="K957" s="516"/>
      <c r="L957" s="502"/>
      <c r="N957" s="44"/>
      <c r="O957" s="502"/>
      <c r="P957" s="44"/>
      <c r="Q957" s="44"/>
    </row>
    <row r="958" customFormat="false" ht="15.75" hidden="false" customHeight="false" outlineLevel="0" collapsed="false">
      <c r="A958" s="44"/>
      <c r="D958" s="44"/>
      <c r="E958" s="44"/>
      <c r="F958" s="44"/>
      <c r="G958" s="44"/>
      <c r="H958" s="44"/>
      <c r="I958" s="516"/>
      <c r="J958" s="44"/>
      <c r="K958" s="516"/>
      <c r="L958" s="502"/>
      <c r="N958" s="44"/>
      <c r="O958" s="502"/>
      <c r="P958" s="44"/>
      <c r="Q958" s="44"/>
    </row>
    <row r="959" customFormat="false" ht="15.75" hidden="false" customHeight="false" outlineLevel="0" collapsed="false">
      <c r="A959" s="44"/>
      <c r="D959" s="44"/>
      <c r="E959" s="44"/>
      <c r="F959" s="44"/>
      <c r="G959" s="44"/>
      <c r="H959" s="44"/>
      <c r="I959" s="516"/>
      <c r="J959" s="44"/>
      <c r="K959" s="516"/>
      <c r="L959" s="502"/>
      <c r="N959" s="44"/>
      <c r="O959" s="502"/>
      <c r="P959" s="44"/>
      <c r="Q959" s="44"/>
    </row>
    <row r="960" customFormat="false" ht="15.75" hidden="false" customHeight="false" outlineLevel="0" collapsed="false">
      <c r="A960" s="44"/>
      <c r="D960" s="44"/>
      <c r="E960" s="44"/>
      <c r="F960" s="44"/>
      <c r="G960" s="44"/>
      <c r="H960" s="44"/>
      <c r="I960" s="516"/>
      <c r="J960" s="44"/>
      <c r="K960" s="516"/>
      <c r="L960" s="502"/>
      <c r="N960" s="44"/>
      <c r="O960" s="502"/>
      <c r="P960" s="44"/>
      <c r="Q960" s="44"/>
    </row>
    <row r="961" customFormat="false" ht="15.75" hidden="false" customHeight="false" outlineLevel="0" collapsed="false">
      <c r="A961" s="44"/>
      <c r="D961" s="44"/>
      <c r="E961" s="44"/>
      <c r="F961" s="44"/>
      <c r="G961" s="44"/>
      <c r="H961" s="44"/>
      <c r="I961" s="516"/>
      <c r="J961" s="44"/>
      <c r="K961" s="516"/>
      <c r="L961" s="502"/>
      <c r="N961" s="44"/>
      <c r="O961" s="502"/>
      <c r="P961" s="44"/>
      <c r="Q961" s="44"/>
    </row>
    <row r="962" customFormat="false" ht="15.75" hidden="false" customHeight="false" outlineLevel="0" collapsed="false">
      <c r="A962" s="44"/>
      <c r="D962" s="44"/>
      <c r="E962" s="44"/>
      <c r="F962" s="44"/>
      <c r="G962" s="44"/>
      <c r="H962" s="44"/>
      <c r="I962" s="516"/>
      <c r="J962" s="44"/>
      <c r="K962" s="516"/>
      <c r="L962" s="502"/>
      <c r="N962" s="44"/>
      <c r="O962" s="502"/>
      <c r="P962" s="44"/>
      <c r="Q962" s="44"/>
    </row>
    <row r="963" customFormat="false" ht="15.75" hidden="false" customHeight="false" outlineLevel="0" collapsed="false">
      <c r="A963" s="44"/>
      <c r="D963" s="44"/>
      <c r="E963" s="44"/>
      <c r="F963" s="44"/>
      <c r="G963" s="44"/>
      <c r="H963" s="44"/>
      <c r="I963" s="516"/>
      <c r="J963" s="44"/>
      <c r="K963" s="516"/>
      <c r="L963" s="502"/>
      <c r="N963" s="44"/>
      <c r="O963" s="502"/>
      <c r="P963" s="44"/>
      <c r="Q963" s="44"/>
    </row>
    <row r="964" customFormat="false" ht="15.75" hidden="false" customHeight="false" outlineLevel="0" collapsed="false">
      <c r="A964" s="44"/>
      <c r="D964" s="44"/>
      <c r="E964" s="44"/>
      <c r="F964" s="44"/>
      <c r="G964" s="44"/>
      <c r="H964" s="44"/>
      <c r="I964" s="516"/>
      <c r="J964" s="44"/>
      <c r="K964" s="516"/>
      <c r="L964" s="502"/>
      <c r="N964" s="44"/>
      <c r="O964" s="502"/>
      <c r="P964" s="44"/>
      <c r="Q964" s="44"/>
    </row>
    <row r="965" customFormat="false" ht="15.75" hidden="false" customHeight="false" outlineLevel="0" collapsed="false">
      <c r="A965" s="44"/>
      <c r="D965" s="44"/>
      <c r="E965" s="44"/>
      <c r="F965" s="44"/>
      <c r="G965" s="44"/>
      <c r="H965" s="44"/>
      <c r="I965" s="516"/>
      <c r="J965" s="44"/>
      <c r="K965" s="516"/>
      <c r="L965" s="502"/>
      <c r="N965" s="44"/>
      <c r="O965" s="502"/>
      <c r="P965" s="44"/>
      <c r="Q965" s="44"/>
    </row>
    <row r="966" customFormat="false" ht="15.75" hidden="false" customHeight="false" outlineLevel="0" collapsed="false">
      <c r="A966" s="44"/>
      <c r="D966" s="44"/>
      <c r="E966" s="44"/>
      <c r="F966" s="44"/>
      <c r="G966" s="44"/>
      <c r="H966" s="44"/>
      <c r="I966" s="516"/>
      <c r="J966" s="44"/>
      <c r="K966" s="516"/>
      <c r="L966" s="502"/>
      <c r="N966" s="44"/>
      <c r="O966" s="502"/>
      <c r="P966" s="44"/>
      <c r="Q966" s="44"/>
    </row>
    <row r="967" customFormat="false" ht="15.75" hidden="false" customHeight="false" outlineLevel="0" collapsed="false">
      <c r="A967" s="44"/>
      <c r="D967" s="44"/>
      <c r="E967" s="44"/>
      <c r="F967" s="44"/>
      <c r="G967" s="44"/>
      <c r="H967" s="44"/>
      <c r="I967" s="516"/>
      <c r="J967" s="44"/>
      <c r="K967" s="516"/>
      <c r="L967" s="502"/>
      <c r="N967" s="44"/>
      <c r="O967" s="502"/>
      <c r="P967" s="44"/>
      <c r="Q967" s="44"/>
    </row>
    <row r="968" customFormat="false" ht="15.75" hidden="false" customHeight="false" outlineLevel="0" collapsed="false">
      <c r="A968" s="44"/>
      <c r="D968" s="44"/>
      <c r="E968" s="44"/>
      <c r="F968" s="44"/>
      <c r="G968" s="44"/>
      <c r="H968" s="44"/>
      <c r="I968" s="516"/>
      <c r="J968" s="44"/>
      <c r="K968" s="516"/>
      <c r="L968" s="502"/>
      <c r="N968" s="44"/>
      <c r="O968" s="502"/>
      <c r="P968" s="44"/>
      <c r="Q968" s="44"/>
    </row>
    <row r="969" customFormat="false" ht="15.75" hidden="false" customHeight="false" outlineLevel="0" collapsed="false">
      <c r="A969" s="44"/>
      <c r="D969" s="44"/>
      <c r="E969" s="44"/>
      <c r="F969" s="44"/>
      <c r="G969" s="44"/>
      <c r="H969" s="44"/>
      <c r="I969" s="516"/>
      <c r="J969" s="44"/>
      <c r="K969" s="516"/>
      <c r="L969" s="502"/>
      <c r="N969" s="44"/>
      <c r="O969" s="502"/>
      <c r="P969" s="44"/>
      <c r="Q969" s="44"/>
    </row>
    <row r="970" customFormat="false" ht="15.75" hidden="false" customHeight="false" outlineLevel="0" collapsed="false">
      <c r="A970" s="44"/>
      <c r="D970" s="44"/>
      <c r="E970" s="44"/>
      <c r="F970" s="44"/>
      <c r="G970" s="44"/>
      <c r="H970" s="44"/>
      <c r="I970" s="516"/>
      <c r="J970" s="44"/>
      <c r="K970" s="516"/>
      <c r="L970" s="502"/>
      <c r="N970" s="44"/>
      <c r="O970" s="502"/>
      <c r="P970" s="44"/>
      <c r="Q970" s="44"/>
    </row>
    <row r="971" customFormat="false" ht="15.75" hidden="false" customHeight="false" outlineLevel="0" collapsed="false">
      <c r="A971" s="44"/>
      <c r="D971" s="44"/>
      <c r="E971" s="44"/>
      <c r="F971" s="44"/>
      <c r="G971" s="44"/>
      <c r="H971" s="44"/>
      <c r="I971" s="516"/>
      <c r="J971" s="44"/>
      <c r="K971" s="516"/>
      <c r="L971" s="502"/>
      <c r="N971" s="44"/>
      <c r="O971" s="502"/>
      <c r="P971" s="44"/>
      <c r="Q971" s="44"/>
    </row>
    <row r="972" customFormat="false" ht="15.75" hidden="false" customHeight="false" outlineLevel="0" collapsed="false">
      <c r="A972" s="44"/>
      <c r="D972" s="44"/>
      <c r="E972" s="44"/>
      <c r="F972" s="44"/>
      <c r="G972" s="44"/>
      <c r="H972" s="44"/>
      <c r="I972" s="516"/>
      <c r="J972" s="44"/>
      <c r="K972" s="516"/>
      <c r="L972" s="502"/>
      <c r="N972" s="44"/>
      <c r="O972" s="502"/>
      <c r="P972" s="44"/>
      <c r="Q972" s="44"/>
    </row>
    <row r="973" customFormat="false" ht="15.75" hidden="false" customHeight="false" outlineLevel="0" collapsed="false">
      <c r="A973" s="44"/>
      <c r="D973" s="44"/>
      <c r="E973" s="44"/>
      <c r="F973" s="44"/>
      <c r="G973" s="44"/>
      <c r="H973" s="44"/>
      <c r="I973" s="516"/>
      <c r="J973" s="44"/>
      <c r="K973" s="516"/>
      <c r="L973" s="502"/>
      <c r="N973" s="44"/>
      <c r="O973" s="502"/>
      <c r="P973" s="44"/>
      <c r="Q973" s="44"/>
    </row>
    <row r="974" customFormat="false" ht="15.75" hidden="false" customHeight="false" outlineLevel="0" collapsed="false">
      <c r="A974" s="44"/>
      <c r="D974" s="44"/>
      <c r="E974" s="44"/>
      <c r="F974" s="44"/>
      <c r="G974" s="44"/>
      <c r="H974" s="44"/>
      <c r="I974" s="516"/>
      <c r="J974" s="44"/>
      <c r="K974" s="516"/>
      <c r="L974" s="502"/>
      <c r="N974" s="44"/>
      <c r="O974" s="502"/>
      <c r="P974" s="44"/>
      <c r="Q974" s="44"/>
    </row>
    <row r="975" customFormat="false" ht="15.75" hidden="false" customHeight="false" outlineLevel="0" collapsed="false">
      <c r="A975" s="44"/>
      <c r="D975" s="44"/>
      <c r="E975" s="44"/>
      <c r="F975" s="44"/>
      <c r="G975" s="44"/>
      <c r="H975" s="44"/>
      <c r="I975" s="516"/>
      <c r="J975" s="44"/>
      <c r="K975" s="516"/>
      <c r="L975" s="502"/>
      <c r="N975" s="44"/>
      <c r="O975" s="502"/>
      <c r="P975" s="44"/>
      <c r="Q975" s="44"/>
    </row>
    <row r="976" customFormat="false" ht="15.75" hidden="false" customHeight="false" outlineLevel="0" collapsed="false">
      <c r="A976" s="44"/>
      <c r="D976" s="44"/>
      <c r="E976" s="44"/>
      <c r="F976" s="44"/>
      <c r="G976" s="44"/>
      <c r="H976" s="44"/>
      <c r="I976" s="516"/>
      <c r="J976" s="44"/>
      <c r="K976" s="516"/>
      <c r="L976" s="502"/>
      <c r="N976" s="44"/>
      <c r="O976" s="502"/>
      <c r="P976" s="44"/>
      <c r="Q976" s="44"/>
    </row>
    <row r="977" customFormat="false" ht="15.75" hidden="false" customHeight="false" outlineLevel="0" collapsed="false">
      <c r="A977" s="44"/>
      <c r="D977" s="44"/>
      <c r="E977" s="44"/>
      <c r="F977" s="44"/>
      <c r="G977" s="44"/>
      <c r="H977" s="44"/>
      <c r="I977" s="516"/>
      <c r="J977" s="44"/>
      <c r="K977" s="516"/>
      <c r="L977" s="502"/>
      <c r="N977" s="44"/>
      <c r="O977" s="502"/>
      <c r="P977" s="44"/>
      <c r="Q977" s="44"/>
    </row>
    <row r="978" customFormat="false" ht="15.75" hidden="false" customHeight="false" outlineLevel="0" collapsed="false">
      <c r="A978" s="44"/>
      <c r="D978" s="44"/>
      <c r="E978" s="44"/>
      <c r="F978" s="44"/>
      <c r="G978" s="44"/>
      <c r="H978" s="44"/>
      <c r="I978" s="516"/>
      <c r="J978" s="44"/>
      <c r="K978" s="516"/>
      <c r="L978" s="502"/>
      <c r="N978" s="44"/>
      <c r="O978" s="502"/>
      <c r="P978" s="44"/>
      <c r="Q978" s="44"/>
    </row>
    <row r="979" customFormat="false" ht="15.75" hidden="false" customHeight="false" outlineLevel="0" collapsed="false">
      <c r="A979" s="44"/>
      <c r="D979" s="44"/>
      <c r="E979" s="44"/>
      <c r="F979" s="44"/>
      <c r="G979" s="44"/>
      <c r="H979" s="44"/>
      <c r="I979" s="516"/>
      <c r="J979" s="44"/>
      <c r="K979" s="516"/>
      <c r="L979" s="502"/>
      <c r="N979" s="44"/>
      <c r="O979" s="502"/>
      <c r="P979" s="44"/>
      <c r="Q979" s="44"/>
    </row>
    <row r="980" customFormat="false" ht="15.75" hidden="false" customHeight="false" outlineLevel="0" collapsed="false">
      <c r="A980" s="44"/>
      <c r="D980" s="44"/>
      <c r="E980" s="44"/>
      <c r="F980" s="44"/>
      <c r="G980" s="44"/>
      <c r="H980" s="44"/>
      <c r="I980" s="516"/>
      <c r="J980" s="44"/>
      <c r="K980" s="516"/>
      <c r="L980" s="502"/>
      <c r="N980" s="44"/>
      <c r="O980" s="502"/>
      <c r="P980" s="44"/>
      <c r="Q980" s="44"/>
    </row>
    <row r="981" customFormat="false" ht="15.75" hidden="false" customHeight="false" outlineLevel="0" collapsed="false">
      <c r="A981" s="44"/>
      <c r="D981" s="44"/>
      <c r="E981" s="44"/>
      <c r="F981" s="44"/>
      <c r="G981" s="44"/>
      <c r="H981" s="44"/>
      <c r="I981" s="516"/>
      <c r="J981" s="44"/>
      <c r="K981" s="516"/>
      <c r="L981" s="502"/>
      <c r="N981" s="44"/>
      <c r="O981" s="502"/>
      <c r="P981" s="44"/>
      <c r="Q981" s="44"/>
    </row>
    <row r="982" customFormat="false" ht="15.75" hidden="false" customHeight="false" outlineLevel="0" collapsed="false">
      <c r="A982" s="44"/>
      <c r="D982" s="44"/>
      <c r="E982" s="44"/>
      <c r="F982" s="44"/>
      <c r="G982" s="44"/>
      <c r="H982" s="44"/>
      <c r="I982" s="516"/>
      <c r="J982" s="44"/>
      <c r="K982" s="516"/>
      <c r="L982" s="502"/>
      <c r="N982" s="44"/>
      <c r="O982" s="502"/>
      <c r="P982" s="44"/>
      <c r="Q982" s="44"/>
    </row>
    <row r="983" customFormat="false" ht="15.75" hidden="false" customHeight="false" outlineLevel="0" collapsed="false">
      <c r="A983" s="44"/>
      <c r="D983" s="44"/>
      <c r="E983" s="44"/>
      <c r="F983" s="44"/>
      <c r="G983" s="44"/>
      <c r="H983" s="44"/>
      <c r="I983" s="516"/>
      <c r="J983" s="44"/>
      <c r="K983" s="516"/>
      <c r="L983" s="502"/>
      <c r="N983" s="44"/>
      <c r="O983" s="502"/>
      <c r="P983" s="44"/>
      <c r="Q983" s="44"/>
    </row>
    <row r="984" customFormat="false" ht="15.75" hidden="false" customHeight="false" outlineLevel="0" collapsed="false">
      <c r="A984" s="44"/>
      <c r="D984" s="44"/>
      <c r="E984" s="44"/>
      <c r="F984" s="44"/>
      <c r="G984" s="44"/>
      <c r="H984" s="44"/>
      <c r="I984" s="516"/>
      <c r="J984" s="44"/>
      <c r="K984" s="516"/>
      <c r="L984" s="502"/>
      <c r="N984" s="44"/>
      <c r="O984" s="502"/>
      <c r="P984" s="44"/>
      <c r="Q984" s="44"/>
    </row>
    <row r="985" customFormat="false" ht="15.75" hidden="false" customHeight="false" outlineLevel="0" collapsed="false">
      <c r="A985" s="44"/>
      <c r="D985" s="44"/>
      <c r="E985" s="44"/>
      <c r="F985" s="44"/>
      <c r="G985" s="44"/>
      <c r="H985" s="44"/>
      <c r="I985" s="516"/>
      <c r="J985" s="44"/>
      <c r="K985" s="516"/>
      <c r="L985" s="502"/>
      <c r="N985" s="44"/>
      <c r="O985" s="502"/>
      <c r="P985" s="44"/>
      <c r="Q985" s="44"/>
    </row>
    <row r="986" customFormat="false" ht="15.75" hidden="false" customHeight="false" outlineLevel="0" collapsed="false">
      <c r="A986" s="44"/>
      <c r="D986" s="44"/>
      <c r="E986" s="44"/>
      <c r="F986" s="44"/>
      <c r="G986" s="44"/>
      <c r="H986" s="44"/>
      <c r="I986" s="516"/>
      <c r="J986" s="44"/>
      <c r="K986" s="516"/>
      <c r="L986" s="502"/>
      <c r="N986" s="44"/>
      <c r="O986" s="502"/>
      <c r="P986" s="44"/>
      <c r="Q986" s="44"/>
    </row>
    <row r="987" customFormat="false" ht="15.75" hidden="false" customHeight="false" outlineLevel="0" collapsed="false">
      <c r="A987" s="44"/>
      <c r="D987" s="44"/>
      <c r="E987" s="44"/>
      <c r="F987" s="44"/>
      <c r="G987" s="44"/>
      <c r="H987" s="44"/>
      <c r="I987" s="516"/>
      <c r="J987" s="44"/>
      <c r="K987" s="516"/>
      <c r="L987" s="502"/>
      <c r="N987" s="44"/>
      <c r="O987" s="502"/>
      <c r="P987" s="44"/>
      <c r="Q987" s="44"/>
    </row>
    <row r="988" customFormat="false" ht="15.75" hidden="false" customHeight="false" outlineLevel="0" collapsed="false">
      <c r="A988" s="44"/>
      <c r="D988" s="44"/>
      <c r="E988" s="44"/>
      <c r="F988" s="44"/>
      <c r="G988" s="44"/>
      <c r="H988" s="44"/>
      <c r="I988" s="516"/>
      <c r="J988" s="44"/>
      <c r="K988" s="516"/>
      <c r="L988" s="502"/>
      <c r="N988" s="44"/>
      <c r="O988" s="502"/>
      <c r="P988" s="44"/>
      <c r="Q988" s="44"/>
    </row>
    <row r="989" customFormat="false" ht="15.75" hidden="false" customHeight="false" outlineLevel="0" collapsed="false">
      <c r="A989" s="44"/>
      <c r="D989" s="44"/>
      <c r="E989" s="44"/>
      <c r="F989" s="44"/>
      <c r="G989" s="44"/>
      <c r="H989" s="44"/>
      <c r="I989" s="516"/>
      <c r="J989" s="44"/>
      <c r="K989" s="516"/>
      <c r="L989" s="502"/>
      <c r="N989" s="44"/>
      <c r="O989" s="502"/>
      <c r="P989" s="44"/>
      <c r="Q989" s="44"/>
    </row>
    <row r="990" customFormat="false" ht="15.75" hidden="false" customHeight="false" outlineLevel="0" collapsed="false">
      <c r="A990" s="44"/>
      <c r="D990" s="44"/>
      <c r="E990" s="44"/>
      <c r="F990" s="44"/>
      <c r="G990" s="44"/>
      <c r="H990" s="44"/>
      <c r="I990" s="516"/>
      <c r="J990" s="44"/>
      <c r="K990" s="516"/>
      <c r="L990" s="502"/>
      <c r="N990" s="44"/>
      <c r="O990" s="502"/>
      <c r="P990" s="44"/>
      <c r="Q990" s="44"/>
    </row>
    <row r="991" customFormat="false" ht="15.75" hidden="false" customHeight="false" outlineLevel="0" collapsed="false">
      <c r="A991" s="44"/>
      <c r="D991" s="44"/>
      <c r="E991" s="44"/>
      <c r="F991" s="44"/>
      <c r="G991" s="44"/>
      <c r="H991" s="44"/>
      <c r="I991" s="516"/>
      <c r="J991" s="44"/>
      <c r="K991" s="516"/>
      <c r="L991" s="502"/>
      <c r="N991" s="44"/>
      <c r="O991" s="502"/>
      <c r="P991" s="44"/>
      <c r="Q991" s="44"/>
    </row>
    <row r="992" customFormat="false" ht="15.75" hidden="false" customHeight="false" outlineLevel="0" collapsed="false">
      <c r="A992" s="44"/>
      <c r="D992" s="44"/>
      <c r="E992" s="44"/>
      <c r="F992" s="44"/>
      <c r="G992" s="44"/>
      <c r="H992" s="44"/>
      <c r="I992" s="516"/>
      <c r="J992" s="44"/>
      <c r="K992" s="516"/>
      <c r="L992" s="502"/>
      <c r="N992" s="44"/>
      <c r="O992" s="502"/>
      <c r="P992" s="44"/>
      <c r="Q992" s="44"/>
    </row>
    <row r="993" customFormat="false" ht="15.75" hidden="false" customHeight="false" outlineLevel="0" collapsed="false">
      <c r="A993" s="44"/>
      <c r="D993" s="44"/>
      <c r="E993" s="44"/>
      <c r="F993" s="44"/>
      <c r="G993" s="44"/>
      <c r="H993" s="44"/>
      <c r="I993" s="516"/>
      <c r="J993" s="44"/>
      <c r="K993" s="516"/>
      <c r="L993" s="502"/>
      <c r="N993" s="44"/>
      <c r="O993" s="502"/>
      <c r="P993" s="44"/>
      <c r="Q993" s="44"/>
    </row>
    <row r="994" customFormat="false" ht="15.75" hidden="false" customHeight="false" outlineLevel="0" collapsed="false">
      <c r="A994" s="44"/>
      <c r="D994" s="44"/>
      <c r="E994" s="44"/>
      <c r="F994" s="44"/>
      <c r="G994" s="44"/>
      <c r="H994" s="44"/>
      <c r="I994" s="516"/>
      <c r="J994" s="44"/>
      <c r="K994" s="516"/>
      <c r="L994" s="502"/>
      <c r="N994" s="44"/>
      <c r="O994" s="502"/>
      <c r="P994" s="44"/>
      <c r="Q994" s="44"/>
    </row>
    <row r="995" customFormat="false" ht="15.75" hidden="false" customHeight="false" outlineLevel="0" collapsed="false">
      <c r="A995" s="44"/>
      <c r="D995" s="44"/>
      <c r="E995" s="44"/>
      <c r="F995" s="44"/>
      <c r="G995" s="44"/>
      <c r="H995" s="44"/>
      <c r="I995" s="516"/>
      <c r="J995" s="44"/>
      <c r="K995" s="516"/>
      <c r="L995" s="502"/>
      <c r="N995" s="44"/>
      <c r="O995" s="502"/>
      <c r="P995" s="44"/>
      <c r="Q995" s="44"/>
    </row>
    <row r="996" customFormat="false" ht="15.75" hidden="false" customHeight="false" outlineLevel="0" collapsed="false">
      <c r="A996" s="44"/>
      <c r="D996" s="44"/>
      <c r="E996" s="44"/>
      <c r="F996" s="44"/>
      <c r="G996" s="44"/>
      <c r="H996" s="44"/>
      <c r="I996" s="516"/>
      <c r="J996" s="44"/>
      <c r="K996" s="516"/>
      <c r="L996" s="502"/>
      <c r="N996" s="44"/>
      <c r="O996" s="502"/>
      <c r="P996" s="44"/>
      <c r="Q996" s="44"/>
    </row>
    <row r="997" customFormat="false" ht="15.75" hidden="false" customHeight="false" outlineLevel="0" collapsed="false">
      <c r="A997" s="44"/>
      <c r="D997" s="44"/>
      <c r="E997" s="44"/>
      <c r="F997" s="44"/>
      <c r="G997" s="44"/>
      <c r="H997" s="44"/>
      <c r="I997" s="516"/>
      <c r="J997" s="44"/>
      <c r="K997" s="516"/>
      <c r="L997" s="502"/>
      <c r="N997" s="44"/>
      <c r="O997" s="502"/>
      <c r="P997" s="44"/>
      <c r="Q997" s="44"/>
    </row>
    <row r="998" customFormat="false" ht="15.75" hidden="false" customHeight="false" outlineLevel="0" collapsed="false">
      <c r="A998" s="44"/>
      <c r="D998" s="44"/>
      <c r="E998" s="44"/>
      <c r="F998" s="44"/>
      <c r="G998" s="44"/>
      <c r="H998" s="44"/>
      <c r="I998" s="516"/>
      <c r="J998" s="44"/>
      <c r="K998" s="516"/>
      <c r="L998" s="502"/>
      <c r="N998" s="44"/>
      <c r="O998" s="502"/>
      <c r="P998" s="44"/>
      <c r="Q998" s="44"/>
    </row>
    <row r="999" customFormat="false" ht="15.75" hidden="false" customHeight="false" outlineLevel="0" collapsed="false">
      <c r="A999" s="44"/>
      <c r="D999" s="44"/>
      <c r="E999" s="44"/>
      <c r="F999" s="44"/>
      <c r="G999" s="44"/>
      <c r="H999" s="44"/>
      <c r="I999" s="516"/>
      <c r="J999" s="44"/>
      <c r="K999" s="516"/>
      <c r="L999" s="502"/>
      <c r="N999" s="44"/>
      <c r="O999" s="502"/>
      <c r="P999" s="44"/>
      <c r="Q999" s="44"/>
    </row>
    <row r="1000" customFormat="false" ht="15.75" hidden="false" customHeight="false" outlineLevel="0" collapsed="false">
      <c r="A1000" s="44"/>
      <c r="D1000" s="44"/>
      <c r="E1000" s="44"/>
      <c r="F1000" s="44"/>
      <c r="G1000" s="44"/>
      <c r="H1000" s="44"/>
      <c r="I1000" s="516"/>
      <c r="J1000" s="44"/>
      <c r="K1000" s="516"/>
      <c r="L1000" s="502"/>
      <c r="N1000" s="44"/>
      <c r="O1000" s="502"/>
      <c r="P1000" s="44"/>
      <c r="Q1000" s="44"/>
    </row>
    <row r="1001" customFormat="false" ht="15.75" hidden="false" customHeight="false" outlineLevel="0" collapsed="false">
      <c r="A1001" s="44"/>
      <c r="D1001" s="44"/>
      <c r="E1001" s="44"/>
      <c r="F1001" s="44"/>
      <c r="G1001" s="44"/>
      <c r="H1001" s="44"/>
      <c r="I1001" s="516"/>
      <c r="J1001" s="44"/>
      <c r="K1001" s="516"/>
      <c r="L1001" s="502"/>
      <c r="N1001" s="44"/>
      <c r="O1001" s="502"/>
      <c r="P1001" s="44"/>
      <c r="Q1001" s="44"/>
    </row>
    <row r="1002" customFormat="false" ht="15.75" hidden="false" customHeight="false" outlineLevel="0" collapsed="false">
      <c r="A1002" s="44"/>
      <c r="D1002" s="44"/>
      <c r="E1002" s="44"/>
      <c r="F1002" s="44"/>
      <c r="G1002" s="44"/>
      <c r="H1002" s="44"/>
      <c r="I1002" s="516"/>
      <c r="J1002" s="44"/>
      <c r="K1002" s="516"/>
      <c r="L1002" s="502"/>
      <c r="N1002" s="44"/>
      <c r="O1002" s="502"/>
      <c r="P1002" s="44"/>
      <c r="Q1002" s="44"/>
    </row>
    <row r="1003" customFormat="false" ht="15.75" hidden="false" customHeight="false" outlineLevel="0" collapsed="false">
      <c r="A1003" s="44"/>
      <c r="D1003" s="44"/>
      <c r="E1003" s="44"/>
      <c r="F1003" s="44"/>
      <c r="G1003" s="44"/>
      <c r="H1003" s="44"/>
      <c r="I1003" s="516"/>
      <c r="J1003" s="44"/>
      <c r="K1003" s="516"/>
      <c r="L1003" s="502"/>
      <c r="N1003" s="44"/>
      <c r="O1003" s="502"/>
      <c r="P1003" s="44"/>
      <c r="Q1003" s="44"/>
    </row>
    <row r="1004" customFormat="false" ht="15.75" hidden="false" customHeight="false" outlineLevel="0" collapsed="false">
      <c r="A1004" s="44"/>
      <c r="D1004" s="44"/>
      <c r="E1004" s="44"/>
      <c r="F1004" s="44"/>
      <c r="G1004" s="44"/>
      <c r="H1004" s="44"/>
      <c r="I1004" s="516"/>
      <c r="J1004" s="44"/>
      <c r="K1004" s="516"/>
      <c r="L1004" s="502"/>
      <c r="N1004" s="44"/>
      <c r="O1004" s="502"/>
      <c r="P1004" s="44"/>
      <c r="Q1004" s="44"/>
    </row>
    <row r="1005" customFormat="false" ht="15.75" hidden="false" customHeight="false" outlineLevel="0" collapsed="false">
      <c r="A1005" s="44"/>
      <c r="D1005" s="44"/>
      <c r="E1005" s="44"/>
      <c r="F1005" s="44"/>
      <c r="G1005" s="44"/>
      <c r="H1005" s="44"/>
      <c r="I1005" s="516"/>
      <c r="J1005" s="44"/>
      <c r="K1005" s="516"/>
      <c r="L1005" s="502"/>
      <c r="N1005" s="44"/>
      <c r="O1005" s="502"/>
      <c r="P1005" s="44"/>
      <c r="Q1005" s="44"/>
    </row>
    <row r="1006" customFormat="false" ht="15.75" hidden="false" customHeight="false" outlineLevel="0" collapsed="false">
      <c r="A1006" s="44"/>
      <c r="D1006" s="44"/>
      <c r="E1006" s="44"/>
      <c r="F1006" s="44"/>
      <c r="G1006" s="44"/>
      <c r="H1006" s="44"/>
      <c r="I1006" s="516"/>
      <c r="J1006" s="44"/>
      <c r="K1006" s="516"/>
      <c r="L1006" s="502"/>
      <c r="N1006" s="44"/>
      <c r="O1006" s="502"/>
      <c r="P1006" s="44"/>
      <c r="Q1006" s="44"/>
    </row>
    <row r="1007" customFormat="false" ht="15.75" hidden="false" customHeight="false" outlineLevel="0" collapsed="false">
      <c r="A1007" s="44"/>
      <c r="D1007" s="44"/>
      <c r="E1007" s="44"/>
      <c r="F1007" s="44"/>
      <c r="G1007" s="44"/>
      <c r="H1007" s="44"/>
      <c r="I1007" s="516"/>
      <c r="J1007" s="44"/>
      <c r="K1007" s="516"/>
      <c r="L1007" s="502"/>
      <c r="N1007" s="44"/>
      <c r="O1007" s="502"/>
      <c r="P1007" s="44"/>
      <c r="Q1007" s="44"/>
    </row>
    <row r="1008" customFormat="false" ht="15.75" hidden="false" customHeight="false" outlineLevel="0" collapsed="false">
      <c r="A1008" s="44"/>
      <c r="D1008" s="44"/>
      <c r="E1008" s="44"/>
      <c r="F1008" s="44"/>
      <c r="G1008" s="44"/>
      <c r="H1008" s="44"/>
      <c r="I1008" s="516"/>
      <c r="J1008" s="44"/>
      <c r="K1008" s="516"/>
      <c r="L1008" s="502"/>
      <c r="N1008" s="44"/>
      <c r="O1008" s="502"/>
      <c r="P1008" s="44"/>
      <c r="Q1008" s="44"/>
    </row>
  </sheetData>
  <mergeCells count="6">
    <mergeCell ref="A1:B1"/>
    <mergeCell ref="C1:G1"/>
    <mergeCell ref="H1:K1"/>
    <mergeCell ref="L1:L2"/>
    <mergeCell ref="M1:N1"/>
    <mergeCell ref="O7:O9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cols>
    <col collapsed="false" customWidth="true" hidden="false" outlineLevel="0" max="1" min="1" style="0" width="5.86"/>
    <col collapsed="false" customWidth="true" hidden="false" outlineLevel="0" max="2" min="2" style="0" width="7.71"/>
    <col collapsed="false" customWidth="true" hidden="false" outlineLevel="0" max="3" min="3" style="0" width="6.14"/>
    <col collapsed="false" customWidth="true" hidden="false" outlineLevel="0" max="4" min="4" style="0" width="7"/>
    <col collapsed="false" customWidth="true" hidden="false" outlineLevel="0" max="5" min="5" style="0" width="6.42"/>
    <col collapsed="false" customWidth="true" hidden="false" outlineLevel="0" max="6" min="6" style="0" width="6.14"/>
    <col collapsed="false" customWidth="true" hidden="false" outlineLevel="0" max="7" min="7" style="0" width="6.42"/>
    <col collapsed="false" customWidth="true" hidden="false" outlineLevel="0" max="8" min="8" style="0" width="6.14"/>
    <col collapsed="false" customWidth="true" hidden="false" outlineLevel="0" max="9" min="9" style="0" width="6.42"/>
    <col collapsed="false" customWidth="true" hidden="false" outlineLevel="0" max="10" min="10" style="0" width="6.14"/>
    <col collapsed="false" customWidth="true" hidden="false" outlineLevel="0" max="13" min="13" style="0" width="6.42"/>
    <col collapsed="false" customWidth="true" hidden="false" outlineLevel="0" max="14" min="14" style="0" width="8.43"/>
  </cols>
  <sheetData>
    <row r="1" customFormat="false" ht="15.75" hidden="false" customHeight="false" outlineLevel="0" collapsed="false">
      <c r="A1" s="398"/>
      <c r="B1" s="468" t="s">
        <v>1376</v>
      </c>
      <c r="C1" s="468"/>
      <c r="D1" s="468"/>
      <c r="E1" s="468" t="s">
        <v>1377</v>
      </c>
      <c r="F1" s="468"/>
      <c r="G1" s="468" t="s">
        <v>1378</v>
      </c>
      <c r="H1" s="468"/>
      <c r="I1" s="468" t="s">
        <v>1379</v>
      </c>
      <c r="J1" s="468"/>
      <c r="L1" s="398"/>
      <c r="M1" s="517"/>
      <c r="N1" s="517"/>
      <c r="O1" s="517"/>
    </row>
    <row r="2" customFormat="false" ht="15.75" hidden="false" customHeight="false" outlineLevel="0" collapsed="false">
      <c r="A2" s="134" t="s">
        <v>1205</v>
      </c>
      <c r="B2" s="134" t="s">
        <v>1381</v>
      </c>
      <c r="C2" s="134" t="s">
        <v>1382</v>
      </c>
      <c r="D2" s="134" t="s">
        <v>44</v>
      </c>
      <c r="E2" s="134" t="s">
        <v>1381</v>
      </c>
      <c r="F2" s="134" t="s">
        <v>1382</v>
      </c>
      <c r="G2" s="134" t="s">
        <v>1381</v>
      </c>
      <c r="H2" s="134" t="s">
        <v>1382</v>
      </c>
      <c r="I2" s="134" t="s">
        <v>1381</v>
      </c>
      <c r="J2" s="134" t="s">
        <v>1382</v>
      </c>
      <c r="L2" s="134" t="s">
        <v>1205</v>
      </c>
      <c r="M2" s="134" t="s">
        <v>1550</v>
      </c>
      <c r="N2" s="134" t="s">
        <v>1382</v>
      </c>
    </row>
    <row r="3" customFormat="false" ht="15.75" hidden="false" customHeight="false" outlineLevel="0" collapsed="false">
      <c r="A3" s="470" t="s">
        <v>1263</v>
      </c>
      <c r="B3" s="471" t="n">
        <v>624</v>
      </c>
      <c r="C3" s="397" t="n">
        <v>0</v>
      </c>
      <c r="D3" s="518" t="n">
        <f aca="false">C3/B3</f>
        <v>0</v>
      </c>
      <c r="E3" s="397" t="n">
        <v>87</v>
      </c>
      <c r="F3" s="397" t="n">
        <v>0</v>
      </c>
      <c r="G3" s="397" t="n">
        <v>121</v>
      </c>
      <c r="H3" s="397" t="n">
        <v>0</v>
      </c>
      <c r="I3" s="397" t="n">
        <v>416</v>
      </c>
      <c r="J3" s="397" t="n">
        <v>0</v>
      </c>
      <c r="L3" s="519" t="str">
        <f aca="false">A3</f>
        <v>0-9</v>
      </c>
      <c r="M3" s="439" t="n">
        <f aca="false">100%-N3</f>
        <v>1</v>
      </c>
      <c r="N3" s="439" t="n">
        <f aca="false">D3</f>
        <v>0</v>
      </c>
    </row>
    <row r="4" customFormat="false" ht="15.75" hidden="false" customHeight="false" outlineLevel="0" collapsed="false">
      <c r="A4" s="470" t="s">
        <v>1264</v>
      </c>
      <c r="B4" s="520" t="n">
        <v>1173</v>
      </c>
      <c r="C4" s="397" t="n">
        <v>1</v>
      </c>
      <c r="D4" s="518" t="n">
        <f aca="false">C4/B4</f>
        <v>0.000852514919011083</v>
      </c>
      <c r="E4" s="397" t="n">
        <v>438</v>
      </c>
      <c r="F4" s="397" t="n">
        <v>0</v>
      </c>
      <c r="G4" s="397" t="n">
        <v>186</v>
      </c>
      <c r="H4" s="397" t="n">
        <v>0</v>
      </c>
      <c r="I4" s="397" t="n">
        <v>549</v>
      </c>
      <c r="J4" s="397" t="n">
        <v>1</v>
      </c>
    </row>
    <row r="5" customFormat="false" ht="15.75" hidden="false" customHeight="false" outlineLevel="0" collapsed="false">
      <c r="A5" s="470" t="s">
        <v>1187</v>
      </c>
      <c r="B5" s="521" t="n">
        <v>6931</v>
      </c>
      <c r="C5" s="397" t="n">
        <v>7</v>
      </c>
      <c r="D5" s="518" t="n">
        <f aca="false">C5/B5</f>
        <v>0.00100995527340932</v>
      </c>
      <c r="E5" s="397" t="n">
        <v>2342</v>
      </c>
      <c r="F5" s="397" t="n">
        <v>0</v>
      </c>
      <c r="G5" s="397" t="n">
        <v>970</v>
      </c>
      <c r="H5" s="397" t="n">
        <v>0</v>
      </c>
      <c r="I5" s="397" t="n">
        <v>3619</v>
      </c>
      <c r="J5" s="397" t="n">
        <v>7</v>
      </c>
      <c r="L5" s="519" t="str">
        <f aca="false">A4</f>
        <v>10-19</v>
      </c>
      <c r="M5" s="439" t="n">
        <f aca="false">100%-N5</f>
        <v>0.9991474851</v>
      </c>
      <c r="N5" s="439" t="n">
        <f aca="false">D4</f>
        <v>0.000852514919</v>
      </c>
    </row>
    <row r="6" customFormat="false" ht="15.75" hidden="false" customHeight="false" outlineLevel="0" collapsed="false">
      <c r="A6" s="470" t="s">
        <v>1188</v>
      </c>
      <c r="B6" s="522" t="n">
        <v>10149</v>
      </c>
      <c r="C6" s="397" t="n">
        <v>23</v>
      </c>
      <c r="D6" s="518" t="n">
        <f aca="false">C6/B6</f>
        <v>0.0022662331264164</v>
      </c>
      <c r="E6" s="397" t="n">
        <v>873</v>
      </c>
      <c r="F6" s="397" t="n">
        <v>1</v>
      </c>
      <c r="G6" s="397" t="n">
        <v>1676</v>
      </c>
      <c r="H6" s="397" t="n">
        <v>4</v>
      </c>
      <c r="I6" s="397" t="n">
        <v>7600</v>
      </c>
      <c r="J6" s="397" t="n">
        <v>18</v>
      </c>
    </row>
    <row r="7" customFormat="false" ht="15.75" hidden="false" customHeight="false" outlineLevel="0" collapsed="false">
      <c r="A7" s="470" t="s">
        <v>1265</v>
      </c>
      <c r="B7" s="523" t="n">
        <v>12737</v>
      </c>
      <c r="C7" s="397" t="n">
        <v>48</v>
      </c>
      <c r="D7" s="518" t="n">
        <f aca="false">C7/B7</f>
        <v>0.00376854832378111</v>
      </c>
      <c r="E7" s="397" t="n">
        <v>1171</v>
      </c>
      <c r="F7" s="397" t="n">
        <v>1</v>
      </c>
      <c r="G7" s="397" t="n">
        <v>2995</v>
      </c>
      <c r="H7" s="397" t="n">
        <v>9</v>
      </c>
      <c r="I7" s="397" t="n">
        <v>8571</v>
      </c>
      <c r="J7" s="397" t="n">
        <v>38</v>
      </c>
      <c r="L7" s="519" t="str">
        <f aca="false">A5</f>
        <v>20-29</v>
      </c>
      <c r="M7" s="439" t="n">
        <f aca="false">100%-N7</f>
        <v>0.9989900447</v>
      </c>
      <c r="N7" s="439" t="n">
        <f aca="false">D5</f>
        <v>0.001009955273</v>
      </c>
    </row>
    <row r="8" customFormat="false" ht="15.75" hidden="false" customHeight="false" outlineLevel="0" collapsed="false">
      <c r="A8" s="470" t="s">
        <v>1132</v>
      </c>
      <c r="B8" s="524" t="n">
        <v>16360</v>
      </c>
      <c r="C8" s="397" t="n">
        <v>182</v>
      </c>
      <c r="D8" s="518" t="n">
        <f aca="false">C8/B8</f>
        <v>0.0111246943765281</v>
      </c>
      <c r="E8" s="397" t="n">
        <v>1615</v>
      </c>
      <c r="F8" s="397" t="n">
        <v>6</v>
      </c>
      <c r="G8" s="397" t="n">
        <v>4737</v>
      </c>
      <c r="H8" s="397" t="n">
        <v>46</v>
      </c>
      <c r="I8" s="397" t="n">
        <v>10008</v>
      </c>
      <c r="J8" s="397" t="n">
        <v>130</v>
      </c>
    </row>
    <row r="9" customFormat="false" ht="15.75" hidden="false" customHeight="false" outlineLevel="0" collapsed="false">
      <c r="A9" s="470" t="s">
        <v>1266</v>
      </c>
      <c r="B9" s="523" t="n">
        <v>14080</v>
      </c>
      <c r="C9" s="397" t="n">
        <v>469</v>
      </c>
      <c r="D9" s="518" t="n">
        <f aca="false">C9/B9</f>
        <v>0.0333096590909091</v>
      </c>
      <c r="E9" s="397" t="n">
        <v>1059</v>
      </c>
      <c r="F9" s="397" t="n">
        <v>16</v>
      </c>
      <c r="G9" s="397" t="n">
        <v>4438</v>
      </c>
      <c r="H9" s="397" t="n">
        <v>144</v>
      </c>
      <c r="I9" s="397" t="n">
        <v>8583</v>
      </c>
      <c r="J9" s="397" t="n">
        <v>309</v>
      </c>
      <c r="L9" s="519" t="str">
        <f aca="false">A6</f>
        <v>30-39</v>
      </c>
      <c r="M9" s="439" t="n">
        <f aca="false">100%-N9</f>
        <v>0.9977337669</v>
      </c>
      <c r="N9" s="439" t="n">
        <f aca="false">D6</f>
        <v>0.002266233126</v>
      </c>
    </row>
    <row r="10" customFormat="false" ht="15.75" hidden="false" customHeight="false" outlineLevel="0" collapsed="false">
      <c r="A10" s="470" t="s">
        <v>1267</v>
      </c>
      <c r="B10" s="525" t="n">
        <v>9583</v>
      </c>
      <c r="C10" s="397" t="n">
        <v>943</v>
      </c>
      <c r="D10" s="518" t="n">
        <f aca="false">C10/B10</f>
        <v>0.098403422727747</v>
      </c>
      <c r="E10" s="397" t="n">
        <v>542</v>
      </c>
      <c r="F10" s="397" t="n">
        <v>29</v>
      </c>
      <c r="G10" s="397" t="n">
        <v>5123</v>
      </c>
      <c r="H10" s="397" t="n">
        <v>602</v>
      </c>
      <c r="I10" s="397" t="n">
        <v>3918</v>
      </c>
      <c r="J10" s="397" t="n">
        <v>312</v>
      </c>
    </row>
    <row r="11" customFormat="false" ht="15.75" hidden="false" customHeight="false" outlineLevel="0" collapsed="false">
      <c r="A11" s="470" t="s">
        <v>1268</v>
      </c>
      <c r="B11" s="526" t="n">
        <v>4567</v>
      </c>
      <c r="C11" s="397" t="n">
        <v>966</v>
      </c>
      <c r="D11" s="518" t="n">
        <f aca="false">C11/B11</f>
        <v>0.211517407488504</v>
      </c>
      <c r="E11" s="397" t="n">
        <v>286</v>
      </c>
      <c r="F11" s="397" t="n">
        <v>31</v>
      </c>
      <c r="G11" s="397" t="n">
        <v>2873</v>
      </c>
      <c r="H11" s="397" t="n">
        <v>727</v>
      </c>
      <c r="I11" s="397" t="n">
        <v>1408</v>
      </c>
      <c r="J11" s="397" t="n">
        <v>208</v>
      </c>
      <c r="L11" s="519" t="str">
        <f aca="false">A7</f>
        <v>40-49</v>
      </c>
      <c r="M11" s="439" t="n">
        <f aca="false">100%-N11</f>
        <v>0.9962314517</v>
      </c>
      <c r="N11" s="439" t="n">
        <f aca="false">D7</f>
        <v>0.003768548324</v>
      </c>
    </row>
    <row r="12" customFormat="false" ht="15.75" hidden="false" customHeight="false" outlineLevel="0" collapsed="false">
      <c r="A12" s="470" t="s">
        <v>1389</v>
      </c>
      <c r="B12" s="527" t="n">
        <v>763</v>
      </c>
      <c r="C12" s="397" t="n">
        <v>165</v>
      </c>
      <c r="D12" s="518" t="n">
        <f aca="false">C12/B12</f>
        <v>0.216251638269987</v>
      </c>
      <c r="G12" s="397" t="n">
        <v>763</v>
      </c>
      <c r="H12" s="397" t="n">
        <v>165</v>
      </c>
    </row>
    <row r="13" customFormat="false" ht="15.75" hidden="false" customHeight="false" outlineLevel="0" collapsed="false">
      <c r="A13" s="134" t="s">
        <v>109</v>
      </c>
      <c r="B13" s="397" t="n">
        <v>76967</v>
      </c>
      <c r="C13" s="397" t="n">
        <v>2804</v>
      </c>
      <c r="E13" s="397" t="n">
        <v>8413</v>
      </c>
      <c r="F13" s="397" t="n">
        <v>84</v>
      </c>
      <c r="G13" s="397" t="n">
        <v>23882</v>
      </c>
      <c r="H13" s="397" t="n">
        <v>1697</v>
      </c>
      <c r="I13" s="397" t="n">
        <v>44672</v>
      </c>
      <c r="J13" s="397" t="n">
        <v>1023</v>
      </c>
      <c r="L13" s="519" t="str">
        <f aca="false">A8</f>
        <v>50-59</v>
      </c>
      <c r="M13" s="439" t="n">
        <f aca="false">100%-N13</f>
        <v>0.988875305623472</v>
      </c>
      <c r="N13" s="439" t="n">
        <f aca="false">D8</f>
        <v>0.0111246943765281</v>
      </c>
    </row>
    <row r="14" customFormat="false" ht="15.75" hidden="false" customHeight="false" outlineLevel="0" collapsed="false">
      <c r="L14" s="519" t="str">
        <f aca="false">A9</f>
        <v>60-69</v>
      </c>
      <c r="M14" s="439" t="n">
        <f aca="false">100%-N14</f>
        <v>0.966690340909091</v>
      </c>
      <c r="N14" s="439" t="n">
        <f aca="false">D9</f>
        <v>0.0333096590909091</v>
      </c>
    </row>
    <row r="15" customFormat="false" ht="15.75" hidden="false" customHeight="false" outlineLevel="0" collapsed="false">
      <c r="L15" s="519" t="str">
        <f aca="false">A10</f>
        <v>70-79</v>
      </c>
      <c r="M15" s="439" t="n">
        <f aca="false">100%-N15</f>
        <v>0.901596577272253</v>
      </c>
      <c r="N15" s="439" t="n">
        <f aca="false">D10</f>
        <v>0.098403422727747</v>
      </c>
    </row>
    <row r="16" customFormat="false" ht="15.75" hidden="false" customHeight="false" outlineLevel="0" collapsed="false">
      <c r="L16" s="519" t="str">
        <f aca="false">A11</f>
        <v>80-89</v>
      </c>
      <c r="M16" s="439" t="n">
        <f aca="false">100%-N16</f>
        <v>0.788482592511496</v>
      </c>
      <c r="N16" s="439" t="n">
        <f aca="false">D11</f>
        <v>0.211517407488504</v>
      </c>
    </row>
    <row r="17" customFormat="false" ht="15.75" hidden="false" customHeight="false" outlineLevel="0" collapsed="false">
      <c r="L17" s="519" t="str">
        <f aca="false">A12</f>
        <v>90+</v>
      </c>
      <c r="M17" s="439" t="n">
        <f aca="false">100%-N17</f>
        <v>0.783748361730013</v>
      </c>
      <c r="N17" s="439" t="n">
        <f aca="false">D12</f>
        <v>0.216251638269987</v>
      </c>
    </row>
  </sheetData>
  <mergeCells count="5">
    <mergeCell ref="B1:D1"/>
    <mergeCell ref="E1:F1"/>
    <mergeCell ref="G1:H1"/>
    <mergeCell ref="I1:J1"/>
    <mergeCell ref="M1:O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453125" defaultRowHeight="15.75" zeroHeight="false" outlineLevelRow="0" outlineLevelCol="0"/>
  <sheetData>
    <row r="1" customFormat="false" ht="15.75" hidden="false" customHeight="false" outlineLevel="0" collapsed="false">
      <c r="A1" s="397" t="s">
        <v>1148</v>
      </c>
      <c r="B1" s="397" t="s">
        <v>1551</v>
      </c>
      <c r="C1" s="397" t="s">
        <v>1552</v>
      </c>
      <c r="D1" s="397" t="s">
        <v>1270</v>
      </c>
      <c r="E1" s="397" t="s">
        <v>1271</v>
      </c>
      <c r="F1" s="397" t="s">
        <v>44</v>
      </c>
      <c r="G1" s="44" t="s">
        <v>1553</v>
      </c>
      <c r="H1" s="44" t="s">
        <v>1554</v>
      </c>
      <c r="I1" s="44" t="s">
        <v>1555</v>
      </c>
      <c r="J1" s="397" t="s">
        <v>1556</v>
      </c>
    </row>
    <row r="2" customFormat="false" ht="15.75" hidden="false" customHeight="false" outlineLevel="0" collapsed="false">
      <c r="A2" s="440" t="n">
        <v>43850</v>
      </c>
      <c r="B2" s="397" t="n">
        <v>1</v>
      </c>
      <c r="C2" s="397" t="n">
        <v>0</v>
      </c>
      <c r="D2" s="397" t="n">
        <v>1</v>
      </c>
      <c r="E2" s="397" t="n">
        <v>0</v>
      </c>
      <c r="F2" s="441" t="n">
        <f aca="false">E2/D2</f>
        <v>0</v>
      </c>
      <c r="G2" s="44" t="n">
        <v>4</v>
      </c>
      <c r="H2" s="44" t="n">
        <v>4</v>
      </c>
      <c r="I2" s="361" t="n">
        <f aca="false">B2/G2</f>
        <v>0.25</v>
      </c>
      <c r="J2" s="528" t="n">
        <f aca="false">H2/D2</f>
        <v>4</v>
      </c>
    </row>
    <row r="3" customFormat="false" ht="15.75" hidden="false" customHeight="false" outlineLevel="0" collapsed="false">
      <c r="A3" s="440" t="n">
        <v>43854</v>
      </c>
      <c r="B3" s="397" t="n">
        <v>1</v>
      </c>
      <c r="C3" s="397" t="n">
        <v>0</v>
      </c>
      <c r="D3" s="397" t="n">
        <v>2</v>
      </c>
      <c r="E3" s="397" t="n">
        <v>0</v>
      </c>
      <c r="F3" s="441" t="n">
        <f aca="false">E3/D3</f>
        <v>0</v>
      </c>
      <c r="G3" s="44" t="n">
        <f aca="false">H3-H2</f>
        <v>23</v>
      </c>
      <c r="H3" s="44" t="n">
        <v>27</v>
      </c>
      <c r="I3" s="361" t="n">
        <f aca="false">B3/G3</f>
        <v>0.0434782608695652</v>
      </c>
      <c r="J3" s="528" t="n">
        <f aca="false">H3/D3</f>
        <v>13.5</v>
      </c>
    </row>
    <row r="4" customFormat="false" ht="15.75" hidden="false" customHeight="false" outlineLevel="0" collapsed="false">
      <c r="A4" s="440" t="n">
        <v>43856</v>
      </c>
      <c r="B4" s="397" t="n">
        <v>1</v>
      </c>
      <c r="C4" s="397" t="n">
        <v>0</v>
      </c>
      <c r="D4" s="397" t="n">
        <v>3</v>
      </c>
      <c r="E4" s="397" t="n">
        <v>0</v>
      </c>
      <c r="F4" s="441" t="n">
        <f aca="false">E4/D4</f>
        <v>0</v>
      </c>
      <c r="G4" s="44" t="n">
        <f aca="false">H4-H3</f>
        <v>24</v>
      </c>
      <c r="H4" s="44" t="n">
        <v>51</v>
      </c>
      <c r="I4" s="361" t="n">
        <f aca="false">B4/G4</f>
        <v>0.0416666666666667</v>
      </c>
      <c r="J4" s="528" t="n">
        <f aca="false">H4/D4</f>
        <v>17</v>
      </c>
    </row>
    <row r="5" customFormat="false" ht="15.75" hidden="false" customHeight="false" outlineLevel="0" collapsed="false">
      <c r="A5" s="440" t="n">
        <v>43857</v>
      </c>
      <c r="B5" s="397" t="n">
        <v>1</v>
      </c>
      <c r="C5" s="397" t="n">
        <v>0</v>
      </c>
      <c r="D5" s="397" t="n">
        <v>4</v>
      </c>
      <c r="E5" s="397" t="n">
        <v>0</v>
      </c>
      <c r="F5" s="441" t="n">
        <f aca="false">E5/D5</f>
        <v>0</v>
      </c>
      <c r="G5" s="44" t="n">
        <f aca="false">H5-H4</f>
        <v>10</v>
      </c>
      <c r="H5" s="44" t="n">
        <v>61</v>
      </c>
      <c r="I5" s="361" t="n">
        <f aca="false">B5/G5</f>
        <v>0.1</v>
      </c>
      <c r="J5" s="528" t="n">
        <f aca="false">H5/D5</f>
        <v>15.25</v>
      </c>
    </row>
    <row r="6" customFormat="false" ht="15.75" hidden="false" customHeight="false" outlineLevel="0" collapsed="false">
      <c r="A6" s="440" t="n">
        <v>43860</v>
      </c>
      <c r="B6" s="397" t="n">
        <v>3</v>
      </c>
      <c r="C6" s="397" t="n">
        <v>0</v>
      </c>
      <c r="D6" s="397" t="n">
        <v>7</v>
      </c>
      <c r="E6" s="397" t="n">
        <v>0</v>
      </c>
      <c r="F6" s="441" t="n">
        <f aca="false">E6/D6</f>
        <v>0</v>
      </c>
      <c r="G6" s="44" t="n">
        <f aca="false">H6-H5</f>
        <v>183</v>
      </c>
      <c r="H6" s="44" t="n">
        <v>244</v>
      </c>
      <c r="I6" s="361" t="n">
        <f aca="false">B6/G6</f>
        <v>0.0163934426229508</v>
      </c>
      <c r="J6" s="528" t="n">
        <f aca="false">H6/D6</f>
        <v>34.8571428571429</v>
      </c>
    </row>
    <row r="7" customFormat="false" ht="15.75" hidden="false" customHeight="false" outlineLevel="0" collapsed="false">
      <c r="A7" s="440" t="n">
        <v>43861</v>
      </c>
      <c r="B7" s="397" t="n">
        <v>4</v>
      </c>
      <c r="C7" s="397" t="n">
        <v>0</v>
      </c>
      <c r="D7" s="397" t="n">
        <v>11</v>
      </c>
      <c r="E7" s="397" t="n">
        <v>0</v>
      </c>
      <c r="F7" s="441" t="n">
        <f aca="false">E7/D7</f>
        <v>0</v>
      </c>
      <c r="G7" s="44" t="n">
        <f aca="false">H7-H6</f>
        <v>64</v>
      </c>
      <c r="H7" s="44" t="n">
        <v>308</v>
      </c>
      <c r="I7" s="361" t="n">
        <f aca="false">B7/G7</f>
        <v>0.0625</v>
      </c>
      <c r="J7" s="528" t="n">
        <f aca="false">H7/D7</f>
        <v>28</v>
      </c>
    </row>
    <row r="8" customFormat="false" ht="15.75" hidden="false" customHeight="false" outlineLevel="0" collapsed="false">
      <c r="A8" s="440" t="n">
        <v>43862</v>
      </c>
      <c r="B8" s="397" t="n">
        <v>1</v>
      </c>
      <c r="C8" s="397" t="n">
        <v>0</v>
      </c>
      <c r="D8" s="397" t="n">
        <v>12</v>
      </c>
      <c r="E8" s="397" t="n">
        <v>0</v>
      </c>
      <c r="F8" s="441" t="n">
        <f aca="false">E8/D8</f>
        <v>0</v>
      </c>
      <c r="G8" s="44" t="n">
        <f aca="false">H8-H7</f>
        <v>63</v>
      </c>
      <c r="H8" s="44" t="n">
        <v>371</v>
      </c>
      <c r="I8" s="361" t="n">
        <f aca="false">B8/G8</f>
        <v>0.0158730158730159</v>
      </c>
      <c r="J8" s="528" t="n">
        <f aca="false">H8/D8</f>
        <v>30.9166666666667</v>
      </c>
    </row>
    <row r="9" customFormat="false" ht="15.75" hidden="false" customHeight="false" outlineLevel="0" collapsed="false">
      <c r="A9" s="440" t="n">
        <v>43863</v>
      </c>
      <c r="B9" s="397" t="n">
        <v>2</v>
      </c>
      <c r="C9" s="397" t="n">
        <v>0</v>
      </c>
      <c r="D9" s="397" t="n">
        <v>14</v>
      </c>
      <c r="E9" s="397" t="n">
        <v>0</v>
      </c>
      <c r="F9" s="441" t="n">
        <f aca="false">E9/D9</f>
        <v>0</v>
      </c>
      <c r="G9" s="44" t="n">
        <f aca="false">H9-H8</f>
        <v>58</v>
      </c>
      <c r="H9" s="44" t="n">
        <v>429</v>
      </c>
      <c r="I9" s="361" t="n">
        <f aca="false">B9/G9</f>
        <v>0.0344827586206897</v>
      </c>
      <c r="J9" s="528" t="n">
        <f aca="false">H9/D9</f>
        <v>30.6428571428571</v>
      </c>
    </row>
    <row r="10" customFormat="false" ht="15.75" hidden="false" customHeight="false" outlineLevel="0" collapsed="false">
      <c r="A10" s="440" t="n">
        <v>43865</v>
      </c>
      <c r="B10" s="397" t="n">
        <v>1</v>
      </c>
      <c r="C10" s="397" t="n">
        <v>0</v>
      </c>
      <c r="D10" s="397" t="n">
        <v>15</v>
      </c>
      <c r="E10" s="397" t="n">
        <v>0</v>
      </c>
      <c r="F10" s="441" t="n">
        <f aca="false">E10/D10</f>
        <v>0</v>
      </c>
      <c r="G10" s="44" t="n">
        <f aca="false">H10-H9</f>
        <v>178</v>
      </c>
      <c r="H10" s="44" t="n">
        <v>607</v>
      </c>
      <c r="I10" s="361" t="n">
        <f aca="false">B10/G10</f>
        <v>0.00561797752808989</v>
      </c>
      <c r="J10" s="528" t="n">
        <f aca="false">H10/D10</f>
        <v>40.4666666666667</v>
      </c>
    </row>
    <row r="11" customFormat="false" ht="15.75" hidden="false" customHeight="false" outlineLevel="0" collapsed="false">
      <c r="A11" s="440" t="n">
        <v>43866</v>
      </c>
      <c r="B11" s="397" t="n">
        <v>2</v>
      </c>
      <c r="C11" s="397" t="n">
        <v>0</v>
      </c>
      <c r="D11" s="397" t="n">
        <v>17</v>
      </c>
      <c r="E11" s="397" t="n">
        <v>0</v>
      </c>
      <c r="F11" s="441" t="n">
        <f aca="false">E11/D11</f>
        <v>0</v>
      </c>
      <c r="G11" s="44" t="n">
        <f aca="false">H11-H10</f>
        <v>107</v>
      </c>
      <c r="H11" s="44" t="n">
        <v>714</v>
      </c>
      <c r="I11" s="361" t="n">
        <f aca="false">B11/G11</f>
        <v>0.0186915887850467</v>
      </c>
      <c r="J11" s="528" t="n">
        <f aca="false">H11/D11</f>
        <v>42</v>
      </c>
    </row>
    <row r="12" customFormat="false" ht="15.75" hidden="false" customHeight="false" outlineLevel="0" collapsed="false">
      <c r="A12" s="440" t="n">
        <v>43867</v>
      </c>
      <c r="B12" s="397" t="n">
        <v>5</v>
      </c>
      <c r="C12" s="397" t="n">
        <v>0</v>
      </c>
      <c r="D12" s="397" t="n">
        <v>22</v>
      </c>
      <c r="E12" s="397" t="n">
        <v>0</v>
      </c>
      <c r="F12" s="441" t="n">
        <f aca="false">E12/D12</f>
        <v>0</v>
      </c>
      <c r="G12" s="44" t="n">
        <f aca="false">H12-H11</f>
        <v>171</v>
      </c>
      <c r="H12" s="44" t="n">
        <v>885</v>
      </c>
      <c r="I12" s="361" t="n">
        <f aca="false">B12/G12</f>
        <v>0.0292397660818713</v>
      </c>
      <c r="J12" s="528" t="n">
        <f aca="false">H12/D12</f>
        <v>40.2272727272727</v>
      </c>
    </row>
    <row r="13" customFormat="false" ht="15.75" hidden="false" customHeight="false" outlineLevel="0" collapsed="false">
      <c r="A13" s="440" t="n">
        <v>43870</v>
      </c>
      <c r="B13" s="397" t="n">
        <v>3</v>
      </c>
      <c r="C13" s="397" t="n">
        <v>0</v>
      </c>
      <c r="D13" s="397" t="n">
        <v>25</v>
      </c>
      <c r="E13" s="397" t="n">
        <v>0</v>
      </c>
      <c r="F13" s="441" t="n">
        <f aca="false">E13/D13</f>
        <v>0</v>
      </c>
      <c r="G13" s="44" t="n">
        <f aca="false">H13-H12</f>
        <v>245</v>
      </c>
      <c r="H13" s="44" t="n">
        <v>1130</v>
      </c>
      <c r="I13" s="361" t="n">
        <f aca="false">B13/G13</f>
        <v>0.0122448979591837</v>
      </c>
      <c r="J13" s="528" t="n">
        <f aca="false">H13/D13</f>
        <v>45.2</v>
      </c>
    </row>
    <row r="14" customFormat="false" ht="15.75" hidden="false" customHeight="false" outlineLevel="0" collapsed="false">
      <c r="A14" s="440" t="n">
        <v>43872</v>
      </c>
      <c r="B14" s="397" t="n">
        <v>1</v>
      </c>
      <c r="C14" s="397" t="n">
        <v>0</v>
      </c>
      <c r="D14" s="397" t="n">
        <v>26</v>
      </c>
      <c r="E14" s="397" t="n">
        <v>0</v>
      </c>
      <c r="F14" s="441" t="n">
        <f aca="false">E14/D14</f>
        <v>0</v>
      </c>
      <c r="G14" s="44" t="n">
        <f aca="false">H14-H13</f>
        <v>1468</v>
      </c>
      <c r="H14" s="44" t="n">
        <v>2598</v>
      </c>
      <c r="I14" s="361" t="n">
        <f aca="false">B14/G14</f>
        <v>0.000681198910081744</v>
      </c>
      <c r="J14" s="528" t="n">
        <f aca="false">H14/D14</f>
        <v>99.9230769230769</v>
      </c>
    </row>
    <row r="15" customFormat="false" ht="15.75" hidden="false" customHeight="false" outlineLevel="0" collapsed="false">
      <c r="A15" s="440" t="n">
        <v>43877</v>
      </c>
      <c r="B15" s="397" t="n">
        <v>1</v>
      </c>
      <c r="C15" s="397" t="n">
        <v>0</v>
      </c>
      <c r="D15" s="397" t="n">
        <v>27</v>
      </c>
      <c r="E15" s="397" t="n">
        <v>0</v>
      </c>
      <c r="F15" s="441" t="n">
        <f aca="false">E15/D15</f>
        <v>0</v>
      </c>
      <c r="G15" s="44" t="n">
        <f aca="false">H15-H14</f>
        <v>1031</v>
      </c>
      <c r="H15" s="44" t="n">
        <v>3629</v>
      </c>
      <c r="I15" s="361" t="n">
        <f aca="false">B15/G15</f>
        <v>0.000969932104752667</v>
      </c>
      <c r="J15" s="528" t="n">
        <f aca="false">H15/D15</f>
        <v>134.407407407407</v>
      </c>
    </row>
    <row r="16" customFormat="false" ht="15.75" hidden="false" customHeight="false" outlineLevel="0" collapsed="false">
      <c r="A16" s="440" t="n">
        <v>43878</v>
      </c>
      <c r="B16" s="397" t="n">
        <v>1</v>
      </c>
      <c r="C16" s="397" t="n">
        <v>0</v>
      </c>
      <c r="D16" s="397" t="n">
        <v>28</v>
      </c>
      <c r="E16" s="397" t="n">
        <v>0</v>
      </c>
      <c r="F16" s="441" t="n">
        <f aca="false">E16/D16</f>
        <v>0</v>
      </c>
      <c r="G16" s="44" t="n">
        <f aca="false">H16-H15</f>
        <v>4290</v>
      </c>
      <c r="H16" s="44" t="n">
        <v>7919</v>
      </c>
      <c r="I16" s="361" t="n">
        <f aca="false">B16/G16</f>
        <v>0.000233100233100233</v>
      </c>
      <c r="J16" s="528" t="n">
        <f aca="false">H16/D16</f>
        <v>282.821428571429</v>
      </c>
    </row>
    <row r="17" customFormat="false" ht="15.75" hidden="false" customHeight="false" outlineLevel="0" collapsed="false">
      <c r="A17" s="440" t="n">
        <v>43879</v>
      </c>
      <c r="B17" s="397" t="n">
        <v>1</v>
      </c>
      <c r="C17" s="397" t="n">
        <v>1</v>
      </c>
      <c r="D17" s="397" t="n">
        <v>29</v>
      </c>
      <c r="E17" s="397" t="n">
        <v>1</v>
      </c>
      <c r="F17" s="441" t="n">
        <f aca="false">E17/D17</f>
        <v>0.0344827586206897</v>
      </c>
      <c r="G17" s="44" t="n">
        <f aca="false">H17-H16</f>
        <v>252</v>
      </c>
      <c r="H17" s="44" t="n">
        <v>8171</v>
      </c>
      <c r="I17" s="361" t="n">
        <f aca="false">B17/G17</f>
        <v>0.00396825396825397</v>
      </c>
      <c r="J17" s="528" t="n">
        <f aca="false">H17/D17</f>
        <v>281.758620689655</v>
      </c>
    </row>
    <row r="18" customFormat="false" ht="15.75" hidden="false" customHeight="false" outlineLevel="0" collapsed="false">
      <c r="A18" s="440" t="n">
        <v>43880</v>
      </c>
      <c r="B18" s="397" t="n">
        <v>20</v>
      </c>
      <c r="C18" s="397" t="n">
        <v>1</v>
      </c>
      <c r="D18" s="397" t="n">
        <v>49</v>
      </c>
      <c r="E18" s="397" t="n">
        <v>2</v>
      </c>
      <c r="F18" s="441" t="n">
        <f aca="false">E18/D18</f>
        <v>0.0408163265306122</v>
      </c>
      <c r="G18" s="44" t="n">
        <f aca="false">H18-H17</f>
        <v>1094</v>
      </c>
      <c r="H18" s="44" t="n">
        <v>9265</v>
      </c>
      <c r="I18" s="361" t="n">
        <f aca="false">B18/G18</f>
        <v>0.0182815356489945</v>
      </c>
      <c r="J18" s="528" t="n">
        <f aca="false">H18/D18</f>
        <v>189.081632653061</v>
      </c>
    </row>
    <row r="19" customFormat="false" ht="15.75" hidden="false" customHeight="false" outlineLevel="0" collapsed="false">
      <c r="A19" s="440" t="n">
        <v>43881</v>
      </c>
      <c r="B19" s="397" t="n">
        <v>53</v>
      </c>
      <c r="C19" s="397" t="n">
        <v>2</v>
      </c>
      <c r="D19" s="397" t="n">
        <v>102</v>
      </c>
      <c r="E19" s="397" t="n">
        <v>4</v>
      </c>
      <c r="F19" s="441" t="n">
        <f aca="false">E19/D19</f>
        <v>0.0392156862745098</v>
      </c>
      <c r="G19" s="44" t="n">
        <f aca="false">H19-H18</f>
        <v>1908</v>
      </c>
      <c r="H19" s="44" t="n">
        <v>11173</v>
      </c>
      <c r="I19" s="361" t="n">
        <f aca="false">B19/G19</f>
        <v>0.0277777777777778</v>
      </c>
      <c r="J19" s="528" t="n">
        <f aca="false">H19/D19</f>
        <v>109.539215686275</v>
      </c>
    </row>
    <row r="20" customFormat="false" ht="15.75" hidden="false" customHeight="false" outlineLevel="0" collapsed="false">
      <c r="A20" s="440" t="n">
        <v>43882</v>
      </c>
      <c r="B20" s="397" t="n">
        <v>100</v>
      </c>
      <c r="C20" s="397" t="n">
        <v>2</v>
      </c>
      <c r="D20" s="397" t="n">
        <v>202</v>
      </c>
      <c r="E20" s="397" t="n">
        <v>6</v>
      </c>
      <c r="F20" s="441" t="n">
        <f aca="false">E20/D20</f>
        <v>0.0297029702970297</v>
      </c>
      <c r="G20" s="44" t="n">
        <f aca="false">H20-H19</f>
        <v>2029</v>
      </c>
      <c r="H20" s="44" t="n">
        <v>13202</v>
      </c>
      <c r="I20" s="361" t="n">
        <f aca="false">B20/G20</f>
        <v>0.0492853622474125</v>
      </c>
      <c r="J20" s="528" t="n">
        <f aca="false">H20/D20</f>
        <v>65.3564356435644</v>
      </c>
    </row>
    <row r="21" customFormat="false" ht="15.75" hidden="false" customHeight="false" outlineLevel="0" collapsed="false">
      <c r="A21" s="440" t="n">
        <v>43883</v>
      </c>
      <c r="B21" s="397" t="n">
        <v>229</v>
      </c>
      <c r="C21" s="397" t="n">
        <v>2</v>
      </c>
      <c r="D21" s="397" t="n">
        <v>431</v>
      </c>
      <c r="E21" s="397" t="n">
        <v>8</v>
      </c>
      <c r="F21" s="441" t="n">
        <f aca="false">E21/D21</f>
        <v>0.0185614849187935</v>
      </c>
      <c r="G21" s="44" t="n">
        <f aca="false">H21-H20</f>
        <v>3198</v>
      </c>
      <c r="H21" s="44" t="n">
        <v>16400</v>
      </c>
      <c r="I21" s="361" t="n">
        <f aca="false">B21/G21</f>
        <v>0.0716072545340838</v>
      </c>
      <c r="J21" s="528" t="n">
        <f aca="false">H21/D21</f>
        <v>38.0510440835267</v>
      </c>
    </row>
    <row r="22" customFormat="false" ht="15.75" hidden="false" customHeight="false" outlineLevel="0" collapsed="false">
      <c r="A22" s="440" t="n">
        <v>43884</v>
      </c>
      <c r="B22" s="397" t="n">
        <v>169</v>
      </c>
      <c r="C22" s="397" t="n">
        <v>2</v>
      </c>
      <c r="D22" s="397" t="n">
        <v>600</v>
      </c>
      <c r="E22" s="397" t="n">
        <v>10</v>
      </c>
      <c r="F22" s="441" t="n">
        <f aca="false">E22/D22</f>
        <v>0.0166666666666667</v>
      </c>
      <c r="G22" s="44" t="n">
        <f aca="false">H22-H21</f>
        <v>5186</v>
      </c>
      <c r="H22" s="44" t="n">
        <v>21586</v>
      </c>
      <c r="I22" s="361" t="n">
        <f aca="false">B22/G22</f>
        <v>0.0325877362128808</v>
      </c>
      <c r="J22" s="528" t="n">
        <f aca="false">H22/D22</f>
        <v>35.9766666666667</v>
      </c>
    </row>
    <row r="23" customFormat="false" ht="15.75" hidden="false" customHeight="false" outlineLevel="0" collapsed="false">
      <c r="A23" s="440" t="n">
        <v>43885</v>
      </c>
      <c r="B23" s="397" t="n">
        <v>231</v>
      </c>
      <c r="C23" s="397" t="n">
        <v>2</v>
      </c>
      <c r="D23" s="397" t="n">
        <v>831</v>
      </c>
      <c r="E23" s="397" t="n">
        <v>12</v>
      </c>
      <c r="F23" s="441" t="n">
        <f aca="false">E23/D23</f>
        <v>0.0144404332129964</v>
      </c>
      <c r="G23" s="44" t="n">
        <f aca="false">H23-H22</f>
        <v>3991</v>
      </c>
      <c r="H23" s="44" t="n">
        <v>25577</v>
      </c>
      <c r="I23" s="361" t="n">
        <f aca="false">B23/G23</f>
        <v>0.057880230518667</v>
      </c>
      <c r="J23" s="528" t="n">
        <f aca="false">H23/D23</f>
        <v>30.7785800240674</v>
      </c>
    </row>
    <row r="24" customFormat="false" ht="15.75" hidden="false" customHeight="false" outlineLevel="0" collapsed="false">
      <c r="A24" s="440" t="n">
        <v>43886</v>
      </c>
      <c r="B24" s="397" t="n">
        <v>143</v>
      </c>
      <c r="C24" s="397" t="n">
        <v>2</v>
      </c>
      <c r="D24" s="397" t="n">
        <v>974</v>
      </c>
      <c r="E24" s="397" t="n">
        <v>14</v>
      </c>
      <c r="F24" s="441" t="n">
        <f aca="false">E24/D24</f>
        <v>0.0143737166324435</v>
      </c>
      <c r="G24" s="44" t="n">
        <f aca="false">H24-H23</f>
        <v>6346</v>
      </c>
      <c r="H24" s="44" t="n">
        <v>31923</v>
      </c>
      <c r="I24" s="361" t="n">
        <f aca="false">B24/G24</f>
        <v>0.0225338796092026</v>
      </c>
      <c r="J24" s="528" t="n">
        <f aca="false">H24/D24</f>
        <v>32.7751540041068</v>
      </c>
    </row>
    <row r="25" customFormat="false" ht="15.75" hidden="false" customHeight="false" outlineLevel="0" collapsed="false">
      <c r="A25" s="440" t="n">
        <v>43887</v>
      </c>
      <c r="B25" s="397" t="n">
        <v>285</v>
      </c>
      <c r="C25" s="397" t="n">
        <v>2</v>
      </c>
      <c r="D25" s="397" t="n">
        <v>1259</v>
      </c>
      <c r="E25" s="397" t="n">
        <v>16</v>
      </c>
      <c r="F25" s="441" t="n">
        <f aca="false">E25/D25</f>
        <v>0.0127084988085782</v>
      </c>
      <c r="G25" s="44" t="n">
        <f aca="false">H25-H24</f>
        <v>8381</v>
      </c>
      <c r="H25" s="44" t="n">
        <v>40304</v>
      </c>
      <c r="I25" s="361" t="n">
        <f aca="false">B25/G25</f>
        <v>0.0340054886051784</v>
      </c>
      <c r="J25" s="528" t="n">
        <f aca="false">H25/D25</f>
        <v>32.0127084988086</v>
      </c>
    </row>
    <row r="26" customFormat="false" ht="15.75" hidden="false" customHeight="false" outlineLevel="0" collapsed="false">
      <c r="A26" s="440" t="n">
        <v>43888</v>
      </c>
      <c r="B26" s="397" t="n">
        <v>503</v>
      </c>
      <c r="C26" s="397" t="n">
        <v>0</v>
      </c>
      <c r="D26" s="397" t="n">
        <v>1762</v>
      </c>
      <c r="E26" s="397" t="n">
        <v>16</v>
      </c>
      <c r="F26" s="441" t="n">
        <f aca="false">E26/D26</f>
        <v>0.00908059023836549</v>
      </c>
      <c r="G26" s="44" t="n">
        <f aca="false">H26-H25</f>
        <v>13249</v>
      </c>
      <c r="H26" s="44" t="n">
        <v>53553</v>
      </c>
      <c r="I26" s="361" t="n">
        <f aca="false">B26/G26</f>
        <v>0.0379651294437316</v>
      </c>
      <c r="J26" s="528" t="n">
        <f aca="false">H26/D26</f>
        <v>30.3933030646992</v>
      </c>
    </row>
    <row r="27" customFormat="false" ht="15.75" hidden="false" customHeight="false" outlineLevel="0" collapsed="false">
      <c r="A27" s="440" t="n">
        <v>43889</v>
      </c>
      <c r="B27" s="397" t="n">
        <v>571</v>
      </c>
      <c r="C27" s="397" t="n">
        <v>0</v>
      </c>
      <c r="D27" s="397" t="n">
        <v>2333</v>
      </c>
      <c r="E27" s="397" t="n">
        <v>16</v>
      </c>
      <c r="F27" s="441" t="n">
        <f aca="false">E27/D27</f>
        <v>0.00685812258894128</v>
      </c>
      <c r="G27" s="44" t="n">
        <f aca="false">H27-H26</f>
        <v>13099</v>
      </c>
      <c r="H27" s="44" t="n">
        <v>66652</v>
      </c>
      <c r="I27" s="361" t="n">
        <f aca="false">B27/G27</f>
        <v>0.0435911138254829</v>
      </c>
      <c r="J27" s="528" t="n">
        <f aca="false">H27/D27</f>
        <v>28.5692241748821</v>
      </c>
    </row>
    <row r="28" customFormat="false" ht="15.75" hidden="false" customHeight="false" outlineLevel="0" collapsed="false">
      <c r="A28" s="440" t="n">
        <v>43890</v>
      </c>
      <c r="B28" s="397" t="n">
        <v>813</v>
      </c>
      <c r="C28" s="397" t="n">
        <v>0</v>
      </c>
      <c r="D28" s="397" t="n">
        <v>3146</v>
      </c>
      <c r="E28" s="397" t="n">
        <v>16</v>
      </c>
      <c r="F28" s="441" t="n">
        <f aca="false">E28/D28</f>
        <v>0.00508582326764145</v>
      </c>
      <c r="G28" s="44" t="n">
        <f aca="false">H28-H27</f>
        <v>14515</v>
      </c>
      <c r="H28" s="44" t="n">
        <v>81167</v>
      </c>
      <c r="I28" s="361" t="n">
        <f aca="false">B28/G28</f>
        <v>0.0560110230795729</v>
      </c>
      <c r="J28" s="528" t="n">
        <f aca="false">H28/D28</f>
        <v>25.8000635727908</v>
      </c>
    </row>
    <row r="29" customFormat="false" ht="15.75" hidden="false" customHeight="false" outlineLevel="0" collapsed="false">
      <c r="A29" s="440" t="n">
        <v>43891</v>
      </c>
      <c r="B29" s="397" t="n">
        <v>586</v>
      </c>
      <c r="C29" s="397" t="n">
        <v>2</v>
      </c>
      <c r="D29" s="397" t="n">
        <v>3732</v>
      </c>
      <c r="E29" s="397" t="n">
        <v>18</v>
      </c>
      <c r="F29" s="441" t="n">
        <f aca="false">E29/D29</f>
        <v>0.00482315112540193</v>
      </c>
      <c r="G29" s="44" t="n">
        <f aca="false">H29-H28</f>
        <v>12888</v>
      </c>
      <c r="H29" s="44" t="n">
        <v>94055</v>
      </c>
      <c r="I29" s="361" t="n">
        <f aca="false">B29/G29</f>
        <v>0.0454686530105525</v>
      </c>
      <c r="J29" s="528" t="n">
        <f aca="false">H29/D29</f>
        <v>25.2023043944266</v>
      </c>
    </row>
    <row r="30" customFormat="false" ht="15.75" hidden="false" customHeight="false" outlineLevel="0" collapsed="false">
      <c r="A30" s="440" t="n">
        <v>43892</v>
      </c>
      <c r="B30" s="397" t="n">
        <v>476</v>
      </c>
      <c r="C30" s="397" t="n">
        <v>4</v>
      </c>
      <c r="D30" s="397" t="n">
        <v>4208</v>
      </c>
      <c r="E30" s="397" t="n">
        <v>22</v>
      </c>
      <c r="F30" s="441" t="n">
        <f aca="false">E30/D30</f>
        <v>0.00522813688212928</v>
      </c>
      <c r="G30" s="44" t="n">
        <f aca="false">H30-H29</f>
        <v>15526</v>
      </c>
      <c r="H30" s="44" t="n">
        <v>109581</v>
      </c>
      <c r="I30" s="361" t="n">
        <f aca="false">B30/G30</f>
        <v>0.0306582506762849</v>
      </c>
      <c r="J30" s="528" t="n">
        <f aca="false">H30/D30</f>
        <v>26.0411121673004</v>
      </c>
    </row>
    <row r="31" customFormat="false" ht="15.75" hidden="false" customHeight="false" outlineLevel="0" collapsed="false">
      <c r="A31" s="440" t="n">
        <v>43893</v>
      </c>
      <c r="B31" s="397" t="n">
        <v>600</v>
      </c>
      <c r="C31" s="397" t="n">
        <v>6</v>
      </c>
      <c r="D31" s="397" t="n">
        <v>4808</v>
      </c>
      <c r="E31" s="397" t="n">
        <v>28</v>
      </c>
      <c r="F31" s="441" t="n">
        <f aca="false">E31/D31</f>
        <v>0.00582362728785358</v>
      </c>
      <c r="G31" s="44" t="n">
        <f aca="false">H31-H30</f>
        <v>16270</v>
      </c>
      <c r="H31" s="44" t="n">
        <v>125851</v>
      </c>
      <c r="I31" s="361" t="n">
        <f aca="false">B31/G31</f>
        <v>0.0368776889981561</v>
      </c>
      <c r="J31" s="528" t="n">
        <f aca="false">H31/D31</f>
        <v>26.1753327787022</v>
      </c>
    </row>
    <row r="32" customFormat="false" ht="15.75" hidden="false" customHeight="false" outlineLevel="0" collapsed="false">
      <c r="A32" s="440" t="n">
        <v>43894</v>
      </c>
      <c r="B32" s="397" t="n">
        <v>516</v>
      </c>
      <c r="C32" s="397" t="n">
        <v>4</v>
      </c>
      <c r="D32" s="397" t="n">
        <v>5324</v>
      </c>
      <c r="E32" s="397" t="n">
        <v>32</v>
      </c>
      <c r="F32" s="441" t="n">
        <f aca="false">E32/D32</f>
        <v>0.00601051840721262</v>
      </c>
      <c r="G32" s="44" t="n">
        <f aca="false">H32-H31</f>
        <v>10856</v>
      </c>
      <c r="H32" s="44" t="n">
        <v>136707</v>
      </c>
      <c r="I32" s="361" t="n">
        <f aca="false">B32/G32</f>
        <v>0.0475313190862196</v>
      </c>
      <c r="J32" s="528" t="n">
        <f aca="false">H32/D32</f>
        <v>25.677498121713</v>
      </c>
    </row>
    <row r="33" customFormat="false" ht="15.75" hidden="false" customHeight="false" outlineLevel="0" collapsed="false">
      <c r="A33" s="440" t="n">
        <v>43895</v>
      </c>
      <c r="B33" s="397" t="n">
        <v>438</v>
      </c>
      <c r="C33" s="397" t="n">
        <v>3</v>
      </c>
      <c r="D33" s="397" t="n">
        <v>5762</v>
      </c>
      <c r="E33" s="397" t="n">
        <v>35</v>
      </c>
      <c r="F33" s="441" t="n">
        <f aca="false">E33/D33</f>
        <v>0.00607427976397084</v>
      </c>
      <c r="G33" s="44" t="n">
        <f aca="false">H33-H32</f>
        <v>9834</v>
      </c>
      <c r="H33" s="44" t="n">
        <v>146541</v>
      </c>
      <c r="I33" s="361" t="n">
        <f aca="false">B33/G33</f>
        <v>0.0445393532641855</v>
      </c>
      <c r="J33" s="528" t="n">
        <f aca="false">H33/D33</f>
        <v>25.4323151683443</v>
      </c>
    </row>
    <row r="34" customFormat="false" ht="15.75" hidden="false" customHeight="false" outlineLevel="0" collapsed="false">
      <c r="A34" s="440" t="n">
        <v>43896</v>
      </c>
      <c r="B34" s="397" t="n">
        <v>518</v>
      </c>
      <c r="C34" s="397" t="n">
        <v>7</v>
      </c>
      <c r="D34" s="397" t="n">
        <v>6280</v>
      </c>
      <c r="E34" s="397" t="n">
        <v>42</v>
      </c>
      <c r="F34" s="441" t="n">
        <f aca="false">E34/D34</f>
        <v>0.00668789808917197</v>
      </c>
      <c r="G34" s="44" t="n">
        <f aca="false">H34-H33</f>
        <v>18199</v>
      </c>
      <c r="H34" s="44" t="n">
        <v>164740</v>
      </c>
      <c r="I34" s="361" t="n">
        <f aca="false">B34/G34</f>
        <v>0.028463102368262</v>
      </c>
      <c r="J34" s="528" t="n">
        <f aca="false">H34/D34</f>
        <v>26.2324840764331</v>
      </c>
    </row>
    <row r="35" customFormat="false" ht="15.75" hidden="false" customHeight="false" outlineLevel="0" collapsed="false">
      <c r="A35" s="440" t="n">
        <v>43897</v>
      </c>
      <c r="B35" s="397" t="n">
        <v>483</v>
      </c>
      <c r="C35" s="397" t="n">
        <v>2</v>
      </c>
      <c r="D35" s="397" t="n">
        <v>6763</v>
      </c>
      <c r="E35" s="397" t="n">
        <v>44</v>
      </c>
      <c r="F35" s="441" t="n">
        <f aca="false">E35/D35</f>
        <v>0.00650598846665681</v>
      </c>
      <c r="G35" s="44" t="n">
        <f aca="false">H35-H34</f>
        <v>13449</v>
      </c>
      <c r="H35" s="44" t="n">
        <v>178189</v>
      </c>
      <c r="I35" s="361" t="n">
        <f aca="false">B35/G35</f>
        <v>0.0359134508141869</v>
      </c>
      <c r="J35" s="528" t="n">
        <f aca="false">H35/D35</f>
        <v>26.3476267928434</v>
      </c>
    </row>
    <row r="36" customFormat="false" ht="15.75" hidden="false" customHeight="false" outlineLevel="0" collapsed="false">
      <c r="A36" s="440" t="n">
        <v>43898</v>
      </c>
      <c r="B36" s="397" t="n">
        <v>367</v>
      </c>
      <c r="C36" s="397" t="n">
        <v>6</v>
      </c>
      <c r="D36" s="397" t="n">
        <v>7130</v>
      </c>
      <c r="E36" s="397" t="n">
        <v>50</v>
      </c>
      <c r="F36" s="441" t="n">
        <f aca="false">E36/D36</f>
        <v>0.00701262272089762</v>
      </c>
      <c r="G36" s="44" t="n">
        <f aca="false">H36-H35</f>
        <v>10329</v>
      </c>
      <c r="H36" s="44" t="n">
        <v>188518</v>
      </c>
      <c r="I36" s="361" t="n">
        <f aca="false">B36/G36</f>
        <v>0.0355310291412528</v>
      </c>
      <c r="J36" s="528" t="n">
        <f aca="false">H36/D36</f>
        <v>26.4401122019635</v>
      </c>
    </row>
    <row r="37" customFormat="false" ht="15.75" hidden="false" customHeight="false" outlineLevel="0" collapsed="false">
      <c r="A37" s="440" t="n">
        <v>43899</v>
      </c>
      <c r="B37" s="397" t="n">
        <v>248</v>
      </c>
      <c r="C37" s="397" t="n">
        <v>1</v>
      </c>
      <c r="D37" s="397" t="n">
        <v>7378</v>
      </c>
      <c r="E37" s="397" t="n">
        <v>51</v>
      </c>
      <c r="F37" s="441" t="n">
        <f aca="false">E37/D37</f>
        <v>0.00691244239631337</v>
      </c>
      <c r="G37" s="44" t="n">
        <f aca="false">H37-H36</f>
        <v>8100</v>
      </c>
      <c r="H37" s="44" t="n">
        <v>196618</v>
      </c>
      <c r="I37" s="361" t="n">
        <f aca="false">B37/G37</f>
        <v>0.0306172839506173</v>
      </c>
      <c r="J37" s="528" t="n">
        <f aca="false">H37/D37</f>
        <v>26.6492274329086</v>
      </c>
    </row>
    <row r="38" customFormat="false" ht="15.75" hidden="false" customHeight="false" outlineLevel="0" collapsed="false">
      <c r="A38" s="440" t="n">
        <v>43900</v>
      </c>
      <c r="B38" s="397" t="n">
        <v>131</v>
      </c>
      <c r="C38" s="397" t="n">
        <v>3</v>
      </c>
      <c r="D38" s="397" t="n">
        <v>7509</v>
      </c>
      <c r="E38" s="397" t="n">
        <v>54</v>
      </c>
      <c r="F38" s="441" t="n">
        <f aca="false">E38/D38</f>
        <v>0.00719137035557331</v>
      </c>
      <c r="G38" s="44" t="n">
        <f aca="false">H38-H37</f>
        <v>13526</v>
      </c>
      <c r="H38" s="44" t="n">
        <v>210144</v>
      </c>
      <c r="I38" s="361" t="n">
        <f aca="false">B38/G38</f>
        <v>0.00968505101286412</v>
      </c>
      <c r="J38" s="528" t="n">
        <f aca="false">H38/D38</f>
        <v>27.9856172592889</v>
      </c>
    </row>
    <row r="39" customFormat="false" ht="15.75" hidden="false" customHeight="false" outlineLevel="0" collapsed="false">
      <c r="A39" s="440" t="n">
        <v>43901</v>
      </c>
      <c r="B39" s="397" t="n">
        <v>242</v>
      </c>
      <c r="C39" s="397" t="n">
        <v>6</v>
      </c>
      <c r="D39" s="397" t="n">
        <v>7751</v>
      </c>
      <c r="E39" s="397" t="n">
        <v>60</v>
      </c>
      <c r="F39" s="441" t="n">
        <f aca="false">E39/D39</f>
        <v>0.00774093665333505</v>
      </c>
      <c r="G39" s="44" t="n">
        <f aca="false">H39-H38</f>
        <v>12251</v>
      </c>
      <c r="H39" s="44" t="n">
        <v>222395</v>
      </c>
      <c r="I39" s="361" t="n">
        <f aca="false">B39/G39</f>
        <v>0.0197534895110603</v>
      </c>
      <c r="J39" s="528" t="n">
        <f aca="false">H39/D39</f>
        <v>28.6924267836408</v>
      </c>
    </row>
    <row r="40" customFormat="false" ht="15.75" hidden="false" customHeight="false" outlineLevel="0" collapsed="false">
      <c r="A40" s="440" t="n">
        <v>43902</v>
      </c>
      <c r="B40" s="397" t="n">
        <v>114</v>
      </c>
      <c r="C40" s="397" t="n">
        <v>6</v>
      </c>
      <c r="D40" s="397" t="n">
        <v>7865</v>
      </c>
      <c r="E40" s="397" t="n">
        <v>66</v>
      </c>
      <c r="F40" s="441" t="n">
        <f aca="false">E40/D40</f>
        <v>0.00839160839160839</v>
      </c>
      <c r="G40" s="44" t="n">
        <f aca="false">H40-H39</f>
        <v>12603</v>
      </c>
      <c r="H40" s="44" t="n">
        <v>234998</v>
      </c>
      <c r="I40" s="361" t="n">
        <f aca="false">B40/G40</f>
        <v>0.00904546536538919</v>
      </c>
      <c r="J40" s="528" t="n">
        <f aca="false">H40/D40</f>
        <v>29.8789574062301</v>
      </c>
    </row>
    <row r="41" customFormat="false" ht="15.75" hidden="false" customHeight="false" outlineLevel="0" collapsed="false">
      <c r="A41" s="529" t="n">
        <v>43903</v>
      </c>
      <c r="B41" s="397" t="n">
        <v>110</v>
      </c>
      <c r="C41" s="397" t="n">
        <v>1</v>
      </c>
      <c r="D41" s="397" t="n">
        <v>7975</v>
      </c>
      <c r="E41" s="397" t="n">
        <v>67</v>
      </c>
      <c r="F41" s="441" t="n">
        <f aca="false">E41/D41</f>
        <v>0.0084012539184953</v>
      </c>
      <c r="G41" s="44" t="n">
        <f aca="false">H41-H40</f>
        <v>13649</v>
      </c>
      <c r="H41" s="44" t="n">
        <v>248647</v>
      </c>
      <c r="I41" s="361" t="n">
        <f aca="false">B41/G41</f>
        <v>0.00805919847607883</v>
      </c>
      <c r="J41" s="528" t="n">
        <f aca="false">H41/D41</f>
        <v>31.1783072100313</v>
      </c>
    </row>
    <row r="42" customFormat="false" ht="15.75" hidden="false" customHeight="false" outlineLevel="0" collapsed="false">
      <c r="A42" s="529" t="n">
        <v>43904</v>
      </c>
      <c r="B42" s="397" t="n">
        <v>107</v>
      </c>
      <c r="C42" s="397" t="n">
        <v>5</v>
      </c>
      <c r="D42" s="397" t="n">
        <v>8082</v>
      </c>
      <c r="E42" s="397" t="n">
        <v>72</v>
      </c>
      <c r="F42" s="441" t="n">
        <f aca="false">E42/D42</f>
        <v>0.0089086859688196</v>
      </c>
      <c r="G42" s="44" t="n">
        <f aca="false">H42-H41</f>
        <v>12688</v>
      </c>
      <c r="H42" s="44" t="n">
        <v>261335</v>
      </c>
      <c r="I42" s="361" t="n">
        <f aca="false">B42/G42</f>
        <v>0.00843316519546028</v>
      </c>
      <c r="J42" s="528" t="n">
        <f aca="false">H42/D42</f>
        <v>32.335436773076</v>
      </c>
    </row>
    <row r="43" customFormat="false" ht="15.75" hidden="false" customHeight="false" outlineLevel="0" collapsed="false">
      <c r="A43" s="529" t="n">
        <v>43905</v>
      </c>
      <c r="B43" s="397" t="n">
        <v>76</v>
      </c>
      <c r="C43" s="397" t="n">
        <v>3</v>
      </c>
      <c r="D43" s="397" t="n">
        <v>8158</v>
      </c>
      <c r="E43" s="397" t="n">
        <v>75</v>
      </c>
      <c r="F43" s="441" t="n">
        <f aca="false">E43/D43</f>
        <v>0.00919342976219662</v>
      </c>
      <c r="G43" s="44" t="n">
        <f aca="false">H43-H42</f>
        <v>6877</v>
      </c>
      <c r="H43" s="44" t="n">
        <v>268212</v>
      </c>
      <c r="I43" s="361" t="n">
        <f aca="false">B43/G43</f>
        <v>0.01105133052203</v>
      </c>
      <c r="J43" s="528" t="n">
        <f aca="false">H43/D43</f>
        <v>32.877175778377</v>
      </c>
    </row>
    <row r="44" customFormat="false" ht="15.75" hidden="false" customHeight="false" outlineLevel="0" collapsed="false">
      <c r="A44" s="529" t="n">
        <v>43906</v>
      </c>
      <c r="B44" s="397" t="n">
        <v>74</v>
      </c>
      <c r="D44" s="397" t="n">
        <v>8232</v>
      </c>
      <c r="E44" s="397" t="n">
        <v>75</v>
      </c>
      <c r="F44" s="441" t="n">
        <f aca="false">E44/D44</f>
        <v>0.00911078717201166</v>
      </c>
      <c r="G44" s="44" t="n">
        <f aca="false">H44-H43</f>
        <v>6292</v>
      </c>
      <c r="H44" s="44" t="n">
        <v>274504</v>
      </c>
      <c r="I44" s="361" t="n">
        <f aca="false">B44/G44</f>
        <v>0.0117609663064209</v>
      </c>
      <c r="J44" s="528" t="n">
        <f aca="false">H44/D44</f>
        <v>33.3459669582119</v>
      </c>
    </row>
    <row r="45" customFormat="false" ht="15.75" hidden="false" customHeight="false" outlineLevel="0" collapsed="false">
      <c r="A45" s="529" t="n">
        <v>43907</v>
      </c>
      <c r="B45" s="397" t="n">
        <v>84</v>
      </c>
      <c r="C45" s="397" t="n">
        <v>6</v>
      </c>
      <c r="D45" s="397" t="n">
        <v>8316</v>
      </c>
      <c r="E45" s="397" t="n">
        <v>81</v>
      </c>
      <c r="F45" s="441" t="n">
        <f aca="false">E45/D45</f>
        <v>0.00974025974025974</v>
      </c>
      <c r="G45" s="44" t="n">
        <f aca="false">H45-H44</f>
        <v>12212</v>
      </c>
      <c r="H45" s="44" t="n">
        <v>286716</v>
      </c>
      <c r="I45" s="361" t="n">
        <f aca="false">B45/G45</f>
        <v>0.00687848018342614</v>
      </c>
      <c r="J45" s="528" t="n">
        <f aca="false">H45/D45</f>
        <v>34.4776334776335</v>
      </c>
    </row>
    <row r="46" customFormat="false" ht="15.75" hidden="false" customHeight="false" outlineLevel="0" collapsed="false">
      <c r="A46" s="529" t="n">
        <v>43908</v>
      </c>
      <c r="B46" s="397" t="n">
        <v>93</v>
      </c>
      <c r="C46" s="397" t="n">
        <v>3</v>
      </c>
      <c r="D46" s="397" t="n">
        <v>8409</v>
      </c>
      <c r="E46" s="397" t="n">
        <v>84</v>
      </c>
      <c r="F46" s="441" t="n">
        <f aca="false">E46/D46</f>
        <v>0.00998929718159115</v>
      </c>
      <c r="G46" s="44" t="n">
        <f aca="false">H46-H45</f>
        <v>8931</v>
      </c>
      <c r="H46" s="44" t="n">
        <v>295647</v>
      </c>
      <c r="I46" s="361" t="n">
        <f aca="false">B46/G46</f>
        <v>0.0104131676184078</v>
      </c>
      <c r="J46" s="528" t="n">
        <f aca="false">H46/D46</f>
        <v>35.1584017124509</v>
      </c>
    </row>
    <row r="47" customFormat="false" ht="15.75" hidden="false" customHeight="false" outlineLevel="0" collapsed="false">
      <c r="A47" s="529" t="n">
        <v>43909</v>
      </c>
      <c r="B47" s="397" t="n">
        <v>152</v>
      </c>
      <c r="C47" s="397" t="n">
        <v>7</v>
      </c>
      <c r="D47" s="397" t="n">
        <v>8561</v>
      </c>
      <c r="E47" s="397" t="n">
        <v>91</v>
      </c>
      <c r="F47" s="441" t="n">
        <f aca="false">E47/D47</f>
        <v>0.0106295993458708</v>
      </c>
      <c r="G47" s="44" t="n">
        <f aca="false">H47-H46</f>
        <v>11377</v>
      </c>
      <c r="H47" s="44" t="n">
        <v>307024</v>
      </c>
      <c r="I47" s="361" t="n">
        <f aca="false">B47/G47</f>
        <v>0.0133602883009581</v>
      </c>
      <c r="J47" s="528" t="n">
        <f aca="false">H47/D47</f>
        <v>35.8631001051279</v>
      </c>
    </row>
    <row r="48" customFormat="false" ht="15.75" hidden="false" customHeight="false" outlineLevel="0" collapsed="false">
      <c r="A48" s="529" t="n">
        <v>43910</v>
      </c>
      <c r="B48" s="397" t="n">
        <v>87</v>
      </c>
      <c r="C48" s="397" t="n">
        <v>3</v>
      </c>
      <c r="D48" s="397" t="n">
        <v>8648</v>
      </c>
      <c r="E48" s="397" t="n">
        <v>94</v>
      </c>
      <c r="F48" s="441" t="n">
        <f aca="false">E48/D48</f>
        <v>0.0108695652173913</v>
      </c>
      <c r="G48" s="44" t="n">
        <f aca="false">H48-H47</f>
        <v>9640</v>
      </c>
      <c r="H48" s="44" t="n">
        <v>316664</v>
      </c>
      <c r="I48" s="361" t="n">
        <f aca="false">B48/G48</f>
        <v>0.00902489626556016</v>
      </c>
      <c r="J48" s="528" t="n">
        <f aca="false">H48/D48</f>
        <v>36.6170212765957</v>
      </c>
    </row>
    <row r="49" customFormat="false" ht="15.75" hidden="false" customHeight="false" outlineLevel="0" collapsed="false">
      <c r="A49" s="529" t="n">
        <v>43911</v>
      </c>
      <c r="B49" s="397" t="n">
        <v>147</v>
      </c>
      <c r="C49" s="397" t="n">
        <v>8</v>
      </c>
      <c r="D49" s="397" t="n">
        <v>8799</v>
      </c>
      <c r="E49" s="397" t="n">
        <v>102</v>
      </c>
      <c r="F49" s="441" t="n">
        <f aca="false">E49/D49</f>
        <v>0.0115922263893624</v>
      </c>
      <c r="G49" s="44" t="n">
        <f aca="false">H49-H48</f>
        <v>10845</v>
      </c>
      <c r="H49" s="44" t="n">
        <v>327509</v>
      </c>
      <c r="I49" s="361" t="n">
        <f aca="false">B49/G49</f>
        <v>0.0135546334716459</v>
      </c>
      <c r="J49" s="528" t="n">
        <f aca="false">H49/D49</f>
        <v>37.2211614956245</v>
      </c>
    </row>
    <row r="50" customFormat="false" ht="15.75" hidden="false" customHeight="false" outlineLevel="0" collapsed="false">
      <c r="A50" s="529" t="n">
        <v>43912</v>
      </c>
      <c r="B50" s="397" t="n">
        <v>98</v>
      </c>
      <c r="C50" s="397" t="n">
        <v>2</v>
      </c>
      <c r="D50" s="397" t="n">
        <v>8897</v>
      </c>
      <c r="E50" s="397" t="n">
        <v>104</v>
      </c>
      <c r="F50" s="441" t="n">
        <f aca="false">E50/D50</f>
        <v>0.0116893334831966</v>
      </c>
      <c r="G50" s="44" t="n">
        <f aca="false">H50-H49</f>
        <v>4271</v>
      </c>
      <c r="H50" s="44" t="n">
        <v>331780</v>
      </c>
      <c r="I50" s="361" t="n">
        <f aca="false">B50/G50</f>
        <v>0.0229454460313744</v>
      </c>
      <c r="J50" s="528" t="n">
        <f aca="false">H50/D50</f>
        <v>37.2912217601439</v>
      </c>
    </row>
    <row r="51" customFormat="false" ht="15.75" hidden="false" customHeight="false" outlineLevel="0" collapsed="false">
      <c r="A51" s="529" t="n">
        <v>43913</v>
      </c>
      <c r="B51" s="397" t="n">
        <v>64</v>
      </c>
      <c r="C51" s="397" t="n">
        <v>7</v>
      </c>
      <c r="D51" s="397" t="n">
        <v>8961</v>
      </c>
      <c r="E51" s="397" t="n">
        <v>111</v>
      </c>
      <c r="F51" s="441" t="n">
        <f aca="false">E51/D51</f>
        <v>0.012387010378306</v>
      </c>
      <c r="G51" s="44" t="n">
        <f aca="false">H51-H50</f>
        <v>6256</v>
      </c>
      <c r="H51" s="44" t="n">
        <v>338036</v>
      </c>
      <c r="I51" s="361" t="n">
        <f aca="false">B51/G51</f>
        <v>0.010230179028133</v>
      </c>
      <c r="J51" s="528" t="n">
        <f aca="false">H51/D51</f>
        <v>37.7230219841536</v>
      </c>
    </row>
    <row r="52" customFormat="false" ht="15.75" hidden="false" customHeight="false" outlineLevel="0" collapsed="false">
      <c r="A52" s="529" t="n">
        <v>43914</v>
      </c>
      <c r="B52" s="397" t="n">
        <v>76</v>
      </c>
      <c r="C52" s="397" t="n">
        <v>9</v>
      </c>
      <c r="D52" s="397" t="n">
        <v>9037</v>
      </c>
      <c r="E52" s="397" t="n">
        <v>120</v>
      </c>
      <c r="F52" s="441" t="n">
        <f aca="false">E52/D52</f>
        <v>0.0132787429456678</v>
      </c>
      <c r="G52" s="44" t="n">
        <f aca="false">H52-H51</f>
        <v>10546</v>
      </c>
      <c r="H52" s="44" t="n">
        <v>348582</v>
      </c>
      <c r="I52" s="361" t="n">
        <f aca="false">B52/G52</f>
        <v>0.00720652380049308</v>
      </c>
      <c r="J52" s="528" t="n">
        <f aca="false">H52/D52</f>
        <v>38.5727564457231</v>
      </c>
    </row>
    <row r="53" customFormat="false" ht="15.75" hidden="false" customHeight="false" outlineLevel="0" collapsed="false">
      <c r="A53" s="529" t="n">
        <v>43915</v>
      </c>
      <c r="B53" s="397" t="n">
        <v>100</v>
      </c>
      <c r="C53" s="397" t="n">
        <v>6</v>
      </c>
      <c r="D53" s="397" t="n">
        <v>9137</v>
      </c>
      <c r="E53" s="397" t="n">
        <v>126</v>
      </c>
      <c r="F53" s="441" t="n">
        <f aca="false">E53/D53</f>
        <v>0.0137900842727372</v>
      </c>
      <c r="G53" s="44" t="n">
        <f aca="false">H53-H52</f>
        <v>9314</v>
      </c>
      <c r="H53" s="44" t="n">
        <v>357896</v>
      </c>
      <c r="I53" s="361" t="n">
        <f aca="false">B53/G53</f>
        <v>0.0107365256602963</v>
      </c>
      <c r="J53" s="528" t="n">
        <f aca="false">H53/D53</f>
        <v>39.1699682609172</v>
      </c>
    </row>
    <row r="54" customFormat="false" ht="15.75" hidden="false" customHeight="false" outlineLevel="0" collapsed="false">
      <c r="A54" s="529" t="n">
        <v>43916</v>
      </c>
      <c r="B54" s="397" t="n">
        <v>104</v>
      </c>
      <c r="C54" s="397" t="n">
        <v>5</v>
      </c>
      <c r="D54" s="397" t="n">
        <v>9241</v>
      </c>
      <c r="E54" s="397" t="n">
        <v>131</v>
      </c>
      <c r="F54" s="441" t="n">
        <f aca="false">E54/D54</f>
        <v>0.0141759549832269</v>
      </c>
      <c r="G54" s="44" t="n">
        <f aca="false">H54-H53</f>
        <v>7046</v>
      </c>
      <c r="H54" s="44" t="n">
        <v>364942</v>
      </c>
      <c r="I54" s="361" t="n">
        <f aca="false">B54/G54</f>
        <v>0.014760147601476</v>
      </c>
      <c r="J54" s="528" t="n">
        <f aca="false">H54/D54</f>
        <v>39.4916134617466</v>
      </c>
    </row>
    <row r="55" customFormat="false" ht="15.75" hidden="false" customHeight="false" outlineLevel="0" collapsed="false">
      <c r="A55" s="529" t="n">
        <v>43917</v>
      </c>
      <c r="B55" s="397" t="n">
        <v>91</v>
      </c>
      <c r="C55" s="397" t="n">
        <v>8</v>
      </c>
      <c r="D55" s="397" t="n">
        <v>9332</v>
      </c>
      <c r="E55" s="397" t="n">
        <v>139</v>
      </c>
      <c r="F55" s="441" t="n">
        <f aca="false">E55/D55</f>
        <v>0.0148949849978568</v>
      </c>
      <c r="G55" s="44" t="n">
        <f aca="false">H55-H54</f>
        <v>12019</v>
      </c>
      <c r="H55" s="44" t="n">
        <v>376961</v>
      </c>
      <c r="I55" s="361" t="n">
        <f aca="false">B55/G55</f>
        <v>0.0075713453698311</v>
      </c>
      <c r="J55" s="528" t="n">
        <f aca="false">H55/D55</f>
        <v>40.3944492070296</v>
      </c>
    </row>
    <row r="56" customFormat="false" ht="15.75" hidden="false" customHeight="false" outlineLevel="0" collapsed="false">
      <c r="G56" s="44"/>
      <c r="H56" s="44"/>
      <c r="I56" s="44"/>
    </row>
    <row r="57" customFormat="false" ht="15.75" hidden="false" customHeight="false" outlineLevel="0" collapsed="false">
      <c r="G57" s="44"/>
      <c r="H57" s="44"/>
      <c r="I57" s="44"/>
    </row>
    <row r="58" customFormat="false" ht="15.75" hidden="false" customHeight="false" outlineLevel="0" collapsed="false">
      <c r="G58" s="44"/>
      <c r="H58" s="44"/>
      <c r="I58" s="44"/>
    </row>
    <row r="59" customFormat="false" ht="15.75" hidden="false" customHeight="false" outlineLevel="0" collapsed="false">
      <c r="G59" s="44"/>
      <c r="H59" s="44"/>
      <c r="I59" s="44"/>
    </row>
    <row r="60" customFormat="false" ht="15.75" hidden="false" customHeight="false" outlineLevel="0" collapsed="false">
      <c r="G60" s="44"/>
      <c r="H60" s="44"/>
      <c r="I60" s="44"/>
    </row>
    <row r="61" customFormat="false" ht="15.75" hidden="false" customHeight="false" outlineLevel="0" collapsed="false">
      <c r="G61" s="44"/>
      <c r="H61" s="44"/>
      <c r="I61" s="44"/>
    </row>
    <row r="62" customFormat="false" ht="15.75" hidden="false" customHeight="false" outlineLevel="0" collapsed="false">
      <c r="G62" s="44"/>
      <c r="H62" s="44"/>
      <c r="I62" s="44"/>
    </row>
    <row r="63" customFormat="false" ht="15.75" hidden="false" customHeight="false" outlineLevel="0" collapsed="false">
      <c r="G63" s="44"/>
      <c r="H63" s="44"/>
      <c r="I63" s="44"/>
    </row>
    <row r="64" customFormat="false" ht="15.75" hidden="false" customHeight="false" outlineLevel="0" collapsed="false">
      <c r="G64" s="44"/>
      <c r="H64" s="44"/>
      <c r="I64" s="44"/>
    </row>
    <row r="65" customFormat="false" ht="15.75" hidden="false" customHeight="false" outlineLevel="0" collapsed="false">
      <c r="G65" s="44"/>
      <c r="H65" s="44"/>
      <c r="I65" s="44"/>
    </row>
    <row r="66" customFormat="false" ht="15.75" hidden="false" customHeight="false" outlineLevel="0" collapsed="false">
      <c r="G66" s="44"/>
      <c r="H66" s="44"/>
      <c r="I66" s="44"/>
    </row>
    <row r="67" customFormat="false" ht="15.75" hidden="false" customHeight="false" outlineLevel="0" collapsed="false">
      <c r="G67" s="44"/>
      <c r="H67" s="44"/>
      <c r="I67" s="44"/>
    </row>
    <row r="68" customFormat="false" ht="15.75" hidden="false" customHeight="false" outlineLevel="0" collapsed="false">
      <c r="G68" s="44"/>
      <c r="H68" s="44"/>
      <c r="I68" s="44"/>
    </row>
    <row r="69" customFormat="false" ht="15.75" hidden="false" customHeight="false" outlineLevel="0" collapsed="false">
      <c r="G69" s="44"/>
      <c r="H69" s="44"/>
      <c r="I69" s="44"/>
    </row>
    <row r="70" customFormat="false" ht="15.75" hidden="false" customHeight="false" outlineLevel="0" collapsed="false">
      <c r="G70" s="44"/>
      <c r="H70" s="44"/>
      <c r="I70" s="44"/>
    </row>
    <row r="71" customFormat="false" ht="15.75" hidden="false" customHeight="false" outlineLevel="0" collapsed="false">
      <c r="G71" s="44"/>
      <c r="H71" s="44"/>
      <c r="I71" s="44"/>
    </row>
    <row r="72" customFormat="false" ht="15.75" hidden="false" customHeight="false" outlineLevel="0" collapsed="false">
      <c r="G72" s="44"/>
      <c r="H72" s="44"/>
      <c r="I72" s="44"/>
    </row>
    <row r="73" customFormat="false" ht="15.75" hidden="false" customHeight="false" outlineLevel="0" collapsed="false">
      <c r="G73" s="44"/>
      <c r="H73" s="44"/>
      <c r="I73" s="44"/>
    </row>
    <row r="74" customFormat="false" ht="15.75" hidden="false" customHeight="false" outlineLevel="0" collapsed="false">
      <c r="G74" s="44"/>
      <c r="H74" s="44"/>
      <c r="I74" s="44"/>
    </row>
    <row r="75" customFormat="false" ht="15.75" hidden="false" customHeight="false" outlineLevel="0" collapsed="false">
      <c r="G75" s="44"/>
      <c r="H75" s="44"/>
      <c r="I75" s="44"/>
    </row>
    <row r="76" customFormat="false" ht="15.75" hidden="false" customHeight="false" outlineLevel="0" collapsed="false">
      <c r="G76" s="44"/>
      <c r="H76" s="44"/>
      <c r="I76" s="44"/>
    </row>
    <row r="77" customFormat="false" ht="15.75" hidden="false" customHeight="false" outlineLevel="0" collapsed="false">
      <c r="G77" s="44"/>
      <c r="H77" s="44"/>
      <c r="I77" s="44"/>
    </row>
    <row r="78" customFormat="false" ht="15.75" hidden="false" customHeight="false" outlineLevel="0" collapsed="false">
      <c r="G78" s="44"/>
      <c r="H78" s="44"/>
      <c r="I78" s="44"/>
    </row>
    <row r="79" customFormat="false" ht="15.75" hidden="false" customHeight="false" outlineLevel="0" collapsed="false">
      <c r="G79" s="44"/>
      <c r="H79" s="44"/>
      <c r="I79" s="44"/>
    </row>
    <row r="80" customFormat="false" ht="15.75" hidden="false" customHeight="false" outlineLevel="0" collapsed="false">
      <c r="G80" s="44"/>
      <c r="H80" s="44"/>
      <c r="I80" s="44"/>
    </row>
    <row r="81" customFormat="false" ht="15.75" hidden="false" customHeight="false" outlineLevel="0" collapsed="false">
      <c r="G81" s="44"/>
      <c r="H81" s="44"/>
      <c r="I81" s="44"/>
    </row>
    <row r="82" customFormat="false" ht="15.75" hidden="false" customHeight="false" outlineLevel="0" collapsed="false">
      <c r="G82" s="44"/>
      <c r="H82" s="44"/>
      <c r="I82" s="44"/>
    </row>
    <row r="83" customFormat="false" ht="15.75" hidden="false" customHeight="false" outlineLevel="0" collapsed="false">
      <c r="G83" s="44"/>
      <c r="H83" s="44"/>
      <c r="I83" s="44"/>
    </row>
    <row r="84" customFormat="false" ht="15.75" hidden="false" customHeight="false" outlineLevel="0" collapsed="false">
      <c r="G84" s="44"/>
      <c r="H84" s="44"/>
      <c r="I84" s="44"/>
    </row>
    <row r="85" customFormat="false" ht="15.75" hidden="false" customHeight="false" outlineLevel="0" collapsed="false">
      <c r="G85" s="44"/>
      <c r="H85" s="44"/>
      <c r="I85" s="44"/>
    </row>
    <row r="86" customFormat="false" ht="15.75" hidden="false" customHeight="false" outlineLevel="0" collapsed="false">
      <c r="G86" s="44"/>
      <c r="H86" s="44"/>
      <c r="I86" s="44"/>
    </row>
    <row r="87" customFormat="false" ht="15.75" hidden="false" customHeight="false" outlineLevel="0" collapsed="false">
      <c r="G87" s="44"/>
      <c r="H87" s="44"/>
      <c r="I87" s="44"/>
    </row>
    <row r="88" customFormat="false" ht="15.75" hidden="false" customHeight="false" outlineLevel="0" collapsed="false">
      <c r="G88" s="44"/>
      <c r="H88" s="44"/>
      <c r="I88" s="44"/>
    </row>
    <row r="89" customFormat="false" ht="15.75" hidden="false" customHeight="false" outlineLevel="0" collapsed="false">
      <c r="G89" s="44"/>
      <c r="H89" s="44"/>
      <c r="I89" s="44"/>
    </row>
    <row r="90" customFormat="false" ht="15.75" hidden="false" customHeight="false" outlineLevel="0" collapsed="false">
      <c r="G90" s="44"/>
      <c r="H90" s="44"/>
      <c r="I90" s="44"/>
    </row>
    <row r="91" customFormat="false" ht="15.75" hidden="false" customHeight="false" outlineLevel="0" collapsed="false">
      <c r="G91" s="44"/>
      <c r="H91" s="44"/>
      <c r="I91" s="44"/>
    </row>
    <row r="92" customFormat="false" ht="15.75" hidden="false" customHeight="false" outlineLevel="0" collapsed="false">
      <c r="G92" s="44"/>
      <c r="H92" s="44"/>
      <c r="I92" s="44"/>
    </row>
    <row r="93" customFormat="false" ht="15.75" hidden="false" customHeight="false" outlineLevel="0" collapsed="false">
      <c r="G93" s="44"/>
      <c r="H93" s="44"/>
      <c r="I93" s="44"/>
    </row>
    <row r="94" customFormat="false" ht="15.75" hidden="false" customHeight="false" outlineLevel="0" collapsed="false">
      <c r="G94" s="44"/>
      <c r="H94" s="44"/>
      <c r="I94" s="44"/>
    </row>
    <row r="95" customFormat="false" ht="15.75" hidden="false" customHeight="false" outlineLevel="0" collapsed="false">
      <c r="G95" s="44"/>
      <c r="H95" s="44"/>
      <c r="I95" s="44"/>
    </row>
    <row r="96" customFormat="false" ht="15.75" hidden="false" customHeight="false" outlineLevel="0" collapsed="false">
      <c r="G96" s="44"/>
      <c r="H96" s="44"/>
      <c r="I96" s="44"/>
    </row>
    <row r="97" customFormat="false" ht="15.75" hidden="false" customHeight="false" outlineLevel="0" collapsed="false">
      <c r="G97" s="44"/>
      <c r="H97" s="44"/>
      <c r="I97" s="44"/>
    </row>
    <row r="98" customFormat="false" ht="15.75" hidden="false" customHeight="false" outlineLevel="0" collapsed="false">
      <c r="G98" s="44"/>
      <c r="H98" s="44"/>
      <c r="I98" s="44"/>
    </row>
    <row r="99" customFormat="false" ht="15.75" hidden="false" customHeight="false" outlineLevel="0" collapsed="false">
      <c r="G99" s="44"/>
      <c r="H99" s="44"/>
      <c r="I99" s="44"/>
    </row>
    <row r="100" customFormat="false" ht="15.75" hidden="false" customHeight="false" outlineLevel="0" collapsed="false">
      <c r="G100" s="44"/>
      <c r="H100" s="44"/>
      <c r="I100" s="44"/>
    </row>
    <row r="101" customFormat="false" ht="15.75" hidden="false" customHeight="false" outlineLevel="0" collapsed="false">
      <c r="G101" s="44"/>
      <c r="H101" s="44"/>
      <c r="I101" s="44"/>
    </row>
    <row r="102" customFormat="false" ht="15.75" hidden="false" customHeight="false" outlineLevel="0" collapsed="false">
      <c r="G102" s="44"/>
      <c r="H102" s="44"/>
      <c r="I102" s="44"/>
    </row>
    <row r="103" customFormat="false" ht="15.75" hidden="false" customHeight="false" outlineLevel="0" collapsed="false">
      <c r="G103" s="44"/>
      <c r="H103" s="44"/>
      <c r="I103" s="44"/>
    </row>
    <row r="104" customFormat="false" ht="15.75" hidden="false" customHeight="false" outlineLevel="0" collapsed="false">
      <c r="G104" s="44"/>
      <c r="H104" s="44"/>
      <c r="I104" s="44"/>
    </row>
    <row r="105" customFormat="false" ht="15.75" hidden="false" customHeight="false" outlineLevel="0" collapsed="false">
      <c r="G105" s="44"/>
      <c r="H105" s="44"/>
      <c r="I105" s="44"/>
    </row>
    <row r="106" customFormat="false" ht="15.75" hidden="false" customHeight="false" outlineLevel="0" collapsed="false">
      <c r="G106" s="44"/>
      <c r="H106" s="44"/>
      <c r="I106" s="44"/>
    </row>
    <row r="107" customFormat="false" ht="15.75" hidden="false" customHeight="false" outlineLevel="0" collapsed="false">
      <c r="G107" s="44"/>
      <c r="H107" s="44"/>
      <c r="I107" s="44"/>
    </row>
    <row r="108" customFormat="false" ht="15.75" hidden="false" customHeight="false" outlineLevel="0" collapsed="false">
      <c r="G108" s="44"/>
      <c r="H108" s="44"/>
      <c r="I108" s="44"/>
    </row>
    <row r="109" customFormat="false" ht="15.75" hidden="false" customHeight="false" outlineLevel="0" collapsed="false">
      <c r="G109" s="44"/>
      <c r="H109" s="44"/>
      <c r="I109" s="44"/>
    </row>
    <row r="110" customFormat="false" ht="15.75" hidden="false" customHeight="false" outlineLevel="0" collapsed="false">
      <c r="G110" s="44"/>
      <c r="H110" s="44"/>
      <c r="I110" s="44"/>
    </row>
    <row r="111" customFormat="false" ht="15.75" hidden="false" customHeight="false" outlineLevel="0" collapsed="false">
      <c r="G111" s="44"/>
      <c r="H111" s="44"/>
      <c r="I111" s="44"/>
    </row>
    <row r="112" customFormat="false" ht="15.75" hidden="false" customHeight="false" outlineLevel="0" collapsed="false">
      <c r="G112" s="44"/>
      <c r="H112" s="44"/>
      <c r="I112" s="44"/>
    </row>
    <row r="113" customFormat="false" ht="15.75" hidden="false" customHeight="false" outlineLevel="0" collapsed="false">
      <c r="G113" s="44"/>
      <c r="H113" s="44"/>
      <c r="I113" s="44"/>
    </row>
    <row r="114" customFormat="false" ht="15.75" hidden="false" customHeight="false" outlineLevel="0" collapsed="false">
      <c r="G114" s="44"/>
      <c r="H114" s="44"/>
      <c r="I114" s="44"/>
    </row>
    <row r="115" customFormat="false" ht="15.75" hidden="false" customHeight="false" outlineLevel="0" collapsed="false">
      <c r="G115" s="44"/>
      <c r="H115" s="44"/>
      <c r="I115" s="44"/>
    </row>
    <row r="116" customFormat="false" ht="15.75" hidden="false" customHeight="false" outlineLevel="0" collapsed="false">
      <c r="G116" s="44"/>
      <c r="H116" s="44"/>
      <c r="I116" s="44"/>
    </row>
    <row r="117" customFormat="false" ht="15.75" hidden="false" customHeight="false" outlineLevel="0" collapsed="false">
      <c r="G117" s="44"/>
      <c r="H117" s="44"/>
      <c r="I117" s="44"/>
    </row>
    <row r="118" customFormat="false" ht="15.75" hidden="false" customHeight="false" outlineLevel="0" collapsed="false">
      <c r="G118" s="44"/>
      <c r="H118" s="44"/>
      <c r="I118" s="44"/>
    </row>
    <row r="119" customFormat="false" ht="15.75" hidden="false" customHeight="false" outlineLevel="0" collapsed="false">
      <c r="G119" s="44"/>
      <c r="H119" s="44"/>
      <c r="I119" s="44"/>
    </row>
    <row r="120" customFormat="false" ht="15.75" hidden="false" customHeight="false" outlineLevel="0" collapsed="false">
      <c r="G120" s="44"/>
      <c r="H120" s="44"/>
      <c r="I120" s="44"/>
    </row>
    <row r="121" customFormat="false" ht="15.75" hidden="false" customHeight="false" outlineLevel="0" collapsed="false">
      <c r="G121" s="44"/>
      <c r="H121" s="44"/>
      <c r="I121" s="44"/>
    </row>
    <row r="122" customFormat="false" ht="15.75" hidden="false" customHeight="false" outlineLevel="0" collapsed="false">
      <c r="G122" s="44"/>
      <c r="H122" s="44"/>
      <c r="I122" s="44"/>
    </row>
    <row r="123" customFormat="false" ht="15.75" hidden="false" customHeight="false" outlineLevel="0" collapsed="false">
      <c r="G123" s="44"/>
      <c r="H123" s="44"/>
      <c r="I123" s="44"/>
    </row>
    <row r="124" customFormat="false" ht="15.75" hidden="false" customHeight="false" outlineLevel="0" collapsed="false">
      <c r="G124" s="44"/>
      <c r="H124" s="44"/>
      <c r="I124" s="44"/>
    </row>
    <row r="125" customFormat="false" ht="15.75" hidden="false" customHeight="false" outlineLevel="0" collapsed="false">
      <c r="G125" s="44"/>
      <c r="H125" s="44"/>
      <c r="I125" s="44"/>
    </row>
    <row r="126" customFormat="false" ht="15.75" hidden="false" customHeight="false" outlineLevel="0" collapsed="false">
      <c r="G126" s="44"/>
      <c r="H126" s="44"/>
      <c r="I126" s="44"/>
    </row>
    <row r="127" customFormat="false" ht="15.75" hidden="false" customHeight="false" outlineLevel="0" collapsed="false">
      <c r="G127" s="44"/>
      <c r="H127" s="44"/>
      <c r="I127" s="44"/>
    </row>
    <row r="128" customFormat="false" ht="15.75" hidden="false" customHeight="false" outlineLevel="0" collapsed="false">
      <c r="G128" s="44"/>
      <c r="H128" s="44"/>
      <c r="I128" s="44"/>
    </row>
    <row r="129" customFormat="false" ht="15.75" hidden="false" customHeight="false" outlineLevel="0" collapsed="false">
      <c r="G129" s="44"/>
      <c r="H129" s="44"/>
      <c r="I129" s="44"/>
    </row>
    <row r="130" customFormat="false" ht="15.75" hidden="false" customHeight="false" outlineLevel="0" collapsed="false">
      <c r="G130" s="44"/>
      <c r="H130" s="44"/>
      <c r="I130" s="44"/>
    </row>
    <row r="131" customFormat="false" ht="15.75" hidden="false" customHeight="false" outlineLevel="0" collapsed="false">
      <c r="G131" s="44"/>
      <c r="H131" s="44"/>
      <c r="I131" s="44"/>
    </row>
    <row r="132" customFormat="false" ht="15.75" hidden="false" customHeight="false" outlineLevel="0" collapsed="false">
      <c r="G132" s="44"/>
      <c r="H132" s="44"/>
      <c r="I132" s="44"/>
    </row>
    <row r="133" customFormat="false" ht="15.75" hidden="false" customHeight="false" outlineLevel="0" collapsed="false">
      <c r="G133" s="44"/>
      <c r="H133" s="44"/>
      <c r="I133" s="44"/>
    </row>
    <row r="134" customFormat="false" ht="15.75" hidden="false" customHeight="false" outlineLevel="0" collapsed="false">
      <c r="G134" s="44"/>
      <c r="H134" s="44"/>
      <c r="I134" s="44"/>
    </row>
    <row r="135" customFormat="false" ht="15.75" hidden="false" customHeight="false" outlineLevel="0" collapsed="false">
      <c r="G135" s="44"/>
      <c r="H135" s="44"/>
      <c r="I135" s="44"/>
    </row>
    <row r="136" customFormat="false" ht="15.75" hidden="false" customHeight="false" outlineLevel="0" collapsed="false">
      <c r="G136" s="44"/>
      <c r="H136" s="44"/>
      <c r="I136" s="44"/>
    </row>
    <row r="137" customFormat="false" ht="15.75" hidden="false" customHeight="false" outlineLevel="0" collapsed="false">
      <c r="G137" s="44"/>
      <c r="H137" s="44"/>
      <c r="I137" s="44"/>
    </row>
    <row r="138" customFormat="false" ht="15.75" hidden="false" customHeight="false" outlineLevel="0" collapsed="false">
      <c r="G138" s="44"/>
      <c r="H138" s="44"/>
      <c r="I138" s="44"/>
    </row>
    <row r="139" customFormat="false" ht="15.75" hidden="false" customHeight="false" outlineLevel="0" collapsed="false">
      <c r="G139" s="44"/>
      <c r="H139" s="44"/>
      <c r="I139" s="44"/>
    </row>
    <row r="140" customFormat="false" ht="15.75" hidden="false" customHeight="false" outlineLevel="0" collapsed="false">
      <c r="G140" s="44"/>
      <c r="H140" s="44"/>
      <c r="I140" s="44"/>
    </row>
    <row r="141" customFormat="false" ht="15.75" hidden="false" customHeight="false" outlineLevel="0" collapsed="false">
      <c r="G141" s="44"/>
      <c r="H141" s="44"/>
      <c r="I141" s="44"/>
    </row>
    <row r="142" customFormat="false" ht="15.75" hidden="false" customHeight="false" outlineLevel="0" collapsed="false">
      <c r="G142" s="44"/>
      <c r="H142" s="44"/>
      <c r="I142" s="44"/>
    </row>
    <row r="143" customFormat="false" ht="15.75" hidden="false" customHeight="false" outlineLevel="0" collapsed="false">
      <c r="G143" s="44"/>
      <c r="H143" s="44"/>
      <c r="I143" s="44"/>
    </row>
    <row r="144" customFormat="false" ht="15.75" hidden="false" customHeight="false" outlineLevel="0" collapsed="false">
      <c r="G144" s="44"/>
      <c r="H144" s="44"/>
      <c r="I144" s="44"/>
    </row>
    <row r="145" customFormat="false" ht="15.75" hidden="false" customHeight="false" outlineLevel="0" collapsed="false">
      <c r="G145" s="44"/>
      <c r="H145" s="44"/>
      <c r="I145" s="44"/>
    </row>
    <row r="146" customFormat="false" ht="15.75" hidden="false" customHeight="false" outlineLevel="0" collapsed="false">
      <c r="G146" s="44"/>
      <c r="H146" s="44"/>
      <c r="I146" s="44"/>
    </row>
    <row r="147" customFormat="false" ht="15.75" hidden="false" customHeight="false" outlineLevel="0" collapsed="false">
      <c r="G147" s="44"/>
      <c r="H147" s="44"/>
      <c r="I147" s="44"/>
    </row>
    <row r="148" customFormat="false" ht="15.75" hidden="false" customHeight="false" outlineLevel="0" collapsed="false">
      <c r="G148" s="44"/>
      <c r="H148" s="44"/>
      <c r="I148" s="44"/>
    </row>
    <row r="149" customFormat="false" ht="15.75" hidden="false" customHeight="false" outlineLevel="0" collapsed="false">
      <c r="G149" s="44"/>
      <c r="H149" s="44"/>
      <c r="I149" s="44"/>
    </row>
    <row r="150" customFormat="false" ht="15.75" hidden="false" customHeight="false" outlineLevel="0" collapsed="false">
      <c r="G150" s="44"/>
      <c r="H150" s="44"/>
      <c r="I150" s="44"/>
    </row>
    <row r="151" customFormat="false" ht="15.75" hidden="false" customHeight="false" outlineLevel="0" collapsed="false">
      <c r="G151" s="44"/>
      <c r="H151" s="44"/>
      <c r="I151" s="44"/>
    </row>
    <row r="152" customFormat="false" ht="15.75" hidden="false" customHeight="false" outlineLevel="0" collapsed="false">
      <c r="G152" s="44"/>
      <c r="H152" s="44"/>
      <c r="I152" s="44"/>
    </row>
    <row r="153" customFormat="false" ht="15.75" hidden="false" customHeight="false" outlineLevel="0" collapsed="false">
      <c r="G153" s="44"/>
      <c r="H153" s="44"/>
      <c r="I153" s="44"/>
    </row>
    <row r="154" customFormat="false" ht="15.75" hidden="false" customHeight="false" outlineLevel="0" collapsed="false">
      <c r="G154" s="44"/>
      <c r="H154" s="44"/>
      <c r="I154" s="44"/>
    </row>
    <row r="155" customFormat="false" ht="15.75" hidden="false" customHeight="false" outlineLevel="0" collapsed="false">
      <c r="G155" s="44"/>
      <c r="H155" s="44"/>
      <c r="I155" s="44"/>
    </row>
    <row r="156" customFormat="false" ht="15.75" hidden="false" customHeight="false" outlineLevel="0" collapsed="false">
      <c r="G156" s="44"/>
      <c r="H156" s="44"/>
      <c r="I156" s="44"/>
    </row>
    <row r="157" customFormat="false" ht="15.75" hidden="false" customHeight="false" outlineLevel="0" collapsed="false">
      <c r="G157" s="44"/>
      <c r="H157" s="44"/>
      <c r="I157" s="44"/>
    </row>
    <row r="158" customFormat="false" ht="15.75" hidden="false" customHeight="false" outlineLevel="0" collapsed="false">
      <c r="G158" s="44"/>
      <c r="H158" s="44"/>
      <c r="I158" s="44"/>
    </row>
    <row r="159" customFormat="false" ht="15.75" hidden="false" customHeight="false" outlineLevel="0" collapsed="false">
      <c r="G159" s="44"/>
      <c r="H159" s="44"/>
      <c r="I159" s="44"/>
    </row>
    <row r="160" customFormat="false" ht="15.75" hidden="false" customHeight="false" outlineLevel="0" collapsed="false">
      <c r="G160" s="44"/>
      <c r="H160" s="44"/>
      <c r="I160" s="44"/>
    </row>
    <row r="161" customFormat="false" ht="15.75" hidden="false" customHeight="false" outlineLevel="0" collapsed="false">
      <c r="G161" s="44"/>
      <c r="H161" s="44"/>
      <c r="I161" s="44"/>
    </row>
    <row r="162" customFormat="false" ht="15.75" hidden="false" customHeight="false" outlineLevel="0" collapsed="false">
      <c r="G162" s="44"/>
      <c r="H162" s="44"/>
      <c r="I162" s="44"/>
    </row>
    <row r="163" customFormat="false" ht="15.75" hidden="false" customHeight="false" outlineLevel="0" collapsed="false">
      <c r="G163" s="44"/>
      <c r="H163" s="44"/>
      <c r="I163" s="44"/>
    </row>
    <row r="164" customFormat="false" ht="15.75" hidden="false" customHeight="false" outlineLevel="0" collapsed="false">
      <c r="G164" s="44"/>
      <c r="H164" s="44"/>
      <c r="I164" s="44"/>
    </row>
    <row r="165" customFormat="false" ht="15.75" hidden="false" customHeight="false" outlineLevel="0" collapsed="false">
      <c r="G165" s="44"/>
      <c r="H165" s="44"/>
      <c r="I165" s="44"/>
    </row>
    <row r="166" customFormat="false" ht="15.75" hidden="false" customHeight="false" outlineLevel="0" collapsed="false">
      <c r="G166" s="44"/>
      <c r="H166" s="44"/>
      <c r="I166" s="44"/>
    </row>
    <row r="167" customFormat="false" ht="15.75" hidden="false" customHeight="false" outlineLevel="0" collapsed="false">
      <c r="G167" s="44"/>
      <c r="H167" s="44"/>
      <c r="I167" s="44"/>
    </row>
    <row r="168" customFormat="false" ht="15.75" hidden="false" customHeight="false" outlineLevel="0" collapsed="false">
      <c r="G168" s="44"/>
      <c r="H168" s="44"/>
      <c r="I168" s="44"/>
    </row>
    <row r="169" customFormat="false" ht="15.75" hidden="false" customHeight="false" outlineLevel="0" collapsed="false">
      <c r="G169" s="44"/>
      <c r="H169" s="44"/>
      <c r="I169" s="44"/>
    </row>
    <row r="170" customFormat="false" ht="15.75" hidden="false" customHeight="false" outlineLevel="0" collapsed="false">
      <c r="G170" s="44"/>
      <c r="H170" s="44"/>
      <c r="I170" s="44"/>
    </row>
    <row r="171" customFormat="false" ht="15.75" hidden="false" customHeight="false" outlineLevel="0" collapsed="false">
      <c r="G171" s="44"/>
      <c r="H171" s="44"/>
      <c r="I171" s="44"/>
    </row>
    <row r="172" customFormat="false" ht="15.75" hidden="false" customHeight="false" outlineLevel="0" collapsed="false">
      <c r="G172" s="44"/>
      <c r="H172" s="44"/>
      <c r="I172" s="44"/>
    </row>
    <row r="173" customFormat="false" ht="15.75" hidden="false" customHeight="false" outlineLevel="0" collapsed="false">
      <c r="G173" s="44"/>
      <c r="H173" s="44"/>
      <c r="I173" s="44"/>
    </row>
    <row r="174" customFormat="false" ht="15.75" hidden="false" customHeight="false" outlineLevel="0" collapsed="false">
      <c r="G174" s="44"/>
      <c r="H174" s="44"/>
      <c r="I174" s="44"/>
    </row>
    <row r="175" customFormat="false" ht="15.75" hidden="false" customHeight="false" outlineLevel="0" collapsed="false">
      <c r="G175" s="44"/>
      <c r="H175" s="44"/>
      <c r="I175" s="44"/>
    </row>
    <row r="176" customFormat="false" ht="15.75" hidden="false" customHeight="false" outlineLevel="0" collapsed="false">
      <c r="G176" s="44"/>
      <c r="H176" s="44"/>
      <c r="I176" s="44"/>
    </row>
    <row r="177" customFormat="false" ht="15.75" hidden="false" customHeight="false" outlineLevel="0" collapsed="false">
      <c r="G177" s="44"/>
      <c r="H177" s="44"/>
      <c r="I177" s="44"/>
    </row>
    <row r="178" customFormat="false" ht="15.75" hidden="false" customHeight="false" outlineLevel="0" collapsed="false">
      <c r="G178" s="44"/>
      <c r="H178" s="44"/>
      <c r="I178" s="44"/>
    </row>
    <row r="179" customFormat="false" ht="15.75" hidden="false" customHeight="false" outlineLevel="0" collapsed="false">
      <c r="G179" s="44"/>
      <c r="H179" s="44"/>
      <c r="I179" s="44"/>
    </row>
    <row r="180" customFormat="false" ht="15.75" hidden="false" customHeight="false" outlineLevel="0" collapsed="false">
      <c r="G180" s="44"/>
      <c r="H180" s="44"/>
      <c r="I180" s="44"/>
    </row>
    <row r="181" customFormat="false" ht="15.75" hidden="false" customHeight="false" outlineLevel="0" collapsed="false">
      <c r="G181" s="44"/>
      <c r="H181" s="44"/>
      <c r="I181" s="44"/>
    </row>
    <row r="182" customFormat="false" ht="15.75" hidden="false" customHeight="false" outlineLevel="0" collapsed="false">
      <c r="G182" s="44"/>
      <c r="H182" s="44"/>
      <c r="I182" s="44"/>
    </row>
    <row r="183" customFormat="false" ht="15.75" hidden="false" customHeight="false" outlineLevel="0" collapsed="false">
      <c r="G183" s="44"/>
      <c r="H183" s="44"/>
      <c r="I183" s="44"/>
    </row>
    <row r="184" customFormat="false" ht="15.75" hidden="false" customHeight="false" outlineLevel="0" collapsed="false">
      <c r="G184" s="44"/>
      <c r="H184" s="44"/>
      <c r="I184" s="44"/>
    </row>
    <row r="185" customFormat="false" ht="15.75" hidden="false" customHeight="false" outlineLevel="0" collapsed="false">
      <c r="G185" s="44"/>
      <c r="H185" s="44"/>
      <c r="I185" s="44"/>
    </row>
    <row r="186" customFormat="false" ht="15.75" hidden="false" customHeight="false" outlineLevel="0" collapsed="false">
      <c r="G186" s="44"/>
      <c r="H186" s="44"/>
      <c r="I186" s="44"/>
    </row>
    <row r="187" customFormat="false" ht="15.75" hidden="false" customHeight="false" outlineLevel="0" collapsed="false">
      <c r="G187" s="44"/>
      <c r="H187" s="44"/>
      <c r="I187" s="44"/>
    </row>
    <row r="188" customFormat="false" ht="15.75" hidden="false" customHeight="false" outlineLevel="0" collapsed="false">
      <c r="G188" s="44"/>
      <c r="H188" s="44"/>
      <c r="I188" s="44"/>
    </row>
    <row r="189" customFormat="false" ht="15.75" hidden="false" customHeight="false" outlineLevel="0" collapsed="false">
      <c r="G189" s="44"/>
      <c r="H189" s="44"/>
      <c r="I189" s="44"/>
    </row>
    <row r="190" customFormat="false" ht="15.75" hidden="false" customHeight="false" outlineLevel="0" collapsed="false">
      <c r="G190" s="44"/>
      <c r="H190" s="44"/>
      <c r="I190" s="44"/>
    </row>
    <row r="191" customFormat="false" ht="15.75" hidden="false" customHeight="false" outlineLevel="0" collapsed="false">
      <c r="G191" s="44"/>
      <c r="H191" s="44"/>
      <c r="I191" s="44"/>
    </row>
    <row r="192" customFormat="false" ht="15.75" hidden="false" customHeight="false" outlineLevel="0" collapsed="false">
      <c r="G192" s="44"/>
      <c r="H192" s="44"/>
      <c r="I192" s="44"/>
    </row>
    <row r="193" customFormat="false" ht="15.75" hidden="false" customHeight="false" outlineLevel="0" collapsed="false">
      <c r="G193" s="44"/>
      <c r="H193" s="44"/>
      <c r="I193" s="44"/>
    </row>
    <row r="194" customFormat="false" ht="15.75" hidden="false" customHeight="false" outlineLevel="0" collapsed="false">
      <c r="G194" s="44"/>
      <c r="H194" s="44"/>
      <c r="I194" s="44"/>
    </row>
    <row r="195" customFormat="false" ht="15.75" hidden="false" customHeight="false" outlineLevel="0" collapsed="false">
      <c r="G195" s="44"/>
      <c r="H195" s="44"/>
      <c r="I195" s="44"/>
    </row>
    <row r="196" customFormat="false" ht="15.75" hidden="false" customHeight="false" outlineLevel="0" collapsed="false">
      <c r="G196" s="44"/>
      <c r="H196" s="44"/>
      <c r="I196" s="44"/>
    </row>
    <row r="197" customFormat="false" ht="15.75" hidden="false" customHeight="false" outlineLevel="0" collapsed="false">
      <c r="G197" s="44"/>
      <c r="H197" s="44"/>
      <c r="I197" s="44"/>
    </row>
    <row r="198" customFormat="false" ht="15.75" hidden="false" customHeight="false" outlineLevel="0" collapsed="false">
      <c r="G198" s="44"/>
      <c r="H198" s="44"/>
      <c r="I198" s="44"/>
    </row>
    <row r="199" customFormat="false" ht="15.75" hidden="false" customHeight="false" outlineLevel="0" collapsed="false">
      <c r="G199" s="44"/>
      <c r="H199" s="44"/>
      <c r="I199" s="44"/>
    </row>
    <row r="200" customFormat="false" ht="15.75" hidden="false" customHeight="false" outlineLevel="0" collapsed="false">
      <c r="G200" s="44"/>
      <c r="H200" s="44"/>
      <c r="I200" s="44"/>
    </row>
    <row r="201" customFormat="false" ht="15.75" hidden="false" customHeight="false" outlineLevel="0" collapsed="false">
      <c r="G201" s="44"/>
      <c r="H201" s="44"/>
      <c r="I201" s="44"/>
    </row>
    <row r="202" customFormat="false" ht="15.75" hidden="false" customHeight="false" outlineLevel="0" collapsed="false">
      <c r="G202" s="44"/>
      <c r="H202" s="44"/>
      <c r="I202" s="44"/>
    </row>
    <row r="203" customFormat="false" ht="15.75" hidden="false" customHeight="false" outlineLevel="0" collapsed="false">
      <c r="G203" s="44"/>
      <c r="H203" s="44"/>
      <c r="I203" s="44"/>
    </row>
    <row r="204" customFormat="false" ht="15.75" hidden="false" customHeight="false" outlineLevel="0" collapsed="false">
      <c r="G204" s="44"/>
      <c r="H204" s="44"/>
      <c r="I204" s="44"/>
    </row>
    <row r="205" customFormat="false" ht="15.75" hidden="false" customHeight="false" outlineLevel="0" collapsed="false">
      <c r="G205" s="44"/>
      <c r="H205" s="44"/>
      <c r="I205" s="44"/>
    </row>
    <row r="206" customFormat="false" ht="15.75" hidden="false" customHeight="false" outlineLevel="0" collapsed="false">
      <c r="G206" s="44"/>
      <c r="H206" s="44"/>
      <c r="I206" s="44"/>
    </row>
    <row r="207" customFormat="false" ht="15.75" hidden="false" customHeight="false" outlineLevel="0" collapsed="false">
      <c r="G207" s="44"/>
      <c r="H207" s="44"/>
      <c r="I207" s="44"/>
    </row>
    <row r="208" customFormat="false" ht="15.75" hidden="false" customHeight="false" outlineLevel="0" collapsed="false">
      <c r="G208" s="44"/>
      <c r="H208" s="44"/>
      <c r="I208" s="44"/>
    </row>
    <row r="209" customFormat="false" ht="15.75" hidden="false" customHeight="false" outlineLevel="0" collapsed="false">
      <c r="G209" s="44"/>
      <c r="H209" s="44"/>
      <c r="I209" s="44"/>
    </row>
    <row r="210" customFormat="false" ht="15.75" hidden="false" customHeight="false" outlineLevel="0" collapsed="false">
      <c r="G210" s="44"/>
      <c r="H210" s="44"/>
      <c r="I210" s="44"/>
    </row>
    <row r="211" customFormat="false" ht="15.75" hidden="false" customHeight="false" outlineLevel="0" collapsed="false">
      <c r="G211" s="44"/>
      <c r="H211" s="44"/>
      <c r="I211" s="44"/>
    </row>
    <row r="212" customFormat="false" ht="15.75" hidden="false" customHeight="false" outlineLevel="0" collapsed="false">
      <c r="G212" s="44"/>
      <c r="H212" s="44"/>
      <c r="I212" s="44"/>
    </row>
    <row r="213" customFormat="false" ht="15.75" hidden="false" customHeight="false" outlineLevel="0" collapsed="false">
      <c r="G213" s="44"/>
      <c r="H213" s="44"/>
      <c r="I213" s="44"/>
    </row>
    <row r="214" customFormat="false" ht="15.75" hidden="false" customHeight="false" outlineLevel="0" collapsed="false">
      <c r="G214" s="44"/>
      <c r="H214" s="44"/>
      <c r="I214" s="44"/>
    </row>
    <row r="215" customFormat="false" ht="15.75" hidden="false" customHeight="false" outlineLevel="0" collapsed="false">
      <c r="G215" s="44"/>
      <c r="H215" s="44"/>
      <c r="I215" s="44"/>
    </row>
    <row r="216" customFormat="false" ht="15.75" hidden="false" customHeight="false" outlineLevel="0" collapsed="false">
      <c r="G216" s="44"/>
      <c r="H216" s="44"/>
      <c r="I216" s="44"/>
    </row>
    <row r="217" customFormat="false" ht="15.75" hidden="false" customHeight="false" outlineLevel="0" collapsed="false">
      <c r="G217" s="44"/>
      <c r="H217" s="44"/>
      <c r="I217" s="44"/>
    </row>
    <row r="218" customFormat="false" ht="15.75" hidden="false" customHeight="false" outlineLevel="0" collapsed="false">
      <c r="G218" s="44"/>
      <c r="H218" s="44"/>
      <c r="I218" s="44"/>
    </row>
    <row r="219" customFormat="false" ht="15.75" hidden="false" customHeight="false" outlineLevel="0" collapsed="false">
      <c r="G219" s="44"/>
      <c r="H219" s="44"/>
      <c r="I219" s="44"/>
    </row>
    <row r="220" customFormat="false" ht="15.75" hidden="false" customHeight="false" outlineLevel="0" collapsed="false">
      <c r="G220" s="44"/>
      <c r="H220" s="44"/>
      <c r="I220" s="44"/>
    </row>
    <row r="221" customFormat="false" ht="15.75" hidden="false" customHeight="false" outlineLevel="0" collapsed="false">
      <c r="G221" s="44"/>
      <c r="H221" s="44"/>
      <c r="I221" s="44"/>
    </row>
    <row r="222" customFormat="false" ht="15.75" hidden="false" customHeight="false" outlineLevel="0" collapsed="false">
      <c r="G222" s="44"/>
      <c r="H222" s="44"/>
      <c r="I222" s="44"/>
    </row>
    <row r="223" customFormat="false" ht="15.75" hidden="false" customHeight="false" outlineLevel="0" collapsed="false">
      <c r="G223" s="44"/>
      <c r="H223" s="44"/>
      <c r="I223" s="44"/>
    </row>
    <row r="224" customFormat="false" ht="15.75" hidden="false" customHeight="false" outlineLevel="0" collapsed="false">
      <c r="G224" s="44"/>
      <c r="H224" s="44"/>
      <c r="I224" s="44"/>
    </row>
    <row r="225" customFormat="false" ht="15.75" hidden="false" customHeight="false" outlineLevel="0" collapsed="false">
      <c r="G225" s="44"/>
      <c r="H225" s="44"/>
      <c r="I225" s="44"/>
    </row>
    <row r="226" customFormat="false" ht="15.75" hidden="false" customHeight="false" outlineLevel="0" collapsed="false">
      <c r="G226" s="44"/>
      <c r="H226" s="44"/>
      <c r="I226" s="44"/>
    </row>
    <row r="227" customFormat="false" ht="15.75" hidden="false" customHeight="false" outlineLevel="0" collapsed="false">
      <c r="G227" s="44"/>
      <c r="H227" s="44"/>
      <c r="I227" s="44"/>
    </row>
    <row r="228" customFormat="false" ht="15.75" hidden="false" customHeight="false" outlineLevel="0" collapsed="false">
      <c r="G228" s="44"/>
      <c r="H228" s="44"/>
      <c r="I228" s="44"/>
    </row>
    <row r="229" customFormat="false" ht="15.75" hidden="false" customHeight="false" outlineLevel="0" collapsed="false">
      <c r="G229" s="44"/>
      <c r="H229" s="44"/>
      <c r="I229" s="44"/>
    </row>
    <row r="230" customFormat="false" ht="15.75" hidden="false" customHeight="false" outlineLevel="0" collapsed="false">
      <c r="G230" s="44"/>
      <c r="H230" s="44"/>
      <c r="I230" s="44"/>
    </row>
    <row r="231" customFormat="false" ht="15.75" hidden="false" customHeight="false" outlineLevel="0" collapsed="false">
      <c r="G231" s="44"/>
      <c r="H231" s="44"/>
      <c r="I231" s="44"/>
    </row>
    <row r="232" customFormat="false" ht="15.75" hidden="false" customHeight="false" outlineLevel="0" collapsed="false">
      <c r="G232" s="44"/>
      <c r="H232" s="44"/>
      <c r="I232" s="44"/>
    </row>
    <row r="233" customFormat="false" ht="15.75" hidden="false" customHeight="false" outlineLevel="0" collapsed="false">
      <c r="G233" s="44"/>
      <c r="H233" s="44"/>
      <c r="I233" s="44"/>
    </row>
    <row r="234" customFormat="false" ht="15.75" hidden="false" customHeight="false" outlineLevel="0" collapsed="false">
      <c r="G234" s="44"/>
      <c r="H234" s="44"/>
      <c r="I234" s="44"/>
    </row>
    <row r="235" customFormat="false" ht="15.75" hidden="false" customHeight="false" outlineLevel="0" collapsed="false">
      <c r="G235" s="44"/>
      <c r="H235" s="44"/>
      <c r="I235" s="44"/>
    </row>
    <row r="236" customFormat="false" ht="15.75" hidden="false" customHeight="false" outlineLevel="0" collapsed="false">
      <c r="G236" s="44"/>
      <c r="H236" s="44"/>
      <c r="I236" s="44"/>
    </row>
    <row r="237" customFormat="false" ht="15.75" hidden="false" customHeight="false" outlineLevel="0" collapsed="false">
      <c r="G237" s="44"/>
      <c r="H237" s="44"/>
      <c r="I237" s="44"/>
    </row>
    <row r="238" customFormat="false" ht="15.75" hidden="false" customHeight="false" outlineLevel="0" collapsed="false">
      <c r="G238" s="44"/>
      <c r="H238" s="44"/>
      <c r="I238" s="44"/>
    </row>
    <row r="239" customFormat="false" ht="15.75" hidden="false" customHeight="false" outlineLevel="0" collapsed="false">
      <c r="G239" s="44"/>
      <c r="H239" s="44"/>
      <c r="I239" s="44"/>
    </row>
    <row r="240" customFormat="false" ht="15.75" hidden="false" customHeight="false" outlineLevel="0" collapsed="false">
      <c r="G240" s="44"/>
      <c r="H240" s="44"/>
      <c r="I240" s="44"/>
    </row>
    <row r="241" customFormat="false" ht="15.75" hidden="false" customHeight="false" outlineLevel="0" collapsed="false">
      <c r="G241" s="44"/>
      <c r="H241" s="44"/>
      <c r="I241" s="44"/>
    </row>
    <row r="242" customFormat="false" ht="15.75" hidden="false" customHeight="false" outlineLevel="0" collapsed="false">
      <c r="G242" s="44"/>
      <c r="H242" s="44"/>
      <c r="I242" s="44"/>
    </row>
    <row r="243" customFormat="false" ht="15.75" hidden="false" customHeight="false" outlineLevel="0" collapsed="false">
      <c r="G243" s="44"/>
      <c r="H243" s="44"/>
      <c r="I243" s="44"/>
    </row>
    <row r="244" customFormat="false" ht="15.75" hidden="false" customHeight="false" outlineLevel="0" collapsed="false">
      <c r="G244" s="44"/>
      <c r="H244" s="44"/>
      <c r="I244" s="44"/>
    </row>
    <row r="245" customFormat="false" ht="15.75" hidden="false" customHeight="false" outlineLevel="0" collapsed="false">
      <c r="G245" s="44"/>
      <c r="H245" s="44"/>
      <c r="I245" s="44"/>
    </row>
    <row r="246" customFormat="false" ht="15.75" hidden="false" customHeight="false" outlineLevel="0" collapsed="false">
      <c r="G246" s="44"/>
      <c r="H246" s="44"/>
      <c r="I246" s="44"/>
    </row>
    <row r="247" customFormat="false" ht="15.75" hidden="false" customHeight="false" outlineLevel="0" collapsed="false">
      <c r="G247" s="44"/>
      <c r="H247" s="44"/>
      <c r="I247" s="44"/>
    </row>
    <row r="248" customFormat="false" ht="15.75" hidden="false" customHeight="false" outlineLevel="0" collapsed="false">
      <c r="G248" s="44"/>
      <c r="H248" s="44"/>
      <c r="I248" s="44"/>
    </row>
    <row r="249" customFormat="false" ht="15.75" hidden="false" customHeight="false" outlineLevel="0" collapsed="false">
      <c r="G249" s="44"/>
      <c r="H249" s="44"/>
      <c r="I249" s="44"/>
    </row>
    <row r="250" customFormat="false" ht="15.75" hidden="false" customHeight="false" outlineLevel="0" collapsed="false">
      <c r="G250" s="44"/>
      <c r="H250" s="44"/>
      <c r="I250" s="44"/>
    </row>
    <row r="251" customFormat="false" ht="15.75" hidden="false" customHeight="false" outlineLevel="0" collapsed="false">
      <c r="G251" s="44"/>
      <c r="H251" s="44"/>
      <c r="I251" s="44"/>
    </row>
    <row r="252" customFormat="false" ht="15.75" hidden="false" customHeight="false" outlineLevel="0" collapsed="false">
      <c r="G252" s="44"/>
      <c r="H252" s="44"/>
      <c r="I252" s="44"/>
    </row>
    <row r="253" customFormat="false" ht="15.75" hidden="false" customHeight="false" outlineLevel="0" collapsed="false">
      <c r="G253" s="44"/>
      <c r="H253" s="44"/>
      <c r="I253" s="44"/>
    </row>
    <row r="254" customFormat="false" ht="15.75" hidden="false" customHeight="false" outlineLevel="0" collapsed="false">
      <c r="G254" s="44"/>
      <c r="H254" s="44"/>
      <c r="I254" s="44"/>
    </row>
    <row r="255" customFormat="false" ht="15.75" hidden="false" customHeight="false" outlineLevel="0" collapsed="false">
      <c r="G255" s="44"/>
      <c r="H255" s="44"/>
      <c r="I255" s="44"/>
    </row>
    <row r="256" customFormat="false" ht="15.75" hidden="false" customHeight="false" outlineLevel="0" collapsed="false">
      <c r="G256" s="44"/>
      <c r="H256" s="44"/>
      <c r="I256" s="44"/>
    </row>
    <row r="257" customFormat="false" ht="15.75" hidden="false" customHeight="false" outlineLevel="0" collapsed="false">
      <c r="G257" s="44"/>
      <c r="H257" s="44"/>
      <c r="I257" s="44"/>
    </row>
    <row r="258" customFormat="false" ht="15.75" hidden="false" customHeight="false" outlineLevel="0" collapsed="false">
      <c r="G258" s="44"/>
      <c r="H258" s="44"/>
      <c r="I258" s="44"/>
    </row>
    <row r="259" customFormat="false" ht="15.75" hidden="false" customHeight="false" outlineLevel="0" collapsed="false">
      <c r="G259" s="44"/>
      <c r="H259" s="44"/>
      <c r="I259" s="44"/>
    </row>
    <row r="260" customFormat="false" ht="15.75" hidden="false" customHeight="false" outlineLevel="0" collapsed="false">
      <c r="G260" s="44"/>
      <c r="H260" s="44"/>
      <c r="I260" s="44"/>
    </row>
    <row r="261" customFormat="false" ht="15.75" hidden="false" customHeight="false" outlineLevel="0" collapsed="false">
      <c r="G261" s="44"/>
      <c r="H261" s="44"/>
      <c r="I261" s="44"/>
    </row>
    <row r="262" customFormat="false" ht="15.75" hidden="false" customHeight="false" outlineLevel="0" collapsed="false">
      <c r="G262" s="44"/>
      <c r="H262" s="44"/>
      <c r="I262" s="44"/>
    </row>
    <row r="263" customFormat="false" ht="15.75" hidden="false" customHeight="false" outlineLevel="0" collapsed="false">
      <c r="G263" s="44"/>
      <c r="H263" s="44"/>
      <c r="I263" s="44"/>
    </row>
    <row r="264" customFormat="false" ht="15.75" hidden="false" customHeight="false" outlineLevel="0" collapsed="false">
      <c r="G264" s="44"/>
      <c r="H264" s="44"/>
      <c r="I264" s="44"/>
    </row>
    <row r="265" customFormat="false" ht="15.75" hidden="false" customHeight="false" outlineLevel="0" collapsed="false">
      <c r="G265" s="44"/>
      <c r="H265" s="44"/>
      <c r="I265" s="44"/>
    </row>
    <row r="266" customFormat="false" ht="15.75" hidden="false" customHeight="false" outlineLevel="0" collapsed="false">
      <c r="G266" s="44"/>
      <c r="H266" s="44"/>
      <c r="I266" s="44"/>
    </row>
    <row r="267" customFormat="false" ht="15.75" hidden="false" customHeight="false" outlineLevel="0" collapsed="false">
      <c r="G267" s="44"/>
      <c r="H267" s="44"/>
      <c r="I267" s="44"/>
    </row>
    <row r="268" customFormat="false" ht="15.75" hidden="false" customHeight="false" outlineLevel="0" collapsed="false">
      <c r="G268" s="44"/>
      <c r="H268" s="44"/>
      <c r="I268" s="44"/>
    </row>
    <row r="269" customFormat="false" ht="15.75" hidden="false" customHeight="false" outlineLevel="0" collapsed="false">
      <c r="G269" s="44"/>
      <c r="H269" s="44"/>
      <c r="I269" s="44"/>
    </row>
    <row r="270" customFormat="false" ht="15.75" hidden="false" customHeight="false" outlineLevel="0" collapsed="false">
      <c r="G270" s="44"/>
      <c r="H270" s="44"/>
      <c r="I270" s="44"/>
    </row>
    <row r="271" customFormat="false" ht="15.75" hidden="false" customHeight="false" outlineLevel="0" collapsed="false">
      <c r="G271" s="44"/>
      <c r="H271" s="44"/>
      <c r="I271" s="44"/>
    </row>
    <row r="272" customFormat="false" ht="15.75" hidden="false" customHeight="false" outlineLevel="0" collapsed="false">
      <c r="G272" s="44"/>
      <c r="H272" s="44"/>
      <c r="I272" s="44"/>
    </row>
    <row r="273" customFormat="false" ht="15.75" hidden="false" customHeight="false" outlineLevel="0" collapsed="false">
      <c r="G273" s="44"/>
      <c r="H273" s="44"/>
      <c r="I273" s="44"/>
    </row>
    <row r="274" customFormat="false" ht="15.75" hidden="false" customHeight="false" outlineLevel="0" collapsed="false">
      <c r="G274" s="44"/>
      <c r="H274" s="44"/>
      <c r="I274" s="44"/>
    </row>
    <row r="275" customFormat="false" ht="15.75" hidden="false" customHeight="false" outlineLevel="0" collapsed="false">
      <c r="G275" s="44"/>
      <c r="H275" s="44"/>
      <c r="I275" s="44"/>
    </row>
    <row r="276" customFormat="false" ht="15.75" hidden="false" customHeight="false" outlineLevel="0" collapsed="false">
      <c r="G276" s="44"/>
      <c r="H276" s="44"/>
      <c r="I276" s="44"/>
    </row>
    <row r="277" customFormat="false" ht="15.75" hidden="false" customHeight="false" outlineLevel="0" collapsed="false">
      <c r="G277" s="44"/>
      <c r="H277" s="44"/>
      <c r="I277" s="44"/>
    </row>
    <row r="278" customFormat="false" ht="15.75" hidden="false" customHeight="false" outlineLevel="0" collapsed="false">
      <c r="G278" s="44"/>
      <c r="H278" s="44"/>
      <c r="I278" s="44"/>
    </row>
    <row r="279" customFormat="false" ht="15.75" hidden="false" customHeight="false" outlineLevel="0" collapsed="false">
      <c r="G279" s="44"/>
      <c r="H279" s="44"/>
      <c r="I279" s="44"/>
    </row>
    <row r="280" customFormat="false" ht="15.75" hidden="false" customHeight="false" outlineLevel="0" collapsed="false">
      <c r="G280" s="44"/>
      <c r="H280" s="44"/>
      <c r="I280" s="44"/>
    </row>
    <row r="281" customFormat="false" ht="15.75" hidden="false" customHeight="false" outlineLevel="0" collapsed="false">
      <c r="G281" s="44"/>
      <c r="H281" s="44"/>
      <c r="I281" s="44"/>
    </row>
    <row r="282" customFormat="false" ht="15.75" hidden="false" customHeight="false" outlineLevel="0" collapsed="false">
      <c r="G282" s="44"/>
      <c r="H282" s="44"/>
      <c r="I282" s="44"/>
    </row>
    <row r="283" customFormat="false" ht="15.75" hidden="false" customHeight="false" outlineLevel="0" collapsed="false">
      <c r="G283" s="44"/>
      <c r="H283" s="44"/>
      <c r="I283" s="44"/>
    </row>
    <row r="284" customFormat="false" ht="15.75" hidden="false" customHeight="false" outlineLevel="0" collapsed="false">
      <c r="G284" s="44"/>
      <c r="H284" s="44"/>
      <c r="I284" s="44"/>
    </row>
    <row r="285" customFormat="false" ht="15.75" hidden="false" customHeight="false" outlineLevel="0" collapsed="false">
      <c r="G285" s="44"/>
      <c r="H285" s="44"/>
      <c r="I285" s="44"/>
    </row>
    <row r="286" customFormat="false" ht="15.75" hidden="false" customHeight="false" outlineLevel="0" collapsed="false">
      <c r="G286" s="44"/>
      <c r="H286" s="44"/>
      <c r="I286" s="44"/>
    </row>
    <row r="287" customFormat="false" ht="15.75" hidden="false" customHeight="false" outlineLevel="0" collapsed="false">
      <c r="G287" s="44"/>
      <c r="H287" s="44"/>
      <c r="I287" s="44"/>
    </row>
    <row r="288" customFormat="false" ht="15.75" hidden="false" customHeight="false" outlineLevel="0" collapsed="false">
      <c r="G288" s="44"/>
      <c r="H288" s="44"/>
      <c r="I288" s="44"/>
    </row>
    <row r="289" customFormat="false" ht="15.75" hidden="false" customHeight="false" outlineLevel="0" collapsed="false">
      <c r="G289" s="44"/>
      <c r="H289" s="44"/>
      <c r="I289" s="44"/>
    </row>
    <row r="290" customFormat="false" ht="15.75" hidden="false" customHeight="false" outlineLevel="0" collapsed="false">
      <c r="G290" s="44"/>
      <c r="H290" s="44"/>
      <c r="I290" s="44"/>
    </row>
    <row r="291" customFormat="false" ht="15.75" hidden="false" customHeight="false" outlineLevel="0" collapsed="false">
      <c r="G291" s="44"/>
      <c r="H291" s="44"/>
      <c r="I291" s="44"/>
    </row>
    <row r="292" customFormat="false" ht="15.75" hidden="false" customHeight="false" outlineLevel="0" collapsed="false">
      <c r="G292" s="44"/>
      <c r="H292" s="44"/>
      <c r="I292" s="44"/>
    </row>
    <row r="293" customFormat="false" ht="15.75" hidden="false" customHeight="false" outlineLevel="0" collapsed="false">
      <c r="G293" s="44"/>
      <c r="H293" s="44"/>
      <c r="I293" s="44"/>
    </row>
    <row r="294" customFormat="false" ht="15.75" hidden="false" customHeight="false" outlineLevel="0" collapsed="false">
      <c r="G294" s="44"/>
      <c r="H294" s="44"/>
      <c r="I294" s="44"/>
    </row>
    <row r="295" customFormat="false" ht="15.75" hidden="false" customHeight="false" outlineLevel="0" collapsed="false">
      <c r="G295" s="44"/>
      <c r="H295" s="44"/>
      <c r="I295" s="44"/>
    </row>
    <row r="296" customFormat="false" ht="15.75" hidden="false" customHeight="false" outlineLevel="0" collapsed="false">
      <c r="G296" s="44"/>
      <c r="H296" s="44"/>
      <c r="I296" s="44"/>
    </row>
    <row r="297" customFormat="false" ht="15.75" hidden="false" customHeight="false" outlineLevel="0" collapsed="false">
      <c r="G297" s="44"/>
      <c r="H297" s="44"/>
      <c r="I297" s="44"/>
    </row>
    <row r="298" customFormat="false" ht="15.75" hidden="false" customHeight="false" outlineLevel="0" collapsed="false">
      <c r="G298" s="44"/>
      <c r="H298" s="44"/>
      <c r="I298" s="44"/>
    </row>
    <row r="299" customFormat="false" ht="15.75" hidden="false" customHeight="false" outlineLevel="0" collapsed="false">
      <c r="G299" s="44"/>
      <c r="H299" s="44"/>
      <c r="I299" s="44"/>
    </row>
    <row r="300" customFormat="false" ht="15.75" hidden="false" customHeight="false" outlineLevel="0" collapsed="false">
      <c r="G300" s="44"/>
      <c r="H300" s="44"/>
      <c r="I300" s="44"/>
    </row>
    <row r="301" customFormat="false" ht="15.75" hidden="false" customHeight="false" outlineLevel="0" collapsed="false">
      <c r="G301" s="44"/>
      <c r="H301" s="44"/>
      <c r="I301" s="44"/>
    </row>
    <row r="302" customFormat="false" ht="15.75" hidden="false" customHeight="false" outlineLevel="0" collapsed="false">
      <c r="G302" s="44"/>
      <c r="H302" s="44"/>
      <c r="I302" s="44"/>
    </row>
    <row r="303" customFormat="false" ht="15.75" hidden="false" customHeight="false" outlineLevel="0" collapsed="false">
      <c r="G303" s="44"/>
      <c r="H303" s="44"/>
      <c r="I303" s="44"/>
    </row>
    <row r="304" customFormat="false" ht="15.75" hidden="false" customHeight="false" outlineLevel="0" collapsed="false">
      <c r="G304" s="44"/>
      <c r="H304" s="44"/>
      <c r="I304" s="44"/>
    </row>
    <row r="305" customFormat="false" ht="15.75" hidden="false" customHeight="false" outlineLevel="0" collapsed="false">
      <c r="G305" s="44"/>
      <c r="H305" s="44"/>
      <c r="I305" s="44"/>
    </row>
    <row r="306" customFormat="false" ht="15.75" hidden="false" customHeight="false" outlineLevel="0" collapsed="false">
      <c r="G306" s="44"/>
      <c r="H306" s="44"/>
      <c r="I306" s="44"/>
    </row>
    <row r="307" customFormat="false" ht="15.75" hidden="false" customHeight="false" outlineLevel="0" collapsed="false">
      <c r="G307" s="44"/>
      <c r="H307" s="44"/>
      <c r="I307" s="44"/>
    </row>
    <row r="308" customFormat="false" ht="15.75" hidden="false" customHeight="false" outlineLevel="0" collapsed="false">
      <c r="G308" s="44"/>
      <c r="H308" s="44"/>
      <c r="I308" s="44"/>
    </row>
    <row r="309" customFormat="false" ht="15.75" hidden="false" customHeight="false" outlineLevel="0" collapsed="false">
      <c r="G309" s="44"/>
      <c r="H309" s="44"/>
      <c r="I309" s="44"/>
    </row>
    <row r="310" customFormat="false" ht="15.75" hidden="false" customHeight="false" outlineLevel="0" collapsed="false">
      <c r="G310" s="44"/>
      <c r="H310" s="44"/>
      <c r="I310" s="44"/>
    </row>
    <row r="311" customFormat="false" ht="15.75" hidden="false" customHeight="false" outlineLevel="0" collapsed="false">
      <c r="G311" s="44"/>
      <c r="H311" s="44"/>
      <c r="I311" s="44"/>
    </row>
    <row r="312" customFormat="false" ht="15.75" hidden="false" customHeight="false" outlineLevel="0" collapsed="false">
      <c r="G312" s="44"/>
      <c r="H312" s="44"/>
      <c r="I312" s="44"/>
    </row>
    <row r="313" customFormat="false" ht="15.75" hidden="false" customHeight="false" outlineLevel="0" collapsed="false">
      <c r="G313" s="44"/>
      <c r="H313" s="44"/>
      <c r="I313" s="44"/>
    </row>
    <row r="314" customFormat="false" ht="15.75" hidden="false" customHeight="false" outlineLevel="0" collapsed="false">
      <c r="G314" s="44"/>
      <c r="H314" s="44"/>
      <c r="I314" s="44"/>
    </row>
    <row r="315" customFormat="false" ht="15.75" hidden="false" customHeight="false" outlineLevel="0" collapsed="false">
      <c r="G315" s="44"/>
      <c r="H315" s="44"/>
      <c r="I315" s="44"/>
    </row>
    <row r="316" customFormat="false" ht="15.75" hidden="false" customHeight="false" outlineLevel="0" collapsed="false">
      <c r="G316" s="44"/>
      <c r="H316" s="44"/>
      <c r="I316" s="44"/>
    </row>
    <row r="317" customFormat="false" ht="15.75" hidden="false" customHeight="false" outlineLevel="0" collapsed="false">
      <c r="G317" s="44"/>
      <c r="H317" s="44"/>
      <c r="I317" s="44"/>
    </row>
    <row r="318" customFormat="false" ht="15.75" hidden="false" customHeight="false" outlineLevel="0" collapsed="false">
      <c r="G318" s="44"/>
      <c r="H318" s="44"/>
      <c r="I318" s="44"/>
    </row>
    <row r="319" customFormat="false" ht="15.75" hidden="false" customHeight="false" outlineLevel="0" collapsed="false">
      <c r="G319" s="44"/>
      <c r="H319" s="44"/>
      <c r="I319" s="44"/>
    </row>
    <row r="320" customFormat="false" ht="15.75" hidden="false" customHeight="false" outlineLevel="0" collapsed="false">
      <c r="G320" s="44"/>
      <c r="H320" s="44"/>
      <c r="I320" s="44"/>
    </row>
    <row r="321" customFormat="false" ht="15.75" hidden="false" customHeight="false" outlineLevel="0" collapsed="false">
      <c r="G321" s="44"/>
      <c r="H321" s="44"/>
      <c r="I321" s="44"/>
    </row>
    <row r="322" customFormat="false" ht="15.75" hidden="false" customHeight="false" outlineLevel="0" collapsed="false">
      <c r="G322" s="44"/>
      <c r="H322" s="44"/>
      <c r="I322" s="44"/>
    </row>
    <row r="323" customFormat="false" ht="15.75" hidden="false" customHeight="false" outlineLevel="0" collapsed="false">
      <c r="G323" s="44"/>
      <c r="H323" s="44"/>
      <c r="I323" s="44"/>
    </row>
    <row r="324" customFormat="false" ht="15.75" hidden="false" customHeight="false" outlineLevel="0" collapsed="false">
      <c r="G324" s="44"/>
      <c r="H324" s="44"/>
      <c r="I324" s="44"/>
    </row>
    <row r="325" customFormat="false" ht="15.75" hidden="false" customHeight="false" outlineLevel="0" collapsed="false">
      <c r="G325" s="44"/>
      <c r="H325" s="44"/>
      <c r="I325" s="44"/>
    </row>
    <row r="326" customFormat="false" ht="15.75" hidden="false" customHeight="false" outlineLevel="0" collapsed="false">
      <c r="G326" s="44"/>
      <c r="H326" s="44"/>
      <c r="I326" s="44"/>
    </row>
    <row r="327" customFormat="false" ht="15.75" hidden="false" customHeight="false" outlineLevel="0" collapsed="false">
      <c r="G327" s="44"/>
      <c r="H327" s="44"/>
      <c r="I327" s="44"/>
    </row>
    <row r="328" customFormat="false" ht="15.75" hidden="false" customHeight="false" outlineLevel="0" collapsed="false">
      <c r="G328" s="44"/>
      <c r="H328" s="44"/>
      <c r="I328" s="44"/>
    </row>
    <row r="329" customFormat="false" ht="15.75" hidden="false" customHeight="false" outlineLevel="0" collapsed="false">
      <c r="G329" s="44"/>
      <c r="H329" s="44"/>
      <c r="I329" s="44"/>
    </row>
    <row r="330" customFormat="false" ht="15.75" hidden="false" customHeight="false" outlineLevel="0" collapsed="false">
      <c r="G330" s="44"/>
      <c r="H330" s="44"/>
      <c r="I330" s="44"/>
    </row>
    <row r="331" customFormat="false" ht="15.75" hidden="false" customHeight="false" outlineLevel="0" collapsed="false">
      <c r="G331" s="44"/>
      <c r="H331" s="44"/>
      <c r="I331" s="44"/>
    </row>
    <row r="332" customFormat="false" ht="15.75" hidden="false" customHeight="false" outlineLevel="0" collapsed="false">
      <c r="G332" s="44"/>
      <c r="H332" s="44"/>
      <c r="I332" s="44"/>
    </row>
    <row r="333" customFormat="false" ht="15.75" hidden="false" customHeight="false" outlineLevel="0" collapsed="false">
      <c r="G333" s="44"/>
      <c r="H333" s="44"/>
      <c r="I333" s="44"/>
    </row>
    <row r="334" customFormat="false" ht="15.75" hidden="false" customHeight="false" outlineLevel="0" collapsed="false">
      <c r="G334" s="44"/>
      <c r="H334" s="44"/>
      <c r="I334" s="44"/>
    </row>
    <row r="335" customFormat="false" ht="15.75" hidden="false" customHeight="false" outlineLevel="0" collapsed="false">
      <c r="G335" s="44"/>
      <c r="H335" s="44"/>
      <c r="I335" s="44"/>
    </row>
    <row r="336" customFormat="false" ht="15.75" hidden="false" customHeight="false" outlineLevel="0" collapsed="false">
      <c r="G336" s="44"/>
      <c r="H336" s="44"/>
      <c r="I336" s="44"/>
    </row>
    <row r="337" customFormat="false" ht="15.75" hidden="false" customHeight="false" outlineLevel="0" collapsed="false">
      <c r="G337" s="44"/>
      <c r="H337" s="44"/>
      <c r="I337" s="44"/>
    </row>
    <row r="338" customFormat="false" ht="15.75" hidden="false" customHeight="false" outlineLevel="0" collapsed="false">
      <c r="G338" s="44"/>
      <c r="H338" s="44"/>
      <c r="I338" s="44"/>
    </row>
    <row r="339" customFormat="false" ht="15.75" hidden="false" customHeight="false" outlineLevel="0" collapsed="false">
      <c r="G339" s="44"/>
      <c r="H339" s="44"/>
      <c r="I339" s="44"/>
    </row>
    <row r="340" customFormat="false" ht="15.75" hidden="false" customHeight="false" outlineLevel="0" collapsed="false">
      <c r="G340" s="44"/>
      <c r="H340" s="44"/>
      <c r="I340" s="44"/>
    </row>
    <row r="341" customFormat="false" ht="15.75" hidden="false" customHeight="false" outlineLevel="0" collapsed="false">
      <c r="G341" s="44"/>
      <c r="H341" s="44"/>
      <c r="I341" s="44"/>
    </row>
    <row r="342" customFormat="false" ht="15.75" hidden="false" customHeight="false" outlineLevel="0" collapsed="false">
      <c r="G342" s="44"/>
      <c r="H342" s="44"/>
      <c r="I342" s="44"/>
    </row>
    <row r="343" customFormat="false" ht="15.75" hidden="false" customHeight="false" outlineLevel="0" collapsed="false">
      <c r="G343" s="44"/>
      <c r="H343" s="44"/>
      <c r="I343" s="44"/>
    </row>
    <row r="344" customFormat="false" ht="15.75" hidden="false" customHeight="false" outlineLevel="0" collapsed="false">
      <c r="G344" s="44"/>
      <c r="H344" s="44"/>
      <c r="I344" s="44"/>
    </row>
    <row r="345" customFormat="false" ht="15.75" hidden="false" customHeight="false" outlineLevel="0" collapsed="false">
      <c r="G345" s="44"/>
      <c r="H345" s="44"/>
      <c r="I345" s="44"/>
    </row>
    <row r="346" customFormat="false" ht="15.75" hidden="false" customHeight="false" outlineLevel="0" collapsed="false">
      <c r="G346" s="44"/>
      <c r="H346" s="44"/>
      <c r="I346" s="44"/>
    </row>
    <row r="347" customFormat="false" ht="15.75" hidden="false" customHeight="false" outlineLevel="0" collapsed="false">
      <c r="G347" s="44"/>
      <c r="H347" s="44"/>
      <c r="I347" s="44"/>
    </row>
    <row r="348" customFormat="false" ht="15.75" hidden="false" customHeight="false" outlineLevel="0" collapsed="false">
      <c r="G348" s="44"/>
      <c r="H348" s="44"/>
      <c r="I348" s="44"/>
    </row>
    <row r="349" customFormat="false" ht="15.75" hidden="false" customHeight="false" outlineLevel="0" collapsed="false">
      <c r="G349" s="44"/>
      <c r="H349" s="44"/>
      <c r="I349" s="44"/>
    </row>
    <row r="350" customFormat="false" ht="15.75" hidden="false" customHeight="false" outlineLevel="0" collapsed="false">
      <c r="G350" s="44"/>
      <c r="H350" s="44"/>
      <c r="I350" s="44"/>
    </row>
    <row r="351" customFormat="false" ht="15.75" hidden="false" customHeight="false" outlineLevel="0" collapsed="false">
      <c r="G351" s="44"/>
      <c r="H351" s="44"/>
      <c r="I351" s="44"/>
    </row>
    <row r="352" customFormat="false" ht="15.75" hidden="false" customHeight="false" outlineLevel="0" collapsed="false">
      <c r="G352" s="44"/>
      <c r="H352" s="44"/>
      <c r="I352" s="44"/>
    </row>
    <row r="353" customFormat="false" ht="15.75" hidden="false" customHeight="false" outlineLevel="0" collapsed="false">
      <c r="G353" s="44"/>
      <c r="H353" s="44"/>
      <c r="I353" s="44"/>
    </row>
    <row r="354" customFormat="false" ht="15.75" hidden="false" customHeight="false" outlineLevel="0" collapsed="false">
      <c r="G354" s="44"/>
      <c r="H354" s="44"/>
      <c r="I354" s="44"/>
    </row>
    <row r="355" customFormat="false" ht="15.75" hidden="false" customHeight="false" outlineLevel="0" collapsed="false">
      <c r="G355" s="44"/>
      <c r="H355" s="44"/>
      <c r="I355" s="44"/>
    </row>
    <row r="356" customFormat="false" ht="15.75" hidden="false" customHeight="false" outlineLevel="0" collapsed="false">
      <c r="G356" s="44"/>
      <c r="H356" s="44"/>
      <c r="I356" s="44"/>
    </row>
    <row r="357" customFormat="false" ht="15.75" hidden="false" customHeight="false" outlineLevel="0" collapsed="false">
      <c r="G357" s="44"/>
      <c r="H357" s="44"/>
      <c r="I357" s="44"/>
    </row>
    <row r="358" customFormat="false" ht="15.75" hidden="false" customHeight="false" outlineLevel="0" collapsed="false">
      <c r="G358" s="44"/>
      <c r="H358" s="44"/>
      <c r="I358" s="44"/>
    </row>
    <row r="359" customFormat="false" ht="15.75" hidden="false" customHeight="false" outlineLevel="0" collapsed="false">
      <c r="G359" s="44"/>
      <c r="H359" s="44"/>
      <c r="I359" s="44"/>
    </row>
    <row r="360" customFormat="false" ht="15.75" hidden="false" customHeight="false" outlineLevel="0" collapsed="false">
      <c r="G360" s="44"/>
      <c r="H360" s="44"/>
      <c r="I360" s="44"/>
    </row>
    <row r="361" customFormat="false" ht="15.75" hidden="false" customHeight="false" outlineLevel="0" collapsed="false">
      <c r="G361" s="44"/>
      <c r="H361" s="44"/>
      <c r="I361" s="44"/>
    </row>
    <row r="362" customFormat="false" ht="15.75" hidden="false" customHeight="false" outlineLevel="0" collapsed="false">
      <c r="G362" s="44"/>
      <c r="H362" s="44"/>
      <c r="I362" s="44"/>
    </row>
    <row r="363" customFormat="false" ht="15.75" hidden="false" customHeight="false" outlineLevel="0" collapsed="false">
      <c r="G363" s="44"/>
      <c r="H363" s="44"/>
      <c r="I363" s="44"/>
    </row>
    <row r="364" customFormat="false" ht="15.75" hidden="false" customHeight="false" outlineLevel="0" collapsed="false">
      <c r="G364" s="44"/>
      <c r="H364" s="44"/>
      <c r="I364" s="44"/>
    </row>
    <row r="365" customFormat="false" ht="15.75" hidden="false" customHeight="false" outlineLevel="0" collapsed="false">
      <c r="G365" s="44"/>
      <c r="H365" s="44"/>
      <c r="I365" s="44"/>
    </row>
    <row r="366" customFormat="false" ht="15.75" hidden="false" customHeight="false" outlineLevel="0" collapsed="false">
      <c r="G366" s="44"/>
      <c r="H366" s="44"/>
      <c r="I366" s="44"/>
    </row>
    <row r="367" customFormat="false" ht="15.75" hidden="false" customHeight="false" outlineLevel="0" collapsed="false">
      <c r="G367" s="44"/>
      <c r="H367" s="44"/>
      <c r="I367" s="44"/>
    </row>
    <row r="368" customFormat="false" ht="15.75" hidden="false" customHeight="false" outlineLevel="0" collapsed="false">
      <c r="G368" s="44"/>
      <c r="H368" s="44"/>
      <c r="I368" s="44"/>
    </row>
    <row r="369" customFormat="false" ht="15.75" hidden="false" customHeight="false" outlineLevel="0" collapsed="false">
      <c r="G369" s="44"/>
      <c r="H369" s="44"/>
      <c r="I369" s="44"/>
    </row>
    <row r="370" customFormat="false" ht="15.75" hidden="false" customHeight="false" outlineLevel="0" collapsed="false">
      <c r="G370" s="44"/>
      <c r="H370" s="44"/>
      <c r="I370" s="44"/>
    </row>
    <row r="371" customFormat="false" ht="15.75" hidden="false" customHeight="false" outlineLevel="0" collapsed="false">
      <c r="G371" s="44"/>
      <c r="H371" s="44"/>
      <c r="I371" s="44"/>
    </row>
    <row r="372" customFormat="false" ht="15.75" hidden="false" customHeight="false" outlineLevel="0" collapsed="false">
      <c r="G372" s="44"/>
      <c r="H372" s="44"/>
      <c r="I372" s="44"/>
    </row>
    <row r="373" customFormat="false" ht="15.75" hidden="false" customHeight="false" outlineLevel="0" collapsed="false">
      <c r="G373" s="44"/>
      <c r="H373" s="44"/>
      <c r="I373" s="44"/>
    </row>
    <row r="374" customFormat="false" ht="15.75" hidden="false" customHeight="false" outlineLevel="0" collapsed="false">
      <c r="G374" s="44"/>
      <c r="H374" s="44"/>
      <c r="I374" s="44"/>
    </row>
    <row r="375" customFormat="false" ht="15.75" hidden="false" customHeight="false" outlineLevel="0" collapsed="false">
      <c r="G375" s="44"/>
      <c r="H375" s="44"/>
      <c r="I375" s="44"/>
    </row>
    <row r="376" customFormat="false" ht="15.75" hidden="false" customHeight="false" outlineLevel="0" collapsed="false">
      <c r="G376" s="44"/>
      <c r="H376" s="44"/>
      <c r="I376" s="44"/>
    </row>
    <row r="377" customFormat="false" ht="15.75" hidden="false" customHeight="false" outlineLevel="0" collapsed="false">
      <c r="G377" s="44"/>
      <c r="H377" s="44"/>
      <c r="I377" s="44"/>
    </row>
    <row r="378" customFormat="false" ht="15.75" hidden="false" customHeight="false" outlineLevel="0" collapsed="false">
      <c r="G378" s="44"/>
      <c r="H378" s="44"/>
      <c r="I378" s="44"/>
    </row>
    <row r="379" customFormat="false" ht="15.75" hidden="false" customHeight="false" outlineLevel="0" collapsed="false">
      <c r="G379" s="44"/>
      <c r="H379" s="44"/>
      <c r="I379" s="44"/>
    </row>
    <row r="380" customFormat="false" ht="15.75" hidden="false" customHeight="false" outlineLevel="0" collapsed="false">
      <c r="G380" s="44"/>
      <c r="H380" s="44"/>
      <c r="I380" s="44"/>
    </row>
    <row r="381" customFormat="false" ht="15.75" hidden="false" customHeight="false" outlineLevel="0" collapsed="false">
      <c r="G381" s="44"/>
      <c r="H381" s="44"/>
      <c r="I381" s="44"/>
    </row>
    <row r="382" customFormat="false" ht="15.75" hidden="false" customHeight="false" outlineLevel="0" collapsed="false">
      <c r="G382" s="44"/>
      <c r="H382" s="44"/>
      <c r="I382" s="44"/>
    </row>
    <row r="383" customFormat="false" ht="15.75" hidden="false" customHeight="false" outlineLevel="0" collapsed="false">
      <c r="G383" s="44"/>
      <c r="H383" s="44"/>
      <c r="I383" s="44"/>
    </row>
    <row r="384" customFormat="false" ht="15.75" hidden="false" customHeight="false" outlineLevel="0" collapsed="false">
      <c r="G384" s="44"/>
      <c r="H384" s="44"/>
      <c r="I384" s="44"/>
    </row>
    <row r="385" customFormat="false" ht="15.75" hidden="false" customHeight="false" outlineLevel="0" collapsed="false">
      <c r="G385" s="44"/>
      <c r="H385" s="44"/>
      <c r="I385" s="44"/>
    </row>
    <row r="386" customFormat="false" ht="15.75" hidden="false" customHeight="false" outlineLevel="0" collapsed="false">
      <c r="G386" s="44"/>
      <c r="H386" s="44"/>
      <c r="I386" s="44"/>
    </row>
    <row r="387" customFormat="false" ht="15.75" hidden="false" customHeight="false" outlineLevel="0" collapsed="false">
      <c r="G387" s="44"/>
      <c r="H387" s="44"/>
      <c r="I387" s="44"/>
    </row>
    <row r="388" customFormat="false" ht="15.75" hidden="false" customHeight="false" outlineLevel="0" collapsed="false">
      <c r="G388" s="44"/>
      <c r="H388" s="44"/>
      <c r="I388" s="44"/>
    </row>
    <row r="389" customFormat="false" ht="15.75" hidden="false" customHeight="false" outlineLevel="0" collapsed="false">
      <c r="G389" s="44"/>
      <c r="H389" s="44"/>
      <c r="I389" s="44"/>
    </row>
    <row r="390" customFormat="false" ht="15.75" hidden="false" customHeight="false" outlineLevel="0" collapsed="false">
      <c r="G390" s="44"/>
      <c r="H390" s="44"/>
      <c r="I390" s="44"/>
    </row>
    <row r="391" customFormat="false" ht="15.75" hidden="false" customHeight="false" outlineLevel="0" collapsed="false">
      <c r="G391" s="44"/>
      <c r="H391" s="44"/>
      <c r="I391" s="44"/>
    </row>
    <row r="392" customFormat="false" ht="15.75" hidden="false" customHeight="false" outlineLevel="0" collapsed="false">
      <c r="G392" s="44"/>
      <c r="H392" s="44"/>
      <c r="I392" s="44"/>
    </row>
    <row r="393" customFormat="false" ht="15.75" hidden="false" customHeight="false" outlineLevel="0" collapsed="false">
      <c r="G393" s="44"/>
      <c r="H393" s="44"/>
      <c r="I393" s="44"/>
    </row>
    <row r="394" customFormat="false" ht="15.75" hidden="false" customHeight="false" outlineLevel="0" collapsed="false">
      <c r="G394" s="44"/>
      <c r="H394" s="44"/>
      <c r="I394" s="44"/>
    </row>
    <row r="395" customFormat="false" ht="15.75" hidden="false" customHeight="false" outlineLevel="0" collapsed="false">
      <c r="G395" s="44"/>
      <c r="H395" s="44"/>
      <c r="I395" s="44"/>
    </row>
    <row r="396" customFormat="false" ht="15.75" hidden="false" customHeight="false" outlineLevel="0" collapsed="false">
      <c r="G396" s="44"/>
      <c r="H396" s="44"/>
      <c r="I396" s="44"/>
    </row>
    <row r="397" customFormat="false" ht="15.75" hidden="false" customHeight="false" outlineLevel="0" collapsed="false">
      <c r="G397" s="44"/>
      <c r="H397" s="44"/>
      <c r="I397" s="44"/>
    </row>
    <row r="398" customFormat="false" ht="15.75" hidden="false" customHeight="false" outlineLevel="0" collapsed="false">
      <c r="G398" s="44"/>
      <c r="H398" s="44"/>
      <c r="I398" s="44"/>
    </row>
    <row r="399" customFormat="false" ht="15.75" hidden="false" customHeight="false" outlineLevel="0" collapsed="false">
      <c r="G399" s="44"/>
      <c r="H399" s="44"/>
      <c r="I399" s="44"/>
    </row>
    <row r="400" customFormat="false" ht="15.75" hidden="false" customHeight="false" outlineLevel="0" collapsed="false">
      <c r="G400" s="44"/>
      <c r="H400" s="44"/>
      <c r="I400" s="44"/>
    </row>
    <row r="401" customFormat="false" ht="15.75" hidden="false" customHeight="false" outlineLevel="0" collapsed="false">
      <c r="G401" s="44"/>
      <c r="H401" s="44"/>
      <c r="I401" s="44"/>
    </row>
    <row r="402" customFormat="false" ht="15.75" hidden="false" customHeight="false" outlineLevel="0" collapsed="false">
      <c r="G402" s="44"/>
      <c r="H402" s="44"/>
      <c r="I402" s="44"/>
    </row>
    <row r="403" customFormat="false" ht="15.75" hidden="false" customHeight="false" outlineLevel="0" collapsed="false">
      <c r="G403" s="44"/>
      <c r="H403" s="44"/>
      <c r="I403" s="44"/>
    </row>
    <row r="404" customFormat="false" ht="15.75" hidden="false" customHeight="false" outlineLevel="0" collapsed="false">
      <c r="G404" s="44"/>
      <c r="H404" s="44"/>
      <c r="I404" s="44"/>
    </row>
    <row r="405" customFormat="false" ht="15.75" hidden="false" customHeight="false" outlineLevel="0" collapsed="false">
      <c r="G405" s="44"/>
      <c r="H405" s="44"/>
      <c r="I405" s="44"/>
    </row>
    <row r="406" customFormat="false" ht="15.75" hidden="false" customHeight="false" outlineLevel="0" collapsed="false">
      <c r="G406" s="44"/>
      <c r="H406" s="44"/>
      <c r="I406" s="44"/>
    </row>
    <row r="407" customFormat="false" ht="15.75" hidden="false" customHeight="false" outlineLevel="0" collapsed="false">
      <c r="G407" s="44"/>
      <c r="H407" s="44"/>
      <c r="I407" s="44"/>
    </row>
    <row r="408" customFormat="false" ht="15.75" hidden="false" customHeight="false" outlineLevel="0" collapsed="false">
      <c r="G408" s="44"/>
      <c r="H408" s="44"/>
      <c r="I408" s="44"/>
    </row>
    <row r="409" customFormat="false" ht="15.75" hidden="false" customHeight="false" outlineLevel="0" collapsed="false">
      <c r="G409" s="44"/>
      <c r="H409" s="44"/>
      <c r="I409" s="44"/>
    </row>
    <row r="410" customFormat="false" ht="15.75" hidden="false" customHeight="false" outlineLevel="0" collapsed="false">
      <c r="G410" s="44"/>
      <c r="H410" s="44"/>
      <c r="I410" s="44"/>
    </row>
    <row r="411" customFormat="false" ht="15.75" hidden="false" customHeight="false" outlineLevel="0" collapsed="false">
      <c r="G411" s="44"/>
      <c r="H411" s="44"/>
      <c r="I411" s="44"/>
    </row>
    <row r="412" customFormat="false" ht="15.75" hidden="false" customHeight="false" outlineLevel="0" collapsed="false">
      <c r="G412" s="44"/>
      <c r="H412" s="44"/>
      <c r="I412" s="44"/>
    </row>
    <row r="413" customFormat="false" ht="15.75" hidden="false" customHeight="false" outlineLevel="0" collapsed="false">
      <c r="G413" s="44"/>
      <c r="H413" s="44"/>
      <c r="I413" s="44"/>
    </row>
    <row r="414" customFormat="false" ht="15.75" hidden="false" customHeight="false" outlineLevel="0" collapsed="false">
      <c r="G414" s="44"/>
      <c r="H414" s="44"/>
      <c r="I414" s="44"/>
    </row>
    <row r="415" customFormat="false" ht="15.75" hidden="false" customHeight="false" outlineLevel="0" collapsed="false">
      <c r="G415" s="44"/>
      <c r="H415" s="44"/>
      <c r="I415" s="44"/>
    </row>
    <row r="416" customFormat="false" ht="15.75" hidden="false" customHeight="false" outlineLevel="0" collapsed="false">
      <c r="G416" s="44"/>
      <c r="H416" s="44"/>
      <c r="I416" s="44"/>
    </row>
    <row r="417" customFormat="false" ht="15.75" hidden="false" customHeight="false" outlineLevel="0" collapsed="false">
      <c r="G417" s="44"/>
      <c r="H417" s="44"/>
      <c r="I417" s="44"/>
    </row>
    <row r="418" customFormat="false" ht="15.75" hidden="false" customHeight="false" outlineLevel="0" collapsed="false">
      <c r="G418" s="44"/>
      <c r="H418" s="44"/>
      <c r="I418" s="44"/>
    </row>
    <row r="419" customFormat="false" ht="15.75" hidden="false" customHeight="false" outlineLevel="0" collapsed="false">
      <c r="G419" s="44"/>
      <c r="H419" s="44"/>
      <c r="I419" s="44"/>
    </row>
    <row r="420" customFormat="false" ht="15.75" hidden="false" customHeight="false" outlineLevel="0" collapsed="false">
      <c r="G420" s="44"/>
      <c r="H420" s="44"/>
      <c r="I420" s="44"/>
    </row>
    <row r="421" customFormat="false" ht="15.75" hidden="false" customHeight="false" outlineLevel="0" collapsed="false">
      <c r="G421" s="44"/>
      <c r="H421" s="44"/>
      <c r="I421" s="44"/>
    </row>
    <row r="422" customFormat="false" ht="15.75" hidden="false" customHeight="false" outlineLevel="0" collapsed="false">
      <c r="G422" s="44"/>
      <c r="H422" s="44"/>
      <c r="I422" s="44"/>
    </row>
    <row r="423" customFormat="false" ht="15.75" hidden="false" customHeight="false" outlineLevel="0" collapsed="false">
      <c r="G423" s="44"/>
      <c r="H423" s="44"/>
      <c r="I423" s="44"/>
    </row>
    <row r="424" customFormat="false" ht="15.75" hidden="false" customHeight="false" outlineLevel="0" collapsed="false">
      <c r="G424" s="44"/>
      <c r="H424" s="44"/>
      <c r="I424" s="44"/>
    </row>
    <row r="425" customFormat="false" ht="15.75" hidden="false" customHeight="false" outlineLevel="0" collapsed="false">
      <c r="G425" s="44"/>
      <c r="H425" s="44"/>
      <c r="I425" s="44"/>
    </row>
    <row r="426" customFormat="false" ht="15.75" hidden="false" customHeight="false" outlineLevel="0" collapsed="false">
      <c r="G426" s="44"/>
      <c r="H426" s="44"/>
      <c r="I426" s="44"/>
    </row>
    <row r="427" customFormat="false" ht="15.75" hidden="false" customHeight="false" outlineLevel="0" collapsed="false">
      <c r="G427" s="44"/>
      <c r="H427" s="44"/>
      <c r="I427" s="44"/>
    </row>
    <row r="428" customFormat="false" ht="15.75" hidden="false" customHeight="false" outlineLevel="0" collapsed="false">
      <c r="G428" s="44"/>
      <c r="H428" s="44"/>
      <c r="I428" s="44"/>
    </row>
    <row r="429" customFormat="false" ht="15.75" hidden="false" customHeight="false" outlineLevel="0" collapsed="false">
      <c r="G429" s="44"/>
      <c r="H429" s="44"/>
      <c r="I429" s="44"/>
    </row>
    <row r="430" customFormat="false" ht="15.75" hidden="false" customHeight="false" outlineLevel="0" collapsed="false">
      <c r="G430" s="44"/>
      <c r="H430" s="44"/>
      <c r="I430" s="44"/>
    </row>
    <row r="431" customFormat="false" ht="15.75" hidden="false" customHeight="false" outlineLevel="0" collapsed="false">
      <c r="G431" s="44"/>
      <c r="H431" s="44"/>
      <c r="I431" s="44"/>
    </row>
    <row r="432" customFormat="false" ht="15.75" hidden="false" customHeight="false" outlineLevel="0" collapsed="false">
      <c r="G432" s="44"/>
      <c r="H432" s="44"/>
      <c r="I432" s="44"/>
    </row>
    <row r="433" customFormat="false" ht="15.75" hidden="false" customHeight="false" outlineLevel="0" collapsed="false">
      <c r="G433" s="44"/>
      <c r="H433" s="44"/>
      <c r="I433" s="44"/>
    </row>
    <row r="434" customFormat="false" ht="15.75" hidden="false" customHeight="false" outlineLevel="0" collapsed="false">
      <c r="G434" s="44"/>
      <c r="H434" s="44"/>
      <c r="I434" s="44"/>
    </row>
    <row r="435" customFormat="false" ht="15.75" hidden="false" customHeight="false" outlineLevel="0" collapsed="false">
      <c r="G435" s="44"/>
      <c r="H435" s="44"/>
      <c r="I435" s="44"/>
    </row>
    <row r="436" customFormat="false" ht="15.75" hidden="false" customHeight="false" outlineLevel="0" collapsed="false">
      <c r="G436" s="44"/>
      <c r="H436" s="44"/>
      <c r="I436" s="44"/>
    </row>
    <row r="437" customFormat="false" ht="15.75" hidden="false" customHeight="false" outlineLevel="0" collapsed="false">
      <c r="G437" s="44"/>
      <c r="H437" s="44"/>
      <c r="I437" s="44"/>
    </row>
    <row r="438" customFormat="false" ht="15.75" hidden="false" customHeight="false" outlineLevel="0" collapsed="false">
      <c r="G438" s="44"/>
      <c r="H438" s="44"/>
      <c r="I438" s="44"/>
    </row>
    <row r="439" customFormat="false" ht="15.75" hidden="false" customHeight="false" outlineLevel="0" collapsed="false">
      <c r="G439" s="44"/>
      <c r="H439" s="44"/>
      <c r="I439" s="44"/>
    </row>
    <row r="440" customFormat="false" ht="15.75" hidden="false" customHeight="false" outlineLevel="0" collapsed="false">
      <c r="G440" s="44"/>
      <c r="H440" s="44"/>
      <c r="I440" s="44"/>
    </row>
    <row r="441" customFormat="false" ht="15.75" hidden="false" customHeight="false" outlineLevel="0" collapsed="false">
      <c r="G441" s="44"/>
      <c r="H441" s="44"/>
      <c r="I441" s="44"/>
    </row>
    <row r="442" customFormat="false" ht="15.75" hidden="false" customHeight="false" outlineLevel="0" collapsed="false">
      <c r="G442" s="44"/>
      <c r="H442" s="44"/>
      <c r="I442" s="44"/>
    </row>
    <row r="443" customFormat="false" ht="15.75" hidden="false" customHeight="false" outlineLevel="0" collapsed="false">
      <c r="G443" s="44"/>
      <c r="H443" s="44"/>
      <c r="I443" s="44"/>
    </row>
    <row r="444" customFormat="false" ht="15.75" hidden="false" customHeight="false" outlineLevel="0" collapsed="false">
      <c r="G444" s="44"/>
      <c r="H444" s="44"/>
      <c r="I444" s="44"/>
    </row>
    <row r="445" customFormat="false" ht="15.75" hidden="false" customHeight="false" outlineLevel="0" collapsed="false">
      <c r="G445" s="44"/>
      <c r="H445" s="44"/>
      <c r="I445" s="44"/>
    </row>
    <row r="446" customFormat="false" ht="15.75" hidden="false" customHeight="false" outlineLevel="0" collapsed="false">
      <c r="G446" s="44"/>
      <c r="H446" s="44"/>
      <c r="I446" s="44"/>
    </row>
    <row r="447" customFormat="false" ht="15.75" hidden="false" customHeight="false" outlineLevel="0" collapsed="false">
      <c r="G447" s="44"/>
      <c r="H447" s="44"/>
      <c r="I447" s="44"/>
    </row>
    <row r="448" customFormat="false" ht="15.75" hidden="false" customHeight="false" outlineLevel="0" collapsed="false">
      <c r="G448" s="44"/>
      <c r="H448" s="44"/>
      <c r="I448" s="44"/>
    </row>
    <row r="449" customFormat="false" ht="15.75" hidden="false" customHeight="false" outlineLevel="0" collapsed="false">
      <c r="G449" s="44"/>
      <c r="H449" s="44"/>
      <c r="I449" s="44"/>
    </row>
    <row r="450" customFormat="false" ht="15.75" hidden="false" customHeight="false" outlineLevel="0" collapsed="false">
      <c r="G450" s="44"/>
      <c r="H450" s="44"/>
      <c r="I450" s="44"/>
    </row>
    <row r="451" customFormat="false" ht="15.75" hidden="false" customHeight="false" outlineLevel="0" collapsed="false">
      <c r="G451" s="44"/>
      <c r="H451" s="44"/>
      <c r="I451" s="44"/>
    </row>
    <row r="452" customFormat="false" ht="15.75" hidden="false" customHeight="false" outlineLevel="0" collapsed="false">
      <c r="G452" s="44"/>
      <c r="H452" s="44"/>
      <c r="I452" s="44"/>
    </row>
    <row r="453" customFormat="false" ht="15.75" hidden="false" customHeight="false" outlineLevel="0" collapsed="false">
      <c r="G453" s="44"/>
      <c r="H453" s="44"/>
      <c r="I453" s="44"/>
    </row>
    <row r="454" customFormat="false" ht="15.75" hidden="false" customHeight="false" outlineLevel="0" collapsed="false">
      <c r="G454" s="44"/>
      <c r="H454" s="44"/>
      <c r="I454" s="44"/>
    </row>
    <row r="455" customFormat="false" ht="15.75" hidden="false" customHeight="false" outlineLevel="0" collapsed="false">
      <c r="G455" s="44"/>
      <c r="H455" s="44"/>
      <c r="I455" s="44"/>
    </row>
    <row r="456" customFormat="false" ht="15.75" hidden="false" customHeight="false" outlineLevel="0" collapsed="false">
      <c r="G456" s="44"/>
      <c r="H456" s="44"/>
      <c r="I456" s="44"/>
    </row>
    <row r="457" customFormat="false" ht="15.75" hidden="false" customHeight="false" outlineLevel="0" collapsed="false">
      <c r="G457" s="44"/>
      <c r="H457" s="44"/>
      <c r="I457" s="44"/>
    </row>
    <row r="458" customFormat="false" ht="15.75" hidden="false" customHeight="false" outlineLevel="0" collapsed="false">
      <c r="G458" s="44"/>
      <c r="H458" s="44"/>
      <c r="I458" s="44"/>
    </row>
    <row r="459" customFormat="false" ht="15.75" hidden="false" customHeight="false" outlineLevel="0" collapsed="false">
      <c r="G459" s="44"/>
      <c r="H459" s="44"/>
      <c r="I459" s="44"/>
    </row>
    <row r="460" customFormat="false" ht="15.75" hidden="false" customHeight="false" outlineLevel="0" collapsed="false">
      <c r="G460" s="44"/>
      <c r="H460" s="44"/>
      <c r="I460" s="44"/>
    </row>
    <row r="461" customFormat="false" ht="15.75" hidden="false" customHeight="false" outlineLevel="0" collapsed="false">
      <c r="G461" s="44"/>
      <c r="H461" s="44"/>
      <c r="I461" s="44"/>
    </row>
    <row r="462" customFormat="false" ht="15.75" hidden="false" customHeight="false" outlineLevel="0" collapsed="false">
      <c r="G462" s="44"/>
      <c r="H462" s="44"/>
      <c r="I462" s="44"/>
    </row>
    <row r="463" customFormat="false" ht="15.75" hidden="false" customHeight="false" outlineLevel="0" collapsed="false">
      <c r="G463" s="44"/>
      <c r="H463" s="44"/>
      <c r="I463" s="44"/>
    </row>
    <row r="464" customFormat="false" ht="15.75" hidden="false" customHeight="false" outlineLevel="0" collapsed="false">
      <c r="G464" s="44"/>
      <c r="H464" s="44"/>
      <c r="I464" s="44"/>
    </row>
    <row r="465" customFormat="false" ht="15.75" hidden="false" customHeight="false" outlineLevel="0" collapsed="false">
      <c r="G465" s="44"/>
      <c r="H465" s="44"/>
      <c r="I465" s="44"/>
    </row>
    <row r="466" customFormat="false" ht="15.75" hidden="false" customHeight="false" outlineLevel="0" collapsed="false">
      <c r="G466" s="44"/>
      <c r="H466" s="44"/>
      <c r="I466" s="44"/>
    </row>
    <row r="467" customFormat="false" ht="15.75" hidden="false" customHeight="false" outlineLevel="0" collapsed="false">
      <c r="G467" s="44"/>
      <c r="H467" s="44"/>
      <c r="I467" s="44"/>
    </row>
    <row r="468" customFormat="false" ht="15.75" hidden="false" customHeight="false" outlineLevel="0" collapsed="false">
      <c r="G468" s="44"/>
      <c r="H468" s="44"/>
      <c r="I468" s="44"/>
    </row>
    <row r="469" customFormat="false" ht="15.75" hidden="false" customHeight="false" outlineLevel="0" collapsed="false">
      <c r="G469" s="44"/>
      <c r="H469" s="44"/>
      <c r="I469" s="44"/>
    </row>
    <row r="470" customFormat="false" ht="15.75" hidden="false" customHeight="false" outlineLevel="0" collapsed="false">
      <c r="G470" s="44"/>
      <c r="H470" s="44"/>
      <c r="I470" s="44"/>
    </row>
    <row r="471" customFormat="false" ht="15.75" hidden="false" customHeight="false" outlineLevel="0" collapsed="false">
      <c r="G471" s="44"/>
      <c r="H471" s="44"/>
      <c r="I471" s="44"/>
    </row>
    <row r="472" customFormat="false" ht="15.75" hidden="false" customHeight="false" outlineLevel="0" collapsed="false">
      <c r="G472" s="44"/>
      <c r="H472" s="44"/>
      <c r="I472" s="44"/>
    </row>
    <row r="473" customFormat="false" ht="15.75" hidden="false" customHeight="false" outlineLevel="0" collapsed="false">
      <c r="G473" s="44"/>
      <c r="H473" s="44"/>
      <c r="I473" s="44"/>
    </row>
    <row r="474" customFormat="false" ht="15.75" hidden="false" customHeight="false" outlineLevel="0" collapsed="false">
      <c r="G474" s="44"/>
      <c r="H474" s="44"/>
      <c r="I474" s="44"/>
    </row>
    <row r="475" customFormat="false" ht="15.75" hidden="false" customHeight="false" outlineLevel="0" collapsed="false">
      <c r="G475" s="44"/>
      <c r="H475" s="44"/>
      <c r="I475" s="44"/>
    </row>
    <row r="476" customFormat="false" ht="15.75" hidden="false" customHeight="false" outlineLevel="0" collapsed="false">
      <c r="G476" s="44"/>
      <c r="H476" s="44"/>
      <c r="I476" s="44"/>
    </row>
    <row r="477" customFormat="false" ht="15.75" hidden="false" customHeight="false" outlineLevel="0" collapsed="false">
      <c r="G477" s="44"/>
      <c r="H477" s="44"/>
      <c r="I477" s="44"/>
    </row>
    <row r="478" customFormat="false" ht="15.75" hidden="false" customHeight="false" outlineLevel="0" collapsed="false">
      <c r="G478" s="44"/>
      <c r="H478" s="44"/>
      <c r="I478" s="44"/>
    </row>
    <row r="479" customFormat="false" ht="15.75" hidden="false" customHeight="false" outlineLevel="0" collapsed="false">
      <c r="G479" s="44"/>
      <c r="H479" s="44"/>
      <c r="I479" s="44"/>
    </row>
    <row r="480" customFormat="false" ht="15.75" hidden="false" customHeight="false" outlineLevel="0" collapsed="false">
      <c r="G480" s="44"/>
      <c r="H480" s="44"/>
      <c r="I480" s="44"/>
    </row>
    <row r="481" customFormat="false" ht="15.75" hidden="false" customHeight="false" outlineLevel="0" collapsed="false">
      <c r="G481" s="44"/>
      <c r="H481" s="44"/>
      <c r="I481" s="44"/>
    </row>
    <row r="482" customFormat="false" ht="15.75" hidden="false" customHeight="false" outlineLevel="0" collapsed="false">
      <c r="G482" s="44"/>
      <c r="H482" s="44"/>
      <c r="I482" s="44"/>
    </row>
    <row r="483" customFormat="false" ht="15.75" hidden="false" customHeight="false" outlineLevel="0" collapsed="false">
      <c r="G483" s="44"/>
      <c r="H483" s="44"/>
      <c r="I483" s="44"/>
    </row>
    <row r="484" customFormat="false" ht="15.75" hidden="false" customHeight="false" outlineLevel="0" collapsed="false">
      <c r="G484" s="44"/>
      <c r="H484" s="44"/>
      <c r="I484" s="44"/>
    </row>
    <row r="485" customFormat="false" ht="15.75" hidden="false" customHeight="false" outlineLevel="0" collapsed="false">
      <c r="G485" s="44"/>
      <c r="H485" s="44"/>
      <c r="I485" s="44"/>
    </row>
    <row r="486" customFormat="false" ht="15.75" hidden="false" customHeight="false" outlineLevel="0" collapsed="false">
      <c r="G486" s="44"/>
      <c r="H486" s="44"/>
      <c r="I486" s="44"/>
    </row>
    <row r="487" customFormat="false" ht="15.75" hidden="false" customHeight="false" outlineLevel="0" collapsed="false">
      <c r="G487" s="44"/>
      <c r="H487" s="44"/>
      <c r="I487" s="44"/>
    </row>
    <row r="488" customFormat="false" ht="15.75" hidden="false" customHeight="false" outlineLevel="0" collapsed="false">
      <c r="G488" s="44"/>
      <c r="H488" s="44"/>
      <c r="I488" s="44"/>
    </row>
    <row r="489" customFormat="false" ht="15.75" hidden="false" customHeight="false" outlineLevel="0" collapsed="false">
      <c r="G489" s="44"/>
      <c r="H489" s="44"/>
      <c r="I489" s="44"/>
    </row>
    <row r="490" customFormat="false" ht="15.75" hidden="false" customHeight="false" outlineLevel="0" collapsed="false">
      <c r="G490" s="44"/>
      <c r="H490" s="44"/>
      <c r="I490" s="44"/>
    </row>
    <row r="491" customFormat="false" ht="15.75" hidden="false" customHeight="false" outlineLevel="0" collapsed="false">
      <c r="G491" s="44"/>
      <c r="H491" s="44"/>
      <c r="I491" s="44"/>
    </row>
    <row r="492" customFormat="false" ht="15.75" hidden="false" customHeight="false" outlineLevel="0" collapsed="false">
      <c r="G492" s="44"/>
      <c r="H492" s="44"/>
      <c r="I492" s="44"/>
    </row>
    <row r="493" customFormat="false" ht="15.75" hidden="false" customHeight="false" outlineLevel="0" collapsed="false">
      <c r="G493" s="44"/>
      <c r="H493" s="44"/>
      <c r="I493" s="44"/>
    </row>
    <row r="494" customFormat="false" ht="15.75" hidden="false" customHeight="false" outlineLevel="0" collapsed="false">
      <c r="G494" s="44"/>
      <c r="H494" s="44"/>
      <c r="I494" s="44"/>
    </row>
    <row r="495" customFormat="false" ht="15.75" hidden="false" customHeight="false" outlineLevel="0" collapsed="false">
      <c r="G495" s="44"/>
      <c r="H495" s="44"/>
      <c r="I495" s="44"/>
    </row>
    <row r="496" customFormat="false" ht="15.75" hidden="false" customHeight="false" outlineLevel="0" collapsed="false">
      <c r="G496" s="44"/>
      <c r="H496" s="44"/>
      <c r="I496" s="44"/>
    </row>
    <row r="497" customFormat="false" ht="15.75" hidden="false" customHeight="false" outlineLevel="0" collapsed="false">
      <c r="G497" s="44"/>
      <c r="H497" s="44"/>
      <c r="I497" s="44"/>
    </row>
    <row r="498" customFormat="false" ht="15.75" hidden="false" customHeight="false" outlineLevel="0" collapsed="false">
      <c r="G498" s="44"/>
      <c r="H498" s="44"/>
      <c r="I498" s="44"/>
    </row>
    <row r="499" customFormat="false" ht="15.75" hidden="false" customHeight="false" outlineLevel="0" collapsed="false">
      <c r="G499" s="44"/>
      <c r="H499" s="44"/>
      <c r="I499" s="44"/>
    </row>
    <row r="500" customFormat="false" ht="15.75" hidden="false" customHeight="false" outlineLevel="0" collapsed="false">
      <c r="G500" s="44"/>
      <c r="H500" s="44"/>
      <c r="I500" s="44"/>
    </row>
    <row r="501" customFormat="false" ht="15.75" hidden="false" customHeight="false" outlineLevel="0" collapsed="false">
      <c r="G501" s="44"/>
      <c r="H501" s="44"/>
      <c r="I501" s="44"/>
    </row>
    <row r="502" customFormat="false" ht="15.75" hidden="false" customHeight="false" outlineLevel="0" collapsed="false">
      <c r="G502" s="44"/>
      <c r="H502" s="44"/>
      <c r="I502" s="44"/>
    </row>
    <row r="503" customFormat="false" ht="15.75" hidden="false" customHeight="false" outlineLevel="0" collapsed="false">
      <c r="G503" s="44"/>
      <c r="H503" s="44"/>
      <c r="I503" s="44"/>
    </row>
    <row r="504" customFormat="false" ht="15.75" hidden="false" customHeight="false" outlineLevel="0" collapsed="false">
      <c r="G504" s="44"/>
      <c r="H504" s="44"/>
      <c r="I504" s="44"/>
    </row>
    <row r="505" customFormat="false" ht="15.75" hidden="false" customHeight="false" outlineLevel="0" collapsed="false">
      <c r="G505" s="44"/>
      <c r="H505" s="44"/>
      <c r="I505" s="44"/>
    </row>
    <row r="506" customFormat="false" ht="15.75" hidden="false" customHeight="false" outlineLevel="0" collapsed="false">
      <c r="G506" s="44"/>
      <c r="H506" s="44"/>
      <c r="I506" s="44"/>
    </row>
    <row r="507" customFormat="false" ht="15.75" hidden="false" customHeight="false" outlineLevel="0" collapsed="false">
      <c r="G507" s="44"/>
      <c r="H507" s="44"/>
      <c r="I507" s="44"/>
    </row>
    <row r="508" customFormat="false" ht="15.75" hidden="false" customHeight="false" outlineLevel="0" collapsed="false">
      <c r="G508" s="44"/>
      <c r="H508" s="44"/>
      <c r="I508" s="44"/>
    </row>
    <row r="509" customFormat="false" ht="15.75" hidden="false" customHeight="false" outlineLevel="0" collapsed="false">
      <c r="G509" s="44"/>
      <c r="H509" s="44"/>
      <c r="I509" s="44"/>
    </row>
    <row r="510" customFormat="false" ht="15.75" hidden="false" customHeight="false" outlineLevel="0" collapsed="false">
      <c r="G510" s="44"/>
      <c r="H510" s="44"/>
      <c r="I510" s="44"/>
    </row>
    <row r="511" customFormat="false" ht="15.75" hidden="false" customHeight="false" outlineLevel="0" collapsed="false">
      <c r="G511" s="44"/>
      <c r="H511" s="44"/>
      <c r="I511" s="44"/>
    </row>
    <row r="512" customFormat="false" ht="15.75" hidden="false" customHeight="false" outlineLevel="0" collapsed="false">
      <c r="G512" s="44"/>
      <c r="H512" s="44"/>
      <c r="I512" s="44"/>
    </row>
    <row r="513" customFormat="false" ht="15.75" hidden="false" customHeight="false" outlineLevel="0" collapsed="false">
      <c r="G513" s="44"/>
      <c r="H513" s="44"/>
      <c r="I513" s="44"/>
    </row>
    <row r="514" customFormat="false" ht="15.75" hidden="false" customHeight="false" outlineLevel="0" collapsed="false">
      <c r="G514" s="44"/>
      <c r="H514" s="44"/>
      <c r="I514" s="44"/>
    </row>
    <row r="515" customFormat="false" ht="15.75" hidden="false" customHeight="false" outlineLevel="0" collapsed="false">
      <c r="G515" s="44"/>
      <c r="H515" s="44"/>
      <c r="I515" s="44"/>
    </row>
    <row r="516" customFormat="false" ht="15.75" hidden="false" customHeight="false" outlineLevel="0" collapsed="false">
      <c r="G516" s="44"/>
      <c r="H516" s="44"/>
      <c r="I516" s="44"/>
    </row>
    <row r="517" customFormat="false" ht="15.75" hidden="false" customHeight="false" outlineLevel="0" collapsed="false">
      <c r="G517" s="44"/>
      <c r="H517" s="44"/>
      <c r="I517" s="44"/>
    </row>
    <row r="518" customFormat="false" ht="15.75" hidden="false" customHeight="false" outlineLevel="0" collapsed="false">
      <c r="G518" s="44"/>
      <c r="H518" s="44"/>
      <c r="I518" s="44"/>
    </row>
    <row r="519" customFormat="false" ht="15.75" hidden="false" customHeight="false" outlineLevel="0" collapsed="false">
      <c r="G519" s="44"/>
      <c r="H519" s="44"/>
      <c r="I519" s="44"/>
    </row>
    <row r="520" customFormat="false" ht="15.75" hidden="false" customHeight="false" outlineLevel="0" collapsed="false">
      <c r="G520" s="44"/>
      <c r="H520" s="44"/>
      <c r="I520" s="44"/>
    </row>
    <row r="521" customFormat="false" ht="15.75" hidden="false" customHeight="false" outlineLevel="0" collapsed="false">
      <c r="G521" s="44"/>
      <c r="H521" s="44"/>
      <c r="I521" s="44"/>
    </row>
    <row r="522" customFormat="false" ht="15.75" hidden="false" customHeight="false" outlineLevel="0" collapsed="false">
      <c r="G522" s="44"/>
      <c r="H522" s="44"/>
      <c r="I522" s="44"/>
    </row>
    <row r="523" customFormat="false" ht="15.75" hidden="false" customHeight="false" outlineLevel="0" collapsed="false">
      <c r="G523" s="44"/>
      <c r="H523" s="44"/>
      <c r="I523" s="44"/>
    </row>
    <row r="524" customFormat="false" ht="15.75" hidden="false" customHeight="false" outlineLevel="0" collapsed="false">
      <c r="G524" s="44"/>
      <c r="H524" s="44"/>
      <c r="I524" s="44"/>
    </row>
    <row r="525" customFormat="false" ht="15.75" hidden="false" customHeight="false" outlineLevel="0" collapsed="false">
      <c r="G525" s="44"/>
      <c r="H525" s="44"/>
      <c r="I525" s="44"/>
    </row>
    <row r="526" customFormat="false" ht="15.75" hidden="false" customHeight="false" outlineLevel="0" collapsed="false">
      <c r="G526" s="44"/>
      <c r="H526" s="44"/>
      <c r="I526" s="44"/>
    </row>
    <row r="527" customFormat="false" ht="15.75" hidden="false" customHeight="false" outlineLevel="0" collapsed="false">
      <c r="G527" s="44"/>
      <c r="H527" s="44"/>
      <c r="I527" s="44"/>
    </row>
    <row r="528" customFormat="false" ht="15.75" hidden="false" customHeight="false" outlineLevel="0" collapsed="false">
      <c r="G528" s="44"/>
      <c r="H528" s="44"/>
      <c r="I528" s="44"/>
    </row>
    <row r="529" customFormat="false" ht="15.75" hidden="false" customHeight="false" outlineLevel="0" collapsed="false">
      <c r="G529" s="44"/>
      <c r="H529" s="44"/>
      <c r="I529" s="44"/>
    </row>
    <row r="530" customFormat="false" ht="15.75" hidden="false" customHeight="false" outlineLevel="0" collapsed="false">
      <c r="G530" s="44"/>
      <c r="H530" s="44"/>
      <c r="I530" s="44"/>
    </row>
    <row r="531" customFormat="false" ht="15.75" hidden="false" customHeight="false" outlineLevel="0" collapsed="false">
      <c r="G531" s="44"/>
      <c r="H531" s="44"/>
      <c r="I531" s="44"/>
    </row>
    <row r="532" customFormat="false" ht="15.75" hidden="false" customHeight="false" outlineLevel="0" collapsed="false">
      <c r="G532" s="44"/>
      <c r="H532" s="44"/>
      <c r="I532" s="44"/>
    </row>
    <row r="533" customFormat="false" ht="15.75" hidden="false" customHeight="false" outlineLevel="0" collapsed="false">
      <c r="G533" s="44"/>
      <c r="H533" s="44"/>
      <c r="I533" s="44"/>
    </row>
    <row r="534" customFormat="false" ht="15.75" hidden="false" customHeight="false" outlineLevel="0" collapsed="false">
      <c r="G534" s="44"/>
      <c r="H534" s="44"/>
      <c r="I534" s="44"/>
    </row>
    <row r="535" customFormat="false" ht="15.75" hidden="false" customHeight="false" outlineLevel="0" collapsed="false">
      <c r="G535" s="44"/>
      <c r="H535" s="44"/>
      <c r="I535" s="44"/>
    </row>
    <row r="536" customFormat="false" ht="15.75" hidden="false" customHeight="false" outlineLevel="0" collapsed="false">
      <c r="G536" s="44"/>
      <c r="H536" s="44"/>
      <c r="I536" s="44"/>
    </row>
    <row r="537" customFormat="false" ht="15.75" hidden="false" customHeight="false" outlineLevel="0" collapsed="false">
      <c r="G537" s="44"/>
      <c r="H537" s="44"/>
      <c r="I537" s="44"/>
    </row>
    <row r="538" customFormat="false" ht="15.75" hidden="false" customHeight="false" outlineLevel="0" collapsed="false">
      <c r="G538" s="44"/>
      <c r="H538" s="44"/>
      <c r="I538" s="44"/>
    </row>
    <row r="539" customFormat="false" ht="15.75" hidden="false" customHeight="false" outlineLevel="0" collapsed="false">
      <c r="G539" s="44"/>
      <c r="H539" s="44"/>
      <c r="I539" s="44"/>
    </row>
    <row r="540" customFormat="false" ht="15.75" hidden="false" customHeight="false" outlineLevel="0" collapsed="false">
      <c r="G540" s="44"/>
      <c r="H540" s="44"/>
      <c r="I540" s="44"/>
    </row>
    <row r="541" customFormat="false" ht="15.75" hidden="false" customHeight="false" outlineLevel="0" collapsed="false">
      <c r="G541" s="44"/>
      <c r="H541" s="44"/>
      <c r="I541" s="44"/>
    </row>
    <row r="542" customFormat="false" ht="15.75" hidden="false" customHeight="false" outlineLevel="0" collapsed="false">
      <c r="G542" s="44"/>
      <c r="H542" s="44"/>
      <c r="I542" s="44"/>
    </row>
    <row r="543" customFormat="false" ht="15.75" hidden="false" customHeight="false" outlineLevel="0" collapsed="false">
      <c r="G543" s="44"/>
      <c r="H543" s="44"/>
      <c r="I543" s="44"/>
    </row>
    <row r="544" customFormat="false" ht="15.75" hidden="false" customHeight="false" outlineLevel="0" collapsed="false">
      <c r="G544" s="44"/>
      <c r="H544" s="44"/>
      <c r="I544" s="44"/>
    </row>
    <row r="545" customFormat="false" ht="15.75" hidden="false" customHeight="false" outlineLevel="0" collapsed="false">
      <c r="G545" s="44"/>
      <c r="H545" s="44"/>
      <c r="I545" s="44"/>
    </row>
    <row r="546" customFormat="false" ht="15.75" hidden="false" customHeight="false" outlineLevel="0" collapsed="false">
      <c r="G546" s="44"/>
      <c r="H546" s="44"/>
      <c r="I546" s="44"/>
    </row>
    <row r="547" customFormat="false" ht="15.75" hidden="false" customHeight="false" outlineLevel="0" collapsed="false">
      <c r="G547" s="44"/>
      <c r="H547" s="44"/>
      <c r="I547" s="44"/>
    </row>
    <row r="548" customFormat="false" ht="15.75" hidden="false" customHeight="false" outlineLevel="0" collapsed="false">
      <c r="G548" s="44"/>
      <c r="H548" s="44"/>
      <c r="I548" s="44"/>
    </row>
    <row r="549" customFormat="false" ht="15.75" hidden="false" customHeight="false" outlineLevel="0" collapsed="false">
      <c r="G549" s="44"/>
      <c r="H549" s="44"/>
      <c r="I549" s="44"/>
    </row>
    <row r="550" customFormat="false" ht="15.75" hidden="false" customHeight="false" outlineLevel="0" collapsed="false">
      <c r="G550" s="44"/>
      <c r="H550" s="44"/>
      <c r="I550" s="44"/>
    </row>
    <row r="551" customFormat="false" ht="15.75" hidden="false" customHeight="false" outlineLevel="0" collapsed="false">
      <c r="G551" s="44"/>
      <c r="H551" s="44"/>
      <c r="I551" s="44"/>
    </row>
    <row r="552" customFormat="false" ht="15.75" hidden="false" customHeight="false" outlineLevel="0" collapsed="false">
      <c r="G552" s="44"/>
      <c r="H552" s="44"/>
      <c r="I552" s="44"/>
    </row>
    <row r="553" customFormat="false" ht="15.75" hidden="false" customHeight="false" outlineLevel="0" collapsed="false">
      <c r="G553" s="44"/>
      <c r="H553" s="44"/>
      <c r="I553" s="44"/>
    </row>
    <row r="554" customFormat="false" ht="15.75" hidden="false" customHeight="false" outlineLevel="0" collapsed="false">
      <c r="G554" s="44"/>
      <c r="H554" s="44"/>
      <c r="I554" s="44"/>
    </row>
    <row r="555" customFormat="false" ht="15.75" hidden="false" customHeight="false" outlineLevel="0" collapsed="false">
      <c r="G555" s="44"/>
      <c r="H555" s="44"/>
      <c r="I555" s="44"/>
    </row>
    <row r="556" customFormat="false" ht="15.75" hidden="false" customHeight="false" outlineLevel="0" collapsed="false">
      <c r="G556" s="44"/>
      <c r="H556" s="44"/>
      <c r="I556" s="44"/>
    </row>
    <row r="557" customFormat="false" ht="15.75" hidden="false" customHeight="false" outlineLevel="0" collapsed="false">
      <c r="G557" s="44"/>
      <c r="H557" s="44"/>
      <c r="I557" s="44"/>
    </row>
    <row r="558" customFormat="false" ht="15.75" hidden="false" customHeight="false" outlineLevel="0" collapsed="false">
      <c r="G558" s="44"/>
      <c r="H558" s="44"/>
      <c r="I558" s="44"/>
    </row>
    <row r="559" customFormat="false" ht="15.75" hidden="false" customHeight="false" outlineLevel="0" collapsed="false">
      <c r="G559" s="44"/>
      <c r="H559" s="44"/>
      <c r="I559" s="44"/>
    </row>
    <row r="560" customFormat="false" ht="15.75" hidden="false" customHeight="false" outlineLevel="0" collapsed="false">
      <c r="G560" s="44"/>
      <c r="H560" s="44"/>
      <c r="I560" s="44"/>
    </row>
    <row r="561" customFormat="false" ht="15.75" hidden="false" customHeight="false" outlineLevel="0" collapsed="false">
      <c r="G561" s="44"/>
      <c r="H561" s="44"/>
      <c r="I561" s="44"/>
    </row>
    <row r="562" customFormat="false" ht="15.75" hidden="false" customHeight="false" outlineLevel="0" collapsed="false">
      <c r="G562" s="44"/>
      <c r="H562" s="44"/>
      <c r="I562" s="44"/>
    </row>
    <row r="563" customFormat="false" ht="15.75" hidden="false" customHeight="false" outlineLevel="0" collapsed="false">
      <c r="G563" s="44"/>
      <c r="H563" s="44"/>
      <c r="I563" s="44"/>
    </row>
    <row r="564" customFormat="false" ht="15.75" hidden="false" customHeight="false" outlineLevel="0" collapsed="false">
      <c r="G564" s="44"/>
      <c r="H564" s="44"/>
      <c r="I564" s="44"/>
    </row>
    <row r="565" customFormat="false" ht="15.75" hidden="false" customHeight="false" outlineLevel="0" collapsed="false">
      <c r="G565" s="44"/>
      <c r="H565" s="44"/>
      <c r="I565" s="44"/>
    </row>
    <row r="566" customFormat="false" ht="15.75" hidden="false" customHeight="false" outlineLevel="0" collapsed="false">
      <c r="G566" s="44"/>
      <c r="H566" s="44"/>
      <c r="I566" s="44"/>
    </row>
    <row r="567" customFormat="false" ht="15.75" hidden="false" customHeight="false" outlineLevel="0" collapsed="false">
      <c r="G567" s="44"/>
      <c r="H567" s="44"/>
      <c r="I567" s="44"/>
    </row>
    <row r="568" customFormat="false" ht="15.75" hidden="false" customHeight="false" outlineLevel="0" collapsed="false">
      <c r="G568" s="44"/>
      <c r="H568" s="44"/>
      <c r="I568" s="44"/>
    </row>
    <row r="569" customFormat="false" ht="15.75" hidden="false" customHeight="false" outlineLevel="0" collapsed="false">
      <c r="G569" s="44"/>
      <c r="H569" s="44"/>
      <c r="I569" s="44"/>
    </row>
    <row r="570" customFormat="false" ht="15.75" hidden="false" customHeight="false" outlineLevel="0" collapsed="false">
      <c r="G570" s="44"/>
      <c r="H570" s="44"/>
      <c r="I570" s="44"/>
    </row>
    <row r="571" customFormat="false" ht="15.75" hidden="false" customHeight="false" outlineLevel="0" collapsed="false">
      <c r="G571" s="44"/>
      <c r="H571" s="44"/>
      <c r="I571" s="44"/>
    </row>
    <row r="572" customFormat="false" ht="15.75" hidden="false" customHeight="false" outlineLevel="0" collapsed="false">
      <c r="G572" s="44"/>
      <c r="H572" s="44"/>
      <c r="I572" s="44"/>
    </row>
    <row r="573" customFormat="false" ht="15.75" hidden="false" customHeight="false" outlineLevel="0" collapsed="false">
      <c r="G573" s="44"/>
      <c r="H573" s="44"/>
      <c r="I573" s="44"/>
    </row>
    <row r="574" customFormat="false" ht="15.75" hidden="false" customHeight="false" outlineLevel="0" collapsed="false">
      <c r="G574" s="44"/>
      <c r="H574" s="44"/>
      <c r="I574" s="44"/>
    </row>
    <row r="575" customFormat="false" ht="15.75" hidden="false" customHeight="false" outlineLevel="0" collapsed="false">
      <c r="G575" s="44"/>
      <c r="H575" s="44"/>
      <c r="I575" s="44"/>
    </row>
    <row r="576" customFormat="false" ht="15.75" hidden="false" customHeight="false" outlineLevel="0" collapsed="false">
      <c r="G576" s="44"/>
      <c r="H576" s="44"/>
      <c r="I576" s="44"/>
    </row>
    <row r="577" customFormat="false" ht="15.75" hidden="false" customHeight="false" outlineLevel="0" collapsed="false">
      <c r="G577" s="44"/>
      <c r="H577" s="44"/>
      <c r="I577" s="44"/>
    </row>
    <row r="578" customFormat="false" ht="15.75" hidden="false" customHeight="false" outlineLevel="0" collapsed="false">
      <c r="G578" s="44"/>
      <c r="H578" s="44"/>
      <c r="I578" s="44"/>
    </row>
    <row r="579" customFormat="false" ht="15.75" hidden="false" customHeight="false" outlineLevel="0" collapsed="false">
      <c r="G579" s="44"/>
      <c r="H579" s="44"/>
      <c r="I579" s="44"/>
    </row>
    <row r="580" customFormat="false" ht="15.75" hidden="false" customHeight="false" outlineLevel="0" collapsed="false">
      <c r="G580" s="44"/>
      <c r="H580" s="44"/>
      <c r="I580" s="44"/>
    </row>
    <row r="581" customFormat="false" ht="15.75" hidden="false" customHeight="false" outlineLevel="0" collapsed="false">
      <c r="G581" s="44"/>
      <c r="H581" s="44"/>
      <c r="I581" s="44"/>
    </row>
    <row r="582" customFormat="false" ht="15.75" hidden="false" customHeight="false" outlineLevel="0" collapsed="false">
      <c r="G582" s="44"/>
      <c r="H582" s="44"/>
      <c r="I582" s="44"/>
    </row>
    <row r="583" customFormat="false" ht="15.75" hidden="false" customHeight="false" outlineLevel="0" collapsed="false">
      <c r="G583" s="44"/>
      <c r="H583" s="44"/>
      <c r="I583" s="44"/>
    </row>
    <row r="584" customFormat="false" ht="15.75" hidden="false" customHeight="false" outlineLevel="0" collapsed="false">
      <c r="G584" s="44"/>
      <c r="H584" s="44"/>
      <c r="I584" s="44"/>
    </row>
    <row r="585" customFormat="false" ht="15.75" hidden="false" customHeight="false" outlineLevel="0" collapsed="false">
      <c r="G585" s="44"/>
      <c r="H585" s="44"/>
      <c r="I585" s="44"/>
    </row>
    <row r="586" customFormat="false" ht="15.75" hidden="false" customHeight="false" outlineLevel="0" collapsed="false">
      <c r="G586" s="44"/>
      <c r="H586" s="44"/>
      <c r="I586" s="44"/>
    </row>
    <row r="587" customFormat="false" ht="15.75" hidden="false" customHeight="false" outlineLevel="0" collapsed="false">
      <c r="G587" s="44"/>
      <c r="H587" s="44"/>
      <c r="I587" s="44"/>
    </row>
    <row r="588" customFormat="false" ht="15.75" hidden="false" customHeight="false" outlineLevel="0" collapsed="false">
      <c r="G588" s="44"/>
      <c r="H588" s="44"/>
      <c r="I588" s="44"/>
    </row>
    <row r="589" customFormat="false" ht="15.75" hidden="false" customHeight="false" outlineLevel="0" collapsed="false">
      <c r="G589" s="44"/>
      <c r="H589" s="44"/>
      <c r="I589" s="44"/>
    </row>
    <row r="590" customFormat="false" ht="15.75" hidden="false" customHeight="false" outlineLevel="0" collapsed="false">
      <c r="G590" s="44"/>
      <c r="H590" s="44"/>
      <c r="I590" s="44"/>
    </row>
    <row r="591" customFormat="false" ht="15.75" hidden="false" customHeight="false" outlineLevel="0" collapsed="false">
      <c r="G591" s="44"/>
      <c r="H591" s="44"/>
      <c r="I591" s="44"/>
    </row>
    <row r="592" customFormat="false" ht="15.75" hidden="false" customHeight="false" outlineLevel="0" collapsed="false">
      <c r="G592" s="44"/>
      <c r="H592" s="44"/>
      <c r="I592" s="44"/>
    </row>
    <row r="593" customFormat="false" ht="15.75" hidden="false" customHeight="false" outlineLevel="0" collapsed="false">
      <c r="G593" s="44"/>
      <c r="H593" s="44"/>
      <c r="I593" s="44"/>
    </row>
    <row r="594" customFormat="false" ht="15.75" hidden="false" customHeight="false" outlineLevel="0" collapsed="false">
      <c r="G594" s="44"/>
      <c r="H594" s="44"/>
      <c r="I594" s="44"/>
    </row>
    <row r="595" customFormat="false" ht="15.75" hidden="false" customHeight="false" outlineLevel="0" collapsed="false">
      <c r="G595" s="44"/>
      <c r="H595" s="44"/>
      <c r="I595" s="44"/>
    </row>
    <row r="596" customFormat="false" ht="15.75" hidden="false" customHeight="false" outlineLevel="0" collapsed="false">
      <c r="G596" s="44"/>
      <c r="H596" s="44"/>
      <c r="I596" s="44"/>
    </row>
    <row r="597" customFormat="false" ht="15.75" hidden="false" customHeight="false" outlineLevel="0" collapsed="false">
      <c r="G597" s="44"/>
      <c r="H597" s="44"/>
      <c r="I597" s="44"/>
    </row>
    <row r="598" customFormat="false" ht="15.75" hidden="false" customHeight="false" outlineLevel="0" collapsed="false">
      <c r="G598" s="44"/>
      <c r="H598" s="44"/>
      <c r="I598" s="44"/>
    </row>
    <row r="599" customFormat="false" ht="15.75" hidden="false" customHeight="false" outlineLevel="0" collapsed="false">
      <c r="G599" s="44"/>
      <c r="H599" s="44"/>
      <c r="I599" s="44"/>
    </row>
    <row r="600" customFormat="false" ht="15.75" hidden="false" customHeight="false" outlineLevel="0" collapsed="false">
      <c r="G600" s="44"/>
      <c r="H600" s="44"/>
      <c r="I600" s="44"/>
    </row>
    <row r="601" customFormat="false" ht="15.75" hidden="false" customHeight="false" outlineLevel="0" collapsed="false">
      <c r="G601" s="44"/>
      <c r="H601" s="44"/>
      <c r="I601" s="44"/>
    </row>
    <row r="602" customFormat="false" ht="15.75" hidden="false" customHeight="false" outlineLevel="0" collapsed="false">
      <c r="G602" s="44"/>
      <c r="H602" s="44"/>
      <c r="I602" s="44"/>
    </row>
    <row r="603" customFormat="false" ht="15.75" hidden="false" customHeight="false" outlineLevel="0" collapsed="false">
      <c r="G603" s="44"/>
      <c r="H603" s="44"/>
      <c r="I603" s="44"/>
    </row>
    <row r="604" customFormat="false" ht="15.75" hidden="false" customHeight="false" outlineLevel="0" collapsed="false">
      <c r="G604" s="44"/>
      <c r="H604" s="44"/>
      <c r="I604" s="44"/>
    </row>
    <row r="605" customFormat="false" ht="15.75" hidden="false" customHeight="false" outlineLevel="0" collapsed="false">
      <c r="G605" s="44"/>
      <c r="H605" s="44"/>
      <c r="I605" s="44"/>
    </row>
    <row r="606" customFormat="false" ht="15.75" hidden="false" customHeight="false" outlineLevel="0" collapsed="false">
      <c r="G606" s="44"/>
      <c r="H606" s="44"/>
      <c r="I606" s="44"/>
    </row>
    <row r="607" customFormat="false" ht="15.75" hidden="false" customHeight="false" outlineLevel="0" collapsed="false">
      <c r="G607" s="44"/>
      <c r="H607" s="44"/>
      <c r="I607" s="44"/>
    </row>
    <row r="608" customFormat="false" ht="15.75" hidden="false" customHeight="false" outlineLevel="0" collapsed="false">
      <c r="G608" s="44"/>
      <c r="H608" s="44"/>
      <c r="I608" s="44"/>
    </row>
    <row r="609" customFormat="false" ht="15.75" hidden="false" customHeight="false" outlineLevel="0" collapsed="false">
      <c r="G609" s="44"/>
      <c r="H609" s="44"/>
      <c r="I609" s="44"/>
    </row>
    <row r="610" customFormat="false" ht="15.75" hidden="false" customHeight="false" outlineLevel="0" collapsed="false">
      <c r="G610" s="44"/>
      <c r="H610" s="44"/>
      <c r="I610" s="44"/>
    </row>
    <row r="611" customFormat="false" ht="15.75" hidden="false" customHeight="false" outlineLevel="0" collapsed="false">
      <c r="G611" s="44"/>
      <c r="H611" s="44"/>
      <c r="I611" s="44"/>
    </row>
    <row r="612" customFormat="false" ht="15.75" hidden="false" customHeight="false" outlineLevel="0" collapsed="false">
      <c r="G612" s="44"/>
      <c r="H612" s="44"/>
      <c r="I612" s="44"/>
    </row>
    <row r="613" customFormat="false" ht="15.75" hidden="false" customHeight="false" outlineLevel="0" collapsed="false">
      <c r="G613" s="44"/>
      <c r="H613" s="44"/>
      <c r="I613" s="44"/>
    </row>
    <row r="614" customFormat="false" ht="15.75" hidden="false" customHeight="false" outlineLevel="0" collapsed="false">
      <c r="G614" s="44"/>
      <c r="H614" s="44"/>
      <c r="I614" s="44"/>
    </row>
    <row r="615" customFormat="false" ht="15.75" hidden="false" customHeight="false" outlineLevel="0" collapsed="false">
      <c r="G615" s="44"/>
      <c r="H615" s="44"/>
      <c r="I615" s="44"/>
    </row>
    <row r="616" customFormat="false" ht="15.75" hidden="false" customHeight="false" outlineLevel="0" collapsed="false">
      <c r="G616" s="44"/>
      <c r="H616" s="44"/>
      <c r="I616" s="44"/>
    </row>
    <row r="617" customFormat="false" ht="15.75" hidden="false" customHeight="false" outlineLevel="0" collapsed="false">
      <c r="G617" s="44"/>
      <c r="H617" s="44"/>
      <c r="I617" s="44"/>
    </row>
    <row r="618" customFormat="false" ht="15.75" hidden="false" customHeight="false" outlineLevel="0" collapsed="false">
      <c r="G618" s="44"/>
      <c r="H618" s="44"/>
      <c r="I618" s="44"/>
    </row>
    <row r="619" customFormat="false" ht="15.75" hidden="false" customHeight="false" outlineLevel="0" collapsed="false">
      <c r="G619" s="44"/>
      <c r="H619" s="44"/>
      <c r="I619" s="44"/>
    </row>
    <row r="620" customFormat="false" ht="15.75" hidden="false" customHeight="false" outlineLevel="0" collapsed="false">
      <c r="G620" s="44"/>
      <c r="H620" s="44"/>
      <c r="I620" s="44"/>
    </row>
    <row r="621" customFormat="false" ht="15.75" hidden="false" customHeight="false" outlineLevel="0" collapsed="false">
      <c r="G621" s="44"/>
      <c r="H621" s="44"/>
      <c r="I621" s="44"/>
    </row>
    <row r="622" customFormat="false" ht="15.75" hidden="false" customHeight="false" outlineLevel="0" collapsed="false">
      <c r="G622" s="44"/>
      <c r="H622" s="44"/>
      <c r="I622" s="44"/>
    </row>
    <row r="623" customFormat="false" ht="15.75" hidden="false" customHeight="false" outlineLevel="0" collapsed="false">
      <c r="G623" s="44"/>
      <c r="H623" s="44"/>
      <c r="I623" s="44"/>
    </row>
    <row r="624" customFormat="false" ht="15.75" hidden="false" customHeight="false" outlineLevel="0" collapsed="false">
      <c r="G624" s="44"/>
      <c r="H624" s="44"/>
      <c r="I624" s="44"/>
    </row>
    <row r="625" customFormat="false" ht="15.75" hidden="false" customHeight="false" outlineLevel="0" collapsed="false">
      <c r="G625" s="44"/>
      <c r="H625" s="44"/>
      <c r="I625" s="44"/>
    </row>
    <row r="626" customFormat="false" ht="15.75" hidden="false" customHeight="false" outlineLevel="0" collapsed="false">
      <c r="G626" s="44"/>
      <c r="H626" s="44"/>
      <c r="I626" s="44"/>
    </row>
    <row r="627" customFormat="false" ht="15.75" hidden="false" customHeight="false" outlineLevel="0" collapsed="false">
      <c r="G627" s="44"/>
      <c r="H627" s="44"/>
      <c r="I627" s="44"/>
    </row>
    <row r="628" customFormat="false" ht="15.75" hidden="false" customHeight="false" outlineLevel="0" collapsed="false">
      <c r="G628" s="44"/>
      <c r="H628" s="44"/>
      <c r="I628" s="44"/>
    </row>
    <row r="629" customFormat="false" ht="15.75" hidden="false" customHeight="false" outlineLevel="0" collapsed="false">
      <c r="G629" s="44"/>
      <c r="H629" s="44"/>
      <c r="I629" s="44"/>
    </row>
    <row r="630" customFormat="false" ht="15.75" hidden="false" customHeight="false" outlineLevel="0" collapsed="false">
      <c r="G630" s="44"/>
      <c r="H630" s="44"/>
      <c r="I630" s="44"/>
    </row>
    <row r="631" customFormat="false" ht="15.75" hidden="false" customHeight="false" outlineLevel="0" collapsed="false">
      <c r="G631" s="44"/>
      <c r="H631" s="44"/>
      <c r="I631" s="44"/>
    </row>
    <row r="632" customFormat="false" ht="15.75" hidden="false" customHeight="false" outlineLevel="0" collapsed="false">
      <c r="G632" s="44"/>
      <c r="H632" s="44"/>
      <c r="I632" s="44"/>
    </row>
    <row r="633" customFormat="false" ht="15.75" hidden="false" customHeight="false" outlineLevel="0" collapsed="false">
      <c r="G633" s="44"/>
      <c r="H633" s="44"/>
      <c r="I633" s="44"/>
    </row>
    <row r="634" customFormat="false" ht="15.75" hidden="false" customHeight="false" outlineLevel="0" collapsed="false">
      <c r="G634" s="44"/>
      <c r="H634" s="44"/>
      <c r="I634" s="44"/>
    </row>
    <row r="635" customFormat="false" ht="15.75" hidden="false" customHeight="false" outlineLevel="0" collapsed="false">
      <c r="G635" s="44"/>
      <c r="H635" s="44"/>
      <c r="I635" s="44"/>
    </row>
    <row r="636" customFormat="false" ht="15.75" hidden="false" customHeight="false" outlineLevel="0" collapsed="false">
      <c r="G636" s="44"/>
      <c r="H636" s="44"/>
      <c r="I636" s="44"/>
    </row>
    <row r="637" customFormat="false" ht="15.75" hidden="false" customHeight="false" outlineLevel="0" collapsed="false">
      <c r="G637" s="44"/>
      <c r="H637" s="44"/>
      <c r="I637" s="44"/>
    </row>
    <row r="638" customFormat="false" ht="15.75" hidden="false" customHeight="false" outlineLevel="0" collapsed="false">
      <c r="G638" s="44"/>
      <c r="H638" s="44"/>
      <c r="I638" s="44"/>
    </row>
    <row r="639" customFormat="false" ht="15.75" hidden="false" customHeight="false" outlineLevel="0" collapsed="false">
      <c r="G639" s="44"/>
      <c r="H639" s="44"/>
      <c r="I639" s="44"/>
    </row>
    <row r="640" customFormat="false" ht="15.75" hidden="false" customHeight="false" outlineLevel="0" collapsed="false">
      <c r="G640" s="44"/>
      <c r="H640" s="44"/>
      <c r="I640" s="44"/>
    </row>
    <row r="641" customFormat="false" ht="15.75" hidden="false" customHeight="false" outlineLevel="0" collapsed="false">
      <c r="G641" s="44"/>
      <c r="H641" s="44"/>
      <c r="I641" s="44"/>
    </row>
    <row r="642" customFormat="false" ht="15.75" hidden="false" customHeight="false" outlineLevel="0" collapsed="false">
      <c r="G642" s="44"/>
      <c r="H642" s="44"/>
      <c r="I642" s="44"/>
    </row>
    <row r="643" customFormat="false" ht="15.75" hidden="false" customHeight="false" outlineLevel="0" collapsed="false">
      <c r="G643" s="44"/>
      <c r="H643" s="44"/>
      <c r="I643" s="44"/>
    </row>
    <row r="644" customFormat="false" ht="15.75" hidden="false" customHeight="false" outlineLevel="0" collapsed="false">
      <c r="G644" s="44"/>
      <c r="H644" s="44"/>
      <c r="I644" s="44"/>
    </row>
    <row r="645" customFormat="false" ht="15.75" hidden="false" customHeight="false" outlineLevel="0" collapsed="false">
      <c r="G645" s="44"/>
      <c r="H645" s="44"/>
      <c r="I645" s="44"/>
    </row>
    <row r="646" customFormat="false" ht="15.75" hidden="false" customHeight="false" outlineLevel="0" collapsed="false">
      <c r="G646" s="44"/>
      <c r="H646" s="44"/>
      <c r="I646" s="44"/>
    </row>
    <row r="647" customFormat="false" ht="15.75" hidden="false" customHeight="false" outlineLevel="0" collapsed="false">
      <c r="G647" s="44"/>
      <c r="H647" s="44"/>
      <c r="I647" s="44"/>
    </row>
    <row r="648" customFormat="false" ht="15.75" hidden="false" customHeight="false" outlineLevel="0" collapsed="false">
      <c r="G648" s="44"/>
      <c r="H648" s="44"/>
      <c r="I648" s="44"/>
    </row>
    <row r="649" customFormat="false" ht="15.75" hidden="false" customHeight="false" outlineLevel="0" collapsed="false">
      <c r="G649" s="44"/>
      <c r="H649" s="44"/>
      <c r="I649" s="44"/>
    </row>
    <row r="650" customFormat="false" ht="15.75" hidden="false" customHeight="false" outlineLevel="0" collapsed="false">
      <c r="G650" s="44"/>
      <c r="H650" s="44"/>
      <c r="I650" s="44"/>
    </row>
    <row r="651" customFormat="false" ht="15.75" hidden="false" customHeight="false" outlineLevel="0" collapsed="false">
      <c r="G651" s="44"/>
      <c r="H651" s="44"/>
      <c r="I651" s="44"/>
    </row>
    <row r="652" customFormat="false" ht="15.75" hidden="false" customHeight="false" outlineLevel="0" collapsed="false">
      <c r="G652" s="44"/>
      <c r="H652" s="44"/>
      <c r="I652" s="44"/>
    </row>
    <row r="653" customFormat="false" ht="15.75" hidden="false" customHeight="false" outlineLevel="0" collapsed="false">
      <c r="G653" s="44"/>
      <c r="H653" s="44"/>
      <c r="I653" s="44"/>
    </row>
    <row r="654" customFormat="false" ht="15.75" hidden="false" customHeight="false" outlineLevel="0" collapsed="false">
      <c r="G654" s="44"/>
      <c r="H654" s="44"/>
      <c r="I654" s="44"/>
    </row>
    <row r="655" customFormat="false" ht="15.75" hidden="false" customHeight="false" outlineLevel="0" collapsed="false">
      <c r="G655" s="44"/>
      <c r="H655" s="44"/>
      <c r="I655" s="44"/>
    </row>
    <row r="656" customFormat="false" ht="15.75" hidden="false" customHeight="false" outlineLevel="0" collapsed="false">
      <c r="G656" s="44"/>
      <c r="H656" s="44"/>
      <c r="I656" s="44"/>
    </row>
    <row r="657" customFormat="false" ht="15.75" hidden="false" customHeight="false" outlineLevel="0" collapsed="false">
      <c r="G657" s="44"/>
      <c r="H657" s="44"/>
      <c r="I657" s="44"/>
    </row>
    <row r="658" customFormat="false" ht="15.75" hidden="false" customHeight="false" outlineLevel="0" collapsed="false">
      <c r="G658" s="44"/>
      <c r="H658" s="44"/>
      <c r="I658" s="44"/>
    </row>
    <row r="659" customFormat="false" ht="15.75" hidden="false" customHeight="false" outlineLevel="0" collapsed="false">
      <c r="G659" s="44"/>
      <c r="H659" s="44"/>
      <c r="I659" s="44"/>
    </row>
    <row r="660" customFormat="false" ht="15.75" hidden="false" customHeight="false" outlineLevel="0" collapsed="false">
      <c r="G660" s="44"/>
      <c r="H660" s="44"/>
      <c r="I660" s="44"/>
    </row>
    <row r="661" customFormat="false" ht="15.75" hidden="false" customHeight="false" outlineLevel="0" collapsed="false">
      <c r="G661" s="44"/>
      <c r="H661" s="44"/>
      <c r="I661" s="44"/>
    </row>
    <row r="662" customFormat="false" ht="15.75" hidden="false" customHeight="false" outlineLevel="0" collapsed="false">
      <c r="G662" s="44"/>
      <c r="H662" s="44"/>
      <c r="I662" s="44"/>
    </row>
    <row r="663" customFormat="false" ht="15.75" hidden="false" customHeight="false" outlineLevel="0" collapsed="false">
      <c r="G663" s="44"/>
      <c r="H663" s="44"/>
      <c r="I663" s="44"/>
    </row>
    <row r="664" customFormat="false" ht="15.75" hidden="false" customHeight="false" outlineLevel="0" collapsed="false">
      <c r="G664" s="44"/>
      <c r="H664" s="44"/>
      <c r="I664" s="44"/>
    </row>
    <row r="665" customFormat="false" ht="15.75" hidden="false" customHeight="false" outlineLevel="0" collapsed="false">
      <c r="G665" s="44"/>
      <c r="H665" s="44"/>
      <c r="I665" s="44"/>
    </row>
    <row r="666" customFormat="false" ht="15.75" hidden="false" customHeight="false" outlineLevel="0" collapsed="false">
      <c r="G666" s="44"/>
      <c r="H666" s="44"/>
      <c r="I666" s="44"/>
    </row>
    <row r="667" customFormat="false" ht="15.75" hidden="false" customHeight="false" outlineLevel="0" collapsed="false">
      <c r="G667" s="44"/>
      <c r="H667" s="44"/>
      <c r="I667" s="44"/>
    </row>
    <row r="668" customFormat="false" ht="15.75" hidden="false" customHeight="false" outlineLevel="0" collapsed="false">
      <c r="G668" s="44"/>
      <c r="H668" s="44"/>
      <c r="I668" s="44"/>
    </row>
    <row r="669" customFormat="false" ht="15.75" hidden="false" customHeight="false" outlineLevel="0" collapsed="false">
      <c r="G669" s="44"/>
      <c r="H669" s="44"/>
      <c r="I669" s="44"/>
    </row>
    <row r="670" customFormat="false" ht="15.75" hidden="false" customHeight="false" outlineLevel="0" collapsed="false">
      <c r="G670" s="44"/>
      <c r="H670" s="44"/>
      <c r="I670" s="44"/>
    </row>
    <row r="671" customFormat="false" ht="15.75" hidden="false" customHeight="false" outlineLevel="0" collapsed="false">
      <c r="G671" s="44"/>
      <c r="H671" s="44"/>
      <c r="I671" s="44"/>
    </row>
    <row r="672" customFormat="false" ht="15.75" hidden="false" customHeight="false" outlineLevel="0" collapsed="false">
      <c r="G672" s="44"/>
      <c r="H672" s="44"/>
      <c r="I672" s="44"/>
    </row>
    <row r="673" customFormat="false" ht="15.75" hidden="false" customHeight="false" outlineLevel="0" collapsed="false">
      <c r="G673" s="44"/>
      <c r="H673" s="44"/>
      <c r="I673" s="44"/>
    </row>
    <row r="674" customFormat="false" ht="15.75" hidden="false" customHeight="false" outlineLevel="0" collapsed="false">
      <c r="G674" s="44"/>
      <c r="H674" s="44"/>
      <c r="I674" s="44"/>
    </row>
    <row r="675" customFormat="false" ht="15.75" hidden="false" customHeight="false" outlineLevel="0" collapsed="false">
      <c r="G675" s="44"/>
      <c r="H675" s="44"/>
      <c r="I675" s="44"/>
    </row>
    <row r="676" customFormat="false" ht="15.75" hidden="false" customHeight="false" outlineLevel="0" collapsed="false">
      <c r="G676" s="44"/>
      <c r="H676" s="44"/>
      <c r="I676" s="44"/>
    </row>
    <row r="677" customFormat="false" ht="15.75" hidden="false" customHeight="false" outlineLevel="0" collapsed="false">
      <c r="G677" s="44"/>
      <c r="H677" s="44"/>
      <c r="I677" s="44"/>
    </row>
    <row r="678" customFormat="false" ht="15.75" hidden="false" customHeight="false" outlineLevel="0" collapsed="false">
      <c r="G678" s="44"/>
      <c r="H678" s="44"/>
      <c r="I678" s="44"/>
    </row>
    <row r="679" customFormat="false" ht="15.75" hidden="false" customHeight="false" outlineLevel="0" collapsed="false">
      <c r="G679" s="44"/>
      <c r="H679" s="44"/>
      <c r="I679" s="44"/>
    </row>
    <row r="680" customFormat="false" ht="15.75" hidden="false" customHeight="false" outlineLevel="0" collapsed="false">
      <c r="G680" s="44"/>
      <c r="H680" s="44"/>
      <c r="I680" s="44"/>
    </row>
    <row r="681" customFormat="false" ht="15.75" hidden="false" customHeight="false" outlineLevel="0" collapsed="false">
      <c r="G681" s="44"/>
      <c r="H681" s="44"/>
      <c r="I681" s="44"/>
    </row>
    <row r="682" customFormat="false" ht="15.75" hidden="false" customHeight="false" outlineLevel="0" collapsed="false">
      <c r="G682" s="44"/>
      <c r="H682" s="44"/>
      <c r="I682" s="44"/>
    </row>
    <row r="683" customFormat="false" ht="15.75" hidden="false" customHeight="false" outlineLevel="0" collapsed="false">
      <c r="G683" s="44"/>
      <c r="H683" s="44"/>
      <c r="I683" s="44"/>
    </row>
    <row r="684" customFormat="false" ht="15.75" hidden="false" customHeight="false" outlineLevel="0" collapsed="false">
      <c r="G684" s="44"/>
      <c r="H684" s="44"/>
      <c r="I684" s="44"/>
    </row>
    <row r="685" customFormat="false" ht="15.75" hidden="false" customHeight="false" outlineLevel="0" collapsed="false">
      <c r="G685" s="44"/>
      <c r="H685" s="44"/>
      <c r="I685" s="44"/>
    </row>
    <row r="686" customFormat="false" ht="15.75" hidden="false" customHeight="false" outlineLevel="0" collapsed="false">
      <c r="G686" s="44"/>
      <c r="H686" s="44"/>
      <c r="I686" s="44"/>
    </row>
    <row r="687" customFormat="false" ht="15.75" hidden="false" customHeight="false" outlineLevel="0" collapsed="false">
      <c r="G687" s="44"/>
      <c r="H687" s="44"/>
      <c r="I687" s="44"/>
    </row>
    <row r="688" customFormat="false" ht="15.75" hidden="false" customHeight="false" outlineLevel="0" collapsed="false">
      <c r="G688" s="44"/>
      <c r="H688" s="44"/>
      <c r="I688" s="44"/>
    </row>
    <row r="689" customFormat="false" ht="15.75" hidden="false" customHeight="false" outlineLevel="0" collapsed="false">
      <c r="G689" s="44"/>
      <c r="H689" s="44"/>
      <c r="I689" s="44"/>
    </row>
    <row r="690" customFormat="false" ht="15.75" hidden="false" customHeight="false" outlineLevel="0" collapsed="false">
      <c r="G690" s="44"/>
      <c r="H690" s="44"/>
      <c r="I690" s="44"/>
    </row>
    <row r="691" customFormat="false" ht="15.75" hidden="false" customHeight="false" outlineLevel="0" collapsed="false">
      <c r="G691" s="44"/>
      <c r="H691" s="44"/>
      <c r="I691" s="44"/>
    </row>
    <row r="692" customFormat="false" ht="15.75" hidden="false" customHeight="false" outlineLevel="0" collapsed="false">
      <c r="G692" s="44"/>
      <c r="H692" s="44"/>
      <c r="I692" s="44"/>
    </row>
    <row r="693" customFormat="false" ht="15.75" hidden="false" customHeight="false" outlineLevel="0" collapsed="false">
      <c r="G693" s="44"/>
      <c r="H693" s="44"/>
      <c r="I693" s="44"/>
    </row>
    <row r="694" customFormat="false" ht="15.75" hidden="false" customHeight="false" outlineLevel="0" collapsed="false">
      <c r="G694" s="44"/>
      <c r="H694" s="44"/>
      <c r="I694" s="44"/>
    </row>
    <row r="695" customFormat="false" ht="15.75" hidden="false" customHeight="false" outlineLevel="0" collapsed="false">
      <c r="G695" s="44"/>
      <c r="H695" s="44"/>
      <c r="I695" s="44"/>
    </row>
    <row r="696" customFormat="false" ht="15.75" hidden="false" customHeight="false" outlineLevel="0" collapsed="false">
      <c r="G696" s="44"/>
      <c r="H696" s="44"/>
      <c r="I696" s="44"/>
    </row>
    <row r="697" customFormat="false" ht="15.75" hidden="false" customHeight="false" outlineLevel="0" collapsed="false">
      <c r="G697" s="44"/>
      <c r="H697" s="44"/>
      <c r="I697" s="44"/>
    </row>
    <row r="698" customFormat="false" ht="15.75" hidden="false" customHeight="false" outlineLevel="0" collapsed="false">
      <c r="G698" s="44"/>
      <c r="H698" s="44"/>
      <c r="I698" s="44"/>
    </row>
    <row r="699" customFormat="false" ht="15.75" hidden="false" customHeight="false" outlineLevel="0" collapsed="false">
      <c r="G699" s="44"/>
      <c r="H699" s="44"/>
      <c r="I699" s="44"/>
    </row>
    <row r="700" customFormat="false" ht="15.75" hidden="false" customHeight="false" outlineLevel="0" collapsed="false">
      <c r="G700" s="44"/>
      <c r="H700" s="44"/>
      <c r="I700" s="44"/>
    </row>
    <row r="701" customFormat="false" ht="15.75" hidden="false" customHeight="false" outlineLevel="0" collapsed="false">
      <c r="G701" s="44"/>
      <c r="H701" s="44"/>
      <c r="I701" s="44"/>
    </row>
    <row r="702" customFormat="false" ht="15.75" hidden="false" customHeight="false" outlineLevel="0" collapsed="false">
      <c r="G702" s="44"/>
      <c r="H702" s="44"/>
      <c r="I702" s="44"/>
    </row>
    <row r="703" customFormat="false" ht="15.75" hidden="false" customHeight="false" outlineLevel="0" collapsed="false">
      <c r="G703" s="44"/>
      <c r="H703" s="44"/>
      <c r="I703" s="44"/>
    </row>
    <row r="704" customFormat="false" ht="15.75" hidden="false" customHeight="false" outlineLevel="0" collapsed="false">
      <c r="G704" s="44"/>
      <c r="H704" s="44"/>
      <c r="I704" s="44"/>
    </row>
    <row r="705" customFormat="false" ht="15.75" hidden="false" customHeight="false" outlineLevel="0" collapsed="false">
      <c r="G705" s="44"/>
      <c r="H705" s="44"/>
      <c r="I705" s="44"/>
    </row>
    <row r="706" customFormat="false" ht="15.75" hidden="false" customHeight="false" outlineLevel="0" collapsed="false">
      <c r="G706" s="44"/>
      <c r="H706" s="44"/>
      <c r="I706" s="44"/>
    </row>
    <row r="707" customFormat="false" ht="15.75" hidden="false" customHeight="false" outlineLevel="0" collapsed="false">
      <c r="G707" s="44"/>
      <c r="H707" s="44"/>
      <c r="I707" s="44"/>
    </row>
    <row r="708" customFormat="false" ht="15.75" hidden="false" customHeight="false" outlineLevel="0" collapsed="false">
      <c r="G708" s="44"/>
      <c r="H708" s="44"/>
      <c r="I708" s="44"/>
    </row>
    <row r="709" customFormat="false" ht="15.75" hidden="false" customHeight="false" outlineLevel="0" collapsed="false">
      <c r="G709" s="44"/>
      <c r="H709" s="44"/>
      <c r="I709" s="44"/>
    </row>
    <row r="710" customFormat="false" ht="15.75" hidden="false" customHeight="false" outlineLevel="0" collapsed="false">
      <c r="G710" s="44"/>
      <c r="H710" s="44"/>
      <c r="I710" s="44"/>
    </row>
    <row r="711" customFormat="false" ht="15.75" hidden="false" customHeight="false" outlineLevel="0" collapsed="false">
      <c r="G711" s="44"/>
      <c r="H711" s="44"/>
      <c r="I711" s="44"/>
    </row>
    <row r="712" customFormat="false" ht="15.75" hidden="false" customHeight="false" outlineLevel="0" collapsed="false">
      <c r="G712" s="44"/>
      <c r="H712" s="44"/>
      <c r="I712" s="44"/>
    </row>
    <row r="713" customFormat="false" ht="15.75" hidden="false" customHeight="false" outlineLevel="0" collapsed="false">
      <c r="G713" s="44"/>
      <c r="H713" s="44"/>
      <c r="I713" s="44"/>
    </row>
    <row r="714" customFormat="false" ht="15.75" hidden="false" customHeight="false" outlineLevel="0" collapsed="false">
      <c r="G714" s="44"/>
      <c r="H714" s="44"/>
      <c r="I714" s="44"/>
    </row>
    <row r="715" customFormat="false" ht="15.75" hidden="false" customHeight="false" outlineLevel="0" collapsed="false">
      <c r="G715" s="44"/>
      <c r="H715" s="44"/>
      <c r="I715" s="44"/>
    </row>
    <row r="716" customFormat="false" ht="15.75" hidden="false" customHeight="false" outlineLevel="0" collapsed="false">
      <c r="G716" s="44"/>
      <c r="H716" s="44"/>
      <c r="I716" s="44"/>
    </row>
    <row r="717" customFormat="false" ht="15.75" hidden="false" customHeight="false" outlineLevel="0" collapsed="false">
      <c r="G717" s="44"/>
      <c r="H717" s="44"/>
      <c r="I717" s="44"/>
    </row>
    <row r="718" customFormat="false" ht="15.75" hidden="false" customHeight="false" outlineLevel="0" collapsed="false">
      <c r="G718" s="44"/>
      <c r="H718" s="44"/>
      <c r="I718" s="44"/>
    </row>
    <row r="719" customFormat="false" ht="15.75" hidden="false" customHeight="false" outlineLevel="0" collapsed="false">
      <c r="G719" s="44"/>
      <c r="H719" s="44"/>
      <c r="I719" s="44"/>
    </row>
    <row r="720" customFormat="false" ht="15.75" hidden="false" customHeight="false" outlineLevel="0" collapsed="false">
      <c r="G720" s="44"/>
      <c r="H720" s="44"/>
      <c r="I720" s="44"/>
    </row>
    <row r="721" customFormat="false" ht="15.75" hidden="false" customHeight="false" outlineLevel="0" collapsed="false">
      <c r="G721" s="44"/>
      <c r="H721" s="44"/>
      <c r="I721" s="44"/>
    </row>
    <row r="722" customFormat="false" ht="15.75" hidden="false" customHeight="false" outlineLevel="0" collapsed="false">
      <c r="G722" s="44"/>
      <c r="H722" s="44"/>
      <c r="I722" s="44"/>
    </row>
    <row r="723" customFormat="false" ht="15.75" hidden="false" customHeight="false" outlineLevel="0" collapsed="false">
      <c r="G723" s="44"/>
      <c r="H723" s="44"/>
      <c r="I723" s="44"/>
    </row>
    <row r="724" customFormat="false" ht="15.75" hidden="false" customHeight="false" outlineLevel="0" collapsed="false">
      <c r="G724" s="44"/>
      <c r="H724" s="44"/>
      <c r="I724" s="44"/>
    </row>
    <row r="725" customFormat="false" ht="15.75" hidden="false" customHeight="false" outlineLevel="0" collapsed="false">
      <c r="G725" s="44"/>
      <c r="H725" s="44"/>
      <c r="I725" s="44"/>
    </row>
    <row r="726" customFormat="false" ht="15.75" hidden="false" customHeight="false" outlineLevel="0" collapsed="false">
      <c r="G726" s="44"/>
      <c r="H726" s="44"/>
      <c r="I726" s="44"/>
    </row>
    <row r="727" customFormat="false" ht="15.75" hidden="false" customHeight="false" outlineLevel="0" collapsed="false">
      <c r="G727" s="44"/>
      <c r="H727" s="44"/>
      <c r="I727" s="44"/>
    </row>
    <row r="728" customFormat="false" ht="15.75" hidden="false" customHeight="false" outlineLevel="0" collapsed="false">
      <c r="G728" s="44"/>
      <c r="H728" s="44"/>
      <c r="I728" s="44"/>
    </row>
    <row r="729" customFormat="false" ht="15.75" hidden="false" customHeight="false" outlineLevel="0" collapsed="false">
      <c r="G729" s="44"/>
      <c r="H729" s="44"/>
      <c r="I729" s="44"/>
    </row>
    <row r="730" customFormat="false" ht="15.75" hidden="false" customHeight="false" outlineLevel="0" collapsed="false">
      <c r="G730" s="44"/>
      <c r="H730" s="44"/>
      <c r="I730" s="44"/>
    </row>
    <row r="731" customFormat="false" ht="15.75" hidden="false" customHeight="false" outlineLevel="0" collapsed="false">
      <c r="G731" s="44"/>
      <c r="H731" s="44"/>
      <c r="I731" s="44"/>
    </row>
    <row r="732" customFormat="false" ht="15.75" hidden="false" customHeight="false" outlineLevel="0" collapsed="false">
      <c r="G732" s="44"/>
      <c r="H732" s="44"/>
      <c r="I732" s="44"/>
    </row>
    <row r="733" customFormat="false" ht="15.75" hidden="false" customHeight="false" outlineLevel="0" collapsed="false">
      <c r="G733" s="44"/>
      <c r="H733" s="44"/>
      <c r="I733" s="44"/>
    </row>
    <row r="734" customFormat="false" ht="15.75" hidden="false" customHeight="false" outlineLevel="0" collapsed="false">
      <c r="G734" s="44"/>
      <c r="H734" s="44"/>
      <c r="I734" s="44"/>
    </row>
    <row r="735" customFormat="false" ht="15.75" hidden="false" customHeight="false" outlineLevel="0" collapsed="false">
      <c r="G735" s="44"/>
      <c r="H735" s="44"/>
      <c r="I735" s="44"/>
    </row>
    <row r="736" customFormat="false" ht="15.75" hidden="false" customHeight="false" outlineLevel="0" collapsed="false">
      <c r="G736" s="44"/>
      <c r="H736" s="44"/>
      <c r="I736" s="44"/>
    </row>
    <row r="737" customFormat="false" ht="15.75" hidden="false" customHeight="false" outlineLevel="0" collapsed="false">
      <c r="G737" s="44"/>
      <c r="H737" s="44"/>
      <c r="I737" s="44"/>
    </row>
    <row r="738" customFormat="false" ht="15.75" hidden="false" customHeight="false" outlineLevel="0" collapsed="false">
      <c r="G738" s="44"/>
      <c r="H738" s="44"/>
      <c r="I738" s="44"/>
    </row>
    <row r="739" customFormat="false" ht="15.75" hidden="false" customHeight="false" outlineLevel="0" collapsed="false">
      <c r="G739" s="44"/>
      <c r="H739" s="44"/>
      <c r="I739" s="44"/>
    </row>
    <row r="740" customFormat="false" ht="15.75" hidden="false" customHeight="false" outlineLevel="0" collapsed="false">
      <c r="G740" s="44"/>
      <c r="H740" s="44"/>
      <c r="I740" s="44"/>
    </row>
    <row r="741" customFormat="false" ht="15.75" hidden="false" customHeight="false" outlineLevel="0" collapsed="false">
      <c r="G741" s="44"/>
      <c r="H741" s="44"/>
      <c r="I741" s="44"/>
    </row>
    <row r="742" customFormat="false" ht="15.75" hidden="false" customHeight="false" outlineLevel="0" collapsed="false">
      <c r="G742" s="44"/>
      <c r="H742" s="44"/>
      <c r="I742" s="44"/>
    </row>
    <row r="743" customFormat="false" ht="15.75" hidden="false" customHeight="false" outlineLevel="0" collapsed="false">
      <c r="G743" s="44"/>
      <c r="H743" s="44"/>
      <c r="I743" s="44"/>
    </row>
    <row r="744" customFormat="false" ht="15.75" hidden="false" customHeight="false" outlineLevel="0" collapsed="false">
      <c r="G744" s="44"/>
      <c r="H744" s="44"/>
      <c r="I744" s="44"/>
    </row>
    <row r="745" customFormat="false" ht="15.75" hidden="false" customHeight="false" outlineLevel="0" collapsed="false">
      <c r="G745" s="44"/>
      <c r="H745" s="44"/>
      <c r="I745" s="44"/>
    </row>
    <row r="746" customFormat="false" ht="15.75" hidden="false" customHeight="false" outlineLevel="0" collapsed="false">
      <c r="G746" s="44"/>
      <c r="H746" s="44"/>
      <c r="I746" s="44"/>
    </row>
    <row r="747" customFormat="false" ht="15.75" hidden="false" customHeight="false" outlineLevel="0" collapsed="false">
      <c r="G747" s="44"/>
      <c r="H747" s="44"/>
      <c r="I747" s="44"/>
    </row>
    <row r="748" customFormat="false" ht="15.75" hidden="false" customHeight="false" outlineLevel="0" collapsed="false">
      <c r="G748" s="44"/>
      <c r="H748" s="44"/>
      <c r="I748" s="44"/>
    </row>
    <row r="749" customFormat="false" ht="15.75" hidden="false" customHeight="false" outlineLevel="0" collapsed="false">
      <c r="G749" s="44"/>
      <c r="H749" s="44"/>
      <c r="I749" s="44"/>
    </row>
    <row r="750" customFormat="false" ht="15.75" hidden="false" customHeight="false" outlineLevel="0" collapsed="false">
      <c r="G750" s="44"/>
      <c r="H750" s="44"/>
      <c r="I750" s="44"/>
    </row>
    <row r="751" customFormat="false" ht="15.75" hidden="false" customHeight="false" outlineLevel="0" collapsed="false">
      <c r="G751" s="44"/>
      <c r="H751" s="44"/>
      <c r="I751" s="44"/>
    </row>
    <row r="752" customFormat="false" ht="15.75" hidden="false" customHeight="false" outlineLevel="0" collapsed="false">
      <c r="G752" s="44"/>
      <c r="H752" s="44"/>
      <c r="I752" s="44"/>
    </row>
    <row r="753" customFormat="false" ht="15.75" hidden="false" customHeight="false" outlineLevel="0" collapsed="false">
      <c r="G753" s="44"/>
      <c r="H753" s="44"/>
      <c r="I753" s="44"/>
    </row>
    <row r="754" customFormat="false" ht="15.75" hidden="false" customHeight="false" outlineLevel="0" collapsed="false">
      <c r="G754" s="44"/>
      <c r="H754" s="44"/>
      <c r="I754" s="44"/>
    </row>
    <row r="755" customFormat="false" ht="15.75" hidden="false" customHeight="false" outlineLevel="0" collapsed="false">
      <c r="G755" s="44"/>
      <c r="H755" s="44"/>
      <c r="I755" s="44"/>
    </row>
    <row r="756" customFormat="false" ht="15.75" hidden="false" customHeight="false" outlineLevel="0" collapsed="false">
      <c r="G756" s="44"/>
      <c r="H756" s="44"/>
      <c r="I756" s="44"/>
    </row>
    <row r="757" customFormat="false" ht="15.75" hidden="false" customHeight="false" outlineLevel="0" collapsed="false">
      <c r="G757" s="44"/>
      <c r="H757" s="44"/>
      <c r="I757" s="44"/>
    </row>
    <row r="758" customFormat="false" ht="15.75" hidden="false" customHeight="false" outlineLevel="0" collapsed="false">
      <c r="G758" s="44"/>
      <c r="H758" s="44"/>
      <c r="I758" s="44"/>
    </row>
    <row r="759" customFormat="false" ht="15.75" hidden="false" customHeight="false" outlineLevel="0" collapsed="false">
      <c r="G759" s="44"/>
      <c r="H759" s="44"/>
      <c r="I759" s="44"/>
    </row>
    <row r="760" customFormat="false" ht="15.75" hidden="false" customHeight="false" outlineLevel="0" collapsed="false">
      <c r="G760" s="44"/>
      <c r="H760" s="44"/>
      <c r="I760" s="44"/>
    </row>
    <row r="761" customFormat="false" ht="15.75" hidden="false" customHeight="false" outlineLevel="0" collapsed="false">
      <c r="G761" s="44"/>
      <c r="H761" s="44"/>
      <c r="I761" s="44"/>
    </row>
    <row r="762" customFormat="false" ht="15.75" hidden="false" customHeight="false" outlineLevel="0" collapsed="false">
      <c r="G762" s="44"/>
      <c r="H762" s="44"/>
      <c r="I762" s="44"/>
    </row>
    <row r="763" customFormat="false" ht="15.75" hidden="false" customHeight="false" outlineLevel="0" collapsed="false">
      <c r="G763" s="44"/>
      <c r="H763" s="44"/>
      <c r="I763" s="44"/>
    </row>
    <row r="764" customFormat="false" ht="15.75" hidden="false" customHeight="false" outlineLevel="0" collapsed="false">
      <c r="G764" s="44"/>
      <c r="H764" s="44"/>
      <c r="I764" s="44"/>
    </row>
    <row r="765" customFormat="false" ht="15.75" hidden="false" customHeight="false" outlineLevel="0" collapsed="false">
      <c r="G765" s="44"/>
      <c r="H765" s="44"/>
      <c r="I765" s="44"/>
    </row>
    <row r="766" customFormat="false" ht="15.75" hidden="false" customHeight="false" outlineLevel="0" collapsed="false">
      <c r="G766" s="44"/>
      <c r="H766" s="44"/>
      <c r="I766" s="44"/>
    </row>
    <row r="767" customFormat="false" ht="15.75" hidden="false" customHeight="false" outlineLevel="0" collapsed="false">
      <c r="G767" s="44"/>
      <c r="H767" s="44"/>
      <c r="I767" s="44"/>
    </row>
    <row r="768" customFormat="false" ht="15.75" hidden="false" customHeight="false" outlineLevel="0" collapsed="false">
      <c r="G768" s="44"/>
      <c r="H768" s="44"/>
      <c r="I768" s="44"/>
    </row>
    <row r="769" customFormat="false" ht="15.75" hidden="false" customHeight="false" outlineLevel="0" collapsed="false">
      <c r="G769" s="44"/>
      <c r="H769" s="44"/>
      <c r="I769" s="44"/>
    </row>
    <row r="770" customFormat="false" ht="15.75" hidden="false" customHeight="false" outlineLevel="0" collapsed="false">
      <c r="G770" s="44"/>
      <c r="H770" s="44"/>
      <c r="I770" s="44"/>
    </row>
    <row r="771" customFormat="false" ht="15.75" hidden="false" customHeight="false" outlineLevel="0" collapsed="false">
      <c r="G771" s="44"/>
      <c r="H771" s="44"/>
      <c r="I771" s="44"/>
    </row>
    <row r="772" customFormat="false" ht="15.75" hidden="false" customHeight="false" outlineLevel="0" collapsed="false">
      <c r="G772" s="44"/>
      <c r="H772" s="44"/>
      <c r="I772" s="44"/>
    </row>
    <row r="773" customFormat="false" ht="15.75" hidden="false" customHeight="false" outlineLevel="0" collapsed="false">
      <c r="G773" s="44"/>
      <c r="H773" s="44"/>
      <c r="I773" s="44"/>
    </row>
    <row r="774" customFormat="false" ht="15.75" hidden="false" customHeight="false" outlineLevel="0" collapsed="false">
      <c r="G774" s="44"/>
      <c r="H774" s="44"/>
      <c r="I774" s="44"/>
    </row>
    <row r="775" customFormat="false" ht="15.75" hidden="false" customHeight="false" outlineLevel="0" collapsed="false">
      <c r="G775" s="44"/>
      <c r="H775" s="44"/>
      <c r="I775" s="44"/>
    </row>
    <row r="776" customFormat="false" ht="15.75" hidden="false" customHeight="false" outlineLevel="0" collapsed="false">
      <c r="G776" s="44"/>
      <c r="H776" s="44"/>
      <c r="I776" s="44"/>
    </row>
    <row r="777" customFormat="false" ht="15.75" hidden="false" customHeight="false" outlineLevel="0" collapsed="false">
      <c r="G777" s="44"/>
      <c r="H777" s="44"/>
      <c r="I777" s="44"/>
    </row>
    <row r="778" customFormat="false" ht="15.75" hidden="false" customHeight="false" outlineLevel="0" collapsed="false">
      <c r="G778" s="44"/>
      <c r="H778" s="44"/>
      <c r="I778" s="44"/>
    </row>
    <row r="779" customFormat="false" ht="15.75" hidden="false" customHeight="false" outlineLevel="0" collapsed="false">
      <c r="G779" s="44"/>
      <c r="H779" s="44"/>
      <c r="I779" s="44"/>
    </row>
    <row r="780" customFormat="false" ht="15.75" hidden="false" customHeight="false" outlineLevel="0" collapsed="false">
      <c r="G780" s="44"/>
      <c r="H780" s="44"/>
      <c r="I780" s="44"/>
    </row>
    <row r="781" customFormat="false" ht="15.75" hidden="false" customHeight="false" outlineLevel="0" collapsed="false">
      <c r="G781" s="44"/>
      <c r="H781" s="44"/>
      <c r="I781" s="44"/>
    </row>
    <row r="782" customFormat="false" ht="15.75" hidden="false" customHeight="false" outlineLevel="0" collapsed="false">
      <c r="G782" s="44"/>
      <c r="H782" s="44"/>
      <c r="I782" s="44"/>
    </row>
    <row r="783" customFormat="false" ht="15.75" hidden="false" customHeight="false" outlineLevel="0" collapsed="false">
      <c r="G783" s="44"/>
      <c r="H783" s="44"/>
      <c r="I783" s="44"/>
    </row>
    <row r="784" customFormat="false" ht="15.75" hidden="false" customHeight="false" outlineLevel="0" collapsed="false">
      <c r="G784" s="44"/>
      <c r="H784" s="44"/>
      <c r="I784" s="44"/>
    </row>
    <row r="785" customFormat="false" ht="15.75" hidden="false" customHeight="false" outlineLevel="0" collapsed="false">
      <c r="G785" s="44"/>
      <c r="H785" s="44"/>
      <c r="I785" s="44"/>
    </row>
    <row r="786" customFormat="false" ht="15.75" hidden="false" customHeight="false" outlineLevel="0" collapsed="false">
      <c r="G786" s="44"/>
      <c r="H786" s="44"/>
      <c r="I786" s="44"/>
    </row>
    <row r="787" customFormat="false" ht="15.75" hidden="false" customHeight="false" outlineLevel="0" collapsed="false">
      <c r="G787" s="44"/>
      <c r="H787" s="44"/>
      <c r="I787" s="44"/>
    </row>
    <row r="788" customFormat="false" ht="15.75" hidden="false" customHeight="false" outlineLevel="0" collapsed="false">
      <c r="G788" s="44"/>
      <c r="H788" s="44"/>
      <c r="I788" s="44"/>
    </row>
    <row r="789" customFormat="false" ht="15.75" hidden="false" customHeight="false" outlineLevel="0" collapsed="false">
      <c r="G789" s="44"/>
      <c r="H789" s="44"/>
      <c r="I789" s="44"/>
    </row>
    <row r="790" customFormat="false" ht="15.75" hidden="false" customHeight="false" outlineLevel="0" collapsed="false">
      <c r="G790" s="44"/>
      <c r="H790" s="44"/>
      <c r="I790" s="44"/>
    </row>
    <row r="791" customFormat="false" ht="15.75" hidden="false" customHeight="false" outlineLevel="0" collapsed="false">
      <c r="G791" s="44"/>
      <c r="H791" s="44"/>
      <c r="I791" s="44"/>
    </row>
    <row r="792" customFormat="false" ht="15.75" hidden="false" customHeight="false" outlineLevel="0" collapsed="false">
      <c r="G792" s="44"/>
      <c r="H792" s="44"/>
      <c r="I792" s="44"/>
    </row>
    <row r="793" customFormat="false" ht="15.75" hidden="false" customHeight="false" outlineLevel="0" collapsed="false">
      <c r="G793" s="44"/>
      <c r="H793" s="44"/>
      <c r="I793" s="44"/>
    </row>
    <row r="794" customFormat="false" ht="15.75" hidden="false" customHeight="false" outlineLevel="0" collapsed="false">
      <c r="G794" s="44"/>
      <c r="H794" s="44"/>
      <c r="I794" s="44"/>
    </row>
    <row r="795" customFormat="false" ht="15.75" hidden="false" customHeight="false" outlineLevel="0" collapsed="false">
      <c r="G795" s="44"/>
      <c r="H795" s="44"/>
      <c r="I795" s="44"/>
    </row>
    <row r="796" customFormat="false" ht="15.75" hidden="false" customHeight="false" outlineLevel="0" collapsed="false">
      <c r="G796" s="44"/>
      <c r="H796" s="44"/>
      <c r="I796" s="44"/>
    </row>
    <row r="797" customFormat="false" ht="15.75" hidden="false" customHeight="false" outlineLevel="0" collapsed="false">
      <c r="G797" s="44"/>
      <c r="H797" s="44"/>
      <c r="I797" s="44"/>
    </row>
    <row r="798" customFormat="false" ht="15.75" hidden="false" customHeight="false" outlineLevel="0" collapsed="false">
      <c r="G798" s="44"/>
      <c r="H798" s="44"/>
      <c r="I798" s="44"/>
    </row>
    <row r="799" customFormat="false" ht="15.75" hidden="false" customHeight="false" outlineLevel="0" collapsed="false">
      <c r="G799" s="44"/>
      <c r="H799" s="44"/>
      <c r="I799" s="44"/>
    </row>
    <row r="800" customFormat="false" ht="15.75" hidden="false" customHeight="false" outlineLevel="0" collapsed="false">
      <c r="G800" s="44"/>
      <c r="H800" s="44"/>
      <c r="I800" s="44"/>
    </row>
    <row r="801" customFormat="false" ht="15.75" hidden="false" customHeight="false" outlineLevel="0" collapsed="false">
      <c r="G801" s="44"/>
      <c r="H801" s="44"/>
      <c r="I801" s="44"/>
    </row>
    <row r="802" customFormat="false" ht="15.75" hidden="false" customHeight="false" outlineLevel="0" collapsed="false">
      <c r="G802" s="44"/>
      <c r="H802" s="44"/>
      <c r="I802" s="44"/>
    </row>
    <row r="803" customFormat="false" ht="15.75" hidden="false" customHeight="false" outlineLevel="0" collapsed="false">
      <c r="G803" s="44"/>
      <c r="H803" s="44"/>
      <c r="I803" s="44"/>
    </row>
    <row r="804" customFormat="false" ht="15.75" hidden="false" customHeight="false" outlineLevel="0" collapsed="false">
      <c r="G804" s="44"/>
      <c r="H804" s="44"/>
      <c r="I804" s="44"/>
    </row>
    <row r="805" customFormat="false" ht="15.75" hidden="false" customHeight="false" outlineLevel="0" collapsed="false">
      <c r="G805" s="44"/>
      <c r="H805" s="44"/>
      <c r="I805" s="44"/>
    </row>
    <row r="806" customFormat="false" ht="15.75" hidden="false" customHeight="false" outlineLevel="0" collapsed="false">
      <c r="G806" s="44"/>
      <c r="H806" s="44"/>
      <c r="I806" s="44"/>
    </row>
    <row r="807" customFormat="false" ht="15.75" hidden="false" customHeight="false" outlineLevel="0" collapsed="false">
      <c r="G807" s="44"/>
      <c r="H807" s="44"/>
      <c r="I807" s="44"/>
    </row>
    <row r="808" customFormat="false" ht="15.75" hidden="false" customHeight="false" outlineLevel="0" collapsed="false">
      <c r="G808" s="44"/>
      <c r="H808" s="44"/>
      <c r="I808" s="44"/>
    </row>
    <row r="809" customFormat="false" ht="15.75" hidden="false" customHeight="false" outlineLevel="0" collapsed="false">
      <c r="G809" s="44"/>
      <c r="H809" s="44"/>
      <c r="I809" s="44"/>
    </row>
    <row r="810" customFormat="false" ht="15.75" hidden="false" customHeight="false" outlineLevel="0" collapsed="false">
      <c r="G810" s="44"/>
      <c r="H810" s="44"/>
      <c r="I810" s="44"/>
    </row>
    <row r="811" customFormat="false" ht="15.75" hidden="false" customHeight="false" outlineLevel="0" collapsed="false">
      <c r="G811" s="44"/>
      <c r="H811" s="44"/>
      <c r="I811" s="44"/>
    </row>
    <row r="812" customFormat="false" ht="15.75" hidden="false" customHeight="false" outlineLevel="0" collapsed="false">
      <c r="G812" s="44"/>
      <c r="H812" s="44"/>
      <c r="I812" s="44"/>
    </row>
    <row r="813" customFormat="false" ht="15.75" hidden="false" customHeight="false" outlineLevel="0" collapsed="false">
      <c r="G813" s="44"/>
      <c r="H813" s="44"/>
      <c r="I813" s="44"/>
    </row>
    <row r="814" customFormat="false" ht="15.75" hidden="false" customHeight="false" outlineLevel="0" collapsed="false">
      <c r="G814" s="44"/>
      <c r="H814" s="44"/>
      <c r="I814" s="44"/>
    </row>
    <row r="815" customFormat="false" ht="15.75" hidden="false" customHeight="false" outlineLevel="0" collapsed="false">
      <c r="G815" s="44"/>
      <c r="H815" s="44"/>
      <c r="I815" s="44"/>
    </row>
    <row r="816" customFormat="false" ht="15.75" hidden="false" customHeight="false" outlineLevel="0" collapsed="false">
      <c r="G816" s="44"/>
      <c r="H816" s="44"/>
      <c r="I816" s="44"/>
    </row>
    <row r="817" customFormat="false" ht="15.75" hidden="false" customHeight="false" outlineLevel="0" collapsed="false">
      <c r="G817" s="44"/>
      <c r="H817" s="44"/>
      <c r="I817" s="44"/>
    </row>
    <row r="818" customFormat="false" ht="15.75" hidden="false" customHeight="false" outlineLevel="0" collapsed="false">
      <c r="G818" s="44"/>
      <c r="H818" s="44"/>
      <c r="I818" s="44"/>
    </row>
    <row r="819" customFormat="false" ht="15.75" hidden="false" customHeight="false" outlineLevel="0" collapsed="false">
      <c r="G819" s="44"/>
      <c r="H819" s="44"/>
      <c r="I819" s="44"/>
    </row>
    <row r="820" customFormat="false" ht="15.75" hidden="false" customHeight="false" outlineLevel="0" collapsed="false">
      <c r="G820" s="44"/>
      <c r="H820" s="44"/>
      <c r="I820" s="44"/>
    </row>
    <row r="821" customFormat="false" ht="15.75" hidden="false" customHeight="false" outlineLevel="0" collapsed="false">
      <c r="G821" s="44"/>
      <c r="H821" s="44"/>
      <c r="I821" s="44"/>
    </row>
    <row r="822" customFormat="false" ht="15.75" hidden="false" customHeight="false" outlineLevel="0" collapsed="false">
      <c r="G822" s="44"/>
      <c r="H822" s="44"/>
      <c r="I822" s="44"/>
    </row>
    <row r="823" customFormat="false" ht="15.75" hidden="false" customHeight="false" outlineLevel="0" collapsed="false">
      <c r="G823" s="44"/>
      <c r="H823" s="44"/>
      <c r="I823" s="44"/>
    </row>
    <row r="824" customFormat="false" ht="15.75" hidden="false" customHeight="false" outlineLevel="0" collapsed="false">
      <c r="G824" s="44"/>
      <c r="H824" s="44"/>
      <c r="I824" s="44"/>
    </row>
    <row r="825" customFormat="false" ht="15.75" hidden="false" customHeight="false" outlineLevel="0" collapsed="false">
      <c r="G825" s="44"/>
      <c r="H825" s="44"/>
      <c r="I825" s="44"/>
    </row>
    <row r="826" customFormat="false" ht="15.75" hidden="false" customHeight="false" outlineLevel="0" collapsed="false">
      <c r="G826" s="44"/>
      <c r="H826" s="44"/>
      <c r="I826" s="44"/>
    </row>
    <row r="827" customFormat="false" ht="15.75" hidden="false" customHeight="false" outlineLevel="0" collapsed="false">
      <c r="G827" s="44"/>
      <c r="H827" s="44"/>
      <c r="I827" s="44"/>
    </row>
    <row r="828" customFormat="false" ht="15.75" hidden="false" customHeight="false" outlineLevel="0" collapsed="false">
      <c r="G828" s="44"/>
      <c r="H828" s="44"/>
      <c r="I828" s="44"/>
    </row>
    <row r="829" customFormat="false" ht="15.75" hidden="false" customHeight="false" outlineLevel="0" collapsed="false">
      <c r="G829" s="44"/>
      <c r="H829" s="44"/>
      <c r="I829" s="44"/>
    </row>
    <row r="830" customFormat="false" ht="15.75" hidden="false" customHeight="false" outlineLevel="0" collapsed="false">
      <c r="G830" s="44"/>
      <c r="H830" s="44"/>
      <c r="I830" s="44"/>
    </row>
    <row r="831" customFormat="false" ht="15.75" hidden="false" customHeight="false" outlineLevel="0" collapsed="false">
      <c r="G831" s="44"/>
      <c r="H831" s="44"/>
      <c r="I831" s="44"/>
    </row>
    <row r="832" customFormat="false" ht="15.75" hidden="false" customHeight="false" outlineLevel="0" collapsed="false">
      <c r="G832" s="44"/>
      <c r="H832" s="44"/>
      <c r="I832" s="44"/>
    </row>
    <row r="833" customFormat="false" ht="15.75" hidden="false" customHeight="false" outlineLevel="0" collapsed="false">
      <c r="G833" s="44"/>
      <c r="H833" s="44"/>
      <c r="I833" s="44"/>
    </row>
    <row r="834" customFormat="false" ht="15.75" hidden="false" customHeight="false" outlineLevel="0" collapsed="false">
      <c r="G834" s="44"/>
      <c r="H834" s="44"/>
      <c r="I834" s="44"/>
    </row>
    <row r="835" customFormat="false" ht="15.75" hidden="false" customHeight="false" outlineLevel="0" collapsed="false">
      <c r="G835" s="44"/>
      <c r="H835" s="44"/>
      <c r="I835" s="44"/>
    </row>
    <row r="836" customFormat="false" ht="15.75" hidden="false" customHeight="false" outlineLevel="0" collapsed="false">
      <c r="G836" s="44"/>
      <c r="H836" s="44"/>
      <c r="I836" s="44"/>
    </row>
    <row r="837" customFormat="false" ht="15.75" hidden="false" customHeight="false" outlineLevel="0" collapsed="false">
      <c r="G837" s="44"/>
      <c r="H837" s="44"/>
      <c r="I837" s="44"/>
    </row>
    <row r="838" customFormat="false" ht="15.75" hidden="false" customHeight="false" outlineLevel="0" collapsed="false">
      <c r="G838" s="44"/>
      <c r="H838" s="44"/>
      <c r="I838" s="44"/>
    </row>
    <row r="839" customFormat="false" ht="15.75" hidden="false" customHeight="false" outlineLevel="0" collapsed="false">
      <c r="G839" s="44"/>
      <c r="H839" s="44"/>
      <c r="I839" s="44"/>
    </row>
    <row r="840" customFormat="false" ht="15.75" hidden="false" customHeight="false" outlineLevel="0" collapsed="false">
      <c r="G840" s="44"/>
      <c r="H840" s="44"/>
      <c r="I840" s="44"/>
    </row>
    <row r="841" customFormat="false" ht="15.75" hidden="false" customHeight="false" outlineLevel="0" collapsed="false">
      <c r="G841" s="44"/>
      <c r="H841" s="44"/>
      <c r="I841" s="44"/>
    </row>
    <row r="842" customFormat="false" ht="15.75" hidden="false" customHeight="false" outlineLevel="0" collapsed="false">
      <c r="G842" s="44"/>
      <c r="H842" s="44"/>
      <c r="I842" s="44"/>
    </row>
    <row r="843" customFormat="false" ht="15.75" hidden="false" customHeight="false" outlineLevel="0" collapsed="false">
      <c r="G843" s="44"/>
      <c r="H843" s="44"/>
      <c r="I843" s="44"/>
    </row>
    <row r="844" customFormat="false" ht="15.75" hidden="false" customHeight="false" outlineLevel="0" collapsed="false">
      <c r="G844" s="44"/>
      <c r="H844" s="44"/>
      <c r="I844" s="44"/>
    </row>
    <row r="845" customFormat="false" ht="15.75" hidden="false" customHeight="false" outlineLevel="0" collapsed="false">
      <c r="G845" s="44"/>
      <c r="H845" s="44"/>
      <c r="I845" s="44"/>
    </row>
    <row r="846" customFormat="false" ht="15.75" hidden="false" customHeight="false" outlineLevel="0" collapsed="false">
      <c r="G846" s="44"/>
      <c r="H846" s="44"/>
      <c r="I846" s="44"/>
    </row>
    <row r="847" customFormat="false" ht="15.75" hidden="false" customHeight="false" outlineLevel="0" collapsed="false">
      <c r="G847" s="44"/>
      <c r="H847" s="44"/>
      <c r="I847" s="44"/>
    </row>
    <row r="848" customFormat="false" ht="15.75" hidden="false" customHeight="false" outlineLevel="0" collapsed="false">
      <c r="G848" s="44"/>
      <c r="H848" s="44"/>
      <c r="I848" s="44"/>
    </row>
    <row r="849" customFormat="false" ht="15.75" hidden="false" customHeight="false" outlineLevel="0" collapsed="false">
      <c r="G849" s="44"/>
      <c r="H849" s="44"/>
      <c r="I849" s="44"/>
    </row>
    <row r="850" customFormat="false" ht="15.75" hidden="false" customHeight="false" outlineLevel="0" collapsed="false">
      <c r="G850" s="44"/>
      <c r="H850" s="44"/>
      <c r="I850" s="44"/>
    </row>
    <row r="851" customFormat="false" ht="15.75" hidden="false" customHeight="false" outlineLevel="0" collapsed="false">
      <c r="G851" s="44"/>
      <c r="H851" s="44"/>
      <c r="I851" s="44"/>
    </row>
    <row r="852" customFormat="false" ht="15.75" hidden="false" customHeight="false" outlineLevel="0" collapsed="false">
      <c r="G852" s="44"/>
      <c r="H852" s="44"/>
      <c r="I852" s="44"/>
    </row>
    <row r="853" customFormat="false" ht="15.75" hidden="false" customHeight="false" outlineLevel="0" collapsed="false">
      <c r="G853" s="44"/>
      <c r="H853" s="44"/>
      <c r="I853" s="44"/>
    </row>
    <row r="854" customFormat="false" ht="15.75" hidden="false" customHeight="false" outlineLevel="0" collapsed="false">
      <c r="G854" s="44"/>
      <c r="H854" s="44"/>
      <c r="I854" s="44"/>
    </row>
    <row r="855" customFormat="false" ht="15.75" hidden="false" customHeight="false" outlineLevel="0" collapsed="false">
      <c r="G855" s="44"/>
      <c r="H855" s="44"/>
      <c r="I855" s="44"/>
    </row>
    <row r="856" customFormat="false" ht="15.75" hidden="false" customHeight="false" outlineLevel="0" collapsed="false">
      <c r="G856" s="44"/>
      <c r="H856" s="44"/>
      <c r="I856" s="44"/>
    </row>
    <row r="857" customFormat="false" ht="15.75" hidden="false" customHeight="false" outlineLevel="0" collapsed="false">
      <c r="G857" s="44"/>
      <c r="H857" s="44"/>
      <c r="I857" s="44"/>
    </row>
    <row r="858" customFormat="false" ht="15.75" hidden="false" customHeight="false" outlineLevel="0" collapsed="false">
      <c r="G858" s="44"/>
      <c r="H858" s="44"/>
      <c r="I858" s="44"/>
    </row>
    <row r="859" customFormat="false" ht="15.75" hidden="false" customHeight="false" outlineLevel="0" collapsed="false">
      <c r="G859" s="44"/>
      <c r="H859" s="44"/>
      <c r="I859" s="44"/>
    </row>
    <row r="860" customFormat="false" ht="15.75" hidden="false" customHeight="false" outlineLevel="0" collapsed="false">
      <c r="G860" s="44"/>
      <c r="H860" s="44"/>
      <c r="I860" s="44"/>
    </row>
    <row r="861" customFormat="false" ht="15.75" hidden="false" customHeight="false" outlineLevel="0" collapsed="false">
      <c r="G861" s="44"/>
      <c r="H861" s="44"/>
      <c r="I861" s="44"/>
    </row>
    <row r="862" customFormat="false" ht="15.75" hidden="false" customHeight="false" outlineLevel="0" collapsed="false">
      <c r="G862" s="44"/>
      <c r="H862" s="44"/>
      <c r="I862" s="44"/>
    </row>
    <row r="863" customFormat="false" ht="15.75" hidden="false" customHeight="false" outlineLevel="0" collapsed="false">
      <c r="G863" s="44"/>
      <c r="H863" s="44"/>
      <c r="I863" s="44"/>
    </row>
    <row r="864" customFormat="false" ht="15.75" hidden="false" customHeight="false" outlineLevel="0" collapsed="false">
      <c r="G864" s="44"/>
      <c r="H864" s="44"/>
      <c r="I864" s="44"/>
    </row>
    <row r="865" customFormat="false" ht="15.75" hidden="false" customHeight="false" outlineLevel="0" collapsed="false">
      <c r="G865" s="44"/>
      <c r="H865" s="44"/>
      <c r="I865" s="44"/>
    </row>
    <row r="866" customFormat="false" ht="15.75" hidden="false" customHeight="false" outlineLevel="0" collapsed="false">
      <c r="G866" s="44"/>
      <c r="H866" s="44"/>
      <c r="I866" s="44"/>
    </row>
    <row r="867" customFormat="false" ht="15.75" hidden="false" customHeight="false" outlineLevel="0" collapsed="false">
      <c r="G867" s="44"/>
      <c r="H867" s="44"/>
      <c r="I867" s="44"/>
    </row>
    <row r="868" customFormat="false" ht="15.75" hidden="false" customHeight="false" outlineLevel="0" collapsed="false">
      <c r="G868" s="44"/>
      <c r="H868" s="44"/>
      <c r="I868" s="44"/>
    </row>
    <row r="869" customFormat="false" ht="15.75" hidden="false" customHeight="false" outlineLevel="0" collapsed="false">
      <c r="G869" s="44"/>
      <c r="H869" s="44"/>
      <c r="I869" s="44"/>
    </row>
    <row r="870" customFormat="false" ht="15.75" hidden="false" customHeight="false" outlineLevel="0" collapsed="false">
      <c r="G870" s="44"/>
      <c r="H870" s="44"/>
      <c r="I870" s="44"/>
    </row>
    <row r="871" customFormat="false" ht="15.75" hidden="false" customHeight="false" outlineLevel="0" collapsed="false">
      <c r="G871" s="44"/>
      <c r="H871" s="44"/>
      <c r="I871" s="44"/>
    </row>
    <row r="872" customFormat="false" ht="15.75" hidden="false" customHeight="false" outlineLevel="0" collapsed="false">
      <c r="G872" s="44"/>
      <c r="H872" s="44"/>
      <c r="I872" s="44"/>
    </row>
    <row r="873" customFormat="false" ht="15.75" hidden="false" customHeight="false" outlineLevel="0" collapsed="false">
      <c r="G873" s="44"/>
      <c r="H873" s="44"/>
      <c r="I873" s="44"/>
    </row>
    <row r="874" customFormat="false" ht="15.75" hidden="false" customHeight="false" outlineLevel="0" collapsed="false">
      <c r="G874" s="44"/>
      <c r="H874" s="44"/>
      <c r="I874" s="44"/>
    </row>
    <row r="875" customFormat="false" ht="15.75" hidden="false" customHeight="false" outlineLevel="0" collapsed="false">
      <c r="G875" s="44"/>
      <c r="H875" s="44"/>
      <c r="I875" s="44"/>
    </row>
    <row r="876" customFormat="false" ht="15.75" hidden="false" customHeight="false" outlineLevel="0" collapsed="false">
      <c r="G876" s="44"/>
      <c r="H876" s="44"/>
      <c r="I876" s="44"/>
    </row>
    <row r="877" customFormat="false" ht="15.75" hidden="false" customHeight="false" outlineLevel="0" collapsed="false">
      <c r="G877" s="44"/>
      <c r="H877" s="44"/>
      <c r="I877" s="44"/>
    </row>
    <row r="878" customFormat="false" ht="15.75" hidden="false" customHeight="false" outlineLevel="0" collapsed="false">
      <c r="G878" s="44"/>
      <c r="H878" s="44"/>
      <c r="I878" s="44"/>
    </row>
    <row r="879" customFormat="false" ht="15.75" hidden="false" customHeight="false" outlineLevel="0" collapsed="false">
      <c r="G879" s="44"/>
      <c r="H879" s="44"/>
      <c r="I879" s="44"/>
    </row>
    <row r="880" customFormat="false" ht="15.75" hidden="false" customHeight="false" outlineLevel="0" collapsed="false">
      <c r="G880" s="44"/>
      <c r="H880" s="44"/>
      <c r="I880" s="44"/>
    </row>
    <row r="881" customFormat="false" ht="15.75" hidden="false" customHeight="false" outlineLevel="0" collapsed="false">
      <c r="G881" s="44"/>
      <c r="H881" s="44"/>
      <c r="I881" s="44"/>
    </row>
    <row r="882" customFormat="false" ht="15.75" hidden="false" customHeight="false" outlineLevel="0" collapsed="false">
      <c r="G882" s="44"/>
      <c r="H882" s="44"/>
      <c r="I882" s="44"/>
    </row>
    <row r="883" customFormat="false" ht="15.75" hidden="false" customHeight="false" outlineLevel="0" collapsed="false">
      <c r="G883" s="44"/>
      <c r="H883" s="44"/>
      <c r="I883" s="44"/>
    </row>
    <row r="884" customFormat="false" ht="15.75" hidden="false" customHeight="false" outlineLevel="0" collapsed="false">
      <c r="G884" s="44"/>
      <c r="H884" s="44"/>
      <c r="I884" s="44"/>
    </row>
    <row r="885" customFormat="false" ht="15.75" hidden="false" customHeight="false" outlineLevel="0" collapsed="false">
      <c r="G885" s="44"/>
      <c r="H885" s="44"/>
      <c r="I885" s="44"/>
    </row>
    <row r="886" customFormat="false" ht="15.75" hidden="false" customHeight="false" outlineLevel="0" collapsed="false">
      <c r="G886" s="44"/>
      <c r="H886" s="44"/>
      <c r="I886" s="44"/>
    </row>
    <row r="887" customFormat="false" ht="15.75" hidden="false" customHeight="false" outlineLevel="0" collapsed="false">
      <c r="G887" s="44"/>
      <c r="H887" s="44"/>
      <c r="I887" s="44"/>
    </row>
    <row r="888" customFormat="false" ht="15.75" hidden="false" customHeight="false" outlineLevel="0" collapsed="false">
      <c r="G888" s="44"/>
      <c r="H888" s="44"/>
      <c r="I888" s="44"/>
    </row>
    <row r="889" customFormat="false" ht="15.75" hidden="false" customHeight="false" outlineLevel="0" collapsed="false">
      <c r="G889" s="44"/>
      <c r="H889" s="44"/>
      <c r="I889" s="44"/>
    </row>
    <row r="890" customFormat="false" ht="15.75" hidden="false" customHeight="false" outlineLevel="0" collapsed="false">
      <c r="G890" s="44"/>
      <c r="H890" s="44"/>
      <c r="I890" s="44"/>
    </row>
    <row r="891" customFormat="false" ht="15.75" hidden="false" customHeight="false" outlineLevel="0" collapsed="false">
      <c r="G891" s="44"/>
      <c r="H891" s="44"/>
      <c r="I891" s="44"/>
    </row>
    <row r="892" customFormat="false" ht="15.75" hidden="false" customHeight="false" outlineLevel="0" collapsed="false">
      <c r="G892" s="44"/>
      <c r="H892" s="44"/>
      <c r="I892" s="44"/>
    </row>
    <row r="893" customFormat="false" ht="15.75" hidden="false" customHeight="false" outlineLevel="0" collapsed="false">
      <c r="G893" s="44"/>
      <c r="H893" s="44"/>
      <c r="I893" s="44"/>
    </row>
    <row r="894" customFormat="false" ht="15.75" hidden="false" customHeight="false" outlineLevel="0" collapsed="false">
      <c r="G894" s="44"/>
      <c r="H894" s="44"/>
      <c r="I894" s="44"/>
    </row>
    <row r="895" customFormat="false" ht="15.75" hidden="false" customHeight="false" outlineLevel="0" collapsed="false">
      <c r="G895" s="44"/>
      <c r="H895" s="44"/>
      <c r="I895" s="44"/>
    </row>
    <row r="896" customFormat="false" ht="15.75" hidden="false" customHeight="false" outlineLevel="0" collapsed="false">
      <c r="G896" s="44"/>
      <c r="H896" s="44"/>
      <c r="I896" s="44"/>
    </row>
    <row r="897" customFormat="false" ht="15.75" hidden="false" customHeight="false" outlineLevel="0" collapsed="false">
      <c r="G897" s="44"/>
      <c r="H897" s="44"/>
      <c r="I897" s="44"/>
    </row>
    <row r="898" customFormat="false" ht="15.75" hidden="false" customHeight="false" outlineLevel="0" collapsed="false">
      <c r="G898" s="44"/>
      <c r="H898" s="44"/>
      <c r="I898" s="44"/>
    </row>
    <row r="899" customFormat="false" ht="15.75" hidden="false" customHeight="false" outlineLevel="0" collapsed="false">
      <c r="G899" s="44"/>
      <c r="H899" s="44"/>
      <c r="I899" s="44"/>
    </row>
    <row r="900" customFormat="false" ht="15.75" hidden="false" customHeight="false" outlineLevel="0" collapsed="false">
      <c r="G900" s="44"/>
      <c r="H900" s="44"/>
      <c r="I900" s="44"/>
    </row>
    <row r="901" customFormat="false" ht="15.75" hidden="false" customHeight="false" outlineLevel="0" collapsed="false">
      <c r="G901" s="44"/>
      <c r="H901" s="44"/>
      <c r="I901" s="44"/>
    </row>
    <row r="902" customFormat="false" ht="15.75" hidden="false" customHeight="false" outlineLevel="0" collapsed="false">
      <c r="G902" s="44"/>
      <c r="H902" s="44"/>
      <c r="I902" s="44"/>
    </row>
    <row r="903" customFormat="false" ht="15.75" hidden="false" customHeight="false" outlineLevel="0" collapsed="false">
      <c r="G903" s="44"/>
      <c r="H903" s="44"/>
      <c r="I903" s="44"/>
    </row>
    <row r="904" customFormat="false" ht="15.75" hidden="false" customHeight="false" outlineLevel="0" collapsed="false">
      <c r="G904" s="44"/>
      <c r="H904" s="44"/>
      <c r="I904" s="44"/>
    </row>
    <row r="905" customFormat="false" ht="15.75" hidden="false" customHeight="false" outlineLevel="0" collapsed="false">
      <c r="G905" s="44"/>
      <c r="H905" s="44"/>
      <c r="I905" s="44"/>
    </row>
    <row r="906" customFormat="false" ht="15.75" hidden="false" customHeight="false" outlineLevel="0" collapsed="false">
      <c r="G906" s="44"/>
      <c r="H906" s="44"/>
      <c r="I906" s="44"/>
    </row>
    <row r="907" customFormat="false" ht="15.75" hidden="false" customHeight="false" outlineLevel="0" collapsed="false">
      <c r="G907" s="44"/>
      <c r="H907" s="44"/>
      <c r="I907" s="44"/>
    </row>
    <row r="908" customFormat="false" ht="15.75" hidden="false" customHeight="false" outlineLevel="0" collapsed="false">
      <c r="G908" s="44"/>
      <c r="H908" s="44"/>
      <c r="I908" s="44"/>
    </row>
    <row r="909" customFormat="false" ht="15.75" hidden="false" customHeight="false" outlineLevel="0" collapsed="false">
      <c r="G909" s="44"/>
      <c r="H909" s="44"/>
      <c r="I909" s="44"/>
    </row>
    <row r="910" customFormat="false" ht="15.75" hidden="false" customHeight="false" outlineLevel="0" collapsed="false">
      <c r="G910" s="44"/>
      <c r="H910" s="44"/>
      <c r="I910" s="44"/>
    </row>
    <row r="911" customFormat="false" ht="15.75" hidden="false" customHeight="false" outlineLevel="0" collapsed="false">
      <c r="G911" s="44"/>
      <c r="H911" s="44"/>
      <c r="I911" s="44"/>
    </row>
    <row r="912" customFormat="false" ht="15.75" hidden="false" customHeight="false" outlineLevel="0" collapsed="false">
      <c r="G912" s="44"/>
      <c r="H912" s="44"/>
      <c r="I912" s="44"/>
    </row>
    <row r="913" customFormat="false" ht="15.75" hidden="false" customHeight="false" outlineLevel="0" collapsed="false">
      <c r="G913" s="44"/>
      <c r="H913" s="44"/>
      <c r="I913" s="44"/>
    </row>
    <row r="914" customFormat="false" ht="15.75" hidden="false" customHeight="false" outlineLevel="0" collapsed="false">
      <c r="G914" s="44"/>
      <c r="H914" s="44"/>
      <c r="I914" s="44"/>
    </row>
    <row r="915" customFormat="false" ht="15.75" hidden="false" customHeight="false" outlineLevel="0" collapsed="false">
      <c r="G915" s="44"/>
      <c r="H915" s="44"/>
      <c r="I915" s="44"/>
    </row>
    <row r="916" customFormat="false" ht="15.75" hidden="false" customHeight="false" outlineLevel="0" collapsed="false">
      <c r="G916" s="44"/>
      <c r="H916" s="44"/>
      <c r="I916" s="44"/>
    </row>
    <row r="917" customFormat="false" ht="15.75" hidden="false" customHeight="false" outlineLevel="0" collapsed="false">
      <c r="G917" s="44"/>
      <c r="H917" s="44"/>
      <c r="I917" s="44"/>
    </row>
    <row r="918" customFormat="false" ht="15.75" hidden="false" customHeight="false" outlineLevel="0" collapsed="false">
      <c r="G918" s="44"/>
      <c r="H918" s="44"/>
      <c r="I918" s="44"/>
    </row>
    <row r="919" customFormat="false" ht="15.75" hidden="false" customHeight="false" outlineLevel="0" collapsed="false">
      <c r="G919" s="44"/>
      <c r="H919" s="44"/>
      <c r="I919" s="44"/>
    </row>
    <row r="920" customFormat="false" ht="15.75" hidden="false" customHeight="false" outlineLevel="0" collapsed="false">
      <c r="G920" s="44"/>
      <c r="H920" s="44"/>
      <c r="I920" s="44"/>
    </row>
    <row r="921" customFormat="false" ht="15.75" hidden="false" customHeight="false" outlineLevel="0" collapsed="false">
      <c r="G921" s="44"/>
      <c r="H921" s="44"/>
      <c r="I921" s="44"/>
    </row>
    <row r="922" customFormat="false" ht="15.75" hidden="false" customHeight="false" outlineLevel="0" collapsed="false">
      <c r="G922" s="44"/>
      <c r="H922" s="44"/>
      <c r="I922" s="44"/>
    </row>
    <row r="923" customFormat="false" ht="15.75" hidden="false" customHeight="false" outlineLevel="0" collapsed="false">
      <c r="G923" s="44"/>
      <c r="H923" s="44"/>
      <c r="I923" s="44"/>
    </row>
    <row r="924" customFormat="false" ht="15.75" hidden="false" customHeight="false" outlineLevel="0" collapsed="false">
      <c r="G924" s="44"/>
      <c r="H924" s="44"/>
      <c r="I924" s="44"/>
    </row>
    <row r="925" customFormat="false" ht="15.75" hidden="false" customHeight="false" outlineLevel="0" collapsed="false">
      <c r="G925" s="44"/>
      <c r="H925" s="44"/>
      <c r="I925" s="44"/>
    </row>
    <row r="926" customFormat="false" ht="15.75" hidden="false" customHeight="false" outlineLevel="0" collapsed="false">
      <c r="G926" s="44"/>
      <c r="H926" s="44"/>
      <c r="I926" s="44"/>
    </row>
    <row r="927" customFormat="false" ht="15.75" hidden="false" customHeight="false" outlineLevel="0" collapsed="false">
      <c r="G927" s="44"/>
      <c r="H927" s="44"/>
      <c r="I927" s="44"/>
    </row>
    <row r="928" customFormat="false" ht="15.75" hidden="false" customHeight="false" outlineLevel="0" collapsed="false">
      <c r="G928" s="44"/>
      <c r="H928" s="44"/>
      <c r="I928" s="44"/>
    </row>
    <row r="929" customFormat="false" ht="15.75" hidden="false" customHeight="false" outlineLevel="0" collapsed="false">
      <c r="G929" s="44"/>
      <c r="H929" s="44"/>
      <c r="I929" s="44"/>
    </row>
    <row r="930" customFormat="false" ht="15.75" hidden="false" customHeight="false" outlineLevel="0" collapsed="false">
      <c r="G930" s="44"/>
      <c r="H930" s="44"/>
      <c r="I930" s="44"/>
    </row>
    <row r="931" customFormat="false" ht="15.75" hidden="false" customHeight="false" outlineLevel="0" collapsed="false">
      <c r="G931" s="44"/>
      <c r="H931" s="44"/>
      <c r="I931" s="44"/>
    </row>
    <row r="932" customFormat="false" ht="15.75" hidden="false" customHeight="false" outlineLevel="0" collapsed="false">
      <c r="G932" s="44"/>
      <c r="H932" s="44"/>
      <c r="I932" s="44"/>
    </row>
    <row r="933" customFormat="false" ht="15.75" hidden="false" customHeight="false" outlineLevel="0" collapsed="false">
      <c r="G933" s="44"/>
      <c r="H933" s="44"/>
      <c r="I933" s="44"/>
    </row>
    <row r="934" customFormat="false" ht="15.75" hidden="false" customHeight="false" outlineLevel="0" collapsed="false">
      <c r="G934" s="44"/>
      <c r="H934" s="44"/>
      <c r="I934" s="44"/>
    </row>
    <row r="935" customFormat="false" ht="15.75" hidden="false" customHeight="false" outlineLevel="0" collapsed="false">
      <c r="G935" s="44"/>
      <c r="H935" s="44"/>
      <c r="I935" s="44"/>
    </row>
    <row r="936" customFormat="false" ht="15.75" hidden="false" customHeight="false" outlineLevel="0" collapsed="false">
      <c r="G936" s="44"/>
      <c r="H936" s="44"/>
      <c r="I936" s="44"/>
    </row>
    <row r="937" customFormat="false" ht="15.75" hidden="false" customHeight="false" outlineLevel="0" collapsed="false">
      <c r="G937" s="44"/>
      <c r="H937" s="44"/>
      <c r="I937" s="44"/>
    </row>
    <row r="938" customFormat="false" ht="15.75" hidden="false" customHeight="false" outlineLevel="0" collapsed="false">
      <c r="G938" s="44"/>
      <c r="H938" s="44"/>
      <c r="I938" s="44"/>
    </row>
    <row r="939" customFormat="false" ht="15.75" hidden="false" customHeight="false" outlineLevel="0" collapsed="false">
      <c r="G939" s="44"/>
      <c r="H939" s="44"/>
      <c r="I939" s="44"/>
    </row>
    <row r="940" customFormat="false" ht="15.75" hidden="false" customHeight="false" outlineLevel="0" collapsed="false">
      <c r="G940" s="44"/>
      <c r="H940" s="44"/>
      <c r="I940" s="44"/>
    </row>
    <row r="941" customFormat="false" ht="15.75" hidden="false" customHeight="false" outlineLevel="0" collapsed="false">
      <c r="G941" s="44"/>
      <c r="H941" s="44"/>
      <c r="I941" s="44"/>
    </row>
    <row r="942" customFormat="false" ht="15.75" hidden="false" customHeight="false" outlineLevel="0" collapsed="false">
      <c r="G942" s="44"/>
      <c r="H942" s="44"/>
      <c r="I942" s="44"/>
    </row>
    <row r="943" customFormat="false" ht="15.75" hidden="false" customHeight="false" outlineLevel="0" collapsed="false">
      <c r="G943" s="44"/>
      <c r="H943" s="44"/>
      <c r="I943" s="44"/>
    </row>
    <row r="944" customFormat="false" ht="15.75" hidden="false" customHeight="false" outlineLevel="0" collapsed="false">
      <c r="G944" s="44"/>
      <c r="H944" s="44"/>
      <c r="I944" s="44"/>
    </row>
    <row r="945" customFormat="false" ht="15.75" hidden="false" customHeight="false" outlineLevel="0" collapsed="false">
      <c r="G945" s="44"/>
      <c r="H945" s="44"/>
      <c r="I945" s="44"/>
    </row>
    <row r="946" customFormat="false" ht="15.75" hidden="false" customHeight="false" outlineLevel="0" collapsed="false">
      <c r="G946" s="44"/>
      <c r="H946" s="44"/>
      <c r="I946" s="44"/>
    </row>
    <row r="947" customFormat="false" ht="15.75" hidden="false" customHeight="false" outlineLevel="0" collapsed="false">
      <c r="G947" s="44"/>
      <c r="H947" s="44"/>
      <c r="I947" s="44"/>
    </row>
    <row r="948" customFormat="false" ht="15.75" hidden="false" customHeight="false" outlineLevel="0" collapsed="false">
      <c r="G948" s="44"/>
      <c r="H948" s="44"/>
      <c r="I948" s="44"/>
    </row>
    <row r="949" customFormat="false" ht="15.75" hidden="false" customHeight="false" outlineLevel="0" collapsed="false">
      <c r="G949" s="44"/>
      <c r="H949" s="44"/>
      <c r="I949" s="44"/>
    </row>
    <row r="950" customFormat="false" ht="15.75" hidden="false" customHeight="false" outlineLevel="0" collapsed="false">
      <c r="G950" s="44"/>
      <c r="H950" s="44"/>
      <c r="I950" s="44"/>
    </row>
    <row r="951" customFormat="false" ht="15.75" hidden="false" customHeight="false" outlineLevel="0" collapsed="false">
      <c r="G951" s="44"/>
      <c r="H951" s="44"/>
      <c r="I951" s="44"/>
    </row>
    <row r="952" customFormat="false" ht="15.75" hidden="false" customHeight="false" outlineLevel="0" collapsed="false">
      <c r="G952" s="44"/>
      <c r="H952" s="44"/>
      <c r="I952" s="44"/>
    </row>
    <row r="953" customFormat="false" ht="15.75" hidden="false" customHeight="false" outlineLevel="0" collapsed="false">
      <c r="G953" s="44"/>
      <c r="H953" s="44"/>
      <c r="I953" s="44"/>
    </row>
    <row r="954" customFormat="false" ht="15.75" hidden="false" customHeight="false" outlineLevel="0" collapsed="false">
      <c r="G954" s="44"/>
      <c r="H954" s="44"/>
      <c r="I954" s="44"/>
    </row>
    <row r="955" customFormat="false" ht="15.75" hidden="false" customHeight="false" outlineLevel="0" collapsed="false">
      <c r="G955" s="44"/>
      <c r="H955" s="44"/>
      <c r="I955" s="44"/>
    </row>
    <row r="956" customFormat="false" ht="15.75" hidden="false" customHeight="false" outlineLevel="0" collapsed="false">
      <c r="G956" s="44"/>
      <c r="H956" s="44"/>
      <c r="I956" s="44"/>
    </row>
    <row r="957" customFormat="false" ht="15.75" hidden="false" customHeight="false" outlineLevel="0" collapsed="false">
      <c r="G957" s="44"/>
      <c r="H957" s="44"/>
      <c r="I957" s="44"/>
    </row>
    <row r="958" customFormat="false" ht="15.75" hidden="false" customHeight="false" outlineLevel="0" collapsed="false">
      <c r="G958" s="44"/>
      <c r="H958" s="44"/>
      <c r="I958" s="44"/>
    </row>
    <row r="959" customFormat="false" ht="15.75" hidden="false" customHeight="false" outlineLevel="0" collapsed="false">
      <c r="G959" s="44"/>
      <c r="H959" s="44"/>
      <c r="I959" s="44"/>
    </row>
    <row r="960" customFormat="false" ht="15.75" hidden="false" customHeight="false" outlineLevel="0" collapsed="false">
      <c r="G960" s="44"/>
      <c r="H960" s="44"/>
      <c r="I960" s="44"/>
    </row>
    <row r="961" customFormat="false" ht="15.75" hidden="false" customHeight="false" outlineLevel="0" collapsed="false">
      <c r="G961" s="44"/>
      <c r="H961" s="44"/>
      <c r="I961" s="44"/>
    </row>
    <row r="962" customFormat="false" ht="15.75" hidden="false" customHeight="false" outlineLevel="0" collapsed="false">
      <c r="G962" s="44"/>
      <c r="H962" s="44"/>
      <c r="I962" s="44"/>
    </row>
    <row r="963" customFormat="false" ht="15.75" hidden="false" customHeight="false" outlineLevel="0" collapsed="false">
      <c r="G963" s="44"/>
      <c r="H963" s="44"/>
      <c r="I963" s="44"/>
    </row>
    <row r="964" customFormat="false" ht="15.75" hidden="false" customHeight="false" outlineLevel="0" collapsed="false">
      <c r="G964" s="44"/>
      <c r="H964" s="44"/>
      <c r="I964" s="44"/>
    </row>
    <row r="965" customFormat="false" ht="15.75" hidden="false" customHeight="false" outlineLevel="0" collapsed="false">
      <c r="G965" s="44"/>
      <c r="H965" s="44"/>
      <c r="I965" s="44"/>
    </row>
    <row r="966" customFormat="false" ht="15.75" hidden="false" customHeight="false" outlineLevel="0" collapsed="false">
      <c r="G966" s="44"/>
      <c r="H966" s="44"/>
      <c r="I966" s="44"/>
    </row>
    <row r="967" customFormat="false" ht="15.75" hidden="false" customHeight="false" outlineLevel="0" collapsed="false">
      <c r="G967" s="44"/>
      <c r="H967" s="44"/>
      <c r="I967" s="44"/>
    </row>
    <row r="968" customFormat="false" ht="15.75" hidden="false" customHeight="false" outlineLevel="0" collapsed="false">
      <c r="G968" s="44"/>
      <c r="H968" s="44"/>
      <c r="I968" s="44"/>
    </row>
    <row r="969" customFormat="false" ht="15.75" hidden="false" customHeight="false" outlineLevel="0" collapsed="false">
      <c r="G969" s="44"/>
      <c r="H969" s="44"/>
      <c r="I969" s="44"/>
    </row>
    <row r="970" customFormat="false" ht="15.75" hidden="false" customHeight="false" outlineLevel="0" collapsed="false">
      <c r="G970" s="44"/>
      <c r="H970" s="44"/>
      <c r="I970" s="44"/>
    </row>
    <row r="971" customFormat="false" ht="15.75" hidden="false" customHeight="false" outlineLevel="0" collapsed="false">
      <c r="G971" s="44"/>
      <c r="H971" s="44"/>
      <c r="I971" s="44"/>
    </row>
    <row r="972" customFormat="false" ht="15.75" hidden="false" customHeight="false" outlineLevel="0" collapsed="false">
      <c r="G972" s="44"/>
      <c r="H972" s="44"/>
      <c r="I972" s="44"/>
    </row>
    <row r="973" customFormat="false" ht="15.75" hidden="false" customHeight="false" outlineLevel="0" collapsed="false">
      <c r="G973" s="44"/>
      <c r="H973" s="44"/>
      <c r="I973" s="44"/>
    </row>
    <row r="974" customFormat="false" ht="15.75" hidden="false" customHeight="false" outlineLevel="0" collapsed="false">
      <c r="G974" s="44"/>
      <c r="H974" s="44"/>
      <c r="I974" s="44"/>
    </row>
    <row r="975" customFormat="false" ht="15.75" hidden="false" customHeight="false" outlineLevel="0" collapsed="false">
      <c r="G975" s="44"/>
      <c r="H975" s="44"/>
      <c r="I975" s="44"/>
    </row>
    <row r="976" customFormat="false" ht="15.75" hidden="false" customHeight="false" outlineLevel="0" collapsed="false">
      <c r="G976" s="44"/>
      <c r="H976" s="44"/>
      <c r="I976" s="44"/>
    </row>
    <row r="977" customFormat="false" ht="15.75" hidden="false" customHeight="false" outlineLevel="0" collapsed="false">
      <c r="G977" s="44"/>
      <c r="H977" s="44"/>
      <c r="I977" s="44"/>
    </row>
    <row r="978" customFormat="false" ht="15.75" hidden="false" customHeight="false" outlineLevel="0" collapsed="false">
      <c r="G978" s="44"/>
      <c r="H978" s="44"/>
      <c r="I978" s="44"/>
    </row>
    <row r="979" customFormat="false" ht="15.75" hidden="false" customHeight="false" outlineLevel="0" collapsed="false">
      <c r="G979" s="44"/>
      <c r="H979" s="44"/>
      <c r="I979" s="44"/>
    </row>
    <row r="980" customFormat="false" ht="15.75" hidden="false" customHeight="false" outlineLevel="0" collapsed="false">
      <c r="G980" s="44"/>
      <c r="H980" s="44"/>
      <c r="I980" s="44"/>
    </row>
    <row r="981" customFormat="false" ht="15.75" hidden="false" customHeight="false" outlineLevel="0" collapsed="false">
      <c r="G981" s="44"/>
      <c r="H981" s="44"/>
      <c r="I981" s="44"/>
    </row>
    <row r="982" customFormat="false" ht="15.75" hidden="false" customHeight="false" outlineLevel="0" collapsed="false">
      <c r="G982" s="44"/>
      <c r="H982" s="44"/>
      <c r="I982" s="44"/>
    </row>
    <row r="983" customFormat="false" ht="15.75" hidden="false" customHeight="false" outlineLevel="0" collapsed="false">
      <c r="G983" s="44"/>
      <c r="H983" s="44"/>
      <c r="I983" s="44"/>
    </row>
    <row r="984" customFormat="false" ht="15.75" hidden="false" customHeight="false" outlineLevel="0" collapsed="false">
      <c r="G984" s="44"/>
      <c r="H984" s="44"/>
      <c r="I984" s="44"/>
    </row>
    <row r="985" customFormat="false" ht="15.75" hidden="false" customHeight="false" outlineLevel="0" collapsed="false">
      <c r="G985" s="44"/>
      <c r="H985" s="44"/>
      <c r="I985" s="44"/>
    </row>
    <row r="986" customFormat="false" ht="15.75" hidden="false" customHeight="false" outlineLevel="0" collapsed="false">
      <c r="G986" s="44"/>
      <c r="H986" s="44"/>
      <c r="I986" s="44"/>
    </row>
    <row r="987" customFormat="false" ht="15.75" hidden="false" customHeight="false" outlineLevel="0" collapsed="false">
      <c r="G987" s="44"/>
      <c r="H987" s="44"/>
      <c r="I987" s="44"/>
    </row>
    <row r="988" customFormat="false" ht="15.75" hidden="false" customHeight="false" outlineLevel="0" collapsed="false">
      <c r="G988" s="44"/>
      <c r="H988" s="44"/>
      <c r="I988" s="44"/>
    </row>
    <row r="989" customFormat="false" ht="15.75" hidden="false" customHeight="false" outlineLevel="0" collapsed="false">
      <c r="G989" s="44"/>
      <c r="H989" s="44"/>
      <c r="I989" s="44"/>
    </row>
    <row r="990" customFormat="false" ht="15.75" hidden="false" customHeight="false" outlineLevel="0" collapsed="false">
      <c r="G990" s="44"/>
      <c r="H990" s="44"/>
      <c r="I990" s="44"/>
    </row>
    <row r="991" customFormat="false" ht="15.75" hidden="false" customHeight="false" outlineLevel="0" collapsed="false">
      <c r="G991" s="44"/>
      <c r="H991" s="44"/>
      <c r="I991" s="44"/>
    </row>
    <row r="992" customFormat="false" ht="15.75" hidden="false" customHeight="false" outlineLevel="0" collapsed="false">
      <c r="G992" s="44"/>
      <c r="H992" s="44"/>
      <c r="I992" s="44"/>
    </row>
    <row r="993" customFormat="false" ht="15.75" hidden="false" customHeight="false" outlineLevel="0" collapsed="false">
      <c r="G993" s="44"/>
      <c r="H993" s="44"/>
      <c r="I993" s="44"/>
    </row>
    <row r="994" customFormat="false" ht="15.75" hidden="false" customHeight="false" outlineLevel="0" collapsed="false">
      <c r="G994" s="44"/>
      <c r="H994" s="44"/>
      <c r="I994" s="44"/>
    </row>
    <row r="995" customFormat="false" ht="15.75" hidden="false" customHeight="false" outlineLevel="0" collapsed="false">
      <c r="G995" s="44"/>
      <c r="H995" s="44"/>
      <c r="I995" s="44"/>
    </row>
    <row r="996" customFormat="false" ht="15.75" hidden="false" customHeight="false" outlineLevel="0" collapsed="false">
      <c r="G996" s="44"/>
      <c r="H996" s="44"/>
      <c r="I996" s="44"/>
    </row>
    <row r="997" customFormat="false" ht="15.75" hidden="false" customHeight="false" outlineLevel="0" collapsed="false">
      <c r="G997" s="44"/>
      <c r="H997" s="44"/>
      <c r="I997" s="44"/>
    </row>
    <row r="998" customFormat="false" ht="15.75" hidden="false" customHeight="false" outlineLevel="0" collapsed="false">
      <c r="G998" s="44"/>
      <c r="H998" s="44"/>
      <c r="I998" s="44"/>
    </row>
    <row r="999" customFormat="false" ht="15.75" hidden="false" customHeight="false" outlineLevel="0" collapsed="false">
      <c r="G999" s="44"/>
      <c r="H999" s="44"/>
      <c r="I999" s="44"/>
    </row>
    <row r="1000" customFormat="false" ht="15.75" hidden="false" customHeight="false" outlineLevel="0" collapsed="false">
      <c r="G1000" s="44"/>
      <c r="H1000" s="44"/>
      <c r="I1000" s="44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LibreOffice/6.4.4.2$Linux_X86_64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